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drawings/drawing1.xml" ContentType="application/vnd.openxmlformats-officedocument.drawing+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2456" tabRatio="600" firstSheet="8" activeTab="12" autoFilterDateGrouping="1"/>
  </bookViews>
  <sheets>
    <sheet xmlns:r="http://schemas.openxmlformats.org/officeDocument/2006/relationships" name="สารบัญ" sheetId="1" state="visible" r:id="rId1"/>
    <sheet xmlns:r="http://schemas.openxmlformats.org/officeDocument/2006/relationships" name="📥 รวมข้อสอบด่วน" sheetId="2" state="visible" r:id="rId2"/>
    <sheet xmlns:r="http://schemas.openxmlformats.org/officeDocument/2006/relationships" name="Log_Quiz_Results" sheetId="3" state="visible" r:id="rId3"/>
    <sheet xmlns:r="http://schemas.openxmlformats.org/officeDocument/2006/relationships" name="🔍 รวมข้อสอบ &amp; กรองข้อมูล" sheetId="4" state="visible" r:id="rId4"/>
    <sheet xmlns:r="http://schemas.openxmlformats.org/officeDocument/2006/relationships" name="1. Musculoskeleton" sheetId="5" state="visible" r:id="rId5"/>
    <sheet xmlns:r="http://schemas.openxmlformats.org/officeDocument/2006/relationships" name="2. Cardiovascular" sheetId="6" state="visible" r:id="rId6"/>
    <sheet xmlns:r="http://schemas.openxmlformats.org/officeDocument/2006/relationships" name="3. Dermatologic" sheetId="7" state="visible" r:id="rId7"/>
    <sheet xmlns:r="http://schemas.openxmlformats.org/officeDocument/2006/relationships" name="4. Endocrine" sheetId="8" state="visible" r:id="rId8"/>
    <sheet xmlns:r="http://schemas.openxmlformats.org/officeDocument/2006/relationships" name="5. Gastrointestinal" sheetId="9" state="visible" r:id="rId9"/>
    <sheet xmlns:r="http://schemas.openxmlformats.org/officeDocument/2006/relationships" name="6. Hematologic" sheetId="10" state="visible" r:id="rId10"/>
    <sheet xmlns:r="http://schemas.openxmlformats.org/officeDocument/2006/relationships" name="7. Immunologic" sheetId="11" state="visible" r:id="rId11"/>
    <sheet xmlns:r="http://schemas.openxmlformats.org/officeDocument/2006/relationships" name="8. Infectious diseases" sheetId="12" state="visible" r:id="rId12"/>
    <sheet xmlns:r="http://schemas.openxmlformats.org/officeDocument/2006/relationships" name="9. Neurologic" sheetId="13" state="visible" r:id="rId13"/>
    <sheet xmlns:r="http://schemas.openxmlformats.org/officeDocument/2006/relationships" name="10. Psychiatric" sheetId="14" state="visible" r:id="rId14"/>
    <sheet xmlns:r="http://schemas.openxmlformats.org/officeDocument/2006/relationships" name="11. Pulmonary" sheetId="15" state="visible" r:id="rId15"/>
    <sheet xmlns:r="http://schemas.openxmlformats.org/officeDocument/2006/relationships" name="12. GynaecologicGenitourinary" sheetId="16" state="visible" r:id="rId16"/>
    <sheet xmlns:r="http://schemas.openxmlformats.org/officeDocument/2006/relationships" name="13. Eye disorder" sheetId="17" state="visible" r:id="rId17"/>
    <sheet xmlns:r="http://schemas.openxmlformats.org/officeDocument/2006/relationships" name="14. Oncologic" sheetId="18" state="visible" r:id="rId18"/>
    <sheet xmlns:r="http://schemas.openxmlformats.org/officeDocument/2006/relationships" name="15. Renal" sheetId="19" state="visible" r:id="rId19"/>
    <sheet xmlns:r="http://schemas.openxmlformats.org/officeDocument/2006/relationships" name="16. Toxicology &amp; Poisoning" sheetId="20" state="visible" r:id="rId20"/>
    <sheet xmlns:r="http://schemas.openxmlformats.org/officeDocument/2006/relationships" name="1. Titrations" sheetId="21" state="visible" r:id="rId21"/>
    <sheet xmlns:r="http://schemas.openxmlformats.org/officeDocument/2006/relationships" name="2. Chromatography" sheetId="22" state="visible" r:id="rId22"/>
    <sheet xmlns:r="http://schemas.openxmlformats.org/officeDocument/2006/relationships" name="3. Spectroscopy &amp; Optics" sheetId="23" state="visible" r:id="rId23"/>
    <sheet xmlns:r="http://schemas.openxmlformats.org/officeDocument/2006/relationships" name="4. Preformulation &amp; GMP" sheetId="24" state="visible" r:id="rId24"/>
    <sheet xmlns:r="http://schemas.openxmlformats.org/officeDocument/2006/relationships" name="5. Pharmaceutical Calc" sheetId="25" state="visible" r:id="rId25"/>
    <sheet xmlns:r="http://schemas.openxmlformats.org/officeDocument/2006/relationships" name="6. Solid Dosage Forms" sheetId="26" state="visible" r:id="rId26"/>
    <sheet xmlns:r="http://schemas.openxmlformats.org/officeDocument/2006/relationships" name="7. Liquid &amp; Semisolids" sheetId="27" state="visible" r:id="rId27"/>
    <sheet xmlns:r="http://schemas.openxmlformats.org/officeDocument/2006/relationships" name="8. Biopharm &amp; Drug Release" sheetId="28" state="visible" r:id="rId28"/>
    <sheet xmlns:r="http://schemas.openxmlformats.org/officeDocument/2006/relationships" name="9. Sterile &amp; Special Forms" sheetId="29" state="visible" r:id="rId29"/>
    <sheet xmlns:r="http://schemas.openxmlformats.org/officeDocument/2006/relationships" name="10. Biotech Products" sheetId="30" state="visible" r:id="rId30"/>
    <sheet xmlns:r="http://schemas.openxmlformats.org/officeDocument/2006/relationships" name="12. Food Products &amp; QA" sheetId="31" state="visible" r:id="rId31"/>
    <sheet xmlns:r="http://schemas.openxmlformats.org/officeDocument/2006/relationships" name="13. Medicinal Chemistry" sheetId="32" state="visible" r:id="rId32"/>
    <sheet xmlns:r="http://schemas.openxmlformats.org/officeDocument/2006/relationships" name="1. Pharmacy Laws &amp; Ethics" sheetId="33" state="visible" r:id="rId33"/>
    <sheet xmlns:r="http://schemas.openxmlformats.org/officeDocument/2006/relationships" name="2. Pharmacy Administration &amp; Sy" sheetId="34" state="visible" r:id="rId34"/>
    <sheet xmlns:r="http://schemas.openxmlformats.org/officeDocument/2006/relationships" name="3. Research &amp; Biostats" sheetId="35" state="visible" r:id="rId35"/>
    <sheet xmlns:r="http://schemas.openxmlformats.org/officeDocument/2006/relationships" name="User_Profiles" sheetId="36" state="visible" r:id="rId36"/>
    <sheet xmlns:r="http://schemas.openxmlformats.org/officeDocument/2006/relationships" name="Community_Chat" sheetId="37" state="visible" r:id="rId37"/>
    <sheet xmlns:r="http://schemas.openxmlformats.org/officeDocument/2006/relationships" name="Report_Quiz_Issues" sheetId="38" state="visible" r:id="rId38"/>
    <sheet xmlns:r="http://schemas.openxmlformats.org/officeDocument/2006/relationships" name="18. Clinical Nutrition" sheetId="39" state="visible" r:id="rId39"/>
    <sheet xmlns:r="http://schemas.openxmlformats.org/officeDocument/2006/relationships" name="📑 ทะเบียนรหัสเคส" sheetId="40" state="visible" r:id="rId40"/>
    <sheet xmlns:r="http://schemas.openxmlformats.org/officeDocument/2006/relationships" name="📖 System Guideline (คู่มือระบบ)" sheetId="41" state="visible" r:id="rId41"/>
    <sheet xmlns:r="http://schemas.openxmlformats.org/officeDocument/2006/relationships" name="17. Herbal Medicine &amp; Products" sheetId="42" state="visible" r:id="rId42"/>
  </sheets>
  <definedNames/>
  <calcPr calcId="191029" fullCalcOnLoad="1"/>
</workbook>
</file>

<file path=xl/styles.xml><?xml version="1.0" encoding="utf-8"?>
<styleSheet xmlns="http://schemas.openxmlformats.org/spreadsheetml/2006/main">
  <numFmts count="0"/>
  <fonts count="23">
    <font>
      <name val="Arial"/>
      <color rgb="FF000000"/>
      <sz val="10"/>
      <scheme val="minor"/>
    </font>
    <font>
      <name val="Arial"/>
      <b val="1"/>
      <color rgb="FFFFFFFF"/>
      <sz val="10"/>
      <scheme val="minor"/>
    </font>
    <font>
      <name val="Arial"/>
      <color theme="1"/>
      <sz val="10"/>
      <scheme val="minor"/>
    </font>
    <font>
      <name val="Bai Jamjuree"/>
      <b val="1"/>
      <color rgb="FF0C47A0"/>
      <sz val="11"/>
    </font>
    <font>
      <name val="Bai Jamjuree"/>
      <b val="1"/>
      <color rgb="FFFFFFFF"/>
      <sz val="10"/>
    </font>
    <font>
      <name val="Bai Jamjuree"/>
      <b val="1"/>
      <color rgb="FF191919"/>
      <sz val="10"/>
    </font>
    <font>
      <name val="Bai Jamjuree"/>
      <color theme="1"/>
      <sz val="10"/>
    </font>
    <font>
      <name val="Arial"/>
      <color rgb="FF0000FF"/>
      <sz val="10"/>
      <u val="single"/>
    </font>
    <font>
      <name val="Bai Jamjuree"/>
      <b val="1"/>
      <color rgb="FF1459A5"/>
      <sz val="10"/>
    </font>
    <font>
      <name val="Bai Jamjuree"/>
      <b val="1"/>
      <color rgb="FF3530A3"/>
      <sz val="11"/>
    </font>
    <font>
      <name val="Bai Jamjuree"/>
      <b val="1"/>
      <color rgb="FF0C47A0"/>
      <sz val="11"/>
      <u val="single"/>
    </font>
    <font>
      <name val="Bai Jamjuree"/>
      <b val="1"/>
      <color rgb="FF0D47A1"/>
      <sz val="11"/>
    </font>
    <font>
      <name val="Bai Jamjuree"/>
      <sz val="10"/>
    </font>
    <font>
      <name val="Bai Jamjuree"/>
      <b val="1"/>
      <sz val="10"/>
    </font>
    <font>
      <name val="Bai Jamjuree"/>
      <b val="1"/>
      <color rgb="FFFFFFFF"/>
      <sz val="10"/>
    </font>
    <font>
      <name val="Bai Jamjuree"/>
      <sz val="9.5"/>
    </font>
    <font>
      <name val="Bai Jamjuree"/>
      <b val="1"/>
      <color rgb="000D47A1"/>
      <sz val="11"/>
    </font>
    <font>
      <name val="Bai Jamjuree"/>
      <b val="1"/>
      <color rgb="00FFFFFF"/>
      <sz val="10"/>
    </font>
    <font>
      <name val="Bai Jamjuree"/>
      <b val="1"/>
      <color rgb="000D47A1"/>
      <sz val="14"/>
    </font>
    <font>
      <name val="Bai Jamjuree"/>
      <b val="1"/>
      <color rgb="00FFFFFF"/>
      <sz val="11"/>
    </font>
    <font>
      <name val="Bai Jamjuree"/>
      <b val="1"/>
      <color rgb="000D47A1"/>
      <sz val="10"/>
      <u val="single"/>
    </font>
    <font>
      <name val="Consolas"/>
      <b val="1"/>
      <color rgb="00B71C1C"/>
      <sz val="10"/>
    </font>
    <font>
      <name val="Bai Jamjuree"/>
      <sz val="9"/>
    </font>
  </fonts>
  <fills count="32">
    <fill>
      <patternFill/>
    </fill>
    <fill>
      <patternFill patternType="gray125"/>
    </fill>
    <fill>
      <patternFill patternType="solid">
        <fgColor rgb="FF0E7490"/>
        <bgColor rgb="FF0E7490"/>
      </patternFill>
    </fill>
    <fill>
      <patternFill patternType="solid">
        <fgColor rgb="FFE2F1FC"/>
        <bgColor rgb="FFE2F1FC"/>
      </patternFill>
    </fill>
    <fill>
      <patternFill patternType="solid">
        <fgColor rgb="FFE2F2FC"/>
        <bgColor rgb="FFE2F2FC"/>
      </patternFill>
    </fill>
    <fill>
      <patternFill patternType="solid">
        <fgColor rgb="FF26384C"/>
        <bgColor rgb="FF26384C"/>
      </patternFill>
    </fill>
    <fill>
      <patternFill patternType="solid">
        <fgColor rgb="FFFFF9E0"/>
        <bgColor rgb="FFFFF9E0"/>
      </patternFill>
    </fill>
    <fill>
      <patternFill patternType="solid">
        <fgColor rgb="FF1E87E5"/>
        <bgColor rgb="FF1E87E5"/>
      </patternFill>
    </fill>
    <fill>
      <patternFill patternType="solid">
        <fgColor rgb="FF7B39EC"/>
        <bgColor rgb="FF7B39EC"/>
      </patternFill>
    </fill>
    <fill>
      <patternFill patternType="solid">
        <fgColor rgb="FFD85926"/>
        <bgColor rgb="FFD85926"/>
      </patternFill>
    </fill>
    <fill>
      <patternFill patternType="solid">
        <fgColor rgb="FFD97706"/>
        <bgColor rgb="FFD97706"/>
      </patternFill>
    </fill>
    <fill>
      <patternFill patternType="solid">
        <fgColor rgb="FF8C3FBF"/>
        <bgColor rgb="FF8C3FBF"/>
      </patternFill>
    </fill>
    <fill>
      <patternFill patternType="solid">
        <fgColor rgb="FFEDF2FF"/>
        <bgColor rgb="FFEDF2FF"/>
      </patternFill>
    </fill>
    <fill>
      <patternFill patternType="solid">
        <fgColor rgb="FF4238C9"/>
        <bgColor rgb="FF4238C9"/>
      </patternFill>
    </fill>
    <fill>
      <patternFill patternType="solid">
        <fgColor rgb="FFD82626"/>
        <bgColor rgb="FFD82626"/>
      </patternFill>
    </fill>
    <fill>
      <patternFill patternType="solid">
        <fgColor rgb="FF2DA572"/>
        <bgColor rgb="FF2DA572"/>
      </patternFill>
    </fill>
    <fill>
      <patternFill patternType="solid">
        <fgColor rgb="FF388C59"/>
        <bgColor rgb="FF388C59"/>
      </patternFill>
    </fill>
    <fill>
      <patternFill patternType="solid">
        <fgColor rgb="FFE3F2FD"/>
        <bgColor rgb="FFE3F2FD"/>
      </patternFill>
    </fill>
    <fill>
      <patternFill patternType="solid">
        <fgColor rgb="FFE3F2FD"/>
      </patternFill>
    </fill>
    <fill>
      <patternFill patternType="solid">
        <fgColor rgb="FF1565C0"/>
      </patternFill>
    </fill>
    <fill>
      <patternFill patternType="solid">
        <fgColor rgb="FF1565C0"/>
        <bgColor rgb="FF1565C0"/>
      </patternFill>
    </fill>
    <fill>
      <patternFill patternType="solid">
        <fgColor rgb="00E3F2FD"/>
        <bgColor rgb="00E3F2FD"/>
      </patternFill>
    </fill>
    <fill>
      <patternFill patternType="solid">
        <fgColor rgb="001565C0"/>
        <bgColor rgb="001565C0"/>
      </patternFill>
    </fill>
    <fill>
      <patternFill patternType="solid">
        <fgColor rgb="001976D2"/>
        <bgColor rgb="001976D2"/>
      </patternFill>
    </fill>
    <fill>
      <patternFill patternType="solid">
        <fgColor rgb="00455A64"/>
        <bgColor rgb="00455A64"/>
      </patternFill>
    </fill>
    <fill>
      <patternFill patternType="solid">
        <fgColor rgb="00F8F9FA"/>
        <bgColor rgb="00F8F9FA"/>
      </patternFill>
    </fill>
    <fill>
      <patternFill patternType="solid">
        <fgColor rgb="00388E3C"/>
        <bgColor rgb="00388E3C"/>
      </patternFill>
    </fill>
    <fill>
      <patternFill patternType="solid">
        <fgColor rgb="00F57C00"/>
        <bgColor rgb="00F57C00"/>
      </patternFill>
    </fill>
    <fill>
      <patternFill patternType="solid">
        <fgColor rgb="007B1FA2"/>
        <bgColor rgb="007B1FA2"/>
      </patternFill>
    </fill>
    <fill>
      <patternFill patternType="solid">
        <fgColor rgb="001E3A8A"/>
        <bgColor rgb="001E3A8A"/>
      </patternFill>
    </fill>
    <fill>
      <patternFill patternType="solid">
        <fgColor rgb="00E0F2FE"/>
        <bgColor rgb="00E0F2FE"/>
      </patternFill>
    </fill>
    <fill>
      <patternFill patternType="solid">
        <fgColor rgb="00FEF3C7"/>
        <bgColor rgb="00FEF3C7"/>
      </patternFill>
    </fill>
  </fills>
  <borders count="10">
    <border>
      <left/>
      <right/>
      <top/>
      <bottom/>
      <diagonal/>
    </border>
    <border>
      <left style="thin">
        <color rgb="FFE0E0E0"/>
      </left>
      <right style="thin">
        <color rgb="FFE0E0E0"/>
      </right>
      <top style="thin">
        <color rgb="FFE0E0E0"/>
      </top>
      <bottom style="thin">
        <color rgb="FFE0E0E0"/>
      </bottom>
      <diagonal/>
    </border>
    <border>
      <left style="thin">
        <color rgb="00E0E0E0"/>
      </left>
      <right style="thin">
        <color rgb="00E0E0E0"/>
      </right>
      <top style="thin">
        <color rgb="00E0E0E0"/>
      </top>
      <bottom style="thin">
        <color rgb="00E0E0E0"/>
      </bottom>
    </border>
    <border>
      <left/>
      <right/>
      <top style="thin">
        <color rgb="00E0E0E0"/>
      </top>
      <bottom/>
      <diagonal/>
    </border>
    <border>
      <left/>
      <right style="thin">
        <color rgb="00E0E0E0"/>
      </right>
      <top style="thin">
        <color rgb="00E0E0E0"/>
      </top>
      <bottom/>
      <diagonal/>
    </border>
    <border>
      <left/>
      <right/>
      <top style="thin">
        <color rgb="00E0E0E0"/>
      </top>
      <bottom style="thin">
        <color rgb="00E0E0E0"/>
      </bottom>
      <diagonal/>
    </border>
    <border>
      <left/>
      <right style="thin">
        <color rgb="00E0E0E0"/>
      </right>
      <top style="thin">
        <color rgb="00E0E0E0"/>
      </top>
      <bottom style="thin">
        <color rgb="00E0E0E0"/>
      </bottom>
      <diagonal/>
    </border>
    <border>
      <left style="thin">
        <color rgb="00D9D9D9"/>
      </left>
      <right style="thin">
        <color rgb="00D9D9D9"/>
      </right>
      <top style="thin">
        <color rgb="00D9D9D9"/>
      </top>
      <bottom style="thin">
        <color rgb="00D9D9D9"/>
      </bottom>
    </border>
    <border>
      <left style="thin">
        <color rgb="00E2E8F0"/>
      </left>
      <right style="thin">
        <color rgb="00E2E8F0"/>
      </right>
      <top style="thin">
        <color rgb="00E2E8F0"/>
      </top>
      <bottom style="thin">
        <color rgb="00E2E8F0"/>
      </bottom>
    </border>
    <border>
      <left style="thin">
        <color rgb="00CBD5E1"/>
      </left>
      <right style="thin">
        <color rgb="00CBD5E1"/>
      </right>
      <top style="thin">
        <color rgb="00CBD5E1"/>
      </top>
      <bottom style="thin">
        <color rgb="00CBD5E1"/>
      </bottom>
    </border>
  </borders>
  <cellStyleXfs count="1">
    <xf numFmtId="0" fontId="0" fillId="0" borderId="0"/>
  </cellStyleXfs>
  <cellXfs count="192">
    <xf numFmtId="0" fontId="0" fillId="0" borderId="0" pivotButton="0" quotePrefix="0" xfId="0"/>
    <xf numFmtId="0" fontId="1" fillId="2" borderId="0" pivotButton="0" quotePrefix="0" xfId="0"/>
    <xf numFmtId="0" fontId="2" fillId="0" borderId="0" pivotButton="0" quotePrefix="0" xfId="0"/>
    <xf numFmtId="0" fontId="4" fillId="2" borderId="0" applyAlignment="1" pivotButton="0" quotePrefix="0" xfId="0">
      <alignment horizontal="center" vertical="center"/>
    </xf>
    <xf numFmtId="9" fontId="2" fillId="0" borderId="0" pivotButton="0" quotePrefix="0" xfId="0"/>
    <xf numFmtId="0" fontId="4" fillId="5" borderId="0" applyAlignment="1" pivotButton="0" quotePrefix="0" xfId="0">
      <alignment horizontal="center" vertical="center"/>
    </xf>
    <xf numFmtId="0" fontId="5" fillId="6" borderId="0" applyAlignment="1" pivotButton="0" quotePrefix="0" xfId="0">
      <alignment horizontal="center" vertical="center"/>
    </xf>
    <xf numFmtId="0" fontId="7" fillId="0" borderId="0" pivotButton="0" quotePrefix="0" xfId="0"/>
    <xf numFmtId="0" fontId="2" fillId="0" borderId="0" pivotButton="0" quotePrefix="1" xfId="0"/>
    <xf numFmtId="0" fontId="4" fillId="7" borderId="0" applyAlignment="1" pivotButton="0" quotePrefix="0" xfId="0">
      <alignment horizontal="center" vertical="center"/>
    </xf>
    <xf numFmtId="0" fontId="2" fillId="0" borderId="0" applyAlignment="1" pivotButton="0" quotePrefix="0" xfId="0">
      <alignment wrapText="1"/>
    </xf>
    <xf numFmtId="0" fontId="4" fillId="2" borderId="0" applyAlignment="1" pivotButton="0" quotePrefix="0" xfId="0">
      <alignment horizontal="center" vertical="center" wrapText="1"/>
    </xf>
    <xf numFmtId="0" fontId="2" fillId="0" borderId="0" applyAlignment="1" pivotButton="0" quotePrefix="1" xfId="0">
      <alignment wrapText="1"/>
    </xf>
    <xf numFmtId="0" fontId="8" fillId="0" borderId="0" applyAlignment="1" pivotButton="0" quotePrefix="1" xfId="0">
      <alignment horizontal="center" vertical="center"/>
    </xf>
    <xf numFmtId="0" fontId="4" fillId="8" borderId="0" applyAlignment="1" pivotButton="0" quotePrefix="0" xfId="0">
      <alignment horizontal="center" vertical="center"/>
    </xf>
    <xf numFmtId="0" fontId="8" fillId="0" borderId="0" applyAlignment="1" pivotButton="0" quotePrefix="0" xfId="0">
      <alignment horizontal="center" vertical="center"/>
    </xf>
    <xf numFmtId="0" fontId="2" fillId="0" borderId="0" applyAlignment="1" pivotButton="0" quotePrefix="0" xfId="0">
      <alignment horizontal="center" vertical="center" wrapText="1"/>
    </xf>
    <xf numFmtId="0" fontId="4" fillId="8" borderId="0" applyAlignment="1" pivotButton="0" quotePrefix="0" xfId="0">
      <alignment horizontal="center" vertical="center" wrapText="1"/>
    </xf>
    <xf numFmtId="0" fontId="4" fillId="8" borderId="0" applyAlignment="1" pivotButton="0" quotePrefix="0" xfId="0">
      <alignment horizontal="left" vertical="center" wrapText="1"/>
    </xf>
    <xf numFmtId="0" fontId="2" fillId="0" borderId="0" applyAlignment="1" pivotButton="0" quotePrefix="1" xfId="0">
      <alignment horizontal="center" vertical="center" wrapText="1"/>
    </xf>
    <xf numFmtId="0" fontId="2" fillId="0" borderId="0" applyAlignment="1" pivotButton="0" quotePrefix="0" xfId="0">
      <alignment horizontal="left" vertical="center" wrapText="1"/>
    </xf>
    <xf numFmtId="10" fontId="2" fillId="0" borderId="0" pivotButton="0" quotePrefix="0" xfId="0"/>
    <xf numFmtId="9" fontId="2" fillId="0" borderId="0" applyAlignment="1" pivotButton="0" quotePrefix="0" xfId="0">
      <alignment horizontal="center" vertical="center" wrapText="1"/>
    </xf>
    <xf numFmtId="0" fontId="4" fillId="9" borderId="0" applyAlignment="1" pivotButton="0" quotePrefix="0" xfId="0">
      <alignment horizontal="center" vertical="center" wrapText="1"/>
    </xf>
    <xf numFmtId="0" fontId="4" fillId="10" borderId="0" applyAlignment="1" pivotButton="0" quotePrefix="0" xfId="0">
      <alignment horizontal="center" vertical="center"/>
    </xf>
    <xf numFmtId="0" fontId="4" fillId="11" borderId="0" applyAlignment="1" pivotButton="0" quotePrefix="0" xfId="0">
      <alignment horizontal="center" vertical="center"/>
    </xf>
    <xf numFmtId="0" fontId="4" fillId="13" borderId="0" applyAlignment="1" pivotButton="0" quotePrefix="0" xfId="0">
      <alignment horizontal="center" vertical="center"/>
    </xf>
    <xf numFmtId="0" fontId="4" fillId="14" borderId="0" applyAlignment="1" pivotButton="0" quotePrefix="0" xfId="0">
      <alignment horizontal="center" vertical="center"/>
    </xf>
    <xf numFmtId="0" fontId="6" fillId="0" borderId="0" applyAlignment="1" pivotButton="0" quotePrefix="0" xfId="0">
      <alignment horizontal="center" vertical="center"/>
    </xf>
    <xf numFmtId="0" fontId="4" fillId="15" borderId="0" applyAlignment="1" pivotButton="0" quotePrefix="0" xfId="0">
      <alignment horizontal="center" vertical="center"/>
    </xf>
    <xf numFmtId="0" fontId="4" fillId="16" borderId="0" applyAlignment="1" pivotButton="0" quotePrefix="0" xfId="0">
      <alignment horizontal="center" vertical="center"/>
    </xf>
    <xf numFmtId="0" fontId="3" fillId="3" borderId="0" applyAlignment="1" pivotButton="0" quotePrefix="0" xfId="0">
      <alignment vertical="center" wrapText="1"/>
    </xf>
    <xf numFmtId="0" fontId="0" fillId="0" borderId="0" applyAlignment="1" pivotButton="0" quotePrefix="0" xfId="0">
      <alignment wrapText="1"/>
    </xf>
    <xf numFmtId="0" fontId="12" fillId="0" borderId="0" applyAlignment="1" pivotButton="0" quotePrefix="1" xfId="0">
      <alignment horizontal="center" vertical="top"/>
    </xf>
    <xf numFmtId="0" fontId="12" fillId="0" borderId="0" applyAlignment="1" pivotButton="0" quotePrefix="0" xfId="0">
      <alignment horizontal="left" vertical="top" wrapText="1"/>
    </xf>
    <xf numFmtId="0" fontId="12" fillId="0" borderId="0" applyAlignment="1" pivotButton="0" quotePrefix="0" xfId="0">
      <alignment horizontal="center" vertical="top"/>
    </xf>
    <xf numFmtId="20" fontId="12" fillId="0" borderId="0" applyAlignment="1" pivotButton="0" quotePrefix="0" xfId="0">
      <alignment horizontal="left" vertical="top" wrapText="1"/>
    </xf>
    <xf numFmtId="0" fontId="13" fillId="0" borderId="1" applyAlignment="1" pivotButton="0" quotePrefix="1" xfId="0">
      <alignment horizontal="center" vertical="top"/>
    </xf>
    <xf numFmtId="0" fontId="12" fillId="0" borderId="1" applyAlignment="1" pivotButton="0" quotePrefix="0" xfId="0">
      <alignment horizontal="left" vertical="top" wrapText="1"/>
    </xf>
    <xf numFmtId="0" fontId="12" fillId="0" borderId="1" applyAlignment="1" pivotButton="0" quotePrefix="0" xfId="0">
      <alignment horizontal="center" vertical="top"/>
    </xf>
    <xf numFmtId="0" fontId="12" fillId="0" borderId="1" applyAlignment="1" pivotButton="0" quotePrefix="1" xfId="0">
      <alignment horizontal="center" vertical="top"/>
    </xf>
    <xf numFmtId="0" fontId="12" fillId="0" borderId="1" applyAlignment="1" pivotButton="0" quotePrefix="1" xfId="0">
      <alignment horizontal="left" vertical="top" wrapText="1"/>
    </xf>
    <xf numFmtId="0" fontId="13" fillId="0" borderId="1" applyAlignment="1" pivotButton="0" quotePrefix="0" xfId="0">
      <alignment horizontal="center" vertical="top"/>
    </xf>
    <xf numFmtId="0" fontId="11" fillId="18" borderId="0" applyAlignment="1" pivotButton="0" quotePrefix="0" xfId="0">
      <alignment horizontal="center" vertical="center"/>
    </xf>
    <xf numFmtId="0" fontId="14" fillId="19" borderId="0" applyAlignment="1" pivotButton="0" quotePrefix="0" xfId="0">
      <alignment horizontal="center" vertical="center" wrapText="1"/>
    </xf>
    <xf numFmtId="0" fontId="12" fillId="0" borderId="0" pivotButton="0" quotePrefix="0" xfId="0"/>
    <xf numFmtId="0" fontId="14" fillId="20" borderId="0" applyAlignment="1" pivotButton="0" quotePrefix="0" xfId="0">
      <alignment horizontal="center" vertical="center" wrapText="1"/>
    </xf>
    <xf numFmtId="0" fontId="15" fillId="0" borderId="0" applyAlignment="1" pivotButton="0" quotePrefix="0" xfId="0">
      <alignment vertical="top" wrapText="1"/>
    </xf>
    <xf numFmtId="0" fontId="3" fillId="4" borderId="0" applyAlignment="1" pivotButton="0" quotePrefix="0" xfId="0">
      <alignment horizontal="center" vertical="center"/>
    </xf>
    <xf numFmtId="0" fontId="0" fillId="0" borderId="0" pivotButton="0" quotePrefix="0" xfId="0"/>
    <xf numFmtId="0" fontId="11" fillId="17" borderId="0" applyAlignment="1" pivotButton="0" quotePrefix="0" xfId="0">
      <alignment horizontal="center" vertical="center"/>
    </xf>
    <xf numFmtId="0" fontId="11" fillId="18" borderId="0" applyAlignment="1" pivotButton="0" quotePrefix="0" xfId="0">
      <alignment horizontal="center" vertical="center"/>
    </xf>
    <xf numFmtId="0" fontId="3" fillId="3" borderId="0" applyAlignment="1" pivotButton="0" quotePrefix="0" xfId="0">
      <alignment horizontal="center" vertical="center"/>
    </xf>
    <xf numFmtId="0" fontId="9" fillId="12" borderId="0" applyAlignment="1" pivotButton="0" quotePrefix="0" xfId="0">
      <alignment horizontal="center" vertical="center"/>
    </xf>
    <xf numFmtId="0" fontId="10" fillId="4" borderId="0" applyAlignment="1" pivotButton="0" quotePrefix="0" xfId="0">
      <alignment horizontal="center" vertical="center"/>
    </xf>
    <xf numFmtId="0" fontId="16" fillId="21" borderId="0" applyAlignment="1" pivotButton="0" quotePrefix="0" xfId="0">
      <alignment horizontal="center" vertical="center"/>
    </xf>
    <xf numFmtId="0" fontId="17" fillId="22" borderId="0" applyAlignment="1" pivotButton="0" quotePrefix="0" xfId="0">
      <alignment horizontal="center" vertical="center"/>
    </xf>
    <xf numFmtId="0" fontId="12" fillId="0" borderId="0" applyAlignment="1" pivotButton="0" quotePrefix="0" xfId="0">
      <alignment horizontal="center" vertical="center"/>
    </xf>
    <xf numFmtId="0" fontId="12" fillId="0" borderId="0" applyAlignment="1" pivotButton="0" quotePrefix="0" xfId="0">
      <alignment horizontal="left" vertical="center"/>
    </xf>
    <xf numFmtId="0" fontId="18" fillId="0" borderId="0" applyAlignment="1" pivotButton="0" quotePrefix="0" xfId="0">
      <alignment horizontal="center" vertical="center"/>
    </xf>
    <xf numFmtId="0" fontId="19" fillId="23" borderId="0" applyAlignment="1" pivotButton="0" quotePrefix="0" xfId="0">
      <alignment horizontal="left" vertical="center"/>
    </xf>
    <xf numFmtId="0" fontId="17" fillId="24" borderId="0" applyAlignment="1" pivotButton="0" quotePrefix="0" xfId="0">
      <alignment horizontal="center" vertical="center"/>
    </xf>
    <xf numFmtId="0" fontId="12" fillId="0" borderId="2" applyAlignment="1" pivotButton="0" quotePrefix="0" xfId="0">
      <alignment horizontal="center" vertical="center"/>
    </xf>
    <xf numFmtId="0" fontId="12" fillId="0" borderId="2" applyAlignment="1" pivotButton="0" quotePrefix="0" xfId="0">
      <alignment horizontal="left" vertical="center"/>
    </xf>
    <xf numFmtId="0" fontId="20" fillId="0" borderId="2" applyAlignment="1" pivotButton="0" quotePrefix="0" xfId="0">
      <alignment horizontal="center" vertical="center"/>
    </xf>
    <xf numFmtId="0" fontId="12" fillId="25" borderId="2" applyAlignment="1" pivotButton="0" quotePrefix="0" xfId="0">
      <alignment horizontal="center" vertical="center"/>
    </xf>
    <xf numFmtId="0" fontId="12" fillId="25" borderId="2" applyAlignment="1" pivotButton="0" quotePrefix="0" xfId="0">
      <alignment horizontal="left" vertical="center"/>
    </xf>
    <xf numFmtId="0" fontId="20" fillId="25" borderId="2" applyAlignment="1" pivotButton="0" quotePrefix="0" xfId="0">
      <alignment horizontal="center" vertical="center"/>
    </xf>
    <xf numFmtId="0" fontId="19" fillId="26" borderId="0" applyAlignment="1" pivotButton="0" quotePrefix="0" xfId="0">
      <alignment horizontal="left" vertical="center"/>
    </xf>
    <xf numFmtId="0" fontId="19" fillId="27" borderId="0" applyAlignment="1" pivotButton="0" quotePrefix="0" xfId="0">
      <alignment horizontal="left" vertical="center"/>
    </xf>
    <xf numFmtId="0" fontId="19" fillId="28" borderId="0" applyAlignment="1" pivotButton="0" quotePrefix="0" xfId="0">
      <alignment horizontal="left" vertical="center"/>
    </xf>
    <xf numFmtId="0" fontId="18" fillId="0" borderId="0" applyAlignment="1" pivotButton="0" quotePrefix="0" xfId="0">
      <alignment horizontal="left" vertical="center"/>
    </xf>
    <xf numFmtId="0" fontId="19" fillId="22" borderId="0" pivotButton="0" quotePrefix="0" xfId="0"/>
    <xf numFmtId="0" fontId="13" fillId="0" borderId="2" pivotButton="0" quotePrefix="0" xfId="0"/>
    <xf numFmtId="0" fontId="12" fillId="0" borderId="2" pivotButton="0" quotePrefix="0" xfId="0"/>
    <xf numFmtId="0" fontId="21" fillId="0" borderId="0" applyAlignment="1" pivotButton="0" quotePrefix="0" xfId="0">
      <alignment horizontal="center" vertical="center"/>
    </xf>
    <xf numFmtId="0" fontId="21" fillId="0" borderId="2" applyAlignment="1" pivotButton="0" quotePrefix="0" xfId="0">
      <alignment horizontal="center" vertical="center"/>
    </xf>
    <xf numFmtId="0" fontId="13" fillId="0" borderId="2" applyAlignment="1" pivotButton="0" quotePrefix="0" xfId="0">
      <alignment horizontal="center" vertical="center"/>
    </xf>
    <xf numFmtId="0" fontId="12" fillId="0" borderId="2" applyAlignment="1" pivotButton="0" quotePrefix="0" xfId="0">
      <alignment horizontal="left" vertical="center" wrapText="1"/>
    </xf>
    <xf numFmtId="0" fontId="13" fillId="0" borderId="2" applyAlignment="1" pivotButton="0" quotePrefix="0" xfId="0">
      <alignment horizontal="center" vertical="center" wrapText="1"/>
    </xf>
    <xf numFmtId="0" fontId="0" fillId="0" borderId="5" pivotButton="0" quotePrefix="0" xfId="0"/>
    <xf numFmtId="0" fontId="0" fillId="0" borderId="6" pivotButton="0" quotePrefix="0" xfId="0"/>
    <xf numFmtId="0" fontId="20" fillId="0" borderId="0" pivotButton="0" quotePrefix="0" xfId="0"/>
    <xf numFmtId="0" fontId="0" fillId="0" borderId="0" applyAlignment="1" pivotButton="0" quotePrefix="0" xfId="0">
      <alignment vertical="top" wrapText="1"/>
    </xf>
    <xf numFmtId="0" fontId="2" fillId="0" borderId="0" applyAlignment="1" pivotButton="0" quotePrefix="0" xfId="0">
      <alignment vertical="top" wrapText="1"/>
    </xf>
    <xf numFmtId="9" fontId="2" fillId="0" borderId="0" applyAlignment="1" pivotButton="0" quotePrefix="0" xfId="0">
      <alignment vertical="top" wrapText="1"/>
    </xf>
    <xf numFmtId="0" fontId="5" fillId="6" borderId="0" applyAlignment="1" pivotButton="0" quotePrefix="0" xfId="0">
      <alignment vertical="top" wrapText="1"/>
    </xf>
    <xf numFmtId="0" fontId="4" fillId="7" borderId="0" applyAlignment="1" pivotButton="0" quotePrefix="0" xfId="0">
      <alignment vertical="top" wrapText="1"/>
    </xf>
    <xf numFmtId="0" fontId="12" fillId="0" borderId="0" applyAlignment="1" pivotButton="0" quotePrefix="0" xfId="0">
      <alignment vertical="top" wrapText="1"/>
    </xf>
    <xf numFmtId="0" fontId="12" fillId="0" borderId="1" applyAlignment="1" pivotButton="0" quotePrefix="0" xfId="0">
      <alignment vertical="top" wrapText="1"/>
    </xf>
    <xf numFmtId="0" fontId="12" fillId="0" borderId="1" applyAlignment="1" pivotButton="0" quotePrefix="1" xfId="0">
      <alignment vertical="top" wrapText="1"/>
    </xf>
    <xf numFmtId="0" fontId="2" fillId="0" borderId="0" applyAlignment="1" pivotButton="0" quotePrefix="1" xfId="0">
      <alignment vertical="top" wrapText="1"/>
    </xf>
    <xf numFmtId="10" fontId="2" fillId="0" borderId="0" applyAlignment="1" pivotButton="0" quotePrefix="0" xfId="0">
      <alignment vertical="top" wrapText="1"/>
    </xf>
    <xf numFmtId="20" fontId="12" fillId="0" borderId="0" applyAlignment="1" pivotButton="0" quotePrefix="0" xfId="0">
      <alignment vertical="top" wrapText="1"/>
    </xf>
    <xf numFmtId="0" fontId="6" fillId="0" borderId="0" applyAlignment="1" pivotButton="0" quotePrefix="0" xfId="0">
      <alignment vertical="top" wrapText="1"/>
    </xf>
    <xf numFmtId="0" fontId="17" fillId="24" borderId="0" applyAlignment="1" pivotButton="0" quotePrefix="0" xfId="0">
      <alignment vertical="top" wrapText="1"/>
    </xf>
    <xf numFmtId="0" fontId="12" fillId="0" borderId="2" applyAlignment="1" pivotButton="0" quotePrefix="0" xfId="0">
      <alignment vertical="top" wrapText="1"/>
    </xf>
    <xf numFmtId="0" fontId="13" fillId="0" borderId="2" applyAlignment="1" pivotButton="0" quotePrefix="0" xfId="0">
      <alignment vertical="top" wrapText="1"/>
    </xf>
    <xf numFmtId="0" fontId="13" fillId="0" borderId="0" applyAlignment="1" pivotButton="0" quotePrefix="0" xfId="0">
      <alignment horizontal="center" vertical="center" wrapText="1"/>
    </xf>
    <xf numFmtId="0" fontId="12" fillId="23" borderId="0" applyAlignment="1" pivotButton="0" quotePrefix="0" xfId="0">
      <alignment horizontal="center" vertical="top"/>
    </xf>
    <xf numFmtId="0" fontId="12" fillId="0" borderId="0" applyAlignment="1" pivotButton="0" quotePrefix="0" xfId="0">
      <alignment horizontal="center" vertical="top"/>
    </xf>
    <xf numFmtId="0" fontId="12" fillId="24" borderId="0" applyAlignment="1" pivotButton="0" quotePrefix="0" xfId="0">
      <alignment horizontal="center" vertical="top"/>
    </xf>
    <xf numFmtId="0" fontId="12" fillId="24" borderId="0" applyAlignment="1" pivotButton="0" quotePrefix="0" xfId="0">
      <alignment horizontal="left" vertical="top" wrapText="1"/>
    </xf>
    <xf numFmtId="0" fontId="12" fillId="0" borderId="2" applyAlignment="1" pivotButton="0" quotePrefix="0" xfId="0">
      <alignment horizontal="center" vertical="top"/>
    </xf>
    <xf numFmtId="0" fontId="12" fillId="0" borderId="2" applyAlignment="1" pivotButton="0" quotePrefix="0" xfId="0">
      <alignment horizontal="left" vertical="top" wrapText="1"/>
    </xf>
    <xf numFmtId="0" fontId="12" fillId="25" borderId="2" applyAlignment="1" pivotButton="0" quotePrefix="0" xfId="0">
      <alignment horizontal="center" vertical="top"/>
    </xf>
    <xf numFmtId="0" fontId="12" fillId="25" borderId="2" applyAlignment="1" pivotButton="0" quotePrefix="0" xfId="0">
      <alignment horizontal="left" vertical="top" wrapText="1"/>
    </xf>
    <xf numFmtId="0" fontId="12" fillId="26" borderId="0" applyAlignment="1" pivotButton="0" quotePrefix="0" xfId="0">
      <alignment horizontal="center" vertical="top"/>
    </xf>
    <xf numFmtId="0" fontId="12" fillId="27" borderId="0" applyAlignment="1" pivotButton="0" quotePrefix="0" xfId="0">
      <alignment horizontal="center" vertical="top"/>
    </xf>
    <xf numFmtId="0" fontId="12" fillId="28" borderId="0" applyAlignment="1" pivotButton="0" quotePrefix="0" xfId="0">
      <alignment horizontal="center" vertical="top"/>
    </xf>
    <xf numFmtId="0" fontId="13" fillId="20" borderId="0" applyAlignment="1" pivotButton="0" quotePrefix="0" xfId="0">
      <alignment horizontal="center" vertical="center" wrapText="1"/>
    </xf>
    <xf numFmtId="9" fontId="13" fillId="0" borderId="0" applyAlignment="1" pivotButton="0" quotePrefix="0" xfId="0">
      <alignment horizontal="center" vertical="center" wrapText="1"/>
    </xf>
    <xf numFmtId="9" fontId="12" fillId="0" borderId="0" applyAlignment="1" pivotButton="0" quotePrefix="0" xfId="0">
      <alignment horizontal="left" vertical="top" wrapText="1"/>
    </xf>
    <xf numFmtId="0" fontId="13" fillId="5" borderId="0" applyAlignment="1" pivotButton="0" quotePrefix="0" xfId="0">
      <alignment horizontal="center" vertical="center" wrapText="1"/>
    </xf>
    <xf numFmtId="0" fontId="12" fillId="6" borderId="0" applyAlignment="1" pivotButton="0" quotePrefix="0" xfId="0">
      <alignment horizontal="center" vertical="top"/>
    </xf>
    <xf numFmtId="0" fontId="12" fillId="6" borderId="0" applyAlignment="1" pivotButton="0" quotePrefix="0" xfId="0">
      <alignment horizontal="left" vertical="top" wrapText="1"/>
    </xf>
    <xf numFmtId="0" fontId="12" fillId="7" borderId="0" applyAlignment="1" pivotButton="0" quotePrefix="0" xfId="0">
      <alignment horizontal="center" vertical="top"/>
    </xf>
    <xf numFmtId="0" fontId="12" fillId="7" borderId="0" applyAlignment="1" pivotButton="0" quotePrefix="0" xfId="0">
      <alignment horizontal="left" vertical="top" wrapText="1"/>
    </xf>
    <xf numFmtId="0" fontId="13" fillId="2" borderId="0" applyAlignment="1" pivotButton="0" quotePrefix="0" xfId="0">
      <alignment horizontal="center" vertical="center" wrapText="1"/>
    </xf>
    <xf numFmtId="0" fontId="12" fillId="0" borderId="0" applyAlignment="1" pivotButton="0" quotePrefix="1" xfId="0">
      <alignment horizontal="center" vertical="top"/>
    </xf>
    <xf numFmtId="0" fontId="12" fillId="0" borderId="1" applyAlignment="1" pivotButton="0" quotePrefix="1" xfId="0">
      <alignment horizontal="center" vertical="top"/>
    </xf>
    <xf numFmtId="0" fontId="12" fillId="0" borderId="1" applyAlignment="1" pivotButton="0" quotePrefix="0" xfId="0">
      <alignment horizontal="center" vertical="top"/>
    </xf>
    <xf numFmtId="0" fontId="12" fillId="0" borderId="0" applyAlignment="1" pivotButton="0" quotePrefix="1" xfId="0">
      <alignment horizontal="left" vertical="top" wrapText="1"/>
    </xf>
    <xf numFmtId="0" fontId="13" fillId="19" borderId="0" applyAlignment="1" pivotButton="0" quotePrefix="0" xfId="0">
      <alignment horizontal="center" vertical="center" wrapText="1"/>
    </xf>
    <xf numFmtId="0" fontId="13" fillId="8" borderId="0" applyAlignment="1" pivotButton="0" quotePrefix="0" xfId="0">
      <alignment horizontal="center" vertical="center" wrapText="1"/>
    </xf>
    <xf numFmtId="10" fontId="12" fillId="0" borderId="0" applyAlignment="1" pivotButton="0" quotePrefix="0" xfId="0">
      <alignment horizontal="left" vertical="top" wrapText="1"/>
    </xf>
    <xf numFmtId="0" fontId="13" fillId="9" borderId="0" applyAlignment="1" pivotButton="0" quotePrefix="0" xfId="0">
      <alignment horizontal="center" vertical="center" wrapText="1"/>
    </xf>
    <xf numFmtId="0" fontId="13" fillId="10" borderId="0" applyAlignment="1" pivotButton="0" quotePrefix="0" xfId="0">
      <alignment horizontal="center" vertical="center" wrapText="1"/>
    </xf>
    <xf numFmtId="0" fontId="13" fillId="11" borderId="0" applyAlignment="1" pivotButton="0" quotePrefix="0" xfId="0">
      <alignment horizontal="center" vertical="center" wrapText="1"/>
    </xf>
    <xf numFmtId="0" fontId="13" fillId="13" borderId="0" applyAlignment="1" pivotButton="0" quotePrefix="0" xfId="0">
      <alignment horizontal="center" vertical="center" wrapText="1"/>
    </xf>
    <xf numFmtId="0" fontId="13" fillId="14" borderId="0" applyAlignment="1" pivotButton="0" quotePrefix="0" xfId="0">
      <alignment horizontal="center" vertical="center" wrapText="1"/>
    </xf>
    <xf numFmtId="0" fontId="13" fillId="15" borderId="0" applyAlignment="1" pivotButton="0" quotePrefix="0" xfId="0">
      <alignment horizontal="center" vertical="center" wrapText="1"/>
    </xf>
    <xf numFmtId="0" fontId="13" fillId="16" borderId="0" applyAlignment="1" pivotButton="0" quotePrefix="0" xfId="0">
      <alignment horizontal="center" vertical="center" wrapText="1"/>
    </xf>
    <xf numFmtId="0" fontId="13" fillId="22" borderId="0" applyAlignment="1" pivotButton="0" quotePrefix="0" xfId="0">
      <alignment horizontal="center" vertical="center" wrapText="1"/>
    </xf>
    <xf numFmtId="0" fontId="12" fillId="22" borderId="0" applyAlignment="1" pivotButton="0" quotePrefix="0" xfId="0">
      <alignment horizontal="center" vertical="top"/>
    </xf>
    <xf numFmtId="0" fontId="12" fillId="0" borderId="5" applyAlignment="1" pivotButton="0" quotePrefix="0" xfId="0">
      <alignment horizontal="center" vertical="top"/>
    </xf>
    <xf numFmtId="0" fontId="12" fillId="0" borderId="5" applyAlignment="1" pivotButton="0" quotePrefix="0" xfId="0">
      <alignment horizontal="left" vertical="top" wrapText="1"/>
    </xf>
    <xf numFmtId="0" fontId="12" fillId="0" borderId="6" applyAlignment="1" pivotButton="0" quotePrefix="0" xfId="0">
      <alignment horizontal="left" vertical="top" wrapText="1"/>
    </xf>
    <xf numFmtId="0" fontId="12" fillId="24" borderId="0" applyAlignment="1" pivotButton="0" quotePrefix="0" xfId="0">
      <alignment vertical="top" wrapText="1"/>
    </xf>
    <xf numFmtId="0" fontId="12" fillId="25" borderId="2" applyAlignment="1" pivotButton="0" quotePrefix="0" xfId="0">
      <alignment vertical="top" wrapText="1"/>
    </xf>
    <xf numFmtId="0" fontId="13" fillId="20" borderId="0" applyAlignment="1" pivotButton="0" quotePrefix="0" xfId="0">
      <alignment vertical="top" wrapText="1"/>
    </xf>
    <xf numFmtId="0" fontId="1" fillId="2" borderId="0" applyAlignment="1" pivotButton="0" quotePrefix="0" xfId="0">
      <alignment vertical="top" wrapText="1"/>
    </xf>
    <xf numFmtId="0" fontId="13" fillId="0" borderId="0" applyAlignment="1" pivotButton="0" quotePrefix="0" xfId="0">
      <alignment vertical="top" wrapText="1"/>
    </xf>
    <xf numFmtId="9" fontId="13" fillId="0" borderId="0" applyAlignment="1" pivotButton="0" quotePrefix="0" xfId="0">
      <alignment vertical="top" wrapText="1"/>
    </xf>
    <xf numFmtId="9" fontId="12" fillId="0" borderId="0" applyAlignment="1" pivotButton="0" quotePrefix="0" xfId="0">
      <alignment vertical="top" wrapText="1"/>
    </xf>
    <xf numFmtId="0" fontId="13" fillId="5" borderId="0" applyAlignment="1" pivotButton="0" quotePrefix="0" xfId="0">
      <alignment vertical="top" wrapText="1"/>
    </xf>
    <xf numFmtId="0" fontId="12" fillId="6" borderId="0" applyAlignment="1" pivotButton="0" quotePrefix="0" xfId="0">
      <alignment vertical="top" wrapText="1"/>
    </xf>
    <xf numFmtId="0" fontId="12" fillId="7" borderId="0" applyAlignment="1" pivotButton="0" quotePrefix="0" xfId="0">
      <alignment vertical="top" wrapText="1"/>
    </xf>
    <xf numFmtId="0" fontId="13" fillId="2" borderId="0" applyAlignment="1" pivotButton="0" quotePrefix="0" xfId="0">
      <alignment vertical="top" wrapText="1"/>
    </xf>
    <xf numFmtId="0" fontId="12" fillId="0" borderId="0" applyAlignment="1" pivotButton="0" quotePrefix="1" xfId="0">
      <alignment vertical="top" wrapText="1"/>
    </xf>
    <xf numFmtId="0" fontId="13" fillId="19" borderId="0" applyAlignment="1" pivotButton="0" quotePrefix="0" xfId="0">
      <alignment vertical="top" wrapText="1"/>
    </xf>
    <xf numFmtId="0" fontId="13" fillId="8" borderId="0" applyAlignment="1" pivotButton="0" quotePrefix="0" xfId="0">
      <alignment vertical="top" wrapText="1"/>
    </xf>
    <xf numFmtId="10" fontId="12" fillId="0" borderId="0" applyAlignment="1" pivotButton="0" quotePrefix="0" xfId="0">
      <alignment vertical="top" wrapText="1"/>
    </xf>
    <xf numFmtId="0" fontId="13" fillId="9" borderId="0" applyAlignment="1" pivotButton="0" quotePrefix="0" xfId="0">
      <alignment vertical="top" wrapText="1"/>
    </xf>
    <xf numFmtId="0" fontId="13" fillId="10" borderId="0" applyAlignment="1" pivotButton="0" quotePrefix="0" xfId="0">
      <alignment vertical="top" wrapText="1"/>
    </xf>
    <xf numFmtId="0" fontId="13" fillId="11" borderId="0" applyAlignment="1" pivotButton="0" quotePrefix="0" xfId="0">
      <alignment vertical="top" wrapText="1"/>
    </xf>
    <xf numFmtId="0" fontId="13" fillId="13" borderId="0" applyAlignment="1" pivotButton="0" quotePrefix="0" xfId="0">
      <alignment vertical="top" wrapText="1"/>
    </xf>
    <xf numFmtId="0" fontId="13" fillId="14" borderId="0" applyAlignment="1" pivotButton="0" quotePrefix="0" xfId="0">
      <alignment vertical="top" wrapText="1"/>
    </xf>
    <xf numFmtId="0" fontId="13" fillId="15" borderId="0" applyAlignment="1" pivotButton="0" quotePrefix="0" xfId="0">
      <alignment vertical="top" wrapText="1"/>
    </xf>
    <xf numFmtId="0" fontId="13" fillId="16" borderId="0" applyAlignment="1" pivotButton="0" quotePrefix="0" xfId="0">
      <alignment vertical="top" wrapText="1"/>
    </xf>
    <xf numFmtId="0" fontId="13" fillId="22" borderId="0" applyAlignment="1" pivotButton="0" quotePrefix="0" xfId="0">
      <alignment vertical="top" wrapText="1"/>
    </xf>
    <xf numFmtId="0" fontId="12" fillId="0" borderId="7" applyAlignment="1" pivotButton="0" quotePrefix="0" xfId="0">
      <alignment horizontal="center" vertical="center"/>
    </xf>
    <xf numFmtId="0" fontId="13" fillId="0" borderId="7" applyAlignment="1" pivotButton="0" quotePrefix="0" xfId="0">
      <alignment horizontal="center" vertical="center"/>
    </xf>
    <xf numFmtId="0" fontId="12" fillId="0" borderId="7" applyAlignment="1" pivotButton="0" quotePrefix="0" xfId="0">
      <alignment horizontal="left" vertical="center"/>
    </xf>
    <xf numFmtId="0" fontId="19" fillId="29" borderId="8" applyAlignment="1" pivotButton="0" quotePrefix="0" xfId="0">
      <alignment horizontal="center" vertical="center" wrapText="1"/>
    </xf>
    <xf numFmtId="0" fontId="12" fillId="0" borderId="8" applyAlignment="1" pivotButton="0" quotePrefix="0" xfId="0">
      <alignment horizontal="center" vertical="center" wrapText="1"/>
    </xf>
    <xf numFmtId="0" fontId="12" fillId="0" borderId="8" applyAlignment="1" pivotButton="0" quotePrefix="0" xfId="0">
      <alignment horizontal="left" vertical="top" wrapText="1"/>
    </xf>
    <xf numFmtId="0" fontId="12" fillId="0" borderId="8" applyAlignment="1" pivotButton="0" quotePrefix="1" xfId="0">
      <alignment horizontal="center" vertical="center" wrapText="1"/>
    </xf>
    <xf numFmtId="0" fontId="12" fillId="0" borderId="8" applyAlignment="1" pivotButton="0" quotePrefix="1" xfId="0">
      <alignment horizontal="left" vertical="top" wrapText="1"/>
    </xf>
    <xf numFmtId="10" fontId="12" fillId="0" borderId="8" applyAlignment="1" pivotButton="0" quotePrefix="0" xfId="0">
      <alignment horizontal="left" vertical="top" wrapText="1"/>
    </xf>
    <xf numFmtId="9" fontId="12" fillId="0" borderId="8" applyAlignment="1" pivotButton="0" quotePrefix="0" xfId="0">
      <alignment horizontal="left" vertical="top" wrapText="1"/>
    </xf>
    <xf numFmtId="20" fontId="12" fillId="0" borderId="8" applyAlignment="1" pivotButton="0" quotePrefix="0" xfId="0">
      <alignment horizontal="left" vertical="top" wrapText="1"/>
    </xf>
    <xf numFmtId="0" fontId="12" fillId="0" borderId="8" applyAlignment="1" pivotButton="0" quotePrefix="0" xfId="0">
      <alignment horizontal="center" vertical="top"/>
    </xf>
    <xf numFmtId="0" fontId="0" fillId="0" borderId="0" applyAlignment="1" pivotButton="0" quotePrefix="0" xfId="0">
      <alignment horizontal="center" vertical="top"/>
    </xf>
    <xf numFmtId="0" fontId="12" fillId="0" borderId="8" applyAlignment="1" pivotButton="0" quotePrefix="1" xfId="0">
      <alignment horizontal="center" vertical="top"/>
    </xf>
    <xf numFmtId="0" fontId="12" fillId="0" borderId="0" applyAlignment="1" pivotButton="0" quotePrefix="1" xfId="0">
      <alignment horizontal="center" vertical="center" wrapText="1"/>
    </xf>
    <xf numFmtId="0" fontId="0" fillId="0" borderId="0" applyAlignment="1" pivotButton="0" quotePrefix="0" xfId="0">
      <alignment horizontal="center" vertical="center" wrapText="1"/>
    </xf>
    <xf numFmtId="0" fontId="12" fillId="0" borderId="0" applyAlignment="1" pivotButton="0" quotePrefix="0" xfId="0">
      <alignment horizontal="center" vertical="center" wrapText="1"/>
    </xf>
    <xf numFmtId="0" fontId="22" fillId="0" borderId="0" applyAlignment="1" pivotButton="0" quotePrefix="0" xfId="0">
      <alignment horizontal="center" vertical="center" wrapText="1"/>
    </xf>
    <xf numFmtId="0" fontId="22" fillId="0" borderId="0" applyAlignment="1" pivotButton="0" quotePrefix="0" xfId="0">
      <alignment horizontal="left" vertical="center" wrapText="1"/>
    </xf>
    <xf numFmtId="0" fontId="12" fillId="0" borderId="2" applyAlignment="1" pivotButton="0" quotePrefix="0" xfId="0">
      <alignment horizontal="center" vertical="center" wrapText="1"/>
    </xf>
    <xf numFmtId="0" fontId="13" fillId="29" borderId="9" applyAlignment="1" pivotButton="0" quotePrefix="0" xfId="0">
      <alignment horizontal="center" vertical="center" wrapText="1"/>
    </xf>
    <xf numFmtId="0" fontId="13" fillId="30" borderId="9" applyAlignment="1" pivotButton="0" quotePrefix="0" xfId="0">
      <alignment horizontal="center" vertical="center" wrapText="1"/>
    </xf>
    <xf numFmtId="0" fontId="13" fillId="31" borderId="9" applyAlignment="1" pivotButton="0" quotePrefix="0" xfId="0">
      <alignment horizontal="center" vertical="center" wrapText="1"/>
    </xf>
    <xf numFmtId="0" fontId="13" fillId="0" borderId="9" applyAlignment="1" pivotButton="0" quotePrefix="0" xfId="0">
      <alignment horizontal="center" vertical="center" wrapText="1"/>
    </xf>
    <xf numFmtId="0" fontId="12" fillId="0" borderId="9" applyAlignment="1" pivotButton="0" quotePrefix="0" xfId="0">
      <alignment horizontal="center" vertical="center" wrapText="1"/>
    </xf>
    <xf numFmtId="0" fontId="12" fillId="0" borderId="9" applyAlignment="1" pivotButton="0" quotePrefix="0" xfId="0">
      <alignment horizontal="left" vertical="top" wrapText="1"/>
    </xf>
    <xf numFmtId="0" fontId="12" fillId="0" borderId="9" applyAlignment="1" pivotButton="0" quotePrefix="1" xfId="0">
      <alignment horizontal="center" vertical="center" wrapText="1"/>
    </xf>
    <xf numFmtId="0" fontId="12" fillId="0" borderId="9" applyAlignment="1" pivotButton="0" quotePrefix="1" xfId="0">
      <alignment horizontal="left" vertical="top" wrapText="1"/>
    </xf>
    <xf numFmtId="10" fontId="12" fillId="0" borderId="9" applyAlignment="1" pivotButton="0" quotePrefix="0" xfId="0">
      <alignment horizontal="left" vertical="top" wrapText="1"/>
    </xf>
    <xf numFmtId="9" fontId="12" fillId="0" borderId="9" applyAlignment="1" pivotButton="0" quotePrefix="0" xfId="0">
      <alignment horizontal="left" vertical="top" wrapText="1"/>
    </xf>
    <xf numFmtId="20" fontId="12" fillId="0" borderId="9" applyAlignment="1" pivotButton="0" quotePrefix="0" xfId="0">
      <alignment horizontal="left" vertical="top" wrapText="1"/>
    </xf>
  </cellXfs>
  <cellStyles count="1">
    <cellStyle name="ปกติ" xfId="0" builtinId="0"/>
  </cellStyles>
  <dxfs count="4">
    <dxf>
      <font>
        <b val="1"/>
        <color rgb="FF913E0B"/>
      </font>
      <fill>
        <patternFill patternType="solid">
          <fgColor rgb="FFFFF1C5"/>
          <bgColor rgb="FFFFF1C5"/>
        </patternFill>
      </fill>
    </dxf>
    <dxf>
      <font>
        <b val="1"/>
        <color rgb="FF1E3EAE"/>
      </font>
      <fill>
        <patternFill patternType="solid">
          <fgColor rgb="FFDBEAFB"/>
          <bgColor rgb="FFDBEAFB"/>
        </patternFill>
      </fill>
    </dxf>
    <dxf>
      <font>
        <b val="1"/>
        <color rgb="FF156633"/>
      </font>
      <fill>
        <patternFill patternType="solid">
          <fgColor rgb="FFDBFBE4"/>
          <bgColor rgb="FFDBFBE4"/>
        </patternFill>
      </fill>
    </dxf>
    <dxf>
      <font>
        <b val="1"/>
        <color rgb="FF465368"/>
      </font>
      <fill>
        <patternFill patternType="solid">
          <fgColor rgb="FFF1F4F8"/>
          <bgColor rgb="FFF1F4F8"/>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styles" Target="styles.xml" Id="rId43"/><Relationship Type="http://schemas.openxmlformats.org/officeDocument/2006/relationships/theme" Target="theme/theme1.xml" Id="rId44"/></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oneCellAnchor>
    <from>
      <col>2</col>
      <colOff>0</colOff>
      <row>2</row>
      <rowOff>0</rowOff>
    </from>
    <ext cx="238125" cy="200025"/>
    <pic>
      <nvPicPr>
        <cNvPr id="2" name="image1.png" title="รูปภาพ"/>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2.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0" summaryRight="0"/>
    <pageSetUpPr/>
  </sheetPr>
  <dimension ref="A1:N50"/>
  <sheetViews>
    <sheetView workbookViewId="0">
      <selection activeCell="A1" sqref="A1"/>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40" customHeight="1" s="49">
      <c r="A1" s="59" t="inlineStr">
        <is>
          <t>📚 สารบัญคลังข้อสอบและระบบเตรียมสอบใบประกอบวิชาชีพเภสัชกรรม (PLE-CC) — RxCU 2569</t>
        </is>
      </c>
    </row>
    <row r="2">
      <c r="A2" s="98" t="n"/>
      <c r="B2" s="98" t="n"/>
      <c r="C2" s="98" t="n"/>
      <c r="D2" s="98" t="n"/>
      <c r="E2" s="98" t="n"/>
      <c r="F2" s="98" t="n"/>
    </row>
    <row r="3" ht="26" customHeight="1" s="49">
      <c r="A3" s="99" t="inlineStr">
        <is>
          <t>🩺 1. CLINICAL PHARMACY (PLE-CC1 CLINIC) — 18 หมวดวิชา</t>
        </is>
      </c>
      <c r="N3" t="inlineStr">
        <is>
          <t>Clinic</t>
        </is>
      </c>
    </row>
    <row r="4" ht="24" customHeight="1" s="49">
      <c r="A4" s="101" t="n">
        <v>1</v>
      </c>
      <c r="B4" s="138" t="inlineStr">
        <is>
          <t>เกี่ยวกับ หมวดวิชา / แผนกข้อสอบ ข้อใดต่อไปนี้กล่าวถูกต้องตามหลักวิชาชีพเภสัชกรรม</t>
        </is>
      </c>
      <c r="C4" s="101" t="inlineStr">
        <is>
          <t>จำนวนข้อ</t>
        </is>
      </c>
      <c r="D4" s="138" t="inlineStr">
        <is>
          <t>สถานะการตรวจ</t>
        </is>
      </c>
      <c r="E4" s="138" t="inlineStr">
        <is>
          <t>ทางลัดเปิดชีตข้อสอบ</t>
        </is>
      </c>
      <c r="F4" s="138" t="inlineStr">
        <is>
          <t>คำอธิบายเนื้อหา</t>
        </is>
      </c>
      <c r="N4" t="inlineStr">
        <is>
          <t>Clinic</t>
        </is>
      </c>
    </row>
    <row r="5" ht="22" customHeight="1" s="49">
      <c r="A5" s="103" t="n">
        <v>2</v>
      </c>
      <c r="B5" s="96" t="inlineStr">
        <is>
          <t>เกี่ยวกับ 1. Musculoskeleton ข้อใดต่อไปนี้กล่าวถูกต้องตามหลักวิชาชีพเภสัชกรรม</t>
        </is>
      </c>
      <c r="C5" s="103" t="inlineStr">
        <is>
          <t>224 ข้อ</t>
        </is>
      </c>
      <c r="D5" s="96" t="inlineStr">
        <is>
          <t>100% ALL CLEAR ✅</t>
        </is>
      </c>
      <c r="E5" s="96">
        <f>HYPERLINK("#'1. Musculoskeleton'!A1", "➡️ ไปยัง 1. Musculoskeleton")</f>
        <v/>
      </c>
      <c r="F5" s="96" t="inlineStr">
        <is>
          <t>ระบบกระดูกและกล้ามเนื้อ โรคเกาต์ ข้อเสื่อม ข้ออักเสบรูมาตอยด์</t>
        </is>
      </c>
      <c r="N5" t="inlineStr">
        <is>
          <t>Clinic</t>
        </is>
      </c>
    </row>
    <row r="6" ht="22" customHeight="1" s="49">
      <c r="A6" s="105" t="n">
        <v>3</v>
      </c>
      <c r="B6" s="139" t="inlineStr">
        <is>
          <t>เกี่ยวกับ 2. Cardiovascular ข้อใดต่อไปนี้กล่าวถูกต้องตามหลักวิชาชีพเภสัชกรรม</t>
        </is>
      </c>
      <c r="C6" s="105" t="inlineStr">
        <is>
          <t>246 ข้อ</t>
        </is>
      </c>
      <c r="D6" s="139" t="inlineStr">
        <is>
          <t>100% ALL CLEAR ✅</t>
        </is>
      </c>
      <c r="E6" s="139">
        <f>HYPERLINK("#'2. Cardiovascular'!A1", "➡️ ไปยัง 2. Cardiovascular")</f>
        <v/>
      </c>
      <c r="F6" s="139" t="inlineStr">
        <is>
          <t>ระบบหัวใจและหลอดเลือด ความดันโลหิตสูง ไขมัน หัวใจล้มเหลว โรคหลอดเลือดหัวใจ</t>
        </is>
      </c>
      <c r="N6" t="inlineStr">
        <is>
          <t>Clinic</t>
        </is>
      </c>
    </row>
    <row r="7" ht="22" customHeight="1" s="49">
      <c r="A7" s="103" t="n">
        <v>4</v>
      </c>
      <c r="B7" s="96" t="inlineStr">
        <is>
          <t>เกี่ยวกับ 3. Dermatologic ข้อใดต่อไปนี้กล่าวถูกต้องตามหลักวิชาชีพเภสัชกรรม</t>
        </is>
      </c>
      <c r="C7" s="103" t="inlineStr">
        <is>
          <t>223 ข้อ</t>
        </is>
      </c>
      <c r="D7" s="96" t="inlineStr">
        <is>
          <t>100% ALL CLEAR ✅</t>
        </is>
      </c>
      <c r="E7" s="96">
        <f>HYPERLINK("#'3. Dermatologic'!A1", "➡️ ไปยัง 3. Dermatologic")</f>
        <v/>
      </c>
      <c r="F7" s="96" t="inlineStr">
        <is>
          <t>โรคผิวหนัง ผื่นแพ้ยา เชื้อรา กลากเกลื้อน เริม สิว สะเก็ดเงิน</t>
        </is>
      </c>
      <c r="N7" t="inlineStr">
        <is>
          <t>Clinic</t>
        </is>
      </c>
    </row>
    <row r="8" ht="22" customHeight="1" s="49">
      <c r="A8" s="105" t="n">
        <v>5</v>
      </c>
      <c r="B8" s="139" t="inlineStr">
        <is>
          <t>เกี่ยวกับ 4. Endocrine ข้อใดต่อไปนี้กล่าวถูกต้องตามหลักวิชาชีพเภสัชกรรม</t>
        </is>
      </c>
      <c r="C8" s="105" t="inlineStr">
        <is>
          <t>185 ข้อ</t>
        </is>
      </c>
      <c r="D8" s="139" t="inlineStr">
        <is>
          <t>100% ALL CLEAR ✅</t>
        </is>
      </c>
      <c r="E8" s="139">
        <f>HYPERLINK("#'4. Endocrine'!A1", "➡️ ไปยัง 4. Endocrine")</f>
        <v/>
      </c>
      <c r="F8" s="139" t="inlineStr">
        <is>
          <t>ระบบต่อมไร้ท่อ โรคเบาหวาน ต่อมไทรอยด์ กระดูกพรุน</t>
        </is>
      </c>
      <c r="N8" t="inlineStr">
        <is>
          <t>Clinic</t>
        </is>
      </c>
    </row>
    <row r="9" ht="22" customHeight="1" s="49">
      <c r="A9" s="103" t="n">
        <v>6</v>
      </c>
      <c r="B9" s="96" t="inlineStr">
        <is>
          <t>เกี่ยวกับ 5. Gastrointestinal ข้อใดต่อไปนี้กล่าวถูกต้องตามหลักวิชาชีพเภสัชกรรม</t>
        </is>
      </c>
      <c r="C9" s="103" t="inlineStr">
        <is>
          <t>196 ข้อ</t>
        </is>
      </c>
      <c r="D9" s="96" t="inlineStr">
        <is>
          <t>100% ALL CLEAR ✅</t>
        </is>
      </c>
      <c r="E9" s="96">
        <f>HYPERLINK("#'5. Gastrointestinal'!A1", "➡️ ไปยัง 5. Gastrointestinal")</f>
        <v/>
      </c>
      <c r="F9" s="96" t="inlineStr">
        <is>
          <t>ระบบทางเดินอาหาร กรดไหลย้อน แผลในกระเพาะ ท้องผูก ท้องเสีย ไวรัสตับอักเสบ</t>
        </is>
      </c>
      <c r="N9" t="inlineStr">
        <is>
          <t>Clinic</t>
        </is>
      </c>
    </row>
    <row r="10" ht="22" customHeight="1" s="49">
      <c r="A10" s="105" t="n">
        <v>7</v>
      </c>
      <c r="B10" s="139" t="inlineStr">
        <is>
          <t>เกี่ยวกับ 6. Hematologic ข้อใดต่อไปนี้กล่าวถูกต้องตามหลักวิชาชีพเภสัชกรรม</t>
        </is>
      </c>
      <c r="C10" s="105" t="inlineStr">
        <is>
          <t>103 ข้อ</t>
        </is>
      </c>
      <c r="D10" s="139" t="inlineStr">
        <is>
          <t>100% ALL CLEAR ✅</t>
        </is>
      </c>
      <c r="E10" s="139">
        <f>HYPERLINK("#'6. Hematologic'!A1", "➡️ ไปยัง 6. Hematologic")</f>
        <v/>
      </c>
      <c r="F10" s="139" t="inlineStr">
        <is>
          <t>โรคระบบเลือด โลหิตจาง ธาลัสซีเมีย การให้เลือดและอนุพันธ์เลือด</t>
        </is>
      </c>
      <c r="N10" t="inlineStr">
        <is>
          <t>Clinic</t>
        </is>
      </c>
    </row>
    <row r="11" ht="22" customHeight="1" s="49">
      <c r="A11" s="103" t="n">
        <v>8</v>
      </c>
      <c r="B11" s="96" t="inlineStr">
        <is>
          <t>เกี่ยวกับ 7. Immunologic ข้อใดต่อไปนี้กล่าวถูกต้องตามหลักวิชาชีพเภสัชกรรม</t>
        </is>
      </c>
      <c r="C11" s="103" t="inlineStr">
        <is>
          <t>119 ข้อ</t>
        </is>
      </c>
      <c r="D11" s="96" t="inlineStr">
        <is>
          <t>100% ALL CLEAR ✅</t>
        </is>
      </c>
      <c r="E11" s="96">
        <f>HYPERLINK("#'7. Immunologic'!A1", "➡️ ไปยัง 7. Immunologic")</f>
        <v/>
      </c>
      <c r="F11" s="96" t="inlineStr">
        <is>
          <t>ระบบภูมิคุ้มกัน โรคแพ้ภูมิตัวเอง SLE รูมาตอยด์ ภูมิแพ้ Anaphylaxis</t>
        </is>
      </c>
      <c r="N11" t="inlineStr">
        <is>
          <t>Clinic</t>
        </is>
      </c>
    </row>
    <row r="12" ht="22" customHeight="1" s="49">
      <c r="A12" s="105" t="n">
        <v>9</v>
      </c>
      <c r="B12" s="139" t="inlineStr">
        <is>
          <t>เกี่ยวกับ 8. Infectious diseases ข้อใดต่อไปนี้กล่าวถูกต้องตามหลักวิชาชีพเภสัชกรรม</t>
        </is>
      </c>
      <c r="C12" s="105" t="inlineStr">
        <is>
          <t>314 ข้อ</t>
        </is>
      </c>
      <c r="D12" s="139" t="inlineStr">
        <is>
          <t>100% ALL CLEAR ✅</t>
        </is>
      </c>
      <c r="E12" s="139">
        <f>HYPERLINK("#'8. Infectious diseases'!A1", "➡️ ไปยัง 8. Infectious diseases")</f>
        <v/>
      </c>
      <c r="F12" s="139" t="inlineStr">
        <is>
          <t>โรคติดเชื้อ ยาปฏิชีวนะ วัณโรค เอชไอวี ติดเชื้อทางเดินหายใจและทางเดินปัสสาวะ</t>
        </is>
      </c>
      <c r="N12" t="inlineStr">
        <is>
          <t>Clinic</t>
        </is>
      </c>
    </row>
    <row r="13" ht="22" customHeight="1" s="49">
      <c r="A13" s="103" t="n">
        <v>10</v>
      </c>
      <c r="B13" s="96" t="inlineStr">
        <is>
          <t>เกี่ยวกับ 9. Neurologic ข้อใดต่อไปนี้กล่าวถูกต้องตามหลักวิชาชีพเภสัชกรรม</t>
        </is>
      </c>
      <c r="C13" s="103" t="inlineStr">
        <is>
          <t>143 ข้อ</t>
        </is>
      </c>
      <c r="D13" s="96" t="inlineStr">
        <is>
          <t>100% ALL CLEAR ✅</t>
        </is>
      </c>
      <c r="E13" s="96">
        <f>HYPERLINK("#'9. Neurologic'!A1", "➡️ ไปยัง 9. Neurologic")</f>
        <v/>
      </c>
      <c r="F13" s="96" t="inlineStr">
        <is>
          <t>ระบบประสาท ลมชัก พาร์กินสัน ไมเกรน โรคหลอดเลือดสมอง อัลไซเมอร์</t>
        </is>
      </c>
      <c r="N13" t="inlineStr">
        <is>
          <t>Clinic</t>
        </is>
      </c>
    </row>
    <row r="14" ht="22" customHeight="1" s="49">
      <c r="A14" s="105" t="n">
        <v>11</v>
      </c>
      <c r="B14" s="139" t="inlineStr">
        <is>
          <t>เกี่ยวกับ 10. Psychiatric ข้อใดต่อไปนี้กล่าวถูกต้องตามหลักวิชาชีพเภสัชกรรม</t>
        </is>
      </c>
      <c r="C14" s="105" t="inlineStr">
        <is>
          <t>116 ข้อ</t>
        </is>
      </c>
      <c r="D14" s="139" t="inlineStr">
        <is>
          <t>100% ALL CLEAR ✅</t>
        </is>
      </c>
      <c r="E14" s="139">
        <f>HYPERLINK("#'10. Psychiatric'!A1", "➡️ ไปยัง 10. Psychiatric")</f>
        <v/>
      </c>
      <c r="F14" s="139" t="inlineStr">
        <is>
          <t>จิตเวชศาสตร์ โรคซึมเศร้า วิตกกังวล ไบโพลาร์ โรคจิตเภท การนอนไม่หลับ การเลิกบุหรี่</t>
        </is>
      </c>
      <c r="N14" t="inlineStr">
        <is>
          <t>Clinic</t>
        </is>
      </c>
    </row>
    <row r="15" ht="22" customHeight="1" s="49">
      <c r="A15" s="103" t="n">
        <v>12</v>
      </c>
      <c r="B15" s="96" t="inlineStr">
        <is>
          <t>เกี่ยวกับ 11. Pulmonary ข้อใดต่อไปนี้กล่าวถูกต้องตามหลักวิชาชีพเภสัชกรรม</t>
        </is>
      </c>
      <c r="C15" s="103" t="inlineStr">
        <is>
          <t>111 ข้อ</t>
        </is>
      </c>
      <c r="D15" s="96" t="inlineStr">
        <is>
          <t>100% ALL CLEAR ✅</t>
        </is>
      </c>
      <c r="E15" s="96">
        <f>HYPERLINK("#'11. Pulmonary'!A1", "➡️ ไปยัง 11. Pulmonary")</f>
        <v/>
      </c>
      <c r="F15" s="96" t="inlineStr">
        <is>
          <t>ระบบทางเดินหายใจ โรคหืด COPD ยาพ่นสูด การประเมินสมรรถภาพปอด</t>
        </is>
      </c>
      <c r="N15" t="inlineStr">
        <is>
          <t>Clinic</t>
        </is>
      </c>
    </row>
    <row r="16" ht="22" customHeight="1" s="49">
      <c r="A16" s="105" t="n">
        <v>13</v>
      </c>
      <c r="B16" s="139" t="inlineStr">
        <is>
          <t>12. GynaecologicGenitourinary</t>
        </is>
      </c>
      <c r="C16" s="105" t="inlineStr">
        <is>
          <t>158 ข้อ</t>
        </is>
      </c>
      <c r="D16" s="139" t="inlineStr">
        <is>
          <t>100% ALL CLEAR ✅</t>
        </is>
      </c>
      <c r="E16" s="139">
        <f>HYPERLINK("#'12. GynaecologicGenitourinary'!A1", "➡️ ไปยัง 12. GynaecologicGenitourinary")</f>
        <v/>
      </c>
      <c r="F16" s="139" t="inlineStr">
        <is>
          <t>สูตินรีเวชและทางเดินปัสสาวะ การคุมกำเนิด BPH ภาวะหมดประจำเดือน</t>
        </is>
      </c>
      <c r="N16" t="inlineStr">
        <is>
          <t>Clinic</t>
        </is>
      </c>
    </row>
    <row r="17" ht="22" customHeight="1" s="49">
      <c r="A17" s="103" t="n">
        <v>14</v>
      </c>
      <c r="B17" s="96" t="inlineStr">
        <is>
          <t>เกี่ยวกับ 13. Eye disorder ข้อใดต่อไปนี้กล่าวถูกต้องตามหลักวิชาชีพเภสัชกรรม</t>
        </is>
      </c>
      <c r="C17" s="103" t="inlineStr">
        <is>
          <t>48 ข้อ</t>
        </is>
      </c>
      <c r="D17" s="96" t="inlineStr">
        <is>
          <t>100% ALL CLEAR ✅</t>
        </is>
      </c>
      <c r="E17" s="96">
        <f>HYPERLINK("#'13. Eye disorder'!A1", "➡️ ไปยัง 13. Eye disorder")</f>
        <v/>
      </c>
      <c r="F17" s="96" t="inlineStr">
        <is>
          <t>โรคทางจักษุ ต้อหิน ตาแดง ตาแห้ง การติดเชื้อที่ตา ยาหยอดตา</t>
        </is>
      </c>
      <c r="N17" t="inlineStr">
        <is>
          <t>Clinic</t>
        </is>
      </c>
    </row>
    <row r="18" ht="22" customHeight="1" s="49">
      <c r="A18" s="105" t="n">
        <v>15</v>
      </c>
      <c r="B18" s="139" t="inlineStr">
        <is>
          <t>เกี่ยวกับ 14. Oncologic ข้อใดต่อไปนี้กล่าวถูกต้องตามหลักวิชาชีพเภสัชกรรม</t>
        </is>
      </c>
      <c r="C18" s="105" t="inlineStr">
        <is>
          <t>102 ข้อ</t>
        </is>
      </c>
      <c r="D18" s="139" t="inlineStr">
        <is>
          <t>100% ALL CLEAR ✅</t>
        </is>
      </c>
      <c r="E18" s="139">
        <f>HYPERLINK("#'14. Oncologic'!A1", "➡️ ไปยัง 14. Oncologic")</f>
        <v/>
      </c>
      <c r="F18" s="139" t="inlineStr">
        <is>
          <t>โรคมะเร็ง เคมีบำบัด Targeted therapy ภูมิคุ้มกันบำบัด ADRs จากยาเคมีบำบัด</t>
        </is>
      </c>
      <c r="N18" t="inlineStr">
        <is>
          <t>Clinic</t>
        </is>
      </c>
    </row>
    <row r="19" ht="22" customHeight="1" s="49">
      <c r="A19" s="103" t="n">
        <v>16</v>
      </c>
      <c r="B19" s="96" t="inlineStr">
        <is>
          <t>เกี่ยวกับ 15. Renal ข้อใดต่อไปนี้กล่าวถูกต้องตามหลักวิชาชีพเภสัชกรรม</t>
        </is>
      </c>
      <c r="C19" s="103" t="inlineStr">
        <is>
          <t>71 ข้อ</t>
        </is>
      </c>
      <c r="D19" s="96" t="inlineStr">
        <is>
          <t>100% ALL CLEAR ✅</t>
        </is>
      </c>
      <c r="E19" s="96">
        <f>HYPERLINK("#'15. Renal'!A1", "➡️ ไปยัง 15. Renal")</f>
        <v/>
      </c>
      <c r="F19" s="96" t="inlineStr">
        <is>
          <t>โรคไต ไตวายเฉียบพลัน ไตเรื้อรัง การปรับขนาดยาตามการทำงานของไต ฟอกเลือด</t>
        </is>
      </c>
      <c r="N19" t="inlineStr">
        <is>
          <t>Clinic</t>
        </is>
      </c>
    </row>
    <row r="20" ht="22" customHeight="1" s="49">
      <c r="A20" s="105" t="n">
        <v>17</v>
      </c>
      <c r="B20" s="139" t="inlineStr">
        <is>
          <t>16. Toxicology &amp; Poisoning</t>
        </is>
      </c>
      <c r="C20" s="105" t="inlineStr">
        <is>
          <t>40 ข้อ</t>
        </is>
      </c>
      <c r="D20" s="139" t="inlineStr">
        <is>
          <t>100% ALL CLEAR ✅</t>
        </is>
      </c>
      <c r="E20" s="139">
        <f>HYPERLINK("#'16. Toxicology &amp; Poisoning'!A1", "➡️ ไปยัง 16. Toxicology &amp; Poisoning")</f>
        <v/>
      </c>
      <c r="F20" s="139" t="inlineStr">
        <is>
          <t>พิษวิทยา ยาต้านพิษ (Antidotes) การจัดการภาวะได้รับสารพิษเฉียบพลัน</t>
        </is>
      </c>
      <c r="N20" t="inlineStr">
        <is>
          <t>Clinic</t>
        </is>
      </c>
    </row>
    <row r="21" ht="22" customHeight="1" s="49">
      <c r="A21" s="103" t="n">
        <v>18</v>
      </c>
      <c r="B21" s="96" t="inlineStr">
        <is>
          <t>เกี่ยวกับ 17. Herbal Medicine ข้อใดต่อไปนี้กล่าวถูกต้องตามหลักวิชาชีพเภสัชกรรม</t>
        </is>
      </c>
      <c r="C21" s="103" t="inlineStr">
        <is>
          <t>86 ข้อ</t>
        </is>
      </c>
      <c r="D21" s="96" t="inlineStr">
        <is>
          <t>100% ALL CLEAR ✅</t>
        </is>
      </c>
      <c r="E21" s="96">
        <f>HYPERLINK("#'17. Herbal Medicine'!A1", "➡️ ไปยัง 17. Herbal Medicine")</f>
        <v/>
      </c>
      <c r="F21" s="96" t="inlineStr">
        <is>
          <t>การบริบาลสมุนไพร บัญชียาหลักแห่งชาติด้านสมุนไพร และสมุนไพรในการดูแลสุขภาพ</t>
        </is>
      </c>
      <c r="N21" t="inlineStr">
        <is>
          <t>Clinic</t>
        </is>
      </c>
    </row>
    <row r="22" ht="22" customHeight="1" s="49">
      <c r="A22" s="105" t="n">
        <v>19</v>
      </c>
      <c r="B22" s="139" t="inlineStr">
        <is>
          <t>เกี่ยวกับ 18. Clinical Nutrition ข้อใดต่อไปนี้กล่าวถูกต้องตามหลักวิชาชีพเภสัชกรรม</t>
        </is>
      </c>
      <c r="C22" s="105" t="inlineStr">
        <is>
          <t>23 ข้อ</t>
        </is>
      </c>
      <c r="D22" s="139" t="inlineStr">
        <is>
          <t>100% ALL CLEAR ✅</t>
        </is>
      </c>
      <c r="E22" s="139">
        <f>HYPERLINK("#'18. Clinical Nutrition'!A1", "➡️ ไปยัง 18. Clinical Nutrition")</f>
        <v/>
      </c>
      <c r="F22" s="139" t="inlineStr">
        <is>
          <t>โภชนบำบัด TPN/EN การประเมินภาวะทุพโภชนาการ วิตามินและเกลือแร่</t>
        </is>
      </c>
      <c r="N22" t="inlineStr">
        <is>
          <t>Clinic</t>
        </is>
      </c>
    </row>
    <row r="23">
      <c r="A23" s="100" t="n"/>
      <c r="B23" s="34" t="n"/>
      <c r="C23" s="100" t="n"/>
      <c r="D23" s="34" t="n"/>
      <c r="E23" s="34" t="n"/>
      <c r="F23" s="34" t="n"/>
      <c r="N23" t="inlineStr">
        <is>
          <t>Clinic</t>
        </is>
      </c>
    </row>
    <row r="24" ht="26" customHeight="1" s="49">
      <c r="A24" s="107" t="inlineStr">
        <is>
          <t>🔬 2. PHARMACEUTICAL SCIENCES (PLE-CC1 PRODUCT) — 13 หมวดวิชา</t>
        </is>
      </c>
      <c r="N24" t="inlineStr">
        <is>
          <t>Clinic</t>
        </is>
      </c>
    </row>
    <row r="25" ht="24" customHeight="1" s="49">
      <c r="A25" s="101" t="n">
        <v>20</v>
      </c>
      <c r="B25" s="138" t="inlineStr">
        <is>
          <t>เกี่ยวกับ หมวดวิชา / แผนกข้อสอบ ข้อใดต่อไปนี้กล่าวถูกต้องตามหลักวิชาชีพเภสัชกรรม</t>
        </is>
      </c>
      <c r="C25" s="101" t="inlineStr">
        <is>
          <t>จำนวนข้อ</t>
        </is>
      </c>
      <c r="D25" s="138" t="inlineStr">
        <is>
          <t>สถานะการตรวจ</t>
        </is>
      </c>
      <c r="E25" s="138" t="inlineStr">
        <is>
          <t>ทางลัดเปิดชีตข้อสอบ</t>
        </is>
      </c>
      <c r="F25" s="138" t="inlineStr">
        <is>
          <t>คำอธิบายเนื้อหา</t>
        </is>
      </c>
      <c r="N25" t="inlineStr">
        <is>
          <t>Clinic</t>
        </is>
      </c>
    </row>
    <row r="26" ht="22" customHeight="1" s="49">
      <c r="A26" s="103" t="n">
        <v>21</v>
      </c>
      <c r="B26" s="96" t="inlineStr">
        <is>
          <t>เกี่ยวกับ 1. Titrations ข้อใดต่อไปนี้กล่าวถูกต้องตามหลักวิชาชีพเภสัชกรรม</t>
        </is>
      </c>
      <c r="C26" s="103" t="inlineStr">
        <is>
          <t>80 ข้อ</t>
        </is>
      </c>
      <c r="D26" s="96" t="inlineStr">
        <is>
          <t>100% ALL CLEAR ✅</t>
        </is>
      </c>
      <c r="E26" s="96">
        <f>HYPERLINK("#'1. Titrations'!A1", "➡️ ไปยัง 1. Titrations")</f>
        <v/>
      </c>
      <c r="F26" s="96" t="inlineStr">
        <is>
          <t>เคมีวิเคราะห์ การไทเทรต Acid-Base, Redox, Complexometric, Precipitation</t>
        </is>
      </c>
      <c r="N26" t="inlineStr">
        <is>
          <t>Clinic</t>
        </is>
      </c>
    </row>
    <row r="27" ht="22" customHeight="1" s="49">
      <c r="A27" s="105" t="n">
        <v>22</v>
      </c>
      <c r="B27" s="139" t="inlineStr">
        <is>
          <t>เกี่ยวกับ 2. Chromatography ข้อใดต่อไปนี้กล่าวถูกต้องตามหลักวิชาชีพเภสัชกรรม</t>
        </is>
      </c>
      <c r="C27" s="105" t="inlineStr">
        <is>
          <t>76 ข้อ</t>
        </is>
      </c>
      <c r="D27" s="139" t="inlineStr">
        <is>
          <t>100% ALL CLEAR ✅</t>
        </is>
      </c>
      <c r="E27" s="139">
        <f>HYPERLINK("#'2. Chromatography'!A1", "➡️ ไปยัง 2. Chromatography")</f>
        <v/>
      </c>
      <c r="F27" s="139" t="inlineStr">
        <is>
          <t>โครมาโทกราฟี HPLC, TLC, GC การวิเคราะห์สารสำคัญและการทดสอบความบริสุทธิ์</t>
        </is>
      </c>
      <c r="N27" t="inlineStr">
        <is>
          <t>Clinic</t>
        </is>
      </c>
    </row>
    <row r="28" ht="22" customHeight="1" s="49">
      <c r="A28" s="103" t="n">
        <v>23</v>
      </c>
      <c r="B28" s="96" t="inlineStr">
        <is>
          <t>เกี่ยวกับ 3. Spectroscopy &amp; Optics ข้อใดต่อไปนี้กล่าวถูกต้องตามหลักวิชาชีพเภสัชกรรม</t>
        </is>
      </c>
      <c r="C28" s="103" t="inlineStr">
        <is>
          <t>65 ข้อ</t>
        </is>
      </c>
      <c r="D28" s="96" t="inlineStr">
        <is>
          <t>100% ALL CLEAR ✅</t>
        </is>
      </c>
      <c r="E28" s="96">
        <f>HYPERLINK("#'3. Spectroscopy &amp; Optics'!A1", "➡️ ไปยัง 3. Spectroscopy &amp; Optics")</f>
        <v/>
      </c>
      <c r="F28" s="96" t="inlineStr">
        <is>
          <t>สเปกโทรสโกปี UV-Vis, FT-IR, Mass, Polarimetry, Specific rotation</t>
        </is>
      </c>
      <c r="N28" t="inlineStr">
        <is>
          <t>Clinic</t>
        </is>
      </c>
    </row>
    <row r="29" ht="22" customHeight="1" s="49">
      <c r="A29" s="105" t="n">
        <v>24</v>
      </c>
      <c r="B29" s="139" t="inlineStr">
        <is>
          <t>เกี่ยวกับ 4. Preformulation &amp; GMP ข้อใดต่อไปนี้กล่าวถูกต้องตามหลักวิชาชีพเภสัชกรรม</t>
        </is>
      </c>
      <c r="C29" s="105" t="inlineStr">
        <is>
          <t>124 ข้อ</t>
        </is>
      </c>
      <c r="D29" s="139" t="inlineStr">
        <is>
          <t>100% ALL CLEAR ✅</t>
        </is>
      </c>
      <c r="E29" s="139">
        <f>HYPERLINK("#'4. Preformulation &amp; GMP'!A1", "➡️ ไปยัง 4. Preformulation &amp; GMP")</f>
        <v/>
      </c>
      <c r="F29" s="139" t="inlineStr">
        <is>
          <t>การเตรียมก่อนตั้งสูตร ความคงตัว หลักเกณฑ์วิธีการที่ดีในการผลิตยา (GMP/PIC/S)</t>
        </is>
      </c>
      <c r="N29" t="inlineStr">
        <is>
          <t>Clinic</t>
        </is>
      </c>
    </row>
    <row r="30" ht="22" customHeight="1" s="49">
      <c r="A30" s="103" t="n">
        <v>25</v>
      </c>
      <c r="B30" s="96" t="inlineStr">
        <is>
          <t>เกี่ยวกับ 5. Pharmaceutical Calc ข้อใดต่อไปนี้กล่าวถูกต้องตามหลักวิชาชีพเภสัชกรรม</t>
        </is>
      </c>
      <c r="C30" s="103" t="inlineStr">
        <is>
          <t>33 ข้อ</t>
        </is>
      </c>
      <c r="D30" s="96" t="inlineStr">
        <is>
          <t>100% ALL CLEAR ✅</t>
        </is>
      </c>
      <c r="E30" s="96">
        <f>HYPERLINK("#'5. Pharmaceutical Calc'!A1", "➡️ ไปยัง 5. Pharmaceutical Calc")</f>
        <v/>
      </c>
      <c r="F30" s="96" t="inlineStr">
        <is>
          <t>การคำนวณทางเภสัชกรรม การเจือจาง การปรับแรงดันออสโมติก Isotonicity</t>
        </is>
      </c>
      <c r="N30" t="inlineStr">
        <is>
          <t>Clinic</t>
        </is>
      </c>
    </row>
    <row r="31" ht="22" customHeight="1" s="49">
      <c r="A31" s="105" t="n">
        <v>26</v>
      </c>
      <c r="B31" s="139" t="inlineStr">
        <is>
          <t>เกี่ยวกับ 6. Solid Dosage Forms ข้อใดต่อไปนี้กล่าวถูกต้องตามหลักวิชาชีพเภสัชกรรม</t>
        </is>
      </c>
      <c r="C31" s="105" t="inlineStr">
        <is>
          <t>271 ข้อ</t>
        </is>
      </c>
      <c r="D31" s="139" t="inlineStr">
        <is>
          <t>100% ALL CLEAR ✅</t>
        </is>
      </c>
      <c r="E31" s="139">
        <f>HYPERLINK("#'6. Solid Dosage Forms'!A1", "➡️ ไปยัง 6. Solid Dosage Forms")</f>
        <v/>
      </c>
      <c r="F31" s="139" t="inlineStr">
        <is>
          <t>ยาเตรียมรูปแบบของแข็ง ยาเม็ด แคปซูล สารช่วยในตำรับ การเคลือบเม็ดยา</t>
        </is>
      </c>
      <c r="N31" t="inlineStr">
        <is>
          <t>Clinic</t>
        </is>
      </c>
    </row>
    <row r="32" ht="22" customHeight="1" s="49">
      <c r="A32" s="103" t="n">
        <v>27</v>
      </c>
      <c r="B32" s="96" t="inlineStr">
        <is>
          <t>เกี่ยวกับ 7. Liquid &amp; Semisolids ข้อใดต่อไปนี้กล่าวถูกต้องตามหลักวิชาชีพเภสัชกรรม</t>
        </is>
      </c>
      <c r="C32" s="103" t="inlineStr">
        <is>
          <t>245 ข้อ</t>
        </is>
      </c>
      <c r="D32" s="96" t="inlineStr">
        <is>
          <t>100% ALL CLEAR ✅</t>
        </is>
      </c>
      <c r="E32" s="96">
        <f>HYPERLINK("#'7. Liquid &amp; Semisolids'!A1", "➡️ ไปยัง 7. Liquid &amp; Semisolids")</f>
        <v/>
      </c>
      <c r="F32" s="96" t="inlineStr">
        <is>
          <t>ยาน้ำ สารละลาย ยาแขวนตะกอน อิมัลชัน ยาขี้ผึ้ง ครีม เจล สารช่วยลดแรงตึงผิว</t>
        </is>
      </c>
      <c r="N32" t="inlineStr">
        <is>
          <t>Clinic</t>
        </is>
      </c>
    </row>
    <row r="33" ht="22" customHeight="1" s="49">
      <c r="A33" s="105" t="n">
        <v>28</v>
      </c>
      <c r="B33" s="139" t="inlineStr">
        <is>
          <t>8. Biopharm &amp; Drug Release</t>
        </is>
      </c>
      <c r="C33" s="105" t="inlineStr">
        <is>
          <t>85 ข้อ</t>
        </is>
      </c>
      <c r="D33" s="139" t="inlineStr">
        <is>
          <t>100% ALL CLEAR ✅</t>
        </is>
      </c>
      <c r="E33" s="139">
        <f>HYPERLINK("#'8. Biopharm &amp; Drug Release'!A1", "➡️ ไปยัง 8. Biopharm &amp; Drug Release")</f>
        <v/>
      </c>
      <c r="F33" s="139" t="inlineStr">
        <is>
          <t>เภสัชชีวภาพ การดูดซึมยา กลไกการแพร่ Dissolution ชีวสมมูล (Bioequivalence)</t>
        </is>
      </c>
      <c r="N33" t="inlineStr">
        <is>
          <t>Clinic</t>
        </is>
      </c>
    </row>
    <row r="34" ht="22" customHeight="1" s="49">
      <c r="A34" s="103" t="n">
        <v>29</v>
      </c>
      <c r="B34" s="96" t="inlineStr">
        <is>
          <t>9. Sterile &amp; Special Forms</t>
        </is>
      </c>
      <c r="C34" s="103" t="inlineStr">
        <is>
          <t>83 ข้อ</t>
        </is>
      </c>
      <c r="D34" s="96" t="inlineStr">
        <is>
          <t>100% ALL CLEAR ✅</t>
        </is>
      </c>
      <c r="E34" s="96">
        <f>HYPERLINK("#'9. Sterile &amp; Special Forms'!A1", "➡️ ไปยัง 9. Sterile &amp; Special Forms")</f>
        <v/>
      </c>
      <c r="F34" s="96" t="inlineStr">
        <is>
          <t>ยาฉีดปราศจากเชื้อ การทำให้ปราศจากเชื้อ การทดสอบ Endotoxin ยาพ่นสูด แผ่นแปะผิวหนัง</t>
        </is>
      </c>
      <c r="N34" t="inlineStr">
        <is>
          <t>Clinic</t>
        </is>
      </c>
    </row>
    <row r="35" ht="22" customHeight="1" s="49">
      <c r="A35" s="105" t="n">
        <v>30</v>
      </c>
      <c r="B35" s="139" t="inlineStr">
        <is>
          <t>เกี่ยวกับ 10. Biotech Products ข้อใดต่อไปนี้กล่าวถูกต้องตามหลักวิชาชีพเภสัชกรรม</t>
        </is>
      </c>
      <c r="C35" s="105" t="inlineStr">
        <is>
          <t>117 ข้อ</t>
        </is>
      </c>
      <c r="D35" s="139" t="inlineStr">
        <is>
          <t>100% ALL CLEAR ✅</t>
        </is>
      </c>
      <c r="E35" s="139">
        <f>HYPERLINK("#'10. Biotech Products'!A1", "➡️ ไปยัง 10. Biotech Products")</f>
        <v/>
      </c>
      <c r="F35" s="139" t="inlineStr">
        <is>
          <t>ยาชีววัตถุ Monoclonal antibodies รีคอมบิแนนท์โปรตีน Biosimilars และการควบคุมคุณภาพ</t>
        </is>
      </c>
      <c r="N35" t="inlineStr">
        <is>
          <t>Clinic</t>
        </is>
      </c>
    </row>
    <row r="36" ht="22" customHeight="1" s="49">
      <c r="A36" s="103" t="n">
        <v>31</v>
      </c>
      <c r="B36" s="96" t="inlineStr">
        <is>
          <t>เกี่ยวกับ 11. Herbal Products ข้อใดต่อไปนี้กล่าวถูกต้องตามหลักวิชาชีพเภสัชกรรม</t>
        </is>
      </c>
      <c r="C36" s="103" t="inlineStr">
        <is>
          <t>33 ข้อ</t>
        </is>
      </c>
      <c r="D36" s="96" t="inlineStr">
        <is>
          <t>100% ALL CLEAR ✅</t>
        </is>
      </c>
      <c r="E36" s="96">
        <f>HYPERLINK("#'11. Herbal Products'!A1", "➡️ ไปยัง 11. Herbal Products")</f>
        <v/>
      </c>
      <c r="F36" s="96" t="inlineStr">
        <is>
          <t>ผลิตภัณฑ์สมุนไพรและเภสัชเวท การสกัดสารสำคัญ THP มาร์กเกอร์และการควบคุมคุณภาพ</t>
        </is>
      </c>
      <c r="N36" t="inlineStr">
        <is>
          <t>Clinic</t>
        </is>
      </c>
    </row>
    <row r="37" ht="22" customHeight="1" s="49">
      <c r="A37" s="105" t="n">
        <v>32</v>
      </c>
      <c r="B37" s="139" t="inlineStr">
        <is>
          <t>เกี่ยวกับ 12. Food Products &amp; QA ข้อใดต่อไปนี้กล่าวถูกต้องตามหลักวิชาชีพเภสัชกรรม</t>
        </is>
      </c>
      <c r="C37" s="105" t="inlineStr">
        <is>
          <t>1 ข้อ</t>
        </is>
      </c>
      <c r="D37" s="139" t="inlineStr">
        <is>
          <t>100% ALL CLEAR ✅</t>
        </is>
      </c>
      <c r="E37" s="139">
        <f>HYPERLINK("#'12. Food Products &amp; QA'!A1", "➡️ ไปยัง 12. Food Products &amp; QA")</f>
        <v/>
      </c>
      <c r="F37" s="139" t="inlineStr">
        <is>
          <t>ผลิตภัณฑ์อาหาร ผลิตภัณฑ์เสริมอาหาร การประกันคุณภาพอาหารและกฎหมายที่เกี่ยวข้อง</t>
        </is>
      </c>
      <c r="N37" t="inlineStr">
        <is>
          <t>Clinic</t>
        </is>
      </c>
    </row>
    <row r="38" ht="22" customHeight="1" s="49">
      <c r="A38" s="103" t="n">
        <v>33</v>
      </c>
      <c r="B38" s="96" t="inlineStr">
        <is>
          <t>เกี่ยวกับ 13. Medicinal Chemistry ข้อใดต่อไปนี้กล่าวถูกต้องตามหลักวิชาชีพเภสัชกรรม</t>
        </is>
      </c>
      <c r="C38" s="103" t="inlineStr">
        <is>
          <t>81 ข้อ</t>
        </is>
      </c>
      <c r="D38" s="96" t="inlineStr">
        <is>
          <t>100% ALL CLEAR ✅</t>
        </is>
      </c>
      <c r="E38" s="96">
        <f>HYPERLINK("#'13. Medicinal Chemistry'!A1", "➡️ ไปยัง 13. Medicinal Chemistry")</f>
        <v/>
      </c>
      <c r="F38" s="96" t="inlineStr">
        <is>
          <t>เคมีทางยา โครงสร้าง SAR เมแทบอลิซึมของยา การออกแบบยา และแรงยึดเหนี่ยวโมเลกุล</t>
        </is>
      </c>
      <c r="N38" t="inlineStr">
        <is>
          <t>Clinic</t>
        </is>
      </c>
    </row>
    <row r="39">
      <c r="A39" s="100" t="n"/>
      <c r="B39" s="34" t="n"/>
      <c r="C39" s="100" t="n"/>
      <c r="D39" s="34" t="n"/>
      <c r="E39" s="34" t="n"/>
      <c r="F39" s="34" t="n"/>
      <c r="N39" t="inlineStr">
        <is>
          <t>Clinic</t>
        </is>
      </c>
    </row>
    <row r="40" ht="26" customHeight="1" s="49">
      <c r="A40" s="108" t="inlineStr">
        <is>
          <t>⚖️ 3. SOCIAL &amp; ADMINISTRATIVE PHARMACY (PLE-CC1 SAP) — 3 หมวดวิชา</t>
        </is>
      </c>
      <c r="N40" t="inlineStr">
        <is>
          <t>Clinic</t>
        </is>
      </c>
    </row>
    <row r="41" ht="24" customHeight="1" s="49">
      <c r="A41" s="101" t="n">
        <v>34</v>
      </c>
      <c r="B41" s="138" t="inlineStr">
        <is>
          <t>เกี่ยวกับ หมวดวิชา / แผนกข้อสอบ ข้อใดต่อไปนี้กล่าวถูกต้องตามหลักวิชาชีพเภสัชกรรม</t>
        </is>
      </c>
      <c r="C41" s="101" t="inlineStr">
        <is>
          <t>จำนวนข้อ</t>
        </is>
      </c>
      <c r="D41" s="138" t="inlineStr">
        <is>
          <t>สถานะการตรวจ</t>
        </is>
      </c>
      <c r="E41" s="138" t="inlineStr">
        <is>
          <t>ทางลัดเปิดชีตข้อสอบ</t>
        </is>
      </c>
      <c r="F41" s="138" t="inlineStr">
        <is>
          <t>คำอธิบายเนื้อหา</t>
        </is>
      </c>
      <c r="N41" t="inlineStr">
        <is>
          <t>Clinic</t>
        </is>
      </c>
    </row>
    <row r="42" ht="22" customHeight="1" s="49">
      <c r="A42" s="103" t="n">
        <v>35</v>
      </c>
      <c r="B42" s="96" t="inlineStr">
        <is>
          <t>1. Pharmacy Laws &amp; Ethics</t>
        </is>
      </c>
      <c r="C42" s="103" t="inlineStr">
        <is>
          <t>313 ข้อ</t>
        </is>
      </c>
      <c r="D42" s="96" t="inlineStr">
        <is>
          <t>100% ALL CLEAR ✅</t>
        </is>
      </c>
      <c r="E42" s="96">
        <f>HYPERLINK("#'1. Pharmacy Laws &amp; Ethics'!A1", "➡️ ไปยัง 1. Pharmacy Laws &amp; Ethics")</f>
        <v/>
      </c>
      <c r="F42" s="96" t="inlineStr">
        <is>
          <t>กฎหมายยา พ.ร.บ.ยา พ.ร.บ.วัตถุออกฤทธิ์ ยาเสพติด จรรยาบรรณวิชาชีพเภสัชกรรม และ GPP</t>
        </is>
      </c>
      <c r="N42" t="inlineStr">
        <is>
          <t>Clinic</t>
        </is>
      </c>
    </row>
    <row r="43" ht="22" customHeight="1" s="49">
      <c r="A43" s="105" t="n">
        <v>36</v>
      </c>
      <c r="B43" s="139" t="inlineStr">
        <is>
          <t>2. Pharmacy Administration &amp; Sy</t>
        </is>
      </c>
      <c r="C43" s="105" t="inlineStr">
        <is>
          <t>7 ข้อ</t>
        </is>
      </c>
      <c r="D43" s="139" t="inlineStr">
        <is>
          <t>100% ALL CLEAR ✅</t>
        </is>
      </c>
      <c r="E43" s="139">
        <f>HYPERLINK("#'2. Pharmacy Administration &amp; Sy'!A1", "➡️ ไปยัง 2. Pharmacy Administration &amp; Sy")</f>
        <v/>
      </c>
      <c r="F43" s="139" t="inlineStr">
        <is>
          <t>การบริหารเภสัชกิจ บัญชียาหลักแห่งชาติ ระบบประกันสุขภาพ การจัดซื้อและคลังยา</t>
        </is>
      </c>
      <c r="N43" t="inlineStr">
        <is>
          <t>Clinic</t>
        </is>
      </c>
    </row>
    <row r="44" ht="22" customHeight="1" s="49">
      <c r="A44" s="103" t="n">
        <v>37</v>
      </c>
      <c r="B44" s="96" t="inlineStr">
        <is>
          <t>เกี่ยวกับ 3. Research &amp; Biostats ข้อใดต่อไปนี้กล่าวถูกต้องตามหลักวิชาชีพเภสัชกรรม</t>
        </is>
      </c>
      <c r="C44" s="103" t="inlineStr">
        <is>
          <t>76 ข้อ</t>
        </is>
      </c>
      <c r="D44" s="96" t="inlineStr">
        <is>
          <t>100% ALL CLEAR ✅</t>
        </is>
      </c>
      <c r="E44" s="96">
        <f>HYPERLINK("#'3. Research &amp; Biostats'!A1", "➡️ ไปยัง 3. Research &amp; Biostats")</f>
        <v/>
      </c>
      <c r="F44" s="96" t="inlineStr">
        <is>
          <t>ระเบียบวิธีวิจัย ชีวสถิติ การออกแบบการวิจัยทางคลินิก การแปลผลสถิติและเวชศาสตร์เชิงประจักษ์</t>
        </is>
      </c>
      <c r="N44" t="inlineStr">
        <is>
          <t>Clinic</t>
        </is>
      </c>
    </row>
    <row r="45">
      <c r="A45" s="100" t="n"/>
      <c r="B45" s="34" t="n"/>
      <c r="C45" s="100" t="n"/>
      <c r="D45" s="34" t="n"/>
      <c r="E45" s="34" t="n"/>
      <c r="F45" s="34" t="n"/>
      <c r="N45" t="inlineStr">
        <is>
          <t>Clinic</t>
        </is>
      </c>
    </row>
    <row r="46" ht="26" customHeight="1" s="49">
      <c r="A46" s="109" t="inlineStr">
        <is>
          <t>⚡ 4. FAST QUIZ ENGINE &amp; CASE DIRECTORY (ระบบสุ่มข้อสอบด่วนและทะเบียนเคส)</t>
        </is>
      </c>
      <c r="N46" t="inlineStr">
        <is>
          <t>Clinic</t>
        </is>
      </c>
    </row>
    <row r="47" ht="24" customHeight="1" s="49">
      <c r="A47" s="101" t="n">
        <v>38</v>
      </c>
      <c r="B47" s="138" t="inlineStr">
        <is>
          <t>เกี่ยวกับ หมวดวิชา / แผนกข้อสอบ ข้อใดต่อไปนี้กล่าวถูกต้องตามหลักวิชาชีพเภสัชกรรม</t>
        </is>
      </c>
      <c r="C47" s="101" t="inlineStr">
        <is>
          <t>จำนวนข้อ</t>
        </is>
      </c>
      <c r="D47" s="138" t="inlineStr">
        <is>
          <t>สถานะการตรวจ</t>
        </is>
      </c>
      <c r="E47" s="138" t="inlineStr">
        <is>
          <t>ทางลัดเปิดชีตข้อสอบ</t>
        </is>
      </c>
      <c r="F47" s="138" t="inlineStr">
        <is>
          <t>คำอธิบายเนื้อหา</t>
        </is>
      </c>
      <c r="N47" t="inlineStr">
        <is>
          <t>Clinic</t>
        </is>
      </c>
    </row>
    <row r="48" ht="22" customHeight="1" s="49">
      <c r="A48" s="103" t="n">
        <v>39</v>
      </c>
      <c r="B48" s="96" t="inlineStr">
        <is>
          <t>เกี่ยวกับ 📥 รวมข้อสอบด่วน ข้อใดต่อไปนี้กล่าวถูกต้องตามหลักวิชาชีพเภสัชกรรม</t>
        </is>
      </c>
      <c r="C48" s="103" t="inlineStr">
        <is>
          <t>132 ข้อ</t>
        </is>
      </c>
      <c r="D48" s="96" t="inlineStr">
        <is>
          <t>100% ALL CLEAR ✅</t>
        </is>
      </c>
      <c r="E48" s="96">
        <f>HYPERLINK("#'📥 รวมข้อสอบด่วน'!A1", "➡️ ไปยัง 📥 รวมข้อสอบด่วน")</f>
        <v/>
      </c>
      <c r="F48" s="96" t="inlineStr">
        <is>
          <t>คลังข้อสอบด่วนรวมทุกวิชา รองรับการสุ่มชุดข้อสอบต่อเนื่องและ Mock Exams พร้อม Case ID</t>
        </is>
      </c>
      <c r="N48" t="inlineStr">
        <is>
          <t>Clinic</t>
        </is>
      </c>
    </row>
    <row r="49" ht="22" customHeight="1" s="49">
      <c r="A49" s="105" t="n">
        <v>40</v>
      </c>
      <c r="B49" s="139" t="inlineStr">
        <is>
          <t>เกี่ยวกับ 📑 ทะเบียนรหัสเคส ข้อใดต่อไปนี้กล่าวถูกต้องตามหลักวิชาชีพเภสัชกรรม</t>
        </is>
      </c>
      <c r="C49" s="105" t="inlineStr">
        <is>
          <t>37 ข้อ</t>
        </is>
      </c>
      <c r="D49" s="139" t="inlineStr">
        <is>
          <t>100% ALL CLEAR ✅</t>
        </is>
      </c>
      <c r="E49" s="139">
        <f>HYPERLINK("#'📑 ทะเบียนรหัสเคส'!A1", "➡️ ไปยัง 📑 ทะเบียนรหัสเคส")</f>
        <v/>
      </c>
      <c r="F49" s="139" t="inlineStr">
        <is>
          <t>ทะเบียนรหัสเคสกรณีศึกษาต่อเนื่อง (Master Case Directory) ป้องกันรหัสเคสซ้ำซ้อน</t>
        </is>
      </c>
      <c r="N49" t="inlineStr">
        <is>
          <t>Clinic</t>
        </is>
      </c>
    </row>
    <row r="50">
      <c r="A50" s="100" t="n">
        <v>41</v>
      </c>
      <c r="B50" s="88" t="inlineStr">
        <is>
          <t>📖 System Guideline (คู่มือระบบ)</t>
        </is>
      </c>
      <c r="C50" s="100" t="inlineStr">
        <is>
          <t>1 หน้า</t>
        </is>
      </c>
      <c r="D50" s="88" t="inlineStr">
        <is>
          <t>100% ALL CLEAR ✅</t>
        </is>
      </c>
      <c r="E50" s="88">
        <f>HYPERLINK("#'📖 System Guideline (คู่มือระบบ)'!A1", "➡️ ไปยัง คู่มือระบบ")</f>
        <v/>
      </c>
      <c r="F50" s="88" t="inlineStr">
        <is>
          <t>คู่มือมาตรฐานการบันทึกข้อมูล ไวยากรณ์รหัสเคส Master Non-Collision Syntax และโครงสร้างเฉลย 6 มิติ</t>
        </is>
      </c>
      <c r="N50" t="inlineStr">
        <is>
          <t>Clinic</t>
        </is>
      </c>
    </row>
  </sheetData>
  <mergeCells count="5">
    <mergeCell ref="A24:F24"/>
    <mergeCell ref="A46:F46"/>
    <mergeCell ref="A1:F1"/>
    <mergeCell ref="A40:F40"/>
    <mergeCell ref="A3:F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R2"/>
  <sheetViews>
    <sheetView workbookViewId="0">
      <pane ySplit="2" topLeftCell="A3" activePane="bottomLeft" state="frozen"/>
      <selection pane="bottomLeft" activeCell="A1" sqref="A1"/>
    </sheetView>
  </sheetViews>
  <sheetFormatPr baseColWidth="8" defaultRowHeight="13.2"/>
  <cols>
    <col width="10" customWidth="1" style="49" min="1" max="1"/>
    <col width="52" customWidth="1" style="49" min="2" max="2"/>
    <col width="12" customWidth="1" style="49" min="3" max="3"/>
    <col width="34" customWidth="1" style="49" min="4" max="8"/>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5"/>
    <col width="30" customWidth="1" style="49" min="14" max="14"/>
    <col width="16" customWidth="1" style="49" min="15" max="15"/>
    <col width="16" customWidth="1" style="49" min="16" max="16"/>
    <col width="24" customWidth="1" style="49" min="17" max="17"/>
    <col width="30" customWidth="1" style="49" min="18" max="18"/>
  </cols>
  <sheetData>
    <row r="1" ht="36" customHeight="1" s="49">
      <c r="A1" s="50">
        <f>HYPERLINK("#'สารบัญ'!A1", "🏠 กลับสู่หน้าแรก (Go to Home Page)")</f>
        <v/>
      </c>
    </row>
    <row r="2" ht="28" customHeight="1" s="49">
      <c r="A2" s="164" t="n">
        <v>1</v>
      </c>
      <c r="B2" s="164" t="inlineStr">
        <is>
          <t>คำถาม</t>
        </is>
      </c>
      <c r="C2" s="164" t="inlineStr">
        <is>
          <t>รูปถาม</t>
        </is>
      </c>
      <c r="D2" s="164" t="inlineStr">
        <is>
          <t>ตัวเลือก 1</t>
        </is>
      </c>
      <c r="E2" s="164" t="inlineStr">
        <is>
          <t>ตัวเลือก 2</t>
        </is>
      </c>
      <c r="F2" s="164" t="inlineStr">
        <is>
          <t>ตัวเลือก 3</t>
        </is>
      </c>
      <c r="G2" s="164" t="inlineStr">
        <is>
          <t>ตัวเลือก 4</t>
        </is>
      </c>
      <c r="H2" s="164" t="inlineStr">
        <is>
          <t>ตัวเลือก 5</t>
        </is>
      </c>
      <c r="I2" s="164" t="inlineStr">
        <is>
          <t>เฉลย (ตัวเลข 1-5)</t>
        </is>
      </c>
      <c r="J2" s="164" t="inlineStr">
        <is>
          <t>คำอธิบายเฉลย</t>
        </is>
      </c>
      <c r="K2" s="164" t="inlineStr">
        <is>
          <t>รูปเฉลย</t>
        </is>
      </c>
      <c r="L2" s="164" t="inlineStr">
        <is>
          <t>หัวข้อโรคสภาฯ (Topic)</t>
        </is>
      </c>
      <c r="M2" s="164" t="inlineStr">
        <is>
          <t>หัวข้อย่อย (Subtopic)</t>
        </is>
      </c>
      <c r="N2" s="164" t="inlineStr">
        <is>
          <t>Product / Clinic</t>
        </is>
      </c>
      <c r="O2" s="164" t="inlineStr">
        <is>
          <t>หมายเหตุ</t>
        </is>
      </c>
      <c r="P2" s="164" t="inlineStr">
        <is>
          <t>ประเภทข้อสอบ</t>
        </is>
      </c>
      <c r="Q2" s="164" t="inlineStr">
        <is>
          <t>ปี / เลขชุด</t>
        </is>
      </c>
      <c r="R2" s="164" t="inlineStr">
        <is>
          <t>Case ID (รหัสเคส)</t>
        </is>
      </c>
    </row>
    <row r="3" ht="24" customHeight="1" s="49"/>
    <row r="4" ht="24" customHeight="1" s="49"/>
    <row r="5" ht="24" customHeight="1" s="49"/>
    <row r="6" ht="24" customHeight="1" s="49"/>
    <row r="7" ht="24" customHeight="1" s="49"/>
    <row r="8" ht="24" customHeight="1" s="49"/>
    <row r="9" ht="24" customHeight="1" s="49"/>
    <row r="10" ht="24" customHeight="1" s="49"/>
    <row r="11" ht="24" customHeight="1" s="49"/>
    <row r="12" ht="24" customHeight="1" s="49"/>
    <row r="13" ht="24" customHeight="1" s="49"/>
    <row r="14" ht="24" customHeight="1" s="49"/>
    <row r="15" ht="24" customHeight="1" s="49"/>
    <row r="16" ht="24" customHeight="1" s="49"/>
    <row r="17" ht="24" customHeight="1" s="49"/>
    <row r="18" ht="24" customHeight="1" s="49"/>
    <row r="19" ht="24" customHeight="1" s="49"/>
    <row r="20" ht="24" customHeight="1" s="49"/>
    <row r="21" ht="24" customHeight="1" s="49"/>
    <row r="22" ht="24" customHeight="1" s="49"/>
    <row r="23" ht="24" customHeight="1" s="49"/>
    <row r="24" ht="24" customHeight="1" s="49"/>
    <row r="25" ht="24" customHeight="1" s="49"/>
    <row r="26" ht="24" customHeight="1" s="49"/>
    <row r="27" ht="24" customHeight="1" s="49"/>
    <row r="28" ht="24" customHeight="1" s="49"/>
    <row r="29" ht="24" customHeight="1" s="49"/>
    <row r="30" ht="24" customHeight="1" s="49"/>
    <row r="31" ht="24" customHeight="1" s="49"/>
    <row r="32" ht="24" customHeight="1" s="49"/>
    <row r="33" ht="24" customHeight="1" s="49"/>
    <row r="34" ht="24" customHeight="1" s="49"/>
    <row r="35" ht="24" customHeight="1" s="49"/>
    <row r="36" ht="24" customHeight="1" s="49"/>
    <row r="37" ht="24" customHeight="1" s="49"/>
    <row r="38" ht="24" customHeight="1" s="49"/>
    <row r="39" ht="24" customHeight="1" s="49"/>
    <row r="40" ht="24" customHeight="1" s="49"/>
    <row r="41" ht="24" customHeight="1" s="49"/>
    <row r="42" ht="24" customHeight="1" s="49"/>
    <row r="43" ht="24" customHeight="1" s="49"/>
    <row r="44" ht="24" customHeight="1" s="49"/>
    <row r="45" ht="24" customHeight="1" s="49"/>
    <row r="46" ht="24" customHeight="1" s="49"/>
    <row r="47" ht="24" customHeight="1" s="49"/>
    <row r="48" ht="24" customHeight="1" s="49"/>
    <row r="49" ht="24" customHeight="1" s="49"/>
    <row r="50" ht="24" customHeight="1" s="49"/>
    <row r="51" ht="24" customHeight="1" s="49"/>
    <row r="52" ht="24" customHeight="1" s="49"/>
    <row r="53" ht="24" customHeight="1" s="49"/>
    <row r="54" ht="24" customHeight="1" s="49"/>
    <row r="55" ht="24" customHeight="1" s="49"/>
    <row r="56" ht="24" customHeight="1" s="49"/>
    <row r="57" ht="24" customHeight="1" s="49"/>
    <row r="58" ht="24" customHeight="1" s="49"/>
    <row r="59" ht="24" customHeight="1" s="49"/>
    <row r="60" ht="24" customHeight="1" s="49"/>
    <row r="61" ht="24" customHeight="1" s="49"/>
    <row r="62" ht="24" customHeight="1" s="49"/>
    <row r="63" ht="24" customHeight="1" s="49"/>
    <row r="64" ht="24" customHeight="1" s="49"/>
    <row r="65" ht="24" customHeight="1" s="49"/>
    <row r="66" ht="24" customHeight="1" s="49"/>
    <row r="67" ht="24" customHeight="1" s="49"/>
    <row r="68" ht="24" customHeight="1" s="49"/>
    <row r="69" ht="24" customHeight="1" s="49"/>
    <row r="70" ht="24" customHeight="1" s="49"/>
    <row r="71" ht="24" customHeight="1" s="49"/>
    <row r="72" ht="24" customHeight="1" s="49"/>
    <row r="73" ht="24" customHeight="1" s="49"/>
    <row r="74" ht="24" customHeight="1" s="49"/>
    <row r="75" ht="24" customHeight="1" s="49"/>
    <row r="76" ht="24" customHeight="1" s="49"/>
    <row r="77" ht="24" customHeight="1" s="49"/>
    <row r="78" ht="24" customHeight="1" s="49"/>
    <row r="79" ht="24" customHeight="1" s="49"/>
    <row r="80" ht="24" customHeight="1" s="49"/>
    <row r="81" ht="24" customHeight="1" s="49"/>
    <row r="82" ht="24" customHeight="1" s="49"/>
    <row r="83" ht="24" customHeight="1" s="49"/>
    <row r="84" ht="24" customHeight="1" s="49"/>
    <row r="85" ht="24" customHeight="1" s="49"/>
    <row r="86" ht="24" customHeight="1" s="49"/>
    <row r="87" ht="24" customHeight="1" s="49"/>
    <row r="88" ht="24" customHeight="1" s="49"/>
    <row r="89" ht="24" customHeight="1" s="49"/>
    <row r="90" ht="24" customHeight="1" s="49"/>
    <row r="91" ht="24" customHeight="1" s="49"/>
    <row r="92" ht="24" customHeight="1" s="49"/>
    <row r="93" ht="24" customHeight="1" s="49"/>
    <row r="94" ht="24" customHeight="1" s="49"/>
    <row r="95" ht="24" customHeight="1" s="49"/>
    <row r="96" ht="24" customHeight="1" s="49"/>
    <row r="97" ht="24" customHeight="1" s="49"/>
    <row r="98" ht="24" customHeight="1" s="49"/>
    <row r="99" ht="24" customHeight="1" s="49"/>
    <row r="100" ht="24" customHeight="1" s="49"/>
    <row r="101" ht="24" customHeight="1" s="49"/>
    <row r="102" ht="24" customHeight="1" s="49"/>
    <row r="103" ht="24" customHeight="1" s="49"/>
    <row r="104" ht="24" customHeight="1" s="49"/>
    <row r="105" ht="24" customHeight="1" s="49"/>
    <row r="106" ht="24" customHeight="1" s="49"/>
    <row r="107" ht="24" customHeight="1" s="49"/>
    <row r="108" ht="24" customHeight="1" s="49"/>
    <row r="109" ht="24" customHeight="1" s="49"/>
    <row r="110" ht="24" customHeight="1" s="49"/>
    <row r="111" ht="24" customHeight="1" s="49"/>
    <row r="112" ht="24" customHeight="1" s="49"/>
    <row r="113" ht="24" customHeight="1" s="49"/>
    <row r="114" ht="24" customHeight="1" s="49"/>
    <row r="115" ht="24" customHeight="1" s="49"/>
    <row r="116" ht="24" customHeight="1" s="49"/>
    <row r="117" ht="24" customHeight="1" s="49"/>
    <row r="118" ht="24" customHeight="1" s="49"/>
    <row r="119" ht="24" customHeight="1" s="49"/>
    <row r="120" ht="24" customHeight="1" s="49"/>
    <row r="121" ht="24" customHeight="1" s="49"/>
    <row r="122" ht="24" customHeight="1" s="49"/>
    <row r="123" ht="24" customHeight="1" s="49"/>
    <row r="124" ht="24" customHeight="1" s="49"/>
    <row r="125" ht="24" customHeight="1" s="49"/>
    <row r="126" ht="24" customHeight="1" s="49"/>
    <row r="127" ht="24" customHeight="1" s="49"/>
    <row r="128" ht="24" customHeight="1" s="49"/>
    <row r="129" ht="24" customHeight="1" s="49"/>
    <row r="130" ht="24" customHeight="1" s="49"/>
    <row r="131" ht="24" customHeight="1" s="49"/>
    <row r="132" ht="24" customHeight="1" s="49"/>
    <row r="133" ht="24" customHeight="1" s="49"/>
    <row r="134" ht="24" customHeight="1" s="49"/>
    <row r="135" ht="28" customHeight="1" s="49"/>
    <row r="136" ht="28" customHeight="1" s="49"/>
    <row r="137" ht="28" customHeight="1" s="49"/>
    <row r="138" ht="28" customHeight="1" s="49"/>
    <row r="139" ht="28" customHeight="1" s="49"/>
    <row r="140" ht="28" customHeight="1" s="49"/>
    <row r="141" ht="28" customHeight="1" s="49"/>
    <row r="142" ht="28" customHeight="1" s="49"/>
    <row r="143" ht="28" customHeight="1" s="49"/>
    <row r="144" ht="28" customHeight="1" s="49"/>
    <row r="145" ht="28" customHeight="1" s="49"/>
    <row r="146" ht="28" customHeight="1" s="49"/>
    <row r="147" ht="28" customHeight="1" s="49"/>
    <row r="148" ht="28" customHeight="1" s="49"/>
    <row r="149" ht="28" customHeight="1" s="49"/>
    <row r="150" ht="28" customHeight="1" s="49"/>
    <row r="151" ht="28" customHeight="1" s="49"/>
    <row r="152" ht="24" customHeight="1" s="49"/>
    <row r="153" ht="24" customHeight="1" s="49"/>
    <row r="154" ht="24" customHeight="1" s="49"/>
    <row r="155" ht="24" customHeight="1" s="49"/>
    <row r="156" ht="24" customHeight="1" s="49"/>
    <row r="157" ht="24" customHeight="1" s="49"/>
    <row r="158" ht="24" customHeight="1" s="49"/>
    <row r="159" ht="24" customHeight="1" s="49"/>
    <row r="160" ht="24" customHeight="1" s="49"/>
    <row r="161" ht="24" customHeight="1" s="49"/>
    <row r="162" ht="24" customHeight="1" s="49"/>
    <row r="163" ht="24" customHeight="1" s="49"/>
    <row r="164" ht="24" customHeight="1" s="49"/>
    <row r="165" ht="24" customHeight="1" s="49"/>
    <row r="166" ht="24" customHeight="1" s="49"/>
    <row r="167" ht="24" customHeight="1" s="49"/>
    <row r="168" ht="24" customHeight="1" s="49"/>
    <row r="169" ht="24" customHeight="1" s="49"/>
    <row r="170" ht="24" customHeight="1" s="49"/>
    <row r="171" ht="24" customHeight="1" s="49"/>
    <row r="172" ht="24" customHeight="1" s="49"/>
    <row r="173" ht="24" customHeight="1" s="49"/>
    <row r="174" ht="24" customHeight="1" s="49"/>
    <row r="175" ht="24" customHeight="1" s="49"/>
    <row r="176" ht="24" customHeight="1" s="49"/>
    <row r="177" ht="24" customHeight="1" s="49"/>
    <row r="178" ht="24" customHeight="1" s="49"/>
    <row r="179" ht="24" customHeight="1" s="49"/>
    <row r="180" ht="24" customHeight="1" s="49"/>
    <row r="181" ht="24" customHeight="1" s="49"/>
    <row r="182" ht="24" customHeight="1" s="49"/>
    <row r="183" ht="24" customHeight="1" s="49"/>
    <row r="184" ht="24" customHeight="1" s="49"/>
    <row r="185" ht="24" customHeight="1" s="49"/>
    <row r="186" ht="24" customHeight="1" s="49"/>
    <row r="187" ht="24" customHeight="1" s="49"/>
  </sheetData>
  <mergeCells count="1">
    <mergeCell ref="A1:Q1"/>
  </mergeCells>
  <dataValidations count="3">
    <dataValidation sqref="I3:I300" showDropDown="0" showInputMessage="0" showErrorMessage="0" allowBlank="1" type="list">
      <formula1>"1,2,3,4,5"</formula1>
    </dataValidation>
    <dataValidation sqref="M3:M300" showDropDown="0" showInputMessage="0" showErrorMessage="0" allowBlank="1" type="list">
      <formula1>"Clinic,Product,SAP"</formula1>
    </dataValidation>
    <dataValidation sqref="O3:O300" showDropDown="0" showInputMessage="0" showErrorMessage="0" allowBlank="1" type="list">
      <formula1>"Mock,ข้อสอบจริง,ข้อสอบเก่า,แบบฝึกหัด"</formula1>
    </dataValidation>
  </dataValidations>
  <pageMargins left="0.75" right="0.75" top="1" bottom="1" header="0.5" footer="0.5"/>
</worksheet>
</file>

<file path=xl/worksheets/sheet3.xml><?xml version="1.0" encoding="utf-8"?>
<worksheet xmlns="http://schemas.openxmlformats.org/spreadsheetml/2006/main">
  <sheetPr>
    <outlinePr summaryBelow="0" summaryRight="0"/>
    <pageSetUpPr/>
  </sheetPr>
  <dimension ref="A1:N3"/>
  <sheetViews>
    <sheetView workbookViewId="0">
      <pane ySplit="1" topLeftCell="A2" activePane="bottomLeft" state="frozen"/>
      <selection pane="bottomLeft" activeCell="B3" sqref="B3"/>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c r="A1" s="1" t="inlineStr">
        <is>
          <t>Timestamp</t>
        </is>
      </c>
      <c r="B1" s="141" t="inlineStr">
        <is>
          <t>User</t>
        </is>
      </c>
      <c r="C1" s="1" t="inlineStr">
        <is>
          <t>Category/Mode</t>
        </is>
      </c>
      <c r="D1" s="141" t="inlineStr">
        <is>
          <t>Score</t>
        </is>
      </c>
      <c r="E1" s="141" t="inlineStr">
        <is>
          <t>Total</t>
        </is>
      </c>
      <c r="F1" s="141" t="inlineStr">
        <is>
          <t>Percentage</t>
        </is>
      </c>
      <c r="G1" s="141" t="inlineStr">
        <is>
          <t>TimeSpentSeconds</t>
        </is>
      </c>
    </row>
    <row r="2">
      <c r="A2" s="98" t="n">
        <v>1</v>
      </c>
      <c r="B2" s="142" t="inlineStr">
        <is>
          <t>บุคคลทั่วไป</t>
        </is>
      </c>
      <c r="C2" s="98" t="inlineStr">
        <is>
          <t>⏱️ จำลองสอบจริง PLE-CC1 (20 ข้อ)</t>
        </is>
      </c>
      <c r="D2" s="142" t="inlineStr">
        <is>
          <t>4</t>
        </is>
      </c>
      <c r="E2" s="142" t="inlineStr">
        <is>
          <t>20</t>
        </is>
      </c>
      <c r="F2" s="143" t="inlineStr">
        <is>
          <t>0.2</t>
        </is>
      </c>
      <c r="G2" s="98" t="n">
        <v>0</v>
      </c>
    </row>
    <row r="3">
      <c r="A3" s="100" t="n">
        <v>2</v>
      </c>
      <c r="B3" s="88" t="inlineStr">
        <is>
          <t>เกี่ยวกับ idea ข้อใดต่อไปนี้กล่าวถูกต้องตามหลักวิชาชีพเภสัชกรรม</t>
        </is>
      </c>
      <c r="C3" s="100" t="inlineStr">
        <is>
          <t>18. Clinical Nutrition</t>
        </is>
      </c>
      <c r="D3" s="88" t="inlineStr">
        <is>
          <t>15</t>
        </is>
      </c>
      <c r="E3" s="88" t="inlineStr">
        <is>
          <t>23</t>
        </is>
      </c>
      <c r="F3" s="144" t="inlineStr">
        <is>
          <t>0.65</t>
        </is>
      </c>
      <c r="G3" s="34" t="n">
        <v>0</v>
      </c>
      <c r="N3" t="inlineStr">
        <is>
          <t>Clinic</t>
        </is>
      </c>
    </row>
  </sheetData>
  <pageMargins left="0.75" right="0.75" top="1" bottom="1" header="0.5" footer="0.5"/>
</worksheet>
</file>

<file path=xl/worksheets/sheet4.xml><?xml version="1.0" encoding="utf-8"?>
<worksheet xmlns="http://schemas.openxmlformats.org/spreadsheetml/2006/main">
  <sheetPr>
    <tabColor rgb="FF2196F2"/>
    <outlinePr summaryBelow="0" summaryRight="0"/>
    <pageSetUpPr/>
  </sheetPr>
  <dimension ref="A1:Q101"/>
  <sheetViews>
    <sheetView workbookViewId="0">
      <selection activeCell="D10" sqref="D10"/>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27" customHeight="1" s="49">
      <c r="A1" s="48">
        <f>HYPERLINK("#gid=0", "🏠 กลับสู่หน้าแรก (Go to Home Page)")</f>
        <v/>
      </c>
    </row>
    <row r="2" ht="21.6" customHeight="1" s="49">
      <c r="A2" s="113" t="n">
        <v>1</v>
      </c>
      <c r="B2" s="145" t="inlineStr">
        <is>
          <t>ประเภทข้อสอบ (Col O)</t>
        </is>
      </c>
      <c r="C2" s="113" t="inlineStr">
        <is>
          <t>ปี / เลขชุด (Col P)</t>
        </is>
      </c>
      <c r="D2" s="145" t="inlineStr">
        <is>
          <t>หมวดหลัก (Clinic/Product/SAP)</t>
        </is>
      </c>
      <c r="E2" s="145" t="inlineStr">
        <is>
          <t>ค้นหาคีย์เวิร์ดในโจทย์ / ยา</t>
        </is>
      </c>
      <c r="F2" s="145" t="inlineStr">
        <is>
          <t>จำนวนข้อที่พบ</t>
        </is>
      </c>
      <c r="G2" s="98" t="n"/>
      <c r="H2" s="98" t="n"/>
      <c r="I2" s="98" t="n"/>
      <c r="J2" s="98" t="n"/>
      <c r="K2" s="98" t="n"/>
      <c r="L2" s="98" t="n"/>
      <c r="M2" s="98" t="n"/>
      <c r="N2" s="98" t="n"/>
      <c r="O2" s="98" t="n"/>
      <c r="P2" s="98" t="n"/>
      <c r="Q2" s="98" t="n"/>
    </row>
    <row r="3" ht="21.6" customHeight="1" s="49">
      <c r="A3" s="114" t="n">
        <v>2</v>
      </c>
      <c r="B3" s="146" t="inlineStr">
        <is>
          <t>เกี่ยวกับ ทั้งหมด ข้อใดต่อไปนี้กล่าวถูกต้องตามหลักวิชาชีพเภสัชกรรม</t>
        </is>
      </c>
      <c r="C3" s="114" t="inlineStr">
        <is>
          <t>ชุด 1</t>
        </is>
      </c>
      <c r="D3" s="146" t="inlineStr">
        <is>
          <t>Product</t>
        </is>
      </c>
      <c r="E3" s="115" t="n"/>
      <c r="F3" s="146">
        <f>COUNTA(A6:A11000)</f>
        <v/>
      </c>
      <c r="G3" s="34" t="n"/>
      <c r="H3" s="34" t="n"/>
      <c r="I3" s="100" t="n"/>
      <c r="J3" s="34" t="n"/>
      <c r="K3" s="100" t="n"/>
      <c r="L3" s="34" t="n"/>
      <c r="M3" s="100" t="n"/>
      <c r="N3" s="34" t="inlineStr">
        <is>
          <t>Clinic</t>
        </is>
      </c>
      <c r="O3" s="100" t="n"/>
      <c r="P3" s="100" t="n"/>
      <c r="Q3" s="100" t="n"/>
    </row>
    <row r="4">
      <c r="A4" s="100" t="n"/>
      <c r="B4" s="34" t="n"/>
      <c r="C4" s="100" t="n"/>
      <c r="D4" s="34" t="n"/>
      <c r="E4" s="34" t="n"/>
      <c r="F4" s="34" t="n"/>
      <c r="G4" s="34" t="n"/>
      <c r="H4" s="34" t="n"/>
      <c r="I4" s="100" t="n"/>
      <c r="J4" s="34" t="n"/>
      <c r="K4" s="100" t="n"/>
      <c r="L4" s="34" t="n"/>
      <c r="M4" s="100" t="n"/>
      <c r="N4" s="34" t="inlineStr">
        <is>
          <t>Clinic</t>
        </is>
      </c>
      <c r="O4" s="100" t="n"/>
      <c r="P4" s="100" t="n"/>
      <c r="Q4" s="100" t="n"/>
    </row>
    <row r="5" ht="21.6" customHeight="1" s="49">
      <c r="A5" s="116" t="n">
        <v>3</v>
      </c>
      <c r="B5" s="147" t="inlineStr">
        <is>
          <t>คำถาม</t>
        </is>
      </c>
      <c r="C5" s="116" t="inlineStr">
        <is>
          <t>รูปถาม</t>
        </is>
      </c>
      <c r="D5" s="147" t="inlineStr">
        <is>
          <t>ตัวเลือก 1</t>
        </is>
      </c>
      <c r="E5" s="147" t="inlineStr">
        <is>
          <t>ตัวเลือก 2</t>
        </is>
      </c>
      <c r="F5" s="147" t="inlineStr">
        <is>
          <t>ตัวเลือก 3</t>
        </is>
      </c>
      <c r="G5" s="147" t="inlineStr">
        <is>
          <t>ตัวเลือก 4</t>
        </is>
      </c>
      <c r="H5" s="147" t="inlineStr">
        <is>
          <t>ตัวเลือก 5</t>
        </is>
      </c>
      <c r="I5" s="116" t="inlineStr">
        <is>
          <t>เฉลย</t>
        </is>
      </c>
      <c r="J5" s="147" t="inlineStr">
        <is>
          <t>คำอธิบายเฉลย</t>
        </is>
      </c>
      <c r="K5" s="116" t="inlineStr">
        <is>
          <t>รูปเฉลย</t>
        </is>
      </c>
      <c r="L5" s="147" t="inlineStr">
        <is>
          <t>หมวด/Subtopic</t>
        </is>
      </c>
      <c r="M5" s="116" t="inlineStr">
        <is>
          <t>Product/Clinic/SAP</t>
        </is>
      </c>
      <c r="N5" s="147" t="inlineStr">
        <is>
          <t>Clinic</t>
        </is>
      </c>
      <c r="O5" s="116" t="inlineStr">
        <is>
          <t>ประเภทข้อสอบ</t>
        </is>
      </c>
      <c r="P5" s="116" t="inlineStr">
        <is>
          <t>ปี / เลขชุด</t>
        </is>
      </c>
      <c r="Q5" s="147" t="inlineStr">
        <is>
          <t>ต้นทาง (Tab)</t>
        </is>
      </c>
    </row>
    <row r="6" ht="13.2" customHeight="1" s="49">
      <c r="A6" s="100" t="n">
        <v>4</v>
      </c>
      <c r="B6" s="88">
        <f>IFERROR(__xludf.DUMMYFUNCTION("""COMPUTED_VALUE"""),"ในการเตรียม Aspirin Suspension หากต้องการเติมสารบัฟเฟอร์ ปรับ pH ให้มี pH เท่ากับ 6.8 ภก.ควรจะใช้บัฟเฟอร์ใด")</f>
        <v/>
      </c>
      <c r="C6" s="100" t="n"/>
      <c r="D6" s="88">
        <f>IFERROR(__xludf.DUMMYFUNCTION("""COMPUTED_VALUE"""),"NaH2PO4 (pKa 7.21)/ Na2HPO4")</f>
        <v/>
      </c>
      <c r="E6" s="88">
        <f>IFERROR(__xludf.DUMMYFUNCTION("""COMPUTED_VALUE"""),"Na2HPO4 / Na3PO4")</f>
        <v/>
      </c>
      <c r="F6" s="88">
        <f>IFERROR(__xludf.DUMMYFUNCTION("""COMPUTED_VALUE"""),"Acetic acid (pKa 4.76)/ Sodium acetate")</f>
        <v/>
      </c>
      <c r="G6" s="88">
        <f>IFERROR(__xludf.DUMMYFUNCTION("""COMPUTED_VALUE"""),"Boric acid (pKa 8.24)/Sodium borate")</f>
        <v/>
      </c>
      <c r="H6" s="88">
        <f>IFERROR(__xludf.DUMMYFUNCTION("""COMPUTED_VALUE"""),"HCl/NaOH")</f>
        <v/>
      </c>
      <c r="I6" s="100">
        <f>IFERROR(__xludf.DUMMYFUNCTION("""COMPUTED_VALUE"""),"1")</f>
        <v/>
      </c>
      <c r="J6" s="88">
        <f>IFERROR(__xludf.DUMMYFUNCTION("""COMPUTED_VALUE"""),"✅ คำตอบที่ถูกต้อง: ข้อ ก. NaH2PO4 (pKa 7.21)/ Na2HPO4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NaH2P"&amp;"O4 (pKa 7.21)/ Na2HPO4 💡 คำอธิบายและเหตุผลทางเภสัชกรรม:
💡 คำอธิบายและเหตุผลทางเภสัชกรรม:
การเลือก buffer system ควรเลือกคู่กรด-เบสที่มีค่า pKa ใกล้เคียงกับ pH ที่ต้องการควบคุมมากที่สุด (ช่วงบัฟเฟอร์ที่มี efficacy คือ pH = pKa ± 1) ดังนั้นที่ pH 6.8 ควรเ"&amp;"ลือก NaH2PO4 (pKa 7.21) / Na2HPO4
USP/NF, British Pharmacopoeia (BP) และ Remington: The Science and Practice of Pharmacy (หัวข้อ Tablet Manufacturing)
🔍 ข้ออื่นผิดเพราะอะไร:
• ข้อ ข. (Na2HPO4 / Na3PO4): ข้อนี้ไม่ใช่คำตอบที่ถูกต้องสำหรับภาวะ Tablet Manuf"&amp;"acturing เนื่องจากกลไกการออกฤทธิ์, efficacy หรือข้อบ่งใช้ไม่ตรงกับโจทย์ที่กำหนด
• ข้อ ค. (Acetic acid (pKa 4.76)/ Sodium acetate): ข้อนี้ไม่ใช่คำตอบที่ถูกต้องสำหรับภาวะ Tablet Manufacturing เนื่องจากกลไกการออกฤทธิ์, efficacy หรือข้อบ่งใช้ไม่ตรงกับโจทย์ที่"&amp;"กำหนด
• ข้อ ง. (Boric acid (pKa 8.24)/Sodium borate): ข้อนี้ไม่ใช่คำตอบที่ถูกต้องสำหรับภาวะ Tablet Manufacturing เนื่องจากกลไกการออกฤทธิ์, efficacy หรือข้อบ่งใช้ไม่ตรงกับโจทย์ที่กำหนด
• ข้อ จ. (HCl/NaOH): ข้อนี้ไม่ใช่คำตอบที่ถูกต้องสำหรับภาวะ Tablet Manuf"&amp;"acturing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จุดจำก่อ"&amp;"นสอบ: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วิเคราะห์สาเหตุและวิธีแก้ไขปัญหา"&amp;" formulation defects เชิงสูตรตำรับ")</f>
        <v/>
      </c>
      <c r="K6" s="100" t="n"/>
      <c r="L6" s="88">
        <f>IFERROR(__xludf.DUMMYFUNCTION("""COMPUTED_VALUE"""),"Tablet Manufacturing")</f>
        <v/>
      </c>
      <c r="M6" s="100">
        <f>IFERROR(__xludf.DUMMYFUNCTION("""COMPUTED_VALUE"""),"Product")</f>
        <v/>
      </c>
      <c r="N6" s="88" t="inlineStr">
        <is>
          <t>Clinic</t>
        </is>
      </c>
      <c r="O6" s="100">
        <f>IFERROR(__xludf.DUMMYFUNCTION("""COMPUTED_VALUE"""),"Mock")</f>
        <v/>
      </c>
      <c r="P6" s="100">
        <f>IFERROR(__xludf.DUMMYFUNCTION("""COMPUTED_VALUE"""),"Pharma Plus เล่มม่วง")</f>
        <v/>
      </c>
      <c r="Q6" s="100" t="n"/>
    </row>
    <row r="7" ht="13.2" customHeight="1" s="49">
      <c r="A7" s="100" t="n">
        <v>5</v>
      </c>
      <c r="B7" s="88">
        <f>IFERROR(__xludf.DUMMYFUNCTION("""COMPUTED_VALUE"""),"ในการเตรียม aspirin suspension หากต้องการให้ยาตกตะกอนไม่เร็วเกินไป สารปรุงแต่งที่ต้องเติมคือ")</f>
        <v/>
      </c>
      <c r="C7" s="100" t="n"/>
      <c r="D7" s="88">
        <f>IFERROR(__xludf.DUMMYFUNCTION("""COMPUTED_VALUE"""),"Glycerin")</f>
        <v/>
      </c>
      <c r="E7" s="88">
        <f>IFERROR(__xludf.DUMMYFUNCTION("""COMPUTED_VALUE"""),"Tween 80")</f>
        <v/>
      </c>
      <c r="F7" s="88">
        <f>IFERROR(__xludf.DUMMYFUNCTION("""COMPUTED_VALUE"""),"Methylcellulose")</f>
        <v/>
      </c>
      <c r="G7" s="88">
        <f>IFERROR(__xludf.DUMMYFUNCTION("""COMPUTED_VALUE"""),"Aluminium chloride")</f>
        <v/>
      </c>
      <c r="H7" s="88">
        <f>IFERROR(__xludf.DUMMYFUNCTION("""COMPUTED_VALUE"""),"Sodium citrate")</f>
        <v/>
      </c>
      <c r="I7" s="100">
        <f>IFERROR(__xludf.DUMMYFUNCTION("""COMPUTED_VALUE"""),"3")</f>
        <v/>
      </c>
      <c r="J7" s="88">
        <f>IFERROR(__xludf.DUMMYFUNCTION("""COMPUTED_VALUE"""),"✅ คำตอบที่ถูกต้อง: ข้อ ค. Methylcellulose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Methylcellulose "&amp;"💡 คำอธิบายและเหตุผลทางเภสัชกรรม:
💡 คำอธิบายและเหตุผลทางเภสัชกรรม:
Methylcellulose เป็น suspending agent หรือ thickening agent ช่วยเพิ่มความหนืด (viscosity) ของตัวกลาง ทำให้ความเร็วในการตกตะกอนของอนุภาคยาลดลงตามกฎของ Stokes
USP/NF, British Pharmacopoeia "&amp;"(BP) และ Remington: The Science and Practice of Pharmacy (หัวข้อ Tablet Manufacturing)
🔍 ข้ออื่นผิดเพราะอะไร:
• ข้อ ก. (Glycerin): ข้อนี้ไม่ใช่คำตอบที่ถูกต้องสำหรับภาวะ Tablet Manufacturing เนื่องจากกลไกการออกฤทธิ์, efficacy หรือข้อบ่งใช้ไม่ตรงกับโจทย์ท"&amp;"ี่กำหนด
• ข้อ ข. (Tween 80): ข้อนี้ไม่ใช่คำตอบที่ถูกต้องสำหรับภาวะ Tablet Manufacturing เนื่องจากกลไกการออกฤทธิ์, efficacy หรือข้อบ่งใช้ไม่ตรงกับโจทย์ที่กำหนด
• ข้อ ง. (Aluminium chloride): ข้อนี้ไม่ใช่คำตอบที่ถูกต้องสำหรับภาวะ Tablet Manufacturing เนื่อง"&amp;"จากกลไกการออกฤทธิ์, efficacy หรือข้อบ่งใช้ไม่ตรงกับโจทย์ที่กำหนด
• ข้อ จ. (Sodium citrate):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United"&amp;"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Quali"&amp;"ty Specs: จำเกณฑ์ pharmacopoeia limits สำหรับ stability, dissolution และ uniformity
• Defect Troubleshooting: วิเคราะห์สาเหตุและวิธีแก้ไขปัญหา formulation defects เชิงสูตรตำรับ")</f>
        <v/>
      </c>
      <c r="K7" s="100" t="n"/>
      <c r="L7" s="88">
        <f>IFERROR(__xludf.DUMMYFUNCTION("""COMPUTED_VALUE"""),"Tablet Manufacturing")</f>
        <v/>
      </c>
      <c r="M7" s="100">
        <f>IFERROR(__xludf.DUMMYFUNCTION("""COMPUTED_VALUE"""),"Product")</f>
        <v/>
      </c>
      <c r="N7" s="88" t="inlineStr">
        <is>
          <t>Clinic</t>
        </is>
      </c>
      <c r="O7" s="100">
        <f>IFERROR(__xludf.DUMMYFUNCTION("""COMPUTED_VALUE"""),"Mock")</f>
        <v/>
      </c>
      <c r="P7" s="100">
        <f>IFERROR(__xludf.DUMMYFUNCTION("""COMPUTED_VALUE"""),"Pharma Plus เล่มม่วง")</f>
        <v/>
      </c>
      <c r="Q7" s="100" t="n"/>
    </row>
    <row r="8" ht="13.2" customHeight="1" s="49">
      <c r="A8" s="100" t="n">
        <v>6</v>
      </c>
      <c r="B8" s="88">
        <f>IFERROR(__xludf.DUMMYFUNCTION("""COMPUTED_VALUE"""),"สูตรตำรับย้ำน้ำ Ferrous sulfate
- Ferrous sulfate 12.5 g
- Citric acid 0.2 g
- Paraben conc. 1 ml
- Syrup add qs 100 ml
ตำรับ aspirin suspension ที่เตรียมแล้วพบว่าเมื่อตั้งทิ้งไว้เป็นก้อนแข็ง เรียกปรากฏการณ์นี้ว่า")</f>
        <v/>
      </c>
      <c r="C8" s="100" t="n"/>
      <c r="D8" s="88">
        <f>IFERROR(__xludf.DUMMYFUNCTION("""COMPUTED_VALUE"""),"Flocculation")</f>
        <v/>
      </c>
      <c r="E8" s="88">
        <f>IFERROR(__xludf.DUMMYFUNCTION("""COMPUTED_VALUE"""),"Lamination")</f>
        <v/>
      </c>
      <c r="F8" s="88">
        <f>IFERROR(__xludf.DUMMYFUNCTION("""COMPUTED_VALUE"""),"Creaming")</f>
        <v/>
      </c>
      <c r="G8" s="88">
        <f>IFERROR(__xludf.DUMMYFUNCTION("""COMPUTED_VALUE"""),"Coalescence")</f>
        <v/>
      </c>
      <c r="H8" s="88">
        <f>IFERROR(__xludf.DUMMYFUNCTION("""COMPUTED_VALUE"""),"Caking")</f>
        <v/>
      </c>
      <c r="I8" s="100">
        <f>IFERROR(__xludf.DUMMYFUNCTION("""COMPUTED_VALUE"""),"5")</f>
        <v/>
      </c>
      <c r="J8" s="88">
        <f>IFERROR(__xludf.DUMMYFUNCTION("""COMPUTED_VALUE"""),"✅ คำตอบที่ถูกต้อง: ข้อ จ. Caking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Caking 💡 คำอธิบายและเหตุผ"&amp;"ลทางเภสัชกรรม:
💡 คำอธิบายและเหตุผลทางเภสัชกรรม:
Caking คือการที่อนุภาคใน suspension ตกตะกอนอัดแน่นกันที่ก้นภาชนะและจับตัวกันเป็นก้อนแข็ง (compact cake) ซึ่งไม่สามารถกระจายตัวกลับมาเหมือนเดิมได้ด้วยการเขย่า ซึ่งต่างจาก flocculation ที่ตะกอนจะหลวมและแขวนลอ"&amp;"ยกลับได้ง่าย
USP/NF, British Pharmacopoeia (BP) และ Remington: The Science and Practice of Pharmacy (หัวข้อ Tablet Manufacturing)
🔍 ข้ออื่นผิดเพราะอะไร:
• ข้อ ก. (Flocculation): ข้อนี้ไม่ใช่คำตอบที่ถูกต้องสำหรับภาวะ Tablet Manufacturing เนื่องจากกลไกการ"&amp;"ออกฤทธิ์, efficacy หรือข้อบ่งใช้ไม่ตรงกับโจทย์ที่กำหนด
• ข้อ ข. (Lamination): ข้อนี้ไม่ใช่คำตอบที่ถูกต้องสำหรับภาวะ Tablet Manufacturing เนื่องจากกลไกการออกฤทธิ์, efficacy หรือข้อบ่งใช้ไม่ตรงกับโจทย์ที่กำหนด
• ข้อ ค. (Creaming): ข้อนี้ไม่ใช่คำตอบที่ถูกต้อ"&amp;"งสำหรับภาวะ Tablet Manufacturing เนื่องจากกลไกการออกฤทธิ์, efficacy หรือข้อบ่งใช้ไม่ตรงกับโจทย์ที่กำหนด
• ข้อ ง. (Coalescence): ข้อนี้ไม่ใช่คำตอบที่ถูกต้องสำหรับภาวะ Tablet Manufacturing เนื่องจากกลไกการออกฤทธิ์, efficacy หรือข้อบ่งใช้ไม่ตรงกับโจทย์ที่กำห"&amp;"นด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bind"&amp;"er,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8" s="100" t="n"/>
      <c r="L8" s="88">
        <f>IFERROR(__xludf.DUMMYFUNCTION("""COMPUTED_VALUE"""),"Tablet Manufacturing")</f>
        <v/>
      </c>
      <c r="M8" s="100">
        <f>IFERROR(__xludf.DUMMYFUNCTION("""COMPUTED_VALUE"""),"Product")</f>
        <v/>
      </c>
      <c r="N8" s="88" t="inlineStr">
        <is>
          <t>Clinic</t>
        </is>
      </c>
      <c r="O8" s="100">
        <f>IFERROR(__xludf.DUMMYFUNCTION("""COMPUTED_VALUE"""),"Mock")</f>
        <v/>
      </c>
      <c r="P8" s="100">
        <f>IFERROR(__xludf.DUMMYFUNCTION("""COMPUTED_VALUE"""),"Pharma Plus เล่มม่วง")</f>
        <v/>
      </c>
      <c r="Q8" s="100" t="n"/>
    </row>
    <row r="9" ht="13.2" customHeight="1" s="49">
      <c r="A9" s="100" t="n">
        <v>7</v>
      </c>
      <c r="B9" s="88">
        <f>IFERROR(__xludf.DUMMYFUNCTION("""COMPUTED_VALUE"""),"สูตรตำรับย้ำน้ำ Ferrous sulfate
- Ferrous sulfate 12.5 g
- Citric acid 0.2 g
- Paraben conc. 1 ml
- Syrup add qs 100 ml
ข้อใดถูก")</f>
        <v/>
      </c>
      <c r="C9" s="100" t="n"/>
      <c r="D9" s="88">
        <f>IFERROR(__xludf.DUMMYFUNCTION("""COMPUTED_VALUE"""),"มีปัญหาการละลาย")</f>
        <v/>
      </c>
      <c r="E9" s="88">
        <f>IFERROR(__xludf.DUMMYFUNCTION("""COMPUTED_VALUE"""),"ต้องเก็บในตู้เย็น")</f>
        <v/>
      </c>
      <c r="F9" s="88">
        <f>IFERROR(__xludf.DUMMYFUNCTION("""COMPUTED_VALUE"""),"เก็บในขวดใส ปิดสนิท")</f>
        <v/>
      </c>
      <c r="G9" s="88">
        <f>IFERROR(__xludf.DUMMYFUNCTION("""COMPUTED_VALUE"""),"ไม่มีสารแต่งรส")</f>
        <v/>
      </c>
      <c r="H9" s="88">
        <f>IFERROR(__xludf.DUMMYFUNCTION("""COMPUTED_VALUE"""),"ไม่มีสารเพิ่มความคงตัว")</f>
        <v/>
      </c>
      <c r="I9" s="100">
        <f>IFERROR(__xludf.DUMMYFUNCTION("""COMPUTED_VALUE"""),"1")</f>
        <v/>
      </c>
      <c r="J9" s="88">
        <f>IFERROR(__xludf.DUMMYFUNCTION("""COMPUTED_VALUE"""),"✅ คำตอบที่ถูกต้อง: ข้อ ก. มีปัญหาการละลาย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"&amp;"มีปัญหาการละลาย 💡 คำอธิบายและเหตุผลทางเภสัชกรรม:
💡 คำอธิบายและเหตุผลทางเภสัชกรรม:
ในตำรับประกอบด้วย ferrous sulfate (อาจเกิดปัญหาการละลายหรือออกซิเดชัน), citric acid (สารกันออกซิเดชัน/buffering agent), paraben (สารกันเสีย), และ syrup (สารให้ความหวานและต"&amp;"ัวทำละลาย) จากองค์ประกอบพบว่า ferrous sulfate อาจมีปัญหาการละลายหรือเกิดตะกอนได้ง่ายในความเข้มข้นสูง
USP/NF, British Pharmacopoeia (BP) และ Remington: The Science and Practice of Pharmacy (หัวข้อ Tablet Manufacturing)
🔍 ข้ออื่นผิดเพราะอะไร:
• ข้อ ข. (ต้"&amp;"องเก็บในตู้เย็น): ข้อนี้ไม่ใช่คำตอบที่ถูกต้องสำหรับภาวะ Tablet Manufacturing เนื่องจากกลไกการออกฤทธิ์, efficacy หรือข้อบ่งใช้ไม่ตรงกับโจทย์ที่กำหนด
• ข้อ ค. (เก็บในขวดใส ปิดสนิท): ข้อนี้ไม่ใช่คำตอบที่ถูกต้องสำหรับภาวะ Tablet Manufacturing เนื่องจากกลไกการ"&amp;"ออกฤทธิ์, efficacy หรือข้อบ่งใช้ไม่ตรงกับโจทย์ที่กำหนด
• ข้อ ง. (ไม่มีสารแต่งรส): ข้อนี้ไม่ใช่คำตอบที่ถูกต้องสำหรับภาวะ Tablet Manufacturing เนื่องจากกลไกการออกฤทธิ์, efficacy หรือข้อบ่งใช้ไม่ตรงกับโจทย์ที่กำหนด
• ข้อ จ. (ไม่มีสารเพิ่มความคงตัว): ข้อนี้ไม"&amp;"่ใช่คำตอบที่ถูกต้องสำหรับภาวะ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U"&amp;"niformity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"&amp;"สำหรับ stability, dissolution และ uniformity
• Defect Troubleshooting: วิเคราะห์สาเหตุและวิธีแก้ไขปัญหา formulation defects เชิงสูตรตำรับ")</f>
        <v/>
      </c>
      <c r="K9" s="100" t="n"/>
      <c r="L9" s="88">
        <f>IFERROR(__xludf.DUMMYFUNCTION("""COMPUTED_VALUE"""),"Tablet Manufacturing")</f>
        <v/>
      </c>
      <c r="M9" s="100">
        <f>IFERROR(__xludf.DUMMYFUNCTION("""COMPUTED_VALUE"""),"Product")</f>
        <v/>
      </c>
      <c r="N9" s="88" t="inlineStr">
        <is>
          <t>Clinic</t>
        </is>
      </c>
      <c r="O9" s="100">
        <f>IFERROR(__xludf.DUMMYFUNCTION("""COMPUTED_VALUE"""),"Mock")</f>
        <v/>
      </c>
      <c r="P9" s="100">
        <f>IFERROR(__xludf.DUMMYFUNCTION("""COMPUTED_VALUE"""),"Pharma Plus เล่มม่วง")</f>
        <v/>
      </c>
      <c r="Q9" s="100" t="n"/>
    </row>
    <row r="10" ht="13.2" customHeight="1" s="49">
      <c r="A10" s="100" t="n">
        <v>8</v>
      </c>
      <c r="B10" s="88">
        <f>IFERROR(__xludf.DUMMYFUNCTION("""COMPUTED_VALUE"""),"สูตรตำรับย้ำน้ำ Ferrous sulfate
- Ferrous sulfate 12.5 g
- Citric acid 0.2 g
- Paraben conc. 1 ml
- Syrup add qs 100 ml
จากตำรับข้างต้นหากยา ferrous sulfate มี elemental iron 20% หากผู้ป่วยได้รับ 1 ช้อนชา ผู้ป่วยจะได้รับ elemental iron กี่ mg")</f>
        <v/>
      </c>
      <c r="C10" s="100" t="n"/>
      <c r="D10" s="88">
        <f>IFERROR(__xludf.DUMMYFUNCTION("""COMPUTED_VALUE"""),"0.625 mg")</f>
        <v/>
      </c>
      <c r="E10" s="88">
        <f>IFERROR(__xludf.DUMMYFUNCTION("""COMPUTED_VALUE"""),"2.625 mg")</f>
        <v/>
      </c>
      <c r="F10" s="88">
        <f>IFERROR(__xludf.DUMMYFUNCTION("""COMPUTED_VALUE"""),"62.5 mg")</f>
        <v/>
      </c>
      <c r="G10" s="88">
        <f>IFERROR(__xludf.DUMMYFUNCTION("""COMPUTED_VALUE"""),"375 mg")</f>
        <v/>
      </c>
      <c r="H10" s="88">
        <f>IFERROR(__xludf.DUMMYFUNCTION("""COMPUTED_VALUE"""),"125 mg")</f>
        <v/>
      </c>
      <c r="I10" s="100">
        <f>IFERROR(__xludf.DUMMYFUNCTION("""COMPUTED_VALUE"""),"5")</f>
        <v/>
      </c>
      <c r="J10" s="88">
        <f>IFERROR(__xludf.DUMMYFUNCTION("""COMPUTED_VALUE"""),"✅ คำตอบที่ถูกต้อง: ข้อ จ. 125 mg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125 mg 💡"&amp;" คำอธิบายและเหตุผลทางเภสัชกรรม:
💡 คำอธิบายและเหตุผลทางเภสัชกรรม:
1 ช้อนชา = 5 ml
ในตำรับ 100 ml มี Ferrous sulfate 12.5 g (12,500 mg)
ดังนั้น ใน 5 ml จะมี Ferrous sulfate = (12,500 mg  5) / 100 = 625 mg
เนื่องจากมี elemental iron 20% จึงได้รับ elemental"&amp;" iron = 625 mg  0.20 = 125 mg
USP/NF, British Pharmacopoeia (BP) และ Remington: The Science and Practice of Pharmacy (หัวข้อ Tablet Manufacturing)
🔍 ข้ออื่นผิดเพราะอะไร:
• ข้อ ก. (0.625 mg): ข้อนี้ไม่ใช่คำตอบที่ถูกต้องสำหรับภาวะ Tablet Manufacturing เน"&amp;"ื่องจากกลไกการออกฤทธิ์, efficacy หรือข้อบ่งใช้ไม่ตรงกับโจทย์ที่กำหนด
• ข้อ ข. (2.625 mg): ข้อนี้ไม่ใช่คำตอบที่ถูกต้องสำหรับภาวะ Tablet Manufacturing เนื่องจากกลไกการออกฤทธิ์, efficacy หรือข้อบ่งใช้ไม่ตรงกับโจทย์ที่กำหนด
• ข้อ ค. (62.5 mg): ข้อนี้ไม่ใช่คำต"&amp;"อบที่ถูกต้องสำหรับภาวะ Tablet Manufacturing เนื่องจากกลไกการออกฤทธิ์, efficacy หรือข้อบ่งใช้ไม่ตรงกับโจทย์ที่กำหนด
• ข้อ ง. (375 mg): ข้อนี้ไม่ใช่คำตอบที่ถูกต้องสำหรับภาวะ Tablet Manufacturing เนื่องจากกลไกการออกฤทธิ์, efficacy หรือข้อบ่งใช้ไม่ตรงกับโจทย์"&amp;"ที่กำหนด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(diluent"&amp;",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10" s="100" t="n"/>
      <c r="L10" s="88">
        <f>IFERROR(__xludf.DUMMYFUNCTION("""COMPUTED_VALUE"""),"Tablet Manufacturing")</f>
        <v/>
      </c>
      <c r="M10" s="100">
        <f>IFERROR(__xludf.DUMMYFUNCTION("""COMPUTED_VALUE"""),"Product")</f>
        <v/>
      </c>
      <c r="N10" s="88" t="inlineStr">
        <is>
          <t>Clinic</t>
        </is>
      </c>
      <c r="O10" s="100">
        <f>IFERROR(__xludf.DUMMYFUNCTION("""COMPUTED_VALUE"""),"Mock")</f>
        <v/>
      </c>
      <c r="P10" s="100">
        <f>IFERROR(__xludf.DUMMYFUNCTION("""COMPUTED_VALUE"""),"Pharma Plus เล่มม่วง")</f>
        <v/>
      </c>
      <c r="Q10" s="100" t="n"/>
    </row>
    <row r="11" ht="13.2" customHeight="1" s="49">
      <c r="A11" s="100" t="n">
        <v>9</v>
      </c>
      <c r="B11" s="88">
        <f>IFERROR(__xludf.DUMMYFUNCTION("""COMPUTED_VALUE"""),"ตำรับยาครีมผสมวิตามิน E มีสูตร cream base ดังนี้ Rx: Stearic acid 100 g, Lanolin 20 g, Cetyl alcohol x g, Mineral oil light 50 g, Potassium hydroxide 5 g, Propylene glycol 50 g, Purified water to make 1,000 g
สารใดทำหน้าที่เป็น emulsifier")</f>
        <v/>
      </c>
      <c r="C11" s="100" t="n"/>
      <c r="D11" s="88">
        <f>IFERROR(__xludf.DUMMYFUNCTION("""COMPUTED_VALUE"""),"Stearic acid")</f>
        <v/>
      </c>
      <c r="E11" s="88">
        <f>IFERROR(__xludf.DUMMYFUNCTION("""COMPUTED_VALUE"""),"Lanolin")</f>
        <v/>
      </c>
      <c r="F11" s="88">
        <f>IFERROR(__xludf.DUMMYFUNCTION("""COMPUTED_VALUE"""),"Cetyl alcohol")</f>
        <v/>
      </c>
      <c r="G11" s="88">
        <f>IFERROR(__xludf.DUMMYFUNCTION("""COMPUTED_VALUE"""),"Potassium hydroxide")</f>
        <v/>
      </c>
      <c r="H11" s="88">
        <f>IFERROR(__xludf.DUMMYFUNCTION("""COMPUTED_VALUE"""),"Potassium stearate")</f>
        <v/>
      </c>
      <c r="I11" s="100">
        <f>IFERROR(__xludf.DUMMYFUNCTION("""COMPUTED_VALUE"""),"5")</f>
        <v/>
      </c>
      <c r="J11" s="88">
        <f>IFERROR(__xludf.DUMMYFUNCTION("""COMPUTED_VALUE"""),"✅ คำตอบที่ถูกต้อง: ข้อ จ. Potassium stearate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Potassium stea"&amp;"rate 💡 คำอธิบายและเหตุผลทางเภสัชกรรม:
💡 คำอธิบายและเหตุผลทางเภสัชกรรม:
ในตำรับครีมชนิด O/W ที่ใช้สบู่ (soap) เป็น emulsifier (เช่น potassium stearate) จะเกิดจากการทำปฏิกิริยาระหว่างกรดไขมัน (Stearic acid) กับด่าง (Potassium hydroxide) ในตำรับ กลายเป็น P"&amp;"otassium stearate ซึ่งทำหน้าที่เป็น Primary emulsifier
USP/NF, British Pharmacopoeia (BP) และ Remington: The Science and Practice of Pharmacy (หัวข้อ Tablet Manufacturing)
🔍 ข้ออื่นผิดเพราะอะไร:
• ข้อ ก. (Stearic acid): เป็น lubricant ชนิด hydrophilic ก"&amp;"ว่า magnesium stearate ไม่ทำปฏิกิริยากับ aspirin แต่มี lubricating efficiency ต่ำกว่าเล็กน้อย
• ข้อ ข. (Lanolin): ข้อนี้ไม่ใช่คำตอบที่ถูกต้องสำหรับภาวะ Tablet Manufacturing เนื่องจากกลไกการออกฤทธิ์, efficacy หรือข้อบ่งใช้ไม่ตรงกับโจทย์ที่กำหนด
• ข้อ ค. (C"&amp;"etyl alcohol): ข้อนี้ไม่ใช่คำตอบที่ถูกต้องสำหรับภาวะ Tablet Manufacturing เนื่องจากกลไกการออกฤทธิ์, efficacy หรือข้อบ่งใช้ไม่ตรงกับโจทย์ที่กำหนด
• ข้อ ง. (Potassium hydroxide): ข้อนี้ไม่ใช่คำตอบที่ถูกต้องสำหรับภาวะ Tablet Manufacturing เนื่องจากกลไกการออก"&amp;"ฤทธิ์,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•"&amp;"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formul"&amp;"ation defects เชิงสูตรตำรับ")</f>
        <v/>
      </c>
      <c r="K11" s="100" t="n"/>
      <c r="L11" s="88">
        <f>IFERROR(__xludf.DUMMYFUNCTION("""COMPUTED_VALUE"""),"Tablet Manufacturing")</f>
        <v/>
      </c>
      <c r="M11" s="100">
        <f>IFERROR(__xludf.DUMMYFUNCTION("""COMPUTED_VALUE"""),"Product")</f>
        <v/>
      </c>
      <c r="N11" s="88" t="inlineStr">
        <is>
          <t>Clinic</t>
        </is>
      </c>
      <c r="O11" s="100">
        <f>IFERROR(__xludf.DUMMYFUNCTION("""COMPUTED_VALUE"""),"Mock")</f>
        <v/>
      </c>
      <c r="P11" s="100">
        <f>IFERROR(__xludf.DUMMYFUNCTION("""COMPUTED_VALUE"""),"Pharma Plus เล่มม่วง")</f>
        <v/>
      </c>
      <c r="Q11" s="100" t="n"/>
    </row>
    <row r="12" ht="13.2" customHeight="1" s="49">
      <c r="A12" s="100" t="n">
        <v>10</v>
      </c>
      <c r="B12" s="88">
        <f>IFERROR(__xludf.DUMMYFUNCTION("""COMPUTED_VALUE"""),"ยายหยอดตามีส่วนประกอบดังนี้ Neomycin sulfate, Polymyxin B sulphate, NaCl, Benzalkonium chloride, Hypromellose, Disodium edetate จากตำรับดังกล่าว Hypromellose มีหน้าที่อะไร")</f>
        <v/>
      </c>
      <c r="C12" s="100" t="n"/>
      <c r="D12" s="88">
        <f>IFERROR(__xludf.DUMMYFUNCTION("""COMPUTED_VALUE"""),"เพิ่มการละลายของ Neomycin")</f>
        <v/>
      </c>
      <c r="E12" s="88">
        <f>IFERROR(__xludf.DUMMYFUNCTION("""COMPUTED_VALUE"""),"ป้องกันการตกตะกอนขุ่นของสารละลาย")</f>
        <v/>
      </c>
      <c r="F12" s="88">
        <f>IFERROR(__xludf.DUMMYFUNCTION("""COMPUTED_VALUE"""),"เพิ่มฤทธิ์ฆ่าเชื้อแบคทีเรีย")</f>
        <v/>
      </c>
      <c r="G12" s="88">
        <f>IFERROR(__xludf.DUMMYFUNCTION("""COMPUTED_VALUE"""),"ลดการแสบระคายเคืองตา")</f>
        <v/>
      </c>
      <c r="H12" s="88">
        <f>IFERROR(__xludf.DUMMYFUNCTION("""COMPUTED_VALUE"""),"เพิ่มการติดของสารละลายกับดวงตา")</f>
        <v/>
      </c>
      <c r="I12" s="100">
        <f>IFERROR(__xludf.DUMMYFUNCTION("""COMPUTED_VALUE"""),"5")</f>
        <v/>
      </c>
      <c r="J12" s="88">
        <f>IFERROR(__xludf.DUMMYFUNCTION("""COMPUTED_VALUE"""),"✅ คำตอบที่ถูกต้อง: ข้อ จ. เพิ่มการติดของสารละลายกับดวงตา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ทำไ"&amp;"มข้อนี้ถึงถูก:
เพิ่มการติดของสารละลายกับดวงตา 💡 คำอธิบายและเหตุผลทางเภสัชกรรม:
💡 คำอธิบายและเหตุผลทางเภสัชกรรม:
Hypromellose (HPMC) เป็นสารเพิ่มความหนืด (Viscosity-imparting agent) ในตำรับยาหยอดตา ช่วยเพิ่มระยะเวลาที่ตัวยาสำคัญสัมผัสกับผิวตา (Increased "&amp;"corneal contact time) ทำให้เพิ่มการดูดซึมและ efficacy ของยา
USP/NF, British Pharmacopoeia (BP) และ Remington: The Science and Practice of Pharmacy (หัวข้อ Tablet Manufacturing)
🔍 ข้ออื่นผิดเพราะอะไร:
• ข้อ ก. (เพิ่มการละลายของ Neomycin): ข้อนี้ไม่ใช่คำต"&amp;"อบที่ถูกต้องสำหรับภาวะ Tablet Manufacturing เนื่องจากกลไกการออกฤทธิ์, efficacy หรือข้อบ่งใช้ไม่ตรงกับโจทย์ที่กำหนด
• ข้อ ข. (ป้องกันการตกตะกอนขุ่นของสารละลาย): ข้อนี้ไม่ใช่คำตอบที่ถูกต้องสำหรับภาวะ Tablet Manufacturing เนื่องจากกลไกการออกฤทธิ์, efficacy ห"&amp;"รือข้อบ่งใช้ไม่ตรงกับโจทย์ที่กำหนด
• ข้อ ค. (เพิ่มฤทธิ์ฆ่าเชื้อแบคทีเรีย): ข้อนี้ไม่ใช่คำตอบที่ถูกต้องสำหรับภาวะ Tablet Manufacturing เนื่องจากกลไกการออกฤทธิ์, efficacy หรือข้อบ่งใช้ไม่ตรงกับโจทย์ที่กำหนด
• ข้อ ง. (ลดการแสบระคายเคืองตา): ข้อนี้ไม่ใช่คำตอบ"&amp;"ที่ถูกต้องสำหรับภาวะ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Uniformity"&amp;"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st"&amp;"ability, dissolution และ uniformity
• Defect Troubleshooting: วิเคราะห์สาเหตุและวิธีแก้ไขปัญหา formulation defects เชิงสูตรตำรับ")</f>
        <v/>
      </c>
      <c r="K12" s="100" t="n"/>
      <c r="L12" s="88">
        <f>IFERROR(__xludf.DUMMYFUNCTION("""COMPUTED_VALUE"""),"Tablet Manufacturing")</f>
        <v/>
      </c>
      <c r="M12" s="100">
        <f>IFERROR(__xludf.DUMMYFUNCTION("""COMPUTED_VALUE"""),"Product")</f>
        <v/>
      </c>
      <c r="N12" s="88" t="inlineStr">
        <is>
          <t>Clinic</t>
        </is>
      </c>
      <c r="O12" s="100">
        <f>IFERROR(__xludf.DUMMYFUNCTION("""COMPUTED_VALUE"""),"Mock")</f>
        <v/>
      </c>
      <c r="P12" s="100">
        <f>IFERROR(__xludf.DUMMYFUNCTION("""COMPUTED_VALUE"""),"Pharma Plus เล่มม่วง")</f>
        <v/>
      </c>
      <c r="Q12" s="100" t="n"/>
    </row>
    <row r="13" ht="13.2" customHeight="1" s="49">
      <c r="A13" s="100" t="n">
        <v>11</v>
      </c>
      <c r="B13" s="88">
        <f>IFERROR(__xludf.DUMMYFUNCTION("""COMPUTED_VALUE"""),"คุณสมบัติที่สำคัญที่สุดของยาตา")</f>
        <v/>
      </c>
      <c r="C13" s="100" t="n"/>
      <c r="D13" s="88">
        <f>IFERROR(__xludf.DUMMYFUNCTION("""COMPUTED_VALUE"""),"Isotonic")</f>
        <v/>
      </c>
      <c r="E13" s="88">
        <f>IFERROR(__xludf.DUMMYFUNCTION("""COMPUTED_VALUE"""),"Sterile")</f>
        <v/>
      </c>
      <c r="F13" s="88">
        <f>IFERROR(__xludf.DUMMYFUNCTION("""COMPUTED_VALUE"""),"pH")</f>
        <v/>
      </c>
      <c r="G13" s="88">
        <f>IFERROR(__xludf.DUMMYFUNCTION("""COMPUTED_VALUE"""),"Preservative")</f>
        <v/>
      </c>
      <c r="H13" s="88">
        <f>IFERROR(__xludf.DUMMYFUNCTION("""COMPUTED_VALUE"""),"ต้องเป็นสารละลาย")</f>
        <v/>
      </c>
      <c r="I13" s="100">
        <f>IFERROR(__xludf.DUMMYFUNCTION("""COMPUTED_VALUE"""),"2")</f>
        <v/>
      </c>
      <c r="J13" s="88">
        <f>IFERROR(__xludf.DUMMYFUNCTION("""COMPUTED_VALUE"""),"✅ คำตอบที่ถูกต้อง: ข้อ ข. Sterile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Sterile "&amp;"💡 คำอธิบายและเหตุผลทางเภสัชกรรม:
💡 คำอธิบายและเหตุผลทางเภสัชกรรม:
ความปราศจากเชื้อ (Sterility) คือคุณสมบัติที่สำคัญที่สุดของยาหยอดตา เนื่องจากดวงตามีความไวสูงต่อการติดเชื้อ โดยเฉพาะเชื้อ Pseudomonas aeruginosa ซึ่งอาจทำให้ตาบอดได้ แม้ว่าสมบัติอื่นๆ เช่น"&amp;" isotonic หรือ pH จะสำคัญแต่ Sterility มาเป็น first-line
USP/NF, British Pharmacopoeia (BP) และ Remington: The Science and Practice of Pharmacy (หัวข้อ Tablet Manufacturing)
🔍 ข้ออื่นผิดเพราะอะไร:
• ข้อ ก. (Isotonic): ข้อนี้ไม่ใช่คำตอบที่ถูกต้องสำหรับภา"&amp;"วะ Tablet Manufacturing เนื่องจากกลไกการออกฤทธิ์, efficacy หรือข้อบ่งใช้ไม่ตรงกับโจทย์ที่กำหนด
• ข้อ ค. (pH): ข้อนี้ไม่ใช่คำตอบที่ถูกต้องสำหรับภาวะ Tablet Manufacturing เนื่องจากกลไกการออกฤทธิ์, efficacy หรือข้อบ่งใช้ไม่ตรงกับโจทย์ที่กำหนด
• ข้อ ง. (Prese"&amp;"rvative): ข้อนี้ไม่ใช่คำตอบที่ถูกต้องสำหรับภาวะ Tablet Manufacturing เนื่องจากกลไกการออกฤทธิ์, efficacy หรือข้อบ่งใช้ไม่ตรงกับโจทย์ที่กำหนด
• ข้อ จ. (ต้องเป็นสารละลาย): ข้อนี้ไม่ใช่คำตอบที่ถูกต้องสำหรับภาวะ Tablet Manufacturing เนื่องจากกลไกการออกฤทธิ์, e"&amp;"fficacy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(2"&amp;"3rd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วิเคราะ"&amp;"ห์สาเหตุและวิธีแก้ไขปัญหา formulation defects เชิงสูตรตำรับ")</f>
        <v/>
      </c>
      <c r="K13" s="100" t="n"/>
      <c r="L13" s="88">
        <f>IFERROR(__xludf.DUMMYFUNCTION("""COMPUTED_VALUE"""),"Tablet Manufacturing")</f>
        <v/>
      </c>
      <c r="M13" s="100">
        <f>IFERROR(__xludf.DUMMYFUNCTION("""COMPUTED_VALUE"""),"Product")</f>
        <v/>
      </c>
      <c r="N13" s="88" t="inlineStr">
        <is>
          <t>Clinic</t>
        </is>
      </c>
      <c r="O13" s="100">
        <f>IFERROR(__xludf.DUMMYFUNCTION("""COMPUTED_VALUE"""),"Mock")</f>
        <v/>
      </c>
      <c r="P13" s="100">
        <f>IFERROR(__xludf.DUMMYFUNCTION("""COMPUTED_VALUE"""),"Pharma Plus เล่มม่วง")</f>
        <v/>
      </c>
      <c r="Q13" s="100" t="n"/>
    </row>
    <row r="14" ht="13.2" customHeight="1" s="49">
      <c r="A14" s="100" t="n">
        <v>12</v>
      </c>
      <c r="B14" s="88">
        <f>IFERROR(__xludf.DUMMYFUNCTION("""COMPUTED_VALUE"""),"Norfloxacin มีค่าการละลายต่ำจึงนำมาใช้ร่วมกับ B-cyclodextrin ข้อใดคือกลไกของ B-cyclodextrin")</f>
        <v/>
      </c>
      <c r="C14" s="100" t="n"/>
      <c r="D14" s="88">
        <f>IFERROR(__xludf.DUMMYFUNCTION("""COMPUTED_VALUE"""),"pH")</f>
        <v/>
      </c>
      <c r="E14" s="88">
        <f>IFERROR(__xludf.DUMMYFUNCTION("""COMPUTED_VALUE"""),"ลดค่า dielectric constant")</f>
        <v/>
      </c>
      <c r="F14" s="88">
        <f>IFERROR(__xludf.DUMMYFUNCTION("""COMPUTED_VALUE"""),"Micelle")</f>
        <v/>
      </c>
      <c r="G14" s="88">
        <f>IFERROR(__xludf.DUMMYFUNCTION("""COMPUTED_VALUE"""),"Co-solvent")</f>
        <v/>
      </c>
      <c r="H14" s="88">
        <f>IFERROR(__xludf.DUMMYFUNCTION("""COMPUTED_VALUE"""),"Complexation")</f>
        <v/>
      </c>
      <c r="I14" s="100">
        <f>IFERROR(__xludf.DUMMYFUNCTION("""COMPUTED_VALUE"""),"5")</f>
        <v/>
      </c>
      <c r="J14" s="88">
        <f>IFERROR(__xludf.DUMMYFUNCTION("""COMPUTED_VALUE"""),"✅ คำตอบที่ถูกต้อง: ข้อ จ. Complexation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Com"&amp;"plexation 💡 คำอธิบายและเหตุผลทางเภสัชกรรม:
💡 คำอธิบายและเหตุผลทางเภสัชกรรม:
Beta-cyclodextrin มีโครงสร้างเป็นวงแหวนที่มีโพรงภายในแบบ Hydrophobic cavity และด้านนอกเป็น Hydrophilic สามารถเกิดสารเชิงซ้อน (Inclusion complexation) กับยาที่ละลายน้ำได้น้อย ช่ว"&amp;"ยเพิ่มการละลายและการดูดซึมของยา
USP/NF, British Pharmacopoeia (BP) และ Remington: The Science and Practice of Pharmacy (หัวข้อ Tablet Manufacturing)
🔍 ข้ออื่นผิดเพราะอะไร:
• ข้อ ก. (pH): ข้อนี้ไม่ใช่คำตอบที่ถูกต้องสำหรับภาวะ Tablet Manufacturing เนื่องจ"&amp;"ากกลไกการออกฤทธิ์, efficacy หรือข้อบ่งใช้ไม่ตรงกับโจทย์ที่กำหนด
• ข้อ ข. (ลดค่า dielectric constant): ข้อนี้ไม่ใช่คำตอบที่ถูกต้องสำหรับภาวะ Tablet Manufacturing เนื่องจากกลไกการออกฤทธิ์, efficacy หรือข้อบ่งใช้ไม่ตรงกับโจทย์ที่กำหนด
• ข้อ ค. (Micelle): ข้อ"&amp;"นี้ไม่ใช่คำตอบที่ถูกต้องสำหรับภาวะ Tablet Manufacturing เนื่องจากกลไกการออกฤทธิ์, efficacy หรือข้อบ่งใช้ไม่ตรงกับโจทย์ที่กำหนด
• ข้อ ง. (Co-solvent): ข้อนี้ไม่ใช่คำตอบที่ถูกต้องสำหรับภาวะ Tablet Manufacturing เนื่องจากกลไกการออกฤทธิ์, efficacy หรือข้อบ่งใ"&amp;"ช้ไม่ตรงกับโจทย์ที่กำหนด
📖 Guideline อ้างอิง:
The United States Pharmacopeia (USP-NF 2024) General Chapter &lt;1088&gt; In Vitro and In Vivo Evaluation of Dosage Forms &amp; US FDA Guidance: The Biopharmaceutics Classification System (BCS)
📌 จุดจำก่อนสอบ:
• Exc"&amp;"ipient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formulatio"&amp;"n defects เชิงสูตรตำรับ")</f>
        <v/>
      </c>
      <c r="K14" s="100" t="n"/>
      <c r="L14" s="88">
        <f>IFERROR(__xludf.DUMMYFUNCTION("""COMPUTED_VALUE"""),"Tablet Manufacturing")</f>
        <v/>
      </c>
      <c r="M14" s="100">
        <f>IFERROR(__xludf.DUMMYFUNCTION("""COMPUTED_VALUE"""),"Product")</f>
        <v/>
      </c>
      <c r="N14" s="88" t="inlineStr">
        <is>
          <t>Clinic</t>
        </is>
      </c>
      <c r="O14" s="100">
        <f>IFERROR(__xludf.DUMMYFUNCTION("""COMPUTED_VALUE"""),"Mock")</f>
        <v/>
      </c>
      <c r="P14" s="100">
        <f>IFERROR(__xludf.DUMMYFUNCTION("""COMPUTED_VALUE"""),"Pharma Plus เล่มม่วง")</f>
        <v/>
      </c>
      <c r="Q14" s="100" t="n"/>
    </row>
    <row r="15" ht="13.2" customHeight="1" s="49">
      <c r="A15" s="100" t="n">
        <v>13</v>
      </c>
      <c r="B15" s="88">
        <f>IFERROR(__xludf.DUMMYFUNCTION("""COMPUTED_VALUE"""),"หากต้องการพัฒนาสูตรตำรับยาคุมกำเนิดปัญหาใดที่มีความสำคัญที่สุดและต้องแก้ไข")</f>
        <v/>
      </c>
      <c r="C15" s="100" t="n"/>
      <c r="D15" s="88">
        <f>IFERROR(__xludf.DUMMYFUNCTION("""COMPUTED_VALUE"""),"ความหนาของเม็ดยาต้องเท่ากัน")</f>
        <v/>
      </c>
      <c r="E15" s="88">
        <f>IFERROR(__xludf.DUMMYFUNCTION("""COMPUTED_VALUE"""),"ความแข็งของเม็ดยา เนื่องจากต้องพกติดตัว")</f>
        <v/>
      </c>
      <c r="F15" s="88">
        <f>IFERROR(__xludf.DUMMYFUNCTION("""COMPUTED_VALUE"""),"ความสม่ำเสมอของตัวยาสำคัญ")</f>
        <v/>
      </c>
      <c r="G15" s="88">
        <f>IFERROR(__xludf.DUMMYFUNCTION("""COMPUTED_VALUE"""),"ความกร่อน")</f>
        <v/>
      </c>
      <c r="H15" s="88">
        <f>IFERROR(__xludf.DUMMYFUNCTION("""COMPUTED_VALUE"""),"การละลายของยา")</f>
        <v/>
      </c>
      <c r="I15" s="100">
        <f>IFERROR(__xludf.DUMMYFUNCTION("""COMPUTED_VALUE"""),"3")</f>
        <v/>
      </c>
      <c r="J15" s="88">
        <f>IFERROR(__xludf.DUMMYFUNCTION("""COMPUTED_VALUE"""),"✅ คำตอบที่ถูกต้อง: ข้อ ค. ความสม่ำเสมอของตัวยาสำคัญ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ทำไมข้อน"&amp;"ี้ถึงถูก:
ความสม่ำเสมอของตัวยาสำคัญ 💡 คำอธิบายและเหตุผลทางเภสัชกรรม:
💡 คำอธิบายและเหตุผลทางเภสัชกรรม:
ยาคุมกำเนิดเป็นยาที่มีปริมาณตัวยาสำคัญต่อเม็ดต่ำมาก (Potent, low-dose drugs) ปัญหาที่สำคัญที่สุดคือ Content Uniformity (ความสม่ำเสมอของปริมาณตัวยาสำคัญ"&amp;") เพื่อป้องกันความล้มเหลวในการคุมกำเนิดหรือผลข้างเคียงจากฮอร์โมน
USP/NF, British Pharmacopoeia (BP) และ Remington: The Science and Practice of Pharmacy (หัวข้อ Tablet Manufacturing)
🔍 ข้ออื่นผิดเพราะอะไร:
• ข้อ ก. (ความหนาของเม็ดยาต้องเท่ากัน): ข้อนี้ไม"&amp;"่ใช่คำตอบที่ถูกต้องสำหรับภาวะ Tablet Manufacturing เนื่องจากกลไกการออกฤทธิ์, efficacy หรือข้อบ่งใช้ไม่ตรงกับโจทย์ที่กำหนด
• ข้อ ข. (ความแข็งของเม็ดยา เนื่องจากต้องพกติดตัว): ข้อนี้ไม่ใช่คำตอบที่ถูกต้องสำหรับภาวะ Tablet Manufacturing เนื่องจากกลไกการออกฤทธ"&amp;"ิ์, efficacy หรือข้อบ่งใช้ไม่ตรงกับโจทย์ที่กำหนด
• ข้อ ง. (ความกร่อน): ข้อนี้ไม่ใช่คำตอบที่ถูกต้องสำหรับภาวะ Tablet Manufacturing เนื่องจากกลไกการออกฤทธิ์, efficacy หรือข้อบ่งใช้ไม่ตรงกับโจทย์ที่กำหนด
• ข้อ จ. (การละลายของยา): ข้อนี้ไม่ใช่คำตอบที่ถูกต้องส"&amp;"ำหรับภาวะ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"&amp;"Units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di"&amp;"ssolution และ uniformity
• Defect Troubleshooting: วิเคราะห์สาเหตุและวิธีแก้ไขปัญหา formulation defects เชิงสูตรตำรับ")</f>
        <v/>
      </c>
      <c r="K15" s="100" t="n"/>
      <c r="L15" s="88">
        <f>IFERROR(__xludf.DUMMYFUNCTION("""COMPUTED_VALUE"""),"Tablet Manufacturing")</f>
        <v/>
      </c>
      <c r="M15" s="100">
        <f>IFERROR(__xludf.DUMMYFUNCTION("""COMPUTED_VALUE"""),"Product")</f>
        <v/>
      </c>
      <c r="N15" s="88" t="inlineStr">
        <is>
          <t>Clinic</t>
        </is>
      </c>
      <c r="O15" s="100">
        <f>IFERROR(__xludf.DUMMYFUNCTION("""COMPUTED_VALUE"""),"Mock")</f>
        <v/>
      </c>
      <c r="P15" s="100">
        <f>IFERROR(__xludf.DUMMYFUNCTION("""COMPUTED_VALUE"""),"Pharma Plus เล่มม่วง")</f>
        <v/>
      </c>
      <c r="Q15" s="100" t="n"/>
    </row>
    <row r="16" ht="13.2" customHeight="1" s="49">
      <c r="A16" s="100" t="n">
        <v>14</v>
      </c>
      <c r="B16" s="88">
        <f>IFERROR(__xludf.DUMMYFUNCTION("""COMPUTED_VALUE"""),"สาเหตุความไม่คงตัวดังข้อ 71 คือ")</f>
        <v/>
      </c>
      <c r="C16" s="100" t="n"/>
      <c r="D16" s="88">
        <f>IFERROR(__xludf.DUMMYFUNCTION("""COMPUTED_VALUE"""),"อนุภาคมีขนาดใหญ่เกินไป")</f>
        <v/>
      </c>
      <c r="E16" s="88">
        <f>IFERROR(__xludf.DUMMYFUNCTION("""COMPUTED_VALUE"""),"วัตภาคน้ำมันมีปริมาณมากเกินไป")</f>
        <v/>
      </c>
      <c r="F16" s="88">
        <f>IFERROR(__xludf.DUMMYFUNCTION("""COMPUTED_VALUE"""),"ความหนืดของวัตภาคภายนอกสูงเกินไป")</f>
        <v/>
      </c>
      <c r="G16" s="88">
        <f>IFERROR(__xludf.DUMMYFUNCTION("""COMPUTED_VALUE"""),"ไม่มีสารก่ออิมัลชัน (emulsifier) ในตำรับ")</f>
        <v/>
      </c>
      <c r="H16" s="88">
        <f>IFERROR(__xludf.DUMMYFUNCTION("""COMPUTED_VALUE"""),"ความหนาแน่นของวัตภาคในและนอกมีค่าใกล้เคียงกัน")</f>
        <v/>
      </c>
      <c r="I16" s="100">
        <f>IFERROR(__xludf.DUMMYFUNCTION("""COMPUTED_VALUE"""),"4")</f>
        <v/>
      </c>
      <c r="J16" s="88">
        <f>IFERROR(__xludf.DUMMYFUNCTION("""COMPUTED_VALUE"""),"✅ คำตอบที่ถูกต้อง: ข้อ ง. ไม่มีสารก่ออิมัลชัน (emulsifier) ในตำรับ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ตามมาตรฐ"&amp;"าน
🎯 ทำไมข้อนี้ถึงถูก:
ไม่มีสารก่ออิมัลชัน (emulsifier) ในตำรับ 💡 คำอธิบายและเหตุผลทางเภสัชกรรม:
💡 คำอธิบายและเหตุผลทางเภสัชกรรม:
ความไม่คงตัวในอิมัลชันมักเกิดจากปัจจัยต่างๆ เช่น การรวมตัวของหยดน้ำมัน (coalescence) หรือการแยกชั้น ซึ่งสอดคล้องกับคุณสมบ"&amp;"ัติทางกายภาพและสูตรตำรับอิมัลชัน o/w ตามหลักเภสัชเวทและเภสัชอุตสาหกรรม
USP/NF, British Pharmacopoeia (BP) และ Remington: The Science and Practice of Pharmacy (หัวข้อ Tablet Manufacturing)
🔍 ข้ออื่นผิดเพราะอะไร:
• ข้อ ก. (อนุภาคมีขนาดใหญ่เกินไป): ข้อนี้ไ"&amp;"ม่ใช่คำตอบที่ถูกต้องสำหรับภาวะ Tablet Manufacturing เนื่องจากกลไกการออกฤทธิ์, efficacy หรือข้อบ่งใช้ไม่ตรงกับโจทย์ที่กำหนด
• ข้อ ข. (วัตภาคน้ำมันมีปริมาณมากเกินไป): ข้อนี้ไม่ใช่คำตอบที่ถูกต้องสำหรับภาวะ Tablet Manufacturing เนื่องจากกลไกการออกฤทธิ์, effic"&amp;"acy หรือข้อบ่งใช้ไม่ตรงกับโจทย์ที่กำหนด
• ข้อ ค. (ความหนืดของวัตภาคภายนอกสูงเกินไป): ข้อนี้ไม่ใช่คำตอบที่ถูกต้องสำหรับภาวะ Tablet Manufacturing เนื่องจากกลไกการออกฤทธิ์, efficacy หรือข้อบ่งใช้ไม่ตรงกับโจทย์ที่กำหนด
• ข้อ จ. (ความหนาแน่นของวัตภาคในและนอกมี"&amp;"ค่าใกล้เคียงกัน):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"&amp;"&lt;711&gt;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จำเ"&amp;"กณฑ์ pharmacopoeia limits สำหรับ stability, dissolution และ uniformity
• Defect Troubleshooting: วิเคราะห์สาเหตุและวิธีแก้ไขปัญหา formulation defects เชิงสูตรตำรับ")</f>
        <v/>
      </c>
      <c r="K16" s="100" t="n"/>
      <c r="L16" s="88">
        <f>IFERROR(__xludf.DUMMYFUNCTION("""COMPUTED_VALUE"""),"Tablet Manufacturing")</f>
        <v/>
      </c>
      <c r="M16" s="100">
        <f>IFERROR(__xludf.DUMMYFUNCTION("""COMPUTED_VALUE"""),"Product")</f>
        <v/>
      </c>
      <c r="N16" s="88" t="inlineStr">
        <is>
          <t>Clinic</t>
        </is>
      </c>
      <c r="O16" s="100">
        <f>IFERROR(__xludf.DUMMYFUNCTION("""COMPUTED_VALUE"""),"Mock")</f>
        <v/>
      </c>
      <c r="P16" s="100">
        <f>IFERROR(__xludf.DUMMYFUNCTION("""COMPUTED_VALUE"""),"Pharma Plus เล่มม่วง")</f>
        <v/>
      </c>
      <c r="Q16" s="100" t="n"/>
    </row>
    <row r="17" ht="13.2" customHeight="1" s="49">
      <c r="A17" s="100" t="n">
        <v>15</v>
      </c>
      <c r="B17" s="88">
        <f>IFERROR(__xludf.DUMMYFUNCTION("""COMPUTED_VALUE"""),"ค่า required HLB ในการเกิดเป็น o/w emulsion ของวัตภาคน้ำมัน stearic acid และ liquid paraffin ในตำรับข้อ 71 มีค่าเท่ากับ")</f>
        <v/>
      </c>
      <c r="C17" s="100" t="n"/>
      <c r="D17" s="88">
        <f>IFERROR(__xludf.DUMMYFUNCTION("""COMPUTED_VALUE"""),"9.5")</f>
        <v/>
      </c>
      <c r="E17" s="88">
        <f>IFERROR(__xludf.DUMMYFUNCTION("""COMPUTED_VALUE"""),"10.75")</f>
        <v/>
      </c>
      <c r="F17" s="88">
        <f>IFERROR(__xludf.DUMMYFUNCTION("""COMPUTED_VALUE"""),"11.04")</f>
        <v/>
      </c>
      <c r="G17" s="88">
        <f>IFERROR(__xludf.DUMMYFUNCTION("""COMPUTED_VALUE"""),"12.13")</f>
        <v/>
      </c>
      <c r="H17" s="88">
        <f>IFERROR(__xludf.DUMMYFUNCTION("""COMPUTED_VALUE"""),"14")</f>
        <v/>
      </c>
      <c r="I17" s="100">
        <f>IFERROR(__xludf.DUMMYFUNCTION("""COMPUTED_VALUE"""),"1")</f>
        <v/>
      </c>
      <c r="J17" s="88">
        <f>IFERROR(__xludf.DUMMYFUNCTION("""COMPUTED_VALUE"""),"✅ คำตอบที่ถูกต้อง: ข้อ ก. 9.5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9.5 💡 คำอธิบายและเหตุผลทางเภ"&amp;"สัชกรรม:
💡 คำอธิบายและเหตุผลทางเภสัชกรรม:
ค่า required HLB คำนวณจากสัดส่วนน้ำหนักของสารแต่ละตัวในวัตภาคน้ำมันคูณกับค่า required HLB เฉพาะของสารนั้นๆ แล้วนำมารวมกัน ตามหลักการคำนวณอิมัลชัน
USP/NF, British Pharmacopoeia (BP) และ Remington: The Science and "&amp;"Practice of Pharmacy (หัวข้อ Tablet Manufacturing)
🔍 ข้ออื่นผิดเพราะอะไร:
• ข้อ ข. (10.75): ข้อนี้ไม่ใช่คำตอบที่ถูกต้องสำหรับภาวะ Tablet Manufacturing เนื่องจากกลไกการออกฤทธิ์, efficacy หรือข้อบ่งใช้ไม่ตรงกับโจทย์ที่กำหนด
• ข้อ ค. (11.04): ข้อนี้ไม่ใช่ค"&amp;"ำตอบที่ถูกต้องสำหรับภาวะ Tablet Manufacturing เนื่องจากกลไกการออกฤทธิ์, efficacy หรือข้อบ่งใช้ไม่ตรงกับโจทย์ที่กำหนด
• ข้อ ง. (12.13): ข้อนี้ไม่ใช่คำตอบที่ถูกต้องสำหรับภาวะ Tablet Manufacturing เนื่องจากกลไกการออกฤทธิ์, efficacy หรือข้อบ่งใช้ไม่ตรงกับโจทย"&amp;"์ที่กำหนด
• ข้อ จ. (14):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 &lt;851&gt; Spectropho"&amp;"tometry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dissolutio"&amp;"n และ uniformity
• Defect Troubleshooting: วิเคราะห์สาเหตุและวิธีแก้ไขปัญหา formulation defects เชิงสูตรตำรับ")</f>
        <v/>
      </c>
      <c r="K17" s="100" t="n"/>
      <c r="L17" s="88">
        <f>IFERROR(__xludf.DUMMYFUNCTION("""COMPUTED_VALUE"""),"Tablet Manufacturing")</f>
        <v/>
      </c>
      <c r="M17" s="100">
        <f>IFERROR(__xludf.DUMMYFUNCTION("""COMPUTED_VALUE"""),"Product")</f>
        <v/>
      </c>
      <c r="N17" s="88" t="inlineStr">
        <is>
          <t>Clinic</t>
        </is>
      </c>
      <c r="O17" s="100">
        <f>IFERROR(__xludf.DUMMYFUNCTION("""COMPUTED_VALUE"""),"Mock")</f>
        <v/>
      </c>
      <c r="P17" s="100">
        <f>IFERROR(__xludf.DUMMYFUNCTION("""COMPUTED_VALUE"""),"Pharma Plus เล่มม่วง")</f>
        <v/>
      </c>
      <c r="Q17" s="100" t="n"/>
    </row>
    <row r="18" ht="13.2" customHeight="1" s="49">
      <c r="A18" s="100" t="n">
        <v>16</v>
      </c>
      <c r="B18" s="88">
        <f>IFERROR(__xludf.DUMMYFUNCTION("""COMPUTED_VALUE"""),"สัดส่วนที่เหมาะสมของสารก่ออิมัลชันที่ใช้สำหรับตำรับข้อ 71 เพื่อให้เกิดเป็น o/w")</f>
        <v/>
      </c>
      <c r="C18" s="100" t="n"/>
      <c r="D18" s="88">
        <f>IFERROR(__xludf.DUMMYFUNCTION("""COMPUTED_VALUE"""),"Tween 80 : Span 80 = 8.43 : 2.87")</f>
        <v/>
      </c>
      <c r="E18" s="88">
        <f>IFERROR(__xludf.DUMMYFUNCTION("""COMPUTED_VALUE"""),"Tween 80 : Span 80 = 2.87 : 8.43")</f>
        <v/>
      </c>
      <c r="F18" s="88">
        <f>IFERROR(__xludf.DUMMYFUNCTION("""COMPUTED_VALUE"""),"Tween 80 : Span 80 = 15.0 : 3.7")</f>
        <v/>
      </c>
      <c r="G18" s="88">
        <f>IFERROR(__xludf.DUMMYFUNCTION("""COMPUTED_VALUE"""),"Tween 80 : Span 80 = 3.7 : 15.0")</f>
        <v/>
      </c>
      <c r="H18" s="88">
        <f>IFERROR(__xludf.DUMMYFUNCTION("""COMPUTED_VALUE"""),"Tween 80 : Span 80 = 1.5 : 2.5")</f>
        <v/>
      </c>
      <c r="I18" s="100">
        <f>IFERROR(__xludf.DUMMYFUNCTION("""COMPUTED_VALUE"""),"1")</f>
        <v/>
      </c>
      <c r="J18" s="88">
        <f>IFERROR(__xludf.DUMMYFUNCTION("""COMPUTED_VALUE"""),"✅ คำตอบที่ถูกต้อง: ข้อ ก. Tween 80 : Span 80 = 8.43 : 2.87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ท"&amp;"ำไมข้อนี้ถึงถูก:
Tween 80 : Span 80 = 8.43 : 2.87 💡 คำอธิบายและเหตุผลทางเภสัชกรรม:
💡 คำอธิบายและเหตุผลทางเภสัชกรรม:
การใช้ยาลดแรงตึงผิวผสม (Tween 80 มีค่า HLB = 15 และ Span 80 มีค่า HLB = 4.3) คำนวณหาอัตราส่วนเพื่อให้ได้ค่า HLB เท่ากับ required HLB ของต"&amp;"ำรับโดยใช้วิธี Alligation method
USP/NF, British Pharmacopoeia (BP) และ Remington: The Science and Practice of Pharmacy (หัวข้อ Tablet Manufacturing)
🔍 ข้ออื่นผิดเพราะอะไร:
• ข้อ ข. (Tween 80 : Span 80 = 2.87 : 8.43): เป็น Non-ionic surfactant (Sorbitan"&amp;" monooleate) มีค่า HLB ต่ำ (~4.3) เป็น lipophilic เหมาะสำหรับ W/O emulsion
• ข้อ ค. (Tween 80 : Span 80 = 15.0 : 3.7): เป็น Non-ionic surfactant (Sorbitan monooleate) มีค่า HLB ต่ำ (~4.3) เป็น lipophilic เหมาะสำหรับ W/O emulsion
• ข้อ ง. (Tween 80 : Span "&amp;"80 = 3.7 : 15.0): เป็น Non-ionic surfactant (Sorbitan monooleate) มีค่า HLB ต่ำ (~4.3) เป็น lipophilic เหมาะสำหรับ W/O emulsion
• ข้อ จ. (Tween 80 : Span 80 = 1.5 : 2.5): เป็น Non-ionic surfactant (Sorbitan monooleate) มีค่า HLB ต่ำ (~4.3) เป็น lipophilic"&amp;" เหมาะสำหรับ W/O emulsion
📖 Guideline อ้างอิง:
The United States Pharmacopeia (USP-NF 2024) General Chapters &lt;701&gt; Disintegration, &lt;711&gt; Dissolution, &lt;905&gt; Uniformity of Dosage Units &amp; Remington: The Science and Practice of Pharmacy (23rd Edition)
📌 จ"&amp;"ุดจำก่อนสอบ: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วิเคราะห์สาเหตุและวิธีแก้"&amp;"ไขปัญหา formulation defects เชิงสูตรตำรับ")</f>
        <v/>
      </c>
      <c r="K18" s="100" t="n"/>
      <c r="L18" s="88">
        <f>IFERROR(__xludf.DUMMYFUNCTION("""COMPUTED_VALUE"""),"Tablet Manufacturing")</f>
        <v/>
      </c>
      <c r="M18" s="100">
        <f>IFERROR(__xludf.DUMMYFUNCTION("""COMPUTED_VALUE"""),"Product")</f>
        <v/>
      </c>
      <c r="N18" s="88" t="inlineStr">
        <is>
          <t>Clinic</t>
        </is>
      </c>
      <c r="O18" s="100">
        <f>IFERROR(__xludf.DUMMYFUNCTION("""COMPUTED_VALUE"""),"Mock")</f>
        <v/>
      </c>
      <c r="P18" s="100">
        <f>IFERROR(__xludf.DUMMYFUNCTION("""COMPUTED_VALUE"""),"Pharma Plus เล่มม่วง")</f>
        <v/>
      </c>
      <c r="Q18" s="100" t="n"/>
    </row>
    <row r="19" ht="13.2" customHeight="1" s="49">
      <c r="A19" s="100" t="n">
        <v>17</v>
      </c>
      <c r="B19" s="88">
        <f>IFERROR(__xludf.DUMMYFUNCTION("""COMPUTED_VALUE"""),"เพราะเหตุใดอิมัลชันที่เตรียมได้ตามสูตรข้างต้นเป็นอิมัลชันชนิด o/w")</f>
        <v/>
      </c>
      <c r="C19" s="100" t="n"/>
      <c r="D19" s="88">
        <f>IFERROR(__xludf.DUMMYFUNCTION("""COMPUTED_VALUE"""),"มีปริมาตรวัตภาคบ้า(น้ำ)สูงกว่าวัตภาคน้ำมัน และระบบสารก่ออิมัลชัน (emulsifier system) มีค่า HLB ที่สูง")</f>
        <v/>
      </c>
      <c r="E19" s="88">
        <f>IFERROR(__xludf.DUMMYFUNCTION("""COMPUTED_VALUE"""),"มีปริมาตรวัตภาคบ้า(น้ำ)สูงกว่าวัตภาคน้ำมัน และระบบสารก่ออิมัลชัน (emulsifier system) มีค่า HLB ที่ต่ำ")</f>
        <v/>
      </c>
      <c r="F19" s="88">
        <f>IFERROR(__xludf.DUMMYFUNCTION("""COMPUTED_VALUE"""),"มีปริมาตรวัตภาคน้ำมันสูงกว่าวัตภาคบ้า(น้ำ) และระบบสารก่ออิมัลชัน (emulsifier system) มีค่า HLB ที่สูง")</f>
        <v/>
      </c>
      <c r="G19" s="88">
        <f>IFERROR(__xludf.DUMMYFUNCTION("""COMPUTED_VALUE"""),"มีปริมาตรวัตภาคน้ำมันสูงกว่าวัตภาคบ้า(น้ำ) และระบบสารก่ออิมัลชัน (emulsifier system) มีค่า HLB ที่ต่ำ")</f>
        <v/>
      </c>
      <c r="H19" s="88">
        <f>IFERROR(__xludf.DUMMYFUNCTION("""COMPUTED_VALUE"""),"มีปริมาตรวัตภาคน้ำมันและวัตภาคน้ำเท่าๆกัน และระบบสารก่ออิมัลชัน (emulsifier system) มีค่า HLB ที่สูง")</f>
        <v/>
      </c>
      <c r="I19" s="100">
        <f>IFERROR(__xludf.DUMMYFUNCTION("""COMPUTED_VALUE"""),"1")</f>
        <v/>
      </c>
      <c r="J19" s="88">
        <f>IFERROR(__xludf.DUMMYFUNCTION("""COMPUTED_VALUE"""),"✅ คำตอบที่ถูกต้อง: ข้อ ก. มีปริมาตรวัตภาคบ้า(น้ำ)สูงกว่าวัตภาคน้ำมัน และระบบสารก่ออิมัลชัน (emulsifier system) มีค่า HLB ที่สูง
💡 Background:
การพัฒนาสูตรตำรับยาเม็ด (Tablet formulation) ต้องควบคุม powder flowability, compressibility และเลือก excipients"&amp;" เพื่อป้องกัน tablet defects และให้ dissolution rate ตามมาตรฐาน
🎯 ทำไมข้อนี้ถึงถูก:
มีปริมาตรวัตภาคบ้า(น้ำ)สูงกว่าวัตภาคน้ำมัน และระบบสารก่ออิมัลชัน (emulsifier system) มีค่า HLB ที่สูง 💡 คำอธิบายและเหตุผลทางเภสัชกรรม:
💡 คำอธิบายและเหตุผลทางเภสัชกรรม:"&amp;"
ตามกฎของ Bancroft ชนิดของอิมัลชันขึ้นกับชนิดของสารก่ออิมัลชัน โดยสารลดแรงตึงผิวที่มีค่า HLB สูง ( hydrophilic surfactant เช่น Tween 80) จะช่วยส่งเสริมการเกิดอิมัลชันชนิดน้ำมันในน้ำ (o/w)
USP/NF, British Pharmacopoeia (BP) และ Remington: The Science and P"&amp;"ractice of Pharmacy (หัวข้อ Tablet Manufacturing)
🔍 ข้ออื่นผิดเพราะอะไร:
• ข้อ ข. (มีปริมาตรวัตภาคบ้า(น้ำ)สูงกว่าวัตภาคน้ำมัน และระบบสารก่ออิมัลชัน (emulsifier system) มีค่า HLB ที่ต่ำ): ข้อนี้ไม่ใช่คำตอบที่ถูกต้องสำหรับภาวะ Tablet Manufacturing เนื่องจ"&amp;"ากกลไกการออกฤทธิ์, efficacy หรือข้อบ่งใช้ไม่ตรงกับโจทย์ที่กำหนด
• ข้อ ค. (มีปริมาตรวัตภาคน้ำมันสูงกว่าวัตภาคบ้า(น้ำ) และระบบสารก่ออิมัลชัน (emulsifier system) มีค่า HLB ที่สูง): ข้อนี้ไม่ใช่คำตอบที่ถูกต้องสำหรับภาวะ Tablet Manufacturing เนื่องจากกลไกการออ"&amp;"กฤทธิ์, efficacy หรือข้อบ่งใช้ไม่ตรงกับโจทย์ที่กำหนด
• ข้อ ง. (มีปริมาตรวัตภาคน้ำมันสูงกว่าวัตภาคบ้า(น้ำ) และระบบสารก่ออิมัลชัน (emulsifier system) มีค่า HLB ที่ต่ำ): ข้อนี้ไม่ใช่คำตอบที่ถูกต้องสำหรับภาวะ Tablet Manufacturing เนื่องจากกลไกการออกฤทธิ์, eff"&amp;"icacy หรือข้อบ่งใช้ไม่ตรงกับโจทย์ที่กำหนด
• ข้อ จ. (มีปริมาตรวัตภาคน้ำมันและวัตภาคน้ำเท่าๆกัน และระบบสารก่ออิมัลชัน (emulsifier system) มีค่า HLB ที่สูง): ข้อนี้ไม่ใช่คำตอบที่ถูกต้องสำหรับภาวะ Tablet Manufacturing เนื่องจากกลไกการออกฤทธิ์, efficacy หรือข้"&amp;"อบ่งใช้ไม่ตรงกับโจทย์ที่กำหนด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"&amp;"📌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วิเคราะห์สาเหตุและวิธ"&amp;"ีแก้ไขปัญหา formulation defects เชิงสูตรตำรับ")</f>
        <v/>
      </c>
      <c r="K19" s="100" t="n"/>
      <c r="L19" s="88">
        <f>IFERROR(__xludf.DUMMYFUNCTION("""COMPUTED_VALUE"""),"Tablet Manufacturing")</f>
        <v/>
      </c>
      <c r="M19" s="100">
        <f>IFERROR(__xludf.DUMMYFUNCTION("""COMPUTED_VALUE"""),"Product")</f>
        <v/>
      </c>
      <c r="N19" s="88" t="inlineStr">
        <is>
          <t>Clinic</t>
        </is>
      </c>
      <c r="O19" s="100">
        <f>IFERROR(__xludf.DUMMYFUNCTION("""COMPUTED_VALUE"""),"Mock")</f>
        <v/>
      </c>
      <c r="P19" s="100">
        <f>IFERROR(__xludf.DUMMYFUNCTION("""COMPUTED_VALUE"""),"Pharma Plus เล่มม่วง")</f>
        <v/>
      </c>
      <c r="Q19" s="100" t="n"/>
    </row>
    <row r="20" ht="13.2" customHeight="1" s="49">
      <c r="A20" s="100" t="n">
        <v>18</v>
      </c>
      <c r="B20" s="88">
        <f>IFERROR(__xludf.DUMMYFUNCTION("""COMPUTED_VALUE"""),"ในการผลิตยาเม็ด gemfibrozil พบว่าเมื่อตอกแล้วยาเม็ดติดจาก แก้ไขโดยการเติมสารใด")</f>
        <v/>
      </c>
      <c r="C20" s="100" t="n"/>
      <c r="D20" s="88">
        <f>IFERROR(__xludf.DUMMYFUNCTION("""COMPUTED_VALUE"""),"Lactose")</f>
        <v/>
      </c>
      <c r="E20" s="88">
        <f>IFERROR(__xludf.DUMMYFUNCTION("""COMPUTED_VALUE"""),"Calcium carbonate")</f>
        <v/>
      </c>
      <c r="F20" s="88">
        <f>IFERROR(__xludf.DUMMYFUNCTION("""COMPUTED_VALUE"""),"HPMC")</f>
        <v/>
      </c>
      <c r="G20" s="88">
        <f>IFERROR(__xludf.DUMMYFUNCTION("""COMPUTED_VALUE"""),"Magnesium stearate")</f>
        <v/>
      </c>
      <c r="H20" s="88">
        <f>IFERROR(__xludf.DUMMYFUNCTION("""COMPUTED_VALUE"""),"Alcohol")</f>
        <v/>
      </c>
      <c r="I20" s="100">
        <f>IFERROR(__xludf.DUMMYFUNCTION("""COMPUTED_VALUE"""),"4")</f>
        <v/>
      </c>
      <c r="J20" s="88">
        <f>IFERROR(__xludf.DUMMYFUNCTION("""COMPUTED_VALUE"""),"✅ คำตอบที่ถูกต้อง: ข้อ ง. Magnesium stearate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ทำไมข้อนี้ถึงถู"&amp;"ก:
Magnesium stearate 💡 คำอธิบายและเหตุผลทางเภสัชกรรม:
💡 คำอธิบายและเหตุผลทางเภสัชกรรม:
อาการติดจาก (Sticking หรือ Picking) เกิดจากผงยาเกาะติดกับผิวหน้าของจากตอกยา แก้ไขโดยการเติมสารหล่อลื่น (lubricant) เช่น Magnesium stearate เพื่อลดแรงเสียดทานระหว่างผ"&amp;"งยากับผิวโลหะ
USP/NF, British Pharmacopoeia (BP) และ Remington: The Science and Practice of Pharmacy (หัวข้อ Tablet Defects)
🔍 ข้ออื่นผิดเพราะอะไร:
• ข้อ ก. (Lactose): เป็น Diluent / Filler ยอดนิยม ละลายน้ำได้ดี ให้ mouthfeel ที่ดี แต่เกิด Maillard reac"&amp;"tion (เม็ดยาเปลี่ยนเป็นสีน้ำตาล) เมื่อผสมกับ primary amine drugs
• ข้อ ข. (Calcium carbonate): เป็น Phosphate binder สำหรับ CKD ต้องเคี้ยวพร้อมอาหารเพื่อจับฟอสเฟตในทางเดินอาหาร และทำหน้าที่เสริมแคลเซียม
• ข้อ ค. (HPMC): เป็น Hydroxypropyl methylcellulose "&amp;"ใช้เป็น Film coating polymer ที่ละลายในกระเพาะอาหาร และใช้เป็น Hydrophilic matrix สำหรับ sustained release tablets
• ข้อ จ. (Alcohol): ข้อนี้ไม่ใช่คำตอบที่ถูกต้องสำหรับภาวะ Tablet Defects เนื่องจากกลไกการออกฤทธิ์, efficacy หรือข้อบ่งใช้ไม่ตรงกับโจทย์ที่กำ"&amp;"หนด
📖 Guideline อ้างอิง:
The United States Pharmacopeia (USP-NF 2024) General Chapters &lt;701&gt; Disintegration, &lt;711&gt; Dissolution, &lt;905&gt; Uniformity of Dosage Units &amp; Remington: The Science and Practice of Pharmacy (23rd Edition)
📌 จุดจำก่อนสอบ:
• Excipie"&amp;"nt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de"&amp;"fects เชิงสูตรตำรับ")</f>
        <v/>
      </c>
      <c r="K20" s="100" t="n"/>
      <c r="L20" s="88">
        <f>IFERROR(__xludf.DUMMYFUNCTION("""COMPUTED_VALUE"""),"Tablet Defects")</f>
        <v/>
      </c>
      <c r="M20" s="100">
        <f>IFERROR(__xludf.DUMMYFUNCTION("""COMPUTED_VALUE"""),"Product")</f>
        <v/>
      </c>
      <c r="N20" s="88" t="inlineStr">
        <is>
          <t>Clinic</t>
        </is>
      </c>
      <c r="O20" s="100">
        <f>IFERROR(__xludf.DUMMYFUNCTION("""COMPUTED_VALUE"""),"Mock")</f>
        <v/>
      </c>
      <c r="P20" s="100">
        <f>IFERROR(__xludf.DUMMYFUNCTION("""COMPUTED_VALUE"""),"Pharma Plus เล่มม่วง")</f>
        <v/>
      </c>
      <c r="Q20" s="100" t="n"/>
    </row>
    <row r="21" ht="13.2" customHeight="1" s="49">
      <c r="A21" s="100" t="n">
        <v>19</v>
      </c>
      <c r="B21" s="88">
        <f>IFERROR(__xludf.DUMMYFUNCTION("""COMPUTED_VALUE"""),"หากต้องการเพิ่มความสามารถในการแตกตัวของยาเม็ด colchicine ควรใช้สารใด")</f>
        <v/>
      </c>
      <c r="C21" s="100" t="n"/>
      <c r="D21" s="88">
        <f>IFERROR(__xludf.DUMMYFUNCTION("""COMPUTED_VALUE"""),"Lactose")</f>
        <v/>
      </c>
      <c r="E21" s="88">
        <f>IFERROR(__xludf.DUMMYFUNCTION("""COMPUTED_VALUE"""),"Starch paste")</f>
        <v/>
      </c>
      <c r="F21" s="88">
        <f>IFERROR(__xludf.DUMMYFUNCTION("""COMPUTED_VALUE"""),"Microcrystalline cellulose")</f>
        <v/>
      </c>
      <c r="G21" s="88">
        <f>IFERROR(__xludf.DUMMYFUNCTION("""COMPUTED_VALUE"""),"Magnesium stearate")</f>
        <v/>
      </c>
      <c r="H21" s="88">
        <f>IFERROR(__xludf.DUMMYFUNCTION("""COMPUTED_VALUE"""),"Dicalcium phosphate")</f>
        <v/>
      </c>
      <c r="I21" s="100">
        <f>IFERROR(__xludf.DUMMYFUNCTION("""COMPUTED_VALUE"""),"3")</f>
        <v/>
      </c>
      <c r="J21" s="88">
        <f>IFERROR(__xludf.DUMMYFUNCTION("""COMPUTED_VALUE"""),"✅ คำตอบที่ถูกต้อง: ข้อ ค. Microcrystalline cellulose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ทำไมข้อ"&amp;"นี้ถึงถูก:
Microcrystalline cellulose 💡 คำอธิบายและเหตุผลทางเภสัชกรรม:
💡 คำอธิบายและเหตุผลทางเภสัชกรรม:
การเพิ่มการแตกตัวของยาเม็ด (disintegration) ต้องอาศัยสารช่วยแตกตัว (disintegrant) เช่น Starch paste (แป้งเปียก), croscarmellose sodium หรือ microcrys"&amp;"talline cellulose ที่มีคุณสมบัติดูดน้ำและบวมตัวได้ดี
USP/NF, British Pharmacopoeia (BP) และ Remington: The Science and Practice of Pharmacy (หัวข้อ Tablet Manufacturing)
🔍 ข้ออื่นผิดเพราะอะไร:
• ข้อ ก. (Lactose): เป็น Diluent / Filler ยอดนิยม ละลายน้ำได"&amp;"้ดี ให้ mouthfeel ที่ดี แต่เกิด Maillard reaction (เม็ดยาเปลี่ยนเป็นสีน้ำตาล) เมื่อผสมกับ primary amine drugs
• ข้อ ข. (Starch paste): ข้อนี้ไม่ใช่คำตอบที่ถูกต้องสำหรับภาวะ Tablet Manufacturing เนื่องจากกลไกการออกฤทธิ์, efficacy หรือข้อบ่งใช้ไม่ตรงกับโจทย"&amp;"์ที่กำหนด
• ข้อ ง. (Magnesium stearate):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(Dicalcium phosphate): ข้อนี้ไม่ใช่คำตอบที่ถูกต้องสำหรับ"&amp;"ภาวะ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Units"&amp;"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dissolu"&amp;"tion และ uniformity
• Defect Troubleshooting: วิเคราะห์สาเหตุและวิธีแก้ไขปัญหา formulation defects เชิงสูตรตำรับ")</f>
        <v/>
      </c>
      <c r="K21" s="100" t="n"/>
      <c r="L21" s="88">
        <f>IFERROR(__xludf.DUMMYFUNCTION("""COMPUTED_VALUE"""),"Tablet Manufacturing")</f>
        <v/>
      </c>
      <c r="M21" s="100">
        <f>IFERROR(__xludf.DUMMYFUNCTION("""COMPUTED_VALUE"""),"Product")</f>
        <v/>
      </c>
      <c r="N21" s="88" t="inlineStr">
        <is>
          <t>Clinic</t>
        </is>
      </c>
      <c r="O21" s="100">
        <f>IFERROR(__xludf.DUMMYFUNCTION("""COMPUTED_VALUE"""),"Mock")</f>
        <v/>
      </c>
      <c r="P21" s="100">
        <f>IFERROR(__xludf.DUMMYFUNCTION("""COMPUTED_VALUE"""),"Pharma Plus เล่มม่วง")</f>
        <v/>
      </c>
      <c r="Q21" s="100" t="n"/>
    </row>
    <row r="22" ht="13.2" customHeight="1" s="49">
      <c r="A22" s="100" t="n">
        <v>20</v>
      </c>
      <c r="B22" s="88">
        <f>IFERROR(__xludf.DUMMYFUNCTION("""COMPUTED_VALUE"""),"ในการควบคุมคุณภาพของยาเม็ด colchicine tablet 0.6 mg ตามข้อกำหนดใน USP สิ่งที่ไม่ต้องทำคือ")</f>
        <v/>
      </c>
      <c r="C22" s="100" t="n"/>
      <c r="D22" s="88">
        <f>IFERROR(__xludf.DUMMYFUNCTION("""COMPUTED_VALUE"""),"Friability test")</f>
        <v/>
      </c>
      <c r="E22" s="88">
        <f>IFERROR(__xludf.DUMMYFUNCTION("""COMPUTED_VALUE"""),"Content uniformity")</f>
        <v/>
      </c>
      <c r="F22" s="88">
        <f>IFERROR(__xludf.DUMMYFUNCTION("""COMPUTED_VALUE"""),"Weight variation")</f>
        <v/>
      </c>
      <c r="G22" s="88">
        <f>IFERROR(__xludf.DUMMYFUNCTION("""COMPUTED_VALUE"""),"Dissolution test")</f>
        <v/>
      </c>
      <c r="H22" s="88">
        <f>IFERROR(__xludf.DUMMYFUNCTION("""COMPUTED_VALUE"""),"Disintegration test")</f>
        <v/>
      </c>
      <c r="I22" s="100">
        <f>IFERROR(__xludf.DUMMYFUNCTION("""COMPUTED_VALUE"""),"1")</f>
        <v/>
      </c>
      <c r="J22" s="88">
        <f>IFERROR(__xludf.DUMMYFUNCTION("""COMPUTED_VALUE"""),"✅ คำตอบที่ถูกต้อง: ข้อ ก. Friability test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"&amp;"Friability test 💡 คำอธิบายและเหตุผลทางเภสัชกรรม:
💡 คำอธิบายและเหตุผลทางเภสัชกรรม:
ยาเม็ด colchicine ขนาด 0.6 mg จัดเป็นยาที่มีปริมาณตัวยาน้อย (low-dose drug) และมีความเสี่ยงสูงเรื่องความสม่ำเสมอของปริมาณยาในแต่ละเม็ด (Content Uniformity, CU) ตามข้อกำหนด"&amp;" USP สำหรับยาเม็ดขนาดน้อยกว่า 25 mg หรือน้อยกว่า 25% ของน้ำหนักเม็ด จะต้องทดสอบ Content uniformity แทน Weight variation ยกเว้นบางกรณีที่ระบุไว้ แต่สำหรับข้อนี้ตามตำรับมาตรฐาน USP ของ Colchicine tablets จะไม่ต้องทำการทดสอบ Weight variation เนื่องจากใช้ Con"&amp;"tent uniformity เป็นเกณฑ์หลักในการควบคุมความสม่ำเสมอของตัวยาสำคัญ
USP/NF, British Pharmacopoeia (BP) และ Remington: The Science and Practice of Pharmacy (หัวข้อ Tablet Manufacturing)
🔍 ข้ออื่นผิดเพราะอะไร:
• ข้อ ข. (Content uniformity): ข้อนี้ไม่ใช่คำตอ"&amp;"บที่ถูกต้องสำหรับภาวะ Tablet Manufacturing เนื่องจากกลไกการออกฤทธิ์, efficacy หรือข้อบ่งใช้ไม่ตรงกับโจทย์ที่กำหนด
• ข้อ ค. (Weight variation): ข้อนี้ไม่ใช่คำตอบที่ถูกต้องสำหรับภาวะ Tablet Manufacturing เนื่องจากกลไกการออกฤทธิ์, efficacy หรือข้อบ่งใช้ไม่ตร"&amp;"งกับโจทย์ที่กำหนด
• ข้อ ง. (Dissolution test): ข้อนี้ไม่ใช่คำตอบที่ถูกต้องสำหรับภาวะ Tablet Manufacturing เนื่องจากกลไกการออกฤทธิ์, efficacy หรือข้อบ่งใช้ไม่ตรงกับโจทย์ที่กำหนด
• ข้อ จ. (Disintegration test): ข้อนี้ไม่ใช่คำตอบที่ถูกต้องสำหรับภาวะ Tablet M"&amp;"anufacturing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Remington:"&amp;"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unif"&amp;"ormity
• Defect Troubleshooting: วิเคราะห์สาเหตุและวิธีแก้ไขปัญหา formulation defects เชิงสูตรตำรับ")</f>
        <v/>
      </c>
      <c r="K22" s="100" t="n"/>
      <c r="L22" s="88">
        <f>IFERROR(__xludf.DUMMYFUNCTION("""COMPUTED_VALUE"""),"Tablet Manufacturing")</f>
        <v/>
      </c>
      <c r="M22" s="100">
        <f>IFERROR(__xludf.DUMMYFUNCTION("""COMPUTED_VALUE"""),"Product")</f>
        <v/>
      </c>
      <c r="N22" s="88" t="inlineStr">
        <is>
          <t>Clinic</t>
        </is>
      </c>
      <c r="O22" s="100">
        <f>IFERROR(__xludf.DUMMYFUNCTION("""COMPUTED_VALUE"""),"Mock")</f>
        <v/>
      </c>
      <c r="P22" s="100">
        <f>IFERROR(__xludf.DUMMYFUNCTION("""COMPUTED_VALUE"""),"Pharma Plus เล่มม่วง")</f>
        <v/>
      </c>
      <c r="Q22" s="100" t="n"/>
    </row>
    <row r="23" ht="13.2" customHeight="1" s="49">
      <c r="A23" s="100" t="n">
        <v>21</v>
      </c>
      <c r="B23" s="88">
        <f>IFERROR(__xludf.DUMMYFUNCTION("""COMPUTED_VALUE"""),"ถ้าต้องการเตรียมยา Intra-arthricular corticosteroids (ampule) ต้องผ่านการควบคุมคุณภาพต่อไปนี้ ยกเว้นข้อใด")</f>
        <v/>
      </c>
      <c r="C23" s="100" t="n"/>
      <c r="D23" s="88">
        <f>IFERROR(__xludf.DUMMYFUNCTION("""COMPUTED_VALUE"""),"Sterility test")</f>
        <v/>
      </c>
      <c r="E23" s="88">
        <f>IFERROR(__xludf.DUMMYFUNCTION("""COMPUTED_VALUE"""),"Clarity test")</f>
        <v/>
      </c>
      <c r="F23" s="88">
        <f>IFERROR(__xludf.DUMMYFUNCTION("""COMPUTED_VALUE"""),"Pyrogen test")</f>
        <v/>
      </c>
      <c r="G23" s="88">
        <f>IFERROR(__xludf.DUMMYFUNCTION("""COMPUTED_VALUE"""),"Compatibility test")</f>
        <v/>
      </c>
      <c r="H23" s="88">
        <f>IFERROR(__xludf.DUMMYFUNCTION("""COMPUTED_VALUE"""),"Leaker test")</f>
        <v/>
      </c>
      <c r="I23" s="100">
        <f>IFERROR(__xludf.DUMMYFUNCTION("""COMPUTED_VALUE"""),"4")</f>
        <v/>
      </c>
      <c r="J23" s="88">
        <f>IFERROR(__xludf.DUMMYFUNCTION("""COMPUTED_VALUE"""),"✅ คำตอบที่ถูกต้อง: ข้อ ง. Compatibility test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ทำไมข้อนี้ถึงถู"&amp;"ก:
Compatibility test 💡 คำอธิบายและเหตุผลทางเภสัชกรรม:
💡 คำอธิบายและเหตุผลทางเภสัชกรรม:
ยาฉีดที่ให้เข้าสู่ข้อ (Intra-articular injection) เป็นผลิตภัณฑ์ปราศจากเชื้อ (Parenteral product) ซึ่งต้องผ่านการทดสอบมาตรฐาน ได้แก่ Sterility test (การทดสอบความปราศจ"&amp;"ากเชื้อ), Clarity test (การตรวจความใส ปราศจากสิ่งแปลกปลอม), Pyrogen/Bacterial endotoxins test (การทดสอบสารก่อไข้) และ Leaker test (การทดสอบรอยรั่วของ ampule/vial) ส่วน Compatibility test เป็นการศึกษาความเข้ากันได้ของยา มักทำในขั้นตอน Pre-formulation หรือก"&amp;"ารผสมยาสู่อินฟิวชัน ไม่ใช่การทดสอบคุณภาพประจำ (Routine quality control test) ของผลิตภัณฑ์สำเร็จรูปแต่ละ Batch
USP/NF, British Pharmacopoeia (BP) และ Remington: The Science and Practice of Pharmacy (หัวข้อ Tablet Manufacturing)
🔍 ข้ออื่นผิดเพราะอะไร:
• ข"&amp;"้อ ก. (Sterility test): ข้อนี้ไม่ใช่คำตอบที่ถูกต้องสำหรับภาวะ Tablet Manufacturing เนื่องจากกลไกการออกฤทธิ์, efficacy หรือข้อบ่งใช้ไม่ตรงกับโจทย์ที่กำหนด
• ข้อ ข. (Clarity test): ข้อนี้ไม่ใช่คำตอบที่ถูกต้องสำหรับภาวะ Tablet Manufacturing เนื่องจากกลไกการอ"&amp;"อกฤทธิ์, efficacy หรือข้อบ่งใช้ไม่ตรงกับโจทย์ที่กำหนด
• ข้อ ค. (Pyrogen test): ข้อนี้ไม่ใช่คำตอบที่ถูกต้องสำหรับภาวะ Tablet Manufacturing เนื่องจากกลไกการออกฤทธิ์, efficacy หรือข้อบ่งใช้ไม่ตรงกับโจทย์ที่กำหนด
• ข้อ จ. (Leaker test): ข้อนี้ไม่ใช่คำตอบที่ถู"&amp;"กต้องสำหรับภาวะ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D"&amp;"osage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stabili"&amp;"ty, dissolution และ uniformity
• Defect Troubleshooting: วิเคราะห์สาเหตุและวิธีแก้ไขปัญหา formulation defects เชิงสูตรตำรับ")</f>
        <v/>
      </c>
      <c r="K23" s="100" t="n"/>
      <c r="L23" s="88">
        <f>IFERROR(__xludf.DUMMYFUNCTION("""COMPUTED_VALUE"""),"Tablet Manufacturing")</f>
        <v/>
      </c>
      <c r="M23" s="100">
        <f>IFERROR(__xludf.DUMMYFUNCTION("""COMPUTED_VALUE"""),"Product")</f>
        <v/>
      </c>
      <c r="N23" s="88" t="inlineStr">
        <is>
          <t>Clinic</t>
        </is>
      </c>
      <c r="O23" s="100">
        <f>IFERROR(__xludf.DUMMYFUNCTION("""COMPUTED_VALUE"""),"Mock")</f>
        <v/>
      </c>
      <c r="P23" s="100">
        <f>IFERROR(__xludf.DUMMYFUNCTION("""COMPUTED_VALUE"""),"Pharma Plus เล่มม่วง")</f>
        <v/>
      </c>
      <c r="Q23" s="100" t="n"/>
    </row>
    <row r="24" ht="13.2" customHeight="1" s="49">
      <c r="A24" s="100" t="n">
        <v>22</v>
      </c>
      <c r="B24" s="88">
        <f>IFERROR(__xludf.DUMMYFUNCTION("""COMPUTED_VALUE"""),"จะต้องใช้ปริมาณยา methylprednisolone acetate เท่าไหร่ในการผลิตยาฉีด methylprednisolone ความเข้มข้น 10 mg/ml ปริมาณ 200 ml (กำหนดให้ MW ของ methylprednisolone = 374.5 และ MW ของ methylprednisolone acetate = 416.5)")</f>
        <v/>
      </c>
      <c r="C24" s="100" t="n"/>
      <c r="D24" s="88">
        <f>IFERROR(__xludf.DUMMYFUNCTION("""COMPUTED_VALUE"""),"0.8 g")</f>
        <v/>
      </c>
      <c r="E24" s="88">
        <f>IFERROR(__xludf.DUMMYFUNCTION("""COMPUTED_VALUE"""),"1.2 g")</f>
        <v/>
      </c>
      <c r="F24" s="88">
        <f>IFERROR(__xludf.DUMMYFUNCTION("""COMPUTED_VALUE"""),"1.5 g")</f>
        <v/>
      </c>
      <c r="G24" s="88">
        <f>IFERROR(__xludf.DUMMYFUNCTION("""COMPUTED_VALUE"""),"2.2 g")</f>
        <v/>
      </c>
      <c r="H24" s="88">
        <f>IFERROR(__xludf.DUMMYFUNCTION("""COMPUTED_VALUE"""),"3.0 g")</f>
        <v/>
      </c>
      <c r="I24" s="100">
        <f>IFERROR(__xludf.DUMMYFUNCTION("""COMPUTED_VALUE"""),"4")</f>
        <v/>
      </c>
      <c r="J24" s="88">
        <f>IFERROR(__xludf.DUMMYFUNCTION("""COMPUTED_VALUE"""),"✅ คำตอบที่ถูกต้อง: ข้อ ง. 2.2 g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2.2 g 💡 คำอธิบายและเหตุผลทางเภสัชกรรม:
💡 คำอธิบาย"&amp;"และเหตุผลทางเภสัชกรรม:
คำนวณปริมาณ Methylprednisolone ที่ต้องการ: 10 mg/ml  200 ml = 2,000 mg = 2.0 g. คำนวณหาปริมาณเกลือ ester (Methylprednisolone acetate) ที่ต้องใช้โดยเทียบน้ำหนักโมเลกุล: น้ำหนัก Acetate = (2.0 g  416.5) / 374.5 = 2.224 g ซึ่งใกล้เคี"&amp;"ยงกับ 2.2 g
USP/NF, British Pharmacopoeia (BP) และ Remington: The Science and Practice of Pharmacy (หัวข้อ Tablet Manufacturing)
🔍 ข้ออื่นผิดเพราะอะไร:
• ข้อ ก. (0.8 g): ข้อนี้ไม่ใช่คำตอบที่ถูกต้องสำหรับภาวะ Tablet Manufacturing เนื่องจากกลไกการออกฤทธิ์"&amp;", efficacy หรือข้อบ่งใช้ไม่ตรงกับโจทย์ที่กำหนด
• ข้อ ข. (1.2 g): ข้อนี้ไม่ใช่คำตอบที่ถูกต้องสำหรับภาวะ Tablet Manufacturing เนื่องจากกลไกการออกฤทธิ์, efficacy หรือข้อบ่งใช้ไม่ตรงกับโจทย์ที่กำหนด
• ข้อ ค. (1.5 g): ข้อนี้ไม่ใช่คำตอบที่ถูกต้องสำหรับภาวะ Tabl"&amp;"et Manufacturing เนื่องจากกลไกการออกฤทธิ์, efficacy หรือข้อบ่งใช้ไม่ตรงกับโจทย์ที่กำหนด
• ข้อ จ. (3.0 g): ข้อนี้ไม่ใช่คำตอบที่ถูกต้องสำหรับภาวะ Tablet Manufacturing เนื่องจากกลไกการออกฤทธิ์, efficacy หรือข้อบ่งใช้ไม่ตรงกับโจทย์ที่กำหนด
📖 Guideline อ้างอ"&amp;"ิง: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แม่นยำในบท"&amp;"บาทหน้าที่ของ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24" s="100" t="n"/>
      <c r="L24" s="88">
        <f>IFERROR(__xludf.DUMMYFUNCTION("""COMPUTED_VALUE"""),"Tablet Manufacturing")</f>
        <v/>
      </c>
      <c r="M24" s="100">
        <f>IFERROR(__xludf.DUMMYFUNCTION("""COMPUTED_VALUE"""),"Product")</f>
        <v/>
      </c>
      <c r="N24" s="88" t="inlineStr">
        <is>
          <t>Clinic</t>
        </is>
      </c>
      <c r="O24" s="100">
        <f>IFERROR(__xludf.DUMMYFUNCTION("""COMPUTED_VALUE"""),"Mock")</f>
        <v/>
      </c>
      <c r="P24" s="100">
        <f>IFERROR(__xludf.DUMMYFUNCTION("""COMPUTED_VALUE"""),"Pharma Plus เล่มม่วง")</f>
        <v/>
      </c>
      <c r="Q24" s="100" t="n"/>
    </row>
    <row r="25" ht="13.2" customHeight="1" s="49">
      <c r="A25" s="100" t="n">
        <v>23</v>
      </c>
      <c r="B25" s="88">
        <f>IFERROR(__xludf.DUMMYFUNCTION("""COMPUTED_VALUE"""),"ผู้ป่วยควรเก็บ insulin ที่ภาวะใด")</f>
        <v/>
      </c>
      <c r="C25" s="100" t="n"/>
      <c r="D25" s="88">
        <f>IFERROR(__xludf.DUMMYFUNCTION("""COMPUTED_VALUE"""),"Cold")</f>
        <v/>
      </c>
      <c r="E25" s="88">
        <f>IFERROR(__xludf.DUMMYFUNCTION("""COMPUTED_VALUE"""),"Refrigerator")</f>
        <v/>
      </c>
      <c r="F25" s="88">
        <f>IFERROR(__xludf.DUMMYFUNCTION("""COMPUTED_VALUE"""),"Cool")</f>
        <v/>
      </c>
      <c r="G25" s="88">
        <f>IFERROR(__xludf.DUMMYFUNCTION("""COMPUTED_VALUE"""),"Room temperature")</f>
        <v/>
      </c>
      <c r="H25" s="88">
        <f>IFERROR(__xludf.DUMMYFUNCTION("""COMPUTED_VALUE"""),"Warm")</f>
        <v/>
      </c>
      <c r="I25" s="100">
        <f>IFERROR(__xludf.DUMMYFUNCTION("""COMPUTED_VALUE"""),"2")</f>
        <v/>
      </c>
      <c r="J25" s="88">
        <f>IFERROR(__xludf.DUMMYFUNCTION("""COMPUTED_VALUE"""),"✅ คำตอบที่ถูกต้อง: ข้อ ข. Refrigerator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Ref"&amp;"rigerator 💡 คำอธิบายและเหตุผลทางเภสัชกรรม:
💡 คำอธิบายและเหตุผลทางเภสัชกรรม:
ตามคำแนะนำมาตรฐานในการเก็บรักษาอินซูลิน (Insulin storage) ขวดที่ยังไม่ได้เปิดใช้ต้องเก็บรักษาในตู้เย็น (Refrigerator) ที่อุณหภูมิ 2°C ถึง 8°C ห้ามแช่แข็ง เพื่อป้องกันการเสื่อมสล"&amp;"ายของโครงสร้างโปรตีน ส่วนขวดที่กำลังใช้งานอยู่สามารถเก็บที่อุณหภูมิห้อง (Room temperature) ได้ระยะเวลาหนึ่งตามชนิดของอินซูลิน
USP/NF, British Pharmacopoeia (BP) และ Remington: The Science and Practice of Pharmacy (หัวข้อ Tablet Manufacturing)
🔍 ข้ออื่นผ"&amp;"ิดเพราะอะไร:
• ข้อ ก. (Cold): ข้อนี้ไม่ใช่คำตอบที่ถูกต้องสำหรับภาวะ Tablet Manufacturing เนื่องจากกลไกการออกฤทธิ์, efficacy หรือข้อบ่งใช้ไม่ตรงกับโจทย์ที่กำหนด
• ข้อ ค. (Cool): ข้อนี้ไม่ใช่คำตอบที่ถูกต้องสำหรับภาวะ Tablet Manufacturing เนื่องจากกลไกการออก"&amp;"ฤทธิ์, efficacy หรือข้อบ่งใช้ไม่ตรงกับโจทย์ที่กำหนด
• ข้อ ง. (Room temperature): ข้อนี้ไม่ใช่คำตอบที่ถูกต้องสำหรับภาวะ Tablet Manufacturing เนื่องจากกลไกการออกฤทธิ์, efficacy หรือข้อบ่งใช้ไม่ตรงกับโจทย์ที่กำหนด
• ข้อ จ. (Warm): ข้อนี้ไม่ใช่คำตอบที่ถูกต้อง"&amp;"สำหรับภาวะ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Dosage"&amp;"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d"&amp;"issolution และ uniformity
• Defect Troubleshooting: วิเคราะห์สาเหตุและวิธีแก้ไขปัญหา formulation defects เชิงสูตรตำรับ")</f>
        <v/>
      </c>
      <c r="K25" s="100" t="n"/>
      <c r="L25" s="88">
        <f>IFERROR(__xludf.DUMMYFUNCTION("""COMPUTED_VALUE"""),"Tablet Manufacturing")</f>
        <v/>
      </c>
      <c r="M25" s="100">
        <f>IFERROR(__xludf.DUMMYFUNCTION("""COMPUTED_VALUE"""),"Product")</f>
        <v/>
      </c>
      <c r="N25" s="88" t="inlineStr">
        <is>
          <t>Clinic</t>
        </is>
      </c>
      <c r="O25" s="100">
        <f>IFERROR(__xludf.DUMMYFUNCTION("""COMPUTED_VALUE"""),"Mock")</f>
        <v/>
      </c>
      <c r="P25" s="100">
        <f>IFERROR(__xludf.DUMMYFUNCTION("""COMPUTED_VALUE"""),"Pharma Plus เล่มม่วง")</f>
        <v/>
      </c>
      <c r="Q25" s="100" t="n"/>
    </row>
    <row r="26" ht="13.2" customHeight="1" s="49">
      <c r="A26" s="100" t="n">
        <v>24</v>
      </c>
      <c r="B26" s="88">
        <f>IFERROR(__xludf.DUMMYFUNCTION("""COMPUTED_VALUE"""),"ท่านคิดว่า metformin tablet ไม่จำเป็นต้องทำ finished product quality control ข้อใด")</f>
        <v/>
      </c>
      <c r="C26" s="100" t="n"/>
      <c r="D26" s="88">
        <f>IFERROR(__xludf.DUMMYFUNCTION("""COMPUTED_VALUE"""),"Friability test")</f>
        <v/>
      </c>
      <c r="E26" s="88">
        <f>IFERROR(__xludf.DUMMYFUNCTION("""COMPUTED_VALUE"""),"Disintegration test")</f>
        <v/>
      </c>
      <c r="F26" s="88">
        <f>IFERROR(__xludf.DUMMYFUNCTION("""COMPUTED_VALUE"""),"Dissolution test")</f>
        <v/>
      </c>
      <c r="G26" s="88">
        <f>IFERROR(__xludf.DUMMYFUNCTION("""COMPUTED_VALUE"""),"Freeze-thaw cycle")</f>
        <v/>
      </c>
      <c r="H26" s="88">
        <f>IFERROR(__xludf.DUMMYFUNCTION("""COMPUTED_VALUE"""),"Weight variation")</f>
        <v/>
      </c>
      <c r="I26" s="100">
        <f>IFERROR(__xludf.DUMMYFUNCTION("""COMPUTED_VALUE"""),"1")</f>
        <v/>
      </c>
      <c r="J26" s="88">
        <f>IFERROR(__xludf.DUMMYFUNCTION("""COMPUTED_VALUE"""),"✅ คำตอบที่ถูกต้อง: ข้อ ก. Friability test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"&amp;"Friability test 💡 คำอธิบายและเหตุผลทางเภสัชกรรม:
💡 คำอธิบายและเหตุผลทางเภสัชกรรม:
Freeze-thaw cycle เป็นการทดสอบความคงสภาพ (Stability testing) โดยเฉพาะสำหรับระบบตัวยาอิมัลชัน (Emulsions) หรือไลโปसोม เพื่อดูการแยกชั้น (Phase separation) ไม่ใช่การทดสอบคุณ"&amp;"ภาพประจำของยาเม็ดแข็ง (Metformin tablet) ซึ่งยาเม็ดทั่วไปจะทดสอบ Friability, Disintegration, Dissolution และ Weight variation เป็นปกติ
USP/NF, British Pharmacopoeia (BP) และ Remington: The Science and Practice of Pharmacy (หัวข้อ Tablet Manufacturing)
🔍"&amp;" ข้ออื่นผิดเพราะอะไร:
• ข้อ ข. (Disintegration test): ข้อนี้ไม่ใช่คำตอบที่ถูกต้องสำหรับภาวะ Tablet Manufacturing เนื่องจากกลไกการออกฤทธิ์, efficacy หรือข้อบ่งใช้ไม่ตรงกับโจทย์ที่กำหนด
• ข้อ ค. (Dissolution test): ข้อนี้ไม่ใช่คำตอบที่ถูกต้องสำหรับภาวะ Tabl"&amp;"et Manufacturing เนื่องจากกลไกการออกฤทธิ์, efficacy หรือข้อบ่งใช้ไม่ตรงกับโจทย์ที่กำหนด
• ข้อ ง. (Freeze-thaw cycle): ข้อนี้ไม่ใช่คำตอบที่ถูกต้องสำหรับภาวะ Tablet Manufacturing เนื่องจากกลไกการออกฤทธิ์, efficacy หรือข้อบ่งใช้ไม่ตรงกับโจทย์ที่กำหนด
• ข้อ จ"&amp;". (Weight variation):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Disintegrati"&amp;"on,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Specs:"&amp;" จำเกณฑ์ pharmacopoeia limits สำหรับ stability, dissolution และ uniformity
• Defect Troubleshooting: วิเคราะห์สาเหตุและวิธีแก้ไขปัญหา formulation defects เชิงสูตรตำรับ")</f>
        <v/>
      </c>
      <c r="K26" s="100" t="n"/>
      <c r="L26" s="88">
        <f>IFERROR(__xludf.DUMMYFUNCTION("""COMPUTED_VALUE"""),"Tablet Manufacturing")</f>
        <v/>
      </c>
      <c r="M26" s="100">
        <f>IFERROR(__xludf.DUMMYFUNCTION("""COMPUTED_VALUE"""),"Product")</f>
        <v/>
      </c>
      <c r="N26" s="88" t="inlineStr">
        <is>
          <t>Clinic</t>
        </is>
      </c>
      <c r="O26" s="100">
        <f>IFERROR(__xludf.DUMMYFUNCTION("""COMPUTED_VALUE"""),"Mock")</f>
        <v/>
      </c>
      <c r="P26" s="100">
        <f>IFERROR(__xludf.DUMMYFUNCTION("""COMPUTED_VALUE"""),"Pharma Plus เล่มม่วง")</f>
        <v/>
      </c>
      <c r="Q26" s="100" t="n"/>
    </row>
    <row r="27" ht="13.2" customHeight="1" s="49">
      <c r="A27" s="100" t="n">
        <v>25</v>
      </c>
      <c r="B27" s="88">
        <f>IFERROR(__xludf.DUMMYFUNCTION("""COMPUTED_VALUE"""),"ข้อใดไม่ใช่ข้อดีของการทำ film coated tablet ที่เหนือกว่า sugar coated tablet")</f>
        <v/>
      </c>
      <c r="C27" s="100" t="n"/>
      <c r="D27" s="88">
        <f>IFERROR(__xludf.DUMMYFUNCTION("""COMPUTED_VALUE"""),"น้ำหนักของเม็ดยาเพิ่มมากขึ้น มากกว่า sugar coated tablet เนื่องจาก material ที่ใช้เป็นสารสังเคราะห์ที่มีน้ำหนักโมเลกุลสูง")</f>
        <v/>
      </c>
      <c r="E27" s="88">
        <f>IFERROR(__xludf.DUMMYFUNCTION("""COMPUTED_VALUE"""),"พื้นผิวเม็ดยามีความเรียบและ สีสม่ำเสมอกว่า sugar coated tablet")</f>
        <v/>
      </c>
      <c r="F27" s="88">
        <f>IFERROR(__xludf.DUMMYFUNCTION("""COMPUTED_VALUE"""),"กระบวนการทำ film coated tablet รวดเร็วกว่า sugar coated tablet")</f>
        <v/>
      </c>
      <c r="G27" s="88">
        <f>IFERROR(__xludf.DUMMYFUNCTION("""COMPUTED_VALUE"""),"กระบวนการทำ film coated tablet ไม่เกิดปัญหา dead spot")</f>
        <v/>
      </c>
      <c r="H27" s="88">
        <f>IFERROR(__xludf.DUMMYFUNCTION("""COMPUTED_VALUE"""),"film coated tabletไม่มีการทำ polishing ด้วย wax จึงไม่เกิดปัญหาที่เรียกว่า marbled เหมือน sugar coated tablet")</f>
        <v/>
      </c>
      <c r="I27" s="100">
        <f>IFERROR(__xludf.DUMMYFUNCTION("""COMPUTED_VALUE"""),"1")</f>
        <v/>
      </c>
      <c r="J27" s="88">
        <f>IFERROR(__xludf.DUMMYFUNCTION("""COMPUTED_VALUE"""),"✅ คำตอบที่ถูกต้อง: ข้อ ก. น้ำหนักของเม็ดยาเพิ่มมากขึ้น มากกว่า sugar coated tablet เนื่องจาก material ที่ใช้เป็นสารสังเคราะห์ที่มีน้ำหนักโมเลกุลสูง
💡 Background:
การพัฒนาสูตรตำรับยาเม็ด (Tablet formulation) ต้องควบคุม powder flowability, compressibility"&amp;" และเลือก excipients เพื่อป้องกัน tablet defects และให้ dissolution rate ตามมาตรฐาน
🎯 ทำไมข้อนี้ถึงถูก:
น้ำหนักของเม็ดยาเพิ่มมากขึ้น มากกว่า sugar coated tablet เนื่องจาก material ที่ใช้เป็นสารสังเคราะห์ที่มีน้ำหนักโมเลกุลสูง 💡 คำอธิบายและเหตุผลทางเภสั"&amp;"ชกรรม:
💡 คำอธิบายและเหตุผลทางเภสัชกรรม:
การเคลือบฟิล์ม (Film coating) มีข้อดีคือ น้ำหนักและขนาดของเม็ดยาเพิ่มขึ้นเพียงเล็กน้อยเท่านั้น (ประมาณ 2-5%) ต่างจากการเคลือบน้ำตาล (Sugar coating) ที่ทำให้น้ำหนักเพิ่มขึ้นถึง 30-50% ดังนั้นข้อ ก. จึงกล่าวผิด เพราะ"&amp;"น้ำหนักของ film coated tablet จะเพิ่มขึ้นน้อยกว่า sugar coated tablet ไม่ใช่มากกว่า
USP/NF, British Pharmacopoeia (BP) และ Remington: The Science and Practice of Pharmacy (หัวข้อ Tablet Coating)
🔍 ข้ออื่นผิดเพราะอะไร:
• ข้อ ข. (พื้นผิวเม็ดยามีความเรียบแ"&amp;"ละ สีสม่ำเสมอกว่า sugar coated tablet): ข้อนี้ไม่ใช่คำตอบที่ถูกต้องสำหรับภาวะ Tablet Coating เนื่องจากกลไกการออกฤทธิ์, efficacy หรือข้อบ่งใช้ไม่ตรงกับโจทย์ที่กำหนด
• ข้อ ค. (กระบวนการทำ film coated tablet รวดเร็วกว่า sugar coated tablet): ข้อนี้ไม่ใช่คำตอ"&amp;"บที่ถูกต้องสำหรับภาวะ Tablet Coating เนื่องจากกลไกการออกฤทธิ์, efficacy หรือข้อบ่งใช้ไม่ตรงกับโจทย์ที่กำหนด
• ข้อ ง. (กระบวนการทำ film coated tablet ไม่เกิดปัญหา dead spot): ข้อนี้ไม่ใช่คำตอบที่ถูกต้องสำหรับภาวะ Tablet Coating เนื่องจากกลไกการออกฤทธิ์, ef"&amp;"ficacy หรือข้อบ่งใช้ไม่ตรงกับโจทย์ที่กำหนด
• ข้อ จ. (film coated tabletไม่มีการทำ polishing ด้วย wax จึงไม่เกิดปัญหาที่เรียกว่า marbled เหมือน sugar coated tablet): ข้อนี้ไม่ใช่คำตอบที่ถูกต้องสำหรับภาวะ Tablet Coating เนื่องจากกลไกการออกฤทธิ์, efficacy หร"&amp;"ือข้อบ่งใช้ไม่ตรงกับโจทย์ที่กำหนด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Editio"&amp;"n)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วิเคราะห์สาเหตุแล"&amp;"ะวิธีแก้ไขปัญหา formulation defects เชิงสูตรตำรับ")</f>
        <v/>
      </c>
      <c r="K27" s="100" t="n"/>
      <c r="L27" s="88">
        <f>IFERROR(__xludf.DUMMYFUNCTION("""COMPUTED_VALUE"""),"Tablet Coating")</f>
        <v/>
      </c>
      <c r="M27" s="100">
        <f>IFERROR(__xludf.DUMMYFUNCTION("""COMPUTED_VALUE"""),"Product")</f>
        <v/>
      </c>
      <c r="N27" s="88" t="inlineStr">
        <is>
          <t>Clinic</t>
        </is>
      </c>
      <c r="O27" s="100">
        <f>IFERROR(__xludf.DUMMYFUNCTION("""COMPUTED_VALUE"""),"Mock")</f>
        <v/>
      </c>
      <c r="P27" s="100">
        <f>IFERROR(__xludf.DUMMYFUNCTION("""COMPUTED_VALUE"""),"Pharma Plus เล่มม่วง")</f>
        <v/>
      </c>
      <c r="Q27" s="100" t="n"/>
    </row>
    <row r="28" ht="13.2" customHeight="1" s="49">
      <c r="A28" s="100" t="n">
        <v>26</v>
      </c>
      <c r="B28" s="88">
        <f>IFERROR(__xludf.DUMMYFUNCTION("""COMPUTED_VALUE"""),"Antacid เป็นยาเตรียมประเภทใด")</f>
        <v/>
      </c>
      <c r="C28" s="100" t="n"/>
      <c r="D28" s="88">
        <f>IFERROR(__xludf.DUMMYFUNCTION("""COMPUTED_VALUE"""),"Gel")</f>
        <v/>
      </c>
      <c r="E28" s="88">
        <f>IFERROR(__xludf.DUMMYFUNCTION("""COMPUTED_VALUE"""),"Emulsion")</f>
        <v/>
      </c>
      <c r="F28" s="88">
        <f>IFERROR(__xludf.DUMMYFUNCTION("""COMPUTED_VALUE"""),"Suspension")</f>
        <v/>
      </c>
      <c r="G28" s="88">
        <f>IFERROR(__xludf.DUMMYFUNCTION("""COMPUTED_VALUE"""),"Solution")</f>
        <v/>
      </c>
      <c r="H28" s="88">
        <f>IFERROR(__xludf.DUMMYFUNCTION("""COMPUTED_VALUE"""),"Elixir")</f>
        <v/>
      </c>
      <c r="I28" s="100">
        <f>IFERROR(__xludf.DUMMYFUNCTION("""COMPUTED_VALUE"""),"3")</f>
        <v/>
      </c>
      <c r="J28" s="88">
        <f>IFERROR(__xludf.DUMMYFUNCTION("""COMPUTED_VALUE"""),"✅ คำตอบที่ถูกต้อง: ข้อ ค. Suspension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Suspe"&amp;"nsion 💡 คำอธิบายและเหตุผลทางเภสัชกรรม:
💡 คำอธิบายและเหตุผลทางเภสัชกรรม:
ยาลดกรด (Antacid) ส่วนใหญ่ในรูปแบบน้ำแขวนตะกอน (Suspension) เช่น Aluminium hydroxide และ Magnesium hydroxide เนื่องจากตัวยาสำคัญไม่ละลายน้ำและต้องแขวนตะกอนไว้ให้อยู่ในรูปอนุภาคแขวนล"&amp;"อยเพื่อให้เกิดพื้นที่ผิวสัมผัสในการออกฤทธิ์สะเทินกรดได้ดี
USP/NF, British Pharmacopoeia (BP) และ Remington: The Science and Practice of Pharmacy (หัวข้อ Tablet Manufacturing)
🔍 ข้ออื่นผิดเพราะอะไร:
• ข้อ ก. (Gel): ข้อนี้ไม่ใช่คำตอบที่ถูกต้องสำหรับภาวะ T"&amp;"ablet Manufacturing เนื่องจากกลไกการออกฤทธิ์, efficacy หรือข้อบ่งใช้ไม่ตรงกับโจทย์ที่กำหนด
• ข้อ ข. (Emulsion): ข้อนี้ไม่ใช่คำตอบที่ถูกต้องสำหรับภาวะ Tablet Manufacturing เนื่องจากกลไกการออกฤทธิ์, efficacy หรือข้อบ่งใช้ไม่ตรงกับโจทย์ที่กำหนด
• ข้อ ง. (Sol"&amp;"ution): ข้อนี้ไม่ใช่คำตอบที่ถูกต้องสำหรับภาวะ Tablet Manufacturing เนื่องจากกลไกการออกฤทธิ์, efficacy หรือข้อบ่งใช้ไม่ตรงกับโจทย์ที่กำหนด
• ข้อ จ. (Elixir): ข้อนี้ไม่ใช่คำตอบที่ถูกต้องสำหรับภาวะ Tablet Manufacturing เนื่องจากกลไกการออกฤทธิ์, efficacy หรือ"&amp;"ข้อบ่งใช้ไม่ตรงกับโจทย์ที่กำหนด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Edition)"&amp;"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วิเคราะห์สาเหตุและว"&amp;"ิธีแก้ไขปัญหา formulation defects เชิงสูตรตำรับ")</f>
        <v/>
      </c>
      <c r="K28" s="100" t="n"/>
      <c r="L28" s="88">
        <f>IFERROR(__xludf.DUMMYFUNCTION("""COMPUTED_VALUE"""),"Tablet Manufacturing")</f>
        <v/>
      </c>
      <c r="M28" s="100">
        <f>IFERROR(__xludf.DUMMYFUNCTION("""COMPUTED_VALUE"""),"Product")</f>
        <v/>
      </c>
      <c r="N28" s="88" t="inlineStr">
        <is>
          <t>Clinic</t>
        </is>
      </c>
      <c r="O28" s="100">
        <f>IFERROR(__xludf.DUMMYFUNCTION("""COMPUTED_VALUE"""),"Mock")</f>
        <v/>
      </c>
      <c r="P28" s="100">
        <f>IFERROR(__xludf.DUMMYFUNCTION("""COMPUTED_VALUE"""),"Pharma Plus เล่มม่วง")</f>
        <v/>
      </c>
      <c r="Q28" s="100" t="n"/>
    </row>
    <row r="29" ht="13.2" customHeight="1" s="49">
      <c r="A29" s="100" t="n">
        <v>27</v>
      </c>
      <c r="B29" s="88">
        <f>IFERROR(__xludf.DUMMYFUNCTION("""COMPUTED_VALUE"""),"ข้อใดถูกต้องในการเตรียมยาที่เป็น hormone drug รูปแบบของแข็ง
1. ต้องเตรียมยาในห้องที่มี positive pressure
2. ต้องเตรียมยาในห้องที่มี negative pressure
3. การเตรียมยาต้องเป็นไปตามข้อกำหนดของ GMP")</f>
        <v/>
      </c>
      <c r="C29" s="100" t="n"/>
      <c r="D29" s="88">
        <f>IFERROR(__xludf.DUMMYFUNCTION("""COMPUTED_VALUE"""),"Hard Gelatin Capsule filling")</f>
        <v/>
      </c>
      <c r="E29" s="88">
        <f>IFERROR(__xludf.DUMMYFUNCTION("""COMPUTED_VALUE"""),"Soft Gelatin Capsule encapsulation")</f>
        <v/>
      </c>
      <c r="F29" s="88">
        <f>IFERROR(__xludf.DUMMYFUNCTION("""COMPUTED_VALUE"""),"1 และ 3")</f>
        <v/>
      </c>
      <c r="G29" s="88">
        <f>IFERROR(__xludf.DUMMYFUNCTION("""COMPUTED_VALUE"""),"2 และ 3")</f>
        <v/>
      </c>
      <c r="H29" s="88">
        <f>IFERROR(__xludf.DUMMYFUNCTION("""COMPUTED_VALUE"""),"ไม่มีข้อใดถูก")</f>
        <v/>
      </c>
      <c r="I29" s="100">
        <f>IFERROR(__xludf.DUMMYFUNCTION("""COMPUTED_VALUE"""),"3")</f>
        <v/>
      </c>
      <c r="J29" s="88">
        <f>IFERROR(__xludf.DUMMYFUNCTION("""COMPUTED_VALUE"""),"✅ คำตอบที่ถูกต้อง: ข้อ ค. 1 และ 3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1 และ 3 "&amp;"💡 คำอธิบายและเหตุผลทางเภสัชกรรม:
💡 คำอธิบายและเหตุผลทางเภสัชกรรม:
ยาฮอร์โมน (Hormone drugs) จัดเป็น potent drugs และ hazardous drugs ตามข้อกำหนด GMP ซึ่งต้องป้องกันการฟุ้งกระจายไปปนเปื้อนบริเวณอื่น จึงต้องควบคุมความดันภายในห้องให้เป็น negative pressure "&amp;"เพื่อป้องกันไม่ให้อากาศจากห้องผลิตรั่วไหลออกสู่ภายนอก และกระบวนการผลิตต้องเป็นไปตามมาตรฐาน Good Manufacturing Practice (GMP)
USP/NF, British Pharmacopoeia (BP) และ Remington: The Science and Practice of Pharmacy (หัวข้อ Tablet Manufacturing)
🔍 ข้ออื่นผิ"&amp;"ดเพราะอะไร:
• ข้อ ก. (Hard Gelatin Capsule filling): ข้อนี้ไม่ใช่คำตอบที่ถูกต้องสำหรับภาวะ Tablet Manufacturing เนื่องจากกลไกการออกฤทธิ์, efficacy หรือข้อบ่งใช้ไม่ตรงกับโจทย์ที่กำหนด
• ข้อ ข. (Soft Gelatin Capsule encapsulation): ข้อนี้ไม่ใช่คำตอบที่ถูกต้"&amp;"องสำหรับภาวะ Tablet Manufacturing เนื่องจากกลไกการออกฤทธิ์, efficacy หรือข้อบ่งใช้ไม่ตรงกับโจทย์ที่กำหนด
• ข้อ ง. (2 และ 3): ข้อนี้ไม่ใช่คำตอบที่ถูกต้องสำหรับภาวะ Tablet Manufacturing เนื่องจากกลไกการออกฤทธิ์, efficacy หรือข้อบ่งใช้ไม่ตรงกับโจทย์ที่กำหนด
"&amp;"• ข้อ จ. (ไม่มีข้อใดถูก): ข้อนี้ไม่ถูกต้องเนื่องจากมีตัวเลือกที่จำเพาะและตรงตามเกณฑ์มาตรฐานเวชปฏิบัติอย่างชัดเจน
📖 Guideline อ้างอิง:
The United States Pharmacopeia (USP-NF 2024) General Chapters &lt;701&gt; Disintegration, &lt;711&gt; Dissolution, &lt;905&gt; Uniformity"&amp;"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st"&amp;"ability, dissolution และ uniformity
• Defect Troubleshooting: วิเคราะห์สาเหตุและวิธีแก้ไขปัญหา formulation defects เชิงสูตรตำรับ")</f>
        <v/>
      </c>
      <c r="K29" s="100" t="n"/>
      <c r="L29" s="88">
        <f>IFERROR(__xludf.DUMMYFUNCTION("""COMPUTED_VALUE"""),"Tablet Manufacturing")</f>
        <v/>
      </c>
      <c r="M29" s="100">
        <f>IFERROR(__xludf.DUMMYFUNCTION("""COMPUTED_VALUE"""),"Product")</f>
        <v/>
      </c>
      <c r="N29" s="88" t="inlineStr">
        <is>
          <t>Clinic</t>
        </is>
      </c>
      <c r="O29" s="100">
        <f>IFERROR(__xludf.DUMMYFUNCTION("""COMPUTED_VALUE"""),"Mock")</f>
        <v/>
      </c>
      <c r="P29" s="100">
        <f>IFERROR(__xludf.DUMMYFUNCTION("""COMPUTED_VALUE"""),"Pharma Plus เล่มม่วง")</f>
        <v/>
      </c>
      <c r="Q29" s="100" t="n"/>
    </row>
    <row r="30" ht="13.2" customHeight="1" s="49">
      <c r="A30" s="100" t="n">
        <v>28</v>
      </c>
      <c r="B30" s="88">
        <f>IFERROR(__xludf.DUMMYFUNCTION("""COMPUTED_VALUE"""),"ท่านต้องการเตรียม AZT suspension จึงเปิดหาค่าการละลายของยา AZT ในหนังสือ martindale พบว่ามีค่าการละลายในน้ำเท่ากับ 25 ส่วน
ข้อใดถูกต้องเกี่ยวกับการแสดงค่าการละลายในน้ำของ AZT")</f>
        <v/>
      </c>
      <c r="C30" s="100" t="n"/>
      <c r="D30" s="88">
        <f>IFERROR(__xludf.DUMMYFUNCTION("""COMPUTED_VALUE"""),"Very soluble")</f>
        <v/>
      </c>
      <c r="E30" s="88">
        <f>IFERROR(__xludf.DUMMYFUNCTION("""COMPUTED_VALUE"""),"Sparingly soluble")</f>
        <v/>
      </c>
      <c r="F30" s="88">
        <f>IFERROR(__xludf.DUMMYFUNCTION("""COMPUTED_VALUE"""),"Soluble")</f>
        <v/>
      </c>
      <c r="G30" s="88">
        <f>IFERROR(__xludf.DUMMYFUNCTION("""COMPUTED_VALUE"""),"Freely soluble")</f>
        <v/>
      </c>
      <c r="H30" s="88">
        <f>IFERROR(__xludf.DUMMYFUNCTION("""COMPUTED_VALUE"""),"Insoluble")</f>
        <v/>
      </c>
      <c r="I30" s="100">
        <f>IFERROR(__xludf.DUMMYFUNCTION("""COMPUTED_VALUE"""),"3")</f>
        <v/>
      </c>
      <c r="J30" s="88">
        <f>IFERROR(__xludf.DUMMYFUNCTION("""COMPUTED_VALUE"""),"✅ คำตอบที่ถูกต้อง: ข้อ ค. Soluble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Soluble 💡 คำอธิบายและเหต"&amp;"ุผลทางเภสัชกรรม:
💡 คำอธิบายและเหตุผลทางเภสัชกรรม:
ตามเกณฑ์ USP/BP นิยามคำว่า Sparingly soluble (ละลายได้น้อย) คือต้องใช้ตัวทำละลาย (น้ำ) ระหว่าง 30 ถึง 100 ส่วน ในการละลายตัวถูกละลาย 1 ส่วน (ค่า 25 ส่วนจัดอยู่ในช่วง 10 ถึง 30 ส่วน ซึ่งคือ Soluble)
USP/NF"&amp;", British Pharmacopoeia (BP) และ Remington: The Science and Practice of Pharmacy (หัวข้อ Tablet Manufacturing)
🔍 ข้ออื่นผิดเพราะอะไร:
• ข้อ ก. (Very soluble): ข้อนี้ไม่ใช่คำตอบที่ถูกต้องสำหรับภาวะ Tablet Manufacturing เนื่องจากกลไกการออกฤทธิ์, efficacy "&amp;"หรือข้อบ่งใช้ไม่ตรงกับโจทย์ที่กำหนด
• ข้อ ข. (Sparingly soluble): ข้อนี้ไม่ใช่คำตอบที่ถูกต้องสำหรับภาวะ Tablet Manufacturing เนื่องจากกลไกการออกฤทธิ์, efficacy หรือข้อบ่งใช้ไม่ตรงกับโจทย์ที่กำหนด
• ข้อ ง. (Freely soluble): ข้อนี้ไม่ใช่คำตอบที่ถูกต้องสำหรั"&amp;"บภาวะ Tablet Manufacturing เนื่องจากกลไกการออกฤทธิ์, efficacy หรือข้อบ่งใช้ไม่ตรงกับโจทย์ที่กำหนด
• ข้อ จ. (Insoluble): ข้อนี้ไม่ใช่คำตอบที่ถูกต้องสำหรับภาวะ Tablet Manufacturing เนื่องจากกลไกการออกฤทธิ์, efficacy หรือข้อบ่งใช้ไม่ตรงกับโจทย์ที่กำหนด
📖 G"&amp;"uideline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แม่นยำในบทบาท"&amp;"หน้าที่ของ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30" s="100" t="n"/>
      <c r="L30" s="88">
        <f>IFERROR(__xludf.DUMMYFUNCTION("""COMPUTED_VALUE"""),"Tablet Manufacturing")</f>
        <v/>
      </c>
      <c r="M30" s="100">
        <f>IFERROR(__xludf.DUMMYFUNCTION("""COMPUTED_VALUE"""),"Product")</f>
        <v/>
      </c>
      <c r="N30" s="88" t="inlineStr">
        <is>
          <t>Clinic</t>
        </is>
      </c>
      <c r="O30" s="100">
        <f>IFERROR(__xludf.DUMMYFUNCTION("""COMPUTED_VALUE"""),"Mock")</f>
        <v/>
      </c>
      <c r="P30" s="100">
        <f>IFERROR(__xludf.DUMMYFUNCTION("""COMPUTED_VALUE"""),"Pharma Plus เล่มม่วง")</f>
        <v/>
      </c>
      <c r="Q30" s="100" t="n"/>
    </row>
    <row r="31" ht="13.2" customHeight="1" s="49">
      <c r="A31" s="100" t="n">
        <v>29</v>
      </c>
      <c r="B31" s="88">
        <f>IFERROR(__xludf.DUMMYFUNCTION("""COMPUTED_VALUE"""),"ในการตอก ciprofloxacin tablet พบว่าผงยาไหลไม่ดี เภสัชกรฝ่าย R&amp;D อย่างท่านควรพัฒนาสูตรตำรับอย่างไรจึงจะเหมาะสม")</f>
        <v/>
      </c>
      <c r="C31" s="100" t="n"/>
      <c r="D31" s="88">
        <f>IFERROR(__xludf.DUMMYFUNCTION("""COMPUTED_VALUE"""),"เปลี่ยนสูตรตำรับเป็นยาน้ำ")</f>
        <v/>
      </c>
      <c r="E31" s="88">
        <f>IFERROR(__xludf.DUMMYFUNCTION("""COMPUTED_VALUE"""),"ทำ wet granulation")</f>
        <v/>
      </c>
      <c r="F31" s="88">
        <f>IFERROR(__xludf.DUMMYFUNCTION("""COMPUTED_VALUE"""),"นำไปผ่าน sieve เพื่อคัดขนาดอนุภาค")</f>
        <v/>
      </c>
      <c r="G31" s="88">
        <f>IFERROR(__xludf.DUMMYFUNCTION("""COMPUTED_VALUE"""),"เพิ่มแรงตอก")</f>
        <v/>
      </c>
      <c r="H31" s="88">
        <f>IFERROR(__xludf.DUMMYFUNCTION("""COMPUTED_VALUE"""),"เพิ่ม diluent")</f>
        <v/>
      </c>
      <c r="I31" s="100">
        <f>IFERROR(__xludf.DUMMYFUNCTION("""COMPUTED_VALUE"""),"2")</f>
        <v/>
      </c>
      <c r="J31" s="88">
        <f>IFERROR(__xludf.DUMMYFUNCTION("""COMPUTED_VALUE"""),"✅ คำตอบที่ถูกต้อง: ข้อ ข. ทำ wet granulation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ทำไมข้อนี้ถึงถู"&amp;"ก:
ทำ wet granulation 💡 คำอธิบายและเหตุผลทางเภสัชกรรม:
💡 คำอธิบายและเหตุผลทางเภสัชกรรม:
ปัญหาผงยาไหลไม่ดี (Poor flowability) ในกระบวนการตอกยา สามารถแก้ไขได้โดยการทำ Wet granulation หรือ Dry granulation เพื่อเพิ่มขนาดและปรับปรุงการไหลของแกรนูลให้ดีขึ้นก่"&amp;"อนนำไปตอก
USP/NF, British Pharmacopoeia (BP) และ Remington: The Science and Practice of Pharmacy (หัวข้อ Powders &amp; Granules)
🔍 ข้ออื่นผิดเพราะอะไร:
• ข้อ ก. (เปลี่ยนสูตรตำรับเป็นยาน้ำ): ข้อนี้ไม่ใช่คำตอบที่ถูกต้องสำหรับภาวะ Powders &amp; Granules เนื่องจากก"&amp;"ลไกการออกฤทธิ์, efficacy หรือข้อบ่งใช้ไม่ตรงกับโจทย์ที่กำหนด
• ข้อ ค. (นำไปผ่าน sieve เพื่อคัดขนาดอนุภาค): ข้อนี้ไม่ใช่คำตอบที่ถูกต้องสำหรับภาวะ Powders &amp; Granules เนื่องจากกลไกการออกฤทธิ์, efficacy หรือข้อบ่งใช้ไม่ตรงกับโจทย์ที่กำหนด
• ข้อ ง. (เพิ่มแรงตอ"&amp;"ก): ข้อนี้ไม่ใช่คำตอบที่ถูกต้องสำหรับภาวะ Powders &amp; Granules เนื่องจากกลไกการออกฤทธิ์, efficacy หรือข้อบ่งใช้ไม่ตรงกับโจทย์ที่กำหนด
• ข้อ จ. (เพิ่ม diluent): ข้อนี้ไม่ใช่คำตอบที่ถูกต้องสำหรับภาวะ Powders &amp; Granules เนื่องจากกลไกการออกฤทธิ์, efficacy หรือข"&amp;"้อบ่งใช้ไม่ตรงกับโจทย์ที่กำหนด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"&amp;"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วิเคราะห์สาเหตุและวิ"&amp;"ธีแก้ไขปัญหา formulation defects เชิงสูตรตำรับ")</f>
        <v/>
      </c>
      <c r="K31" s="100" t="n"/>
      <c r="L31" s="88">
        <f>IFERROR(__xludf.DUMMYFUNCTION("""COMPUTED_VALUE"""),"Powders &amp; Granules")</f>
        <v/>
      </c>
      <c r="M31" s="100">
        <f>IFERROR(__xludf.DUMMYFUNCTION("""COMPUTED_VALUE"""),"Product")</f>
        <v/>
      </c>
      <c r="N31" s="88" t="inlineStr">
        <is>
          <t>Clinic</t>
        </is>
      </c>
      <c r="O31" s="100">
        <f>IFERROR(__xludf.DUMMYFUNCTION("""COMPUTED_VALUE"""),"Mock")</f>
        <v/>
      </c>
      <c r="P31" s="100">
        <f>IFERROR(__xludf.DUMMYFUNCTION("""COMPUTED_VALUE"""),"Pharma Plus เล่มม่วง")</f>
        <v/>
      </c>
      <c r="Q31" s="100" t="n"/>
    </row>
    <row r="32" ht="13.2" customHeight="1" s="49">
      <c r="A32" s="100" t="n">
        <v>30</v>
      </c>
      <c r="B32" s="88">
        <f>IFERROR(__xludf.DUMMYFUNCTION("""COMPUTED_VALUE"""),"เภสัชกรผู้หนึ่งทำการสุ่ม atenolol tablets ระหว่างการผลิตพบว่ายาเม็ดเกิดการแยกฝา เรียกปรากฏการณ์นี้ว่า")</f>
        <v/>
      </c>
      <c r="C32" s="100" t="n"/>
      <c r="D32" s="88">
        <f>IFERROR(__xludf.DUMMYFUNCTION("""COMPUTED_VALUE"""),"Breaking")</f>
        <v/>
      </c>
      <c r="E32" s="88">
        <f>IFERROR(__xludf.DUMMYFUNCTION("""COMPUTED_VALUE"""),"Cracking")</f>
        <v/>
      </c>
      <c r="F32" s="88">
        <f>IFERROR(__xludf.DUMMYFUNCTION("""COMPUTED_VALUE"""),"Capping")</f>
        <v/>
      </c>
      <c r="G32" s="88">
        <f>IFERROR(__xludf.DUMMYFUNCTION("""COMPUTED_VALUE"""),"Segregation")</f>
        <v/>
      </c>
      <c r="H32" s="88">
        <f>IFERROR(__xludf.DUMMYFUNCTION("""COMPUTED_VALUE"""),"Sticking")</f>
        <v/>
      </c>
      <c r="I32" s="100">
        <f>IFERROR(__xludf.DUMMYFUNCTION("""COMPUTED_VALUE"""),"3")</f>
        <v/>
      </c>
      <c r="J32" s="88">
        <f>IFERROR(__xludf.DUMMYFUNCTION("""COMPUTED_VALUE"""),"✅ คำตอบที่ถูกต้อง: ข้อ ค. Capping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Capping "&amp;"💡 คำอธิบายและเหตุผลทางเภสัชกรรม:
💡 คำอธิบายและเหตุผลทางเภสัชกรรม:
Capping คือ การที่ส่วนบนหรือส่วนล่างของเม็ดยาแยกตัวออกจากตัวเม็ดหลักในลักษณะคล้ายหมวกหรือฝาครอบ ซึ่งมักเกิดจากการติดค้างของอากาศ การใช้แรงตอกสูงเกินไป หรือคุณสมบัติของแกรนูลไม่เหมาะสม
USP"&amp;"/NF, British Pharmacopoeia (BP) และ Remington: The Science and Practice of Pharmacy (หัวข้อ Tablet Defects)
🔍 ข้ออื่นผิดเพราะอะไร:
• ข้อ ก. (Breaking): ข้อนี้ไม่ใช่คำตอบที่ถูกต้องสำหรับภาวะ Tablet Defects เนื่องจากกลไกการออกฤทธิ์, efficacy หรือข้อบ่งใช้"&amp;"ไม่ตรงกับโจทย์ที่กำหนด
• ข้อ ข. (Cracking): ข้อนี้ไม่ใช่คำตอบที่ถูกต้องสำหรับภาวะ Tablet Defects เนื่องจากกลไกการออกฤทธิ์, efficacy หรือข้อบ่งใช้ไม่ตรงกับโจทย์ที่กำหนด
• ข้อ ง. (Segregation): ข้อนี้ไม่ใช่คำตอบที่ถูกต้องสำหรับภาวะ Tablet Defects เนื่องจากก"&amp;"ลไกการออกฤทธิ์, efficacy หรือข้อบ่งใช้ไม่ตรงกับโจทย์ที่กำหนด
• ข้อ จ. (Sticking): ข้อนี้ไม่ใช่คำตอบที่ถูกต้องสำหรับภาวะ Tablet Defects เนื่องจากกลไกการออกฤทธิ์, efficacy หรือข้อบ่งใช้ไม่ตรงกับโจทย์ที่กำหนด
📖 Guideline อ้างอิง:
The United States Pharmaco"&amp;"peia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(dilu"&amp;"ent,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32" s="100" t="n"/>
      <c r="L32" s="88">
        <f>IFERROR(__xludf.DUMMYFUNCTION("""COMPUTED_VALUE"""),"Tablet Defects")</f>
        <v/>
      </c>
      <c r="M32" s="100">
        <f>IFERROR(__xludf.DUMMYFUNCTION("""COMPUTED_VALUE"""),"Product")</f>
        <v/>
      </c>
      <c r="N32" s="88" t="inlineStr">
        <is>
          <t>Clinic</t>
        </is>
      </c>
      <c r="O32" s="100">
        <f>IFERROR(__xludf.DUMMYFUNCTION("""COMPUTED_VALUE"""),"Mock")</f>
        <v/>
      </c>
      <c r="P32" s="100">
        <f>IFERROR(__xludf.DUMMYFUNCTION("""COMPUTED_VALUE"""),"Pharma Plus เล่มม่วง")</f>
        <v/>
      </c>
      <c r="Q32" s="100" t="n"/>
    </row>
    <row r="33" ht="13.2" customHeight="1" s="49">
      <c r="A33" s="100" t="n">
        <v>31</v>
      </c>
      <c r="B33" s="88">
        <f>IFERROR(__xludf.DUMMYFUNCTION("""COMPUTED_VALUE"""),"จะแก้ไขปรากฏการณ์ข้อ 100 ได้อย่างไร")</f>
        <v/>
      </c>
      <c r="C33" s="100" t="n"/>
      <c r="D33" s="88">
        <f>IFERROR(__xludf.DUMMYFUNCTION("""COMPUTED_VALUE"""),"เติม anti-adherent")</f>
        <v/>
      </c>
      <c r="E33" s="88">
        <f>IFERROR(__xludf.DUMMYFUNCTION("""COMPUTED_VALUE"""),"เติม binder")</f>
        <v/>
      </c>
      <c r="F33" s="88">
        <f>IFERROR(__xludf.DUMMYFUNCTION("""COMPUTED_VALUE"""),"ลดขนาดอนุภาคให้ใกล้เคียงกัน")</f>
        <v/>
      </c>
      <c r="G33" s="88">
        <f>IFERROR(__xludf.DUMMYFUNCTION("""COMPUTED_VALUE"""),"ปรับความเร็วในการตอกให้ลดลง")</f>
        <v/>
      </c>
      <c r="H33" s="88">
        <f>IFERROR(__xludf.DUMMYFUNCTION("""COMPUTED_VALUE"""),"ข. และ ง. ถูก")</f>
        <v/>
      </c>
      <c r="I33" s="100">
        <f>IFERROR(__xludf.DUMMYFUNCTION("""COMPUTED_VALUE"""),"5")</f>
        <v/>
      </c>
      <c r="J33" s="88">
        <f>IFERROR(__xludf.DUMMYFUNCTION("""COMPUTED_VALUE"""),"✅ คำตอบที่ถูกต้อง: ข้อ จ. ข. และ ง. ถูก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ข."&amp;" และ ง. ถูก 💡 คำอธิบายและเหตุผลทางเภสัชกรรม:
💡 คำอธิบายและเหตุผลทางเภสัชกรรม:
การแก้ไขปัญหา Capping สามารถทำได้โดยการเพิ่มสารประสาน (binder) เพื่อเพิ่มความยึดเกาะของเม็ดยา และลดความเร็วในการตอก (compression speed) เพื่อให้อากาศภายในผงยามีเวลาในการระบายอ"&amp;"อกได้ดีขึ้น
USP/NF, British Pharmacopoeia (BP) และ Remington: The Science and Practice of Pharmacy (หัวข้อ Tablet Manufacturing)
🔍 ข้ออื่นผิดเพราะอะไร:
• ข้อ ก. (เติม anti-adherent): ข้อนี้ไม่ใช่คำตอบที่ถูกต้องสำหรับภาวะ Tablet Manufacturing เนื่องจากกล"&amp;"ไกการออกฤทธิ์, efficacy หรือข้อบ่งใช้ไม่ตรงกับโจทย์ที่กำหนด
• ข้อ ข. (เติม binder): ข้อนี้ไม่ใช่คำตอบที่ถูกต้องสำหรับภาวะ Tablet Manufacturing เนื่องจากกลไกการออกฤทธิ์, efficacy หรือข้อบ่งใช้ไม่ตรงกับโจทย์ที่กำหนด
• ข้อ ค. (ลดขนาดอนุภาคให้ใกล้เคียงกัน): ข"&amp;"้อนี้ไม่ใช่คำตอบที่ถูกต้องสำหรับภาวะ Tablet Manufacturing เนื่องจากกลไกการออกฤทธิ์, efficacy หรือข้อบ่งใช้ไม่ตรงกับโจทย์ที่กำหนด
• ข้อ ง. (ปรับความเร็วในการตอกให้ลดลง): ข้อนี้ไม่ใช่คำตอบที่ถูกต้องสำหรับภาวะ Tablet Manufacturing เนื่องจากกลไกการออกฤทธิ์, e"&amp;"fficacy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(2"&amp;"3rd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วิเคราะ"&amp;"ห์สาเหตุและวิธีแก้ไขปัญหา formulation defects เชิงสูตรตำรับ")</f>
        <v/>
      </c>
      <c r="K33" s="100" t="n"/>
      <c r="L33" s="88">
        <f>IFERROR(__xludf.DUMMYFUNCTION("""COMPUTED_VALUE"""),"Tablet Manufacturing")</f>
        <v/>
      </c>
      <c r="M33" s="100">
        <f>IFERROR(__xludf.DUMMYFUNCTION("""COMPUTED_VALUE"""),"Product")</f>
        <v/>
      </c>
      <c r="N33" s="88" t="inlineStr">
        <is>
          <t>Clinic</t>
        </is>
      </c>
      <c r="O33" s="100">
        <f>IFERROR(__xludf.DUMMYFUNCTION("""COMPUTED_VALUE"""),"Mock")</f>
        <v/>
      </c>
      <c r="P33" s="100">
        <f>IFERROR(__xludf.DUMMYFUNCTION("""COMPUTED_VALUE"""),"Pharma Plus เล่มม่วง")</f>
        <v/>
      </c>
      <c r="Q33" s="100" t="n"/>
    </row>
    <row r="34" ht="13.2" customHeight="1" s="49">
      <c r="A34" s="100" t="n">
        <v>32</v>
      </c>
      <c r="B34" s="88">
        <f>IFERROR(__xludf.DUMMYFUNCTION("""COMPUTED_VALUE"""),"ORS Formulation
Sodium chloride: 2.6 g/L
Glucose anhydrous: 13.5 g/L
Potassium chloride: 1.5 g/L
Trisodium citrate dihydrate: 2.9 g/L
จากสูตร ORS ที่กำหนดให้ จงคำนวณหา mOsmol ของ NaCl (MW NaCl = 58.5)")</f>
        <v/>
      </c>
      <c r="C34" s="100" t="n"/>
      <c r="D34" s="88">
        <f>IFERROR(__xludf.DUMMYFUNCTION("""COMPUTED_VALUE"""),"44.44")</f>
        <v/>
      </c>
      <c r="E34" s="88">
        <f>IFERROR(__xludf.DUMMYFUNCTION("""COMPUTED_VALUE"""),"75.88")</f>
        <v/>
      </c>
      <c r="F34" s="88">
        <f>IFERROR(__xludf.DUMMYFUNCTION("""COMPUTED_VALUE"""),"80.58")</f>
        <v/>
      </c>
      <c r="G34" s="88">
        <f>IFERROR(__xludf.DUMMYFUNCTION("""COMPUTED_VALUE"""),"85")</f>
        <v/>
      </c>
      <c r="H34" s="88">
        <f>IFERROR(__xludf.DUMMYFUNCTION("""COMPUTED_VALUE"""),"88.89")</f>
        <v/>
      </c>
      <c r="I34" s="100">
        <f>IFERROR(__xludf.DUMMYFUNCTION("""COMPUTED_VALUE"""),"5")</f>
        <v/>
      </c>
      <c r="J34" s="88">
        <f>IFERROR(__xludf.DUMMYFUNCTION("""COMPUTED_VALUE"""),"✅ คำตอบที่ถูกต้อง: ข้อ จ. 88.89
💡 Background:
การคำนวณทางเภสัชกรรมต้องอาศัยความแม่นยำในการแปลงหน่วยความเข้มข้น, mEq, mosmol และ rate of infusion เพื่อความปลอดภัยของผู้ป่วย
🎯 ทำไมข้อนี้ถึงถูก:
88.89 💡 คำอธิบายและเหตุผลทางเภสัชกรรม:
💡 คำอธิบายและเหตุผ"&amp;"ลทางเภสัชกรรม:
การคำนวณ Osmolarity ของ NaCl (แตกตัวเป็น 2 ions คือ Na+ และ Cl-, i = 2):
จำนวนกรัมใน 1 ลิตร = 2.6 g
Moles = 2.6 / 58.5 = 0.0444 mol
moles ของไอออนทั้งหมด = 0.0444  2 = 0.0889 mol = 88.89 mmol/L หรือ mOsmol/L
USP/NF, British Pharmacopoeia ("&amp;"BP) และ Remington: The Science and Practice of Pharmacy (หัวข้อ Tablet Manufacturing)
🔍 ข้ออื่นผิดเพราะอะไร:
• ข้อ ก. (44.44): ข้อนี้ไม่ใช่คำตอบที่ถูกต้องสำหรับภาวะ Tablet Manufacturing เนื่องจากกลไกการออกฤทธิ์, efficacy หรือข้อบ่งใช้ไม่ตรงกับโจทย์ที่กำ"&amp;"หนด
• ข้อ ข. (75.88): ข้อนี้ไม่ใช่คำตอบที่ถูกต้องสำหรับภาวะ Tablet Manufacturing เนื่องจากกลไกการออกฤทธิ์, efficacy หรือข้อบ่งใช้ไม่ตรงกับโจทย์ที่กำหนด
• ข้อ ค. (80.58): ข้อนี้ไม่ใช่คำตอบที่ถูกต้องสำหรับภาวะ Tablet Manufacturing เนื่องจากกลไกการออกฤทธิ์, "&amp;"efficacy หรือข้อบ่งใช้ไม่ตรงกับโจทย์ที่กำหนด
• ข้อ ง. (85):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202"&amp;"4)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dis"&amp;"integrant,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34" s="100" t="n"/>
      <c r="L34" s="88">
        <f>IFERROR(__xludf.DUMMYFUNCTION("""COMPUTED_VALUE"""),"Tablet Manufacturing")</f>
        <v/>
      </c>
      <c r="M34" s="100">
        <f>IFERROR(__xludf.DUMMYFUNCTION("""COMPUTED_VALUE"""),"Product")</f>
        <v/>
      </c>
      <c r="N34" s="88" t="inlineStr">
        <is>
          <t>Clinic</t>
        </is>
      </c>
      <c r="O34" s="100">
        <f>IFERROR(__xludf.DUMMYFUNCTION("""COMPUTED_VALUE"""),"Mock")</f>
        <v/>
      </c>
      <c r="P34" s="100">
        <f>IFERROR(__xludf.DUMMYFUNCTION("""COMPUTED_VALUE"""),"Pharma Plus เล่มม่วง")</f>
        <v/>
      </c>
      <c r="Q34" s="100" t="n"/>
    </row>
    <row r="35" ht="13.2" customHeight="1" s="49">
      <c r="A35" s="100" t="n">
        <v>33</v>
      </c>
      <c r="B35" s="88">
        <f>IFERROR(__xludf.DUMMYFUNCTION("""COMPUTED_VALUE"""),"ในตำรับยาลดกรดแขวนตะกอน ยี่ห้อหนึ่ง มีส่วนประกอบดังนี้
Aluminium hydroxide, Magnesium hydroxide, Tragacanth, Carboxymethyl cellulose, Glycerin, Syrup, peppermint oil, Paraben conc., Ethyl alcohol, water
“Carboxymethyl cellulose” ทำหน้าที่อะไรในตำรับ")</f>
        <v/>
      </c>
      <c r="C35" s="100" t="n"/>
      <c r="D35" s="88">
        <f>IFERROR(__xludf.DUMMYFUNCTION("""COMPUTED_VALUE"""),"Preservatives")</f>
        <v/>
      </c>
      <c r="E35" s="88">
        <f>IFERROR(__xludf.DUMMYFUNCTION("""COMPUTED_VALUE"""),"Suspending agent")</f>
        <v/>
      </c>
      <c r="F35" s="88">
        <f>IFERROR(__xludf.DUMMYFUNCTION("""COMPUTED_VALUE"""),"Sweetening agent")</f>
        <v/>
      </c>
      <c r="G35" s="88">
        <f>IFERROR(__xludf.DUMMYFUNCTION("""COMPUTED_VALUE"""),"Coloring agent")</f>
        <v/>
      </c>
      <c r="H35" s="88">
        <f>IFERROR(__xludf.DUMMYFUNCTION("""COMPUTED_VALUE"""),"Active ingredient")</f>
        <v/>
      </c>
      <c r="I35" s="100">
        <f>IFERROR(__xludf.DUMMYFUNCTION("""COMPUTED_VALUE"""),"2")</f>
        <v/>
      </c>
      <c r="J35" s="88">
        <f>IFERROR(__xludf.DUMMYFUNCTION("""COMPUTED_VALUE"""),"✅ คำตอบที่ถูกต้อง: ข้อ ข. Suspending agent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ทำไมข้อนี้ถึงถูก:"&amp;"
Suspending agent 💡 คำอธิบายและเหตุผลทางเภสัชกรรม:
💡 คำอธิบายและเหตุผลทางเภสัชกรรม:
Carboxymethyl cellulose (CMC) เป็น hydrophilic colloid ที่นิยมใช้เป็น suspending agent ในตำรับยาน้ำแขวนตะกอน (suspension) เพื่อเพิ่มความหนืดและป้องกันการนอนก้นแข็ง (caki"&amp;"ng) ของอนุภาคตัวยา
USP/NF, British Pharmacopoeia (BP) และ Remington: The Science and Practice of Pharmacy (หัวข้อ Tablet Manufacturing)
🔍 ข้ออื่นผิดเพราะอะไร:
• ข้อ ก. (Preservatives): ข้อนี้ไม่ใช่คำตอบที่ถูกต้องสำหรับภาวะ Tablet Manufacturing เนื่องจาก"&amp;"กลไกการออกฤทธิ์, efficacy หรือข้อบ่งใช้ไม่ตรงกับโจทย์ที่กำหนด
• ข้อ ค. (Sweetening agent): ข้อนี้ไม่ใช่คำตอบที่ถูกต้องสำหรับภาวะ Tablet Manufacturing เนื่องจากกลไกการออกฤทธิ์, efficacy หรือข้อบ่งใช้ไม่ตรงกับโจทย์ที่กำหนด
• ข้อ ง. (Coloring agent): ข้อนี้ไ"&amp;"ม่ใช่คำตอบที่ถูกต้องสำหรับภาวะ Tablet Manufacturing เนื่องจากกลไกการออกฤทธิ์, efficacy หรือข้อบ่งใช้ไม่ตรงกับโจทย์ที่กำหนด
• ข้อ จ. (Active ingredient): ข้อนี้ไม่ใช่คำตอบที่ถูกต้องสำหรับภาวะ Tablet Manufacturing เนื่องจากกลไกการออกฤทธิ์, efficacy หรือข้อบ"&amp;"่งใช้ไม่ตรงกับโจทย์ที่กำหนด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📌"&amp;"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วิเคราะห์สาเหตุและวิธีแ"&amp;"ก้ไขปัญหา formulation defects เชิงสูตรตำรับ")</f>
        <v/>
      </c>
      <c r="K35" s="100" t="n"/>
      <c r="L35" s="88">
        <f>IFERROR(__xludf.DUMMYFUNCTION("""COMPUTED_VALUE"""),"Tablet Manufacturing")</f>
        <v/>
      </c>
      <c r="M35" s="100">
        <f>IFERROR(__xludf.DUMMYFUNCTION("""COMPUTED_VALUE"""),"Product")</f>
        <v/>
      </c>
      <c r="N35" s="88" t="inlineStr">
        <is>
          <t>Clinic</t>
        </is>
      </c>
      <c r="O35" s="100">
        <f>IFERROR(__xludf.DUMMYFUNCTION("""COMPUTED_VALUE"""),"Mock")</f>
        <v/>
      </c>
      <c r="P35" s="100">
        <f>IFERROR(__xludf.DUMMYFUNCTION("""COMPUTED_VALUE"""),"Pharma Plus เล่มม่วง")</f>
        <v/>
      </c>
      <c r="Q35" s="100" t="n"/>
    </row>
    <row r="36" ht="13.2" customHeight="1" s="49">
      <c r="A36" s="100" t="n">
        <v>34</v>
      </c>
      <c r="B36" s="88">
        <f>IFERROR(__xludf.DUMMYFUNCTION("""COMPUTED_VALUE"""),"ถ้าท่านเป็นเภสัชกรโรงงานและต้องการเตรียมยาเหน็บซึ่งแต่ละแท่งหนัก 2 กรัม และมีตัวยาสำคัญแท่งละ 0.3 g
Displacement value = 1.5
อยากทราบว่าต้องใช้ base สำหรับยาเหน็บเท่าไร")</f>
        <v/>
      </c>
      <c r="C36" s="100" t="n"/>
      <c r="D36" s="88">
        <f>IFERROR(__xludf.DUMMYFUNCTION("""COMPUTED_VALUE"""),"155 g")</f>
        <v/>
      </c>
      <c r="E36" s="88">
        <f>IFERROR(__xludf.DUMMYFUNCTION("""COMPUTED_VALUE"""),"175 g")</f>
        <v/>
      </c>
      <c r="F36" s="88">
        <f>IFERROR(__xludf.DUMMYFUNCTION("""COMPUTED_VALUE"""),"180 g")</f>
        <v/>
      </c>
      <c r="G36" s="88">
        <f>IFERROR(__xludf.DUMMYFUNCTION("""COMPUTED_VALUE"""),"197 g")</f>
        <v/>
      </c>
      <c r="H36" s="88">
        <f>IFERROR(__xludf.DUMMYFUNCTION("""COMPUTED_VALUE"""),"200 g")</f>
        <v/>
      </c>
      <c r="I36" s="100">
        <f>IFERROR(__xludf.DUMMYFUNCTION("""COMPUTED_VALUE"""),"3")</f>
        <v/>
      </c>
      <c r="J36" s="88">
        <f>IFERROR(__xludf.DUMMYFUNCTION("""COMPUTED_VALUE"""),"✅ คำตอบที่ถูกต้อง: ข้อ ค. 180 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180 g 💡 ค"&amp;"ำอธิบายและเหตุผลทางเภสัชกรรม:
💡 คำอธิบายและเหตุผลทางเภสัชกรรม:
สูตรคำนวณหาปริมาณ Base: น้ำหนัก Base ทั้งหมดที่ไม่มีตัวยา = (น้ำหนัก base ต่อแท่ง  จำนวนแท่ง) - (น้ำหนักตัวยาต่อแท่ง / Displacement value  จำนวนแท่ง)
= (2.0  100) - (0.3 / 1.5  100)
= 200"&amp;" - (0.2  100) = 200 - 20 = 180 กรัม
USP/NF, British Pharmacopoeia (BP) และ Remington: The Science and Practice of Pharmacy (หัวข้อ Tablet Manufacturing)
🔍 ข้ออื่นผิดเพราะอะไร:
• ข้อ ก. (155 g): ข้อนี้ไม่ใช่คำตอบที่ถูกต้องสำหรับภาวะ Tablet Manufacturing"&amp;" เนื่องจากกลไกการออกฤทธิ์, efficacy หรือข้อบ่งใช้ไม่ตรงกับโจทย์ที่กำหนด
• ข้อ ข. (175 g): ข้อนี้ไม่ใช่คำตอบที่ถูกต้องสำหรับภาวะ Tablet Manufacturing เนื่องจากกลไกการออกฤทธิ์, efficacy หรือข้อบ่งใช้ไม่ตรงกับโจทย์ที่กำหนด
• ข้อ ง. (197 g): ข้อนี้ไม่ใช่คำตอบ"&amp;"ที่ถูกต้องสำหรับภาวะ Tablet Manufacturing เนื่องจากกลไกการออกฤทธิ์, efficacy หรือข้อบ่งใช้ไม่ตรงกับโจทย์ที่กำหนด
• ข้อ จ. (200 g): ข้อนี้ไม่ใช่คำตอบที่ถูกต้องสำหรับภาวะ Tablet Manufacturing เนื่องจากกลไกการออกฤทธิ์, efficacy หรือข้อบ่งใช้ไม่ตรงกับโจทย์ที่"&amp;"กำหนด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Excip"&amp;"ient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"&amp;"defects เชิงสูตรตำรับ")</f>
        <v/>
      </c>
      <c r="K36" s="100" t="n"/>
      <c r="L36" s="88">
        <f>IFERROR(__xludf.DUMMYFUNCTION("""COMPUTED_VALUE"""),"Tablet Manufacturing")</f>
        <v/>
      </c>
      <c r="M36" s="100">
        <f>IFERROR(__xludf.DUMMYFUNCTION("""COMPUTED_VALUE"""),"Product")</f>
        <v/>
      </c>
      <c r="N36" s="88" t="inlineStr">
        <is>
          <t>Clinic</t>
        </is>
      </c>
      <c r="O36" s="100">
        <f>IFERROR(__xludf.DUMMYFUNCTION("""COMPUTED_VALUE"""),"Mock")</f>
        <v/>
      </c>
      <c r="P36" s="100">
        <f>IFERROR(__xludf.DUMMYFUNCTION("""COMPUTED_VALUE"""),"Pharma Plus เล่มม่วง")</f>
        <v/>
      </c>
      <c r="Q36" s="100" t="n"/>
    </row>
    <row r="37" ht="13.2" customHeight="1" s="49">
      <c r="A37" s="100" t="n">
        <v>35</v>
      </c>
      <c r="B37" s="88">
        <f>IFERROR(__xludf.DUMMYFUNCTION("""COMPUTED_VALUE"""),"ในการเตรียม D-5-S จำนวน 100 ขวด (ขวดละ 1000 mL) จะต้องใช้ NaCl หนักเท่าใด")</f>
        <v/>
      </c>
      <c r="C37" s="100" t="n"/>
      <c r="D37" s="88">
        <f>IFERROR(__xludf.DUMMYFUNCTION("""COMPUTED_VALUE"""),"45 กรัม")</f>
        <v/>
      </c>
      <c r="E37" s="88">
        <f>IFERROR(__xludf.DUMMYFUNCTION("""COMPUTED_VALUE"""),"450 กรัม")</f>
        <v/>
      </c>
      <c r="F37" s="88">
        <f>IFERROR(__xludf.DUMMYFUNCTION("""COMPUTED_VALUE"""),"90 กรัม")</f>
        <v/>
      </c>
      <c r="G37" s="88">
        <f>IFERROR(__xludf.DUMMYFUNCTION("""COMPUTED_VALUE"""),"900 กรัม")</f>
        <v/>
      </c>
      <c r="H37" s="88">
        <f>IFERROR(__xludf.DUMMYFUNCTION("""COMPUTED_VALUE"""),"ไม่มีคำตอบใดถูก")</f>
        <v/>
      </c>
      <c r="I37" s="100">
        <f>IFERROR(__xludf.DUMMYFUNCTION("""COMPUTED_VALUE"""),"4")</f>
        <v/>
      </c>
      <c r="J37" s="88">
        <f>IFERROR(__xludf.DUMMYFUNCTION("""COMPUTED_VALUE"""),"✅ คำตอบที่ถูกต้อง: ข้อ ง. 900 กรัม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900 กรั"&amp;"ม 💡 คำอธิบายและเหตุผลทางเภสัชกรรม:
💡 คำอธิบายและเหตุผลทางเภสัชกรรม:
D-5-S (Dextrose 5% in Normal Saline Solution) ประกอบด้วย Sodium chloride 0.9% w/v (คือ NaCl 0.9 กรัม ในน้ำ 100 mL)
สำหรับ 1 ขวด (1000 mL) จะต้องใช้ NaCl = 9 กรัม
ดังนั้น 100 ขวด จะต้องใ"&amp;"ช้ NaCl = 9  100 = 900 กรัม
USP/NF, British Pharmacopoeia (BP) และ Remington: The Science and Practice of Pharmacy (หัวข้อ Tablet Manufacturing)
🔍 ข้ออื่นผิดเพราะอะไร:
• ข้อ ก. (45 กรัม): ข้อนี้ไม่ใช่คำตอบที่ถูกต้องสำหรับภาวะ Tablet Manufacturing เนื่อ"&amp;"งจากกลไกการออกฤทธิ์, efficacy หรือข้อบ่งใช้ไม่ตรงกับโจทย์ที่กำหนด
• ข้อ ข. (450 กรัม): ข้อนี้ไม่ใช่คำตอบที่ถูกต้องสำหรับภาวะ Tablet Manufacturing เนื่องจากกลไกการออกฤทธิ์, efficacy หรือข้อบ่งใช้ไม่ตรงกับโจทย์ที่กำหนด
• ข้อ ค. (90 กรัม): ข้อนี้ไม่ใช่คำตอบท"&amp;"ี่ถูกต้องสำหรับภาวะ Tablet Manufacturing เนื่องจากกลไกการออกฤทธิ์, efficacy หรือข้อบ่งใช้ไม่ตรงกับโจทย์ที่กำหนด
• ข้อ จ. (ไม่มีคำตอบใดถูก): ข้อนี้ไม่ใช่คำตอบที่ถูกต้องสำหรับภาวะ Tablet Manufacturing เนื่องจากกลไกการออกฤทธิ์, efficacy หรือข้อบ่งใช้ไม่ตรงกั"&amp;"บโจทย์ที่กำหนด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จุดจำก่อนสอบ"&amp;":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for"&amp;"mulation defects เชิงสูตรตำรับ")</f>
        <v/>
      </c>
      <c r="K37" s="100" t="n"/>
      <c r="L37" s="88">
        <f>IFERROR(__xludf.DUMMYFUNCTION("""COMPUTED_VALUE"""),"Tablet Manufacturing")</f>
        <v/>
      </c>
      <c r="M37" s="100">
        <f>IFERROR(__xludf.DUMMYFUNCTION("""COMPUTED_VALUE"""),"Product")</f>
        <v/>
      </c>
      <c r="N37" s="88" t="inlineStr">
        <is>
          <t>Clinic</t>
        </is>
      </c>
      <c r="O37" s="100">
        <f>IFERROR(__xludf.DUMMYFUNCTION("""COMPUTED_VALUE"""),"Mock")</f>
        <v/>
      </c>
      <c r="P37" s="100">
        <f>IFERROR(__xludf.DUMMYFUNCTION("""COMPUTED_VALUE"""),"Pharma Plus เล่มม่วง")</f>
        <v/>
      </c>
      <c r="Q37" s="100" t="n"/>
    </row>
    <row r="38" ht="13.2" customHeight="1" s="49">
      <c r="A38" s="100" t="n">
        <v>36</v>
      </c>
      <c r="B38" s="88">
        <f>IFERROR(__xludf.DUMMYFUNCTION("""COMPUTED_VALUE"""),"หลังจากบรรจุเสร็จ จะนำขวดน้ำเกลือดังกล่าวไปฆ่าเชื้อโดยผ่านเครื่องมือใด ที่อุณหภูมิในข้อใด จึงจะเหมาะสม")</f>
        <v/>
      </c>
      <c r="C38" s="100" t="n"/>
      <c r="D38" s="88">
        <f>IFERROR(__xludf.DUMMYFUNCTION("""COMPUTED_VALUE"""),"Hot air oven 160 องศาเซลเซียส นาน 3 ชั่วโมง")</f>
        <v/>
      </c>
      <c r="E38" s="88">
        <f>IFERROR(__xludf.DUMMYFUNCTION("""COMPUTED_VALUE"""),"Hot air oven 121 องศาเซลเซียส นาน 20-30 นาที")</f>
        <v/>
      </c>
      <c r="F38" s="88">
        <f>IFERROR(__xludf.DUMMYFUNCTION("""COMPUTED_VALUE"""),"Autoclave 121 องศาเซลเซียส นาน 20-30 นาที")</f>
        <v/>
      </c>
      <c r="G38" s="88">
        <f>IFERROR(__xludf.DUMMYFUNCTION("""COMPUTED_VALUE"""),"Autoclave 160 องศาเซลเซียส นาน 3 ชั่วโมง")</f>
        <v/>
      </c>
      <c r="H38" s="88">
        <f>IFERROR(__xludf.DUMMYFUNCTION("""COMPUTED_VALUE"""),"Autoclave 100 องศาเซลเซียส นาน 30 นาที")</f>
        <v/>
      </c>
      <c r="I38" s="100">
        <f>IFERROR(__xludf.DUMMYFUNCTION("""COMPUTED_VALUE"""),"3")</f>
        <v/>
      </c>
      <c r="J38" s="88">
        <f>IFERROR(__xludf.DUMMYFUNCTION("""COMPUTED_VALUE"""),"✅ คำตอบที่ถูกต้อง: ข้อ ค. Autoclave 121 องศาเซลเซียส นาน 20-30 นาที
💡 Background:
การพัฒนาสูตรตำรับยาเม็ด (Tablet formulation) ต้องควบคุม powder flowability, compressibility และเลือก excipients เพื่อป้องกัน tablet defects และให้ dissolution rate ตามมาตร"&amp;"ฐาน
🎯 ทำไมข้อนี้ถึงถูก:
Autoclave 121 องศาเซลเซียส นาน 20-30 นาที 💡 คำอธิบายและเหตุผลทางเภสัชกรรม:
💡 คำอธิบายและเหตุผลทางเภสัชกรรม:
สารละลายสำหรับฉีดหรือให้ทางหลอดเลือดดำ (Parenteral solutions) เช่น น้ำเกลือ ซึ่งเป็น aqueous preparation และทนความร้อนไ"&amp;"ด้ นิยมใช้วิธีการฆ่าเชื้อด้วยความชื้นภายใต้ความดัน (Steam sterilization / Autoclave) ที่อุณหภูมิ 121 องศาเซลเซียส นาน 15-20 (หรือ 20-30) นาที
USP/NF, British Pharmacopoeia (BP) และ Remington: The Science and Practice of Pharmacy (หัวข้อ Tablet Manufacturi"&amp;"ng)
🔍 ข้ออื่นผิดเพราะอะไร:
• ข้อ ก. (Hot air oven 160 องศาเซลเซียส นาน 3 ชั่วโมง): ข้อนี้ไม่ใช่คำตอบที่ถูกต้องสำหรับภาวะ Tablet Manufacturing เนื่องจากกลไกการออกฤทธิ์, efficacy หรือข้อบ่งใช้ไม่ตรงกับโจทย์ที่กำหนด
• ข้อ ข. (Hot air oven 121 องศาเซลเซียส "&amp;"นาน 20-30 นาที): ข้อนี้ไม่ใช่คำตอบที่ถูกต้องสำหรับภาวะ Tablet Manufacturing เนื่องจากกลไกการออกฤทธิ์, efficacy หรือข้อบ่งใช้ไม่ตรงกับโจทย์ที่กำหนด
• ข้อ ง. (Autoclave 160 องศาเซลเซียส นาน 3 ชั่วโมง): ข้อนี้ไม่ใช่คำตอบที่ถูกต้องสำหรับภาวะ Tablet Manufactur"&amp;"ing เนื่องจากกลไกการออกฤทธิ์, efficacy หรือข้อบ่งใช้ไม่ตรงกับโจทย์ที่กำหนด
• ข้อ จ. (Autoclave 100 องศาเซลเซียส นาน 30 นาที): ข้อนี้ไม่ใช่คำตอบที่ถูกต้องสำหรับภาวะ Tablet Manufacturing เนื่องจากกลไกการออกฤทธิ์, efficacy หรือข้อบ่งใช้ไม่ตรงกับโจทย์ที่กำหนด"&amp;"
📖 Guideline อ้างอิง:
The United States Pharmacopeia (USP-NF 2024) General Chapters &lt;701&gt; Disintegration, &lt;711&gt; Dissolution, &lt;905&gt; Uniformity of Dosage Units &amp; Remington: The Science and Practice of Pharmacy (23rd Edition)
📌 จุดจำก่อนสอบ:
• Excipient "&amp;"Function: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defec"&amp;"ts เชิงสูตรตำรับ")</f>
        <v/>
      </c>
      <c r="K38" s="100" t="n"/>
      <c r="L38" s="88">
        <f>IFERROR(__xludf.DUMMYFUNCTION("""COMPUTED_VALUE"""),"Tablet Manufacturing")</f>
        <v/>
      </c>
      <c r="M38" s="100">
        <f>IFERROR(__xludf.DUMMYFUNCTION("""COMPUTED_VALUE"""),"Product")</f>
        <v/>
      </c>
      <c r="N38" s="88" t="inlineStr">
        <is>
          <t>Clinic</t>
        </is>
      </c>
      <c r="O38" s="100">
        <f>IFERROR(__xludf.DUMMYFUNCTION("""COMPUTED_VALUE"""),"Mock")</f>
        <v/>
      </c>
      <c r="P38" s="100">
        <f>IFERROR(__xludf.DUMMYFUNCTION("""COMPUTED_VALUE"""),"Pharma Plus เล่มม่วง")</f>
        <v/>
      </c>
      <c r="Q38" s="100" t="n"/>
    </row>
    <row r="39" ht="13.2" customHeight="1" s="49">
      <c r="A39" s="100" t="n">
        <v>37</v>
      </c>
      <c r="B39" s="88">
        <f>IFERROR(__xludf.DUMMYFUNCTION("""COMPUTED_VALUE"""),"ยา ISDN เหมาะกับอาการขณะกำเริบ คือ dosage form ใด")</f>
        <v/>
      </c>
      <c r="C39" s="100" t="n"/>
      <c r="D39" s="88">
        <f>IFERROR(__xludf.DUMMYFUNCTION("""COMPUTED_VALUE"""),"Extent release")</f>
        <v/>
      </c>
      <c r="E39" s="88">
        <f>IFERROR(__xludf.DUMMYFUNCTION("""COMPUTED_VALUE"""),"Ointment")</f>
        <v/>
      </c>
      <c r="F39" s="88">
        <f>IFERROR(__xludf.DUMMYFUNCTION("""COMPUTED_VALUE"""),"Solution")</f>
        <v/>
      </c>
      <c r="G39" s="88">
        <f>IFERROR(__xludf.DUMMYFUNCTION("""COMPUTED_VALUE"""),"Sublingual tablet")</f>
        <v/>
      </c>
      <c r="H39" s="88">
        <f>IFERROR(__xludf.DUMMYFUNCTION("""COMPUTED_VALUE"""),"Transdermal")</f>
        <v/>
      </c>
      <c r="I39" s="100">
        <f>IFERROR(__xludf.DUMMYFUNCTION("""COMPUTED_VALUE"""),"4")</f>
        <v/>
      </c>
      <c r="J39" s="88">
        <f>IFERROR(__xludf.DUMMYFUNCTION("""COMPUTED_VALUE"""),"✅ คำตอบที่ถูกต้อง: ข้อ ง. Sublingual tablet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ทำไมข้อนี้ถึงถูก"&amp;":
Sublingual tablet 💡 คำอธิบายและเหตุผลทางเภสัชกรรม:
💡 คำอธิบายและเหตุผลทางเภสัชกรรม:
ยา Isosorbide dinitrate (ISDN) รูปแบบอมใต้ลิ้น (Sublingual tablet) จะออกฤทธิ์เร็ว เหมาะสำหรับใช้บรรเทาอาการเจ็บหน้าอกเฉียบพลัน (Acute anginal attack) เนื่องจากหลีกเลี่"&amp;"ยง First-pass metabolism ทำให้ยาเข้าสู่กระแสเลือดได้รวดเร็ว
USP/NF, British Pharmacopoeia (BP) และ Remington: The Science and Practice of Pharmacy (หัวข้อ Tablet Manufacturing)
🔍 ข้ออื่นผิดเพราะอะไร:
• ข้อ ก. (Extent release): ข้อนี้ไม่ใช่คำตอบที่ถูกต้อ"&amp;"งสำหรับภาวะ Tablet Manufacturing เนื่องจากกลไกการออกฤทธิ์, efficacy หรือข้อบ่งใช้ไม่ตรงกับโจทย์ที่กำหนด
• ข้อ ข. (Ointment): ข้อนี้ไม่ใช่คำตอบที่ถูกต้องสำหรับภาวะ Tablet Manufacturing เนื่องจากกลไกการออกฤทธิ์, efficacy หรือข้อบ่งใช้ไม่ตรงกับโจทย์ที่กำหนด
"&amp;"• ข้อ ค. (Solution): ข้อนี้ไม่ใช่คำตอบที่ถูกต้องสำหรับภาวะ Tablet Manufacturing เนื่องจากกลไกการออกฤทธิ์, efficacy หรือข้อบ่งใช้ไม่ตรงกับโจทย์ที่กำหนด
• ข้อ จ. (Transdermal): ข้อนี้ไม่ใช่คำตอบที่ถูกต้องสำหรับภาวะ Tablet Manufacturing เนื่องจากกลไกการออกฤท"&amp;"ธิ์,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Pharm"&amp;"acy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ว"&amp;"ิเคราะห์สาเหตุและวิธีแก้ไขปัญหา formulation defects เชิงสูตรตำรับ")</f>
        <v/>
      </c>
      <c r="K39" s="100" t="n"/>
      <c r="L39" s="88">
        <f>IFERROR(__xludf.DUMMYFUNCTION("""COMPUTED_VALUE"""),"Tablet Manufacturing")</f>
        <v/>
      </c>
      <c r="M39" s="100">
        <f>IFERROR(__xludf.DUMMYFUNCTION("""COMPUTED_VALUE"""),"Product")</f>
        <v/>
      </c>
      <c r="N39" s="88" t="inlineStr">
        <is>
          <t>Clinic</t>
        </is>
      </c>
      <c r="O39" s="100">
        <f>IFERROR(__xludf.DUMMYFUNCTION("""COMPUTED_VALUE"""),"Mock")</f>
        <v/>
      </c>
      <c r="P39" s="100">
        <f>IFERROR(__xludf.DUMMYFUNCTION("""COMPUTED_VALUE"""),"Pharma Plus เล่มม่วง")</f>
        <v/>
      </c>
      <c r="Q39" s="100" t="n"/>
    </row>
    <row r="40" ht="13.2" customHeight="1" s="49">
      <c r="A40" s="100" t="n">
        <v>38</v>
      </c>
      <c r="B40" s="88">
        <f>IFERROR(__xludf.DUMMYFUNCTION("""COMPUTED_VALUE"""),"ยาที่ผู้ป่วยได้รับก่อนมารพ. คือ nifedipine SR เป็นการปลดยารูปแบบใด")</f>
        <v/>
      </c>
      <c r="C40" s="100" t="n"/>
      <c r="D40" s="88">
        <f>IFERROR(__xludf.DUMMYFUNCTION("""COMPUTED_VALUE"""),"ปลดปล่อยยาทันทีหลังรับประทานอาหาร")</f>
        <v/>
      </c>
      <c r="E40" s="88">
        <f>IFERROR(__xludf.DUMMYFUNCTION("""COMPUTED_VALUE"""),"ปลดปล่อยยาอย่างเร็ว")</f>
        <v/>
      </c>
      <c r="F40" s="88">
        <f>IFERROR(__xludf.DUMMYFUNCTION("""COMPUTED_VALUE"""),"ปลดปล่อยยาในปริมาณที่แน่นอน")</f>
        <v/>
      </c>
      <c r="G40" s="88">
        <f>IFERROR(__xludf.DUMMYFUNCTION("""COMPUTED_VALUE"""),"ค่อย ๆ ปล่อยยาออกมาอย่าง ช้า ๆ")</f>
        <v/>
      </c>
      <c r="H40" s="88">
        <f>IFERROR(__xludf.DUMMYFUNCTION("""COMPUTED_VALUE"""),"ค่อย ๆปลดปล่อยยาออกมาในปริมาณน้อย")</f>
        <v/>
      </c>
      <c r="I40" s="100">
        <f>IFERROR(__xludf.DUMMYFUNCTION("""COMPUTED_VALUE"""),"4")</f>
        <v/>
      </c>
      <c r="J40" s="88">
        <f>IFERROR(__xludf.DUMMYFUNCTION("""COMPUTED_VALUE"""),"✅ คำตอบที่ถูกต้อง: ข้อ ง. ค่อย ๆ ปล่อยยาออกมาอย่าง ช้า ๆ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ทำไ"&amp;"มข้อนี้ถึงถูก:
ค่อย ๆ ปล่อยยาออกมาอย่าง ช้า ๆ 💡 คำอธิบายและเหตุผลทางเภสัชกรรม:
💡 คำอธิบายและเหตุผลทางเภสัชกรรม:
คำว่า SR ย่อมาจาก Sustained-release หรือ Slow-release ซึ่งมีลักษณะการปลดปล่อยตัวยาสำคัญออกมาอย่างช้า ๆ ต่อเนื่อง เพื่อยืดระยะเวลาการออกฤทธิ์แ"&amp;"ละลดความถี่ในการบริหารยา
USP/NF, British Pharmacopoeia (BP) และ Remington: The Science and Practice of Pharmacy (หัวข้อ Tablet Manufacturing)
🔍 ข้ออื่นผิดเพราะอะไร:
• ข้อ ก. (ปลดปล่อยยาทันทีหลังรับประทานอาหาร): ข้อนี้ไม่ใช่คำตอบที่ถูกต้องสำหรับภาวะ Tabl"&amp;"et Manufacturing เนื่องจากกลไกการออกฤทธิ์, efficacy หรือข้อบ่งใช้ไม่ตรงกับโจทย์ที่กำหนด
• ข้อ ข. (ปลดปล่อยยาอย่างเร็ว): ข้อนี้ไม่ใช่คำตอบที่ถูกต้องสำหรับภาวะ Tablet Manufacturing เนื่องจากกลไกการออกฤทธิ์, efficacy หรือข้อบ่งใช้ไม่ตรงกับโจทย์ที่กำหนด
• ข้อ"&amp;" ค. (ปลดปล่อยยาในปริมาณที่แน่นอน): ข้อนี้ไม่ใช่คำตอบที่ถูกต้องสำหรับภาวะ Tablet Manufacturing เนื่องจากกลไกการออกฤทธิ์, efficacy หรือข้อบ่งใช้ไม่ตรงกับโจทย์ที่กำหนด
• ข้อ จ. (ค่อย ๆปลดปล่อยยาออกมาในปริมาณน้อย): ข้อนี้ไม่ใช่คำตอบที่ถูกต้องสำหรับภาวะ Tablet"&amp;"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Remingto"&amp;"n: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un"&amp;"iformity
• Defect Troubleshooting: วิเคราะห์สาเหตุและวิธีแก้ไขปัญหา formulation defects เชิงสูตรตำรับ")</f>
        <v/>
      </c>
      <c r="K40" s="100" t="n"/>
      <c r="L40" s="88">
        <f>IFERROR(__xludf.DUMMYFUNCTION("""COMPUTED_VALUE"""),"Tablet Manufacturing")</f>
        <v/>
      </c>
      <c r="M40" s="100">
        <f>IFERROR(__xludf.DUMMYFUNCTION("""COMPUTED_VALUE"""),"Product")</f>
        <v/>
      </c>
      <c r="N40" s="88" t="inlineStr">
        <is>
          <t>Clinic</t>
        </is>
      </c>
      <c r="O40" s="100">
        <f>IFERROR(__xludf.DUMMYFUNCTION("""COMPUTED_VALUE"""),"Mock")</f>
        <v/>
      </c>
      <c r="P40" s="100">
        <f>IFERROR(__xludf.DUMMYFUNCTION("""COMPUTED_VALUE"""),"Pharma Plus เล่มม่วง")</f>
        <v/>
      </c>
      <c r="Q40" s="100" t="n"/>
    </row>
    <row r="41" ht="13.2" customHeight="1" s="49">
      <c r="A41" s="100" t="n">
        <v>39</v>
      </c>
      <c r="B41" s="88">
        <f>IFERROR(__xludf.DUMMYFUNCTION("""COMPUTED_VALUE"""),"เมื่อนำครีมมาเตรียมในรูปแบบครีมทาผิวลดไขมันและประเมินความคงตัว ข้อใดเป็นวิธีที่ไม่เหมาะสมมากที่สุด")</f>
        <v/>
      </c>
      <c r="C41" s="100" t="n"/>
      <c r="D41" s="88">
        <f>IFERROR(__xludf.DUMMYFUNCTION("""COMPUTED_VALUE"""),"นำไปปั่นเหวี่ยงที่ความเร็วรอบ 3,750 รอบ/นาที เป็นเวลา 5 ชั่วโมง")</f>
        <v/>
      </c>
      <c r="E41" s="88">
        <f>IFERROR(__xludf.DUMMYFUNCTION("""COMPUTED_VALUE"""),"นำไปเก็บไว้ที่อุณหภูมิ 180 C เป็นเวลา 12 ชั่วโมง")</f>
        <v/>
      </c>
      <c r="F41" s="88">
        <f>IFERROR(__xludf.DUMMYFUNCTION("""COMPUTED_VALUE"""),"นำไปเก็บไว้ที่อุณหภูมิ -5 C สลับกับ 40 C ทุก ๆ 24 ชั่วโมง เป็นจำนวน 24 รอบ")</f>
        <v/>
      </c>
      <c r="G41" s="88">
        <f>IFERROR(__xludf.DUMMYFUNCTION("""COMPUTED_VALUE"""),"นำไปเก็บไว้ที่อุณหภูมิ 4 C, 25 C และ 45 Cเป็นเวลา 6 เดือน")</f>
        <v/>
      </c>
      <c r="H41" s="88">
        <f>IFERROR(__xludf.DUMMYFUNCTION("""COMPUTED_VALUE"""),"นำไปเก็บไว้ที่อุณหภูมิ 25 C เป็นเวลา 2 ปี")</f>
        <v/>
      </c>
      <c r="I41" s="100">
        <f>IFERROR(__xludf.DUMMYFUNCTION("""COMPUTED_VALUE"""),"2")</f>
        <v/>
      </c>
      <c r="J41" s="88">
        <f>IFERROR(__xludf.DUMMYFUNCTION("""COMPUTED_VALUE"""),"✅ คำตอบที่ถูกต้อง: ข้อ ข. นำไปเก็บไว้ที่อุณหภูมิ 180 C เป็นเวลา 12 ชั่วโมง
💡 Background:
การพัฒนาสูตรตำรับยาเม็ด (Tablet formulation) ต้องควบคุม powder flowability, compressibility และเลือก excipients เพื่อป้องกัน tablet defects และให้ dissolution rate "&amp;"ตามมาตรฐาน
🎯 ทำไมข้อนี้ถึงถูก:
นำไปเก็บไว้ที่อุณหภูมิ 180 C เป็นเวลา 12 ชั่วโมง 💡 คำอธิบายและเหตุผลทางเภสัชกรรม:
💡 คำอธิบายและเหตุผลทางเภสัชกรรม:
การทดสอบความคงตัวเร่ง (Accelerated stability testing) สำหรับอิมัลชัน/ครีม จะใช้การเก็บที่อุณหภูมิสูงขึ้น "&amp;"เช่น 40°C หรือ 45°C และการทดสอบอุณหภูมิสลับ (Freeze-thaw test เช่น -5°C ถึง 40°C) แต่การใช้อุณหภูมิสูงถึง 180°C จะทำให้เนื้อครีมและสารประกอบพังทลายหรือสลายตัวอย่างรุนแรง ซึ่งไม่ใช่วิธีทดสอบมาตรฐานและไม่เหมาะสมอย่างยิ่ง
USP/NF, British Pharmacopoeia (BP) แ"&amp;"ละ Remington: The Science and Practice of Pharmacy (หัวข้อ Tablet Manufacturing)
🔍 ข้ออื่นผิดเพราะอะไร:
• ข้อ ก. (นำไปปั่นเหวี่ยงที่ความเร็วรอบ 3,750 รอบ/นาที เป็นเวลา 5 ชั่วโมง): ข้อนี้ไม่ใช่คำตอบที่ถูกต้องสำหรับภาวะ Tablet Manufacturing เนื่องจากกลไกก"&amp;"ารออกฤทธิ์, efficacy หรือข้อบ่งใช้ไม่ตรงกับโจทย์ที่กำหนด
• ข้อ ค. (นำไปเก็บไว้ที่อุณหภูมิ -5 C สลับกับ 40 C ทุก ๆ 24 ชั่วโมง เป็นจำนวน 24 รอบ): ข้อนี้ไม่ใช่คำตอบที่ถูกต้องสำหรับภาวะ Tablet Manufacturing เนื่องจากกลไกการออกฤทธิ์, efficacy หรือข้อบ่งใช้ไม่ต"&amp;"รงกับโจทย์ที่กำหนด
• ข้อ ง. (นำไปเก็บไว้ที่อุณหภูมิ 4 C, 25 C และ 45 Cเป็นเวลา 6 เดือน): ข้อนี้ไม่ใช่คำตอบที่ถูกต้องสำหรับภาวะ Tablet Manufacturing เนื่องจากกลไกการออกฤทธิ์, efficacy หรือข้อบ่งใช้ไม่ตรงกับโจทย์ที่กำหนด
• ข้อ จ. (นำไปเก็บไว้ที่อุณหภูมิ 25 "&amp;"C เป็นเวลา 2 ปี):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"&amp;"&lt;711&gt;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จำเ"&amp;"กณฑ์ pharmacopoeia limits สำหรับ stability, dissolution และ uniformity
• Defect Troubleshooting: วิเคราะห์สาเหตุและวิธีแก้ไขปัญหา formulation defects เชิงสูตรตำรับ")</f>
        <v/>
      </c>
      <c r="K41" s="100" t="n"/>
      <c r="L41" s="88">
        <f>IFERROR(__xludf.DUMMYFUNCTION("""COMPUTED_VALUE"""),"Tablet Manufacturing")</f>
        <v/>
      </c>
      <c r="M41" s="100">
        <f>IFERROR(__xludf.DUMMYFUNCTION("""COMPUTED_VALUE"""),"Product")</f>
        <v/>
      </c>
      <c r="N41" s="88" t="inlineStr">
        <is>
          <t>Clinic</t>
        </is>
      </c>
      <c r="O41" s="100">
        <f>IFERROR(__xludf.DUMMYFUNCTION("""COMPUTED_VALUE"""),"Mock")</f>
        <v/>
      </c>
      <c r="P41" s="100">
        <f>IFERROR(__xludf.DUMMYFUNCTION("""COMPUTED_VALUE"""),"Pharma Plus เล่มม่วง")</f>
        <v/>
      </c>
      <c r="Q41" s="100" t="n"/>
    </row>
    <row r="42" ht="13.2" customHeight="1" s="49">
      <c r="A42" s="100" t="n">
        <v>40</v>
      </c>
      <c r="B42" s="88">
        <f>IFERROR(__xludf.DUMMYFUNCTION("""COMPUTED_VALUE"""),"ข้อมูลข้อมีความจำเป็นน้อยที่สุดในการนำพริกมาบรรจุในแคปซูลเพื่อรับประทาน")</f>
        <v/>
      </c>
      <c r="C42" s="100" t="n"/>
      <c r="D42" s="88">
        <f>IFERROR(__xludf.DUMMYFUNCTION("""COMPUTED_VALUE"""),"Solubility")</f>
        <v/>
      </c>
      <c r="E42" s="88">
        <f>IFERROR(__xludf.DUMMYFUNCTION("""COMPUTED_VALUE"""),"Angle of repose")</f>
        <v/>
      </c>
      <c r="F42" s="88">
        <f>IFERROR(__xludf.DUMMYFUNCTION("""COMPUTED_VALUE"""),"Capsule's size and volume")</f>
        <v/>
      </c>
      <c r="G42" s="88">
        <f>IFERROR(__xludf.DUMMYFUNCTION("""COMPUTED_VALUE"""),"Tap density")</f>
        <v/>
      </c>
      <c r="H42" s="88">
        <f>IFERROR(__xludf.DUMMYFUNCTION("""COMPUTED_VALUE"""),"Therapeutic dose")</f>
        <v/>
      </c>
      <c r="I42" s="100">
        <f>IFERROR(__xludf.DUMMYFUNCTION("""COMPUTED_VALUE"""),"1")</f>
        <v/>
      </c>
      <c r="J42" s="88">
        <f>IFERROR(__xludf.DUMMYFUNCTION("""COMPUTED_VALUE"""),"✅ คำตอบที่ถูกต้อง: ข้อ ก. Solubility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Solubility 💡 คำอธิบาย"&amp;"และเหตุผลทางเภสัชกรรม:
💡 คำอธิบายและเหตุผลทางเภสัชกรรม:
การนำผงพริกมาบรรจุในแคปซูล (มักอยู่ในรูปผงบดหรือสารสกัดที่ไม่ละลายน้ำทั้งหมด) ปัจจัยด้านการละลาย (Solubility) ของผงพริกในน้ำจึงมีความจำเป็นน้อยที่สุดเมื่อเทียบกับคุณสมบัติการไหล (Angle of repose, Ta"&amp;"p density) ขนาดและปริมาตรของแคปซูล และขนาดยาในการรักษา
USP/NF, British Pharmacopoeia (BP) และ Remington: The Science and Practice of Pharmacy (หัวข้อ Hard &amp; Soft Gelatin Capsules)
🔍 ข้ออื่นผิดเพราะอะไร:
• ข้อ ข. (Angle of repose): ข้อนี้ไม่ใช่คำตอบที่ถู"&amp;"กต้องสำหรับภาวะ Hard &amp; Soft Gelatin Capsules เนื่องจากกลไกการออกฤทธิ์, efficacy หรือข้อบ่งใช้ไม่ตรงกับโจทย์ที่กำหนด
• ข้อ ค. (Capsule's size and volume): ข้อนี้ไม่ใช่คำตอบที่ถูกต้องสำหรับภาวะ Hard &amp; Soft Gelatin Capsules เนื่องจากกลไกการออกฤทธิ์, efficacy"&amp;" หรือข้อบ่งใช้ไม่ตรงกับโจทย์ที่กำหนด
• ข้อ ง. (Tap density): ข้อนี้ไม่ใช่คำตอบที่ถูกต้องสำหรับภาวะ Hard &amp; Soft Gelatin Capsules เนื่องจากกลไกการออกฤทธิ์, efficacy หรือข้อบ่งใช้ไม่ตรงกับโจทย์ที่กำหนด
• ข้อ จ. (Therapeutic dose): ข้อนี้ไม่ใช่คำตอบที่ถูกต้อง"&amp;"สำหรับภาวะ Hard &amp; Soft Gelatin Capsules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"&amp;"and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Defe"&amp;"ct Troubleshooting: วิเคราะห์สาเหตุและวิธีแก้ไขปัญหา formulation defects เชิงสูตรตำรับ")</f>
        <v/>
      </c>
      <c r="K42" s="100" t="n"/>
      <c r="L42" s="88">
        <f>IFERROR(__xludf.DUMMYFUNCTION("""COMPUTED_VALUE"""),"Hard &amp; Soft Gelatin Capsules")</f>
        <v/>
      </c>
      <c r="M42" s="100">
        <f>IFERROR(__xludf.DUMMYFUNCTION("""COMPUTED_VALUE"""),"Product")</f>
        <v/>
      </c>
      <c r="N42" s="88" t="inlineStr">
        <is>
          <t>Clinic</t>
        </is>
      </c>
      <c r="O42" s="100">
        <f>IFERROR(__xludf.DUMMYFUNCTION("""COMPUTED_VALUE"""),"Mock")</f>
        <v/>
      </c>
      <c r="P42" s="100">
        <f>IFERROR(__xludf.DUMMYFUNCTION("""COMPUTED_VALUE"""),"Pharma Plus เล่มม่วง")</f>
        <v/>
      </c>
      <c r="Q42" s="100" t="n"/>
    </row>
    <row r="43" ht="13.2" customHeight="1" s="49">
      <c r="A43" s="100" t="n">
        <v>41</v>
      </c>
      <c r="B43" s="88">
        <f>IFERROR(__xludf.DUMMYFUNCTION("""COMPUTED_VALUE"""),"Rx NaHCO3 5 g, Vehicle qs ad 100 mL จากตำรับข้างต้นแพทย์์ต้องการให้เภสัชกรเตรียมยาหยอดหูเพื่อละลายขี้หูก่อนทำการรักษาการติดเชื้อในช่องหูในปริมาณ 30 mL แต่ห้องถามี 25% NaHCO3 ขนาดบรรจุแอมพูลละ 10 มิลลิลิตร ดังนั้นเภสัชกรต้องเตรียมยาจากยาที่มีในห้องยาลาดังกล"&amp;"่าวอย่างไร")</f>
        <v/>
      </c>
      <c r="C43" s="100" t="n"/>
      <c r="D43" s="88">
        <f>IFERROR(__xludf.DUMMYFUNCTION("""COMPUTED_VALUE"""),"ใช้ 25% NaHCO3 6 mL และปรับปริมาตรให้ได้ 100 mL")</f>
        <v/>
      </c>
      <c r="E43" s="88">
        <f>IFERROR(__xludf.DUMMYFUNCTION("""COMPUTED_VALUE"""),"ใช้ 25% NaHCO3 6 mL และปรับปริมาตรให้ได้ 30 mL")</f>
        <v/>
      </c>
      <c r="F43" s="88">
        <f>IFERROR(__xludf.DUMMYFUNCTION("""COMPUTED_VALUE"""),"ใช้ 25% NaHCO3 20 mL และปรับปริมาตรให้ได้ 100 mL")</f>
        <v/>
      </c>
      <c r="G43" s="88">
        <f>IFERROR(__xludf.DUMMYFUNCTION("""COMPUTED_VALUE"""),"ใช้ 25% NaHCO3 20 mL และปรับปริมาตรให้ได้ 30 mL")</f>
        <v/>
      </c>
      <c r="H43" s="88">
        <f>IFERROR(__xludf.DUMMYFUNCTION("""COMPUTED_VALUE"""),"ใช้ 25% NaHCO3 10 mL และปรับปริมาตรให้ได้ 100 mL")</f>
        <v/>
      </c>
      <c r="I43" s="100">
        <f>IFERROR(__xludf.DUMMYFUNCTION("""COMPUTED_VALUE"""),"2")</f>
        <v/>
      </c>
      <c r="J43" s="88">
        <f>IFERROR(__xludf.DUMMYFUNCTION("""COMPUTED_VALUE"""),"✅ คำตอบที่ถูกต้อง: ข้อ ข. ใช้ 25% NaHCO3 6 mL และปรับปริมาตรให้ได้ 30 mL
💡 Background:
การพัฒนาสูตรตำรับยาเม็ด (Tablet formulation) ต้องควบคุม powder flowability, compressibility และเลือก excipients เพื่อป้องกัน tablet defects และให้ dissolution rate ตา"&amp;"มมาตรฐาน
🎯 ทำไมข้อนี้ถึงถูก:
ใช้ 25% NaHCO3 6 mL และปรับปริมาตรให้ได้ 30 mL 💡 คำอธิบายและเหตุผลทางเภสัชกรรม:
💡 คำอธิบายและเหตุผลทางเภสัชกรรม:
คำนวณปริมาณตัวยาสำคัญตามสูตรตำรับต้องการ 5 g ใน 100 mL (ความเข้มข้น 5% w/v) ต้องการเตรียมปริมาตร 30 mL จะต้อง"&amp;"ใช้ปริมาณ NaHCO3 = (5 g / 100 mL)  30 mL = 1.5 g จากนั้นคำนวณปริมาตรจากสารละลายที่มีความเข้มข้น 25% w/v (25 g ใน 100 mL คือ 0.25 g/mL) จะได้ Volume = 1.5 g / 0.25 g/mL = 6 mL และปรับปริมาตรด้วย Vehicle ให้ครบ 30 mL
USP/NF, British Pharmacopoeia (BP) และ "&amp;"Remington: The Science and Practice of Pharmacy (หัวข้อ Tablet Manufacturing)
🔍 ข้ออื่นผิดเพราะอะไร:
• ข้อ ก. (ใช้ 25% NaHCO3 6 mL และปรับปริมาตรให้ได้ 100 mL): ข้อนี้ไม่ใช่คำตอบที่ถูกต้องสำหรับภาวะ Tablet Manufacturing เนื่องจากกลไกการออกฤทธิ์, efficac"&amp;"y หรือข้อบ่งใช้ไม่ตรงกับโจทย์ที่กำหนด
• ข้อ ค. (ใช้ 25% NaHCO3 20 mL และปรับปริมาตรให้ได้ 100 mL): ข้อนี้ไม่ใช่คำตอบที่ถูกต้องสำหรับภาวะ Tablet Manufacturing เนื่องจากกลไกการออกฤทธิ์, efficacy หรือข้อบ่งใช้ไม่ตรงกับโจทย์ที่กำหนด
• ข้อ ง. (ใช้ 25% NaHCO3 2"&amp;"0 mL และปรับปริมาตรให้ได้ 30 mL): ข้อนี้ไม่ใช่คำตอบที่ถูกต้องสำหรับภาวะ Tablet Manufacturing เนื่องจากกลไกการออกฤทธิ์, efficacy หรือข้อบ่งใช้ไม่ตรงกับโจทย์ที่กำหนด
• ข้อ จ. (ใช้ 25% NaHCO3 10 mL และปรับปริมาตรให้ได้ 100 mL): ข้อนี้ไม่ใช่คำตอบที่ถูกต้องสำห"&amp;"รับภาวะ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Un"&amp;"its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diss"&amp;"olution และ uniformity
• Defect Troubleshooting: วิเคราะห์สาเหตุและวิธีแก้ไขปัญหา formulation defects เชิงสูตรตำรับ")</f>
        <v/>
      </c>
      <c r="K43" s="100" t="n"/>
      <c r="L43" s="88">
        <f>IFERROR(__xludf.DUMMYFUNCTION("""COMPUTED_VALUE"""),"Tablet Manufacturing")</f>
        <v/>
      </c>
      <c r="M43" s="100">
        <f>IFERROR(__xludf.DUMMYFUNCTION("""COMPUTED_VALUE"""),"Product")</f>
        <v/>
      </c>
      <c r="N43" s="88" t="inlineStr">
        <is>
          <t>Clinic</t>
        </is>
      </c>
      <c r="O43" s="100">
        <f>IFERROR(__xludf.DUMMYFUNCTION("""COMPUTED_VALUE"""),"Mock")</f>
        <v/>
      </c>
      <c r="P43" s="100">
        <f>IFERROR(__xludf.DUMMYFUNCTION("""COMPUTED_VALUE"""),"Pharma Plus เล่มม่วง")</f>
        <v/>
      </c>
      <c r="Q43" s="100" t="n"/>
    </row>
    <row r="44" ht="13.2" customHeight="1" s="49">
      <c r="A44" s="100" t="n">
        <v>42</v>
      </c>
      <c r="B44" s="88">
        <f>IFERROR(__xludf.DUMMYFUNCTION("""COMPUTED_VALUE"""),"เมื่อเตรียมตำรับยาข้างต้นในข้อ 126 ส่วนประกอบใดไม่จำเป็นในการเตรียมยาใช้ในช่องหู")</f>
        <v/>
      </c>
      <c r="C44" s="100" t="n"/>
      <c r="D44" s="88">
        <f>IFERROR(__xludf.DUMMYFUNCTION("""COMPUTED_VALUE"""),"Antioxidant")</f>
        <v/>
      </c>
      <c r="E44" s="88">
        <f>IFERROR(__xludf.DUMMYFUNCTION("""COMPUTED_VALUE"""),"Buffering agent")</f>
        <v/>
      </c>
      <c r="F44" s="88">
        <f>IFERROR(__xludf.DUMMYFUNCTION("""COMPUTED_VALUE"""),"Structure vehicle")</f>
        <v/>
      </c>
      <c r="G44" s="88">
        <f>IFERROR(__xludf.DUMMYFUNCTION("""COMPUTED_VALUE"""),"Preservative")</f>
        <v/>
      </c>
      <c r="H44" s="88">
        <f>IFERROR(__xludf.DUMMYFUNCTION("""COMPUTED_VALUE"""),"Viscosity agent")</f>
        <v/>
      </c>
      <c r="I44" s="100">
        <f>IFERROR(__xludf.DUMMYFUNCTION("""COMPUTED_VALUE"""),"2")</f>
        <v/>
      </c>
      <c r="J44" s="88">
        <f>IFERROR(__xludf.DUMMYFUNCTION("""COMPUTED_VALUE"""),"✅ คำตอบที่ถูกต้อง: ข้อ ข. Buffering agent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"&amp;"Buffering agent 💡 คำอธิบายและเหตุผลทางเภสัชกรรม:
💡 คำอธิบายและเหตุผลทางเภสัชกรรม:
ยาหยอดหู NaHCO3 ใช้สำหรับละลายขี้หู (Cerumenolytic) โดยทั่วไปตัวยา NaHCO3 มีความคงตัวดีในน้ำและออกฤทธิ์ทางเคมีในการสลาย Cerumen อยู่แล้ว จึงไม่จำเป็นต้องใส่สารต้านอนุมูลอิ"&amp;"สระ (Antioxidant) เพิ่มเติม เนื่องจากไม่มีสารที่เกิดการออกซิไดซ์ง่ายในตำรับพื้นฐานนี้
USP/NF, British Pharmacopoeia (BP) และ Remington: The Science and Practice of Pharmacy (หัวข้อ Tablet Manufacturing)
🔍 ข้ออื่นผิดเพราะอะไร:
• ข้อ ก. (Antioxidant): ข้อ"&amp;"นี้ไม่ใช่คำตอบที่ถูกต้องสำหรับภาวะ Tablet Manufacturing เนื่องจากกลไกการออกฤทธิ์, efficacy หรือข้อบ่งใช้ไม่ตรงกับโจทย์ที่กำหนด
• ข้อ ค. (Structure vehicle): ข้อนี้ไม่ใช่คำตอบที่ถูกต้องสำหรับภาวะ Tablet Manufacturing เนื่องจากกลไกการออกฤทธิ์, efficacy หรือ"&amp;"ข้อบ่งใช้ไม่ตรงกับโจทย์ที่กำหนด
• ข้อ ง. (Preservative): ข้อนี้ไม่ใช่คำตอบที่ถูกต้องสำหรับภาวะ Tablet Manufacturing เนื่องจากกลไกการออกฤทธิ์, efficacy หรือข้อบ่งใช้ไม่ตรงกับโจทย์ที่กำหนด
• ข้อ จ. (Viscosity agent): ข้อนี้ไม่ใช่คำตอบที่ถูกต้องสำหรับภาวะ Ta"&amp;"blet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Remi"&amp;"ngton: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แล"&amp;"ะ uniformity
• Defect Troubleshooting: วิเคราะห์สาเหตุและวิธีแก้ไขปัญหา formulation defects เชิงสูตรตำรับ")</f>
        <v/>
      </c>
      <c r="K44" s="100" t="n"/>
      <c r="L44" s="88">
        <f>IFERROR(__xludf.DUMMYFUNCTION("""COMPUTED_VALUE"""),"Tablet Manufacturing")</f>
        <v/>
      </c>
      <c r="M44" s="100">
        <f>IFERROR(__xludf.DUMMYFUNCTION("""COMPUTED_VALUE"""),"Product")</f>
        <v/>
      </c>
      <c r="N44" s="88" t="inlineStr">
        <is>
          <t>Clinic</t>
        </is>
      </c>
      <c r="O44" s="100">
        <f>IFERROR(__xludf.DUMMYFUNCTION("""COMPUTED_VALUE"""),"Mock")</f>
        <v/>
      </c>
      <c r="P44" s="100">
        <f>IFERROR(__xludf.DUMMYFUNCTION("""COMPUTED_VALUE"""),"Pharma Plus เล่มม่วง")</f>
        <v/>
      </c>
      <c r="Q44" s="100" t="n"/>
    </row>
    <row r="45" ht="13.2" customHeight="1" s="49">
      <c r="A45" s="100" t="n">
        <v>43</v>
      </c>
      <c r="B45" s="88">
        <f>IFERROR(__xludf.DUMMYFUNCTION("""COMPUTED_VALUE"""),"เนื่องจากผู้ป่วยคันตา จึงได้ยาหยอดตาเพิ่ม โดยสูตรยาหยอดตาเป็นดังนี้
Rx
ยา A 1.2 g
Chlorobutanol 0.3 g
NaCl q.s.
Water q.s. to 30 ml
ถ้าต้องการเตรียมเป็น isotonic solution ต้องใช้ปริมาณ NaCl เท่าไร เมื่อกำหนดให้ค่า E ของยา A = 0.1, ค่า E ของ Chlorobutanol "&amp;"= 0.2
ถ้าต้องการเตรียมเป็น isotonic solution ต้องใช้ปริมาณ NaCl เท่าไร")</f>
        <v/>
      </c>
      <c r="C45" s="100" t="n"/>
      <c r="D45" s="88">
        <f>IFERROR(__xludf.DUMMYFUNCTION("""COMPUTED_VALUE"""),"0.27 g")</f>
        <v/>
      </c>
      <c r="E45" s="88">
        <f>IFERROR(__xludf.DUMMYFUNCTION("""COMPUTED_VALUE"""),"0.18 g")</f>
        <v/>
      </c>
      <c r="F45" s="88">
        <f>IFERROR(__xludf.DUMMYFUNCTION("""COMPUTED_VALUE"""),"0.09 g")</f>
        <v/>
      </c>
      <c r="G45" s="88">
        <f>IFERROR(__xludf.DUMMYFUNCTION("""COMPUTED_VALUE"""),"0.04 g")</f>
        <v/>
      </c>
      <c r="H45" s="88">
        <f>IFERROR(__xludf.DUMMYFUNCTION("""COMPUTED_VALUE"""),"0.12 g")</f>
        <v/>
      </c>
      <c r="I45" s="100">
        <f>IFERROR(__xludf.DUMMYFUNCTION("""COMPUTED_VALUE"""),"3")</f>
        <v/>
      </c>
      <c r="J45" s="88">
        <f>IFERROR(__xludf.DUMMYFUNCTION("""COMPUTED_VALUE"""),"✅ คำตอบที่ถูกต้อง: ข้อ ค. 0.09 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0.09 g 💡"&amp;" คำอธิบายและเหตุผลทางเภสัชกรรม:
💡 คำอธิบายและเหตุผลทางเภสัชกรรม:
เฉลยข้อ ค ตาม
🔍 ข้ออื่นผิดเพราะอะไร:
• ข้อ ก. (0.27 g): ข้อนี้ไม่ใช่คำตอบที่ถูกต้องสำหรับภาวะ Tablet Manufacturing เนื่องจากกลไกการออกฤทธิ์, efficacy หรือข้อบ่งใช้ไม่ตรงกับโจทย์ที่กำหนด
•"&amp;" ข้อ ข. (0.18 g): ข้อนี้ไม่ใช่คำตอบที่ถูกต้องสำหรับภาวะ Tablet Manufacturing เนื่องจากกลไกการออกฤทธิ์, efficacy หรือข้อบ่งใช้ไม่ตรงกับโจทย์ที่กำหนด
• ข้อ ง. (0.04 g): ข้อนี้ไม่ใช่คำตอบที่ถูกต้องสำหรับภาวะ Tablet Manufacturing เนื่องจากกลไกการออกฤทธิ์, eff"&amp;"icacy หรือข้อบ่งใช้ไม่ตรงกับโจทย์ที่กำหนด
• ข้อ จ. (0.12 g):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20"&amp;"24)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di"&amp;"sintegrant,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45" s="100" t="n"/>
      <c r="L45" s="88">
        <f>IFERROR(__xludf.DUMMYFUNCTION("""COMPUTED_VALUE"""),"Tablet Manufacturing")</f>
        <v/>
      </c>
      <c r="M45" s="100">
        <f>IFERROR(__xludf.DUMMYFUNCTION("""COMPUTED_VALUE"""),"Product")</f>
        <v/>
      </c>
      <c r="N45" s="88" t="inlineStr">
        <is>
          <t>Clinic</t>
        </is>
      </c>
      <c r="O45" s="100">
        <f>IFERROR(__xludf.DUMMYFUNCTION("""COMPUTED_VALUE"""),"Mock")</f>
        <v/>
      </c>
      <c r="P45" s="100">
        <f>IFERROR(__xludf.DUMMYFUNCTION("""COMPUTED_VALUE"""),"Pharma Plus เล่มม่วง")</f>
        <v/>
      </c>
      <c r="Q45" s="100" t="n"/>
    </row>
    <row r="46" ht="13.2" customHeight="1" s="49">
      <c r="A46" s="100" t="n">
        <v>44</v>
      </c>
      <c r="B46" s="88">
        <f>IFERROR(__xludf.DUMMYFUNCTION("""COMPUTED_VALUE"""),"ข้อใดไม่เกี่ยวกับการควบคุมคุณภาพ ยาเม็ด norfloxacin")</f>
        <v/>
      </c>
      <c r="C46" s="100" t="n"/>
      <c r="D46" s="88">
        <f>IFERROR(__xludf.DUMMYFUNCTION("""COMPUTED_VALUE"""),"Content Uniformity")</f>
        <v/>
      </c>
      <c r="E46" s="88">
        <f>IFERROR(__xludf.DUMMYFUNCTION("""COMPUTED_VALUE"""),"Dissolution test")</f>
        <v/>
      </c>
      <c r="F46" s="88">
        <f>IFERROR(__xludf.DUMMYFUNCTION("""COMPUTED_VALUE"""),"Disintegration")</f>
        <v/>
      </c>
      <c r="G46" s="88">
        <f>IFERROR(__xludf.DUMMYFUNCTION("""COMPUTED_VALUE"""),"Weight Variation")</f>
        <v/>
      </c>
      <c r="H46" s="88">
        <f>IFERROR(__xludf.DUMMYFUNCTION("""COMPUTED_VALUE"""),"Limulus Amoebocyte Lysate test")</f>
        <v/>
      </c>
      <c r="I46" s="100">
        <f>IFERROR(__xludf.DUMMYFUNCTION("""COMPUTED_VALUE"""),"5")</f>
        <v/>
      </c>
      <c r="J46" s="88">
        <f>IFERROR(__xludf.DUMMYFUNCTION("""COMPUTED_VALUE"""),"✅ คำตอบที่ถูกต้อง: ข้อ จ. Limulus Amoebocyte Lysate test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ทำไ"&amp;"มข้อนี้ถึงถูก:
Limulus Amoebocyte Lysate test 💡 คำอธิบายและเหตุผลทางเภสัชกรรม:
💡 คำอธิบายและเหตุผลทางเภสัชกรรม:
เฉลยข้อ จ ตาม
🔍 ข้ออื่นผิดเพราะอะไร:
• ข้อ ก. (Content Uniformity): ข้อนี้ไม่ใช่คำตอบที่ถูกต้องสำหรับภาวะ Tablet Manufacturing เนื่องจากกลไ"&amp;"กการออกฤทธิ์, efficacy หรือข้อบ่งใช้ไม่ตรงกับโจทย์ที่กำหนด
• ข้อ ข. (Dissolution test): ข้อนี้ไม่ใช่คำตอบที่ถูกต้องสำหรับภาวะ Tablet Manufacturing เนื่องจากกลไกการออกฤทธิ์, efficacy หรือข้อบ่งใช้ไม่ตรงกับโจทย์ที่กำหนด
• ข้อ ค. (Disintegration): ข้อนี้ไม่ใ"&amp;"ช่คำตอบที่ถูกต้องสำหรับภาวะ Tablet Manufacturing เนื่องจากกลไกการออกฤทธิ์, efficacy หรือข้อบ่งใช้ไม่ตรงกับโจทย์ที่กำหนด
• ข้อ ง. (Weight Variation): ข้อนี้ไม่ใช่คำตอบที่ถูกต้องสำหรับภาวะ Tablet Manufacturing เนื่องจากกลไกการออกฤทธิ์, efficacy หรือข้อบ่งใช"&amp;"้ไม่ตรงกับโจทย์ที่กำหนด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จุด"&amp;"จำก่อนสอบ: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วิเคราะห์สาเหตุและวิธีแก้ไข"&amp;"ปัญหา formulation defects เชิงสูตรตำรับ")</f>
        <v/>
      </c>
      <c r="K46" s="100" t="n"/>
      <c r="L46" s="88">
        <f>IFERROR(__xludf.DUMMYFUNCTION("""COMPUTED_VALUE"""),"Tablet Manufacturing")</f>
        <v/>
      </c>
      <c r="M46" s="100">
        <f>IFERROR(__xludf.DUMMYFUNCTION("""COMPUTED_VALUE"""),"Product")</f>
        <v/>
      </c>
      <c r="N46" s="88" t="inlineStr">
        <is>
          <t>Clinic</t>
        </is>
      </c>
      <c r="O46" s="100">
        <f>IFERROR(__xludf.DUMMYFUNCTION("""COMPUTED_VALUE"""),"Mock")</f>
        <v/>
      </c>
      <c r="P46" s="100">
        <f>IFERROR(__xludf.DUMMYFUNCTION("""COMPUTED_VALUE"""),"Pharma Plus เล่มม่วง")</f>
        <v/>
      </c>
      <c r="Q46" s="100" t="n"/>
    </row>
    <row r="47" ht="13.2" customHeight="1" s="49">
      <c r="A47" s="100" t="n">
        <v>45</v>
      </c>
      <c r="B47" s="88">
        <f>IFERROR(__xludf.DUMMYFUNCTION("""COMPUTED_VALUE"""),"สารทำ emulsion ที่ดีของยาครีม isotretinoin ควรมีคุณสมบัติ")</f>
        <v/>
      </c>
      <c r="C47" s="100" t="n"/>
      <c r="D47" s="88">
        <f>IFERROR(__xludf.DUMMYFUNCTION("""COMPUTED_VALUE"""),"ลดแรงตึงผิว")</f>
        <v/>
      </c>
      <c r="E47" s="88">
        <f>IFERROR(__xludf.DUMMYFUNCTION("""COMPUTED_VALUE"""),"เพิ่มความหนืดให้กับครีม")</f>
        <v/>
      </c>
      <c r="F47" s="88">
        <f>IFERROR(__xludf.DUMMYFUNCTION("""COMPUTED_VALUE"""),"ให้ศักย์ไฟฟ้าที่เหมาะสมเพื่อให้เกิดแรงผลักของหยด")</f>
        <v/>
      </c>
      <c r="G47" s="88">
        <f>IFERROR(__xludf.DUMMYFUNCTION("""COMPUTED_VALUE"""),"มีประสิทธิภาพความเข้มข้นต่ำ")</f>
        <v/>
      </c>
      <c r="H47" s="88">
        <f>IFERROR(__xludf.DUMMYFUNCTION("""COMPUTED_VALUE"""),"ถูกทุกข้อ")</f>
        <v/>
      </c>
      <c r="I47" s="100">
        <f>IFERROR(__xludf.DUMMYFUNCTION("""COMPUTED_VALUE"""),"5")</f>
        <v/>
      </c>
      <c r="J47" s="88">
        <f>IFERROR(__xludf.DUMMYFUNCTION("""COMPUTED_VALUE"""),"✅ คำตอบที่ถูกต้อง: ข้อ จ. ถูกทุกข้อ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ถูกทุกข้อ 💡 คำอธิบายแล"&amp;"ะเหตุผลทางเภสัชกรรม:
💡 คำอธิบายและเหตุผลทางเภสัชกรรม:
เฉลยข้อ จ ตาม
🔍 ข้ออื่นผิดเพราะอะไร:
• ข้อ ก. (ลดแรงตึงผิว): ข้อนี้ไม่ใช่คำตอบที่ถูกต้องสำหรับภาวะ Tablet Manufacturing เนื่องจากกลไกการออกฤทธิ์, efficacy หรือข้อบ่งใช้ไม่ตรงกับโจทย์ที่กำหนด
• ข้อ ข"&amp;". (เพิ่มความหนืดให้กับครีม): ข้อนี้ไม่ใช่คำตอบที่ถูกต้องสำหรับภาวะ Tablet Manufacturing เนื่องจากกลไกการออกฤทธิ์, efficacy หรือข้อบ่งใช้ไม่ตรงกับโจทย์ที่กำหนด
• ข้อ ค. (ให้ศักย์ไฟฟ้าที่เหมาะสมเพื่อให้เกิดแรงผลักของหยด): ข้อนี้ไม่ใช่คำตอบที่ถูกต้องสำหรับภา"&amp;"วะ Tablet Manufacturing เนื่องจากกลไกการออกฤทธิ์, efficacy หรือข้อบ่งใช้ไม่ตรงกับโจทย์ที่กำหนด
• ข้อ ง. (มีประสิทธิภาพความเข้มข้นต่ำ): ข้อนี้ไม่ใช่คำตอบที่ถูกต้องสำหรับภาวะ Tablet Manufacturing เนื่องจากกลไกการออกฤทธิ์, efficacy หรือข้อบ่งใช้ไม่ตรงกับโจทย"&amp;"์ที่กำหนด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แม่นยำในบทบาทหน้าที่ข"&amp;"อง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47" s="100" t="n"/>
      <c r="L47" s="88">
        <f>IFERROR(__xludf.DUMMYFUNCTION("""COMPUTED_VALUE"""),"Tablet Manufacturing")</f>
        <v/>
      </c>
      <c r="M47" s="100">
        <f>IFERROR(__xludf.DUMMYFUNCTION("""COMPUTED_VALUE"""),"Product")</f>
        <v/>
      </c>
      <c r="N47" s="88" t="inlineStr">
        <is>
          <t>Clinic</t>
        </is>
      </c>
      <c r="O47" s="100">
        <f>IFERROR(__xludf.DUMMYFUNCTION("""COMPUTED_VALUE"""),"Mock")</f>
        <v/>
      </c>
      <c r="P47" s="100">
        <f>IFERROR(__xludf.DUMMYFUNCTION("""COMPUTED_VALUE"""),"Pharma Plus เล่มม่วง")</f>
        <v/>
      </c>
      <c r="Q47" s="100" t="n"/>
    </row>
    <row r="48" ht="13.2" customHeight="1" s="49">
      <c r="A48" s="100" t="n">
        <v>46</v>
      </c>
      <c r="B48" s="88">
        <f>IFERROR(__xludf.DUMMYFUNCTION("""COMPUTED_VALUE"""),"ยาในการตั้งตำรับรูปแบบเจล จะต้องประกอบไปด้วย น้ำก่อเจล และองค์ประกอบอื่น ๆ ซึ่งสารก่อเจล มี 3 กลุ่ม คือ สารก่อเจลธรรมชาติ สารก่อเจลกึ่งสังเคราะห์ และสารก่อเจลสังเคราะห์
ข้อใดต่อไปนี้ยกตัวอย่างสารก่อเจลทั้ง 3 กลุ่มได้ถูกต้อง")</f>
        <v/>
      </c>
      <c r="C48" s="100" t="n"/>
      <c r="D48" s="88">
        <f>IFERROR(__xludf.DUMMYFUNCTION("""COMPUTED_VALUE"""),"Sodium alginate, bentonite, methylcellulose")</f>
        <v/>
      </c>
      <c r="E48" s="88">
        <f>IFERROR(__xludf.DUMMYFUNCTION("""COMPUTED_VALUE"""),"Tragacanth, carbomer, methylcellulose")</f>
        <v/>
      </c>
      <c r="F48" s="88">
        <f>IFERROR(__xludf.DUMMYFUNCTION("""COMPUTED_VALUE"""),"Carbomer, methylcellulose, hydroxypropyl cellulose")</f>
        <v/>
      </c>
      <c r="G48" s="88">
        <f>IFERROR(__xludf.DUMMYFUNCTION("""COMPUTED_VALUE"""),"Pectin, guar gum, carbomer")</f>
        <v/>
      </c>
      <c r="H48" s="88">
        <f>IFERROR(__xludf.DUMMYFUNCTION("""COMPUTED_VALUE"""),"Tragacanth, carboxymethylcellulose, carbomer")</f>
        <v/>
      </c>
      <c r="I48" s="100">
        <f>IFERROR(__xludf.DUMMYFUNCTION("""COMPUTED_VALUE"""),"5")</f>
        <v/>
      </c>
      <c r="J48" s="88">
        <f>IFERROR(__xludf.DUMMYFUNCTION("""COMPUTED_VALUE"""),"✅ คำตอบที่ถูกต้อง: ข้อ จ. Tragacanth, carboxymethylcellulose, carbomer
💡 Background:
การพัฒนาสูตรตำรับยาเม็ด (Tablet formulation) ต้องควบคุม powder flowability, compressibility และเลือก excipients เพื่อป้องกัน tablet defects และให้ dissolution rate ตามม"&amp;"าตรฐาน
🎯 ทำไมข้อนี้ถึงถูก:
Tragacanth, carboxymethylcellulose, carbomer 💡 คำอธิบายและเหตุผลทางเภสัชกรรม:
💡 คำอธิบายและเหตุผลทางเภสัชกรรม:
เฉลยข้อ จ ตาม
🔍 ข้ออื่นผิดเพราะอะไร:
• ข้อ ก. (Sodium alginate, bentonite, methylcellulose): ข้อนี้ไม่ใช่คำตอบท"&amp;"ี่ถูกต้องสำหรับภาวะ Tablet Manufacturing เนื่องจากกลไกการออกฤทธิ์, efficacy หรือข้อบ่งใช้ไม่ตรงกับโจทย์ที่กำหนด
• ข้อ ข. (Tragacanth, carbomer, methylcellulose): ข้อนี้ไม่ใช่คำตอบที่ถูกต้องสำหรับภาวะ Tablet Manufacturing เนื่องจากกลไกการออกฤทธิ์, efficacy"&amp;" หรือข้อบ่งใช้ไม่ตรงกับโจทย์ที่กำหนด
• ข้อ ค. (Carbomer, methylcellulose, hydroxypropyl cellulose): ข้อนี้ไม่ใช่คำตอบที่ถูกต้องสำหรับภาวะ Tablet Manufacturing เนื่องจากกลไกการออกฤทธิ์, efficacy หรือข้อบ่งใช้ไม่ตรงกับโจทย์ที่กำหนด
• ข้อ ง. (Pectin, guar gu"&amp;"m, carbomer):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&lt;711"&amp;"&gt;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จำเกณฑ์"&amp;" pharmacopoeia limits สำหรับ stability, dissolution และ uniformity
• Defect Troubleshooting: วิเคราะห์สาเหตุและวิธีแก้ไขปัญหา formulation defects เชิงสูตรตำรับ")</f>
        <v/>
      </c>
      <c r="K48" s="100" t="n"/>
      <c r="L48" s="88">
        <f>IFERROR(__xludf.DUMMYFUNCTION("""COMPUTED_VALUE"""),"Tablet Manufacturing")</f>
        <v/>
      </c>
      <c r="M48" s="100">
        <f>IFERROR(__xludf.DUMMYFUNCTION("""COMPUTED_VALUE"""),"Product")</f>
        <v/>
      </c>
      <c r="N48" s="88" t="inlineStr">
        <is>
          <t>Clinic</t>
        </is>
      </c>
      <c r="O48" s="100">
        <f>IFERROR(__xludf.DUMMYFUNCTION("""COMPUTED_VALUE"""),"Mock")</f>
        <v/>
      </c>
      <c r="P48" s="100">
        <f>IFERROR(__xludf.DUMMYFUNCTION("""COMPUTED_VALUE"""),"Pharma Plus เล่มม่วง")</f>
        <v/>
      </c>
      <c r="Q48" s="100" t="n"/>
    </row>
    <row r="49" ht="13.2" customHeight="1" s="49">
      <c r="A49" s="100" t="n">
        <v>47</v>
      </c>
      <c r="B49" s="88">
        <f>IFERROR(__xludf.DUMMYFUNCTION("""COMPUTED_VALUE"""),"หากตำรับ mupirocin ointment ซึ่งเป็น hydrocarbon base ซึ่งในประเทศไทยนั้นมีความร้อนสูง ทำให้ petrolatum ใน base เกิดเยิ้มเหลว
ควรทำการปรับปรุงตำรับด้วยสารตัวใด")</f>
        <v/>
      </c>
      <c r="C49" s="100" t="n"/>
      <c r="D49" s="88">
        <f>IFERROR(__xludf.DUMMYFUNCTION("""COMPUTED_VALUE"""),"Mineral oil")</f>
        <v/>
      </c>
      <c r="E49" s="88">
        <f>IFERROR(__xludf.DUMMYFUNCTION("""COMPUTED_VALUE"""),"Carbopol")</f>
        <v/>
      </c>
      <c r="F49" s="88">
        <f>IFERROR(__xludf.DUMMYFUNCTION("""COMPUTED_VALUE"""),"White beeswax")</f>
        <v/>
      </c>
      <c r="G49" s="88">
        <f>IFERROR(__xludf.DUMMYFUNCTION("""COMPUTED_VALUE"""),"PEG 4000")</f>
        <v/>
      </c>
      <c r="H49" s="88">
        <f>IFERROR(__xludf.DUMMYFUNCTION("""COMPUTED_VALUE"""),"Glycerin")</f>
        <v/>
      </c>
      <c r="I49" s="100">
        <f>IFERROR(__xludf.DUMMYFUNCTION("""COMPUTED_VALUE"""),"3")</f>
        <v/>
      </c>
      <c r="J49" s="88">
        <f>IFERROR(__xludf.DUMMYFUNCTION("""COMPUTED_VALUE"""),"✅ คำตอบที่ถูกต้อง: ข้อ ค. White beeswax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Wh"&amp;"ite beeswax 💡 คำอธิบายและเหตุผลทางเภสัชกรรม:
💡 คำอธิบายและเหตุผลทางเภสัชกรรม:
เฉลยข้อ ค ตาม
🔍 ข้ออื่นผิดเพราะอะไร:
• ข้อ ก. (Mineral oil): ข้อนี้ไม่ใช่คำตอบที่ถูกต้องสำหรับภาวะ Tablet Manufacturing เนื่องจากกลไกการออกฤทธิ์, efficacy หรือข้อบ่งใช้ไม่ตร"&amp;"งกับโจทย์ที่กำหนด
• ข้อ ข. (Carbopol): ข้อนี้ไม่ใช่คำตอบที่ถูกต้องสำหรับภาวะ Tablet Manufacturing เนื่องจากกลไกการออกฤทธิ์, efficacy หรือข้อบ่งใช้ไม่ตรงกับโจทย์ที่กำหนด
• ข้อ ง. (PEG 4000): ข้อนี้ไม่ใช่คำตอบที่ถูกต้องสำหรับภาวะ Tablet Manufacturing เนื่อง"&amp;"จากกลไกการออกฤทธิ์, efficacy หรือข้อบ่งใช้ไม่ตรงกับโจทย์ที่กำหนด
• ข้อ จ. (Glycerin):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State"&amp;"s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Spe"&amp;"cs: จำเกณฑ์ pharmacopoeia limits สำหรับ stability, dissolution และ uniformity
• Defect Troubleshooting: วิเคราะห์สาเหตุและวิธีแก้ไขปัญหา formulation defects เชิงสูตรตำรับ")</f>
        <v/>
      </c>
      <c r="K49" s="100" t="n"/>
      <c r="L49" s="88">
        <f>IFERROR(__xludf.DUMMYFUNCTION("""COMPUTED_VALUE"""),"Tablet Manufacturing")</f>
        <v/>
      </c>
      <c r="M49" s="100">
        <f>IFERROR(__xludf.DUMMYFUNCTION("""COMPUTED_VALUE"""),"Product")</f>
        <v/>
      </c>
      <c r="N49" s="88" t="inlineStr">
        <is>
          <t>Clinic</t>
        </is>
      </c>
      <c r="O49" s="100">
        <f>IFERROR(__xludf.DUMMYFUNCTION("""COMPUTED_VALUE"""),"Mock")</f>
        <v/>
      </c>
      <c r="P49" s="100">
        <f>IFERROR(__xludf.DUMMYFUNCTION("""COMPUTED_VALUE"""),"Pharma Plus เล่มม่วง")</f>
        <v/>
      </c>
      <c r="Q49" s="100" t="n"/>
    </row>
    <row r="50" ht="13.2" customHeight="1" s="49">
      <c r="A50" s="100" t="n">
        <v>48</v>
      </c>
      <c r="B50" s="88">
        <f>IFERROR(__xludf.DUMMYFUNCTION("""COMPUTED_VALUE"""),"สาร polymer ตัวใดนิยมใช้ในการทำ film coat tablet")</f>
        <v/>
      </c>
      <c r="C50" s="100" t="n"/>
      <c r="D50" s="88">
        <f>IFERROR(__xludf.DUMMYFUNCTION("""COMPUTED_VALUE"""),"HPMC")</f>
        <v/>
      </c>
      <c r="E50" s="88">
        <f>IFERROR(__xludf.DUMMYFUNCTION("""COMPUTED_VALUE"""),"CMC")</f>
        <v/>
      </c>
      <c r="F50" s="88">
        <f>IFERROR(__xludf.DUMMYFUNCTION("""COMPUTED_VALUE"""),"Polymeric methacrylates")</f>
        <v/>
      </c>
      <c r="G50" s="88">
        <f>IFERROR(__xludf.DUMMYFUNCTION("""COMPUTED_VALUE"""),"Carbopol")</f>
        <v/>
      </c>
      <c r="H50" s="88">
        <f>IFERROR(__xludf.DUMMYFUNCTION("""COMPUTED_VALUE"""),"Veegum")</f>
        <v/>
      </c>
      <c r="I50" s="100">
        <f>IFERROR(__xludf.DUMMYFUNCTION("""COMPUTED_VALUE"""),"1")</f>
        <v/>
      </c>
      <c r="J50" s="88">
        <f>IFERROR(__xludf.DUMMYFUNCTION("""COMPUTED_VALUE"""),"✅ คำตอบที่ถูกต้อง: ข้อ ก. HPMC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HPMC 💡 คำอ"&amp;"ธิบายและเหตุผลทางเภสัชกรรม:
💡 คำอธิบายและเหตุผลทางเภสัชกรรม:
HPMC (Hydroxypropyl methylcellulose) เป็น polymer มาตรฐานที่นิยมใช้มากที่สุดในการทำ film coating เนื่องจากละลายน้ำได้ดี ให้ฟิล์มที่ยืดหยุ่นและมีความคงตัวสูง
USP/NF, British Pharmacopoeia (BP) แ"&amp;"ละ Remington: The Science and Practice of Pharmacy (หัวข้อ Tablet Coating)
🔍 ข้ออื่นผิดเพราะอะไร:
• ข้อ ข. (CMC): ข้อนี้ไม่ใช่คำตอบที่ถูกต้องสำหรับภาวะ Tablet Coating เนื่องจากกลไกการออกฤทธิ์, efficacy หรือข้อบ่งใช้ไม่ตรงกับโจทย์ที่กำหนด
• ข้อ ค. (Polym"&amp;"eric methacrylates): ข้อนี้ไม่ใช่คำตอบที่ถูกต้องสำหรับภาวะ Tablet Coating เนื่องจากกลไกการออกฤทธิ์, efficacy หรือข้อบ่งใช้ไม่ตรงกับโจทย์ที่กำหนด
• ข้อ ง. (Carbopol): ข้อนี้ไม่ใช่คำตอบที่ถูกต้องสำหรับภาวะ Tablet Coating เนื่องจากกลไกการออกฤทธิ์, efficacy ห"&amp;"รือข้อบ่งใช้ไม่ตรงกับโจทย์ที่กำหนด
• ข้อ จ. (Veegum): ข้อนี้ไม่ใช่คำตอบที่ถูกต้องสำหรับภาวะ Tablet Coating เนื่องจากกลไกการออกฤทธิ์, efficacy หรือข้อบ่งใช้ไม่ตรงกับโจทย์ที่กำหนด
📖 Guideline อ้างอิง:
The United States Pharmacopeia (USP-NF 2024) General C"&amp;"hapters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l"&amp;"ubricant)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50" s="100" t="n"/>
      <c r="L50" s="88">
        <f>IFERROR(__xludf.DUMMYFUNCTION("""COMPUTED_VALUE"""),"Tablet Coating")</f>
        <v/>
      </c>
      <c r="M50" s="100">
        <f>IFERROR(__xludf.DUMMYFUNCTION("""COMPUTED_VALUE"""),"Product")</f>
        <v/>
      </c>
      <c r="N50" s="88" t="inlineStr">
        <is>
          <t>Clinic</t>
        </is>
      </c>
      <c r="O50" s="100">
        <f>IFERROR(__xludf.DUMMYFUNCTION("""COMPUTED_VALUE"""),"Mock")</f>
        <v/>
      </c>
      <c r="P50" s="100">
        <f>IFERROR(__xludf.DUMMYFUNCTION("""COMPUTED_VALUE"""),"Pharma Plus เล่มม่วง")</f>
        <v/>
      </c>
      <c r="Q50" s="100" t="n"/>
    </row>
    <row r="51" ht="13.2" customHeight="1" s="49">
      <c r="A51" s="100" t="n">
        <v>49</v>
      </c>
      <c r="B51" s="88">
        <f>IFERROR(__xludf.DUMMYFUNCTION("""COMPUTED_VALUE"""),"ข้อใดกล่าวผิดเกี่ยวกับยารูปแบบเม็ด")</f>
        <v/>
      </c>
      <c r="C51" s="100" t="n"/>
      <c r="D51" s="88">
        <f>IFERROR(__xludf.DUMMYFUNCTION("""COMPUTED_VALUE"""),"การเตรียมยา solution ทำได้โดยการใช้ตัวทำละลายร่วมที่เป็น organic solvent เพื่อช่วยละลาย")</f>
        <v/>
      </c>
      <c r="E51" s="88">
        <f>IFERROR(__xludf.DUMMYFUNCTION("""COMPUTED_VALUE"""),"ยารูปแบบ solution มักมีค่าความต้านทานการไหลและแรงตึงผิวภายในสารละลายใกล้เคียงกับน้ำ")</f>
        <v/>
      </c>
      <c r="F51" s="88">
        <f>IFERROR(__xludf.DUMMYFUNCTION("""COMPUTED_VALUE"""),"Suspension ใช้เป็นยาฉีดเข้าหลอดเลือดได้ ถ้าขนาดอนุภาคเล็กมากๆ")</f>
        <v/>
      </c>
      <c r="G51" s="88">
        <f>IFERROR(__xludf.DUMMYFUNCTION("""COMPUTED_VALUE"""),"Emulsion ใช้เป็นอาหารทางหลอดเลือดดำได้แต่ควรเป็นการเตรียมใหม่ๆ")</f>
        <v/>
      </c>
      <c r="H51" s="88">
        <f>IFERROR(__xludf.DUMMYFUNCTION("""COMPUTED_VALUE"""),"การลดความเจ็บปวดเมื่อฉีดทำได้โดยเติมสารบางชนิดเช่น buffer")</f>
        <v/>
      </c>
      <c r="I51" s="100">
        <f>IFERROR(__xludf.DUMMYFUNCTION("""COMPUTED_VALUE"""),"1")</f>
        <v/>
      </c>
      <c r="J51" s="88">
        <f>IFERROR(__xludf.DUMMYFUNCTION("""COMPUTED_VALUE"""),"✅ คำตอบที่ถูกต้อง: ข้อ ก. การเตรียมยา solution ทำได้โดยการใช้ตัวทำละลายร่วมที่เป็น organic solvent เพื่อช่วยละลาย
💡 Background:
การพัฒนาสูตรตำรับยาเม็ด (Tablet formulation) ต้องควบคุม powder flowability, compressibility และเลือก excipients เพื่อป้องกัน "&amp;"tablet defects และให้ dissolution rate ตามมาตรฐาน
🎯 ทำไมข้อนี้ถึงถูก:
การเตรียมยา solution ทำได้โดยการใช้ตัวทำละลายร่วมที่เป็น organic solvent เพื่อช่วยละลาย 💡 คำอธิบายและเหตุผลทางเภสัชกรรม:
💡 คำอธิบายและเหตุผลทางเภสัชกรรม:
Suspension ห้ามฉีดเข้าหลอดเ"&amp;"ลือดดำ (IV) เด็ดขาด เนื่องจากจะทำให้อนุภาคไปอุดตันเส้นเลือดฝอย (embolism) แม้จะมีขนาดเล็กมากก็ตาม
USP/NF, British Pharmacopoeia (BP) และ Remington: The Science and Practice of Pharmacy (หัวข้อ Tablet Manufacturing)
🔍 ข้ออื่นผิดเพราะอะไร:
• ข้อ ข. (ยารูป"&amp;"แบบ solution มักมีค่าความต้านทานการไหลและแรงตึงผิวภายในสารละลายใกล้เคียงกับน้ำ): ข้อนี้ไม่ใช่คำตอบที่ถูกต้องสำหรับภาวะ Tablet Manufacturing เนื่องจากกลไกการออกฤทธิ์, efficacy หรือข้อบ่งใช้ไม่ตรงกับโจทย์ที่กำหนด
• ข้อ ค. (Suspension ใช้เป็นยาฉีดเข้าหลอดเลื"&amp;"อดได้ ถ้าขนาดอนุภาคเล็กมากๆ): ข้อนี้ไม่ใช่คำตอบที่ถูกต้องสำหรับภาวะ Tablet Manufacturing เนื่องจากกลไกการออกฤทธิ์, efficacy หรือข้อบ่งใช้ไม่ตรงกับโจทย์ที่กำหนด
• ข้อ ง. (Emulsion ใช้เป็นอาหารทางหลอดเลือดดำได้แต่ควรเป็นการเตรียมใหม่ๆ): ข้อนี้ไม่ใช่คำตอบที่"&amp;"ถูกต้องสำหรับภาวะ Tablet Manufacturing เนื่องจากกลไกการออกฤทธิ์, efficacy หรือข้อบ่งใช้ไม่ตรงกับโจทย์ที่กำหนด
• ข้อ จ. (การลดความเจ็บปวดเมื่อฉีดทำได้โดยเติมสารบางชนิดเช่น buffer): ข้อนี้ไม่ใช่คำตอบที่ถูกต้องสำหรับภาวะ Tablet Manufacturing เนื่องจากกลไกการ"&amp;"ออกฤทธิ์,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"&amp;"Pharmacy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Troubleshooti"&amp;"ng: วิเคราะห์สาเหตุและวิธีแก้ไขปัญหา formulation defects เชิงสูตรตำรับ")</f>
        <v/>
      </c>
      <c r="K51" s="100" t="n"/>
      <c r="L51" s="88">
        <f>IFERROR(__xludf.DUMMYFUNCTION("""COMPUTED_VALUE"""),"Tablet Manufacturing")</f>
        <v/>
      </c>
      <c r="M51" s="100">
        <f>IFERROR(__xludf.DUMMYFUNCTION("""COMPUTED_VALUE"""),"Product")</f>
        <v/>
      </c>
      <c r="N51" s="88" t="inlineStr">
        <is>
          <t>Clinic</t>
        </is>
      </c>
      <c r="O51" s="100">
        <f>IFERROR(__xludf.DUMMYFUNCTION("""COMPUTED_VALUE"""),"Mock")</f>
        <v/>
      </c>
      <c r="P51" s="100">
        <f>IFERROR(__xludf.DUMMYFUNCTION("""COMPUTED_VALUE"""),"Pharma Plus เล่มม่วง")</f>
        <v/>
      </c>
      <c r="Q51" s="100" t="n"/>
    </row>
    <row r="52" ht="13.2" customHeight="1" s="49">
      <c r="A52" s="100" t="n">
        <v>50</v>
      </c>
      <c r="B52" s="88">
        <f>IFERROR(__xludf.DUMMYFUNCTION("""COMPUTED_VALUE"""),"ข้อใดถูกต้องที่สุดเกี่ยวกับ tonicity ของยาฉีด")</f>
        <v/>
      </c>
      <c r="C52" s="100" t="n"/>
      <c r="D52" s="88">
        <f>IFERROR(__xludf.DUMMYFUNCTION("""COMPUTED_VALUE"""),"จัดเป็น colligative property")</f>
        <v/>
      </c>
      <c r="E52" s="88">
        <f>IFERROR(__xludf.DUMMYFUNCTION("""COMPUTED_VALUE"""),"สามารถปรับได้โดยเติมสารบางชนิด เช่น phosphate acetate ซึ่งนิยมมาก")</f>
        <v/>
      </c>
      <c r="F52" s="88">
        <f>IFERROR(__xludf.DUMMYFUNCTION("""COMPUTED_VALUE"""),"การฉีด hypertonic solution ก่อให้เกิด cell lysis ได้")</f>
        <v/>
      </c>
      <c r="G52" s="88">
        <f>IFERROR(__xludf.DUMMYFUNCTION("""COMPUTED_VALUE"""),"การฉีดยา isotonic ต่อระบบเลือด มักเป็น isotonic ต่อเนื้อเยื่ออื่นด้วย")</f>
        <v/>
      </c>
      <c r="H52" s="88">
        <f>IFERROR(__xludf.DUMMYFUNCTION("""COMPUTED_VALUE"""),"Normal saline เป็นทั้ง isotonic และ iso-osmotic")</f>
        <v/>
      </c>
      <c r="I52" s="100">
        <f>IFERROR(__xludf.DUMMYFUNCTION("""COMPUTED_VALUE"""),"5")</f>
        <v/>
      </c>
      <c r="J52" s="88">
        <f>IFERROR(__xludf.DUMMYFUNCTION("""COMPUTED_VALUE"""),"✅ คำตอบที่ถูกต้อง: ข้อ จ. Normal saline เป็นทั้ง isotonic และ iso-osmotic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Normal sa"&amp;"line เป็นทั้ง isotonic และ iso-osmotic 💡 คำอธิบายและเหตุผลทางเภสัชกรรม:
💡 คำอธิบายและเหตุผลทางเภสัชกรรม:
Normal saline (0.9% NaCl) มีความเข้มข้นที่ทำให้จุดเยือกแข็งลดลงเท่ากับเลือด (-0.52 °C) จึงเป็นทั้ง isotonic และ iso-osmotic
USP/NF, British Pharmaco"&amp;"poeia (BP) และ Remington: The Science and Practice of Pharmacy (หัวข้อ Tablet Manufacturing)
🔍 ข้ออื่นผิดเพราะอะไร:
• ข้อ ก. (จัดเป็น colligative property): ข้อนี้ไม่ใช่คำตอบที่ถูกต้องสำหรับภาวะ Tablet Manufacturing เนื่องจากกลไกการออกฤทธิ์, efficacy หร"&amp;"ือข้อบ่งใช้ไม่ตรงกับโจทย์ที่กำหนด
• ข้อ ข. (สามารถปรับได้โดยเติมสารบางชนิด เช่น phosphate acetate ซึ่งนิยมมาก): ข้อนี้ไม่ใช่คำตอบที่ถูกต้องสำหรับภาวะ Tablet Manufacturing เนื่องจากกลไกการออกฤทธิ์, efficacy หรือข้อบ่งใช้ไม่ตรงกับโจทย์ที่กำหนด
• ข้อ ค. (การ"&amp;"ฉีด hypertonic solution ก่อให้เกิด cell lysis ได้): ข้อนี้ไม่ใช่คำตอบที่ถูกต้องสำหรับภาวะ Tablet Manufacturing เนื่องจากกลไกการออกฤทธิ์, efficacy หรือข้อบ่งใช้ไม่ตรงกับโจทย์ที่กำหนด
• ข้อ ง. (การฉีดยา isotonic ต่อระบบเลือด มักเป็น isotonic ต่อเนื้อเยื่ออื"&amp;"่นด้วย):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Dis"&amp;"solution,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phar"&amp;"macopoeia limits สำหรับ stability, dissolution และ uniformity
• Defect Troubleshooting: วิเคราะห์สาเหตุและวิธีแก้ไขปัญหา formulation defects เชิงสูตรตำรับ")</f>
        <v/>
      </c>
      <c r="K52" s="100" t="n"/>
      <c r="L52" s="88">
        <f>IFERROR(__xludf.DUMMYFUNCTION("""COMPUTED_VALUE"""),"Tablet Manufacturing")</f>
        <v/>
      </c>
      <c r="M52" s="100">
        <f>IFERROR(__xludf.DUMMYFUNCTION("""COMPUTED_VALUE"""),"Product")</f>
        <v/>
      </c>
      <c r="N52" s="88" t="inlineStr">
        <is>
          <t>Clinic</t>
        </is>
      </c>
      <c r="O52" s="100">
        <f>IFERROR(__xludf.DUMMYFUNCTION("""COMPUTED_VALUE"""),"Mock")</f>
        <v/>
      </c>
      <c r="P52" s="100">
        <f>IFERROR(__xludf.DUMMYFUNCTION("""COMPUTED_VALUE"""),"Pharma Plus เล่มม่วง")</f>
        <v/>
      </c>
      <c r="Q52" s="100" t="n"/>
    </row>
    <row r="53" ht="13.2" customHeight="1" s="49">
      <c r="A53" s="100" t="n">
        <v>51</v>
      </c>
      <c r="B53" s="88">
        <f>IFERROR(__xludf.DUMMYFUNCTION("""COMPUTED_VALUE"""),"การรักษาโรคมาลาเรีย แพทย์์ลงท่านใช้ยา tetracycline ร่วมกับ quinine สำหรับผู้ป่วยที่ติดเชื้อมาลาเรียที่ดื้อยาหลายชนิด สารเจือจาง (diluent) ในการตั้งสูตรตำรับยาแคปซูลชนิดแข็งของ tetracycline 250 mg
สารเจือจาง (diluent) ในการตั้งสูตรตำรับยาแคปซูลชนิดแข็งของ t"&amp;"etracycline 250 mg")</f>
        <v/>
      </c>
      <c r="C53" s="100" t="n"/>
      <c r="D53" s="88">
        <f>IFERROR(__xludf.DUMMYFUNCTION("""COMPUTED_VALUE"""),"Spray dried lactose")</f>
        <v/>
      </c>
      <c r="E53" s="88">
        <f>IFERROR(__xludf.DUMMYFUNCTION("""COMPUTED_VALUE"""),"Microcrystalline cellulose")</f>
        <v/>
      </c>
      <c r="F53" s="88">
        <f>IFERROR(__xludf.DUMMYFUNCTION("""COMPUTED_VALUE"""),"Tapioca starch")</f>
        <v/>
      </c>
      <c r="G53" s="88">
        <f>IFERROR(__xludf.DUMMYFUNCTION("""COMPUTED_VALUE"""),"Dibasic calcium phosphate")</f>
        <v/>
      </c>
      <c r="H53" s="88">
        <f>IFERROR(__xludf.DUMMYFUNCTION("""COMPUTED_VALUE"""),"Mannitol")</f>
        <v/>
      </c>
      <c r="I53" s="100">
        <f>IFERROR(__xludf.DUMMYFUNCTION("""COMPUTED_VALUE"""),"1")</f>
        <v/>
      </c>
      <c r="J53" s="88">
        <f>IFERROR(__xludf.DUMMYFUNCTION("""COMPUTED_VALUE"""),"✅ คำตอบที่ถูกต้อง: ข้อ ก. Spray dried lactose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Spray dried l"&amp;"actose 💡 คำอธิบายและเหตุผลทางเภสัชกรรม:
💡 คำอธิบายและเหตุผลทางเภสัชกรรม:
Tetracycline เกิดปฏิกิริยากับ calcium salt เกิดเป็น chelate ที่ดูดซึมไม่ได้ ดังนั้นจึงห้ามใช้ Dibasic calcium phosphate เป็นสารเจือจางร่วมกับ tetracycline
 เป็น Diluent / Filler ย"&amp;"อดนิยม ละลายน้ำได้ดี ให้ mouthfeel ที่ดี แต่เกิด Maillard reaction (เม็ดยาเปลี่ยนเป็นสีน้ำตาล) เมื่อผสมกับ primary amine drugs
USP/NF, British Pharmacopoeia (BP) และ Remington: The Science and Practice of Pharmacy (หัวข้อ Hard &amp; Soft Gelatin Capsules)
🔍"&amp;" ข้ออื่นผิดเพราะอะไร:
• ข้อ ข. (Microcrystalline cellulose): ข้อนี้ไม่ใช่คำตอบที่ถูกต้องสำหรับภาวะ Hard &amp; Soft Gelatin Capsules เนื่องจากกลไกการออกฤทธิ์, efficacy หรือข้อบ่งใช้ไม่ตรงกับโจทย์ที่กำหนด
• ข้อ ค. (Tapioca starch): ข้อนี้ไม่ใช่คำตอบที่ถูกต้องสำ"&amp;"หรับภาวะ Hard &amp; Soft Gelatin Capsules เนื่องจากกลไกการออกฤทธิ์, efficacy หรือข้อบ่งใช้ไม่ตรงกับโจทย์ที่กำหนด
• ข้อ ง. (Dibasic calcium phosphate): ข้อนี้ไม่ใช่คำตอบที่ถูกต้องสำหรับภาวะ Hard &amp; Soft Gelatin Capsules เนื่องจากกลไกการออกฤทธิ์, efficacy หรือข้"&amp;"อบ่งใช้ไม่ตรงกับโจทย์ที่กำหนด
• ข้อ จ. (Mannitol): เป็น Diluent ชนิด non-hygroscopic ให้ negative heat of solution (รู้สึกเย็นในปาก) นิยมใช้ใน chewable tablets และ orally disintegrating tablets (ODTs)
📖 Guideline อ้างอิง:
The United States Pharmacopeia "&amp;"(USP-NF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Quali"&amp;"ty Specs: จำเกณฑ์ pharmacopoeia limits สำหรับ stability, dissolution และ uniformity
• Defect Troubleshooting: วิเคราะห์สาเหตุและวิธีแก้ไขปัญหา formulation defects เชิงสูตรตำรับ")</f>
        <v/>
      </c>
      <c r="K53" s="100" t="n"/>
      <c r="L53" s="88">
        <f>IFERROR(__xludf.DUMMYFUNCTION("""COMPUTED_VALUE"""),"Hard &amp; Soft Gelatin Capsules")</f>
        <v/>
      </c>
      <c r="M53" s="100">
        <f>IFERROR(__xludf.DUMMYFUNCTION("""COMPUTED_VALUE"""),"Product")</f>
        <v/>
      </c>
      <c r="N53" s="88" t="inlineStr">
        <is>
          <t>Clinic</t>
        </is>
      </c>
      <c r="O53" s="100">
        <f>IFERROR(__xludf.DUMMYFUNCTION("""COMPUTED_VALUE"""),"Mock")</f>
        <v/>
      </c>
      <c r="P53" s="100">
        <f>IFERROR(__xludf.DUMMYFUNCTION("""COMPUTED_VALUE"""),"Pharma Plus เล่มม่วง")</f>
        <v/>
      </c>
      <c r="Q53" s="100" t="n"/>
    </row>
    <row r="54" ht="13.2" customHeight="1" s="49">
      <c r="A54" s="100" t="n">
        <v>52</v>
      </c>
      <c r="B54" s="88">
        <f>IFERROR(__xludf.DUMMYFUNCTION("""COMPUTED_VALUE"""),"โรงงานผลิตยาแห่งหนึ่งใช้เครื่องบรรจุแคปซูลกึ่งอัตโนมัติ มีกำลังการผลิตต่ำ (ประมาณ 20000 แคปซูลต่อวัน) และบรรจุได้เฉพาะผงยาเท่านั้น สูตรตำรับยาแคปซูลชนิดแข็งดังกล่าว ควรมีคุณสมบัติที่สำคัญดังต่อไปนี้ ยกเว้น
สูตรตำรับยาแคปซูลชนิดแข็งดังกล่าว ควรมีคุณสมบัติท"&amp;"ี่สำคัญดังต่อไปนี้ ยกเว้น")</f>
        <v/>
      </c>
      <c r="C54" s="100" t="n"/>
      <c r="D54" s="88">
        <f>IFERROR(__xludf.DUMMYFUNCTION("""COMPUTED_VALUE"""),"ผงยามีการกระจายขนาดอนุภาคในช่วงแคบ")</f>
        <v/>
      </c>
      <c r="E54" s="88">
        <f>IFERROR(__xludf.DUMMYFUNCTION("""COMPUTED_VALUE"""),"ผงยามีค่า angle of repose ต่ำ")</f>
        <v/>
      </c>
      <c r="F54" s="88">
        <f>IFERROR(__xludf.DUMMYFUNCTION("""COMPUTED_VALUE"""),"สารเจือจางมีความหนาแน่นใกล้เคียงตัวยาสำคัญ")</f>
        <v/>
      </c>
      <c r="G54" s="88">
        <f>IFERROR(__xludf.DUMMYFUNCTION("""COMPUTED_VALUE"""),"ปริมาณของตัวยาและสารช่วยรวมกัน ควรบรรจุขอบ body ของเปลือก capsule ได้เต็มหรือเกือบเต็ม")</f>
        <v/>
      </c>
      <c r="H54" s="88">
        <f>IFERROR(__xludf.DUMMYFUNCTION("""COMPUTED_VALUE"""),"สารช่วยการไหลที่ใช้มีคุณสมบัติเป็น true lubricant มากกว่า glidant")</f>
        <v/>
      </c>
      <c r="I54" s="100">
        <f>IFERROR(__xludf.DUMMYFUNCTION("""COMPUTED_VALUE"""),"5")</f>
        <v/>
      </c>
      <c r="J54" s="88">
        <f>IFERROR(__xludf.DUMMYFUNCTION("""COMPUTED_VALUE"""),"✅ คำตอบที่ถูกต้อง: ข้อ จ. สารช่วยการไหลที่ใช้มีคุณสมบัติเป็น true lubricant มากกว่า glidant
💡 Background:
ตำรับยาน้ำและกึ่งแข็ง (Liquid &amp; Semisolid dosage forms) ต้องควบคุม physical stability, zeta potential และการเลือกใช้ surfactants/suspending agents "&amp;"ให้เหมาะสม
🎯 ทำไมข้อนี้ถึงถูก:
สารช่วยการไหลที่ใช้มีคุณสมบัติเป็น true lubricant มากกว่า glidant 💡 คำอธิบายและเหตุผลทางเภสัชกรรม:
💡 คำอธิบายและเหตุผลทางเภสัชกรรม:
เครื่องบรรจุแคปซูลกึ่งอัตโนมัติอาศัยการไหลที่ดีของผงยา จึงต้องการสารช่วยการไหลที่มีคุณสม"&amp;"บัติเป็น glidant (ลดแรงเสียดทานระหว่างอนุภาค) มากกว่า lubricant
USP/NF, British Pharmacopoeia (BP) และ Remington: The Science and Practice of Pharmacy (หัวข้อ Hard &amp; Soft Gelatin Capsules)
🔍 ข้ออื่นผิดเพราะอะไร:
• ข้อ ก. (ผงยามีการกระจายขนาดอนุภาคในช่วง"&amp;"แคบ): ข้อนี้ไม่ใช่คำตอบที่ถูกต้องสำหรับภาวะ Hard &amp; Soft Gelatin Capsules เนื่องจากกลไกการออกฤทธิ์, efficacy หรือข้อบ่งใช้ไม่ตรงกับโจทย์ที่กำหนด
• ข้อ ข. (ผงยามีค่า angle of repose ต่ำ): ข้อนี้ไม่ใช่คำตอบที่ถูกต้องสำหรับภาวะ Hard &amp; Soft Gelatin Capsules เน"&amp;"ื่องจากกลไกการออกฤทธิ์, efficacy หรือข้อบ่งใช้ไม่ตรงกับโจทย์ที่กำหนด
• ข้อ ค. (สารเจือจางมีความหนาแน่นใกล้เคียงตัวยาสำคัญ): ข้อนี้ไม่ใช่คำตอบที่ถูกต้องสำหรับภาวะ Hard &amp; Soft Gelatin Capsules เนื่องจากกลไกการออกฤทธิ์, efficacy หรือข้อบ่งใช้ไม่ตรงกับโจทย์ที"&amp;"่กำหนด
• ข้อ ง. (ปริมาณของตัวยาและสารช่วยรวมกัน ควรบรรจุขอบ body ของเปลือก capsule ได้เต็มหรือเกือบเต็ม): ข้อนี้ไม่ใช่คำตอบที่ถูกต้องสำหรับภาวะ Hard &amp; Soft Gelatin Capsules เนื่องจากกลไกการออกฤทธิ์, efficacy หรือข้อบ่งใช้ไม่ตรงกับโจทย์ที่กำหนด
📖 Guideli"&amp;"ne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(diluen"&amp;"t,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54" s="100" t="n"/>
      <c r="L54" s="88">
        <f>IFERROR(__xludf.DUMMYFUNCTION("""COMPUTED_VALUE"""),"Hard &amp; Soft Gelatin Capsules")</f>
        <v/>
      </c>
      <c r="M54" s="100">
        <f>IFERROR(__xludf.DUMMYFUNCTION("""COMPUTED_VALUE"""),"Product")</f>
        <v/>
      </c>
      <c r="N54" s="88" t="inlineStr">
        <is>
          <t>Clinic</t>
        </is>
      </c>
      <c r="O54" s="100">
        <f>IFERROR(__xludf.DUMMYFUNCTION("""COMPUTED_VALUE"""),"Mock")</f>
        <v/>
      </c>
      <c r="P54" s="100">
        <f>IFERROR(__xludf.DUMMYFUNCTION("""COMPUTED_VALUE"""),"Pharma Plus เล่มม่วง")</f>
        <v/>
      </c>
      <c r="Q54" s="100" t="n"/>
    </row>
    <row r="55" ht="13.2" customHeight="1" s="49">
      <c r="A55" s="100" t="n">
        <v>53</v>
      </c>
      <c r="B55" s="88">
        <f>IFERROR(__xludf.DUMMYFUNCTION("""COMPUTED_VALUE"""),"ตำรับ aspirin suspension ที่เตรียมแล้วพบว่า เมื่อตั้งทิ้งไว้เป็นก้อนแข็ง เรียกปรากฏการณ์นี้ว่า")</f>
        <v/>
      </c>
      <c r="C55" s="100" t="n"/>
      <c r="D55" s="88">
        <f>IFERROR(__xludf.DUMMYFUNCTION("""COMPUTED_VALUE"""),"Flocculation")</f>
        <v/>
      </c>
      <c r="E55" s="88">
        <f>IFERROR(__xludf.DUMMYFUNCTION("""COMPUTED_VALUE"""),"Lamination")</f>
        <v/>
      </c>
      <c r="F55" s="88">
        <f>IFERROR(__xludf.DUMMYFUNCTION("""COMPUTED_VALUE"""),"Creaming")</f>
        <v/>
      </c>
      <c r="G55" s="88">
        <f>IFERROR(__xludf.DUMMYFUNCTION("""COMPUTED_VALUE"""),"Coalescence")</f>
        <v/>
      </c>
      <c r="H55" s="88">
        <f>IFERROR(__xludf.DUMMYFUNCTION("""COMPUTED_VALUE"""),"Caking")</f>
        <v/>
      </c>
      <c r="I55" s="100">
        <f>IFERROR(__xludf.DUMMYFUNCTION("""COMPUTED_VALUE"""),"5")</f>
        <v/>
      </c>
      <c r="J55" s="88">
        <f>IFERROR(__xludf.DUMMYFUNCTION("""COMPUTED_VALUE"""),"✅ คำตอบที่ถูกต้อง: ข้อ จ. Caking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Caking 💡 คำอธิบายและเหตุผ"&amp;"ลทางเภสัชกรรม:
💡 คำอธิบายและเหตุผลทางเภสัชกรรม:
Caking คือปรากฏการณ์ที่อนุภาคใน suspension ตกตะกอนอัดแน่นก้นภาชนะและไม่สามารถกระจายตัวได้อีกด้วยการเขย่า เกิดจากอนุภาคเกิดการ caking หรือ crystal growth
USP/NF, British Pharmacopoeia (BP) และ Remington: The"&amp;" Science and Practice of Pharmacy (หัวข้อ Tablet Manufacturing)
🔍 ข้ออื่นผิดเพราะอะไร:
• ข้อ ก. (Flocculation): ข้อนี้ไม่ใช่คำตอบที่ถูกต้องสำหรับภาวะ Tablet Manufacturing เนื่องจากกลไกการออกฤทธิ์, efficacy หรือข้อบ่งใช้ไม่ตรงกับโจทย์ที่กำหนด
• ข้อ ข. (L"&amp;"amination): ข้อนี้ไม่ใช่คำตอบที่ถูกต้องสำหรับภาวะ Tablet Manufacturing เนื่องจากกลไกการออกฤทธิ์, efficacy หรือข้อบ่งใช้ไม่ตรงกับโจทย์ที่กำหนด
• ข้อ ค. (Creaming): ข้อนี้ไม่ใช่คำตอบที่ถูกต้องสำหรับภาวะ Tablet Manufacturing เนื่องจากกลไกการออกฤทธิ์, efficac"&amp;"y หรือข้อบ่งใช้ไม่ตรงกับโจทย์ที่กำหนด
• ข้อ ง. (Coalescence):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2"&amp;"024)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pharmacopoei"&amp;"a limits สำหรับ stability, dissolution และ uniformity
• Defect Troubleshooting: วิเคราะห์สาเหตุและวิธีแก้ไขปัญหา formulation defects เชิงสูตรตำรับ")</f>
        <v/>
      </c>
      <c r="K55" s="100" t="n"/>
      <c r="L55" s="88">
        <f>IFERROR(__xludf.DUMMYFUNCTION("""COMPUTED_VALUE"""),"Tablet Manufacturing")</f>
        <v/>
      </c>
      <c r="M55" s="100">
        <f>IFERROR(__xludf.DUMMYFUNCTION("""COMPUTED_VALUE"""),"Product")</f>
        <v/>
      </c>
      <c r="N55" s="88" t="inlineStr">
        <is>
          <t>Clinic</t>
        </is>
      </c>
      <c r="O55" s="100">
        <f>IFERROR(__xludf.DUMMYFUNCTION("""COMPUTED_VALUE"""),"Mock")</f>
        <v/>
      </c>
      <c r="P55" s="100">
        <f>IFERROR(__xludf.DUMMYFUNCTION("""COMPUTED_VALUE"""),"Pharma Plus เล่มม่วง")</f>
        <v/>
      </c>
      <c r="Q55" s="100" t="n"/>
    </row>
    <row r="56" ht="13.2" customHeight="1" s="49">
      <c r="A56" s="100" t="n">
        <v>54</v>
      </c>
      <c r="B56" s="88">
        <f>IFERROR(__xludf.DUMMYFUNCTION("""COMPUTED_VALUE"""),"ทำ dissolution test ของยาวาร์ฟารินขนาด 5 mg ได้ผลการทดสอบของยา ทั้งหมดเม็ดใน S1 มา โดยยา มีน้ำหนัก 4.25 mg, 4.00 mg, 4.5 mg, 4.5 mg, 5.25 mg และ 4.7 mg
ข้อใดถูกต้อง")</f>
        <v/>
      </c>
      <c r="C56" s="100" t="n"/>
      <c r="D56" s="88">
        <f>IFERROR(__xludf.DUMMYFUNCTION("""COMPUTED_VALUE"""),"ผ่านการทดสอบใน S1 ทั้งหกเม็ด")</f>
        <v/>
      </c>
      <c r="E56" s="88">
        <f>IFERROR(__xludf.DUMMYFUNCTION("""COMPUTED_VALUE"""),"มี 3 เม็ดไม่ผ่านการทดสอบใน S1")</f>
        <v/>
      </c>
      <c r="F56" s="88">
        <f>IFERROR(__xludf.DUMMYFUNCTION("""COMPUTED_VALUE"""),"มี 1 เม็ดไม่ผ่านการทดสอบใน S1")</f>
        <v/>
      </c>
      <c r="G56" s="88">
        <f>IFERROR(__xludf.DUMMYFUNCTION("""COMPUTED_VALUE"""),"ต้องทำการทดสอบเพิ่มอีก 12 เม็ด")</f>
        <v/>
      </c>
      <c r="H56" s="88">
        <f>IFERROR(__xludf.DUMMYFUNCTION("""COMPUTED_VALUE"""),"มี 4 เม็ดไม่ผ่านการทดสอบ")</f>
        <v/>
      </c>
      <c r="I56" s="100">
        <f>IFERROR(__xludf.DUMMYFUNCTION("""COMPUTED_VALUE"""),"1")</f>
        <v/>
      </c>
      <c r="J56" s="88">
        <f>IFERROR(__xludf.DUMMYFUNCTION("""COMPUTED_VALUE"""),"✅ คำตอบที่ถูกต้อง: ข้อ ก. ผ่านการทดสอบใน S1 ทั้งหกเม็ด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ทำไมข"&amp;"้อนี้ถึงถูก:
ผ่านการทดสอบใน S1 ทั้งหกเม็ด 💡 คำอธิบายและเหตุผลทางเภสัชกรรม:
💡 คำอธิบายและเหตุผลทางเภสัชกรรม:
ตามเกณฑ์มาตรฐาน USP สำหรับ Dissolution Stage S1 (n = 6): แต่ละหน่วย (Each unit) ต้องไม่น้อยกว่า Q + 5% โดยทั่วไป Q ของ warfarin คือ 80% (Q+5% = 8"&amp;"5%) เมื่อคำนวณน้ำหนักยาเทียบกับขนาด 5 mg จะพบว่าน้ำหนักที่วัดได้แสดงถึงปริมาณยาที่ละลายได้ ซึ่งมีบางเม็ดที่ไม่ถึงเกณฑ์ใน S1 จึงต้องทำต่อใน S2
USP/NF, British Pharmacopoeia (BP) และ Remington: The Science and Practice of Pharmacy (หัวข้อ Tablet Manufacturi"&amp;"ng)
🔍 ข้ออื่นผิดเพราะอะไร:
• ข้อ ข. (มี 3 เม็ดไม่ผ่านการทดสอบใน S1): ข้อนี้ไม่ใช่คำตอบที่ถูกต้องสำหรับภาวะ Tablet Manufacturing เนื่องจากกลไกการออกฤทธิ์, efficacy หรือข้อบ่งใช้ไม่ตรงกับโจทย์ที่กำหนด
• ข้อ ค. (มี 1 เม็ดไม่ผ่านการทดสอบใน S1): ข้อนี้ไม่ใช่"&amp;"คำตอบที่ถูกต้องสำหรับภาวะ Tablet Manufacturing เนื่องจากกลไกการออกฤทธิ์, efficacy หรือข้อบ่งใช้ไม่ตรงกับโจทย์ที่กำหนด
• ข้อ ง. (ต้องทำการทดสอบเพิ่มอีก 12 เม็ด): ข้อนี้ไม่ใช่คำตอบที่ถูกต้องสำหรับภาวะ Tablet Manufacturing เนื่องจากกลไกการออกฤทธิ์, efficacy "&amp;"หรือข้อบ่งใช้ไม่ตรงกับโจทย์ที่กำหนด
• ข้อ จ. (มี 4 เม็ดไม่ผ่านการทดสอบ):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Pharmacopei"&amp;"a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disinte"&amp;"grant,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56" s="100" t="n"/>
      <c r="L56" s="88">
        <f>IFERROR(__xludf.DUMMYFUNCTION("""COMPUTED_VALUE"""),"Tablet Manufacturing")</f>
        <v/>
      </c>
      <c r="M56" s="100">
        <f>IFERROR(__xludf.DUMMYFUNCTION("""COMPUTED_VALUE"""),"Product")</f>
        <v/>
      </c>
      <c r="N56" s="88" t="inlineStr">
        <is>
          <t>Clinic</t>
        </is>
      </c>
      <c r="O56" s="100">
        <f>IFERROR(__xludf.DUMMYFUNCTION("""COMPUTED_VALUE"""),"Mock")</f>
        <v/>
      </c>
      <c r="P56" s="100">
        <f>IFERROR(__xludf.DUMMYFUNCTION("""COMPUTED_VALUE"""),"Pharma Plus เล่มม่วง")</f>
        <v/>
      </c>
      <c r="Q56" s="100" t="n"/>
    </row>
    <row r="57" ht="13.2" customHeight="1" s="49">
      <c r="A57" s="100" t="n">
        <v>55</v>
      </c>
      <c r="B57" s="88">
        <f>IFERROR(__xludf.DUMMYFUNCTION("""COMPUTED_VALUE"""),"ยาของบริษัทใดมีความสามารถในการละลายน้ำที่ดีกว่ากัน")</f>
        <v/>
      </c>
      <c r="C57" s="100" t="n"/>
      <c r="D57" s="88">
        <f>IFERROR(__xludf.DUMMYFUNCTION("""COMPUTED_VALUE"""),"ยาของบริษัท A ละลายน้ำได้ดีกว่า บริษัท B เนื่องจากมี lactose ทำให้ละลายน้ำได้ดีกว่า")</f>
        <v/>
      </c>
      <c r="E57" s="88">
        <f>IFERROR(__xludf.DUMMYFUNCTION("""COMPUTED_VALUE"""),"ยาของบริษัท A ละลายน้ำได้ดีกว่า บริษัท B เนื่องจากมีปริมาณ magnesium stearate มากกว่า")</f>
        <v/>
      </c>
      <c r="F57" s="88">
        <f>IFERROR(__xludf.DUMMYFUNCTION("""COMPUTED_VALUE"""),"ยาของบริษัท B ละลายน้ำได้ดีกว่า บริษัท A เนื่องจากมี microcrystalline cellulose ช่วยในการละลาย")</f>
        <v/>
      </c>
      <c r="G57" s="88">
        <f>IFERROR(__xludf.DUMMYFUNCTION("""COMPUTED_VALUE"""),"ยาของบริษัท B ละลายน้ำได้ดีกว่า บริษัท A เนื่องจากมี sodium lauryl sulfate เป็น wetting agent")</f>
        <v/>
      </c>
      <c r="H57" s="88">
        <f>IFERROR(__xludf.DUMMYFUNCTION("""COMPUTED_VALUE"""),"ยาของบริษัท A และ B ละลายน้ำได้เท่ากันเนื่องจากยา allopurinol มีคุณสมบัติละลายน้ำได้น้อยอยู่แล้ว")</f>
        <v/>
      </c>
      <c r="I57" s="100">
        <f>IFERROR(__xludf.DUMMYFUNCTION("""COMPUTED_VALUE"""),"1")</f>
        <v/>
      </c>
      <c r="J57" s="88">
        <f>IFERROR(__xludf.DUMMYFUNCTION("""COMPUTED_VALUE"""),"✅ คำตอบที่ถูกต้อง: ข้อ ก. ยาของบริษัท A ละลายน้ำได้ดีกว่า บริษัท B เนื่องจากมี lactose ทำให้ละลายน้ำได้ดีกว่า
💡 Background:
การพัฒนาสูตรตำรับยาเม็ด (Tablet formulation) ต้องควบคุม powder flowability, compressibility และเลือก excipients เพื่อป้องกัน tabl"&amp;"et defects และให้ dissolution rate ตามมาตรฐาน
🎯 ทำไมข้อนี้ถึงถูก:
ยาของบริษัท A ละลายน้ำได้ดีกว่า บริษัท B เนื่องจากมี lactose ทำให้ละลายน้ำได้ดีกว่า 💡 คำอธิบายและเหตุผลทางเภสัชกรรม:
💡 คำอธิบายและเหตุผลทางเภสัชกรรม:
Sodium lauryl sulfate (SLS) ทำหน้าท"&amp;"ี่เป็น wetting agent (สารลดแรงตึงผิว) ช่วยลดมุมสัมผัสระหว่างของแข็งกับน้ำ ทำให้ตัวยาละลายน้ำได้ดีขึ้น
 เป็น Diluent / Filler ยอดนิยม ละลายน้ำได้ดี ให้ mouthfeel ที่ดี แต่เกิด Maillard reaction (เม็ดยาเปลี่ยนเป็นสีน้ำตาล) เมื่อผสมกับ primary amine drugs
U"&amp;"SP/NF, British Pharmacopoeia (BP) และ Remington: The Science and Practice of Pharmacy (หัวข้อ Tablet Manufacturing)
🔍 ข้ออื่นผิดเพราะอะไร:
• ข้อ ข. (ยาของบริษัท A ละลายน้ำได้ดีกว่า บริษัท B เนื่องจากมีปริมาณ magnesium stearate มากกว่า): เป็น Boundary lu"&amp;"bricant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(ยาของบริษัท B ละลายน้ำได้ดีกว่า บริษัท A เนื่องจากมี microcrystalline cellulose ช่วยในการละลาย): ข้อนี้ไม่ใช่คำต"&amp;"อบที่ถูกต้องสำหรับภาวะ Tablet Manufacturing เนื่องจากกลไกการออกฤทธิ์, efficacy หรือข้อบ่งใช้ไม่ตรงกับโจทย์ที่กำหนด
• ข้อ ง. (ยาของบริษัท B ละลายน้ำได้ดีกว่า บริษัท A เนื่องจากมี sodium lauryl sulfate เป็น wetting agent): ข้อนี้ไม่ใช่คำตอบที่ถูกต้องสำหรับภ"&amp;"าวะ Tablet Manufacturing เนื่องจากกลไกการออกฤทธิ์, efficacy หรือข้อบ่งใช้ไม่ตรงกับโจทย์ที่กำหนด
• ข้อ จ. (ยาของบริษัท A และ B ละลายน้ำได้เท่ากันเนื่องจากยา allopurinol มีคุณสมบัติละลายน้ำได้น้อยอยู่แล้ว): เป็น Xanthine Oxidase Inhibitor สำหรับ Urate-Lower"&amp;"ing Therapy (ULT) ระยะยาว ห้ามเริ่มใช้ขณะ acute gout flare กำเริบเฉียบพลัน และต้องระวัง severe cutaneous ADR (SCARs) โดยเฉพาะผู้ที่มี HLA-B58:01
📖 Guideline อ้างอิง:
The United States Pharmacopeia (USP-NF 2024) General Chapter &lt;1088&gt; In Vitro and In Vi"&amp;"vo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"&amp;"limits สำหรับ stability, dissolution และ uniformity
• Defect Troubleshooting: วิเคราะห์สาเหตุและวิธีแก้ไขปัญหา formulation defects เชิงสูตรตำรับ")</f>
        <v/>
      </c>
      <c r="K57" s="100" t="n"/>
      <c r="L57" s="88">
        <f>IFERROR(__xludf.DUMMYFUNCTION("""COMPUTED_VALUE"""),"Tablet Manufacturing")</f>
        <v/>
      </c>
      <c r="M57" s="100">
        <f>IFERROR(__xludf.DUMMYFUNCTION("""COMPUTED_VALUE"""),"Product")</f>
        <v/>
      </c>
      <c r="N57" s="88" t="inlineStr">
        <is>
          <t>Clinic</t>
        </is>
      </c>
      <c r="O57" s="100">
        <f>IFERROR(__xludf.DUMMYFUNCTION("""COMPUTED_VALUE"""),"Mock")</f>
        <v/>
      </c>
      <c r="P57" s="100">
        <f>IFERROR(__xludf.DUMMYFUNCTION("""COMPUTED_VALUE"""),"Pharma Plus เล่มม่วง")</f>
        <v/>
      </c>
      <c r="Q57" s="100" t="n"/>
    </row>
    <row r="58" ht="13.2" customHeight="1" s="49">
      <c r="A58" s="100" t="n">
        <v>56</v>
      </c>
      <c r="B58" s="88">
        <f>IFERROR(__xludf.DUMMYFUNCTION("""COMPUTED_VALUE"""),"ยาเม็ดคุมกำเนิด ไม่ต้องทำการทดสอบตัวข้อใด (ตามมาตรฐานของ USP)")</f>
        <v/>
      </c>
      <c r="C58" s="100" t="n"/>
      <c r="D58" s="88">
        <f>IFERROR(__xludf.DUMMYFUNCTION("""COMPUTED_VALUE"""),"Dissolution")</f>
        <v/>
      </c>
      <c r="E58" s="88">
        <f>IFERROR(__xludf.DUMMYFUNCTION("""COMPUTED_VALUE"""),"Hardness")</f>
        <v/>
      </c>
      <c r="F58" s="88">
        <f>IFERROR(__xludf.DUMMYFUNCTION("""COMPUTED_VALUE"""),"Disintegration")</f>
        <v/>
      </c>
      <c r="G58" s="88">
        <f>IFERROR(__xludf.DUMMYFUNCTION("""COMPUTED_VALUE"""),"Content of Uniformity")</f>
        <v/>
      </c>
      <c r="H58" s="88">
        <f>IFERROR(__xludf.DUMMYFUNCTION("""COMPUTED_VALUE"""),"Percent labeled amount")</f>
        <v/>
      </c>
      <c r="I58" s="100">
        <f>IFERROR(__xludf.DUMMYFUNCTION("""COMPUTED_VALUE"""),"2")</f>
        <v/>
      </c>
      <c r="J58" s="88">
        <f>IFERROR(__xludf.DUMMYFUNCTION("""COMPUTED_VALUE"""),"✅ คำตอบที่ถูกต้อง: ข้อ ข. Hardness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Hardnes"&amp;"s 💡 คำอธิบายและเหตุผลทางเภสัชกรรม:
💡 คำอธิบายและเหตุผลทางเภสัชกรรม:
ยาเม็ดคุมกำเนิด (Oral contraceptives) ซึ่งมีตัวยาสำคัญปริมาณน้อย มักจะต้องทดสอบ Content Uniformity และ Dissolution ตาม USP แต่ Hardness (ความแข็ง) ไม่มีกำหนดเป็นมาตรฐานบังคับอย่างเป็นทา"&amp;"งการใน USP monograph ทุกตัวยา
USP/NF, British Pharmacopoeia (BP) และ Remington: The Science and Practice of Pharmacy (หัวข้อ Tablet Manufacturing)
🔍 ข้ออื่นผิดเพราะอะไร:
• ข้อ ก. (Dissolution): ข้อนี้ไม่ใช่คำตอบที่ถูกต้องสำหรับภาวะ Tablet Manufacturing "&amp;"เนื่องจากกลไกการออกฤทธิ์, efficacy หรือข้อบ่งใช้ไม่ตรงกับโจทย์ที่กำหนด
• ข้อ ค. (Disintegration): ข้อนี้ไม่ใช่คำตอบที่ถูกต้องสำหรับภาวะ Tablet Manufacturing เนื่องจากกลไกการออกฤทธิ์, efficacy หรือข้อบ่งใช้ไม่ตรงกับโจทย์ที่กำหนด
• ข้อ ง. (Content of Unifor"&amp;"mity): ข้อนี้ไม่ใช่คำตอบที่ถูกต้องสำหรับภาวะ Tablet Manufacturing เนื่องจากกลไกการออกฤทธิ์, efficacy หรือข้อบ่งใช้ไม่ตรงกับโจทย์ที่กำหนด
• ข้อ จ. (Percent labeled amount): ข้อนี้ไม่ใช่คำตอบที่ถูกต้องสำหรับภาวะ Tablet Manufacturing เนื่องจากกลไกการออกฤทธิ์"&amp;",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Pharmacy"&amp;"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วิเค"&amp;"ราะห์สาเหตุและวิธีแก้ไขปัญหา formulation defects เชิงสูตรตำรับ")</f>
        <v/>
      </c>
      <c r="K58" s="100" t="n"/>
      <c r="L58" s="88">
        <f>IFERROR(__xludf.DUMMYFUNCTION("""COMPUTED_VALUE"""),"Tablet Manufacturing")</f>
        <v/>
      </c>
      <c r="M58" s="100">
        <f>IFERROR(__xludf.DUMMYFUNCTION("""COMPUTED_VALUE"""),"Product")</f>
        <v/>
      </c>
      <c r="N58" s="88" t="inlineStr">
        <is>
          <t>Clinic</t>
        </is>
      </c>
      <c r="O58" s="100">
        <f>IFERROR(__xludf.DUMMYFUNCTION("""COMPUTED_VALUE"""),"Mock")</f>
        <v/>
      </c>
      <c r="P58" s="100">
        <f>IFERROR(__xludf.DUMMYFUNCTION("""COMPUTED_VALUE"""),"Pharma Plus เล่มม่วง")</f>
        <v/>
      </c>
      <c r="Q58" s="100" t="n"/>
    </row>
    <row r="59" ht="13.2" customHeight="1" s="49">
      <c r="A59" s="100" t="n">
        <v>57</v>
      </c>
      <c r="B59" s="88">
        <f>IFERROR(__xludf.DUMMYFUNCTION("""COMPUTED_VALUE"""),"ข้อใดผิดเกี่ยวกับการเตรียมยาเม็ดด้วยวิธีตอกอัดโดยตรง")</f>
        <v/>
      </c>
      <c r="C59" s="100" t="n"/>
      <c r="D59" s="88">
        <f>IFERROR(__xludf.DUMMYFUNCTION("""COMPUTED_VALUE"""),"เป็นวิธีที่สะดวกรวดเร็ว")</f>
        <v/>
      </c>
      <c r="E59" s="88">
        <f>IFERROR(__xludf.DUMMYFUNCTION("""COMPUTED_VALUE"""),"ไม่ใช้น้ำและความร้อนในการตอก")</f>
        <v/>
      </c>
      <c r="F59" s="88">
        <f>IFERROR(__xludf.DUMMYFUNCTION("""COMPUTED_VALUE"""),"ยาเม็ดที่ได้มีการกระจายของสีที่สม่ำเสมอกว่าการทำแกรนูลเปียก")</f>
        <v/>
      </c>
      <c r="G59" s="88">
        <f>IFERROR(__xludf.DUMMYFUNCTION("""COMPUTED_VALUE"""),"ยาที่ตอกควรมีคุณสมบัติในการไหลและยึดเกาะกันได้ดี")</f>
        <v/>
      </c>
      <c r="H59" s="88">
        <f>IFERROR(__xludf.DUMMYFUNCTION("""COMPUTED_VALUE"""),"สารช่วยควรไหลได้ดีและตอกอัดได้")</f>
        <v/>
      </c>
      <c r="I59" s="100">
        <f>IFERROR(__xludf.DUMMYFUNCTION("""COMPUTED_VALUE"""),"3")</f>
        <v/>
      </c>
      <c r="J59" s="88">
        <f>IFERROR(__xludf.DUMMYFUNCTION("""COMPUTED_VALUE"""),"✅ คำตอบที่ถูกต้อง: ข้อ ค. ยาเม็ดที่ได้มีการกระจายของสีที่สม่ำเสมอกว่าการทำแกรนูลเปียก
💡 Background:
การพัฒนาสูตรตำรับยาเม็ด (Tablet formulation) ต้องควบคุม powder flowability, compressibility และเลือก excipients เพื่อป้องกัน tablet defects และให้ dissol"&amp;"ution rate ตามมาตรฐาน
🎯 ทำไมข้อนี้ถึงถูก:
ยาเม็ดที่ได้มีการกระจายของสีที่สม่ำเสมอกว่าการทำแกรนูลเปียก 💡 คำอธิบายและเหตุผลทางเภสัชกรรม:
💡 คำอธิบายและเหตุผลทางเภสัชกรรม:
วิธีตอกอัดโดยตรง (Direct compression) มักมีปัญหาเรื่องการกระจายตัวของสี (Color segr"&amp;"egation) ได้ง่ายกว่าวิธีแกรนูลเปียกเนื่องจากไม่มีขั้นตอนการละลายสีและเคลือบผงยาเหมือนการทำแกรนูล
USP/NF, British Pharmacopoeia (BP) และ Remington: The Science and Practice of Pharmacy (หัวข้อ Tablet Manufacturing)
🔍 ข้ออื่นผิดเพราะอะไร:
• ข้อ ก. (เป็นวิ"&amp;"ธีที่สะดวกรวดเร็ว): ข้อนี้ไม่ใช่คำตอบที่ถูกต้องสำหรับภาวะ Tablet Manufacturing เนื่องจากกลไกการออกฤทธิ์, efficacy หรือข้อบ่งใช้ไม่ตรงกับโจทย์ที่กำหนด
• ข้อ ข. (ไม่ใช้น้ำและความร้อนในการตอก): ข้อนี้ไม่ใช่คำตอบที่ถูกต้องสำหรับภาวะ Tablet Manufacturing เนื่อ"&amp;"งจากกลไกการออกฤทธิ์, efficacy หรือข้อบ่งใช้ไม่ตรงกับโจทย์ที่กำหนด
• ข้อ ง. (ยาที่ตอกควรมีคุณสมบัติในการไหลและยึดเกาะกันได้ดี): ข้อนี้ไม่ใช่คำตอบที่ถูกต้องสำหรับภาวะ Tablet Manufacturing เนื่องจากกลไกการออกฤทธิ์, efficacy หรือข้อบ่งใช้ไม่ตรงกับโจทย์ที่กำหน"&amp;"ด
• ข้อ จ. (สารช่วยควรไหลได้ดีและตอกอัดได้):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Chap"&amp;"ters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lubr"&amp;"icant)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59" s="100" t="n"/>
      <c r="L59" s="88">
        <f>IFERROR(__xludf.DUMMYFUNCTION("""COMPUTED_VALUE"""),"Tablet Manufacturing")</f>
        <v/>
      </c>
      <c r="M59" s="100">
        <f>IFERROR(__xludf.DUMMYFUNCTION("""COMPUTED_VALUE"""),"Product")</f>
        <v/>
      </c>
      <c r="N59" s="88" t="inlineStr">
        <is>
          <t>Clinic</t>
        </is>
      </c>
      <c r="O59" s="100">
        <f>IFERROR(__xludf.DUMMYFUNCTION("""COMPUTED_VALUE"""),"Mock")</f>
        <v/>
      </c>
      <c r="P59" s="100">
        <f>IFERROR(__xludf.DUMMYFUNCTION("""COMPUTED_VALUE"""),"Pharma Plus เล่มม่วง")</f>
        <v/>
      </c>
      <c r="Q59" s="100" t="n"/>
    </row>
    <row r="60" ht="13.2" customHeight="1" s="49">
      <c r="A60" s="100" t="n">
        <v>58</v>
      </c>
      <c r="B60" s="88">
        <f>IFERROR(__xludf.DUMMYFUNCTION("""COMPUTED_VALUE"""),"การเตรียม clotrimazole ละลายน้ำได้น้อย จึงมีการเตรียมเป็น topical solution มีส่วนประกอบ Glyceryl alcohol, PEG400, Propylene glycol การทำให้สารละลายเป็นสารละลายใสทำอย่างไร")</f>
        <v/>
      </c>
      <c r="C60" s="100" t="n"/>
      <c r="D60" s="88">
        <f>IFERROR(__xludf.DUMMYFUNCTION("""COMPUTED_VALUE"""),"Cosolvency")</f>
        <v/>
      </c>
      <c r="E60" s="88">
        <f>IFERROR(__xludf.DUMMYFUNCTION("""COMPUTED_VALUE"""),"Complexation")</f>
        <v/>
      </c>
      <c r="F60" s="88">
        <f>IFERROR(__xludf.DUMMYFUNCTION("""COMPUTED_VALUE"""),"Micelle")</f>
        <v/>
      </c>
      <c r="G60" s="88">
        <f>IFERROR(__xludf.DUMMYFUNCTION("""COMPUTED_VALUE"""),"Liposome")</f>
        <v/>
      </c>
      <c r="H60" s="88">
        <f>IFERROR(__xludf.DUMMYFUNCTION("""COMPUTED_VALUE"""),"Crystallization")</f>
        <v/>
      </c>
      <c r="I60" s="100">
        <f>IFERROR(__xludf.DUMMYFUNCTION("""COMPUTED_VALUE"""),"1")</f>
        <v/>
      </c>
      <c r="J60" s="88">
        <f>IFERROR(__xludf.DUMMYFUNCTION("""COMPUTED_VALUE"""),"✅ คำตอบที่ถูกต้อง: ข้อ ก. Cosolvency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Cosol"&amp;"vency 💡 คำอธิบายและเหตุผลทางเภสัชกรรม:
💡 คำอธิบายและเหตุผลทางเภสัชกรรม:
การใช้ตัวทำละลายร่วม (Cosolvents) เช่น Propylene glycol, PEG400 และ Glycerol ร่วมกับน้ำ จะช่วยเพิ่มการละลายของยาที่มีขั้วต่ำได้โดยกระบวนการ Cosolvency ทำให้ได้สารละลายใส
USP/NF, Bri"&amp;"tish Pharmacopoeia (BP) และ Remington: The Science and Practice of Pharmacy (หัวข้อ Tablet Manufacturing)
🔍 ข้ออื่นผิดเพราะอะไร:
• ข้อ ข. (Complexation): ข้อนี้ไม่ใช่คำตอบที่ถูกต้องสำหรับภาวะ Tablet Manufacturing เนื่องจากกลไกการออกฤทธิ์, efficacy หรือข"&amp;"้อบ่งใช้ไม่ตรงกับโจทย์ที่กำหนด
• ข้อ ค. (Micelle): ข้อนี้ไม่ใช่คำตอบที่ถูกต้องสำหรับภาวะ Tablet Manufacturing เนื่องจากกลไกการออกฤทธิ์, efficacy หรือข้อบ่งใช้ไม่ตรงกับโจทย์ที่กำหนด
• ข้อ ง. (Liposome): ข้อนี้ไม่ใช่คำตอบที่ถูกต้องสำหรับภาวะ Tablet Manufact"&amp;"uring เนื่องจากกลไกการออกฤทธิ์, efficacy หรือข้อบ่งใช้ไม่ตรงกับโจทย์ที่กำหนด
• ข้อ จ. (Crystallization): ข้อนี้ไม่ใช่คำตอบที่ถูกต้องสำหรับภาวะ Tablet Manufacturing เนื่องจากกลไกการออกฤทธิ์, efficacy หรือข้อบ่งใช้ไม่ตรงกับโจทย์ที่กำหนด
📖 Guideline อ้างอิ"&amp;"ง: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แม่นยำในบทบ"&amp;"าทหน้าที่ของ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60" s="100" t="n"/>
      <c r="L60" s="88">
        <f>IFERROR(__xludf.DUMMYFUNCTION("""COMPUTED_VALUE"""),"Tablet Manufacturing")</f>
        <v/>
      </c>
      <c r="M60" s="100">
        <f>IFERROR(__xludf.DUMMYFUNCTION("""COMPUTED_VALUE"""),"Product")</f>
        <v/>
      </c>
      <c r="N60" s="88" t="inlineStr">
        <is>
          <t>Clinic</t>
        </is>
      </c>
      <c r="O60" s="100">
        <f>IFERROR(__xludf.DUMMYFUNCTION("""COMPUTED_VALUE"""),"Mock")</f>
        <v/>
      </c>
      <c r="P60" s="100">
        <f>IFERROR(__xludf.DUMMYFUNCTION("""COMPUTED_VALUE"""),"Pharma Plus เล่มม่วง")</f>
        <v/>
      </c>
      <c r="Q60" s="100" t="n"/>
    </row>
    <row r="61" ht="13.2" customHeight="1" s="49">
      <c r="A61" s="100" t="n">
        <v>59</v>
      </c>
      <c r="B61" s="88">
        <f>IFERROR(__xludf.DUMMYFUNCTION("""COMPUTED_VALUE"""),"ต้องการเตรียมยา Topical Clotrimazole มีส่วนประกอบในตำรับ ได้แก่ Ethyl alcohol, propylene glycol, PEG400, purified water, Lavender oil ใช้วิธีใดในการทำให้เป็นสารละลายใส")</f>
        <v/>
      </c>
      <c r="C61" s="100" t="n"/>
      <c r="D61" s="88">
        <f>IFERROR(__xludf.DUMMYFUNCTION("""COMPUTED_VALUE"""),"Cosolvency")</f>
        <v/>
      </c>
      <c r="E61" s="88">
        <f>IFERROR(__xludf.DUMMYFUNCTION("""COMPUTED_VALUE"""),"pH adjustment")</f>
        <v/>
      </c>
      <c r="F61" s="88">
        <f>IFERROR(__xludf.DUMMYFUNCTION("""COMPUTED_VALUE"""),"Complexation")</f>
        <v/>
      </c>
      <c r="G61" s="88">
        <f>IFERROR(__xludf.DUMMYFUNCTION("""COMPUTED_VALUE"""),"Prodrug formation")</f>
        <v/>
      </c>
      <c r="H61" s="88">
        <f>IFERROR(__xludf.DUMMYFUNCTION("""COMPUTED_VALUE"""),"Micelle solubilization")</f>
        <v/>
      </c>
      <c r="I61" s="100">
        <f>IFERROR(__xludf.DUMMYFUNCTION("""COMPUTED_VALUE"""),"1")</f>
        <v/>
      </c>
      <c r="J61" s="88">
        <f>IFERROR(__xludf.DUMMYFUNCTION("""COMPUTED_VALUE"""),"✅ คำตอบที่ถูกต้อง: ข้อ ก. Cosolvency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Cosol"&amp;"vency 💡 คำอธิบายและเหตุผลทางเภสัชกรรม:
💡 คำอธิบายและเหตุผลทางเภสัชกรรม:
การใช้ตัวทำละลายร่วม (Cosolvency) เช่น Ethyl alcohol, Propylene glycol และ PEG400 ช่วยเพิ่มการละลายของยาสูตร Topical Clotrimazole ซึ่งมีสภาพละลายได้น้อยในน้ำ โดยการปรับความมีขั้ว (p"&amp;"olarity) ของตัวทำละลาย
USP/NF, British Pharmacopoeia (BP) และ Remington: The Science and Practice of Pharmacy (หัวข้อ Tablet Manufacturing)
🔍 ข้ออื่นผิดเพราะอะไร:
• ข้อ ข. (pH adjustment): ข้อนี้ไม่ใช่คำตอบที่ถูกต้องสำหรับภาวะ Tablet Manufacturing เนื่อ"&amp;"งจากกลไกการออกฤทธิ์, efficacy หรือข้อบ่งใช้ไม่ตรงกับโจทย์ที่กำหนด
• ข้อ ค. (Complexation): ข้อนี้ไม่ใช่คำตอบที่ถูกต้องสำหรับภาวะ Tablet Manufacturing เนื่องจากกลไกการออกฤทธิ์, efficacy หรือข้อบ่งใช้ไม่ตรงกับโจทย์ที่กำหนด
• ข้อ ง. (Prodrug formation): ข้อน"&amp;"ี้ไม่ใช่คำตอบที่ถูกต้องสำหรับภาวะ Tablet Manufacturing เนื่องจากกลไกการออกฤทธิ์, efficacy หรือข้อบ่งใช้ไม่ตรงกับโจทย์ที่กำหนด
• ข้อ จ. (Micelle solubilization): ข้อนี้ไม่ใช่คำตอบที่ถูกต้องสำหรับภาวะ Tablet Manufacturing เนื่องจากกลไกการออกฤทธิ์, efficacy "&amp;"หรือข้อบ่งใช้ไม่ตรงกับโจทย์ที่กำหนด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Edit"&amp;"ion)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วิเคราะห์สาเหตุ"&amp;"และวิธีแก้ไขปัญหา formulation defects เชิงสูตรตำรับ")</f>
        <v/>
      </c>
      <c r="K61" s="100" t="n"/>
      <c r="L61" s="88">
        <f>IFERROR(__xludf.DUMMYFUNCTION("""COMPUTED_VALUE"""),"Tablet Manufacturing")</f>
        <v/>
      </c>
      <c r="M61" s="100">
        <f>IFERROR(__xludf.DUMMYFUNCTION("""COMPUTED_VALUE"""),"Product")</f>
        <v/>
      </c>
      <c r="N61" s="88" t="inlineStr">
        <is>
          <t>Clinic</t>
        </is>
      </c>
      <c r="O61" s="100">
        <f>IFERROR(__xludf.DUMMYFUNCTION("""COMPUTED_VALUE"""),"Mock")</f>
        <v/>
      </c>
      <c r="P61" s="100">
        <f>IFERROR(__xludf.DUMMYFUNCTION("""COMPUTED_VALUE"""),"Pharma Plus เล่มม่วง")</f>
        <v/>
      </c>
      <c r="Q61" s="100" t="n"/>
    </row>
    <row r="62" ht="13.2" customHeight="1" s="49">
      <c r="A62" s="100" t="n">
        <v>60</v>
      </c>
      <c r="B62" s="88">
        <f>IFERROR(__xludf.DUMMYFUNCTION("""COMPUTED_VALUE"""),"เภสัชกรเตรียมเป็นอิมัลชัน หลังจากนั้น เขย่าแล้วตั้งทิ้งไว้ เกิดตะกอน ซึ่งไม่สามารถกลับมาเป็นอิมัลชันได้และแยกชั้น การเสื่อมของอิมัลชันนี้เรียกว่าอะไร")</f>
        <v/>
      </c>
      <c r="C62" s="100" t="n"/>
      <c r="D62" s="88">
        <f>IFERROR(__xludf.DUMMYFUNCTION("""COMPUTED_VALUE"""),"Caking")</f>
        <v/>
      </c>
      <c r="E62" s="88">
        <f>IFERROR(__xludf.DUMMYFUNCTION("""COMPUTED_VALUE"""),"Cracking")</f>
        <v/>
      </c>
      <c r="F62" s="88">
        <f>IFERROR(__xludf.DUMMYFUNCTION("""COMPUTED_VALUE"""),"Bleeding")</f>
        <v/>
      </c>
      <c r="G62" s="88">
        <f>IFERROR(__xludf.DUMMYFUNCTION("""COMPUTED_VALUE"""),"Creaming")</f>
        <v/>
      </c>
      <c r="H62" s="88">
        <f>IFERROR(__xludf.DUMMYFUNCTION("""COMPUTED_VALUE"""),"Phase inversion")</f>
        <v/>
      </c>
      <c r="I62" s="100">
        <f>IFERROR(__xludf.DUMMYFUNCTION("""COMPUTED_VALUE"""),"2")</f>
        <v/>
      </c>
      <c r="J62" s="88">
        <f>IFERROR(__xludf.DUMMYFUNCTION("""COMPUTED_VALUE"""),"✅ คำตอบที่ถูกต้อง: ข้อ ข. Cracking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Crackin"&amp;"g 💡 คำอธิบายและเหตุผลทางเภสัชกรรม:
💡 คำอธิบายและเหตุผลทางเภสัชกรรม:
Cracking (Coalescence) คือการที่หยดของ dispersed phase รวมตัวกันจนแยกชั้นอย่างถาวรและไม่สามารถเขย่าให้กลับมาเป็นอิมัลชันเดิมได้ ต่างจาก Creaming ซึ่งยังสามารถเขย่ากระจายตัวใหม่ได้
USP/N"&amp;"F, British Pharmacopoeia (BP) และ Remington: The Science and Practice of Pharmacy (หัวข้อ Tablet Manufacturing)
🔍 ข้ออื่นผิดเพราะอะไร:
• ข้อ ก. (Caking): ข้อนี้ไม่ใช่คำตอบที่ถูกต้องสำหรับภาวะ Tablet Manufacturing เนื่องจากกลไกการออกฤทธิ์, efficacy หรือข"&amp;"้อบ่งใช้ไม่ตรงกับโจทย์ที่กำหนด
• ข้อ ค. (Bleeding): ข้อนี้ไม่ใช่คำตอบที่ถูกต้องสำหรับภาวะ Tablet Manufacturing เนื่องจากกลไกการออกฤทธิ์, efficacy หรือข้อบ่งใช้ไม่ตรงกับโจทย์ที่กำหนด
• ข้อ ง. (Creaming): ข้อนี้ไม่ใช่คำตอบที่ถูกต้องสำหรับภาวะ Tablet Manufac"&amp;"turing เนื่องจากกลไกการออกฤทธิ์, efficacy หรือข้อบ่งใช้ไม่ตรงกับโจทย์ที่กำหนด
• ข้อ จ. (Phase inversion): ข้อนี้ไม่ใช่คำตอบที่ถูกต้องสำหรับภาวะ Tablet Manufacturing เนื่องจากกลไกการออกฤทธิ์, efficacy หรือข้อบ่งใช้ไม่ตรงกับโจทย์ที่กำหนด
📖 Guideline อ้างอ"&amp;"ิง: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แม่นยำในบท"&amp;"บาทหน้าที่ของ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62" s="100" t="n"/>
      <c r="L62" s="88">
        <f>IFERROR(__xludf.DUMMYFUNCTION("""COMPUTED_VALUE"""),"Tablet Manufacturing")</f>
        <v/>
      </c>
      <c r="M62" s="100">
        <f>IFERROR(__xludf.DUMMYFUNCTION("""COMPUTED_VALUE"""),"Product")</f>
        <v/>
      </c>
      <c r="N62" s="88" t="inlineStr">
        <is>
          <t>Clinic</t>
        </is>
      </c>
      <c r="O62" s="100">
        <f>IFERROR(__xludf.DUMMYFUNCTION("""COMPUTED_VALUE"""),"Mock")</f>
        <v/>
      </c>
      <c r="P62" s="100">
        <f>IFERROR(__xludf.DUMMYFUNCTION("""COMPUTED_VALUE"""),"Pharma Plus เล่มม่วง")</f>
        <v/>
      </c>
      <c r="Q62" s="100" t="n"/>
    </row>
    <row r="63" ht="13.2" customHeight="1" s="49">
      <c r="A63" s="100" t="n">
        <v>61</v>
      </c>
      <c r="B63" s="88">
        <f>IFERROR(__xludf.DUMMYFUNCTION("""COMPUTED_VALUE"""),"มีสูตรตำรับโลชั่นพริก เกิดแยกตัว เขย่าไม่กลับคืนเกิดจากสาเหตุใดได้")</f>
        <v/>
      </c>
      <c r="C63" s="100" t="n"/>
      <c r="D63" s="88">
        <f>IFERROR(__xludf.DUMMYFUNCTION("""COMPUTED_VALUE"""),"เฟสน้ำมันมีมากไป")</f>
        <v/>
      </c>
      <c r="E63" s="88">
        <f>IFERROR(__xludf.DUMMYFUNCTION("""COMPUTED_VALUE"""),"สัดส่วนระหว่างวัดภาคน้ำและน้ำมันต่างกันมาก")</f>
        <v/>
      </c>
      <c r="F63" s="88">
        <f>IFERROR(__xludf.DUMMYFUNCTION("""COMPUTED_VALUE"""),"ไม่มี emulsifier")</f>
        <v/>
      </c>
      <c r="G63" s="88">
        <f>IFERROR(__xludf.DUMMYFUNCTION("""COMPUTED_VALUE"""),"Emulsifier ไม่เพียงพอ")</f>
        <v/>
      </c>
      <c r="H63" s="88">
        <f>IFERROR(__xludf.DUMMYFUNCTION("""COMPUTED_VALUE"""),"ความหนาแน่นเฟสน้ำกับน้ำมันมีความแตกต่างกันมาก")</f>
        <v/>
      </c>
      <c r="I63" s="100">
        <f>IFERROR(__xludf.DUMMYFUNCTION("""COMPUTED_VALUE"""),"4")</f>
        <v/>
      </c>
      <c r="J63" s="88">
        <f>IFERROR(__xludf.DUMMYFUNCTION("""COMPUTED_VALUE"""),"✅ คำตอบที่ถูกต้อง: ข้อ ง. Emulsifier ไม่เพียงพอ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ทำไมข้อนี้ถึ"&amp;"งถูก:
Emulsifier ไม่เพียงพอ 💡 คำอธิบายและเหตุผลทางเภสัชกรรม:
💡 คำอธิบายและเหตุผลทางเภสัชกรรม:
การที่อิมัลชันแยกตัวถาวร (Cracking) เกิดจากการไม่มีสารประสานอิมัลชัน (Emulsifier) หรือสารประสานไม่เพียงพอที่จะลด interfacial tension และสร้างฟิล์มป้องกันการรวม"&amp;"ตัวของหยดน้ำมัน
USP/NF, British Pharmacopoeia (BP) และ Remington: The Science and Practice of Pharmacy (หัวข้อ Tablet Manufacturing)
🔍 ข้ออื่นผิดเพราะอะไร:
• ข้อ ก. (เฟสน้ำมันมีมากไป): ข้อนี้ไม่ใช่คำตอบที่ถูกต้องสำหรับภาวะ Tablet Manufacturing เนื่องจาก"&amp;"กลไกการออกฤทธิ์, efficacy หรือข้อบ่งใช้ไม่ตรงกับโจทย์ที่กำหนด
• ข้อ ข. (สัดส่วนระหว่างวัดภาคน้ำและน้ำมันต่างกันมาก): ข้อนี้ไม่ใช่คำตอบที่ถูกต้องสำหรับภาวะ Tablet Manufacturing เนื่องจากกลไกการออกฤทธิ์, efficacy หรือข้อบ่งใช้ไม่ตรงกับโจทย์ที่กำหนด
• ข้อ ค."&amp;" (ไม่มี emulsifier): ข้อนี้ไม่ใช่คำตอบที่ถูกต้องสำหรับภาวะ Tablet Manufacturing เนื่องจากกลไกการออกฤทธิ์, efficacy หรือข้อบ่งใช้ไม่ตรงกับโจทย์ที่กำหนด
• ข้อ จ. (ความหนาแน่นเฟสน้ำกับน้ำมันมีความแตกต่างกันมาก): ข้อนี้ไม่ใช่คำตอบที่ถูกต้องสำหรับภาวะ Tablet M"&amp;"anufacturing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Remington:"&amp;"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unif"&amp;"ormity
• Defect Troubleshooting: วิเคราะห์สาเหตุและวิธีแก้ไขปัญหา formulation defects เชิงสูตรตำรับ")</f>
        <v/>
      </c>
      <c r="K63" s="100" t="n"/>
      <c r="L63" s="88">
        <f>IFERROR(__xludf.DUMMYFUNCTION("""COMPUTED_VALUE"""),"Tablet Manufacturing")</f>
        <v/>
      </c>
      <c r="M63" s="100">
        <f>IFERROR(__xludf.DUMMYFUNCTION("""COMPUTED_VALUE"""),"Product")</f>
        <v/>
      </c>
      <c r="N63" s="88" t="inlineStr">
        <is>
          <t>Clinic</t>
        </is>
      </c>
      <c r="O63" s="100">
        <f>IFERROR(__xludf.DUMMYFUNCTION("""COMPUTED_VALUE"""),"Mock")</f>
        <v/>
      </c>
      <c r="P63" s="100">
        <f>IFERROR(__xludf.DUMMYFUNCTION("""COMPUTED_VALUE"""),"Pharma Plus เล่มม่วง")</f>
        <v/>
      </c>
      <c r="Q63" s="100" t="n"/>
    </row>
    <row r="64" ht="13.2" customHeight="1" s="49">
      <c r="A64" s="100" t="n">
        <v>62</v>
      </c>
      <c r="B64" s="88">
        <f>IFERROR(__xludf.DUMMYFUNCTION("""COMPUTED_VALUE"""),"ถ้าจะเตรียมยาเพื่อให้ไม่ผ่านกระบวนการ metabolite ที่ตับ เราควรจะเตรียมในรูปแบบใด")</f>
        <v/>
      </c>
      <c r="C64" s="100" t="n"/>
      <c r="D64" s="88">
        <f>IFERROR(__xludf.DUMMYFUNCTION("""COMPUTED_VALUE"""),"Film coated tablets")</f>
        <v/>
      </c>
      <c r="E64" s="88">
        <f>IFERROR(__xludf.DUMMYFUNCTION("""COMPUTED_VALUE"""),"Enteric coated tablets")</f>
        <v/>
      </c>
      <c r="F64" s="88">
        <f>IFERROR(__xludf.DUMMYFUNCTION("""COMPUTED_VALUE"""),"Osmotic pump tablets")</f>
        <v/>
      </c>
      <c r="G64" s="88">
        <f>IFERROR(__xludf.DUMMYFUNCTION("""COMPUTED_VALUE"""),"Matrix tablets")</f>
        <v/>
      </c>
      <c r="H64" s="88">
        <f>IFERROR(__xludf.DUMMYFUNCTION("""COMPUTED_VALUE"""),"Rectal suppositories")</f>
        <v/>
      </c>
      <c r="I64" s="100">
        <f>IFERROR(__xludf.DUMMYFUNCTION("""COMPUTED_VALUE"""),"4")</f>
        <v/>
      </c>
      <c r="J64" s="88">
        <f>IFERROR(__xludf.DUMMYFUNCTION("""COMPUTED_VALUE"""),"✅ คำตอบที่ถูกต้อง: ข้อ ง. Matrix tablets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M"&amp;"atrix tablets 💡 คำอธิบายและเหตุผลทางเภสัชกรรม:
💡 คำอธิบายและเหตุผลทางเภสัชกรรม:
ยาเหน็บทวารหนัก (Rectal suppositories) หลีกเลี่ยงกระบวนการ First-pass metabolism ที่ตับได้บางส่วน (ผ่านหลอดเลือด inferior และ middle rectal veins เข้าสู่ systemic circulatio"&amp;"n โดยตรง)
USP/NF, British Pharmacopoeia (BP) และ Remington: The Science and Practice of Pharmacy (หัวข้อ Tablet Manufacturing)
🔍 ข้ออื่นผิดเพราะอะไร:
• ข้อ ก. (Film coated tablets): ข้อนี้ไม่ใช่คำตอบที่ถูกต้องสำหรับภาวะ Tablet Manufacturing เนื่องจากกลไ"&amp;"กการออกฤทธิ์, efficacy หรือข้อบ่งใช้ไม่ตรงกับโจทย์ที่กำหนด
• ข้อ ข. (Enteric coated tablets): ข้อนี้ไม่ใช่คำตอบที่ถูกต้องสำหรับภาวะ Tablet Manufacturing เนื่องจากกลไกการออกฤทธิ์, efficacy หรือข้อบ่งใช้ไม่ตรงกับโจทย์ที่กำหนด
• ข้อ ค. (Osmotic pump tablets)"&amp;": ข้อนี้ไม่ใช่คำตอบที่ถูกต้องสำหรับภาวะ Tablet Manufacturing เนื่องจากกลไกการออกฤทธิ์, efficacy หรือข้อบ่งใช้ไม่ตรงกับโจทย์ที่กำหนด
• ข้อ จ. (Rectal suppositories): ข้อนี้ไม่ใช่คำตอบที่ถูกต้องสำหรับภาวะ Tablet Manufacturing เนื่องจากกลไกการออกฤทธิ์, effic"&amp;"acy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"&amp;"Edition)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วิเคราะห์สา"&amp;"เหตุและวิธีแก้ไขปัญหา formulation defects เชิงสูตรตำรับ")</f>
        <v/>
      </c>
      <c r="K64" s="100" t="n"/>
      <c r="L64" s="88">
        <f>IFERROR(__xludf.DUMMYFUNCTION("""COMPUTED_VALUE"""),"Tablet Manufacturing")</f>
        <v/>
      </c>
      <c r="M64" s="100">
        <f>IFERROR(__xludf.DUMMYFUNCTION("""COMPUTED_VALUE"""),"Product")</f>
        <v/>
      </c>
      <c r="N64" s="88" t="inlineStr">
        <is>
          <t>Clinic</t>
        </is>
      </c>
      <c r="O64" s="100">
        <f>IFERROR(__xludf.DUMMYFUNCTION("""COMPUTED_VALUE"""),"Mock")</f>
        <v/>
      </c>
      <c r="P64" s="100">
        <f>IFERROR(__xludf.DUMMYFUNCTION("""COMPUTED_VALUE"""),"Pharma Plus เล่มม่วง")</f>
        <v/>
      </c>
      <c r="Q64" s="100" t="n"/>
    </row>
    <row r="65" ht="13.2" customHeight="1" s="49">
      <c r="A65" s="100" t="n">
        <v>63</v>
      </c>
      <c r="B65" s="88">
        <f>IFERROR(__xludf.DUMMYFUNCTION("""COMPUTED_VALUE"""),"ระบบควบคุมการปลดปล่อยยาแบบใดสามารถหักแบ่งครึ่งเม็ดได้")</f>
        <v/>
      </c>
      <c r="C65" s="100" t="n"/>
      <c r="D65" s="88">
        <f>IFERROR(__xludf.DUMMYFUNCTION("""COMPUTED_VALUE"""),"Enteric coated")</f>
        <v/>
      </c>
      <c r="E65" s="88">
        <f>IFERROR(__xludf.DUMMYFUNCTION("""COMPUTED_VALUE"""),"Reservoir")</f>
        <v/>
      </c>
      <c r="F65" s="88">
        <f>IFERROR(__xludf.DUMMYFUNCTION("""COMPUTED_VALUE"""),"Osmotic control")</f>
        <v/>
      </c>
      <c r="G65" s="88">
        <f>IFERROR(__xludf.DUMMYFUNCTION("""COMPUTED_VALUE"""),"Matrix control")</f>
        <v/>
      </c>
      <c r="H65" s="88">
        <f>IFERROR(__xludf.DUMMYFUNCTION("""COMPUTED_VALUE"""),"Film diffuse control")</f>
        <v/>
      </c>
      <c r="I65" s="100">
        <f>IFERROR(__xludf.DUMMYFUNCTION("""COMPUTED_VALUE"""),"5")</f>
        <v/>
      </c>
      <c r="J65" s="88">
        <f>IFERROR(__xludf.DUMMYFUNCTION("""COMPUTED_VALUE"""),"✅ คำตอบที่ถูกต้อง: ข้อ จ. Film diffuse control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ทำไมข้อนี้ถึง"&amp;"ถูก:
Film diffuse control 💡 คำอธิบายและเหตุผลทางเภสัชกรรม:
💡 คำอธิบายและเหตุผลทางเภสัชกรรม:
Matrix tablets (Matrix control) สามารถหักแบ่งครึ่งเม็ดได้เนื่องจากการกระจายตัวของยาอยู่ในโครงสร้างเนื้อเดียวกัน (matrix) ทำให้กลไการปลดปล่อยยาไม่ถูกทำลายโดยสิ้นเ"&amp;"ชิงเหมือนระบบ Reservoir หรือ Osmotic pump ที่มีเยื่อหุ้มจำเพาะ
USP/NF, British Pharmacopoeia (BP) และ Remington: The Science and Practice of Pharmacy (หัวข้อ Tablet Manufacturing)
🔍 ข้ออื่นผิดเพราะอะไร:
• ข้อ ก. (Enteric coated): ข้อนี้ไม่ใช่คำตอบที่ถูก"&amp;"ต้องสำหรับภาวะ Tablet Manufacturing เนื่องจากกลไกการออกฤทธิ์, efficacy หรือข้อบ่งใช้ไม่ตรงกับโจทย์ที่กำหนด
• ข้อ ข. (Reservoir): ข้อนี้ไม่ใช่คำตอบที่ถูกต้องสำหรับภาวะ Tablet Manufacturing เนื่องจากกลไกการออกฤทธิ์, efficacy หรือข้อบ่งใช้ไม่ตรงกับโจทย์ที่กำ"&amp;"หนด
• ข้อ ค. (Osmotic control): ข้อนี้ไม่ใช่คำตอบที่ถูกต้องสำหรับภาวะ Tablet Manufacturing เนื่องจากกลไกการออกฤทธิ์, efficacy หรือข้อบ่งใช้ไม่ตรงกับโจทย์ที่กำหนด
• ข้อ ง. (Matrix control): ข้อนี้ไม่ใช่คำตอบที่ถูกต้องสำหรับภาวะ Tablet Manufacturing เนื่องจ"&amp;"ากกลไกการออกฤทธิ์,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Pra"&amp;"ctice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Trou"&amp;"bleshooting: วิเคราะห์สาเหตุและวิธีแก้ไขปัญหา formulation defects เชิงสูตรตำรับ")</f>
        <v/>
      </c>
      <c r="K65" s="100" t="n"/>
      <c r="L65" s="88">
        <f>IFERROR(__xludf.DUMMYFUNCTION("""COMPUTED_VALUE"""),"Tablet Manufacturing")</f>
        <v/>
      </c>
      <c r="M65" s="100">
        <f>IFERROR(__xludf.DUMMYFUNCTION("""COMPUTED_VALUE"""),"Product")</f>
        <v/>
      </c>
      <c r="N65" s="88" t="inlineStr">
        <is>
          <t>Clinic</t>
        </is>
      </c>
      <c r="O65" s="100">
        <f>IFERROR(__xludf.DUMMYFUNCTION("""COMPUTED_VALUE"""),"Mock")</f>
        <v/>
      </c>
      <c r="P65" s="100">
        <f>IFERROR(__xludf.DUMMYFUNCTION("""COMPUTED_VALUE"""),"Pharma Plus เล่มม่วง")</f>
        <v/>
      </c>
      <c r="Q65" s="100" t="n"/>
    </row>
    <row r="66" ht="13.2" customHeight="1" s="49">
      <c r="A66" s="100" t="n">
        <v>64</v>
      </c>
      <c r="B66" s="88">
        <f>IFERROR(__xludf.DUMMYFUNCTION("""COMPUTED_VALUE"""),"TYLENOL 8 Hour has one layer that dissolves quickly for fast relief and a second time-released layer that offers continuous relief for up to 8 hours. ประกอบด้วย carnauba wax, corn starch, hydroxyethyl cellulose, hypromellose, magnesium stearate, microcrys"&amp;"talline cellulose, povidone, powdered cellulose, pregelatinized starch, sodium starch glycolate, titanium dioxide, triacetin.
ข้อใดต่อไปนี้ไม่ถูกต้อง")</f>
        <v/>
      </c>
      <c r="C66" s="100" t="n"/>
      <c r="D66" s="88">
        <f>IFERROR(__xludf.DUMMYFUNCTION("""COMPUTED_VALUE"""),"Titanium dioxide เป็น binder")</f>
        <v/>
      </c>
      <c r="E66" s="88">
        <f>IFERROR(__xludf.DUMMYFUNCTION("""COMPUTED_VALUE"""),"Microcrystalline cellulose เป็น filler")</f>
        <v/>
      </c>
      <c r="F66" s="88">
        <f>IFERROR(__xludf.DUMMYFUNCTION("""COMPUTED_VALUE"""),"Sodium starch glycolate เป็น superdisintegrant")</f>
        <v/>
      </c>
      <c r="G66" s="88">
        <f>IFERROR(__xludf.DUMMYFUNCTION("""COMPUTED_VALUE"""),"Magnesium stearate เป็น glidant")</f>
        <v/>
      </c>
      <c r="H66" s="88">
        <f>IFERROR(__xludf.DUMMYFUNCTION("""COMPUTED_VALUE"""),"Corn starch เป็น disintegrant")</f>
        <v/>
      </c>
      <c r="I66" s="100">
        <f>IFERROR(__xludf.DUMMYFUNCTION("""COMPUTED_VALUE"""),"5")</f>
        <v/>
      </c>
      <c r="J66" s="88">
        <f>IFERROR(__xludf.DUMMYFUNCTION("""COMPUTED_VALUE"""),"✅ คำตอบที่ถูกต้อง: ข้อ จ. Corn starch เป็น disintegrant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Cor"&amp;"n starch เป็น disintegrant 💡 คำอธิบายและเหตุผลทางเภสัชกรรม:
💡 คำอธิบายและเหตุผลทางเภสัชกรรม:
Titanium dioxide ทำหน้าที่เป็น opacifying agent หรือ colorant ในตำรับยา ไม่ใช่ binder โดย binder ทั่วไปในตำรับมักได้แก่ povidone, hypromellose หรือ microcrystal"&amp;"line cellulose ส่วน magnesium stearate ทำหน้าที่เป็น lubricant (หล่อลื่น) ไม่ใช่ glidant (เพิ่มการไหล)
USP/NF, British Pharmacopoeia (BP) และ Remington: The Science and Practice of Pharmacy (หัวข้อ Powders &amp; Granules)
🔍 ข้ออื่นผิดเพราะอะไร:
• ข้อ ก. (Ti"&amp;"tanium dioxide เป็น binder): ข้อนี้ไม่ใช่คำตอบที่ถูกต้องสำหรับภาวะ Powders &amp; Granules เนื่องจากกลไกการออกฤทธิ์, efficacy หรือข้อบ่งใช้ไม่ตรงกับโจทย์ที่กำหนด
• ข้อ ข. (Microcrystalline cellulose เป็น filler): ข้อนี้ไม่ใช่คำตอบที่ถูกต้องสำหรับภาวะ Powders &amp;"&amp;" Granules เนื่องจากกลไกการออกฤทธิ์, efficacy หรือข้อบ่งใช้ไม่ตรงกับโจทย์ที่กำหนด
• ข้อ ค. (Sodium starch glycolate เป็น superdisintegrant): เป็น Superdisintegrant กลไกหลักคือ rapid swelling (พองตัวอย่างรวดเร็ว) ในน้ำโดยไม่เกิด viscous gel layer ช่วยให้เม็"&amp;"ดยาแตกตัวภายในไม่กี่นาที
• ข้อ ง. (Magnesium stearate เป็น glidant):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The United Sta"&amp;"tes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l"&amp;"ubricant)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66" s="100" t="n"/>
      <c r="L66" s="88">
        <f>IFERROR(__xludf.DUMMYFUNCTION("""COMPUTED_VALUE"""),"Powders &amp; Granules")</f>
        <v/>
      </c>
      <c r="M66" s="100">
        <f>IFERROR(__xludf.DUMMYFUNCTION("""COMPUTED_VALUE"""),"Product")</f>
        <v/>
      </c>
      <c r="N66" s="88" t="inlineStr">
        <is>
          <t>Clinic</t>
        </is>
      </c>
      <c r="O66" s="100">
        <f>IFERROR(__xludf.DUMMYFUNCTION("""COMPUTED_VALUE"""),"Mock")</f>
        <v/>
      </c>
      <c r="P66" s="100">
        <f>IFERROR(__xludf.DUMMYFUNCTION("""COMPUTED_VALUE"""),"Pharma Plus เล่มม่วง")</f>
        <v/>
      </c>
      <c r="Q66" s="100" t="n"/>
    </row>
    <row r="67" ht="13.2" customHeight="1" s="49">
      <c r="A67" s="100" t="n">
        <v>65</v>
      </c>
      <c r="B67" s="88">
        <f>IFERROR(__xludf.DUMMYFUNCTION("""COMPUTED_VALUE"""),"ยาทาสิว Benzoyl peroxide gel 5% มีส่วนประกอบดังนี้ Carbomer 940, Hydroxypropylmethylcellulose, Tween 20, Ethanol, Glycerin, Triethanolamine, Triclosan, Purified water
ข้อใดต่อไปนี้ถูกต้อง")</f>
        <v/>
      </c>
      <c r="C67" s="100" t="n"/>
      <c r="D67" s="88">
        <f>IFERROR(__xludf.DUMMYFUNCTION("""COMPUTED_VALUE"""),"มีสารก่อเจล 2 ชนิด")</f>
        <v/>
      </c>
      <c r="E67" s="88">
        <f>IFERROR(__xludf.DUMMYFUNCTION("""COMPUTED_VALUE"""),"Carbopol ละลายในน้ำเดือด แล้วเติมน้ำเย็นละลายทันที")</f>
        <v/>
      </c>
      <c r="F67" s="88">
        <f>IFERROR(__xludf.DUMMYFUNCTION("""COMPUTED_VALUE"""),"Triclosan ช่วยให้เจลแข็งตัวจากการปรับ pH")</f>
        <v/>
      </c>
      <c r="G67" s="88">
        <f>IFERROR(__xludf.DUMMYFUNCTION("""COMPUTED_VALUE"""),"Triethanolamine เป็น preservative ของตำรับ")</f>
        <v/>
      </c>
      <c r="H67" s="88">
        <f>IFERROR(__xludf.DUMMYFUNCTION("""COMPUTED_VALUE"""),"Carbopol ละลายได้ดีใน alcohol")</f>
        <v/>
      </c>
      <c r="I67" s="100">
        <f>IFERROR(__xludf.DUMMYFUNCTION("""COMPUTED_VALUE"""),"4")</f>
        <v/>
      </c>
      <c r="J67" s="88">
        <f>IFERROR(__xludf.DUMMYFUNCTION("""COMPUTED_VALUE"""),"✅ คำตอบที่ถูกต้อง: ข้อ ง. Triethanolamine เป็น preservative ของตำรับ
💡 Background:
ตำรับยาน้ำและกึ่งแข็ง (Liquid &amp; Semisolid dosage forms) ต้องควบคุม physical stability, zeta potential และการเลือกใช้ surfactants/suspending agents ให้เหมาะสม
🎯 ทำไมข้อน"&amp;"ี้ถึงถูก:
Triethanolamine เป็น preservative ของตำรับ 💡 คำอธิบายและเหตุผลทางเภสัชกรรม:
💡 คำอธิบายและเหตุผลทางเภสัชกรรม:
ในตำรับเจลนี้มีสารก่อเจล (gelling agents) คือ Carbomer 940 (Carbopol) และ Hydroxypropylmethylcellulose (HPMC) ซึ่งถือว่าเป็นสารก่อเจล "&amp;"2 ชนิดในตำรับ ส่วน Triethanolamine ใช้เป็น neutralizing agent เพื่อปรับ pH ให้ Carbomer เกิดเจล ไม่ใช่ preservative
USP/NF, British Pharmacopoeia (BP) และ Remington: The Science and Practice of Pharmacy (หัวข้อ Tablet Manufacturing)
🔍 ข้ออื่นผิดเพราะอะไ"&amp;"ร:
• ข้อ ก. (มีสารก่อเจล 2 ชนิด): ข้อนี้ไม่ใช่คำตอบที่ถูกต้องสำหรับภาวะ Tablet Manufacturing เนื่องจากกลไกการออกฤทธิ์, efficacy หรือข้อบ่งใช้ไม่ตรงกับโจทย์ที่กำหนด
• ข้อ ข. (Carbopol ละลายในน้ำเดือด แล้วเติมน้ำเย็นละลายทันที): ข้อนี้ไม่ใช่คำตอบที่ถูกต้องส"&amp;"ำหรับภาวะ Tablet Manufacturing เนื่องจากกลไกการออกฤทธิ์, efficacy หรือข้อบ่งใช้ไม่ตรงกับโจทย์ที่กำหนด
• ข้อ ค. (Triclosan ช่วยให้เจลแข็งตัวจากการปรับ pH): ข้อนี้ไม่ใช่คำตอบที่ถูกต้องสำหรับภาวะ Tablet Manufacturing เนื่องจากกลไกการออกฤทธิ์, efficacy หรือข้"&amp;"อบ่งใช้ไม่ตรงกับโจทย์ที่กำหนด
• ข้อ จ. (Carbopol ละลายได้ดีใน alcohol):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Pharmacopeia"&amp;"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Qual"&amp;"ity Specs: จำเกณฑ์ pharmacopoeia limits สำหรับ stability, dissolution และ uniformity
• Defect Troubleshooting: วิเคราะห์สาเหตุและวิธีแก้ไขปัญหา formulation defects เชิงสูตรตำรับ")</f>
        <v/>
      </c>
      <c r="K67" s="100" t="n"/>
      <c r="L67" s="88">
        <f>IFERROR(__xludf.DUMMYFUNCTION("""COMPUTED_VALUE"""),"Tablet Manufacturing")</f>
        <v/>
      </c>
      <c r="M67" s="100">
        <f>IFERROR(__xludf.DUMMYFUNCTION("""COMPUTED_VALUE"""),"Product")</f>
        <v/>
      </c>
      <c r="N67" s="88" t="inlineStr">
        <is>
          <t>Clinic</t>
        </is>
      </c>
      <c r="O67" s="100">
        <f>IFERROR(__xludf.DUMMYFUNCTION("""COMPUTED_VALUE"""),"Mock")</f>
        <v/>
      </c>
      <c r="P67" s="100">
        <f>IFERROR(__xludf.DUMMYFUNCTION("""COMPUTED_VALUE"""),"Pharma Plus เล่มม่วง")</f>
        <v/>
      </c>
      <c r="Q67" s="100" t="n"/>
    </row>
    <row r="68" ht="13.2" customHeight="1" s="49">
      <c r="A68" s="100" t="n">
        <v>66</v>
      </c>
      <c r="B68" s="88">
        <f>IFERROR(__xludf.DUMMYFUNCTION("""COMPUTED_VALUE"""),"โจทย์ให้สูตรตำรับของ tetracycline capsule มา ได้แก่ lactose, magnesium stearate ... (โจทย์ไม่ครบ) ตำรับ tetracycline capsule
ข้อใดถูกต้อง")</f>
        <v/>
      </c>
      <c r="C68" s="100" t="n"/>
      <c r="D68" s="88">
        <f>IFERROR(__xludf.DUMMYFUNCTION("""COMPUTED_VALUE"""),"เหมาะจะเตรียมเป็น soft gelatin capsule")</f>
        <v/>
      </c>
      <c r="E68" s="88">
        <f>IFERROR(__xludf.DUMMYFUNCTION("""COMPUTED_VALUE"""),"Capsule เบอร์ 000 เล็กสุด เบอร์ 5 ใหญ่สุด")</f>
        <v/>
      </c>
      <c r="F68" s="88">
        <f>IFERROR(__xludf.DUMMYFUNCTION("""COMPUTED_VALUE"""),"Lactose เพิ่มความหวาน")</f>
        <v/>
      </c>
      <c r="G68" s="88">
        <f>IFERROR(__xludf.DUMMYFUNCTION("""COMPUTED_VALUE"""),"Magnesium stearate เพิ่มการแตกตัว")</f>
        <v/>
      </c>
      <c r="H68" s="88">
        <f>IFERROR(__xludf.DUMMYFUNCTION("""COMPUTED_VALUE"""),"Silicon dioxide เพิ่มการไหล")</f>
        <v/>
      </c>
      <c r="I68" s="100">
        <f>IFERROR(__xludf.DUMMYFUNCTION("""COMPUTED_VALUE"""),"1")</f>
        <v/>
      </c>
      <c r="J68" s="88">
        <f>IFERROR(__xludf.DUMMYFUNCTION("""COMPUTED_VALUE"""),"✅ คำตอบที่ถูกต้อง: ข้อ ก. เหมาะจะเตรียมเป็น soft gelatin capsule
💡 Background:
ตำรับยาน้ำและกึ่งแข็ง (Liquid &amp; Semisolid dosage forms) ต้องควบคุม physical stability, zeta potential และการเลือกใช้ surfactants/suspending agents ให้เหมาะสม
🎯 ทำไมข้อนี้ถึ"&amp;"งถูก:
เหมาะจะเตรียมเป็น soft gelatin capsule 💡 คำอธิบายและเหตุผลทางเภสัชกรรม:
💡 คำอธิบายและเหตุผลทางเภสัชกรรม:
Silicon dioxide (หรือ colloidal silicon dioxide) ทำหน้าที่เป็น glidant เพื่อช่วยเพิ่มการไหล (flowability) ของผงยาลงในเครื่องบรรจุแคปซูล สำหรับ"&amp;"ขนาดแคปซูล เบอร์ 000 คือขนาดใหญ่ที่สุด และเบอร์ 5 คือขนาดเล็กที่สุด (ตรงกันข้ามกับตัวเลือก 2) และ Lactose ใช้เป็น filler ไม่ใช่สารให้ความหวาน
USP/NF, British Pharmacopoeia (BP) และ Remington: The Science and Practice of Pharmacy (หัวข้อ Hard &amp; Soft Gelati"&amp;"n Capsules)
🔍 ข้ออื่นผิดเพราะอะไร:
• ข้อ ข. (Capsule เบอร์ 000 เล็กสุด เบอร์ 5 ใหญ่สุด): ข้อนี้ไม่ใช่คำตอบที่ถูกต้องสำหรับภาวะ Hard &amp; Soft Gelatin Capsules เนื่องจากกลไกการออกฤทธิ์, efficacy หรือข้อบ่งใช้ไม่ตรงกับโจทย์ที่กำหนด
• ข้อ ค. (Lactose เพิ่มควา"&amp;"มหวาน): เป็น Diluent / Filler ยอดนิยม ละลายน้ำได้ดี ให้ mouthfeel ที่ดี แต่เกิด Maillard reaction (เม็ดยาเปลี่ยนเป็นสีน้ำตาล) เมื่อผสมกับ primary amine drugs
• ข้อ ง. (Magnesium stearate เพิ่มการแตกตัว): เป็น Boundary lubricant ลดแรงเสียดทานระหว่างเม็ดยาก"&amp;"ับผนัง die wall แต่หาก over-mixing นานเกินไปจะทำให้เม็ดยากันน้ำ ละลายช้า และความแข็งของเม็ดยาลดลง
• ข้อ จ. (Silicon dioxide เพิ่มการไหล): ข้อนี้ไม่ใช่คำตอบที่ถูกต้องสำหรับภาวะ Hard &amp; Soft Gelatin Capsules เนื่องจากกลไกการออกฤทธิ์, efficacy หรือข้อบ่งใช้ไม"&amp;"่ตรงกับโจทย์ที่กำหนด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แม่นยำในบท"&amp;"บาทหน้าที่ของ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68" s="100" t="n"/>
      <c r="L68" s="88">
        <f>IFERROR(__xludf.DUMMYFUNCTION("""COMPUTED_VALUE"""),"Hard &amp; Soft Gelatin Capsules")</f>
        <v/>
      </c>
      <c r="M68" s="100">
        <f>IFERROR(__xludf.DUMMYFUNCTION("""COMPUTED_VALUE"""),"Product")</f>
        <v/>
      </c>
      <c r="N68" s="88" t="inlineStr">
        <is>
          <t>Clinic</t>
        </is>
      </c>
      <c r="O68" s="100">
        <f>IFERROR(__xludf.DUMMYFUNCTION("""COMPUTED_VALUE"""),"Mock")</f>
        <v/>
      </c>
      <c r="P68" s="100">
        <f>IFERROR(__xludf.DUMMYFUNCTION("""COMPUTED_VALUE"""),"Pharma Plus เล่มม่วง")</f>
        <v/>
      </c>
      <c r="Q68" s="100" t="n"/>
    </row>
    <row r="69" ht="13.2" customHeight="1" s="49">
      <c r="A69" s="100" t="n">
        <v>67</v>
      </c>
      <c r="B69" s="88">
        <f>IFERROR(__xludf.DUMMYFUNCTION("""COMPUTED_VALUE"""),"Paracetamol ในรูปแบบ sustained release ชั้นที่เป็น matrix tablets จะต้องมีสารช่วยตัวใดที่จะสามารถทำให้เม็ดยาปลดปล่อยตามที่ต้องการ
ข้อใดต่อไปนี้ถูกต้อง")</f>
        <v/>
      </c>
      <c r="C69" s="100" t="n"/>
      <c r="D69" s="88">
        <f>IFERROR(__xludf.DUMMYFUNCTION("""COMPUTED_VALUE"""),"Hydroxypropyl methyl cellulose")</f>
        <v/>
      </c>
      <c r="E69" s="88">
        <f>IFERROR(__xludf.DUMMYFUNCTION("""COMPUTED_VALUE"""),"Magnesium stearate")</f>
        <v/>
      </c>
      <c r="F69" s="88">
        <f>IFERROR(__xludf.DUMMYFUNCTION("""COMPUTED_VALUE"""),"Microcrystalline cellulose")</f>
        <v/>
      </c>
      <c r="G69" s="88">
        <f>IFERROR(__xludf.DUMMYFUNCTION("""COMPUTED_VALUE"""),"Colloidal silica")</f>
        <v/>
      </c>
      <c r="H69" s="88">
        <f>IFERROR(__xludf.DUMMYFUNCTION("""COMPUTED_VALUE"""),"Pre-gelatinized starch")</f>
        <v/>
      </c>
      <c r="I69" s="100">
        <f>IFERROR(__xludf.DUMMYFUNCTION("""COMPUTED_VALUE"""),"5")</f>
        <v/>
      </c>
      <c r="J69" s="88">
        <f>IFERROR(__xludf.DUMMYFUNCTION("""COMPUTED_VALUE"""),"✅ คำตอบที่ถูกต้อง: ข้อ จ. Pre-gelatinized starch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ทำไมข้อนี้ถ"&amp;"ึงถูก:
Pre-gelatinized starch 💡 คำอธิบายและเหตุผลทางเภสัชกรรม:
💡 คำอธิบายและเหตุผลทางเภสัชกรรม:
Hydroxypropyl methylcellulose (HPMC) เป็น hydrophilic matrix polymer ยอดนิยมที่ใช้ควบคุมการปลดปล่อยตัวยาสำคัญในยารูปแบบ sustained release โดยเมื่อสัมผัสกับน้"&amp;"ำจะพองตัวเกิดเป็น gel layer ควบคุมการแพร่ผ่านของตัวยา
USP/NF, British Pharmacopoeia (BP) และ Remington: The Science and Practice of Pharmacy (หัวข้อ Tablet Manufacturing)
🔍 ข้ออื่นผิดเพราะอะไร:
• ข้อ ก. (Hydroxypropyl methyl cellulose): ข้อนี้ไม่ใช่คำตอ"&amp;"บที่ถูกต้องสำหรับภาวะ Tablet Manufacturing เนื่องจากกลไกการออกฤทธิ์, efficacy หรือข้อบ่งใช้ไม่ตรงกับโจทย์ที่กำหนด
• ข้อ ข. (Magnesium stearate): เป็น Boundary lubricant ลดแรงเสียดทานระหว่างเม็ดยากับผนัง die wall แต่หาก over-mixing นานเกินไปจะทำให้เม็ดยากั"&amp;"นน้ำ ละลายช้า และความแข็งของเม็ดยาลดลง
• ข้อ ค. (Microcrystalline cellulose): ข้อนี้ไม่ใช่คำตอบที่ถูกต้องสำหรับภาวะ Tablet Manufacturing เนื่องจากกลไกการออกฤทธิ์, efficacy หรือข้อบ่งใช้ไม่ตรงกับโจทย์ที่กำหนด
• ข้อ ง. (Colloidal silica): ข้อนี้ไม่ใช่คำตอบท"&amp;"ี่ถูกต้องสำหรับภาวะ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"&amp;"of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sta"&amp;"bility, dissolution และ uniformity
• Defect Troubleshooting: วิเคราะห์สาเหตุและวิธีแก้ไขปัญหา formulation defects เชิงสูตรตำรับ")</f>
        <v/>
      </c>
      <c r="K69" s="100" t="n"/>
      <c r="L69" s="88">
        <f>IFERROR(__xludf.DUMMYFUNCTION("""COMPUTED_VALUE"""),"Tablet Manufacturing")</f>
        <v/>
      </c>
      <c r="M69" s="100">
        <f>IFERROR(__xludf.DUMMYFUNCTION("""COMPUTED_VALUE"""),"Product")</f>
        <v/>
      </c>
      <c r="N69" s="88" t="inlineStr">
        <is>
          <t>Clinic</t>
        </is>
      </c>
      <c r="O69" s="100">
        <f>IFERROR(__xludf.DUMMYFUNCTION("""COMPUTED_VALUE"""),"Mock")</f>
        <v/>
      </c>
      <c r="P69" s="100">
        <f>IFERROR(__xludf.DUMMYFUNCTION("""COMPUTED_VALUE"""),"Pharma Plus เล่มม่วง")</f>
        <v/>
      </c>
      <c r="Q69" s="100" t="n"/>
    </row>
    <row r="70" ht="13.2" customHeight="1" s="49">
      <c r="A70" s="100" t="n">
        <v>68</v>
      </c>
      <c r="B70" s="88">
        <f>IFERROR(__xludf.DUMMYFUNCTION("""COMPUTED_VALUE"""),"ในการพิสูจน์ Bioequivalence ระหว่างยา 2 ตัว จะต้องคำนึงถึง parameter ใดบ้าง
ข้อใดต่อไปนี้ถูกต้อง")</f>
        <v/>
      </c>
      <c r="C70" s="100" t="n"/>
      <c r="D70" s="88">
        <f>IFERROR(__xludf.DUMMYFUNCTION("""COMPUTED_VALUE"""),"AUC0-inf และ Tmax")</f>
        <v/>
      </c>
      <c r="E70" s="88">
        <f>IFERROR(__xludf.DUMMYFUNCTION("""COMPUTED_VALUE"""),"AUC0-inf และ Cmax")</f>
        <v/>
      </c>
      <c r="F70" s="88">
        <f>IFERROR(__xludf.DUMMYFUNCTION("""COMPUTED_VALUE"""),"AUC0-inf และ Elimination half life")</f>
        <v/>
      </c>
      <c r="G70" s="88">
        <f>IFERROR(__xludf.DUMMYFUNCTION("""COMPUTED_VALUE"""),"Cmax และ Elimination half life")</f>
        <v/>
      </c>
      <c r="H70" s="88">
        <f>IFERROR(__xludf.DUMMYFUNCTION("""COMPUTED_VALUE"""),"Tmax และ Elimination half life")</f>
        <v/>
      </c>
      <c r="I70" s="100">
        <f>IFERROR(__xludf.DUMMYFUNCTION("""COMPUTED_VALUE"""),"5")</f>
        <v/>
      </c>
      <c r="J70" s="88">
        <f>IFERROR(__xludf.DUMMYFUNCTION("""COMPUTED_VALUE"""),"✅ คำตอบที่ถูกต้อง: ข้อ จ. Tmax และ Elimination half life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ทำไ"&amp;"มข้อนี้ถึงถูก:
Tmax และ Elimination half life 💡 คำอธิบายและเหตุผลทางเภสัชกรรม:
💡 คำอธิบายและเหตุผลทางเภสัชกรรม:
ตามเกณฑ์มาตรฐานการศึกษา Bioequivalence (BE) ของหน่วยงานกำกับดูแลยา พารามิเตอร์หลักทางเภสัชจลนศาสตร์ที่ใช้ประเมินความเท่าเทียมกันทางชีวภาพคือ "&amp;"Extent of absorption (ประเมินโดย AUC0-t หรือ AUC0-inf) และ Rate of absorption (ประเมินโดย Cmax และ Tmax)
USP/NF, British Pharmacopoeia (BP) และ Remington: The Science and Practice of Pharmacy (หัวข้อ Tablet Manufacturing)
🔍 ข้ออื่นผิดเพราะอะไร:
• ข้อ ก."&amp;" (AUC0-inf และ Tmax): ข้อนี้ไม่ใช่คำตอบที่ถูกต้องสำหรับภาวะ Tablet Manufacturing เนื่องจากกลไกการออกฤทธิ์, efficacy หรือข้อบ่งใช้ไม่ตรงกับโจทย์ที่กำหนด
• ข้อ ข. (AUC0-inf และ Cmax): ข้อนี้ไม่ใช่คำตอบที่ถูกต้องสำหรับภาวะ Tablet Manufacturing เนื่องจากกลไกก"&amp;"ารออกฤทธิ์, efficacy หรือข้อบ่งใช้ไม่ตรงกับโจทย์ที่กำหนด
• ข้อ ค. (AUC0-inf และ Elimination half life): ข้อนี้ไม่ใช่คำตอบที่ถูกต้องสำหรับภาวะ Tablet Manufacturing เนื่องจากกลไกการออกฤทธิ์, efficacy หรือข้อบ่งใช้ไม่ตรงกับโจทย์ที่กำหนด
• ข้อ ง. (Cmax และ El"&amp;"imination half life):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Disintegrati"&amp;"on,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Specs:"&amp;" จำเกณฑ์ pharmacopoeia limits สำหรับ stability, dissolution และ uniformity
• Defect Troubleshooting: วิเคราะห์สาเหตุและวิธีแก้ไขปัญหา formulation defects เชิงสูตรตำรับ")</f>
        <v/>
      </c>
      <c r="K70" s="100" t="n"/>
      <c r="L70" s="88">
        <f>IFERROR(__xludf.DUMMYFUNCTION("""COMPUTED_VALUE"""),"Tablet Manufacturing")</f>
        <v/>
      </c>
      <c r="M70" s="100">
        <f>IFERROR(__xludf.DUMMYFUNCTION("""COMPUTED_VALUE"""),"Product")</f>
        <v/>
      </c>
      <c r="N70" s="88" t="inlineStr">
        <is>
          <t>Clinic</t>
        </is>
      </c>
      <c r="O70" s="100">
        <f>IFERROR(__xludf.DUMMYFUNCTION("""COMPUTED_VALUE"""),"Mock")</f>
        <v/>
      </c>
      <c r="P70" s="100">
        <f>IFERROR(__xludf.DUMMYFUNCTION("""COMPUTED_VALUE"""),"Pharma Plus เล่มม่วง")</f>
        <v/>
      </c>
      <c r="Q70" s="100" t="n"/>
    </row>
    <row r="71" ht="13.2" customHeight="1" s="49">
      <c r="A71" s="100" t="n">
        <v>69</v>
      </c>
      <c r="B71" s="88">
        <f>IFERROR(__xludf.DUMMYFUNCTION("""COMPUTED_VALUE"""),"จากสูตรโครงสร้างของ cimetidine และ ranitidine พบว่า ranitidine มีฤทธิ์แรงกว่า cimetidine ถึง 10 เท่า เนื่องจาก ranitidine มีโครงสร้างที่เรียกว่าอะไรแทนที่โครงสร้าง imidazole ring ใน cimetidine")</f>
        <v/>
      </c>
      <c r="C71" s="100" t="n"/>
      <c r="D71" s="88">
        <f>IFERROR(__xludf.DUMMYFUNCTION("""COMPUTED_VALUE"""),"Methyl cyanide")</f>
        <v/>
      </c>
      <c r="E71" s="88">
        <f>IFERROR(__xludf.DUMMYFUNCTION("""COMPUTED_VALUE"""),"Nitro")</f>
        <v/>
      </c>
      <c r="F71" s="88">
        <f>IFERROR(__xludf.DUMMYFUNCTION("""COMPUTED_VALUE"""),"Thio")</f>
        <v/>
      </c>
      <c r="G71" s="88">
        <f>IFERROR(__xludf.DUMMYFUNCTION("""COMPUTED_VALUE"""),"Furan")</f>
        <v/>
      </c>
      <c r="H71" s="88">
        <f>IFERROR(__xludf.DUMMYFUNCTION("""COMPUTED_VALUE"""),"Amine")</f>
        <v/>
      </c>
      <c r="I71" s="100">
        <f>IFERROR(__xludf.DUMMYFUNCTION("""COMPUTED_VALUE"""),"4")</f>
        <v/>
      </c>
      <c r="J71" s="88">
        <f>IFERROR(__xludf.DUMMYFUNCTION("""COMPUTED_VALUE"""),"✅ คำตอบที่ถูกต้อง: ข้อ ง. Furan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Furan 💡 ค"&amp;"ำอธิบายและเหตุผลทางเภสัชกรรม:
💡 คำอธิบายและเหตุผลทางเภสัชกรรม:
Ranitidine มีโครงสร้างเป็น furan ring (พร้อมกลุ่ม dimethylaminoethyl) แทนที่ imidazole ring ของ cimetidine ทำให้มีฤทธิ์ยับยั้งหลอดเลือดและกรดในกระเพาะอาหารแรงกว่าประมาณ 10 เท่า และมีผลข้างเคี"&amp;"ยงน้อยกว่า (ไม่เกิด antiandrogenic effect และไม่ยับยั้ง CYP450 มากเท่า cimetidine)
USP/NF, British Pharmacopoeia (BP) และ Remington: The Science and Practice of Pharmacy (หัวข้อ SAR &amp; Drug Design)
🔍 ข้ออื่นผิดเพราะอะไร:
• ข้อ ก. (Methyl cyanide): ข้อนี้"&amp;"ไม่ใช่คำตอบที่ถูกต้องสำหรับภาวะ SAR &amp; Drug Design เนื่องจากกลไกการออกฤทธิ์, efficacy หรือข้อบ่งใช้ไม่ตรงกับโจทย์ที่กำหนด
• ข้อ ข. (Nitro): ข้อนี้ไม่ใช่คำตอบที่ถูกต้องสำหรับภาวะ SAR &amp; Drug Design เนื่องจากกลไกการออกฤทธิ์, efficacy หรือข้อบ่งใช้ไม่ตรงกับโจท"&amp;"ย์ที่กำหนด
• ข้อ ค. (Thio): ข้อนี้ไม่ใช่คำตอบที่ถูกต้องสำหรับภาวะ SAR &amp; Drug Design เนื่องจากกลไกการออกฤทธิ์, efficacy หรือข้อบ่งใช้ไม่ตรงกับโจทย์ที่กำหนด
• ข้อ จ. (Amine): ข้อนี้ไม่ใช่คำตอบที่ถูกต้องสำหรับภาวะ SAR &amp; Drug Design เนื่องจากกลไกการออกฤทธิ์, "&amp;"efficacy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st"&amp;"ability, dissolution และ uniformity
• Defect Troubleshooting: วิเคราะห์สาเหตุและวิธีแก้ไขปัญหา formulation defects เชิงสูตรตำรับ")</f>
        <v/>
      </c>
      <c r="K71" s="100" t="n"/>
      <c r="L71" s="88">
        <f>IFERROR(__xludf.DUMMYFUNCTION("""COMPUTED_VALUE"""),"SAR &amp; Drug Design")</f>
        <v/>
      </c>
      <c r="M71" s="100">
        <f>IFERROR(__xludf.DUMMYFUNCTION("""COMPUTED_VALUE"""),"Product")</f>
        <v/>
      </c>
      <c r="N71" s="88" t="inlineStr">
        <is>
          <t>Clinic</t>
        </is>
      </c>
      <c r="O71" s="100">
        <f>IFERROR(__xludf.DUMMYFUNCTION("""COMPUTED_VALUE"""),"Mock")</f>
        <v/>
      </c>
      <c r="P71" s="100">
        <f>IFERROR(__xludf.DUMMYFUNCTION("""COMPUTED_VALUE"""),"Pharma Plus เล่มม่วง")</f>
        <v/>
      </c>
      <c r="Q71" s="100" t="n"/>
    </row>
    <row r="72" ht="13.2" customHeight="1" s="49">
      <c r="A72" s="100" t="n">
        <v>70</v>
      </c>
      <c r="B72" s="88">
        <f>IFERROR(__xludf.DUMMYFUNCTION("""COMPUTED_VALUE"""),"จากสูตรโครงสร้างของ praziquantel ตำแหน่งนี้เรียกว่า และมีคุณสมบัติอย่างไร")</f>
        <v/>
      </c>
      <c r="C72" s="100" t="n"/>
      <c r="D72" s="88">
        <f>IFERROR(__xludf.DUMMYFUNCTION("""COMPUTED_VALUE"""),"Quinoline, base")</f>
        <v/>
      </c>
      <c r="E72" s="88">
        <f>IFERROR(__xludf.DUMMYFUNCTION("""COMPUTED_VALUE"""),"Isoquinoline, base")</f>
        <v/>
      </c>
      <c r="F72" s="88">
        <f>IFERROR(__xludf.DUMMYFUNCTION("""COMPUTED_VALUE"""),"Guanine, acid")</f>
        <v/>
      </c>
      <c r="G72" s="88">
        <f>IFERROR(__xludf.DUMMYFUNCTION("""COMPUTED_VALUE"""),"Pyramidine, acid")</f>
        <v/>
      </c>
      <c r="H72" s="88">
        <f>IFERROR(__xludf.DUMMYFUNCTION("""COMPUTED_VALUE"""),"Nirobenzene, acid")</f>
        <v/>
      </c>
      <c r="I72" s="100">
        <f>IFERROR(__xludf.DUMMYFUNCTION("""COMPUTED_VALUE"""),"2")</f>
        <v/>
      </c>
      <c r="J72" s="88">
        <f>IFERROR(__xludf.DUMMYFUNCTION("""COMPUTED_VALUE"""),"✅ คำตอบที่ถูกต้อง: ข้อ ข. Isoquinoline, base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ทำไมข้อนี้ถึงถู"&amp;"ก:
Isoquinoline, base 💡 คำอธิบายและเหตุผลทางเภสัชกรรม:
💡 คำอธิบายและเหตุผลทางเภสัชกรรม:
Praziquantel เป็นยารักษาพยาธิใบไม้และพยาธิตัวตืด มีโครงสร้างประกอบด้วย pyrazino-isoquinoline ring system ซึ่งส่วนโครงสร้าง ring วงดังกล่าวจัดอยู่ในกลุ่ม isoquinoline"&amp;" และแสดงสมบัติเป็นเบส (base) เนื่องจากมีไนโตรเจนอะตอมที่สามารถรับโปรตอนได้
USP/NF, British Pharmacopoeia (BP) และ Remington: The Science and Practice of Pharmacy (หัวข้อ SAR &amp; Drug Design)
🔍 ข้ออื่นผิดเพราะอะไร:
• ข้อ ก. (Quinoline, base): ข้อนี้ไม่ใช่ค"&amp;"ำตอบที่ถูกต้องสำหรับภาวะ SAR &amp; Drug Design เนื่องจากกลไกการออกฤทธิ์, efficacy หรือข้อบ่งใช้ไม่ตรงกับโจทย์ที่กำหนด
• ข้อ ค. (Guanine, acid): ข้อนี้ไม่ใช่คำตอบที่ถูกต้องสำหรับภาวะ SAR &amp; Drug Design เนื่องจากกลไกการออกฤทธิ์, efficacy หรือข้อบ่งใช้ไม่ตรงกับโจ"&amp;"ทย์ที่กำหนด
• ข้อ ง. (Pyramidine, acid): ข้อนี้ไม่ใช่คำตอบที่ถูกต้องสำหรับภาวะ SAR &amp; Drug Design เนื่องจากกลไกการออกฤทธิ์, efficacy หรือข้อบ่งใช้ไม่ตรงกับโจทย์ที่กำหนด
• ข้อ จ. (Nirobenzene, acid): ข้อนี้ไม่ใช่คำตอบที่ถูกต้องสำหรับภาวะ SAR &amp; Drug Design เ"&amp;"นื่องจากกลไกการออกฤทธิ์,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pharm"&amp;"acopoeia limits สำหรับ stability, dissolution และ uniformity
• Defect Troubleshooting: วิเคราะห์สาเหตุและวิธีแก้ไขปัญหา formulation defects เชิงสูตรตำรับ")</f>
        <v/>
      </c>
      <c r="K72" s="100" t="n"/>
      <c r="L72" s="88">
        <f>IFERROR(__xludf.DUMMYFUNCTION("""COMPUTED_VALUE"""),"SAR &amp; Drug Design")</f>
        <v/>
      </c>
      <c r="M72" s="100">
        <f>IFERROR(__xludf.DUMMYFUNCTION("""COMPUTED_VALUE"""),"Product")</f>
        <v/>
      </c>
      <c r="N72" s="88" t="inlineStr">
        <is>
          <t>Clinic</t>
        </is>
      </c>
      <c r="O72" s="100">
        <f>IFERROR(__xludf.DUMMYFUNCTION("""COMPUTED_VALUE"""),"Mock")</f>
        <v/>
      </c>
      <c r="P72" s="100">
        <f>IFERROR(__xludf.DUMMYFUNCTION("""COMPUTED_VALUE"""),"Pharma Plus เล่มม่วง")</f>
        <v/>
      </c>
      <c r="Q72" s="100" t="n"/>
    </row>
    <row r="73" ht="13.2" customHeight="1" s="49">
      <c r="A73" s="100" t="n">
        <v>71</v>
      </c>
      <c r="B73" s="88">
        <f>IFERROR(__xludf.DUMMYFUNCTION("""COMPUTED_VALUE"""),"จากสูตรโครงสร้างมีหมู่ carboxyl group กี่หมู่")</f>
        <v/>
      </c>
      <c r="C73" s="100" t="n"/>
      <c r="D73" s="88">
        <f>IFERROR(__xludf.DUMMYFUNCTION("""COMPUTED_VALUE"""),"Bioisosteric Replacement (Carboxylic acid → Tetrazole)")</f>
        <v/>
      </c>
      <c r="E73" s="88">
        <f>IFERROR(__xludf.DUMMYFUNCTION("""COMPUTED_VALUE"""),"Prodrug Design via Esterification for Oral Bioavailability")</f>
        <v/>
      </c>
      <c r="F73" s="88">
        <f>IFERROR(__xludf.DUMMYFUNCTION("""COMPUTED_VALUE"""),"Cytochrome P450 CYP3A4 Phase I Oxidation")</f>
        <v/>
      </c>
      <c r="G73" s="88">
        <f>IFERROR(__xludf.DUMMYFUNCTION("""COMPUTED_VALUE"""),"Phase II Glucuronidation Conjugation by UGT")</f>
        <v/>
      </c>
      <c r="H73" s="88">
        <f>IFERROR(__xludf.DUMMYFUNCTION("""COMPUTED_VALUE"""),"Log P Lipophilicity Partition Coefficient optimization")</f>
        <v/>
      </c>
      <c r="I73" s="100">
        <f>IFERROR(__xludf.DUMMYFUNCTION("""COMPUTED_VALUE"""),"2")</f>
        <v/>
      </c>
      <c r="J73" s="88">
        <f>IFERROR(__xludf.DUMMYFUNCTION("""COMPUTED_VALUE"""),"✅ คำตอบที่ถูกต้อง: ข้อ ข. Prodrug Design via Esterification for Oral Bioavailability
💡 Background:
การพัฒนาสูตรตำรับยาเม็ด (Tablet formulation) ต้องควบคุม powder flowability, compressibility และเลือก excipients เพื่อป้องกัน tablet defects และให้ dissolu"&amp;"tion rate ตามมาตรฐาน
🎯 ทำไมข้อนี้ถึงถูก:
Prodrug Design via Esterification for Oral Bioavailability 💡 คำอธิบายและเหตุผลทางเภสัชกรรม:
💡 คำอธิบายและเหตุผลทางเภสัชกรรม:
การวิเคราะห์หมู่ฟังก์ชัน carboxyl group (-COOH) ในสูตรโครงสร้างทางเคมีที่ปรากฏในข้อนี"&amp;"้อ้างอิงจากโครงสร้างยาหรือสารประกอบในตำรา โดยนับจำนวนหมู่กรดคาร์บอกซิลิกที่มีอยู่ในโมเลกุล
USP/NF, British Pharmacopoeia (BP) และ Remington: The Science and Practice of Pharmacy (หัวข้อ SAR &amp; Drug Design)
🔍 ข้ออื่นผิดเพราะอะไร:
• ข้อ ก. (Bioisosteric Re"&amp;"placement (Carboxylic acid → Tetrazole)): ข้อนี้ไม่ใช่คำตอบที่ถูกต้องสำหรับภาวะ SAR &amp; Drug Design เนื่องจากกลไกการออกฤทธิ์, efficacy หรือข้อบ่งใช้ไม่ตรงกับโจทย์ที่กำหนด
• ข้อ ค. (Cytochrome P450 CYP3A4 Phase I Oxidation): ข้อนี้ไม่ใช่คำตอบที่ถูกต้องสำหรับ"&amp;"ภาวะ SAR &amp; Drug Design เนื่องจากกลไกการออกฤทธิ์, efficacy หรือข้อบ่งใช้ไม่ตรงกับโจทย์ที่กำหนด
• ข้อ ง. (Phase II Glucuronidation Conjugation by UGT): ข้อนี้ไม่ใช่คำตอบที่ถูกต้องสำหรับภาวะ SAR &amp; Drug Design เนื่องจากกลไกการออกฤทธิ์, efficacy หรือข้อบ่งใช้ไ"&amp;"ม่ตรงกับโจทย์ที่กำหนด
• ข้อ จ. (Log P Lipophilicity Partition Coefficient optimization):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"&amp;"📌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วิเคราะห์สาเหตุและวิธ"&amp;"ีแก้ไขปัญหา formulation defects เชิงสูตรตำรับ")</f>
        <v/>
      </c>
      <c r="K73" s="100" t="n"/>
      <c r="L73" s="88">
        <f>IFERROR(__xludf.DUMMYFUNCTION("""COMPUTED_VALUE"""),"SAR &amp; Drug Design")</f>
        <v/>
      </c>
      <c r="M73" s="100">
        <f>IFERROR(__xludf.DUMMYFUNCTION("""COMPUTED_VALUE"""),"Product")</f>
        <v/>
      </c>
      <c r="N73" s="88" t="inlineStr">
        <is>
          <t>Clinic</t>
        </is>
      </c>
      <c r="O73" s="100">
        <f>IFERROR(__xludf.DUMMYFUNCTION("""COMPUTED_VALUE"""),"Mock")</f>
        <v/>
      </c>
      <c r="P73" s="100">
        <f>IFERROR(__xludf.DUMMYFUNCTION("""COMPUTED_VALUE"""),"Pharma Plus เล่มม่วง")</f>
        <v/>
      </c>
      <c r="Q73" s="100" t="n"/>
    </row>
    <row r="74" ht="13.2" customHeight="1" s="49">
      <c r="A74" s="100" t="n">
        <v>72</v>
      </c>
      <c r="B74" s="88">
        <f>IFERROR(__xludf.DUMMYFUNCTION("""COMPUTED_VALUE"""),"จากโครงสร้าง Simvastatin และ Pravastatin ข้อใดถูกต้อง")</f>
        <v/>
      </c>
      <c r="C74" s="100" t="n"/>
      <c r="D74" s="88">
        <f>IFERROR(__xludf.DUMMYFUNCTION("""COMPUTED_VALUE"""),"Cholestyramine ลดการดูดซึมของยา simvastatin เพราะโครงสร้าง Simvastatin มี lactone ring")</f>
        <v/>
      </c>
      <c r="E74" s="88">
        <f>IFERROR(__xludf.DUMMYFUNCTION("""COMPUTED_VALUE"""),"Cholestyramine ลดการดูดซึมของยา pravastatin เพราะโครงสร้าง Pravastatin มี carboxylic acid")</f>
        <v/>
      </c>
      <c r="F74" s="88">
        <f>IFERROR(__xludf.DUMMYFUNCTION("""COMPUTED_VALUE"""),"Simvastatin ลดการดูดซึมของยา cholestyramine")</f>
        <v/>
      </c>
      <c r="G74" s="88">
        <f>IFERROR(__xludf.DUMMYFUNCTION("""COMPUTED_VALUE"""),"Cholestyramine ไม่มีผลต่อการดูดซึมของยา simvastatin และ pravastatin")</f>
        <v/>
      </c>
      <c r="H74" s="88">
        <f>IFERROR(__xludf.DUMMYFUNCTION("""COMPUTED_VALUE"""),"Cholestyramine เพิ่มการดูดซึมของยา simvastatin และ pravastatin")</f>
        <v/>
      </c>
      <c r="I74" s="100">
        <f>IFERROR(__xludf.DUMMYFUNCTION("""COMPUTED_VALUE"""),"2")</f>
        <v/>
      </c>
      <c r="J74" s="88">
        <f>IFERROR(__xludf.DUMMYFUNCTION("""COMPUTED_VALUE"""),"✅ คำตอบที่ถูกต้อง: ข้อ ข. Cholestyramine ลดการดูดซึมของยา pravastatin เพราะโครงสร้าง Pravastatin มี carboxylic acid
💡 Background:
การพัฒนาสูตรตำรับยาเม็ด (Tablet formulation) ต้องควบคุม powder flowability, compressibility และเลือก excipients เพื่อป้องกั"&amp;"น tablet defects และให้ dissolution rate ตามมาตรฐาน
🎯 ทำไมข้อนี้ถึงถูก:
Cholestyramine ลดการดูดซึมของยา pravastatin เพราะโครงสร้าง Pravastatin มี carboxylic acid 💡 คำอธิบายและเหตุผลทางเภสัชกรรม:
💡 คำอธิบายและเหตุผลทางเภสัชกรรม:
Cholestyramine เป็นยาใน"&amp;"กลุ่ม bile acid sequestrant ที่มีประจุบวกสูง สามารถจับกับยาที่มีประจุลบ (เช่น Pravastatin ที่มีหมู่ carboxylic acid ในรูปเกลือโซเดียม) หรือยาลักษณะที่เป็นกลาง/lipophilic (เช่น Simvastatin) ในทางเดินอาหาร ทำให้ลดการดูดซึมของยาทั้งสองกลุ่ม จึงแนะนำให้กินยาอ"&amp;"ื่นห่างจาก Cholestyramine อย่างน้อย 1 ชั่วโมงก่อนหรือ 4-6 ชั่วโมงหลัง
USP/NF, British Pharmacopoeia (BP) และ Remington: The Science and Practice of Pharmacy (หัวข้อ SAR &amp; Drug Design)
🔍 ข้ออื่นผิดเพราะอะไร:
• ข้อ ก. (Cholestyramine ลดการดูดซึมของยา simv"&amp;"astatin เพราะโครงสร้าง Simvastatin มี lactone ring): เป็น moderate-intensity statin เมแทบอไลต์ผ่าน CYP3A4 เด่นชัด ห้ามใช้ dose 80 mg และมี drug interactions สูงกับ CYP3A4 inhibitors (clarithromycin, ketoconazole)
• ข้อ ค. (Simvastatin ลดการดูดซึมของยา cho"&amp;"lestyramine): เป็น moderate-intensity statin เมแทบอไลต์ผ่าน CYP3A4 เด่นชัด ห้ามใช้ dose 80 mg และมี drug interactions สูงกับ CYP3A4 inhibitors (clarithromycin, ketoconazole)
• ข้อ ง. (Cholestyramine ไม่มีผลต่อการดูดซึมของยา simvastatin และ pravastatin): เ"&amp;"ป็น moderate-intensity statin เมแทบอไลต์ผ่าน CYP3A4 เด่นชัด ห้ามใช้ dose 80 mg และมี drug interactions สูงกับ CYP3A4 inhibitors (clarithromycin, ketoconazole)
• ข้อ จ. (Cholestyramine เพิ่มการดูดซึมของยา simvastatin และ pravastatin): เป็น moderate-intensi"&amp;"ty statin เมแทบอไลต์ผ่าน CYP3A4 เด่นชัด ห้ามใช้ dose 80 mg และมี drug interactions สูงกับ CYP3A4 inhibitors (clarithromycin, ketoconazole)
📖 Guideline อ้างอิง:
[NEED_REVIEW]
📌 จุดจำก่อนสอบ:
• Excipient Function: แม่นยำในบทบาทหน้าที่ของ excipients (dil"&amp;"uent,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74" s="100" t="n"/>
      <c r="L74" s="88">
        <f>IFERROR(__xludf.DUMMYFUNCTION("""COMPUTED_VALUE"""),"SAR &amp; Drug Design")</f>
        <v/>
      </c>
      <c r="M74" s="100">
        <f>IFERROR(__xludf.DUMMYFUNCTION("""COMPUTED_VALUE"""),"Product")</f>
        <v/>
      </c>
      <c r="N74" s="88" t="inlineStr">
        <is>
          <t>Clinic</t>
        </is>
      </c>
      <c r="O74" s="100">
        <f>IFERROR(__xludf.DUMMYFUNCTION("""COMPUTED_VALUE"""),"Mock")</f>
        <v/>
      </c>
      <c r="P74" s="100">
        <f>IFERROR(__xludf.DUMMYFUNCTION("""COMPUTED_VALUE"""),"Pharma Plus เล่มม่วง")</f>
        <v/>
      </c>
      <c r="Q74" s="100" t="n"/>
    </row>
    <row r="75" ht="13.2" customHeight="1" s="49">
      <c r="A75" s="100" t="n">
        <v>73</v>
      </c>
      <c r="B75" s="88">
        <f>IFERROR(__xludf.DUMMYFUNCTION("""COMPUTED_VALUE"""),"โครงสร้างที่แสดงข้อ 4 สัมพันธ์กับการออกฤทธิ์ของยาอย่างไร")</f>
        <v/>
      </c>
      <c r="C75" s="100" t="n"/>
      <c r="D75" s="88">
        <f>IFERROR(__xludf.DUMMYFUNCTION("""COMPUTED_VALUE"""),"Pravastatin เป็น prodrug")</f>
        <v/>
      </c>
      <c r="E75" s="88">
        <f>IFERROR(__xludf.DUMMYFUNCTION("""COMPUTED_VALUE"""),"Pravastatin และ simvastatin เป็น prodrug")</f>
        <v/>
      </c>
      <c r="F75" s="88">
        <f>IFERROR(__xludf.DUMMYFUNCTION("""COMPUTED_VALUE"""),"Pravastatin มีโครงสร้างที่ออกฤทธิ์ในร่างกายสองรูปแบบ คือ โครงสร้างที่เชื่อมเป็นวง lactone ring และโครงสร้างที่เป็น carboxylic acid")</f>
        <v/>
      </c>
      <c r="G75" s="88">
        <f>IFERROR(__xludf.DUMMYFUNCTION("""COMPUTED_VALUE"""),"Simvastatin มีโครงสร้างที่ออกฤทธิ์ คือ โครงสร้างที่เป็น lactone ring เปิด")</f>
        <v/>
      </c>
      <c r="H75" s="88">
        <f>IFERROR(__xludf.DUMMYFUNCTION("""COMPUTED_VALUE"""),"Pravastatin และ simvastatin ไม่เป็น prodrug")</f>
        <v/>
      </c>
      <c r="I75" s="100">
        <f>IFERROR(__xludf.DUMMYFUNCTION("""COMPUTED_VALUE"""),"4")</f>
        <v/>
      </c>
      <c r="J75" s="88">
        <f>IFERROR(__xludf.DUMMYFUNCTION("""COMPUTED_VALUE"""),"✅ คำตอบที่ถูกต้อง: ข้อ ง. Simvastatin มีโครงสร้างที่ออกฤทธิ์ คือ โครงสร้างที่เป็น lactone ring เปิด
💡 Background:
การพัฒนาสูตรตำรับยาเม็ด (Tablet formulation) ต้องควบคุม powder flowability, compressibility และเลือก excipients เพื่อป้องกัน tablet defects"&amp;" และให้ dissolution rate ตามมาตรฐาน
🎯 ทำไมข้อนี้ถึงถูก:
Simvastatin มีโครงสร้างที่ออกฤทธิ์ คือ โครงสร้างที่เป็น lactone ring เปิด 💡 คำอธิบายและเหตุผลทางเภสัชกรรม:
💡 คำอธิบายและเหตุผลทางเภสัชกรรม:
Simvastatin เป็น prodrug (Inactive lactone form) ที่ต้อ"&amp;"งถูกไฮโดรไลซ์ในร่างกายให้เปลี่ยนเป็นรูปเปิดวง (open ring / $eta$-hydroxy acid form) ซึ่งเป็นรูปแบบที่ออกฤทธิ์ยับยั้งเอนزyme HMG-CoA reductase ได้ ส่วน Pravastatin อยู่ในรูปออกฤทธิ์ (open ring / carboxylic acid) ตั้งแต่เริ่มต้น
USP/NF, British Pharmacopoe"&amp;"ia (BP) และ Remington: The Science and Practice of Pharmacy (หัวข้อ SAR &amp; Drug Design)
🔍 ข้ออื่นผิดเพราะอะไร:
• ข้อ ก. (Pravastatin เป็น prodrug): ข้อนี้ไม่ใช่คำตอบที่ถูกต้องสำหรับภาวะ SAR &amp; Drug Design เนื่องจากกลไกการออกฤทธิ์, efficacy หรือข้อบ่งใช้ไม"&amp;"่ตรงกับโจทย์ที่กำหนด
• ข้อ ข. (Pravastatin และ simvastatin เป็น prodrug): เป็น moderate-intensity statin เมแทบอไลต์ผ่าน CYP3A4 เด่นชัด ห้ามใช้ dose 80 mg และมี drug interactions สูงกับ CYP3A4 inhibitors (clarithromycin, ketoconazole)
• ข้อ ค. (Pravastatin"&amp;" มีโครงสร้างที่ออกฤทธิ์ในร่างกายสองรูปแบบ คือ โครงสร้างที่เชื่อมเป็นวง lactone ring และโครงสร้างที่เป็น carboxylic acid): ข้อนี้ไม่ใช่คำตอบที่ถูกต้องสำหรับภาวะ SAR &amp; Drug Design เนื่องจากกลไกการออกฤทธิ์, efficacy หรือข้อบ่งใช้ไม่ตรงกับโจทย์ที่กำหนด
• ข้อ "&amp;"จ. (Pravastatin และ simvastatin ไม่เป็น prodrug): เป็น moderate-intensity statin เมแทบอไลต์ผ่าน CYP3A4 เด่นชัด ห้ามใช้ dose 80 mg และมี drug interactions สูงกับ CYP3A4 inhibitors (clarithromycin, ketoconazole)
📖 Guideline อ้างอิง:
[NEED_REVIEW]
📌 จุดจ"&amp;"ำก่อนสอบ: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วิเคราะห์สาเหตุและวิธีแก้ไขป"&amp;"ัญหา formulation defects เชิงสูตรตำรับ")</f>
        <v/>
      </c>
      <c r="K75" s="100" t="n"/>
      <c r="L75" s="88">
        <f>IFERROR(__xludf.DUMMYFUNCTION("""COMPUTED_VALUE"""),"SAR &amp; Drug Design")</f>
        <v/>
      </c>
      <c r="M75" s="100">
        <f>IFERROR(__xludf.DUMMYFUNCTION("""COMPUTED_VALUE"""),"Product")</f>
        <v/>
      </c>
      <c r="N75" s="88" t="inlineStr">
        <is>
          <t>Clinic</t>
        </is>
      </c>
      <c r="O75" s="100">
        <f>IFERROR(__xludf.DUMMYFUNCTION("""COMPUTED_VALUE"""),"Mock")</f>
        <v/>
      </c>
      <c r="P75" s="100">
        <f>IFERROR(__xludf.DUMMYFUNCTION("""COMPUTED_VALUE"""),"Pharma Plus เล่มม่วง")</f>
        <v/>
      </c>
      <c r="Q75" s="100" t="n"/>
    </row>
    <row r="76" ht="13.2" customHeight="1" s="49">
      <c r="A76" s="100" t="n">
        <v>74</v>
      </c>
      <c r="B76" s="88">
        <f>IFERROR(__xludf.DUMMYFUNCTION("""COMPUTED_VALUE"""),"สูตรโครงสร้างของยาต่อไปนี้ข้อใดคือ Dexamethasone")</f>
        <v/>
      </c>
      <c r="C76" s="100" t="n"/>
      <c r="D76" s="88">
        <f>IFERROR(__xludf.DUMMYFUNCTION("""COMPUTED_VALUE"""),"โครงสร้างเตียรอยด์มีหมู่ -OH และ -F")</f>
        <v/>
      </c>
      <c r="E76" s="88">
        <f>IFERROR(__xludf.DUMMYFUNCTION("""COMPUTED_VALUE"""),"โครงสร้าง ACE inhibitor")</f>
        <v/>
      </c>
      <c r="F76" s="88">
        <f>IFERROR(__xludf.DUMMYFUNCTION("""COMPUTED_VALUE"""),"โครงสร้าง Chloramphenicol")</f>
        <v/>
      </c>
      <c r="G76" s="88">
        <f>IFERROR(__xludf.DUMMYFUNCTION("""COMPUTED_VALUE"""),"โครงสร้าง Sulfonamide")</f>
        <v/>
      </c>
      <c r="H76" s="88">
        <f>IFERROR(__xludf.DUMMYFUNCTION("""COMPUTED_VALUE"""),"โครงสร้าง Beta-lactam หรือโครงสร้างอื่น")</f>
        <v/>
      </c>
      <c r="I76" s="100">
        <f>IFERROR(__xludf.DUMMYFUNCTION("""COMPUTED_VALUE"""),"1")</f>
        <v/>
      </c>
      <c r="J76" s="88">
        <f>IFERROR(__xludf.DUMMYFUNCTION("""COMPUTED_VALUE"""),"✅ คำตอบที่ถูกต้อง: ข้อ ก. โครงสร้างเตียรอยด์มีหมู่ -OH และ -F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"&amp;"🎯 ทำไมข้อนี้ถึงถูก:
โครงสร้างเตียรอยด์มีหมู่ -OH และ -F 💡 คำอธิบายและเหตุผลทางเภสัชกรรม:
💡 คำอธิบายและเหตุผลทางเภสัชกรรม:
Dexamethasone เป็นยากลุ่มคอร์ติโคสเตียรอยด์ (Corticosteroid) ที่มีโครงสร้างหลักเป็น cyclopentanoperhydrophenanthrene (steroid nucl"&amp;"eus) และมีลักษณะเฉพาะคือมีหมู่ฟลูออรีน (-F) ที่ตำแหน่ง C9 และหมู่เมทิล (-CH3) ที่ตำแหน่ง C16 ซึ่งตรงกับโครงสร้างในตัวเลือก ก.
USP/NF, British Pharmacopoeia (BP) และ Remington: The Science and Practice of Pharmacy (หัวข้อ SAR &amp; Drug Design)
🔍 ข้ออื่นผิดเ"&amp;"พราะอะไร:
• ข้อ ข. (โครงสร้าง ACE inhibitor): ข้อนี้ไม่ใช่คำตอบที่ถูกต้องสำหรับภาวะ SAR &amp; Drug Design เนื่องจากกลไกการออกฤทธิ์, efficacy หรือข้อบ่งใช้ไม่ตรงกับโจทย์ที่กำหนด
• ข้อ ค. (โครงสร้าง Chloramphenicol): ข้อนี้ไม่ใช่คำตอบที่ถูกต้องสำหรับภาวะ SAR &amp; "&amp;"Drug Design เนื่องจากกลไกการออกฤทธิ์, efficacy หรือข้อบ่งใช้ไม่ตรงกับโจทย์ที่กำหนด
• ข้อ ง. (โครงสร้าง Sulfonamide): ข้อนี้ไม่ใช่คำตอบที่ถูกต้องสำหรับภาวะ SAR &amp; Drug Design เนื่องจากกลไกการออกฤทธิ์, efficacy หรือข้อบ่งใช้ไม่ตรงกับโจทย์ที่กำหนด
• ข้อ จ. (โ"&amp;"ครงสร้าง Beta-lactam หรือโครงสร้างอื่น):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แม่นยำในบท"&amp;"บาทหน้าที่ของ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76" s="100" t="n"/>
      <c r="L76" s="88">
        <f>IFERROR(__xludf.DUMMYFUNCTION("""COMPUTED_VALUE"""),"SAR &amp; Drug Design")</f>
        <v/>
      </c>
      <c r="M76" s="100">
        <f>IFERROR(__xludf.DUMMYFUNCTION("""COMPUTED_VALUE"""),"Product")</f>
        <v/>
      </c>
      <c r="N76" s="88" t="inlineStr">
        <is>
          <t>Clinic</t>
        </is>
      </c>
      <c r="O76" s="100">
        <f>IFERROR(__xludf.DUMMYFUNCTION("""COMPUTED_VALUE"""),"Mock")</f>
        <v/>
      </c>
      <c r="P76" s="100">
        <f>IFERROR(__xludf.DUMMYFUNCTION("""COMPUTED_VALUE"""),"Pharma Plus เล่มม่วง")</f>
        <v/>
      </c>
      <c r="Q76" s="100" t="n"/>
    </row>
    <row r="77" ht="13.2" customHeight="1" s="49">
      <c r="A77" s="100" t="n">
        <v>75</v>
      </c>
      <c r="B77" s="88">
        <f>IFERROR(__xludf.DUMMYFUNCTION("""COMPUTED_VALUE"""),"จากโครงสร้างของ vitamin A ข้อใดต่อไปนี้ถูกต้องเกี่ยวกับ SAR")</f>
        <v/>
      </c>
      <c r="C77" s="100" t="n"/>
      <c r="D77" s="88">
        <f>IFERROR(__xludf.DUMMYFUNCTION("""COMPUTED_VALUE"""),"Conjugated double bond เพิ่มขึ้น ทำให้ activity ของ vitamin A ลดลง")</f>
        <v/>
      </c>
      <c r="E77" s="88">
        <f>IFERROR(__xludf.DUMMYFUNCTION("""COMPUTED_VALUE"""),"Conjugated double bond ลดลง ทำให้ activity ของ vitamin A เพิ่มขึ้น")</f>
        <v/>
      </c>
      <c r="F77" s="88">
        <f>IFERROR(__xludf.DUMMYFUNCTION("""COMPUTED_VALUE"""),"ถ้า b-ionone ring saturate จะทำให้ vitamin A หมดฤทธิ์")</f>
        <v/>
      </c>
      <c r="G77" s="88">
        <f>IFERROR(__xludf.DUMMYFUNCTION("""COMPUTED_VALUE"""),"ถ้า b-ionone ring saturate จะทำให้ vitamin A ฤทธิ์เพิ่มขึ้น")</f>
        <v/>
      </c>
      <c r="H77" s="88">
        <f>IFERROR(__xludf.DUMMYFUNCTION("""COMPUTED_VALUE"""),"ถ้าเปลี่ยนจาก -OH เป็น ether จะทำให้ vitamin A ฤทธิ์เพิ่มขึ้น")</f>
        <v/>
      </c>
      <c r="I77" s="100">
        <f>IFERROR(__xludf.DUMMYFUNCTION("""COMPUTED_VALUE"""),"3")</f>
        <v/>
      </c>
      <c r="J77" s="88">
        <f>IFERROR(__xludf.DUMMYFUNCTION("""COMPUTED_VALUE"""),"✅ คำตอบที่ถูกต้อง: ข้อ ค. ถ้า b-ionone ring saturate จะทำให้ vitamin A หมดฤทธิ์
💡 Background:
การพัฒนาสูตรตำรับยาเม็ด (Tablet formulation) ต้องควบคุม powder flowability, compressibility และเลือก excipients เพื่อป้องกัน tablet defects และให้ dissolution "&amp;"rate ตามมาตรฐาน
🎯 ทำไมข้อนี้ถึงถูก:
ถ้า b-ionone ring saturate จะทำให้ vitamin A หมดฤทธิ์ 💡 คำอธิบายและเหตุผลทางเภสัชกรรม:
💡 คำอธิบายและเหตุผลทางเภสัชกรรม:
ระบบ conjugated double bonds ใน vitamin A จำเป็นต่อการจับกับ receptor (retinoid receptors) การล"&amp;"ดจำนวน double bonds หรือการอิ่มตัว (saturate) ของวงแหวน beta-ionone จะทำให้โครงสร้างบิดเบี้ยวและสูญเสียความสามารถในการเกิด conformation ที่เหมาะสม ส่งผลให้ activity ลดลงหรือหมดฤทธิ์
USP/NF, British Pharmacopoeia (BP) และ Remington: The Science and Practic"&amp;"e of Pharmacy (หัวข้อ SAR &amp; Drug Design)
🔍 ข้ออื่นผิดเพราะอะไร:
• ข้อ ก. (Conjugated double bond เพิ่มขึ้น ทำให้ activity ของ vitamin A ลดลง): ข้อนี้ไม่ใช่คำตอบที่ถูกต้องสำหรับภาวะ SAR &amp; Drug Design เนื่องจากกลไกการออกฤทธิ์, efficacy หรือข้อบ่งใช้ไม่ตรง"&amp;"กับโจทย์ที่กำหนด
• ข้อ ข. (Conjugated double bond ลดลง ทำให้ activity ของ vitamin A เพิ่มขึ้น): ข้อนี้ไม่ใช่คำตอบที่ถูกต้องสำหรับภาวะ SAR &amp; Drug Design เนื่องจากกลไกการออกฤทธิ์, efficacy หรือข้อบ่งใช้ไม่ตรงกับโจทย์ที่กำหนด
• ข้อ ง. (ถ้า b-ionone ring satu"&amp;"rate จะทำให้ vitamin A ฤทธิ์เพิ่มขึ้น): ข้อนี้ไม่ใช่คำตอบที่ถูกต้องสำหรับภาวะ SAR &amp; Drug Design เนื่องจากกลไกการออกฤทธิ์, efficacy หรือข้อบ่งใช้ไม่ตรงกับโจทย์ที่กำหนด
• ข้อ จ. (ถ้าเปลี่ยนจาก -OH เป็น ether จะทำให้ vitamin A ฤทธิ์เพิ่มขึ้น): ข้อนี้ไม่ใช่คำ"&amp;"ตอบที่ถูกต้องสำหรับภาวะ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disintegrant"&amp;",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77" s="100" t="n"/>
      <c r="L77" s="88">
        <f>IFERROR(__xludf.DUMMYFUNCTION("""COMPUTED_VALUE"""),"SAR &amp; Drug Design")</f>
        <v/>
      </c>
      <c r="M77" s="100">
        <f>IFERROR(__xludf.DUMMYFUNCTION("""COMPUTED_VALUE"""),"Product")</f>
        <v/>
      </c>
      <c r="N77" s="88" t="inlineStr">
        <is>
          <t>Clinic</t>
        </is>
      </c>
      <c r="O77" s="100">
        <f>IFERROR(__xludf.DUMMYFUNCTION("""COMPUTED_VALUE"""),"Mock")</f>
        <v/>
      </c>
      <c r="P77" s="100">
        <f>IFERROR(__xludf.DUMMYFUNCTION("""COMPUTED_VALUE"""),"Pharma Plus เล่มม่วง")</f>
        <v/>
      </c>
      <c r="Q77" s="100" t="n"/>
    </row>
    <row r="78" ht="13.2" customHeight="1" s="49">
      <c r="A78" s="100" t="n">
        <v>76</v>
      </c>
      <c r="B78" s="88">
        <f>IFERROR(__xludf.DUMMYFUNCTION("""COMPUTED_VALUE"""),"จากข้อ 11 ถ้าเปลี่ยนจากหมู่ OH เป็น COOH จะเป็นสารใดต่อไปนี้")</f>
        <v/>
      </c>
      <c r="C78" s="100" t="n"/>
      <c r="D78" s="88">
        <f>IFERROR(__xludf.DUMMYFUNCTION("""COMPUTED_VALUE"""),"Tretinoin")</f>
        <v/>
      </c>
      <c r="E78" s="88">
        <f>IFERROR(__xludf.DUMMYFUNCTION("""COMPUTED_VALUE"""),"Isotretinoin")</f>
        <v/>
      </c>
      <c r="F78" s="88">
        <f>IFERROR(__xludf.DUMMYFUNCTION("""COMPUTED_VALUE"""),"Adapalene")</f>
        <v/>
      </c>
      <c r="G78" s="88">
        <f>IFERROR(__xludf.DUMMYFUNCTION("""COMPUTED_VALUE"""),"Carotenoid")</f>
        <v/>
      </c>
      <c r="H78" s="88">
        <f>IFERROR(__xludf.DUMMYFUNCTION("""COMPUTED_VALUE"""),"Retinal")</f>
        <v/>
      </c>
      <c r="I78" s="100">
        <f>IFERROR(__xludf.DUMMYFUNCTION("""COMPUTED_VALUE"""),"1")</f>
        <v/>
      </c>
      <c r="J78" s="88">
        <f>IFERROR(__xludf.DUMMYFUNCTION("""COMPUTED_VALUE"""),"✅ คำตอบที่ถูกต้อง: ข้อ ก. Tretinoin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Tretin"&amp;"oin 💡 คำอธิบายและเหตุผลทางเภสัชกรรม:
💡 คำอธิบายและเหตุผลทางเภสัชกรรม:
Vitamin A ในรูปแอลกอฮอล์คือ retinol เมื่อเปลี่ยนหมู่ออลกอฮอล์ (-OH) เป็นกรดคาร์บอกซิลิก (-COOH) จะได้ Tretinoin (all-trans retinoic acid) ซึ่งเป็นกรดเรติโนอิกรูปแบบหลักที่ใช้รักษาโรคผ"&amp;"ิวหนัง
USP/NF, British Pharmacopoeia (BP) และ Remington: The Science and Practice of Pharmacy (หัวข้อ SAR &amp; Drug Design)
🔍 ข้ออื่นผิดเพราะอะไร:
• ข้อ ข. (Isotretinoin): ข้อนี้ไม่ใช่คำตอบที่ถูกต้องสำหรับภาวะ SAR &amp; Drug Design เนื่องจากกลไกการออกฤทธิ์, ef"&amp;"ficacy หรือข้อบ่งใช้ไม่ตรงกับโจทย์ที่กำหนด
• ข้อ ค. (Adapalene): ข้อนี้ไม่ใช่คำตอบที่ถูกต้องสำหรับภาวะ SAR &amp; Drug Design เนื่องจากกลไกการออกฤทธิ์, efficacy หรือข้อบ่งใช้ไม่ตรงกับโจทย์ที่กำหนด
• ข้อ ง. (Carotenoid): ข้อนี้ไม่ใช่คำตอบที่ถูกต้องสำหรับภาวะ SA"&amp;"R &amp; Drug Design เนื่องจากกลไกการออกฤทธิ์, efficacy หรือข้อบ่งใช้ไม่ตรงกับโจทย์ที่กำหนด
• ข้อ จ. (Retinal): ข้อนี้ไม่ใช่คำตอบที่ถูกต้องสำหรับภาวะ SAR &amp; Drug Design เนื่องจากกลไกการออกฤทธิ์, efficacy หรือข้อบ่งใช้ไม่ตรงกับโจทย์ที่กำหนด
📖 Guideline อ้างอิง"&amp;":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วิเค"&amp;"ราะห์สาเหตุและวิธีแก้ไขปัญหา formulation defects เชิงสูตรตำรับ")</f>
        <v/>
      </c>
      <c r="K78" s="100" t="n"/>
      <c r="L78" s="88">
        <f>IFERROR(__xludf.DUMMYFUNCTION("""COMPUTED_VALUE"""),"SAR &amp; Drug Design")</f>
        <v/>
      </c>
      <c r="M78" s="100">
        <f>IFERROR(__xludf.DUMMYFUNCTION("""COMPUTED_VALUE"""),"Product")</f>
        <v/>
      </c>
      <c r="N78" s="88" t="inlineStr">
        <is>
          <t>Clinic</t>
        </is>
      </c>
      <c r="O78" s="100">
        <f>IFERROR(__xludf.DUMMYFUNCTION("""COMPUTED_VALUE"""),"Mock")</f>
        <v/>
      </c>
      <c r="P78" s="100">
        <f>IFERROR(__xludf.DUMMYFUNCTION("""COMPUTED_VALUE"""),"Pharma Plus เล่มม่วง")</f>
        <v/>
      </c>
      <c r="Q78" s="100" t="n"/>
    </row>
    <row r="79" ht="13.2" customHeight="1" s="49">
      <c r="A79" s="100" t="n">
        <v>77</v>
      </c>
      <c r="B79" s="88">
        <f>IFERROR(__xludf.DUMMYFUNCTION("""COMPUTED_VALUE"""),"จากโครงสร้างของยา Gemcitabine เป็นอนุพันธ์ของอะไร")</f>
        <v/>
      </c>
      <c r="C79" s="100" t="n"/>
      <c r="D79" s="88">
        <f>IFERROR(__xludf.DUMMYFUNCTION("""COMPUTED_VALUE"""),"Acyclonucleoside analog")</f>
        <v/>
      </c>
      <c r="E79" s="88">
        <f>IFERROR(__xludf.DUMMYFUNCTION("""COMPUTED_VALUE"""),"Pyrimidine nucleoside analog")</f>
        <v/>
      </c>
      <c r="F79" s="88">
        <f>IFERROR(__xludf.DUMMYFUNCTION("""COMPUTED_VALUE"""),"Pyrimidine nucleotide analog")</f>
        <v/>
      </c>
      <c r="G79" s="88">
        <f>IFERROR(__xludf.DUMMYFUNCTION("""COMPUTED_VALUE"""),"Purine nucleotide analog")</f>
        <v/>
      </c>
      <c r="H79" s="88">
        <f>IFERROR(__xludf.DUMMYFUNCTION("""COMPUTED_VALUE"""),"Purine nucleoside analog")</f>
        <v/>
      </c>
      <c r="I79" s="100">
        <f>IFERROR(__xludf.DUMMYFUNCTION("""COMPUTED_VALUE"""),"2")</f>
        <v/>
      </c>
      <c r="J79" s="88">
        <f>IFERROR(__xludf.DUMMYFUNCTION("""COMPUTED_VALUE"""),"✅ คำตอบที่ถูกต้อง: ข้อ ข. Pyrimidine nucleoside analog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ทำไมข"&amp;"้อนี้ถึงถูก:
Pyrimidine nucleoside analog 💡 คำอธิบายและเหตุผลทางเภสัชกรรม:
💡 คำอธิบายและเหตุผลทางเภสัชกรรม:
Gemcitabine เป็นยาเคมีบำบัดในกลุ่ม pyrimidine antimetabolites โดยมีโครงสร้างเป็น 2',2'-difluoro-2'-deoxycytidine ซึ่งจัดเป็น pyrimidine nucleosid"&amp;"e analog โดยยังไม่มีหมู่ phosphate เชื่อมต่อ จึงไม่ใช่ nucleotide
USP/NF, British Pharmacopoeia (BP) และ Remington: The Science and Practice of Pharmacy (หัวข้อ SAR &amp; Drug Design)
🔍 ข้ออื่นผิดเพราะอะไร:
• ข้อ ก. (Acyclonucleoside analog): ข้อนี้ไม่ใช่คำ"&amp;"ตอบที่ถูกต้องสำหรับภาวะ SAR &amp; Drug Design เนื่องจากกลไกการออกฤทธิ์, efficacy หรือข้อบ่งใช้ไม่ตรงกับโจทย์ที่กำหนด
• ข้อ ค. (Pyrimidine nucleotide analog): ข้อนี้ไม่ใช่คำตอบที่ถูกต้องสำหรับภาวะ SAR &amp; Drug Design เนื่องจากกลไกการออกฤทธิ์, efficacy หรือข้อบ่ง"&amp;"ใช้ไม่ตรงกับโจทย์ที่กำหนด
• ข้อ ง. (Purine nucleotide analog): ข้อนี้ไม่ใช่คำตอบที่ถูกต้องสำหรับภาวะ SAR &amp; Drug Design เนื่องจากกลไกการออกฤทธิ์, efficacy หรือข้อบ่งใช้ไม่ตรงกับโจทย์ที่กำหนด
• ข้อ จ. (Purine nucleoside analog): ข้อนี้ไม่ใช่คำตอบที่ถูกต้องส"&amp;"ำหรับภาวะ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•"&amp;" Quality Specs: จำเกณฑ์ pharmacopoeia limits สำหรับ stability, dissolution และ uniformity
• Defect Troubleshooting: วิเคราะห์สาเหตุและวิธีแก้ไขปัญหา formulation defects เชิงสูตรตำรับ")</f>
        <v/>
      </c>
      <c r="K79" s="100" t="n"/>
      <c r="L79" s="88">
        <f>IFERROR(__xludf.DUMMYFUNCTION("""COMPUTED_VALUE"""),"SAR &amp; Drug Design")</f>
        <v/>
      </c>
      <c r="M79" s="100">
        <f>IFERROR(__xludf.DUMMYFUNCTION("""COMPUTED_VALUE"""),"Product")</f>
        <v/>
      </c>
      <c r="N79" s="88" t="inlineStr">
        <is>
          <t>Clinic</t>
        </is>
      </c>
      <c r="O79" s="100">
        <f>IFERROR(__xludf.DUMMYFUNCTION("""COMPUTED_VALUE"""),"Mock")</f>
        <v/>
      </c>
      <c r="P79" s="100">
        <f>IFERROR(__xludf.DUMMYFUNCTION("""COMPUTED_VALUE"""),"Pharma Plus เล่มม่วง")</f>
        <v/>
      </c>
      <c r="Q79" s="100" t="n"/>
    </row>
    <row r="80" ht="13.2" customHeight="1" s="49">
      <c r="A80" s="100" t="n">
        <v>78</v>
      </c>
      <c r="B80" s="88">
        <f>IFERROR(__xludf.DUMMYFUNCTION("""COMPUTED_VALUE"""),"จากโครงสร้างของยา A และยา B ข้อใดถูกต้องเกี่ยวกับยา B")</f>
        <v/>
      </c>
      <c r="C80" s="100" t="n"/>
      <c r="D80" s="88">
        <f>IFERROR(__xludf.DUMMYFUNCTION("""COMPUTED_VALUE"""),"ฤทธิ์ต้านแบคทีเรียลดลงอย่างมีนัยสำคัญ")</f>
        <v/>
      </c>
      <c r="E80" s="88">
        <f>IFERROR(__xludf.DUMMYFUNCTION("""COMPUTED_VALUE"""),"ความสามารถในการละลายน้ำไม่เปลี่ยนแปลง")</f>
        <v/>
      </c>
      <c r="F80" s="88">
        <f>IFERROR(__xludf.DUMMYFUNCTION("""COMPUTED_VALUE"""),"ความถี่ในการรับประทานลดลง")</f>
        <v/>
      </c>
      <c r="G80" s="88">
        <f>IFERROR(__xludf.DUMMYFUNCTION("""COMPUTED_VALUE"""),"ไม่คงตัวต่อกรดเช่นเดียวกับยา A")</f>
        <v/>
      </c>
      <c r="H80" s="88">
        <f>IFERROR(__xludf.DUMMYFUNCTION("""COMPUTED_VALUE"""),"ไม่คงตัวต่อด่างเช่นเดียวกันกับยา A")</f>
        <v/>
      </c>
      <c r="I80" s="100">
        <f>IFERROR(__xludf.DUMMYFUNCTION("""COMPUTED_VALUE"""),"3")</f>
        <v/>
      </c>
      <c r="J80" s="88">
        <f>IFERROR(__xludf.DUMMYFUNCTION("""COMPUTED_VALUE"""),"✅ คำตอบที่ถูกต้อง: ข้อ ค. ความถี่ในการรับประทานลดลง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ทำไมข้อน"&amp;"ี้ถึงถูก:
ความถี่ในการรับประทานลดลง 💡 คำอธิบายและเหตุผลทางเภสัชกรรม:
💡 คำอธิบายและเหตุผลทางเภสัชกรรม:
ยา A และ B ในโครงสร้างแสดงถึง tetracycline derivatives (เช่น การเกิด epimerization หรือ dehydration ในสภาวะกรด/ด่าง) โดยโครงสร้างของยา B แสดงตำแหน่งหมู"&amp;"่แทนที่ที่ส่งผลต่อคุณสมบัติทางเภสัชจลนศาสตร์และความคงตัว เช่น การลดความไวต่อการเกิด epimerization ทำให้ความถี่ในการรับประทานหรือความคงตัวดีขึ้นตามหลัก SAR ของ tetracyclines
USP/NF, British Pharmacopoeia (BP) และ Remington: The Science and Practice of Phar"&amp;"macy (หัวข้อ SAR &amp; Drug Design)
🔍 ข้ออื่นผิดเพราะอะไร:
• ข้อ ก. (ฤทธิ์ต้านแบคทีเรียลดลงอย่างมีนัยสำคัญ): ข้อนี้ไม่ใช่คำตอบที่ถูกต้องสำหรับภาวะ SAR &amp; Drug Design เนื่องจากกลไกการออกฤทธิ์, efficacy หรือข้อบ่งใช้ไม่ตรงกับโจทย์ที่กำหนด
• ข้อ ข. (ความสามารถใ"&amp;"นการละลายน้ำไม่เปลี่ยนแปลง): ข้อนี้ไม่ใช่คำตอบที่ถูกต้องสำหรับภาวะ SAR &amp; Drug Design เนื่องจากกลไกการออกฤทธิ์, efficacy หรือข้อบ่งใช้ไม่ตรงกับโจทย์ที่กำหนด
• ข้อ ง. (ไม่คงตัวต่อกรดเช่นเดียวกับยา A): ข้อนี้ไม่ใช่คำตอบที่ถูกต้องสำหรับภาวะ SAR &amp; Drug Design "&amp;"เนื่องจากกลไกการออกฤทธิ์, efficacy หรือข้อบ่งใช้ไม่ตรงกับโจทย์ที่กำหนด
• ข้อ จ. (ไม่คงตัวต่อด่างเช่นเดียวกันกับยา A): ข้อนี้ไม่ใช่คำตอบที่ถูกต้องสำหรับภาวะ SAR &amp; Drug Design เนื่องจากกลไกการออกฤทธิ์, efficacy หรือข้อบ่งใช้ไม่ตรงกับโจทย์ที่กำหนด
📖 Guidel"&amp;"ine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Troublesho"&amp;"oting: วิเคราะห์สาเหตุและวิธีแก้ไขปัญหา formulation defects เชิงสูตรตำรับ")</f>
        <v/>
      </c>
      <c r="K80" s="100" t="n"/>
      <c r="L80" s="88">
        <f>IFERROR(__xludf.DUMMYFUNCTION("""COMPUTED_VALUE"""),"SAR &amp; Drug Design")</f>
        <v/>
      </c>
      <c r="M80" s="100">
        <f>IFERROR(__xludf.DUMMYFUNCTION("""COMPUTED_VALUE"""),"Product")</f>
        <v/>
      </c>
      <c r="N80" s="88" t="inlineStr">
        <is>
          <t>Clinic</t>
        </is>
      </c>
      <c r="O80" s="100">
        <f>IFERROR(__xludf.DUMMYFUNCTION("""COMPUTED_VALUE"""),"Mock")</f>
        <v/>
      </c>
      <c r="P80" s="100">
        <f>IFERROR(__xludf.DUMMYFUNCTION("""COMPUTED_VALUE"""),"Pharma Plus เล่มม่วง")</f>
        <v/>
      </c>
      <c r="Q80" s="100" t="n"/>
    </row>
    <row r="81" ht="13.2" customHeight="1" s="49">
      <c r="A81" s="100" t="n">
        <v>79</v>
      </c>
      <c r="B81" s="88">
        <f>IFERROR(__xludf.DUMMYFUNCTION("""COMPUTED_VALUE"""),"จากสูตรโครงสร้างของยา doxorubicin โครงสร้างส่วนใดที่ออกฤทธิ์เป็น intercalating ของ DNA")</f>
        <v/>
      </c>
      <c r="C81" s="100" t="n"/>
      <c r="D81" s="88">
        <f>IFERROR(__xludf.DUMMYFUNCTION("""COMPUTED_VALUE"""),"Anthracycline ring")</f>
        <v/>
      </c>
      <c r="E81" s="88">
        <f>IFERROR(__xludf.DUMMYFUNCTION("""COMPUTED_VALUE"""),"- NH2 group")</f>
        <v/>
      </c>
      <c r="F81" s="88">
        <f>IFERROR(__xludf.DUMMYFUNCTION("""COMPUTED_VALUE"""),"Methoxy")</f>
        <v/>
      </c>
      <c r="G81" s="88">
        <f>IFERROR(__xludf.DUMMYFUNCTION("""COMPUTED_VALUE"""),"Hydroxyl")</f>
        <v/>
      </c>
      <c r="H81" s="88">
        <f>IFERROR(__xludf.DUMMYFUNCTION("""COMPUTED_VALUE"""),"น้ำตาล glycoside")</f>
        <v/>
      </c>
      <c r="I81" s="100">
        <f>IFERROR(__xludf.DUMMYFUNCTION("""COMPUTED_VALUE"""),"1")</f>
        <v/>
      </c>
      <c r="J81" s="88">
        <f>IFERROR(__xludf.DUMMYFUNCTION("""COMPUTED_VALUE"""),"✅ คำตอบที่ถูกต้อง: ข้อ ก. Anthracycline ring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ทำไมข้อนี้ถึงถู"&amp;"ก:
Anthracycline ring 💡 คำอธิบายและเหตุผลทางเภสัชกรรม:
💡 คำอธิบายและเหตุผลทางเภสัชกรรม:
Doxorubicin มีโครงสร้างหลักเป็น Anthracycline ring (aglycone ring) ซึ่งประกอบด้วยวงแหวนอะโรมาติกแบบราบ (planar tetracyclic ring) ทำหน้าที่สอดแทรก (DNA intercalation)"&amp;" ระหว่างคู่เบสของ DNA ยับยั้งเอนไซม์ Topoisomerase II ส่วนน้ำตาล daunosamine ช่วยเพิ่มการจับกับ DNA
USP/NF, British Pharmacopoeia (BP) และ Remington: The Science and Practice of Pharmacy (หัวข้อ SAR &amp; Drug Design)
🔍 ข้ออื่นผิดเพราะอะไร:
• ข้อ ข. (- NH2 "&amp;"group): ข้อนี้ไม่ใช่คำตอบที่ถูกต้องสำหรับภาวะ SAR &amp; Drug Design เนื่องจากกลไกการออกฤทธิ์, efficacy หรือข้อบ่งใช้ไม่ตรงกับโจทย์ที่กำหนด
• ข้อ ค. (Methoxy): ข้อนี้ไม่ใช่คำตอบที่ถูกต้องสำหรับภาวะ SAR &amp; Drug Design เนื่องจากกลไกการออกฤทธิ์, efficacy หรือข้อบ่"&amp;"งใช้ไม่ตรงกับโจทย์ที่กำหนด
• ข้อ ง. (Hydroxyl): ข้อนี้ไม่ใช่คำตอบที่ถูกต้องสำหรับภาวะ SAR &amp; Drug Design เนื่องจากกลไกการออกฤทธิ์, efficacy หรือข้อบ่งใช้ไม่ตรงกับโจทย์ที่กำหนด
• ข้อ จ. (น้ำตาล glycoside): ข้อนี้ไม่ใช่คำตอบที่ถูกต้องสำหรับภาวะ SAR &amp; Drug De"&amp;"sign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จำเกณฑ์"&amp;" pharmacopoeia limits สำหรับ stability, dissolution และ uniformity
• Defect Troubleshooting: วิเคราะห์สาเหตุและวิธีแก้ไขปัญหา formulation defects เชิงสูตรตำรับ")</f>
        <v/>
      </c>
      <c r="K81" s="100" t="n"/>
      <c r="L81" s="88">
        <f>IFERROR(__xludf.DUMMYFUNCTION("""COMPUTED_VALUE"""),"SAR &amp; Drug Design")</f>
        <v/>
      </c>
      <c r="M81" s="100">
        <f>IFERROR(__xludf.DUMMYFUNCTION("""COMPUTED_VALUE"""),"Product")</f>
        <v/>
      </c>
      <c r="N81" s="88" t="inlineStr">
        <is>
          <t>Clinic</t>
        </is>
      </c>
      <c r="O81" s="100">
        <f>IFERROR(__xludf.DUMMYFUNCTION("""COMPUTED_VALUE"""),"Mock")</f>
        <v/>
      </c>
      <c r="P81" s="100">
        <f>IFERROR(__xludf.DUMMYFUNCTION("""COMPUTED_VALUE"""),"Pharma Plus เล่มม่วง")</f>
        <v/>
      </c>
      <c r="Q81" s="100" t="n"/>
    </row>
    <row r="82" ht="13.2" customHeight="1" s="49">
      <c r="A82" s="100" t="n">
        <v>80</v>
      </c>
      <c r="B82" s="88">
        <f>IFERROR(__xludf.DUMMYFUNCTION("""COMPUTED_VALUE"""),"โครงสร้างนี้ เรียกว่า อะไร")</f>
        <v/>
      </c>
      <c r="C82" s="100" t="n"/>
      <c r="D82" s="88">
        <f>IFERROR(__xludf.DUMMYFUNCTION("""COMPUTED_VALUE"""),"Nucleotide ของ Purine")</f>
        <v/>
      </c>
      <c r="E82" s="88">
        <f>IFERROR(__xludf.DUMMYFUNCTION("""COMPUTED_VALUE"""),"Nucleotide ของ Pyridine")</f>
        <v/>
      </c>
      <c r="F82" s="88">
        <f>IFERROR(__xludf.DUMMYFUNCTION("""COMPUTED_VALUE"""),"Nucleoside ของ Purine")</f>
        <v/>
      </c>
      <c r="G82" s="88">
        <f>IFERROR(__xludf.DUMMYFUNCTION("""COMPUTED_VALUE"""),"Nucleoside ของ Pyridine")</f>
        <v/>
      </c>
      <c r="H82" s="88">
        <f>IFERROR(__xludf.DUMMYFUNCTION("""COMPUTED_VALUE"""),"ไม่มีข้อใดถูกต้องการ")</f>
        <v/>
      </c>
      <c r="I82" s="100">
        <f>IFERROR(__xludf.DUMMYFUNCTION("""COMPUTED_VALUE"""),"5")</f>
        <v/>
      </c>
      <c r="J82" s="88">
        <f>IFERROR(__xludf.DUMMYFUNCTION("""COMPUTED_VALUE"""),"✅ คำตอบที่ถูกต้อง: ข้อ จ. ไม่มีข้อใดถูกต้องการ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ทำไมข้อนี้ถึง"&amp;"ถูก:
ไม่มีข้อใดถูกต้องการ 💡 คำอธิบายและเหตุผลทางเภสัชกรรม:
💡 คำอธิบายและเหตุผลทางเภสัชกรรม:
จากโครงสร้างเป็น azidothymidine (AZT) หรือ Zidovudine ซึ่งมีหมู่ Thymine (Pyrimidine base) เชื่อมกับน้ำตาลที่มีหมู่ Azido (-N3) และไม่มีหมู่ฟอสเฟต จึงเรียกว่า Nu"&amp;"cleoside ของ Pyrimidine
USP/NF, British Pharmacopoeia (BP) และ Remington: The Science and Practice of Pharmacy (หัวข้อ SAR &amp; Drug Design)
🔍 ข้ออื่นผิดเพราะอะไร:
• ข้อ ก. (Nucleotide ของ Purine): ข้อนี้ไม่ใช่คำตอบที่ถูกต้องสำหรับภาวะ SAR &amp; Drug Design เน"&amp;"ื่องจากกลไกการออกฤทธิ์, efficacy หรือข้อบ่งใช้ไม่ตรงกับโจทย์ที่กำหนด
• ข้อ ข. (Nucleotide ของ Pyridine): ข้อนี้ไม่ใช่คำตอบที่ถูกต้องสำหรับภาวะ SAR &amp; Drug Design เนื่องจากกลไกการออกฤทธิ์, efficacy หรือข้อบ่งใช้ไม่ตรงกับโจทย์ที่กำหนด
• ข้อ ค. (Nucleoside ขอ"&amp;"ง Purine): ข้อนี้ไม่ใช่คำตอบที่ถูกต้องสำหรับภาวะ SAR &amp; Drug Design เนื่องจากกลไกการออกฤทธิ์, efficacy หรือข้อบ่งใช้ไม่ตรงกับโจทย์ที่กำหนด
• ข้อ ง. (Nucleoside ของ Pyridine): ข้อนี้ไม่ใช่คำตอบที่ถูกต้องสำหรับภาวะ SAR &amp; Drug Design เนื่องจากกลไกการออกฤทธิ์,"&amp;"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s"&amp;"tability, dissolution และ uniformity
• Defect Troubleshooting: วิเคราะห์สาเหตุและวิธีแก้ไขปัญหา formulation defects เชิงสูตรตำรับ")</f>
        <v/>
      </c>
      <c r="K82" s="100" t="n"/>
      <c r="L82" s="88">
        <f>IFERROR(__xludf.DUMMYFUNCTION("""COMPUTED_VALUE"""),"SAR &amp; Drug Design")</f>
        <v/>
      </c>
      <c r="M82" s="100">
        <f>IFERROR(__xludf.DUMMYFUNCTION("""COMPUTED_VALUE"""),"Product")</f>
        <v/>
      </c>
      <c r="N82" s="88" t="inlineStr">
        <is>
          <t>Clinic</t>
        </is>
      </c>
      <c r="O82" s="100">
        <f>IFERROR(__xludf.DUMMYFUNCTION("""COMPUTED_VALUE"""),"Mock")</f>
        <v/>
      </c>
      <c r="P82" s="100">
        <f>IFERROR(__xludf.DUMMYFUNCTION("""COMPUTED_VALUE"""),"Pharma Plus เล่มม่วง")</f>
        <v/>
      </c>
      <c r="Q82" s="100" t="n"/>
    </row>
    <row r="83" ht="13.2" customHeight="1" s="49">
      <c r="A83" s="100" t="n">
        <v>81</v>
      </c>
      <c r="B83" s="88">
        <f>IFERROR(__xludf.DUMMYFUNCTION("""COMPUTED_VALUE"""),"ข้อใดกล่าวถูกต้องเกี่ยวกับการพัฒนาโครงสร้างดังแสดงด้านล่าง")</f>
        <v/>
      </c>
      <c r="C83" s="100" t="n"/>
      <c r="D83" s="88">
        <f>IFERROR(__xludf.DUMMYFUNCTION("""COMPUTED_VALUE"""),"เปลี่ยนตัวออกฤทธิ์เป็น Ligand เพื่อช่วยลดอาการไม่พึงประสงค์จากยา")</f>
        <v/>
      </c>
      <c r="E83" s="88">
        <f>IFERROR(__xludf.DUMMYFUNCTION("""COMPUTED_VALUE"""),"ทำให้โครงสร้างใหญ่ขึ้นเพื่อลดการโดนทำลายหมู่สำคัญในการออกฤทธิ์")</f>
        <v/>
      </c>
      <c r="F83" s="88">
        <f>IFERROR(__xludf.DUMMYFUNCTION("""COMPUTED_VALUE"""),"เพิ่ม Lipophilicity ของยาเพื่อเพิ่มการเข้าสู่เซลล์เป้าหมาย")</f>
        <v/>
      </c>
      <c r="G83" s="88">
        <f>IFERROR(__xludf.DUMMYFUNCTION("""COMPUTED_VALUE"""),"ข้อ ก ข ถูก")</f>
        <v/>
      </c>
      <c r="H83" s="88">
        <f>IFERROR(__xludf.DUMMYFUNCTION("""COMPUTED_VALUE"""),"ข้อ ก ข ค ถูก")</f>
        <v/>
      </c>
      <c r="I83" s="100">
        <f>IFERROR(__xludf.DUMMYFUNCTION("""COMPUTED_VALUE"""),"4")</f>
        <v/>
      </c>
      <c r="J83" s="88">
        <f>IFERROR(__xludf.DUMMYFUNCTION("""COMPUTED_VALUE"""),"✅ คำตอบที่ถูกต้อง: ข้อ ง. ข้อ ก ข ถูก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ข้อ "&amp;"ก ข ถูก 💡 คำอธิบายและเหตุผลทางเภสัชกรรม:
💡 คำอธิบายและเหตุผลทางเภสัชกรรม:
จาก cisplatin พัฒนาไปเป็น carboplatin โดยเปลี่ยน leaving group จาก chloride เป็น cyclobutanedicarboxylate (CBDCA) เพื่อลดความเป็นพิษต่อไต (nephrotoxicity) และอาการข้างเคียงอื่นๆ
U"&amp;"SP/NF, British Pharmacopoeia (BP) และ Remington: The Science and Practice of Pharmacy (หัวข้อ SAR &amp; Drug Design)
🔍 ข้ออื่นผิดเพราะอะไร:
• ข้อ ก. (เปลี่ยนตัวออกฤทธิ์เป็น Ligand เพื่อช่วยลดอาการไม่พึงประสงค์จากยา): ข้อนี้ไม่ใช่คำตอบที่ถูกต้องสำหรับภาวะ SA"&amp;"R &amp; Drug Design เนื่องจากกลไกการออกฤทธิ์, efficacy หรือข้อบ่งใช้ไม่ตรงกับโจทย์ที่กำหนด
• ข้อ ข. (ทำให้โครงสร้างใหญ่ขึ้นเพื่อลดการโดนทำลายหมู่สำคัญในการออกฤทธิ์): ข้อนี้ไม่ใช่คำตอบที่ถูกต้องสำหรับภาวะ SAR &amp; Drug Design เนื่องจากกลไกการออกฤทธิ์, efficacy หร"&amp;"ือข้อบ่งใช้ไม่ตรงกับโจทย์ที่กำหนด
• ข้อ ค. (เพิ่ม Lipophilicity ของยาเพื่อเพิ่มการเข้าสู่เซลล์เป้าหมาย): ข้อนี้ไม่ใช่คำตอบที่ถูกต้องสำหรับภาวะ SAR &amp; Drug Design เนื่องจากกลไกการออกฤทธิ์, efficacy หรือข้อบ่งใช้ไม่ตรงกับโจทย์ที่กำหนด
• ข้อ จ. (ข้อ ก ข ค ถูก"&amp;"):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bin"&amp;"der,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83" s="100" t="n"/>
      <c r="L83" s="88">
        <f>IFERROR(__xludf.DUMMYFUNCTION("""COMPUTED_VALUE"""),"SAR &amp; Drug Design")</f>
        <v/>
      </c>
      <c r="M83" s="100">
        <f>IFERROR(__xludf.DUMMYFUNCTION("""COMPUTED_VALUE"""),"Product")</f>
        <v/>
      </c>
      <c r="N83" s="88" t="inlineStr">
        <is>
          <t>Clinic</t>
        </is>
      </c>
      <c r="O83" s="100">
        <f>IFERROR(__xludf.DUMMYFUNCTION("""COMPUTED_VALUE"""),"Mock")</f>
        <v/>
      </c>
      <c r="P83" s="100">
        <f>IFERROR(__xludf.DUMMYFUNCTION("""COMPUTED_VALUE"""),"Pharma Plus เล่มม่วง")</f>
        <v/>
      </c>
      <c r="Q83" s="100" t="n"/>
    </row>
    <row r="84" ht="13.2" customHeight="1" s="49">
      <c r="A84" s="100" t="n">
        <v>82</v>
      </c>
      <c r="B84" s="88">
        <f>IFERROR(__xludf.DUMMYFUNCTION("""COMPUTED_VALUE"""),"จากโครงสร้างของยาต่อไปนี้ ยาในข้อใดที่มีคุณสมบัติทนต่อ catechol-O-methyltransferase")</f>
        <v/>
      </c>
      <c r="C84" s="100" t="n"/>
      <c r="D84" s="88">
        <f>IFERROR(__xludf.DUMMYFUNCTION("""COMPUTED_VALUE"""),"Prodrug Design via Esterification for Oral Bioavailability")</f>
        <v/>
      </c>
      <c r="E84" s="88">
        <f>IFERROR(__xludf.DUMMYFUNCTION("""COMPUTED_VALUE"""),"Cytochrome P450 CYP3A4 Phase I Oxidation")</f>
        <v/>
      </c>
      <c r="F84" s="88">
        <f>IFERROR(__xludf.DUMMYFUNCTION("""COMPUTED_VALUE"""),"Phase II Glucuronidation Conjugation by UGT")</f>
        <v/>
      </c>
      <c r="G84" s="88">
        <f>IFERROR(__xludf.DUMMYFUNCTION("""COMPUTED_VALUE"""),"Log P Lipophilicity Partition Coefficient optimization")</f>
        <v/>
      </c>
      <c r="H84" s="88">
        <f>IFERROR(__xludf.DUMMYFUNCTION("""COMPUTED_VALUE"""),"Chiral Eutomer vs Distomer Pharmacological activity")</f>
        <v/>
      </c>
      <c r="I84" s="100">
        <f>IFERROR(__xludf.DUMMYFUNCTION("""COMPUTED_VALUE"""),"1")</f>
        <v/>
      </c>
      <c r="J84" s="88">
        <f>IFERROR(__xludf.DUMMYFUNCTION("""COMPUTED_VALUE"""),"✅ คำตอบที่ถูกต้อง: ข้อ ก. Prodrug Design via Esterification for Oral Bioavailability
💡 Background:
การพัฒนาสูตรตำรับยาเม็ด (Tablet formulation) ต้องควบคุม powder flowability, compressibility และเลือก excipients เพื่อป้องกัน tablet defects และให้ dissolu"&amp;"tion rate ตามมาตรฐาน
🎯 ทำไมข้อนี้ถึงถูก:
Prodrug Design via Esterification for Oral Bioavailability 💡 คำอธิบายและเหตุผลทางเภสัชกรรม:
💡 คำอธิบายและเหตุผลทางเภสัชกรรม:
เอนไซม์ Catechol-O-methyltransferase (COMT) จะเข้าทำลายสารที่มีหมู่ Catechol (วงแหวนเ"&amp;"บนซินที่มีหมู่ -OH ในตำแหน่ง ortho สองหมู่) เช่น ใน levodopa ดังนั้นยาที่จะทนต่อ COMT หรือถูกเมแทบอไลต์ได้ยาก มักไม่มีหมู่ catechol ครบทั้งสองตำแหน่ง หรือมีการเติมหมู่ทดแทนเพื่อป้องกันการเกิด O-methylation
USP/NF, British Pharmacopoeia (BP) และ Remington:"&amp;" The Science and Practice of Pharmacy (หัวข้อ SAR &amp; Drug Design)
🔍 ข้ออื่นผิดเพราะอะไร:
• ข้อ ข. (Cytochrome P450 CYP3A4 Phase I Oxidation): ข้อนี้ไม่ใช่คำตอบที่ถูกต้องสำหรับภาวะ SAR &amp; Drug Design เนื่องจากกลไกการออกฤทธิ์, efficacy หรือข้อบ่งใช้ไม่ตรงกั"&amp;"บโจทย์ที่กำหนด
• ข้อ ค. (Phase II Glucuronidation Conjugation by UGT): ข้อนี้ไม่ใช่คำตอบที่ถูกต้องสำหรับภาวะ SAR &amp; Drug Design เนื่องจากกลไกการออกฤทธิ์, efficacy หรือข้อบ่งใช้ไม่ตรงกับโจทย์ที่กำหนด
• ข้อ ง. (Log P Lipophilicity Partition Coefficient optim"&amp;"ization): ข้อนี้ไม่ใช่คำตอบที่ถูกต้องสำหรับภาวะ SAR &amp; Drug Design เนื่องจากกลไกการออกฤทธิ์, efficacy หรือข้อบ่งใช้ไม่ตรงกับโจทย์ที่กำหนด
• ข้อ จ. (Chiral Eutomer vs Distomer Pharmacological activity): ข้อนี้ไม่ใช่คำตอบที่ถูกต้องสำหรับภาวะ SAR &amp; Drug Desig"&amp;"n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ph"&amp;"armacopoeia limits สำหรับ stability, dissolution และ uniformity
• Defect Troubleshooting: วิเคราะห์สาเหตุและวิธีแก้ไขปัญหา formulation defects เชิงสูตรตำรับ")</f>
        <v/>
      </c>
      <c r="K84" s="100" t="n"/>
      <c r="L84" s="88">
        <f>IFERROR(__xludf.DUMMYFUNCTION("""COMPUTED_VALUE"""),"SAR &amp; Drug Design")</f>
        <v/>
      </c>
      <c r="M84" s="100">
        <f>IFERROR(__xludf.DUMMYFUNCTION("""COMPUTED_VALUE"""),"Product")</f>
        <v/>
      </c>
      <c r="N84" s="88" t="inlineStr">
        <is>
          <t>Clinic</t>
        </is>
      </c>
      <c r="O84" s="100">
        <f>IFERROR(__xludf.DUMMYFUNCTION("""COMPUTED_VALUE"""),"Mock")</f>
        <v/>
      </c>
      <c r="P84" s="100">
        <f>IFERROR(__xludf.DUMMYFUNCTION("""COMPUTED_VALUE"""),"Pharma Plus เล่มม่วง")</f>
        <v/>
      </c>
      <c r="Q84" s="100" t="n"/>
    </row>
    <row r="85" ht="13.2" customHeight="1" s="49">
      <c r="A85" s="100" t="n">
        <v>83</v>
      </c>
      <c r="B85" s="88">
        <f>IFERROR(__xludf.DUMMYFUNCTION("""COMPUTED_VALUE"""),"จากโครงสร้าง ข้อใดไม่ถูกต้อง")</f>
        <v/>
      </c>
      <c r="C85" s="100" t="n"/>
      <c r="D85" s="88">
        <f>IFERROR(__xludf.DUMMYFUNCTION("""COMPUTED_VALUE"""),"(S)-form มีฤทธิ์มากกว่า (R)-form")</f>
        <v/>
      </c>
      <c r="E85" s="88">
        <f>IFERROR(__xludf.DUMMYFUNCTION("""COMPUTED_VALUE"""),"อยู่ในกลุ่ม coumarin")</f>
        <v/>
      </c>
      <c r="F85" s="88">
        <f>IFERROR(__xludf.DUMMYFUNCTION("""COMPUTED_VALUE"""),"Cyclic hemiketal เป็น active form")</f>
        <v/>
      </c>
      <c r="G85" s="88">
        <f>IFERROR(__xludf.DUMMYFUNCTION("""COMPUTED_VALUE"""),"ออกฤทธิ์ direct acting anticoagulants")</f>
        <v/>
      </c>
      <c r="H85" s="88">
        <f>IFERROR(__xludf.DUMMYFUNCTION("""COMPUTED_VALUE"""),"ไม่มีข้อใดไม่ถูกต้อง")</f>
        <v/>
      </c>
      <c r="I85" s="100">
        <f>IFERROR(__xludf.DUMMYFUNCTION("""COMPUTED_VALUE"""),"4")</f>
        <v/>
      </c>
      <c r="J85" s="88">
        <f>IFERROR(__xludf.DUMMYFUNCTION("""COMPUTED_VALUE"""),"✅ คำตอบที่ถูกต้อง: ข้อ ง. ออกฤทธิ์ direct acting anticoagulants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"&amp;"
🎯 ทำไมข้อนี้ถึงถูก:
ออกฤทธิ์ direct acting anticoagulants 💡 คำอธิบายและเหตุผลทางเภสัชกรรม:
💡 คำอธิบายและเหตุผลทางเภสัชกรรม:
โครงสร้างในภาพคือ Warfarin ซึ่งเป็นยาต้านการแข็งตัวของเลือดในกลุ่ม coumarin ออกฤทธิ์ยับยั้งเอนไซม์ VKORC1 ทางอ้อม (indirect-act"&amp;"ing anticoagulant ไม่ใช่ direct acting) และ (S)-warfarin มีฤทธิ์ยับยั้งเอนไซม์แรงกว่า (R)-warfarin ประมาณ 2-5 เท่า
USP/NF, British Pharmacopoeia (BP) และ Remington: The Science and Practice of Pharmacy (หัวข้อ SAR &amp; Drug Design)
🔍 ข้ออื่นผิดเพราะอะไร:
•"&amp;" ข้อ ก. ((S)-form มีฤทธิ์มากกว่า (R)-form): ข้อนี้ไม่ใช่คำตอบที่ถูกต้องสำหรับภาวะ SAR &amp; Drug Design เนื่องจากกลไกการออกฤทธิ์, efficacy หรือข้อบ่งใช้ไม่ตรงกับโจทย์ที่กำหนด
• ข้อ ข. (อยู่ในกลุ่ม coumarin): ข้อนี้ไม่ใช่คำตอบที่ถูกต้องสำหรับภาวะ SAR &amp; Drug De"&amp;"sign เนื่องจากกลไกการออกฤทธิ์, efficacy หรือข้อบ่งใช้ไม่ตรงกับโจทย์ที่กำหนด
• ข้อ ค. (Cyclic hemiketal เป็น active form): ข้อนี้ไม่ใช่คำตอบที่ถูกต้องสำหรับภาวะ SAR &amp; Drug Design เนื่องจากกลไกการออกฤทธิ์, efficacy หรือข้อบ่งใช้ไม่ตรงกับโจทย์ที่กำหนด
• ข้อ "&amp;"จ. (ไม่มีข้อใดไม่ถูกต้อง): ข้อนี้ไม่ถูกต้องเนื่องจากมีตัวเลือกที่จำเพาะและตรงตามเกณฑ์มาตรฐานเวชปฏิบัติอย่างชัดเจน
📖 Guideline อ้างอิง:
[NEED_REVIEW]
📌 จุดจำก่อนสอบ:
• Excipient Function: แม่นยำในบทบาทหน้าที่ของ excipients (diluent, binder, disintegran"&amp;"t,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85" s="100" t="n"/>
      <c r="L85" s="88">
        <f>IFERROR(__xludf.DUMMYFUNCTION("""COMPUTED_VALUE"""),"SAR &amp; Drug Design")</f>
        <v/>
      </c>
      <c r="M85" s="100">
        <f>IFERROR(__xludf.DUMMYFUNCTION("""COMPUTED_VALUE"""),"Product")</f>
        <v/>
      </c>
      <c r="N85" s="88" t="inlineStr">
        <is>
          <t>Clinic</t>
        </is>
      </c>
      <c r="O85" s="100">
        <f>IFERROR(__xludf.DUMMYFUNCTION("""COMPUTED_VALUE"""),"Mock")</f>
        <v/>
      </c>
      <c r="P85" s="100">
        <f>IFERROR(__xludf.DUMMYFUNCTION("""COMPUTED_VALUE"""),"Pharma Plus เล่มม่วง")</f>
        <v/>
      </c>
      <c r="Q85" s="100" t="n"/>
    </row>
    <row r="86" ht="13.2" customHeight="1" s="49">
      <c r="A86" s="100" t="n">
        <v>84</v>
      </c>
      <c r="B86" s="88">
        <f>IFERROR(__xludf.DUMMYFUNCTION("""COMPUTED_VALUE"""),"จากโครงสร้าง ข้อความใดต่อไปนี้ไม่ถูกต้อง")</f>
        <v/>
      </c>
      <c r="C86" s="100" t="n"/>
      <c r="D86" s="88">
        <f>IFERROR(__xludf.DUMMYFUNCTION("""COMPUTED_VALUE"""),"ตัวอย่างยาในกลุ่มนี้ คือ Digoxin")</f>
        <v/>
      </c>
      <c r="E86" s="88">
        <f>IFERROR(__xludf.DUMMYFUNCTION("""COMPUTED_VALUE"""),"Lactone ring เป็นประเภท bufadienolide")</f>
        <v/>
      </c>
      <c r="F86" s="88">
        <f>IFERROR(__xludf.DUMMYFUNCTION("""COMPUTED_VALUE"""),"ออกฤทธิ์ยับยั้ง Na-K ATPase")</f>
        <v/>
      </c>
      <c r="G86" s="88">
        <f>IFERROR(__xludf.DUMMYFUNCTION("""COMPUTED_VALUE"""),"น้ำตาลจะเข้ามาเกาะที่ตำแหน่ง C3")</f>
        <v/>
      </c>
      <c r="H86" s="88">
        <f>IFERROR(__xludf.DUMMYFUNCTION("""COMPUTED_VALUE"""),"ไม่มีข้อใดถูก")</f>
        <v/>
      </c>
      <c r="I86" s="100">
        <f>IFERROR(__xludf.DUMMYFUNCTION("""COMPUTED_VALUE"""),"2")</f>
        <v/>
      </c>
      <c r="J86" s="88">
        <f>IFERROR(__xludf.DUMMYFUNCTION("""COMPUTED_VALUE"""),"✅ คำตอบที่ถูกต้อง: ข้อ ข. Lactone ring เป็นประเภท bufadienolide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"&amp;"
🎯 ทำไมข้อนี้ถึงถูก:
Lactone ring เป็นประเภท bufadienolide 💡 คำอธิบายและเหตุผลทางเภสัชกรรม:
💡 คำอธิบายและเหตุผลทางเภสัชกรรม:
โครงสร้างแสดง Steroid nucleus ของ Cardiac glycosides โดย lactone ring ในกลุ่มยาทางการแพทย์์ (เช่น Digoxin, Digitoxin) จะเป็น 5-m"&amp;"embered ring ซึ่งเรียกว่า 'cardenolide' (ส่วน bufadienolide จะเป็น 6-membered ring ที่พบในคางคก) ดังนั้นข้อ 2 จึงไม่ถูกต้อง
USP/NF, British Pharmacopoeia (BP) และ Remington: The Science and Practice of Pharmacy (หัวข้อ SAR &amp; Drug Design)
🔍 ข้ออื่นผิดเพร"&amp;"าะอะไร:
• ข้อ ก. (ตัวอย่างยาในกลุ่มนี้ คือ Digoxin): เป็น cardiac glycoside ยับยั้ง Na+/K+ ATPase เพิ่ม inotrope แต่มี narrow therapeutic index (target 0.5-0.9 ng/mL ใน HF) และเสี่ยงต่อ fatal arrhythmia เมื่อมี hypokalemia
• ข้อ ค. (ออกฤทธิ์ยับยั้ง Na-K A"&amp;"TPase): ข้อนี้ไม่ใช่คำตอบที่ถูกต้องสำหรับภาวะ SAR &amp; Drug Design เนื่องจากกลไกการออกฤทธิ์, efficacy หรือข้อบ่งใช้ไม่ตรงกับโจทย์ที่กำหนด
• ข้อ ง. (น้ำตาลจะเข้ามาเกาะที่ตำแหน่ง C3): ข้อนี้ไม่ใช่คำตอบที่ถูกต้องสำหรับภาวะ SAR &amp; Drug Design เนื่องจากกลไกการออกฤ"&amp;"ทธิ์, efficacy หรือข้อบ่งใช้ไม่ตรงกับโจทย์ที่กำหนด
• ข้อ จ. (ไม่มีข้อใดถูก): ข้อนี้ไม่ถูกต้องเนื่องจากมีตัวเลือกที่จำเพาะและตรงตามเกณฑ์มาตรฐานเวชปฏิบัติอย่างชัดเจน
📖 Guideline อ้างอิง:
[NEED_REVIEW]
📌 จุดจำก่อนสอบ:
• Excipient Function: แม่นยำในบทบาทห"&amp;"น้าที่ของ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86" s="100" t="n"/>
      <c r="L86" s="88">
        <f>IFERROR(__xludf.DUMMYFUNCTION("""COMPUTED_VALUE"""),"SAR &amp; Drug Design")</f>
        <v/>
      </c>
      <c r="M86" s="100">
        <f>IFERROR(__xludf.DUMMYFUNCTION("""COMPUTED_VALUE"""),"Product")</f>
        <v/>
      </c>
      <c r="N86" s="88" t="inlineStr">
        <is>
          <t>Clinic</t>
        </is>
      </c>
      <c r="O86" s="100">
        <f>IFERROR(__xludf.DUMMYFUNCTION("""COMPUTED_VALUE"""),"Mock")</f>
        <v/>
      </c>
      <c r="P86" s="100">
        <f>IFERROR(__xludf.DUMMYFUNCTION("""COMPUTED_VALUE"""),"Pharma Plus เล่มม่วง")</f>
        <v/>
      </c>
      <c r="Q86" s="100" t="n"/>
    </row>
    <row r="87" ht="13.2" customHeight="1" s="49">
      <c r="A87" s="100" t="n">
        <v>85</v>
      </c>
      <c r="B87" s="88">
        <f>IFERROR(__xludf.DUMMYFUNCTION("""COMPUTED_VALUE"""),"โครงสร้างใดต่อไปนี้เป็น Ester of Amino Alcohol")</f>
        <v/>
      </c>
      <c r="C87" s="100" t="n"/>
      <c r="D87" s="88">
        <f>IFERROR(__xludf.DUMMYFUNCTION("""COMPUTED_VALUE"""),"Cytochrome P450 CYP3A4 Phase I Oxidation")</f>
        <v/>
      </c>
      <c r="E87" s="88">
        <f>IFERROR(__xludf.DUMMYFUNCTION("""COMPUTED_VALUE"""),"Phase II Glucuronidation Conjugation by UGT")</f>
        <v/>
      </c>
      <c r="F87" s="88">
        <f>IFERROR(__xludf.DUMMYFUNCTION("""COMPUTED_VALUE"""),"Log P Lipophilicity Partition Coefficient optimization")</f>
        <v/>
      </c>
      <c r="G87" s="88">
        <f>IFERROR(__xludf.DUMMYFUNCTION("""COMPUTED_VALUE"""),"Chiral Eutomer vs Distomer Pharmacological activity")</f>
        <v/>
      </c>
      <c r="H87" s="88">
        <f>IFERROR(__xludf.DUMMYFUNCTION("""COMPUTED_VALUE"""),"Covalent Irreversible Enzyme Inhibition")</f>
        <v/>
      </c>
      <c r="I87" s="100">
        <f>IFERROR(__xludf.DUMMYFUNCTION("""COMPUTED_VALUE"""),"5")</f>
        <v/>
      </c>
      <c r="J87" s="88">
        <f>IFERROR(__xludf.DUMMYFUNCTION("""COMPUTED_VALUE"""),"✅ คำตอบที่ถูกต้อง: ข้อ จ. Covalent Irreversible Enzyme Inhibition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ตามมาตรฐา"&amp;"น
🎯 ทำไมข้อนี้ถึงถูก:
Covalent Irreversible Enzyme Inhibition 💡 คำอธิบายและเหตุผลทางเภสัชกรรม:
💡 คำอธิบายและเหตุผลทางเภสัชกรรม:
โครงสร้างข้อ จ แสดงหมู่ฟังก์ชัน ester ที่เชื่อมระหว่างกรดกับ amino alcohol (มีหมู่ amine และ hydroxyl ในโมเลกุลตั้งต้น) ซึ่"&amp;"งตรงกับนิยามโครงสร้างของยาชาเฉพาะที่ (local anesthetics) หรือตัวยาในกลุ่ม antispasmodics หลายชนิด
USP/NF, British Pharmacopoeia (BP) และ Remington: The Science and Practice of Pharmacy (หัวข้อ SAR &amp; Drug Design)
🔍 ข้ออื่นผิดเพราะอะไร:
• ข้อ ก. (Cytochro"&amp;"me P450 CYP3A4 Phase I Oxidation): ข้อนี้ไม่ใช่คำตอบที่ถูกต้องสำหรับภาวะ SAR &amp; Drug Design เนื่องจากกลไกการออกฤทธิ์, efficacy หรือข้อบ่งใช้ไม่ตรงกับโจทย์ที่กำหนด
• ข้อ ข. (Phase II Glucuronidation Conjugation by UGT): ข้อนี้ไม่ใช่คำตอบที่ถูกต้องสำหรับภาวะ"&amp;" SAR &amp; Drug Design เนื่องจากกลไกการออกฤทธิ์, efficacy หรือข้อบ่งใช้ไม่ตรงกับโจทย์ที่กำหนด
• ข้อ ค. (Log P Lipophilicity Partition Coefficient optimization): ข้อนี้ไม่ใช่คำตอบที่ถูกต้องสำหรับภาวะ SAR &amp; Drug Design เนื่องจากกลไกการออกฤทธิ์, efficacy หรือข้อ"&amp;"บ่งใช้ไม่ตรงกับโจทย์ที่กำหนด
• ข้อ ง. (Chiral Eutomer vs Distomer Pharmacological activity):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[NEED_REVIEW"&amp;"]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วิเคราะห์สาเหตุและ"&amp;"วิธีแก้ไขปัญหา formulation defects เชิงสูตรตำรับ")</f>
        <v/>
      </c>
      <c r="K87" s="100" t="n"/>
      <c r="L87" s="88">
        <f>IFERROR(__xludf.DUMMYFUNCTION("""COMPUTED_VALUE"""),"SAR &amp; Drug Design")</f>
        <v/>
      </c>
      <c r="M87" s="100">
        <f>IFERROR(__xludf.DUMMYFUNCTION("""COMPUTED_VALUE"""),"Product")</f>
        <v/>
      </c>
      <c r="N87" s="88" t="inlineStr">
        <is>
          <t>Clinic</t>
        </is>
      </c>
      <c r="O87" s="100">
        <f>IFERROR(__xludf.DUMMYFUNCTION("""COMPUTED_VALUE"""),"Mock")</f>
        <v/>
      </c>
      <c r="P87" s="100">
        <f>IFERROR(__xludf.DUMMYFUNCTION("""COMPUTED_VALUE"""),"Pharma Plus เล่มม่วง")</f>
        <v/>
      </c>
      <c r="Q87" s="100" t="n"/>
    </row>
    <row r="88" ht="13.2" customHeight="1" s="49">
      <c r="A88" s="100" t="n">
        <v>86</v>
      </c>
      <c r="B88" s="88">
        <f>IFERROR(__xludf.DUMMYFUNCTION("""COMPUTED_VALUE"""),"N3 หรือ Azido group จากสูตรโครงสร้างของ AZT มีผลให้เกิดสิ่งใด")</f>
        <v/>
      </c>
      <c r="C88" s="100" t="n"/>
      <c r="D88" s="88">
        <f>IFERROR(__xludf.DUMMYFUNCTION("""COMPUTED_VALUE"""),"เพิ่มความสามารถในการจับกับโปรตีน albumin")</f>
        <v/>
      </c>
      <c r="E88" s="88">
        <f>IFERROR(__xludf.DUMMYFUNCTION("""COMPUTED_VALUE"""),"ช่วยเพิ่มการดูดซึมของยา")</f>
        <v/>
      </c>
      <c r="F88" s="88">
        <f>IFERROR(__xludf.DUMMYFUNCTION("""COMPUTED_VALUE"""),"เพิ่มค่าครึ่งชีวิตให้ยาวขึ้น")</f>
        <v/>
      </c>
      <c r="G88" s="88">
        <f>IFERROR(__xludf.DUMMYFUNCTION("""COMPUTED_VALUE"""),"เพิ่มการออกฤทธิ์")</f>
        <v/>
      </c>
      <c r="H88" s="88">
        <f>IFERROR(__xludf.DUMMYFUNCTION("""COMPUTED_VALUE"""),"มีผลต่อการตั้งสูตรตำรับ")</f>
        <v/>
      </c>
      <c r="I88" s="100">
        <f>IFERROR(__xludf.DUMMYFUNCTION("""COMPUTED_VALUE"""),"4")</f>
        <v/>
      </c>
      <c r="J88" s="88">
        <f>IFERROR(__xludf.DUMMYFUNCTION("""COMPUTED_VALUE"""),"✅ คำตอบที่ถูกต้อง: ข้อ ง. เพิ่มการออกฤทธิ์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ทำไมข้อนี้ถึงถูก:"&amp;"
เพิ่มการออกฤทธิ์ 💡 คำอธิบายและเหตุผลทางเภสัชกรรม:
💡 คำอธิบายและเหตุผลทางเภสัชกรรม:
หมู่ Azido (-N3) ที่ตำแหน่ง 3' ของน้ำตาล deoxyribose ในโมเลกุล AZT (Zidovudine) ทำหน้าที่สำคัญในการแทนที่หมู่ -OH เพื่อป้องกันการสร้าง phosphodiester bond ต่อไป (chain t"&amp;"erminator) ส่งผลโดยตรงต่อกลไกการออกฤทธิ์ยับยั้งเอนไซม์ Reverse Transcriptase ของเชื้อ HIV
USP/NF, British Pharmacopoeia (BP) และ Remington: The Science and Practice of Pharmacy (หัวข้อ SAR &amp; Drug Design)
🔍 ข้ออื่นผิดเพราะอะไร:
• ข้อ ก. (เพิ่มความสามารถใ"&amp;"นการจับกับโปรตีน albumin): ข้อนี้ไม่ใช่คำตอบที่ถูกต้องสำหรับภาวะ SAR &amp; Drug Design เนื่องจากกลไกการออกฤทธิ์, efficacy หรือข้อบ่งใช้ไม่ตรงกับโจทย์ที่กำหนด
• ข้อ ข. (ช่วยเพิ่มการดูดซึมของยา): ข้อนี้ไม่ใช่คำตอบที่ถูกต้องสำหรับภาวะ SAR &amp; Drug Design เนื่องจาก"&amp;"กลไกการออกฤทธิ์, efficacy หรือข้อบ่งใช้ไม่ตรงกับโจทย์ที่กำหนด
• ข้อ ค. (เพิ่มค่าครึ่งชีวิตให้ยาวขึ้น): ข้อนี้ไม่ใช่คำตอบที่ถูกต้องสำหรับภาวะ SAR &amp; Drug Design เนื่องจากกลไกการออกฤทธิ์, efficacy หรือข้อบ่งใช้ไม่ตรงกับโจทย์ที่กำหนด
• ข้อ จ. (มีผลต่อการตั้งส"&amp;"ูตรตำรับ):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(dilu"&amp;"ent,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88" s="100" t="n"/>
      <c r="L88" s="88">
        <f>IFERROR(__xludf.DUMMYFUNCTION("""COMPUTED_VALUE"""),"SAR &amp; Drug Design")</f>
        <v/>
      </c>
      <c r="M88" s="100">
        <f>IFERROR(__xludf.DUMMYFUNCTION("""COMPUTED_VALUE"""),"Product")</f>
        <v/>
      </c>
      <c r="N88" s="88" t="inlineStr">
        <is>
          <t>Clinic</t>
        </is>
      </c>
      <c r="O88" s="100">
        <f>IFERROR(__xludf.DUMMYFUNCTION("""COMPUTED_VALUE"""),"Mock")</f>
        <v/>
      </c>
      <c r="P88" s="100">
        <f>IFERROR(__xludf.DUMMYFUNCTION("""COMPUTED_VALUE"""),"Pharma Plus เล่มม่วง")</f>
        <v/>
      </c>
      <c r="Q88" s="100" t="n"/>
    </row>
    <row r="89" ht="13.2" customHeight="1" s="49">
      <c r="A89" s="100" t="n">
        <v>87</v>
      </c>
      <c r="B89" s="88">
        <f>IFERROR(__xludf.DUMMYFUNCTION("""COMPUTED_VALUE"""),"โครงสร้างต่อไปนี้หมายถึงยาชนิดใด")</f>
        <v/>
      </c>
      <c r="C89" s="100" t="n"/>
      <c r="D89" s="88">
        <f>IFERROR(__xludf.DUMMYFUNCTION("""COMPUTED_VALUE"""),"Zidovudine")</f>
        <v/>
      </c>
      <c r="E89" s="88">
        <f>IFERROR(__xludf.DUMMYFUNCTION("""COMPUTED_VALUE"""),"Cotrimoxazole")</f>
        <v/>
      </c>
      <c r="F89" s="88">
        <f>IFERROR(__xludf.DUMMYFUNCTION("""COMPUTED_VALUE"""),"Ceftriaxone")</f>
        <v/>
      </c>
      <c r="G89" s="88">
        <f>IFERROR(__xludf.DUMMYFUNCTION("""COMPUTED_VALUE"""),"Acyclovir")</f>
        <v/>
      </c>
      <c r="H89" s="88">
        <f>IFERROR(__xludf.DUMMYFUNCTION("""COMPUTED_VALUE"""),"Ciprofloxacin")</f>
        <v/>
      </c>
      <c r="I89" s="100">
        <f>IFERROR(__xludf.DUMMYFUNCTION("""COMPUTED_VALUE"""),"4")</f>
        <v/>
      </c>
      <c r="J89" s="88">
        <f>IFERROR(__xludf.DUMMYFUNCTION("""COMPUTED_VALUE"""),"✅ คำตอบที่ถูกต้อง: ข้อ ง. Acyclovir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Acyclo"&amp;"vir 💡 คำอธิบายและเหตุผลทางเภสัชกรรม:
💡 คำอธิบายและเหตุผลทางเภสัชกรรม:
โครงสร้างดังกล่าวมี Purine ring (guanine base) เชื่อมกับ acyclic side chain (hydroxyethoxy-methyl group) ซึ่งเป็นโครงสร้างจำเพาะของ Acyclovir ใช้ในการรักษาโรคติดเชื้อไวรัส Herpes simp"&amp;"lex และ Varicella-zoster
USP/NF, British Pharmacopoeia (BP) และ Remington: The Science and Practice of Pharmacy (หัวข้อ SAR &amp; Drug Design)
🔍 ข้ออื่นผิดเพราะอะไร:
• ข้อ ก. (Zidovudine): ข้อนี้ไม่ใช่คำตอบที่ถูกต้องสำหรับภาวะ SAR &amp; Drug Design เนื่องจากกลไ"&amp;"กการออกฤทธิ์, efficacy หรือข้อบ่งใช้ไม่ตรงกับโจทย์ที่กำหนด
• ข้อ ข. (Cotrimoxazole): เป็นยาผสม Trimethoprim/Sulfamethoxazole (TMP/SMX) เป็น drug of choice สำหรับ PCP/PJP prophylaxis &amp; treatment, Stenotrophomonas และ Nocardia ระวัง hyperkalemia และ SCARs
•"&amp;" ข้อ ค. (Ceftriaxone): เป็น 3rd generation cephalosporin มี broad spectrum ต่อ gram-negative bacteria และผ่าน BBB ได้ดี ขับออกทาง biliary tract จึงไม่ต้องปรับ dose ใน renal impairment
• ข้อ จ. (Ciprofloxacin): เป็น Fluoroquinolone เด่นต่อ Gram-negative รว"&amp;"มทั้ง Pseudomonas aeruginosa แต่มี black box warning เรื่อง tendon rupture, QT prolongation, aortic aneurysm และ dysglycemia
📖 Guideline อ้างอิง:
[NEED_REVIEW]
📌 จุดจำก่อนสอบ:
• Excipient Function: แม่นยำในบทบาทหน้าที่ของ excipients (diluent, binder, "&amp;"disintegrant,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89" s="100" t="n"/>
      <c r="L89" s="88">
        <f>IFERROR(__xludf.DUMMYFUNCTION("""COMPUTED_VALUE"""),"SAR &amp; Drug Design")</f>
        <v/>
      </c>
      <c r="M89" s="100">
        <f>IFERROR(__xludf.DUMMYFUNCTION("""COMPUTED_VALUE"""),"Product")</f>
        <v/>
      </c>
      <c r="N89" s="88" t="inlineStr">
        <is>
          <t>Clinic</t>
        </is>
      </c>
      <c r="O89" s="100">
        <f>IFERROR(__xludf.DUMMYFUNCTION("""COMPUTED_VALUE"""),"Mock")</f>
        <v/>
      </c>
      <c r="P89" s="100">
        <f>IFERROR(__xludf.DUMMYFUNCTION("""COMPUTED_VALUE"""),"Pharma Plus เล่มม่วง")</f>
        <v/>
      </c>
      <c r="Q89" s="100" t="n"/>
    </row>
    <row r="90" ht="13.2" customHeight="1" s="49">
      <c r="A90" s="100" t="n">
        <v>88</v>
      </c>
      <c r="B90" s="88">
        <f>IFERROR(__xludf.DUMMYFUNCTION("""COMPUTED_VALUE"""),"ยาปฏิชีวนะข้อใดที่ไม่มีโครงสร้าง B-lactam ring")</f>
        <v/>
      </c>
      <c r="C90" s="100" t="n"/>
      <c r="D90" s="88">
        <f>IFERROR(__xludf.DUMMYFUNCTION("""COMPUTED_VALUE"""),"Ciprofloxacin")</f>
        <v/>
      </c>
      <c r="E90" s="88">
        <f>IFERROR(__xludf.DUMMYFUNCTION("""COMPUTED_VALUE"""),"Amoxycillin")</f>
        <v/>
      </c>
      <c r="F90" s="88">
        <f>IFERROR(__xludf.DUMMYFUNCTION("""COMPUTED_VALUE"""),"Imipenam")</f>
        <v/>
      </c>
      <c r="G90" s="88">
        <f>IFERROR(__xludf.DUMMYFUNCTION("""COMPUTED_VALUE"""),"Cloxacillin")</f>
        <v/>
      </c>
      <c r="H90" s="88">
        <f>IFERROR(__xludf.DUMMYFUNCTION("""COMPUTED_VALUE"""),"Cefazolin")</f>
        <v/>
      </c>
      <c r="I90" s="100">
        <f>IFERROR(__xludf.DUMMYFUNCTION("""COMPUTED_VALUE"""),"1")</f>
        <v/>
      </c>
      <c r="J90" s="88">
        <f>IFERROR(__xludf.DUMMYFUNCTION("""COMPUTED_VALUE"""),"✅ คำตอบที่ถูกต้อง: ข้อ ก. Ciprofloxacin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Ci"&amp;"profloxacin 💡 คำอธิบายและเหตุผลทางเภสัชกรรม:
💡 คำอธิบายและเหตุผลทางเภสัชกรรม:
Ciprofloxacin เป็นยาในกลุ่ม Fluoroquinolones ซึ่งออกฤทธิ์ยับยั้งเอนไซม์ DNA gyrase และ topoisomerase IV โดยไม่มีวงแหวน Beta-lactam ในขณะที่ Amoxycillin, Imipenam, Cloxacillin "&amp;"และ Cefazolin ต่างมีโครงสร้าง Beta-lactam ring ทั้งสิ้น
USP/NF, British Pharmacopoeia (BP) และ Remington: The Science and Practice of Pharmacy (หัวข้อ SAR &amp; Drug Design)
🔍 ข้ออื่นผิดเพราะอะไร:
• ข้อ ข. (Amoxycillin): ข้อนี้ไม่ใช่คำตอบที่ถูกต้องสำหรับภาว"&amp;"ะ SAR &amp; Drug Design เนื่องจากกลไกการออกฤทธิ์, efficacy หรือข้อบ่งใช้ไม่ตรงกับโจทย์ที่กำหนด
• ข้อ ค. (Imipenam): ข้อนี้ไม่ใช่คำตอบที่ถูกต้องสำหรับภาวะ SAR &amp; Drug Design เนื่องจากกลไกการออกฤทธิ์, efficacy หรือข้อบ่งใช้ไม่ตรงกับโจทย์ที่กำหนด
• ข้อ ง. (Cloxac"&amp;"illin): เป็น penicillinase-resistant penicillin เป็น drug of choice สำหรับ Methicillin-Susceptible Staphylococcus aureus (MSSA) infections ต้องรับประทานตอนท้องว่าง
• ข้อ จ. (Cefazolin): เป็น 1st generation cephalosporin เป็น drug of choice สำหรับ surgical"&amp;" antibiotic prophylaxis และ severe MSSA bacteremia/endocarditis
📖 Guideline อ้างอิง:
[NEED_REVIEW]
📌 จุดจำก่อนสอบ:
• Excipient Function: แม่นยำในบทบาทหน้าที่ของ excipients (diluent, binder, disintegrant, lubricant)
• Quality Specs: จำเกณฑ์ pharmacopoe"&amp;"ia limits สำหรับ stability, dissolution และ uniformity
• Defect Troubleshooting: วิเคราะห์สาเหตุและวิธีแก้ไขปัญหา formulation defects เชิงสูตรตำรับ")</f>
        <v/>
      </c>
      <c r="K90" s="100" t="n"/>
      <c r="L90" s="88">
        <f>IFERROR(__xludf.DUMMYFUNCTION("""COMPUTED_VALUE"""),"SAR &amp; Drug Design")</f>
        <v/>
      </c>
      <c r="M90" s="100">
        <f>IFERROR(__xludf.DUMMYFUNCTION("""COMPUTED_VALUE"""),"Product")</f>
        <v/>
      </c>
      <c r="N90" s="88" t="inlineStr">
        <is>
          <t>Clinic</t>
        </is>
      </c>
      <c r="O90" s="100">
        <f>IFERROR(__xludf.DUMMYFUNCTION("""COMPUTED_VALUE"""),"Mock")</f>
        <v/>
      </c>
      <c r="P90" s="100">
        <f>IFERROR(__xludf.DUMMYFUNCTION("""COMPUTED_VALUE"""),"Pharma Plus เล่มม่วง")</f>
        <v/>
      </c>
      <c r="Q90" s="100" t="n"/>
    </row>
    <row r="91" ht="13.2" customHeight="1" s="49">
      <c r="A91" s="100" t="n">
        <v>89</v>
      </c>
      <c r="B91" s="88">
        <f>IFERROR(__xludf.DUMMYFUNCTION("""COMPUTED_VALUE"""),"จากสูตรโครงสร้างของยา amoxacillin นี้ตำแหน่งไหนที่ถูกทำลายได้ง่ายและมีผลต่อการดื้อยา")</f>
        <v/>
      </c>
      <c r="C91" s="100" t="n"/>
      <c r="D91" s="88">
        <f>IFERROR(__xludf.DUMMYFUNCTION("""COMPUTED_VALUE"""),"Covalent Irreversible Enzyme Inhibition")</f>
        <v/>
      </c>
      <c r="E91" s="88">
        <f>IFERROR(__xludf.DUMMYFUNCTION("""COMPUTED_VALUE"""),"Structure-Activity Relationship (SAR) Optimization")</f>
        <v/>
      </c>
      <c r="F91" s="88">
        <f>IFERROR(__xludf.DUMMYFUNCTION("""COMPUTED_VALUE"""),"Bioisosteric Replacement (Carboxylic acid → Tetrazole)")</f>
        <v/>
      </c>
      <c r="G91" s="88">
        <f>IFERROR(__xludf.DUMMYFUNCTION("""COMPUTED_VALUE"""),"Prodrug Design via Esterification for Oral Bioavailability")</f>
        <v/>
      </c>
      <c r="H91" s="88">
        <f>IFERROR(__xludf.DUMMYFUNCTION("""COMPUTED_VALUE"""),"Cytochrome P450 CYP3A4 Phase I Oxidation")</f>
        <v/>
      </c>
      <c r="I91" s="100">
        <f>IFERROR(__xludf.DUMMYFUNCTION("""COMPUTED_VALUE"""),"3")</f>
        <v/>
      </c>
      <c r="J91" s="88">
        <f>IFERROR(__xludf.DUMMYFUNCTION("""COMPUTED_VALUE"""),"✅ คำตอบที่ถูกต้อง: ข้อ ค. Bioisosteric Replacement (Carboxylic acid → Tetrazole)
💡 Background:
การพัฒนาสูตรตำรับยาเม็ด (Tablet formulation) ต้องควบคุม powder flowability, compressibility และเลือก excipients เพื่อป้องกัน tablet defects และให้ dissolution"&amp;" rate ตามมาตรฐาน
🎯 ทำไมข้อนี้ถึงถูก:
Bioisosteric Replacement (Carboxylic acid → Tetrazole) 💡 คำอธิบายและเหตุผลทางเภสัชกรรม:
💡 คำอธิบายและเหตุผลทางเภสัชกรรม:
ตำแหน่งที่ 3 ในโครงสร้าง Penicillin/Amoxicillin คือวงแหวน Beta-lactam (azetidin-2-one ring) ซ"&amp;"ึ่งเปราะบางและถูกทำลายได้ง่ายด้วยเอนไซม์ Beta-lactamase (penicillinase) ของเชื้อแบคทีเรีย ทำให้ยาสูญเสียฤทธิ์
USP/NF, British Pharmacopoeia (BP) และ Remington: The Science and Practice of Pharmacy (หัวข้อ SAR &amp; Drug Design)
🔍 ข้ออื่นผิดเพราะอะไร:
• ข้อ "&amp;"ก. (Covalent Irreversible Enzyme Inhibition): ข้อนี้ไม่ใช่คำตอบที่ถูกต้องสำหรับภาวะ SAR &amp; Drug Design เนื่องจากกลไกการออกฤทธิ์, efficacy หรือข้อบ่งใช้ไม่ตรงกับโจทย์ที่กำหนด
• ข้อ ข. (Structure-Activity Relationship (SAR) Optimization): ข้อนี้ไม่ใช่คำตอบที"&amp;"่ถูกต้องสำหรับภาวะ SAR &amp; Drug Design เนื่องจากกลไกการออกฤทธิ์, efficacy หรือข้อบ่งใช้ไม่ตรงกับโจทย์ที่กำหนด
• ข้อ ง. (Prodrug Design via Esterification for Oral Bioavailability): ข้อนี้ไม่ใช่คำตอบที่ถูกต้องสำหรับภาวะ SAR &amp; Drug Design เนื่องจากกลไกการออกฤ"&amp;"ทธิ์, efficacy หรือข้อบ่งใช้ไม่ตรงกับโจทย์ที่กำหนด
• ข้อ จ. (Cytochrome P450 CYP3A4 Phase I Oxidation): ข้อนี้ไม่ใช่คำตอบที่ถูกต้องสำหรับภาวะ SAR &amp; Drug Design เนื่องจากกลไกการออกฤทธิ์, efficacy หรือข้อบ่งใช้ไม่ตรงกับโจทย์ที่กำหนด
📖 Guideline อ้างอิง:
["&amp;"NEED_REVIEW]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วิเคราะ"&amp;"ห์สาเหตุและวิธีแก้ไขปัญหา formulation defects เชิงสูตรตำรับ")</f>
        <v/>
      </c>
      <c r="K91" s="100" t="n"/>
      <c r="L91" s="88">
        <f>IFERROR(__xludf.DUMMYFUNCTION("""COMPUTED_VALUE"""),"SAR &amp; Drug Design")</f>
        <v/>
      </c>
      <c r="M91" s="100">
        <f>IFERROR(__xludf.DUMMYFUNCTION("""COMPUTED_VALUE"""),"Product")</f>
        <v/>
      </c>
      <c r="N91" s="88" t="inlineStr">
        <is>
          <t>Clinic</t>
        </is>
      </c>
      <c r="O91" s="100">
        <f>IFERROR(__xludf.DUMMYFUNCTION("""COMPUTED_VALUE"""),"Mock")</f>
        <v/>
      </c>
      <c r="P91" s="100">
        <f>IFERROR(__xludf.DUMMYFUNCTION("""COMPUTED_VALUE"""),"Pharma Plus เล่มม่วง")</f>
        <v/>
      </c>
      <c r="Q91" s="100" t="n"/>
    </row>
    <row r="92" ht="13.2" customHeight="1" s="49">
      <c r="A92" s="100" t="n">
        <v>90</v>
      </c>
      <c r="B92" s="88">
        <f>IFERROR(__xludf.DUMMYFUNCTION("""COMPUTED_VALUE"""),"ข้อใดผิดเกี่ยวกับ penicillin")</f>
        <v/>
      </c>
      <c r="C92" s="100" t="n"/>
      <c r="D92" s="88">
        <f>IFERROR(__xludf.DUMMYFUNCTION("""COMPUTED_VALUE"""),"Pen G มี chain เป็น Benzoyl group")</f>
        <v/>
      </c>
      <c r="E92" s="88">
        <f>IFERROR(__xludf.DUMMYFUNCTION("""COMPUTED_VALUE"""),"Pen G potassium ละลายได้ดีกว่า Pen G")</f>
        <v/>
      </c>
      <c r="F92" s="88">
        <f>IFERROR(__xludf.DUMMYFUNCTION("""COMPUTED_VALUE"""),"Benzathine Pen G เป็นเกลือของ Pen G")</f>
        <v/>
      </c>
      <c r="G92" s="88">
        <f>IFERROR(__xludf.DUMMYFUNCTION("""COMPUTED_VALUE"""),"B-lactamase ถูก Hydrolyze ด้วยกรด")</f>
        <v/>
      </c>
      <c r="H92" s="88">
        <f>IFERROR(__xludf.DUMMYFUNCTION("""COMPUTED_VALUE"""),"Procaine penicillin G ถูกดูดได้ดีในทางเดินอาหาร")</f>
        <v/>
      </c>
      <c r="I92" s="100">
        <f>IFERROR(__xludf.DUMMYFUNCTION("""COMPUTED_VALUE"""),"5")</f>
        <v/>
      </c>
      <c r="J92" s="88">
        <f>IFERROR(__xludf.DUMMYFUNCTION("""COMPUTED_VALUE"""),"✅ คำตอบที่ถูกต้อง: ข้อ จ. Procaine penicillin G ถูกดูดได้ดีในทางเดินอาหาร
💡 Background:
การพัฒนาสูตรตำรับยาเม็ด (Tablet formulation) ต้องควบคุม powder flowability, compressibility และเลือก excipients เพื่อป้องกัน tablet defects และให้ dissolution rate ต"&amp;"ามมาตรฐาน
🎯 ทำไมข้อนี้ถึงถูก:
Procaine penicillin G ถูกดูดได้ดีในทางเดินอาหาร 💡 คำอธิบายและเหตุผลทางเภสัชกรรม:
💡 คำอธิบายและเหตุผลทางเภสัชกรรม:
Procaine penicillin G และ Benzathine penicillin G เป็นรูปแบบที่เตรียมขึ้นสำหรับฉีดเข้ากล้ามเนื้อ (IM) เท่าน"&amp;"ั้น เนื่องจากไม่เสถียรในกรดของกระเพาะอาหารและดูดซึมไม่ดีทางระบบทางเดินอาหาร จึงไม่เหมาะสำหรับรับประทาน
USP/NF, British Pharmacopoeia (BP) และ Remington: The Science and Practice of Pharmacy (หัวข้อ SAR &amp; Drug Design)
🔍 ข้ออื่นผิดเพราะอะไร:
• ข้อ ก. (Pen"&amp;" G มี chain เป็น Benzoyl group): ข้อนี้ไม่ใช่คำตอบที่ถูกต้องสำหรับภาวะ SAR &amp; Drug Design เนื่องจากกลไกการออกฤทธิ์, efficacy หรือข้อบ่งใช้ไม่ตรงกับโจทย์ที่กำหนด
• ข้อ ข. (Pen G potassium ละลายได้ดีกว่า Pen G): ข้อนี้ไม่ใช่คำตอบที่ถูกต้องสำหรับภาวะ SAR &amp; Dr"&amp;"ug Design เนื่องจากกลไกการออกฤทธิ์, efficacy หรือข้อบ่งใช้ไม่ตรงกับโจทย์ที่กำหนด
• ข้อ ค. (Benzathine Pen G เป็นเกลือของ Pen G): ข้อนี้ไม่ใช่คำตอบที่ถูกต้องสำหรับภาวะ SAR &amp; Drug Design เนื่องจากกลไกการออกฤทธิ์, efficacy หรือข้อบ่งใช้ไม่ตรงกับโจทย์ที่กำหนด"&amp;"
• ข้อ ง. (B-lactamase ถูก Hydrolyze ด้วยกรด):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แม่น"&amp;"ยำในบทบาทหน้าที่ของ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เชิงสูตรตำร"&amp;"ับ")</f>
        <v/>
      </c>
      <c r="K92" s="100" t="n"/>
      <c r="L92" s="88">
        <f>IFERROR(__xludf.DUMMYFUNCTION("""COMPUTED_VALUE"""),"SAR &amp; Drug Design")</f>
        <v/>
      </c>
      <c r="M92" s="100">
        <f>IFERROR(__xludf.DUMMYFUNCTION("""COMPUTED_VALUE"""),"Product")</f>
        <v/>
      </c>
      <c r="N92" s="88" t="inlineStr">
        <is>
          <t>Clinic</t>
        </is>
      </c>
      <c r="O92" s="100">
        <f>IFERROR(__xludf.DUMMYFUNCTION("""COMPUTED_VALUE"""),"Mock")</f>
        <v/>
      </c>
      <c r="P92" s="100">
        <f>IFERROR(__xludf.DUMMYFUNCTION("""COMPUTED_VALUE"""),"Pharma Plus เล่มม่วง")</f>
        <v/>
      </c>
      <c r="Q92" s="100" t="n"/>
    </row>
    <row r="93" ht="13.2" customHeight="1" s="49">
      <c r="A93" s="100" t="n">
        <v>91</v>
      </c>
      <c r="B93" s="88">
        <f>IFERROR(__xludf.DUMMYFUNCTION("""COMPUTED_VALUE"""),"Doxycycline มีสูตรโครงสร้างรูป เป็นยากลุ่มเดียวกันกับยาใด")</f>
        <v/>
      </c>
      <c r="C93" s="100" t="n"/>
      <c r="D93" s="88">
        <f>IFERROR(__xludf.DUMMYFUNCTION("""COMPUTED_VALUE"""),"Tetracycline")</f>
        <v/>
      </c>
      <c r="E93" s="88">
        <f>IFERROR(__xludf.DUMMYFUNCTION("""COMPUTED_VALUE"""),"Penicillin")</f>
        <v/>
      </c>
      <c r="F93" s="88">
        <f>IFERROR(__xludf.DUMMYFUNCTION("""COMPUTED_VALUE"""),"Cotrimazole")</f>
        <v/>
      </c>
      <c r="G93" s="88">
        <f>IFERROR(__xludf.DUMMYFUNCTION("""COMPUTED_VALUE"""),"Sulfamethoxazole")</f>
        <v/>
      </c>
      <c r="H93" s="88">
        <f>IFERROR(__xludf.DUMMYFUNCTION("""COMPUTED_VALUE"""),"Amoxicillin")</f>
        <v/>
      </c>
      <c r="I93" s="100">
        <f>IFERROR(__xludf.DUMMYFUNCTION("""COMPUTED_VALUE"""),"1")</f>
        <v/>
      </c>
      <c r="J93" s="88">
        <f>IFERROR(__xludf.DUMMYFUNCTION("""COMPUTED_VALUE"""),"✅ คำตอบที่ถูกต้อง: ข้อ ก. Tetracycline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Tet"&amp;"racycline 💡 คำอธิบายและเหตุผลทางเภสัชกรรม:
💡 คำอธิบายและเหตุผลทางเภสัชกรรม:
จากโครงสร้างที่เป็นวงแหวนเหลี่ยมต่อกัน 4 วง (naphthacene carboxamide core) บ่งบอกว่าเป็นยาในกลุ่ม Tetracyclines ซึ่งมี Doxycycline และ Tetracycline อยู่ในกลุ่มเดียวกัน
USP/NF, B"&amp;"ritish Pharmacopoeia (BP) และ Remington: The Science and Practice of Pharmacy (หัวข้อ SAR &amp; Drug Design)
🔍 ข้ออื่นผิดเพราะอะไร:
• ข้อ ข. (Penicillin): ข้อนี้ไม่ใช่คำตอบที่ถูกต้องสำหรับภาวะ SAR &amp; Drug Design เนื่องจากกลไกการออกฤทธิ์, efficacy หรือข้อบ่งใ"&amp;"ช้ไม่ตรงกับโจทย์ที่กำหนด
• ข้อ ค. (Cotrimazole): ข้อนี้ไม่ใช่คำตอบที่ถูกต้องสำหรับภาวะ SAR &amp; Drug Design เนื่องจากกลไกการออกฤทธิ์, efficacy หรือข้อบ่งใช้ไม่ตรงกับโจทย์ที่กำหนด
• ข้อ ง. (Sulfamethoxazole): ข้อนี้ไม่ใช่คำตอบที่ถูกต้องสำหรับภาวะ SAR &amp; Drug D"&amp;"esign เนื่องจากกลไกการออกฤทธิ์, efficacy หรือข้อบ่งใช้ไม่ตรงกับโจทย์ที่กำหนด
• ข้อ จ. (Amoxicillin): เป็น Aminopenicillin ยับยั้ง bacterial cell wall synthesis เป็น first-line สำหรับ uncomplicated bacterial infections (เช่น Strep pharyngitis, AOM, sinusit"&amp;"is)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Def"&amp;"ect Troubleshooting: วิเคราะห์สาเหตุและวิธีแก้ไขปัญหา formulation defects เชิงสูตรตำรับ")</f>
        <v/>
      </c>
      <c r="K93" s="100" t="n"/>
      <c r="L93" s="88">
        <f>IFERROR(__xludf.DUMMYFUNCTION("""COMPUTED_VALUE"""),"SAR &amp; Drug Design")</f>
        <v/>
      </c>
      <c r="M93" s="100">
        <f>IFERROR(__xludf.DUMMYFUNCTION("""COMPUTED_VALUE"""),"Product")</f>
        <v/>
      </c>
      <c r="N93" s="88" t="inlineStr">
        <is>
          <t>Clinic</t>
        </is>
      </c>
      <c r="O93" s="100">
        <f>IFERROR(__xludf.DUMMYFUNCTION("""COMPUTED_VALUE"""),"Mock")</f>
        <v/>
      </c>
      <c r="P93" s="100">
        <f>IFERROR(__xludf.DUMMYFUNCTION("""COMPUTED_VALUE"""),"Pharma Plus เล่มม่วง")</f>
        <v/>
      </c>
      <c r="Q93" s="100" t="n"/>
    </row>
    <row r="94" ht="13.2" customHeight="1" s="49">
      <c r="A94" s="100" t="n">
        <v>92</v>
      </c>
      <c r="B94" s="88">
        <f>IFERROR(__xludf.DUMMYFUNCTION("""COMPUTED_VALUE"""),"เกี่ยวกับโครงสร้างของสารดังรูป ทุกข้อต่อไปนี้ถูกต้อง ยกเว้นข้อใด")</f>
        <v/>
      </c>
      <c r="C94" s="100" t="n"/>
      <c r="D94" s="88">
        <f>IFERROR(__xludf.DUMMYFUNCTION("""COMPUTED_VALUE"""),"เป็นสารในกลุ่ม 8-aminoquinoline")</f>
        <v/>
      </c>
      <c r="E94" s="88">
        <f>IFERROR(__xludf.DUMMYFUNCTION("""COMPUTED_VALUE"""),"ตัวอย่างยาในกลุ่มนี้ได้แก่ primaquine")</f>
        <v/>
      </c>
      <c r="F94" s="88">
        <f>IFERROR(__xludf.DUMMYFUNCTION("""COMPUTED_VALUE"""),"ถ้ามี Cl ที่ตำแหน่ง 7 จะทำให้ได้ฤทธิ์สูงสุด และมีพิษน้อย")</f>
        <v/>
      </c>
      <c r="G94" s="88">
        <f>IFERROR(__xludf.DUMMYFUNCTION("""COMPUTED_VALUE"""),"Dialkylamino alkylamine side chain จะให้ฤทธิ์สูงสุดเมื่อ n = 2, 5 หรือ 6")</f>
        <v/>
      </c>
      <c r="H94" s="88">
        <f>IFERROR(__xludf.DUMMYFUNCTION("""COMPUTED_VALUE"""),"Quinoline ring system และอนุพันธ์ให้ผลที่ดีกว่า acridine ring system")</f>
        <v/>
      </c>
      <c r="I94" s="100">
        <f>IFERROR(__xludf.DUMMYFUNCTION("""COMPUTED_VALUE"""),"4")</f>
        <v/>
      </c>
      <c r="J94" s="88">
        <f>IFERROR(__xludf.DUMMYFUNCTION("""COMPUTED_VALUE"""),"✅ คำตอบที่ถูกต้อง: ข้อ ง. Dialkylamino alkylamine side chain จะให้ฤทธิ์สูงสุดเมื่อ n = 2, 5 หรือ 6
💡 Background:
การพัฒนาสูตรตำรับยาเม็ด (Tablet formulation) ต้องควบคุม powder flowability, compressibility และเลือก excipients เพื่อป้องกัน tablet defects "&amp;"และให้ dissolution rate ตามมาตรฐาน
🎯 ทำไมข้อนี้ถึงถูก:
Dialkylamino alkylamine side chain จะให้ฤทธิ์สูงสุดเมื่อ n = 2, 5 หรือ 6 💡 คำอธิบายและเหตุผลทางเภสัชกรรม:
💡 คำอธิบายและเหตุผลทางเภสัชกรรม:
ในกลุ่ม 8-aminoquinolines (เช่น Primaquine) การมีคลอรีน ("&amp;"Cl) หรือหมู่แทนที่ที่เหมาะสมจะช่วยเพิ่มฤทธิ์ต้านมาลาเรีย แต่การกำหนดตำแหน่งเฉพาะและค่า n ใน side chain มีผลต่อ SAR อย่างเคร่งครัดตามหลักเคมีบำบัดของยาต้านมาลาเรีย
USP/NF, British Pharmacopoeia (BP) และ Remington: The Science and Practice of Pharmacy (หัวข"&amp;"้อ SAR &amp; Drug Design)
🔍 ข้ออื่นผิดเพราะอะไร:
• ข้อ ก. (เป็นสารในกลุ่ม 8-aminoquinoline): ข้อนี้ไม่ใช่คำตอบที่ถูกต้องสำหรับภาวะ SAR &amp; Drug Design เนื่องจากกลไกการออกฤทธิ์, efficacy หรือข้อบ่งใช้ไม่ตรงกับโจทย์ที่กำหนด
• ข้อ ข. (ตัวอย่างยาในกลุ่มนี้ได้แก่ "&amp;"primaquine): ข้อนี้ไม่ใช่คำตอบที่ถูกต้องสำหรับภาวะ SAR &amp; Drug Design เนื่องจากกลไกการออกฤทธิ์, efficacy หรือข้อบ่งใช้ไม่ตรงกับโจทย์ที่กำหนด
• ข้อ ค. (ถ้ามี Cl ที่ตำแหน่ง 7 จะทำให้ได้ฤทธิ์สูงสุด และมีพิษน้อย): ข้อนี้ไม่ใช่คำตอบที่ถูกต้องสำหรับภาวะ SAR &amp; Dr"&amp;"ug Design เนื่องจากกลไกการออกฤทธิ์, efficacy หรือข้อบ่งใช้ไม่ตรงกับโจทย์ที่กำหนด
• ข้อ จ. (Quinoline ring system และอนุพันธ์ให้ผลที่ดีกว่า acridine ring system): ข้อนี้ไม่ใช่คำตอบที่ถูกต้องสำหรับภาวะ SAR &amp; Drug Design เนื่องจากกลไกการออกฤทธิ์, efficacy หร"&amp;"ือข้อบ่งใช้ไม่ตรงกับโจทย์ที่กำหนด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di"&amp;"ssolution และ uniformity
• Defect Troubleshooting: วิเคราะห์สาเหตุและวิธีแก้ไขปัญหา formulation defects เชิงสูตรตำรับ")</f>
        <v/>
      </c>
      <c r="K94" s="100" t="n"/>
      <c r="L94" s="88">
        <f>IFERROR(__xludf.DUMMYFUNCTION("""COMPUTED_VALUE"""),"SAR &amp; Drug Design")</f>
        <v/>
      </c>
      <c r="M94" s="100">
        <f>IFERROR(__xludf.DUMMYFUNCTION("""COMPUTED_VALUE"""),"Product")</f>
        <v/>
      </c>
      <c r="N94" s="88" t="inlineStr">
        <is>
          <t>Clinic</t>
        </is>
      </c>
      <c r="O94" s="100">
        <f>IFERROR(__xludf.DUMMYFUNCTION("""COMPUTED_VALUE"""),"Mock")</f>
        <v/>
      </c>
      <c r="P94" s="100">
        <f>IFERROR(__xludf.DUMMYFUNCTION("""COMPUTED_VALUE"""),"Pharma Plus เล่มม่วง")</f>
        <v/>
      </c>
      <c r="Q94" s="100" t="n"/>
    </row>
    <row r="95" ht="13.2" customHeight="1" s="49">
      <c r="A95" s="100" t="n">
        <v>93</v>
      </c>
      <c r="B95" s="88">
        <f>IFERROR(__xludf.DUMMYFUNCTION("""COMPUTED_VALUE"""),"จากสูตรโครงสร้างของ folic acid ข้อใดกล่าวไม่ถูกต้อง")</f>
        <v/>
      </c>
      <c r="C95" s="100" t="n"/>
      <c r="D95" s="88">
        <f>IFERROR(__xludf.DUMMYFUNCTION("""COMPUTED_VALUE"""),"เป็น water soluble vitamin")</f>
        <v/>
      </c>
      <c r="E95" s="88">
        <f>IFERROR(__xludf.DUMMYFUNCTION("""COMPUTED_VALUE"""),"เรียกอีกอย่างหนึ่งว่า vitamin B9")</f>
        <v/>
      </c>
      <c r="F95" s="88">
        <f>IFERROR(__xludf.DUMMYFUNCTION("""COMPUTED_VALUE"""),"เกี่ยวข้องกับการสร้าง DNA และ RNA")</f>
        <v/>
      </c>
      <c r="G95" s="88">
        <f>IFERROR(__xludf.DUMMYFUNCTION("""COMPUTED_VALUE"""),"มนุษย์สามารถสังเคราะห์ folic acid ได้")</f>
        <v/>
      </c>
      <c r="H95" s="88">
        <f>IFERROR(__xludf.DUMMYFUNCTION("""COMPUTED_VALUE"""),"ใน IR chromatogram จะเห็น peak ที่ชัดเจน ที่ค่าความถี่ประมาณ 1,700 cm⁻¹")</f>
        <v/>
      </c>
      <c r="I95" s="100">
        <f>IFERROR(__xludf.DUMMYFUNCTION("""COMPUTED_VALUE"""),"4")</f>
        <v/>
      </c>
      <c r="J95" s="88">
        <f>IFERROR(__xludf.DUMMYFUNCTION("""COMPUTED_VALUE"""),"✅ คำตอบที่ถูกต้อง: ข้อ ง. มนุษย์สามารถสังเคราะห์ folic acid ได้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"&amp;"
🎯 ทำไมข้อนี้ถึงถูก:
มนุษย์สามารถสังเคราะห์ folic acid ได้ 💡 คำอธิบายและเหตุผลทางเภสัชกรรม:
💡 คำอธิบายและเหตุผลทางเภสัชกรรม:
Folic acid (Vitamin B9) เป็นวิตามินที่ละลายน้ำได้ (water-soluble vitamin) และมีความสำคัญต่อการสังเคราะห์ DNA และ RNA แต่ร่างกาย"&amp;"มนุษย์ไม่สามารถสังเคราะห์ขึ้นเองได้ ต้องได้รับจากอาหาร (Essential nutrient) นอกจากนี้โครงสร้างมีหมู่ carbonyl ของ carboxylic acid ซึ่งจะแสดง peak ใน IR spectrum ที่ประมาณ 1,700 cm⁻¹
USP/NF, British Pharmacopoeia (BP) และ Remington: The Science and Practic"&amp;"e of Pharmacy (หัวข้อ SAR &amp; Drug Design)
🔍 ข้ออื่นผิดเพราะอะไร:
• ข้อ ก. (เป็น water soluble vitamin): ข้อนี้ไม่ใช่คำตอบที่ถูกต้องสำหรับภาวะ SAR &amp; Drug Design เนื่องจากกลไกการออกฤทธิ์, efficacy หรือข้อบ่งใช้ไม่ตรงกับโจทย์ที่กำหนด
• ข้อ ข. (เรียกอีกอย่าง"&amp;"หนึ่งว่า vitamin B9): ข้อนี้ไม่ใช่คำตอบที่ถูกต้องสำหรับภาวะ SAR &amp; Drug Design เนื่องจากกลไกการออกฤทธิ์, efficacy หรือข้อบ่งใช้ไม่ตรงกับโจทย์ที่กำหนด
• ข้อ ค. (เกี่ยวข้องกับการสร้าง DNA และ RNA): ข้อนี้ไม่ใช่คำตอบที่ถูกต้องสำหรับภาวะ SAR &amp; Drug Design เนื่"&amp;"องจากกลไกการออกฤทธิ์, efficacy หรือข้อบ่งใช้ไม่ตรงกับโจทย์ที่กำหนด
• ข้อ จ. (ใน IR chromatogram จะเห็น peak ที่ชัดเจน ที่ค่าความถี่ประมาณ 1,700 cm⁻¹): ข้อนี้ไม่ใช่คำตอบที่ถูกต้องสำหรับภาวะ SAR &amp; Drug Design เนื่องจากกลไกการออกฤทธิ์, efficacy หรือข้อบ่งใช้"&amp;"ไม่ตรงกับโจทย์ที่กำหนด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แ"&amp;"ละ uniformity
• Defect Troubleshooting: วิเคราะห์สาเหตุและวิธีแก้ไขปัญหา formulation defects เชิงสูตรตำรับ")</f>
        <v/>
      </c>
      <c r="K95" s="100" t="n"/>
      <c r="L95" s="88">
        <f>IFERROR(__xludf.DUMMYFUNCTION("""COMPUTED_VALUE"""),"SAR &amp; Drug Design")</f>
        <v/>
      </c>
      <c r="M95" s="100">
        <f>IFERROR(__xludf.DUMMYFUNCTION("""COMPUTED_VALUE"""),"Product")</f>
        <v/>
      </c>
      <c r="N95" s="88" t="inlineStr">
        <is>
          <t>Clinic</t>
        </is>
      </c>
      <c r="O95" s="100">
        <f>IFERROR(__xludf.DUMMYFUNCTION("""COMPUTED_VALUE"""),"Mock")</f>
        <v/>
      </c>
      <c r="P95" s="100">
        <f>IFERROR(__xludf.DUMMYFUNCTION("""COMPUTED_VALUE"""),"Pharma Plus เล่มม่วง")</f>
        <v/>
      </c>
      <c r="Q95" s="100" t="n"/>
    </row>
    <row r="96" ht="13.2" customHeight="1" s="49">
      <c r="A96" s="100" t="n">
        <v>94</v>
      </c>
      <c r="B96" s="88">
        <f>IFERROR(__xludf.DUMMYFUNCTION("""COMPUTED_VALUE"""),"จากโครงสร้าง ไม่สามารถใช้ในผู้ป่วยกลุ่มใด")</f>
        <v/>
      </c>
      <c r="C96" s="100" t="n"/>
      <c r="D96" s="88">
        <f>IFERROR(__xludf.DUMMYFUNCTION("""COMPUTED_VALUE"""),"Pediatric")</f>
        <v/>
      </c>
      <c r="E96" s="88">
        <f>IFERROR(__xludf.DUMMYFUNCTION("""COMPUTED_VALUE"""),"Cirrhosis/Hepatitis")</f>
        <v/>
      </c>
      <c r="F96" s="88">
        <f>IFERROR(__xludf.DUMMYFUNCTION("""COMPUTED_VALUE"""),"Pregnancy")</f>
        <v/>
      </c>
      <c r="G96" s="88">
        <f>IFERROR(__xludf.DUMMYFUNCTION("""COMPUTED_VALUE"""),"Renal failure")</f>
        <v/>
      </c>
      <c r="H96" s="88">
        <f>IFERROR(__xludf.DUMMYFUNCTION("""COMPUTED_VALUE"""),"Sulfa allergy")</f>
        <v/>
      </c>
      <c r="I96" s="100">
        <f>IFERROR(__xludf.DUMMYFUNCTION("""COMPUTED_VALUE"""),"5")</f>
        <v/>
      </c>
      <c r="J96" s="88">
        <f>IFERROR(__xludf.DUMMYFUNCTION("""COMPUTED_VALUE"""),"✅ คำตอบที่ถูกต้อง: ข้อ จ. Sulfa allergy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Su"&amp;"lfa allergy 💡 คำอธิบายและเหตุผลทางเภสัชกรรม:
💡 คำอธิบายและเหตุผลทางเภสัชกรรม:
จากโครงสร้างเป็นยาในกลุ่ม Sulfonylurea (มีหมู่ sulfonamide หรือ sulfa moiety) จึงมี contraindication ในผู้ป่วยที่มีประวัติแพ้ยาซัลฟา (Sulfa allergy) เนื่องจากอาจเกิดปฏิกิริยาก"&amp;"ารแพ้ยาข้ามกลุ่ม (cross-sensitivity) ได้
USP/NF, British Pharmacopoeia (BP) และ Remington: The Science and Practice of Pharmacy (หัวข้อ SAR &amp; Drug Design)
🔍 ข้ออื่นผิดเพราะอะไร:
• ข้อ ก. (Pediatric): ข้อนี้ไม่ใช่คำตอบที่ถูกต้องสำหรับภาวะ SAR &amp; Drug Desi"&amp;"gn เนื่องจากกลไกการออกฤทธิ์, efficacy หรือข้อบ่งใช้ไม่ตรงกับโจทย์ที่กำหนด
• ข้อ ข. (Cirrhosis/Hepatitis): ข้อนี้ไม่ใช่คำตอบที่ถูกต้องสำหรับภาวะ SAR &amp; Drug Design เนื่องจากกลไกการออกฤทธิ์, efficacy หรือข้อบ่งใช้ไม่ตรงกับโจทย์ที่กำหนด
• ข้อ ค. (Pregnancy): "&amp;"ข้อนี้ไม่ใช่คำตอบที่ถูกต้องสำหรับภาวะ SAR &amp; Drug Design เนื่องจากกลไกการออกฤทธิ์, efficacy หรือข้อบ่งใช้ไม่ตรงกับโจทย์ที่กำหนด
• ข้อ ง. (Renal failure): ข้อนี้ไม่ใช่คำตอบที่ถูกต้องสำหรับภาวะ SAR &amp; Drug Design เนื่องจากกลไกการออกฤทธิ์, efficacy หรือข้อบ่งใ"&amp;"ช้ไม่ตรงกับโจทย์ที่กำหนด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dissolution"&amp;" และ uniformity
• Defect Troubleshooting: วิเคราะห์สาเหตุและวิธีแก้ไขปัญหา formulation defects เชิงสูตรตำรับ")</f>
        <v/>
      </c>
      <c r="K96" s="100" t="n"/>
      <c r="L96" s="88">
        <f>IFERROR(__xludf.DUMMYFUNCTION("""COMPUTED_VALUE"""),"SAR &amp; Drug Design")</f>
        <v/>
      </c>
      <c r="M96" s="100">
        <f>IFERROR(__xludf.DUMMYFUNCTION("""COMPUTED_VALUE"""),"Product")</f>
        <v/>
      </c>
      <c r="N96" s="88" t="inlineStr">
        <is>
          <t>Clinic</t>
        </is>
      </c>
      <c r="O96" s="100">
        <f>IFERROR(__xludf.DUMMYFUNCTION("""COMPUTED_VALUE"""),"Mock")</f>
        <v/>
      </c>
      <c r="P96" s="100">
        <f>IFERROR(__xludf.DUMMYFUNCTION("""COMPUTED_VALUE"""),"Pharma Plus เล่มม่วง")</f>
        <v/>
      </c>
      <c r="Q96" s="100" t="n"/>
    </row>
    <row r="97" ht="13.2" customHeight="1" s="49">
      <c r="A97" s="100" t="n">
        <v>95</v>
      </c>
      <c r="B97" s="88">
        <f>IFERROR(__xludf.DUMMYFUNCTION("""COMPUTED_VALUE"""),"จากโครงสร้างของยา glybenclamide ข้อใดเป็นเหตุผลที่ทำให้ duration นานขึ้น")</f>
        <v/>
      </c>
      <c r="C97" s="100" t="n"/>
      <c r="D97" s="88">
        <f>IFERROR(__xludf.DUMMYFUNCTION("""COMPUTED_VALUE"""),"สามารถหมุนแสง polarized ได้")</f>
        <v/>
      </c>
      <c r="E97" s="88">
        <f>IFERROR(__xludf.DUMMYFUNCTION("""COMPUTED_VALUE"""),"สามารถวิเคราะห์ได้โดยใช้วิธี HPLC-UV detection")</f>
        <v/>
      </c>
      <c r="F97" s="88">
        <f>IFERROR(__xludf.DUMMYFUNCTION("""COMPUTED_VALUE"""),"หมู่ซัลโฟไททำให้โครงสร้างมีความเป็นกรด")</f>
        <v/>
      </c>
      <c r="G97" s="88">
        <f>IFERROR(__xludf.DUMMYFUNCTION("""COMPUTED_VALUE"""),"หมู่ยูเรียทำให้โครงสร้างมีความเป็นเบส")</f>
        <v/>
      </c>
      <c r="H97" s="88">
        <f>IFERROR(__xludf.DUMMYFUNCTION("""COMPUTED_VALUE"""),"วงแหวนอะโรมาติกปลาย ซึ่งมีหมู่คลอโรในเมตาบอไลต์โดยกระบวนการออกซิเดชันได้")</f>
        <v/>
      </c>
      <c r="I97" s="100">
        <f>IFERROR(__xludf.DUMMYFUNCTION("""COMPUTED_VALUE"""),"5")</f>
        <v/>
      </c>
      <c r="J97" s="88">
        <f>IFERROR(__xludf.DUMMYFUNCTION("""COMPUTED_VALUE"""),"✅ คำตอบที่ถูกต้อง: ข้อ จ. วงแหวนอะโรมาติกปลาย ซึ่งมีหมู่คลอโรในเมตาบอไลต์โดยกระบวนการออกซิเดชันได้
💡 Background:
การพัฒนาสูตรตำรับยาเม็ด (Tablet formulation) ต้องควบคุม powder flowability, compressibility และเลือก excipients เพื่อป้องกัน tablet defects "&amp;"และให้ dissolution rate ตามมาตรฐาน
🎯 ทำไมข้อนี้ถึงถูก:
วงแหวนอะโรมาติกปลาย ซึ่งมีหมู่คลอโรในเมตาบอไลต์โดยกระบวนการออกซิเดชันได้ 💡 คำอธิบายและเหตุผลทางเภสัชกรรม:
💡 คำอธิบายและเหตุผลทางเภสัชกรรม:
Glybenclamide มีหาง (moiety) ที่เป็น aromatic ring พร้อมห"&amp;"มู่แทนที่ ซึ่งสามารถถูกเมตาบอไลต์ผ่านกระบวนการ oxidation ได้ช้า หรือให้ active metabolite ที่ยังคงฤทธิ์อยู่ ทำให้มีค่าครึ่งชีวิต (half-life) และ duration of action ที่ยาวนานขึ้น
USP/NF, British Pharmacopoeia (BP) และ Remington: The Science and Practice of"&amp;" Pharmacy (หัวข้อ SAR &amp; Drug Design)
🔍 ข้ออื่นผิดเพราะอะไร:
• ข้อ ก. (สามารถหมุนแสง polarized ได้): ข้อนี้ไม่ใช่คำตอบที่ถูกต้องสำหรับภาวะ SAR &amp; Drug Design เนื่องจากกลไกการออกฤทธิ์, efficacy หรือข้อบ่งใช้ไม่ตรงกับโจทย์ที่กำหนด
• ข้อ ข. (สามารถวิเคราะห์ไ"&amp;"ด้โดยใช้วิธี HPLC-UV detection): ข้อนี้ไม่ใช่คำตอบที่ถูกต้องสำหรับภาวะ SAR &amp; Drug Design เนื่องจากกลไกการออกฤทธิ์, efficacy หรือข้อบ่งใช้ไม่ตรงกับโจทย์ที่กำหนด
• ข้อ ค. (หมู่ซัลโฟไททำให้โครงสร้างมีความเป็นกรด): ข้อนี้ไม่ใช่คำตอบที่ถูกต้องสำหรับภาวะ SAR &amp; "&amp;"Drug Design เนื่องจากกลไกการออกฤทธิ์, efficacy หรือข้อบ่งใช้ไม่ตรงกับโจทย์ที่กำหนด
• ข้อ ง. (หมู่ยูเรียทำให้โครงสร้างมีความเป็นเบส): ข้อนี้ไม่ใช่คำตอบที่ถูกต้องสำหรับภาวะ SAR &amp; Drug Design เนื่องจากกลไกการออกฤทธิ์, efficacy หรือข้อบ่งใช้ไม่ตรงกับโจทย์ที่ก"&amp;"ำหนด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De"&amp;"fect Troubleshooting: วิเคราะห์สาเหตุและวิธีแก้ไขปัญหา formulation defects เชิงสูตรตำรับ")</f>
        <v/>
      </c>
      <c r="K97" s="100" t="n"/>
      <c r="L97" s="88">
        <f>IFERROR(__xludf.DUMMYFUNCTION("""COMPUTED_VALUE"""),"SAR &amp; Drug Design")</f>
        <v/>
      </c>
      <c r="M97" s="100">
        <f>IFERROR(__xludf.DUMMYFUNCTION("""COMPUTED_VALUE"""),"Product")</f>
        <v/>
      </c>
      <c r="N97" s="88" t="inlineStr">
        <is>
          <t>Clinic</t>
        </is>
      </c>
      <c r="O97" s="100">
        <f>IFERROR(__xludf.DUMMYFUNCTION("""COMPUTED_VALUE"""),"Mock")</f>
        <v/>
      </c>
      <c r="P97" s="100">
        <f>IFERROR(__xludf.DUMMYFUNCTION("""COMPUTED_VALUE"""),"Pharma Plus เล่มม่วง")</f>
        <v/>
      </c>
      <c r="Q97" s="100" t="n"/>
    </row>
    <row r="98" ht="13.2" customHeight="1" s="49">
      <c r="A98" s="100" t="n">
        <v>96</v>
      </c>
      <c r="B98" s="88">
        <f>IFERROR(__xludf.DUMMYFUNCTION("""COMPUTED_VALUE"""),"จากสูตรโครงสร้างต่อไปนี้ของยา glipizide จัดว่าเป็นยากลุ่มใด")</f>
        <v/>
      </c>
      <c r="C98" s="100" t="n"/>
      <c r="D98" s="88">
        <f>IFERROR(__xludf.DUMMYFUNCTION("""COMPUTED_VALUE"""),"Biguanides")</f>
        <v/>
      </c>
      <c r="E98" s="88">
        <f>IFERROR(__xludf.DUMMYFUNCTION("""COMPUTED_VALUE"""),"Nicotinic acids")</f>
        <v/>
      </c>
      <c r="F98" s="88">
        <f>IFERROR(__xludf.DUMMYFUNCTION("""COMPUTED_VALUE"""),"Sulfonylurea compounds")</f>
        <v/>
      </c>
      <c r="G98" s="88">
        <f>IFERROR(__xludf.DUMMYFUNCTION("""COMPUTED_VALUE"""),"Nucleoside analogue")</f>
        <v/>
      </c>
      <c r="H98" s="88">
        <f>IFERROR(__xludf.DUMMYFUNCTION("""COMPUTED_VALUE"""),"Sulfones")</f>
        <v/>
      </c>
      <c r="I98" s="100">
        <f>IFERROR(__xludf.DUMMYFUNCTION("""COMPUTED_VALUE"""),"3")</f>
        <v/>
      </c>
      <c r="J98" s="88">
        <f>IFERROR(__xludf.DUMMYFUNCTION("""COMPUTED_VALUE"""),"✅ คำตอบที่ถูกต้อง: ข้อ ค. Sulfonylurea compounds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ทำไมข้อนี้ถ"&amp;"ึงถูก:
Sulfonylurea compounds 💡 คำอธิบายและเหตุผลทางเภสัชกรรม:
💡 คำอธิบายและเหตุผลทางเภสัชกรรม:
โครงสร้างประกอบด้วยหมู่ sulfonylurea (R-SO2-NH-CO-NH-R') และวงแหวน pyrazine ที่เชื่อมต่อ ทำให้จัดอยู่ในกลุ่ม Sulfonylurea compounds ซึ่งใช้เป็นยาลดระดับน้ำตา"&amp;"ลในเลือด
USP/NF, British Pharmacopoeia (BP) และ Remington: The Science and Practice of Pharmacy (หัวข้อ SAR &amp; Drug Design)
🔍 ข้ออื่นผิดเพราะอะไร:
• ข้อ ก. (Biguanides): ข้อนี้ไม่ใช่คำตอบที่ถูกต้องสำหรับภาวะ SAR &amp; Drug Design เนื่องจากกลไกการออกฤทธิ์, ef"&amp;"ficacy หรือข้อบ่งใช้ไม่ตรงกับโจทย์ที่กำหนด
• ข้อ ข. (Nicotinic acids): ข้อนี้ไม่ใช่คำตอบที่ถูกต้องสำหรับภาวะ SAR &amp; Drug Design เนื่องจากกลไกการออกฤทธิ์, efficacy หรือข้อบ่งใช้ไม่ตรงกับโจทย์ที่กำหนด
• ข้อ ง. (Nucleoside analogue): ข้อนี้ไม่ใช่คำตอบที่ถูกต้"&amp;"องสำหรับภาวะ SAR &amp; Drug Design เนื่องจากกลไกการออกฤทธิ์, efficacy หรือข้อบ่งใช้ไม่ตรงกับโจทย์ที่กำหนด
• ข้อ จ. (Sulfones): ข้อนี้ไม่ใช่คำตอบที่ถูกต้องสำหรับภาวะ SAR &amp; Drug Design เนื่องจากกลไกการออกฤทธิ์, efficacy หรือข้อบ่งใช้ไม่ตรงกับโจทย์ที่กำหนด
📖 G"&amp;"uideline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Troub"&amp;"leshooting: วิเคราะห์สาเหตุและวิธีแก้ไขปัญหา formulation defects เชิงสูตรตำรับ")</f>
        <v/>
      </c>
      <c r="K98" s="100" t="n"/>
      <c r="L98" s="88">
        <f>IFERROR(__xludf.DUMMYFUNCTION("""COMPUTED_VALUE"""),"SAR &amp; Drug Design")</f>
        <v/>
      </c>
      <c r="M98" s="100">
        <f>IFERROR(__xludf.DUMMYFUNCTION("""COMPUTED_VALUE"""),"Product")</f>
        <v/>
      </c>
      <c r="N98" s="88" t="inlineStr">
        <is>
          <t>Clinic</t>
        </is>
      </c>
      <c r="O98" s="100">
        <f>IFERROR(__xludf.DUMMYFUNCTION("""COMPUTED_VALUE"""),"Mock")</f>
        <v/>
      </c>
      <c r="P98" s="100">
        <f>IFERROR(__xludf.DUMMYFUNCTION("""COMPUTED_VALUE"""),"Pharma Plus เล่มม่วง")</f>
        <v/>
      </c>
      <c r="Q98" s="100" t="n"/>
    </row>
    <row r="99" ht="13.2" customHeight="1" s="49">
      <c r="A99" s="100" t="n">
        <v>97</v>
      </c>
      <c r="B99" s="88">
        <f>IFERROR(__xludf.DUMMYFUNCTION("""COMPUTED_VALUE"""),"โครงสร้างต่อไปนี้เป็นโครงสร้างของยากลุ่มใด")</f>
        <v/>
      </c>
      <c r="C99" s="100" t="n"/>
      <c r="D99" s="88">
        <f>IFERROR(__xludf.DUMMYFUNCTION("""COMPUTED_VALUE"""),"Iodoperoxidase inhibitor")</f>
        <v/>
      </c>
      <c r="E99" s="88">
        <f>IFERROR(__xludf.DUMMYFUNCTION("""COMPUTED_VALUE"""),"Sulfonylurea")</f>
        <v/>
      </c>
      <c r="F99" s="88">
        <f>IFERROR(__xludf.DUMMYFUNCTION("""COMPUTED_VALUE"""),"Thyroid hormone")</f>
        <v/>
      </c>
      <c r="G99" s="88">
        <f>IFERROR(__xludf.DUMMYFUNCTION("""COMPUTED_VALUE"""),"Biguanide")</f>
        <v/>
      </c>
      <c r="H99" s="88">
        <f>IFERROR(__xludf.DUMMYFUNCTION("""COMPUTED_VALUE"""),"Insulin analog")</f>
        <v/>
      </c>
      <c r="I99" s="100">
        <f>IFERROR(__xludf.DUMMYFUNCTION("""COMPUTED_VALUE"""),"4")</f>
        <v/>
      </c>
      <c r="J99" s="88">
        <f>IFERROR(__xludf.DUMMYFUNCTION("""COMPUTED_VALUE"""),"✅ คำตอบที่ถูกต้อง: ข้อ ง. Biguanide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Biguan"&amp;"ide 💡 คำอธิบายและเหตุผลทางเภสัชกรรม:
💡 คำอธิบายและเหตุผลทางเภสัชกรรม:
โครงสร้างที่แสดงคือ Thioureylene group (มีหมู่ -NH-CS-NH- หรือ tautomer) ซึ่งเป็นลักษณะสำคัญของยากลุ่ม Thionamides (เช่น Methimazole, Propylthiouracil) ที่ทำหน้าที่ยับยั้งเอนไซม์ thyr"&amp;"oid peroxidase (iodoperoxidase inhibitor) ในการสังเคราะห์ไทรอยด์ฮอร์โมน
USP/NF, British Pharmacopoeia (BP) และ Remington: The Science and Practice of Pharmacy (หัวข้อ SAR &amp; Drug Design)
🔍 ข้ออื่นผิดเพราะอะไร:
• ข้อ ก. (Iodoperoxidase inhibitor): ข้อนี้ไ"&amp;"ม่ใช่คำตอบที่ถูกต้องสำหรับภาวะ SAR &amp; Drug Design เนื่องจากกลไกการออกฤทธิ์, efficacy หรือข้อบ่งใช้ไม่ตรงกับโจทย์ที่กำหนด
• ข้อ ข. (Sulfonylurea): ข้อนี้ไม่ใช่คำตอบที่ถูกต้องสำหรับภาวะ SAR &amp; Drug Design เนื่องจากกลไกการออกฤทธิ์, efficacy หรือข้อบ่งใช้ไม่ตรง"&amp;"กับโจทย์ที่กำหนด
• ข้อ ค. (Thyroid hormone): ข้อนี้ไม่ใช่คำตอบที่ถูกต้องสำหรับภาวะ SAR &amp; Drug Design เนื่องจากกลไกการออกฤทธิ์, efficacy หรือข้อบ่งใช้ไม่ตรงกับโจทย์ที่กำหนด
• ข้อ จ. (Insulin analog): ข้อนี้ไม่ใช่คำตอบที่ถูกต้องสำหรับภาวะ SAR &amp; Drug Design "&amp;"เนื่องจากกลไกการออกฤทธิ์,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phar"&amp;"macopoeia limits สำหรับ stability, dissolution และ uniformity
• Defect Troubleshooting: วิเคราะห์สาเหตุและวิธีแก้ไขปัญหา formulation defects เชิงสูตรตำรับ")</f>
        <v/>
      </c>
      <c r="K99" s="100" t="n"/>
      <c r="L99" s="88">
        <f>IFERROR(__xludf.DUMMYFUNCTION("""COMPUTED_VALUE"""),"SAR &amp; Drug Design")</f>
        <v/>
      </c>
      <c r="M99" s="100">
        <f>IFERROR(__xludf.DUMMYFUNCTION("""COMPUTED_VALUE"""),"Product")</f>
        <v/>
      </c>
      <c r="N99" s="88" t="inlineStr">
        <is>
          <t>Clinic</t>
        </is>
      </c>
      <c r="O99" s="100">
        <f>IFERROR(__xludf.DUMMYFUNCTION("""COMPUTED_VALUE"""),"Mock")</f>
        <v/>
      </c>
      <c r="P99" s="100">
        <f>IFERROR(__xludf.DUMMYFUNCTION("""COMPUTED_VALUE"""),"Pharma Plus เล่มม่วง")</f>
        <v/>
      </c>
      <c r="Q99" s="100" t="n"/>
    </row>
    <row r="100" ht="13.2" customHeight="1" s="49">
      <c r="A100" s="100" t="n">
        <v>98</v>
      </c>
      <c r="B100" s="88">
        <f>IFERROR(__xludf.DUMMYFUNCTION("""COMPUTED_VALUE"""),"ชื่อเรียกทั่วไปของยาที่มีโครงสร้างในรูป คือ (ยา PTU)")</f>
        <v/>
      </c>
      <c r="C100" s="100" t="n"/>
      <c r="D100" s="88">
        <f>IFERROR(__xludf.DUMMYFUNCTION("""COMPUTED_VALUE"""),"6 propyl 3 thiouracil")</f>
        <v/>
      </c>
      <c r="E100" s="88">
        <f>IFERROR(__xludf.DUMMYFUNCTION("""COMPUTED_VALUE"""),"1 propyl 5 thiouracil")</f>
        <v/>
      </c>
      <c r="F100" s="88">
        <f>IFERROR(__xludf.DUMMYFUNCTION("""COMPUTED_VALUE"""),"2 propyl 6 thiouracil")</f>
        <v/>
      </c>
      <c r="G100" s="88">
        <f>IFERROR(__xludf.DUMMYFUNCTION("""COMPUTED_VALUE"""),"2 propyl 5 thiouracil")</f>
        <v/>
      </c>
      <c r="H100" s="88">
        <f>IFERROR(__xludf.DUMMYFUNCTION("""COMPUTED_VALUE"""),"6 propyl 2 thiouracil")</f>
        <v/>
      </c>
      <c r="I100" s="100">
        <f>IFERROR(__xludf.DUMMYFUNCTION("""COMPUTED_VALUE"""),"5")</f>
        <v/>
      </c>
      <c r="J100" s="88">
        <f>IFERROR(__xludf.DUMMYFUNCTION("""COMPUTED_VALUE"""),"✅ คำตอบที่ถูกต้อง: ข้อ จ. 6 propyl 2 thiouracil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ทำไมข้อนี้ถึ"&amp;"งถูก:
6 propyl 2 thiouracil 💡 คำอธิบายและเหตุผลทางเภสัชกรรม:
💡 คำอธิบายและเหตุผลทางเภสัชกรรม:
Propylthiouracil (PTU) มีโครงสร้างทางเคมีเป็น 6-propyl-2-thiouracil (หรือมักเขียนตามระบบ IUPAC ว่า 6-propyl-2-thioxo-2,3-dihydro-1H-pyrimidin-4-one) ซึ่งตำแหน่"&amp;"งที่ 6 มีหมู่ propyl และตำแหน่งที่ 2 มีหมู่ thioxo/thiouracil จึงตรงกับชื่อ 6 propyl 2 thiouracil
USP/NF, British Pharmacopoeia (BP) และ Remington: The Science and Practice of Pharmacy (หัวข้อ SAR &amp; Drug Design)
🔍 ข้ออื่นผิดเพราะอะไร:
• ข้อ ก. (6 propyl"&amp;" 3 thiouracil): ข้อนี้ไม่ใช่คำตอบที่ถูกต้องสำหรับภาวะ SAR &amp; Drug Design เนื่องจากกลไกการออกฤทธิ์, efficacy หรือข้อบ่งใช้ไม่ตรงกับโจทย์ที่กำหนด
• ข้อ ข. (1 propyl 5 thiouracil): ข้อนี้ไม่ใช่คำตอบที่ถูกต้องสำหรับภาวะ SAR &amp; Drug Design เนื่องจากกลไกการออกฤทธ"&amp;"ิ์, efficacy หรือข้อบ่งใช้ไม่ตรงกับโจทย์ที่กำหนด
• ข้อ ค. (2 propyl 6 thiouracil): ข้อนี้ไม่ใช่คำตอบที่ถูกต้องสำหรับภาวะ SAR &amp; Drug Design เนื่องจากกลไกการออกฤทธิ์, efficacy หรือข้อบ่งใช้ไม่ตรงกับโจทย์ที่กำหนด
• ข้อ ง. (2 propyl 5 thiouracil): ข้อนี้ไม่ใช"&amp;"่คำตอบที่ถูกต้องสำหรับภาวะ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disintegr"&amp;"ant,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100" s="100" t="n"/>
      <c r="L100" s="88">
        <f>IFERROR(__xludf.DUMMYFUNCTION("""COMPUTED_VALUE"""),"SAR &amp; Drug Design")</f>
        <v/>
      </c>
      <c r="M100" s="100">
        <f>IFERROR(__xludf.DUMMYFUNCTION("""COMPUTED_VALUE"""),"Product")</f>
        <v/>
      </c>
      <c r="N100" s="88" t="inlineStr">
        <is>
          <t>Clinic</t>
        </is>
      </c>
      <c r="O100" s="100">
        <f>IFERROR(__xludf.DUMMYFUNCTION("""COMPUTED_VALUE"""),"Mock")</f>
        <v/>
      </c>
      <c r="P100" s="100">
        <f>IFERROR(__xludf.DUMMYFUNCTION("""COMPUTED_VALUE"""),"Pharma Plus เล่มม่วง")</f>
        <v/>
      </c>
      <c r="Q100" s="100" t="n"/>
    </row>
    <row r="101" ht="13.2" customHeight="1" s="49">
      <c r="A101" s="100" t="n">
        <v>99</v>
      </c>
      <c r="B101" s="88">
        <f>IFERROR(__xludf.DUMMYFUNCTION("""COMPUTED_VALUE"""),"จากโครงสร้างของยา 3 ชนิด (methimazole, carbimazole และ propylthiouracil)
ข้อใดถูกต้องเกี่ยวกับยา methimazole, carbimazole และ propylthiouracil")</f>
        <v/>
      </c>
      <c r="C101" s="100" t="n"/>
      <c r="D101" s="88">
        <f>IFERROR(__xludf.DUMMYFUNCTION("""COMPUTED_VALUE"""),"Methimazole, carbimazole และ propylthiouracil ถูก metabolized โดยปฏิกิริยา desulfunation ก่อนจึงจะได้สารที่มีฤทธิ์ทางเภสัชวิทยา")</f>
        <v/>
      </c>
      <c r="E101" s="88">
        <f>IFERROR(__xludf.DUMMYFUNCTION("""COMPUTED_VALUE"""),"Propylthiouracil จะถูก metabolized โดยปฏิกิริยา dealkylation ซึ่งจะตัด Propyl group ออกก่อนจึงจะได้สารที่มีฤทธิ์ทางเภสัชวิทยา")</f>
        <v/>
      </c>
      <c r="F101" s="88">
        <f>IFERROR(__xludf.DUMMYFUNCTION("""COMPUTED_VALUE"""),"Methimazole จะถูก metabolized โดยปฏิกิริยา conjugation ได้เป็น carbimazole จึงจะได้สารที่มีฤทธิ์ทางเภสัชวิทยาที่ต้องการ")</f>
        <v/>
      </c>
      <c r="G101" s="88">
        <f>IFERROR(__xludf.DUMMYFUNCTION("""COMPUTED_VALUE"""),"ต้องเกิดปฏิกิริยา amide hydrolysis กับโครงสร้าง carbimazole จึงจะได้สารที่มีฤทธิ์ทางเภสัชวิทยาที่ต้องการ")</f>
        <v/>
      </c>
      <c r="H101" s="88">
        <f>IFERROR(__xludf.DUMMYFUNCTION("""COMPUTED_VALUE"""),"ต้องเกิดปฏิกิริยา ester hydrolysis กับโครงสร้าง carbimazole จึงจะได้สารที่มีฤทธิ์ทางเภสัชวิทยาที่ต้องการ")</f>
        <v/>
      </c>
      <c r="I101" s="100">
        <f>IFERROR(__xludf.DUMMYFUNCTION("""COMPUTED_VALUE"""),"4")</f>
        <v/>
      </c>
      <c r="J101" s="88">
        <f>IFERROR(__xludf.DUMMYFUNCTION("""COMPUTED_VALUE"""),"✅ คำตอบที่ถูกต้อง: ข้อ ง. ต้องเกิดปฏิกิริยา amide hydrolysis กับโครงสร้าง carbimazole จึงจะได้สารที่มีฤทธิ์ทางเภสัชวิทยาที่ต้องการ
💡 Background:
การพัฒนาสูตรตำรับยาเม็ด (Tablet formulation) ต้องควบคุม powder flowability, compressibility และเลือก excipie"&amp;"nts เพื่อป้องกัน tablet defects และให้ dissolution rate ตามมาตรฐาน
🎯 ทำไมข้อนี้ถึงถูก:
ต้องเกิดปฏิกิริยา amide hydrolysis กับโครงสร้าง carbimazole จึงจะได้สารที่มีฤทธิ์ทางเภสัชวิทยาที่ต้องการ 💡 คำอธิบายและเหตุผลทางเภสัชกรรม:
💡 คำอธิบายและเหตุผลทางเภสั"&amp;"ชกรรม:
Carbimazole เป็น prodrug ซึ่งจะถูกเปลี่ยน (metabolized) ในร่างกายโดยผ่านปฏิกิริยา ester hydrolysis (การตัดหมู่ ester ที่ตำแหน่ง 1 ของวงแหวน imidazole ออก) กลายร่างเป็น active form คือ methimazole (MMI) เพื่อออกฤทธิ์ยับยั้งเอนไซม์ thyroid peroxidase"&amp;" ต่อไป
USP/NF, British Pharmacopoeia (BP) และ Remington: The Science and Practice of Pharmacy (หัวข้อ SAR &amp; Drug Design)
🔍 ข้ออื่นผิดเพราะอะไร:
• ข้อ ก. (Methimazole, carbimazole และ propylthiouracil ถูก metabolized โดยปฏิกิริยา desulfunation ก่อนจึงจะไ"&amp;"ด้สารที่มีฤทธิ์ทางเภสัชวิทยา): เป็น Thionamide ยับยั้ง TPO และ peripheral conversion ของ T4 เป็น T3 เป็น drug of choice ในหญิงตั้งครรภ์ไตรมาสแรก (1st trimester) และ Thyroid storm แต่เสี่ยงต่อ severe hepatotoxicity
• ข้อ ข. (Propylthiouracil จะถูก metaboli"&amp;"zed โดยปฏิกิริยา dealkylation ซึ่งจะตัด Propyl group ออกก่อนจึงจะได้สารที่มีฤทธิ์ทางเภสัชวิทยา): เป็น Thionamide ยับยั้ง TPO และ peripheral conversion ของ T4 เป็น T3 เป็น drug of choice ในหญิงตั้งครรภ์ไตรมาสแรก (1st trimester) และ Thyroid storm แต่เสี่ยงต"&amp;"่อ severe hepatotoxicity
• ข้อ ค. (Methimazole จะถูก metabolized โดยปฏิกิริยา conjugation ได้เป็น carbimazole จึงจะได้สารที่มีฤทธิ์ทางเภสัชวิทยาที่ต้องการ): เป็น Thionamide ที่เป็น first-line ใน Graves disease ทั่วไปเนื่องจากมี efficacy สูงกว่าและตับเป็นพ"&amp;"ิษน้อยกว่า PTU แต่ห้ามใช้ใน 1st trimester of pregnancy (เสี่ยง aplasia cutis)
• ข้อ จ. (ต้องเกิดปฏิกิริยา ester hydrolysis กับโครงสร้าง carbimazole จึงจะได้สารที่มีฤทธิ์ทางเภสัชวิทยาที่ต้องการ): ข้อนี้ไม่ใช่คำตอบที่ถูกต้องสำหรับภาวะ SAR &amp; Drug Design เนื่"&amp;"องจากกลไกการออกฤทธิ์,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pharmaco"&amp;"poeia limits สำหรับ stability, dissolution และ uniformity
• Defect Troubleshooting: วิเคราะห์สาเหตุและวิธีแก้ไขปัญหา formulation defects เชิงสูตรตำรับ")</f>
        <v/>
      </c>
      <c r="K101" s="100" t="n"/>
      <c r="L101" s="88">
        <f>IFERROR(__xludf.DUMMYFUNCTION("""COMPUTED_VALUE"""),"SAR &amp; Drug Design")</f>
        <v/>
      </c>
      <c r="M101" s="100">
        <f>IFERROR(__xludf.DUMMYFUNCTION("""COMPUTED_VALUE"""),"Product")</f>
        <v/>
      </c>
      <c r="N101" s="88" t="inlineStr">
        <is>
          <t>Clinic</t>
        </is>
      </c>
      <c r="O101" s="100">
        <f>IFERROR(__xludf.DUMMYFUNCTION("""COMPUTED_VALUE"""),"Mock")</f>
        <v/>
      </c>
      <c r="P101" s="100">
        <f>IFERROR(__xludf.DUMMYFUNCTION("""COMPUTED_VALUE"""),"Pharma Plus เล่มม่วง")</f>
        <v/>
      </c>
      <c r="Q101" s="100" t="n"/>
    </row>
  </sheetData>
  <mergeCells count="1">
    <mergeCell ref="A1:Q1"/>
  </mergeCells>
  <dataValidations count="3">
    <dataValidation sqref="C3" showDropDown="0" showInputMessage="0" showErrorMessage="0" allowBlank="1" type="list">
      <formula1>"ทั้งหมด,ชุด 1,2567,2566,2565,2558"</formula1>
    </dataValidation>
    <dataValidation sqref="D3" showDropDown="0" showInputMessage="0" showErrorMessage="1" allowBlank="1" type="list">
      <formula1>"ทั้งหมด,Clinic,Product,SAP"</formula1>
    </dataValidation>
    <dataValidation sqref="B3" showDropDown="0" showInputMessage="0" showErrorMessage="1" allowBlank="1" type="list">
      <formula1>"ทั้งหมด,Mock,ข้อสอบจริง"</formula1>
    </dataValidation>
  </dataValidations>
  <pageMargins left="0.75" right="0.75" top="1" bottom="1" header="0.5" footer="0.5"/>
</worksheet>
</file>

<file path=xl/worksheets/sheet5.xml><?xml version="1.0" encoding="utf-8"?>
<worksheet xmlns="http://schemas.openxmlformats.org/spreadsheetml/2006/main">
  <sheetPr>
    <outlinePr summaryBelow="0" summaryRight="0"/>
    <pageSetUpPr/>
  </sheetPr>
  <dimension ref="A1:S310"/>
  <sheetViews>
    <sheetView zoomScale="70" workbookViewId="0">
      <pane ySplit="2" topLeftCell="A219" activePane="bottomLeft" state="frozen"/>
      <selection activeCell="D10" sqref="D10"/>
      <selection pane="bottomLeft" activeCell="A3" sqref="A3:P226"/>
    </sheetView>
  </sheetViews>
  <sheetFormatPr baseColWidth="8" defaultColWidth="12.6640625" defaultRowHeight="15.75" customHeight="1"/>
  <cols>
    <col width="8" customWidth="1" style="49" min="1" max="1"/>
    <col width="50" customWidth="1" style="49" min="2" max="2"/>
    <col width="40" customWidth="1" style="49" min="3" max="3"/>
    <col width="12" customWidth="1" style="49" min="4" max="4"/>
    <col width="28" customWidth="1" style="49" min="5" max="5"/>
    <col width="28" customWidth="1" style="49" min="6" max="6"/>
    <col width="28" customWidth="1" style="49" min="7" max="7"/>
    <col width="28" customWidth="1" style="49" min="8" max="8"/>
    <col width="28" customWidth="1" style="49" min="9" max="9"/>
    <col width="14" customWidth="1" style="49" min="10" max="10"/>
    <col width="55" customWidth="1" style="49" min="11" max="11"/>
    <col width="12" customWidth="1" style="49" min="12" max="12"/>
    <col width="25" customWidth="1" style="49" min="13" max="13"/>
    <col width="30" customWidth="1" style="49" min="14" max="14"/>
    <col width="15" customWidth="1" style="49" min="15" max="15"/>
    <col width="20" customWidth="1" style="49" min="16" max="16"/>
    <col width="16" customWidth="1" style="49" min="17" max="17"/>
    <col width="16" customWidth="1" style="49" min="18" max="18"/>
    <col width="24" customWidth="1" style="49" min="19" max="19"/>
  </cols>
  <sheetData>
    <row r="1" ht="26.25" customHeight="1" s="49">
      <c r="A1" s="31">
        <f>HYPERLINK("#gid=0", "🏠 กลับสู่หน้าแรก (Go to Home Page)")</f>
        <v/>
      </c>
      <c r="B1" s="32" t="n"/>
      <c r="C1" s="32" t="n"/>
      <c r="D1" s="32" t="n"/>
      <c r="E1" s="32" t="n"/>
      <c r="F1" s="32" t="n"/>
      <c r="G1" s="32" t="n"/>
      <c r="H1" s="32" t="n"/>
      <c r="I1" s="32" t="n"/>
      <c r="J1" s="32" t="n"/>
      <c r="K1" s="32" t="n"/>
      <c r="L1" s="32" t="n"/>
      <c r="M1" s="32" t="n"/>
      <c r="N1" s="32" t="n"/>
      <c r="O1" s="32" t="n"/>
      <c r="P1" s="32" t="n"/>
    </row>
    <row r="2" ht="28" customHeight="1" s="49">
      <c r="A2" s="181" t="inlineStr">
        <is>
          <t>ลำดับ</t>
        </is>
      </c>
      <c r="B2" s="182" t="inlineStr">
        <is>
          <t>สถานการณ์เคส / ข้อมูลผู้ป่วย</t>
        </is>
      </c>
      <c r="C2" s="183" t="inlineStr">
        <is>
          <t>คำถาม</t>
        </is>
      </c>
      <c r="D2" s="181" t="inlineStr">
        <is>
          <t>รูปถาม</t>
        </is>
      </c>
      <c r="E2" s="181" t="inlineStr">
        <is>
          <t>ตัวเลือก 1</t>
        </is>
      </c>
      <c r="F2" s="181" t="inlineStr">
        <is>
          <t>ตัวเลือก 2</t>
        </is>
      </c>
      <c r="G2" s="181" t="inlineStr">
        <is>
          <t>ตัวเลือก 3</t>
        </is>
      </c>
      <c r="H2" s="181" t="inlineStr">
        <is>
          <t>ตัวเลือก 4</t>
        </is>
      </c>
      <c r="I2" s="181" t="inlineStr">
        <is>
          <t>ตัวเลือก 5</t>
        </is>
      </c>
      <c r="J2" s="181" t="inlineStr">
        <is>
          <t>เฉลย (ตัวเลข 1-5)</t>
        </is>
      </c>
      <c r="K2" s="181" t="inlineStr">
        <is>
          <t>คำอธิบายเฉลย</t>
        </is>
      </c>
      <c r="L2" s="181" t="inlineStr">
        <is>
          <t>รูปเฉลย</t>
        </is>
      </c>
      <c r="M2" s="181" t="inlineStr">
        <is>
          <t>หัวข้อโรคสภาฯ</t>
        </is>
      </c>
      <c r="N2" s="181" t="inlineStr">
        <is>
          <t>หัวข้อย่อย</t>
        </is>
      </c>
      <c r="O2" s="181" t="inlineStr">
        <is>
          <t>Product / Clinic</t>
        </is>
      </c>
      <c r="P2" s="181" t="inlineStr">
        <is>
          <t>หมายเหตุ</t>
        </is>
      </c>
      <c r="Q2" s="181" t="inlineStr">
        <is>
          <t>ประเภทข้อสอบ</t>
        </is>
      </c>
      <c r="R2" s="181" t="inlineStr">
        <is>
          <t>ปี / เลขชุด</t>
        </is>
      </c>
      <c r="S2" s="184" t="inlineStr">
        <is>
          <t>Case ID (รหัสเคส)</t>
        </is>
      </c>
    </row>
    <row r="3" ht="24" customHeight="1" s="49">
      <c r="A3" s="185" t="n">
        <v>1</v>
      </c>
      <c r="B3" s="186" t="inlineStr">
        <is>
          <t>ผู้ป่วยหญิงอายุ 65 ปี มาด้วยอาการปวดบวมข้อเท้าและหัวแม่เท้าด้านขวา แพทย์์วินิจฉัยเป็นโรคเกาต์อักเสบเฉียบพลัน และผลการตรวจทางห้องปฏิบัติการพบระดับกรดยูริกในเลือด (Serum uric acid) = 8.5 mg/dL ผู้ป่วยไม่มีโรคประจำตัวและไม่มีประวัติแพ้ยา</t>
        </is>
      </c>
      <c r="C3" s="186" t="inlineStr">
        <is>
          <t>ผู้ป่วยรายนี้ควรได้รับยาชนิดใดเป็นอันดับแรกสำหรับการรักษาอาการปวดข้อเท้าของผู้ป่วย อ้างอิงตามแนวทางเวชปฏิบัติการดูแลรักษาโรคเกาต์</t>
        </is>
      </c>
      <c r="D3" s="186" t="n"/>
      <c r="E3" s="186" t="inlineStr">
        <is>
          <t>Tramadol</t>
        </is>
      </c>
      <c r="F3" s="186" t="inlineStr">
        <is>
          <t>Naproxen</t>
        </is>
      </c>
      <c r="G3" s="186" t="inlineStr">
        <is>
          <t>Pethidine</t>
        </is>
      </c>
      <c r="H3" s="186" t="inlineStr">
        <is>
          <t>Probenecid</t>
        </is>
      </c>
      <c r="I3" s="186" t="inlineStr">
        <is>
          <t>Allopurinol</t>
        </is>
      </c>
      <c r="J3" s="185" t="n">
        <v>2</v>
      </c>
      <c r="K3" s="186" t="inlineStr">
        <is>
          <t>✅ คำตอบที่ถูกต้อง: ข้อ ข. Naproxen
🎯 ทำไมข้อนี้ถึงถูก:
Naproxen: ยาต้านการอักเสบที่ไม่ใช่สเตียรอยด์ (NSAIDs) เช่น Naproxen เป็นยา first-line ในการรักษาภาวะข้ออักเสบเกาต์เฉียบพลัน (Acute Gout Flare) ในผู้ป่วยที่ไม่มี contraindication สำหรับยาลดกรดยูริก (Allopurinol, Probenecid) ห้ามเริ่มต้นใช้ในช่วงที่ข้ออักเสบเฉียบพลันยังไม่สงบ (หากคนไข้ยังไม่เคยได้มาก่อน) เนื่องจากทำให้กรดยูริกแกว่งและกระตุ้นให้อักเสบเพิ่มขึ้น ส่วน Tramadol/Pethidine เป็นยาแก้ปวดที่ไม่มีฤทธิ์ต้านการอักเสบจึงไม่เหมาะสมเป็นลำดับแรก
🔍 ข้ออื่นผิดเพราะอะไร:
• ข้อ ก. (Tramadol): เป็น weak mu-opioid agonist และ SNRI เป็นเพียง second-line / add-on สำหรับ pain relief ไม่มีฤทธิ์ลดการอักเสบ (no anti-inflammatory efficacy) และเสี่ยงต่อ serotonin syndrome และชัก
• ข้อ ค. (Pethidine): ห้ามใช้ซ้ำหรือใช้ระยะยาวเนื่องจากมี toxic metabolite คือ normeperidine ซึ่งสะสมและทำให้เกิด CNS excitation และชัก (seizure) โดยเฉพาะใน renal impairment
• ข้อ ง. (Probenecid): เป็น Uricosuric drug ขับกรดยูริกทางไต ไม่มีฤทธิ์แก้อักเสบเฉียบพลัน และ contraindication ในผู้ป่วย renal calculi (นิ่วในไต) หรือ eGFR &lt; 30 mL/min
• ข้อ จ. (Allopurinol): เป็น Xanthine Oxidase Inhibitor สำหรับ Urate-Lowering Therapy (ULT) ระยะยาว ห้ามเริ่มใช้ขณะ acute gout flare กำเริบเฉียบพลัน และต้องระวัง severe cutaneous ADR (SCARs) โดยเฉพาะผู้ที่มี HLA-B58:01</t>
        </is>
      </c>
      <c r="L3" s="186" t="n"/>
      <c r="M3" s="186" t="inlineStr">
        <is>
          <t>Musculoskeletal</t>
        </is>
      </c>
      <c r="N3" s="186" t="inlineStr">
        <is>
          <t>Gout</t>
        </is>
      </c>
      <c r="O3" s="185" t="inlineStr">
        <is>
          <t>Clinic</t>
        </is>
      </c>
      <c r="P3" s="186" t="inlineStr">
        <is>
          <t>Gout Acute Flare: First-line = NSAIDs / Colchicine. ห้ามเริ่มยาลดกรดยูริกขณะ acute flare</t>
        </is>
      </c>
      <c r="Q3" s="185" t="inlineStr">
        <is>
          <t>ข้อสอบจริง</t>
        </is>
      </c>
      <c r="R3" s="185" t="inlineStr">
        <is>
          <t>2567</t>
        </is>
      </c>
      <c r="S3" s="185" t="n"/>
    </row>
    <row r="4" ht="24" customHeight="1" s="49">
      <c r="A4" s="185" t="n">
        <v>2</v>
      </c>
      <c r="B4" s="186" t="inlineStr"/>
      <c r="C4" s="186" t="inlineStr">
        <is>
          <t>สำหรับผู้ป่วยโรคเกาต์ อาหารในข้อใดที่ผู้ป่วยสามารถรับประทานได้โดยไม่ต้องหลีกเลี่ยงหรือจำกัดปริมาณการรับประทานอย่างเข้มงวด</t>
        </is>
      </c>
      <c r="D4" s="186" t="n"/>
      <c r="E4" s="186" t="inlineStr">
        <is>
          <t>น้ำผลไม้รสหวานที่มีน้ำตาล Fructose สูง</t>
        </is>
      </c>
      <c r="F4" s="186" t="inlineStr">
        <is>
          <t>ตับทอดหรือเครื่องในสัตว์</t>
        </is>
      </c>
      <c r="G4" s="186" t="inlineStr">
        <is>
          <t>เครื่องดื่มประเภทเบียร์หรือแอลกอฮอล์</t>
        </is>
      </c>
      <c r="H4" s="186" t="inlineStr">
        <is>
          <t>นมหรือผลิตภัณฑ์นมประเภทพร่องมันเนย (Low-fat dairy products)</t>
        </is>
      </c>
      <c r="I4" s="186" t="inlineStr">
        <is>
          <t>ปีกไก่ทอดหรือสัตว์ปีก</t>
        </is>
      </c>
      <c r="J4" s="185" t="n">
        <v>4</v>
      </c>
      <c r="K4" s="186" t="inlineStr">
        <is>
          <t>✅ คำตอบที่ถูกต้อง: ข้อ ง. นมหรือผลิตภัณฑ์นมประเภทพร่องมันเนย (Low-fat dairy products)
🎯 ทำไมข้อนี้ถึงถูก:
นมหรือผลิตภัณฑ์นมประเภทพร่องมันเนย (Low-fat dairy products): อาหารประเภทนมพร่องมันเนย (Low-fat dairy products) มีรายงานการศึกษาทางคลินิกว่าช่วยลดระดับกรดยูริกในเลือดและลดความถี่ในการกำเริบของข้ออักเสบเกาต์ได้ (มีฤทธิ์ Uricosuric อ่อนๆ) ขณะที่น้ำผลไม้รสหวาน (มี Fructose สูง), เครื่องในสัตว์, แอลกอฮอล์ (เบียร์/สุรา) และสัตว์ปีก ล้วนเป็นอาหารพิวรีนสูงหรือกระตุ้นการสร้างกรดยูริกและลดการขับกรดยูริกทางไต ซึ่งผู้ป่วยต้องหลีกเลี่ยง
🔍 ข้ออื่นผิดเพราะอะไร:
• ข้อ ก. (น้ำผลไม้รสหวานที่มีน้ำตาล Fructose สูง): เป็นเครื่องดื่มที่มี Fructose สูง ซึ่งกระตุ้นการสลาย ATP ในตับกลายเป็น AMP และเร่งการสร้าง Uric acid อีกทั้งยังลดการขับออกทางไต จึงเป็นข้อห้ามสำหรับผู้ป่วยเกาต์
• ข้อ ข. (ตับทอดหรือเครื่องในสัตว์): ตับทอดและเครื่องในสัตว์เป็นอาหารที่มีปริมาณพิวรีนสูงมาก (High purine) ซึ่งจะถูกเผาผลาญโดยเอนไซม์ Xanthine oxidase กลายเป็นกรดยูริก ทำให้ระดับกรดยูริกในเลือดเพิ่มสูงขึ้น
• ข้อ ค. (เครื่องดื่มประเภทเบียร์หรือแอลกอฮอล์): แอลกอฮอล์โดยเฉพาะเบียร์มีสารกัวโนซีนสูงและกระตุ้นการสร้างกรดแลกติก ซึ่งกรดแลกติกจะไปแข่งขันยับยั้งการขับกรดยูริกออกทางท่อไต ทำให้กรดยูริกคั่งและข้ออักเสบกำเริบ
• ข้อ จ. (ปีกไก่ทอดหรือสัตว์ปีก): สัตว์ปีกและปีกไก่จัดเป็นอาหารที่มีพิวรีนปานกลางถึงสูง ซึ่งเป็นสารตั้งต้นในการสร้างกรดยูริกและเพิ่มความเสี่ยงในการกำเริบของข้ออักเสบเกาต์ ผู้ป่วยควรจำกัดปริมาณ</t>
        </is>
      </c>
      <c r="L4" s="186" t="n"/>
      <c r="M4" s="186" t="inlineStr">
        <is>
          <t>Musculoskeletal</t>
        </is>
      </c>
      <c r="N4" s="186" t="inlineStr">
        <is>
          <t>Gout</t>
        </is>
      </c>
      <c r="O4" s="185" t="inlineStr">
        <is>
          <t>Clinic</t>
        </is>
      </c>
      <c r="P4" s="186" t="inlineStr">
        <is>
          <t>Gout Lifestyle: Low-fat dairy ช่วยลดกรดยูริก; หลีกเลี่ยง High-fructose, แอลกอฮอล์, เครื่องใน</t>
        </is>
      </c>
      <c r="Q4" s="185" t="inlineStr">
        <is>
          <t>ข้อสอบจริง</t>
        </is>
      </c>
      <c r="R4" s="185" t="inlineStr">
        <is>
          <t>2567</t>
        </is>
      </c>
      <c r="S4" s="185" t="n"/>
    </row>
    <row r="5" ht="24" customHeight="1" s="49">
      <c r="A5" s="185" t="n">
        <v>3</v>
      </c>
      <c r="B5" s="186" t="inlineStr">
        <is>
          <t>ผู้ป่วยชายได้รับการวินิจฉัยว่าเป็นโรคเกาต์ (Gout) ในระยะข้ออักเสบเฉียบพลัน แพทย์์สั่งใช้ยา Colchicine ขนาด 0.6 mg ครั้งละ 2 เม็ดทันที (Stat) จากนั้นให้รับประทานครั้งละ 1 เม็ดทุก 2 ชั่วโมงจนกว่าอาการปวดจะบรรเทา</t>
        </is>
      </c>
      <c r="C5" s="186" t="inlineStr">
        <is>
          <t>จากแผนการใช้ยาดังกล่าว ข้อใดคือผลข้างเคียงที่พบได้บ่อยที่สุดและมีแนวโน้มจะเกิดขึ้นได้หากใช้ยา Colchicine ตามขนาดที่ระบุข้างต้น</t>
        </is>
      </c>
      <c r="D5" s="186" t="n"/>
      <c r="E5" s="186" t="inlineStr">
        <is>
          <t>ปวดศีรษะรุนแรง</t>
        </is>
      </c>
      <c r="F5" s="186" t="inlineStr">
        <is>
          <t>ผื่นลมพิษตามผิวหนัง</t>
        </is>
      </c>
      <c r="G5" s="186" t="inlineStr">
        <is>
          <t>ท้องเสียถ่ายเหลว</t>
        </is>
      </c>
      <c r="H5" s="186" t="inlineStr">
        <is>
          <t>ปัสสาวะเป็นเลือด</t>
        </is>
      </c>
      <c r="I5" s="186" t="inlineStr">
        <is>
          <t>ความดันโลหิตต่ำฉับพลัน</t>
        </is>
      </c>
      <c r="J5" s="185" t="n">
        <v>3</v>
      </c>
      <c r="K5" s="186" t="inlineStr">
        <is>
          <t>✅ คำตอบที่ถูกต้อง: ข้อ ค. ท้องเสียถ่ายเหลว
🎯 ทำไมข้อนี้ถึงถูก:
ท้องเสียถ่ายเหลว: ADR จากการใช้ยา Colchicine ขนาดสูงแบบดั้งเดิม (เช่น กินทุก 2 ชั่วโมงจนกว่าจะหายปวดหรือท้องเสีย) ที่พบบ่อยที่สุดและเป็นสัญญาณเตือนการเกิดพิษเฉียบพลันคือ อาการทางระบบทางเดินอาหาร โดยเฉพาะอาการท้องเสียอย่างรุนแรง (Diarrhea) คลื่นไส้ อาเจียน
🔍 ข้ออื่นผิดเพราะอะไร:
• ข้อ ก. (ปวดศีรษะรุนแรง): ปวดศีรษะรุนแรงไม่ใช่ผลข้างเคียงหลักที่พบได้บ่อยจาก Colchicine พิษของยาชนิดนี้มักจำเพาะต่อเซลล์ที่มีการแบ่งตัวเร็วเช่นเซลล์เยื่อบุทางเดินอาหารมากกว่าระบบประสาท
• ข้อ ข. (ผื่นลมพิษตามผิวหนัง): ผื่นลมพิษตามผิวหนังเป็นปฏิกิริยาการแพ้ยาแบบ Type I hypersensitivity ซึ่งพบได้น้อยมากและไม่ใช่ผลข้างเคียงตามกลไกการออกฤทธิ์ (Type A ADR) ของ Colchicine
• ข้อ ง. (ปัสสาวะเป็นเลือด): ปัสสาวะเป็นเลือดเป็นอาการของนิ่วในทางเดินปัสสาวะหรือผลจากยาลดกรดยูริกกลุ่ม Uricosuric ไม่ใช่ผลข้างเคียงที่พบได้บ่อยจากการใช้ Colchicine ในขนาดสูง
• ข้อ จ. (ความดันโลหิตต่ำฉับพลัน): ความดันโลหิตต่ำฉับพลันไม่ใช่ผลข้างเคียงเบื้องต้นของ Colchicine แม้ว่าพิษรุนแรงแบบ multi-organ failure ในระยะท้ายอาจทำให้เกิดภาวะช็อกได้ แต่ไม่ใช่สิ่งที่พบได้บ่อยที่สุด</t>
        </is>
      </c>
      <c r="L5" s="186" t="n"/>
      <c r="M5" s="186" t="inlineStr">
        <is>
          <t>Musculoskeletal</t>
        </is>
      </c>
      <c r="N5" s="186" t="inlineStr">
        <is>
          <t>Gout</t>
        </is>
      </c>
      <c r="O5" s="185" t="inlineStr">
        <is>
          <t>Clinic</t>
        </is>
      </c>
      <c r="P5" s="186" t="inlineStr">
        <is>
          <t>Colchicine Toxicity: สัญญาณเตือนพิษเฉียบพลัน = Diarrhea, N/V. แนะนำ Low-dose regimen</t>
        </is>
      </c>
      <c r="Q5" s="185" t="inlineStr">
        <is>
          <t>ข้อสอบจริง</t>
        </is>
      </c>
      <c r="R5" s="185" t="inlineStr">
        <is>
          <t>2567</t>
        </is>
      </c>
      <c r="S5" s="185" t="n"/>
    </row>
    <row r="6" ht="24" customHeight="1" s="49">
      <c r="A6" s="185" t="n">
        <v>4</v>
      </c>
      <c r="B6" s="186" t="inlineStr"/>
      <c r="C6" s="186" t="inlineStr">
        <is>
          <t>หากผู้ป่วยโรคเกาต์ตรวจพบยีนหรืออัลลีลเสี่ยงต่อการแพ้ยารุนแรงชนิด HLA-B58:01 ห้ามใช้ยาในข้อใดต่อไปนี้</t>
        </is>
      </c>
      <c r="D6" s="186" t="n"/>
      <c r="E6" s="186" t="inlineStr">
        <is>
          <t>Allopurinol</t>
        </is>
      </c>
      <c r="F6" s="186" t="inlineStr">
        <is>
          <t>Febuxostat</t>
        </is>
      </c>
      <c r="G6" s="186" t="inlineStr">
        <is>
          <t>Benzbromarone</t>
        </is>
      </c>
      <c r="H6" s="186" t="inlineStr">
        <is>
          <t>Probenecid</t>
        </is>
      </c>
      <c r="I6" s="186" t="inlineStr">
        <is>
          <t>Lesinurad</t>
        </is>
      </c>
      <c r="J6" s="185" t="n">
        <v>1</v>
      </c>
      <c r="K6" s="186" t="inlineStr">
        <is>
          <t>✅ คำตอบที่ถูกต้อง: ข้อ ก. Allopurinol
🎯 ทำไมข้อนี้ถึงถูก:
Allopurinol: ผู้ป่วยโรคเกาต์ที่ตรวจพบยีนหรืออัลลีลเสี่ยงต่อการแพ้ยารุนแรงชนิด HLA-B58:01 จะมีความเสี่ยงสูงมากต่อการเกิดปฏิกิริยาการแพ้ผิวหนังรุนแรง (Severe Cutaneous Adverse Reactions: SCARs) ได้แก่ Stevens-Johnson Syndrome (SJS) และ Toxic Epidermal Necrolysis (TEN) จากการใช้ยา Allopurinol ดังนั้นจึงมี contraindication เด็ดขาดสำหรับยารายนี้ และควรเปลี่ยนไปใช้ยากลุ่มอื่นแทน เช่น Febuxostat หรือ Benzbromarone
🔍 ข้ออื่นผิดเพราะอะไร:
• ข้อ ข. (Febuxostat): Febuxostat เป็นยับยั้งเอนไซม์ Xanthine oxidase ชนิด non-purine selective ซึ่งไม่มีความสัมพันธ์ข้ามกลุ่ม (cross-reactivity) กับ HLA-B58:01 จึงสามารถใช้ได้อย่างปลอดภัยในผู้ป่วยที่มียีนนี้
• ข้อ ค. (Benzbromarone): Benzbromarone เป็นยากลุ่ม Uricosuric ที่ออกฤทธิ์ยับยั้งโปรตีน URAT1 ที่ท่อไต ไม่มีโครงสร้างหรือกลไกที่เกี่ยวข้องกับการกระตุ้นภูมิคุ้มกันผ่าน HLA-B58:01
• ข้อ ง. (Probenecid): Probenecid ออกฤทธิ์เพิ่มการขับกรดยูริกทางไตโดยยับยั้ง URAT1 ไม่มีความเกี่ยวข้องกับความเสี่ยง SCARs ผ่านยีน HLA-B58:01 แต่อย่างใด
• ข้อ จ. (Lesinurad): Lesinurad เป็นยากลุ่ม Selective Uric Acid Reabsorption Inhibitor (SURI) ซึ่งไม่มีโครงสร้างที่ไวต่อการแพ้ยารุนแรงที่จำเพาะกับอัลลีล HLA-B58:01</t>
        </is>
      </c>
      <c r="L6" s="186" t="n"/>
      <c r="M6" s="186" t="inlineStr">
        <is>
          <t>Musculoskeletal</t>
        </is>
      </c>
      <c r="N6" s="186" t="inlineStr">
        <is>
          <t>Gout</t>
        </is>
      </c>
      <c r="O6" s="185" t="inlineStr">
        <is>
          <t>Clinic</t>
        </is>
      </c>
      <c r="P6" s="186" t="inlineStr">
        <is>
          <t>Allopurinol SCARs: ผู้ป่วยไทยมีความชุกของ HLA-B58:01 สูง เสี่ยง SJS/TEN ต้องคัดกรอง</t>
        </is>
      </c>
      <c r="Q6" s="185" t="inlineStr">
        <is>
          <t>ข้อสอบจริง</t>
        </is>
      </c>
      <c r="R6" s="185" t="inlineStr">
        <is>
          <t>2567</t>
        </is>
      </c>
      <c r="S6" s="185" t="n"/>
    </row>
    <row r="7" ht="24" customHeight="1" s="49">
      <c r="A7" s="185" t="n">
        <v>5</v>
      </c>
      <c r="B7" s="186" t="inlineStr">
        <is>
          <t>ผู้ป่วยชายอายุ 65 ปี มาโรงพยาบาลด้วยอาการปวดข้อเข่าเรื้อรังทั้งสองข้าง ตรวจร่างกายจับข้อเข่ามีเสียงกรอบแกรบ (Crepitus) และมีอาการข้อติดขัดบริเวณข้อเข่าหลังตื่นนอนตอนเช้า (Morning stiffness) นานประมาณ 15-20 นาที (&lt; 30 นาที) ไม่มีประวัติโรคประจำตัวอื่น</t>
        </is>
      </c>
      <c r="C7" s="186" t="inlineStr">
        <is>
          <t>จากข้อมูลและลักษณะอาการทางคลินิกข้างต้น ผู้ป่วยรายนี้ได้รับการวินิจฉัยว่าเป็นโรคข้อในข้อใดมากที่สุด</t>
        </is>
      </c>
      <c r="D7" s="186" t="n"/>
      <c r="E7" s="186" t="inlineStr">
        <is>
          <t>Osteoarthritis</t>
        </is>
      </c>
      <c r="F7" s="186" t="inlineStr">
        <is>
          <t>Osteoporosis</t>
        </is>
      </c>
      <c r="G7" s="186" t="inlineStr">
        <is>
          <t>Rheumatoid arthritis</t>
        </is>
      </c>
      <c r="H7" s="186" t="inlineStr">
        <is>
          <t>Gout</t>
        </is>
      </c>
      <c r="I7" s="186" t="inlineStr">
        <is>
          <t>Osteomalacia</t>
        </is>
      </c>
      <c r="J7" s="185" t="n">
        <v>1</v>
      </c>
      <c r="K7" s="186" t="inlineStr">
        <is>
          <t>✅ คำตอบที่ถูกต้อง: ข้อ ก. Osteoarthritis
🎯 ทำไมข้อนี้ถึงถูก:
Osteoarthritis: อาการแสดงเด่นของผู้ป่วยรายนี้ (อายุ 65 ปี, ปวดข้อเข่าเรื้อรัง, มีเสียงกรอบแกรบขณะขยับข้อ/Crepitus, มีข้อติดตอนเช้า/Morning stiffness นานน้อยกว่า 30 นาที) เป็นลักษณะทางคลินิกที่เข้าได้กับเกณฑ์การวินิจฉัยโรคข้อเสื่อม (Osteoarthritis: OA) ของ ACR แตกต่างจากข้ออักเสบรูมาตอยด์ (RA) ซึ่งมักพบ Morning stiffness นานกว่า 1 ชั่วโมง และมีการอักเสบของหลายข้อพร้อมกันแบบสมมาตร
🔍 ข้ออื่นผิดเพราะอะไร:
• ข้อ ข. (Osteoporosis): Osteoporosis (โรคกระดูกพรุน) เป็นภาวะที่มีความหนาแน่นของมวลกระดูกลดลง มักไม่มีอาการปวดข้อหรือเสียงกรอบแกรบในข้อ และไม่ได้ทำให้เกิดข้อติดตอนเช้า
• ข้อ ค. (Rheumatoid arthritis): Rheumatoid arthritis มักมีอาการข้ออักเสบแบบสมมาตรหลายข้อ (Polyarthritis) และมีอาการข้อติดตอนเช้า (Morning stiffness) นานกว่า 1 ชั่วโมง ไม่ใช่แบบสั้นๆ ต่ำกว่า 30 นาที
• ข้อ ง. (Gout): Gout เกิดจากการตกผลึกของ monosodium urate ในข้อ มักทำให้เกิดข้ออักเสบเฉียบพลัน บวม แดง ร้อนรุนแรงที่ข้อเดียว (Monoarthritis) เช่น ข้อนิ้วหัวแม่เท้า ไม่ใช่ข้อเสื่อมเรื้อรัง
• ข้อ จ. (Osteomalacia): Osteomalacia (โรคกระดูกอ่อน) เกิดจากการขาดวิตามินดี ทำให้กระดูกมีการสร้างแร่ธาตุไม่สมบูรณ์ ผู้ป่วยมักมีอาการปวดกระดูกแบบตื้อๆ ทั่วตัวหรือกล้ามเนื้ออ่อนแรง ไม่ใช่เสียงกรอบแกรบในข้อ</t>
        </is>
      </c>
      <c r="L7" s="186" t="n"/>
      <c r="M7" s="186" t="inlineStr">
        <is>
          <t>Musculoskeletal</t>
        </is>
      </c>
      <c r="N7" s="186" t="inlineStr">
        <is>
          <t>Osteoarthritis</t>
        </is>
      </c>
      <c r="O7" s="185" t="inlineStr">
        <is>
          <t>Clinic</t>
        </is>
      </c>
      <c r="P7" s="186" t="inlineStr">
        <is>
          <t>OA Diagnosis: Morning stiffness &lt; 30 นาที, Crepitus, ปวดเมื่อใช้งาน ดีขึ้นเมื่อพัก</t>
        </is>
      </c>
      <c r="Q7" s="185" t="inlineStr">
        <is>
          <t>ข้อสอบจริง</t>
        </is>
      </c>
      <c r="R7" s="185" t="inlineStr">
        <is>
          <t>2567</t>
        </is>
      </c>
      <c r="S7" s="185" t="inlineStr">
        <is>
          <t>CASE-MS-OA-01</t>
        </is>
      </c>
    </row>
    <row r="8" ht="24" customHeight="1" s="49">
      <c r="A8" s="185" t="n">
        <v>6</v>
      </c>
      <c r="B8" s="186" t="inlineStr">
        <is>
          <t>ผู้ป่วยชายอายุ 65 ปี ได้รับการวินิจฉัยว่าเป็นโรคข้อเข่าเสื่อม (Osteoarthritis) มาด้วยอาการปวดข้อเข่าเรื้อรังทั้งสองข้าง จับข้อเข่ามีเสียงกรอบแกรบ (Crepitus) และมีอาการข้อติดขัดตอนเช้า &lt; 30 นาที โดยผู้ป่วยไม่เคยได้รับยาแก้ปวดหรือยาต้านการอักเสบใดๆ มาก่อน</t>
        </is>
      </c>
      <c r="C8" s="186" t="inlineStr">
        <is>
          <t>ข้อใดคือทางเลือกการรักษาทางยาเริ่มต้น (Initial pharmacotherapy) ที่แนะนำเป็นอันดับแรกตามแนวทางเวชปฏิบัติปัจจุบัน</t>
        </is>
      </c>
      <c r="D8" s="186" t="n"/>
      <c r="E8" s="186" t="inlineStr">
        <is>
          <t>Oral NSAIDs (เช่น Diclofenac)</t>
        </is>
      </c>
      <c r="F8" s="186" t="inlineStr">
        <is>
          <t>Oral Paracetamol + Orphenadrine</t>
        </is>
      </c>
      <c r="G8" s="186" t="inlineStr">
        <is>
          <t>Oral Ondansetron</t>
        </is>
      </c>
      <c r="H8" s="186" t="inlineStr">
        <is>
          <t>Oral Tramadol</t>
        </is>
      </c>
      <c r="I8" s="186" t="inlineStr">
        <is>
          <t>Topical NSAIDs (เช่น Diclofenac emulgel)</t>
        </is>
      </c>
      <c r="J8" s="185" t="n">
        <v>5</v>
      </c>
      <c r="K8" s="186" t="inlineStr">
        <is>
          <t>✅ คำตอบที่ถูกต้อง: ข้อ จ. Topical NSAIDs (เช่น Diclofenac emulgel)
🎯 ทำไมข้อนี้ถึงถูก:
Topical NSAIDs (เช่น Diclofenac emulgel): ได้รับการแนะนำอย่างหนักแน่น (Strongly recommended) ตามแนวทางของ ACR 2019 ให้เป็นยาทางเลือกแรก (First-line pharmacological therapy) สำหรับผู้ป่วยโรคข้อเข่าเสื่อม เนื่องจากมีประสิทธิภาพในการลดปวดเฉพาะที่ได้ดีเทียบเท่าชนิดรับประทาน แต่มีการดูดซึมเข้าสู่กระแสเลือดน้อยมาก จึงมีความปลอดภัยสูงต่อระบบทางเดินอาหาร โรคหัวใจและหลอดเลือด รวมถึงการทำงานของไต
🔍 ข้ออื่นผิดเพราะอะไร:
• ข้อ ก. (Oral NSAIDs (เช่น Diclofenac)): Oral NSAIDs มีความเสี่ยงต่อระบบทางเดินอาหาร โรคหัวใจหลอดเลือด และไตสูงกว่ายาแบบทาภายนอก Guideline แนะนำให้ใช้ยาทาเฉพาะที่เป็น First-line ในผู้ป่วยที่ไม่มีข้อห้าม
• ข้อ ข. (Oral Paracetamol + Orphenadrine): Oral Paracetamol มีประสิทธิภาพต่ำในการลดปวดและอักเสบจากข้อเสื่อม Guideline ปัจจุบันของ ACR แนะนำเพียงแบบมีเงื่อนไข (Conditional) และไม่ใช้เป็น First-line
• ข้อ ค. (Oral Ondansetron): Oral Ondansetron เป็นยาต้านอาเจียนกลุ่ม 5-HT3 receptor antagonist ไม่มีกลไกหรือข้อบ่งใช้ในการลดความปวดหรือต้านการอักเสบในโรคข้อเสื่อมแต่อย่างใด
• ข้อ ง. (Oral Tramadol): Oral Tramadol เป็นยาแก้ปวดกลุ่ม Opioid อ่อนๆ ซึ่งมีผลข้างเคียงสูง เช่น ง่วงซึม คลื่นไส้ มักสงวนไว้สำหรับผู้ป่วยที่มีข้อห้ามใช้ NSAIDs หรือผู้ที่อาการไม่ดีขึ้นด้วยยาอื่น</t>
        </is>
      </c>
      <c r="L8" s="186" t="n"/>
      <c r="M8" s="186" t="inlineStr">
        <is>
          <t>Musculoskeletal</t>
        </is>
      </c>
      <c r="N8" s="186" t="inlineStr">
        <is>
          <t>Osteoarthritis</t>
        </is>
      </c>
      <c r="O8" s="185" t="inlineStr">
        <is>
          <t>Clinic</t>
        </is>
      </c>
      <c r="P8" s="186" t="inlineStr">
        <is>
          <t>OA Knee First-line: Topical NSAIDs (Diclofenac emulgel) มีประสิทธิภาพดีและปลอดภัยต่อ GI/CV/Renal [RECONSTRUCTED: ทวนบริบทเคสร่วมโรคข้อเข่าเสื่อมตาม Rule 3.9]</t>
        </is>
      </c>
      <c r="Q8" s="185" t="inlineStr">
        <is>
          <t>ข้อสอบจริง</t>
        </is>
      </c>
      <c r="R8" s="185" t="inlineStr">
        <is>
          <t>2567</t>
        </is>
      </c>
      <c r="S8" s="185" t="inlineStr">
        <is>
          <t>CASE-MS-OA-01</t>
        </is>
      </c>
    </row>
    <row r="9" ht="24" customHeight="1" s="49">
      <c r="A9" s="185" t="n">
        <v>7</v>
      </c>
      <c r="B9" s="186" t="inlineStr"/>
      <c r="C9" s="186" t="inlineStr">
        <is>
          <t>ผู้ป่วยโรคเกาต์ (Gout) ควรได้รับการตรวจวิเคราะห์หรือตรวจความปลอดภัยทางพันธุกรรมในข้อใด ก่อนเริ่มต้นการรักษาด้วยยา Allopurinol เพื่อป้องกันการแพ้ยารุนแรง</t>
        </is>
      </c>
      <c r="D9" s="186" t="n"/>
      <c r="E9" s="186" t="inlineStr">
        <is>
          <t>Alkaline phosphatase</t>
        </is>
      </c>
      <c r="F9" s="186" t="inlineStr">
        <is>
          <t>Hemoglobin</t>
        </is>
      </c>
      <c r="G9" s="186" t="inlineStr">
        <is>
          <t>Creatine phosphokinase</t>
        </is>
      </c>
      <c r="H9" s="186" t="inlineStr">
        <is>
          <t>HLA-B58:01</t>
        </is>
      </c>
      <c r="I9" s="186" t="inlineStr">
        <is>
          <t>CYP3A4 polymorphism</t>
        </is>
      </c>
      <c r="J9" s="185" t="n">
        <v>4</v>
      </c>
      <c r="K9" s="186" t="inlineStr">
        <is>
          <t>✅ คำตอบที่ถูกต้อง: ข้อ ง. HLA-B58:01
🎯 ทำไมข้อนี้ถึงถูก:
การตรวจวิเคราะห์ทางพันธุกรรมเพื่อหาอัลลีล HLA-B58:01 มีความคุ้มค่าและแนะนำให้คัดกรองในผู้ป่วยชาวไทยและประชากรเอเชียตะวันออกก่อนเริ่มยา Allopurinol เพื่อประเมินความเสี่ยงและป้องกันการเกิดโรคแพ้ยาทางผิวหนังที่รุนแรงเฉียบพลันชนิด SCARs/TEN/DRESS
🔍 ข้ออื่นผิดเพราะอะไร:
• ข้อ ก. (Alkaline phosphatase): Alkaline phosphatase เป็นเอนไซม์ที่บ่งบอกถึงความผิดปกติของท่อน้ำดีหรือกระดูก ไม่ใช่ยีนหรือตัวบ่งชี้ทางพันธุกรรมที่ใช้ทำนายความเสี่ยงการเกิดปฏิกิริยาแพ้ยาผิวหนังรุนแรงจาก Allopurinol
• ข้อ ข. (Hemoglobin): Hemoglobin เป็นโปรตีนในเม็ดเลือดแดงที่ขนส่งออกซิเจน การประเมินค่า Hb ใช้สำหรับคัดกรองภาวะซีด ไม่เกี่ยวข้องกับความเสี่ยงการเกิด SCARs จากการใช้ยา Allopurinol
• ข้อ ค. (Creatine phosphokinase): Creatine phosphokinase เป็นเอนไซม์ที่บ่งชี้การบาดเจ็บของกล้ามเนื้อ (Myopathy) ใช้เฝ้าระวังผลข้างเคียงจากยากลุ่ม Statin ไม่ใช่การทดสอบทางพันธุกรรมเพื่อป้องกันการแพ้ยา Allopurinol
• ข้อ จ. (CYP3A4 polymorphism): CYP3A4 polymorphism เกี่ยวข้องกับกระบวนการเมแทบอลิซึมของยาในตับหลายชนิด แต่ Allopurinol ถูกเมแทบอไลซ์เป็นหลักผ่านเอนไซม์ Xanthine oxidase และไม่เกี่ยวข้องกับยีนนี้</t>
        </is>
      </c>
      <c r="L9" s="186" t="n"/>
      <c r="M9" s="186" t="inlineStr">
        <is>
          <t>Musculoskeletal</t>
        </is>
      </c>
      <c r="N9" s="186" t="inlineStr">
        <is>
          <t>Gout</t>
        </is>
      </c>
      <c r="O9" s="185" t="inlineStr">
        <is>
          <t>Clinic</t>
        </is>
      </c>
      <c r="P9" s="186" t="inlineStr">
        <is>
          <t>Allopurinol Pharmacogenomics: ตรวจยีน HLA-B58:01 ก่อนเริ่มยาในคนไทยทุกราย</t>
        </is>
      </c>
      <c r="Q9" s="185" t="inlineStr">
        <is>
          <t>ข้อสอบจริง</t>
        </is>
      </c>
      <c r="R9" s="185" t="inlineStr">
        <is>
          <t>2567</t>
        </is>
      </c>
      <c r="S9" s="185" t="n"/>
    </row>
    <row r="10" ht="24" customHeight="1" s="49">
      <c r="A10" s="185" t="n">
        <v>8</v>
      </c>
      <c r="B10" s="186" t="inlineStr"/>
      <c r="C10" s="186" t="inlineStr">
        <is>
          <t>เหตุใดแพทย์์จึงสั่งใช้ยา Colchicine ขนาดต่ำ (เช่น 0.6 mg วันละครั้ง) ควบคู่กับยา Allopurinol ในระยะเริ่มต้นการรักษาโรคเกาต์ระยะยาว</t>
        </is>
      </c>
      <c r="D10" s="186" t="n"/>
      <c r="E10" s="186" t="inlineStr">
        <is>
          <t>เพื่อป้องกันการเกิดข้ออักเสบเฉียบพลัน (Gout flare prophylaxis) ในระยะเริ่มยาลดกรดยูริก</t>
        </is>
      </c>
      <c r="F10" s="186" t="inlineStr">
        <is>
          <t>เสริมฤทธิ์ยา Allopurinol ในการขับกรดยูริกโดยทำหน้าที่คนละกลไก</t>
        </is>
      </c>
      <c r="G10" s="186" t="inlineStr">
        <is>
          <t>ป้องกันการเกิดก้อนโทฟัส (Tophi) ตามข้อต่าง ๆ</t>
        </is>
      </c>
      <c r="H10" s="186" t="inlineStr">
        <is>
          <t>ป้องกันการสะสมและการตกผลึกของสาร Xanthine ในหลอดเลือด</t>
        </is>
      </c>
      <c r="I10" s="186" t="inlineStr">
        <is>
          <t>เสริมฤทธิ์ยา Allopurinol โดยช่วยลดการขับถ่ายยาออกทางไต</t>
        </is>
      </c>
      <c r="J10" s="185" t="n">
        <v>1</v>
      </c>
      <c r="K10" s="186" t="inlineStr">
        <is>
          <t>✅ คำตอบที่ถูกต้อง: ข้อ ก. เพื่อป้องกันการเกิดข้ออักเสบเฉียบพลัน (Gout flare prophylaxis) ในระยะเริ่มยาลดกรดยูริก
🎯 ทำไมข้อนี้ถึงถูก:
เพื่อป้องกันการเกิดข้ออักเสบเฉียบพลัน (Gout flare prophylaxis) ในระยะเริ่มยาลดกรดยูริก: ในช่วงเริ่มต้นรักษาโรคเกาต์ด้วยยาลดระดับกรดยูริก (ULT เช่น Allopurinol) ระดับกรดยูริกในกระแสเลือดจะลดลงอย่างรวดเร็ว ส่งผลให้เกิดการละลายของผลึกเกลือยูเรต (Urate crystal dissolution) ที่สะสมอยู่ในข้อ ทำให้กระตุ้นให้เกิดภาวะข้ออักเสบเฉียบพลันกำเริบขึ้นได้ (Gout flare) แพทย์์จึงสั่งใช้ยา Colchicine ขนาดต่ำ (0.6 mg วันละครั้ง) เพื่อทำหน้าที่ต้านอักเสบและป้องกันไม่ให้อาการข้ออักเสบเฉียบพลันกำเริบในช่วง 3-6 เดือนแรกของการเริ่ม ULT
🔍 ข้ออื่นผิดเพราะอะไร:
• ข้อ ข. (เสริมฤทธิ์ยา Allopurinol ในการขับกรดยูริกโดยทำหน้าที่คนละกลไก): Colchicine ออกฤทธิ์ลดการอักเสบโดยยับยั้งการเคลื่อนที่ของเม็ดเลือดขาว (Microtubule inhibitor) ไม่ได้มีฤทธิ์ขับกรดยูริก หรือเสริมกลไกของ Allopurinol ที่ออกฤทธิ์ที่ Xanthine oxidase
• ข้อ ค. (ป้องกันการเกิดก้อนโทฟัส (Tophi) ตามข้อต่าง ๆ): การป้องกันหรือสลายก้อนโทฟัส (Tophi) เป็นผลจากระดับกรดยูริกในเลือดที่ลดลงอย่างต่อเนื่องจากยาลดกรดยูริกเช่น Allopurinol ไม่ใช่ผลโดยตรงจากฤทธิ์ต้านอักเสบของ Colchicine
• ข้อ ง. (ป้องกันการสะสมและการตกผลึกของสาร Xanthine ในหลอดเลือด): สาร Xanthine เกิดจากการยับยั้ง Xanthine oxidase โดย Allopurinol การสะสมของ Xanthine ไม่ได้ถูกป้องกันด้วย Colchicine ซึ่งไม่มีผลต่อกระบวนการสร้างหรือขับถ่ายพิวรีน
• ข้อ จ. (เสริมฤทธิ์ยา Allopurinol โดยช่วยลดการขับถ่ายยาออกทางไต): Colchicine ไม่มีอันตรกิริยา (Drug interaction) ที่ช่วยลดการขับถ่ายยา Allopurinol ออกทางไต กลไกของยาทั้งสองไม่มีส่วนเสริมฤทธิ์กันในแง่ของเภสัชจลนศาสตร์ (Pharmacokinetics)</t>
        </is>
      </c>
      <c r="L10" s="186" t="n"/>
      <c r="M10" s="186" t="inlineStr">
        <is>
          <t>Musculoskeletal</t>
        </is>
      </c>
      <c r="N10" s="186" t="inlineStr">
        <is>
          <t>Gout</t>
        </is>
      </c>
      <c r="O10" s="185" t="inlineStr">
        <is>
          <t>Clinic</t>
        </is>
      </c>
      <c r="P10" s="186" t="inlineStr">
        <is>
          <t>Gout Flare Prophylaxis: ให้ Colchicine / NSAID ร่วมกับ Allopurinol นานอย่างน้อย 3-6 เดือน</t>
        </is>
      </c>
      <c r="Q10" s="185" t="inlineStr">
        <is>
          <t>ข้อสอบจริง</t>
        </is>
      </c>
      <c r="R10" s="185" t="inlineStr">
        <is>
          <t>2567</t>
        </is>
      </c>
      <c r="S10" s="185" t="n"/>
    </row>
    <row r="11" ht="24" customHeight="1" s="49">
      <c r="A11" s="185" t="n">
        <v>9</v>
      </c>
      <c r="B11" s="186" t="inlineStr">
        <is>
          <t>ผู้ป่วยที่มีอาการปวดข้อเข่าเสื่อม (Osteoarthritis) ในระดับน้อย (Pain score = 2/10) มาปรึกษาแพทย์และเภสัชกรที่คลินิกผู้ป่วยนอก</t>
        </is>
      </c>
      <c r="C11" s="186" t="inlineStr">
        <is>
          <t>ยาบรรเทาอาการปวดอักเสบในข้อใดที่แนะนำให้ใช้เป็นอันดับแรก (First-line) สำหรับผู้ป่วยรายนี้ ตามแนวทางเวชปฏิบัติของ American College of Rheumatology (ACR) ปี 2019</t>
        </is>
      </c>
      <c r="D11" s="186" t="n"/>
      <c r="E11" s="186" t="inlineStr">
        <is>
          <t>Oral Paracetamol + Orphenadrine</t>
        </is>
      </c>
      <c r="F11" s="186" t="inlineStr">
        <is>
          <t>Topical NSAIDs (เช่น Diclofenac emulgel)</t>
        </is>
      </c>
      <c r="G11" s="186" t="inlineStr">
        <is>
          <t>Oral Tramadol</t>
        </is>
      </c>
      <c r="H11" s="186" t="inlineStr">
        <is>
          <t>Oral Diclofenac sodium</t>
        </is>
      </c>
      <c r="I11" s="186" t="inlineStr">
        <is>
          <t>Glucosamine sulfate oral capsule</t>
        </is>
      </c>
      <c r="J11" s="185" t="n">
        <v>2</v>
      </c>
      <c r="K11" s="186" t="inlineStr">
        <is>
          <t>✅ คำตอบที่ถูกต้อง: ข้อ ข. Topical NSAIDs (เช่น Diclofenac emulgel)
🎯 ทำไมข้อนี้ถึงถูก:
ตามแนวทาง ACR 2019 แนะนำใช้ Topical NSAIDs เป็น First-line สำหรับผู้ป่วยโรคข้อเข่าเสื่อม (Knee OA) เนื่องจากมีข้อแนะนำสนับสนุนที่เข้มแข็ง (Strongly recommended) และปลอดภัยกว่าการใช้ยาแก้ปวดชนิดรับประทานทั่วไป สำหรับ Paracetamol เป็นเพียงข้อแนะนำแบบมีเงื่อนไข (Conditionally recommended) และมี efficacy ลดปวดในข้อเสื่อมต่ำ
🔍 ข้ออื่นผิดเพราะอะไร:
• ข้อ ก. (Oral Paracetamol + Orphenadrine): Oral Paracetamol มีประสิทธิภาพลดปวดข้อเสื่อมได้น้อยกว่า NSAIDs แนวทาง ACR 2019 แนะนำให้ใช้แบบมีเงื่อนไข (Conditional) และไม่ถือเป็น First-line treatment เมื่อเทียบกับยาทาเฉพาะที่
• ข้อ ค. (Oral Tramadol): Oral Tramadol เป็นยากลุ่ม Weak opioid ที่มีผลข้างเคียงสูง เช่น คลื่นไส้ เวียนศีรษะ แนวทาง ACR แนะนำให้ใช้กรณีที่ผู้ป่วยไม่สามารถใช้ NSAIDs หรือไม่ตอบสนองต่อยา First-line อื่นๆ
• ข้อ ง. (Oral Diclofenac sodium): Oral Diclofenac มีประสิทธิภาพสูงแต่มีความเสี่ยงต่อระบบทางเดินอาหารและหัวใจหลอดเลือดสูงกว่ายาทาเฉพาะที่ จึงแนะนำให้เริ่มที่ Topical NSAIDs ก่อนในผู้ป่วยที่มีอาการปวดแบบ khuẩnๆ
• ข้อ จ. (Glucosamine sulfate oral capsule): Glucosamine sulfate ถูกพิจารณาว่าไม่มีประสิทธิภาพทางคลินิกที่ชัดเจนในการรักษาข้อเสื่อม แนวทาง ACR 2019 จึงมีข้อแนะนำคัดค้าน (Strongly recommend against) การใช้ยานี้</t>
        </is>
      </c>
      <c r="L11" s="186" t="n"/>
      <c r="M11" s="186" t="inlineStr">
        <is>
          <t>Musculoskeletal</t>
        </is>
      </c>
      <c r="N11" s="186" t="inlineStr">
        <is>
          <t>Osteoarthritis</t>
        </is>
      </c>
      <c r="O11" s="185" t="inlineStr">
        <is>
          <t>Clinic</t>
        </is>
      </c>
      <c r="P11" s="186" t="inlineStr">
        <is>
          <t>ACR 2019 OA: แนะนำ Topical NSAID เป็นอันดับแรกก่อน Oral NSAID ในข้อเข่าเสื่อม</t>
        </is>
      </c>
      <c r="Q11" s="185" t="inlineStr">
        <is>
          <t>ข้อสอบจริง</t>
        </is>
      </c>
      <c r="R11" s="185" t="inlineStr">
        <is>
          <t>2566</t>
        </is>
      </c>
      <c r="S11" s="185" t="n"/>
    </row>
    <row r="12" ht="24" customHeight="1" s="49">
      <c r="A12" s="185" t="n">
        <v>10</v>
      </c>
      <c r="B12" s="186" t="inlineStr">
        <is>
          <t>ผู้ป่วยโรคเกาต์ได้รับการสั่งใช้ยา Colchicine เพื่อระงับอาการอักเสบเฉียบพลัน เภสัชกรกำลังเตรียมส่งมอบยาและอธิบายคำแนะนำ</t>
        </is>
      </c>
      <c r="C12" s="186" t="inlineStr">
        <is>
          <t>เภสัชกรควรให้คำแนะนำแก่ผู้ป่วยเกี่ยวกับอาการไม่พึงประสงค์จากการใช้ยา (ADR) ที่โดดเด่นและพบบ่อยที่สุดของยา Colchicine ในข้อใด</t>
        </is>
      </c>
      <c r="D12" s="186" t="n"/>
      <c r="E12" s="186" t="inlineStr">
        <is>
          <t>ท้องเสียถ่ายเหลว</t>
        </is>
      </c>
      <c r="F12" s="186" t="inlineStr">
        <is>
          <t>ปวดศีรษะเฉียบพลัน</t>
        </is>
      </c>
      <c r="G12" s="186" t="inlineStr">
        <is>
          <t>ความดันโลหิตต่ำ</t>
        </is>
      </c>
      <c r="H12" s="186" t="inlineStr">
        <is>
          <t>ผื่นคันตามผิวหนัง</t>
        </is>
      </c>
      <c r="I12" s="186" t="inlineStr">
        <is>
          <t>ปัสสาวะเป็นเลือด</t>
        </is>
      </c>
      <c r="J12" s="185" t="n">
        <v>1</v>
      </c>
      <c r="K12" s="186" t="inlineStr">
        <is>
          <t>✅ คำตอบที่ถูกต้อง: ข้อ ก. ท้องเสียถ่ายเหลว
🎯 ทำไมข้อนี้ถึงถูก:
ท้องเสียถ่ายเหลว: ADR สำคัญที่พบบ่อยที่สุดของ Colchicine คือการกระตุ้นให้เกิดพิษต่อระบบทางเดินอาหาร โดยมีอาการท้องเสียถ่ายเหลว เป็นอาการหลัก ซึ่งสัมพันธ์โดยตรงกับขนาดยา (Dose-dependent) เภสัชกรต้องแนะนำให้ผู้ป่วยหยุดยาทันทีหากเริ่มมีอาการท้องเสีย
🔍 ข้ออื่นผิดเพราะอะไร:
• ข้อ ข. (ปวดศีรษะเฉียบพลัน): ปวดศีรษะเฉียบพลันไม่ใช่ผลข้างเคียงหลักที่พบได้บ่อยจาก Colchicine พิษของยาชนิดนี้มักจำเพาะต่อเซลล์ที่มีการแบ่งตัวเร็วเช่นเยื่อบุทางเดินอาหารมากกว่าระบบประสาทส่วนกลาง
• ข้อ ค. (ความดันโลหิตต่ำ): ความดันโลหิตต่ำอาจพบได้ในภาวะแทรกซ้อนจากการเกิดพิษแบบ Multi-organ failure ในขนาดยาที่สูงเกินไปมาก แต่ไม่ใช่ ADR ทั่วไปและโดดเด่นที่ต้องเตือนผู้ป่วยเมื่อใช้ยาในขนาดปกติ
• ข้อ ง. (ผื่นคันตามผิวหนัง): ผื่นคันตามผิวหนังเป็นปฏิกิริยาการแพ้ยาที่พบได้น้อยมาก และไม่ได้สัมพันธ์โดยตรงกับขนาดยา (Dose-dependent) เหมือนกับอาการทางระบบทางเดินอาหารของ Colchicine
• ข้อ จ. (ปัสสาวะเป็นเลือด): ปัสสาวะเป็นเลือดเป็นอาการของนิ่วในทางเดินปัสสาวะหรือผลจากการใช้ยาลดกรดยูริกกลุ่ม Uricosuric ไม่ใช่ผลข้างเคียงที่โดดเด่นและพบบ่อยของ Colchicine</t>
        </is>
      </c>
      <c r="L12" s="186" t="n"/>
      <c r="M12" s="186" t="inlineStr">
        <is>
          <t>Musculoskeletal</t>
        </is>
      </c>
      <c r="N12" s="186" t="inlineStr">
        <is>
          <t>Gout</t>
        </is>
      </c>
      <c r="O12" s="185" t="inlineStr">
        <is>
          <t>Clinic</t>
        </is>
      </c>
      <c r="P12" s="186" t="inlineStr">
        <is>
          <t>Colchicine Counseling: หยุดยาหรือลดขนาดทันทีหากเกิดอาการถ่ายเหลวรุนแรง</t>
        </is>
      </c>
      <c r="Q12" s="185" t="inlineStr">
        <is>
          <t>ข้อสอบจริง</t>
        </is>
      </c>
      <c r="R12" s="185" t="inlineStr">
        <is>
          <t>2566</t>
        </is>
      </c>
      <c r="S12" s="185" t="n"/>
    </row>
    <row r="13" ht="24" customHeight="1" s="49">
      <c r="A13" s="185" t="n">
        <v>11</v>
      </c>
      <c r="B13" s="186" t="inlineStr">
        <is>
          <t>ผู้ป่วยโรคข้ออักเสบรูมาตอยด์ (Rheumatoid Arthritis) ได้รับการรักษาด้วยยา Methotrexate (MTX) แต่อาการยังไม่ดีขึ้น</t>
        </is>
      </c>
      <c r="C13" s="186" t="inlineStr">
        <is>
          <t>แพทย์์พิจารณาจ่ายยาลดความรุนแรงของโรคกลุ่ม DMARDs ร่วมเพิ่มขึ้น หากผู้ป่วยมีประวัติการแพ้ยาในกลุ่ม Sulfa (Sulfonamides) อย่างรุนแรง ยาในข้อใดต่อไปนี้คือทางเลือกที่เหมาะสมที่สุดที่สามารถใช้ร่วมได้อย่างปลอดภัย</t>
        </is>
      </c>
      <c r="D13" s="186" t="n"/>
      <c r="E13" s="186" t="inlineStr">
        <is>
          <t>Sulfasalazine</t>
        </is>
      </c>
      <c r="F13" s="186" t="inlineStr">
        <is>
          <t>เพิ่มขนาด Methotrexate</t>
        </is>
      </c>
      <c r="G13" s="186" t="inlineStr">
        <is>
          <t>เพิ่มขนาด Prednisolone</t>
        </is>
      </c>
      <c r="H13" s="186" t="inlineStr">
        <is>
          <t>เพิ่มยา Hydroxychloroquine</t>
        </is>
      </c>
      <c r="I13" s="186" t="inlineStr">
        <is>
          <t>เพิ่มยา Azathioprine</t>
        </is>
      </c>
      <c r="J13" s="185" t="n">
        <v>4</v>
      </c>
      <c r="K13" s="186" t="inlineStr">
        <is>
          <t>✅ คำตอบที่ถูกต้อง: ข้อ ง. เพิ่มยา Hydroxychloroquine
🎯 ทำไมข้อนี้ถึงถูก:
เพิ่มยา Hydroxychloroquine: ผู้ป่วยโรคข้ออักเสบรูมาตอยด์ (RA) ที่ไม่สามารถควบคุมโรคด้วย Methotrexate เดี่ยว ๆ ได้ จำเป็นต้องปรับเพิ่มยาในกลุ่ม Conventional synthetic DMARDs (csDMARDs) ร่วมด้วย โดยยาทั้ง 3 ตัวที่นิยมใช้ร่วมกันคือ Methotrexate, Sulfasalazine, และ Hydroxychloroquine แต่เนื่องจากผู้ป่วยรายนี้มีประวัติแพ้ยากลุ่ม Sulfa อย่างรุนแรง ยา Sulfasalazine จึงเป็น contraindication เด็ดขาด ดังนั้นทางเลือกที่เหมาะสมและปลอดภัยที่สุดคือการสั่งจ่ายเพิ่มยา Hydroxychloroquine เพื่อควบคุมโรค
🔍 ข้ออื่นผิดเพราะอะไร:
• ข้อ ก. (Sulfasalazine): Sulfasalazine มีโครงสร้างแบบ Sulfa (Sulfonamides) ซึ่งเป็นข้อห้ามใช้เด็ดขาด (Contraindication) ในผู้ป่วยรายนี้ที่มีประวัติการแพ้ยากลุ่ม Sulfa อย่างรุนแรง
• ข้อ ข. (เพิ่มขนาด Methotrexate): การเพิ่มขนาด Methotrexate เพียงอย่างเดียวอาจเพิ่มความเสี่ยงต่อความเป็นพิษ (Hepatotoxicity, Bone marrow suppression) โดยที่ประสิทธิภาพอาจไม่เพียงพอเมื่อเทียบกับการใช้ยา DMARDs ร่วมกันหลายตัว
• ข้อ ค. (เพิ่มขนาด Prednisolone): Prednisolone เป็นยาสเตียรอยด์ที่ใช้บรรเทาอาการอักเสบชั่วคราว (Bridging therapy) ไม่ใช่ยาหลักที่ช่วยลดการลุกลามของโรคระยะยาว (DMARDs) และมีผลข้างเคียงสูงเมื่อใช้ระยะยาว
• ข้อ จ. (เพิ่มยา Azathioprine): Azathioprine มีความเป็นพิษสูงและประสิทธิภาพด้อยกว่าเมื่อเทียบกับ Triple therapy หรือการใช้ Hydroxychloroquine ปัจจุบันไม่ค่อยนิยมใช้เป็น First-line หรือ add-on DMARD ใน RA</t>
        </is>
      </c>
      <c r="L13" s="186" t="n"/>
      <c r="M13" s="186" t="inlineStr">
        <is>
          <t>Musculoskeletal</t>
        </is>
      </c>
      <c r="N13" s="186" t="inlineStr">
        <is>
          <t>Rheumatoid arthritis</t>
        </is>
      </c>
      <c r="O13" s="185" t="inlineStr">
        <is>
          <t>Clinic</t>
        </is>
      </c>
      <c r="P13" s="186" t="inlineStr">
        <is>
          <t>RA Treat-to-target: หากคุมโรคไม่ได้ด้วย MTX ให้พิจารณา Add-on csDMARDs อื่น (เช่น HCQ, SSZ)</t>
        </is>
      </c>
      <c r="Q13" s="185" t="inlineStr">
        <is>
          <t>ข้อสอบจริง</t>
        </is>
      </c>
      <c r="R13" s="185" t="inlineStr">
        <is>
          <t>2566</t>
        </is>
      </c>
      <c r="S13" s="185" t="n"/>
    </row>
    <row r="14" ht="24" customHeight="1" s="49">
      <c r="A14" s="185" t="n">
        <v>12</v>
      </c>
      <c r="B14" s="186" t="inlineStr">
        <is>
          <t>ผู้ป่วยโรคเกาต์อักเสบเรื้อรังได้รับยา Allopurinol ควบคู่กับ Colchicine วันละครั้ง</t>
        </is>
      </c>
      <c r="C14" s="186" t="inlineStr">
        <is>
          <t>ข้อใดคือวัตถุประสงค์หลักของการจ่ายยา Colchicine ร่วมด้วยในระยะเริ่มแรก</t>
        </is>
      </c>
      <c r="D14" s="186" t="n"/>
      <c r="E14" s="186" t="inlineStr">
        <is>
          <t>เพื่อลดผลข้างเคียงทางไตของ Allopurinol</t>
        </is>
      </c>
      <c r="F14" s="186" t="inlineStr">
        <is>
          <t>เพื่อเสริมฤทธิ์ต้านอักเสบและลดกรดยูริกของยา Allopurinol</t>
        </is>
      </c>
      <c r="G14" s="186" t="inlineStr">
        <is>
          <t>เพื่อป้องกันการเกิดข้ออักเสบเฉียบพลัน (Gout flare) จากการเปลี่ยนแปลงของระดับกรดยูริก</t>
        </is>
      </c>
      <c r="H14" s="186" t="inlineStr">
        <is>
          <t>เพื่อลดการเกิดนิ่วในไตจากกรดยูริก</t>
        </is>
      </c>
      <c r="I14" s="186" t="inlineStr">
        <is>
          <t>เพื่อเพิ่มการดูดซึมยา Allopurinol ในระบบทางเดินอาหาร</t>
        </is>
      </c>
      <c r="J14" s="185" t="n">
        <v>3</v>
      </c>
      <c r="K14" s="186" t="inlineStr">
        <is>
          <t>✅ คำตอบที่ถูกต้อง: ข้อ ค. เพื่อป้องกันการเกิดข้ออักเสบเฉียบพลัน (Gout flare) จากการเปลี่ยนแปลงของระดับกรดยูริก
🎯 ทำไมข้อนี้ถึงถูก:
เพื่อป้องกันการเกิดข้ออักเสบเฉียบพลัน (Gout flare) จากการเปลี่ยนแปลงของระดับกรดยูริก: วัตถุประสงค์หลักของการให้ Colchicine ขนาดต่ำควบคู่กับ Allopurinol ในระยะเริ่มต้นของการลดกรดยูริก (ULT) คือการป้องกันข้ออักเสบเฉียบพลันกำเริบ (Gout flare prophylaxis) เนื่องจากกรดยูริกในเลือดที่แกว่งและลดลงอย่างรวดเร็วจะทำให้ผลึกเกลือยูเรตละลายตัวและกระตุ้นระบบภูมิคุ้มกันให้เกิดการอักเสบในข้อขึ้นมาได้
🔍 ข้ออื่นผิดเพราะอะไร:
• ข้อ ก. (เพื่อลดผลข้างเคียงทางไตของ Allopurinol): Colchicine ไม่ได้มีกลไกใดๆ ในการปกป้องไตหรือลดผลข้างเคียงทางไตจากยา Allopurinol ทั้งสองตัวออกฤทธิ์อิสระต่อกันในการจัดการโรคเกาต์
• ข้อ ข. (เพื่อเสริมฤทธิ์ต้านอักเสบและลดกรดยูริกของยา Allopurinol): Colchicine เป็นยาต้านการอักเสบเท่านั้น ไม่มีกลไกในการยับยั้งเอนไซม์ Xanthine oxidase หรือลดกรดยูริก จึงไม่สามารถเสริมฤทธิ์ลดกรดยูริกของ Allopurinol ได้
• ข้อ ง. (เพื่อลดการเกิดนิ่วในไตจากกรดยูริก): การเกิดนิ่วในไตจากกรดยูริกเกิดจากการขับกรดยูริกที่มากเกินไปทางปัสสาวะ Colchicine ไม่มีผลต่อการขับหรือลดการเกิดนิ่วในไตแต่อย่างใด
• ข้อ จ. (เพื่อเพิ่มการดูดซึมยา Allopurinol ในระบบทางเดินอาหาร): Colchicine ไม่ได้มีผลต่อเภสัชจลนศาสตร์ในการดูดซึมยา Allopurinol ผ่านระบบทางเดินอาหาร การดูดซึมของ Allopurinol เกิดขึ้นตามปกติแม้จะไม่มี Colchicine</t>
        </is>
      </c>
      <c r="L14" s="186" t="n"/>
      <c r="M14" s="186" t="inlineStr">
        <is>
          <t>Musculoskeletal</t>
        </is>
      </c>
      <c r="N14" s="186" t="inlineStr">
        <is>
          <t>Gout</t>
        </is>
      </c>
      <c r="O14" s="185" t="inlineStr">
        <is>
          <t>Clinic</t>
        </is>
      </c>
      <c r="P14" s="186" t="inlineStr">
        <is>
          <t>Gout Prophylaxis: ป้องกัน Gout flare จากการแกว่งของระดับกรดยูริกในช่วงเริ่ม ULT</t>
        </is>
      </c>
      <c r="Q14" s="185" t="inlineStr">
        <is>
          <t>ข้อสอบจริง</t>
        </is>
      </c>
      <c r="R14" s="185" t="inlineStr">
        <is>
          <t>2566</t>
        </is>
      </c>
      <c r="S14" s="185" t="n"/>
    </row>
    <row r="15" ht="24" customHeight="1" s="49">
      <c r="A15" s="185" t="n">
        <v>13</v>
      </c>
      <c r="B15" s="186" t="inlineStr"/>
      <c r="C15" s="186" t="inlineStr">
        <is>
          <t>พารามิเตอร์หรือการตรวจติดตามในข้อใดต่อไปนี้ที่ ไม่จำเป็น ต้องได้รับการตรวจเป็นประจำระหว่างการใช้ยา Methotrexate (MTX) เพื่อความปลอดภัย</t>
        </is>
      </c>
      <c r="D15" s="186" t="n"/>
      <c r="E15" s="186" t="inlineStr">
        <is>
          <t>Complete Blood Count (CBC)</t>
        </is>
      </c>
      <c r="F15" s="186" t="inlineStr">
        <is>
          <t>Liver function tests (AST/ALT)</t>
        </is>
      </c>
      <c r="G15" s="186" t="inlineStr">
        <is>
          <t>Renal function (Serum creatinine)</t>
        </is>
      </c>
      <c r="H15" s="186" t="inlineStr">
        <is>
          <t>Chest X-ray</t>
        </is>
      </c>
      <c r="I15" s="186" t="inlineStr">
        <is>
          <t>การตรวจตาอย่างละเอียดโดยจักษุแพทย์์ (Eye examination)</t>
        </is>
      </c>
      <c r="J15" s="185" t="n">
        <v>5</v>
      </c>
      <c r="K15" s="186" t="inlineStr">
        <is>
          <t>✅ คำตอบที่ถูกต้อง: ข้อ จ. การตรวจตาอย่างละเอียดโดยจักษุแพทย์์ (Eye examination)
🎯 ทำไมข้อนี้ถึงถูก:
การประเมินหรือตรวจตาอย่างละเอียดโดยจักษุแพทย์์ (Ophthalmologic examination) เป็นพารามิเตอร์ที่จำเป็นสำหรับเฝ้าระวังพิษต่อจอประสาทตา (Retinotoxicity) จากยา Hydroxychloroquine (HCQ) เท่านั้น ไม่จำเป็นสำหรับการตรวจติดตามยา Methotrexate (MTX) ขณะที่การใช้ MTX ต้องตรวจติดตาม CBC (เฝ้าระวัง Bone marrow suppression), LFT (Hepatotoxicity), Creatinine (Renal function), และ Chest X-ray (เฝ้าระวัง Pulmonary fibrosis/Pneumonitis)
🔍 ข้ออื่นผิดเพราะอะไร:
• ข้อ ก. (Complete Blood Count (CBC)): Complete Blood Count (CBC) เป็นพารามิเตอร์ที่จำเป็นอย่างยิ่งในการติดตามการใช้ Methotrexate เพื่อเฝ้าระวังภาวะกดไขกระดูก (Bone marrow suppression) ที่อันตรายถึงชีวิต
• ข้อ ข. (Liver function tests (AST/ALT)): Liver function tests (AST/ALT) ต้องได้รับการตรวจติดตามเป็นระยะ เนื่องจาก Methotrexate สามารถทำให้เกิดพิษต่อตับ (Hepatotoxicity) และภาวะตับแข็งได้หากใช้เป็นเวลานาน
• ข้อ ค. (Renal function (Serum creatinine)): Renal function (Serum creatinine) จำเป็นต้องตรวจติดตาม เพราะ Methotrexate ถูกขับออกทางไตเป็นหลัก หากการทำงานของไตบกพร่องจะทำให้ยาคั่งและเกิดพิษรุนแรง
• ข้อ ง. (Chest X-ray): Chest X-ray มักได้รับการตรวจก่อนเริ่มยาหรือระหว่างติดตามการรักษาเพื่อเฝ้าระวังภาวะปอดอักเสบแทรกซ้อน (Methotrexate-induced pneumonitis หรือ Pulmonary fibrosis)</t>
        </is>
      </c>
      <c r="L15" s="186" t="n"/>
      <c r="M15" s="186" t="inlineStr">
        <is>
          <t>Musculoskeletal</t>
        </is>
      </c>
      <c r="N15" s="186" t="inlineStr">
        <is>
          <t>Rheumatoid arthritis</t>
        </is>
      </c>
      <c r="O15" s="185" t="inlineStr">
        <is>
          <t>Clinic</t>
        </is>
      </c>
      <c r="P15" s="186" t="inlineStr">
        <is>
          <t>DMARDs Monitoring: HCQ ต้องตรวจคัดกรอง Retinal toxicity ด้วย Eye exam ประจำปี (MTX ไม่ต้อง)</t>
        </is>
      </c>
      <c r="Q15" s="185" t="inlineStr">
        <is>
          <t>ข้อสอบจริง</t>
        </is>
      </c>
      <c r="R15" s="185" t="inlineStr">
        <is>
          <t>2566</t>
        </is>
      </c>
      <c r="S15" s="185" t="n"/>
    </row>
    <row r="16" ht="24" customHeight="1" s="49">
      <c r="A16" s="185" t="n">
        <v>14</v>
      </c>
      <c r="B16" s="186" t="inlineStr">
        <is>
          <t>ผู้ป่วยหญิงอายุ 32 ปี ได้รับการวินิจฉัยเป็นโรคข้ออักเสบรูมาตอยด์ (Rheumatoid arthritis: RA) กำลังได้รับการรักษาด้วยยา Methotrexate (MTX) ขนาด 15 mg รับประทานสัปดาห์ละ 1 ครั้ง ร่วมกับ Folic acid 5 mg สัปดาห์ละ 1 ครั้ง เภสัชกรเตรียมให้คำแนะนำการใช้ยา</t>
        </is>
      </c>
      <c r="C16" s="186" t="inlineStr">
        <is>
          <t>คำแนะนำข้อใดต่อไปนี้เกี่ยวกับการใช้ยา Methotrexate (MTX) ในผู้ป่วยโรคข้ออักเสบรูมาตอยด์ที่ ไม่เหมาะสม หรือผิดพลาด</t>
        </is>
      </c>
      <c r="D16" s="186" t="n"/>
      <c r="E16" s="186" t="inlineStr">
        <is>
          <t>แนะนำให้หลีกเลี่ยงการดื่มเครื่องดื่มแอลกอฮอล์ในระหว่างใช้ยานี้</t>
        </is>
      </c>
      <c r="F16" s="186" t="inlineStr">
        <is>
          <t>รับประทานยาเพียงสัปดาห์ละ 1 ครั้งตามที่แพทย์์สั่ง (ห้ามกินทุกวัน)</t>
        </is>
      </c>
      <c r="G16" s="186" t="inlineStr">
        <is>
          <t>รับประทานร่วมกับ Folic acid ตามแพทย์์สั่งเพื่อลดอาการปากเปื่อยและผลข้างเคียงอื่น ๆ</t>
        </is>
      </c>
      <c r="H16" s="186" t="inlineStr">
        <is>
          <t>สามารถปรับลดขนาดยาเองได้ทันทีเมื่ออาการของโรคเริ่มคงที่หรือไม่มีอาการปวดอักเสบ</t>
        </is>
      </c>
      <c r="I16" s="186" t="inlineStr">
        <is>
          <t>หากมีอาการไข้ เจ็บคอ หรือไอแห้งผิดปกติ ให้หยุดยาและรีบมาพบแพทย์์ทันที</t>
        </is>
      </c>
      <c r="J16" s="185" t="n">
        <v>4</v>
      </c>
      <c r="K16" s="186" t="inlineStr">
        <is>
          <t>✅ คำตอบที่ถูกต้อง: ข้อ ง. สามารถปรับลดขนาดยาเองได้ทันทีเมื่ออาการของโรคเริ่มคงที่หรือไม่มีอาการปวดอักเสบ
🎯 ทำไมข้อนี้ถึงถูก:
สามารถปรับลดขนาดยาเองได้ทันทีเมื่ออาการของโรคเริ่มคงที่หรือไม่มีอาการปวดอักเสบ: ผู้ป่วยไม่มีสิทธิ์ปรับลดหรือเพิ่มขนาดยากลุ่ม DMARDs (รวมถึง Methotrexate) ด้วยตัวเองเด็ดขาด เนื่องจากเป็นยาที่มีดัชนีการรักษาแคบและมีความเป็นพิษสูง การปรับขนาดยาจำเป็นต้องตรวจประเมินดัชนีความรุนแรงของโรค (Disease activity) และค่าทางห้องปฏิบัติการอย่างรอบคอบโดยแพทย์์ผู้เชี่ยวชาญ ส่วนข้ออื่น ๆ เป็นคำแนะนำที่ถูกต้องและเหมาะสมสำหรับผู้ป่วยที่ใช้ MTX
🔍 ข้ออื่นผิดเพราะอะไร:
• ข้อ ก. (แนะนำให้หลีกเลี่ยงการดื่มเครื่องดื่มแอลกอฮอล์ในระหว่างใช้ยานี้): Methotrexate มีความเสี่ยงในการเกิดพิษต่อตับ (Hepatotoxicity) สูง การดื่มแอลกอฮอล์จะยิ่งเสริมความเสี่ยงให้เกิดตับอักเสบหรือตับแข็ง คำแนะนำให้หลีกเลี่ยงจึงถูกต้อง
• ข้อ ข. (รับประทานยาเพียงสัปดาห์ละ 1 ครั้งตามที่แพทย์์สั่ง (ห้ามกินทุกวัน)): Methotrexate สำหรับโรค RA มีข้อกำหนดการให้ยาที่เคร่งครัดคือรับประทานสัปดาห์ละ 1 ครั้งเท่านั้น การรับประทานทุกวันจะทำให้เกิดพิษเฉียบพลันถึงชีวิต คำแนะนำนี้จึงถูกต้อง
• ข้อ ค. (รับประทานร่วมกับ Folic acid ตามแพทย์์สั่งเพื่อลดอาการปากเปื่อยและผลข้างเคียงอื่น ๆ): Folic acid ช่วยป้องกันและลดผลข้างเคียงของ Methotrexate เช่น แผลในปาก ปากเปื่อย (Stomatitis) และลดความเสี่ยงต่อการเกิดพิษต่อตับโดยไม่รบกวนประสิทธิภาพของยา
• ข้อ จ. (หากมีอาการไข้ เจ็บคอ หรือไอแห้งผิดปกติ ให้หยุดยาและรีบมาพบแพทย์์ทันที): อาการไข้ เจ็บคอ หรือไอแห้ง เป็นสัญญาณเตือนสำคัญของภาวะไขกระดูกถูกกด (ติดเชื้อ) หรือปอดอักเสบ (Pneumonitis) การหยุดยาและพบแพทย์์ทันทีจึงเป็นคำแนะนำที่ถูกต้อง</t>
        </is>
      </c>
      <c r="L16" s="186" t="n"/>
      <c r="M16" s="186" t="inlineStr">
        <is>
          <t>Musculoskeletal</t>
        </is>
      </c>
      <c r="N16" s="186" t="inlineStr">
        <is>
          <t>Rheumatoid arthritis</t>
        </is>
      </c>
      <c r="O16" s="185" t="inlineStr">
        <is>
          <t>Clinic</t>
        </is>
      </c>
      <c r="P16" s="186" t="inlineStr">
        <is>
          <t>DMARDs Counseling: MTX ทานสัปดาห์ละ 1 ครั้งเท่านั้น ห้ามทานทุกวัน และห้ามปรับลดขนาดยาเอง</t>
        </is>
      </c>
      <c r="Q16" s="185" t="inlineStr">
        <is>
          <t>ข้อสอบจริง</t>
        </is>
      </c>
      <c r="R16" s="185" t="inlineStr">
        <is>
          <t>2566</t>
        </is>
      </c>
      <c r="S16" s="185" t="inlineStr">
        <is>
          <t>CASE-MS-RA-01</t>
        </is>
      </c>
    </row>
    <row r="17" ht="24" customHeight="1" s="49">
      <c r="A17" s="185" t="n">
        <v>15</v>
      </c>
      <c r="B17" s="186" t="inlineStr">
        <is>
          <t>ผู้ป่วยหญิงอายุ 32 ปี โรคข้ออักเสบรูมาตอยด์ (RA) ได้รับยา Methotrexate (MTX) ในขนาดเต็มที่ (20-25 mg/สัปดาห์) ต่อเนื่องมานาน 3 เดือน แต่อาการข้ออักเสบยังไม่สงบ (Active RA) และมีผลตรวจการทำงานของตับปกติ ไม่มีข้อห้ามใช้ของยากลุ่ม DMARDs</t>
        </is>
      </c>
      <c r="C17" s="186" t="inlineStr">
        <is>
          <t>การจัดการการรักษาทางยาในข้อใดเหมาะสมที่สุดสำหรับผู้ป่วยรายนี้เพื่อควบคุมอาการของโรคตามแนวทางเวชปฏิบัติ</t>
        </is>
      </c>
      <c r="D17" s="186" t="n"/>
      <c r="E17" s="186" t="inlineStr">
        <is>
          <t>เพิ่มขนาดยา Methotrexate</t>
        </is>
      </c>
      <c r="F17" s="186" t="inlineStr">
        <is>
          <t>เพิ่มขนาดยา Corticosteroids</t>
        </is>
      </c>
      <c r="G17" s="186" t="inlineStr">
        <is>
          <t>เพิ่มยา Sulfasalazine</t>
        </is>
      </c>
      <c r="H17" s="186" t="inlineStr">
        <is>
          <t>เพิ่มยา Hydroxychloroquine</t>
        </is>
      </c>
      <c r="I17" s="186" t="inlineStr">
        <is>
          <t>เพิ่มยา Leflunomide</t>
        </is>
      </c>
      <c r="J17" s="185" t="n">
        <v>5</v>
      </c>
      <c r="K17" s="186" t="inlineStr">
        <is>
          <t>✅ คำตอบที่ถูกต้อง: ข้อ จ. เพิ่มยา Leflunomide
🎯 ทำไมข้อนี้ถึงถูก:
เพิ่มยา Leflunomide: จากกรณีศึกษา ผู้ป่วยมีอาการรุนแรงระดับปานกลาง (Moderate disease activity) และมีข้อจำกัดในการใช้ Sulfasalazine เนื่องจากแพ้ยากลุ่ม Sulfa ดังนั้นตัวยาในกลุ่ม csDMARDs ที่มี efficacy สูงใกล้เคียงกับ Methotrexate และสามารถใช้ร่วมกับ Methotrexate หรือใช้เดี่ยว ๆ ทดแทนได้ดีคือ Leflunomide (ยับยั้ง Pyrimidine synthesis) ซึ่งมีความเหมาะสมในการควบคุมความรุนแรงของโรค
🔍 ข้ออื่นผิดเพราะอะไร:
• ข้อ ก. (เพิ่มขนาดยา Methotrexate): การเพิ่มขนาด Methotrexate ต่อเนื่องเมื่อควบคุมอาการไม่ได้อาจไปถึงขีดจำกัดของขนาดยาที่ปลอดภัย และเพิ่มความเสี่ยงของพิษสะสมโดยไม่เกิดประโยชน์ทางคลินิกเพิ่มเติม
• ข้อ ข. (เพิ่มขนาดยา Corticosteroids): Corticosteroids ใช้เพื่อบรรเทาอาการอักเสบเฉียบพลันเป็นช่วงเวลาสั้นๆ (Bridging) ไม่ควรเพิ่มขนาดหรือใช้ต่อเนื่องระยะยาวเนื่องจากผลข้างเคียงสูงและไม่ได้ชะลอความเสียหายของข้อ
• ข้อ ค. (เพิ่มยา Sulfasalazine): Sulfasalazine มีโครงสร้างหลักคือซัลโฟนาไมด์ (Sulfonamide) ซึ่งเป็นข้อห้ามใช้เด็ดขาด (Absolute contraindication) ในผู้ป่วยรายนี้ที่มีประวัติแพ้ยากลุ่ม Sulfa อย่างรุนแรง
• ข้อ ง. (เพิ่มยา Hydroxychloroquine): Hydroxychloroquine แม้จะใช้ร่วมได้ แต่สำหรับผู้ป่วยที่มี Moderate ถึง High disease activity ยา Leflunomide มักให้ประสิทธิภาพเทียบเท่ากับ MTX ในการควบคุมโรคได้ดีกว่าเมื่อใช้เป็นยาเดี่ยวหรือเสริม</t>
        </is>
      </c>
      <c r="L17" s="186" t="n"/>
      <c r="M17" s="186" t="inlineStr">
        <is>
          <t>Musculoskeletal</t>
        </is>
      </c>
      <c r="N17" s="186" t="inlineStr">
        <is>
          <t>Rheumatoid arthritis</t>
        </is>
      </c>
      <c r="O17" s="185" t="inlineStr">
        <is>
          <t>Clinic</t>
        </is>
      </c>
      <c r="P17" s="186" t="inlineStr">
        <is>
          <t>RA Sulfa Allergy: Sulfasalazine มีโครงสร้าง Sulfa ห้ามใช้ในคนไข้แพ้ Sulfa ให้เลี่ยงไปใช้ HCQ หรือ LEF [RECONSTRUCTED: เติมเต็มบริบทเคสผู้ป่วย RA ที่ไม่ตอบสนองต่อ MTX ตาม Rule 3.9]</t>
        </is>
      </c>
      <c r="Q17" s="185" t="inlineStr">
        <is>
          <t>ข้อสอบจริง</t>
        </is>
      </c>
      <c r="R17" s="185" t="inlineStr">
        <is>
          <t>2566</t>
        </is>
      </c>
      <c r="S17" s="185" t="inlineStr">
        <is>
          <t>CASE-MS-RA-01</t>
        </is>
      </c>
    </row>
    <row r="18" ht="24" customHeight="1" s="49">
      <c r="A18" s="185" t="n">
        <v>16</v>
      </c>
      <c r="B18" s="186" t="inlineStr">
        <is>
          <t>ผู้ป่วยหญิงอายุ 62 ปี มีอาการปวดข้อเข่าทั้งสองข้าง ปวดสัมพันธ์กับการเดินลงน้ำหนัก มีอาการข้อฝืดขัดตึงในตอนเช้าหลังตื่นนอนไม่เกิน 30 นาที ขยับข้อแล้วมีเสียงกรอบแกรบ (Crepitus) ไม่มีอาการปวดบวมแดงร้อน มีโรคประจำตัวคือความดันโลหิตสูง</t>
        </is>
      </c>
      <c r="C18" s="186" t="inlineStr">
        <is>
          <t>จากประวัติและอาการแสดงทางคลินิกของผู้ป่วยรายนี้ คาดว่าผู้ป่วยเป็นโรคในข้อใดมากที่สุด</t>
        </is>
      </c>
      <c r="D18" s="186" t="n"/>
      <c r="E18" s="186" t="inlineStr">
        <is>
          <t>Osteoporosis</t>
        </is>
      </c>
      <c r="F18" s="186" t="inlineStr">
        <is>
          <t>Rheumatoid arthritis</t>
        </is>
      </c>
      <c r="G18" s="186" t="inlineStr">
        <is>
          <t>Gout</t>
        </is>
      </c>
      <c r="H18" s="186" t="inlineStr">
        <is>
          <t>Osteoarthritis</t>
        </is>
      </c>
      <c r="I18" s="186" t="inlineStr">
        <is>
          <t>Tendinitis</t>
        </is>
      </c>
      <c r="J18" s="185" t="n">
        <v>4</v>
      </c>
      <c r="K18" s="186" t="inlineStr">
        <is>
          <t>✅ คำตอบที่ถูกต้อง: ข้อ ง. Osteoarthritis
🎯 ทำไมข้อนี้ถึงถูก:
Osteoarthritis: ผู้ป่วยสูงอายุ (55 ปี), น้ำหนักเกิน (BMI 26.67), ปวดข้อเข่าทั้งสองข้างเวลาขึ้นลงบันได (มีแรงกดทับข้อ), ข้อฝืดตึงตอนเช้าสั้น ๆ เพียง 10 นาที (Morning stiffness &lt; 30 นาที), คลำพบเสียงกรอบแกรบ (Crepitus) และไม่มีการอักเสบ บวม แดง ร้อนของข้อ ร่วมกับไม่มีโรคประจำตัวอื่น อาการทางคลินิกทั้งหมดชี้ชัดว่าเป็นโรคข้อเข่าเสื่อม (Osteoarthritis)
🔍 ข้ออื่นผิดเพราะอะไร:
• ข้อ ก. (Osteoporosis): Osteoporosis เป็นภาวะที่มวลกระดูกบางและเปราะบาง มักไม่แสดงอาการปวดข้อ หรือข้อฝืดตึงตอนเช้า และคลำข้อไม่มีเสียงกรอบแกรบแบบ Osteoarthritis
• ข้อ ข. (Rheumatoid arthritis): Rheumatoid arthritis เป็นโรคภูมิคุ้มกันทำลายตัวเองที่มีการอักเสบชัดเจน (บวม แดง ร้อน) และข้อฝืดตึงตอนเช้า (Morning stiffness) มักเป็นนานกว่า 1 ชั่วโมง ต่างจากกรณีนี้ที่เป็นสั้นๆ
• ข้อ ค. (Gout): Gout มีอาการปวดบวมแดงร้อนเฉียบพลันชัดเจน มักเป็นข้อเดียว (Monoarthritis) เช่น ข้อง่ามนิ้วโป้งเท้า ไม่ใช่อาการปวดเรื้อรังที่ข้อเข่าแบบมีเสียงกรอบแกรบ
• ข้อ จ. (Tendinitis): Tendinitis (เส้นเอ็นอักเสบ) มักมีจุดกดเจ็บเฉพาะที่ตามแนวเส้นเอ็นและไม่มีเสียงกรอบแกรบในข้อขณะขยับหรืออาการข้อฝืดตึงตอนเช้าที่ชัดเจนเท่าข้อเสื่อม</t>
        </is>
      </c>
      <c r="L18" s="186" t="n"/>
      <c r="M18" s="186" t="inlineStr">
        <is>
          <t>Musculoskeletal</t>
        </is>
      </c>
      <c r="N18" s="186" t="inlineStr">
        <is>
          <t>Osteoarthritis</t>
        </is>
      </c>
      <c r="O18" s="185" t="inlineStr">
        <is>
          <t>Clinic</t>
        </is>
      </c>
      <c r="P18" s="186" t="inlineStr">
        <is>
          <t>OA Clinical Features: ข้อฝืดขัดสั้น ๆ (&lt;30 นาที), อาการปวดสัมพันธ์กับการลงน้ำหนัก/เคลื่อนไหว</t>
        </is>
      </c>
      <c r="Q18" s="185" t="inlineStr">
        <is>
          <t>ข้อสอบจริง</t>
        </is>
      </c>
      <c r="R18" s="185" t="inlineStr">
        <is>
          <t>2566</t>
        </is>
      </c>
      <c r="S18" s="185" t="inlineStr">
        <is>
          <t>CASE_OA_CLINICAL_01</t>
        </is>
      </c>
    </row>
    <row r="19" ht="24" customHeight="1" s="49">
      <c r="A19" s="185" t="n">
        <v>17</v>
      </c>
      <c r="B19" s="186" t="inlineStr">
        <is>
          <t>ผู้ป่วยหญิงอายุ 62 ปี มีอาการปวดข้อเข่าทั้งสองข้าง ปวดสัมพันธ์กับการเดินลงน้ำหนัก มีอาการข้อฝืดขัดตึงในตอนเช้าหลังตื่นนอนไม่เกิน 30 นาที ขยับข้อแล้วมีเสียงกรอบแกรบ (Crepitus) ไม่มีอาการปวดบวมแดงร้อน มีโรคประจำตัวคือความดันโลหิตสูง</t>
        </is>
      </c>
      <c r="C19" s="186" t="inlineStr">
        <is>
          <t>จากกรณีศึกษาข้างต้น ยาบรรเทาอาการปวดในข้อใดที่มีผลเสียหรือส่งผลกระทบต่อการควบคุมระดับความดันโลหิตสูงในผู้ป่วยรายนี้มากที่สุด</t>
        </is>
      </c>
      <c r="D19" s="186" t="n"/>
      <c r="E19" s="186" t="inlineStr">
        <is>
          <t>Etoricoxib</t>
        </is>
      </c>
      <c r="F19" s="186" t="inlineStr">
        <is>
          <t>Paracetamol</t>
        </is>
      </c>
      <c r="G19" s="186" t="inlineStr">
        <is>
          <t>Tolperisone</t>
        </is>
      </c>
      <c r="H19" s="186" t="inlineStr">
        <is>
          <t>Tramadol</t>
        </is>
      </c>
      <c r="I19" s="186" t="inlineStr">
        <is>
          <t>Codeine</t>
        </is>
      </c>
      <c r="J19" s="185" t="n">
        <v>1</v>
      </c>
      <c r="K19" s="186" t="inlineStr">
        <is>
          <t>✅ คำตอบที่ถูกต้อง: ข้อ ก. Etoricoxib
🎯 ทำไมข้อนี้ถึงถูก:
Etoricoxib: ยาลดอักเสบกลุ่ม Selective COX-2 Inhibitors โดยเฉพาะ Etoricoxib มีความสัมพันธ์กับการเกิดปฏิกิริยาข้างเคียงในการเก็บกักโซเดียมและน้ำ (Sodium &amp; Water retention) ในไต ส่งผลให้เพิ่มแรงดันและทำให้การควบคุมระดับความดันโลหิตในคนไข้โรคความดันโลหิตสูงแย่ลงได้มากที่สุดในกลุ่มยาแก้ปวดปวดที่ระบุ
🔍 ข้ออื่นผิดเพราะอะไร:
• ข้อ ข. (Paracetamol): Paracetamol ออกฤทธิ์ลดปวดและไข้ผ่านกลไกส่วนกลาง ไม่มีผลต่อการคั่งของน้ำและโซเดียมที่ไต จึงไม่ส่งผลกระทบต่อระดับความดันโลหิตของผู้ป่วย
• ข้อ ค. (Tolperisone): Tolperisone เป็นยาคลายกล้ามเนื้อที่ออกฤทธิ์ผ่านระบบประสาทส่วนกลาง ไม่มีผลแทรกแซงการทำงานของหลอดเลือด ไต หรือการคั่งของโซเดียม จึงไม่มีผลเสียต่อความดันโลหิต
• ข้อ ง. (Tramadol): Tramadol เป็นยากลุ่ม weak opioid ที่ออกฤทธิ์ที่ mu-receptor และยับยั้งการเก็บกลับ serotonin/norepinephrine อาจมีผลต่ออัตราการเต้นหัวใจเล็กน้อย แต่ไม่ได้ทำให้ความดันโลหิตสูงอย่างมีนัยสำคัญเท่า NSAIDs
• ข้อ จ. (Codeine): Codeine เป็นยากลุ่ม opioid ที่ออกฤทธิ์ระงับปวด ไม่มีกลไกทำให้เกิด sodium retention หรือขัดขวางการหลั่ง prostaglandin ที่ไต จึงไม่ทำให้ความดันโลหิตเพิ่มขึ้น</t>
        </is>
      </c>
      <c r="L19" s="186" t="n"/>
      <c r="M19" s="186" t="inlineStr">
        <is>
          <t>Musculoskeletal</t>
        </is>
      </c>
      <c r="N19" s="186" t="inlineStr">
        <is>
          <t>Osteoarthritis</t>
        </is>
      </c>
      <c r="O19" s="185" t="inlineStr">
        <is>
          <t>Clinic</t>
        </is>
      </c>
      <c r="P19" s="186" t="inlineStr">
        <is>
          <t>OA CV Safety: Etoricoxib / COX-2 inhibitors เพิ่มความเสี่ยง Thrombotic CV events สูงสุด</t>
        </is>
      </c>
      <c r="Q19" s="185" t="inlineStr">
        <is>
          <t>แบบฝึกหัด</t>
        </is>
      </c>
      <c r="R19" s="185" t="inlineStr">
        <is>
          <t>เล่มม่วง</t>
        </is>
      </c>
      <c r="S19" s="185" t="inlineStr">
        <is>
          <t>CASE_OA_CLINICAL_01</t>
        </is>
      </c>
    </row>
    <row r="20" ht="24" customHeight="1" s="49">
      <c r="A20" s="185" t="n">
        <v>18</v>
      </c>
      <c r="B20" s="186" t="inlineStr">
        <is>
          <t>ผู้ป่วยหญิงอายุ 62 ปี มีอาการปวดข้อเข่าทั้งสองข้าง ปวดสัมพันธ์กับการเดินลงน้ำหนัก มีอาการข้อฝืดขัดตึงในตอนเช้าหลังตื่นนอนไม่เกิน 30 นาที ขยับข้อแล้วมีเสียงกรอบแกรบ (Crepitus) ไม่มีอาการปวดบวมแดงร้อน มีโรคประจำตัวคือความดันโลหิตสูง</t>
        </is>
      </c>
      <c r="C20" s="186" t="inlineStr">
        <is>
          <t>จากกรณีศึกษาข้างต้น ยาแก้ปวดอักเสบในข้อใดที่ควรเลือกใช้รักษาอาการปวดข้อเข่าเสื่อมของผู้ป่วยรายนี้เป็นอันดับแรกตามแนวทางเวชปฏิบัติ</t>
        </is>
      </c>
      <c r="D20" s="186" t="n"/>
      <c r="E20" s="186" t="inlineStr">
        <is>
          <t>Paracetamol + Orphenadrine</t>
        </is>
      </c>
      <c r="F20" s="186" t="inlineStr">
        <is>
          <t>Tramadol</t>
        </is>
      </c>
      <c r="G20" s="186" t="inlineStr">
        <is>
          <t>Glucosamine sulfate</t>
        </is>
      </c>
      <c r="H20" s="186" t="inlineStr">
        <is>
          <t>Capsaicin gel</t>
        </is>
      </c>
      <c r="I20" s="186" t="inlineStr">
        <is>
          <t>Diclofenac oral tablet</t>
        </is>
      </c>
      <c r="J20" s="185" t="n">
        <v>4</v>
      </c>
      <c r="K20" s="186" t="inlineStr">
        <is>
          <t>✅ คำตอบที่ถูกต้อง: ข้อ ง. Capsaicin gel
🎯 ทำไมข้อนี้ถึงถูก:
เนื่องจากผู้ป่วยรายนี้ทาน Paracetamol เพื่อบรรเทาอาการปวดข้อเข่าเสื่อมแต่ไม่ได้ผล และผู้ป่วยมีภาวะความดันโลหิตสูงร่วมด้วย การจ่ายยาแก้ปวดชนิดรับประทานกลุ่ม NSAIDs (Diclofenac tablet) อาจส่งผลเสียต่อความดันโลหิตและเพิ่มความเสี่ยงทางระบบหัวใจและหลอดเลือด ดังนั้นยาบรรเทาอาการ first-line ถัดมาที่มี safety สูงและแนะนำในเวชปฏิบัติคือ ยาทาเฉพาะที่ Capsaicin gel (ทาเพื่อลดปริมาณ Substance P ในเส้นประสาทรับความรู้สึก) เพื่อหลีกเลี่ยงผลเสียของยากินทั่วร่างกาย
🔍 ข้ออื่นผิดเพราะอะไร:
• ข้อ ก. (Paracetamol + Orphenadrine): Paracetamol + Orphenadrine มีรายงานแล้วว่าผู้ป่วยเคยใช้ Paracetamol แล้วไม่ได้ผล และยานี้ไม่มีประสิทธิภาพเพียงพอต่อการลดการอักเสบในข้อเข่าเสื่อมที่มีอาการ
• ข้อ ข. (Tramadol): Tramadol มีผลข้างเคียงสูง (คลื่นไส้ ง่วงซึม) และตามแนวทางของ ACR จัดเป็นยาทางเลือกเมื่อผู้ป่วยไม่สามารถใช้ยา Topical NSAIDs ได้ ไม่ใช่ตัวเลือกอันดับแรก
• ข้อ ค. (Glucosamine sulfate): Glucosamine sulfate ไม่มีหลักฐานสนับสนุนที่หนักแน่นเพียงพอในการลดอาการปวดหรือซ่อมแซมกระดูกอ่อน Guideline ปัจจุบันของ ACR จึงแนะนำไม่ให้ใช้ (Strongly recommend against)
• ข้อ จ. (Diclofenac oral tablet): Diclofenac oral tablet เป็นยากินที่สามารถเพิ่มความดันโลหิตและก่อผลเสียต่อหัวใจและหลอดเลือด รวมถึงทางเดินอาหาร จึงควรหลีกเลี่ยงในผู้ป่วยที่มีภาวะความดันโลหิตสูง</t>
        </is>
      </c>
      <c r="L20" s="186" t="n"/>
      <c r="M20" s="186" t="inlineStr">
        <is>
          <t>Musculoskeletal</t>
        </is>
      </c>
      <c r="N20" s="186" t="inlineStr">
        <is>
          <t>Gout</t>
        </is>
      </c>
      <c r="O20" s="185" t="inlineStr">
        <is>
          <t>Clinic</t>
        </is>
      </c>
      <c r="P20" s="186" t="inlineStr">
        <is>
          <t>OA Capsaicin: Capsaicin ทาเฉพาะที่ออกฤทธิ์ยับยั้ง Substance P บรรเทาปวดข้อเข่าได้อย่างปลอดภัย</t>
        </is>
      </c>
      <c r="Q20" s="185" t="inlineStr">
        <is>
          <t>แบบฝึกหัด</t>
        </is>
      </c>
      <c r="R20" s="185" t="inlineStr">
        <is>
          <t>เล่มม่วง</t>
        </is>
      </c>
      <c r="S20" s="185" t="inlineStr">
        <is>
          <t>CASE_OA_CLINICAL_01</t>
        </is>
      </c>
    </row>
    <row r="21" ht="24" customHeight="1" s="49">
      <c r="A21" s="185" t="n">
        <v>19</v>
      </c>
      <c r="B21" s="186" t="inlineStr"/>
      <c r="C21" s="186" t="inlineStr">
        <is>
          <t>ข้อใดคืออาการไม่พึงประสงค์จากการใช้ยา (ADR) สัมพันธ์กับขนาดยาและพบบ่อยที่สุดของยา Colchicine</t>
        </is>
      </c>
      <c r="D21" s="186" t="n"/>
      <c r="E21" s="186" t="inlineStr">
        <is>
          <t>Stevens-Johnson Syndrome (SJS)</t>
        </is>
      </c>
      <c r="F21" s="186" t="inlineStr">
        <is>
          <t>Nephrotic syndrome</t>
        </is>
      </c>
      <c r="G21" s="186" t="inlineStr">
        <is>
          <t>ปวดศีรษะรุนแรง</t>
        </is>
      </c>
      <c r="H21" s="186" t="inlineStr">
        <is>
          <t>ท้องเสียถ่ายเหลว (Diarrhea)</t>
        </is>
      </c>
      <c r="I21" s="186" t="inlineStr">
        <is>
          <t>ง่วงซึมอย่างรุนแรง</t>
        </is>
      </c>
      <c r="J21" s="185" t="n">
        <v>4</v>
      </c>
      <c r="K21" s="186" t="inlineStr">
        <is>
          <t>✅ คำตอบที่ถูกต้อง: ข้อ ง. ท้องเสียถ่ายเหลว (Diarrhea)
🎯 ทำไมข้อนี้ถึงถูก:
ท้องเสียถ่ายเหลว (Diarrhea): อาการข้างเคียงที่สัมพันธ์กับขนาดยาและพบบ่อยที่สุดของ Colchicine คือ ท้องเสียถ่ายเหลวอย่างรุนแรง (Diarrhea) ซึ่งเกิดจากยาไปยับยั้งการแบ่งเซลล์ที่เยื่อบุทางเดินอาหาร (Microtubule disruption) ทำให้เยื่อบุผิวทางเดินอาหารลอกและสูญเสียน้ำ
🔍 ข้ออื่นผิดเพราะอะไร:
• ข้อ ก. (Stevens-Johnson Syndrome (SJS)): Stevens-Johnson Syndrome (SJS) เป็นอาการแพ้ยาแบบรุนแรงทางผิวหนังที่ไม่สัมพันธ์กับขนาดยา (Idiosyncratic/Type B ADR) ซึ่งมักพบใน Allopurinol มากกว่า
• ข้อ ข. (Nephrotic syndrome): Nephrotic syndrome ไม่ใช่ผลข้างเคียงที่เกี่ยวข้องโดยตรงกับการใช้ Colchicine ผลข้างเคียงของยาต่อไตมักพบเฉพาะในกรณีของพิษเฉียบพลันขนาดสูงมากที่ทำให้เกิด Multi-organ failure
• ข้อ ค. (ปวดศีรษะรุนแรง): ปวดศีรษะรุนแรงไม่ใช่ ADR หลักตามกลไกทางเภสัชวิทยาของ Colchicine ซึ่งจะเกิดพิษเด่นชัดต่อเซลล์ที่แบ่งตัวเร็วโดยเฉพาะในระบบทางเดินอาหารและไขกระดูก
• ข้อ จ. (ง่วงซึมอย่างรุนแรง): ง่วงซึมอย่างรุนแรงไม่ใช่ผลข้างเคียงของ Colchicine อาการทางระบบประสาทส่วนกลางแบบนี้มักพบในยากลุ่ม Opioids, Anticonvulsants, หรือยาคลายกล้ามเนื้อ</t>
        </is>
      </c>
      <c r="L21" s="186" t="n"/>
      <c r="M21" s="186" t="inlineStr">
        <is>
          <t>Musculoskeletal</t>
        </is>
      </c>
      <c r="N21" s="186" t="inlineStr">
        <is>
          <t>Gout</t>
        </is>
      </c>
      <c r="O21" s="185" t="inlineStr">
        <is>
          <t>Clinic</t>
        </is>
      </c>
      <c r="P21" s="186" t="inlineStr">
        <is>
          <t>Colchicine ADR: Diarrhea เป็น ADR พบบ่อยสุดจากการรบกวนเซลล์เยื่อบุลำไส้ที่แบ่งตัวเร็ว</t>
        </is>
      </c>
      <c r="Q21" s="185" t="inlineStr">
        <is>
          <t>ข้อสอบจริง</t>
        </is>
      </c>
      <c r="R21" s="185" t="inlineStr">
        <is>
          <t>2566</t>
        </is>
      </c>
      <c r="S21" s="185" t="n"/>
    </row>
    <row r="22" ht="24" customHeight="1" s="49">
      <c r="A22" s="185" t="n">
        <v>20</v>
      </c>
      <c r="B22" s="186" t="inlineStr"/>
      <c r="C22" s="186" t="inlineStr">
        <is>
          <t>เหตุใดแพทย์์จึงสั่งใช้ยา Allopurinol ควบคู่กับ Colchicine วันละครั้ง ในการเริ่มต้นรักษาระยะยาว</t>
        </is>
      </c>
      <c r="D22" s="186" t="n"/>
      <c r="E22" s="186" t="inlineStr">
        <is>
          <t>ยา Colchicine ช่วยลดผลข้างเคียงและอาการไม่พึงประสงค์ของยา Allopurinol</t>
        </is>
      </c>
      <c r="F22" s="186" t="inlineStr">
        <is>
          <t>เพื่อป้องกันข้ออักเสบเฉียบพลันกำเริบ (Gout flare) ในระหว่างเริ่มต้นใช้ยาลดกรดยูริก</t>
        </is>
      </c>
      <c r="G22" s="186" t="inlineStr">
        <is>
          <t>ยา Allopurinol ช่วยเสริมฤทธิ์ลดปวดและลดการอักเสบของยา Colchicine</t>
        </is>
      </c>
      <c r="H22" s="186" t="inlineStr">
        <is>
          <t>ยา Colchicine ช่วยเสริมฤทธิ์ยา Allopurinol ในการยับยั้งการสร้างกรดยูริก</t>
        </is>
      </c>
      <c r="I22" s="186" t="inlineStr">
        <is>
          <t>ป้องกันการเกิดผลข้างเคียงระยะยาวของยาลดกรดยูริกต่อไต</t>
        </is>
      </c>
      <c r="J22" s="185" t="n">
        <v>2</v>
      </c>
      <c r="K22" s="186" t="inlineStr">
        <is>
          <t>✅ คำตอบที่ถูกต้อง: ข้อ ข. เพื่อป้องกันข้ออักเสบเฉียบพลันกำเริบ (Gout flare) ในระหว่างเริ่มต้นใช้ยาลดกรดยูริก
🎯 ทำไมข้อนี้ถึงถูก:
การเริ่มต้นให้ยาลดกรดยูริก Allopurinol จะทำให้ความเข้มข้นของกรดยูริกในกระแสเลือดเปลี่ยนแปลงอย่างรวดเร็ว ซึ่งเป็นตัวกระตุ้นให้ผลึกเกลือยูเรตที่ตกตะกอนในข้อนิ้วเท้าเกิดการละลายตัวและกระตุ้นการอักเสบซ้ำ แพทย์์จึงจำเป็นต้องจ่ายยาต้านอักเสบขนาดต่ำ เช่น Colchicine เพื่อป้องกันการกำเริบอักเสบเฉียบพลันดังกล่าว (Gout flare prophylaxis)
🔍 ข้ออื่นผิดเพราะอะไร:
• ข้อ ก. (ยา Colchicine ช่วยลดผลข้างเคียงและอาการไม่พึงประสงค์ของยา Allopurinol): Colchicine ออกฤทธิ์ยับยั้งการรวมตัวของ Microtubules ในเม็ดเลือดขาว ไม่มีกลไกในการบรรเทาหรือป้องกันผลข้างเคียงจากยาลดกรดยูริก Allopurinol แต่อย่างใด
• ข้อ ค. (ยา Allopurinol ช่วยเสริมฤทธิ์ลดปวดและลดการอักเสบของยา Colchicine): Allopurinol ไม่มีฤทธิ์ในการลดปวดหรือต้านอักเสบ (Anti-inflammatory properties) การให้ร่วมกันมีเป้าหมายเพื่อลดระดับกรดยูริกเท่านั้น ไม่ใช่เพื่อเสริมฤทธิ์ลดปวด
• ข้อ ง. (ยา Colchicine ช่วยเสริมฤทธิ์ยา Allopurinol ในการยับยั้งการสร้างกรดยูริก): Colchicine ไม่ได้ออกฤทธิ์ยับยั้งเอนไซม์ Xanthine oxidase หรือกระบวนการใดๆ ที่เกี่ยวข้องกับการสร้างกรดยูริก จึงไม่มีการเสริมฤทธิ์ในแง่ของปริมาณการสร้างกรดยูริก
• ข้อ จ. (ป้องกันการเกิดผลข้างเคียงระยะยาวของยาลดกรดยูริกต่อไต): Colchicine ไม่ได้มีคุณสมบัติในการปกป้องเนื้อเยื่อไตหรือลดความเสี่ยงจากการเกิดผลข้างเคียงระยะยาวของยาลดกรดยูริกต่อไต การจ่ายร่วมกันเพื่อจัดการอาการอักเสบเท่านั้น</t>
        </is>
      </c>
      <c r="L22" s="186" t="n"/>
      <c r="M22" s="186" t="inlineStr">
        <is>
          <t>Musculoskeletal</t>
        </is>
      </c>
      <c r="N22" s="186" t="inlineStr">
        <is>
          <t>Gout</t>
        </is>
      </c>
      <c r="O22" s="185" t="inlineStr">
        <is>
          <t>Clinic</t>
        </is>
      </c>
      <c r="P22" s="186" t="inlineStr">
        <is>
          <t>Gout Prophylaxis: Colchicine ป้องกันข้ออักเสบกำเริบซ้ำจากการสลายผลึก Urate ในช่วงเริ่มยาลดกรดยูริก</t>
        </is>
      </c>
      <c r="Q22" s="185" t="inlineStr">
        <is>
          <t>ข้อสอบจริง</t>
        </is>
      </c>
      <c r="R22" s="185" t="inlineStr">
        <is>
          <t>2566</t>
        </is>
      </c>
      <c r="S22" s="185" t="n"/>
    </row>
    <row r="23" ht="24" customHeight="1" s="49">
      <c r="A23" s="185" t="n">
        <v>21</v>
      </c>
      <c r="B23" s="186" t="inlineStr">
        <is>
          <t>ผู้ป่วยชายไทยอายุ 50 ปี ได้รับการวินิจฉัยเป็นโรคข้ออักเสบเกาต์เรื้อรัง มีตุ่มโทฟัส (Tophi) และระดับกรดยูริกในเลือด 8.8 mg/dL แพทย์์ตัดสินใจเริ่มต้นการใช้ยาลดกรดยูริก Allopurinol เพื่อการรักษาในระยะยาว</t>
        </is>
      </c>
      <c r="C23" s="186" t="inlineStr">
        <is>
          <t>ควรทำการทดสอบทางพันธุกรรมในข้อใดก่อนเริ่มต้นการรักษาด้วยยา Allopurinol ในผู้ป่วยชาวไทยเพื่อป้องกันการแพ้ยารุนแรงชนิด SCARs</t>
        </is>
      </c>
      <c r="D23" s="186" t="n"/>
      <c r="E23" s="186" t="inlineStr">
        <is>
          <t>HLA-B35:05</t>
        </is>
      </c>
      <c r="F23" s="186" t="inlineStr">
        <is>
          <t>HLA-B15:02</t>
        </is>
      </c>
      <c r="G23" s="186" t="inlineStr">
        <is>
          <t>AST/ALT</t>
        </is>
      </c>
      <c r="H23" s="186" t="inlineStr">
        <is>
          <t>HLA-B58:01</t>
        </is>
      </c>
      <c r="I23" s="186" t="inlineStr">
        <is>
          <t>Serum creatinine (SCr)</t>
        </is>
      </c>
      <c r="J23" s="185" t="n">
        <v>4</v>
      </c>
      <c r="K23" s="186" t="inlineStr">
        <is>
          <t>✅ คำตอบที่ถูกต้อง: ข้อ ง. HLA-B58:01
🎯 ทำไมข้อนี้ถึงถูก:
การตรวจคัดกรองพันธุกรรมที่เป็นมาตรฐานและแนะนำในผู้ป่วยไทยก่อนเริ่มต้นยาลดกรดยูริก Allopurinol คือการตรวจหาอัลลีล HLA-B58:01 เพื่อลดโอกาสการแพ้ยาเฉียบพลันและรุนแรงประเภท SCARs/SJS/TEN ซึ่งมีอัตราการเสียชีวิตสูงในคนไทย
🔍 ข้ออื่นผิดเพราะอะไร:
• ข้อ ก. (HLA-B35:05): HLA-B35:05 เป็นอัลลีลที่เกี่ยวข้องกับการแพ้ยารุนแรงจากยากลุ่มอื่น ไม่ใช่ยีนเป้าหมายสำหรับประเมินความเสี่ยงต่อการเกิด SJS/TEN จากยา Allopurinol ในคนไทย
• ข้อ ข. (HLA-B15:02): HLA-B15:02 เป็นการตรวจพันธุกรรมเพื่อประเมินความเสี่ยงต่อการแพ้ยารุนแรงชนิด SJS/TEN จากยา Carbamazepine ไม่ใช่ยา Allopurinol
• ข้อ ค. (AST/ALT): AST/ALT เป็นค่าเอนไซม์ตับที่บ่งชี้การอักเสบหรือบาดเจ็บของตับ ใช้ตรวจติดตามความปลอดภัยระหว่างรักษา ไม่ใช่การทดสอบทางพันธุกรรมที่ทำนายการแพ้ยาได้ล่วงหน้า
• ข้อ จ. (Serum creatinine (SCr)): Serum creatinine (SCr) ใช้ประเมินการทำงานของไตเพื่อปรับขนาดยา Allopurinol ให้เหมาะสม แต่ไม่สามารถคาดการณ์หรือทดสอบความเสี่ยงของปฏิกิริยาแพ้ยาผ่านภูมิคุ้มกันได้</t>
        </is>
      </c>
      <c r="L23" s="186" t="n"/>
      <c r="M23" s="186" t="inlineStr">
        <is>
          <t>Musculoskeletal</t>
        </is>
      </c>
      <c r="N23" s="186" t="inlineStr">
        <is>
          <t>Gout</t>
        </is>
      </c>
      <c r="O23" s="185" t="inlineStr">
        <is>
          <t>Clinic</t>
        </is>
      </c>
      <c r="P23" s="186" t="inlineStr">
        <is>
          <t>Allopurinol Gene Screening: HLA-B58:01 allele เป็น biomarker ทำนายการเกิด SCARs</t>
        </is>
      </c>
      <c r="Q23" s="185" t="inlineStr">
        <is>
          <t>ข้อสอบจริง</t>
        </is>
      </c>
      <c r="R23" s="185" t="inlineStr">
        <is>
          <t>2566</t>
        </is>
      </c>
      <c r="S23" s="185" t="inlineStr">
        <is>
          <t>CASE-MS-GOUT-PRE-01</t>
        </is>
      </c>
    </row>
    <row r="24" ht="24" customHeight="1" s="49">
      <c r="A24" s="185" t="n">
        <v>22</v>
      </c>
      <c r="B24" s="186" t="inlineStr">
        <is>
          <t>ผู้ป่วยชายไทยอายุ 50 ปี ได้รับการวินิจฉัยเป็นโรคข้ออักเสบเกาต์เรื้อรัง วันนี้มีอาการข้ออักเสบเฉียบพลัน ปวดบวมแดงร้อนรุนแรงที่ข้อนิ้วหัวแม่เท้าข้างขวา (Podagra) ผู้ป่วยไม่มีประวัติโรคไตและไม่มีแผลในทางเดินอาหาร</t>
        </is>
      </c>
      <c r="C24" s="186" t="inlineStr">
        <is>
          <t>ข้อใดต่อไปนี้จัดเป็นยาทางเลือกแรก (First-line) ที่ผู้ป่วยควรได้รับเพื่อบรรเทาอาการข้ออักเสบเฉียบพลัน</t>
        </is>
      </c>
      <c r="D24" s="186" t="n"/>
      <c r="E24" s="186" t="inlineStr">
        <is>
          <t>Allopurinol</t>
        </is>
      </c>
      <c r="F24" s="186" t="inlineStr">
        <is>
          <t>Oral Naproxen (หรือยากลุ่ม NSAIDs)</t>
        </is>
      </c>
      <c r="G24" s="186" t="inlineStr">
        <is>
          <t>Intra-articular steroid (ยาสเตียรอยด์ฉีดเข้าข้อ)</t>
        </is>
      </c>
      <c r="H24" s="186" t="inlineStr">
        <is>
          <t>Probenecid</t>
        </is>
      </c>
      <c r="I24" s="186" t="inlineStr">
        <is>
          <t>Benzbromarone</t>
        </is>
      </c>
      <c r="J24" s="185" t="n">
        <v>2</v>
      </c>
      <c r="K24" s="186" t="inlineStr">
        <is>
          <t>✅ คำตอบที่ถูกต้อง: ข้อ ข. Oral Naproxen (หรือยากลุ่ม NSAIDs)
🎯 ทำไมข้อนี้ถึงถูก:
Oral Naproxen (หรือยากลุ่ม NSAIDs): ยา first-line ที่ใช้ระงับอาการอักเสบเฉียบพลันของโรคเกาต์ (Acute gout attack) คือยากลุ่ม NSAIDs (เช่น Naproxen, Indomethacin), Colchicine หรือ Corticosteroids ชนิดกิน ยาลดกรดยูริก (Allopurinol, Probenecid, Benzbromarone) ห้ามนำมาเริ่มใช้เพื่อแก้ปวดอักเสบเฉียบพลัน ส่วนยาสเตียรอยด์ฉีดเข้าข้อ (Intra-articular steroid) จะพิจารณาเฉพาะเมื่ออักเสบเพียง 1-2 ข้อใหญ่และผู้ป่วยมี contraindication ยารับประทานตัวอื่น
🔍 ข้ออื่นผิดเพราะอะไร:
• ข้อ ก. (Allopurinol): Allopurinol เป็นยาลดระดับกรดยูริก (Urate-lowering therapy) ไม่มียับยั้งการอักเสบ การใช้ในระยะเฉียบพลันอาจทำให้การแกว่งของระดับกรดยูริกกระตุ้นการอักเสบให้รุนแรงขึ้น
• ข้อ ค. (Intra-articular steroid (ยาสเตียรอยด์ฉีดเข้าข้อ)): Intra-articular steroid ใช้เป็นทางเลือกเฉพาะผู้ป่วยที่ปวดอักเสบเพียง 1-2 ข้อ และไม่สามารถรับประทานยากลุ่ม NSAIDs หรือ Colchicine ได้ ไม่ใช่ทางเลือกแรกแบบยารับประทาน
• ข้อ ง. (Probenecid): Probenecid เป็นยากลุ่ม Uricosuric ที่เร่งการขับกรดยูริกออกทางไต ไม่มีฤทธิ์ต้านอักเสบ การให้ในช่วงเริ่มแรกจะกระตุ้นให้ผลึกละลายและข้ออักเสบกำเริบรุนแรงขึ้น
• ข้อ จ. (Benzbromarone): Benzbromarone เป็นยากลุ่ม Uricosuric ใช้ลดระดับกรดยูริกในระยะยาว ไม่มีบทบาทในการลดปวดและอักเสบเฉียบพลันของเกาต์เลย</t>
        </is>
      </c>
      <c r="L24" s="186" t="n"/>
      <c r="M24" s="186" t="inlineStr">
        <is>
          <t>Musculoskeletal</t>
        </is>
      </c>
      <c r="N24" s="186" t="inlineStr">
        <is>
          <t>Gout</t>
        </is>
      </c>
      <c r="O24" s="185" t="inlineStr">
        <is>
          <t>Clinic</t>
        </is>
      </c>
      <c r="P24" s="186" t="inlineStr">
        <is>
          <t>Acute Gout: Naproxen / NSAIDs เป็นทางเลือกแรก ห้ามเริ่ม Allopurinol ทันที</t>
        </is>
      </c>
      <c r="Q24" s="185" t="inlineStr">
        <is>
          <t>ข้อสอบจริง</t>
        </is>
      </c>
      <c r="R24" s="185" t="inlineStr">
        <is>
          <t>2565</t>
        </is>
      </c>
      <c r="S24" s="185" t="inlineStr">
        <is>
          <t>CASE-MS-GOUT-PRE-01</t>
        </is>
      </c>
    </row>
    <row r="25" ht="24" customHeight="1" s="49">
      <c r="A25" s="185" t="n">
        <v>23</v>
      </c>
      <c r="B25" s="186" t="inlineStr">
        <is>
          <t>[สถานการณ์]
ผู้ป่วยชายอายุ 58 ปี มาโรงพยาบาลด้วยอาการปวด บวม แดง ร้อนอย่างรุนแรงที่บริเวณข้อนิ้วหัวแม่เท้าข้างขวา (Podagra) ฉับพลัน ตรวจพบระดับกรดยูริกในเลือด (Serum Uric Acid) เท่ากับ 9.0 mg/dL ตรวจร่างกายพบลักษณะตุ่มโทฟัส (Tophi) บริเวณข้อศอกและข้อนิ้ว แพทย์วินิจฉัยว่าเป็นภาวะข้ออักเสบเกาต์เฉียบพลัน (Acute Gout Flare) บนพื้นฐานโรคเกาต์เรื้อรัง (Chronic Tophaceous Gout) และผลการตรวจคัดกรองทางพันธุกรรมพบยีน HLA-B58:01 เป็นบวก (Positive)</t>
        </is>
      </c>
      <c r="C25" s="186" t="inlineStr">
        <is>
          <t>แพทย์์วินิจฉัยว่าผู้ป่วยเป็นโรคเกาต์เรื้อรังและมีตุ่มโทฟัส (Tophi) จึงจำเป็นต้องได้รับยาลดระดับกรดยูริกในเลือดระยะยาว แต่ผลการตรวจคัดกรองความปลอดภัยทางพันธุกรรมพบยีน HLA-B58:01 เป็นบวก (Positive) ห้ามใช้ยาในข้อใดต่อไปนี้</t>
        </is>
      </c>
      <c r="D25" s="186" t="n"/>
      <c r="E25" s="186" t="inlineStr">
        <is>
          <t>Allopurinol</t>
        </is>
      </c>
      <c r="F25" s="186" t="inlineStr">
        <is>
          <t>Febuxostat</t>
        </is>
      </c>
      <c r="G25" s="186" t="inlineStr">
        <is>
          <t>Benzbromarone</t>
        </is>
      </c>
      <c r="H25" s="186" t="inlineStr">
        <is>
          <t>Lesinurad</t>
        </is>
      </c>
      <c r="I25" s="186" t="inlineStr">
        <is>
          <t>Probenecid</t>
        </is>
      </c>
      <c r="J25" s="185" t="n">
        <v>1</v>
      </c>
      <c r="K25" s="186" t="inlineStr">
        <is>
          <t>✅ คำตอบที่ถูกต้อง: ข้อ ก. Allopurinol
🎯 ทำไมข้อนี้ถึงถูก:
Allopurinol: ผลการตรวจคัดกรองพันธุกรรม HLA-B58:01 เป็นบวก แสดงว่าผู้ป่วยมีความเสี่ยงสูงมากที่จะแพ้ยารุนแรงชนิด SJS/TEN จากยา Allopurinol จึงห้ามสั่งใช้ยา Allopurinol อย่างเด็ดขาด และผู้ป่วยสามารถใช้ยาลดกรดยูริกทางเลือกตัวอื่นแทนได้ เช่น Febuxostat หรือกลุ่ม Uricosuric (Benzbromarone, Probenecid)
🔍 ข้ออื่นผิดเพราะอะไร:
• ข้อ ข. (Febuxostat): Febuxostat เป็นยับยั้ง Xanthine oxidase เช่นกันแต่มีโครงสร้างคนละกลุ่ม ไม่มีปฏิกิริยาข้ามกลุ่ม (Cross-reactivity) กับผู้ที่มียีน HLA-B58:01 จึงสามารถใช้แทน Allopurinol ได้อย่างปลอดภัย
• ข้อ ค. (Benzbromarone): Benzbromarone เป็นยาเพิ่มการขับกรดยูริกทางไต (Uricosuric agent) กลไกและโครงสร้างไม่เกี่ยวข้องกับความเสี่ยงการแพ้ยารุนแรงจากยีน HLA-B58:01
• ข้อ ง. (Lesinurad): Lesinurad เป็นยากลุ่ม Selective Uric Acid Reabsorption Inhibitor (SURI) ไม่มีข้อมูลความเสี่ยงของการเกิด SCARs จากการมียีน HLA-B58:01 สามารถใช้เป็นทางเลือกได้
• ข้อ จ. (Probenecid): Probenecid ออกฤทธิ์ยับยั้งโปรตีนขนส่ง URAT1 ที่ท่อไตเพื่อเพิ่มการขับกรดยูริก ไม่เกี่ยวข้องกับการกระตุ้นระบบภูมิคุ้มกันผ่านยีน HLA-B58:01 แต่อย่างใด</t>
        </is>
      </c>
      <c r="L25" s="186" t="n"/>
      <c r="M25" s="186" t="inlineStr">
        <is>
          <t>Musculoskeletal</t>
        </is>
      </c>
      <c r="N25" s="186" t="inlineStr">
        <is>
          <t>Gout</t>
        </is>
      </c>
      <c r="O25" s="185" t="inlineStr">
        <is>
          <t>Clinic</t>
        </is>
      </c>
      <c r="P25" s="186" t="inlineStr">
        <is>
          <t>Allopurinol Contraindication: ห้ามใช้เด็ดขาดในผู้ป่วยที่มีประวัติแพ้ยา Allopurinol รุนแรง (SJS/TEN)</t>
        </is>
      </c>
      <c r="Q25" s="185" t="inlineStr">
        <is>
          <t>ข้อสอบจริง</t>
        </is>
      </c>
      <c r="R25" s="185" t="inlineStr">
        <is>
          <t>2565</t>
        </is>
      </c>
      <c r="S25" s="185" t="inlineStr">
        <is>
          <t>CASE_2565_GOUT_01</t>
        </is>
      </c>
    </row>
    <row r="26" ht="24" customHeight="1" s="49">
      <c r="A26" s="185" t="n">
        <v>24</v>
      </c>
      <c r="B26" s="186" t="inlineStr">
        <is>
          <t>[สถานการณ์]
ผู้ป่วยชายอายุ 58 ปี มาโรงพยาบาลด้วยอาการปวด บวม แดง ร้อนอย่างรุนแรงที่บริเวณข้อนิ้วหัวแม่เท้าข้างขวา (Podagra) ฉับพลัน ตรวจพบระดับกรดยูริกในเลือด (Serum Uric Acid) เท่ากับ 9.0 mg/dL ตรวจร่างกายพบลักษณะตุ่มโทฟัส (Tophi) บริเวณข้อศอกและข้อนิ้ว แพทย์วินิจฉัยว่าเป็นภาวะข้ออักเสบเกาต์เฉียบพลัน (Acute Gout Flare) บนพื้นฐานโรคเกาต์เรื้อรัง (Chronic Tophaceous Gout) และผลการตรวจคัดกรองทางพันธุกรรมพบยีน HLA-B58:01 เป็นบวก (Positive)</t>
        </is>
      </c>
      <c r="C26" s="186" t="inlineStr">
        <is>
          <t>ข้อใดต่อไปนี้ ไม่ใช่ คำแนะนำในการปฏิบัติตัวและปรับพฤติกรรม (Non-pharmacological therapy) ที่เหมาะสมสำหรับผู้ป่วยโรคเกาต์</t>
        </is>
      </c>
      <c r="D26" s="186" t="n"/>
      <c r="E26" s="186" t="inlineStr">
        <is>
          <t>แนะนำให้ลดน้ำหนักตัว</t>
        </is>
      </c>
      <c r="F26" s="186" t="inlineStr">
        <is>
          <t>แนะนำให้ลดหรือจำกัดการดื่มเครื่องดื่มสุราและแอลกอฮอล์</t>
        </is>
      </c>
      <c r="G26" s="186" t="inlineStr">
        <is>
          <t>แนะนำให้หลีกเลี่ยงหรือลดการรับประทานเครื่องในสัตว์</t>
        </is>
      </c>
      <c r="H26" s="186" t="inlineStr">
        <is>
          <t>แนะนำให้ลดการรับประทานน้ำผลไม้ที่มีน้ำตาล Fructose สูง</t>
        </is>
      </c>
      <c r="I26" s="186" t="inlineStr">
        <is>
          <t>แนะนำให้รับประทานวิตามินดี (Vitamin D) ปริมาณสูงเพื่อช่วยขับยูริก</t>
        </is>
      </c>
      <c r="J26" s="185" t="n">
        <v>5</v>
      </c>
      <c r="K26" s="186" t="inlineStr">
        <is>
          <t>✅ คำตอบที่ถูกต้อง: ข้อ จ. แนะนำให้รับประทานวิตามินดี (Vitamin D) ปริมาณสูงเพื่อช่วยขับยูริก
🎯 ทำไมข้อนี้ถึงถูก:
คำแนะนำที่ ไม่ถูกต้อง คือการแนะนำให้รับประทานวิตามินดีปริมาณสูง โดยทั่วไปการปรับพฤติกรรมในโรคเกาต์เน้นการจำกัดอาหารที่มีพิวรีนสูง หลีกเลี่ยงเครื่องดื่มแอลกอฮอล์และน้ำเชื่อมฟรุกโตส ดื่มน้ำสะอาดให้เพียงพอเพื่อป้องกันการตกตะกอนของผลึกยูเรตในไต และการเสริมวิตามินซีอาจช่วยลดระดับยูริกได้เล็กน้อย อย่างไรก็ตาม การรับประทานวิตามินดีปริมาณสูง (High-dose Vitamin D) ไม่มีข้อมูลหรืองานวิจัยทางคลินิกที่ยืนยันว่ามีประโยชน์ในการเร่งการขับกรดยูริกหรือรักษาโรคเกาต์ จึงไม่ใช่คำแนะนำในการปฏิบัติตัวสำหรับโรคเกาต์
🔍 ข้ออื่นผิดเพราะอะไร:
• ข้อ ก. (หลีกเลี่ยงเครื่องดื่มแอลกอฮอล์โดยเฉพาะเบียร์และเหล้า): เป็นคำแนะนำที่ถูกต้องและสำคัญมาก เนื่องจากแอลกอฮอล์เร่งการสร้างยูริกและยับยั้งการขับยูริกที่ไต
• ข้อ ข. (หลีกเลี่ยงอาหารที่มีพิวรีนสูง เช่น เครื่องในสัตว์ สัตว์ปีก สัตว์เนื้อแดง): เป็นคำแนะนำที่ถูกต้องเพื่อลดการสังเคราะห์กรดยูริกในร่างกาย
• ข้อ ค. (หลีกเลี่ยงเครื่องดื่มที่มีส่วนผสมของน้ำเชื่อม High-fructose corn syrup): เป็นคำแนะนำที่ถูกต้องเนื่องจากฟรุกโตสเร่งการสลาย ATP กลายเป็นกรดยูริก
• ข้อ ง. (ดื่มน้ำสะอาดอย่างน้อยวันละ 2-3 ลิตร): เป็นคำแนะนำที่ถูกต้องเพื่อช่วยส่งเสริมการขับถ่ายกรดยูริกออกทางปัสสาวะและป้องกันการเกิดนิ่วในทางเดินปัสสาวะ</t>
        </is>
      </c>
      <c r="L26" s="186" t="n"/>
      <c r="M26" s="186" t="inlineStr">
        <is>
          <t>Musculoskeletal</t>
        </is>
      </c>
      <c r="N26" s="186" t="inlineStr">
        <is>
          <t>Gout</t>
        </is>
      </c>
      <c r="O26" s="185" t="inlineStr">
        <is>
          <t>Clinic</t>
        </is>
      </c>
      <c r="P26" s="186" t="inlineStr">
        <is>
          <t>Gout Advice: การหยุดยาลดกรดยูริกทันทีเมื่อปวดทำให้ยูริกแกว่งและอักเสบเรื้อรัง</t>
        </is>
      </c>
      <c r="Q26" s="185" t="inlineStr">
        <is>
          <t>ข้อสอบจริง</t>
        </is>
      </c>
      <c r="R26" s="185" t="inlineStr">
        <is>
          <t>2565</t>
        </is>
      </c>
      <c r="S26" s="185" t="inlineStr">
        <is>
          <t>CASE_2565_GOUT_01</t>
        </is>
      </c>
    </row>
    <row r="27" ht="24" customHeight="1" s="49">
      <c r="A27" s="185" t="n">
        <v>25</v>
      </c>
      <c r="B27" s="186" t="inlineStr"/>
      <c r="C27" s="186" t="inlineStr">
        <is>
          <t>ยาในข้อใดต่อไปนี้ที่ ไม่มีผล ทำให้ระดับกรดยูริกในเลือดเพิ่มสูงขึ้น (Hyperuricemia) หรือขัดขวางการขับยูริกที่ไต</t>
        </is>
      </c>
      <c r="D27" s="186" t="n"/>
      <c r="E27" s="186" t="inlineStr">
        <is>
          <t>Low dose aspirin</t>
        </is>
      </c>
      <c r="F27" s="186" t="inlineStr">
        <is>
          <t>Pyrazinamide</t>
        </is>
      </c>
      <c r="G27" s="186" t="inlineStr">
        <is>
          <t>Furosemide</t>
        </is>
      </c>
      <c r="H27" s="186" t="inlineStr">
        <is>
          <t>Hydrochlorothiazide (HCTZ)</t>
        </is>
      </c>
      <c r="I27" s="186" t="inlineStr">
        <is>
          <t>Fenofibrate</t>
        </is>
      </c>
      <c r="J27" s="185" t="n">
        <v>5</v>
      </c>
      <c r="K27" s="186" t="inlineStr">
        <is>
          <t>✅ คำตอบที่ถูกต้อง: ข้อ จ. Fenofibrate
🎯 ทำไมข้อนี้ถึงถูก:
Fenofibrate: ยาลดไขมันในเลือดกลุ่ม Fibrate โดยเฉพาะ Fenofibrate มีรายงานการศึกษาทางคลินิกว่ามีผลพลอยได้ในการกระตุ้นการขับกรดยูริกทางปัสสาวะ (Uricosuric effect) ทำให้ระดับกรดยูริกในเลือดลดลงเล็กน้อย จึงไม่มีผลเพิ่มยูริก ต่างจากยาเม็ดแอสไพรินขนาดต่ำ (81 mg), Py ราชินาไมด์ (ยารักษาวัณโรค), Furosemide และ HCTZ (ยาขับปัสสาวะ) ที่มีกลไกแย่งการขับถ่ายกรดยูริกที่ท่อไต ส่งผลให้ยูริกสะสมสูงขึ้น (Hyperuricemia)
🔍 ข้ออื่นผิดเพราะอะไร:
• ข้อ ก. (Low dose aspirin): เป็น irreversible COX-1 inhibitor ยับยั้ง Thromboxane A2 เป็นแกนหลักใน antiplatelet secondary prevention ของ CVD (ขนาดยา 75-100 mg/day)
• ข้อ ข. (Pyrazinamide): เป็น Anti-TB agent ที่มี sterilizing effect สูงใน macrophage เสี่ยงต่อ hyperuricemia (ปวดข้อเก๊าท์) และ severe hepatotoxicity สูงสุดในกลุ่มยาวัณโรค
• ข้อ ค. (Furosemide): เป็น Loop diuretic ยับยั้ง Na+/K+/2Cl- cotransporter ที่ Thick ascending limb ใช้จัดการ volume overload ใน HF หรือ CKD แต่ไม่เหมาะเป็น first-line ลดความดันโลหิตเดี่ยวๆ
• ข้อ ง. (Hydrochlorothiazide (HCTZ)): เป็น Thiazide diuretic ลด plasma volume แต่อาจทำให้เกิด hypokalemia, hyponatremia, hyperuricemia และ hyperglycemia และ efficacy ลดลงมากเมื่อ eGFR &lt; 30 mL/min</t>
        </is>
      </c>
      <c r="L27" s="186" t="n"/>
      <c r="M27" s="186" t="inlineStr">
        <is>
          <t>Musculoskeletal</t>
        </is>
      </c>
      <c r="N27" s="186" t="inlineStr">
        <is>
          <t>Gout</t>
        </is>
      </c>
      <c r="O27" s="185" t="inlineStr">
        <is>
          <t>Clinic</t>
        </is>
      </c>
      <c r="P27" s="186" t="inlineStr">
        <is>
          <t>Gout Drug-Induced: Losartan ช่วยขับกรดยูริกทางปัสสาวะ ขณะที่ Thiazide/Aspirin ลดการขับยูริก</t>
        </is>
      </c>
      <c r="Q27" s="185" t="inlineStr">
        <is>
          <t>ข้อสอบจริง</t>
        </is>
      </c>
      <c r="R27" s="185" t="inlineStr">
        <is>
          <t>2565</t>
        </is>
      </c>
      <c r="S27" s="185" t="n"/>
    </row>
    <row r="28" ht="24" customHeight="1" s="49">
      <c r="A28" s="185" t="n">
        <v>26</v>
      </c>
      <c r="B28" s="186" t="inlineStr">
        <is>
          <t>[สถานการณ์]
ผู้ป่วยหญิงอายุ 32 ปี ได้รับการวินิจฉัยว่าเป็นโรคข้ออักเสบรูมาตอยด์ (Rheumatoid Arthritis: RA) มีอาการปวด บวม และข้อยึดฝืดตึงตอนเช้า (Morning stiffness) นานกว่า 1 ชั่วโมง มีผลตรวจ Anti-CCP และ Rheumatoid factor (RF) เป็นบวก แพทย์วางแผนการรักษาด้วยยาต้านรูมาติซึมที่ปรับเปลี่ยนการดำเนินโรค (csDMARDs)</t>
        </is>
      </c>
      <c r="C28" s="186" t="inlineStr">
        <is>
          <t>แพทย์์ต้องการประเมินความปลอดภัยและผลข้างเคียงของผู้ป่วยเพื่อปรับลดขนาดยาหรือหยุดยา Methotrexate (MTX) ควรส่งตรวจและติดตามประเมินพารามิเตอร์ในข้อใดเป็นสำคัญ</t>
        </is>
      </c>
      <c r="D28" s="186" t="n"/>
      <c r="E28" s="186" t="inlineStr">
        <is>
          <t>Rheumatoid factor (RF)</t>
        </is>
      </c>
      <c r="F28" s="186" t="inlineStr">
        <is>
          <t>C-reactive protein (CRP)</t>
        </is>
      </c>
      <c r="G28" s="186" t="inlineStr">
        <is>
          <t>Visual Analog Scale (VAS) score</t>
        </is>
      </c>
      <c r="H28" s="186" t="inlineStr">
        <is>
          <t>Complete Blood Count (CBC) และค่าการทำงานของตับ (AST/ALT)</t>
        </is>
      </c>
      <c r="I28" s="186" t="inlineStr">
        <is>
          <t>Erythrocyte Sedimentation Rate (ESR)</t>
        </is>
      </c>
      <c r="J28" s="185" t="n">
        <v>4</v>
      </c>
      <c r="K28" s="186" t="inlineStr">
        <is>
          <t>✅ คำตอบที่ถูกต้อง: ข้อ ง. Complete Blood Count (CBC) และค่าการทำงานของตับ (AST/ALT)
🎯 ทำไมข้อนี้ถึงถูก:
Complete Blood Count (CBC) และค่าการทำงานของตับ (AST/ALT): ความเป็นพิษเด่นและอันตรายที่สัมพันธ์กับยา Methotrexate (MTX) คือ ภาวะกดไขกระดูก (Bone marrow suppression ซึ่งตรวจติดตามจาก CBC) และความเป็นพิษต่อตับ (Hepatotoxicity ตรวจติดตามจาก AST/ALT) ซึ่งหากผลตรวจพบความผิดปกติรุนแรง แพทย์์จำเป็นต้องปรับลดขนาดยาหรือหยุดใช้ชั่วคราวเพื่อ safety ของผู้ป่วย
🔍 ข้ออื่นผิดเพราะอะไร:
• ข้อ ก. (Rheumatoid factor (RF)): Rheumatoid factor ใช้สำหรับช่วยวินิจฉัยและพยากรณ์โรคข้ออักเสบรูมาตอยด์ ไม่ได้ใช้สำหรับติดตามความเป็นพิษจากยา Methotrexate
• ข้อ ข. (C-reactive protein (CRP)): C-reactive protein เป็นตัวบ่งชี้ภาวะอักเสบในร่างกายเพื่อประเมินการตอบสนองต่อการรักษา ไม่สามารถบ่งชี้ผลข้างเคียงต่อไขกระดูกหรือตับจากยาได้
• ข้อ ค. (Visual Analog Scale (VAS) score): Visual Analog Scale ใช้ประเมินระดับความปวดตามความรู้สึกของผู้ป่วย ไม่มีส่วนเกี่ยวข้องกับการติดตามผลข้างเคียงทางเภสัชวิทยาของยา Methotrexate
• ข้อ จ. (Erythrocyte Sedimentation Rate (ESR)): Erythrocyte Sedimentation Rate เป็นค่าบ่งชี้การอักเสบที่ไม่จำเพาะเจาะจง ไม่ได้สะท้อนถึงภาวะกดไขกระดูกหรือพิษต่อตับที่เป็นผลข้างเคียงหลักของยา</t>
        </is>
      </c>
      <c r="L28" s="186" t="n"/>
      <c r="M28" s="186" t="inlineStr">
        <is>
          <t>Musculoskeletal</t>
        </is>
      </c>
      <c r="N28" s="186" t="inlineStr">
        <is>
          <t>Rheumatoid arthritis</t>
        </is>
      </c>
      <c r="O28" s="185" t="inlineStr">
        <is>
          <t>Clinic</t>
        </is>
      </c>
      <c r="P28" s="186" t="inlineStr">
        <is>
          <t>RA Disease Activity: ประเมินด้วย CDAI, SDAI หรือ DAS28 เพื่อปรับขนาดยาตาม Treat-to-target</t>
        </is>
      </c>
      <c r="Q28" s="185" t="inlineStr">
        <is>
          <t>ข้อสอบจริง</t>
        </is>
      </c>
      <c r="R28" s="185" t="inlineStr">
        <is>
          <t>2565</t>
        </is>
      </c>
      <c r="S28" s="185" t="inlineStr">
        <is>
          <t>CASE_2565_RA_01</t>
        </is>
      </c>
    </row>
    <row r="29" ht="24" customHeight="1" s="49">
      <c r="A29" s="185" t="n">
        <v>27</v>
      </c>
      <c r="B29" s="186" t="inlineStr"/>
      <c r="C29" s="186" t="inlineStr">
        <is>
          <t>สมุนไพรชนิดใดในข้อใดที่มีการรับรองในบัญชียาหลักแห่งชาติว่ามีสรรพคุณบรรเทาอาการปวดและลดการอักเสบของระบบกล้ามเนื้อและข้อได้ดี</t>
        </is>
      </c>
      <c r="D29" s="186" t="n"/>
      <c r="E29" s="186" t="inlineStr">
        <is>
          <t>เถาวัลย์เปรียง</t>
        </is>
      </c>
      <c r="F29" s="186" t="inlineStr">
        <is>
          <t>ชุมเห็ดเทศ</t>
        </is>
      </c>
      <c r="G29" s="186" t="inlineStr">
        <is>
          <t>รางจืด</t>
        </is>
      </c>
      <c r="H29" s="186" t="inlineStr">
        <is>
          <t>หญ้าหนวดแมว</t>
        </is>
      </c>
      <c r="I29" s="186" t="inlineStr">
        <is>
          <t>พญายอ</t>
        </is>
      </c>
      <c r="J29" s="185" t="n">
        <v>1</v>
      </c>
      <c r="K29" s="186" t="inlineStr">
        <is>
          <t>✅ คำตอบที่ถูกต้อง: ข้อ ก. เถาวัลย์เปรียง
🎯 ทำไมข้อนี้ถึงถูก:
เถาวัลย์เปรียง: ในบัญชียาหลักแห่งชาติ สมุนไพร "เถาวัลย์เปรียง" (Derris scandens) ได้รับการรับรองและบรรจุในบัญชียาแผนไทย/สมุนไพร เพื่อบรรเทาอาการปวดระบบกล้ามเนื้อและกระดูก มีการศึกษาทางคลินิกเปรียบเทียบพบว่ามีฤทธิ์ต้านอักเสบและลดปวดได้ดีในระดับใกล้เคียงกับยาต้านการอักเสบแผนปัจจุบัน
🔍 ข้ออื่นผิดเพราะอะไร:
• ข้อ ข. (ชุมเห็ดเทศ): ชุมเห็ดเทศ มีสารสำคัญกลุ่มแอนทราควิโนน มีฤทธิ์กระตุ้นการบีบตัวของลำไส้ใหญ่ ใช้เป็นยาระบาย ไม่ได้มีข้อบ่งใช้สำหรับลดอาการปวดอักเสบของกล้ามเนื้อ
• ข้อ ค. (รางจืด): รางจืด มีข้อบ่งใช้ในการถอนพิษไข้ ถอนพิษเบื่อเมา หรือล้างพิษจากสารเคมี ไม่มีฤทธิ์ต้านการอักเสบหรือลดปวดระบบกล้ามเนื้อ
• ข้อ ง. (หญ้าหนวดแมว): หญ้าหนวดแมว มีฤทธิ์ขับปัสสาวะและช่วยขับกรดยูริก แต่ไม่มีฤทธิ์ลดการอักเสบหรือบรรเทาอาการปวดข้อโดยตรง
• ข้อ จ. (พญายอ): พญายอ มีฤทธิ์ต้านเชื้อไวรัสเริมและงูสวัดเมื่อใช้ทาภายนอก ไม่ได้มีข้อบ่งใช้เป็นยารับประทานเพื่อบรรเทาอาการปวดกล้ามเนื้อ</t>
        </is>
      </c>
      <c r="L29" s="186" t="n"/>
      <c r="M29" s="186" t="inlineStr">
        <is>
          <t>Musculoskeletal</t>
        </is>
      </c>
      <c r="N29" s="186" t="inlineStr">
        <is>
          <t>Gout</t>
        </is>
      </c>
      <c r="O29" s="185" t="inlineStr">
        <is>
          <t>Clinic</t>
        </is>
      </c>
      <c r="P29" s="186" t="inlineStr">
        <is>
          <t>Herbal Medicine: สารสกัดเถาวัลย์เปรียง บรรเทาอาการปวดข้อเข่าเสื่อมได้เทียบเท่า NSAIDs</t>
        </is>
      </c>
      <c r="Q29" s="185" t="inlineStr">
        <is>
          <t>ข้อสอบจริง</t>
        </is>
      </c>
      <c r="R29" s="185" t="inlineStr">
        <is>
          <t>2565</t>
        </is>
      </c>
      <c r="S29" s="185" t="n"/>
    </row>
    <row r="30" ht="24" customHeight="1" s="49">
      <c r="A30" s="185" t="n">
        <v>28</v>
      </c>
      <c r="B30" s="186" t="inlineStr">
        <is>
          <t>ผู้ป่วยชายไทยอายุ 60 ปี โรคประจำตัวเกาต์และไตวายเรื้อรัง (eGFR 25 mL/min) รับประทานยา Colchicine ขนาด 0.6 mg วันละ 3 ครั้งต่อเนื่องมานาน 3 สัปดาห์ มาโรงพยาบาลด้วยอาการอ่อนเพลียอย่างรุนแรง เลือดออกตามไรฟันและมีไข้ ผลตรวจ Complete Blood Count (CBC) พบ: Hb 7.2 g/dL, WBC 1,800 /uL, Platelets 45,000 /uL</t>
        </is>
      </c>
      <c r="C30" s="186" t="inlineStr">
        <is>
          <t>จากผลการตรวจวัดทางห้องปฏิบัติการทางโลหิตวิทยาข้างต้น ผู้ป่วยมีภาวะความผิดปกติของระบบเลือดในข้อใด</t>
        </is>
      </c>
      <c r="D30" s="186" t="n"/>
      <c r="E30" s="186" t="inlineStr">
        <is>
          <t>Pancytopenia (เซลล์เม็ดเลือดต่ำทุกชนิด)</t>
        </is>
      </c>
      <c r="F30" s="186" t="inlineStr">
        <is>
          <t>Neutropenia (เม็ดเลือดขาวชนิดนิวโทรฟิลต่ำ)</t>
        </is>
      </c>
      <c r="G30" s="186" t="inlineStr">
        <is>
          <t>Thrombocytopenia (เกล็ดเลือดต่ำ)</t>
        </is>
      </c>
      <c r="H30" s="186" t="inlineStr">
        <is>
          <t>Anemia (ภาวะโลหิตจาง)</t>
        </is>
      </c>
      <c r="I30" s="186" t="inlineStr">
        <is>
          <t>Bicytopenia (เซลล์เม็ดเลือดต่ำสองชนิด)</t>
        </is>
      </c>
      <c r="J30" s="185" t="n">
        <v>1</v>
      </c>
      <c r="K30" s="186" t="inlineStr">
        <is>
          <t>✅ คำตอบที่ถูกต้อง: ข้อ ก. Pancytopenia (เซลล์เม็ดเลือดต่ำทุกชนิด)
🎯 ทำไมข้อนี้ถึงถูก:
Pancytopenia (เซลล์เม็ดเลือดต่ำทุกชนิด): จากผลการตรวจแล็บ เม็ดเลือดขาว (WBC = 3,000 ต่ำกว่าปกติ 4,000-10,000), เกล็ดเลือด (Platelet = 40,000 ต่ำกว่าปกติ 150,000-450,000) และ ฮีโมโกลบิน (Hb = 7 g/dL ต่ำกว่าปกติ 12-16 บ่งชี้ภาวะโลหิตจางรุนแรง) การที่มีการลดลงของเม็ดเลือดทั้งสามสายในเวลาเดียวกันเรียกว่า ภาวะเม็ดเลือดต่ำทุกชนิด (Pancytopenia)
🔍 ข้ออื่นผิดเพราะอะไร:
• ข้อ ข. (Neutropenia (เม็ดเลือดขาวชนิดนิวโทรฟิลต่ำ)): Neutropenia หมายถึงภาวะที่มีเฉพาะเม็ดเลือดขาวชนิดนิวโทรฟิลต่ำผิดปกติ แต่ผู้ป่วยรายนี้มีการลดลงของเม็ดเลือดแดงและเกล็ดเลือดร่วมด้วย
• ข้อ ค. (Thrombocytopenia (เกล็ดเลือดต่ำ)): Thrombocytopenia หมายถึงภาวะที่มีเฉพาะเกล็ดเลือดต่ำผิดปกติเพียงอย่างเดียว ซึ่งไม่ครอบคลุมความผิดปกติของเม็ดเลือดขาวและเม็ดเลือดแดงในผู้ป่วยรายนี้
• ข้อ ง. (Anemia (ภาวะโลหิตจาง)): Anemia หมายถึงภาวะโลหิตจางหรือเม็ดเลือดแดงต่ำเพียงอย่างเดียว ไม่ได้อธิบายถึงภาวะเม็ดเลือดขาวและเกล็ดเลือดต่ำที่เกิดขึ้นพร้อมกัน
• ข้อ จ. (Bicytopenia (เซลล์เม็ดเลือดต่ำสองชนิด)): Bicytopenia หมายถึงภาวะที่มีความผิดปกติของเม็ดเลือดเพียงสองสาย แต่ผู้ป่วยรายนี้มีความผิดปกติครบทั้งสามสาย</t>
        </is>
      </c>
      <c r="L30" s="186" t="n"/>
      <c r="M30" s="186" t="inlineStr">
        <is>
          <t>Musculoskeletal</t>
        </is>
      </c>
      <c r="N30" s="186" t="inlineStr">
        <is>
          <t>Gout</t>
        </is>
      </c>
      <c r="O30" s="185" t="inlineStr">
        <is>
          <t>Clinic</t>
        </is>
      </c>
      <c r="P30" s="186" t="inlineStr">
        <is>
          <t>MTX Toxicity: ตรวจพบ Leukopenia / Myelosuppression จากฤทธิ์ Antifolate ของ MTX [RECONSTRUCTED: เติมเต็มบริบทเคสผู้ป่วยและผลแล็บ CBC เพื่อความสมบูรณ์ในการทำข้อสอบ]</t>
        </is>
      </c>
      <c r="Q30" s="185" t="inlineStr">
        <is>
          <t>ข้อสอบจริง</t>
        </is>
      </c>
      <c r="R30" s="185" t="inlineStr">
        <is>
          <t>2564</t>
        </is>
      </c>
      <c r="S30" s="185" t="inlineStr">
        <is>
          <t>CASE-MS-COLCHICINE-TOX</t>
        </is>
      </c>
    </row>
    <row r="31" ht="24" customHeight="1" s="49">
      <c r="A31" s="185" t="n">
        <v>29</v>
      </c>
      <c r="B31" s="186" t="inlineStr">
        <is>
          <t>ผู้ป่วยชายไทยอายุ 60 ปี โรคประจำตัวเกาต์และไตวายเรื้อรัง (eGFR 25 mL/min) รับประทานยา Colchicine ขนาด 0.6 mg วันละ 3 ครั้งต่อเนื่องมานาน 3 สัปดาห์ เกิดภาวะกดไขกระดูกอย่างรุนแรงจนเม็ดเลือดต่ำทุกชนิด (Pancytopenia)</t>
        </is>
      </c>
      <c r="C31" s="186" t="inlineStr">
        <is>
          <t>ยาตัวใดในสูตรการรักษาของผู้ป่วยที่มีแนวโน้มเป็นสาเหตุหลักที่ทำลายเซลล์ไขกระดูกและส่งผลให้เกิดความผิดปกติของระบบเลือดดังกล่าว (เมื่อได้รับยาในขนาดสูงหรือเกิดสภาวะยาสะสมจากไตวาย)</t>
        </is>
      </c>
      <c r="D31" s="186" t="n"/>
      <c r="E31" s="186" t="inlineStr">
        <is>
          <t>Naproxen</t>
        </is>
      </c>
      <c r="F31" s="186" t="inlineStr">
        <is>
          <t>Colchicine</t>
        </is>
      </c>
      <c r="G31" s="186" t="inlineStr">
        <is>
          <t>Allopurinol</t>
        </is>
      </c>
      <c r="H31" s="186" t="inlineStr">
        <is>
          <t>Paracetamol</t>
        </is>
      </c>
      <c r="I31" s="186" t="inlineStr">
        <is>
          <t>ทั้ง Allopurinol และ Colchicine ร่วมกัน</t>
        </is>
      </c>
      <c r="J31" s="185" t="n">
        <v>2</v>
      </c>
      <c r="K31" s="186" t="inlineStr">
        <is>
          <t>✅ คำตอบที่ถูกต้อง: ข้อ ข. Colchicine
🎯 ทำไมข้อนี้ถึงถูก:
Colchicine: ยา Colchicine มีความเป็นพิษสูงต่อเซลล์ที่มีการแบ่งตัวเร็ว (Antimitotic agent ผ่านกลไกยับยั้ง Tubulin polymerization) หากสะสมในร่างกายปริมาณสูง (เช่น ในกรณีที่คนไข้มีไตวายเฉียบพลัน/eGFR ต่ำ หรือได้รับยาเกินขนาด) ยาจะแสดงพิษรุนแรงต่อไขกระดูก ส่งผลให้หยุดยั้งการสร้างเซลล์เม็ดเลือดและเหนี่ยวนำให้เกิดภาวะกดไขกระดูกอย่างเฉียบพลันและเกิด Pancytopenia ที่อันตรายถึงชีวิต
🔍 ข้ออื่นผิดเพราะอะไร:
• ข้อ ก. (Naproxen): เป็น non-selective NSAID ที่มี cardiovascular safety profile ดีที่สุด และมี efficacy สูงในการระงับ acute inflammation
• ข้อ ค. (Allopurinol): เป็น Xanthine Oxidase Inhibitor สำหรับ Urate-Lowering Therapy (ULT) ระยะยาว ห้ามเริ่มใช้ขณะ acute gout flare กำเริบเฉียบพลัน และต้องระวัง severe cutaneous ADR (SCARs) โดยเฉพาะผู้ที่มี HLA-B58:01
• ข้อ ง. (Paracetamol):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ข้อ จ. (ทั้ง Allopurinol และ Colchicine ร่วมกัน): เป็น Xanthine Oxidase Inhibitor สำหรับ Urate-Lowering Therapy (ULT) ระยะยาว ห้ามเริ่มใช้ขณะ acute gout flare กำเริบเฉียบพลัน และต้องระวัง severe cutaneous ADR (SCARs) โดยเฉพาะผู้ที่มี HLA-B58:01</t>
        </is>
      </c>
      <c r="L31" s="186" t="n"/>
      <c r="M31" s="186" t="inlineStr">
        <is>
          <t>Musculoskeletal</t>
        </is>
      </c>
      <c r="N31" s="186" t="inlineStr">
        <is>
          <t>Gout</t>
        </is>
      </c>
      <c r="O31" s="185" t="inlineStr">
        <is>
          <t>Clinic</t>
        </is>
      </c>
      <c r="P31" s="186" t="inlineStr">
        <is>
          <t>Drug-Induced Cytopenia: MTX กดไขกระดูก ป้องกันได้ด้วยการให้ Folic acid เสริม [RECONSTRUCTED: ทวนบริบทเคสพิษ Colchicine กดไขกระดูกตาม Rule 3.9]</t>
        </is>
      </c>
      <c r="Q31" s="185" t="inlineStr">
        <is>
          <t>ข้อสอบจริง</t>
        </is>
      </c>
      <c r="R31" s="185" t="inlineStr">
        <is>
          <t>2564</t>
        </is>
      </c>
      <c r="S31" s="185" t="inlineStr">
        <is>
          <t>CASE-MS-COLCHICINE-TOX</t>
        </is>
      </c>
    </row>
    <row r="32" ht="24" customHeight="1" s="49">
      <c r="A32" s="185" t="n">
        <v>30</v>
      </c>
      <c r="B32" s="186" t="inlineStr">
        <is>
          <t>ผู้ป่วยหญิงไทยหมดประจำเดือน อายุ 68 ปี เข้ารับการตรวจคัดกรองสุขภาพกระดูก ผลตรวจวัดความหนาแน่นมวลกระดูก (Bone Mineral Density: BMD) ด้วยเครื่อง DEXA scan บริเวณกระดูกสันหลังส่วนเอว (Lumbar spine) พบค่า T-score = -2.8 SD และกระดูกสะโพก (Femoral neck) พบค่า T-score = -2.6 SD</t>
        </is>
      </c>
      <c r="C32" s="186" t="inlineStr">
        <is>
          <t>จากผลการตรวจวัดทางคลินิกข้างต้น ข้อใดคือคำจำกัดความที่ถูกต้องของค่า T-score ตามเกณฑ์มาตรฐานขององค์การอนามัยโลก (WHO)</t>
        </is>
      </c>
      <c r="D32" s="186" t="n"/>
      <c r="E32" s="186" t="inlineStr">
        <is>
          <t>ค่าความหนาแน่นมวลกระดูกของผู้ป่วยเมื่อเทียบกับค่าสูงสุดของประชากรเพศเดียวกันในวัยหนุ่มสาว (Peak bone mass)</t>
        </is>
      </c>
      <c r="F32" s="186" t="inlineStr">
        <is>
          <t>ค่าความหนาแน่นมวลกระดูกของผู้ป่วยเมื่อเทียบกับค่าเฉลี่ยของประชากรในช่วงอายุเดียวกัน</t>
        </is>
      </c>
      <c r="G32" s="186" t="inlineStr">
        <is>
          <t>ค่าความแข็งแรงทางสรีรวิทยาของกระดูกสะโพกและกระดูกสันหลัง</t>
        </is>
      </c>
      <c r="H32" s="186" t="inlineStr">
        <is>
          <t>ค่าที่ใช้สำหรับวินิจฉัยภาวะกระดูกน่วมและกระดูกบางในสตรีอายุน้อย</t>
        </is>
      </c>
      <c r="I32" s="186" t="inlineStr">
        <is>
          <t>อัตราส่วนความเสี่ยงในการเกิดกระดูกหักจากอุบัติเหตุล้มเบาบาง</t>
        </is>
      </c>
      <c r="J32" s="185" t="n">
        <v>1</v>
      </c>
      <c r="K32" s="186" t="inlineStr">
        <is>
          <t>✅ คำตอบที่ถูกต้อง: ข้อ ก. ค่าความหนาแน่นมวลกระดูกของผู้ป่วยเมื่อเทียบกับค่าสูงสุดของประชากรเพศเดียวกันในวัยหนุ่มสาว (Peak bone mass)
🎯 ทำไมข้อนี้ถึงถูก:
ค่าความหนาแน่นมวลกระดูกของผู้ป่วยเมื่อเทียบกับค่าสูงสุดของประชากรเพศเดียวกันในวัยหนุ่มสาว (Peak bone mass): ค่า T-score ทางคลินิกกระดูกพรุน บ่งบอกถึงค่าความหนาแน่นมวลกระดูก (BMD) ของผู้ป่วยเมื่อนำไปเปรียบเทียบกับค่ามวลกระดูกสูงสุด (Peak bone mass) ของประชากรเพศเดียวกันที่มีสุขภาพดีในวัยหนุ่มสาว (อายุประมาณ 20-30 ปี) โดยใช้อัตราส่วนเบี่ยงเบนมาตรฐาน (SD) เป็นเกณฑ์ในการประเมินความเสี่ยงและระดับความพรุนของกระดูก
🔍 ข้ออื่นผิดเพราะอะไร:
• ข้อ ข. (ค่าความหนาแน่นมวลกระดูกของผู้ป่วยเมื่อเทียบกับค่าเฉลี่ยของประชากรในช่วงอายุเดียวกัน): การเปรียบเทียบมวลกระดูกกับค่าเฉลี่ยของประชากรในช่วงอายุเดียวกันเรียกว่า Z-score ไม่ใช่ T-score ที่ใช้เป็นมาตรฐานในการวินิจฉัยโรคกระดูกพรุน
• ข้อ ค. (ค่าความแข็งแรงทางสรีรวิทยาของกระดูกสะโพกและกระดูกสันหลัง): T-score ประเมินจากความหนาแน่นของมวลกระดูก ไม่ได้วัดความแข็งแรงทางสรีรวิทยาหรือโครงสร้างจุลภาคของกระดูกโดยตรง
• ข้อ ง. (ค่าที่ใช้สำหรับวินิจฉัยภาวะกระดูกน่วมและกระดูกบางในสตรีอายุน้อย): ภาวะกระดูกน่วม (Osteomalacia) เกิดจากความบกพร่องในการสะสมแร่ธาตุในกระดูก ไม่ได้ใช้ค่า T-score ในการวินิจฉัยซึ่งสงวนไว้สำหรับ Osteoporosis
• ข้อ จ. (อัตราส่วนความเสี่ยงในการเกิดกระดูกหักจากอุบัติเหตุล้มเบาบาง): เครื่องมือประเมินอัตราส่วนความเสี่ยงในการเกิดกระดูกหักล่วงหน้า 10 ปีเรียกว่า FRAX score ไม่ใช่ค่า T-score</t>
        </is>
      </c>
      <c r="L32" s="186" t="n"/>
      <c r="M32" s="186" t="inlineStr">
        <is>
          <t>Musculoskeletal</t>
        </is>
      </c>
      <c r="N32" s="186" t="inlineStr">
        <is>
          <t>Osteoporosis</t>
        </is>
      </c>
      <c r="O32" s="185" t="inlineStr">
        <is>
          <t>Clinic</t>
        </is>
      </c>
      <c r="P32" s="186" t="inlineStr">
        <is>
          <t>Osteoporosis Definition: T-score ≤ -2.5 SD ณ Lumbar spine หรือ Hip [RECONSTRUCTED: เติมเต็มบริบทผลตรวจ DEXA T-score เพื่อความสมบูรณ์]</t>
        </is>
      </c>
      <c r="Q32" s="185" t="inlineStr">
        <is>
          <t>ข้อสอบจริง</t>
        </is>
      </c>
      <c r="R32" s="185" t="inlineStr">
        <is>
          <t>2564</t>
        </is>
      </c>
      <c r="S32" s="185" t="inlineStr">
        <is>
          <t>CASE-MS-OSTEO-01</t>
        </is>
      </c>
    </row>
    <row r="33" ht="24" customHeight="1" s="49">
      <c r="A33" s="185" t="n">
        <v>31</v>
      </c>
      <c r="B33" s="186" t="inlineStr">
        <is>
          <t>ผู้ป่วยหญิงไทยหมดประจำเดือน อายุ 68 ปี ได้รับการวินิจฉัยเป็นโรคกระดูกพรุน (Osteoporosis) จากผลตรวจ DEXA scan พบ T-score = -2.8 SD ไม่มีประวัติโรคกรดไหลย้อนหรือโรคไต</t>
        </is>
      </c>
      <c r="C33" s="186" t="inlineStr">
        <is>
          <t>ยาต้านการสลายกระดูก (Antiresorptive agent) ในข้อใดจัดเป็นยาทางเลือกแรก (First-line) สำหรับใช้รักษาโรคกระดูกพรุนในผู้ป่วยรายนี้เพื่อป้องกันการเกิดกระดูกหัก</t>
        </is>
      </c>
      <c r="D33" s="186" t="n"/>
      <c r="E33" s="186" t="inlineStr">
        <is>
          <t>Alendronate (หรือยากลุ่ม Bisphosphonates)</t>
        </is>
      </c>
      <c r="F33" s="186" t="inlineStr">
        <is>
          <t>Raloxifene</t>
        </is>
      </c>
      <c r="G33" s="186" t="inlineStr">
        <is>
          <t>Strontium ranelate</t>
        </is>
      </c>
      <c r="H33" s="186" t="inlineStr">
        <is>
          <t>Teriparatide</t>
        </is>
      </c>
      <c r="I33" s="186" t="inlineStr">
        <is>
          <t>Calcitonin nasal spray</t>
        </is>
      </c>
      <c r="J33" s="185" t="n">
        <v>1</v>
      </c>
      <c r="K33" s="186" t="inlineStr">
        <is>
          <t>✅ คำตอบที่ถูกต้อง: ข้อ ก. Alendronate (หรือยากลุ่ม Bisphosphonates)
🎯 ทำไมข้อนี้ถึงถูก:
Alendronate (หรือยากลุ่ม Bisphosphonates): สำหรับหญิงหมดประจำเดือนที่ตรวจพบภาวะกระดูกพรุนและมีความเสี่ยงสูง (T-score = -2.5 หรือต่ำกว่า) ยาต้านการสลายกระดูกในกลุ่ม Bisphosphonates ชนิดรับประทาน เช่น Alendronate ถือเป็นยา first-line (First-line therapy) เนื่องจากมีหลักฐานทางคลินิกสนับสนุนเข้มแข็งในการป้องกันและลดความเสี่ยงของการเกิดกระดูกหักทั้งที่กระดูกสันหลังและสะโพก
🔍 ข้ออื่นผิดเพราะอะไร:
• ข้อ ข. (Raloxifene): Raloxifene เป็นยากลุ่ม SERMs ที่มีข้อบ่งใช้เฉพาะในผู้หญิงวัยหมดประจำเดือน ไม่มีข้อมูลประสิทธิภาพและความปลอดภัยสำหรับการใช้ในผู้ป่วยชาย
• ข้อ ค. (Strontium ranelate): Strontium ranelate มีข้อห้ามใช้ในผู้ป่วยที่มีประวัติโรคหลอดเลือดหัวใจตีบ เนื่องจากเพิ่มความเสี่ยงต่อการเกิดลิ่มเลือดอุดตันและภาวะกล้ามเนื้อหัวใจขาดเลือด
• ข้อ ง. (Teriparatide): Teriparatide เป็นยาฮอร์โมนพาราไทรอยด์สังเคราะห์ที่มีฤทธิ์สร้างกระดูก จัดเป็นยาทางเลือกสำรอง ไม่ใช่ยาทางเลือกแรก
• ข้อ จ. (Calcitonin nasal spray): Calcitonin nasal spray มีประสิทธิภาพในการลดความเสี่ยงกระดูกสันหลังหักได้น้อยมากเมื่อเทียบกับ Bisphosphonates และไม่ป้องกันกระดูกสะโพกหัก</t>
        </is>
      </c>
      <c r="L33" s="186" t="n"/>
      <c r="M33" s="186" t="inlineStr">
        <is>
          <t>Musculoskeletal</t>
        </is>
      </c>
      <c r="N33" s="186" t="inlineStr">
        <is>
          <t>Osteoporosis</t>
        </is>
      </c>
      <c r="O33" s="185" t="inlineStr">
        <is>
          <t>Clinic</t>
        </is>
      </c>
      <c r="P33" s="186" t="inlineStr">
        <is>
          <t>Osteoporosis First-line: Alendronate / Risedronate (Oral Bisphosphonates) ลด Fracture ได้ดีที่สุด [RECONSTRUCTED: ทวนบริบทเคสกระดูกพรุนทางเลือกแรกตาม Rule 3.9]</t>
        </is>
      </c>
      <c r="Q33" s="185" t="inlineStr">
        <is>
          <t>ข้อสอบจริง</t>
        </is>
      </c>
      <c r="R33" s="185" t="inlineStr">
        <is>
          <t>2564</t>
        </is>
      </c>
      <c r="S33" s="185" t="inlineStr">
        <is>
          <t>CASE-MS-OSTEO-01</t>
        </is>
      </c>
    </row>
    <row r="34" ht="24" customHeight="1" s="49">
      <c r="A34" s="185" t="n">
        <v>32</v>
      </c>
      <c r="B34" s="186" t="inlineStr"/>
      <c r="C34" s="186" t="inlineStr">
        <is>
          <t>หากแพทย์์และเภสัชกรจำเป็นต้องร่วมพิจารณาจ่ายยากลุ่ม NSAIDs เพื่อต้านอักเสบและบรรเทาอาการปวดข้อของผู้ป่วย ปัจจัยในข้อใดต่อไปนี้มีความสำคัญในการตัดสินใจเลือกใช้ยา น้อยที่สุด</t>
        </is>
      </c>
      <c r="D34" s="186" t="n"/>
      <c r="E34" s="186" t="inlineStr">
        <is>
          <t>อายุของผู้ป่วย</t>
        </is>
      </c>
      <c r="F34" s="186" t="inlineStr">
        <is>
          <t>ราคาค่ายา</t>
        </is>
      </c>
      <c r="G34" s="186" t="inlineStr">
        <is>
          <t>น้ำหนักตัวของผู้ป่วย</t>
        </is>
      </c>
      <c r="H34" s="186" t="inlineStr">
        <is>
          <t>ประวัติการแพ้ยาของผู้ป่วย</t>
        </is>
      </c>
      <c r="I34" s="186" t="inlineStr">
        <is>
          <t>โรคร่วมและการใช้ยาอื่นร่วมของผู้ป่วย</t>
        </is>
      </c>
      <c r="J34" s="185" t="n">
        <v>3</v>
      </c>
      <c r="K34" s="186" t="inlineStr">
        <is>
          <t>✅ คำตอบที่ถูกต้อง: ข้อ ค. น้ำหนักตัวของผู้ป่วย
🎯 ทำไมข้อนี้ถึงถูก:
น้ำหนักตัวของผู้ป่วย: ในการเลือกยาต้านการอักเสบกลุ่ม NSAIDs สำหรับผู้ป่วยระบบข้อและกล้ามเนื้อ ปัจจัยที่มีผลต่อ safety และใช้เป็นหลักเกณฑ์พิจารณาเลือกยา ได้แก่ อายุผู้ป่วย (หลีกเลี่ยง NSAIDs ในผู้สูงอายุเนื่องจากพิษทางไตและทางเดินอาหาร), โรคร่วมและยาอื่นที่ใช้ร่วม (ระวังความเสี่ยงโรคหัวใจ, ไต, กระเพาะอาหาร), ประวัติแพ้ยา และปัจจัยด้านราคาค่ายา ส่วน "น้ำหนักตัวของผู้ป่วย" มีผลต่อการปรับขนาดยาน้อยมากสำหรับกลุ่ม NSAIDs ทั่วไปในผู้ใหญ่
🔍 ข้ออื่นผิดเพราะอะไร:
• ข้อ ก. (อายุของผู้ป่วย): อายุของผู้ป่วยเป็นปัจจัยสำคัญ เนื่องจากผู้สูงอายุมีการทำงานของไตลดลงและมีความเสี่ยงสูงต่อภาวะเลือดออกในทางเดินอาหารจากยากลุ่ม NSAIDs
• ข้อ ข. (ราคาค่ายา): ราคาค่ายาเป็นปัจจัยในการพิจารณาความคุ้มค่าและการเข้าถึงยาของผู้ป่วย โดยเฉพาะในกลุ่ม COX-2 inhibitors ที่มีราคาสูงกว่า NSAIDs ดั้งเดิม
• ข้อ ง. (ประวัติการแพ้ยาของผู้ป่วย): ประวัติการแพ้ยามีความสำคัญอย่างยิ่งเพื่อหลีกเลี่ยงการเกิดปฏิกิริยาข้ามกลุ่ม หรือภาวะแพ้ยารุนแรงเช่น Anaphylaxis
• ข้อ จ. (โรคร่วมและการใช้ยาอื่นร่วมของผู้ป่วย): โรคร่วมและการใช้ยาอื่นร่วมมีความสำคัญในการประเมินอันตรกิริยาระหว่างยาและหลีกเลี่ยงผลกระทบต่อระบบหัวใจ หลอดเลือด และไต</t>
        </is>
      </c>
      <c r="L34" s="186" t="n"/>
      <c r="M34" s="186" t="inlineStr">
        <is>
          <t>Musculoskeletal</t>
        </is>
      </c>
      <c r="N34" s="186" t="inlineStr">
        <is>
          <t>Osteoarthritis</t>
        </is>
      </c>
      <c r="O34" s="185" t="inlineStr">
        <is>
          <t>Clinic</t>
        </is>
      </c>
      <c r="P34" s="186" t="inlineStr">
        <is>
          <t>NSAIDs Safety: ปัจจัยเสี่ยงแผลทางเดินอาหาร ได้แก่ ผู้สูงอายุ, ประวัติ GI bleed, ยาต้านเกล็ดเลือด</t>
        </is>
      </c>
      <c r="Q34" s="185" t="inlineStr">
        <is>
          <t>ข้อสอบจริง</t>
        </is>
      </c>
      <c r="R34" s="185" t="inlineStr">
        <is>
          <t>2563</t>
        </is>
      </c>
      <c r="S34" s="185" t="n"/>
    </row>
    <row r="35" ht="24" customHeight="1" s="49">
      <c r="A35" s="185" t="n">
        <v>33</v>
      </c>
      <c r="B35" s="186" t="inlineStr">
        <is>
          <t>ผู้ป่วยชายอายุ 58 ปี โรคประจำตัวความดันโลหิตสูง ได้รับยา Allopurinol 200 mg/วัน เพื่อคุมโรคเกาต์ วันนี้มีอาการปวดข้อกำเริบ ผู้ป่วยมีประวัติเคยเป็นแผลเลือดออกในกระเพาะอาหาร (PUD) และรับประทาน Aspirin 81 mg/วัน อยู่เดิม</t>
        </is>
      </c>
      <c r="C35" s="186" t="inlineStr">
        <is>
          <t>แนวทางการรักษาด้วยยาต้านการอักเสบข้อเพื่อบรรเทาอาการปวดที่เหมาะสมที่สุดสำหรับผู้ป่วยรายนี้คือข้อใด</t>
        </is>
      </c>
      <c r="D35" s="186" t="n"/>
      <c r="E35" s="186" t="inlineStr">
        <is>
          <t>หลีกเลี่ยงการจ่ายยา NSAIDs ทุกชนิดเนื่องจากผู้ป่วยทาน Aspirin และเคยเกิดเลือดออกในทางเดินอาหาร</t>
        </is>
      </c>
      <c r="F35" s="186" t="inlineStr">
        <is>
          <t>จ่ายยา Acetaminophen (Paracetamol) เป็นตัวเลือกอันดับแรกในการบรรเทาปวดแทนยาอื่น</t>
        </is>
      </c>
      <c r="G35" s="186" t="inlineStr">
        <is>
          <t>สั่งจ่ายยากลุ่ม NSAIDs ร่วมกัน 2 ตัวเพื่อบรรเทาอาการปวดที่รุนแรง</t>
        </is>
      </c>
      <c r="H35" s="186" t="inlineStr">
        <is>
          <t>เลือกใช้ยากลุ่ม Selective COX-2 inhibitor เพียงอย่างเดียวโดยไม่ต้องใช้ยาอื่น</t>
        </is>
      </c>
      <c r="I35" s="186" t="inlineStr">
        <is>
          <t>จ่ายยากลุ่ม NSAIDs ร่วมกับ Proton Pump Inhibitor (PPI เช่น Omeprazole) ทุกครั้งเพื่อความปลอดภัยต่อทางเดินอาหาร</t>
        </is>
      </c>
      <c r="J35" s="185" t="n">
        <v>5</v>
      </c>
      <c r="K35" s="186" t="inlineStr">
        <is>
          <t>✅ คำตอบที่ถูกต้อง: ข้อ จ. จ่ายยากลุ่ม NSAIDs ร่วมกับ Proton Pump Inhibitor (PPI เช่น Omeprazole) ทุกครั้งเพื่อความปลอดภัยต่อทางเดินอาหาร
🎯 ทำไมข้อนี้ถึงถูก:
จ่ายยากลุ่ม NSAIDs ร่วมกับ Proton Pump Inhibitor (PPI เช่น Omeprazole) ทุกครั้งเพื่อความปลอดภัยต่อทางเดินอาหาร: ผู้ป่วยรายนี้จัดเป็นผู้ป่วยที่มีความเสี่ยงสูงมากต่อภาวะเลือดออกในทางเดินอาหาร (High GI Risk) เนื่องจากมีอายุ 75 ปี, มีประวัติเคยเกิดเลือดออกในทางเดินอาหาร (GI bleeding) และรับประทานยา Aspirin ร่วมด้วย หากมีความจำเป็นต้องใช้ยาต้านการอักเสบกลุ่ม NSAIDs เพื่อระงับอาการปวดอักเสบที่รุนแรง เภสัชกรต้องแนะนำให้จ่ายควบคู่กับยายับยั้งการหลั่งกรดกลุ่ม Proton Pump Inhibitors (เช่น Omeprazole) เสมอเพื่อป้องกันการเกิดแผลและเลือดออกซ้ำ
🔍 ข้ออื่นผิดเพราะอะไร:
• ข้อ ก. (จ่ายยา NSAIDs ขนาดสูงเดี่ยวๆ): เพิ่มความเสี่ยงต่อการเกิด recurrent upper GI bleeding อย่างรุนแรงจนอาจถึงแก่ชีวิต เป็นข้อห้ามปฏิบัติในผู้ป่วย high GI risk
• ข้อ ข. (จ่ายยา Aspirin ขนาดสูงแทน NSAIDs): แอสไพรินขนาดสูงระคายเคืองกระเพาะอาหารอย่างรุนแรงและยับยั้งเกล็ดเลือด ทำให้เลือดออกง่ายขึ้น
• ข้อ ค. (ให้หยุดยา Aspirin 81 mg ทันที): แอสไพรินขนาดต่ำใช้เพื่อการป้องกันทุติยภูมิของโรคหัวใจและหลอดเลือด ไม่ควรหยุดยาเองโดยไม่มีข้อบ่งชี้ทางการแพทย์์
• ข้อ ง. (ใช้ยา Paracetamol เดี่ยวๆ ไม่ต้องร่วมกับ PPI): แม้พาราเซตามอลจะปลอดภัยต่อทางเดินอาหาร แต่ในผู้ป่วยที่มีการอักเสบของข้อรุนแรง ยาพาราเซตามอลมักไม่เพียงพอในการระงับการอักเสบ</t>
        </is>
      </c>
      <c r="L35" s="186" t="n"/>
      <c r="M35" s="186" t="inlineStr">
        <is>
          <t>Musculoskeletal</t>
        </is>
      </c>
      <c r="N35" s="186" t="inlineStr">
        <is>
          <t>Gout</t>
        </is>
      </c>
      <c r="O35" s="185" t="inlineStr">
        <is>
          <t>Clinic</t>
        </is>
      </c>
      <c r="P35" s="186" t="inlineStr">
        <is>
          <t>NSAIDs GI Protection: ใช้ Celecoxib ร่วมกับ PPIs ในผู้ป่วย High GI risk และ low CV risk</t>
        </is>
      </c>
      <c r="Q35" s="185" t="inlineStr">
        <is>
          <t>ข้อสอบจริง</t>
        </is>
      </c>
      <c r="R35" s="185" t="inlineStr">
        <is>
          <t>2563</t>
        </is>
      </c>
      <c r="S35" s="185" t="inlineStr">
        <is>
          <t>CASE-MS-GOUT-NSAID-01</t>
        </is>
      </c>
    </row>
    <row r="36" ht="24" customHeight="1" s="49">
      <c r="A36" s="185" t="n">
        <v>34</v>
      </c>
      <c r="B36" s="186" t="inlineStr"/>
      <c r="C36" s="186" t="inlineStr">
        <is>
          <t>จากการที่ผู้ป่วยรับประทานยา Allopurinol ยาจะถูกสลายสภาพโดยเอนไซม์ Xanthine oxidase ได้สารเมตาโบไลต์ชนิดใดในปัสสาวะ</t>
        </is>
      </c>
      <c r="D36" s="186" t="n"/>
      <c r="E36" s="186" t="inlineStr">
        <is>
          <t>Hypoxanthine</t>
        </is>
      </c>
      <c r="F36" s="186" t="inlineStr">
        <is>
          <t>Inosine diphosphate</t>
        </is>
      </c>
      <c r="G36" s="186" t="inlineStr">
        <is>
          <t>Oxypurinol (หรือ Alloxanthine)</t>
        </is>
      </c>
      <c r="H36" s="186" t="inlineStr">
        <is>
          <t>Methyl 3-(3,5-di-tert-butyl-4-hydroxyphenyl)propionate</t>
        </is>
      </c>
      <c r="I36" s="186" t="inlineStr">
        <is>
          <t>L-adenine</t>
        </is>
      </c>
      <c r="J36" s="185" t="n">
        <v>3</v>
      </c>
      <c r="K36" s="186" t="inlineStr">
        <is>
          <t>✅ คำตอบที่ถูกต้อง: ข้อ ค. Oxypurinol (หรือ Alloxanthine)
🎯 ทำไมข้อนี้ถึงถูก:
Oxypurinol (หรือ Alloxanthine): ยาลดกรดยูริก Allopurinol เมื่อเข้าสู่ร่างกายจะถูกสลายและเปลี่ยนสภาพอย่างรวดเร็วโดยเอนไซม์ Xanthine Oxidase ไปเป็นสารเมตาโบไลต์ชนิดหลักที่มีฤทธิ์ในการรักษาและละลายน้ำได้ดีกว่าคือ Oxypurinol (หรือ Alloxanthine) ซึ่งสารนี้จะถูกขับออกทางปัสสาวะและมีครึ่งชีวิตที่ยาวนานในร่างกาย
🔍 ข้ออื่นผิดเพราะอะไร:
• ข้อ ก. (Hypoxanthine): Hypoxanthine เป็นสารตั้งต้นในกระบวนการสร้างกรดยูริกที่เกิดขึ้นตามธรรมชาติ ไม่ใช่สารเมตาโบไลต์ที่เกิดจากการสลายตัวของยา Allopurinol
• ข้อ ข. (Inosine diphosphate): Inosine diphosphate เป็นสารตัวกลางในกระบวนการสังเคราะห์พิวรีนในร่างกาย ไม่มีส่วนเกี่ยวข้องกับกระบวนการเมแทบอลิซึมของยา Allopurinol
• ข้อ ง. (Methyl 3-(3,5-di-tert-butyl-4-hydroxyphenyl)propionate): สารนี้เป็นสารต้านอนุมูลอิสระที่ใช้ในอุตสาหกรรมพลาสติก ไม่มีโครงสร้างหรือความเกี่ยวข้องทางเภสัชวิทยากับยา Allopurinol
• ข้อ จ. (L-adenine): L-adenine เป็นเบสพิวรีนที่เป็นองค์ประกอบของกรดนิวคลีอิกในร่างกาย ไม่ใช่ผลผลิตจากการทำปฏิกิริยาของ Xanthine oxidase กับยา Allopurinol</t>
        </is>
      </c>
      <c r="L36" s="186" t="n"/>
      <c r="M36" s="186" t="inlineStr">
        <is>
          <t>Musculoskeletal</t>
        </is>
      </c>
      <c r="N36" s="186" t="inlineStr">
        <is>
          <t>Gout</t>
        </is>
      </c>
      <c r="O36" s="185" t="inlineStr">
        <is>
          <t>Clinic</t>
        </is>
      </c>
      <c r="P36" s="186" t="inlineStr">
        <is>
          <t>Allopurinol Metabolism: เปลี่ยนเป็นสารออกฤทธิ์ Oxypurinol ขับออกทางไตเป็นหลัก ต้องปรับตาม CrCl</t>
        </is>
      </c>
      <c r="Q36" s="185" t="inlineStr">
        <is>
          <t>ข้อสอบจริง</t>
        </is>
      </c>
      <c r="R36" s="185" t="inlineStr">
        <is>
          <t>2563</t>
        </is>
      </c>
      <c r="S36" s="185" t="n"/>
    </row>
    <row r="37" ht="24" customHeight="1" s="49">
      <c r="A37" s="185" t="n">
        <v>35</v>
      </c>
      <c r="B37" s="186" t="inlineStr"/>
      <c r="C37" s="186" t="inlineStr">
        <is>
          <t>หากผู้ป่วยมีอาการอักเสบเกาต์เฉียบพลันกำเริบ ควรเริ่มบริหารยา Colchicine เพื่อระงับปวดอักเสบภายในระยะเวลากี่ชั่วโมงหลังเกิดอาการ จึงจะมีประสิทธิภาพสูงสุดทางคลินิก</t>
        </is>
      </c>
      <c r="D37" s="186" t="n"/>
      <c r="E37" s="186" t="inlineStr">
        <is>
          <t>12 ชั่วโมง</t>
        </is>
      </c>
      <c r="F37" s="186" t="inlineStr">
        <is>
          <t>24 ชั่วโมง</t>
        </is>
      </c>
      <c r="G37" s="186" t="inlineStr">
        <is>
          <t>36 ชั่วโมง</t>
        </is>
      </c>
      <c r="H37" s="186" t="inlineStr">
        <is>
          <t>48 ชั่วโมง</t>
        </is>
      </c>
      <c r="I37" s="186" t="inlineStr">
        <is>
          <t>60 ชั่วโมง</t>
        </is>
      </c>
      <c r="J37" s="185" t="n">
        <v>3</v>
      </c>
      <c r="K37" s="186" t="inlineStr">
        <is>
          <t>✅ คำตอบที่ถูกต้อง: ข้อ ค. 36 ชั่วโมง
🎯 ทำไมข้อนี้ถึงถูก:
การใช้ยา Colchicine เพื่อระงับอาการอักเสบข้อเกาต์เฉียบพลันให้ได้ผลดีและมี efficacy สูงสุดในการยับยั้งการเคลื่อนตัวของเซลล์เม็ดเลือดขาว (Neutrophil chemotaxis) ควรเริ่มรับประทานยาภายใน 24 ถึง 36 ชั่วโมงแรกหลังจากเริ่มมีอาการปวดอักเสบเฉียบพลัน หากพ้นระยะเวลานี้ไปแล้ว efficacy ของยาในการต้านการอักเสบจะลดลงอย่างมีนัยสำคัญ
🔍 ข้ออื่นผิดเพราะอะไร:
• ข้อ ก. (12 ชั่วโมง): การบริหารยาภายใน 12 ชั่วโมงมีประสิทธิภาพสูง แต่หน้าต่างแห่งโอกาสในการเริ่มยายังครอบคลุมไปถึงระยะเวลาที่นานกว่านี้เล็กน้อย
• ข้อ ข. (24 ชั่วโมง): การบริหารยาภายใน 24 ชั่วโมงยังให้ผลดี แต่แนวทางเวชปฏิบัติอนุโลมให้เริ่มยาได้จนถึงระยะเวลาสูงสุดที่ยายังมีประสิทธิภาพต้านการอักเสบ
• ข้อ ง. (48 ชั่วโมง): หากเริ่มยาเมื่อผ่านไปแล้ว 48 ชั่วโมง การตอบสนองทางคลินิกจะลดลงอย่างมากเนื่องจากกระบวนการอักเสบและสารสื่อกลางได้หลั่งออกมาเต็มที่แล้ว
• ข้อ จ. (60 ชั่วโมง): การให้ยาหลังจาก 60 ชั่วโมงแทบจะไม่มีประโยชน์ในการลดการอักเสบเฉียบพลัน และผู้ป่วยจะได้รับเพียงผลข้างเคียงจากยาเช่น ท้องเสีย</t>
        </is>
      </c>
      <c r="L37" s="186" t="n"/>
      <c r="M37" s="186" t="inlineStr">
        <is>
          <t>Musculoskeletal</t>
        </is>
      </c>
      <c r="N37" s="186" t="inlineStr">
        <is>
          <t>Gout</t>
        </is>
      </c>
      <c r="O37" s="185" t="inlineStr">
        <is>
          <t>Clinic</t>
        </is>
      </c>
      <c r="P37" s="186" t="inlineStr">
        <is>
          <t>Colchicine Flare Duration: ควรเริ่มยาภายใน 24-36 ชั่วโมงหลังมีอาการ และให้ต่อเนื่องจนอาการสงบ</t>
        </is>
      </c>
      <c r="Q37" s="185" t="inlineStr">
        <is>
          <t>ข้อสอบจริง</t>
        </is>
      </c>
      <c r="R37" s="185" t="inlineStr">
        <is>
          <t>2563</t>
        </is>
      </c>
      <c r="S37" s="185" t="n"/>
    </row>
    <row r="38" ht="24" customHeight="1" s="49">
      <c r="A38" s="185" t="n">
        <v>36</v>
      </c>
      <c r="B38" s="186" t="inlineStr">
        <is>
          <t>ผู้ป่วยชายอายุ 58 ปี ได้รับการรักษาโรคเกาต์เรื้อรังด้วยยา Allopurinol โดยผู้ป่วยไม่มีประวัติการเกิดก้อนโทฟัส (Tophi)</t>
        </is>
      </c>
      <c r="C38" s="186" t="inlineStr">
        <is>
          <t>เป้าหมายระดับกรดยูริกในเลือดระยะยาว (Target serum uric acid) เพื่อควบคุมอาการและป้องกันการเกิดผลึกเกลือยูเรตสำหรับผู้ป่วยรายนี้คือข้อใด</t>
        </is>
      </c>
      <c r="D38" s="186" t="n"/>
      <c r="E38" s="186" t="inlineStr">
        <is>
          <t>น้อยกว่า 5 mg/dL</t>
        </is>
      </c>
      <c r="F38" s="186" t="inlineStr">
        <is>
          <t>น้อยกว่า 6 mg/dL</t>
        </is>
      </c>
      <c r="G38" s="186" t="inlineStr">
        <is>
          <t>น้อยกว่า 7 mg/dL</t>
        </is>
      </c>
      <c r="H38" s="186" t="inlineStr">
        <is>
          <t>น้อยกว่า 8 mg/dL</t>
        </is>
      </c>
      <c r="I38" s="186" t="inlineStr">
        <is>
          <t>น้อยกว่า 9 mg/dL</t>
        </is>
      </c>
      <c r="J38" s="185" t="n">
        <v>2</v>
      </c>
      <c r="K38" s="186" t="inlineStr">
        <is>
          <t>✅ คำตอบที่ถูกต้อง: ข้อ ข. น้อยกว่า 6 mg/dL
🎯 ทำไมข้อนี้ถึงถูก:
ตามแนวทางเวชปฏิบัติของสมาคมรูมาติสซั่มแห่งประเทศไทย และ 2020 ACR Guideline for the Management of Gout กำหนดเป้าหมายระดับกรดยูริกในเลือดระยะยาว (Target Serum Uric Acid) สำหรับผู้ป่วยโรคเกาต์ทั่วไปคือ น้อยกว่า 6.0 mg/dL เพื่อชะลอและละลายผลึก Monosodium urate ในข้อให้หมดไป (ยกเว้นกรณีที่มีก้อนโทฟัสชัดเจน หรือข้อถูกทำลายรุนแรง จะตั้งเป้าหมายเข้มงวดขึ้นเป็นน้อยกว่า 5.0 mg/dL)
🔍 ข้ออื่นผิดเพราะอะไร:
• ข้อ ก. (น้อยกว่า 7 mg/dL): ระดับ 7 mg/dL เป็นจุดอิ่มตัวของยูเรตในพลาสมา (Saturation point ~6.8 mg/dL) ซึ่งยังเสี่ยงต่อการเกิดผลึกซ้ำ ไม่ใช่ target level
• ข้อ ค. (น้อยกว่า 5 mg/dL): สงวนไว้สำหรับผู้ป่วยที่มีก้อนโทฟัส (Severe tophaceous gout) หรือมีข้อถูกทำลายรุนแรง ไม่ใช่เป้าหมายทั่วไปสำหรับผู้ป่วยที่ไม่มีก้อนโทฟัส
• ข้อ ง. (น้อยกว่า 4 mg/dL): ต่ำเกินความจำเป็นและไม่มีข้อบ่งชี้ในการลดระดับลงต่ำขนาดนี้ในผู้ป่วยทั่วไป
• ข้อ จ. (น้อยกว่า 8 mg/dL): สูงเกินจุดอิ่มตัว ทำให้ผลึกยูเรตตกตะกอนเพิ่มขึ้นและเกิดข้ออักเสบซ้ำซ้อน</t>
        </is>
      </c>
      <c r="L38" s="186" t="n"/>
      <c r="M38" s="186" t="inlineStr">
        <is>
          <t>Musculoskeletal</t>
        </is>
      </c>
      <c r="N38" s="186" t="inlineStr">
        <is>
          <t>Gout</t>
        </is>
      </c>
      <c r="O38" s="185" t="inlineStr">
        <is>
          <t>Clinic</t>
        </is>
      </c>
      <c r="P38" s="186" t="inlineStr">
        <is>
          <t>Gout SUA Target: เป้าหมายกรดยูริกในเลือด &lt; 6.0 mg/dL (&lt; 5.0 mg/dL หากมี Tophi)</t>
        </is>
      </c>
      <c r="Q38" s="185" t="inlineStr">
        <is>
          <t>ข้อสอบจริง</t>
        </is>
      </c>
      <c r="R38" s="185" t="inlineStr">
        <is>
          <t>2563</t>
        </is>
      </c>
      <c r="S38" s="185" t="inlineStr">
        <is>
          <t>CASE-MS-GOUT-NSAID-01</t>
        </is>
      </c>
    </row>
    <row r="39" ht="24" customHeight="1" s="49">
      <c r="A39" s="185" t="n">
        <v>37</v>
      </c>
      <c r="B39" s="186" t="inlineStr">
        <is>
          <t>ผู้ป่วยชายอายุ 58 ปี โรคประจำตัวเกาต์และไตวายเรื้อรัง (CKD stage 3) ซื้อยา Naproxen มารับประทานเองเพื่อบรรเทาอาการปวดข้ออักเสบเฉียบพลันเพิ่มเติมจากยาเดิมที่ได้รับ</t>
        </is>
      </c>
      <c r="C39" s="186" t="inlineStr">
        <is>
          <t>ผู้ป่วยรายนี้จะมีความเสี่ยงสูงต่อการเกิดอาการไม่พึงประสงค์รุนแรงในข้อใดมากที่สุด</t>
        </is>
      </c>
      <c r="D39" s="186" t="n"/>
      <c r="E39" s="186" t="inlineStr">
        <is>
          <t>Hyperuricemia</t>
        </is>
      </c>
      <c r="F39" s="186" t="inlineStr">
        <is>
          <t>Genital tract infection</t>
        </is>
      </c>
      <c r="G39" s="186" t="inlineStr">
        <is>
          <t>Angioedema</t>
        </is>
      </c>
      <c r="H39" s="186" t="inlineStr">
        <is>
          <t>Acute renal failure (ไตวายเฉียบพลัน)</t>
        </is>
      </c>
      <c r="I39" s="186" t="inlineStr">
        <is>
          <t>Constipation</t>
        </is>
      </c>
      <c r="J39" s="185" t="n">
        <v>4</v>
      </c>
      <c r="K39" s="186" t="inlineStr">
        <is>
          <t>✅ คำตอบที่ถูกต้อง: ข้อ ง. Acute renal failure (ไตวายเฉียบพลัน)
🎯 ทำไมข้อนี้ถึงถูก:
Acute renal failure (ไตวายเฉียบพลัน): ผู้ป่วยรายนี้มีภาวะความดันโลหิตสูงและใช้ยา Enalapril (ยากลุ่ม ACEIs) ร่วมกับโรคไตเรื้อรัง (eGFR &lt; 40) หากนำยา Naproxen (ยากลุ่ม NSAIDs) มารับประทานเสริมร่วมด้วย จะเหนี่ยวนำให้เกิดปฏิกิริยา "Triple Whammy" (เกิดจากการรวมกันของยาขับปัสสาวะ หรือโรคไตเดิม + ACEIs/ARBs + NSAIDs) ส่งผลให้หลอดเลือดฝอยที่เข้าไตหดตัวและลดความดันเลือดภายในไตอย่างรุนแรง นำไปสู่สภาวะไตวายเฉียบพลัน (Acute renal failure) ได้ทันที
🔍 ข้ออื่นผิดเพราะอะไร:
• ข้อ ก. (Hyperuricemia): ยา Naproxen ไม่มีผลเพิ่มการสร้างหรือลดการขับกรดยูริก จึงไม่ได้เป็นสาเหตุโดยตรงที่ทำให้เกิดภาวะกรดยูริกในเลือดสูง
• ข้อ ข. (Genital tract infection): การติดเชื้อในระบบสืบพันธุ์เป็นผลข้างเคียงที่พบบ่อยในยากลุ่ม SGLT2 inhibitors ไม่ใช่ปฏิกิริยาจากยา NSAIDs
• ข้อ ค. (Angioedema): ภาวะหลอดเลือดบวม เป็นผลข้างเคียงที่เกิดจากยา Enalapril ได้ แต่การเพิ่ม Naproxen เข้าไปไม่ได้เป็นการเพิ่มความเสี่ยงของกลไกนี้โดยตรง
• ข้อ จ. (Constipation): อาการท้องผูกไม่ใช่ผลข้างเคียงหลักที่รุนแรงของ NSAIDs ซึ่งมักทำให้เกิดการระคายเคืองกระเพาะอาหารหรือไตวายมากกว่า</t>
        </is>
      </c>
      <c r="L39" s="186" t="n"/>
      <c r="M39" s="186" t="inlineStr">
        <is>
          <t>Musculoskeletal</t>
        </is>
      </c>
      <c r="N39" s="186" t="inlineStr">
        <is>
          <t>Gout</t>
        </is>
      </c>
      <c r="O39" s="185" t="inlineStr">
        <is>
          <t>Clinic</t>
        </is>
      </c>
      <c r="P39" s="186" t="inlineStr">
        <is>
          <t>NSAIDs AKI: ยับยั้ง Renal PGE2/PGI2 ทำให้เกิด Afferent arteriole vasoconstriction</t>
        </is>
      </c>
      <c r="Q39" s="185" t="inlineStr">
        <is>
          <t>ข้อสอบจริง</t>
        </is>
      </c>
      <c r="R39" s="185" t="inlineStr">
        <is>
          <t>2563</t>
        </is>
      </c>
      <c r="S39" s="185" t="inlineStr">
        <is>
          <t>CASE-MS-GOUT-NSAID-01</t>
        </is>
      </c>
    </row>
    <row r="40" ht="24" customHeight="1" s="49">
      <c r="A40" s="185" t="n">
        <v>38</v>
      </c>
      <c r="B40" s="186" t="inlineStr">
        <is>
          <t>ผู้ป่วยชายอายุ 58 ปี ได้รับยาในกลุ่ม NSAIDs (Naproxen) ในขนาดสูงอย่างต่อเนื่องจนส่งผลให้ค่า Serum Creatinine สูงขึ้นฉับพลันและปัสสาวะออกน้อยลง</t>
        </is>
      </c>
      <c r="C40" s="186" t="inlineStr">
        <is>
          <t>กลไกความเป็นพิษต่อไต (Nephrotoxicity) ของยากลุ่ม NSAIDs ในกรณีที่เกิดกับผู้ป่วยรายนี้ จัดเป็นรูปแบบการบาดเจ็บของไตในลักษณะใด</t>
        </is>
      </c>
      <c r="D40" s="186" t="n"/>
      <c r="E40" s="186" t="inlineStr">
        <is>
          <t>Acute renal injury (Acute kidney injury: AKI)</t>
        </is>
      </c>
      <c r="F40" s="186" t="inlineStr">
        <is>
          <t>Renal stone (นิ่วในไต)</t>
        </is>
      </c>
      <c r="G40" s="186" t="inlineStr">
        <is>
          <t>Hemorrhagic cystitis (กระเพาะปัสสาวะอักเสบมีเลือดออก)</t>
        </is>
      </c>
      <c r="H40" s="186" t="inlineStr">
        <is>
          <t>Pyelonephritis (กรวยไตอักเสบ)</t>
        </is>
      </c>
      <c r="I40" s="186" t="inlineStr">
        <is>
          <t>Chronic kidney disease (โรคไตเรื้อรังระยะลุกลาม)</t>
        </is>
      </c>
      <c r="J40" s="185" t="n">
        <v>1</v>
      </c>
      <c r="K40" s="186" t="inlineStr">
        <is>
          <t>✅ คำตอบที่ถูกต้อง: ข้อ ก. Acute renal injury (Acute kidney injury: AKI)
🎯 ทำไมข้อนี้ถึงถูก:
Acute renal injury (Acute kidney injury: AKI): กลไกของยากลุ่ม NSAIDs ในการเหนี่ยวนำให้เกิดไตวายเฉียบพลันคือ การยับยั้งเอนไซม์ COX-1 และ COX-2 ซึ่งส่งผลยับยั้งการสร้าง Prostaglandin (PGE2, PGI2) ที่ทำหน้าที่ขยายหลอดเลือดฝอยขาเข้าไต (Afferent arteriole) เมื่อขาดพรอสตาแกลนดิน หลอดเลือดขาเข้าหดตัวอย่างรุนแรง ทำให้เลือดไหลเข้าสู่หน่วยไตลดลงอย่างรวดเร็ว เกิดการบาดเจ็บของไตเฉียบพลัน (Acute Kidney Injury: AKI) ในรูปแบบของ Hemodynamic-mediated AKI
🔍 ข้ออื่นผิดเพราะอะไร:
• ข้อ ข. (Renal stone (นิ่วในไต)): ยากลุ่ม NSAIDs ไม่ได้รบกวนกระบวนการตกผลึกของแคลเซียมหรือกรดยูริกในทางเดินปัสสาวะ จึงไม่ใช่กลไกที่ทำให้เกิดนิ่วในไต
• ข้อ ค. (Hemorrhagic cystitis (กระเพาะปัสสาวะอักเสบมีเลือดออก)): ภาวะกระเพาะปัสสาวะอักเสบมีเลือดออกมักเป็นผลข้างเคียงของยาเคมีบำบัดกลุ่ม Alkylating agents ไม่ใช่ NSAIDs
• ข้อ ง. (Pyelonephritis (กรวยไตอักเสบ)): กรวยไตอักเสบเป็นภาวะที่เกิดจากการติดเชื้อแบคทีเรียในทางเดินปัสสาวะส่วนบน ไม่ได้เกิดจากกลไกทางเภสัชวิทยาของการลดสารพรอสตาแกลนดิน
• ข้อ จ. (Chronic kidney disease (โรคไตเรื้อรังระยะลุกลาม)): การบาดเจ็บของไตจาก NSAIDs ในระยะแรกจะเป็นแบบเฉียบพลัน หากหยุดยาได้ทันการทำงานของไตมักจะกลับมาเป็นปกติ ไม่ได้เป็นโรคไตเรื้อรังทันที</t>
        </is>
      </c>
      <c r="L40" s="186" t="n"/>
      <c r="M40" s="186" t="inlineStr">
        <is>
          <t>Musculoskeletal</t>
        </is>
      </c>
      <c r="N40" s="186" t="inlineStr">
        <is>
          <t>Gout</t>
        </is>
      </c>
      <c r="O40" s="185" t="inlineStr">
        <is>
          <t>Clinic</t>
        </is>
      </c>
      <c r="P40" s="186" t="inlineStr">
        <is>
          <t>NSAIDs Nephrotoxicity: เสี่ยงต่อ Hemodynamic acute kidney injury โดยเฉพาะเมื่อใช้ร่วมกับ ACEI/Diuretics [RECONSTRUCTED: เติมบริบทพิษต่อไตจาก NSAIDs ตาม Rule 3.9]</t>
        </is>
      </c>
      <c r="Q40" s="185" t="inlineStr">
        <is>
          <t>ข้อสอบจริง</t>
        </is>
      </c>
      <c r="R40" s="185" t="inlineStr">
        <is>
          <t>2563</t>
        </is>
      </c>
      <c r="S40" s="185" t="inlineStr">
        <is>
          <t>CASE-MS-GOUT-NSAID-01</t>
        </is>
      </c>
    </row>
    <row r="41" ht="24" customHeight="1" s="49">
      <c r="A41" s="185" t="n">
        <v>39</v>
      </c>
      <c r="B41" s="186" t="inlineStr">
        <is>
          <t>ผู้ป่วยชายอายุ 58 ปี เป็นโรคข้ออักเสบเกาต์และตรวจพบภาวะความดันโลหิตสูงร่วมด้วย แพทย์ต้องการสั่งจ่ายยาลดความดันโลหิต</t>
        </is>
      </c>
      <c r="C41" s="186" t="inlineStr">
        <is>
          <t>ยาลดความดันโลหิตในข้อใดต่อไปนี้ที่ ไม่ควรใช้ ในผู้ป่วยโรคเกาต์รายนี้เนื่องจากมีฤทธิ์ขัดขวางการขับถ่ายกรดยูริกที่ท่อไต</t>
        </is>
      </c>
      <c r="D41" s="186" t="n"/>
      <c r="E41" s="186" t="inlineStr">
        <is>
          <t>Bisoprolol</t>
        </is>
      </c>
      <c r="F41" s="186" t="inlineStr">
        <is>
          <t>Metoprolol</t>
        </is>
      </c>
      <c r="G41" s="186" t="inlineStr">
        <is>
          <t>Amlodipine</t>
        </is>
      </c>
      <c r="H41" s="186" t="inlineStr">
        <is>
          <t>Manidipine</t>
        </is>
      </c>
      <c r="I41" s="186" t="inlineStr">
        <is>
          <t>Hydrochlorothiazide (HCTZ)</t>
        </is>
      </c>
      <c r="J41" s="185" t="n">
        <v>5</v>
      </c>
      <c r="K41" s="186" t="inlineStr">
        <is>
          <t>✅ คำตอบที่ถูกต้อง: ข้อ จ. Hydrochlorothiazide (HCTZ)
🎯 ทำไมข้อนี้ถึงถูก:
Hydrochlorothiazide (HCTZ): ยาขับปัสสาวะกลุ่ม Thiazide เช่น Hydrochlorothiazide (HCTZ) มีฤทธิ์เหนี่ยวนำให้เกิดระดับกรดยูริกสูงในกระแสเลือด (Hyperuricemia) เนื่องจากยาขับปัสสาวะจะกระตุ้นการดูดกลับของโซเดียมและน้ำที่ท่อไต พร้อมทั้งแย่งกลไกการขับกรดยูริกออกที่บริเวณท่อไตส่วนต้น (Proximal tubule) จึงเป็นยาขับปัสสาวะและยาลดความดันที่ต้องหลีกเลี่ยงในผู้ป่วยโรคเกาต์
🔍 ข้ออื่นผิดเพราะอะไร:
• ข้อ ก. (Bisoprolol): Bisoprolol เป็นยากลุ่ม Beta-blockers ที่ไม่มีผลรบกวนการขับกรดยูริกที่ท่อไต จึงสามารถใช้ได้อย่างปลอดภัยในผู้ป่วยโรคเกาต์
• ข้อ ข. (Metoprolol): Metoprolol เป็นยากลุ่ม Beta-blockers ที่ไม่มีกลไกไปกระตุ้นการดูดกลับกรดยูริก สามารถใช้ควบคุมความดันโลหิตในผู้ป่วยรายนี้ได้
• ข้อ ค. (Amlodipine): Amlodipine เป็นยากลุ่ม Calcium Channel Blockers ที่ไม่ส่งผลเสียต่อระดับกรดยูริกและยังอาจมีฤทธิ์ช่วยเพิ่มการขับยูริกได้เล็กน้อย
• ข้อ ง. (Manidipine): Manidipine เป็นยากลุ่ม Calcium Channel Blockers ที่ไม่มีผลข้างเคียงในการเพิ่มระดับกรดยูริก จึงสามารถใช้เป็นทางเลือกที่ปลอดภัยได้</t>
        </is>
      </c>
      <c r="L41" s="186" t="n"/>
      <c r="M41" s="186" t="inlineStr">
        <is>
          <t>Musculoskeletal</t>
        </is>
      </c>
      <c r="N41" s="186" t="inlineStr">
        <is>
          <t>Gout</t>
        </is>
      </c>
      <c r="O41" s="185" t="inlineStr">
        <is>
          <t>Clinic</t>
        </is>
      </c>
      <c r="P41" s="186" t="inlineStr">
        <is>
          <t>Gout Drug Caution: HCTZ และ Thiazide diuretics แย่งขับกรดยูริกที่ท่อไต ทำให้กรดยูริกสูงขึ้น</t>
        </is>
      </c>
      <c r="Q41" s="185" t="inlineStr">
        <is>
          <t>ข้อสอบจริง</t>
        </is>
      </c>
      <c r="R41" s="185" t="inlineStr">
        <is>
          <t>2563</t>
        </is>
      </c>
      <c r="S41" s="185" t="inlineStr">
        <is>
          <t>CASE-MS-GOUT-NSAID-01</t>
        </is>
      </c>
    </row>
    <row r="42" ht="24" customHeight="1" s="49">
      <c r="A42" s="185" t="n">
        <v>40</v>
      </c>
      <c r="B42" s="186" t="inlineStr"/>
      <c r="C42" s="186" t="inlineStr">
        <is>
          <t>หากผู้ป่วยโรคเกาต์ใช้ยาลดกรดยูริก Allopurinol ในขนาดที่เหมาะสมแล้ว แต่ระดับกรดยูริกยังไม่ได้ตามเป้าหมาย แพทย์์ต้องการพิจารณาจ่ายยาลดระดับกรดยูริกตัวที่สองที่มีกลไกเร่งการขับถ่ายกรดยูริกออกทางปัสสาวะ (Uricosuric agent) ยาในข้อใดคือตัวเลือกที่เหมาะสม</t>
        </is>
      </c>
      <c r="D42" s="186" t="n"/>
      <c r="E42" s="186" t="inlineStr">
        <is>
          <t>Azathioprine</t>
        </is>
      </c>
      <c r="F42" s="186" t="inlineStr">
        <is>
          <t>Benzbromarone</t>
        </is>
      </c>
      <c r="G42" s="186" t="inlineStr">
        <is>
          <t>Cyclosporin</t>
        </is>
      </c>
      <c r="H42" s="186" t="inlineStr">
        <is>
          <t>Febuxostat</t>
        </is>
      </c>
      <c r="I42" s="186" t="inlineStr">
        <is>
          <t>Leflunomide</t>
        </is>
      </c>
      <c r="J42" s="185" t="n">
        <v>2</v>
      </c>
      <c r="K42" s="186" t="inlineStr">
        <is>
          <t>✅ คำตอบที่ถูกต้อง: ข้อ ข. Benzbromarone
🎯 ทำไมข้อนี้ถึงถูก:
Benzbromarone: ยาลดกรดยูริกที่มีกลไกเร่งการขับถ่ายกรดยูริกออกทางปัสสาวะ (Uricosuric agent) โดยการยับยั้งตัวขนส่ง URAT1 ที่ท่อไตส่วนต้น คือ Benzbromarone (รวมถึง Probenecid) ยานี้เหมาะสำหรับใช้ร่วมกับ Allopurinol เมื่อใช้ยากลุ่มยับยั้งการสร้าง (XO Inhibitor) แล้วยังไม่ได้ผลตามเป้าหมาย ส่วน Febuxostat จัดอยู่ในกลุ่ม XO Inhibitor เช่นเดียวกับ Allopurinol
🔍 ข้ออื่นผิดเพราะอะไร:
• ข้อ ก. (Azathioprine): Azathioprine เป็นยากดภูมิคุ้มกัน ไม่มีฤทธิ์ลดระดับกรดยูริก และมีข้อห้ามใช้ร่วมกับ Allopurinol เพราะจะเกิดปฏิกิริยาระหว่างยาทำให้เป็นพิษต่อไขกระดูกรุนแรง
• ข้อ ค. (Cyclosporin): Cyclosporin เป็นยากดภูมิคุ้มกันที่มีผลข้างเคียงทำให้ระดับกรดยูริกในเลือดสูงขึ้น จึงยิ่งทำให้อาการของผู้ป่วยแย่ลง
• ข้อ ง. (Febuxostat): Febuxostat เป็นยาในกลุ่มยับยั้ง Xanthine oxidase ซึ่งเป็นกลไกเดียวกันกับ Allopurinol ไม่ใช่กลุ่มยาที่เร่งการขับกรดยูริก
• ข้อ จ. (Leflunomide): Leflunomide เป็นยาปรับภูมิคุ้มกันสำหรับรักษาโรคข้ออักเสบรูมาตอยด์ ไม่มีประสิทธิภาพหรือข้อบ่งใช้ในการลดระดับกรดยูริกในเลือด</t>
        </is>
      </c>
      <c r="L42" s="186" t="n"/>
      <c r="M42" s="186" t="inlineStr">
        <is>
          <t>Musculoskeletal</t>
        </is>
      </c>
      <c r="N42" s="186" t="inlineStr">
        <is>
          <t>Gout</t>
        </is>
      </c>
      <c r="O42" s="185" t="inlineStr">
        <is>
          <t>Clinic</t>
        </is>
      </c>
      <c r="P42" s="186" t="inlineStr">
        <is>
          <t>Gout Add-on ULT: หากใช้ Allopurinol เต็มขนาดแล้วยังไม่ถึงเป้า แนะนำ Add-on Uricosuric (Benzbromarone)</t>
        </is>
      </c>
      <c r="Q42" s="185" t="inlineStr">
        <is>
          <t>ข้อสอบจริง</t>
        </is>
      </c>
      <c r="R42" s="185" t="inlineStr">
        <is>
          <t>2563</t>
        </is>
      </c>
      <c r="S42" s="185" t="n"/>
    </row>
    <row r="43" ht="24" customHeight="1" s="49">
      <c r="A43" s="185" t="n">
        <v>41</v>
      </c>
      <c r="B43" s="186" t="inlineStr">
        <is>
          <t>ผู้ป่วยชายอายุ 60 ปี โรคประจำตัวความดันโลหิตสูงและไตเรื้อรัง (eGFR 28 mL/min) มาด้วยอาการปวดข้อเข่าข้างขวาเรื้อรัง ปวดมากขึ้นเวลาเดินลงน้ำหนัก จับข้อเข่ามีเสียงกรอบแกรบ (Crepitus) และมีอาการข้อฝืดขัดหลังตื่นนอนตอนเช้า 15 นาที</t>
        </is>
      </c>
      <c r="C43" s="186" t="inlineStr">
        <is>
          <t>จากลักษณะอาการแสดงทางคลินิกข้างต้น ผู้ป่วยรายนี้คาดว่าเป็นอาการแสดงของโรคข้อในข้อใดมากที่สุด</t>
        </is>
      </c>
      <c r="D43" s="186" t="n"/>
      <c r="E43" s="186" t="inlineStr">
        <is>
          <t>Osteoarthritis</t>
        </is>
      </c>
      <c r="F43" s="186" t="inlineStr">
        <is>
          <t>Osteoporosis</t>
        </is>
      </c>
      <c r="G43" s="186" t="inlineStr">
        <is>
          <t>Osteomalacia</t>
        </is>
      </c>
      <c r="H43" s="186" t="inlineStr">
        <is>
          <t>Rheumatoid Arthritis</t>
        </is>
      </c>
      <c r="I43" s="186" t="inlineStr">
        <is>
          <t>Ligament injury</t>
        </is>
      </c>
      <c r="J43" s="185" t="n">
        <v>1</v>
      </c>
      <c r="K43" s="186" t="inlineStr">
        <is>
          <t>✅ คำตอบที่ถูกต้อง: ข้อ ก. Osteoarthritis
🎯 ทำไมข้อนี้ถึงถูก:
Osteoarthritis: อาการแสดงเด่น (ชายอายุ 60 ปี, ปวดข้อเข่าข้างเดียวนาน 6 เดือน, ตรวจคลำพบเสียงกรอบแกรบ Crepitus, ข้อติดตอนเช้าสั้นกว่า 30 นาที, ไม่มีตุ่มแข็งตามผิวหนัง, ไม่มีอาการแดงร้อนบริเวณข้อ) บ่งชี้อย่างชัดเจนถึงโรคข้อเสื่อม (Osteoarthritis)
🔍 ข้ออื่นผิดเพราะอะไร:
• ข้อ ข. (Osteoporosis): โรคกระดูกพรุนมักไม่มีอาการปวดข้อ หรือข้อติดในตอนเช้า และจะไม่แสดงอาการจนกว่าจะเกิดภาวะกระดูกหัก
• ข้อ ค. (Osteomalacia): โรคกระดูกน่วมเกิดจากการขาดวิตามินดี ทำให้กระดูกอ่อนแอและปวดตามกระดูก ไม่ได้มีลักษณะเฉพาะคือการปวดข้อเข่าข้างเดียวหรือมีเสียงกรอบแกรบ
• ข้อ ง. (Rheumatoid Arthritis): โรคข้ออักเสบรูมาตอยด์มักทำให้เกิดการอักเสบของข้อขนาดเล็กแบบสองข้างสมมาตร มีอาการข้อติดในตอนเช้านานกว่า 1 ชั่วโมง และมักพบข้อบวมแดงร้อน
• ข้อ จ. (Ligament injury): การบาดเจ็บของเอ็นมักมีประวัติอุบัติเหตุหรือการใช้งานผิดท่าที่ชัดเจน ทำให้เกิดอาการปวดเฉียบพลัน ไม่ใช่การปวดข้อเรื้อรังค่อยเป็นค่อยไปแบบผู้ป่วยรายนี้</t>
        </is>
      </c>
      <c r="L43" s="186" t="n"/>
      <c r="M43" s="186" t="inlineStr">
        <is>
          <t>Musculoskeletal</t>
        </is>
      </c>
      <c r="N43" s="186" t="inlineStr">
        <is>
          <t>Osteoarthritis</t>
        </is>
      </c>
      <c r="O43" s="185" t="inlineStr">
        <is>
          <t>Clinic</t>
        </is>
      </c>
      <c r="P43" s="186" t="inlineStr">
        <is>
          <t>OA Diagnosis: ปวดเข่า, ขยับมีเสียง Crepitus, ข้อติดตอนเช้า &lt; 30 นาที, ไม่มีอาการอักเสบร้อนแดง [RECONSTRUCTED: เติมเต็มข้อมูลผู้ป่วยชายอายุ 60 ปี และโรคประจำตัว CKD ตาม Rule 3.9]</t>
        </is>
      </c>
      <c r="Q43" s="185" t="inlineStr">
        <is>
          <t>ข้อสอบจริง</t>
        </is>
      </c>
      <c r="R43" s="185" t="inlineStr">
        <is>
          <t>2562</t>
        </is>
      </c>
      <c r="S43" s="185" t="inlineStr">
        <is>
          <t>CASE-MS-OA-CKD-01</t>
        </is>
      </c>
    </row>
    <row r="44" ht="24" customHeight="1" s="49">
      <c r="A44" s="185" t="n">
        <v>42</v>
      </c>
      <c r="B44" s="186" t="inlineStr">
        <is>
          <t>ผู้ป่วยชายอายุ 60 ปี โรคประจำตัวโรคไตเรื้อรังขั้นรุนแรง (CKD stage 4, eGFR 28 mL/min) และโรคหัวใจล้มเหลว ได้รับการวินิจฉัยเป็นโรคข้อเข่าเสื่อม (Osteoarthritis)</t>
        </is>
      </c>
      <c r="C44" s="186" t="inlineStr">
        <is>
          <t>ยาแก้ปวดอักเสบตัวใดต่อไปนี้ที่ผู้ป่วย ไม่ควรได้รับ เนื่องจากมีผลเสียและเป็นข้อห้ามใช้ทางคลินิกอย่างรุนแรงต่อไตและระบบหัวใจ</t>
        </is>
      </c>
      <c r="D44" s="186" t="n"/>
      <c r="E44" s="186" t="inlineStr">
        <is>
          <t>Celecoxib</t>
        </is>
      </c>
      <c r="F44" s="186" t="inlineStr">
        <is>
          <t>Diacerein</t>
        </is>
      </c>
      <c r="G44" s="186" t="inlineStr">
        <is>
          <t>Tramadol</t>
        </is>
      </c>
      <c r="H44" s="186" t="inlineStr">
        <is>
          <t>Paracetamol</t>
        </is>
      </c>
      <c r="I44" s="186" t="inlineStr">
        <is>
          <t>Diclofenac emulgel</t>
        </is>
      </c>
      <c r="J44" s="185" t="n">
        <v>1</v>
      </c>
      <c r="K44" s="186" t="inlineStr">
        <is>
          <t>✅ คำตอบที่ถูกต้อง: ข้อ ก. Celecoxib
🎯 ทำไมข้อนี้ถึงถูก:
Celecoxib: ผู้ป่วยรายนี้มีโรคประจำตัวคือ โรคไตเรื้อรังระยะสุดท้าย (Chronic Kidney Disease Stage 5) ที่ต้องได้รับการฟอกไต การใช้ยากินกลุ่ม NSAIDs รวมถึงกลุ่ม Selective COX-2 Inhibitor เช่น Celecoxib จัดเป็น contraindication อย่างเด็ดขาด (Contraindicated) เนื่องจาก NSAIDs จะเพิ่มความเสี่ยงต่อการเกิดพิษต่อระบบหลอดเลือดและหัวใจ, ทำให้ความดันโลหิตสูงขึ้น และลด efficacy ของการล้างไต
🔍 ข้ออื่นผิดเพราะอะไร:
• ข้อ ข. (Diacerein): Diacerein เป็นยาลดการอักเสบที่สามารถใช้รักษาข้อเสื่อมได้ แต่อาจต้องปรับขนาดยาในผู้ป่วยโรคไต ไม่ใช่ข้อห้ามใช้เด็ดขาด
• ข้อ ค. (Tramadol): Tramadol เป็นยาระงับปวดกลุ่มโอปิออยด์อย่างอ่อน สามารถใช้บรรเทาอาการปวดในผู้ป่วยโรคไตเรื้อรังได้โดยการปรับขนาดยา
• ข้อ ง. (Paracetamol): Paracetamol เป็นยาระงับปวดที่มีความปลอดภัยสูงในผู้ป่วยโรคไตเรื้อรัง เนื่องจากเมตาบอลิซึมหลักเกิดที่ตับ ไม่ใช่ข้อห้ามใช้
• ข้อ จ. (Diclofenac emulgel): Diclofenac emulgel เป็นยาทาภายนอกที่มีการดูดซึมเข้าสู่ระบบกระแสเลือดน้อยมาก จึงปลอดภัยและแนะนำให้ใช้เป็นอันดับแรกในผู้ป่วยที่มีข้อห้ามใช้ยากิน</t>
        </is>
      </c>
      <c r="L44" s="186" t="n"/>
      <c r="M44" s="186" t="inlineStr">
        <is>
          <t>Musculoskeletal</t>
        </is>
      </c>
      <c r="N44" s="186" t="inlineStr">
        <is>
          <t>Osteoarthritis</t>
        </is>
      </c>
      <c r="O44" s="185" t="inlineStr">
        <is>
          <t>Clinic</t>
        </is>
      </c>
      <c r="P44" s="186" t="inlineStr">
        <is>
          <t>OA CKD Caution: ห้ามใช้ Oral NSAIDs ในผู้ป่วย ESRD หรือ Severe CKD (eGFR &lt; 30 mL/min) [RECONSTRUCTED: ทวนบริบทผู้ป่วย CKD Stage 4 ตาม Rule 3.9]</t>
        </is>
      </c>
      <c r="Q44" s="185" t="inlineStr">
        <is>
          <t>ข้อสอบจริง</t>
        </is>
      </c>
      <c r="R44" s="185" t="inlineStr">
        <is>
          <t>2562</t>
        </is>
      </c>
      <c r="S44" s="185" t="inlineStr">
        <is>
          <t>CASE-MS-OA-CKD-01</t>
        </is>
      </c>
    </row>
    <row r="45" ht="24" customHeight="1" s="49">
      <c r="A45" s="185" t="n">
        <v>43</v>
      </c>
      <c r="B45" s="186" t="inlineStr">
        <is>
          <t>ผู้ป่วยชายอายุ 60 ปี น้ำหนัก 82 กก. สูง 165 ซม. (BMI 30.1 kg/m2) ได้รับการวินิจฉัยเป็นโรคข้อเข่าเสื่อม (Osteoarthritis)</t>
        </is>
      </c>
      <c r="C45" s="186" t="inlineStr">
        <is>
          <t>ข้อใดต่อไปนี้เป็นแนวทางการปฏิบัติตัวและดูแลรักษาที่ ไม่แนะนำ สำหรับผู้ป่วยรายนี้ตามแนวทางเวชปฏิบัติ ACR 2019</t>
        </is>
      </c>
      <c r="D45" s="186" t="n"/>
      <c r="E45" s="186" t="inlineStr">
        <is>
          <t>ลดน้ำหนักตัวเพื่อลดแรงกดทับข้อเข่า</t>
        </is>
      </c>
      <c r="F45" s="186" t="inlineStr">
        <is>
          <t>ออกกำลังกายเบา ๆ ที่ไม่มีแรงกระแทก</t>
        </is>
      </c>
      <c r="G45" s="186" t="inlineStr">
        <is>
          <t>บริหารกล้ามเนื้อรอบบริเวณหัวเข่า</t>
        </is>
      </c>
      <c r="H45" s="186" t="inlineStr">
        <is>
          <t>รับประทาน Glucosamine sulfate เพื่อป้องกันและรักษาอาการ</t>
        </is>
      </c>
      <c r="I45" s="186" t="inlineStr">
        <is>
          <t>สวมรองเท้าส้นเตี้ยที่มีส้นหนานุ่มรับแรงกระแทก</t>
        </is>
      </c>
      <c r="J45" s="185" t="n">
        <v>4</v>
      </c>
      <c r="K45" s="186" t="inlineStr">
        <is>
          <t>✅ คำตอบที่ถูกต้อง: ข้อ ง. รับประทาน Glucosamine sulfate เพื่อป้องกันและรักษาอาการ
🎯 ทำไมข้อนี้ถึงถูก:
รับประทาน Glucosamine sulfate เพื่อป้องกันและรักษาอาการ เป็นคำตอบที่ถูกต้องและตรงตามแนวทางการรักษามาตรฐาน
🔍 ข้ออื่นผิดเพราะอะไร:
• ข้อ ก. (ลดน้ำหนักตัวเพื่อลดแรงกดทับข้อเข่า): การลดน้ำหนักตัวช่วยลดแรงกระทำต่อข้อเข่าและกระดูกสันหลัง ซึ่งเป็นการปฏิบัติตัวที่เหมาะสมสำหรับผู้ป่วยที่มีภาวะมวลกระดูกต่ำ
• ข้อ ข. (ออกกำลังกายเบา ๆ ที่ไม่มีแรงกระแทก): การออกกำลังกายแบบลงน้ำหนักเบา ๆ ช่วยกระตุ้นการสร้างเซลล์กระดูกและชะลอการสูญเสียมวลกระดูกได้อย่างมีประสิทธิภาพ
• ข้อ ค. (บริหารกล้ามเนื้อรอบบริเวณหัวเข่า): การบริหารกล้ามเนื้อช่วยเพิ่มความแข็งแรงของแกนกลางลำตัว ลดความเสี่ยงในการหกล้มซ้ำซึ่งเป็นสาเหตุหลักของกระดูกหักในผู้สูงอายุ
• ข้อ จ. (สวมรองเท้าส้นเตี้ยที่มีส้นหนานุ่มรับแรงกระแทก): การสวมรองเท้าที่เหมาะสมช่วยเพิ่มความมั่นคงในการเดิน ลดโอกาสลื่นล้ม และลดแรงกระแทกที่ส่งผ่านไปยังกระดูกสะโพกและกระดูกสันหลัง</t>
        </is>
      </c>
      <c r="L45" s="186" t="n"/>
      <c r="M45" s="186" t="inlineStr">
        <is>
          <t>Musculoskeletal</t>
        </is>
      </c>
      <c r="N45" s="186" t="inlineStr">
        <is>
          <t>Osteoarthritis</t>
        </is>
      </c>
      <c r="O45" s="185" t="inlineStr">
        <is>
          <t>Clinic</t>
        </is>
      </c>
      <c r="P45" s="186" t="inlineStr">
        <is>
          <t>OA Management: ลดน้ำหนัก, กายภาพบำบัดเพิ่มความแข็งแรงของกล้ามเนื้อรอบข้อเข่า Quadriceps</t>
        </is>
      </c>
      <c r="Q45" s="185" t="inlineStr">
        <is>
          <t>ข้อสอบจริง</t>
        </is>
      </c>
      <c r="R45" s="185" t="inlineStr">
        <is>
          <t>2562</t>
        </is>
      </c>
      <c r="S45" s="185" t="inlineStr">
        <is>
          <t>CASE-MS-OA-CKD-01</t>
        </is>
      </c>
    </row>
    <row r="46" ht="24" customHeight="1" s="49">
      <c r="A46" s="185" t="n">
        <v>44</v>
      </c>
      <c r="B46" s="186" t="inlineStr">
        <is>
          <t>ผู้ป่วยหญิงไทยอายุ 72 ปี ลื่นล้มในห้องน้ำ เกิดภาวะกระดูกสะโพกหัก (Hip fracture) ผลตรวจความหนาแน่นมวลกระดูก (BMD) พบค่า T-score = -3.2 SD แพทย์วางแผนเริ่มการรักษาทางยาต้านการสลายกระดูก</t>
        </is>
      </c>
      <c r="C46" s="186" t="inlineStr">
        <is>
          <t>ยาต้านการสลายกระดูกในข้อใดจัดเป็นยาทางเลือกแรกที่ควรเลือกใช้รักษาอาการกระดูกพรุนในผู้ป่วยรายนี้เพื่อลดความเสี่ยงกระดูกหักซ้ำ</t>
        </is>
      </c>
      <c r="D46" s="186" t="n"/>
      <c r="E46" s="186" t="inlineStr">
        <is>
          <t>Strontium ranelate</t>
        </is>
      </c>
      <c r="F46" s="186" t="inlineStr">
        <is>
          <t>Teriparatide</t>
        </is>
      </c>
      <c r="G46" s="186" t="inlineStr">
        <is>
          <t>Alendronate (หรือยากลุ่ม Bisphosphonates)</t>
        </is>
      </c>
      <c r="H46" s="186" t="inlineStr">
        <is>
          <t>Raloxifene</t>
        </is>
      </c>
      <c r="I46" s="186" t="inlineStr">
        <is>
          <t>Nasal salmon calcitonin</t>
        </is>
      </c>
      <c r="J46" s="185" t="n">
        <v>3</v>
      </c>
      <c r="K46" s="186" t="inlineStr">
        <is>
          <t>✅ คำตอบที่ถูกต้อง: ข้อ ค. Alendronate (หรือยากลุ่ม Bisphosphonates)
🎯 ทำไมข้อนี้ถึงถูก:
Alendronate (หรือยากลุ่ม Bisphosphonates): ผู้ป่วยมีกระดูกหักร่วมกับค่า T-score น้อยกว่า -2.5 จัดเป็นโรคกระดูกพรุนรุนแรง (Severe osteoporosis) ยารักษา first-line เพื่อต้านการสลายกระดูกและลดโอกาสเกิดกระดูกหักซ้ำคือ ยากลุ่ม Bisphosphonates เช่น Alendronate (ให้สัปดาห์ละ 1 ครั้ง) ซึ่งมีผลการศึกษาทางคลินิกสนับสนุน efficacy และผลลัพธ์ที่ดีเด่นชัดที่สุด
🔍 ข้ออื่นผิดเพราะอะไร:
• ข้อ ก. (Strontium ranelate): Strontium ranelate มีความเสี่ยงต่อระบบหลอดเลือดและหัวใจ ปัจจุบันถูกจำกัดการใช้และไม่ใช่ยาทางเลือกแรกในแนวทางเวชปฏิบัติ
• ข้อ ข. (Teriparatide): Teriparatide มีประสิทธิภาพสูงในการสร้างกระดูก แต่มีราคาสูงมากและสงวนไว้เป็นยาทางเลือกสำรองในผู้ป่วยที่ใช้ยากลุ่ม Bisphosphonates ไม่ได้ผล
• ข้อ ง. (Raloxifene): Raloxifene เป็นยากลุ่ม SERMs ที่สามารถป้องกันได้เฉพาะกระดูกสันหลังหัก แต่ไม่มีข้อมูลยืนยันประสิทธิภาพในการป้องกันกระดูกสะโพกหัก
• ข้อ จ. (Nasal salmon calcitonin): Nasal salmon calcitonin มีประสิทธิภาพในการต้านการสลายกระดูกอ่อนแอที่สุด และอาจเพิ่มความเสี่ยงต่อการเกิดโรคมะเร็งหากใช้ระยะยาว</t>
        </is>
      </c>
      <c r="L46" s="186" t="n"/>
      <c r="M46" s="186" t="inlineStr">
        <is>
          <t>Musculoskeletal</t>
        </is>
      </c>
      <c r="N46" s="186" t="inlineStr">
        <is>
          <t>Osteoporosis</t>
        </is>
      </c>
      <c r="O46" s="185" t="inlineStr">
        <is>
          <t>Clinic</t>
        </is>
      </c>
      <c r="P46" s="186" t="inlineStr">
        <is>
          <t>Osteoporosis First-line: Alendronate เพิ่ม BMD และลดอุบัติการณ์กระดูกหักได้อย่างมีนัยสำคัญ [RECONSTRUCTED: เติมเต็มเคสผู้ป่วยหญิงอายุ 72 ปี กระดูกสะโพกหัก]</t>
        </is>
      </c>
      <c r="Q46" s="185" t="inlineStr">
        <is>
          <t>ข้อสอบจริง</t>
        </is>
      </c>
      <c r="R46" s="185" t="inlineStr">
        <is>
          <t>2562</t>
        </is>
      </c>
      <c r="S46" s="185" t="inlineStr">
        <is>
          <t>CASE-MS-OSTEO-FX-01</t>
        </is>
      </c>
    </row>
    <row r="47" ht="24" customHeight="1" s="49">
      <c r="A47" s="185" t="n">
        <v>45</v>
      </c>
      <c r="B47" s="186" t="inlineStr"/>
      <c r="C47" s="186" t="inlineStr">
        <is>
          <t>ข้อใดคืออาการไม่พึงประสงค์ (ADR) ที่สำคัญและรุนแรงที่สุดของยากลุ่ม Bisphosphonates ที่แพทย์์และเภสัชกรต้องเฝ้าระวังอย่างใกล้ชิด</t>
        </is>
      </c>
      <c r="D47" s="186" t="n"/>
      <c r="E47" s="186" t="inlineStr">
        <is>
          <t>Psychosis</t>
        </is>
      </c>
      <c r="F47" s="186" t="inlineStr">
        <is>
          <t>Osteonecrosis of the jaw (กระดูกขากรรไกรเน่าเสีย)</t>
        </is>
      </c>
      <c r="G47" s="186" t="inlineStr">
        <is>
          <t>Epistaxis</t>
        </is>
      </c>
      <c r="H47" s="186" t="inlineStr">
        <is>
          <t>Transient flu-like syndrome</t>
        </is>
      </c>
      <c r="I47" s="186" t="inlineStr">
        <is>
          <t>Cardiac rhythm interruption</t>
        </is>
      </c>
      <c r="J47" s="185" t="n">
        <v>2</v>
      </c>
      <c r="K47" s="186" t="inlineStr">
        <is>
          <t>✅ คำตอบที่ถูกต้อง: ข้อ ข. Osteonecrosis of the jaw (กระดูกขากรรไกรเน่าเสีย)
🎯 ทำไมข้อนี้ถึงถูก:
Osteonecrosis of the jaw (กระดูกขากรรไกรเน่าเสีย): ADR ที่รุนแรงและต้องระมัดระวังมากที่สุดของการรับประทานยากลุ่ม Bisphosphonates (เช่น Alendronate, Risedronate) ต่อเนื่องเป็นเวลานานคือ ภาวะกระดูกขากรรไกรเน่าเสียหลังการทำหัตถการทางทันตกรรม (Osteonecrosis of the jaw: ONJ) เภสัชกรต้องแนะนำให้ผู้ป่วยรักษาสุขภาพช่องปาก ตรวจฟัน และแจ้งทันตแพทย์์ทุกครั้งว่าใช้ยานี้อยู่ก่อนทำฟันหรือถอนฟัน
🔍 ข้ออื่นผิดเพราะอะไร:
• ข้อ ก. (Psychosis): ภาวะโรคจิต มักเป็นผลข้างเคียงจากยากลุ่ม Corticosteroids ขนาดสูง ไม่ใช่ผลข้างเคียงที่พบจากการใช้ยากลุ่ม Bisphosphonates
• ข้อ ค. (Epistaxis): เลือดกำเดาไหล เป็นอาการที่พบได้จากการใช้ยาต้านการแข็งตัวของเลือด หรือยาสเปรย์พ่นจมูกบางชนิด ไม่มีความเกี่ยวข้องกับ Bisphosphonates
• ข้อ ง. (Transient flu-like syndrome): อาการคล้ายไข้หวัด เป็นผลข้างเคียงที่อาจพบได้ในระยะแรกหลังการให้ยาแบบฉีดเข้าเส้นเลือด แต่ไม่ใช่ผลข้างเคียงที่รุนแรงที่สุด
• ข้อ จ. (Cardiac rhythm interruption): ภาวะหัวใจเต้นผิดจังหวะไม่ใช่ผลข้างเคียงหลักที่ต้องเฝ้าระวังอย่างเข้มงวดจากการใช้ยากลุ่ม Bisphosphonates</t>
        </is>
      </c>
      <c r="L47" s="186" t="n"/>
      <c r="M47" s="186" t="inlineStr">
        <is>
          <t>Musculoskeletal</t>
        </is>
      </c>
      <c r="N47" s="186" t="inlineStr">
        <is>
          <t>Osteoporosis</t>
        </is>
      </c>
      <c r="O47" s="185" t="inlineStr">
        <is>
          <t>Clinic</t>
        </is>
      </c>
      <c r="P47" s="186" t="inlineStr">
        <is>
          <t>Bisphosphonates ADR: Osteonecrosis of the Jaw (ONJ) ต้องตรวจและทำหัตถการทันตกรรมก่อนเริ่มยา</t>
        </is>
      </c>
      <c r="Q47" s="185" t="inlineStr">
        <is>
          <t>ข้อสอบจริง</t>
        </is>
      </c>
      <c r="R47" s="185" t="inlineStr">
        <is>
          <t>2562</t>
        </is>
      </c>
      <c r="S47" s="185" t="n"/>
    </row>
    <row r="48" ht="24" customHeight="1" s="49">
      <c r="A48" s="185" t="n">
        <v>46</v>
      </c>
      <c r="B48" s="186" t="inlineStr"/>
      <c r="C48" s="186" t="inlineStr">
        <is>
          <t>ข้อใดคือกลไกการออกฤทธิ์ทางเภสัชวิทยาในการต้านการอักเสบของยากลุ่ม Corticosteroids ในร่างกาย</t>
        </is>
      </c>
      <c r="D48" s="186" t="n"/>
      <c r="E48" s="186" t="inlineStr">
        <is>
          <t>รบกวนการจำลองตัวของดีเอ็นเอ (DNA synthesis)</t>
        </is>
      </c>
      <c r="F48" s="186" t="inlineStr">
        <is>
          <t>ยับยั้งการหลั่งสาร Cytokine IL-2</t>
        </is>
      </c>
      <c r="G48" s="186" t="inlineStr">
        <is>
          <t>ยับยั้งการสังเคราะห์และหลั่งสาร Melatonin</t>
        </is>
      </c>
      <c r="H48" s="186" t="inlineStr">
        <is>
          <t>ยับยั้งการสังเคราะห์สาร Ergosterol ที่ผนังเซลล์</t>
        </is>
      </c>
      <c r="I48" s="186" t="inlineStr">
        <is>
          <t>ยับยั้งการทำงานของเอนไซม์ Phospholipase A2</t>
        </is>
      </c>
      <c r="J48" s="185" t="n">
        <v>5</v>
      </c>
      <c r="K48" s="186" t="inlineStr">
        <is>
          <t>✅ คำตอบที่ถูกต้อง: ข้อ จ. ยับยั้งการทำงานของเอนไซม์ Phospholipase A2
🎯 ทำไมข้อนี้ถึงถูก:
ยับยั้งการทำงานของเอนไซม์ Phospholipase A2: ยากลุ่ม Corticosteroids มีกลไกออกฤทธิ์ต้านการอักเสบที่เหนี่ยวนำผ่านการจับกับ Glucocorticoid Receptor และกระตุ้นการสร้างโปรตีน Lipocortin (หรือ Annexin A1) ซึ่งโปรตีนนี้จะทำหน้าที่ยับยั้งการทำงานของเอนไซม์ Phospholipase A2 ส่งผลให้ยับยั้งการปล่อยสารตั้งต้น Arachidonic acid จากเยื่อหุ้มเซลล์ ทำให้ลดการสังเคราะห์ Prostaglandins และ Leukotrienes ที่เป็นสื่อกลางการอักเสบได้ตั้งแต่ต้นกระบวนการ
🔍 ข้ออื่นผิดเพราะอะไร:
• ข้อ ก. (รบกวนการจำลองตัวของดีเอ็นเอ (DNA synthesis)): การรบกวนการจำลองตัวของดีเอ็นเอเป็นกลไกหลักของยาเคมีบำบัดและยากดภูมิคุ้มกันบางชนิด เช่น Methotrexate ไม่ใช่กลไกของ Corticosteroids
• ข้อ ข. (ยับยั้งการหลั่งสาร Cytokine IL-2): การยับยั้งการหลั่ง Cytokine IL-2 เป็นกลไกการออกฤทธิ์ของยากลุ่ม Calcineurin inhibitors เช่น Cyclosporine และ Tacrolimus
• ข้อ ค. (ยับยั้งการสังเคราะห์และหลั่งสาร Melatonin): เมลาโทนินเป็นฮอร์โมนที่ควบคุมวงจรการนอนหลับ การยับยั้งการสังเคราะห์ฮอร์โมนนี้ไม่เกี่ยวข้องกับกลไกต้านการอักเสบของยากลุ่มสเตียรอยด์
• ข้อ ง. (ยับยั้งการสังเคราะห์สาร Ergosterol ที่ผนังเซลล์): การยับยั้งการสังเคราะห์สาร Ergosterol ที่ผนังเซลล์ เป็นกลไกการออกฤทธิ์ของยาต้านเชื้อรากลุ่ม Azoles ไม่ใช่กลไกของยาลดการอักเสบ</t>
        </is>
      </c>
      <c r="L48" s="186" t="n"/>
      <c r="M48" s="186" t="inlineStr">
        <is>
          <t>Musculoskeletal</t>
        </is>
      </c>
      <c r="N48" s="186" t="inlineStr">
        <is>
          <t>Osteoarthritis</t>
        </is>
      </c>
      <c r="O48" s="185" t="inlineStr">
        <is>
          <t>Clinic</t>
        </is>
      </c>
      <c r="P48" s="186" t="inlineStr">
        <is>
          <t>Steroids Mechanism: จับกับ Glucocorticoid receptor ยับยั้ง NF-kB และลดการสร้าง Pro-inflammatory cytokines</t>
        </is>
      </c>
      <c r="Q48" s="185" t="inlineStr">
        <is>
          <t>ข้อสอบจริง</t>
        </is>
      </c>
      <c r="R48" s="185" t="inlineStr">
        <is>
          <t>2562</t>
        </is>
      </c>
      <c r="S48" s="185" t="n"/>
    </row>
    <row r="49" ht="24" customHeight="1" s="49">
      <c r="A49" s="185" t="n">
        <v>47</v>
      </c>
      <c r="B49" s="186" t="inlineStr"/>
      <c r="C49" s="186" t="inlineStr">
        <is>
          <t>ตามเกณฑ์การแบ่งระดับความหนาแน่นมวลกระดูก (BMD) ของ WHO ภาวะกระดูกพรุน (Osteoporosis) จะถูกวินิจฉัยเมื่อตรวจพบระดับ T-score เป็นอย่างไร</t>
        </is>
      </c>
      <c r="D49" s="186" t="n"/>
      <c r="E49" s="186" t="inlineStr">
        <is>
          <t>มากกว่า 2.5</t>
        </is>
      </c>
      <c r="F49" s="186" t="inlineStr">
        <is>
          <t>ระหว่าง 1.0 ถึง 2.5</t>
        </is>
      </c>
      <c r="G49" s="186" t="inlineStr">
        <is>
          <t>ระหว่าง -1.0 ถึง 1.0</t>
        </is>
      </c>
      <c r="H49" s="186" t="inlineStr">
        <is>
          <t>ระหว่าง -2.5 ถึง -1.0</t>
        </is>
      </c>
      <c r="I49" s="186" t="inlineStr">
        <is>
          <t>น้อยกว่าหรือเท่ากับ -2.5</t>
        </is>
      </c>
      <c r="J49" s="185" t="n">
        <v>5</v>
      </c>
      <c r="K49" s="186" t="inlineStr">
        <is>
          <t>✅ คำตอบที่ถูกต้อง: ข้อ จ. น้อยกว่าหรือเท่ากับ -2.5
🎯 ทำไมข้อนี้ถึงถูก:
น้อยกว่าหรือเท่ากับ -2.5: องค์การอนามัยโลก (WHO) กำหนดให้ใช้ค่า T-score จากการตรวจหาความหนาแน่นมวลกระดูก (BMD) ด้วยเครื่อง DEXA scan ในการแบ่งประเภทมวลกระดูกดังนี้:
- ปกติ (Normal): T-score มากกว่าหรือเท่ากับ -1.0
- กระดูกบาง (Osteopenia): T-score ระหว่าง -1.0 ถึง -2.5
- กระดูกพรุน (Osteoporosis): T-score น้อยกว่าหรือเท่ากับ -2.5
🔍 ข้ออื่นผิดเพราะอะไร:
• ข้อ ก. (มากกว่า 2.5): T-score ที่มากกว่า 2.5 จัดอยู่ในเกณฑ์มวลกระดูกปกติ และมีความแข็งแรงของกระดูกสูงกว่าค่าเฉลี่ยของประชากรวัยหนุ่มสาว
• ข้อ ข. (ระหว่าง 1.0 ถึง 2.5): T-score ที่อยู่ระหว่าง 1.0 ถึง 2.5 จัดอยู่ในเกณฑ์ที่ถือว่ามีความหนาแน่นมวลกระดูกปกติ ไม่ใช่เกณฑ์ในการวินิจฉัยโรคกระดูกพรุน
• ข้อ ค. (ระหว่าง -1.0 ถึง 1.0): T-score ที่อยู่ระหว่าง -1.0 ถึง 1.0 จัดอยู่ในเกณฑ์มวลกระดูกปกติ ไม่มีความเสี่ยงต่อภาวะกระดูกพรุนหรือกระดูกบาง
• ข้อ ง. (ระหว่าง -2.5 ถึง -1.0): T-score ที่อยู่ระหว่าง -2.5 ถึง -1.0 เป็นเกณฑ์สำหรับการวินิจฉัยภาวะกระดูกบาง ซึ่งมีความรุนแรงน้อยกว่าโรคกระดูกพรุน</t>
        </is>
      </c>
      <c r="L49" s="186" t="n"/>
      <c r="M49" s="186" t="inlineStr">
        <is>
          <t>Musculoskeletal</t>
        </is>
      </c>
      <c r="N49" s="186" t="inlineStr">
        <is>
          <t>Osteoporosis</t>
        </is>
      </c>
      <c r="O49" s="185" t="inlineStr">
        <is>
          <t>Clinic</t>
        </is>
      </c>
      <c r="P49" s="186" t="inlineStr">
        <is>
          <t>BMD Criteria: WHO เกณฑ์ Osteoporosis คือ T-score ≤ -2.5 SD</t>
        </is>
      </c>
      <c r="Q49" s="185" t="inlineStr">
        <is>
          <t>ข้อสอบจริง</t>
        </is>
      </c>
      <c r="R49" s="185" t="inlineStr">
        <is>
          <t>2562</t>
        </is>
      </c>
      <c r="S49" s="185" t="n"/>
    </row>
    <row r="50" ht="24" customHeight="1" s="49">
      <c r="A50" s="185" t="n">
        <v>48</v>
      </c>
      <c r="B50" s="186" t="inlineStr"/>
      <c r="C50" s="186" t="inlineStr">
        <is>
          <t>จากข้อมูลกรณีศึกษาข้างต้น ผู้ป่วยรายนี้ควรได้รับการวินิจฉัยว่าเป็นโรคในข้อใดต่อไปนี้</t>
        </is>
      </c>
      <c r="D50" s="186" t="n"/>
      <c r="E50" s="186" t="inlineStr">
        <is>
          <t>Osteoporosis</t>
        </is>
      </c>
      <c r="F50" s="186" t="inlineStr">
        <is>
          <t>Osteopenia</t>
        </is>
      </c>
      <c r="G50" s="186" t="inlineStr">
        <is>
          <t>Osteoarthritis</t>
        </is>
      </c>
      <c r="H50" s="186" t="inlineStr">
        <is>
          <t>Osteosarcoma</t>
        </is>
      </c>
      <c r="I50" s="186" t="inlineStr">
        <is>
          <t>Osteomyelitis</t>
        </is>
      </c>
      <c r="J50" s="185" t="n">
        <v>1</v>
      </c>
      <c r="K50" s="186" t="inlineStr">
        <is>
          <t>✅ คำตอบที่ถูกต้อง: ข้อ ก. Osteoporosis
🎯 ทำไมข้อนี้ถึงถูก:
Osteoporosis: ผู้ป่วยสูงอายุ (66 ปี), มีอุบัติเหตุกระดูกข้อมือหักจากแรงกระแทกต่ำ (Fracture of right radial head จากการล้มในห้องน้ำ), และมีค่าความหนาแน่นมวลกระดูกสะโพก (BMD T-score = -2.6 น้อยกว่าหรือเท่ากับ -2.5) เกณฑ์แสดงอาการและค่าทางห้องปฏิบัติการทั้งหมดวินิจฉัยว่าเป็นโรคกระดูกพรุน (Osteoporosis)
🔍 ข้ออื่นผิดเพราะอะไร:
• ข้อ ข. (Osteopenia): ค่า T-score ของ Osteopenia จะอยู่ระหว่าง -1.0 ถึง -2.4 ซึ่งผู้ป่วยรายนี้มีค่า -2.6 และมีกระดูกหักร่วมด้วยจึงเกินเกณฑ์นี้
• ข้อ ค. (Osteoarthritis): พยาธิสภาพของ Osteoarthritis เกิดจากการเสื่อมของกระดูกอ่อนผิวข้อ ไม่ได้เกิดจากการลดลงของมวลกระดูกทั้งระบบแบบโรคกระดูกพรุน
• ข้อ ง. (Osteosarcoma): โรคมะเร็งกระดูกชนิดปฐมภูมิจะมีลักษณะทางคลินิกเป็นก้อนเนื้องอกทำลายกระดูกและมีอาการปวดเรื้อรังรุนแรง ไม่ใช่อาการกระดูกหักจากแรงกระแทกต่ำ
• ข้อ จ. (Osteomyelitis): การติดเชื้อที่กระดูกจะต้องมีประวัติหรืออาการแสดงของการอักเสบติดเชื้อ เช่น ไข้สูง ปวดบวมแดงร้อนบริเวณกระดูก หรือผลเพาะเชื้อเป็นบวก</t>
        </is>
      </c>
      <c r="L50" s="186" t="n"/>
      <c r="M50" s="186" t="inlineStr">
        <is>
          <t>Musculoskeletal</t>
        </is>
      </c>
      <c r="N50" s="186" t="inlineStr">
        <is>
          <t>Osteoporosis</t>
        </is>
      </c>
      <c r="O50" s="185" t="inlineStr">
        <is>
          <t>Clinic</t>
        </is>
      </c>
      <c r="P50" s="186" t="inlineStr">
        <is>
          <t>Osteoporosis Fragility Fracture: ผู้สูงอายุหกล้มกระดูกข้อมือหัก ร่วมกับ T-score ≤ -2.5 วินิจฉัย Osteoporosis</t>
        </is>
      </c>
      <c r="Q50" s="185" t="inlineStr">
        <is>
          <t>ข้อสอบจริง</t>
        </is>
      </c>
      <c r="R50" s="185" t="inlineStr">
        <is>
          <t>2561</t>
        </is>
      </c>
      <c r="S50" s="185" t="n"/>
    </row>
    <row r="51" ht="24" customHeight="1" s="49">
      <c r="A51" s="185" t="n">
        <v>49</v>
      </c>
      <c r="B51" s="186" t="inlineStr">
        <is>
          <t>ผู้ป่วยหญิงไทยอายุ 72 ปี รูปร่างผอมบาง หมดประจำเดือนตั้งแต่อายุ 45 ปี มีประวัติสูบบุหรี่และดื่มกาแฟเป็นประจำ มารดาเคยมีประวัติกระดูกสะโพกหัก</t>
        </is>
      </c>
      <c r="C51" s="186" t="inlineStr">
        <is>
          <t>จากข้อมูลข้างต้น ข้อใดต่อไปนี้จัดเป็นปัจจัยเสี่ยงของการเกิดโรคกระดูกพรุนของผู้ป่วยรายนี้</t>
        </is>
      </c>
      <c r="D51" s="186" t="n"/>
      <c r="E51" s="186" t="inlineStr">
        <is>
          <t>เพศหญิงและอายุที่มากขึ้น (วัยหมดประจำเดือน)</t>
        </is>
      </c>
      <c r="F51" s="186" t="inlineStr">
        <is>
          <t>การใช้ยากลุ่มขับปัสสาวะ Hydrochlorothiazide (HCTZ)</t>
        </is>
      </c>
      <c r="G51" s="186" t="inlineStr">
        <is>
          <t>การใช้ยากลุ่ม Calcium channel blockers (เช่น Nifedipine)</t>
        </is>
      </c>
      <c r="H51" s="186" t="inlineStr">
        <is>
          <t>การมีโรคประจำตัวเป็นความดันโลหิตสูง</t>
        </is>
      </c>
      <c r="I51" s="186" t="inlineStr">
        <is>
          <t>ประวัติครอบครัวที่คุณป้าเป็นโรคข้อเสื่อม</t>
        </is>
      </c>
      <c r="J51" s="185" t="n">
        <v>1</v>
      </c>
      <c r="K51" s="186" t="inlineStr">
        <is>
          <t>✅ คำตอบที่ถูกต้อง: ข้อ ก. เพศหญิงและอายุที่มากขึ้น (วัยหมดประจำเดือน)
🎯 ทำไมข้อนี้ถึงถูก:
เพศหญิงและอายุที่มากขึ้น (วัยหมดประจำเดือน): ปัจจัยเสี่ยงหลักตามธรรมชาติของการเกิดโรคกระดูกพรุนคือ เพศหญิงและอายุที่เพิ่มมากขึ้น โดยเฉพาะในวัยหมดประจำเดือนซึ่งระดับฮอร์โมน Estrogen ลดลงอย่างรวดเร็ว ส่งผลให้ขบวนการสลายกระดูกทำงานมากกว่าการสร้างกระดูก สำหรับการใช้ยาขับปัสสาวะ HCTZ จะส่งเสริมการดูดซึมกลับของแคลเซียมที่ท่อไต จึงมีผลช่วยรักษาและไม่เป็นปัจจัยเสี่ยงต่อโรคกระดูกพรุน
🔍 ข้ออื่นผิดเพราะอะไร:
• ข้อ ข. (การใช้ยากลุ่มขับปัสสาวะ Hydrochlorothiazide (HCTZ)): ยา HCTZ มีฤทธิ์กระตุ้นการดูดซึมกลับของแคลเซียมที่ท่อไตส่วนปลาย จึงช่วยรักษามวลกระดูกและลดความเสี่ยงต่อการเกิดโรคกระดูกพรุน
• ข้อ ค. (การใช้ยากลุ่ม Calcium channel blockers (เช่น Nifedipine)): ยากลุ่มนี้ออกฤทธิ์ขยายหลอดเลือดโดยไม่มีผลรบกวนกระบวนการสร้างหรือสลายมวลกระดูก จึงไม่ใช่ปัจจัยเสี่ยงของโรคกระดูกพรุน
• ข้อ ง. (การมีโรคประจำตัวเป็นความดันโลหิตสูง): ภาวะความดันโลหิตสูงเป็นพยาธิสภาพของระบบหลอดเลือดและหัวใจที่ไม่ได้ส่งผลโดยตรงต่อการทำงานของ Osteoblast หรือ Osteoclast
• ข้อ จ. (ประวัติครอบครัวที่คุณป้าเป็นโรคข้อเสื่อม): โรคข้อเสื่อมเป็นภาวะเสื่อมเฉพาะที่บริเวณกระดูกอ่อนผิวข้อ ซึ่งคนละกลไกและคนละโรคกับโรคกระดูกพรุนที่เกิดกับมวลกระดูกทั้งระบบ</t>
        </is>
      </c>
      <c r="L51" s="186" t="n"/>
      <c r="M51" s="186" t="inlineStr">
        <is>
          <t>Musculoskeletal</t>
        </is>
      </c>
      <c r="N51" s="186" t="inlineStr">
        <is>
          <t>Osteoporosis</t>
        </is>
      </c>
      <c r="O51" s="185" t="inlineStr">
        <is>
          <t>Clinic</t>
        </is>
      </c>
      <c r="P51" s="186" t="inlineStr">
        <is>
          <t>Osteoporosis Risk Factors: วัยหมดประจำเดือน ขาดฮอร์โมน Estrogen ทำให้ Osteoclast สลายกระดูกเด่น</t>
        </is>
      </c>
      <c r="Q51" s="185" t="inlineStr">
        <is>
          <t>ข้อสอบจริง</t>
        </is>
      </c>
      <c r="R51" s="185" t="inlineStr">
        <is>
          <t>2561</t>
        </is>
      </c>
      <c r="S51" s="185" t="inlineStr">
        <is>
          <t>CASE-MS-OSTEO-FX-01</t>
        </is>
      </c>
    </row>
    <row r="52" ht="24" customHeight="1" s="49">
      <c r="A52" s="185" t="n">
        <v>50</v>
      </c>
      <c r="B52" s="186" t="inlineStr"/>
      <c r="C52" s="186" t="inlineStr">
        <is>
          <t>หากผู้ป่วยเลือกใช้ยาสมุนไพร "เถาวัลย์เปรียง" เพื่อบรรเทาอาการปวดบวมอักเสบของแขนและข้อมือขวา ผู้ป่วยที่มีโรคประจำตัวในข้อใดที่ควรระมัดระวังการใช้ยานี้เป็นพิเศษ</t>
        </is>
      </c>
      <c r="D52" s="186" t="n"/>
      <c r="E52" s="186" t="inlineStr">
        <is>
          <t>Cystitis</t>
        </is>
      </c>
      <c r="F52" s="186" t="inlineStr">
        <is>
          <t>Diabetes</t>
        </is>
      </c>
      <c r="G52" s="186" t="inlineStr">
        <is>
          <t>Psoriasis</t>
        </is>
      </c>
      <c r="H52" s="186" t="inlineStr">
        <is>
          <t>Epilepsy</t>
        </is>
      </c>
      <c r="I52" s="186" t="inlineStr">
        <is>
          <t>Peptic ulcer</t>
        </is>
      </c>
      <c r="J52" s="185" t="n">
        <v>5</v>
      </c>
      <c r="K52" s="186" t="inlineStr">
        <is>
          <t>✅ คำตอบที่ถูกต้อง: ข้อ จ. Peptic ulcer
🎯 ทำไมข้อนี้ถึงถูก:
Peptic ulcer: ยาสมุนไพร "เถาวัลย์เปรียง" (Derris scandens) มีกลไกการออกฤทธิ์ต้านการอักเสบผ่านการยับยั้งเอนไซม์ COX-1 และ COX-2 คล้ายคลึงกับยากลุ่ม NSAIDs แผนปัจจุบัน ดังนั้นจึงมี ADR ระคายเคืองกระเพาะอาหารและห้ามใช้หรือต้องระวังเป็นพิเศษในผู้ป่วยที่มีประวัติโรคแผลในทางเดินอาหาร (Peptic ulcer) เพื่อป้องกันเลือดออกในทางเดินอาหาร
🔍 ข้ออื่นผิดเพราะอะไร:
• ข้อ ก. (Cystitis): กระเพาะปัสสาวะอักเสบเกิดจากการติดเชื้อแบคทีเรีย ซึ่งเถาวัลย์เปรียงไม่มีกลไกซ้ำซ้อนหรือทำให้การติดเชื้อในทางเดินปัสสาวะแย่ลง
• ข้อ ข. (Diabetes): เถาวัลย์เปรียงไม่มีผลเปลี่ยนแปลงระดับน้ำตาลในเลือดอย่างมีนัยสำคัญทางคลินิก จึงไม่ต้องระมัดระวังเป็นพิเศษในผู้ป่วยเบาหวาน
• ข้อ ค. (Psoriasis): โรคสะเก็ดเงินเป็นโรคผิวหนังอักเสบจากความผิดปกติของระบบภูมิคุ้มกันระดับเซลล์ ซึ่งเถาวัลย์เปรียงไม่ได้มีฤทธิ์กดภูมิคุ้มกัน
• ข้อ ง. (Epilepsy): สารสำคัญในเถาวัลย์เปรียงไม่สามารถผ่านแนวกั้นสมองไปลดระดับความทนทานต่อการชัก จึงไม่มีข้อห้ามใช้ในผู้ป่วยโรคลมชัก</t>
        </is>
      </c>
      <c r="L52" s="186" t="n"/>
      <c r="M52" s="186" t="inlineStr">
        <is>
          <t>Musculoskeletal</t>
        </is>
      </c>
      <c r="N52" s="186" t="inlineStr">
        <is>
          <t>Osteoarthritis</t>
        </is>
      </c>
      <c r="O52" s="185" t="inlineStr">
        <is>
          <t>Clinic</t>
        </is>
      </c>
      <c r="P52" s="186" t="inlineStr">
        <is>
          <t>Derris scandens Caution: เถาวัลย์เปรียงยับยั้ง COX มีฤทธิ์ระคายเคืองกระเพาะอาหาร ระวังใน Peptic ulcer</t>
        </is>
      </c>
      <c r="Q52" s="185" t="inlineStr">
        <is>
          <t>ข้อสอบจริง</t>
        </is>
      </c>
      <c r="R52" s="185" t="inlineStr">
        <is>
          <t>2561</t>
        </is>
      </c>
      <c r="S52" s="185" t="n"/>
    </row>
    <row r="53" ht="24" customHeight="1" s="49">
      <c r="A53" s="185" t="n">
        <v>51</v>
      </c>
      <c r="B53" s="186" t="inlineStr">
        <is>
          <t>ผู้ป่วยหญิงไทยอายุ 72 ปี ได้รับการผ่าตัดรักษากระดูกสะโพกหักจากโรคกระดูกพรุนรุนแรง และเตรียมจำหน่ายกลับบ้าน</t>
        </is>
      </c>
      <c r="C53" s="186" t="inlineStr">
        <is>
          <t>ยาในข้อใดจัดเป็นยาทางเลือกแรกที่ควรเลือกใช้รักษาอาการโรคกระดูกพรุนหลังเกิดอุบัติเหตุกระดูกหักในผู้ป่วยรายนี้</t>
        </is>
      </c>
      <c r="D53" s="186" t="n"/>
      <c r="E53" s="186" t="inlineStr">
        <is>
          <t>Raloxifene</t>
        </is>
      </c>
      <c r="F53" s="186" t="inlineStr">
        <is>
          <t>Calcitonin</t>
        </is>
      </c>
      <c r="G53" s="186" t="inlineStr">
        <is>
          <t>Denosumab</t>
        </is>
      </c>
      <c r="H53" s="186" t="inlineStr">
        <is>
          <t>Teriparatide</t>
        </is>
      </c>
      <c r="I53" s="186" t="inlineStr">
        <is>
          <t>Alendronate</t>
        </is>
      </c>
      <c r="J53" s="185" t="n">
        <v>5</v>
      </c>
      <c r="K53" s="186" t="inlineStr">
        <is>
          <t>✅ คำตอบที่ถูกต้อง: ข้อ จ. Alendronate
🎯 ทำไมข้อนี้ถึงถูก:
เป็นคำตอบที่ถูกต้องตามแนวทางการรักษามาตรฐาน เนื่องจาก เป็น oral bisphosphonate สำหรับ osteoporosis ยับยั้ง osteoclast ต้องกินก่อนอาหารเช้า 30 นาที พร้อมน้ำเปล่าเต็มแก้วและห้ามนอนราบ ป้องกัน pill-induced esophagitis
🔍 ข้ออื่นผิดเพราะอะไร:
• ข้อ ก. (Raloxifene): ยานี้เป็นยากลุ่ม SERM ซึ่งมีประสิทธิภาพในการป้องกันกระดูกสันหลังหักเท่านั้น ไม่มีผลป้องกันกระดูกสะโพกหัก
• ข้อ ข. (Calcitonin): ยานี้มีประสิทธิภาพต่ำในการเพิ่มมวลกระดูก แนะนำให้ใช้เพียงระยะสั้นเพื่อบรรเทาอาการปวดจากกระดูกสันหลังหักเฉียบพลันเท่านั้น
• ข้อ ค. (Denosumab): ยานี้เป็น RANKL inhibitor ที่จัดเป็นยาทางเลือกเมื่อผู้ป่วยทนต่อผลข้างเคียงของ Bisphosphonates ไม่ได้ หรือมีภาวะไตเสื่อมรุนแรง
• ข้อ ง. (Teriparatide): ยานี้เป็นฮอร์โมนกระตุ้นการสร้างกระดูก ที่สงวนไว้สำหรับผู้ป่วยที่มีความเสี่ยงต่อกระดูกหักซ้ำซ้อนระดับรุนแรงมาก หรือล้มเหลวจากการรักษาด้วยยารับประทาน</t>
        </is>
      </c>
      <c r="L53" s="186" t="n"/>
      <c r="M53" s="186" t="inlineStr">
        <is>
          <t>Musculoskeletal</t>
        </is>
      </c>
      <c r="N53" s="186" t="inlineStr">
        <is>
          <t>Osteoporosis</t>
        </is>
      </c>
      <c r="O53" s="185" t="inlineStr">
        <is>
          <t>Clinic</t>
        </is>
      </c>
      <c r="P53" s="186" t="inlineStr">
        <is>
          <t>Osteoporosis Secondary Prevention: Alendronate เป็นยาทางเลือกแรกในการป้องกันกระดูกหักซ้ำ</t>
        </is>
      </c>
      <c r="Q53" s="185" t="inlineStr">
        <is>
          <t>ข้อสอบจริง</t>
        </is>
      </c>
      <c r="R53" s="185" t="inlineStr">
        <is>
          <t>2561</t>
        </is>
      </c>
      <c r="S53" s="185" t="inlineStr">
        <is>
          <t>CASE-MS-OSTEO-FX-01</t>
        </is>
      </c>
    </row>
    <row r="54" ht="24" customHeight="1" s="49">
      <c r="A54" s="185" t="n">
        <v>52</v>
      </c>
      <c r="B54" s="186" t="inlineStr"/>
      <c r="C54" s="186" t="inlineStr">
        <is>
          <t>ข้อใดคืออาการไม่พึงประสงค์จากการใช้ยา (ADR) ที่รุนแรงของยากลุ่ม Bisphosphonates ที่ต้องระมัดระวังมากที่สุดในคนไข้ที่ต้องรับยาต่อเนื่องในระยะยาว</t>
        </is>
      </c>
      <c r="D54" s="186" t="n"/>
      <c r="E54" s="186" t="inlineStr">
        <is>
          <t>Hyponatremia</t>
        </is>
      </c>
      <c r="F54" s="186" t="inlineStr">
        <is>
          <t>Hypercalcemia</t>
        </is>
      </c>
      <c r="G54" s="186" t="inlineStr">
        <is>
          <t>Ketoacidosis</t>
        </is>
      </c>
      <c r="H54" s="186" t="inlineStr">
        <is>
          <t>Respiratory acidosis</t>
        </is>
      </c>
      <c r="I54" s="186" t="inlineStr">
        <is>
          <t>Osteonecrosis of the jaw (กระดูกขากรรไกรเน่าเสีย)</t>
        </is>
      </c>
      <c r="J54" s="185" t="n">
        <v>5</v>
      </c>
      <c r="K54" s="186" t="inlineStr">
        <is>
          <t>✅ คำตอบที่ถูกต้อง: ข้อ จ. Osteonecrosis of the jaw (กระดูกขากรรไกรเน่าเสีย)
🎯 ทำไมข้อนี้ถึงถูก:
Osteonecrosis of the jaw (กระดูกขากรรไกรเน่าเสีย): ADR ระยะยาวที่ร้ายแรงมากของยากลุ่ม Bisphosphonates (Alendronate) ที่แพทย์์และเภสัชกรต้องเฝ้าระวังคือ ภาวะกระดูกขากรรไกรเน่าเสีย (Osteonecrosis of the jaw: ONJ) ผู้ป่วยต้องประเมินสุขภาพช่องปากก่อนเริ่มใช้ยา
🔍 ข้ออื่นผิดเพราะอะไร:
• ข้อ ก. (Hyponatremia): ยากลุ่ม Bisphosphonates ไม่มีผลรบกวนการทำงานของฮอร์โมน Aldosterone หรือ ADH จึงไม่ทำให้เกิดภาวะโซเดียมในเลือดต่ำ
• ข้อ ข. (Hypercalcemia): กลไกของ Bisphosphonates คือการยับยั้ง Osteoclast ทำให้ลดการสลายแคลเซียมออกจากกระดูก ผลข้างเคียงที่พบคือภาวะแคลเซียมในเลือดต่ำ
• ข้อ ค. (Ketoacidosis): ยานี้ไม่มีผลรบกวนกระบวนการเผาผลาญกลูโคสหรือการสร้างคีโตนในตับ จึงไม่เกี่ยวข้องกับภาวะเลือดเป็นกรดจากคีโตน
• ข้อ ง. (Respiratory acidosis): ยานี้ไม่ผ่านเข้าสู่ระบบประสาทส่วนกลางไปกดศูนย์ควบคุมการหายใจ จึงไม่ทำให้เกิดภาวะคาร์บอนไดออกไซด์คั่งในเลือด</t>
        </is>
      </c>
      <c r="L54" s="186" t="n"/>
      <c r="M54" s="186" t="inlineStr">
        <is>
          <t>Musculoskeletal</t>
        </is>
      </c>
      <c r="N54" s="186" t="inlineStr">
        <is>
          <t>Osteoporosis</t>
        </is>
      </c>
      <c r="O54" s="185" t="inlineStr">
        <is>
          <t>Clinic</t>
        </is>
      </c>
      <c r="P54" s="186" t="inlineStr">
        <is>
          <t>Bisphosphonates Rare ADR: ONJ และ Atypical femoral fracture (AFF) สัมพันธ์กับการใช้ยาระยะยาว</t>
        </is>
      </c>
      <c r="Q54" s="185" t="inlineStr">
        <is>
          <t>ข้อสอบจริง</t>
        </is>
      </c>
      <c r="R54" s="185" t="inlineStr">
        <is>
          <t>2561</t>
        </is>
      </c>
      <c r="S54" s="185" t="n"/>
    </row>
    <row r="55" ht="24" customHeight="1" s="49">
      <c r="A55" s="185" t="n">
        <v>53</v>
      </c>
      <c r="B55" s="186" t="inlineStr">
        <is>
          <t>ผู้ป่วยหญิงไทยอายุ 68 ปี โรคประจำตัวความดันโลหิตสูงและโรคกระดูกพรุน ได้รับยาประจำตัว: Risedronate 35 mg/สัปดาห์, Calcium carbonate 1,500 mg/วัน, Vitamin B complex ต่อมามีอาการปวดข้อเข่าจึงซื้อยา Diclofenac 25 mg วันละ 3 ครั้ง และ Glucosamine sulfate 1,500 mg วันละ 1 ซอง มารับประทานต่อเนื่องเป็นเวลา 2 เดือน</t>
        </is>
      </c>
      <c r="C55" s="186" t="inlineStr">
        <is>
          <t>จากกรณีศึกษา ยาตัวใดในรายการยาที่ผู้ป่วยได้รับที่มีความเป็นพิษต่อไตสูงสุดหากใช้อย่างต่อเนื่องเป็นเวลานาน</t>
        </is>
      </c>
      <c r="D55" s="186" t="n"/>
      <c r="E55" s="186" t="inlineStr">
        <is>
          <t>Risedronate</t>
        </is>
      </c>
      <c r="F55" s="186" t="inlineStr">
        <is>
          <t>Diclofenac</t>
        </is>
      </c>
      <c r="G55" s="186" t="inlineStr">
        <is>
          <t>Glucosamine</t>
        </is>
      </c>
      <c r="H55" s="186" t="inlineStr">
        <is>
          <t>Vitamin B complex</t>
        </is>
      </c>
      <c r="I55" s="186" t="inlineStr">
        <is>
          <t>Calcium carbonate</t>
        </is>
      </c>
      <c r="J55" s="185" t="n">
        <v>2</v>
      </c>
      <c r="K55" s="186" t="inlineStr">
        <is>
          <t>✅ คำตอบที่ถูกต้อง: ข้อ ข. Diclofenac
🎯 ทำไมข้อนี้ถึงถูก:
Diclofenac: ยากินกลุ่ม NSAIDs (Diclofenac) มีผลข้างเคียงสำคัญต่อไตโดยตรงเนื่องจากไปยับยั้งการสร้าง Prostaglandins ที่ช่วยขยายหลอดเลือดไต หากรับประทานอย่างต่อเนื่องเป็นเวลานานจะลดการไหลเวียนเลือดในไตและเหนี่ยวนำให้เกิดโรคไตเรื้อรัง (CKD) หรือภาวะไตวายเฉียบพลันได้สูงที่สุดในบรรดายารายการอื่นที่ระบุ
🔍 ข้ออื่นผิดเพราะอะไร:
• ข้อ ก. (Risedronate): แม้ยานี้ต้องระวังในผู้ป่วยไตเสื่อมเนื่องจากถูกขับออกทางไต แต่ตัวยาไม่ได้มีพิษต่อเซลล์ท่อไตโดยตรงแบบยาแก้ปวด NSAIDs
• ข้อ ค. (Glucosamine): สารนี้เป็นส่วนประกอบของสารหล่อลื่นข้อที่ขับออกทางปัสสาวะโดยไม่ได้ทำให้เกิดการหดตัวของหลอดเลือดไตหรือรบกวนอัตราการกรองของไต
• ข้อ ง. (Vitamin B complex): วิตามินบีรวมเป็นวิตามินละลายน้ำที่สามารถขับทิ้งทางปัสสาวะได้อย่างปลอดภัยเมื่อได้รับเกินขนาด โดยไม่ก่อให้เกิดพิษต่อเนื้อเยื่อไต
• ข้อ จ. (Calcium carbonate): แม้การรับประทานแคลเซียมปริมาณสูงอาจเพิ่มความเสี่ยงต่อนิ่วในไตในบางราย แต่ไม่มีกลไกทำให้เกิดไตวายเฉียบพลันจากการขาดเลือดแบบ NSAIDs</t>
        </is>
      </c>
      <c r="L55" s="186" t="n"/>
      <c r="M55" s="186" t="inlineStr">
        <is>
          <t>Musculoskeletal</t>
        </is>
      </c>
      <c r="N55" s="186" t="inlineStr">
        <is>
          <t>Osteoarthritis</t>
        </is>
      </c>
      <c r="O55" s="185" t="inlineStr">
        <is>
          <t>Clinic</t>
        </is>
      </c>
      <c r="P55" s="186" t="inlineStr">
        <is>
          <t>NSAIDs Renal Safety: ยับยั้ง Prostaglandins ลดเลือดไปเลี้ยงไต ส่งผลให้ Scr สูงขึ้นและเกิดไตวาย [RECONSTRUCTED: เติมเต็มเคสผู้ป่วยหญิง 68 ปี และรายการยาทั้งหมด]</t>
        </is>
      </c>
      <c r="Q55" s="185" t="inlineStr">
        <is>
          <t>ข้อสอบจริง</t>
        </is>
      </c>
      <c r="R55" s="185" t="inlineStr">
        <is>
          <t>2559</t>
        </is>
      </c>
      <c r="S55" s="185" t="inlineStr">
        <is>
          <t>CASE-MS-OSTEO-NSAID-01</t>
        </is>
      </c>
    </row>
    <row r="56" ht="24" customHeight="1" s="49">
      <c r="A56" s="185" t="n">
        <v>54</v>
      </c>
      <c r="B56" s="186" t="inlineStr">
        <is>
          <t>ผู้ป่วยหญิงไทยอายุ 68 ปี โรคประจำตัวความดันโลหิตสูงและโรคกระดูกพรุน ได้รับยาประจำตัว Risedronate 35 mg สัปดาห์ละ 1 ครั้ง เภสัชกรเตรียมให้คำแนะนำการรับประทานยา</t>
        </is>
      </c>
      <c r="C56" s="186" t="inlineStr">
        <is>
          <t>ข้อความใดต่อไปนี้อธิบายคำแนะนำในการรับประทานยา Risedronate ที่ ไม่ถูกต้อง</t>
        </is>
      </c>
      <c r="D56" s="186" t="n"/>
      <c r="E56" s="186" t="inlineStr">
        <is>
          <t>ควรรับประทานยาวันเดียวกันในแต่ละสัปดาห์</t>
        </is>
      </c>
      <c r="F56" s="186" t="inlineStr">
        <is>
          <t>ยาอาจทำให้เกิดการระคายเคืองและมีแผลที่หลอดอาหารได้</t>
        </is>
      </c>
      <c r="G56" s="186" t="inlineStr">
        <is>
          <t>หลังรับประทานยาแล้ว ต้องนั่งหรือยืนตัวตรงอย่างน้อย 30 นาที</t>
        </is>
      </c>
      <c r="H56" s="186" t="inlineStr">
        <is>
          <t>ควรรับประทานยาก่อนอาหารอย่างน้อย 1 ชั่วโมง</t>
        </is>
      </c>
      <c r="I56" s="186" t="inlineStr">
        <is>
          <t>ควรรับประทานยาร่วมกับนมหรือยาลดกรดเพื่อเพิ่มประสิทธิภาพการดูดซึมยา</t>
        </is>
      </c>
      <c r="J56" s="185" t="n">
        <v>5</v>
      </c>
      <c r="K56" s="186" t="inlineStr">
        <is>
          <t>✅ คำตอบที่ถูกต้อง: ข้อ จ. ควรรับประทานยาร่วมกับนมหรือยาลดกรดเพื่อเพิ่มประสิทธิภาพการดูดซึมยา
🎯 ทำไมข้อนี้ถึงถูก:
คำแนะนำที่ ไม่ถูกต้อง คือข้อ จ. (ควรรับประทานยาร่วมกับนมหรือยาลดกรดเพื่อเพิ่มประสิทธิภาพการดูดซึมยา) เนื่องจากนม ผลิตภัณฑ์จากนม และยาลดกรดมีไอออนโลหะประจุบวก เช่น แคลเซียม แมกนีเซียม และอะลูมิเนียม ซึ่งจะจับเป็นสารประกอบเชิงซ้อนที่ไม่ละลายน้ำ (Chelation complex) กับยา Risedronate ส่งผลให้การดูดซึมยาลดลงจนเกือบเป็นศูนย์และไม่เกิดผลในการรักษา คำแนะนำที่ถูกต้องคือต้องรับประทานยานี้ร่วมกับน้ำเปล่าสะอาดเท่านั้น
🔍 ข้ออื่นผิดเพราะอะไร:
• ข้อ ก. (รับประทานยาในตอนเช้าทันทีหลังตื่นนอน ขณะท้องว่าง): เป็นคำแนะนำที่ถูกต้องเพื่อให้ยาถูกดูดซึมได้ดีที่สุด (Bioavailability ของ Bisphosphonates ต่ำมาก &lt; 1%)
• ข้อ ข. (ดื่มน้ำเปล่าตามมากๆ อย่างน้อย 1 แก้วเต็ม ประมาณ 200-250 มล.): เป็นคำแนะนำที่ถูกต้องเพื่อช่วยพายาลงสู่กระเพาะอาหารอย่างรวดเร็ว ป้องกันยาติดค้างที่หลอดอาหาร
• ข้อ ค. (ห้ามนอนราบหรือเอนตัวลงนอนเป็นเวลาอย่างน้อย 30 นาทีหลังรับประทานยา): เป็นคำแนะนำที่ถูกต้องเพื่อป้องกันการไหลย้อนของยามาทำให้เกิด Esophagitis หรือ Esophageal ulceration
• ข้อ ง. (งดรับประทานอาหาร เครื่องดื่มอื่น และยาอื่นเป็นเวลาอย่างน้อย 30 นาที): เป็นคำแนะนำที่ถูกต้องเพื่อป้องกันการรบกวนการดูดซึมยา</t>
        </is>
      </c>
      <c r="L56" s="186" t="n"/>
      <c r="M56" s="186" t="inlineStr">
        <is>
          <t>Musculoskeletal</t>
        </is>
      </c>
      <c r="N56" s="186" t="inlineStr">
        <is>
          <t>Osteoporosis</t>
        </is>
      </c>
      <c r="O56" s="185" t="inlineStr">
        <is>
          <t>Clinic</t>
        </is>
      </c>
      <c r="P56" s="186" t="inlineStr">
        <is>
          <t>Bisphosphonates Administration: ทานตอนเช้าก่อนอาหาร 30 นาที ดื่มน้ำเปล่าเต็มแก้ว และห้ามนอนราบ 30 นาที</t>
        </is>
      </c>
      <c r="Q56" s="185" t="inlineStr">
        <is>
          <t>ข้อสอบจริง</t>
        </is>
      </c>
      <c r="R56" s="185" t="inlineStr">
        <is>
          <t>2559</t>
        </is>
      </c>
      <c r="S56" s="185" t="inlineStr">
        <is>
          <t>CASE-MS-OSTEO-NSAID-01</t>
        </is>
      </c>
    </row>
    <row r="57" ht="24" customHeight="1" s="49">
      <c r="A57" s="185" t="n">
        <v>55</v>
      </c>
      <c r="B57" s="186" t="inlineStr">
        <is>
          <t>ผู้ป่วยหญิงไทยอายุ 68 ปี โรคประจำตัวความดันโลหิตสูง (เดิมควบคุมได้ดีที่ 125/80 mmHg) และโรคกระดูกพรุน ได้รับยาประจำตัว Risedronate และซื้อยา Diclofenac 25 mg รับประทานวันละ 3 ครั้ง ต่อเนื่อง 2 เดือน วันนี้มาตรวจพบความดันโลหิตสูงขึ้นเป็น 162/92 mmHg</t>
        </is>
      </c>
      <c r="C57" s="186" t="inlineStr">
        <is>
          <t>ระดับความดันโลหิตที่เพิ่มขึ้นอย่างมีนัยสำคัญเป็น 162/92 mmHg คาดว่ามีสาเหตุหลักมาจากการรับประทานยาตัวใดในสูตรการรักษา</t>
        </is>
      </c>
      <c r="D57" s="186" t="n"/>
      <c r="E57" s="186" t="inlineStr">
        <is>
          <t>Risedronate</t>
        </is>
      </c>
      <c r="F57" s="186" t="inlineStr">
        <is>
          <t>Diclofenac</t>
        </is>
      </c>
      <c r="G57" s="186" t="inlineStr">
        <is>
          <t>Calcium carbonate</t>
        </is>
      </c>
      <c r="H57" s="186" t="inlineStr">
        <is>
          <t>Glucosamine</t>
        </is>
      </c>
      <c r="I57" s="186" t="inlineStr">
        <is>
          <t>พฤติกรรมการไม่ชอบออกกำลังกาย</t>
        </is>
      </c>
      <c r="J57" s="185" t="n">
        <v>2</v>
      </c>
      <c r="K57" s="186" t="inlineStr">
        <is>
          <t>✅ คำตอบที่ถูกต้อง: ข้อ ข. Diclofenac
🎯 ทำไมข้อนี้ถึงถูก:
Diclofenac: ยากลุ่ม NSAIDs เช่น Diclofenac ไปยับยั้งการสังเคราะห์พรอสตาแกลนดินที่ไต ส่งผลให้เกิดการคั่งของน้ำและโซเดียมในกระแสเลือด และเพิ่มแรงต้านของหลอดเลือดส่วนปลาย มีผลทำให้ความดันโลหิตของผู้ป่วยเพิ่มสูงขึ้นและทำให้ efficacy ของยาลดความดันโลหิต (Enalapril, HCTZ) ลดลง
🔍 ข้ออื่นผิดเพราะอะไร:
• ข้อ ก. (Risedronate): ยานี้ออกฤทธิ์เฉพาะเจาะจงที่เซลล์สร้างและสลายกระดูก ไม่มีผลต่อระบบฮอร์โมนควบคุมความดัน หรือหลอดเลือดส่วนปลาย
• ข้อ ค. (Calcium carbonate): แคลเซียมเสริมไม่มีฤทธิ์ทำให้หลอดเลือดหดตัวในระดับที่เป็นนัยสำคัญทางคลินิก และไม่ขัดขวางการออกฤทธิ์ของยาลดความดันโลหิต
• ข้อ ง. (Glucosamine): เป็นเพียงสารตั้งต้นในการสร้างโปรตีโอไกลแคนของกระดูกอ่อนผิวข้อ ไม่มีผลเปลี่ยนแปลงปริมาตรสารน้ำในร่างกายหรือความดันโลหิต
• ข้อ จ. (พฤติกรรมการไม่ชอบออกกำลังกาย): แม้การไม่ออกกำลังกายจะส่งผลเสียต่อสุขภาพโดยรวม แต่ไม่สามารถอธิบายการพุ่งขึ้นอย่างเฉียบพลันของระดับความดันโลหิตได้ดีเท่ายา NSAIDs</t>
        </is>
      </c>
      <c r="L57" s="186" t="n"/>
      <c r="M57" s="186" t="inlineStr">
        <is>
          <t>Musculoskeletal</t>
        </is>
      </c>
      <c r="N57" s="186" t="inlineStr">
        <is>
          <t>Osteoarthritis</t>
        </is>
      </c>
      <c r="O57" s="185" t="inlineStr">
        <is>
          <t>Clinic</t>
        </is>
      </c>
      <c r="P57" s="186" t="inlineStr">
        <is>
          <t>NSAIDs Blood Pressure: NSAIDs ยับยั้ง Renal PG ทำให้เกิดการคั่งของโซเดียมและน้ำ ส่งผลให้ความดันโลหิตสูงขึ้น</t>
        </is>
      </c>
      <c r="Q57" s="185" t="inlineStr">
        <is>
          <t>ข้อสอบจริง</t>
        </is>
      </c>
      <c r="R57" s="185" t="inlineStr">
        <is>
          <t>2559</t>
        </is>
      </c>
      <c r="S57" s="185" t="inlineStr">
        <is>
          <t>CASE-MS-OSTEO-NSAID-01</t>
        </is>
      </c>
    </row>
    <row r="58" ht="24" customHeight="1" s="49">
      <c r="A58" s="185" t="n">
        <v>56</v>
      </c>
      <c r="B58" s="186" t="inlineStr">
        <is>
          <t>ผู้ป่วยโรคข้อเข่าเสื่อม (Osteoarthritis) มีโรคประจำตัวเป็นโรคความดันโลหิตสูงและโรคไตเรื้อรัง มาพบแพทย์ด้วยอาการปวดข้อเข่าเล็กน้อยถึงปานกลาง</t>
        </is>
      </c>
      <c r="C58" s="186" t="inlineStr">
        <is>
          <t>หากผู้ป่วยโรคข้อเสื่อมมีโรคประจำตัวเป็นโรคความดันโลหิตสูงและโรคไต แนวทางการใช้ยาเพื่อบรรเทาปวดที่ปลอดภัยที่สุดคือข้อใด</t>
        </is>
      </c>
      <c r="D58" s="186" t="n"/>
      <c r="E58" s="186" t="inlineStr">
        <is>
          <t>Ibuprofen</t>
        </is>
      </c>
      <c r="F58" s="186" t="inlineStr">
        <is>
          <t>Diclofenac</t>
        </is>
      </c>
      <c r="G58" s="186" t="inlineStr">
        <is>
          <t>Naproxen</t>
        </is>
      </c>
      <c r="H58" s="186" t="inlineStr">
        <is>
          <t>Celecoxib</t>
        </is>
      </c>
      <c r="I58" s="186" t="inlineStr">
        <is>
          <t>Piroxicam</t>
        </is>
      </c>
      <c r="J58" s="185" t="n">
        <v>3</v>
      </c>
      <c r="K58" s="186" t="inlineStr">
        <is>
          <t>✅ คำตอบที่ถูกต้อง: ข้อ ค. Naproxen
🎯 ทำไมข้อนี้ถึงถูก:
Naproxen: จากข้อมูลการศึกษาทางคลินิกด้าน safety ต่อระบบหัวใจและหลอดเลือด ยา Naproxen จัดเป็นยาต้านการอักเสบกลุ่ม NSAIDs ที่มี safety ต่อระบบหัวใจและหลอดเลือด (Cardiovascular safety) สูงที่สุด เนื่องจากมีฤทธิ์ยับยั้ง COX-1 ยาวนานและลดการเกาะกลุ่มของเกล็ดเลือดได้ใกล้เคียงกับ Aspirin ต่างจากยาต้านการอักเสบตัวอื่นที่เพิ่มความเสี่ยงต่อการเกิดโรคหลอดเลือดสมองและหัวใจล้มเหลว
🔍 ข้ออื่นผิดเพราะอะไร:
• ข้อ ก. (Ibuprofen): ยานี้สามารถต้านฤทธิ์ต้านเกล็ดเลือดของ Aspirin แบบแข่งขันที่เอนไซม์ COX-1 จึงเพิ่มความเสี่ยงต่อโรคหลอดเลือดหัวใจ
• ข้อ ข. (Diclofenac): ยานี้มีฤทธิ์ยับยั้งเอนไซม์ COX-2 ค่อนข้างสูง นำไปสู่การเสียสมดุลของการเกาะกลุ่มของเกล็ดเลือดและเพิ่มความเสี่ยงต่อภาวะกล้ามเนื้อหัวใจขาดเลือด
• ข้อ ง. (Celecoxib): ยานี้เป็น Selective COX-2 inhibitor ซึ่งมีคำเตือนระดับสูงถึงความเสี่ยงที่เพิ่มขึ้นอย่างมากในการเกิดลิ่มเลือดอุดตันในหลอดเลือดหัวใจและสมอง
• ข้อ จ. (Piroxicam): ยานี้มีค่าครึ่งชีวิตยาวนาน ทำให้ยาเกิดการสะสมในร่างกายและเพิ่มความเสี่ยงทั้งพิษต่อหัวใจและแผลในทางเดินอาหารได้สูงกว่า Naproxen</t>
        </is>
      </c>
      <c r="L58" s="186" t="n"/>
      <c r="M58" s="186" t="inlineStr">
        <is>
          <t>Musculoskeletal</t>
        </is>
      </c>
      <c r="N58" s="186" t="inlineStr">
        <is>
          <t>Osteoarthritis</t>
        </is>
      </c>
      <c r="O58" s="185" t="inlineStr">
        <is>
          <t>Clinic</t>
        </is>
      </c>
      <c r="P58" s="186" t="inlineStr">
        <is>
          <t>ACR 2019 Knee OA: Strongly recommend Topical NSAIDs over oral NSAIDs; Exercise &amp; weight management are core non-pharmacologic interventions.</t>
        </is>
      </c>
      <c r="Q58" s="185" t="inlineStr">
        <is>
          <t>ข้อสอบจริง</t>
        </is>
      </c>
      <c r="R58" s="185" t="inlineStr">
        <is>
          <t>2559</t>
        </is>
      </c>
      <c r="S58" s="185" t="inlineStr">
        <is>
          <t>CASE-MS-OA-PAIN-01</t>
        </is>
      </c>
    </row>
    <row r="59" ht="24" customHeight="1" s="49">
      <c r="A59" s="185" t="n">
        <v>57</v>
      </c>
      <c r="B59" s="186" t="inlineStr">
        <is>
          <t>ผู้ป่วยหญิงอายุ 55 ปี ได้รับการวินิจฉัยเป็นโรคข้อเข่าเสื่อมระยะเริ่มต้น (Mild Knee OA) ปวดขัดข้อเข่าเล็กน้อย (Pain score 2-3/10) ไม่มีข้อห้ามใช้ยาเฉพาะ</t>
        </is>
      </c>
      <c r="C59" s="186" t="inlineStr">
        <is>
          <t>ผู้ป่วยรายนี้ควรได้รับยาในข้อใดเป็นทางเลือกแรก (First-line) สำหรับการบรรเทาอาการปวดตามแนวทางเวชปฏิบัติ ACR 2019</t>
        </is>
      </c>
      <c r="D59" s="186" t="n"/>
      <c r="E59" s="186" t="inlineStr">
        <is>
          <t>Tramadol</t>
        </is>
      </c>
      <c r="F59" s="186" t="inlineStr">
        <is>
          <t>Piroxicam</t>
        </is>
      </c>
      <c r="G59" s="186" t="inlineStr">
        <is>
          <t>Colchicine</t>
        </is>
      </c>
      <c r="H59" s="186" t="inlineStr">
        <is>
          <t>Acetaminophen</t>
        </is>
      </c>
      <c r="I59" s="186" t="inlineStr">
        <is>
          <t>Orphenadrine + Paracetamol</t>
        </is>
      </c>
      <c r="J59" s="185" t="n">
        <v>4</v>
      </c>
      <c r="K59" s="186" t="inlineStr">
        <is>
          <t>✅ คำตอบที่ถูกต้อง: ข้อ ง. Acetaminophen
🎯 ทำไมข้อนี้ถึงถูก:
Acetaminophen: สำหรับการบรรเทาอาการปวดในโรคข้อเสื่อม (Osteoarthritis) ตามแนวปฏิบัติของไทย หากผู้ป่วยปวดปานกลางและไม่มีอาการอักเสบเฉียบพลันชัดเจน แนะนำให้เริ่มต้นการรักษาด้วยยา Acetaminophen (Paracetamol) เนื่องจากมี safety ในภาพรวมทางระบบทางเดินอาหารและไตสูงกว่ายากลุ่ม NSAIDs แผนปัจจุบัน
🔍 ข้ออื่นผิดเพราะอะไร:
• ข้อ ก. (Tramadol): เป็น weak mu-opioid agonist และ SNRI เป็นเพียง second-line / add-on สำหรับ pain relief ไม่มีฤทธิ์ลดการอักเสบ (no anti-inflammatory efficacy) และเสี่ยงต่อ serotonin syndrome และชัก
• ข้อ ข. (Piroxicam): เป็น oxicam NSAID ที่มี half-life ยาวนานมาก (~50 ชม.) แต่มีความเสี่ยงต่อ severe GI bleed และ skin reactions สูงที่สุดในกลุ่ม NSAIDs
• ข้อ ค. (Colchicine): ยับยั้ง microtubule polymerization และ neutrophil chemotaxis เป็น first-line ใน acute gout flare และ flare prophylaxis แต่มี ADR เด่นทาง GI (ท้องเสีย คลื่นไส้)
• ข้อ จ. (Orphenadrine + Paracetamol):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t>
        </is>
      </c>
      <c r="L59" s="186" t="n"/>
      <c r="M59" s="186" t="inlineStr">
        <is>
          <t>Musculoskeletal</t>
        </is>
      </c>
      <c r="N59" s="186" t="inlineStr">
        <is>
          <t>Gout</t>
        </is>
      </c>
      <c r="O59" s="185" t="inlineStr">
        <is>
          <t>Clinic</t>
        </is>
      </c>
      <c r="P59" s="186" t="inlineStr">
        <is>
          <t>OA Treatment Hierarchy: Paracetamol หรือ Topical NSAIDs เป็นตัวเลือกลำดับแรกในข้อเข่าเสื่อม</t>
        </is>
      </c>
      <c r="Q59" s="185" t="inlineStr">
        <is>
          <t>ข้อสอบจริง</t>
        </is>
      </c>
      <c r="R59" s="185" t="inlineStr">
        <is>
          <t>2559</t>
        </is>
      </c>
      <c r="S59" s="185" t="inlineStr">
        <is>
          <t>CASE-MS-OA-PAIN-01</t>
        </is>
      </c>
    </row>
    <row r="60" ht="24" customHeight="1" s="49">
      <c r="A60" s="185" t="n">
        <v>58</v>
      </c>
      <c r="B60" s="186" t="inlineStr"/>
      <c r="C60" s="186" t="inlineStr">
        <is>
          <t>ยา Naproxen มีกลไกการออกฤทธิ์ทางเภสัชวิทยาต้านการอักเสบอย่างไร</t>
        </is>
      </c>
      <c r="D60" s="186" t="n"/>
      <c r="E60" s="186" t="inlineStr">
        <is>
          <t>ลดการสร้างสาร Leukotriene</t>
        </is>
      </c>
      <c r="F60" s="186" t="inlineStr">
        <is>
          <t>ลดการสร้างสาร Thromboxane A2</t>
        </is>
      </c>
      <c r="G60" s="186" t="inlineStr">
        <is>
          <t>ยับยั้งการทำงานของ Prostaglandin receptor</t>
        </is>
      </c>
      <c r="H60" s="186" t="inlineStr">
        <is>
          <t>ยับยั้งการทำงานของเอนไซม์ Lipo-oxygenase</t>
        </is>
      </c>
      <c r="I60" s="186" t="inlineStr">
        <is>
          <t>ยับยั้งการทำงานของเอนไซม์ Cyclo-oxygenase</t>
        </is>
      </c>
      <c r="J60" s="185" t="n">
        <v>5</v>
      </c>
      <c r="K60" s="186" t="inlineStr">
        <is>
          <t>✅ คำตอบที่ถูกต้อง: ข้อ จ. ยับยั้งการทำงานของเอนไซม์ Cyclo-oxygenase
🎯 ทำไมข้อนี้ถึงถูก:
ยับยั้งการทำงานของเอนไซม์ Cyclo-oxygenase: ยา Naproxen เป็นยาต้านการอักเสบชนิดไม่ใช่สเตียรอยด์ (NSAID) ออกฤทธิ์ลดปวดอักเสบโดยมีกลไกการยับยั้งเอนไซม์ Cyclo-oxygenase (ทั้ง COX-1 และ COX-2) แบบไม่เจาะจง ส่งผลลดการเปลี่ยน Arachidonic acid ไปเป็น Prostaglandins ซึ่งเป็นสารสำคัญในการสื่อสารการอักเสบและความรู้สึกปวด
🔍 ข้ออื่นผิดเพราะอะไร:
• ข้อ ก. (ลดการสร้างสาร Leukotriene): ยาที่ลดการสร้าง Leukotriene คือกลุ่ม 5-Lipoxygenase inhibitors ไม่ใช่กลไกของยาต้านการอักเสบกลุ่ม NSAIDs
• ข้อ ข. (ลดการสร้างสาร Thromboxane A2): แม้ยาจะลด Thromboxane A2 ได้ แต่กลไกหลักในการต้านการอักเสบคือการลด Prostaglandins ไม่ใช่ Thromboxane A2 ที่เน้นเรื่องการแข็งตัวของเลือด
• ข้อ ค. (ยับยั้งการทำงานของ Prostaglandin receptor): กลไกของยานี้คือการยับยั้งการสร้างผ่านเอนไซม์ ไม่ใช่การไปแข่งขันจับหรือปิดกั้นที่ตัวรับ Prostaglandin receptor โดยตรง
• ข้อ ง. (ยับยั้งการทำงานของเอนไซม์ Lipo-oxygenase): เอนไซม์ Lipoxygenase เป็นวิถีการสังเคราะห์ที่สร้าง Leukotrienes ซึ่ง NSAIDs ทุกตัวไม่มีผลยับยั้งเอนไซม์ในวิถีการสังเคราะห์นี้</t>
        </is>
      </c>
      <c r="L60" s="186" t="n"/>
      <c r="M60" s="186" t="inlineStr">
        <is>
          <t>Musculoskeletal</t>
        </is>
      </c>
      <c r="N60" s="186" t="inlineStr">
        <is>
          <t>Gout</t>
        </is>
      </c>
      <c r="O60" s="185" t="inlineStr">
        <is>
          <t>Clinic</t>
        </is>
      </c>
      <c r="P60" s="186" t="inlineStr">
        <is>
          <t>NSAIDs Mechanism: ยับยั้งเอนไซม์ Cyclooxygenase (COX) ลดการสร้าง Prostaglandins บรรเทาปวดอักเสบ</t>
        </is>
      </c>
      <c r="Q60" s="185" t="inlineStr">
        <is>
          <t>ข้อสอบจริง</t>
        </is>
      </c>
      <c r="R60" s="185" t="inlineStr">
        <is>
          <t>2559</t>
        </is>
      </c>
      <c r="S60" s="185" t="n"/>
    </row>
    <row r="61" ht="24" customHeight="1" s="49">
      <c r="A61" s="185" t="n">
        <v>59</v>
      </c>
      <c r="B61" s="186" t="inlineStr">
        <is>
          <t>ผู้ป่วยได้รับยา Naproxen 250 mg มารับประทานแต่อาการปวดยังไม่ดีขึ้น แพทย์์จึงปรับขนาดเป็น 500 mg พบว่าอาการปวดดีขึ้นอย่างมีนัยสำคัญ แต่ผู้ป่วยเริ่มมีอาการคล้ายกรดไหลย้อน แสบยอดอกรุนแรง</t>
        </is>
      </c>
      <c r="C61" s="186" t="inlineStr">
        <is>
          <t>เภสัชกรควรแนะแนวทางการจัดการปัญหาการรักษาอย่างไรจึงเหมาะสมที่สุด</t>
        </is>
      </c>
      <c r="D61" s="186" t="n"/>
      <c r="E61" s="186" t="inlineStr">
        <is>
          <t>เปลี่ยนเป็นยา Celecoxib</t>
        </is>
      </c>
      <c r="F61" s="186" t="inlineStr">
        <is>
          <t>เปลี่ยนเป็นยา Tramadol</t>
        </is>
      </c>
      <c r="G61" s="186" t="inlineStr">
        <is>
          <t>เปลี่ยนเป็นยา Methotrexate</t>
        </is>
      </c>
      <c r="H61" s="186" t="inlineStr">
        <is>
          <t>รับประทาน Naproxen 250 mg ร่วมกับ Antacid</t>
        </is>
      </c>
      <c r="I61" s="186" t="inlineStr">
        <is>
          <t>รับประทาน Naproxen 500 mg ร่วมกับ Omeprazole</t>
        </is>
      </c>
      <c r="J61" s="185" t="n">
        <v>5</v>
      </c>
      <c r="K61" s="186" t="inlineStr">
        <is>
          <t>✅ คำตอบที่ถูกต้อง: ข้อ จ. รับประทาน Naproxen 500 mg ร่วมกับ Omeprazole
🎯 ทำไมข้อนี้ถึงถูก:
รับประทาน Naproxen 500 mg ร่วมกับ Omeprazole: เมื่อผู้ป่วยได้รับการปรับขนาดของ Naproxen เป็น 500 mg แล้วควบคุมอาการปวดได้ดี แต่เกิดผลข้างเคียงเรื่องกรดไหลย้อน/แสบยอดอก การจัดการแก้ไขปัญหาที่ถูกต้องและเหมาะสมคือ การจ่ายยาลดกรดกลุ่ม Proton Pump Inhibitors (เช่น Omeprazole 20 mg วันละครั้ง ก่อนอาหารเช้า) ควบคู่ไปกับการทานยา Naproxen เพื่อป้องกันการเกิดแผลและรักษาอาการระคายเคืองทางเดินอาหาร
🔍 ข้ออื่นผิดเพราะอะไร:
• ข้อ ก. (เปลี่ยนเป็นยา Celecoxib): เป็น selective COX-2 inhibitor มี GI safety profile ดีกว่า non-selective NSAIDs แต่มี cardiovascular risk เพิ่มขึ้น และ contraindication ในผู้ป่วย post-CABG หรือ sulfonamide allergy
• ข้อ ข. (เปลี่ยนเป็นยา Tramadol): เป็น weak mu-opioid agonist และ SNRI เป็นเพียง second-line / add-on สำหรับ pain relief ไม่มีฤทธิ์ลดการอักเสบ (no anti-inflammatory efficacy) และเสี่ยงต่อ serotonin syndrome และชัก
• ข้อ ค. (เปลี่ยนเป็นยา Methotrexate): เป็น anchor csDMARD สำหรับ Rheumatoid arthritis ยับยั้ง dihydrofolate reductase ต้องให้ Folic acid เสริม และห้ามใช้ในหญิงตั้งครรภ์ (contraindication / teratogenic)
• ข้อ ง. (รับประทาน Naproxen 250 mg ร่วมกับ Antacid): เป็น non-selective NSAID ที่มี cardiovascular safety profile ดีที่สุด และมี efficacy สูงในการระงับ acute inflammation</t>
        </is>
      </c>
      <c r="L61" s="186" t="n"/>
      <c r="M61" s="186" t="inlineStr">
        <is>
          <t>Musculoskeletal</t>
        </is>
      </c>
      <c r="N61" s="186" t="inlineStr">
        <is>
          <t>Gout</t>
        </is>
      </c>
      <c r="O61" s="185" t="inlineStr">
        <is>
          <t>Clinic</t>
        </is>
      </c>
      <c r="P61" s="186" t="inlineStr">
        <is>
          <t>NSAIDs GI Prevention: ให้ PPI (เช่น Omeprazole) ร่วมกับ NSAID ช่วยป้องกันการเกิด Gastric &amp; Duodenal ulcers</t>
        </is>
      </c>
      <c r="Q61" s="185" t="inlineStr">
        <is>
          <t>ข้อสอบจริง</t>
        </is>
      </c>
      <c r="R61" s="185" t="inlineStr">
        <is>
          <t>2559</t>
        </is>
      </c>
      <c r="S61" s="185" t="n"/>
    </row>
    <row r="62" ht="24" customHeight="1" s="49">
      <c r="A62" s="185" t="n">
        <v>60</v>
      </c>
      <c r="B62" s="186" t="inlineStr"/>
      <c r="C62" s="186" t="inlineStr">
        <is>
          <t>ข้อใดคืออาการไม่พึงประสงค์ (ADR) สำคัญที่พบบ่อยและร้ายแรงของยา Hydroxychloroquine ที่ต้องได้รับการตรวจติดตามระบบตาอย่างต่อเนื่อง</t>
        </is>
      </c>
      <c r="D62" s="186" t="n"/>
      <c r="E62" s="186" t="inlineStr">
        <is>
          <t>Renal toxicity</t>
        </is>
      </c>
      <c r="F62" s="186" t="inlineStr">
        <is>
          <t>Hepatotoxicity</t>
        </is>
      </c>
      <c r="G62" s="186" t="inlineStr">
        <is>
          <t>Retinal toxicity (พิษต่อจอประสาทตา)</t>
        </is>
      </c>
      <c r="H62" s="186" t="inlineStr">
        <is>
          <t>Hematologic toxicity</t>
        </is>
      </c>
      <c r="I62" s="186" t="inlineStr">
        <is>
          <t>Gastrointestinal toxicity</t>
        </is>
      </c>
      <c r="J62" s="185" t="n">
        <v>3</v>
      </c>
      <c r="K62" s="186" t="inlineStr">
        <is>
          <t>✅ คำตอบที่ถูกต้อง: ข้อ ค. Retinal toxicity (พิษต่อจอประสาทตา)
🎯 ทำไมข้อนี้ถึงถูก:
Retinal toxicity (พิษต่อจอประสาทตา): ADR จากการใช้ยา (ADR) ที่สำคัญและรุนแรงที่สุดของยารักษาโรคข้ออักเสบรูมาตอยด์ Hydroxychloroquine (HCQ) คือ พิษต่อจอประสาทตา (Retinal toxicity หรือ Bull's eye maculopathy) ซึ่งหากเกิดขึ้นแล้วไม่สามารถรักษาให้หายขาดได้ เภสัชกรและแพทย์์จึงต้องส่งผู้ป่วยตรวจจอประสาทตาโดยจักษุแพทย์์ก่อนเริ่มใช้ยาและติดตามปีละครั้งหลังจากใช้ยาครบ 5 ปี
🔍 ข้ออื่นผิดเพราะอะไร:
• ข้อ ก. (Renal toxicity): ยา Hydroxychloroquine ขับออกทางไตเป็นหลักก็จริง แต่ไม่ได้มีพิษโดยตรงต่อเซลล์ท่อไตแบบยาปฏิชีวนะกลุ่ม Aminoglycosides หรือ NSAIDs
• ข้อ ข. (Hepatotoxicity): ยานี้ไม่ได้ก่อให้เกิดภาวะตับอักเสบหรือตับวายเฉียบพลัน ต่างจากยา Methotrexate ที่ต้องติดตามค่าเอนไซม์ตับอย่างใกล้ชิด
• ข้อ ง. (Hematologic toxicity): อาการกดไขกระดูกพบได้น้อยมากในการใช้ยานี้ ซึ่งต่างจากยาต้านรูมาตอยด์ชนิดอื่น เช่น Azathioprine หรือ Leflunomide
• ข้อ จ. (Gastrointestinal toxicity): แม้จะทำให้เกิดอาการคลื่นไส้ปวดท้องได้บ้าง แต่ไม่ใช่ความรุนแรงระดับที่ต้องตรวจติดตามพิเศษหรือหยุดยาถาวรเหมือนความเสียหายของจอประสาทตา</t>
        </is>
      </c>
      <c r="L62" s="186" t="n"/>
      <c r="M62" s="186" t="inlineStr">
        <is>
          <t>Musculoskeletal</t>
        </is>
      </c>
      <c r="N62" s="186" t="inlineStr">
        <is>
          <t>Gout</t>
        </is>
      </c>
      <c r="O62" s="185" t="inlineStr">
        <is>
          <t>Clinic</t>
        </is>
      </c>
      <c r="P62" s="186" t="inlineStr">
        <is>
          <t>Hydroxychloroquine Ocular Toxicity: ตกตะกอนที่ Retinal pigment epithelium ต้องตรวจลานสายตาและจอประสาทตาทุกปี</t>
        </is>
      </c>
      <c r="Q62" s="185" t="inlineStr">
        <is>
          <t>ข้อสอบจริง</t>
        </is>
      </c>
      <c r="R62" s="185" t="inlineStr">
        <is>
          <t>2559</t>
        </is>
      </c>
      <c r="S62" s="185" t="n"/>
    </row>
    <row r="63" ht="24" customHeight="1" s="49">
      <c r="A63" s="185" t="n">
        <v>61</v>
      </c>
      <c r="B63" s="186" t="inlineStr"/>
      <c r="C63" s="186" t="inlineStr">
        <is>
          <t>สารสำคัญทางธรรมชาติที่มีผลต่อนวัตกรรมหรือการบำบัดสรรพคุณลดปวดอักเสบที่ผสมอยู่ในเจลพริกคือสารใด</t>
        </is>
      </c>
      <c r="D63" s="186" t="n"/>
      <c r="E63" s="186" t="inlineStr">
        <is>
          <t>Eugenol</t>
        </is>
      </c>
      <c r="F63" s="186" t="inlineStr">
        <is>
          <t>Capsaicin</t>
        </is>
      </c>
      <c r="G63" s="186" t="inlineStr">
        <is>
          <t>Piperazine</t>
        </is>
      </c>
      <c r="H63" s="186" t="inlineStr">
        <is>
          <t>Volatile oil</t>
        </is>
      </c>
      <c r="I63" s="186" t="inlineStr">
        <is>
          <t>Curcuminoid</t>
        </is>
      </c>
      <c r="J63" s="185" t="n">
        <v>2</v>
      </c>
      <c r="K63" s="186" t="inlineStr">
        <is>
          <t>✅ คำตอบที่ถูกต้อง: ข้อ ข. Capsaicin
🎯 ทำไมข้อนี้ถึงถูก:
Capsaicin: สารสำคัญที่สกัดได้จากพริกธรรมชาติที่มีผลต่อการลดความรู้สึกปวดและลดการอักเสบคือ สารสารแคปไซซิน (Capsaicin) ซึ่งนำมาพัฒนาในรูปแบบเจลทาผิวหนัง (Capsicum gel) เพื่อออกฤทธิ์กระตุ้นและลดการหลั่งสารสื่อประสาทนำความปวดที่ชื่อว่า Substance P ที่บริเวณปลายประสาทรับความรู้สึก
🔍 ข้ออื่นผิดเพราะอะไร:
• ข้อ ก. (Eugenol): สารนี้เป็นสารประกอบหลักในน้ำมันกานพลู มีฤทธิ์เป็นยาชาเฉพาะที่ นิยมใช้ลดอาการปวดฟัน ไม่ใช่สารออกฤทธิ์ที่สกัดได้จากพริก
• ข้อ ค. (Piperazine): สารนี้เป็นกลุ่มสารประกอบอินทรีย์สังเคราะห์ที่ใช้เป็นยาถ่ายพยาธิ ไม่มีส่วนเกี่ยวข้องกับการลดความปวดหรือการอักเสบ
• ข้อ ง. (Volatile oil): น้ำมันหอมระเหยให้กลิ่นและการระเหยเย็น เช่น Menthol หรือ Camphor แต่ไม่ได้มีกลไกเจาะจงในการลด Substance P เหมือนสารจากพริก
• ข้อ จ. (Curcuminoid): สารนี้เป็นสารกลุ่มโพลีฟีนอลที่สกัดได้จากเหง้าขมิ้นชัน มีฤทธิ์ต้านอนุมูลอิสระและต้านการอักเสบ ไม่ใช่สารที่พบในเจลพริก</t>
        </is>
      </c>
      <c r="L63" s="186" t="n"/>
      <c r="M63" s="186" t="inlineStr">
        <is>
          <t>Musculoskeletal</t>
        </is>
      </c>
      <c r="N63" s="186" t="inlineStr">
        <is>
          <t>Gout</t>
        </is>
      </c>
      <c r="O63" s="185" t="inlineStr">
        <is>
          <t>Clinic</t>
        </is>
      </c>
      <c r="P63" s="186" t="inlineStr">
        <is>
          <t>Capsaicin Gel: สารสกัดจากพริก ยับยั้งการหลั่ง Substance P จากปลายประสาทรับความรู้สึกปวด</t>
        </is>
      </c>
      <c r="Q63" s="185" t="inlineStr">
        <is>
          <t>ข้อสอบจริง</t>
        </is>
      </c>
      <c r="R63" s="185" t="inlineStr">
        <is>
          <t>2559</t>
        </is>
      </c>
      <c r="S63" s="185" t="n"/>
    </row>
    <row r="64" ht="24" customHeight="1" s="49">
      <c r="A64" s="185" t="n">
        <v>62</v>
      </c>
      <c r="B64" s="186" t="inlineStr"/>
      <c r="C64" s="186" t="inlineStr">
        <is>
          <t>ข้อใดต่อไปนี้ ไม่ใช่ เกณฑ์ทางคลินิกที่สมาคมโรคข้อแห่งสหรัฐอเมริกา (ACR) กำหนดใช้สำหรับการวินิจฉัยโรคข้อเข่าเสื่อม (Osteoarthritis)</t>
        </is>
      </c>
      <c r="D64" s="186" t="n"/>
      <c r="E64" s="186" t="inlineStr">
        <is>
          <t>อายุของผู้ป่วย</t>
        </is>
      </c>
      <c r="F64" s="186" t="inlineStr">
        <is>
          <t>การเกิดพยาธิสภาพที่ข้อเข่าทั้งสองข้างพร้อมกัน</t>
        </is>
      </c>
      <c r="G64" s="186" t="inlineStr">
        <is>
          <t>ตรวจคลำดูแล้วบวมเล็กน้อย ไม่มีปวดแดงร้อนรุนแรง</t>
        </is>
      </c>
      <c r="H64" s="186" t="inlineStr">
        <is>
          <t>มีอาการข้อฝืดขัดหลังตื่นนอนตอนเช้านานน้อยกว่า 30 นาที</t>
        </is>
      </c>
      <c r="I64" s="186" t="inlineStr">
        <is>
          <t>มีเสียงกรอบแกรบในข้อเข่าขณะขยับเคลื่อนไหว</t>
        </is>
      </c>
      <c r="J64" s="185" t="n">
        <v>2</v>
      </c>
      <c r="K64" s="186" t="inlineStr">
        <is>
          <t>✅ คำตอบที่ถูกต้อง: ข้อ ข. การเกิดพยาธิสภาพที่ข้อเข่าทั้งสองข้างพร้อมกัน
🎯 ทำไมข้อนี้ถึงถูก:
การเกิดพยาธิสภาพที่ข้อเข่าทั้งสองข้างพร้อมกัน: ลักษณะทางคลินิกของโรคข้อเข่าเสื่อม (Osteoarthritis) ไม่จำเป็นต้องอักเสบหรือเกิดพยาธิสภาพของข้อเข่าทั้งสองข้างพร้อมกัน (สามารถปวดอักเสบเข่าข้างเดียวได้/Unilateral) ซึ่งต่างจากเกณฑ์การวินิจฉัยโรคข้ออักเสบรูมาตอยด์ (Rheumatoid arthritis) ที่กำหนดให้มีอาการอักเสบของข้อและพยาธิสภาพแบบสมมาตร (Symmetrical) และเกิดพร้อมกันทั้งสองข้างของร่างกาย
🔍 ข้ออื่นผิดเพราะอะไร:
• ข้อ ก. (อายุของผู้ป่วย): เป็นเกณฑ์สำคัญในการวินิจฉัยโรคข้อเสื่อม โดยวิทยาลัยอายุรแพทย์์โรคข้อแห่งอเมริกากำหนดให้อายุมากกว่าหรือเท่ากับ 50 ปี เป็นหนึ่งในเกณฑ์หลัก
• ข้อ ค. (ตรวจคลำดูแล้วบวมเล็กน้อย ไม่มีปวดแดงร้อนรุนแรง): เป็นลักษณะทางคลินิกที่อาจพบกระดูกงอกขยายใหญ่ โดยปราศจากการอักเสบรุนแรงหรือความร้อนที่ผิวข้อ
• ข้อ ง. (มีอาการข้อฝืดขัดหลังตื่นนอนตอนเช้านานน้อยกว่า 30 นาที): อาการข้อฝืดขัดระยะสั้น เป็นเกณฑ์จำเพาะของโรคข้อเสื่อม ซึ่งต่างจากโรคข้ออักเสบรูมาตอยด์ที่มักนานกว่า 1 ชั่วโมง
• ข้อ จ. (มีเสียงกรอบแกรบในข้อเข่าขณะขยับเคลื่อนไหว): เสียงกรอบแกรบขณะขยับข้อ เป็นหนึ่งในเกณฑ์การวินิจฉัยหลักที่แสดงถึงการเสียดสีของผิวกระดูกที่ขาดกระดูกอ่อนปกคลุม</t>
        </is>
      </c>
      <c r="L64" s="186" t="n"/>
      <c r="M64" s="186" t="inlineStr">
        <is>
          <t>Musculoskeletal</t>
        </is>
      </c>
      <c r="N64" s="186" t="inlineStr">
        <is>
          <t>Osteoarthritis</t>
        </is>
      </c>
      <c r="O64" s="185" t="inlineStr">
        <is>
          <t>Clinic</t>
        </is>
      </c>
      <c r="P64" s="186" t="inlineStr">
        <is>
          <t>OA Diagnostic Criteria: Morning stiffness นานเกิน 1 ชั่วโมง เป็นลักษณะของ RA ไม่ใช่ OA (OA &lt; 30 นาที)</t>
        </is>
      </c>
      <c r="Q64" s="185" t="inlineStr">
        <is>
          <t>ข้อสอบจริง</t>
        </is>
      </c>
      <c r="R64" s="185" t="inlineStr">
        <is>
          <t>2558</t>
        </is>
      </c>
      <c r="S64" s="185" t="n"/>
    </row>
    <row r="65" ht="24" customHeight="1" s="49">
      <c r="A65" s="185" t="n">
        <v>63</v>
      </c>
      <c r="B65" s="186" t="inlineStr"/>
      <c r="C65" s="186" t="inlineStr">
        <is>
          <t>จากประวัติและโรคประจำตัวของผู้ป่วย ยาบรรเทาปวดชนิดกินตัวใดที่ควรพิจารณาเลือกใช้เพื่อรักษาอาการปวดเข่าเสื่อมเป็นอันดับแรก</t>
        </is>
      </c>
      <c r="D65" s="186" t="n"/>
      <c r="E65" s="186" t="inlineStr">
        <is>
          <t>Paracetamol (Acetaminophen)</t>
        </is>
      </c>
      <c r="F65" s="186" t="inlineStr">
        <is>
          <t>Glucosamine sulfate</t>
        </is>
      </c>
      <c r="G65" s="186" t="inlineStr">
        <is>
          <t>Diclofenac sodium</t>
        </is>
      </c>
      <c r="H65" s="186" t="inlineStr">
        <is>
          <t>Tramadol</t>
        </is>
      </c>
      <c r="I65" s="186" t="inlineStr">
        <is>
          <t>Naproxen</t>
        </is>
      </c>
      <c r="J65" s="185" t="n">
        <v>1</v>
      </c>
      <c r="K65" s="186" t="inlineStr">
        <is>
          <t>✅ คำตอบที่ถูกต้อง: ข้อ ก. Paracetamol (Acetaminophen)
🎯 ทำไมข้อนี้ถึงถูก:
Paracetamol (Acetaminophen): ผู้ป่วยรายนี้มีโรคประจำตัวคือ โรคหลอดเลือดหัวใจ และรับประทานยาแอสไพริน (Aspirin 81 mg) เป็นประจำ ซึ่งการได้รับยากินกลุ่ม NSAIDs ทั่วไปจะเพิ่มความเสี่ยงต่อการเกิดแผลและเลือดออกในกระเพาะอาหารอย่างมาก และยาแก้ปวด NSAIDs จะไปแย่งจับกับเกล็ดเลือดและบดบัง efficacy ของยา Aspirin ในการต้านเกล็ดเลือด ดังนั้นการรักษาอาการปวดข้อเข่าเสื่อมเริ่มต้นทางช่องทางยาเม็ดกินที่ปลอดภัยคือ ยา Paracetamol (หรือเลือกใช้ Topical NSAID)
🔍 ข้ออื่นผิดเพราะอะไร:
• ข้อ ข. (Glucosamine sulfate): สารเสริมอาหารชนิดนี้มีประสิทธิภาพไม่ชัดเจนในการลดปวดเฉียบพลัน และไม่ได้ถูกแนะนำให้เป็นยาบรรเทาปวดทางเลือกแรกตามแนวทางการรักษามาตรฐาน
• ข้อ ค. (Diclofenac sodium): ยากลุ่ม NSAIDs เพิ่มความเสี่ยงของโรคหัวใจและหลอดเลือด รวมถึงต้านฤทธิ์ยา Aspirin ที่ผู้ป่วยรับประทานอยู่ จึงไม่ควรเป็นทางเลือกแรก
• ข้อ ง. (Tramadol): เป็นยาแก้ปวดกลุ่มโอปิออยด์ ซึ่งสงวนไว้สำหรับอาการปวดระดับปานกลางถึงรุนแรงที่ล้มเหลวจากยาอื่น เนื่องจากมีผลข้างเคียงต่อระบบส่วนกลาง
• ข้อ จ. (Naproxen): แม้จะมีระดับความปลอดภัยต่อหัวใจดีกว่า NSAIDs ตัวอื่น แต่ยังคงมีความเสี่ยงต่อการเกิดแผลในทางเดินอาหารอย่างรุนแรงเมื่อใช้ร่วมกับยา Aspirin</t>
        </is>
      </c>
      <c r="L65" s="186" t="n"/>
      <c r="M65" s="186" t="inlineStr">
        <is>
          <t>Musculoskeletal</t>
        </is>
      </c>
      <c r="N65" s="186" t="inlineStr">
        <is>
          <t>Osteoarthritis</t>
        </is>
      </c>
      <c r="O65" s="185" t="inlineStr">
        <is>
          <t>Clinic</t>
        </is>
      </c>
      <c r="P65" s="186" t="inlineStr">
        <is>
          <t>OA First-line Analgesic: Paracetamol ขนาดไม่เกิน 3,000-4,000 mg/day เหมาะสำหรับ Mild-to-moderate OA pain</t>
        </is>
      </c>
      <c r="Q65" s="185" t="inlineStr">
        <is>
          <t>ข้อสอบจริง</t>
        </is>
      </c>
      <c r="R65" s="185" t="inlineStr">
        <is>
          <t>2558</t>
        </is>
      </c>
      <c r="S65" s="185" t="n"/>
    </row>
    <row r="66" ht="24" customHeight="1" s="49">
      <c r="A66" s="185" t="n">
        <v>64</v>
      </c>
      <c r="B66" s="186" t="inlineStr"/>
      <c r="C66" s="186" t="inlineStr">
        <is>
          <t>ยาสมุนไพรในข้อใดที่มีผลการศึกษาวิจัยทางคลินิกเปรียบเทียบว่ามีประสิทธิภาพในการลดปวดและลดการอักเสบของข้อเข่าเสื่อมได้ดีเทียบเท่ากับการรักษาด้วยยากลุ่ม NSAIDs</t>
        </is>
      </c>
      <c r="D66" s="186" t="n"/>
      <c r="E66" s="186" t="inlineStr">
        <is>
          <t>ขมิ้นชัน</t>
        </is>
      </c>
      <c r="F66" s="186" t="inlineStr">
        <is>
          <t>ใบฝรั่ง</t>
        </is>
      </c>
      <c r="G66" s="186" t="inlineStr">
        <is>
          <t>เมล็ดน้อยหน่า</t>
        </is>
      </c>
      <c r="H66" s="186" t="inlineStr">
        <is>
          <t>เถาวัลย์เปรียง</t>
        </is>
      </c>
      <c r="I66" s="186" t="inlineStr">
        <is>
          <t>เจลพริก</t>
        </is>
      </c>
      <c r="J66" s="185" t="n">
        <v>1</v>
      </c>
      <c r="K66" s="186" t="inlineStr">
        <is>
          <t>✅ คำตอบที่ถูกต้อง: ข้อ ก. ขมิ้นชัน
🎯 ทำไมข้อนี้ถึงถูก:
ขมิ้นชัน: สมุนไพร "ขมิ้นชัน" (Curcuma longa) มีการศึกษาวิจัยทางคลินิกในประเทศไทย (โดยคณะแพทย์ศาสตร์) เปรียบเทียบกับยาต้านการอักเสบ Ibuprofen พบว่าการรับประทานสารสกัดขมิ้นชันเข้มข้นมี efficacy ในการบรรเทาความเจ็บปวดและเพิ่มสมรรถภาพการใช้งานข้อเข่าในผู้ป่วยโรคข้อเข่าเสื่อมได้ดีโดยไม่แตกต่างจากการรักษาด้วยยาแผนปัจจุบัน และมีผลข้างเคียงต่อระบบทางเดินอาหารต่ำกว่า
🔍 ข้ออื่นผิดเพราะอะไร:
• ข้อ ข. (ใบฝรั่ง): สารสกัดจากใบฝรั่งมีฤทธิ์ต้านเชื้อแบคทีเรียและลดการบีบตัวของลำไส้ นิยมใช้แก้ท้องเสีย ไม่ได้มีข้อบ่งใช้สำหรับลดการอักเสบของโรคข้อเสื่อม
• ข้อ ค. (เมล็ดน้อยหน่า): สารสกัดจากเมล็ดน้อยหน่ามีฤทธิ์เป็นยาฆ่าแมลง นิยมใช้กำจัดเหาภายนอก ไม่ได้มีฤทธิ์ต้านการอักเสบรับประทานในโรคข้อ
• ข้อ ง. (เถาวัลย์เปรียง): สารสกัดเถาวัลย์เปรียงมีข้อบ่งใช้หลักในการบรรเทาอาการปวดกล้ามเนื้อ มากกว่าข้อมูลระดับคลินิกที่เทียบประสิทธิภาพลดอักเสบข้อเข่าเสื่อมกับ NSAIDs อย่างขมิ้นชัน
• ข้อ จ. (เจลพริก): เจลพริกเป็นยาทาภายนอกที่ออกฤทธิ์โดยลดสารสื่อประสาทนำความปวด ไม่ใช่การรับประทานเพื่อเทียบประสิทธิภาพลดการอักเสบทั่วระบบแบบ NSAIDs</t>
        </is>
      </c>
      <c r="L66" s="186" t="n"/>
      <c r="M66" s="186" t="inlineStr">
        <is>
          <t>Musculoskeletal</t>
        </is>
      </c>
      <c r="N66" s="186" t="inlineStr">
        <is>
          <t>Osteoarthritis</t>
        </is>
      </c>
      <c r="O66" s="185" t="inlineStr">
        <is>
          <t>Clinic</t>
        </is>
      </c>
      <c r="P66" s="186" t="inlineStr">
        <is>
          <t>Curcumin in Knee OA: สารสกัดขมิ้นชัน มีฤทธิ์ลดปวดข้อเข่าเสื่อมได้ดีเทียบเท่า Ibuprofen และ GI safety สูงกว่า</t>
        </is>
      </c>
      <c r="Q66" s="185" t="inlineStr">
        <is>
          <t>ข้อสอบจริง</t>
        </is>
      </c>
      <c r="R66" s="185" t="inlineStr">
        <is>
          <t>2558</t>
        </is>
      </c>
      <c r="S66" s="185" t="n"/>
    </row>
    <row r="67" ht="24" customHeight="1" s="49">
      <c r="A67" s="185" t="n">
        <v>65</v>
      </c>
      <c r="B67" s="186" t="inlineStr"/>
      <c r="C67" s="186" t="inlineStr">
        <is>
          <t>หากผู้ป่วยรายนี้จำเป็นต้องได้รับยาในกลุ่ม NSAIDs เพื่อบรรเทาอาการปวดข้อและลดการอักเสบ ยาป้องกันโรคกระเพาะอาหารหรือแผลในทางเดินอาหาร (NSAIDs-induced peptic ulcer) ในข้อใดที่เหมาะสมและมีประสิทธิภาพที่สุดในผู้ป่วยรายนี้</t>
        </is>
      </c>
      <c r="D67" s="186" t="n"/>
      <c r="E67" s="186" t="inlineStr">
        <is>
          <t>Cimetidine</t>
        </is>
      </c>
      <c r="F67" s="186" t="inlineStr">
        <is>
          <t>Omeprazole</t>
        </is>
      </c>
      <c r="G67" s="186" t="inlineStr">
        <is>
          <t>Sucralfate</t>
        </is>
      </c>
      <c r="H67" s="186" t="inlineStr">
        <is>
          <t>Antacid</t>
        </is>
      </c>
      <c r="I67" s="186" t="inlineStr">
        <is>
          <t>Misoprostol</t>
        </is>
      </c>
      <c r="J67" s="185" t="n">
        <v>2</v>
      </c>
      <c r="K67" s="186" t="inlineStr">
        <is>
          <t>✅ คำตอบที่ถูกต้อง: ข้อ ข. Omeprazole
🎯 ทำไมข้อนี้ถึงถูก:
Omeprazole: ยาลดกรดในกลุ่ม Proton Pump Inhibitors (PPIs) เช่น Omeprazole เป็นยาป้องกันการเกิดโรคแผลในทางเดินอาหารเหนี่ยวนำจากยา NSAIDs (NSAIDs-induced peptic ulcer) ที่มี efficacy สูงที่สุดและได้รับการรับรองในระดับจากลเหนือยากลุ่ม H2 blockers (Cimetidine) หรือยาเคลือบกระเพาะ Sucralfate
🔍 ข้ออื่นผิดเพราะอะไร:
• ข้อ ก. (Cimetidine): ยานี้เป็นยากลุ่มต้านตัวรับฮิสตามีนชนิดที่ 2 ซึ่งมีประสิทธิภาพในการป้องกันแผลในกระเพาะอาหารจาก NSAIDs ต่ำกว่ากลุ่ม PPIs อย่างมีนัยสำคัญ
• ข้อ ค. (Sucralfate): ยานี้ทำหน้าที่เป็นเพียงสารเคลือบผิวเยื่อบุกระเพาะอาหาร ไม่มีฤทธิ์ยับยั้งการหลั่งกรด จึงไม่สามารถป้องกันแผลที่เกิดจากกลไกลด Prostaglandins ได้
• ข้อ ง. (Antacid): ยาลดกรดทำได้เพียงสะเทินกรดในกระเพาะอาหารระยะสั้นเพื่อบรรเทาอาการแสบร้อน แต่ไม่มีประสิทธิภาพป้องกันแผลในทางเดินอาหารจากการใช้ NSAIDs ต่อเนื่อง
• ข้อ จ. (Misoprostol): แม้ยานี้จะป้องกันแผลจาก NSAIDs ได้ดี แต่มีผลข้างเคียงคือทำให้ท้องเสียรุนแรงและปวดเกร็งท้องสูงมากจนผู้ป่วยมักทนยาไม่ได้</t>
        </is>
      </c>
      <c r="L67" s="186" t="n"/>
      <c r="M67" s="186" t="inlineStr">
        <is>
          <t>Musculoskeletal</t>
        </is>
      </c>
      <c r="N67" s="186" t="inlineStr">
        <is>
          <t>Osteoarthritis</t>
        </is>
      </c>
      <c r="O67" s="185" t="inlineStr">
        <is>
          <t>Clinic</t>
        </is>
      </c>
      <c r="P67" s="186" t="inlineStr">
        <is>
          <t>PPI Co-prescription: Omeprazole เป็นยาทางเลือกมาตรฐานในการป้องกัน NSAID-induced ulcer</t>
        </is>
      </c>
      <c r="Q67" s="185" t="inlineStr">
        <is>
          <t>ข้อสอบจริง</t>
        </is>
      </c>
      <c r="R67" s="185" t="inlineStr">
        <is>
          <t>2558</t>
        </is>
      </c>
      <c r="S67" s="185" t="n"/>
    </row>
    <row r="68" ht="24" customHeight="1" s="49">
      <c r="A68" s="185" t="n">
        <v>66</v>
      </c>
      <c r="B68" s="186" t="inlineStr"/>
      <c r="C68" s="186" t="inlineStr">
        <is>
          <t>ยากลุ่ม NSAIDs ตัวใดต่อไปนี้ที่มีความปลอดภัยและส่งผลกระทบต่อระบบหัวใจและหลอดเลือด (Cardiovascular safety) ต่ำที่สุด</t>
        </is>
      </c>
      <c r="D68" s="186" t="n"/>
      <c r="E68" s="186" t="inlineStr">
        <is>
          <t>Ibuprofen</t>
        </is>
      </c>
      <c r="F68" s="186" t="inlineStr">
        <is>
          <t>Diclofenac</t>
        </is>
      </c>
      <c r="G68" s="186" t="inlineStr">
        <is>
          <t>Naproxen</t>
        </is>
      </c>
      <c r="H68" s="186" t="inlineStr">
        <is>
          <t>Sulindac</t>
        </is>
      </c>
      <c r="I68" s="186" t="inlineStr">
        <is>
          <t>Parecoxib</t>
        </is>
      </c>
      <c r="J68" s="185" t="n">
        <v>5</v>
      </c>
      <c r="K68" s="186" t="inlineStr">
        <is>
          <t>✅ คำตอบที่ถูกต้อง: ข้อ จ. Parecoxib
🎯 ทำไมข้อนี้ถึงถูก:
Parecoxib: ยากลุ่มต้านอักเสบเจาะจงเอนไซม์ COX-2 (Selective COX-2 Inhibitors) เช่น Parecoxib หรือ Valdecoxib/Etoricoxib มี safety ต่อระบบหัวใจและหลอดเลือดต่ำที่สุด (มีอัตราเสี่ยงต่อการเกิดโรคหัวใจล้มเหลว โรคกล้ามเนื้อหัวใจขาดเลือด หรือโรคหลอดเลือดสมองอุดตันสูงที่สุด) เนื่องจากยาจะยับยั้งเฉพาะ PGI2 (Prostacyclin) ซึ่งช่วยขยายหลอดเลือดและต้านการเกาะกลุ่มของเกล็ดเลือด โดยไม่มีฤทธิ์ยับยั้ง Thromboxane A2 ทำให้เสียสมดุลของการแข็งตัวของเลือด
🔍 ข้ออื่นผิดเพราะอะไร:
• ข้อ ก. (Ibuprofen): แม้จะรบกวนฤทธิ์ของ Aspirin แต่ตัวยา Ibuprofen เองไม่ได้มีความเสี่ยงต่อการเกิดลิ่มเลือดอุดตันในหลอดเลือดสูงเท่ากับกลุ่มยับยั้ง COX-2 แบบจำเพาะ
• ข้อ ข. (Diclofenac): แม้จะมีความเสี่ยงต่อหลอดเลือดหัวใจสูงกว่า Naproxen แต่ก็ยังไม่ใช่ยาที่มีระดับความเสี่ยงสูงสุดเมื่อเทียบกับยากลุ่มยับยั้ง COX-2 เต็มที่
• ข้อ ค. (Naproxen): ยานี้จัดเป็นยาที่มีความปลอดภัยต่อระบบหัวใจและหลอดเลือดสูงที่สุดในกลุ่ม NSAIDs ทั้งหมด เนื่องจากยับยั้ง COX-1 ได้ยาวนานคล้าย Aspirin
• ข้อ ง. (Sulindac): ยานี้เป็นยาต้านอักเสบชนิดไม่จำเพาะที่มีผลข้างเคียงหลักด้านพิษต่อตับ มากกว่าความเสี่ยงด้านการเกิดลิ่มเลือดอุดตันในระบบหัวใจ</t>
        </is>
      </c>
      <c r="L68" s="186" t="n"/>
      <c r="M68" s="186" t="inlineStr">
        <is>
          <t>Musculoskeletal</t>
        </is>
      </c>
      <c r="N68" s="186" t="inlineStr">
        <is>
          <t>Osteoarthritis</t>
        </is>
      </c>
      <c r="O68" s="185" t="inlineStr">
        <is>
          <t>Clinic</t>
        </is>
      </c>
      <c r="P68" s="186" t="inlineStr">
        <is>
          <t>NSAIDs CV Risk: Parecoxib / Selective COX-2 inhibitors มีความเสี่ยงต่อ CV events สูงสุด</t>
        </is>
      </c>
      <c r="Q68" s="185" t="inlineStr">
        <is>
          <t>ข้อสอบจริง</t>
        </is>
      </c>
      <c r="R68" s="185" t="inlineStr">
        <is>
          <t>2558</t>
        </is>
      </c>
      <c r="S68" s="185" t="n"/>
    </row>
    <row r="69" ht="24" customHeight="1" s="49">
      <c r="A69" s="185" t="n">
        <v>67</v>
      </c>
      <c r="B69" s="186" t="inlineStr">
        <is>
          <t>ผู้ป่วยหญิงไทยอายุ 55 ปี โรคประจำตัวเกาต์และเบาหวาน ได้รับยา Allopurinol 300 mg วันละ 1 ครั้ง หลังรับประทานยาได้ 2 สัปดาห์ เกิดไข้สูง เจ็บคอ มีผื่นแดงกระจายทั่วลำตัว และมีผิวหนังลอกหลุดพอง (Skin detachment) มากกว่า 30% ของพื้นที่ผิวกาย ร่วมกับแผลที่เยื่อบุปากและตา แพทย์วินิจฉัยภาวะ Toxic Epidermal Necrolysis (TEN)</t>
        </is>
      </c>
      <c r="C69" s="186" t="inlineStr">
        <is>
          <t>ปฏิกิริยาการแพ้ยาในผู้ป่วยรายนี้ (Toxic Epidermal Necrolysis: TEN) จัดเป็นปฏิกิริยาไม่พึงประสงค์จากการใช้ยาประเภทใดตามเกณฑ์การจำแนกประเภท ADR</t>
        </is>
      </c>
      <c r="D69" s="186" t="n"/>
      <c r="E69" s="186" t="inlineStr">
        <is>
          <t>Type I</t>
        </is>
      </c>
      <c r="F69" s="186" t="inlineStr">
        <is>
          <t>Type II</t>
        </is>
      </c>
      <c r="G69" s="186" t="inlineStr">
        <is>
          <t>Type III</t>
        </is>
      </c>
      <c r="H69" s="186" t="inlineStr">
        <is>
          <t>Type IV</t>
        </is>
      </c>
      <c r="I69" s="186" t="inlineStr">
        <is>
          <t>Mixed type</t>
        </is>
      </c>
      <c r="J69" s="185" t="n">
        <v>4</v>
      </c>
      <c r="K69" s="186" t="inlineStr">
        <is>
          <t>✅ คำตอบที่ถูกต้อง: ข้อ ง. Type IV
🎯 ทำไมข้อนี้ถึงถูก:
Type IV: ปฏิกิริยาการแพ้ยารุนแรงทางผิวหนังชนิด Toxic Epidermal Necrolysis (TEN) จัดอยู่ในกลุ่มปฏิกิริยาการแพ้แบบช้าผ่านเซลล์ภูมิคุ้มกัน (Type IV Hypersensitivity หรือ Cell-mediated immune response) โดยเฉพาะผ่านการทำงานของเซลล์ CD8+ Cytotoxic T lymphocytes ที่ปล่อยสารเหนี่ยวนำการตายของเซลล์ผิวหนัง Keratinocytes เช่น Granulysin, Perforin/granzyme B และ FasL
🔍 ข้ออื่นผิดเพราะอะไร:
• ข้อ ก. (Type I): เป็นการแพ้แบบเฉียบพลัน เช่น ลมพิษ หรือ Anaphylaxis ซึ่งเกิดจากการหลั่ง Histamine ภายในไม่กี่นาทีถึงชั่วโมงหลังได้รับยา
• ข้อ ข. (Type II): เป็นการแพ้แบบทำลายเซลล์ ผ่านการจับของแอนติบอดีกับแอนติเจนบนผิวเซลล์เม็ดเลือด เช่น ภาวะเม็ดเลือดแดงแตก ไม่ใช่การลอกของผิวหนัง
• ข้อ ค. (Type III): เป็นการแพ้จากสารเชิงซ้อนภูมิคุ้มกัน เช่น Serum sickness หรือ Vasculitis ซึ่งมักมีอาการไข้ ปวดข้อ และหลอดเลือดอักเสบ
• ข้อ จ. (Mixed type): ตามระบบการจำแนกของ Coombs and Gell ไม่มีการจัดหมวดหมู่ที่เป็น Mixed type เป็นหลักเกณฑ์มาตรฐานสำหรับการวินิจฉัยภาวะแพ้ยารุนแรงชนิดนี้</t>
        </is>
      </c>
      <c r="L69" s="186" t="n"/>
      <c r="M69" s="186" t="inlineStr">
        <is>
          <t>Musculoskeletal</t>
        </is>
      </c>
      <c r="N69" s="186" t="inlineStr">
        <is>
          <t>Gout</t>
        </is>
      </c>
      <c r="O69" s="185" t="inlineStr">
        <is>
          <t>Clinic</t>
        </is>
      </c>
      <c r="P69" s="186" t="inlineStr">
        <is>
          <t>TEN Hypersensitivity: จัดเป็น Type IV (Delayed cell-mediated) hypersensitivity กระตุ้นโดย CD8+ T cells [RECONSTRUCTED: เติมเต็มเคส Allopurinol-induced TEN]</t>
        </is>
      </c>
      <c r="Q69" s="185" t="inlineStr">
        <is>
          <t>ข้อสอบจริง</t>
        </is>
      </c>
      <c r="R69" s="185" t="inlineStr">
        <is>
          <t>2558</t>
        </is>
      </c>
      <c r="S69" s="185" t="inlineStr">
        <is>
          <t>CASE-MS-ALLOPURINOL-TEN-01</t>
        </is>
      </c>
    </row>
    <row r="70" ht="24" customHeight="1" s="49">
      <c r="A70" s="185" t="n">
        <v>68</v>
      </c>
      <c r="B70" s="186" t="inlineStr">
        <is>
          <t>ผู้ป่วยหญิงไทยอายุ 55 ปี โรคประจำตัวเกาต์และเบาหวาน ได้รับยา Allopurinol 300 mg วันละ 1 ครั้ง เกิดผื่นผิวหนังลอกไหม้และพุพองรุนแรงทั่วตัว แพทย์วินิจฉัยภาวะ Toxic Epidermal Necrolysis (TEN)</t>
        </is>
      </c>
      <c r="C70" s="186" t="inlineStr">
        <is>
          <t>ยาในข้อใดต่อไปนี้ที่เป็นสาเหตุหรือตัวกระตุ้นหลักที่มีโอกาสก่อให้เกิดการแพ้ยารุนแรงชนิด TEN ในผู้ป่วยรายนี้มากที่สุด</t>
        </is>
      </c>
      <c r="D70" s="186" t="n"/>
      <c r="E70" s="186" t="inlineStr">
        <is>
          <t>การรับประทานยา Paracetamol</t>
        </is>
      </c>
      <c r="F70" s="186" t="inlineStr">
        <is>
          <t>การรับประทานยา Allopurinol</t>
        </is>
      </c>
      <c r="G70" s="186" t="inlineStr">
        <is>
          <t>ประวัติการเจ็บป่วยเป็นเบาหวานและไขมันในเลือดสูง</t>
        </is>
      </c>
      <c r="H70" s="186" t="inlineStr">
        <is>
          <t>เพศหญิงและสถานะการแต่งงานของผู้ป่วย</t>
        </is>
      </c>
      <c r="I70" s="186" t="inlineStr">
        <is>
          <t>สภาพแวดล้อมหรือโรคความดันโลหิตสูงที่เป็นอยู่</t>
        </is>
      </c>
      <c r="J70" s="185" t="n">
        <v>2</v>
      </c>
      <c r="K70" s="186" t="inlineStr">
        <is>
          <t>✅ คำตอบที่ถูกต้อง: ข้อ ข. การรับประทานยา Allopurinol
🎯 ทำไมข้อนี้ถึงถูก:
การรับประทานยา Allopurinol: ยาลดกรดยูริก Allopurinol เป็นยากลุ่มที่มีอุบัติการณ์ในการแพ้ยารุนแรงทางผิวหนังชนิด SJS/TEN สูงมาก (High-risk drug) โดยเฉพาะในกลุ่มประชากรไทยที่มีความเสี่ยงทางพันธุกรรม HLA-B58:01 โดยผู้ป่วยมักแสดงอาการในช่วง 1 ถึง 8 สัปดาห์แรกหลังเริ่มยา ซึ่งตรงกับประวัติของผู้ป่วยรายนี้ที่เพิ่งทานยาได้เพียง 1 สัปดาห์
🔍 ข้ออื่นผิดเพราะอะไร:
• ข้อ ก. (การรับประทานยา Paracetamol): ยา Paracetamol มีอุบัติการณ์การก่อให้เกิดปฏิกิริยาแพ้ยารุนแรงทางผิวหนังต่ำมากเมื่อเทียบกับยาลดกรดยูริก Allopurinol
• ข้อ ค. (ประวัติการเจ็บป่วยเป็นเบาหวานและไขมันในเลือดสูง): โรคเรื้อรังเหล่านี้ไม่ใช่สารแอนติเจนภายนอกที่สามารถไปกระตุ้นกลไกภูมิคุ้มกันชนิดผ่านเซลล์ให้เกิดการทำลายเซลล์ผิวหนังอย่างรุนแรง
• ข้อ ง. (เพศหญิงและสถานะการแต่งงานของผู้ป่วย): ปัจจัยด้านเพศหรือสถานะทางครอบครัวไม่มีความสัมพันธ์ใดๆ กับความเสี่ยงทางพันธุกรรมด้านภูมิคุ้มกันวิทยาในการเกิดโรคผิวหนังลอกรุนแรง
• ข้อ จ. (สภาพแวดล้อมหรือโรคความดันโลหิตสูงที่เป็นอยู่): ปัจจัยแวดล้อมทั่วไปและโรคความดันโลหิตสูงไม่ได้มีผลกระตุ้นเซลล์เม็ดเลือดขาวให้ทำลายเซลล์ Keratinocyte ของผิวหนัง</t>
        </is>
      </c>
      <c r="L70" s="186" t="n"/>
      <c r="M70" s="186" t="inlineStr">
        <is>
          <t>Musculoskeletal</t>
        </is>
      </c>
      <c r="N70" s="186" t="inlineStr">
        <is>
          <t>Gout</t>
        </is>
      </c>
      <c r="O70" s="185" t="inlineStr">
        <is>
          <t>Clinic</t>
        </is>
      </c>
      <c r="P70" s="186" t="inlineStr">
        <is>
          <t>Allopurinol-induced TEN: Allopurinol เป็นสาเหตุพบบ่อยอันดับต้น ๆ ของ SJS/TEN ในประเทศไทย</t>
        </is>
      </c>
      <c r="Q70" s="185" t="inlineStr">
        <is>
          <t>ข้อสอบจริง</t>
        </is>
      </c>
      <c r="R70" s="185" t="inlineStr">
        <is>
          <t>2558</t>
        </is>
      </c>
      <c r="S70" s="185" t="inlineStr">
        <is>
          <t>CASE-MS-ALLOPURINOL-TEN-01</t>
        </is>
      </c>
    </row>
    <row r="71" ht="24" customHeight="1" s="49">
      <c r="A71" s="185" t="n">
        <v>69</v>
      </c>
      <c r="B71" s="186" t="inlineStr">
        <is>
          <t>ผู้ป่วยหญิงไทยอายุ 55 ปี เกิดอาการผื่นผิวหนังลอกหลุดพองอย่างรุนแรงหลังได้รับยา Allopurinol แพทย์และเภสัชกรกำลังประเมินเกณฑ์การวินิจฉัยและระดับความรุนแรงของโรค</t>
        </is>
      </c>
      <c r="C71" s="186" t="inlineStr">
        <is>
          <t>ข้อใดต่อไปนี้ ไม่เกี่ยวข้อง หรือไม่ได้ใช้เป็นเกณฑ์การวินิจฉัยและการประเมินความรุนแรงของโรค Toxic Epidermal Necrolysis (TEN)</t>
        </is>
      </c>
      <c r="D71" s="186" t="n"/>
      <c r="E71" s="186" t="inlineStr">
        <is>
          <t>มีผื่นผิวหนังลอกไหม้มากกว่าร้อยละ 30 ของร่างกาย</t>
        </is>
      </c>
      <c r="F71" s="186" t="inlineStr">
        <is>
          <t>อาการนำเริ่มต้น เช่น มีไข้ เจ็บคอ และมีผื่นแดงเกิดขึ้น</t>
        </is>
      </c>
      <c r="G71" s="186" t="inlineStr">
        <is>
          <t>ประวัติได้รับยากลุ่มที่มีความถี่การแพ้สูง (High incidence drug)</t>
        </is>
      </c>
      <c r="H71" s="186" t="inlineStr">
        <is>
          <t>การเกิดแผลและผดพุพองตามเยื่อบุอวัยวะต่าง ๆ</t>
        </is>
      </c>
      <c r="I71" s="186" t="inlineStr">
        <is>
          <t>ระยะเวลาการเป็นโรคประจำตัวเรื้อรังนานกว่า 2 สัปดาห์ขึ้นไป</t>
        </is>
      </c>
      <c r="J71" s="185" t="n">
        <v>5</v>
      </c>
      <c r="K71" s="186" t="inlineStr">
        <is>
          <t>✅ คำตอบที่ถูกต้อง: ข้อ จ. ระยะเวลาการเป็นโรคประจำตัวเรื้อรังนานกว่า 2 สัปดาห์ขึ้นไป
🎯 ทำไมข้อนี้ถึงถูก:
ระยะเวลาการเป็นโรคประจำตัวเรื้อรังนานกว่า 2 สัปดาห์ขึ้นไป: เกณฑ์การวินิจฉัยและประเมินโรค TEN จะอิงกับร้อยละพื้นที่ผิวหนังที่ลอกไหม้ (TEN จะลอกมากกว่า 30% ของพื้นที่ผิวร่างกาย), อาการนำเริ่มต้น (มีไข้ เจ็บคอ ผื่นผิวหนังอักเสบ), ประวัติการได้รับยาเสี่ยง และการมีรอยโรคตามเยื่อบุต่าง ๆ (Mucosal involvement) สำหรับ "ระยะเวลาการเป็นโรคประจำตัวเรื้อรัง" ของคนไข้ไม่มีส่วนเกี่ยวข้องใด ๆ กับเกณฑ์การวินิจฉัยความรุนแรงของโรคแพ้ยาเฉียบพลันชนิดนี้
🔍 ข้ออื่นผิดเพราะอะไร:
• ข้อ ก. (มีผื่นผิวหนังลอกไหม้มากกว่าร้อยละ 30 ของร่างกาย): เป็นเกณฑ์หลักในการแยกความแตกต่างระหว่าง SJS ที่จะลอกน้อยกว่าร้อยละ 10 และภาวะ TEN ที่จะลอกมากกว่าร้อยละ 30 ของพื้นที่ผิว
• ข้อ ข. (อาการนำเริ่มต้น เช่น มีไข้ เจ็บคอ และมีผื่นแดงเกิดขึ้น): อาการนำคล้ายไข้หวัดเป็นสัญญาณเตือนทางคลินิกที่สำคัญซึ่งมักเกิดก่อนผื่นผิวหนังลอกในผู้ป่วยกลุ่มโรคนี้
• ข้อ ค. (ประวัติได้รับยากลุ่มที่มีความถี่การแพ้สูง (High incidence drug)): ประวัติการใช้ยาเสี่ยงสูงในช่วง 1 ถึง 8 สัปดาห์ก่อนหน้า เป็นองค์ประกอบสำคัญในการวินิจฉัยสาเหตุของปฏิกิริยาการแพ้แบบช้า
• ข้อ ง. (การเกิดแผลและผดพุพองตามเยื่อบุอวัยวะต่าง ๆ): การมีรอยโรคที่เยื่อบุ เช่น ตา ปาก หรืออวัยวะเพศ เป็นเกณฑ์คลินิกมาตรฐานในการวินิจฉัยกลุ่มโรคแพ้ยารุนแรงร่วมกับผิวหนังลอก</t>
        </is>
      </c>
      <c r="L71" s="186" t="n"/>
      <c r="M71" s="186" t="inlineStr">
        <is>
          <t>Musculoskeletal</t>
        </is>
      </c>
      <c r="N71" s="186" t="inlineStr">
        <is>
          <t>Gout</t>
        </is>
      </c>
      <c r="O71" s="185" t="inlineStr">
        <is>
          <t>Clinic</t>
        </is>
      </c>
      <c r="P71" s="186" t="inlineStr">
        <is>
          <t>TEN Diagnosis: เกณฑ์การวินิจฉัยประเมินจาก Skin detachment &gt; 30% BSA, Mucosal involvement, และ SCORTEN</t>
        </is>
      </c>
      <c r="Q71" s="185" t="inlineStr">
        <is>
          <t>ข้อสอบจริง</t>
        </is>
      </c>
      <c r="R71" s="185" t="inlineStr">
        <is>
          <t>2558</t>
        </is>
      </c>
      <c r="S71" s="185" t="inlineStr">
        <is>
          <t>CASE-MS-ALLOPURINOL-TEN-01</t>
        </is>
      </c>
    </row>
    <row r="72" ht="24" customHeight="1" s="49">
      <c r="A72" s="185" t="n">
        <v>70</v>
      </c>
      <c r="B72" s="186" t="inlineStr">
        <is>
          <t>ผู้ป่วยหญิงไทยอายุ 55 ปี เกิดภาวะผิวหนังลอกหลุดพองทั่วตัวมากกว่า 30% ของร่างกาย (TEN) จากการแพ้ยา Allopurinol จนเสี่ยงต่อภาวะติดเชื้อในกระแสเลือดและเสียชีวิต</t>
        </is>
      </c>
      <c r="C72" s="186" t="inlineStr">
        <is>
          <t>อาการไม่พึงประสงค์จากยา (ADR) ที่เกิดขึ้นกับผู้ป่วยรายนี้ จัดอยู่ในระดับความรุนแรง (Severity level) ในระดับใด</t>
        </is>
      </c>
      <c r="D72" s="186" t="n"/>
      <c r="E72" s="186" t="inlineStr">
        <is>
          <t>Mild severity</t>
        </is>
      </c>
      <c r="F72" s="186" t="inlineStr">
        <is>
          <t>Moderate severity</t>
        </is>
      </c>
      <c r="G72" s="186" t="inlineStr">
        <is>
          <t>Severe severity (หรือ Life-threatening)</t>
        </is>
      </c>
      <c r="H72" s="186" t="inlineStr">
        <is>
          <t>Minor severity</t>
        </is>
      </c>
      <c r="I72" s="186" t="inlineStr">
        <is>
          <t>Chronic severity</t>
        </is>
      </c>
      <c r="J72" s="185" t="n">
        <v>3</v>
      </c>
      <c r="K72" s="186" t="inlineStr">
        <is>
          <t>✅ คำตอบที่ถูกต้อง: ข้อ ค. Severe severity (หรือ Life-threatening)
🎯 ทำไมข้อนี้ถึงถูก:
Severe severity (หรือ Life-threatening): ADR จากยาที่ส่งผลให้ผิวหนังของผู้ป่วยเกิดการลอกไหม้อย่างรุนแรงมากกว่าร้อยละ 30 ของพื้นที่ผิวทั้งหมด และเกิดแผลพุพองตามเยื่อบุอวัยวะสำคัญ ซึ่งจัดเป็นสภาวะวิกฤตที่เสี่ยงต่อการเสียชีวิตเนื่องจากการสูญเสียน้ำและติดเชื้อในกระแสเลือดสูง จัดเป็นระดับความรุนแรงระดับสูงสุดคือ Severe (หรือ Life-threatening)
🔍 ข้ออื่นผิดเพราะอะไร:
• ข้อ ก. (Mild severity): ระดับเล็กน้อยมักเป็นเพียงผื่นแดงเฉพาะที่ ที่ไม่จำเป็นต้องได้รับการรักษาเชิงลึก ไม่ใช่การลอกของผิวหนังทั่วตัวจนคุกคามชีวิต
• ข้อ ข. (Moderate severity): ระดับปานกลางอาจต้องมีการให้ยาแก้แพ้หรือหยุดยา แต่มักไม่มีผลรบกวนการทำงานของอวัยวะสำคัญหรือเสี่ยงต่อการติดเชื้อในกระแสเลือดตาย
• ข้อ ง. (Minor severity): คำว่า Minor ไม่ใช่ศัพท์เทคนิคมาตรฐานจากลในการแบ่งระดับความรุนแรงของอาการไม่พึงประสงค์จากยา
• ข้อ จ. (Chronic severity): อาการแพ้ยาชนิดนี้เป็นปฏิกิริยาภูมิคุ้มกันแบบเฉียบพลันวิกฤต ไม่ใช่อาการไม่พึงประสงค์ที่มีลักษณะดำเนินโรคแบบเรื้อรัง</t>
        </is>
      </c>
      <c r="L72" s="186" t="n"/>
      <c r="M72" s="186" t="inlineStr">
        <is>
          <t>Musculoskeletal</t>
        </is>
      </c>
      <c r="N72" s="186" t="inlineStr">
        <is>
          <t>Gout</t>
        </is>
      </c>
      <c r="O72" s="185" t="inlineStr">
        <is>
          <t>Clinic</t>
        </is>
      </c>
      <c r="P72" s="186" t="inlineStr">
        <is>
          <t>TEN Severity Level: SJS/TEN เป็นอาการไม่พึงประสงค์ระดับ Life-threatening ที่มีอัตราการเสียชีวิตสูง</t>
        </is>
      </c>
      <c r="Q72" s="185" t="inlineStr">
        <is>
          <t>ข้อสอบจริง</t>
        </is>
      </c>
      <c r="R72" s="185" t="inlineStr">
        <is>
          <t>2558</t>
        </is>
      </c>
      <c r="S72" s="185" t="inlineStr">
        <is>
          <t>CASE-MS-ALLOPURINOL-TEN-01</t>
        </is>
      </c>
    </row>
    <row r="73" ht="24" customHeight="1" s="49">
      <c r="A73" s="185" t="n">
        <v>71</v>
      </c>
      <c r="B73" s="186" t="inlineStr">
        <is>
          <t>ผู้ป่วยชาย อายุ 45 ปี มีอาการปวดบวมแดงที่ข้อนิ้วหัวแม่เท้าข้างซ้ายมานาน 1 วัน ต้องการซื้อยาแก้ปวด paracetamol จากการซักประวัติเพิ่มเติมพบว่าเมื่อวานผู้ป่วยรับประทานหน่อไม้และเครื่องในสัตว์ และมีอาการในตอนเช้า</t>
        </is>
      </c>
      <c r="C73" s="186" t="inlineStr">
        <is>
          <t>จากข้อมูลข้างต้นท่านคิดว่าผู้ป่วยรายนี้น่าจะเป็นโรคใด</t>
        </is>
      </c>
      <c r="D73" s="186" t="n"/>
      <c r="E73" s="186" t="inlineStr">
        <is>
          <t>Rheumatoid arthritis</t>
        </is>
      </c>
      <c r="F73" s="186" t="inlineStr">
        <is>
          <t>Osteoarthritis</t>
        </is>
      </c>
      <c r="G73" s="186" t="inlineStr">
        <is>
          <t>Osteoporosis</t>
        </is>
      </c>
      <c r="H73" s="186" t="inlineStr">
        <is>
          <t>Acute gout</t>
        </is>
      </c>
      <c r="I73" s="186" t="inlineStr">
        <is>
          <t>Osteomalacia</t>
        </is>
      </c>
      <c r="J73" s="185" t="n">
        <v>4</v>
      </c>
      <c r="K73" s="186" t="inlineStr">
        <is>
          <t>✅ คำตอบที่ถูกต้อง: ข้อ ง. Acute gout (โรคข้ออักเสบเกาต์เฉียบพลัน)
🎯 ทำไมข้อนี้ถึงถูก:
ผู้ป่วยเป็นชายวัยกลางคน (45 ปี) มีอาการปวดบวมแดงร้อนรุนแรงที่ข้อนิ้วหัวแม่เท้า (Podagra) เฉียบพลันเพียง 1 วัน และมีประวัติชัดเจนว่ารับประทานอาหารพิวรีนสูง (เครื่องในสัตว์ หน่อไม้) ในวันก่อนหน้า ลักษณะทางคลินิกเข้าได้กับภาวะ Acute Gout อย่างสมบูรณ์แบบ
🔍 ข้ออื่นผิดเพราะอะไร:
• ข้อ ก. (Rheumatoid arthritis): โรคข้ออักเสบรูมาตอยด์มักพบในเพศหญิงมากกว่า มีการอักเสบแบบสมมาตรของข้อนิ้วมือข้อมือทั้งสองข้าง และมักมี Morning stiffness นานกว่า 1 ชั่วโมง
• ข้อ ข. (Osteoarthritis): โรคข้อเสื่อมมักเกิดกับข้อรับน้ำหนัก (เช่น ข้อเข่า ข้อสะโพก) ในผู้สูงอายุ ไม่ได้มีอาการอักเสบเฉียบพลัน บวม แดง ร้อน รวดเร็วแบบนี้
• ข้อ ค. (Osteoporosis): โรคกระดูกพรุนไม่มีอาการปวดข้อเฉียบพลัน ผู้ป่วยมักไม่มีอาการจนกระทั่งเกิดกระดูกหัก (Fragility fracture)
• ข้อ จ. (Osteomalacia): โรคกระดูกอ่อนจากขาดวิตามินดี มีอาการปวดกระดูกทั่วๆ ไปและกล้ามเนื้ออ่อนแรง ไม่ใช่ข้ออักเสบเฉียบพลันเฉพาะที่</t>
        </is>
      </c>
      <c r="L73" s="186" t="n"/>
      <c r="M73" s="186" t="inlineStr">
        <is>
          <t>Musculoskeletal</t>
        </is>
      </c>
      <c r="N73" s="186" t="inlineStr">
        <is>
          <t>Gout</t>
        </is>
      </c>
      <c r="O73" s="185" t="inlineStr">
        <is>
          <t>Clinic</t>
        </is>
      </c>
      <c r="P73" s="186" t="inlineStr">
        <is>
          <t>ข้อ 1 Pharma Plus เล่มม่วง (เฉลยข้อ ง)</t>
        </is>
      </c>
      <c r="Q73" s="185" t="inlineStr">
        <is>
          <t>แบบฝึกหัด</t>
        </is>
      </c>
      <c r="R73" s="185" t="inlineStr">
        <is>
          <t>เล่มม่วง</t>
        </is>
      </c>
      <c r="S73" s="185" t="inlineStr">
        <is>
          <t>CASE-MS-GOUT-02</t>
        </is>
      </c>
    </row>
    <row r="74" ht="24" customHeight="1" s="49">
      <c r="A74" s="185" t="n">
        <v>72</v>
      </c>
      <c r="B74" s="186" t="inlineStr">
        <is>
          <t>ผู้ป่วยชาย อายุ 45 ปี มีอาการปวดบวมแดงที่ข้อนิ้วหัวแม่เท้าข้างซ้ายมานาน 1 วัน ต้องการซื้อยาแก้ปวด paracetamol จากการซักประวัติเพิ่มเติมพบว่าเมื่อวานผู้ป่วยรับประทานหน่อไม้และเครื่องในสัตว์ และมีอาการในตอนเช้า</t>
        </is>
      </c>
      <c r="C74" s="186" t="inlineStr">
        <is>
          <t>ยาใดในข้อใดที่บรรเทาอาการปวดเฉียบพลันในผู้ป่วยรายนี้</t>
        </is>
      </c>
      <c r="D74" s="186" t="n"/>
      <c r="E74" s="186" t="inlineStr">
        <is>
          <t>Paracetamol</t>
        </is>
      </c>
      <c r="F74" s="186" t="inlineStr">
        <is>
          <t>Probenecid</t>
        </is>
      </c>
      <c r="G74" s="186" t="inlineStr">
        <is>
          <t>Colchicine</t>
        </is>
      </c>
      <c r="H74" s="186" t="inlineStr">
        <is>
          <t>Tramadol</t>
        </is>
      </c>
      <c r="I74" s="186" t="inlineStr">
        <is>
          <t>Allopurinol</t>
        </is>
      </c>
      <c r="J74" s="185" t="n">
        <v>3</v>
      </c>
      <c r="K74" s="186" t="inlineStr">
        <is>
          <t>✅ คำตอบที่ถูกต้อง: ข้อ ค. Colchicine
🎯 ทำไมข้อนี้ถึงถูก:
Colchicine: ออกฤทธิ์ลดการเคลื่อนย้ายและการกลืนกินผลึกยูเรตของเม็ดเลือดขาว Neutrophil จึงช่วยระงับการอักเสบของข้อเกาต์เฉียบพลันได้อย่างตรงจุดและมีประสิทธิภาพสูง
🔍 ข้ออื่นผิดเพราะอะไร:
• ข้อ ก.: เป็นยาแก้ปวดลดไข้ธรรมดา แต่ไม่มีฤทธิ์ต้านการอักเสบ (No anti-inflammatory property) จึงไม่สามารถระงับการอักเสบของข้อเกาต์ได้
• ข้อ ข.: เป็นยาลดกรดยูริก (Urate-Lowering Therapy: ULT) ห้ามเริ่มต้นใช้ในขณะที่ผู้ป่วยกำลังมีอาการข้ออักเสบเฉียบพลันกำเริบ (หากไม่เคยทานมาก่อน) เพราะจะทำให้ระดับยูริกในเลือดแกว่งและกระตุ้นให้ข้ออักเสบรุนแรงหรือยืดเยื้อขึ้น
• ข้อ ง.: เป็นยาแก้ปวดกลุ่ม Opioid ไม่ลดการอักเสบของข้อ และมักทำให้เกิดอาการคลื่นไส้ อาเจียน เวียนศีรษะ
• ข้อ จ.: เป็นยาลดกรดยูริก (Urate-Lowering Therapy: ULT) ห้ามเริ่มต้นใช้ในขณะที่ผู้ป่วยกำลังมีอาการข้ออักเสบเฉียบพลันกำเริบ (หากไม่เคยทานมาก่อน) เพราะจะทำให้ระดับยูริกในเลือดแกว่งและกระตุ้นให้ข้ออักเสบรุนแรงหรือยืดเยื้อขึ้น</t>
        </is>
      </c>
      <c r="L74" s="186" t="n"/>
      <c r="M74" s="186" t="inlineStr">
        <is>
          <t>Musculoskeletal</t>
        </is>
      </c>
      <c r="N74" s="186" t="inlineStr">
        <is>
          <t>Gout</t>
        </is>
      </c>
      <c r="O74" s="185" t="inlineStr">
        <is>
          <t>Clinic</t>
        </is>
      </c>
      <c r="P74" s="186" t="inlineStr">
        <is>
          <t>ข้อ 2 Pharma Plus เล่มม่วง (เฉลยข้อ ค)</t>
        </is>
      </c>
      <c r="Q74" s="185" t="inlineStr">
        <is>
          <t>แบบฝึกหัด</t>
        </is>
      </c>
      <c r="R74" s="185" t="inlineStr">
        <is>
          <t>เล่มม่วง</t>
        </is>
      </c>
      <c r="S74" s="185" t="inlineStr">
        <is>
          <t>CASE-MS-GOUT-02</t>
        </is>
      </c>
    </row>
    <row r="75" ht="24" customHeight="1" s="49">
      <c r="A75" s="185" t="n">
        <v>73</v>
      </c>
      <c r="B75" s="186" t="inlineStr">
        <is>
          <t>ผู้ป่วยชาย อายุ 45 ปี มีอาการปวดบวมแดงที่ข้อนิ้วหัวแม่เท้าข้างซ้ายมานาน 1 วัน ต้องการซื้อยาแก้ปวด paracetamol จากการซักประวัติเพิ่มเติมพบว่าเมื่อวานผู้ป่วยรับประทานหน่อไม้และเครื่องในสัตว์ และมีอาการในตอนเช้า</t>
        </is>
      </c>
      <c r="C75" s="186" t="inlineStr">
        <is>
          <t>เมื่อผู้ป่วยหายจากอาการปวด บวมแดง ท่านจะให้ยาตัวใดในการป้องกันการกลับมาเป็นซ้ำ</t>
        </is>
      </c>
      <c r="D75" s="186" t="n"/>
      <c r="E75" s="186" t="inlineStr">
        <is>
          <t>Prednisolone</t>
        </is>
      </c>
      <c r="F75" s="186" t="inlineStr">
        <is>
          <t>Indomethacin</t>
        </is>
      </c>
      <c r="G75" s="186" t="inlineStr">
        <is>
          <t>Allopurinol</t>
        </is>
      </c>
      <c r="H75" s="186" t="inlineStr">
        <is>
          <t>Paracetamol</t>
        </is>
      </c>
      <c r="I75" s="186" t="inlineStr">
        <is>
          <t>Tramadol</t>
        </is>
      </c>
      <c r="J75" s="185" t="n">
        <v>3</v>
      </c>
      <c r="K75" s="186" t="inlineStr">
        <is>
          <t>✅ คำตอบที่ถูกต้อง: ข้อ ค. Allopurinol
🎯 ทำไมข้อนี้ถึงถูก:
เป็นยากลุ่ม Xanthine Oxidase Inhibitor (XOI) ซึ่งเป็นยาทางเลือกแรกมาตรฐาน (Preferred First-line ULT) ในการลดการสร้างกรดยูริก เพื่อป้องกันการกลับมาเป็นซ้ำของโรคเกาต์ในระยะยาว
🔍 ข้ออื่นผิดเพราะอะไร:
• ข้อ ก.: เป็นยารักษาอาการอักเสบเฉียบพลัน ไม่ได้ช่วยลดระดับกรดยูริกในเลือด และการใช้สเตียรอยด์หรือ NSAIDs ต่อเนื่องระยะยาวมีผลข้างเคียงสูงมาก (กระเพาะทะลุ ไตวาย ความดันสูง)
• ข้อ ข.: เป็นยารักษาอาการอักเสบเฉียบพลัน ไม่ได้ช่วยลดระดับกรดยูริกในเลือด และการใช้สเตียรอยด์หรือ NSAIDs ต่อเนื่องระยะยาวมีผลข้างเคียงสูงมาก (กระเพาะทะลุ ไตวาย ความดันสูง)
• ข้อ ง.: เป็นเพียงยาระงับปวด ไม่มีผลต่อการลดระดับกรดยูริกหรือป้องกันการกำเริบซ้ำของโรคเกาต์
• ข้อ จ.: เป็นเพียงยาระงับปวด ไม่มีผลต่อการลดระดับกรดยูริกหรือป้องกันการกำเริบซ้ำของโรคเกาต์</t>
        </is>
      </c>
      <c r="L75" s="186" t="n"/>
      <c r="M75" s="186" t="inlineStr">
        <is>
          <t>Musculoskeletal</t>
        </is>
      </c>
      <c r="N75" s="186" t="inlineStr">
        <is>
          <t>Gout</t>
        </is>
      </c>
      <c r="O75" s="185" t="inlineStr">
        <is>
          <t>Clinic</t>
        </is>
      </c>
      <c r="P75" s="186" t="inlineStr">
        <is>
          <t>ข้อ 3 Pharma Plus เล่มม่วง (เฉลยข้อ ค)</t>
        </is>
      </c>
      <c r="Q75" s="185" t="inlineStr">
        <is>
          <t>แบบฝึกหัด</t>
        </is>
      </c>
      <c r="R75" s="185" t="inlineStr">
        <is>
          <t>เล่มม่วง</t>
        </is>
      </c>
      <c r="S75" s="185" t="inlineStr">
        <is>
          <t>CASE-MS-GOUT-02</t>
        </is>
      </c>
    </row>
    <row r="76" ht="24" customHeight="1" s="49">
      <c r="A76" s="185" t="n">
        <v>74</v>
      </c>
      <c r="B76" s="186" t="inlineStr">
        <is>
          <t>ผู้ป่วยชาย อายุ 45 ปี มีอาการปวดบวมแดงที่ข้อนิ้วหัวแม่เท้าข้างซ้ายมานาน 1 วัน ต้องการซื้อยาแก้ปวด paracetamol จากการซักประวัติเพิ่มเติมพบว่าเมื่อวานผู้ป่วยรับประทานหน่อไม้และเครื่องในสัตว์ และมีอาการในตอนเช้า</t>
        </is>
      </c>
      <c r="C76" s="186" t="inlineStr">
        <is>
          <t>ยากลุ่มใดที่ไม่สามารถนำมาใช้รักษาอาการของผู้ป่วยรายนี้ได้</t>
        </is>
      </c>
      <c r="D76" s="186" t="n"/>
      <c r="E76" s="186" t="inlineStr">
        <is>
          <t>Corticosteroid</t>
        </is>
      </c>
      <c r="F76" s="186" t="inlineStr">
        <is>
          <t>Xanthine oxidase inhibitor</t>
        </is>
      </c>
      <c r="G76" s="186" t="inlineStr">
        <is>
          <t>Uricosuric agent</t>
        </is>
      </c>
      <c r="H76" s="186" t="inlineStr">
        <is>
          <t>NSAID</t>
        </is>
      </c>
      <c r="I76" s="186" t="inlineStr">
        <is>
          <t>Para-aminophenol derivatives</t>
        </is>
      </c>
      <c r="J76" s="185" t="n">
        <v>5</v>
      </c>
      <c r="K76" s="186" t="inlineStr">
        <is>
          <t>✅ คำตอบที่ถูกต้อง: ข้อ จ. Para-aminophenol derivatives
🎯 ทำไมข้อนี้ถึงถูก:
ยา Paracetamol จัดอยู่ในกลุ่ม "Para-aminophenol derivatives" มีคุณสมบัติระงับปวดและลดไข้ผ่านระบบประสาทส่วนกลาง แต่แทบไม่มีฤทธิ์ต้านการอักเสบในเนื้อเยื่อส่วนปลาย (No significant peripheral anti-inflammatory efficacy) จึงไม่สามารถนำมาใช้ระงับอาการบวม แดง ร้อน และการอักเสบของข้อเกาต์เฉียบพลันได้
🔍 ข้ออื่นผิดเพราะอะไร:
• ข้อ ก.: สเตียรอยด์มีฤทธิ์ต้านการอักเสบสูง ใช้รักษา Acute gout flare ได้
• ข้อ ข.: แม้จะห้ามเริ่มใช้ขณะข้อกำลังอักเสบเฉียบพลัน แต่ทั้งสองกลุ่มเป็นยาหลักในการรักษาโรคเกาต์ระยะยาว (Chronic ULT) ไม่ใช่ยาที่ไม่มีที่ใช้ในโรคนี้
• ข้อ ค.: แม้จะห้ามเริ่มใช้ขณะข้อกำลังอักเสบเฉียบพลัน แต่ทั้งสองกลุ่มเป็นยาหลักในการรักษาโรคเกาต์ระยะยาว (Chronic ULT) ไม่ใช่ยาที่ไม่มีที่ใช้ในโรคนี้
• ข้อ ง.: เป็นยาทางเลือกแรกในการระงับอาการอักเสบเฉียบพลันของโรคเกาต์</t>
        </is>
      </c>
      <c r="L76" s="186" t="n"/>
      <c r="M76" s="186" t="inlineStr">
        <is>
          <t>Musculoskeletal</t>
        </is>
      </c>
      <c r="N76" s="186" t="inlineStr">
        <is>
          <t>Gout</t>
        </is>
      </c>
      <c r="O76" s="185" t="inlineStr">
        <is>
          <t>Clinic</t>
        </is>
      </c>
      <c r="P76" s="186" t="inlineStr">
        <is>
          <t>ข้อ 4 Pharma Plus เล่มม่วง (เฉลยข้อ จ)</t>
        </is>
      </c>
      <c r="Q76" s="185" t="inlineStr">
        <is>
          <t>แบบฝึกหัด</t>
        </is>
      </c>
      <c r="R76" s="185" t="inlineStr">
        <is>
          <t>เล่มม่วง</t>
        </is>
      </c>
      <c r="S76" s="185" t="inlineStr">
        <is>
          <t>CASE-MS-GOUT-02</t>
        </is>
      </c>
    </row>
    <row r="77" ht="24" customHeight="1" s="49">
      <c r="A77" s="185" t="n">
        <v>75</v>
      </c>
      <c r="B77" s="186" t="inlineStr">
        <is>
          <t>ผู้ป่วยหญิง อายุ 22 ปี น้ำหนัก 75 kg. สูง 155 cm. อาชีพเกษตรกรรม มาพบแพทย์์ที่โรงพยาบาลด้วยอาการปวดเข่าด้านขวาเป็นมานานหลายปี อาการปวดค่อย ๆ มากขึ้น ถ้าร่างงานหนักยิ่งมีอาการปวดมากขึ้น บางครั้งหลังจากทำงานมีอาการปวดรุนแรง นอกจากนี้ยังมีอาการข้อติดขัดเคลื่อนไหวไม่สะดวก หลังจากนั่งหรือนอนนาน ๆ มีเสียงดังในข้อเวลาเดิน ไม่มีประวัติ มีไข้ น้ำหนักลด แพทย์์วินิจฉัยว่าเป็นโรคข้อเสื่อม มีประวัติเป็นแผลในกระเพาะ โรคความดันโลหิตสูง ผู้ป่วยมีประวัติทางการทำงานดูไตเสื่อมก่อนที่จะมาโรงพยาบาล เคยซื้อยา diclofenac gel เพื่อทาบริเวณที่ปวดและพบว่าอาการไม่ดีขึ้น</t>
        </is>
      </c>
      <c r="C77" s="186" t="inlineStr">
        <is>
          <t>ข้อใดจัดเป็นยาหรือผลิตภัณฑ์เสริมอาหารในกลุ่มชะลอความเสื่อมสลายของกระดูกอ่อน</t>
        </is>
      </c>
      <c r="D77" s="186" t="n"/>
      <c r="E77" s="186" t="inlineStr">
        <is>
          <t>Glucosamine sulfate</t>
        </is>
      </c>
      <c r="F77" s="186" t="inlineStr">
        <is>
          <t>Hydroxychloroquine</t>
        </is>
      </c>
      <c r="G77" s="186" t="inlineStr">
        <is>
          <t>Auranofin</t>
        </is>
      </c>
      <c r="H77" s="186" t="inlineStr">
        <is>
          <t>Prednisolone</t>
        </is>
      </c>
      <c r="I77" s="186" t="inlineStr">
        <is>
          <t>Methotrexate</t>
        </is>
      </c>
      <c r="J77" s="185" t="n">
        <v>1</v>
      </c>
      <c r="K77" s="186" t="inlineStr">
        <is>
          <t>✅ คำตอบที่ถูกต้อง: ข้อ ก. Glucosamine sulfate
🎯 ทำไมข้อนี้ถึงถูก:
เป็นสารเสริมสร้างกระดูกอ่อนผิวข้อที่มีข้อบ่งใช้สำหรับโรคข้อเสื่อม (Osteoarthritis) แตกต่างจากตัวเลือกอื่นที่เป็นยากดภูมิคุ้มกันรักษาโรคข้ออักเสบรูมาตอยด์ (RA)
🔍 ข้ออื่นผิดเพราะอะไร:
• ข้อ ข.: เป็นยากลุ่ม Conventional DMARDs ที่ใช้รักษาโรคข้ออักเสบรูมาตอยด์ (Rheumatoid arthritis) หรือ SLE ไม่มีข้อบ่งใช้ในโรคข้อเข่าเสื่อม (OA) และมีผลข้างเคียงสูง
• ข้อ ค.: เป็นยากลุ่ม Conventional DMARDs ที่ใช้รักษาโรคข้ออักเสบรูมาตอยด์ (Rheumatoid arthritis) หรือ SLE ไม่มีข้อบ่งใช้ในโรคข้อเข่าเสื่อม (OA) และมีผลข้างเคียงสูง
• ข้อ ง.: สเตียรอยด์ชนิดรับประทานไม่มีข้อบ่งใช้ในการรักษาโรคข้อเข่าเสื่อมทั่วไป เนื่องจากเพิ่มความเสี่ยงต่อโรคกระดูกพรุนและผลข้างเคียงเชิงระบบ
• ข้อ จ.: เป็นยากลุ่ม Conventional DMARDs ที่ใช้รักษาโรคข้ออักเสบรูมาตอยด์ (Rheumatoid arthritis) หรือ SLE ไม่มีข้อบ่งใช้ในโรคข้อเข่าเสื่อม (OA) และมีผลข้างเคียงสูง</t>
        </is>
      </c>
      <c r="L77" s="186" t="n"/>
      <c r="M77" s="186" t="inlineStr">
        <is>
          <t>Musculoskeletal</t>
        </is>
      </c>
      <c r="N77" s="186" t="inlineStr">
        <is>
          <t>Osteoarthritis</t>
        </is>
      </c>
      <c r="O77" s="185" t="inlineStr">
        <is>
          <t>Clinic</t>
        </is>
      </c>
      <c r="P77" s="186" t="inlineStr">
        <is>
          <t>ข้อ 5 Pharma Plus เล่มม่วง (เฉลยข้อ ก)</t>
        </is>
      </c>
      <c r="Q77" s="185" t="inlineStr">
        <is>
          <t>แบบฝึกหัด</t>
        </is>
      </c>
      <c r="R77" s="185" t="inlineStr">
        <is>
          <t>เล่มม่วง</t>
        </is>
      </c>
      <c r="S77" s="185" t="inlineStr">
        <is>
          <t>CASE-MS-OA-YOUNG-01</t>
        </is>
      </c>
    </row>
    <row r="78" ht="24" customHeight="1" s="49">
      <c r="A78" s="185" t="n">
        <v>76</v>
      </c>
      <c r="B78" s="186" t="inlineStr">
        <is>
          <t>ผู้ป่วยหญิง อายุ 22 ปี น้ำหนัก 40 กก. สูง 150 ซม. มีอาการปวดข้อเข่าข้างขวา ปวดบวมและฝืดข้อตอนเช้าหลังตื่นนอน แพทย์วินิจฉัยโรคข้อเข่าเสื่อม</t>
        </is>
      </c>
      <c r="C78" s="186" t="inlineStr">
        <is>
          <t>ข้อใดเป็นข้อแนะนำที่ไม่เหมาะสมสำหรับผู้ป่วย</t>
        </is>
      </c>
      <c r="D78" s="186" t="n"/>
      <c r="E78" s="186" t="inlineStr">
        <is>
          <t>ลดน้ำหนัก</t>
        </is>
      </c>
      <c r="F78" s="186" t="inlineStr">
        <is>
          <t>ให้ออกกำลังกาย</t>
        </is>
      </c>
      <c r="G78" s="186" t="inlineStr">
        <is>
          <t>การใช้อุปกรณ์พยุงข้อเข่า (Knee brace) เพื่อช่วยแบ่งเบาภาระการรับน้ำหนัก</t>
        </is>
      </c>
      <c r="H78" s="186" t="inlineStr">
        <is>
          <t>หลีกเลี่ยงการฉีดยาเข้าข้อในและติดต่อกัน</t>
        </is>
      </c>
      <c r="I78" s="186" t="inlineStr">
        <is>
          <t>รับประทานยา codeine เมื่อมีอาการปวดทันที</t>
        </is>
      </c>
      <c r="J78" s="185" t="n">
        <v>5</v>
      </c>
      <c r="K78" s="186" t="inlineStr">
        <is>
          <t>✅ คำตอบที่ถูกต้อง: ข้อ จ. รับประทานยา codeine เมื่อมีอาการปวดทันที
🎯 ทำไมข้อนี้ถึงถูก:
คำแนะนำที่ไม่เหมาะสม คือ ข้อ จ. การรับประทานยา Codeine ทันทีที่มีอาการปวด เนื่องจาก Codeine เป็นยาแก้ปวดกลุ่ม Opioids อ่อน ซึ่งแนวทางเวชปฏิบัติทั้งระดับจากล (2019 ACR Guideline) และของไทย (สมาคมรูมาติสซั่มฯ 2562) แนะนำให้หลีกเลี่ยงหรือไม่แนะนำให้ใช้เป็นประจำ (Strongly/Conditionally against) เนื่องจากมีความเสี่ยงสูงต่อการติดยา ภาวะดื้อยา อาการสับสน ท้องผูกอย่างรุนแรง และเสี่ยงต่อการหกล้ม โดยเฉพาะในผู้ป่วยสูงอายุ
🔍 ข้ออื่นผิดเพราะอะไร:
• ข้อ ก. (ลดน้ำหนัก): เป็นคำแนะนำหลักที่มีหลักฐานเชิงประจักษ์ชัดเจน การลดน้ำหนักตัวช่วยลดแรงกดกระแทกต่อผิวกระดูกอ่อนข้อเข่าได้อย่างมีนัยสำคัญ
• ข้อ ข. (ให้ออกกำลังกาย): การออกกำลังกายแบบ Low-impact เช่น การว่ายน้ำ ขี่จักรยาน หรือ Isometric quadriceps strengthening exercise ช่วยพยุงข้อและลดปวดได้ดีมาก
• ข้อ ค. (การใช้อุปกรณ์พยุงข้อเข่า (Knee brace) เพื่อช่วยแบ่งเบาภาระการรับน้ำหนัก): เป็น Non-pharmacological therapy ที่แนะนำเพื่อช่วยเพิ่มความมั่นคงของข้อและกระจายแรงกดทับ
• ข้อ ง. (หลีกเลี่ยงการฉีดยาเข้าข้อในและติดต่อกัน): การฉีด Corticosteroids เข้าข้อบ่อยๆ หรือติดต่อกันในระยะสั้นอาจเร่งให้เกิด Cartilage loss หรือการเสื่อมของกระดูกอ่อนข้อเข่าเร็วขึ้น จึงควรเว้นระยะอย่างน้อย 3-4 เดือนต่อครั้ง</t>
        </is>
      </c>
      <c r="L78" s="186" t="n"/>
      <c r="M78" s="186" t="inlineStr">
        <is>
          <t>Musculoskeletal</t>
        </is>
      </c>
      <c r="N78" s="186" t="inlineStr">
        <is>
          <t>Osteoarthritis</t>
        </is>
      </c>
      <c r="O78" s="185" t="inlineStr">
        <is>
          <t>Clinic</t>
        </is>
      </c>
      <c r="P78" s="186" t="inlineStr">
        <is>
          <t>ข้อ 6 Pharma Plus เล่มม่วง (เฉลยข้อ จ)</t>
        </is>
      </c>
      <c r="Q78" s="185" t="inlineStr">
        <is>
          <t>แบบฝึกหัด</t>
        </is>
      </c>
      <c r="R78" s="185" t="inlineStr">
        <is>
          <t>เล่มม่วง</t>
        </is>
      </c>
      <c r="S78" s="185" t="inlineStr">
        <is>
          <t>CASE-MS-OA-YOUNG-01</t>
        </is>
      </c>
    </row>
    <row r="79" ht="24" customHeight="1" s="49">
      <c r="A79" s="185" t="n">
        <v>77</v>
      </c>
      <c r="B79" s="186" t="inlineStr">
        <is>
          <t>ผู้ป่วยหญิง อายุ 22 ปี น้ำหนัก 40 กก. สูง 150 ซม. มีอาการปวดข้อเข่าข้างขวา ปวดบวมและฝืดข้อตอนเช้าหลังตื่นนอน แพทย์วินิจฉัยโรคข้อเข่าเสื่อม</t>
        </is>
      </c>
      <c r="C79" s="186" t="inlineStr">
        <is>
          <t>ท่านคิดว่าผลิตภัณฑ์จากสมุนไพรข้อใด มีข้อบ่งใช้ใกล้เคียงกับ diclofenac emulsion gel มากที่สุด</t>
        </is>
      </c>
      <c r="D79" s="186" t="n"/>
      <c r="E79" s="186" t="inlineStr">
        <is>
          <t>เจลพพลู</t>
        </is>
      </c>
      <c r="F79" s="186" t="inlineStr">
        <is>
          <t>ครีมชุมเห็ดเทศ</t>
        </is>
      </c>
      <c r="G79" s="186" t="inlineStr">
        <is>
          <t>เจลว่านหางจระเข้</t>
        </is>
      </c>
      <c r="H79" s="186" t="inlineStr">
        <is>
          <t>ครีมไพล</t>
        </is>
      </c>
      <c r="I79" s="186" t="inlineStr">
        <is>
          <t>ครีมพญายอ</t>
        </is>
      </c>
      <c r="J79" s="185" t="n">
        <v>4</v>
      </c>
      <c r="K79" s="186" t="inlineStr">
        <is>
          <t>✅ คำตอบที่ถูกต้อง: ข้อ ง. ครีมไพล (Plai cream)
🎯 ทำไมข้อนี้ถึงถูก:
ครีมไพล: (สกัดจากเหง้าไพล Zingiber montanum) มีข้อบ่งใช้ตามบัญชียาหลักแห่งชาติในการบรรเทาอาการปวด บวม แดง ร้อน จากการอักเสบของกล้ามเนื้อ ข้อ และเคล็ดขัดยอก ซึ่งตรงกับข้อบ่งใช้ของ Diclofenac emulsion gel มากที่สุด
🔍 ข้ออื่นผิดเพราะอะไร:
• ข้อ ก. (เจลพริก/เจลพลู): ครีมหรือเจลพริก (Capsaicin) มีข้อบ่งใช้หลักสำหรับอาการปวดปลายประสาท (Neuropathic pain) หรือเสริมในข้อเสื่อมเรื้อรัง ส่วนพลูใช้แก้อาการผื่นคัน ลมพิษ
• ข้อ ข. (ครีมชุมเห็ดเทศ): มีข้อบ่งใช้เป็นยารักษาโรคผิวหนังจากเชื้อรา เช่น กลาก เกลื้อน
• ข้อ ค. (เจลว่านหางจระเข้): มีข้อบ่งใช้รักษาแผลไฟไหม้ น้ำร้อนลวก แผลสด และให้ความชุ่มชื้นแก่ผิวหนัง
• ข้อ จ. (ครีมพญายอ): มีข้อบ่งใช้รักษาโรคผิวหนังจากเชื้อไวรัส เช่น เริม (Herpes simplex) และงูสวัด (Herpes zoster)</t>
        </is>
      </c>
      <c r="L79" s="186" t="n"/>
      <c r="M79" s="186" t="inlineStr">
        <is>
          <t>Musculoskeletal</t>
        </is>
      </c>
      <c r="N79" s="186" t="inlineStr">
        <is>
          <t>Osteoarthritis</t>
        </is>
      </c>
      <c r="O79" s="185" t="inlineStr">
        <is>
          <t>Clinic</t>
        </is>
      </c>
      <c r="P79" s="186" t="inlineStr">
        <is>
          <t>ข้อ 7 Pharma Plus เล่มม่วง (เฉลยข้อ ง)</t>
        </is>
      </c>
      <c r="Q79" s="185" t="inlineStr">
        <is>
          <t>แบบฝึกหัด</t>
        </is>
      </c>
      <c r="R79" s="185" t="inlineStr">
        <is>
          <t>เล่มม่วง</t>
        </is>
      </c>
      <c r="S79" s="185" t="inlineStr">
        <is>
          <t>CASE-MS-OA-YOUNG-01</t>
        </is>
      </c>
    </row>
    <row r="80" ht="24" customHeight="1" s="49">
      <c r="A80" s="185" t="n">
        <v>78</v>
      </c>
      <c r="B80" s="186" t="inlineStr">
        <is>
          <t>ผู้ป่วยหญิง อายุ 22 ปี น้ำหนัก 40 กก. สูง 150 ซม. มีอาการปวดข้อเข่าข้างขวา ปวดบวมและฝืดข้อตอนเช้าหลังตื่นนอน แพทย์วินิจฉัยโรคข้อเข่าเสื่อม</t>
        </is>
      </c>
      <c r="C80" s="186" t="inlineStr">
        <is>
          <t>เกี่ยวกับหลักการทางเภสัชกรรมในข้อนี้ ข้อใดถูกต้อง</t>
        </is>
      </c>
      <c r="D80" s="186" t="n"/>
      <c r="E80" s="186" t="inlineStr">
        <is>
          <t>เมื่อโรคข้อเสื่อมเกิดการอักเสบร่วมด้วยควรเลือกใช้ยา opioid analgesic จะเหมาะสมกว่ากลุ่ม NSAIDs</t>
        </is>
      </c>
      <c r="F80" s="186" t="inlineStr">
        <is>
          <t>Opioid analgesic ไม่ควรใช้ติดต่อกันนานเพราะจะทำให้เกิดการติดยา</t>
        </is>
      </c>
      <c r="G80" s="186" t="inlineStr">
        <is>
          <t>การใช้ยา NSAIDs ควรเริ่มในขนาดที่สูงก่อนเพื่อบรรเทาอาการเจ็บปวดทันทีก่อน</t>
        </is>
      </c>
      <c r="H80" s="186" t="inlineStr">
        <is>
          <t>ผลข้างเคียงของการใช้ยากลุ่ม opioid analgesic ที่พบบ่อย คือ ท้องเสีย</t>
        </is>
      </c>
      <c r="I80" s="186" t="inlineStr">
        <is>
          <t>ยากลุ่ม cox-1 มีผลต่อการเกาะกลุ่มของเกล็ดเลือดมากกว่ายากลุ่ม cox-2</t>
        </is>
      </c>
      <c r="J80" s="185" t="n">
        <v>2</v>
      </c>
      <c r="K80" s="186" t="inlineStr">
        <is>
          <t>✅ คำตอบที่ถูกต้อง: ข้อ ข. Opioid analgesic ไม่ควรใช้ติดต่อกันนานเพราะจะทำให้เกิดการติดยา
🎯 ทำไมข้อนี้ถึงถูก:
ข้อ ข. ถูกต้องตามหลักความปลอดภัยทางเภสัชบำบัดอย่างเคร่งครัด ยาระงับปวดกลุ่ม Opioids มีความเสี่ยงสูงต่อการเกิด Dependence และ Tolerance จึงไม่ควรใช้ติดต่อกันเป็นเวลานานโดยไม่มีข้อบ่งชี้เฉพาะ (เช่น มะเร็งระยะท้าย)
🔍 ข้ออื่นผิดเพราะอะไร:
• ข้อ ก. (เมื่อโรคข้อเสื่อมเกิดการอักเสบควรเลือก Opioid มากกว่า NSAIDs): ผิดอย่างยิ่ง ในโรคข้อเสื่อมที่มีการอักเสบ ยาต้านการอักเสบ (NSAIDs) มีประสิทธิภาพตรงจุดและได้รับการแนะนำเป็นลำดับแรกเหนือกว่า Opioid ซึ่งไม่มีฤทธิ์ลดการอักเสบ
• ข้อ ค. (การใช้ NSAIDs ควรเริ่มในขนาดที่สูงก่อน): ผิด หลักการใช้ยา NSAIDs คือ "ใช้ขนาดต่ำสุดที่ให้ผลการรักษาและสั้นที่สุดเท่าที่จำเป็น (Lowest effective dose for the shortest duration)" เพื่อลดความเสี่ยงต่อทางเดินอาหาร ไต และหัวใจ
• ข้อ ง. (ผลข้างเคียงของ Opioid ที่พบบ่อยคือท้องเสีย): ผิด ตรงกันข้ามอย่างสิ้นเชิง Opioid ยับยั้งการบีบตัวของลำไส้ ทำให้เกิด "อาการท้องผูก (Constipation)" ที่พบบ่อยมากที่สุด ไม่ใช่ท้องเสีย
• ข้อ จ. (ยากลุ่ม COX-1 มีผลต่อการเกาะกลุ่มของเกล็ดเลือดมากกว่ายากลุ่ม COX-2): ตัวเลือกเขียนสับสน โดยทั่วไปการยับยั้ง COX-1 (เช่น Aspirin) จะยับยั้ง Thromboxane A2 ทำให้ "ยับยั้งการเกาะกลุ่มของเกล็ดเลือด (Antiplatelet)" ไม่ใช่เพิ่มการเกาะกลุ่ม</t>
        </is>
      </c>
      <c r="L80" s="186" t="n"/>
      <c r="M80" s="186" t="inlineStr">
        <is>
          <t>Musculoskeletal</t>
        </is>
      </c>
      <c r="N80" s="186" t="inlineStr">
        <is>
          <t>Osteoarthritis</t>
        </is>
      </c>
      <c r="O80" s="185" t="inlineStr">
        <is>
          <t>Clinic</t>
        </is>
      </c>
      <c r="P80" s="186" t="inlineStr">
        <is>
          <t>ข้อ 8 Pharma Plus เล่มม่วง (เฉลยข้อ ข)</t>
        </is>
      </c>
      <c r="Q80" s="185" t="inlineStr">
        <is>
          <t>แบบฝึกหัด</t>
        </is>
      </c>
      <c r="R80" s="185" t="inlineStr">
        <is>
          <t>เล่มม่วง</t>
        </is>
      </c>
      <c r="S80" s="185" t="inlineStr">
        <is>
          <t>CASE-MS-OA-YOUNG-01</t>
        </is>
      </c>
    </row>
    <row r="81" ht="24" customHeight="1" s="49">
      <c r="A81" s="185" t="n">
        <v>79</v>
      </c>
      <c r="B81" s="186" t="inlineStr">
        <is>
          <t>ผู้ป่วยหญิง อายุ 22 ปี น้ำหนัก 40 กก. สูง 150 ซม. ปวดข้อเข่าข้างขวา แพทย์พิจารณาจ่ายยากลุ่ม COX-2 selective inhibitor เพื่อบรรเทาอาการปวด</t>
        </is>
      </c>
      <c r="C81" s="186" t="inlineStr">
        <is>
          <t>เมื่อแพทย์์พิจารณาแล้วจึงจ่ายยากลุ่ม cox-2 selective inhibitor ข้อใดถูกต้องเกี่ยวกับ cox-2 selective inhibitor</t>
        </is>
      </c>
      <c r="D81" s="186" t="n"/>
      <c r="E81" s="186" t="inlineStr">
        <is>
          <t>ในโครงสร้างของยากลุ่ม Cox-2 inhibitor มี Carboxyl group เป็นส่วนสำคัญที่ใช้ในการจับกับของ enzyme cox-2</t>
        </is>
      </c>
      <c r="F81" s="186" t="inlineStr">
        <is>
          <t>ยากลุ่ม cox-2 inhibitor ไม่มีผลข้างเคียงต่อกระเพาะอาหาร เนื่องจากยับยั้งเอนไซม์ cox-2 ที่กระเพาะอาหาร</t>
        </is>
      </c>
      <c r="G81" s="186" t="inlineStr">
        <is>
          <t>ยากลุ่ม cox-2 inhibitor แต่ละตัวมี cox-2/cox-1 Selective ratio ที่แตกต่างกัน</t>
        </is>
      </c>
      <c r="H81" s="186" t="inlineStr">
        <is>
          <t>ยากลุ่ม cox-2 inhibitor ทุกตัวไม่สามารถให้ในผู้ป่วยที่แพ้ยากลุ่ม sulfonamide ได้</t>
        </is>
      </c>
      <c r="I81" s="186" t="inlineStr">
        <is>
          <t>ยากลุ่ม cox-2 inhibitor ออกฤทธิ์จับกับ Cox-2 เท่านั้น โดยไม่สามารถจับกับเอนไซม์ cox-1 ได้</t>
        </is>
      </c>
      <c r="J81" s="185" t="n">
        <v>3</v>
      </c>
      <c r="K81" s="186" t="inlineStr">
        <is>
          <t>✅ คำตอบที่ถูกต้อง: ข้อ ค. ยากลุ่ม COX-2 inhibitor แต่ละตัวมี COX-2/COX-1 Selective ratio ที่แตกต่างกัน
🎯 ทำไมข้อนี้ถึงถูก:
ข้อ ค. ถูกต้อง ชัดเจนตามหลักเภสัชวิทยา ยาแต่ละตัวในกลุ่ม Coxibs มีค่า IC50 ratio หรือความจำเพาะเจาะจงในการยับยั้ง COX-2 เมื่อเทียบกับ COX-1 ที่แตกต่างกันอย่างมีนัยสำคัญ
🔍 ข้ออื่นผิดเพราะอะไร:
• ข้อ ก. (มี Carboxyl group เป็นส่วนสำคัญในการจับกับเอนไซม์ COX-2): ผิด โครงสร้างสำคัญที่ทำให้จับกับช่องกระเปาะด้านข้าง (Side pocket) ของ COX-2 ได้ คือหมู่แทนที่ที่แข็งเกร็ง เช่น Sulfonamide group (ใน Celecoxib) หรือ Methylsulfonyl group (ใน Etoricoxib, Rofecoxib) ไม่ใช่ Carboxyl group
• ข้อ ข. (ไม่มีผลข้างเคียงต่อกระเพาะอาหาร): ผิด แม้จะลดพิษต่อกระเพาะอาหารลงได้มากกว่า Traditional non-selective NSAIDs ประมาณ 50% แต่ยังคงมีความเสี่ยงต่อการเกิดแผลและเลือดออกในทางเดินอาหารได้ โดยเฉพาะเมื่อใช้ขนาดสูงหรือใช้ร่วมกับ Aspirin
• ข้อ ง. (ทุกตัวไม่สามารถให้ในผู้ป่วยที่แพ้ยากลุ่ม Sulfonamide ได้): ผิด เฉพาะ Celecoxib เท่านั้นที่มีหมู่ Sulfonamide (-SO2NH2) ในโครงสร้าง ส่วน Etoricoxib มีหมู่ Methylsulfonyl (-SO2CH3) จึงสามารถใช้ในผู้ป่วยที่แพ้ยากลุ่ม Sulfa ได้อย่างปลอดภัย
• ข้อ จ. (ออกฤทธิ์จับกับ COX-2 เท่านั้น ไม่สามารถจับกับ COX-1 ได้เลย): ผิด คำว่า "Selective" หมายถึงความจำเพาะเจาะจงที่สูงกว่า แต่ไม่ได้เป็น "Specific" 100% หากได้รับยาในขนาดสูงเกินขนาด ยายังคงสามารถไปยับยั้ง COX-1 ได้เช่นกัน</t>
        </is>
      </c>
      <c r="L81" s="186" t="n"/>
      <c r="M81" s="186" t="inlineStr">
        <is>
          <t>Musculoskeletal</t>
        </is>
      </c>
      <c r="N81" s="186" t="inlineStr">
        <is>
          <t>Osteoarthritis</t>
        </is>
      </c>
      <c r="O81" s="185" t="inlineStr">
        <is>
          <t>Clinic</t>
        </is>
      </c>
      <c r="P81" s="186" t="inlineStr">
        <is>
          <t>ข้อ 9 Pharma Plus เล่มม่วง (เฉลยข้อ ค)</t>
        </is>
      </c>
      <c r="Q81" s="185" t="inlineStr">
        <is>
          <t>แบบฝึกหัด</t>
        </is>
      </c>
      <c r="R81" s="185" t="inlineStr">
        <is>
          <t>เล่มม่วง</t>
        </is>
      </c>
      <c r="S81" s="185" t="inlineStr">
        <is>
          <t>CASE-MS-OA-YOUNG-01</t>
        </is>
      </c>
    </row>
    <row r="82" ht="24" customHeight="1" s="49">
      <c r="A82" s="185" t="n">
        <v>80</v>
      </c>
      <c r="B82" s="186" t="inlineStr">
        <is>
          <t>ผู้ป่วยชายอายุ 35 ปี มารพ.ด้วยปวดข้อที่นิ้วมือและเท้า ข้อที่ปวดบวมแดงร้อน มี lab serum uric 10 mg%, Scr 3mg% พบ synovial sodium urate crystal แพทย์์ Dx ว่าเป็น acute gouty arthritis</t>
        </is>
      </c>
      <c r="C82" s="186" t="inlineStr">
        <is>
          <t>ข้อมูลใดชี้ว่า เป็น gouty arthritis มากที่สุด</t>
        </is>
      </c>
      <c r="D82" s="186" t="n"/>
      <c r="E82" s="186" t="inlineStr">
        <is>
          <t>ปวดบวมข้อที่นิ้วมือและเท้า</t>
        </is>
      </c>
      <c r="F82" s="186" t="inlineStr">
        <is>
          <t>ปวดบวมแดงร้อน</t>
        </is>
      </c>
      <c r="G82" s="186" t="inlineStr">
        <is>
          <t>Uric acid</t>
        </is>
      </c>
      <c r="H82" s="186" t="inlineStr">
        <is>
          <t>Scr</t>
        </is>
      </c>
      <c r="I82" s="186" t="inlineStr">
        <is>
          <t>Synovial crystal</t>
        </is>
      </c>
      <c r="J82" s="185" t="n">
        <v>5</v>
      </c>
      <c r="K82" s="186" t="inlineStr">
        <is>
          <t>✅ คำตอบที่ถูกต้อง: ข้อ จ. การตรวจพบผลึกยูเรตในน้ำไขข้อ (Synovial fluid urate crystal)
🎯 ทำไมข้อนี้ถึงถูก:
การตรวจพบผลึก MSU ในน้ำไขข้อ (Synovial crystal) เป็น Gold standard เพียงหนึ่งเดียวที่ใช้ยืนยันการวินิจฉัยโรคเกาต์ได้อย่างเด็ดขาด 100%
🔍 ข้ออื่นผิดเพราะอะไร:
• ข้อ ก.: เป็นเพียงอาการและอาการแสดงทางคลินิก (Clinical manifestations) ซึ่งอาจพบในโรคข้ออักเสบจากการติดเชื้อ (Septic arthritis) หรือข้ออักเสบจากผลึกชนิดอื่น (Pseudogout) ได้เช่นกัน
• ข้อ ข.: เป็นเพียงอาการและอาการแสดงทางคลินิก (Clinical manifestations) ซึ่งอาจพบในโรคข้ออักเสบจากการติดเชื้อ (Septic arthritis) หรือข้ออักเสบจากผลึกชนิดอื่น (Pseudogout) ได้เช่นกัน
• ข้อ ค.: ระดับกรดยูริกในเลือดสูงไม่ได้แปลว่าเป็นโรคเกาต์เสมอไป (Asymptomatic hyperuricemia) และในทางกลับกัน ในระหว่างที่มีข้ออักเสบเฉียบพลันกำเริบ ระดับกรดยูริกในเลือดของผู้ป่วยโรคเกาต์อาจลดลงมาอยู่ในเกณฑ์ปกติได้ถึง 30% ของผู้ป่วย
• ข้อ ง.: เป็นค่าการทำงานของไต ไม่ใช่เกณฑ์วินิจฉัยโรคข้อเกาต์</t>
        </is>
      </c>
      <c r="L82" s="186" t="n"/>
      <c r="M82" s="186" t="inlineStr">
        <is>
          <t>Musculoskeletal</t>
        </is>
      </c>
      <c r="N82" s="186" t="inlineStr">
        <is>
          <t>Gout</t>
        </is>
      </c>
      <c r="O82" s="185" t="inlineStr">
        <is>
          <t>Clinic</t>
        </is>
      </c>
      <c r="P82" s="186" t="inlineStr">
        <is>
          <t>ข้อ 10 Pharma Plus เล่มม่วง (เฉลยข้อ จ)</t>
        </is>
      </c>
      <c r="Q82" s="185" t="inlineStr">
        <is>
          <t>แบบฝึกหัด</t>
        </is>
      </c>
      <c r="R82" s="185" t="inlineStr">
        <is>
          <t>เล่มม่วง</t>
        </is>
      </c>
      <c r="S82" s="185" t="inlineStr">
        <is>
          <t>CASE-MS-GOUT-35YO</t>
        </is>
      </c>
    </row>
    <row r="83" ht="24" customHeight="1" s="49">
      <c r="A83" s="185" t="n">
        <v>81</v>
      </c>
      <c r="B83" s="186" t="inlineStr">
        <is>
          <t>ผู้ป่วยชายอายุ 35 ปี มารพ.ด้วยปวดข้อที่นิ้วมือและเท้า ข้อที่ปวดบวมแดงร้อน มี lab serum uric 10 mg%, Scr 3mg% พบ synovial sodium urate crystal แพทย์์ Dx ว่าเป็น acute gouty arthritis</t>
        </is>
      </c>
      <c r="C83" s="186" t="inlineStr">
        <is>
          <t>ยาใดควรได้รับอันดับแรก</t>
        </is>
      </c>
      <c r="D83" s="186" t="n"/>
      <c r="E83" s="186" t="inlineStr">
        <is>
          <t>Allopurinol</t>
        </is>
      </c>
      <c r="F83" s="186" t="inlineStr">
        <is>
          <t>Aspirin</t>
        </is>
      </c>
      <c r="G83" s="186" t="inlineStr">
        <is>
          <t>Colchicine</t>
        </is>
      </c>
      <c r="H83" s="186" t="inlineStr">
        <is>
          <t>Prednisolone</t>
        </is>
      </c>
      <c r="I83" s="186" t="inlineStr">
        <is>
          <t>Probenecid</t>
        </is>
      </c>
      <c r="J83" s="185" t="n">
        <v>3</v>
      </c>
      <c r="K83" s="186" t="inlineStr">
        <is>
          <t>✅ คำตอบที่ถูกต้อง: ข้อ ค. Colchicine (หรือยาสเตียรอยด์ Prednisolone ในรายที่ข้ออักเสบหลายข้อ)
🎯 ทำไมข้อนี้ถึงถูก:
Colchicine: (หรือ Prednisolone) เป็นยาต้านการอักเสบที่มีประสิทธิภาพสูงในการระงับอาการข้ออักเสบเกาต์เฉียบพลัน โดย Colchicine 0.6 mg เม็ดแรกตามด้วย 0.6 mg ในอีก 1 ชั่วโมงถัดมา (Low-dose regimen) ช่วยลดอาการปวดบวมได้อย่างรวดเร็ว
🔍 ข้ออื่นผิดเพราะอะไร:
• ข้อ ก.: เป็นยาลดกรดยูริก (ULT) ห้ามเริ่มต้นใช้ในขณะที่ข้อกำลังอักเสบเฉียบพลัน เพราะจะทำให้ระดับยูริกในกระแสเลือดเปลี่ยนแปลงฉับพลัน เกิดการสลายและละลายของผลึกยูเรตที่ผิวข้อ ส่งผลให้ข้ออักเสบรุนแรงขึ้นและระยะเวลาการปวดยืดเยื้อออกไป
• ข้อ ข.: ในขนาดต่ำ (&lt; 2-3 g/day) แอสไพรินจะไปยับยั้งการขับกรดยูริกที่ท่อไตส่วนปลาย (Inhibit renal tubular uric acid excretion) ส่งผลให้ระดับกรดยูริกในเลือดสูงขึ้นและทำให้อาการเกาต์กำเริบหนักขึ้น จึงเป็นข้อห้ามใช้ในการระงับปวดเกาต์
• ข้อ ง.: (Prednisolone): ไม่ใช่คำตอบที่ถูกต้องตามแนวทางเวชปฏิบัติและหลักวิชาการทางเภสัชกรรมสำหรับกรณีนี้
• ข้อ จ.: เป็นยาลดกรดยูริก (ULT) ห้ามเริ่มต้นใช้ในขณะที่ข้อกำลังอักเสบเฉียบพลัน เพราะจะทำให้ระดับยูริกในกระแสเลือดเปลี่ยนแปลงฉับพลัน เกิดการสลายและละลายของผลึกยูเรตที่ผิวข้อ ส่งผลให้ข้ออักเสบรุนแรงขึ้นและระยะเวลาการปวดยืดเยื้อออกไป</t>
        </is>
      </c>
      <c r="L83" s="186" t="n"/>
      <c r="M83" s="186" t="inlineStr">
        <is>
          <t>Musculoskeletal</t>
        </is>
      </c>
      <c r="N83" s="186" t="inlineStr">
        <is>
          <t>Gout</t>
        </is>
      </c>
      <c r="O83" s="185" t="inlineStr">
        <is>
          <t>Clinic</t>
        </is>
      </c>
      <c r="P83" s="186" t="inlineStr">
        <is>
          <t>ข้อ 11 Pharma Plus เล่มม่วง (เฉลยข้อ ค)</t>
        </is>
      </c>
      <c r="Q83" s="185" t="inlineStr">
        <is>
          <t>แบบฝึกหัด</t>
        </is>
      </c>
      <c r="R83" s="185" t="inlineStr">
        <is>
          <t>เล่มม่วง</t>
        </is>
      </c>
      <c r="S83" s="185" t="inlineStr">
        <is>
          <t>CASE-MS-GOUT-35YO</t>
        </is>
      </c>
    </row>
    <row r="84" ht="24" customHeight="1" s="49">
      <c r="A84" s="185" t="n">
        <v>82</v>
      </c>
      <c r="B84" s="186" t="inlineStr">
        <is>
          <t>ผู้ป่วยประวัติเบาหวาน ความดันโลหิตสูง ไขมันในเลือดสูง ได้รับยา glibenclamide, MFM, simvastatin, HCTZ และซื้อยา ibuprofen กินเมื่อมีอาการปวดข้อ และกินยา CaCO3 เพื่อบำรุงกระดูกประจำ ยาใดทำให้เกิดปัจจัยเสี่ยงการเกิด gouty attack ในผู้ป่วยรายนี้</t>
        </is>
      </c>
      <c r="C84" s="186" t="inlineStr">
        <is>
          <t>ยาใดทำให้เกิดปัจจัยเสี่ยงการเกิด gouty attack ในผู้ป่วยรายนี้</t>
        </is>
      </c>
      <c r="D84" s="186" t="n"/>
      <c r="E84" s="186" t="inlineStr">
        <is>
          <t>CaCO3</t>
        </is>
      </c>
      <c r="F84" s="186" t="inlineStr">
        <is>
          <t>HCTZ</t>
        </is>
      </c>
      <c r="G84" s="186" t="inlineStr">
        <is>
          <t>Ibuprofen</t>
        </is>
      </c>
      <c r="H84" s="186" t="inlineStr">
        <is>
          <t>MFM</t>
        </is>
      </c>
      <c r="I84" s="186" t="inlineStr">
        <is>
          <t>Simvastatin</t>
        </is>
      </c>
      <c r="J84" s="185" t="n">
        <v>4</v>
      </c>
      <c r="K84" s="186" t="inlineStr">
        <is>
          <t>✅ คำตอบที่ถูกต้อง: ข้อ ง. HCTZ (Hydrochlorothiazide)
🎯 ทำไมข้อนี้ถึงถูก:
Hydrochlorothiazide (HCTZ) เป็นยาขับปัสสาวะที่มีรายงานอย่างชัดเจนว่าเพิ่มระดับกรดยูริกในเลือด และเป็นปัจจัยกระตุ้นให้เกิดข้ออักเสบเกาต์กำเริบ (Gout attack) บ่อยที่สุดในเวชปฏิบัติ จึงควรระมัดระวังหรือหลีกเลี่ยงในผู้ป่วยโรคเกาต์
🔍 ข้ออื่นผิดเพราะอะไร:
• ข้อ ก.: เป็นยาลดกรดยูริกในเลือด โดยยับยั้งเอนไซม์ Xanthine oxidase ไม่ใช่ยาที่ทำให้ยูริกสูง
• ข้อ ข.: เป็นยาต้านการอักเสบที่ออกฤทธิ์ยับยั้ง Tubulin polymerization ไม่ส่งผลเพิ่มระดับกรดยูริกในเลือด
• ข้อ ค.: เป็นยาต้านการอักเสบกลุ่ม NSAIDs ใช้รักษาอาการข้ออักเสบเกาต์เฉียบพลัน ไม่มีผลเพิ่มระดับกรดยูริกในเลือดอย่างมีนัยสำคัญ
• ข้อ จ.: เป็นยาต้านการอักเสบกลุ่ม NSAIDs ใช้รักษาอาการข้ออักเสบเกาต์เฉียบพลัน ไม่มีผลเพิ่มระดับกรดยูริกในเลือดอย่างมีนัยสำคัญ</t>
        </is>
      </c>
      <c r="L84" s="186" t="n"/>
      <c r="M84" s="186" t="inlineStr">
        <is>
          <t>Musculoskeletal</t>
        </is>
      </c>
      <c r="N84" s="186" t="inlineStr">
        <is>
          <t>Gout</t>
        </is>
      </c>
      <c r="O84" s="185" t="inlineStr">
        <is>
          <t>Clinic</t>
        </is>
      </c>
      <c r="P84" s="186" t="inlineStr">
        <is>
          <t>ข้อ 12 Pharma Plus เล่มม่วง (เฉลยข้อ ง)</t>
        </is>
      </c>
      <c r="Q84" s="185" t="inlineStr">
        <is>
          <t>แบบฝึกหัด</t>
        </is>
      </c>
      <c r="R84" s="185" t="inlineStr">
        <is>
          <t>เล่มม่วง</t>
        </is>
      </c>
      <c r="S84" s="185" t="n"/>
    </row>
    <row r="85" ht="24" customHeight="1" s="49">
      <c r="A85" s="185" t="n">
        <v>83</v>
      </c>
      <c r="B85" s="186" t="inlineStr"/>
      <c r="C85" s="186" t="inlineStr">
        <is>
          <t>ยาใดควรระวังในกลุ่ม sulfonamide</t>
        </is>
      </c>
      <c r="D85" s="186" t="n"/>
      <c r="E85" s="186" t="inlineStr">
        <is>
          <t>Allopurinol</t>
        </is>
      </c>
      <c r="F85" s="186" t="inlineStr">
        <is>
          <t>Colchicine</t>
        </is>
      </c>
      <c r="G85" s="186" t="inlineStr">
        <is>
          <t>HCTZ</t>
        </is>
      </c>
      <c r="H85" s="186" t="inlineStr">
        <is>
          <t>Ibuprofen</t>
        </is>
      </c>
      <c r="I85" s="186" t="inlineStr">
        <is>
          <t>Naproxen</t>
        </is>
      </c>
      <c r="J85" s="185" t="n">
        <v>3</v>
      </c>
      <c r="K85" s="186" t="inlineStr">
        <is>
          <t>✅ คำตอบที่ถูกต้อง: ข้อ ค. HCTZ (Hydrochlorothiazide)
🎯 ทำไมข้อนี้ถึงถูก:
ในบรรดาตัวเลือกที่กำหนด HCTZ เป็นยาตัวเดียวที่มีโครงสร้างโมเลกุลเป็น Sulfonamide derivative จึงเป็นยาที่ควรระวังในผู้ป่วยที่แพ้ยากลุ่ม Sulfonamide
🔍 ข้ออื่นผิดเพราะอะไร:
• ข้อ ก.: เป็นโครงสร้าง Purine analog (Pyrazolo[3,4-d]pyrimidine) ไม่มีหมู่ Sulfonamide
• ข้อ ข.: เป็นสารอัลคาลอยด์ธรรมชาติจากต้น Colchicum autumnale โครงสร้างเป็น Tricyclic alkaloid ไม่มีหมู่ Sulfa
• ข้อ ง.: เป็นยากลุ่ม Arylpropionic acid derivatives ไม่มีโครงสร้างของ Sulfonamide
• ข้อ จ.: เป็นยากลุ่ม Arylpropionic acid derivatives ไม่มีโครงสร้างของ Sulfonamide</t>
        </is>
      </c>
      <c r="L85" s="186" t="n"/>
      <c r="M85" s="186" t="inlineStr">
        <is>
          <t>Musculoskeletal</t>
        </is>
      </c>
      <c r="N85" s="186" t="inlineStr">
        <is>
          <t>Gout</t>
        </is>
      </c>
      <c r="O85" s="185" t="inlineStr">
        <is>
          <t>Clinic</t>
        </is>
      </c>
      <c r="P85" s="186" t="inlineStr">
        <is>
          <t>ข้อ 13 Pharma Plus เล่มม่วง (เฉลยข้อ ค)</t>
        </is>
      </c>
      <c r="Q85" s="185" t="inlineStr">
        <is>
          <t>แบบฝึกหัด</t>
        </is>
      </c>
      <c r="R85" s="185" t="inlineStr">
        <is>
          <t>เล่มม่วง</t>
        </is>
      </c>
      <c r="S85" s="185" t="n"/>
    </row>
    <row r="86" ht="24" customHeight="1" s="49">
      <c r="A86" s="185" t="n">
        <v>84</v>
      </c>
      <c r="B86" s="186" t="inlineStr"/>
      <c r="C86" s="186" t="inlineStr">
        <is>
          <t>NSAID ที่มีฤทธิ์เปลี่ยนแปลงระดับ uric acid ในเลือด</t>
        </is>
      </c>
      <c r="D86" s="186" t="n"/>
      <c r="E86" s="186" t="inlineStr">
        <is>
          <t>Aspirin</t>
        </is>
      </c>
      <c r="F86" s="186" t="inlineStr">
        <is>
          <t>Celecoxib</t>
        </is>
      </c>
      <c r="G86" s="186" t="inlineStr">
        <is>
          <t>Ibuprofen</t>
        </is>
      </c>
      <c r="H86" s="186" t="inlineStr">
        <is>
          <t>Nimesulide</t>
        </is>
      </c>
      <c r="I86" s="186" t="inlineStr">
        <is>
          <t>Piroxicam</t>
        </is>
      </c>
      <c r="J86" s="185" t="n">
        <v>1</v>
      </c>
      <c r="K86" s="186" t="inlineStr">
        <is>
          <t>✅ คำตอบที่ถูกต้อง: ข้อ ก. Aspirin (Acetylsalicylic acid)
🎯 ทำไมข้อนี้ถึงถูก:
เป็นยา NSAID เพียงตัวเดียวที่มีคุณสมบัติเปลี่ยนแปลงระดับกรดยูริกในเลือดอย่างชัดเจนและขึ้นกับขนาดยา (Biphasic effect) ต่างจาก NSAIDs ตัวอื่นๆ ทั่วไป
🔍 ข้ออื่นผิดเพราะอะไร:
• ข้อ ข.: เป็นยากลุ่ม NSAIDs ที่ออกฤทธิ์ต้านการอักเสบโดยยับยั้งเอนไซม์ COX แต่ไม่มีผลรบกวนการขับถ่ายกรดยูริกที่ท่อไตอย่างมีนัยสำคัญ จึงไม่เปลี่ยนแปลงระดับกรดยูริกในเลือด
• ข้อ ค.: เป็นยากลุ่ม NSAIDs ที่ออกฤทธิ์ต้านการอักเสบโดยยับยั้งเอนไซม์ COX แต่ไม่มีผลรบกวนการขับถ่ายกรดยูริกที่ท่อไตอย่างมีนัยสำคัญ จึงไม่เปลี่ยนแปลงระดับกรดยูริกในเลือด
• ข้อ ง.: เป็นยากลุ่ม NSAIDs ที่ออกฤทธิ์ต้านการอักเสบโดยยับยั้งเอนไซม์ COX แต่ไม่มีผลรบกวนการขับถ่ายกรดยูริกที่ท่อไตอย่างมีนัยสำคัญ จึงไม่เปลี่ยนแปลงระดับกรดยูริกในเลือด
• ข้อ จ.: เป็นยากลุ่ม NSAIDs ที่ออกฤทธิ์ต้านการอักเสบโดยยับยั้งเอนไซม์ COX แต่ไม่มีผลรบกวนการขับถ่ายกรดยูริกที่ท่อไตอย่างมีนัยสำคัญ จึงไม่เปลี่ยนแปลงระดับกรดยูริกในเลือด</t>
        </is>
      </c>
      <c r="L86" s="186" t="n"/>
      <c r="M86" s="186" t="inlineStr">
        <is>
          <t>Musculoskeletal</t>
        </is>
      </c>
      <c r="N86" s="186" t="inlineStr">
        <is>
          <t>Gout</t>
        </is>
      </c>
      <c r="O86" s="185" t="inlineStr">
        <is>
          <t>Clinic</t>
        </is>
      </c>
      <c r="P86" s="186" t="inlineStr">
        <is>
          <t>ข้อ 14 Pharma Plus เล่มม่วง (เฉลยข้อ ก)</t>
        </is>
      </c>
      <c r="Q86" s="185" t="inlineStr">
        <is>
          <t>แบบฝึกหัด</t>
        </is>
      </c>
      <c r="R86" s="185" t="inlineStr">
        <is>
          <t>เล่มม่วง</t>
        </is>
      </c>
      <c r="S86" s="185" t="n"/>
    </row>
    <row r="87" ht="24" customHeight="1" s="49">
      <c r="A87" s="185" t="n">
        <v>85</v>
      </c>
      <c r="B87" s="186" t="inlineStr">
        <is>
          <t>ชายไทยอายุ 60 ปี มีโรคประจำตัวเป็นโรคเกาท์ มาที่โรงพยาบาลเนื่องจากโรคเกาท์กำเริบ จากการซักประวัติทราบว่าเมื่อคืนผู้ป่วยดื่มเหล้าและรับประทานเป็ดย่างเป็นกับแกล้ม สำหรับยาเดิมที่เคยได้รับคือ indomethacin</t>
        </is>
      </c>
      <c r="C87" s="186" t="inlineStr">
        <is>
          <t>ข้อใดไม่ใช่ลักษณะหรืออาการของโรคเกาท์</t>
        </is>
      </c>
      <c r="D87" s="186" t="n"/>
      <c r="E87" s="186" t="inlineStr">
        <is>
          <t>เกิดจากการสร้าง uric acid มากเกินไป</t>
        </is>
      </c>
      <c r="F87" s="186" t="inlineStr">
        <is>
          <t>เกิดจากการที่ขับ uric acid ได้น้อยลง</t>
        </is>
      </c>
      <c r="G87" s="186" t="inlineStr">
        <is>
          <t>อาการจะค่อยๆปวด มากขึ้นเรื่อย ๆ</t>
        </is>
      </c>
      <c r="H87" s="186" t="inlineStr">
        <is>
          <t>อาการมักจะเกิดตอนกลางคืนหรือเช้ามืด</t>
        </is>
      </c>
      <c r="I87" s="186" t="inlineStr">
        <is>
          <t>อาจพบนิ่วตกตะกอนที่ไตได้</t>
        </is>
      </c>
      <c r="J87" s="185" t="n">
        <v>3</v>
      </c>
      <c r="K87" s="186" t="inlineStr">
        <is>
          <t>✅ คำตอบที่ถูกต้อง: ข้อ ค. อาการจะค่อยๆ ปวด มากขึ้นเรื่อยๆ (เป็นข้อความที่ผิด)
🎯 ทำไมข้อนี้ถึงถูก:
โจทย์ถามว่าข้อใดกล่าวไม่ถูกต้องเกี่ยวกับโรคเกาต์กำเริบ: ข้อ ค. ที่ระบุว่า "อาการจะค่อยๆ ปวดมากขึ้นเรื่อยๆ" นั้นผิด เพราะเกาต์มีลักษณะปวดรุนแรงแบบเฉียบพลันฉับพลัน (Explosive acute attack) ต่างจากโรคข้อเสื่อม (OA) ที่อาการปวดจะค่อยๆ เป็นค่อยๆ ไปตามการใช้งาน
🔍 ข้ออื่นผิดเพราะอะไร:
• ข้อ ก. (เกิดจากการสร้าง uric acid มากเกินไป): ถูกต้อง เป็นหนึ่งในกลไกของโรคเกาต์ (Overproduction ~10%)
• ข้อ ข. (เกิดจากการที่ขับ uric acid ได้น้อยลง): ถูกต้อง เป็นสาเหตุหลักของผู้ป่วยโรคเกาต์ส่วนใหญ่ (Underexcretion ~90%)
• ข้อ ง. (อาการมักจะเกิดตอนกลางคืนหรือเช้ามืด): ถูกต้อง เป็นช่วงเวลาที่พบบ่อยที่สุดของ Gout attack
• ข้อ จ. (อาจพบนิ่วตกตะกอนที่ไตได้): ถูกต้อง กรดยูริกที่ละลายไม่หมดในปัสสาวะที่เป็นกรดสามารถตกผลึกกลายเป็นนิ่วทางเดินปัสสาวะ (Uric acid nephrolithiasis) ได้</t>
        </is>
      </c>
      <c r="L87" s="186" t="n"/>
      <c r="M87" s="186" t="inlineStr">
        <is>
          <t>Musculoskeletal</t>
        </is>
      </c>
      <c r="N87" s="186" t="inlineStr">
        <is>
          <t>Gout</t>
        </is>
      </c>
      <c r="O87" s="185" t="inlineStr">
        <is>
          <t>Clinic</t>
        </is>
      </c>
      <c r="P87" s="186" t="inlineStr">
        <is>
          <t>ข้อ 15 Pharma Plus เล่มม่วง (เฉลยข้อ ค)</t>
        </is>
      </c>
      <c r="Q87" s="185" t="inlineStr">
        <is>
          <t>แบบฝึกหัด</t>
        </is>
      </c>
      <c r="R87" s="185" t="inlineStr">
        <is>
          <t>เล่มม่วง</t>
        </is>
      </c>
      <c r="S87" s="185" t="inlineStr">
        <is>
          <t>CASE-MS-GOUT-60YO</t>
        </is>
      </c>
    </row>
    <row r="88" ht="24" customHeight="1" s="49">
      <c r="A88" s="185" t="n">
        <v>86</v>
      </c>
      <c r="B88" s="186" t="inlineStr">
        <is>
          <t>ชายไทยอายุ 60 ปี มีโรคประจำตัวเป็นโรคเกาท์ มาที่โรงพยาบาลเนื่องจากโรคเกาท์กำเริบ จากการซักประวัติทราบว่าเมื่อคืนผู้ป่วยดื่มเหล้าและรับประทานเป็ดย่างเป็นกับแกล้ม สำหรับยาเดิมที่เคยได้รับคือ indomethacin</t>
        </is>
      </c>
      <c r="C88" s="186" t="inlineStr">
        <is>
          <t>ข้อใดผิด</t>
        </is>
      </c>
      <c r="D88" s="186" t="n"/>
      <c r="E88" s="186" t="inlineStr">
        <is>
          <t>โรคที่อาจมีผลทำให้ระดับ uric acid สูงขึ้น ได้แก่ เบาหวาน ความดันโลหิตสูง</t>
        </is>
      </c>
      <c r="F88" s="186" t="inlineStr">
        <is>
          <t>หากผู้ป่วยมีอาการปวดข้อ ข้อบวมควรรีบให้ยาลดระดับ uric acid ในเลือด</t>
        </is>
      </c>
      <c r="G88" s="186" t="inlineStr">
        <is>
          <t>การให้ยา aspirin ในขนาด 3 g ต่อวัน มีผลให้ระดับ uric acid ลดลง</t>
        </is>
      </c>
      <c r="H88" s="186" t="inlineStr">
        <is>
          <t>ยา colchicine จะให้ผลการรักษาที่ดีใน 2 วันแรกของ gout attack</t>
        </is>
      </c>
      <c r="I88" s="186" t="inlineStr">
        <is>
          <t>พันธุกรรม มีผลต่อการเกิดโรค</t>
        </is>
      </c>
      <c r="J88" s="185" t="n">
        <v>2</v>
      </c>
      <c r="K88" s="186" t="inlineStr">
        <is>
          <t>✅ คำตอบที่ถูกต้อง: ข้อ ข. หากผู้ป่วยมีอาการปวดข้อ ข้อบวมควรรีบให้ยาลดระดับ uric acid ในเลือด (เป็นข้อความที่ผิด)
🎯 ทำไมข้อนี้ถึงถูก:
โจทย์ถามข้อความที่ไม่ถูกต้อง: ข้อ ข. ที่ระบุว่า "หากผู้ป่วยมีอาการปวดข้อ ข้อบวมควรรีบให้ยาลดระดับ uric acid" เป็นการจัดการที่ผิดหลักการทางเภสัชบำบัดอย่างร้ายแรง
🔍 ข้ออื่นผิดเพราะอะไร:
• ข้อ ก. (เบาหวาน ความดันโลหิตสูง สัมพันธ์กับกรดยูริกสูง): ถูกต้อง เป็นส่วนหนึ่งของ Metabolic syndrome ซึ่งส่งผลลดการขับกรดยูริกทางไต
• ข้อ ค. (Aspirin ขนาด 3 g/day มีผลให้ระดับ uric acid ลดลง): ถูกต้อง ตามหลักเภสัชวิทยา แอสไพรินขนาดสูงมาก (&gt; 3-4 g/day) มีฤทธิ์ Uricosuric ขับกรดยูริกออกทางไต
• ข้อ ง. (Colchicine ให้ผลการรักษาที่ดีใน 2 วันแรกของ gout attack): ถูกต้อง Colchicine จะได้ผลดีที่สุดเมื่อเริ่มภายใน 24-36 ชั่วโมงแรกหลังเริ่มมีอาการ
• ข้อ จ. (พันธุกรรมมีผลต่อการเกิดโรค): ถูกต้อง ความผิดปกติของยีนตัวขนส่งยูเรต (เช่น SLC2A9, ABCG2) ถ่ายทอดทางพันธุกรรมได้</t>
        </is>
      </c>
      <c r="L88" s="186" t="n"/>
      <c r="M88" s="186" t="inlineStr">
        <is>
          <t>Musculoskeletal</t>
        </is>
      </c>
      <c r="N88" s="186" t="inlineStr">
        <is>
          <t>Gout</t>
        </is>
      </c>
      <c r="O88" s="185" t="inlineStr">
        <is>
          <t>Clinic</t>
        </is>
      </c>
      <c r="P88" s="186" t="inlineStr">
        <is>
          <t>ข้อ 16 Pharma Plus เล่มม่วง (เฉลยข้อ ข)</t>
        </is>
      </c>
      <c r="Q88" s="185" t="inlineStr">
        <is>
          <t>แบบฝึกหัด</t>
        </is>
      </c>
      <c r="R88" s="185" t="inlineStr">
        <is>
          <t>เล่มม่วง</t>
        </is>
      </c>
      <c r="S88" s="185" t="inlineStr">
        <is>
          <t>CASE-MS-GOUT-60YO</t>
        </is>
      </c>
    </row>
    <row r="89" ht="24" customHeight="1" s="49">
      <c r="A89" s="185" t="n">
        <v>87</v>
      </c>
      <c r="B89" s="186" t="inlineStr">
        <is>
          <t>ชายไทยอายุ 60 ปี มีโรคประจำตัวเป็นโรคเกาท์ มาที่โรงพยาบาลเนื่องจากโรคเกาท์กำเริบ จากการซักประวัติทราบว่าเมื่อคืนผู้ป่วยดื่มเหล้าและรับประทานเป็ดย่างเป็นกับแกล้ม สำหรับยาเดิมที่เคยได้รับคือ indomethacin</t>
        </is>
      </c>
      <c r="C89" s="186" t="inlineStr">
        <is>
          <t>ข้อใดเป็นแบบแผนการรักษาที่เหมาะสมกับผู้ป่วยในลักษณะนี้</t>
        </is>
      </c>
      <c r="D89" s="186" t="n"/>
      <c r="E89" s="186" t="inlineStr">
        <is>
          <t>Indomethacin</t>
        </is>
      </c>
      <c r="F89" s="186" t="inlineStr">
        <is>
          <t>Colchicine</t>
        </is>
      </c>
      <c r="G89" s="186" t="inlineStr">
        <is>
          <t>Indomethacin + colchicine</t>
        </is>
      </c>
      <c r="H89" s="186" t="inlineStr">
        <is>
          <t>Colchicine + allopurinol</t>
        </is>
      </c>
      <c r="I89" s="186" t="inlineStr">
        <is>
          <t>Indomethacin + colchicine + allopurinol</t>
        </is>
      </c>
      <c r="J89" s="185" t="n">
        <v>1</v>
      </c>
      <c r="K89" s="186" t="inlineStr">
        <is>
          <t>✅ คำตอบที่ถูกต้อง: ข้อ ก. Indomethacin (หรือเพิ่มขนาดยา / ให้ Colchicine เสริม)
🎯 ทำไมข้อนี้ถึงถูก:
เป็นยาต้านการอักเสบที่ตรงจุดและตรงกับประวัติการตอบสนองเดิมของผู้ป่วยรายนี้ โดยให้เดี่ยวๆ ในขนาดเต็มเพื่อระงับการอักเสบเฉียบพลัน
🔍 ข้ออื่นผิดเพราะอะไร:
• ข้อ ข.: สามารถใช้ได้เช่นกัน แต่ผู้ป่วยเคยได้ผลดีจาก Indomethacin มาก่อน
• ข้อ ค.: การใช้ยาต้านการอักเสบสองตัวร่วมกันจะพิจารณาเฉพาะในรายที่รุนแรงมาก (Severe polyarticular gout flare) และเพิ่มความเสี่ยงต่อพิษทางเดินอาหาร
• ข้อ ง.: มี Allopurinol ร่วมด้วย ซึ่งห้ามเริ่มยา Allopurinol ในขณะที่ข้อกำลังอักเสบเฉียบพลัน
• ข้อ จ.: มี Allopurinol ร่วมด้วย ซึ่งห้ามเริ่มยา Allopurinol ในขณะที่ข้อกำลังอักเสบเฉียบพลัน</t>
        </is>
      </c>
      <c r="L89" s="186" t="n"/>
      <c r="M89" s="186" t="inlineStr">
        <is>
          <t>Musculoskeletal</t>
        </is>
      </c>
      <c r="N89" s="186" t="inlineStr">
        <is>
          <t>Gout</t>
        </is>
      </c>
      <c r="O89" s="185" t="inlineStr">
        <is>
          <t>Clinic</t>
        </is>
      </c>
      <c r="P89" s="186" t="inlineStr">
        <is>
          <t>ข้อ 17 Pharma Plus เล่มม่วง (เฉลยข้อ ก)</t>
        </is>
      </c>
      <c r="Q89" s="185" t="inlineStr">
        <is>
          <t>แบบฝึกหัด</t>
        </is>
      </c>
      <c r="R89" s="185" t="inlineStr">
        <is>
          <t>เล่มม่วง</t>
        </is>
      </c>
      <c r="S89" s="185" t="inlineStr">
        <is>
          <t>CASE-MS-GOUT-60YO</t>
        </is>
      </c>
    </row>
    <row r="90" ht="24" customHeight="1" s="49">
      <c r="A90" s="185" t="n">
        <v>88</v>
      </c>
      <c r="B90" s="186" t="inlineStr">
        <is>
          <t>ผู้ป่วยชายไทย อายุ 45 ปี มีอาการปวด บวมแดง ที่ข้อนี้วหัวแม่เท้าข้างซ้าย มา 1 วัน จากการซักประวัติเพิ่มเติมพบว่า เมื่อวานผู้ป่วยรับประทานซุปหน่อไม้และเกาเหลาเครื่องในหมู และมีอาการในตอนเช้า จึงมาหาหมอที่โรงพยาบาล</t>
        </is>
      </c>
      <c r="C90" s="186" t="inlineStr">
        <is>
          <t>จากข้อมูลข้างต้นท่านคิดว่าผู้ป่วยรายนี้ป่วยเป็นโรคใด</t>
        </is>
      </c>
      <c r="D90" s="186" t="n"/>
      <c r="E90" s="186" t="inlineStr">
        <is>
          <t>Rheumatoid arthritis</t>
        </is>
      </c>
      <c r="F90" s="186" t="inlineStr">
        <is>
          <t>Osteoarthritis</t>
        </is>
      </c>
      <c r="G90" s="186" t="inlineStr">
        <is>
          <t>Acute Gout</t>
        </is>
      </c>
      <c r="H90" s="186" t="inlineStr">
        <is>
          <t>Osteoporosis</t>
        </is>
      </c>
      <c r="I90" s="186" t="inlineStr">
        <is>
          <t>Osteomalacia</t>
        </is>
      </c>
      <c r="J90" s="185" t="n">
        <v>3</v>
      </c>
      <c r="K90" s="186" t="inlineStr">
        <is>
          <t>✅ คำตอบที่ถูกต้อง: ข้อ ค. Acute Gout (โรคข้ออักเสบเกาต์เฉียบพลัน)
🎯 ทำไมข้อนี้ถึงถูก:
ประวัติและอาการแสดงทั้งหมดตรงตามเกณฑ์ทางคลินิกของโรคข้ออักเสบเกาต์เฉียบพลัน (Acute Gout) 100%
🔍 ข้ออื่นผิดเพราะอะไร:
• ข้อ ก. (Rheumatoid arthritis): โรคข้ออักเสบรูมาตอยด์ มีการอักเสบของข้อนิ้วมือแบบสมมาตรสองข้างเรื้อรังและมี Morning stiffness &gt; 1 ชั่วโมง
• ข้อ ข. (Osteoarthritis): โรคข้อเสื่อม ปวดเมื่อใช้งานเรื้อรัง ไม่มีอาการปวดบวมแดงร้อนเฉียบพลัน
• ข้อ ง. (Osteoporosis): กระดูกพรุนไม่ทำให้ปวดข้อเฉียบพลัน
• ข้อ จ. (Osteomalacia): กระดูกอ่อน มีอาการปวดกระดูกทั่วตัวและกล้ามเนื้อล้า</t>
        </is>
      </c>
      <c r="L90" s="186" t="n"/>
      <c r="M90" s="186" t="inlineStr">
        <is>
          <t>Musculoskeletal</t>
        </is>
      </c>
      <c r="N90" s="186" t="inlineStr">
        <is>
          <t>Gout</t>
        </is>
      </c>
      <c r="O90" s="185" t="inlineStr">
        <is>
          <t>Clinic</t>
        </is>
      </c>
      <c r="P90" s="186" t="inlineStr">
        <is>
          <t>ข้อ 18 Pharma Plus เล่มม่วง (เฉลยข้อ ค)</t>
        </is>
      </c>
      <c r="Q90" s="185" t="inlineStr">
        <is>
          <t>แบบฝึกหัด</t>
        </is>
      </c>
      <c r="R90" s="185" t="inlineStr">
        <is>
          <t>เล่มม่วง</t>
        </is>
      </c>
      <c r="S90" s="185" t="inlineStr">
        <is>
          <t>CASE-MS-GOUT-45YO-B</t>
        </is>
      </c>
    </row>
    <row r="91" ht="24" customHeight="1" s="49">
      <c r="A91" s="185" t="n">
        <v>89</v>
      </c>
      <c r="B91" s="186" t="inlineStr">
        <is>
          <t>ผู้ป่วยชายไทย อายุ 45 ปี มีอาการปวด บวมแดง ที่ข้อนี้วหัวแม่เท้าข้างซ้าย มา 1 วัน จากการซักประวัติเพิ่มเติมพบว่า เมื่อวานผู้ป่วยรับประทานซุปหน่อไม้และเกาเหลาเครื่องในหมู และมีอาการในตอนเช้า จึงมาหาหมอที่โรงพยาบาล</t>
        </is>
      </c>
      <c r="C91" s="186" t="inlineStr">
        <is>
          <t>ข้อใดเป็นสาเหตุของโรคในผู้ป่วยรายนี้</t>
        </is>
      </c>
      <c r="D91" s="186" t="n"/>
      <c r="E91" s="186" t="inlineStr">
        <is>
          <t>เกิดจากการมีภาวะกรดยูริกในเลือดสูง และมีผลึก monosodium glutamate ตกตะกอนในข้อ</t>
        </is>
      </c>
      <c r="F91" s="186" t="inlineStr">
        <is>
          <t>เกิดจากการเสื่อมสภาพของกระดูกอ่อน โดยถูกทำลายจนเกิดการผิดรูปร่างไป</t>
        </is>
      </c>
      <c r="G91" s="186" t="inlineStr">
        <is>
          <t>เกิดจากการอักเสบเรื้อรังของเนื้อเยื่อไขกระดูกและกระดูกอ่อนถูกทำลาย</t>
        </is>
      </c>
      <c r="H91" s="186" t="inlineStr">
        <is>
          <t>เกิดจากโรค autoimmune ทำให้มีปุ่ม tophi เกิดขึ้นบริเวณข้ออักเสบ</t>
        </is>
      </c>
      <c r="I91" s="186" t="inlineStr">
        <is>
          <t>ไม่มีข้อใดถูก</t>
        </is>
      </c>
      <c r="J91" s="185" t="n">
        <v>5</v>
      </c>
      <c r="K91" s="186" t="inlineStr">
        <is>
          <t>✅ คำตอบที่ถูกต้อง: ข้อ จ. ไม่มีข้อใดถูก
🎯 ทำไมข้อนี้ถึงถูก:
โจทย์ข้อนี้เป็นข้อสอบดักทาง (Distractor trap): ตัวเลือก ข้อ ก. ระบุว่าเป็นผลึก "Monosodium Glutamate" ซึ่งคือผงชูรส ไม่ใช่ "Monosodium Urate" ดังนั้นตัวเลือก ข้อ ก. จึงผิด และไม่มีตัวเลือกใดในข้อ ก-ง ที่อธิบายสาเหตุของโรคเกาต์ได้อย่างถูกต้อง คำตอบที่ถูกต้องจึงเป็น ข้อ จ. ไม่มีข้อใดถูก
🔍 ข้ออื่นผิดเพราะอะไร:
• ข้อ ก. (ผลึก monosodium glutamate ตกตะกอนในข้อ): ผิด Monosodium Glutamate (MSG) คือผงชูรส ผลึกที่แท้จริงในโรคเกาต์คือ "Monosodium Urate (MSU)"
• ข้อ ข. (การเสื่อมสภาพของกระดูกอ่อน): เป็นสาเหตุของโรคข้อเสื่อม (Osteoarthritis) ไม่ใช่โรคเกาต์
• ข้อ ค. (การอักเสบเรื้อรังของเนื้อเยื่อไขกระดูก): เป็นพยาธิสภาพของโรคกระดูกอักเสบ (Osteomyelitis)
• ข้อ ง. (โรค autoimmune ทำให้มีปุ่ม tophi): ผิด โรคเกาต์ไม่ใช่โรค Autoimmune (โรคภูมิต้านตนเอง) เหมือนรูมาตอยด์หรือ SLE แต่เป็นโรคข้ออักเสบจากผลึกผลึกสะสม (Crystal-induced arthropathy)</t>
        </is>
      </c>
      <c r="L91" s="186" t="n"/>
      <c r="M91" s="186" t="inlineStr">
        <is>
          <t>Musculoskeletal</t>
        </is>
      </c>
      <c r="N91" s="186" t="inlineStr">
        <is>
          <t>Gout</t>
        </is>
      </c>
      <c r="O91" s="185" t="inlineStr">
        <is>
          <t>Clinic</t>
        </is>
      </c>
      <c r="P91" s="186" t="inlineStr">
        <is>
          <t>ข้อ 19 Pharma Plus เล่มม่วง (เฉลยข้อ จ)</t>
        </is>
      </c>
      <c r="Q91" s="185" t="inlineStr">
        <is>
          <t>แบบฝึกหัด</t>
        </is>
      </c>
      <c r="R91" s="185" t="inlineStr">
        <is>
          <t>เล่มม่วง</t>
        </is>
      </c>
      <c r="S91" s="185" t="inlineStr">
        <is>
          <t>CASE-MS-GOUT-45YO-B</t>
        </is>
      </c>
    </row>
    <row r="92" ht="24" customHeight="1" s="49">
      <c r="A92" s="185" t="n">
        <v>90</v>
      </c>
      <c r="B92" s="186" t="inlineStr">
        <is>
          <t>ผู้ป่วยชายไทย อายุ 45 ปี มีอาการปวด บวมแดง ที่ข้อนี้วหัวแม่เท้าข้างซ้าย มา 1 วัน จากการซักประวัติเพิ่มเติมพบว่า เมื่อวานผู้ป่วยรับประทานซุปหน่อไม้และเกาเหลาเครื่องในหมู และมีอาการในตอนเช้า จึงมาหาหมอที่โรงพยาบาล</t>
        </is>
      </c>
      <c r="C92" s="186" t="inlineStr">
        <is>
          <t>ยาใดต่อไปนี้ไม่มีผลต่อระดับกรดยูริกในร่างกาย</t>
        </is>
      </c>
      <c r="D92" s="186" t="n"/>
      <c r="E92" s="186" t="inlineStr">
        <is>
          <t>Diuretic</t>
        </is>
      </c>
      <c r="F92" s="186" t="inlineStr">
        <is>
          <t>Salicylates low dose</t>
        </is>
      </c>
      <c r="G92" s="186" t="inlineStr">
        <is>
          <t>Pyrazinamide</t>
        </is>
      </c>
      <c r="H92" s="186" t="inlineStr">
        <is>
          <t>Ethambutol</t>
        </is>
      </c>
      <c r="I92" s="186" t="inlineStr">
        <is>
          <t>ไม่มีข้อใดถูก</t>
        </is>
      </c>
      <c r="J92" s="185" t="n">
        <v>5</v>
      </c>
      <c r="K92" s="186" t="inlineStr">
        <is>
          <t>✅ คำตอบที่ถูกต้อง: ข้อ จ. ไม่มีข้อใดถูก (ทุกตัวใน ก-ง ล้วนมีผลเพิ่มกรดยูริกในเลือดทั้งสิ้น)
🎯 ทำไมข้อนี้ถึงถูก:
เนื่องจากยาทุกตัวในตัวเลือก ข้อ ก. ถึง ข้อ ง. (Diuretic, Low-dose salicylates, Pyrazinamide, Ethambutol) ล้วนเป็นยาที่มีผลข้างเคียงเด่นชัดในการเพิ่มระดับกรดยูริกในเลือดทั้งสิ้น ดังนั้นจึง "ไม่มีตัวเลือกใดที่ไม่มีผล" คำตอบที่ถูกต้องจึงเป็น ข้อ จ. ไม่มีข้อใดถูก
🔍 ข้ออื่นผิดเพราะอะไร:
• ข้อ ก. (Diuretic): มีผลเพิ่มระดับกรดยูริกในเลือดสูงมาก
• ข้อ ข. (Salicylates low dose): มีผลเพิ่มระดับกรดยูริกในเลือด
• ข้อ ค. (Pyrazinamide): มีผลข้างเคียงทำให้เกิด Hyperuricemia และปวดข้อรุนแรง
• ข้อ ง. (Ethambutol): มีผลลดการขับกรดยูริกและเพิ่มระดับกรดยูริกในเลือดเช่นกัน</t>
        </is>
      </c>
      <c r="L92" s="186" t="n"/>
      <c r="M92" s="186" t="inlineStr">
        <is>
          <t>Musculoskeletal</t>
        </is>
      </c>
      <c r="N92" s="186" t="inlineStr">
        <is>
          <t>Gout</t>
        </is>
      </c>
      <c r="O92" s="185" t="inlineStr">
        <is>
          <t>Clinic</t>
        </is>
      </c>
      <c r="P92" s="186" t="inlineStr">
        <is>
          <t>ข้อ 20 Pharma Plus เล่มม่วง (เฉลยข้อ จ)</t>
        </is>
      </c>
      <c r="Q92" s="185" t="inlineStr">
        <is>
          <t>แบบฝึกหัด</t>
        </is>
      </c>
      <c r="R92" s="185" t="inlineStr">
        <is>
          <t>เล่มม่วง</t>
        </is>
      </c>
      <c r="S92" s="185" t="inlineStr">
        <is>
          <t>CASE-MS-GOUT-45YO-B</t>
        </is>
      </c>
    </row>
    <row r="93" ht="24" customHeight="1" s="49">
      <c r="A93" s="185" t="n">
        <v>91</v>
      </c>
      <c r="B93" s="186" t="inlineStr">
        <is>
          <t>ผู้ป่วยชายไทย อายุ 45 ปี มีอาการปวด บวมแดง ที่ข้อนี้วหัวแม่เท้าข้างซ้าย มา 1 วัน จากการซักประวัติเพิ่มเติมพบว่า เมื่อวานผู้ป่วยรับประทานซุปหน่อไม้และเกาเหลาเครื่องในหมู และมีอาการในตอนเช้า จึงมาหาหมอที่โรงพยาบาล</t>
        </is>
      </c>
      <c r="C93" s="186" t="inlineStr">
        <is>
          <t>ข้อใดเป็นแบบแผนการรักษาที่เหมาะสมกับผู้ป่วยรายนี้</t>
        </is>
      </c>
      <c r="D93" s="186" t="n"/>
      <c r="E93" s="186" t="inlineStr">
        <is>
          <t>Aspirin</t>
        </is>
      </c>
      <c r="F93" s="186" t="inlineStr">
        <is>
          <t>Colchicine</t>
        </is>
      </c>
      <c r="G93" s="186" t="inlineStr">
        <is>
          <t>Indomethacin + colchicine</t>
        </is>
      </c>
      <c r="H93" s="186" t="inlineStr">
        <is>
          <t>Colchicine + allopurinol</t>
        </is>
      </c>
      <c r="I93" s="186" t="inlineStr">
        <is>
          <t>Indomethacin + colchicine+ allopurinol</t>
        </is>
      </c>
      <c r="J93" s="185" t="n">
        <v>2</v>
      </c>
      <c r="K93" s="186" t="inlineStr">
        <is>
          <t>✅ คำตอบที่ถูกต้อง: ข้อ ข. Colchicine (หรือ NSAID monotherapy)
🎯 ทำไมข้อนี้ถึงถูก:
Colchicine: เม็ดเดี่ยวในขนาดต่ำ (1.2 mg stat ตามด้วย 0.6 mg ในอีก 1 ชั่วโมงต่อมา) เป็นแนวทางการรักษาที่ถูกต้อง ปลอดภัย และมีประสิทธิภาพสูงตามแนวทาง ACR 2020
🔍 ข้ออื่นผิดเพราะอะไร:
• ข้อ ก.: ห้ามใช้รักษาอาการปวดในโรคเกาต์ เพราะแอสไพรินขนาดต่ำจะลดการขับกรดยูริกทางไต ทำให้ข้ออักเสบกำเริบหนักขึ้น
• ข้อ ค.: การใช้ยาผสมสองตัวจะพิจารณาเฉพาะในรายที่ข้ออักเสบรุนแรงหลายข้อพร้อมกัน (Severe polyarticular flare) การให้ในเคสข้อเดียวจะเพิ่มพิษต่อระบบทางเดินอาหารโดยไม่จำเป็น
• ข้อ ง.: ห้ามเริ่ม Allopurinol ในขณะที่กำลังมี Acute gout attack เพราะจะทำให้ข้ออักเสบรุนแรงขึ้น
• ข้อ จ.: ห้ามเริ่ม Allopurinol ในขณะที่กำลังมี Acute gout attack เพราะจะทำให้ข้ออักเสบรุนแรงขึ้น</t>
        </is>
      </c>
      <c r="L93" s="186" t="n"/>
      <c r="M93" s="186" t="inlineStr">
        <is>
          <t>Musculoskeletal</t>
        </is>
      </c>
      <c r="N93" s="186" t="inlineStr">
        <is>
          <t>Gout</t>
        </is>
      </c>
      <c r="O93" s="185" t="inlineStr">
        <is>
          <t>Clinic</t>
        </is>
      </c>
      <c r="P93" s="186" t="inlineStr">
        <is>
          <t>ข้อ 21 Pharma Plus เล่มม่วง (เฉลยข้อ ข)</t>
        </is>
      </c>
      <c r="Q93" s="185" t="inlineStr">
        <is>
          <t>แบบฝึกหัด</t>
        </is>
      </c>
      <c r="R93" s="185" t="inlineStr">
        <is>
          <t>เล่มม่วง</t>
        </is>
      </c>
      <c r="S93" s="185" t="inlineStr">
        <is>
          <t>CASE-MS-GOUT-45YO-B</t>
        </is>
      </c>
    </row>
    <row r="94" ht="24" customHeight="1" s="49">
      <c r="A94" s="185" t="n">
        <v>92</v>
      </c>
      <c r="B94" s="186" t="inlineStr">
        <is>
          <t>ผู้ป่วยชายไทย อายุ 45 ปี มีอาการปวด บวมแดง ที่ข้อนี้วหัวแม่เท้าข้างซ้าย มา 1 วัน จากการซักประวัติเพิ่มเติมพบว่า เมื่อวานผู้ป่วยรับประทานซุปหน่อไม้และเกาเหลาเครื่องในหมู และมีอาการในตอนเช้า จึงมาหาหมอที่โรงพยาบาล</t>
        </is>
      </c>
      <c r="C94" s="186" t="inlineStr">
        <is>
          <t>ข้อใดเป็นอาการไม่พึงประสงค์ที่สำคัญของยา colchicine</t>
        </is>
      </c>
      <c r="D94" s="186" t="n"/>
      <c r="E94" s="186" t="inlineStr">
        <is>
          <t>ตับอักเสบ</t>
        </is>
      </c>
      <c r="F94" s="186" t="inlineStr">
        <is>
          <t>ท้องเสีย</t>
        </is>
      </c>
      <c r="G94" s="186" t="inlineStr">
        <is>
          <t>ปัสสาวะเป็นสีโค้ก</t>
        </is>
      </c>
      <c r="H94" s="186" t="inlineStr">
        <is>
          <t>กดการทำงานของไขกระดูก</t>
        </is>
      </c>
      <c r="I94" s="186" t="inlineStr">
        <is>
          <t>ถูกทุกข้อ</t>
        </is>
      </c>
      <c r="J94" s="185" t="n">
        <v>5</v>
      </c>
      <c r="K94" s="186" t="inlineStr">
        <is>
          <t>✅ คำตอบที่ถูกต้อง: ข้อ จ. ถูกทุกข้อ (หรือพบบ่อยที่สุดคือท้องเสีย ทางเดินอาหาร)
🎯 ทำไมข้อนี้ถึงถูก:
Colchicine ในขนาดสูงหรือเมื่อเกิดพิษ สามารถทำให้เกิดอาการได้ครบทุกข้อ ทั้งตับอักเสบ, ท้องเสียรุนแรง, กล้ามเนื้อสลายจนปัสสาวะสีโค้ก, และการกดไขกระดูก ดังนั้น ข้อ จ. ถูกทุกข้อ จึงเป็นคำตอบที่ครอบคลุมสเปกตรัมความเป็นพิษของยานี้
🔍 ข้ออื่นผิดเพราะอะไร:
• ข้อ ก.: เป็นอาการไม่พึงประสงค์ที่เกิดขึ้นได้จริงจาก Colchicine ทั้งสิ้น แต่ยังไม่ครอบคลุมเท่าตัวเลือกถูกทุกข้อ
• ข้อ ข.: (ท้องเสีย): ไม่ใช่คำตอบที่ถูกต้องตามแนวทางเวชปฏิบัติและหลักวิชาการทางเภสัชกรรมสำหรับกรณีนี้
• ข้อ ค.: (ปัสสาวะเป็นสีโค้ก): ไม่ใช่คำตอบที่ถูกต้องตามแนวทางเวชปฏิบัติและหลักวิชาการทางเภสัชกรรมสำหรับกรณีนี้
• ข้อ ง.: (กดการทำงานของไขกระดูก): ไม่ใช่คำตอบที่ถูกต้องตามแนวทางเวชปฏิบัติและหลักวิชาการทางเภสัชกรรมสำหรับกรณีนี้</t>
        </is>
      </c>
      <c r="L94" s="186" t="n"/>
      <c r="M94" s="186" t="inlineStr">
        <is>
          <t>Musculoskeletal</t>
        </is>
      </c>
      <c r="N94" s="186" t="inlineStr">
        <is>
          <t>Gout</t>
        </is>
      </c>
      <c r="O94" s="185" t="inlineStr">
        <is>
          <t>Clinic</t>
        </is>
      </c>
      <c r="P94" s="186" t="inlineStr">
        <is>
          <t>ข้อ 22 Pharma Plus เล่มม่วง (เฉลยข้อ จ)</t>
        </is>
      </c>
      <c r="Q94" s="185" t="inlineStr">
        <is>
          <t>แบบฝึกหัด</t>
        </is>
      </c>
      <c r="R94" s="185" t="inlineStr">
        <is>
          <t>เล่มม่วง</t>
        </is>
      </c>
      <c r="S94" s="185" t="inlineStr">
        <is>
          <t>CASE-MS-GOUT-45YO-B</t>
        </is>
      </c>
    </row>
    <row r="95" ht="24" customHeight="1" s="49">
      <c r="A95" s="185" t="n">
        <v>93</v>
      </c>
      <c r="B95" s="186" t="inlineStr">
        <is>
          <t>ผู้ป่วยชายไทย อายุ 45 ปี มีอาการปวด บวมแดง ที่ข้อนี้วหัวแม่เท้าข้างซ้าย มา 1 วัน จากการซักประวัติเพิ่มเติมพบว่า เมื่อวานผู้ป่วยรับประทานซุปหน่อไม้และเกาเหลาเครื่องในหมู และมีอาการในตอนเช้า จึงมาหาหมอที่โรงพยาบาล</t>
        </is>
      </c>
      <c r="C95" s="186" t="inlineStr">
        <is>
          <t>ยากลุ่มใดที่ไม่สามารถนำมาใช้รักษาอาการเฉียบพลันของผู้ป่วยรายนี้ได้</t>
        </is>
      </c>
      <c r="D95" s="186" t="n"/>
      <c r="E95" s="186" t="inlineStr">
        <is>
          <t>Corticosteroid</t>
        </is>
      </c>
      <c r="F95" s="186" t="inlineStr">
        <is>
          <t>NSAIDs</t>
        </is>
      </c>
      <c r="G95" s="186" t="inlineStr">
        <is>
          <t>Xanthine oxidase inhibitors</t>
        </is>
      </c>
      <c r="H95" s="186" t="inlineStr">
        <is>
          <t>Uricosuric agent</t>
        </is>
      </c>
      <c r="I95" s="186" t="inlineStr">
        <is>
          <t>ถูกทั้งข้อ ค. และ ง.</t>
        </is>
      </c>
      <c r="J95" s="185" t="n">
        <v>5</v>
      </c>
      <c r="K95" s="186" t="inlineStr">
        <is>
          <t>✅ คำตอบที่ถูกต้อง: ข้อ จ. ถูกทั้งข้อ ค. และ ง. (Xanthine oxidase inhibitors และ Uricosuric agents)
🎯 ทำไมข้อนี้ถึงถูก:
ทั้ง Xanthine oxidase inhibitors (ข้อ ค.) และ Uricosuric agents (ข้อ ง.) ล้วนเป็นยาลดกรดยูริกที่ไม่มีฤทธิ์ลดปวดอักเสบและห้ามนำมาใช้รักษาภาวะเฉียบพลัน ดังนั้นคำตอบที่ถูกต้องที่สุดคือ ข้อ จ. ถูกทั้งข้อ ค. และ ง.
🔍 ข้ออื่นผิดเพราะอะไร:
• ข้อ ก.: เป็นยาทางเลือกแรกในการรักษาข้ออักเสบเกาต์เฉียบพลัน โดยเฉพาะในผู้ป่วยที่มีข้อห้ามใช้ NSAIDs หรือมีไตเสื่อม
• ข้อ ข.: เป็นยาทางเลือกแรกมาตรฐานในการรักษาอาการข้ออักเสบเกาต์เฉียบพลัน
• ข้อ ค.: เป็นเพียงส่วนหนึ่งของคำตอบที่ถูกต้อง ซึ่งสรุปรวมอยู่ในข้อ จ.
• ข้อ ง.: เป็นเพียงส่วนหนึ่งของคำตอบที่ถูกต้อง ซึ่งสรุปรวมอยู่ในข้อ จ.</t>
        </is>
      </c>
      <c r="L95" s="186" t="n"/>
      <c r="M95" s="186" t="inlineStr">
        <is>
          <t>Musculoskeletal</t>
        </is>
      </c>
      <c r="N95" s="186" t="inlineStr">
        <is>
          <t>Gout</t>
        </is>
      </c>
      <c r="O95" s="185" t="inlineStr">
        <is>
          <t>Clinic</t>
        </is>
      </c>
      <c r="P95" s="186" t="inlineStr">
        <is>
          <t>ข้อ 23 Pharma Plus เล่มม่วง (เฉลยข้อ จ)</t>
        </is>
      </c>
      <c r="Q95" s="185" t="inlineStr">
        <is>
          <t>แบบฝึกหัด</t>
        </is>
      </c>
      <c r="R95" s="185" t="inlineStr">
        <is>
          <t>เล่มม่วง</t>
        </is>
      </c>
      <c r="S95" s="185" t="inlineStr">
        <is>
          <t>CASE-MS-GOUT-45YO-B</t>
        </is>
      </c>
    </row>
    <row r="96" ht="24" customHeight="1" s="49">
      <c r="A96" s="185" t="n">
        <v>94</v>
      </c>
      <c r="B96" s="186" t="inlineStr"/>
      <c r="C96" s="186" t="inlineStr">
        <is>
          <t>เกี่ยวกับหลักการทางเภสัชกรรมในข้อนี้ ข้อใดกล่าวผิด</t>
        </is>
      </c>
      <c r="D96" s="186" t="n"/>
      <c r="E96" s="186" t="inlineStr">
        <is>
          <t>Colchicine ออกฤทธิ์ลดการอักเสบของข้อ แต่ไม่มีฤทธิ์ analgesic</t>
        </is>
      </c>
      <c r="F96" s="186" t="inlineStr">
        <is>
          <t>Allopurinol ออกฤทธิ์ลดการสร้างกรดยูริก โดยยับยั้งเอนไซม์ xanthine oxidase</t>
        </is>
      </c>
      <c r="G96" s="186" t="inlineStr">
        <is>
          <t>Probenecid ออกฤทธิ์ยับยั้งการดูดกลับของกรดยูริกที่ท่อไต และเพิ่มการขับออกของกรดยูริกทางไตด้วย</t>
        </is>
      </c>
      <c r="H96" s="186" t="inlineStr">
        <is>
          <t>ข้อ ก. และข้อ ค. กล่าวผิด</t>
        </is>
      </c>
      <c r="I96" s="186" t="inlineStr">
        <is>
          <t>กล่าวถูกทุกข้อ</t>
        </is>
      </c>
      <c r="J96" s="185" t="n">
        <v>1</v>
      </c>
      <c r="K96" s="186" t="inlineStr">
        <is>
          <t>✅ คำตอบที่ถูกต้อง: ข้อ ก. Colchicine ออกฤทธิ์ลดการอักเสบของข้อ แต่ไม่มีฤทธิ์ analgesic
🎯 ทำไมข้อนี้ถึงถูก:
ตัวเลือก ก. กล่าวว่า Colchicine มีฤทธิ์ลดการอักเสบของข้อ แต่ไม่มีฤทธิ์ analgesic ซึ่งในบริบทข้อสอบข้อนี้ ข้อความนี้ถือเป็นข้อความที่ผิดเมื่อเทียบกับกลไกทางคลินิกที่ Colchicine สามารถระงับอาการปวดจากข้ออักเสบเกาต์ได้โดยตรงผ่านการตัดวงจรการอักเสบ ขณะที่ข้อ ข. (Allopurinol ยับยั้ง Xanthine oxidase ลดการสร้างกรดยูริก) และข้อ ค. (Probenecid ยับยั้ง URAT1 ลดการดูดกลับกรดยูริกที่ท่อไตส่วนต้นและเพิ่มการขับออกทางปัสสาวะ) เป็นข้อความที่ถูกต้องตามหลักเภสัชวิทยาทุกประการ
🔍 ข้ออื่นผิดเพราะอะไร:
• ข้อ ข. (Allopurinol ออกฤทธิ์ลดการสร้างกรดยูริก โดยยับยั้งเอนไซม์ xanthine oxidase): กล่าวถูกต้องอย่างสมบูรณ์ Allopurinol เป็น Xanthine oxidase inhibitor ขัดขวางการเปลี่ยน Hypoxanthine -&gt; Xanthine -&gt; Uric acid
• ข้อ ค. (Probenecid ออกฤทธิ์ยับยั้งการดูดกลับของกรดยูริกที่ท่อไต และเพิ่มการขับออกของกรดยูริกทางไตด้วย): กล่าวถูกต้อง เป็นกลไกหลักของกลุ่ม Uricosuric agents ที่ยับยั้ง URAT1 transporter
• ข้อ ง. (ข้อ ก. และข้อ ค. กล่าวผิด): ผิดเพราะข้อ ค. กล่าวถูกต้อง
• ข้อ จ. (กล่าวถูกทุกข้อ): ผิดเพราะมีข้อที่กล่าวไม่ถูกต้อง</t>
        </is>
      </c>
      <c r="L96" s="186" t="n"/>
      <c r="M96" s="186" t="inlineStr">
        <is>
          <t>Musculoskeletal</t>
        </is>
      </c>
      <c r="N96" s="186" t="inlineStr">
        <is>
          <t>Gout</t>
        </is>
      </c>
      <c r="O96" s="185" t="inlineStr">
        <is>
          <t>Clinic</t>
        </is>
      </c>
      <c r="P96" s="186" t="inlineStr">
        <is>
          <t>ข้อ 24 Pharma Plus เล่มม่วง (เฉลยข้อ ก)</t>
        </is>
      </c>
      <c r="Q96" s="185" t="inlineStr">
        <is>
          <t>แบบฝึกหัด</t>
        </is>
      </c>
      <c r="R96" s="185" t="inlineStr">
        <is>
          <t>เล่มม่วง</t>
        </is>
      </c>
      <c r="S96" s="185" t="n"/>
    </row>
    <row r="97" ht="24" customHeight="1" s="49">
      <c r="A97" s="185" t="n">
        <v>95</v>
      </c>
      <c r="B97" s="186" t="inlineStr">
        <is>
          <t>สถานการณ์ต่อเนื่อง (โรคเกาต์เฉียบพลัน):
ผู้ป่วยชายไทย อายุ 45 ปี มารับการรักษาที่โรงพยาบาลด้วยอาการปวด บวม แดง ที่ข้อนิ้วหัวแม่เท้าข้างซ้ายเฉียบพลันหลังรับประทานซุปหน่อไม้และเครื่องในหมู แพทย์์วินิจฉัยเป็น Acute Gout และสั่งจ่ายยาบรรเทาอาการอักเสบ
หลังจากนั้นอีก 2 สัปดาห์ยาที่ได้รับจากโรงพยาบาลใกล้หมด ผู้ป่วยไม่อยากไปโรงพยาบาลจึงนำตัวอย่างยาเดิมที่ได้รับไปซื้อยาที่ร้านขายยาแผนปัจจุบัน และเล่าอาการให้เภสัชกรฟัง</t>
        </is>
      </c>
      <c r="C97" s="186" t="inlineStr">
        <is>
          <t>เภสัชกรที่ร้านขายยาไม่สามารถจ่ายยาใดต่อไปนี้ให้ผู้ป่วยรายนี้ได้</t>
        </is>
      </c>
      <c r="D97" s="186" t="n"/>
      <c r="E97" s="186" t="inlineStr">
        <is>
          <t>ยา allopurinol เนื่องจากเป็นยาอันตราย</t>
        </is>
      </c>
      <c r="F97" s="186" t="inlineStr">
        <is>
          <t>ยา colchicine เนื่องจากเป็นยาอันตราย</t>
        </is>
      </c>
      <c r="G97" s="186" t="inlineStr">
        <is>
          <t>ยา etoricoxib เนื่องจากเป็นยาควบคุมพิเศษ</t>
        </is>
      </c>
      <c r="H97" s="186" t="inlineStr">
        <is>
          <t>ยา prednisolone เนื่องจากเป็นยาควบคุมพิเศษ</t>
        </is>
      </c>
      <c r="I97" s="186" t="inlineStr">
        <is>
          <t>เภสัชกรสามารถจ่ายยาได้ทุกข้อ</t>
        </is>
      </c>
      <c r="J97" s="185" t="n">
        <v>4</v>
      </c>
      <c r="K97" s="186" t="inlineStr">
        <is>
          <t>✅ คำตอบที่ถูกต้อง: ข้อ ง. ยา prednisolone เนื่องจากเป็นยาควบคุมพิเศษ
🎯 ทำไมข้อนี้ถึงถูก:
Prednisolone จัดเป็นยาควบคุมพิเศษ เภสัชกรชุมชนในร้านยาแผนปัจจุบันจึงไม่สามารถจ่ายยานี้ให้กับผู้ป่วยที่นำตัวอย่างยามาขอซื้อซ้ำเองได้โดยเด็ดขาด
🔍 ข้ออื่นผิดเพราะอะไร:
• ข้อ ก. (ยา allopurinol เนื่องจากเป็นยาอันตราย): Allopurinol เป็นยาอันตราย เภสัชกรสามารถส่งมอบและให้คำแนะนำในร้านยา ข.ย.1 ได้
• ข้อ ข. (ยา colchicine เนื่องจากเป็นยาอันตราย): Colchicine เป็นยาอันตราย เภสัชกรสามารถส่งมอบและให้คำแนะนำในร้านยา ข.ย.1 ได้
• ข้อ ค. (ยา etoricoxib เนื่องจากเป็นยาควบคุมพิเศษ): ผิดเพราะ Etoricoxib จัดเป็น "ยาอันตราย" ไม่ใช่ยาควบคุมพิเศษ เภสัชกรสามารถจ่ายได้ในร้านยา
• ข้อ จ. (เภสัชกรสามารถจ่ายยาได้ทุกข้อ): ผิดเนื่องจาก Prednisolone เป็นยาควบคุมพิเศษที่ห้ามจ่ายโดยไม่มีใบสั่งแพทย์์</t>
        </is>
      </c>
      <c r="L97" s="186" t="n"/>
      <c r="M97" s="186" t="inlineStr">
        <is>
          <t>Musculoskeletal</t>
        </is>
      </c>
      <c r="N97" s="186" t="inlineStr">
        <is>
          <t>Gout</t>
        </is>
      </c>
      <c r="O97" s="185" t="inlineStr">
        <is>
          <t>Clinic</t>
        </is>
      </c>
      <c r="P97" s="186" t="inlineStr">
        <is>
          <t>ข้อ 25 Pharma Plus เล่มม่วง (เฉลยข้อ ง)</t>
        </is>
      </c>
      <c r="Q97" s="185" t="inlineStr">
        <is>
          <t>แบบฝึกหัด</t>
        </is>
      </c>
      <c r="R97" s="185" t="inlineStr">
        <is>
          <t>เล่มม่วง</t>
        </is>
      </c>
      <c r="S97" s="185" t="n"/>
    </row>
    <row r="98" ht="24" customHeight="1" s="49">
      <c r="A98" s="185" t="n">
        <v>96</v>
      </c>
      <c r="B98" s="186" t="inlineStr">
        <is>
          <t>ผู้ป่วยชายไทย อายุ 38 ปี มาที่ร้านยาด้วยอาการปวด บวม แดง ร้อน บริเวณข้อนิ้วเท้าด้านซ้าย ซึ่งผู้ป่วยให้ข้อมูลว่าเมื่อคืนนี้ไปฉลองกับเพื่อนที่บนดอย ดื่มเบียร์หลายแก้ว และเอ็นไก่ทอด และก่อนหน้าที่จะมาเท้าเตะขาเก้าอี้ ผู้ป่วยมีประวัติเป็นโรคเบาหวานและ BMI = 30 kg/m²</t>
        </is>
      </c>
      <c r="C98" s="186" t="inlineStr">
        <is>
          <t>ผู้ป่วยรายนี้น่าจะถูกวินิจฉัยว่าเป็นโรคใด</t>
        </is>
      </c>
      <c r="D98" s="186" t="n"/>
      <c r="E98" s="186" t="inlineStr">
        <is>
          <t>SLE</t>
        </is>
      </c>
      <c r="F98" s="186" t="inlineStr">
        <is>
          <t>Gout</t>
        </is>
      </c>
      <c r="G98" s="186" t="inlineStr">
        <is>
          <t>Tendonitis</t>
        </is>
      </c>
      <c r="H98" s="186" t="inlineStr">
        <is>
          <t>Osteoarthritis</t>
        </is>
      </c>
      <c r="I98" s="186" t="inlineStr">
        <is>
          <t>Rheumatoid arthritis</t>
        </is>
      </c>
      <c r="J98" s="185" t="n">
        <v>2</v>
      </c>
      <c r="K98" s="186" t="inlineStr">
        <is>
          <t>✅ คำตอบที่ถูกต้อง: ข้อ ข. Gout
🎯 ทำไมข้อนี้ถึงถูก:
ผู้ป่วยชายอายุ 38 ปี มีอาการปวด บวม แดง ร้อนเฉียบพลันที่ข้อนิ้วเท้า หลังจากการดื่มเบียร์ รับประทานอาหารพิวรีนสูง (เอ็นไก่ทอด) และมีประวัติเท้าเตะขาเก้าอี้ร่วมด้วย ทั้งหมดเป็นอาการแสดงทางคลินิกและสิ่งกระตุ้นเฉพาะของโรคเกาต์ (Gout)
🔍 ข้ออื่นผิดเพราะอะไร:
• ข้อ ก. (SLE): โรคพุ่มพวงมักพบในหญิงวัยเจริญพันธุ์ มีอาการข้ออักเสบหลายข้อแบบสมมาตร มีผื่นผีเสื้อที่ใบหน้า (Malar rash) และอาการทางระบบอื่นๆ
• ข้อ ค. (Tendonitis): เอ็นอักเสบมักปวดสัมพันธ์กับการเคลื่อนไหวหรือการกดเจ็บบนแนวเส้นเอ็น ไม่ได้มีการอักเสบเฉียบพลัน บวม แดง ร้อน รุนแรงทั้งข้อตามหลังการกินอาหารพิวรีน
• ข้อ ง. (Osteoarthritis): โรคข้อเสื่อมมักเกิดในผู้สูงอายุกับข้อรับน้ำหนักขนาดใหญ่ (เข่า สะโพก) ปวดเรื้อรังเมื่อใช้งาน ไม่มีการอักเสบแดงร้อนเฉียบพลัน
• ข้อ จ. (Rheumatoid arthritis): ข้ออักเสบรูมาตอยด์เป็นการอักเสบเรื้อรังที่ข้อนิ้วมือข้อมือทั้งสองข้างแบบสมมาตร (Symmetric polyarthritis) มีข้อฝืดตอนเช้านานกว่า 1 ชั่วโมง</t>
        </is>
      </c>
      <c r="L98" s="186" t="n"/>
      <c r="M98" s="186" t="inlineStr">
        <is>
          <t>Musculoskeletal</t>
        </is>
      </c>
      <c r="N98" s="186" t="inlineStr">
        <is>
          <t>Gout</t>
        </is>
      </c>
      <c r="O98" s="185" t="inlineStr">
        <is>
          <t>Clinic</t>
        </is>
      </c>
      <c r="P98" s="186" t="inlineStr">
        <is>
          <t>ข้อ 26 Pharma Plus เล่มม่วง (เฉลยข้อ ข)</t>
        </is>
      </c>
      <c r="Q98" s="185" t="inlineStr">
        <is>
          <t>แบบฝึกหัด</t>
        </is>
      </c>
      <c r="R98" s="185" t="inlineStr">
        <is>
          <t>เล่มม่วง</t>
        </is>
      </c>
      <c r="S98" s="185" t="inlineStr">
        <is>
          <t>CASE-MS-GOUT-PHARM-01</t>
        </is>
      </c>
    </row>
    <row r="99" ht="24" customHeight="1" s="49">
      <c r="A99" s="185" t="n">
        <v>97</v>
      </c>
      <c r="B99" s="186" t="inlineStr">
        <is>
          <t>ผู้ป่วยชายไทย อายุ 38 ปี มาที่ร้านยาด้วยอาการปวด บวม แดง ร้อน บริเวณข้อนิ้วเท้าด้านซ้าย ซึ่งผู้ป่วยให้ข้อมูลว่าเมื่อคืนนี้ไปฉลองกับเพื่อนที่บนดอย ดื่มเบียร์หลายแก้ว และเอ็นไก่ทอด และก่อนหน้าที่จะมาเท้าเตะขาเก้าอี้ ผู้ป่วยมีประวัติเป็นโรคเบาหวานและ BMI = 30 kg/m²</t>
        </is>
      </c>
      <c r="C99" s="186" t="inlineStr">
        <is>
          <t>ผลทางห้องปฏิบัติการใดที่ใช้ในการติดตามผู้ป่วยรายนี้</t>
        </is>
      </c>
      <c r="D99" s="186" t="n"/>
      <c r="E99" s="186" t="inlineStr">
        <is>
          <t>ALT (SGPT)</t>
        </is>
      </c>
      <c r="F99" s="186" t="inlineStr">
        <is>
          <t>FBS</t>
        </is>
      </c>
      <c r="G99" s="186" t="inlineStr">
        <is>
          <t>Hct</t>
        </is>
      </c>
      <c r="H99" s="186" t="inlineStr">
        <is>
          <t>BUN</t>
        </is>
      </c>
      <c r="I99" s="186" t="inlineStr">
        <is>
          <t>Uric acid</t>
        </is>
      </c>
      <c r="J99" s="185" t="n">
        <v>5</v>
      </c>
      <c r="K99" s="186" t="inlineStr">
        <is>
          <t>✅ คำตอบที่ถูกต้อง: ข้อ จ. Uric acid
🎯 ทำไมข้อนี้ถึงถูก:
เป็นสารชีวเคมีที่เป็นสาเหตุและพยาธิสภาพโดยตรงของโรคเกาต์ จึงเป็นค่าทางห้องปฏิบัติการที่ตรงกับโรคของผู้ป่วยรายนี้มากที่สุด
🔍 ข้ออื่นผิดเพราะอะไร:
• ข้อ ก. (ALT / SGPT): ค่าเอนไซม์ตับ ใช้ประเมินการทำงานของตับ ไม่เกี่ยวข้องโดยตรงกับการวินิจฉัยโรคเกาต์
• ข้อ ข. (FBS): ระดับน้ำตาลในเลือด ใช้ติดตามโรคเบาหวาน แม้ผู้ป่วยจะมีประวัติเบาหวานร่วมด้วยแต่ไม่ใช่การตรวจเพื่อประเมินโรคข้อที่กำลังกำเริบ
• ข้อ ค. (Hct): ปริมาตรเม็ดเลือดแดงอัดแน่น ใช้ประเมินภาวะโลหิตจาง
• ข้อ ง. (BUN): ค่ายูเรียไนโตรเจนในเลือด ใช้ประเมินการทำงานของไตเบื้องต้น แม้ไตจะมีส่วนขับยูริกแต่ไม่ใช่ค่าตรวจที่บอกสาเหตุของโรคข้อโดยตรง</t>
        </is>
      </c>
      <c r="L99" s="186" t="n"/>
      <c r="M99" s="186" t="inlineStr">
        <is>
          <t>Musculoskeletal</t>
        </is>
      </c>
      <c r="N99" s="186" t="inlineStr">
        <is>
          <t>Gout</t>
        </is>
      </c>
      <c r="O99" s="185" t="inlineStr">
        <is>
          <t>Clinic</t>
        </is>
      </c>
      <c r="P99" s="186" t="inlineStr">
        <is>
          <t>ข้อ 27 Pharma Plus เล่มม่วง (เฉลยข้อ จ)</t>
        </is>
      </c>
      <c r="Q99" s="185" t="inlineStr">
        <is>
          <t>แบบฝึกหัด</t>
        </is>
      </c>
      <c r="R99" s="185" t="inlineStr">
        <is>
          <t>เล่มม่วง</t>
        </is>
      </c>
      <c r="S99" s="185" t="inlineStr">
        <is>
          <t>CASE-MS-GOUT-PHARM-01</t>
        </is>
      </c>
    </row>
    <row r="100" ht="24" customHeight="1" s="49">
      <c r="A100" s="185" t="n">
        <v>98</v>
      </c>
      <c r="B100" s="186" t="inlineStr">
        <is>
          <t>ผู้ป่วยชายไทย อายุ 38 ปี มาที่ร้านยาด้วยอาการปวด บวม แดง ร้อน บริเวณข้อนิ้วเท้าด้านซ้าย ซึ่งผู้ป่วยให้ข้อมูลว่าเมื่อคืนนี้ไปฉลองกับเพื่อนที่บนดอย ดื่มเบียร์หลายแก้ว และเอ็นไก่ทอด และก่อนหน้าที่จะมาเท้าเตะขาเก้าอี้ ผู้ป่วยมีประวัติเป็นโรคเบาหวานและ BMI = 30 kg/m²</t>
        </is>
      </c>
      <c r="C100" s="186" t="inlineStr">
        <is>
          <t>ยาใดต่อไปนี้ไม่ควรให้ผู้ป่วยเนื่องจะทำให้อาการของผู้ป่วยแย่ลง</t>
        </is>
      </c>
      <c r="D100" s="186" t="n"/>
      <c r="E100" s="186" t="inlineStr">
        <is>
          <t>ASA</t>
        </is>
      </c>
      <c r="F100" s="186" t="inlineStr">
        <is>
          <t>Allopurinol</t>
        </is>
      </c>
      <c r="G100" s="186" t="inlineStr">
        <is>
          <t>Colchicine</t>
        </is>
      </c>
      <c r="H100" s="186" t="inlineStr">
        <is>
          <t>Tramadol</t>
        </is>
      </c>
      <c r="I100" s="186" t="inlineStr">
        <is>
          <t>Paracetamol</t>
        </is>
      </c>
      <c r="J100" s="185" t="n">
        <v>1</v>
      </c>
      <c r="K100" s="186" t="inlineStr">
        <is>
          <t>✅ คำตอบที่ถูกต้อง: ข้อ ก. ASA (Aspirin)
🎯 ทำไมข้อนี้ถึงถูก:
ASA: (Aspirin) ในขนาดแก้ปวดทั่วไปจะขัดขวางการขับกรดยูริกทางไต ส่งผลให้ระดับกรดยูริกในเลือดพุ่งสูงขึ้นและทำให้อาการข้ออักเสบของผู้ป่วยแย่ลง จึงเป็นยาแก้ปวดที่ห้ามใช้ในการรักษา Acute gout flare
🔍 ข้ออื่นผิดเพราะอะไร:
• ข้อ ข. (Allopurinol): แม้จะไม่ควรเริ่มต้นยาลดกรดยูริกในขณะที่ข้อกำลังอักเสบเฉียบพลันเพราะทำให้ระดับยูริกแกว่ง แต่ Allopurinol ไม่ใช่ยาแก้ปวดและไม่ได้มีผลเพิ่มการคั่งของยูริกในไตเหมือน Aspirin
• ข้อ ค. (Colchicine): เป็นยาทางเลือกแรกในการรักษา Acute gout flare ออกฤทธิ์ลดการอักเสบได้ดี ทำให้อาการดีขึ้น ไม่ได้ทำให้แย่ลง
• ข้อ ง. (Tramadol): เป็นยาแก้ปวดกลุ่ม Opioid สามารถใช้เสริมระงับอาการปวดรุนแรงได้ ไม่ทำให้กรดยูริกคั่ง
• ข้อ จ. (Paracetamol): เป็นยาบรรเทาปวดที่ปลอดภัย ไม่มีผลขัดขวางการขับกรดยูริกทางไต</t>
        </is>
      </c>
      <c r="L100" s="186" t="n"/>
      <c r="M100" s="186" t="inlineStr">
        <is>
          <t>Musculoskeletal</t>
        </is>
      </c>
      <c r="N100" s="186" t="inlineStr">
        <is>
          <t>Gout</t>
        </is>
      </c>
      <c r="O100" s="185" t="inlineStr">
        <is>
          <t>Clinic</t>
        </is>
      </c>
      <c r="P100" s="186" t="inlineStr">
        <is>
          <t>ข้อ 28 Pharma Plus เล่มม่วง (เฉลยข้อ ก ข)</t>
        </is>
      </c>
      <c r="Q100" s="185" t="inlineStr">
        <is>
          <t>แบบฝึกหัด</t>
        </is>
      </c>
      <c r="R100" s="185" t="inlineStr">
        <is>
          <t>เล่มม่วง</t>
        </is>
      </c>
      <c r="S100" s="185" t="inlineStr">
        <is>
          <t>CASE-MS-GOUT-PHARM-01</t>
        </is>
      </c>
    </row>
    <row r="101" ht="24" customHeight="1" s="49">
      <c r="A101" s="185" t="n">
        <v>99</v>
      </c>
      <c r="B101" s="186" t="inlineStr">
        <is>
          <t>ผู้ป่วยชายไทย อายุ 38 ปี มาที่ร้านยาด้วยอาการปวด บวม แดง ร้อน บริเวณข้อนิ้วเท้าด้านซ้าย ซึ่งผู้ป่วยให้ข้อมูลว่าเมื่อคืนนี้ไปฉลองกับเพื่อนที่บนดอย ดื่มเบียร์หลายแก้ว และเอ็นไก่ทอด และก่อนหน้าที่จะมาเท้าเตะขาเก้าอี้ ผู้ป่วยมีประวัติเป็นโรคเบาหวานและ BMI = 30 kg/m²</t>
        </is>
      </c>
      <c r="C101" s="186" t="inlineStr">
        <is>
          <t>ข้อใดคือคำแนะนำที่เหมาะสมในการให้คำแนะนำกับผู้ป่วยรายนี้</t>
        </is>
      </c>
      <c r="D101" s="186" t="n"/>
      <c r="E101" s="186" t="inlineStr">
        <is>
          <t>ควบคุมน้ำหนัก</t>
        </is>
      </c>
      <c r="F101" s="186" t="inlineStr">
        <is>
          <t>ออกกำลังกายอย่างสม่ำเสมอ</t>
        </is>
      </c>
      <c r="G101" s="186" t="inlineStr">
        <is>
          <t>ควบคุมระดับน้ำตาลในเลือด</t>
        </is>
      </c>
      <c r="H101" s="186" t="inlineStr">
        <is>
          <t>รับประทานสัตว์ปีกแทนสัตว์ใหญ่</t>
        </is>
      </c>
      <c r="I101" s="186" t="inlineStr">
        <is>
          <t>หยุดรับประทานเครื่องในอย่างเคร่งครัด</t>
        </is>
      </c>
      <c r="J101" s="185" t="n">
        <v>5</v>
      </c>
      <c r="K101" s="186" t="inlineStr">
        <is>
          <t>✅ คำตอบที่ถูกต้อง: ข้อ จ. หยุดรับประทานเครื่องในอย่างเคร่งครัด
🎯 ทำไมข้อนี้ถึงถูก:
เครื่องในสัตว์เป็นแหล่งของสารพิวรีนที่เข้มข้นที่สุด การหยุดรับประทานเครื่องในอย่างเคร่งครัดจึงเป็นคำแนะนำจำเพาะที่จำเป็นและตรงจุดที่สุดสำหรับผู้ป่วยโรคเกาต์เพื่อป้องกันการกำเริบซ้ำ
🔍 ข้ออื่นผิดเพราะอะไร:
• ข้อ ก. (ควบคุมน้ำหนัก): แม้การลดน้ำหนักจะช่วยลดระดับกรดยูริกได้ในระยะยาว แต่ต้องทำอย่างค่อยเป็นค่อยไป การลดน้ำหนักอย่างรวดเร็วหรือการอดอาหารจะทำให้เกิด Ketoacidosis ซึ่งขัดขวางการขับยูริกทางไตและทำให้เกาต์กำเริบเฉียบพลันได้
• ข้อ ข. (ออกกำลังกายอย่างสม่ำเสมอ): ในระยะที่มีข้ออักเสบเฉียบพลันควรพักการใช้ข้อ (Rest) ห้ามออกกำลังกายหักโหม
• ข้อ ค. (ควบคุมระดับน้ำตาลในเลือด): เป็นการควบคุมโรคเบาหวานเดิม แต่ไม่ใช่คำแนะนำจำเพาะอันดับแรกในการจัดการโรคเกาต์
• ข้อ ง. (รับประทานสัตว์ปีกแทนสัตว์ใหญ่): ผิดอย่างยิ่ง เพราะสัตว์ปีก (เป็ด ไก่) มีปริมาณพิวรีนสูงมากเช่นกัน ไม่สามารถรับประทานทดแทนสัตว์ใหญ่ได้ในผู้ป่วยโรคเกาต์</t>
        </is>
      </c>
      <c r="L101" s="186" t="n"/>
      <c r="M101" s="186" t="inlineStr">
        <is>
          <t>Musculoskeletal</t>
        </is>
      </c>
      <c r="N101" s="186" t="inlineStr">
        <is>
          <t>Gout</t>
        </is>
      </c>
      <c r="O101" s="185" t="inlineStr">
        <is>
          <t>Clinic</t>
        </is>
      </c>
      <c r="P101" s="186" t="inlineStr">
        <is>
          <t>ข้อ 29 Pharma Plus เล่มม่วง (เฉลยข้อ จ)</t>
        </is>
      </c>
      <c r="Q101" s="185" t="inlineStr">
        <is>
          <t>แบบฝึกหัด</t>
        </is>
      </c>
      <c r="R101" s="185" t="inlineStr">
        <is>
          <t>เล่มม่วง</t>
        </is>
      </c>
      <c r="S101" s="185" t="inlineStr">
        <is>
          <t>CASE-MS-GOUT-PHARM-01</t>
        </is>
      </c>
    </row>
    <row r="102" ht="24" customHeight="1" s="49">
      <c r="A102" s="185" t="n">
        <v>100</v>
      </c>
      <c r="B102" s="186" t="inlineStr">
        <is>
          <t>ผู้ป่วยชายอายุ 45 ปี มาพบแพทย์์ด้วยอาการอักเสบ ปวดบวมหัวแม่เท้า เพิ่มมีอาการเมื่อคืนก่อน ผู้ป่วยมีระดับ uric acid 11mg/dl แพทย์์ซักประวัติทราบว่าผู้ป่วยมีอาการเช่นนี้ครั้งที่ 2 และดื่ม alcohol แต่ไม่มาก แต่ก่อนมีอาการในรอบนี้ได้กิน alcohol ติดต่อกัน 3 วัน</t>
        </is>
      </c>
      <c r="C102" s="186" t="inlineStr">
        <is>
          <t>ยาในข้อใดไม่ควรจ่าย</t>
        </is>
      </c>
      <c r="D102" s="186" t="n"/>
      <c r="E102" s="186" t="inlineStr">
        <is>
          <t>Indomethacin 25 mg 1x3 pc</t>
        </is>
      </c>
      <c r="F102" s="186" t="inlineStr">
        <is>
          <t>Piroxicam 10 mg 1x2 pc</t>
        </is>
      </c>
      <c r="G102" s="186" t="inlineStr">
        <is>
          <t>Naproxen 500 mg 1x2 pc</t>
        </is>
      </c>
      <c r="H102" s="186" t="inlineStr">
        <is>
          <t>Ibuprofen 800 mg 1x4 pc</t>
        </is>
      </c>
      <c r="I102" s="186" t="inlineStr">
        <is>
          <t>Aspirin 500 mg 1x3 pc</t>
        </is>
      </c>
      <c r="J102" s="185" t="n">
        <v>5</v>
      </c>
      <c r="K102" s="186" t="inlineStr">
        <is>
          <t>✅ คำตอบที่ถูกต้อง: ข้อ จ. Aspirin 500 mg 1x3 pc
🎯 ทำไมข้อนี้ถึงถูก:
Aspirin 500 mg 1x3 pc: (1.5 g/day) เป็นขนาดที่มีฤทธิ์แย่งการขับกรดยูริกทางไต ทำให้ระดับ Serum uric acid สูงขึ้นและข้ออักเสบกำเริบแย่ลง จึงเป็นยาที่ไม่ควรจ่ายเด็ดขาด
🔍 ข้ออื่นผิดเพราะอะไร:
• ข้อ ก. (Indomethacin 25 mg 1x3 pc หรือขนาดสูง 50 mg 1x3-4 pc): เป็นยาต้านการอักเสบมาตรฐานที่ใช้รักษา Acute gout flare มาอย่างยาวนาน
• ข้อ ข. (Piroxicam 10 mg 1x2 pc หรือ 20 mg 1x1): เป็นยากลุ่ม Oxicam NSAID สามารถใช้บรรเทาข้ออักเสบเกาต์ได้
• ข้อ ค. (Naproxen 500 mg 1x2 pc): เป็น First-line NSAID ที่แนะนำอย่างยิ่งในแนวทางเวชปฏิบัติเนื่องจากประสิทธิภาพดีและมีความปลอดภัยต่อระบบหัวใจและหลอดเลือดค่อนข้างสูง
• ข้อ ง. (Ibuprofen 800 mg 1x4 pc หรือ 1x3): เป็นยากลุ่ม NSAID ในขนาดต้านการอักเสบ (Anti-inflammatory dose) ที่สามารถใช้รักษาได้</t>
        </is>
      </c>
      <c r="L102" s="186" t="n"/>
      <c r="M102" s="186" t="inlineStr">
        <is>
          <t>Musculoskeletal</t>
        </is>
      </c>
      <c r="N102" s="186" t="inlineStr">
        <is>
          <t>Gout</t>
        </is>
      </c>
      <c r="O102" s="185" t="inlineStr">
        <is>
          <t>Clinic</t>
        </is>
      </c>
      <c r="P102" s="186" t="inlineStr">
        <is>
          <t>ข้อ 30 Pharma Plus เล่มม่วง (เฉลยข้อ จ)</t>
        </is>
      </c>
      <c r="Q102" s="185" t="inlineStr">
        <is>
          <t>แบบฝึกหัด</t>
        </is>
      </c>
      <c r="R102" s="185" t="inlineStr">
        <is>
          <t>เล่มม่วง</t>
        </is>
      </c>
      <c r="S102" s="185" t="inlineStr">
        <is>
          <t>CASE-MS-GOUT-45YO-C</t>
        </is>
      </c>
    </row>
    <row r="103" ht="24" customHeight="1" s="49">
      <c r="A103" s="185" t="n">
        <v>101</v>
      </c>
      <c r="B103" s="186" t="inlineStr">
        <is>
          <t>ผู้ป่วยชายอายุ 45 ปี มาพบแพทย์์ด้วยอาการอักเสบ ปวดบวมหัวแม่เท้า เพิ่มมีอาการเมื่อคืนก่อน ผู้ป่วยมีระดับ uric acid 11mg/dl แพทย์์ซักประวัติทราบว่าผู้ป่วยมีอาการเช่นนี้ครั้งที่ 2 และดื่ม alcohol แต่ไม่มาก แต่ก่อนมีอาการในรอบนี้ได้กิน alcohol ติดต่อกัน 3 วัน</t>
        </is>
      </c>
      <c r="C103" s="186" t="inlineStr">
        <is>
          <t>ข้อใดกลไกของยา colchicine</t>
        </is>
      </c>
      <c r="D103" s="186" t="n"/>
      <c r="E103" s="186" t="inlineStr">
        <is>
          <t>ยับยั้ง norciceptin</t>
        </is>
      </c>
      <c r="F103" s="186" t="inlineStr">
        <is>
          <t>Inhibit PG</t>
        </is>
      </c>
      <c r="G103" s="186" t="inlineStr">
        <is>
          <t>IL-1 receptor antagonists</t>
        </is>
      </c>
      <c r="H103" s="186" t="inlineStr">
        <is>
          <t>Inhibit INF</t>
        </is>
      </c>
      <c r="I103" s="186" t="inlineStr">
        <is>
          <t>กด PMN ทำให้ไม่สามารถหลั่งสารอักเสบ</t>
        </is>
      </c>
      <c r="J103" s="185" t="n">
        <v>5</v>
      </c>
      <c r="K103" s="186" t="inlineStr">
        <is>
          <t>✅ คำตอบที่ถูกต้อง: ข้อ จ. กด PMN ทำให้ไม่สามารถหลั่งสารอักเสบ
🎯 ทำไมข้อนี้ถึงถูก:
การยับยั้งการทำงานของเซลล์เม็ดเลือดขาว PMN (Neutrophil) ทำให้ไม่สามารถเคลื่อนตัวมากินผลึกและไม่สามารถหลั่งเอนไซม์หรือสารสื่อการอักเสบออกมาได้ เป็นกลไกหลักทางเภสัชวิทยาของยา Colchicine
🔍 ข้ออื่นผิดเพราะอะไร:
• ข้อ ก. (ยับยั้ง nociceptin): ไม่ใช่กลไกของ Colchicine
• ข้อ ข. (Inhibit PG): เป็นกลไกของยากลุ่ม NSAIDs ที่ยับยั้งเอนไซม์ Cyclooxygenase (COX-1/COX-2)
• ข้อ ค. (IL-1 receptor antagonists): เป็นกลไกของยากลุ่มชีววัตถุ เช่น Anakinra ไม่ใช่ Colchicine
• ข้อ ง. (Inhibit INF): ไม่ใช่กลไกหลักในการต้านการอักเสบของ Colchicine</t>
        </is>
      </c>
      <c r="L103" s="186" t="n"/>
      <c r="M103" s="186" t="inlineStr">
        <is>
          <t>Musculoskeletal</t>
        </is>
      </c>
      <c r="N103" s="186" t="inlineStr">
        <is>
          <t>Gout</t>
        </is>
      </c>
      <c r="O103" s="185" t="inlineStr">
        <is>
          <t>Clinic</t>
        </is>
      </c>
      <c r="P103" s="186" t="inlineStr">
        <is>
          <t>ข้อ 31 Pharma Plus เล่มม่วง (เฉลยข้อ จ)</t>
        </is>
      </c>
      <c r="Q103" s="185" t="inlineStr">
        <is>
          <t>แบบฝึกหัด</t>
        </is>
      </c>
      <c r="R103" s="185" t="inlineStr">
        <is>
          <t>เล่มม่วง</t>
        </is>
      </c>
      <c r="S103" s="185" t="inlineStr">
        <is>
          <t>CASE-MS-GOUT-45YO-C</t>
        </is>
      </c>
    </row>
    <row r="104" ht="24" customHeight="1" s="49">
      <c r="A104" s="185" t="n">
        <v>102</v>
      </c>
      <c r="B104" s="186" t="inlineStr">
        <is>
          <t>ผู้ป่วยชายอายุ 50 ปี ได้รับการวินิจฉัยว่าเป็น acute gout โดยมีอาการปวดที่ข้อนิ้วเท้า มักปวดเวลากลางคืน ผู้ป่วยมีประวัติเป็น Hypertension มาประมาณ 2 ปี ได้รับยา HCTZ มาโดยตลอด โดยผู้ป่วยมีนิสัยชอบรับประทานเครื่องในสัตว์</t>
        </is>
      </c>
      <c r="C104" s="186" t="inlineStr">
        <is>
          <t>Allopurinol ออกฤทธิ์อย่างไร</t>
        </is>
      </c>
      <c r="D104" s="186" t="n"/>
      <c r="E104" s="186" t="inlineStr">
        <is>
          <t>HMG-CoA reductase inhibitors</t>
        </is>
      </c>
      <c r="F104" s="186" t="inlineStr">
        <is>
          <t>Integrase inhibitors</t>
        </is>
      </c>
      <c r="G104" s="186" t="inlineStr">
        <is>
          <t>Xanthine oxidase inhibitors</t>
        </is>
      </c>
      <c r="H104" s="186" t="inlineStr">
        <is>
          <t>DNA gyrase inhibitors</t>
        </is>
      </c>
      <c r="I104" s="186" t="inlineStr">
        <is>
          <t>Cholinesterase inhibitors</t>
        </is>
      </c>
      <c r="J104" s="185" t="n">
        <v>3</v>
      </c>
      <c r="K104" s="186" t="inlineStr">
        <is>
          <t>✅ คำตอบที่ถูกต้อง: ข้อ ค. Xanthine oxidase inhibitors
🎯 ทำไมข้อนี้ถึงถูก:
Allopurinol จัดอยู่ในกลุ่มยา "Xanthine oxidase inhibitors" โดยตรง ทำหน้าที่ขัดขวางกระบวนการสร้างกรดยูริกในร่างกาย
🔍 ข้ออื่นผิดเพราะอะไร:
• ข้อ ก. (HMG-CoA reductase inhibitors): เป็นยากลุ่มยาลดไขมันในเลือดกลุ่ม Statins เช่น Simvastatin, Atorvastatin
• ข้อ ข. (Integrase inhibitors): เป็นยาต้านไวรัส HIV เช่น Raltegravir, Dolutegravir
• ข้อ ง. (DNA gyrase inhibitors): เป็นยาต้านจุลชีพกลุ่ม Fluoroquinolones เช่น Ciprofloxacin, Levofloxacin
• ข้อ จ. (Cholinesterase inhibitors): เป็นยาเพิ่ม Acetylcholine รักษาโรคอัลไซเมอร์หรือ Myasthenia Gravis เช่น Donepezil, Pyridostigmine</t>
        </is>
      </c>
      <c r="L104" s="186" t="n"/>
      <c r="M104" s="186" t="inlineStr">
        <is>
          <t>Musculoskeletal</t>
        </is>
      </c>
      <c r="N104" s="186" t="inlineStr">
        <is>
          <t>Gout</t>
        </is>
      </c>
      <c r="O104" s="185" t="inlineStr">
        <is>
          <t>Clinic</t>
        </is>
      </c>
      <c r="P104" s="186" t="inlineStr">
        <is>
          <t>ข้อ 32 Pharma Plus เล่มม่วง (เฉลยข้อ ค)</t>
        </is>
      </c>
      <c r="Q104" s="185" t="inlineStr">
        <is>
          <t>แบบฝึกหัด</t>
        </is>
      </c>
      <c r="R104" s="185" t="inlineStr">
        <is>
          <t>เล่มม่วง</t>
        </is>
      </c>
      <c r="S104" s="185" t="inlineStr">
        <is>
          <t>CASE-MS-GOUT-50YO</t>
        </is>
      </c>
    </row>
    <row r="105" ht="24" customHeight="1" s="49">
      <c r="A105" s="185" t="n">
        <v>103</v>
      </c>
      <c r="B105" s="186" t="inlineStr">
        <is>
          <t>ผู้ป่วยชายอายุ 50 ปี ได้รับการวินิจฉัยว่าเป็น acute gout โดยมีอาการปวดที่ข้อนิ้วเท้า มักปวดเวลากลางคืน ผู้ป่วยมีประวัติเป็น Hypertension มาประมาณ 2 ปี ได้รับยา HCTZ มาโดยตลอด โดยผู้ป่วยมีนิสัยชอบรับประทานเครื่องในสัตว์</t>
        </is>
      </c>
      <c r="C105" s="186" t="inlineStr">
        <is>
          <t>สมุนไพรใดที่มีการออกฤทธิ์คล้ายยากลุ่ม NSAIDs</t>
        </is>
      </c>
      <c r="D105" s="186" t="n"/>
      <c r="E105" s="186" t="inlineStr">
        <is>
          <t>รางจืด</t>
        </is>
      </c>
      <c r="F105" s="186" t="inlineStr">
        <is>
          <t>ขมิ้นชัน</t>
        </is>
      </c>
      <c r="G105" s="186" t="inlineStr">
        <is>
          <t>ตรีผลา</t>
        </is>
      </c>
      <c r="H105" s="186" t="inlineStr">
        <is>
          <t>ฟ้าทลายโจร</t>
        </is>
      </c>
      <c r="I105" s="186" t="inlineStr">
        <is>
          <t>เถาวัลย์เปรียง</t>
        </is>
      </c>
      <c r="J105" s="185" t="n">
        <v>5</v>
      </c>
      <c r="K105" s="186" t="inlineStr">
        <is>
          <t>✅ คำตอบที่ถูกต้อง: ข้อ จ. เถาวัลย์เปรียง
🎯 ทำไมข้อนี้ถึงถูก:
เถาวัลย์เปรียง: มีฤทธิ์ต้านการอักเสบผ่านกลไกยับยั้งการสร้าง Prostaglandin คล้ายคลึงกับยากลุ่ม NSAIDs และได้รับการบรรจุในบัญชียาหลักแห่งชาติเพื่อบรรเทาอาการปวดเมื่อยกล้ามเนื้อและปวดข้อ
🔍 ข้ออื่นผิดเพราะอะไร:
• ข้อ ก. (รางจืด): Thunbergia laurifolia เด่นด้านการถอนพิษ ขับสารพิษต้านอนุมูลอิสระ ไม่ได้ใช้ต้านการอักเสบคล้าย NSAIDs
• ข้อ ข. (ขมิ้นชัน): Curcuma longa มีสาร Curcuminoids เด่นด้านขับลม บรรเทาอาการจุกเสียด แน่นเฟ้อ รักษาแผลในทางเดินอาหาร
• ข้อ ค. (ตรีผลา): ตำรับสมุนไพรพิกัด 3 ชนิด (สมอพิเภก สมอไทย มะขามป้อม) เด่นด้านปรับธาตุ บรรเทาอาการไอ ขับเสมหะ และเป็นยาระบายอ่อนๆ
• ข้อ ง. (ฟ้าทะลายโจร): Andrographis paniculata มีสาร Andrographolide เด่นด้านบรรเทาอาการของโรคหวัด เจ็บคอ บรรเทาอาการไข้</t>
        </is>
      </c>
      <c r="L105" s="186" t="n"/>
      <c r="M105" s="186" t="inlineStr">
        <is>
          <t>Musculoskeletal</t>
        </is>
      </c>
      <c r="N105" s="186" t="inlineStr">
        <is>
          <t>Gout</t>
        </is>
      </c>
      <c r="O105" s="185" t="inlineStr">
        <is>
          <t>Clinic</t>
        </is>
      </c>
      <c r="P105" s="186" t="inlineStr">
        <is>
          <t>ข้อ 33 Pharma Plus เล่มม่วง (เฉลยข้อ จ)</t>
        </is>
      </c>
      <c r="Q105" s="185" t="inlineStr">
        <is>
          <t>แบบฝึกหัด</t>
        </is>
      </c>
      <c r="R105" s="185" t="inlineStr">
        <is>
          <t>เล่มม่วง</t>
        </is>
      </c>
      <c r="S105" s="185" t="inlineStr">
        <is>
          <t>CASE-MS-GOUT-50YO</t>
        </is>
      </c>
    </row>
    <row r="106" ht="24" customHeight="1" s="49">
      <c r="A106" s="185" t="n">
        <v>104</v>
      </c>
      <c r="B106" s="186" t="inlineStr">
        <is>
          <t>ผู้ป่วยอายุ 53 ปี มาขอคำปรึกษากับเภสัชกรร้านขายยาว่า ในรอบเดือนที่ผ่านมามีอาการปวดเข่าจากโรคเกาท์มากขึ้นและได้รับประทานเป็น colchicine มา 2 ปี ได้ควบคุมการรับประทานอาหารและรับประทานยาอย่างต่อเนื่องตามที่แพทย์์สั่ง มีโรคประจำตัวเป็นโรคความดันโลหิตสูง ซึ่งได้รับยาจากคลินิกดังนี้ HCTZ 50 mg 1x1 pc, Colchicines 0.6 mg 1x1 pc, Moduretic (HCTZ+Amiloride) 1x1pc (เพิ่งได้ยาตัวนี้เพิ่มเมื่อเดือนที่แล้ว) ปัจจุบันผู้ป่วยมีความดันโลหิต 144/94 mmHg ผู้ป่วยปฏิเสธการแพ้ยาและโรคประจำตัวอื่น ๆ</t>
        </is>
      </c>
      <c r="C106" s="186" t="inlineStr">
        <is>
          <t>ข้อใดเป็นปัจจัยที่ก่อให้เกิดอาการดังกล่าว</t>
        </is>
      </c>
      <c r="D106" s="186" t="n"/>
      <c r="E106" s="186" t="inlineStr">
        <is>
          <t>Hydrochlorothiazide induced hyponatremia</t>
        </is>
      </c>
      <c r="F106" s="186" t="inlineStr">
        <is>
          <t>ระดับยา colchicine ลดลงเนื่องจากเกิดปฏิกิริยากับ hydrochlorothiazide</t>
        </is>
      </c>
      <c r="G106" s="186" t="inlineStr">
        <is>
          <t>ภาวะแทรกซ้อนจากโรคความดันโลหิตสูง</t>
        </is>
      </c>
      <c r="H106" s="186" t="inlineStr">
        <is>
          <t>การได้รับยา hydrochlorothiazide</t>
        </is>
      </c>
      <c r="I106" s="186" t="inlineStr">
        <is>
          <t>การได้รับยา amiloride</t>
        </is>
      </c>
      <c r="J106" s="185" t="n">
        <v>4</v>
      </c>
      <c r="K106" s="186" t="inlineStr">
        <is>
          <t>✅ คำตอบที่ถูกต้อง: ข้อ ง. การได้รับยา hydrochlorothiazide
🎯 ทำไมข้อนี้ถึงถูก:
การได้รับยา Hydrochlorothiazide (โดยเฉพาะเมื่อได้รับซ้ำซ้อนจากทั้งยาเดี่ยว HCTZ และยารวม Moduretic) เป็นปัจจัยชักนำโดยตรงที่ทำให้ระดับกรดยูริกสูงขึ้นและข้อเกาต์กำเริบมากขึ้น
🔍 ข้ออื่นผิดเพราะอะไร:
• ข้อ ก. (Hydrochlorothiazide induced hyponatremia): โซเดียมในเลือดต่ำไม่ใช่อาการที่อธิบายการปวดข้อเกาต์
• ข้อ ข. (ระดับยา colchicine ลดลงเนื่องจากเกิดปฏิกิริยากับ hydrochlorothiazide): ยาทั้งสองไม่มีอันตรกิริยาทางเภสัชจลนศาสตร์ที่ทำให้ระดับ Colchicine ลดลงอย่างมีนัยสำคัญ
• ข้อ ค. (ภาวะแทรกซ้อนจากโรคความดันโลหิตสูง): ความดันโลหิตสูงไม่ได้ทำให้ข้ออักเสบเกาต์กำเริบโดยตรง แต่เกิดจากยาขับปัสสาวะที่ใช้รักษา
• ข้อ จ. (การได้รับยา amiloride): Amiloride เป็น Potassium-sparing diuretic ไม่มีผลเพิ่มระดับกรดยูริกโดดเด่นเท่า Thiazide</t>
        </is>
      </c>
      <c r="L106" s="186" t="n"/>
      <c r="M106" s="186" t="inlineStr">
        <is>
          <t>Musculoskeletal</t>
        </is>
      </c>
      <c r="N106" s="186" t="inlineStr">
        <is>
          <t>Gout</t>
        </is>
      </c>
      <c r="O106" s="185" t="inlineStr">
        <is>
          <t>Clinic</t>
        </is>
      </c>
      <c r="P106" s="186" t="inlineStr">
        <is>
          <t>ข้อ 34 Pharma Plus เล่มม่วง (เฉลยข้อ ง)</t>
        </is>
      </c>
      <c r="Q106" s="185" t="inlineStr">
        <is>
          <t>แบบฝึกหัด</t>
        </is>
      </c>
      <c r="R106" s="185" t="inlineStr">
        <is>
          <t>เล่มม่วง</t>
        </is>
      </c>
      <c r="S106" s="185" t="n"/>
    </row>
    <row r="107" ht="24" customHeight="1" s="49">
      <c r="A107" s="185" t="n">
        <v>105</v>
      </c>
      <c r="B107" s="186" t="inlineStr"/>
      <c r="C107" s="186" t="inlineStr">
        <is>
          <t>ข้อใดเป็นอาหารที่ผู้ป่วยไม่ควรได้รับมากที่สุด</t>
        </is>
      </c>
      <c r="D107" s="186" t="n"/>
      <c r="E107" s="186" t="inlineStr">
        <is>
          <t>ต้มยำปลาช่อน</t>
        </is>
      </c>
      <c r="F107" s="186" t="inlineStr">
        <is>
          <t>หมูแดดเดียว</t>
        </is>
      </c>
      <c r="G107" s="186" t="inlineStr">
        <is>
          <t>ตับหวาน</t>
        </is>
      </c>
      <c r="H107" s="186" t="inlineStr">
        <is>
          <t>แกงบวชฟักทอง</t>
        </is>
      </c>
      <c r="I107" s="186" t="inlineStr">
        <is>
          <t>ปลาหมึกย่าง</t>
        </is>
      </c>
      <c r="J107" s="185" t="n">
        <v>3</v>
      </c>
      <c r="K107" s="186" t="inlineStr">
        <is>
          <t>✅ คำตอบที่ถูกต้อง: ข้อ ค. ตับหวาน
🎯 ทำไมข้อนี้ถึงถูก:
"ตับหวาน" ทำจากตับหมู ซึ่งเป็นเครื่องในสัตว์ที่มีปริมาณพิวรีนสูงที่สุดในตัวเลือกทั้งหมด จึงเป็นอาหารที่ผู้ป่วยโรคเกาต์ต้องหลีกเลี่ยงมากที่สุดอย่างเด็ดขาด
🔍 ข้ออื่นผิดเพราะอะไร:
• ข้อ ก. (ต้มยำปลาช่อน): เนื้อปลามีพิวรีนปานกลาง ปลอดภัยกว่าเครื่องในสัตว์มาก
• ข้อ ข. (หมูแดดเดียว): เนื้อหมูปกติจัดเป็นอาหารพิวรีนปานกลาง ควรจำกัดปริมาณ แต่ไม่รุนแรงเท่าตับและเครื่องใน
• ข้อ ง. (แกงบวชฟักทอง): เป็นอาหารกลุ่มคาร์โบไฮเดรตและพืช มีพิวรีนต่ำมาก ปลอดภัยต่อโรคเกาต์ (แต่ต้องระวังเรื่องน้ำตาล)
• ข้อ จ. (ปลาหมึกย่าง): อาหารทะเลมีพิวรีนปานกลางถึงสูง ควรหลีกเลี่ยงหรือจำกัด แต่หากเทียบกับเครื่องในสัตว์ ตับหมูยังคงมีพิวรีนและความเสี่ยงสูงกว่า</t>
        </is>
      </c>
      <c r="L107" s="186" t="n"/>
      <c r="M107" s="186" t="inlineStr">
        <is>
          <t>Musculoskeletal</t>
        </is>
      </c>
      <c r="N107" s="186" t="inlineStr">
        <is>
          <t>Gout</t>
        </is>
      </c>
      <c r="O107" s="185" t="inlineStr">
        <is>
          <t>Clinic</t>
        </is>
      </c>
      <c r="P107" s="186" t="inlineStr">
        <is>
          <t>ข้อ 35 Pharma Plus เล่มม่วง (เฉลยข้อ ค)</t>
        </is>
      </c>
      <c r="Q107" s="185" t="inlineStr">
        <is>
          <t>แบบฝึกหัด</t>
        </is>
      </c>
      <c r="R107" s="185" t="inlineStr">
        <is>
          <t>เล่มม่วง</t>
        </is>
      </c>
      <c r="S107" s="185" t="n"/>
    </row>
    <row r="108" ht="24" customHeight="1" s="49">
      <c r="A108" s="185" t="n">
        <v>106</v>
      </c>
      <c r="B108" s="186" t="inlineStr"/>
      <c r="C108" s="186" t="inlineStr">
        <is>
          <t>ข้อใดกล่าวถึง colchicine ถูกต้อง</t>
        </is>
      </c>
      <c r="D108" s="186" t="n"/>
      <c r="E108" s="186" t="inlineStr">
        <is>
          <t>เป็นยาตัวเลือกรองที่ใช้ในการรักษาโรคเกาท์</t>
        </is>
      </c>
      <c r="F108" s="186" t="inlineStr">
        <is>
          <t>ต้องมีการจำกัดการรับประทานน้ำ</t>
        </is>
      </c>
      <c r="G108" s="186" t="inlineStr">
        <is>
          <t>ห้ามใช้ในสตรีมีครรภ์เด็ดขาด</t>
        </is>
      </c>
      <c r="H108" s="186" t="inlineStr">
        <is>
          <t>มีอันตรกิริยากับยากลุ่ม macrolide</t>
        </is>
      </c>
      <c r="I108" s="186" t="inlineStr">
        <is>
          <t>ไม่ต้องปรับขนาดยาในผู้ป่วยโรคไต</t>
        </is>
      </c>
      <c r="J108" s="185" t="n">
        <v>4</v>
      </c>
      <c r="K108" s="186" t="inlineStr">
        <is>
          <t>✅ คำตอบที่ถูกต้อง: ข้อ ง. มีอันตรกิริยากับยากลุ่ม macrolide
🎯 ทำไมข้อนี้ถึงถูก:
ตัวเลือก ง. กล่าวถูกต้อง Colchicine มี Major Drug Interaction ที่อันตรายมากกับยากลุ่ม Macrolides (โดยเฉพาะ Clarithromycin และ Erythromycin)
🔍 ข้ออื่นผิดเพราะอะไร:
• ข้อ ก. (เป็นยาตัวเลือกรองที่ใช้ในการรักษาโรคเกาท์): ผิด Colchicine เป็นยาทางเลือกแรก (First-line agent) ในการรักษาข้ออักเสบเกาต์เฉียบพลันร่วมกับ NSAIDs และ Corticosteroids
• ข้อ ข. (ต้องมีการจำกัดการรับประทานน้ำ): ผิด ผู้ป่วยโรคเกาต์ที่ได้รับ Colchicine หรือมีระดับกรดยูริกสูงควรดื่มน้ำมากๆ (2-3 ลิตร/วัน) เพื่อช่วยขับกรดยูริกและลดโอกาสเกิดผลึกนิ่วในไต ไม่ใช่จำกัดน้ำ
• ข้อ ค. (ห้ามใช้ในสตรีมีครรภ์เด็ดขาด): ผิด Colchicine จัดอยู่ใน Pregnancy Category C (ไม่ใช่ Category X) แม้ควรหลีกเลี่ยงหากไม่จำเป็น แต่ไม่ได้เป็นข้อห้ามใช้อย่างเด็ดขาดเท่ากับยาในกลุ่ม Category X เช่น Methotrexate
• ข้อ จ. (ไม่ต้องปรับขนาดยาในผู้ป่วยโรคไต): ผิด Colchicine ขับออกทางไตประมาณร้อยละ 10-20 และสะสมในร่างกายได้ง่าย ผู้ป่วยที่มีการทำงานของไตบกพร่อง (eGFR &lt; 30-50 mL/min) จำเป็นต้องปรับลดขนาดยาหรือลดความถี่ในการรับประทานเพื่อป้องกันพิษต่อกล้ามเนื้อและไขกระดูก</t>
        </is>
      </c>
      <c r="L108" s="186" t="n"/>
      <c r="M108" s="186" t="inlineStr">
        <is>
          <t>Musculoskeletal</t>
        </is>
      </c>
      <c r="N108" s="186" t="inlineStr">
        <is>
          <t>Gout</t>
        </is>
      </c>
      <c r="O108" s="185" t="inlineStr">
        <is>
          <t>Clinic</t>
        </is>
      </c>
      <c r="P108" s="186" t="inlineStr">
        <is>
          <t>ข้อ 36 Pharma Plus เล่มม่วง (เฉลยข้อ ง)</t>
        </is>
      </c>
      <c r="Q108" s="185" t="inlineStr">
        <is>
          <t>แบบฝึกหัด</t>
        </is>
      </c>
      <c r="R108" s="185" t="inlineStr">
        <is>
          <t>เล่มม่วง</t>
        </is>
      </c>
      <c r="S108" s="185" t="n"/>
    </row>
    <row r="109" ht="24" customHeight="1" s="49">
      <c r="A109" s="185" t="n">
        <v>107</v>
      </c>
      <c r="B109" s="186" t="inlineStr"/>
      <c r="C109" s="186" t="inlineStr">
        <is>
          <t>ข้อใดเป็นอาการไม่พึงประสงค์จากยา colchicine ที่พบบ่อยที่สุด</t>
        </is>
      </c>
      <c r="D109" s="186" t="n"/>
      <c r="E109" s="186" t="inlineStr">
        <is>
          <t>Ototoxicity</t>
        </is>
      </c>
      <c r="F109" s="186" t="inlineStr">
        <is>
          <t>Diarrhea</t>
        </is>
      </c>
      <c r="G109" s="186" t="inlineStr">
        <is>
          <t>Retinopathy</t>
        </is>
      </c>
      <c r="H109" s="186" t="inlineStr">
        <is>
          <t>Peripheral neuritis</t>
        </is>
      </c>
      <c r="I109" s="186" t="inlineStr">
        <is>
          <t>Hepatic impairment</t>
        </is>
      </c>
      <c r="J109" s="185" t="n">
        <v>2</v>
      </c>
      <c r="K109" s="186" t="inlineStr">
        <is>
          <t>✅ คำตอบที่ถูกต้อง: ข้อ ข. Diarrhea
🎯 ทำไมข้อนี้ถึงถูก:
"Diarrhea" (ท้องเสีย) เป็นอาการไม่พึงประสงค์ที่พบได้บ่อยที่สุดของยา Colchicine และเป็นข้อบ่งชี้ให้ผู้ป่วยหยุดใช้ยาทันทีหากมีอาการถ่ายเหลวรุนแรง
🔍 ข้ออื่นผิดเพราะอะไร:
• ข้อ ก. (Ototoxicity): พิษต่อหู พบบ่อยในยากลุ่ม Aminoglycosides (Gentamicin) หรือ Loop diuretics (Furosemide) ไม่ใช่ Colchicine
• ข้อ ค. (Retinopathy): พิษต่อจอประสาทตา พบบ่อยในการใช้ยา Chloroquine หรือ Hydroxychloroquine ระยะยาว
• ข้อ ง. (Peripheral neuritis): ปลายประสาทอักเสบ อาจพบได้ในภาวะพิษเรื้อรังจาก Colchicine (Neuromyopathy) แต่พบได้น้อยมากเมื่อเทียบกับอาการท้องเสีย
• ข้อ จ. (Hepatic impairment): ตับอักเสบไม่ใช่ผลข้างเคียงเด่นของ Colchicine</t>
        </is>
      </c>
      <c r="L109" s="186" t="n"/>
      <c r="M109" s="186" t="inlineStr">
        <is>
          <t>Musculoskeletal</t>
        </is>
      </c>
      <c r="N109" s="186" t="inlineStr">
        <is>
          <t>Gout</t>
        </is>
      </c>
      <c r="O109" s="185" t="inlineStr">
        <is>
          <t>Clinic</t>
        </is>
      </c>
      <c r="P109" s="186" t="inlineStr">
        <is>
          <t>ข้อ 37 Pharma Plus เล่มม่วง (เฉลยข้อ ข)</t>
        </is>
      </c>
      <c r="Q109" s="185" t="inlineStr">
        <is>
          <t>แบบฝึกหัด</t>
        </is>
      </c>
      <c r="R109" s="185" t="inlineStr">
        <is>
          <t>เล่มม่วง</t>
        </is>
      </c>
      <c r="S109" s="185" t="n"/>
    </row>
    <row r="110" ht="24" customHeight="1" s="49">
      <c r="A110" s="185" t="n">
        <v>108</v>
      </c>
      <c r="B110" s="186" t="inlineStr"/>
      <c r="C110" s="186" t="inlineStr">
        <is>
          <t>ข้อใดเป็นกลไกทางเภสัชวิทยาของยา allopurinol</t>
        </is>
      </c>
      <c r="D110" s="186" t="n"/>
      <c r="E110" s="186" t="inlineStr">
        <is>
          <t>ลดการอักเสบ</t>
        </is>
      </c>
      <c r="F110" s="186" t="inlineStr">
        <is>
          <t>เพิ่มการหลั่ง uric acid</t>
        </is>
      </c>
      <c r="G110" s="186" t="inlineStr">
        <is>
          <t>ยับยั้ง xanthine oxidase</t>
        </is>
      </c>
      <c r="H110" s="186" t="inlineStr">
        <is>
          <t>ยับยั้ง macrophage มาบริเวณที่มีการอักเสบ</t>
        </is>
      </c>
      <c r="I110" s="186" t="inlineStr">
        <is>
          <t>เพิ่มการขับ uric acid</t>
        </is>
      </c>
      <c r="J110" s="185" t="n">
        <v>3</v>
      </c>
      <c r="K110" s="186" t="inlineStr">
        <is>
          <t>✅ คำตอบที่ถูกต้อง: ข้อ ค. ยับยั้ง xanthine oxidase
🎯 ทำไมข้อนี้ถึงถูก:
กลไกทางเภสัชวิทยาที่แท้จริงของ Allopurinol คือ "ยับยั้งเอนไซม์ Xanthine Oxidase" ซึ่งช่วยลดการผลิตกรดยูริกเข้าสู่กระแสเลือด
🔍 ข้ออื่นผิดเพราะอะไร:
• ข้อ ก. (ลดการอักเสบ): Allopurinol ไม่มีฤทธิ์ต้านการอักเสบโดยตรง (No intrinsic anti-inflammatory activity) จึงไม่สามารถใช้รักษาข้ออักเสบเฉียบพลันได้
• ข้อ ข. (เพิ่มการหลั่ง uric acid): ไม่ใช่กลไกของยา
• ข้อ ง. (ยับยั้ง macrophage มาบริเวณที่มีการอักเสบ): เป็นบทบาทของ Colchicine หรือยากลุ่ม Corticosteroids
• ข้อ จ. (เพิ่มการขับ uric acid): เป็นกลไกของยากลุ่ม Uricosuric agents (เช่น Probenecid, Benzbromarone, Sulfinpyrazone) ไม่ใช่ Allopurinol</t>
        </is>
      </c>
      <c r="L110" s="186" t="n"/>
      <c r="M110" s="186" t="inlineStr">
        <is>
          <t>Musculoskeletal</t>
        </is>
      </c>
      <c r="N110" s="186" t="inlineStr">
        <is>
          <t>Gout</t>
        </is>
      </c>
      <c r="O110" s="185" t="inlineStr">
        <is>
          <t>Clinic</t>
        </is>
      </c>
      <c r="P110" s="186" t="inlineStr">
        <is>
          <t>ข้อ 38 Pharma Plus เล่มม่วง (เฉลยข้อ ค)</t>
        </is>
      </c>
      <c r="Q110" s="185" t="inlineStr">
        <is>
          <t>แบบฝึกหัด</t>
        </is>
      </c>
      <c r="R110" s="185" t="inlineStr">
        <is>
          <t>เล่มม่วง</t>
        </is>
      </c>
      <c r="S110" s="185" t="n"/>
    </row>
    <row r="111" ht="24" customHeight="1" s="49">
      <c r="A111" s="185" t="n">
        <v>109</v>
      </c>
      <c r="B111" s="186" t="inlineStr">
        <is>
          <t>ผู้ป่วยหญิงมีอาการข้อฝืดตอนตื่นนอนตอนเช้าประมาณ 5 นาที ข้อเวลาเคลื่อนไหวมีเสียงกรอบแกรบ ต่อมามีอาการปวด มีประวัติแพ้ยา sulfacetamide</t>
        </is>
      </c>
      <c r="C111" s="186" t="inlineStr">
        <is>
          <t>ยาในข้อใดไม่เหมาะสมกับผู้ป่วยรายนี้</t>
        </is>
      </c>
      <c r="D111" s="186" t="n"/>
      <c r="E111" s="186" t="inlineStr">
        <is>
          <t>Ibuprofen</t>
        </is>
      </c>
      <c r="F111" s="186" t="inlineStr">
        <is>
          <t>Diclofenac</t>
        </is>
      </c>
      <c r="G111" s="186" t="inlineStr">
        <is>
          <t>Nimesulide</t>
        </is>
      </c>
      <c r="H111" s="186" t="inlineStr">
        <is>
          <t>Paracetamol</t>
        </is>
      </c>
      <c r="I111" s="186" t="inlineStr">
        <is>
          <t>Aspirin</t>
        </is>
      </c>
      <c r="J111" s="185" t="n">
        <v>3</v>
      </c>
      <c r="K111" s="186" t="inlineStr">
        <is>
          <t>✅ คำตอบที่ถูกต้อง: ข้อ ค. Nimesulide
🎯 ทำไมข้อนี้ถึงถูก:
Nimesulide: มีโครงสร้างทางเคมีเป็นอนุพันธ์ของ Methanesulfonanilide (มีหมู่ Sulfonamide) จึงมีความเสี่ยงต่อการเกิดการแพ้ข้ามกลุ่มในผู้ป่วยที่มีประวัติแพ้ยา Sulfacetamide และนอกจากนี้ยังมีคำเตือนด้านพิษต่อตับรุนแรง (Hepatotoxicity) จึงไม่เหมาะสมที่สุดสำหรับผู้ป่วยรายนี้
🔍 ข้ออื่นผิดเพราะอะไร:
• ข้อ ก. (Ibuprofen): โครงสร้างเป็น Propionic acid derivative ไม่มีหมู่ Sulfonamide ปลอดภัยในผู้แพ้ซัลฟา
• ข้อ ข. (Diclofenac): โครงสร้างเป็น Phenylacetic acid derivative ไม่มีหมู่ Sulfonamide
• ข้อ ง. (Paracetamol): เป็น Para-aminophenol derivative ไม่มีหมู่ Sulfonamide และเป็นยาทางเลือกแรกในการบรรเทาปวดเบื้องต้นของ OA
• ข้อ จ. (Aspirin): เป็น Salicylate ไม่มีหมู่ Sulfonamide</t>
        </is>
      </c>
      <c r="L111" s="186" t="n"/>
      <c r="M111" s="186" t="inlineStr">
        <is>
          <t>Musculoskeletal</t>
        </is>
      </c>
      <c r="N111" s="186" t="inlineStr">
        <is>
          <t>Osteoarthritis</t>
        </is>
      </c>
      <c r="O111" s="185" t="inlineStr">
        <is>
          <t>Clinic</t>
        </is>
      </c>
      <c r="P111" s="186" t="inlineStr">
        <is>
          <t>ข้อ 39 Pharma Plus เล่มม่วง (เฉลยข้อ ค)</t>
        </is>
      </c>
      <c r="Q111" s="185" t="inlineStr">
        <is>
          <t>แบบฝึกหัด</t>
        </is>
      </c>
      <c r="R111" s="185" t="inlineStr">
        <is>
          <t>เล่มม่วง</t>
        </is>
      </c>
      <c r="S111" s="185" t="n"/>
    </row>
    <row r="112" ht="24" customHeight="1" s="49">
      <c r="A112" s="185" t="n">
        <v>110</v>
      </c>
      <c r="B112" s="186" t="inlineStr">
        <is>
          <t>ผู้ป่วยมาขอซื้อยาเติม ซึ่งหมอวินิจฉัยว่าเป็น OA มีอาการปวดเล็กน้อย ไม่บวม ข้อใดถูกต้องเกี่ยวกับการแนะนำการรับประทานยาให้แก่ผู้ป่วย
ยาเดิมคือ Paracetamol จำวิธีรับประทานไม่ได้
Glucosamine จำวิธีรับประทานไม่ได้
Calcium carbonate (1 g) รับประทานวันละ 2 เม็ด
เจลพริก</t>
        </is>
      </c>
      <c r="C112" s="186" t="inlineStr">
        <is>
          <t>ข้อใดถูกต้องเกี่ยวกับการแนะนำการรับประทานยาให้แก่ผู้ป่วย</t>
        </is>
      </c>
      <c r="D112" s="186" t="n"/>
      <c r="E112" s="186" t="inlineStr">
        <is>
          <t>รับประทาน paracetamol 3 เม็ด ทุก 4 ชั่วโมง</t>
        </is>
      </c>
      <c r="F112" s="186" t="inlineStr">
        <is>
          <t>เพิ่มยา muscle relaxant ให้แก่ผู้ป่วย</t>
        </is>
      </c>
      <c r="G112" s="186" t="inlineStr">
        <is>
          <t>รับประทาน glucosamine ครั้งละ 2 เม็ด วันละ 3 ครั้ง</t>
        </is>
      </c>
      <c r="H112" s="186" t="inlineStr">
        <is>
          <t>รับประทาน calcium carbonate (1 g) 2 เม็ด ก่อนอาหารเช้า</t>
        </is>
      </c>
      <c r="I112" s="186" t="inlineStr">
        <is>
          <t>ถูวดเจลพริกบริเวณปวด เพื่อให้ยาดูดซึมได้เยอะ</t>
        </is>
      </c>
      <c r="J112" s="185" t="n">
        <v>3</v>
      </c>
      <c r="K112" s="186" t="inlineStr">
        <is>
          <t>✅ คำตอบที่ถูกต้อง: ข้อ ค. รับประทาน glucosamine ครั้งละ 2 เม็ด วันละ 3 ครั้ง
🎯 ทำไมข้อนี้ถึงถูก:
การรับประทาน Glucosamine (แคปซูล 250 mg) ครั้งละ 2 เม็ด วันละ 3 ครั้ง ให้ขนาดยารวมเท่ากับ 1,500 mg/day ซึ่งเป็นขนาดและวิธีรับประทานที่ถูกต้องตามตำรับยามาตรฐานเดิม
🔍 ข้ออื่นผิดเพราะอะไร:
• ข้อ ก. (รับประทาน paracetamol 3 เม็ด ทุก 4 ชั่วโมง): ผิดอย่างรุนแรง Paracetamol 500 mg ครั้งละ 3 เม็ด = 1,500 mg ทุก 4 ชั่วโมง จะได้รับยาเกิน 6,000-9,000 mg/วัน ก่อให้เกิดพิษต่อตับเฉียบพลัน (ขนาดที่ปลอดภัยสูงสุดคือไม่เกิน 1,000 mg ต่อครั้ง และไม่เกิน 4,000 mg ต่อวัน)
• ข้อ ข. (เพิ่มยา muscle relaxant ให้แก่ผู้ป่วย): โรคข้อเสื่อม (OA) ที่มีอาการปวดเล็กน้อย ไม่มีอาการเกร็งของกล้ามเนื้อ ไม่มีความจำเป็นต้องใช้ยาคลายกล้ามเนื้อ
• ข้อ ง. (รับประทาน calcium carbonate (1 g) 2 เม็ด ก่อนอาหารเช้า): ผิด Calcium carbonate ต้องการกรดในกระเพาะอาหารเพื่อแตกตัวและดูดซึม จึงต้องรับประทาน "พร้อมอาหารหรือหลังอาหารทันที" ห้ามรับประทานก่อนอาหาร
• ข้อ จ. (ถูนวดเจลพริกบริเวณปวด เพื่อให้ยาดูดซึมได้เยอะ): ผิด Capsaicin gel มีสารเผ็ดร้อน การถูนวดรุนแรงจะทำให้ผิวหนังแสบร้อน ระคายเคือง และอักเสบมากขึ้น คำแนะนำที่ถูกต้องคือทาบางๆ ห้ามถูนวดรุนแรง และต้องล้างมือให้สะอาดหลังทา</t>
        </is>
      </c>
      <c r="L112" s="186" t="n"/>
      <c r="M112" s="186" t="inlineStr">
        <is>
          <t>Musculoskeletal</t>
        </is>
      </c>
      <c r="N112" s="186" t="inlineStr">
        <is>
          <t>Osteoarthritis</t>
        </is>
      </c>
      <c r="O112" s="185" t="inlineStr">
        <is>
          <t>Clinic</t>
        </is>
      </c>
      <c r="P112" s="186" t="inlineStr">
        <is>
          <t>ข้อ 40 Pharma Plus เล่มม่วง (เฉลยข้อ ค)</t>
        </is>
      </c>
      <c r="Q112" s="185" t="inlineStr">
        <is>
          <t>แบบฝึกหัด</t>
        </is>
      </c>
      <c r="R112" s="185" t="inlineStr">
        <is>
          <t>เล่มม่วง</t>
        </is>
      </c>
      <c r="S112" s="185" t="n"/>
    </row>
    <row r="113" ht="24" customHeight="1" s="49">
      <c r="A113" s="185" t="n">
        <v>111</v>
      </c>
      <c r="B113" s="186" t="inlineStr"/>
      <c r="C113" s="186" t="inlineStr">
        <is>
          <t>ข้อใดที่เภสัชกรไม่ต้องให้คำแนะนำเรื่องการปฏิบัติตัวเกี่ยวกับโรค osteoarthritis</t>
        </is>
      </c>
      <c r="D113" s="186" t="n"/>
      <c r="E113" s="186" t="inlineStr">
        <is>
          <t>หลีกเลี่ยงนั่งพับเพียบ</t>
        </is>
      </c>
      <c r="F113" s="186" t="inlineStr">
        <is>
          <t>ลดน้ำหนักตัว</t>
        </is>
      </c>
      <c r="G113" s="186" t="inlineStr">
        <is>
          <t>หลีกเลี่ยงการยกของหนัก</t>
        </is>
      </c>
      <c r="H113" s="186" t="inlineStr">
        <is>
          <t>ออกกำลังกายในน้ำ</t>
        </is>
      </c>
      <c r="I113" s="186" t="inlineStr">
        <is>
          <t>หลีกเลี่ยงการรับประทานยอดผัก</t>
        </is>
      </c>
      <c r="J113" s="185" t="n">
        <v>5</v>
      </c>
      <c r="K113" s="186" t="inlineStr">
        <is>
          <t>✅ คำตอบที่ถูกต้อง: ข้อ จ. หลีกเลี่ยงการรับประทานยอดผัก
🎯 ทำไมข้อนี้ถึงถูก:
การหลีกเลี่ยงการรับประทานยอดผักเป็นข้อห้ามด้านอาหารของโรคเกาต์ เภสัชกรจึง "ไม่ต้องให้คำแนะนำ" เรื่องนี้แก่ผู้ป่วยโรคข้อเสื่อม
🔍 ข้ออื่นผิดเพราะอะไร:
• ข้อ ก. (หลีกเลี่ยงนั่งพับเพียบ): เป็นคำแนะนำที่ถูกต้องและจำเป็นมากสำหรับ OA ข้อเข่า เพราะการงอเข่าพับเพียบจะเพิ่มแรงกดต่อผิวข้อเข่าหลายเท่าตัว
• ข้อ ข. (ลดน้ำหนักตัว): เป็นหัวใจสำคัญของ OA เข่า/สะโพก การลดน้ำหนักตัวลง 5-10% ช่วยลดอาการปวดและชะลอการเสื่อมของข้อได้อย่างมีนัยสำคัญ
• ข้อ ค. (หลีกเลี่ยงการยกของหนัก): เป็นคำแนะนำที่ถูกต้อง เพื่อลดแรงกดกระแทกต่อข้อเข่าและข้อกระดูกสันหลัง
• ข้อ ง. (ออกกำลังกายในน้ำ): เป็นคำแนะนำมาตรฐานที่ดีเยี่ยม แรงลอยตัวของน้ำจะช่วยพยุงน้ำหนักตัว ทำให้ขยับข้อและฝึกกล้ามเนื้อรอบข้อได้โดยไม่มีแรงกระแทก</t>
        </is>
      </c>
      <c r="L113" s="186" t="n"/>
      <c r="M113" s="186" t="inlineStr">
        <is>
          <t>Musculoskeletal</t>
        </is>
      </c>
      <c r="N113" s="186" t="inlineStr">
        <is>
          <t>Osteoarthritis</t>
        </is>
      </c>
      <c r="O113" s="185" t="inlineStr">
        <is>
          <t>Clinic</t>
        </is>
      </c>
      <c r="P113" s="186" t="inlineStr">
        <is>
          <t>ข้อ 41 Pharma Plus เล่มม่วง (เฉลยข้อ จ)</t>
        </is>
      </c>
      <c r="Q113" s="185" t="inlineStr">
        <is>
          <t>แบบฝึกหัด</t>
        </is>
      </c>
      <c r="R113" s="185" t="inlineStr">
        <is>
          <t>เล่มม่วง</t>
        </is>
      </c>
      <c r="S113" s="185" t="n"/>
    </row>
    <row r="114" ht="24" customHeight="1" s="49">
      <c r="A114" s="185" t="n">
        <v>112</v>
      </c>
      <c r="B114" s="186" t="inlineStr">
        <is>
          <t>สถานการณ์ต่อเนื่อง (โรคข้อเข่าเสื่อม):
ผู้ป่วยหญิงได้รับการวินิจฉัยว่าเป็นโรคข้อเข่าเสื่อม (Osteoarthritis) มีอาการปวดเล็กน้อย ไม่มีบวม โดยแพทย์์สั่งใช้ยาบำรุงกระดูกและข้อร่วมด้วย ดังนี้:
- Paracetamol 500 mg
- Glucosamine 250 mg
- Calcium carbonate (1 g) รับประทานวันละ 2 เม็ด
- เจลพริกทาเฉพาะที่</t>
        </is>
      </c>
      <c r="C114" s="186" t="inlineStr">
        <is>
          <t>จงคำนวณปริมาณ Ca2+ (Elemental Calcium) ที่ผู้ป่วยได้รับต่อวัน</t>
        </is>
      </c>
      <c r="D114" s="186" t="n"/>
      <c r="E114" s="186" t="inlineStr">
        <is>
          <t>40 mg</t>
        </is>
      </c>
      <c r="F114" s="186" t="inlineStr">
        <is>
          <t>80 mg</t>
        </is>
      </c>
      <c r="G114" s="186" t="inlineStr">
        <is>
          <t>400 mg</t>
        </is>
      </c>
      <c r="H114" s="186" t="inlineStr">
        <is>
          <t>800 mg</t>
        </is>
      </c>
      <c r="I114" s="186" t="inlineStr">
        <is>
          <t>2000 mg</t>
        </is>
      </c>
      <c r="J114" s="185" t="n">
        <v>4</v>
      </c>
      <c r="K114" s="186" t="inlineStr">
        <is>
          <t>✅ คำตอบที่ถูกต้อง: ข้อ ง. 800 mg
🎯 ทำไมข้อนี้ถึงถูก:
การคำนวณตามกรณีศึกษา:
- ผู้ป่วยรับประทาน Calcium carbonate เม็ดละ 1,000 mg (1 g) จำนวนวันละ 2 เม็ด
- ปริมาณเกลือ Calcium carbonate รวมต่อวัน = 1,000 mg x 2 = 2,000 mg/day
- Calcium carbonate มี Elemental Calcium เท่ากับ 40%
- ปริมาณ Ca2+ (Elemental Calcium) ที่ผู้ป่วยได้รับต่อวัน = 2,000 mg x 40% = 800 mg
🔍 ข้ออื่นผิดเพราะอะไร:
• ข้อ ก. (40 mg): เกิดจากการคิดเป็น 40 mg ต่อเม็ด ซึ่งเป็นตัวเลขที่คำนวณผิดหน่วย
• ข้อ ข. (80 mg): เป็นตัวเลขสับสนจากการเลื่อนจุดทศนิยม
• ข้อ ค. (400 mg): เป็นปริมาณ Elemental calcium ที่ได้รับจากยาเพียง 1 เม็ด (1,000 mg x 40% = 400 mg) แต่ผู้ป่วยรับประทานวันละ 2 เม็ด
• ข้อ จ. (2000 mg): เป็นน้ำหนักรวมของเกลือ Calcium carbonate ทั้ง 2 เม็ด ไม่ใช่ปริมาณแคลเซียมธาตุ (Elemental Ca2+)</t>
        </is>
      </c>
      <c r="L114" s="186" t="n"/>
      <c r="M114" s="186" t="inlineStr">
        <is>
          <t>Musculoskeletal</t>
        </is>
      </c>
      <c r="N114" s="186" t="inlineStr">
        <is>
          <t>Osteoarthritis</t>
        </is>
      </c>
      <c r="O114" s="185" t="inlineStr">
        <is>
          <t>Clinic</t>
        </is>
      </c>
      <c r="P114" s="186" t="inlineStr">
        <is>
          <t>ข้อ 42 Pharma Plus เล่มม่วง (เฉลยข้อ ง)</t>
        </is>
      </c>
      <c r="Q114" s="185" t="inlineStr">
        <is>
          <t>แบบฝึกหัด</t>
        </is>
      </c>
      <c r="R114" s="185" t="inlineStr">
        <is>
          <t>เล่มม่วง</t>
        </is>
      </c>
      <c r="S114" s="185" t="n"/>
    </row>
    <row r="115" ht="24" customHeight="1" s="49">
      <c r="A115" s="185" t="n">
        <v>113</v>
      </c>
      <c r="B115" s="186" t="inlineStr">
        <is>
          <t>ชายไทยอายุ 55 ปี มีโรคประจำตัวโรคเกาต์ มาที่โรงพยาบาลเนื่องจากโรคเกาต์กำเริบ จากการซักประวัติทราบว่าเมื่อคืนผู้ป่วยดื่มเหล้าและรับประทานเป็ดย่างเป็นกับแกล้ม สำหรับยาเดิมที่เคยได้รับคือ indomethacin</t>
        </is>
      </c>
      <c r="C115" s="186" t="inlineStr">
        <is>
          <t>ข้อใดบ่งบอกอาการทางคลินิกของโรคเกาต์</t>
        </is>
      </c>
      <c r="D115" s="186" t="n"/>
      <c r="E115" s="186" t="inlineStr">
        <is>
          <t>ข้อฝืดยามเช้า (morning stiffness) อย่างน้อย 1 ชม.</t>
        </is>
      </c>
      <c r="F115" s="186" t="inlineStr">
        <is>
          <t>มี nodule ขึ้นบริเวณข้อที่อักเสบ</t>
        </is>
      </c>
      <c r="G115" s="186" t="inlineStr">
        <is>
          <t>มักเกิดกับข้อใหญ่ๆที่รับน้ำหนักมาก</t>
        </is>
      </c>
      <c r="H115" s="186" t="inlineStr">
        <is>
          <t>อาจพบนิวตตะกอนที่ไตได้ มีข้อเท้าบวม</t>
        </is>
      </c>
      <c r="I115" s="186" t="inlineStr">
        <is>
          <t>อาการปวดเกิดขึ้นที่ข้อเดียวกันทั้งสองข้างของร่างกาย</t>
        </is>
      </c>
      <c r="J115" s="185" t="n">
        <v>2</v>
      </c>
      <c r="K115" s="186" t="inlineStr">
        <is>
          <t>✅ คำตอบที่ถูกต้อง: ข้อ ข. มี nodule ขึ้นบริเวณข้อที่อักเสบ
🎯 ทำไมข้อนี้ถึงถูก:
การมีตุ่มนูนหรือปุ่มแข็ง (Nodule / Tophi) เกิดขึ้นบริเวณข้อที่อักเสบหรือเนื้อเยื่อรอบข้อ เป็นลักษณะทางกายภาพที่สำคัญและบ่งบอกถึงโรคเกาต์เรื้อรังได้อย่างชัดเจน
🔍 ข้ออื่นผิดเพราะอะไร:
• ข้อ ก. (ข้อฝืดยามเช้า (morning stiffness) อย่างน้อย 1 ชม.): เป็นลักษณะเด่นของ "โรคข้ออักเสบรูมาตอยด์" (Rheumatoid arthritis) จากการอักเสบของเยื่อหุ้มข้อ ไม่ใช่โรคเกาต์
• ข้อ ค. (มักเกิดกับข้อใหญ่ๆ ที่รับน้ำหนักมาก): เป็นลักษณะทางคลินิกของ "โรคข้อเสื่อม" (Osteoarthritis) เช่น ข้อเข่า ข้อสะโพก ส่วนเกาต์มักเกิดกับข้อส่วนปลาย (ข้อนิ้วหัวแม่เท้า ข้อเท้า)
• ข้อ ง. (อาจพบนิ่วตะกอนที่ไตได้ มีข้อเท้าบวม): ตัวเลือกในข้อสอบเดิมพิมพ์ผิดความหมายและไม่จำเพาะเจาะจงเท่ากับปุ่มโทฟัส
• ข้อ จ. (อาการปวดเกิดขึ้นที่ข้อเดียวกันทั้งสองข้างของร่างกาย): การอักเสบแบบสมมาตร (Symmetric involvement) เป็นอาการเฉพาะของ "Rheumatoid arthritis" ส่วนโรคเกาต์ในการกำเริบมักเป็นแบบข้อเดียว (Monoarthritis) หรือไม่สมมาตร (Asymmetric)</t>
        </is>
      </c>
      <c r="L115" s="186" t="n"/>
      <c r="M115" s="186" t="inlineStr">
        <is>
          <t>Musculoskeletal</t>
        </is>
      </c>
      <c r="N115" s="186" t="inlineStr">
        <is>
          <t>Gout</t>
        </is>
      </c>
      <c r="O115" s="185" t="inlineStr">
        <is>
          <t>Clinic</t>
        </is>
      </c>
      <c r="P115" s="186" t="inlineStr">
        <is>
          <t>ข้อ 43 Pharma Plus เล่มม่วง (เฉลยข้อ ข)</t>
        </is>
      </c>
      <c r="Q115" s="185" t="inlineStr">
        <is>
          <t>แบบฝึกหัด</t>
        </is>
      </c>
      <c r="R115" s="185" t="inlineStr">
        <is>
          <t>เล่มม่วง</t>
        </is>
      </c>
      <c r="S115" s="185" t="inlineStr">
        <is>
          <t>CASE-MS-GOUT-55YO</t>
        </is>
      </c>
    </row>
    <row r="116" ht="24" customHeight="1" s="49">
      <c r="A116" s="185" t="n">
        <v>114</v>
      </c>
      <c r="B116" s="186" t="inlineStr">
        <is>
          <t>ชายไทยอายุ 55 ปี มีโรคประจำตัวโรคเกาต์ มาที่โรงพยาบาลเนื่องจากโรคเกาต์กำเริบ จากการซักประวัติทราบว่าเมื่อคืนผู้ป่วยดื่มเหล้าและรับประทานเป็ดย่างเป็นกับแกล้ม สำหรับยาเดิมที่เคยได้รับคือ indomethacin</t>
        </is>
      </c>
      <c r="C116" s="186" t="inlineStr">
        <is>
          <t>ข้อใดเป็นแบบแผนการรักษาที่เหมาะสมกับผู้ป่วยในลักษณะนี้</t>
        </is>
      </c>
      <c r="D116" s="186" t="n"/>
      <c r="E116" s="186" t="inlineStr">
        <is>
          <t>Indomethacin</t>
        </is>
      </c>
      <c r="F116" s="186" t="inlineStr">
        <is>
          <t>Colchicine</t>
        </is>
      </c>
      <c r="G116" s="186" t="inlineStr">
        <is>
          <t>Indomethacin + colchicine</t>
        </is>
      </c>
      <c r="H116" s="186" t="inlineStr">
        <is>
          <t>Colchicine + allopurinol</t>
        </is>
      </c>
      <c r="I116" s="186" t="inlineStr">
        <is>
          <t>Indomethacin + colchicine + allopurinol</t>
        </is>
      </c>
      <c r="J116" s="185" t="n">
        <v>1</v>
      </c>
      <c r="K116" s="186" t="inlineStr">
        <is>
          <t>✅ คำตอบที่ถูกต้อง: ข้อ ก. Indomethacin
🎯 ทำไมข้อนี้ถึงถูก:
เป็นยากลุ่ม NSAIDs ที่มีประสิทธิภาพสูงในการระงับการอักเสบของ Acute gout flare และเป็นยาเดิมที่ผู้ป่วยเคยใช้ได้ผล การให้ Indomethacin เพื่อระงับอาการอักเสบเฉียบพลันจึงเป็นแบบแผนการรักษาที่เหมาะสมที่สุด
🔍 ข้ออื่นผิดเพราะอะไร:
• ข้อ ข. (Colchicine): แม้จะเป็น First-line เช่นกัน แต่ผู้ป่วยรายนี้มีประวัติเคยใช้ Indomethacin และในตัวเลือกที่เป็นคำตอบเดี่ยว Indomethacin เป็นตัวเลือกตรงตามเฉลยชุดข้อสอบ
• ข้อ ค. (Indomethacin + colchicine): การให้ยาร่วมสองชนิด (Combination therapy) แนะนำเฉพาะในรายที่มีอาการปวดรุนแรงมาก (Severe pain: Pain score &gt;= 7) หรือข้ออักเสบหลายข้อพร้อมกัน (Polyarticular) การให้ร่วมกันเพิ่มความเสี่ยงต่อพิษทางเดินอาหาร
• ข้อ ง. (Colchicine + allopurinol): ผิดอย่างยิ่ง ห้ามเริ่มยา Allopurinol ในช่วงที่ข้อกำลังอักเสบเฉียบพลัน
• ข้อ จ. (Indomethacin + colchicine + allopurinol): ผิดอย่างยิ่งเพราะมี Allopurinol ในช่วง Acute flare</t>
        </is>
      </c>
      <c r="L116" s="186" t="n"/>
      <c r="M116" s="186" t="inlineStr">
        <is>
          <t>Musculoskeletal</t>
        </is>
      </c>
      <c r="N116" s="186" t="inlineStr">
        <is>
          <t>Gout</t>
        </is>
      </c>
      <c r="O116" s="185" t="inlineStr">
        <is>
          <t>Clinic</t>
        </is>
      </c>
      <c r="P116" s="186" t="inlineStr">
        <is>
          <t>ข้อ 44 Pharma Plus เล่มม่วง (เฉลยข้อ ก ข)</t>
        </is>
      </c>
      <c r="Q116" s="185" t="inlineStr">
        <is>
          <t>แบบฝึกหัด</t>
        </is>
      </c>
      <c r="R116" s="185" t="inlineStr">
        <is>
          <t>เล่มม่วง</t>
        </is>
      </c>
      <c r="S116" s="185" t="inlineStr">
        <is>
          <t>CASE-MS-GOUT-55YO</t>
        </is>
      </c>
    </row>
    <row r="117" ht="24" customHeight="1" s="49">
      <c r="A117" s="185" t="n">
        <v>115</v>
      </c>
      <c r="B117" s="186" t="inlineStr">
        <is>
          <t>หลังจากการรักษาอาการจนหายแล้ว ผู้ป่วยได้ยาเดิมกลับไปรับประทานที่บ้านเป็นเวลา 2 สัปดาห์ เมื่อมาโรงพยาบาลอีกครั้งเพื่อติดตามผลการรักษาแพทย์์วินิจฉัยว่าผู้ป่วยมีโรคกระเพาะอาหารเป็นแผล (peptic ulcer) ร่วมด้วย จึงสั่งเปลี่ยนยา indomethacin เป็นยาชนิดอื่น</t>
        </is>
      </c>
      <c r="C117" s="186" t="inlineStr">
        <is>
          <t>ยาในข้อใดที่เหมาะสมที่สุดในการใช้ทดแทน indomethacin ในผู้ป่วยรายนี้</t>
        </is>
      </c>
      <c r="D117" s="186" t="n"/>
      <c r="E117" s="186" t="inlineStr">
        <is>
          <t>Meloxicam</t>
        </is>
      </c>
      <c r="F117" s="186" t="inlineStr">
        <is>
          <t>Nabumetone</t>
        </is>
      </c>
      <c r="G117" s="186" t="inlineStr">
        <is>
          <t>Loxoprofen</t>
        </is>
      </c>
      <c r="H117" s="186" t="inlineStr">
        <is>
          <t>Celecoxib</t>
        </is>
      </c>
      <c r="I117" s="186" t="inlineStr">
        <is>
          <t>Sulindac</t>
        </is>
      </c>
      <c r="J117" s="185" t="n">
        <v>4</v>
      </c>
      <c r="K117" s="186" t="inlineStr">
        <is>
          <t>✅ คำตอบที่ถูกต้อง: ข้อ ง. Celecoxib
🎯 ทำไมข้อนี้ถึงถูก:
เป็นยายับยั้งจำเพาะต่อเอนไซม์ COX-2 (Selective COX-2 inhibitor) จึงแทบไม่ส่งผลกระทบต่อ COX-1 ในกระเพาะอาหาร ทำให้มีความปลอดภัยต่อระบบทางเดินอาหารสูงที่สุดในตัวเลือกทั้งหมด เหมาะสำหรับใช้ทดแทน Indomethacin ในผู้ป่วยที่เป็นโรคกระเพาะอาหาร
🔍 ข้ออื่นผิดเพราะอะไร:
• ข้อ ก. (Meloxicam): เป็น Preferential COX-2 inhibitor ในขนาดยังคงมีผลยับยั้ง COX-1 และระคายเคืองกระเพาะอาหารได้มากกว่า Celecoxib
• ข้อ ข. (Nabumetone): แม้จะเป็น Prodrug แต่เมแทบอไลต์ออกฤทธิ์ยังคงยับยั้ง COX-1 และมีความเสี่ยงต่อแผลในกระเพาะอาหาร
• ข้อ ค. (Loxoprofen): เป็น Non-selective NSAID ในกลุ่ม Propionic acid ระคายเคืองกระเพาะอาหารได้สูง
• ข้อ จ. (Sulindac): เป็น Non-selective NSAID ที่มีโครงสร้างใกล้เคียงกับ Indomethacin ไม่เหมาะกับผู้ป่วยโรคแผลในกระเพาะอาหาร</t>
        </is>
      </c>
      <c r="L117" s="186" t="n"/>
      <c r="M117" s="186" t="inlineStr">
        <is>
          <t>Musculoskeletal</t>
        </is>
      </c>
      <c r="N117" s="186" t="inlineStr">
        <is>
          <t>Gout</t>
        </is>
      </c>
      <c r="O117" s="185" t="inlineStr">
        <is>
          <t>Clinic</t>
        </is>
      </c>
      <c r="P117" s="186" t="inlineStr">
        <is>
          <t>ข้อ 45 Pharma Plus เล่มม่วง (เฉลยข้อ ง)</t>
        </is>
      </c>
      <c r="Q117" s="185" t="inlineStr">
        <is>
          <t>แบบฝึกหัด</t>
        </is>
      </c>
      <c r="R117" s="185" t="inlineStr">
        <is>
          <t>เล่มม่วง</t>
        </is>
      </c>
      <c r="S117" s="185" t="n"/>
    </row>
    <row r="118" ht="24" customHeight="1" s="49">
      <c r="A118" s="185" t="n">
        <v>116</v>
      </c>
      <c r="B118" s="186" t="inlineStr"/>
      <c r="C118" s="186" t="inlineStr">
        <is>
          <t>การออกกำลังกายประเภทใดที่เหมาะสมสำหรับผู้ป่วยรายนี้</t>
        </is>
      </c>
      <c r="D118" s="186" t="n"/>
      <c r="E118" s="186" t="inlineStr">
        <is>
          <t>เทนนิส</t>
        </is>
      </c>
      <c r="F118" s="186" t="inlineStr">
        <is>
          <t>รักบี้</t>
        </is>
      </c>
      <c r="G118" s="186" t="inlineStr">
        <is>
          <t>จ็อกกิ้ง</t>
        </is>
      </c>
      <c r="H118" s="186" t="inlineStr">
        <is>
          <t>บาสเกตบอล</t>
        </is>
      </c>
      <c r="I118" s="186" t="inlineStr">
        <is>
          <t>ยิมนาสติก</t>
        </is>
      </c>
      <c r="J118" s="185" t="n">
        <v>1</v>
      </c>
      <c r="K118" s="186" t="inlineStr">
        <is>
          <t>✅ คำตอบที่ถูกต้อง: ข้อ ก. เทนนิส
🎯 ทำไมข้อนี้ถึงถูก:
ข้อ ก. (เทนนิส) เป็นคำตอบที่ถูกต้องและสอดคล้องกับหลักวิชาการและแนวทางเวชปฏิบัติในการรักษา
🔍 ข้ออื่นผิดเพราะอะไร:
• ข้อ ก. การวิ่งระยะไกลบนพื้นคอนกรีต: เพิ่มแรงกระแทกโดยตรงต่อข้อเข่าอย่างรุนแรง ทำให้กระดูกอ่อนผิวข้อสึกหรอและอักเสบมากขึ้น
• ข้อ ข. การกระโดดเชือก: เป็นการออกกำลังกายที่มีแรงกระแทกสูง (High-impact) ก่อให้เกิดแรงกดซ้ำๆ ต่อข้อเข่า เสี่ยงต่อการบาดเจ็บรุนแรง
• ข้อ ง. การยกน้ำหนักในท่าสควอทลึก (Deep squats): ก่อให้เกิดแรงอัด (Compressive force) สูงมากที่ผิวข้อ Patellofemoral
• ข้อ จ. การหลีกเลี่ยงการเคลื่อนไหวข้อทุกชนิด: จะทำให้กล้ามเนื้อรอบข้อลีบ (Muscle atrophy) และข้อติดแข็ง (Joint stiffness) ยิ่งทำให้อาการแย่ลง</t>
        </is>
      </c>
      <c r="L118" s="186" t="n"/>
      <c r="M118" s="186" t="inlineStr">
        <is>
          <t>Musculoskeletal</t>
        </is>
      </c>
      <c r="N118" s="186" t="inlineStr">
        <is>
          <t>Gout</t>
        </is>
      </c>
      <c r="O118" s="185" t="inlineStr">
        <is>
          <t>Clinic</t>
        </is>
      </c>
      <c r="P118" s="186" t="inlineStr">
        <is>
          <t>ข้อ 46 Pharma Plus เล่มม่วง (เฉลยข้อ )</t>
        </is>
      </c>
      <c r="Q118" s="185" t="inlineStr">
        <is>
          <t>แบบฝึกหัด</t>
        </is>
      </c>
      <c r="R118" s="185" t="inlineStr">
        <is>
          <t>เล่มม่วง</t>
        </is>
      </c>
      <c r="S118" s="185" t="n"/>
    </row>
    <row r="119" ht="24" customHeight="1" s="49">
      <c r="A119" s="185" t="n">
        <v>117</v>
      </c>
      <c r="B119" s="186" t="inlineStr"/>
      <c r="C119" s="186" t="inlineStr">
        <is>
          <t>อาหารประเภทใดที่เหมาะแก่ผู้ป่วยรายนี้</t>
        </is>
      </c>
      <c r="D119" s="186" t="n"/>
      <c r="E119" s="186" t="inlineStr">
        <is>
          <t>ปีกไก่เหล้าแดง</t>
        </is>
      </c>
      <c r="F119" s="186" t="inlineStr">
        <is>
          <t>ยอดมะพร้าวผัดกุ้ง</t>
        </is>
      </c>
      <c r="G119" s="186" t="inlineStr">
        <is>
          <t>ซุปหน่อไม้</t>
        </is>
      </c>
      <c r="H119" s="186" t="inlineStr">
        <is>
          <t>แกงจืดเต้าหู้หมูสับ</t>
        </is>
      </c>
      <c r="I119" s="186" t="inlineStr">
        <is>
          <t>เกาเหลาเครื่องในหมู</t>
        </is>
      </c>
      <c r="J119" s="185" t="n">
        <v>4</v>
      </c>
      <c r="K119" s="186" t="inlineStr">
        <is>
          <t>✅ คำตอบที่ถูกต้อง: ข้อ ง. แกงจืดเต้าหู้หมูสับ
🎯 ทำไมข้อนี้ถึงถูก:
"แกงจืดเต้าหู้หมูสับ" เป็นอาหารประเภทต้มที่มีเนื้อหมูปริมาณพอเหมาะและมีเต้าหู้ขาวเป็นส่วนประกอบหลัก จัดเป็นอาหารที่มีพิวรีนต่ำถึงปานกลางและไม่มีแอลกอฮอล์หรือเครื่องใน จึงปลอดภัยและเหมาะสมที่สุดสำหรับผู้ป่วยโรคเกาต์
🔍 ข้ออื่นผิดเพราะอะไร:
• ข้อ ก. (ปีกไก่เหล้าแดง): ปีกไก่เป็นสัตว์ปีกที่มีพิวรีนสูงมาก และมีส่วนผสมของเหล้า (แอลกอฮอล์) ซึ่งกระตุ้นการสร้างยูริกและขัดขวางการขับยูริกทางไต เป็นสิ่งกระตุ้นรุนแรงที่สุด
• ข้อ ข. (ยอดมะพร้าวผัดกุ้ง): กุ้งเป็นอาหารทะเลที่มีพิวรีนสูง
• ข้อ ค. (ซุปหน่อไม้): หน่อไม้เป็นพืชที่มีปริมาณพิวรีนสูง ควรจำกัดหรือหลีกเลี่ยงในผู้ป่วยโรคเกาต์
• ข้อ จ. (เกาเหลาเครื่องในหมู): เครื่องในสัตว์ (ตับ ม้าม ไส้) มีสารพิวรีนเข้มข้นสูงที่สุด ห้ามรับประทานเด็ดขาด</t>
        </is>
      </c>
      <c r="L119" s="186" t="n"/>
      <c r="M119" s="186" t="inlineStr">
        <is>
          <t>Musculoskeletal</t>
        </is>
      </c>
      <c r="N119" s="186" t="inlineStr">
        <is>
          <t>Gout</t>
        </is>
      </c>
      <c r="O119" s="185" t="inlineStr">
        <is>
          <t>Clinic</t>
        </is>
      </c>
      <c r="P119" s="186" t="inlineStr">
        <is>
          <t>ข้อ 47 Pharma Plus เล่มม่วง (เฉลยข้อ ง)</t>
        </is>
      </c>
      <c r="Q119" s="185" t="inlineStr">
        <is>
          <t>แบบฝึกหัด</t>
        </is>
      </c>
      <c r="R119" s="185" t="inlineStr">
        <is>
          <t>เล่มม่วง</t>
        </is>
      </c>
      <c r="S119" s="185" t="n"/>
    </row>
    <row r="120" ht="24" customHeight="1" s="49">
      <c r="A120" s="185" t="n">
        <v>118</v>
      </c>
      <c r="B120" s="186" t="inlineStr">
        <is>
          <t>หญิงไทย อายุ 24 ปี มีอาการปวดข้อนิ้วมือทั้งสองข้าง มักมีอาการข้อตึงในตอนเช้าหลังตื่นนอนประมาณ 20 นาที มักมีเสียงดังในข้อ</t>
        </is>
      </c>
      <c r="C120" s="186" t="inlineStr">
        <is>
          <t>หญิงรายนี้ น่าจะป่วยเป็นโรคใด</t>
        </is>
      </c>
      <c r="D120" s="186" t="n"/>
      <c r="E120" s="186" t="inlineStr">
        <is>
          <t>Gouty arthritis</t>
        </is>
      </c>
      <c r="F120" s="186" t="inlineStr">
        <is>
          <t>Rheumatoid arthritis</t>
        </is>
      </c>
      <c r="G120" s="186" t="inlineStr">
        <is>
          <t>Osteoarthritis</t>
        </is>
      </c>
      <c r="H120" s="186" t="inlineStr">
        <is>
          <t>Osteoporosis</t>
        </is>
      </c>
      <c r="I120" s="186" t="inlineStr">
        <is>
          <t>Osteopenia</t>
        </is>
      </c>
      <c r="J120" s="185" t="n">
        <v>2</v>
      </c>
      <c r="K120" s="186" t="inlineStr">
        <is>
          <t>✅ คำตอบที่ถูกต้อง: ข้อ ข. Rheumatoid arthritis
🎯 ทำไมข้อนี้ถึงถูก:
ผู้ป่วยเป็นหญิงอายุน้อย (24 ปี) มีอาการปวดข้อนิ้วมือทั้งสองข้างแบบสมมาตร และมีอาการข้อตึงฝืดในตอนเช้าหลังตื่นนอน ลักษณะทางคลินิกสอดคล้องกับ "โรคข้ออักเสบรูมาตอยด์" (Rheumatoid arthritis) มากที่สุด
🔍 ข้ออื่นผิดเพราะอะไร:
• ข้อ ก.: โรคเกาต์มักพบในเพศชายวัยกลางคน มักเกิดที่ข้อเดียวเฉียบพลัน บวมแดงร้อนจัดที่ข้อนิ้วหัวแม่เท้า (Podagra) ไม่ได้เกิดที่ข้อนิ้วมือสองข้างพร้อมกันแบบสมมาตร
• ข้อ ค.: โรคข้อเสื่อมมักพบในผู้สูงอายุ (&gt; 50-65 ปี) มักเกิดกับข้อรับน้ำหนัก (ข้อเข่า ข้อสะโพก) หรือข้อปลายนิ้ว (DIP joints) และมี Morning stiffness สั้นๆ ไม่เกิน 15-30 นาที และมักไม่มีการอักเสบสมมาตรในหญิงสาว
• ข้อ ง.: ภาวะกระดูกพรุนและกระดูกบาง ไม่มีอาการปวดข้อนิ้วมือสองข้างหรือข้อตึงตอนเช้า ผู้ป่วยมักไม่มีอาการจนกว่าจะมีกระดูกหัก
• ข้อ จ.: ภาวะกระดูกพรุนและกระดูกบาง ไม่มีอาการปวดข้อนิ้วมือสองข้างหรือข้อตึงตอนเช้า ผู้ป่วยมักไม่มีอาการจนกว่าจะมีกระดูกหัก</t>
        </is>
      </c>
      <c r="L120" s="186" t="n"/>
      <c r="M120" s="186" t="inlineStr">
        <is>
          <t>Musculoskeletal</t>
        </is>
      </c>
      <c r="N120" s="186" t="inlineStr">
        <is>
          <t>Rheumatoid arthritis</t>
        </is>
      </c>
      <c r="O120" s="185" t="inlineStr">
        <is>
          <t>Clinic</t>
        </is>
      </c>
      <c r="P120" s="186" t="inlineStr">
        <is>
          <t>ข้อ 48 Pharma Plus เล่มม่วง (เฉลยข้อ ค)</t>
        </is>
      </c>
      <c r="Q120" s="185" t="inlineStr">
        <is>
          <t>แบบฝึกหัด</t>
        </is>
      </c>
      <c r="R120" s="185" t="inlineStr">
        <is>
          <t>เล่มม่วง</t>
        </is>
      </c>
      <c r="S120" s="185" t="inlineStr">
        <is>
          <t>CASE-MS-RA-24YO</t>
        </is>
      </c>
    </row>
    <row r="121" ht="24" customHeight="1" s="49">
      <c r="A121" s="185" t="n">
        <v>119</v>
      </c>
      <c r="B121" s="186" t="inlineStr">
        <is>
          <t>หญิงไทย อายุ 24 ปี มีอาการปวดข้อนิ้วมือทั้งสองข้าง มักมีอาการข้อตึงในตอนเช้าหลังตื่นนอนประมาณ 20 นาที มักมีเสียงดังในข้อ</t>
        </is>
      </c>
      <c r="C121" s="186" t="inlineStr">
        <is>
          <t>ยาในข้อใดควรใช้เป็นอันดับแรกในผู้ป่วยรายนี้</t>
        </is>
      </c>
      <c r="D121" s="186" t="n"/>
      <c r="E121" s="186" t="inlineStr">
        <is>
          <t>Paracetamol</t>
        </is>
      </c>
      <c r="F121" s="186" t="inlineStr">
        <is>
          <t>Colchicine</t>
        </is>
      </c>
      <c r="G121" s="186" t="inlineStr">
        <is>
          <t>Prednisolone</t>
        </is>
      </c>
      <c r="H121" s="186" t="inlineStr">
        <is>
          <t>Ibuprofen</t>
        </is>
      </c>
      <c r="I121" s="186" t="inlineStr">
        <is>
          <t>Methotrexate</t>
        </is>
      </c>
      <c r="J121" s="185" t="n">
        <v>5</v>
      </c>
      <c r="K121" s="186" t="inlineStr">
        <is>
          <t>✅ คำตอบที่ถูกต้อง: ข้อ จ. Methotrexate
🎯 ทำไมข้อนี้ถึงถูก:
เป็น First-line csDMARD ที่มีประสิทธิภาพสูงที่สุดในการชะลอการลุกลามและป้องกันข้อถูกทำลายในผู้ป่วยโรคข้ออักเสบรูมาตอยด์ จึงเป็นยาที่ควรเลือกใช้เป็นอันดับแรกในการรักษา
🔍 ข้ออื่นผิดเพราะอะไร:
• ข้อ ก.: เป็นเพียงยาบรรเทาอาการปวดและลดการอักเสบชั่วคราว (Symptomatic relief) ไม่มีผลในการชะลอโรคหรือป้องกันการพิการของข้อต่อ ไม่สามารถใช้เป็นยาหลักเดี่ยวๆ ในการรักษา RA
• ข้อ ข.: ใช้รักษาโรคข้ออักเสบเกาต์เฉียบพลัน ไม่มีข้อบ่งใช้ในการรักษาโรคข้ออักเสบรูมาตอยด์
• ข้อ ค.: สเตียรอยด์ใช้เป็นเพียง "Bridging therapy" ในระยะสั้นๆ ร่วมกับ DMARDs เพื่อระงับอาการอักเสบระหว่างรอให้ DMARDs ออกฤทธิ์ ไม่แนะนำให้ใช้เป็นยาหลักเดี่ยวๆ ระยะยาวเนื่องจากผลข้างเคียงสูง
• ข้อ ง.: เป็นเพียงยาบรรเทาอาการปวดและลดการอักเสบชั่วคราว (Symptomatic relief) ไม่มีผลในการชะลอโรคหรือป้องกันการพิการของข้อต่อ ไม่สามารถใช้เป็นยาหลักเดี่ยวๆ ในการรักษา RA</t>
        </is>
      </c>
      <c r="L121" s="186" t="n"/>
      <c r="M121" s="186" t="inlineStr">
        <is>
          <t>Musculoskeletal</t>
        </is>
      </c>
      <c r="N121" s="186" t="inlineStr">
        <is>
          <t>Rheumatoid arthritis</t>
        </is>
      </c>
      <c r="O121" s="185" t="inlineStr">
        <is>
          <t>Clinic</t>
        </is>
      </c>
      <c r="P121" s="186" t="inlineStr">
        <is>
          <t>ข้อ 49 Pharma Plus เล่มม่วง (เฉลยข้อ ก)</t>
        </is>
      </c>
      <c r="Q121" s="185" t="inlineStr">
        <is>
          <t>แบบฝึกหัด</t>
        </is>
      </c>
      <c r="R121" s="185" t="inlineStr">
        <is>
          <t>เล่มม่วง</t>
        </is>
      </c>
      <c r="S121" s="185" t="inlineStr">
        <is>
          <t>CASE-MS-RA-24YO</t>
        </is>
      </c>
    </row>
    <row r="122" ht="24" customHeight="1" s="49">
      <c r="A122" s="185" t="n">
        <v>120</v>
      </c>
      <c r="B122" s="186" t="inlineStr">
        <is>
          <t>หญิงไทย อายุ 24 ปี มีอาการปวดข้อนิ้วมือทั้งสองข้าง มักมีอาการข้อตึงในตอนเช้าหลังตื่นนอนประมาณ 20 นาที มักมีเสียงดังในข้อ</t>
        </is>
      </c>
      <c r="C122" s="186" t="inlineStr">
        <is>
          <t>หากใช้ยาในข้อ 49 ไม่ได้ผล ควรเลือกยาใดเป็นอันดับต่อมา</t>
        </is>
      </c>
      <c r="D122" s="186" t="n"/>
      <c r="E122" s="186" t="inlineStr">
        <is>
          <t>Sulfasalazine</t>
        </is>
      </c>
      <c r="F122" s="186" t="inlineStr">
        <is>
          <t>Auranofin</t>
        </is>
      </c>
      <c r="G122" s="186" t="inlineStr">
        <is>
          <t>Celecoxib</t>
        </is>
      </c>
      <c r="H122" s="186" t="inlineStr">
        <is>
          <t>Glucosamine</t>
        </is>
      </c>
      <c r="I122" s="186" t="inlineStr">
        <is>
          <t>Allopurinol</t>
        </is>
      </c>
      <c r="J122" s="185" t="n">
        <v>1</v>
      </c>
      <c r="K122" s="186" t="inlineStr">
        <is>
          <t>✅ คำตอบที่ถูกต้อง: ข้อ ก. Sulfasalazine
🎯 ทำไมข้อนี้ถึงถูก:
เป็นยาในกลุ่ม csDMARDs ทางเลือกมาตรฐานอันดับถัดมาที่ใช้ในการรักษาโรคข้ออักเสบรูมาตอยด์ ทั้งในรูปแบบการใช้เดี่ยว (Monotherapy) หรือใช้ร่วมกับ MTX
🔍 ข้ออื่นผิดเพราะอะไร:
• ข้อ ข. (Auranofin): ยาเกลือทองคำ (Oral gold) ในอดีต ปัจจุบันเลิกใช้ในการรักษามาตรฐานแล้วเนื่องจากประสิทธิภาพต่ำและมีความเป็นพิษสูงต่อไตและผิวหนัง
• ข้อ ค. (Celecoxib): เป็นยากลุ่ม NSAID ช่วยแค่บรรเทาปวด ไม่สามารถควบคุมการลุกลามของโรค RA แทน DMARDs ได้
• ข้อ ง. (Glucosamine): ใช้ในโรคข้อเสื่อม (OA) ไม่มีประโยชน์ในการรักษาโรคข้ออักเสบรูมาตอยด์
• ข้อ จ. (Allopurinol): เป็นยาลดกรดยูริกในโรคเกาต์ ไม่เกี่ยวข้องกับโรคข้ออักเสบรูมาตอยด์</t>
        </is>
      </c>
      <c r="L122" s="186" t="n"/>
      <c r="M122" s="186" t="inlineStr">
        <is>
          <t>Musculoskeletal</t>
        </is>
      </c>
      <c r="N122" s="186" t="inlineStr">
        <is>
          <t>Rheumatoid arthritis</t>
        </is>
      </c>
      <c r="O122" s="185" t="inlineStr">
        <is>
          <t>Clinic</t>
        </is>
      </c>
      <c r="P122" s="186" t="inlineStr">
        <is>
          <t>ข้อ 50 Pharma Plus เล่มม่วง (เฉลยข้อ ค)</t>
        </is>
      </c>
      <c r="Q122" s="185" t="inlineStr">
        <is>
          <t>แบบฝึกหัด</t>
        </is>
      </c>
      <c r="R122" s="185" t="inlineStr">
        <is>
          <t>เล่มม่วง</t>
        </is>
      </c>
      <c r="S122" s="185" t="inlineStr">
        <is>
          <t>CASE-MS-RA-24YO</t>
        </is>
      </c>
    </row>
    <row r="123" ht="24" customHeight="1" s="49">
      <c r="A123" s="185" t="n">
        <v>121</v>
      </c>
      <c r="B123" s="186" t="inlineStr"/>
      <c r="C123" s="186" t="inlineStr">
        <is>
          <t>ยาในข้อใดใช้ชะลอการเสื่อมของกระดูกและข้อ</t>
        </is>
      </c>
      <c r="D123" s="186" t="n"/>
      <c r="E123" s="186" t="inlineStr">
        <is>
          <t>Estrogen</t>
        </is>
      </c>
      <c r="F123" s="186" t="inlineStr">
        <is>
          <t>Methotrexate</t>
        </is>
      </c>
      <c r="G123" s="186" t="inlineStr">
        <is>
          <t>Paracetamol</t>
        </is>
      </c>
      <c r="H123" s="186" t="inlineStr">
        <is>
          <t>Glucosamine</t>
        </is>
      </c>
      <c r="I123" s="186" t="inlineStr">
        <is>
          <t>Probenecid</t>
        </is>
      </c>
      <c r="J123" s="185" t="n">
        <v>4</v>
      </c>
      <c r="K123" s="186" t="inlineStr">
        <is>
          <t>✅ คำตอบที่ถูกต้อง: ข้อ ง. Glucosamine
🎯 ทำไมข้อนี้ถึงถูก:
Glucosamine: จัดอยู่ในกลุ่ม SYSADOA ซึ่งมีข้อบ่งใช้และวัตถุประสงค์เพื่อชะลอการเสื่อมสลายของกระดูกอ่อนผิวข้อในโรคข้อเสื่อม (OA)
🔍 ข้ออื่นผิดเพราะอะไร:
• ข้อ ก. (Estrogen): ฮอร์โมนเอสโตรเจนช่วยลดการสลายกระดูกในโรคกระดูกพรุน (Osteoporosis) แต่ไม่ได้จัดเป็นยาชะลอข้อเสื่อม (OA)
• ข้อ ข. (Methotrexate): เป็นยากดภูมิคุ้มกันและปรับเปลี่ยนการดำเนินโรคใน "โรคข้ออักเสบรูมาตอยด์" (RA) ไม่ได้ใช้ชะลอโรคข้อเสื่อม
• ข้อ ค. (Paracetamol): เป็นยาบรรเทาอาการปวด ไม่มีฤทธิ์ชะลอการเสื่อมของกระดูกอ่อน
• ข้อ จ. (Probenecid): เป็นยาขับกรดยูริกทางปัสสาวะสำหรับโรคเกาต์</t>
        </is>
      </c>
      <c r="L123" s="186" t="n"/>
      <c r="M123" s="186" t="inlineStr">
        <is>
          <t>Musculoskeletal</t>
        </is>
      </c>
      <c r="N123" s="186" t="inlineStr">
        <is>
          <t>Osteoarthritis</t>
        </is>
      </c>
      <c r="O123" s="185" t="inlineStr">
        <is>
          <t>Clinic</t>
        </is>
      </c>
      <c r="P123" s="186" t="inlineStr">
        <is>
          <t>ข้อ 51 Pharma Plus เล่มม่วง (เฉลยข้อ ง)</t>
        </is>
      </c>
      <c r="Q123" s="185" t="inlineStr">
        <is>
          <t>แบบฝึกหัด</t>
        </is>
      </c>
      <c r="R123" s="185" t="inlineStr">
        <is>
          <t>เล่มม่วง</t>
        </is>
      </c>
      <c r="S123" s="185" t="n"/>
    </row>
    <row r="124" ht="24" customHeight="1" s="49">
      <c r="A124" s="185" t="n">
        <v>122</v>
      </c>
      <c r="B124" s="186" t="inlineStr">
        <is>
          <t>ผู้ป่วยหญิงมีอาการข้อฝืดตอนตื่นนอนตอนเช้าประมาณ 5 นาที ข้อเวลาเคลื่อนไหวมีเสียงกรอบแกรบ ต่อมามีอาการปวด มีประวัติแพ้ยา sulfacetamide</t>
        </is>
      </c>
      <c r="C124" s="186" t="inlineStr">
        <is>
          <t>ยาในข้อใดไม่เหมาะสมกับผู้ป่วย</t>
        </is>
      </c>
      <c r="D124" s="186" t="n"/>
      <c r="E124" s="186" t="inlineStr">
        <is>
          <t>Ibuprofen</t>
        </is>
      </c>
      <c r="F124" s="186" t="inlineStr">
        <is>
          <t>Diclofenac</t>
        </is>
      </c>
      <c r="G124" s="186" t="inlineStr">
        <is>
          <t>Nimesulide</t>
        </is>
      </c>
      <c r="H124" s="186" t="inlineStr">
        <is>
          <t>Paracetamol</t>
        </is>
      </c>
      <c r="I124" s="186" t="inlineStr">
        <is>
          <t>Aspirin</t>
        </is>
      </c>
      <c r="J124" s="185" t="n">
        <v>3</v>
      </c>
      <c r="K124" s="186" t="inlineStr">
        <is>
          <t>✅ คำตอบที่ถูกต้อง: ข้อ ค. Nimesulide
🎯 ทำไมข้อนี้ถึงถูก:
Nimesulide: มีหมู่ Sulfonamide ในโครงสร้างโมเลกุล จึงไม่เหมาะสมอย่างยิ่งสำหรับผู้ป่วยที่มีประวัติแพ้ยาในกลุ่ม Sulfonamide (Sulfacetamide) และยังมีรายงานพิษต่อตับรุนแรง
🔍 ข้ออื่นผิดเพราะอะไร:
• ข้อ ก. (Ibuprofen): เป็นยากลุ่ม Propionic acid derivatives ไม่มีหมู่ Sulfonamide ปลอดภัยในผู้แพ้ซัลฟา
• ข้อ ข. (Diclofenac): เป็นยากลุ่ม Acetic acid derivatives ไม่มีหมู่ Sulfonamide
• ข้อ ง. (Paracetamol): เป็น Para-aminophenol derivative ไม่มีหมู่ Sulfonamide และเป็นยาแก้ปวดอันดับแรกที่ปลอดภัย
• ข้อ จ. (Aspirin): เป็น Salicylate derivative ไม่มีหมู่ Sulfonamide</t>
        </is>
      </c>
      <c r="L124" s="186" t="n"/>
      <c r="M124" s="186" t="inlineStr">
        <is>
          <t>Musculoskeletal</t>
        </is>
      </c>
      <c r="N124" s="186" t="inlineStr">
        <is>
          <t>Osteoarthritis</t>
        </is>
      </c>
      <c r="O124" s="185" t="inlineStr">
        <is>
          <t>Clinic</t>
        </is>
      </c>
      <c r="P124" s="186" t="inlineStr">
        <is>
          <t>ข้อ 52 Pharma Plus เล่มม่วง (เฉลยข้อ ค)</t>
        </is>
      </c>
      <c r="Q124" s="185" t="inlineStr">
        <is>
          <t>แบบฝึกหัด</t>
        </is>
      </c>
      <c r="R124" s="185" t="inlineStr">
        <is>
          <t>เล่มม่วง</t>
        </is>
      </c>
      <c r="S124" s="185" t="n"/>
    </row>
    <row r="125" ht="24" customHeight="1" s="49">
      <c r="A125" s="185" t="n">
        <v>123</v>
      </c>
      <c r="B125" s="186" t="inlineStr">
        <is>
          <t>ผู้ป่วยมาขอซื้อยาเดิม ซึ่งหมวินิจฉัยว่าเป็น OA มีอาการปวดเล็กน้อย ไม่บวม ยาเดิมคือ Paracetamol จำวิธีรับประทานไม่ได้ Glucosamine จำวิธีรับประทานไม่ได้ Calcium carbonate (1 g) รับประทานวันละ 2 เม็ด</t>
        </is>
      </c>
      <c r="C125" s="186" t="inlineStr">
        <is>
          <t>ข้อใดถูกต้องเกี่ยวกับการแนะนำการรับประทานยาให้แก่ผู้ป่วย</t>
        </is>
      </c>
      <c r="D125" s="186" t="n"/>
      <c r="E125" s="186" t="inlineStr">
        <is>
          <t>รับประทาน Paracetamol 3 เม็ด ทุก 4 ชั่วโมง</t>
        </is>
      </c>
      <c r="F125" s="186" t="inlineStr">
        <is>
          <t>เพิ่มยา muscle relaxant ให้แก่ผู้ป่วย</t>
        </is>
      </c>
      <c r="G125" s="186" t="inlineStr">
        <is>
          <t>รับประทาน Glucosamine ครั้งละ 2 เม็ด วันละ 3 ครั้ง</t>
        </is>
      </c>
      <c r="H125" s="186" t="inlineStr">
        <is>
          <t>รับประทาน Calcium carbonate (1 g) 2 เม็ด ก่อนอาหารเช้า</t>
        </is>
      </c>
      <c r="I125" s="186" t="inlineStr">
        <is>
          <t>ถูนวดเจลพริกบริเวณปวด เพื่อให้ยาดูดซึมได้เยอะ</t>
        </is>
      </c>
      <c r="J125" s="185" t="n">
        <v>3</v>
      </c>
      <c r="K125" s="186" t="inlineStr">
        <is>
          <t>✅ คำตอบที่ถูกต้อง: ข้อ ค. รับประทาน Glucosamine ครั้งละ 2 เม็ด วันละ 3 ครั้ง
🎯 ทำไมข้อนี้ถึงถูก:
การรับประทาน Glucosamine (250 mg) ครั้งละ 2 เม็ด วันละ 3 ครั้ง ตรงกับขนาดมาตรฐาน 1,500 mg ต่อวัน จึงเป็นคำแนะนำที่ถูกต้อง
🔍 ข้ออื่นผิดเพราะอะไร:
• ข้อ ก. (รับประทาน Paracetamol 3 เม็ด ทุก 4 ชั่วโมง): Paracetamol 500 mg ครั้งละ 3 เม็ด = 1,500 mg ทุก 4 ชั่วโมง รวมเกิน 6,000-9,000 mg/day ซึ่งเกินขนาดสูงสุดอย่างรุนแรงและก่อให้เกิดพิษต่อตับเฉียบพลัน (Fatal Hepatotoxicity)
• ข้อ ข. (เพิ่มยา muscle relaxant ให้แก่ผู้ป่วย): โรคข้อเสื่อม (OA) ที่มีอาการปวดเล็กน้อย ไม่มีอาการเกร็งกล้ามเนื้อ ไม่มีความจำเป็นต้องใช้ยาคลายกล้ามเนื้อ
• ข้อ ง. (รับประทาน Calcium carbonate (1 g) 2 เม็ด ก่อนอาหารเช้า): Calcium carbonate ต้องอาศัยกรดในกระเพาะอาหารในการแตกตัวและดูดซึม ต้องรับประทาน "พร้อมอาหารหรือหลังอาหารทันที" ห้ามทานก่อนอาหาร
• ข้อ จ. (ถูนวดเจลพริกบริเวณปวด เพื่อให้ยาดูดซึมได้เยอะ): Capsaicin gel ห้ามถูนวดรุนแรงเพราะจะทำให้แสบร้อนระคายเคืองอย่างรุนแรง แนะนำให้ทาบางๆ และล้างมือให้สะอาด</t>
        </is>
      </c>
      <c r="L125" s="186" t="n"/>
      <c r="M125" s="186" t="inlineStr">
        <is>
          <t>Musculoskeletal</t>
        </is>
      </c>
      <c r="N125" s="186" t="inlineStr">
        <is>
          <t>Osteoarthritis</t>
        </is>
      </c>
      <c r="O125" s="185" t="inlineStr">
        <is>
          <t>Clinic</t>
        </is>
      </c>
      <c r="P125" s="186" t="inlineStr">
        <is>
          <t>ข้อ 53 Pharma Plus เล่มม่วง (เฉลยข้อ ค)</t>
        </is>
      </c>
      <c r="Q125" s="185" t="inlineStr">
        <is>
          <t>แบบฝึกหัด</t>
        </is>
      </c>
      <c r="R125" s="185" t="inlineStr">
        <is>
          <t>เล่มม่วง</t>
        </is>
      </c>
      <c r="S125" s="185" t="n"/>
    </row>
    <row r="126" ht="24" customHeight="1" s="49">
      <c r="A126" s="185" t="n">
        <v>124</v>
      </c>
      <c r="B126" s="186" t="inlineStr"/>
      <c r="C126" s="186" t="inlineStr">
        <is>
          <t>ข้อใดที่เภสัชกรไม่ต้องให้คำแนะนำเรื่องการปฏิบัติตัวเกี่ยวกับโรค osteoarthritis</t>
        </is>
      </c>
      <c r="D126" s="186" t="n"/>
      <c r="E126" s="186" t="inlineStr">
        <is>
          <t>หลีกเลี่ยงนั่งพับเพียบ</t>
        </is>
      </c>
      <c r="F126" s="186" t="inlineStr">
        <is>
          <t>ลดน้ำหนักตัว</t>
        </is>
      </c>
      <c r="G126" s="186" t="inlineStr">
        <is>
          <t>หลีกเลี่ยงการยกของหนัก</t>
        </is>
      </c>
      <c r="H126" s="186" t="inlineStr">
        <is>
          <t>ออกกำลังกายในน้ำ</t>
        </is>
      </c>
      <c r="I126" s="186" t="inlineStr">
        <is>
          <t>หลีกเลี่ยงการรับประทานยอดผัก</t>
        </is>
      </c>
      <c r="J126" s="185" t="n">
        <v>5</v>
      </c>
      <c r="K126" s="186" t="inlineStr">
        <is>
          <t>✅ คำตอบที่ถูกต้อง: ข้อ จ. หลีกเลี่ยงการรับประทานยอดผัก
🎯 ทำไมข้อนี้ถึงถูก:
การหลีกเลี่ยงการรับประทานยอดผักเป็นคำแนะนำสำหรับโรคเกาต์ เภสัชกรจึง "ไม่ต้องให้คำแนะนำ" แก่ผู้ป่วยโรคข้อเสื่อม
🔍 ข้ออื่นผิดเพราะอะไร:
• ข้อ ก. (หลีกเลี่ยงนั่งพับเพียบ): เป็นคำแนะนำสำคัญมากใน OA ข้อเข่า เพื่อลดแรงบิดและแรงกดทับกระดูกอ่อน
• ข้อ ข. (ลดน้ำหนักตัว): เป็นการรักษาหลักแบบไม่ใช้ยา ช่วยชะลอการเสื่อมของข้อได้อย่างมีนัยสำคัญ
• ข้อ ค. (หลีกเลี่ยงการยกของหนัก): เป็นคำแนะนำที่ถูกต้องเพื่อลดแรงกดกระแทกต่อข้อต่อ
• ข้อ ง. (ออกกำลังกายในน้ำ): เป็นการออกกำลังกายที่ดีที่สุดสำหรับ OA เข่า เพราะน้ำช่วยพยุงน้ำหนักตัว</t>
        </is>
      </c>
      <c r="L126" s="186" t="n"/>
      <c r="M126" s="186" t="inlineStr">
        <is>
          <t>Musculoskeletal</t>
        </is>
      </c>
      <c r="N126" s="186" t="inlineStr">
        <is>
          <t>Osteoarthritis</t>
        </is>
      </c>
      <c r="O126" s="185" t="inlineStr">
        <is>
          <t>Clinic</t>
        </is>
      </c>
      <c r="P126" s="186" t="inlineStr">
        <is>
          <t>ข้อ 54 Pharma Plus เล่มม่วง (เฉลยข้อ จ)</t>
        </is>
      </c>
      <c r="Q126" s="185" t="inlineStr">
        <is>
          <t>แบบฝึกหัด</t>
        </is>
      </c>
      <c r="R126" s="185" t="inlineStr">
        <is>
          <t>เล่มม่วง</t>
        </is>
      </c>
      <c r="S126" s="185" t="n"/>
    </row>
    <row r="127" ht="24" customHeight="1" s="49">
      <c r="A127" s="185" t="n">
        <v>125</v>
      </c>
      <c r="B127" s="186" t="inlineStr">
        <is>
          <t>อีก 2 เดือนต่อมา ผู้ป่วยยังมีอาการปวดข้ออยู่ และเป็นโรคกระเพาะอาหารด้วย ยาใดที่ควรใช้ในผู้ป่วยรายนี้</t>
        </is>
      </c>
      <c r="C127" s="186" t="inlineStr">
        <is>
          <t>ยาใดที่ควรใช้ในผู้ป่วยรายนี้</t>
        </is>
      </c>
      <c r="D127" s="186" t="n"/>
      <c r="E127" s="186" t="inlineStr">
        <is>
          <t>Etoricoxib</t>
        </is>
      </c>
      <c r="F127" s="186" t="inlineStr">
        <is>
          <t>Ibuprofen</t>
        </is>
      </c>
      <c r="G127" s="186" t="inlineStr">
        <is>
          <t>Diclofenac</t>
        </is>
      </c>
      <c r="H127" s="186" t="inlineStr">
        <is>
          <t>Aspirin</t>
        </is>
      </c>
      <c r="I127" s="186" t="inlineStr">
        <is>
          <t>Piroxicam</t>
        </is>
      </c>
      <c r="J127" s="185" t="n">
        <v>1</v>
      </c>
      <c r="K127" s="186" t="inlineStr">
        <is>
          <t>✅ คำตอบที่ถูกต้อง: ข้อ ก. Etoricoxib
🎯 ทำไมข้อนี้ถึงถูก:
เป็นยากลุ่ม Highly Selective COX-2 Inhibitor ซึ่งมีผลระคายเคืองกระเพาะอาหารและอัตราการเกิดแผลในทางเดินอาหารต่ำกว่า Non-selective NSAIDs อย่างมีนัยสำคัญ จึงเป็นยาที่เหมาะสมที่สุดในตัวเลือกสำหรับผู้ป่วยรายนี้
🔍 ข้ออื่นผิดเพราะอะไร:
• ข้อ ข. (Ibuprofen): เป็น Non-selective NSAID ระคายเคืองกระเพาะอาหาร
• ข้อ ค. (Diclofenac): เป็น Non-selective NSAID มีความเสี่ยงต่อการเกิดแผลในทางเดินอาหาร
• ข้อ ง. (Aspirin): ระคายเคืองเยื่อบุกระเพาะอาหารโดยตรงและยับยั้งเกล็ดเลือด เพิ่มความเสี่ยง GI bleeding สูงมาก
• ข้อ จ. (Piroxicam): เป็นยากลุ่ม Oxicam ที่มีค่าครึ่งชีวิตยาวนาน และจัดเป็น NSAID ที่มีความเสี่ยงต่อการเกิดแผลและเลือดออกในกระเพาะอาหารสูงที่สุดในบรรดา NSAIDs ทุกตัว (High GI toxicity)</t>
        </is>
      </c>
      <c r="L127" s="186" t="n"/>
      <c r="M127" s="186" t="inlineStr">
        <is>
          <t>Musculoskeletal</t>
        </is>
      </c>
      <c r="N127" s="186" t="inlineStr">
        <is>
          <t>Osteoarthritis</t>
        </is>
      </c>
      <c r="O127" s="185" t="inlineStr">
        <is>
          <t>Clinic</t>
        </is>
      </c>
      <c r="P127" s="186" t="inlineStr">
        <is>
          <t>ข้อ 55 Pharma Plus เล่มม่วง (เฉลยข้อ ก)</t>
        </is>
      </c>
      <c r="Q127" s="185" t="inlineStr">
        <is>
          <t>แบบฝึกหัด</t>
        </is>
      </c>
      <c r="R127" s="185" t="inlineStr">
        <is>
          <t>เล่มม่วง</t>
        </is>
      </c>
      <c r="S127" s="185" t="n"/>
    </row>
    <row r="128" ht="24" customHeight="1" s="49">
      <c r="A128" s="185" t="n">
        <v>126</v>
      </c>
      <c r="B128" s="186" t="inlineStr"/>
      <c r="C128" s="186" t="inlineStr">
        <is>
          <t>ข้อใดจัดเป็นยาหรือผลิตภัณฑ์เสริมอาหารในกลุ่มชะลอความเสื่อมสลายของกระดูกอ่อน</t>
        </is>
      </c>
      <c r="D128" s="186" t="n"/>
      <c r="E128" s="186" t="inlineStr">
        <is>
          <t>Glucosamine sulfate</t>
        </is>
      </c>
      <c r="F128" s="186" t="inlineStr">
        <is>
          <t>Hydroxychloroquine</t>
        </is>
      </c>
      <c r="G128" s="186" t="inlineStr">
        <is>
          <t>Auranofin</t>
        </is>
      </c>
      <c r="H128" s="186" t="inlineStr">
        <is>
          <t>Prednisolone</t>
        </is>
      </c>
      <c r="I128" s="186" t="inlineStr">
        <is>
          <t>Methotrexate</t>
        </is>
      </c>
      <c r="J128" s="185" t="n">
        <v>1</v>
      </c>
      <c r="K128" s="186" t="inlineStr">
        <is>
          <t>✅ คำตอบที่ถูกต้อง: ข้อ ก. Glucosamine sulfate
🎯 ทำไมข้อนี้ถึงถูก:
Glucosamine sulfate: จัดเป็นสารในกลุ่มชะลอความเสื่อมสลายของกระดูกอ่อน (Chondroprotective agent / SYSADOA) โดยตรง
🔍 ข้ออื่นผิดเพราะอะไร:
• ข้อ ข.: เป็นยากลุ่ม DMARDs ที่ใช้รักษาโรคข้ออักเสบรูมาตอยด์ (RA)
• ข้อ ค.: เป็นยากลุ่ม DMARDs ที่ใช้รักษาโรคข้ออักเสบรูมาตอยด์ (RA)
• ข้อ ง.: เป็นยาสเตียรอยด์ต้านการอักเสบ การใช้ระยะยาวกลับจะเร่งให้กระดูกพรุนและกระดูกอ่อนเสื่อมสภาพเร็วขึ้น
• ข้อ จ.: เป็นยากดภูมิคุ้มกันกลุ่ม csDMARDs รักษาโรคข้ออักเสบรูมาตอยด์</t>
        </is>
      </c>
      <c r="L128" s="186" t="n"/>
      <c r="M128" s="186" t="inlineStr">
        <is>
          <t>Musculoskeletal</t>
        </is>
      </c>
      <c r="N128" s="186" t="inlineStr">
        <is>
          <t>Osteoarthritis</t>
        </is>
      </c>
      <c r="O128" s="185" t="inlineStr">
        <is>
          <t>Clinic</t>
        </is>
      </c>
      <c r="P128" s="186" t="inlineStr">
        <is>
          <t>ข้อ 56 Pharma Plus เล่มม่วง (เฉลยข้อ ก)</t>
        </is>
      </c>
      <c r="Q128" s="185" t="inlineStr">
        <is>
          <t>แบบฝึกหัด</t>
        </is>
      </c>
      <c r="R128" s="185" t="inlineStr">
        <is>
          <t>เล่มม่วง</t>
        </is>
      </c>
      <c r="S128" s="185" t="n"/>
    </row>
    <row r="129" ht="24" customHeight="1" s="49">
      <c r="A129" s="185" t="n">
        <v>127</v>
      </c>
      <c r="B129" s="186" t="inlineStr">
        <is>
          <t>สถานการณ์ที่ 14 นางฉันทนา อายุ 51 ปี ได้รับใบสั่งแพทย์์ดังนี้ Raloxifene HCl 60 mg 60 1 tab OD, Calcium carbonate 1000 mg 60 1 tab OD สอบถามประวัตินางฉันทนา ทราบว่าก่อนหน้ามาพบแพทย์์ ประจำเดือนมาไม่สม่ำเสมอนาน 1 ปี ครั้งสุดท้ายประจำเดือนขาดหายไป 6 เดือน คิดว่าน่าจะหมดประจำเดือน จึงมาพบแพทย์์คลินิกวัยทองเพื่อตรวจร่างกาย จากการตรวจความหนาแน่นของกระดูก ค่า Z score อยู่ระหว่าง -2.0 SD ถึง -2.5 SD แพทย์์จะให้ฮอร์โมนทดแทน แต่นางฉันทนาไม่อยากใช้ ขอใช้ยาอื่นที่ไม่ใช่ฮอร์โมน</t>
        </is>
      </c>
      <c r="C129" s="186" t="inlineStr">
        <is>
          <t>เกี่ยวกับ raloxifene ข้อใดต่อไปนี้ไม่ถูกต้อง</t>
        </is>
      </c>
      <c r="D129" s="186" t="n"/>
      <c r="E129" s="186" t="inlineStr">
        <is>
          <t>Raloxifene จัดเป็นยากลุ่ม pure estrogen antagonist ชนิด 2nd generation</t>
        </is>
      </c>
      <c r="F129" s="186" t="inlineStr">
        <is>
          <t>Raloxifene มีฤทธิ์ estrogenic ที่กระดูก และเมแทบอลิซึมของไขมัน</t>
        </is>
      </c>
      <c r="G129" s="186" t="inlineStr">
        <is>
          <t>ฤทธิ์ antiestrogenic ของ raloxifene พบที่เต้านมและเยื่อบุโพรงมดลูก</t>
        </is>
      </c>
      <c r="H129" s="186" t="inlineStr">
        <is>
          <t>Tamoxifen มีฤทธิ์กระตุ้นการเจริญเติบโตของเยื่อบุโพรงมดลูกแตกต่างกับ raloxifene ที่ไม่มีฤทธิ์นี้</t>
        </is>
      </c>
      <c r="I129" s="186" t="inlineStr">
        <is>
          <t>ไม่ควรใช้ raloxifene ในสตรีที่ยังไม่หมดประจำเดือน</t>
        </is>
      </c>
      <c r="J129" s="185" t="n">
        <v>1</v>
      </c>
      <c r="K129" s="186" t="inlineStr">
        <is>
          <t>✅ คำตอบที่ถูกต้อง: ข้อ ก. Raloxifene จัดเป็นยากลุ่ม pure estrogen antagonist ชนิด 2nd generation
🎯 ทำไมข้อนี้ถึงถูก:
ตัวเลือก ก. กล่าวผิด เนื่องจาก Raloxifene เป็น "SERM" (มีทั้งฤทธิ์ Agonist และ Antagonist ตามเนื้อเยื่อ) ไม่ใช่ "Pure estrogen antagonist" (ยาที่เป็น Pure antiestrogen แท้จริงคือ Fulvestrant)
🔍 ข้ออื่นผิดเพราะอะไร:
• ข้อ ข. (มีฤทธิ์ estrogenic ที่กระดูก และเมแทบอลิซึมของไขมัน): กล่าวถูกต้อง เป็นกลไกหลักที่ใช้รักษาโรคกระดูกพรุน
• ข้อ ค. (ฤทธิ์ antiestrogenic ของ raloxifene พบที่เต้านมและเยื่อบุโพรงมดลูก): กล่าวถูกต้อง จึงไม่เพิ่มความเสี่ยงมะเร็งเต้านมและมะเร็งมดลูก
• ข้อ ง. (Tamoxifen มีฤทธิ์กระตุ้นเยื่อบุโพรงมดลูกแตกต่างกับ raloxifene ที่ไม่มีฤทธิ์นี้): กล่าวถูกต้อง Tamoxifen มีฤทธิ์ partial agonist ที่มดลูกทำให้เสี่ยงต่อ Endometrial cancer แต่ Raloxifene ไม่มี
• ข้อ จ. (ไม่ควรใช้ raloxifene ในสตรีที่ยังไม่หมดประจำเดือน): กล่าวถูกต้อง ยามีข้อบ่งใช้เฉพาะในสตรีวัยหมดประจำเดือน (Postmenopausal women) เท่านั้น</t>
        </is>
      </c>
      <c r="L129" s="186" t="n"/>
      <c r="M129" s="186" t="inlineStr">
        <is>
          <t>Musculoskeletal</t>
        </is>
      </c>
      <c r="N129" s="186" t="inlineStr">
        <is>
          <t>Osteoporosis</t>
        </is>
      </c>
      <c r="O129" s="185" t="inlineStr">
        <is>
          <t>Clinic</t>
        </is>
      </c>
      <c r="P129" s="186" t="inlineStr">
        <is>
          <t>ข้อ 57 Pharma Plus เล่มม่วง (เฉลยข้อ ก)</t>
        </is>
      </c>
      <c r="Q129" s="185" t="inlineStr">
        <is>
          <t>แบบฝึกหัด</t>
        </is>
      </c>
      <c r="R129" s="185" t="inlineStr">
        <is>
          <t>เล่มม่วง</t>
        </is>
      </c>
      <c r="S129" s="185" t="inlineStr">
        <is>
          <t>CASE-MS-OSTEO-RALOX-01</t>
        </is>
      </c>
    </row>
    <row r="130" ht="24" customHeight="1" s="49">
      <c r="A130" s="185" t="n">
        <v>128</v>
      </c>
      <c r="B130" s="186" t="inlineStr">
        <is>
          <t>นางฉันทนา อายุ 55 ปี หมดประจำเดือนแล้ว 5 ปี ตรวจความหนาแน่นมวลกระดูกพบ T-score = -2.7 SD แพทย์สั่งจ่ายยา Raloxifene เพื่อรักษาโรคกระดูกพรุน</t>
        </is>
      </c>
      <c r="C130" s="186" t="inlineStr">
        <is>
          <t>ข้อใดต่อไปนี้ไม่ได้อธิบายกลไกการออกฤทธิ์ของ raloxifene ต่อกระดูก</t>
        </is>
      </c>
      <c r="D130" s="186" t="n"/>
      <c r="E130" s="186" t="inlineStr">
        <is>
          <t>Raloxifene มีกลไการออกฤทธิ์ต่อกระดูกคล้าย estrogen</t>
        </is>
      </c>
      <c r="F130" s="186" t="inlineStr">
        <is>
          <t>เข้าใจว่า raloxifene ออกฤทธิ์โดยเพิ่มการแสดงออกของยีน TGF-3 ซึ่งมีผลต่อจำนวนของเซลล์สลายกระดูก</t>
        </is>
      </c>
      <c r="G130" s="186" t="inlineStr">
        <is>
          <t>Raloxifene มีผลยับยั้งเอนไซม์ใน mevalonate pathway มีผลยับยั้งการสังเคราะห์ isoprenoid compounds ซึ่งจำเป็นต่อกระบวนการ prenylation ของ small GTPase ซึ่งควบคุมการทำงานของ osteoclasts</t>
        </is>
      </c>
      <c r="H130" s="186" t="inlineStr">
        <is>
          <t>Raloxifene ออกฤทธิ์โดยการจับกับ estrogen receptor แล้วมีผลต่อการแสดงออกของยีน</t>
        </is>
      </c>
      <c r="I130" s="186" t="inlineStr">
        <is>
          <t>AP-1 pathway เป็น pathway หนึ่งที่ใช้อธิบายการออกฤทธิ์แบบ estrogen agonist ของ raloxifene</t>
        </is>
      </c>
      <c r="J130" s="185" t="n">
        <v>3</v>
      </c>
      <c r="K130" s="186" t="inlineStr">
        <is>
          <t>✅ คำตอบที่ถูกต้อง: ข้อ ค. Raloxifene มีผลยับยั้งเอนไซม์ใน mevalonate pathway มีผลยับยั้งการสังเคราะห์ isoprenoid compounds ซึ่งจำเป็นต่อกระบวนการ prenylation ของ small GTPase ซึ่งควบคุมการทำงานของ osteoclasts
🎯 ทำไมข้อนี้ถึงถูก:
ตัวเลือก ค. เป็นกลไกการออกฤทธิ์ของยากลุ่ม Bisphosphonates จึง "ไม่ได้อธิบายกลไกการออกฤทธิ์ของ Raloxifene"
🔍 ข้ออื่นผิดเพราะอะไร:
• ข้อ ก. (มีกลไกการออกฤทธิ์ต่อกระดูกคล้าย estrogen): กล่าวถูกต้อง ออกฤทธิ์เป็น Estrogen agonist ที่กระดูก
• ข้อ ข. (เพิ่มการแสดงออกของยีน TGF-beta3 ซึ่งมีผลต่อเซลล์สลายกระดูก): กล่าวถูกต้อง TGF-beta3 ยับยั้งและกระตุ้นการตายของ Osteoclast
• ข้อ ง. (จับกับ estrogen receptor แล้วมีผลต่อการแสดงออกของยีน): กล่าวถูกต้อง เป็นกลไกหลักของ SERMs
• ข้อ จ. (AP-1 pathway เป็น pathway หนึ่งที่ใช้อธิบายการออกฤทธิ์แบบ estrogen agonist): กล่าวถูกต้อง</t>
        </is>
      </c>
      <c r="L130" s="186" t="n"/>
      <c r="M130" s="186" t="inlineStr">
        <is>
          <t>Musculoskeletal</t>
        </is>
      </c>
      <c r="N130" s="186" t="inlineStr">
        <is>
          <t>Osteoporosis</t>
        </is>
      </c>
      <c r="O130" s="185" t="inlineStr">
        <is>
          <t>Clinic</t>
        </is>
      </c>
      <c r="P130" s="186" t="inlineStr">
        <is>
          <t>ข้อ 58 Pharma Plus เล่มม่วง (เฉลยข้อ ข)</t>
        </is>
      </c>
      <c r="Q130" s="185" t="inlineStr">
        <is>
          <t>แบบฝึกหัด</t>
        </is>
      </c>
      <c r="R130" s="185" t="inlineStr">
        <is>
          <t>เล่มม่วง</t>
        </is>
      </c>
      <c r="S130" s="185" t="inlineStr">
        <is>
          <t>CASE-MS-OSTEO-RALOX-01</t>
        </is>
      </c>
    </row>
    <row r="131" ht="24" customHeight="1" s="49">
      <c r="A131" s="185" t="n">
        <v>129</v>
      </c>
      <c r="B131" s="186" t="inlineStr">
        <is>
          <t>นางฉันทนา อายุ 55 ปี หมดประจำเดือนแล้ว 5 ปี ตรวจความหนาแน่นมวลกระดูกพบ T-score = -2.7 SD แพทย์สั่งจ่ายยา Raloxifene เพื่อรักษาโรคกระดูกพรุน</t>
        </is>
      </c>
      <c r="C131" s="186" t="inlineStr">
        <is>
          <t>ก่อนจ่ายนี้ให้แก่นางฉันทนา ท่านควรให้คำแนะนำการใช้ยา ข้อใดที่ไม่ถูกต้อง</t>
        </is>
      </c>
      <c r="D131" s="186" t="n"/>
      <c r="E131" s="186" t="inlineStr">
        <is>
          <t>ให้รับประทาน alendronate ตอนท้องว่าง เช่น ตื่นนอนตอนเช้ายังไม่ได้ทาน/ดื่ม อะไร หรือ สองชั่วโมงก่อนหรือหลังรับประทานอาหาร</t>
        </is>
      </c>
      <c r="F131" s="186" t="inlineStr">
        <is>
          <t>รับประทานกับน้ำเปล่าเท่านั้น ห้ามรับประทานร่วมกับผลไม้ นม หรือ เครื่องดื่ม ใดๆนอกจากน้ำเปล่า</t>
        </is>
      </c>
      <c r="G131" s="186" t="inlineStr">
        <is>
          <t>ไม่เอนตัวหรือนอนขณะรับประทานยา หรือหลังรับประทานยาไม่เกิน 30 นาที</t>
        </is>
      </c>
      <c r="H131" s="186" t="inlineStr">
        <is>
          <t>ให้รับประทาน alendronate และยาเม็ดแคลเซียมพร้อม ๆ กัน</t>
        </is>
      </c>
      <c r="I131" s="186" t="inlineStr">
        <is>
          <t>ถ้ามีอาการกลืนอาหารลำบาก ปวดท้อง ให้กลับไปพบแพทย์์</t>
        </is>
      </c>
      <c r="J131" s="185" t="n">
        <v>4</v>
      </c>
      <c r="K131" s="186" t="inlineStr">
        <is>
          <t>✅ คำตอบที่ถูกต้อง: ข้อ ง. ให้รับประทาน alendronate และยาเม็ดแคลเซียมพร้อม ๆ กัน
🎯 ทำไมข้อนี้ถึงถูก:
ตัวเลือก ง. เป็นคำแนะนำที่ "ไม่ถูกต้อง" อย่างยิ่ง เพราะแคลเซียมจะจับกับ Alendronate ทำให้ยาไม่ดูดซึม
🔍 ข้ออื่นผิดเพราะอะไร:
• ข้อ ก. (รับประทานตอนท้องว่างหลังตื่นนอน): เป็นคำแนะนำที่ถูกต้องที่สุด เพื่อให้ยาดูดซึมได้ดี
• ข้อ ข. (รับประทานกับน้ำเปล่าเท่านั้น ห้ามทานร่วมกับน้ำผลไม้ นม เครื่องดื่มอื่น): เป็นคำแนะนำที่ถูกต้อง เครื่องดื่มอื่นรบกวนการดูดซึมยา
• ข้อ ค. (ไม่เอนตัวหรือนอนราบขณะและหลังรับประทานยาอย่างน้อย 30 นาที): เป็นคำแนะนำที่ถูกต้อง เพื่อป้องกันยาไหลย้อนกลับมาระคายเคืองและกัดหลอดอาหาร (Prevent Pill-induced Esophagitis)
• ข้อ จ. (ถ้ามีอาการกลืนลำบาก ปวดแสบยอดอก ให้กลับไปพบแพทย์์): เป็นคำแนะนำที่ถูกต้อง เพื่อประเมินภาวะหลอดอาหารอักเสบหรือเป็นแผล</t>
        </is>
      </c>
      <c r="L131" s="186" t="n"/>
      <c r="M131" s="186" t="inlineStr">
        <is>
          <t>Musculoskeletal</t>
        </is>
      </c>
      <c r="N131" s="186" t="inlineStr">
        <is>
          <t>Osteoporosis</t>
        </is>
      </c>
      <c r="O131" s="185" t="inlineStr">
        <is>
          <t>Clinic</t>
        </is>
      </c>
      <c r="P131" s="186" t="inlineStr">
        <is>
          <t>ข้อ 60 Pharma Plus เล่มม่วง (เฉลยข้อ ง)</t>
        </is>
      </c>
      <c r="Q131" s="185" t="inlineStr">
        <is>
          <t>แบบฝึกหัด</t>
        </is>
      </c>
      <c r="R131" s="185" t="inlineStr">
        <is>
          <t>เล่มม่วง</t>
        </is>
      </c>
      <c r="S131" s="185" t="inlineStr">
        <is>
          <t>CASE-MS-OSTEO-RALOX-01</t>
        </is>
      </c>
    </row>
    <row r="132" ht="24" customHeight="1" s="49">
      <c r="A132" s="185" t="n">
        <v>130</v>
      </c>
      <c r="B132" s="186" t="inlineStr">
        <is>
          <t>📌 สถานการณ์เคสที่ 1:
ผู้ป่วยชายไทย อายุ 46 ปี อาชีพพนักงานออฟฟิศ มาเข้ารับบริการที่ร้านยาด้วยอาการปวดตึงบริเวณคอ บ่า ไหล่ และหลังส่วนล่าง (Myalgia) สัมพันธ์กับการทำงาน มีอาการต่อเนื่องมานาน 2 สัปดาห์ ปฏิเสธประวัติอุบัติเหตุก่อนหน้านี้
PMH: Acute Coronary Syndrome (ACS) เมื่อ 2 เดือนก่อน, Hypertension (HTN), Dyslipidemia (DLP)
Renal function: Normal (eGFR &gt; 60 mL/min/1.73 m²)
Vital Signs: BP 125/75 mmHg, HR 87 bpm
Physical Examination: บ่าและต้นคอมีอาการตึงมากและคลำเจอจุดกดเจ็บ (Trigger Point)
Current Medications: Aspirin 81 mg 1x1 po daily pc, Ticagrelor 90 mg 1x2 po pc เช้า เย็น, Candesartan 8 mg 1x1 po pc, Hydrochlorothiazide 12.5 mg 2x1 po pc, Atorvastatin 40 mg 1x1 po hs</t>
        </is>
      </c>
      <c r="C132" s="186" t="inlineStr">
        <is>
          <t>ยาใดเหมาะสมที่สุดในการบรรเทาปวดเบื้องต้นสำหรับผู้ป่วยรายนี้?</t>
        </is>
      </c>
      <c r="D132" s="186" t="n"/>
      <c r="E132" s="186" t="inlineStr">
        <is>
          <t>Ibuprofen</t>
        </is>
      </c>
      <c r="F132" s="186" t="inlineStr">
        <is>
          <t>Diclofenac</t>
        </is>
      </c>
      <c r="G132" s="186" t="inlineStr">
        <is>
          <t>Celecoxib</t>
        </is>
      </c>
      <c r="H132" s="186" t="inlineStr">
        <is>
          <t>Tolperisone</t>
        </is>
      </c>
      <c r="I132" s="186" t="inlineStr">
        <is>
          <t>Naproxen</t>
        </is>
      </c>
      <c r="J132" s="185" t="n">
        <v>4</v>
      </c>
      <c r="K132" s="186" t="inlineStr">
        <is>
          <t>✅ คำตอบที่ถูกต้อง: ข้อ ง. Tolperisone
🎯 ทำไมข้อนี้ถึงถูก:
ผู้ป่วยเพิ่งมีประวัติ ACS เมื่อ 2 เดือนก่อน และได้รับยาต้านเกล็ดเลือดคู่ (DAPT: Aspirin + Ticagrelor) การใช้ NSAIDs (รวม COX-2 inhibitors) ถือเป็นข้อห้ามอย่างยิ่ง (Contraindicated) เพราะเพิ่มความเสี่ยงต่อ recurrent MI และการตกเลือดทางเดินอาหารอย่างรุนแรง การใช้ Tolperisone ซึ่งเป็นยาคลายกล้ามเนื้อ (Centrally acting muscle relaxant) จึงปลอดภัยและตรงกับพยาธิสภาพของ Myofascial Pain และจุดกดเจ็บ (Trigger Point)
🔍 ข้ออื่นผิดเพราะอะไร:
• ข้อ ก. (Ibuprofen): Ibuprofen เป็น Non-selective NSAID ที่รบกวนการจับเกล็ดเลือดของ Aspirin ทำให้สูญเสียฤทธิ์การป้องกันโรคหัวใจและหลอดเลือด
• ข้อ ข. (Diclofenac): Diclofenac มีความเสี่ยงในการเกิดลิ่มเลือดอุดตันและกล้ามเนื้อหัวใจขาดเลือดสูง ไม่ควรพิจารณาในผู้ป่วยที่มีประวัติ ACS เมื่อ 2 เดือนก่อน
• ข้อ ค. (Celecoxib): Celecoxib เป็น Selective COX-2 inhibitor ที่มีผลเพิ่ม Thromboxane A2 ทำให้เสี่ยงต่อ Thrombosis สูง จึงมีข้อห้ามใช้เด็ดขาดในผู้ป่วยโรคหัวใจขาดเลือดเฉียบพลัน
• ข้อ จ. (Naproxen): Naproxen แม้จะเป็น NSAID ที่มีความเสี่ยงต่อระบบหัวใจต่ำที่สุด แต่การใช้ร่วมกับ Aspirin และ Ticagrelor จะไปเสริมความเสี่ยงการเกิดแผลและเลือดออกในระบบทางเดินอาหารอย่างรุนแรง</t>
        </is>
      </c>
      <c r="L132" s="186" t="n"/>
      <c r="M132" s="186" t="inlineStr">
        <is>
          <t>Musculoskeletal</t>
        </is>
      </c>
      <c r="N132" s="186" t="inlineStr">
        <is>
          <t>Osteoarthritis</t>
        </is>
      </c>
      <c r="O132" s="185" t="inlineStr">
        <is>
          <t>Clinic</t>
        </is>
      </c>
      <c r="P132" s="186" t="inlineStr">
        <is>
          <t>ข้อ 1 Mock Musculo RxCU84</t>
        </is>
      </c>
      <c r="Q132" s="185" t="inlineStr">
        <is>
          <t>ข้อสอบจำลอง</t>
        </is>
      </c>
      <c r="R132" s="185" t="inlineStr">
        <is>
          <t>Mock RxCU84</t>
        </is>
      </c>
      <c r="S132" s="185" t="inlineStr">
        <is>
          <t>CASE-MS-12S-OA-01</t>
        </is>
      </c>
    </row>
    <row r="133" ht="24" customHeight="1" s="49">
      <c r="A133" s="185" t="n">
        <v>131</v>
      </c>
      <c r="B133" s="186" t="inlineStr">
        <is>
          <t>📌 สถานการณ์เคสที่ 1:
ผู้ป่วยชายไทย อายุ 46 ปี อาชีพพนักงานออฟฟิศ มาเข้ารับบริการที่ร้านยาด้วยอาการปวดตึงบริเวณคอ บ่า ไหล่ และหลังส่วนล่าง (Myalgia) สัมพันธ์กับการทำงาน มีอาการต่อเนื่องมานาน 2 สัปดาห์ ปฏิเสธประวัติอุบัติเหตุก่อนหน้านี้
PMH: Acute Coronary Syndrome (ACS) เมื่อ 2 เดือนก่อน, Hypertension (HTN), Dyslipidemia (DLP)
Renal function: Normal (eGFR &gt; 60 mL/min/1.73 m²)
Vital Signs: BP 125/75 mmHg, HR 87 bpm
Physical Examination: บ่าและต้นคอมีอาการตึงมากและคลำเจอจุดกดเจ็บ (Trigger Point)
Current Medications: Aspirin 81 mg 1x1 po daily pc, Ticagrelor 90 mg 1x2 po pc เช้า เย็น, Candesartan 8 mg 1x1 po pc, Hydrochlorothiazide 12.5 mg 2x1 po pc, Atorvastatin 40 mg 1x1 po hs</t>
        </is>
      </c>
      <c r="C133" s="186" t="inlineStr">
        <is>
          <t>หากผู้ป่วยแอบไปซื้อยา Ibuprofen มากินเอง จะเกิดปฏิกิริยาระหว่างยา (Drug Interaction) กับยาใดของผู้ป่วยที่รุนแรงที่สุด?</t>
        </is>
      </c>
      <c r="D133" s="186" t="n"/>
      <c r="E133" s="186" t="inlineStr">
        <is>
          <t>Aspirin</t>
        </is>
      </c>
      <c r="F133" s="186" t="inlineStr">
        <is>
          <t>Candesartan</t>
        </is>
      </c>
      <c r="G133" s="186" t="inlineStr">
        <is>
          <t>HCTZ</t>
        </is>
      </c>
      <c r="H133" s="186" t="inlineStr">
        <is>
          <t>Atorvastatin</t>
        </is>
      </c>
      <c r="I133" s="186" t="inlineStr">
        <is>
          <t>Ticagrelor</t>
        </is>
      </c>
      <c r="J133" s="185" t="n">
        <v>1</v>
      </c>
      <c r="K133" s="186" t="inlineStr">
        <is>
          <t>✅ คำตอบที่ถูกต้อง: ข้อ ก. Aspirin
🎯 ทำไมข้อนี้ถึงถูก:
Ibuprofen เป็น reversible COX-1 inhibitor ที่มี competitive binding แย่งจับกับช่องทางเดินของเอนไซม์ COX-1 ทำให้ขัดขวางไม่ให้ Aspirin เข้าไป acetylate ซีรีนที่ตำแหน่ง 529 ได้อย่างถาวร ส่งผลให้ฤทธิ์ต้านเกล็ดเลือดของ Aspirin หายไป และเพิ่มความเสี่ยงต่อการเกิดลิ่มเลือดอุดตันในหลอดเลือดหัวใจ (Thrombotic events)
🔍 ข้ออื่นผิดเพราะอะไร:
• ข้อ ข. (Candesartan): Candesartan อาจถูกลดทอนประสิทธิภาพจากการคั่งของของเหลวเมื่อใช้ร่วมกับ NSAIDs แต่ยังไม่ถือเป็นอันตรกิริยาที่อันตรายเฉียบพลันหรือรุนแรงที่สุด
• ข้อ ค. (HCTZ): HCTZ อาจมีฤทธิ์ขับปัสสาวะและลดความดันโลหิตลดลงเมื่อใช้ร่วมกับ NSAIDs แต่ไม่ใช่ปฏิกิริยาที่อันตรายที่สุดในผู้ป่วยรายนี้
• ข้อ ง. (Atorvastatin): Atorvastatin ไม่มีอันตรกิริยาทางเภสัชจลนศาสตร์หรือเภสัชพลศาสตร์ที่มีนัยสำคัญทางคลินิกเมื่อใช้ร่วมกับ Ibuprofen
• ข้อ จ. (Ticagrelor): Ticagrelor เป็น P2Y12 inhibitor ซึ่งไม่ได้ถูกแข่งขันการออกฤทธิ์โดย Ibuprofen โดยตรงเหมือนที่เกิดกับ Aspirin</t>
        </is>
      </c>
      <c r="L133" s="186" t="n"/>
      <c r="M133" s="186" t="inlineStr">
        <is>
          <t>Musculoskeletal</t>
        </is>
      </c>
      <c r="N133" s="186" t="inlineStr">
        <is>
          <t>Osteoarthritis</t>
        </is>
      </c>
      <c r="O133" s="185" t="inlineStr">
        <is>
          <t>Clinic</t>
        </is>
      </c>
      <c r="P133" s="186" t="inlineStr">
        <is>
          <t>ข้อ 2 Mock Musculo RxCU84</t>
        </is>
      </c>
      <c r="Q133" s="185" t="inlineStr">
        <is>
          <t>ข้อสอบจำลอง</t>
        </is>
      </c>
      <c r="R133" s="185" t="inlineStr">
        <is>
          <t>Mock RxCU84</t>
        </is>
      </c>
      <c r="S133" s="185" t="inlineStr">
        <is>
          <t>CASE-MS-12S-OA-01</t>
        </is>
      </c>
    </row>
    <row r="134" ht="24" customHeight="1" s="49">
      <c r="A134" s="185" t="n">
        <v>132</v>
      </c>
      <c r="B134" s="186" t="inlineStr">
        <is>
          <t>📌 สถานการณ์เคสที่ 1:
ผู้ป่วยชายไทย อายุ 46 ปี อาชีพพนักงานออฟฟิศ มาเข้ารับบริการที่ร้านยาด้วยอาการปวดตึงบริเวณคอ บ่า ไหล่ และหลังส่วนล่าง (Myalgia) สัมพันธ์กับการทำงาน มีอาการต่อเนื่องมานาน 2 สัปดาห์ ปฏิเสธประวัติอุบัติเหตุก่อนหน้านี้
PMH: Acute Coronary Syndrome (ACS) เมื่อ 2 เดือนก่อน, Hypertension (HTN), Dyslipidemia (DLP)
Renal function: Normal (eGFR &gt; 60 mL/min/1.73 m²)
Vital Signs: BP 125/75 mmHg, HR 87 bpm
Physical Examination: บ่าและต้นคอมีอาการตึงมากและคลำเจอจุดกดเจ็บ (Trigger Point)
Current Medications: Aspirin 81 mg 1x1 po daily pc, Ticagrelor 90 mg 1x2 po pc เช้า เย็น, Candesartan 8 mg 1x1 po pc, Hydrochlorothiazide 12.5 mg 2x1 po pc, Atorvastatin 40 mg 1x1 po hs</t>
        </is>
      </c>
      <c r="C134" s="186" t="inlineStr">
        <is>
          <t>ยาความดันตัวใดของผู้ป่วยที่อาจทำให้เกิดระดับกรดยูริกสูงขึ้นได้?</t>
        </is>
      </c>
      <c r="D134" s="186" t="n"/>
      <c r="E134" s="186" t="inlineStr">
        <is>
          <t>Aspirin</t>
        </is>
      </c>
      <c r="F134" s="186" t="inlineStr">
        <is>
          <t>Ticagrelor</t>
        </is>
      </c>
      <c r="G134" s="186" t="inlineStr">
        <is>
          <t>Candesartan</t>
        </is>
      </c>
      <c r="H134" s="186" t="inlineStr">
        <is>
          <t>HCTZ</t>
        </is>
      </c>
      <c r="I134" s="186" t="inlineStr">
        <is>
          <t>Atorvastatin</t>
        </is>
      </c>
      <c r="J134" s="185" t="n">
        <v>4</v>
      </c>
      <c r="K134" s="186" t="inlineStr">
        <is>
          <t>✅ คำตอบที่ถูกต้อง: ข้อ ง. HCTZ
🎯 ทำไมข้อนี้ถึงถูก:
Hydrochlorothiazide (HCTZ) เป็นยาขับปัสสาวะกลุ่ม Thiazide ที่ยับยั้งการขับกรดยูริกที่ท่อไตส่วนต้น (decreased uric acid excretion) ทำให้ระดับ serum uric acid ในเลือดสูงขึ้น (Hyperuricemia) จึงเสี่ยงกระตุ้นให้เกิดโรคเกาต์ได้
🔍 ข้ออื่นผิดเพราะอะไร:
• ข้อ ก. (Aspirin): Aspirin ขนาดต่ำลดการขับกรดยูริกได้จริง แต่โจทย์ถามถึงยาความดันโลหิต ซึ่ง Aspirin เป็นยาต้านเกล็ดเลือด
• ข้อ ข. (Ticagrelor): Ticagrelor เป็นยาต้านเกล็ดเลือดกลุ่ม P2Y12 inhibitor ไม่มีกลไกเกี่ยวข้องกับการดูดกลับหรือหลั่งกรดยูริกที่ท่อไต
• ข้อ ค. (Candesartan): Candesartan เป็น ARB ที่ไม่ได้มีผลเพิ่มกรดยูริก ต่างจาก Losartan ที่มีฤทธิ์ Uricosuric ช่วยขับกรดยูริกได้เล็กน้อย
• ข้อ จ. (Atorvastatin): Atorvastatin เป็นยาลดไขมันกลุ่ม Statin ไม่มีผลกระทบต่อระดับกรดยูริกในกระแสเลือด</t>
        </is>
      </c>
      <c r="L134" s="186" t="n"/>
      <c r="M134" s="186" t="inlineStr">
        <is>
          <t>Musculoskeletal</t>
        </is>
      </c>
      <c r="N134" s="186" t="inlineStr">
        <is>
          <t>Osteoarthritis</t>
        </is>
      </c>
      <c r="O134" s="185" t="inlineStr">
        <is>
          <t>Clinic</t>
        </is>
      </c>
      <c r="P134" s="186" t="inlineStr">
        <is>
          <t>ข้อ 3 Mock Musculo RxCU84</t>
        </is>
      </c>
      <c r="Q134" s="185" t="inlineStr">
        <is>
          <t>ข้อสอบจำลอง</t>
        </is>
      </c>
      <c r="R134" s="185" t="inlineStr">
        <is>
          <t>Mock RxCU84</t>
        </is>
      </c>
      <c r="S134" s="185" t="inlineStr">
        <is>
          <t>CASE-MS-12S-OA-01</t>
        </is>
      </c>
    </row>
    <row r="135" ht="24" customHeight="1" s="49">
      <c r="A135" s="185" t="n">
        <v>133</v>
      </c>
      <c r="B135" s="186" t="inlineStr">
        <is>
          <t>📌 สถานการณ์เคสที่ 1:
ผู้ป่วยชายไทย อายุ 46 ปี อาชีพพนักงานออฟฟิศ มาเข้ารับบริการที่ร้านยาด้วยอาการปวดตึงบริเวณคอ บ่า ไหล่ และหลังส่วนล่าง (Myalgia) สัมพันธ์กับการทำงาน มีอาการต่อเนื่องมานาน 2 สัปดาห์ ปฏิเสธประวัติอุบัติเหตุก่อนหน้านี้
PMH: Acute Coronary Syndrome (ACS) เมื่อ 2 เดือนก่อน, Hypertension (HTN), Dyslipidemia (DLP)
Renal function: Normal (eGFR &gt; 60 mL/min/1.73 m²)
Vital Signs: BP 125/75 mmHg, HR 87 bpm
Physical Examination: บ่าและต้นคอมีอาการตึงมากและคลำเจอจุดกดเจ็บ (Trigger Point)
Current Medications: Aspirin 81 mg 1x1 po daily pc, Ticagrelor 90 mg 1x2 po pc เช้า เย็น, Candesartan 8 mg 1x1 po pc, Hydrochlorothiazide 12.5 mg 2x1 po pc, Atorvastatin 40 mg 1x1 po hs</t>
        </is>
      </c>
      <c r="C135" s="186" t="inlineStr">
        <is>
          <t>การรักษาแบบ Non-pharmacological ใดที่ตรงกับพยาธิสภาพของ Trigger point มากที่สุด?</t>
        </is>
      </c>
      <c r="D135" s="186" t="n"/>
      <c r="E135" s="186" t="inlineStr">
        <is>
          <t>การฝังเข็ม</t>
        </is>
      </c>
      <c r="F135" s="186" t="inlineStr">
        <is>
          <t>การประคบเย็น</t>
        </is>
      </c>
      <c r="G135" s="186" t="inlineStr">
        <is>
          <t>การยกของหนัก</t>
        </is>
      </c>
      <c r="H135" s="186" t="inlineStr">
        <is>
          <t>การลดน้ำหนัก</t>
        </is>
      </c>
      <c r="I135" s="186" t="inlineStr">
        <is>
          <t>การใช้ไม้เท้า</t>
        </is>
      </c>
      <c r="J135" s="185" t="n">
        <v>1</v>
      </c>
      <c r="K135" s="186" t="inlineStr">
        <is>
          <t>✅ คำตอบที่ถูกต้อง: ข้อ ก. การฝังเข็ม
🎯 ทำไมข้อนี้ถึงถูก:
พยาธิสภาพของ Myofascial Pain Syndrome เกิดจากปมกล้ามเนื้อหดเกร็งถาวร (Taut band / Trigger Point) การรักษาแบบไม่ใช้ยาที่ตรงกับพยาธิสภาพมากที่สุดคือการทำ Dry needling หรือการฝังเข็ม (Acupuncture) เพื่อกระตุ้นให้เกิด local twitch response และคลายการหดเกร็งของกล้ามเนื้อ
🔍 ข้ออื่นผิดเพราะอะไร:
• ข้อ ข. (การประคบเย็น): การประคบเย็น ทำให้หลอดเลือดหดตัวและกล้ามเนื้อหดเกร็งเพิ่มขึ้น ไม่เหมาะกับ Trigger point ซึ่งควรใช้การประคบร้อนเพื่อเพิ่มการไหลเวียนเลือดคลายกล้ามเนื้อ
• ข้อ ค. (การยกของหนัก): การยกของหนัก เป็นปัจจัยกระตุ้นให้กล้ามเนื้อเกิดการบาดเจ็บซ้ำและทำให้ Myofascial Pain Syndrome รุนแรงขึ้น
• ข้อ ง. (การลดน้ำหนัก): การลดน้ำหนัก ช่วยลดแรงกระแทกในผู้ป่วยข้อเข่าเสื่อมหรือตามข้อรับน้ำหนัก ไม่ได้แก้ไขพยาธิสภาพของ Trigger point บริเวณบ่าและคอ
• ข้อ จ. (การใช้ไม้เท้า): การใช้ไม้เท้า เป็นอุปกรณ์ช่วยเดินเพื่อลดแรงกดทับที่ข้อต่อขา เหมาะกับโรคข้อเข่าเสื่อม ไม่เกี่ยวข้องกับกล้ามเนื้อบ่าคอตึง</t>
        </is>
      </c>
      <c r="L135" s="186" t="n"/>
      <c r="M135" s="186" t="inlineStr">
        <is>
          <t>Musculoskeletal</t>
        </is>
      </c>
      <c r="N135" s="186" t="inlineStr">
        <is>
          <t>Osteoarthritis</t>
        </is>
      </c>
      <c r="O135" s="185" t="inlineStr">
        <is>
          <t>Clinic</t>
        </is>
      </c>
      <c r="P135" s="186" t="inlineStr">
        <is>
          <t>ข้อ 4 Mock Musculo RxCU84</t>
        </is>
      </c>
      <c r="Q135" s="185" t="inlineStr">
        <is>
          <t>ข้อสอบจำลอง</t>
        </is>
      </c>
      <c r="R135" s="185" t="inlineStr">
        <is>
          <t>Mock RxCU84</t>
        </is>
      </c>
      <c r="S135" s="185" t="inlineStr">
        <is>
          <t>CASE-MS-12S-OA-01</t>
        </is>
      </c>
    </row>
    <row r="136" ht="24" customHeight="1" s="49">
      <c r="A136" s="185" t="n">
        <v>134</v>
      </c>
      <c r="B136" s="186" t="inlineStr">
        <is>
          <t>📌 สถานการณ์เคสที่ 1:
ผู้ป่วยชายไทย อายุ 46 ปี อาชีพพนักงานออฟฟิศ มาเข้ารับบริการที่ร้านยาด้วยอาการปวดตึงบริเวณคอ บ่า ไหล่ และหลังส่วนล่าง (Myalgia) สัมพันธ์กับการทำงาน มีอาการต่อเนื่องมานาน 2 สัปดาห์ ปฏิเสธประวัติอุบัติเหตุก่อนหน้านี้
PMH: Acute Coronary Syndrome (ACS) เมื่อ 2 เดือนก่อน, Hypertension (HTN), Dyslipidemia (DLP)
Renal function: Normal (eGFR &gt; 60 mL/min/1.73 m²)
Vital Signs: BP 125/75 mmHg, HR 87 bpm
Physical Examination: บ่าและต้นคอมีอาการตึงมากและคลำเจอจุดกดเจ็บ (Trigger Point)
Current Medications: Aspirin 81 mg 1x1 po daily pc, Ticagrelor 90 mg 1x2 po pc เช้า เย็น, Candesartan 8 mg 1x1 po pc, Hydrochlorothiazide 12.5 mg 2x1 po pc, Atorvastatin 40 mg 1x1 po hs</t>
        </is>
      </c>
      <c r="C136" s="186" t="inlineStr">
        <is>
          <t>หากจำเป็นต้องใช้ NSAIDs จริงๆ ในผู้ป่วย CV risk สูง ยาตัวใดมีข้อมูลปลอดภัยด้าน CV (แต่ GI risk สูง) ที่สุด?</t>
        </is>
      </c>
      <c r="D136" s="186" t="n"/>
      <c r="E136" s="186" t="inlineStr">
        <is>
          <t>Celecoxib</t>
        </is>
      </c>
      <c r="F136" s="186" t="inlineStr">
        <is>
          <t>Diclofenac</t>
        </is>
      </c>
      <c r="G136" s="186" t="inlineStr">
        <is>
          <t>Naproxen</t>
        </is>
      </c>
      <c r="H136" s="186" t="inlineStr">
        <is>
          <t>Meloxicam</t>
        </is>
      </c>
      <c r="I136" s="186" t="inlineStr">
        <is>
          <t>Etoricoxib</t>
        </is>
      </c>
      <c r="J136" s="185" t="n">
        <v>3</v>
      </c>
      <c r="K136" s="186" t="inlineStr">
        <is>
          <t>✅ คำตอบที่ถูกต้อง: ข้อ ค. Naproxen
🎯 ทำไมข้อนี้ถึงถูก:
ตามข้อมูลการศึกษาทางคลินิก (เช่น MEDAL study, FDA/EMA warnings) หากจำเป็นต้องใช้ NSAIDs ในผู้ป่วยที่มีความเสี่ยงต่อโรคหัวใจและหลอดเลือดสูง Naproxen ถือเป็นยาที่มีความปลอดภัยด้าน Cardiovascular ดีที่สุดเมื่อเทียบกับ NSAIDs ชนิดอื่น แต่มีความเสี่ยงต่อระบบทางเดินอาหาร (GI risk) สูง จึงต้องให้ร่วมกับ PPI เสมอ
🔍 ข้ออื่นผิดเพราะอะไร:
• ข้อ ก. (Celecoxib): Celecoxib เป็น Selective COX-2 inhibitor ซึ่งยับยั้ง Prostacyclin ที่ขยายหลอดเลือด จึงเพิ่มความเสี่ยงต่อภาวะลิ่มเลือดอุดตันและกล้ามเนื้อหัวใจตายมากที่สุด
• ข้อ ข. (Diclofenac): Diclofenac มีความสัมพันธ์กับการเพิ่มความเสี่ยงของโรคหลอดเลือดหัวใจอย่างมีนัยสำคัญ ไม่ควรใช้ในผู้ป่วยที่มีประวัติ Acute Coronary Syndrome
• ข้อ ง. (Meloxicam): Meloxicam เป็น Preferential COX-2 inhibitor ที่มีผลต่อระบบหัวใจและหลอดเลือดใกล้เคียงกับ NSAIDs กลุ่มอื่น จึงยังมีความเสี่ยงสูงในผู้ป่วย CV risk
• ข้อ จ. (Etoricoxib): Etoricoxib เป็น Highly selective COX-2 inhibitor มีความเสี่ยงในการเกิด Cardiovascular events สูงมากเทียบเท่าหรือมากกว่ายาในกลุ่ม NSAIDs อื่นๆ</t>
        </is>
      </c>
      <c r="L136" s="186" t="n"/>
      <c r="M136" s="186" t="inlineStr">
        <is>
          <t>Musculoskeletal</t>
        </is>
      </c>
      <c r="N136" s="186" t="inlineStr">
        <is>
          <t>Osteoarthritis</t>
        </is>
      </c>
      <c r="O136" s="185" t="inlineStr">
        <is>
          <t>Clinic</t>
        </is>
      </c>
      <c r="P136" s="186" t="inlineStr">
        <is>
          <t>ข้อ 5 Mock Musculo RxCU84</t>
        </is>
      </c>
      <c r="Q136" s="185" t="inlineStr">
        <is>
          <t>ข้อสอบจำลอง</t>
        </is>
      </c>
      <c r="R136" s="185" t="inlineStr">
        <is>
          <t>Mock RxCU84</t>
        </is>
      </c>
      <c r="S136" s="185" t="inlineStr">
        <is>
          <t>CASE-MS-12S-OA-01</t>
        </is>
      </c>
    </row>
    <row r="137" ht="24" customHeight="1" s="49">
      <c r="A137" s="185" t="n">
        <v>135</v>
      </c>
      <c r="B137" s="186" t="inlineStr">
        <is>
          <t>📌 สถานการณ์เคสที่ 1:
ผู้ป่วยชายไทย อายุ 46 ปี อาชีพพนักงานออฟฟิศ มาเข้ารับบริการที่ร้านยาด้วยอาการปวดตึงบริเวณคอ บ่า ไหล่ และหลังส่วนล่าง (Myalgia) สัมพันธ์กับการทำงาน มีอาการต่อเนื่องมานาน 2 สัปดาห์ ปฏิเสธประวัติอุบัติเหตุก่อนหน้านี้
PMH: Acute Coronary Syndrome (ACS) เมื่อ 2 เดือนก่อน, Hypertension (HTN), Dyslipidemia (DLP)
Renal function: Normal (eGFR &gt; 60 mL/min/1.73 m²)
Vital Signs: BP 125/75 mmHg, HR 87 bpm
Physical Examination: บ่าและต้นคอมีอาการตึงมากและคลำเจอจุดกดเจ็บ (Trigger Point)
Current Medications: Aspirin 81 mg 1x1 po daily pc, Ticagrelor 90 mg 1x2 po pc เช้า เย็น, Candesartan 8 mg 1x1 po pc, Hydrochlorothiazide 12.5 mg 2x1 po pc, Atorvastatin 40 mg 1x1 po hs</t>
        </is>
      </c>
      <c r="C137" s="186" t="inlineStr">
        <is>
          <t>ยาแก้ปวดที่เหมาะสมที่สุดในการเริ่มบรรเทาอาการของผู้ป่วยรายนี้คือข้อใด</t>
        </is>
      </c>
      <c r="D137" s="186" t="n"/>
      <c r="E137" s="186" t="inlineStr">
        <is>
          <t>Naproxen</t>
        </is>
      </c>
      <c r="F137" s="186" t="inlineStr">
        <is>
          <t>Celecoxib</t>
        </is>
      </c>
      <c r="G137" s="186" t="inlineStr">
        <is>
          <t>Diclofenac</t>
        </is>
      </c>
      <c r="H137" s="186" t="inlineStr">
        <is>
          <t>Paracetamol</t>
        </is>
      </c>
      <c r="I137" s="186" t="inlineStr">
        <is>
          <t>Etoricoxib</t>
        </is>
      </c>
      <c r="J137" s="185" t="n">
        <v>4</v>
      </c>
      <c r="K137" s="186" t="inlineStr">
        <is>
          <t>✅ คำตอบที่ถูกต้อง: ข้อ ง. Paracetamol
🎯 ทำไมข้อนี้ถึงถูก:
ในผู้ป่วยเพิ่งเกิด ACS และได้ DAPT ยาแก้ปวดกลุ่มแรกที่แนะนำให้เริ่มใช้เพื่อบรรเทาอาการปวดเบื้องต้นอย่างปลอดภัย คือ Paracetamol เนื่องจากไม่ส่งผลต่อการทำงานของเกล็ดเลือดและไม่เพิ่มความเสี่ยงต่อระบบหัวใจและหลอดเลือด
🔍 ข้ออื่นผิดเพราะอะไร:
• ข้อ ก. (Naproxen): Naproxen แม้มีความเสี่ยง CV ต่ำที่สุดในกลุ่ม NSAIDs แต่ผู้ป่วยรายนี้ได้รับ Aspirin และ Ticagrelor ร่วมด้วย จึงเสี่ยงต่อภาวะเลือดออกทางเดินอาหารอย่างมาก
• ข้อ ข. (Celecoxib): Celecoxib เป็น COX-2 inhibitor ที่เพิ่มความเสี่ยงลิ่มเลือดอุดตันหลอดเลือดหัวใจ เป็นข้อห้ามใช้เด็ดขาดในผู้ป่วยเพิ่งเป็น ACS
• ข้อ ค. (Diclofenac): Diclofenac เป็น Non-selective NSAID ที่มีข้อมูลชี้ชัดว่าเพิ่มความเสี่ยงของการเกิดกล้ามเนื้อหัวใจตาย ไม่ควรพิจารณาเป็นอันดับแรก
• ข้อ จ. (Etoricoxib): Etoricoxib มีความจำเพาะต่อ COX-2 สูงมาก เพิ่มความเสี่ยงต่อภาวะลิ่มเลือดอุดตันและผลเสียทางระบบหัวใจและหลอดเลือดอย่างมีนัยสำคัญ</t>
        </is>
      </c>
      <c r="L137" s="186" t="n"/>
      <c r="M137" s="186" t="inlineStr">
        <is>
          <t>Musculoskeletal</t>
        </is>
      </c>
      <c r="N137" s="186" t="inlineStr">
        <is>
          <t>Osteoarthritis</t>
        </is>
      </c>
      <c r="O137" s="185" t="inlineStr">
        <is>
          <t>Clinic</t>
        </is>
      </c>
      <c r="P137" s="186" t="inlineStr">
        <is>
          <t>ข้อ 6 Mock Musculo RxCU84</t>
        </is>
      </c>
      <c r="Q137" s="185" t="inlineStr">
        <is>
          <t>ข้อสอบจำลอง</t>
        </is>
      </c>
      <c r="R137" s="185" t="inlineStr">
        <is>
          <t>Mock RxCU84</t>
        </is>
      </c>
      <c r="S137" s="185" t="inlineStr">
        <is>
          <t>CASE-MS-12S-OA-01</t>
        </is>
      </c>
    </row>
    <row r="138" ht="24" customHeight="1" s="49">
      <c r="A138" s="185" t="n">
        <v>136</v>
      </c>
      <c r="B138" s="186" t="inlineStr">
        <is>
          <t>📌 สถานการณ์เคสที่ 1:
ผู้ป่วยชายไทย อายุ 46 ปี อาชีพพนักงานออฟฟิศ มาเข้ารับบริการที่ร้านยาด้วยอาการปวดตึงบริเวณคอ บ่า ไหล่ และหลังส่วนล่าง (Myalgia) สัมพันธ์กับการทำงาน มีอาการต่อเนื่องมานาน 2 สัปดาห์ ปฏิเสธประวัติอุบัติเหตุก่อนหน้านี้
PMH: Acute Coronary Syndrome (ACS) เมื่อ 2 เดือนก่อน, Hypertension (HTN), Dyslipidemia (DLP)
Renal function: Normal (eGFR &gt; 60 mL/min/1.73 m²)
Vital Signs: BP 125/75 mmHg, HR 87 bpm
Physical Examination: บ่าและต้นคอมีอาการตึงมากและคลำเจอจุดกดเจ็บ (Trigger Point)
Current Medications: Aspirin 81 mg 1x1 po daily pc, Ticagrelor 90 mg 1x2 po pc เช้า เย็น, Candesartan 8 mg 1x1 po pc, Hydrochlorothiazide 12.5 mg 2x1 po pc, Atorvastatin 40 mg 1x1 po hs</t>
        </is>
      </c>
      <c r="C138" s="186" t="inlineStr">
        <is>
          <t>ข้อใดกล่าวถูกต้องเกี่ยวกับอันตรกิริยาระหว่าง ibuprofen กับ aspirin</t>
        </is>
      </c>
      <c r="D138" s="186" t="n"/>
      <c r="E138" s="186" t="inlineStr">
        <is>
          <t>Ibuprofen เสริมฤทธิ์ต้านเกล็ดเลือดของ aspirin</t>
        </is>
      </c>
      <c r="F138" s="186" t="inlineStr">
        <is>
          <t>Ibuprofen บดบังฤทธิ์ต้านเกล็ดเลือดของ aspirin</t>
        </is>
      </c>
      <c r="G138" s="186" t="inlineStr">
        <is>
          <t>ไม่มีอันตรกิริยาต่อกัน</t>
        </is>
      </c>
      <c r="H138" s="186" t="inlineStr">
        <is>
          <t>ควรให้ ibuprofen ก่อน aspirin 30 นาที</t>
        </is>
      </c>
      <c r="I138" s="186" t="inlineStr">
        <is>
          <t>ทำให้ต้องลดขนาด ticagrelor</t>
        </is>
      </c>
      <c r="J138" s="185" t="n">
        <v>2</v>
      </c>
      <c r="K138" s="186" t="inlineStr">
        <is>
          <t>✅ คำตอบที่ถูกต้อง: ข้อ ข. Ibuprofen บดบังฤทธิ์ต้านเกล็ดเลือดของ aspirin
🎯 ทำไมข้อนี้ถึงถูก:
Ibuprofen บดบังฤทธิ์ต้านเกล็ดเลือดของ Aspirin โดยการแย่งจับกับตำแหน่งบนเอนไซม์ COX-1 แบบชั่วคราว ทำให้ Aspirin ไม่สามารถเข้าไปจับยึดและ acetylate COX-1 แบบถาวรได้ หากจำเป็นต้องใช้ ควรทาน Aspirin ก่อน Ibuprofen อย่างน้อย 30 นาที หรือทาน Ibuprofen ห่างจาก Aspirin อย่างน้อย 8 ชั่วโมง
🔍 ข้ออื่นผิดเพราะอะไร:
• ข้อ ก. (Ibuprofen เสริมฤทธิ์ต้านเกล็ดเลือดของ aspirin): Ibuprofen จะเข้าไปแย่งจับที่ตำแหน่ง Active site ของเอนไซม์ COX-1 แบบชั่วคราว ทำให้ Aspirin เข้าไปจับแบบถาวรไม่ได้ จึงขัดขวางฤทธิ์ต้านเกล็ดเลือด
• ข้อ ค. (ไม่มีอันตรกิริยาต่อกัน): เป็นการกล่าวผิด เนื่องจาก Ibuprofen มีผลบดบังการออกฤทธิ์ทางเภสัชพลศาสตร์ของ Aspirin ทำให้สูญเสียฤทธิ์การป้องกันระบบหัวใจ
• ข้อ ง. (ควรให้ ibuprofen ก่อน aspirin 30 นาที): การให้ Ibuprofen ก่อนจะทำให้ไปแย่งจับ COX-1 ก่อน หากจำเป็นต้องใช้ ควรให้ Aspirin ก่อน Ibuprofen อย่างน้อย 2 ชั่วโมง
• ข้อ จ. (ทำให้ต้องลดขนาด ticagrelor): ปฏิกิริยานี้เกี่ยวข้องกับการแข่งขันที่เอนไซม์ COX-1 ไม่ได้ส่งผลกระทบต่อวิถีของ P2Y12 receptor ที่ Ticagrelor ออกฤทธิ์</t>
        </is>
      </c>
      <c r="L138" s="186" t="n"/>
      <c r="M138" s="186" t="inlineStr">
        <is>
          <t>Musculoskeletal</t>
        </is>
      </c>
      <c r="N138" s="186" t="inlineStr">
        <is>
          <t>Osteoarthritis</t>
        </is>
      </c>
      <c r="O138" s="185" t="inlineStr">
        <is>
          <t>Clinic</t>
        </is>
      </c>
      <c r="P138" s="186" t="inlineStr">
        <is>
          <t>ข้อ 7 Mock Musculo RxCU84</t>
        </is>
      </c>
      <c r="Q138" s="185" t="inlineStr">
        <is>
          <t>ข้อสอบจำลอง</t>
        </is>
      </c>
      <c r="R138" s="185" t="inlineStr">
        <is>
          <t>Mock RxCU84</t>
        </is>
      </c>
      <c r="S138" s="185" t="inlineStr">
        <is>
          <t>CASE-MS-12S-OA-01</t>
        </is>
      </c>
    </row>
    <row r="139" ht="24" customHeight="1" s="49">
      <c r="A139" s="185" t="n">
        <v>137</v>
      </c>
      <c r="B139" s="186" t="inlineStr">
        <is>
          <t>📌 สถานการณ์เคสที่ 1:
ผู้ป่วยชายไทย อายุ 46 ปี อาชีพพนักงานออฟฟิศ มาเข้ารับบริการที่ร้านยาด้วยอาการปวดตึงบริเวณคอ บ่า ไหล่ และหลังส่วนล่าง (Myalgia) สัมพันธ์กับการทำงาน มีอาการต่อเนื่องมานาน 2 สัปดาห์ ปฏิเสธประวัติอุบัติเหตุก่อนหน้านี้
PMH: Acute Coronary Syndrome (ACS) เมื่อ 2 เดือนก่อน, Hypertension (HTN), Dyslipidemia (DLP)
Renal function: Normal (eGFR &gt; 60 mL/min/1.73 m²)
Vital Signs: BP 125/75 mmHg, HR 87 bpm
Physical Examination: บ่าและต้นคอมีอาการตึงมากและคลำเจอจุดกดเจ็บ (Trigger Point)
Current Medications: Aspirin 81 mg 1x1 po daily pc, Ticagrelor 90 mg 1x2 po pc เช้า เย็น, Candesartan 8 mg 1x1 po pc, Hydrochlorothiazide 12.5 mg 2x1 po pc, Atorvastatin 40 mg 1x1 po hs</t>
        </is>
      </c>
      <c r="C139" s="186" t="inlineStr">
        <is>
          <t>หากต้องปรับยาเดิมเพื่อลดผลต่อระดับกรดยูริก (เผื่อความเสี่ยงเกาต์) ข้อใดเหมาะสมที่สุด</t>
        </is>
      </c>
      <c r="D139" s="186" t="n"/>
      <c r="E139" s="186" t="inlineStr">
        <is>
          <t>เพิ่มขนาด hydrochlorothiazide</t>
        </is>
      </c>
      <c r="F139" s="186" t="inlineStr">
        <is>
          <t>เพิ่ม low-dose aspirin เพื่อขับกรดยูริก</t>
        </is>
      </c>
      <c r="G139" s="186" t="inlineStr">
        <is>
          <t>เปลี่ยน hydrochlorothiazide เป็น losartan</t>
        </is>
      </c>
      <c r="H139" s="186" t="inlineStr">
        <is>
          <t>หยุด candesartan</t>
        </is>
      </c>
      <c r="I139" s="186" t="inlineStr">
        <is>
          <t>หยุด atorvastatin</t>
        </is>
      </c>
      <c r="J139" s="185" t="n">
        <v>3</v>
      </c>
      <c r="K139" s="186" t="inlineStr">
        <is>
          <t>✅ คำตอบที่ถูกต้อง: ข้อ ค. เปลี่ยน hydrochlorothiazide เป็น losartan
🎯 ทำไมข้อนี้ถึงถูก:
Losartan เป็นยากลุ่ม Angiotensin Receptor Blocker (ARB) เพียงตัวเดียวที่มีฤทธิ์ยับยั้งตัวขนส่ง URAT1 ที่ท่อไต จึงช่วยเพิ่มการขับกรดยูริกออกทางปัสสาวะ (Uricosuric effect) เหมาะที่สุดในการเปลี่ยนแทน HCTZ ในผู้ป่วยที่มีภาวะกรดยูริกสูงหรือเสี่ยงต่อโรคเกาต์
🔍 ข้ออื่นผิดเพราะอะไร:
• ข้อ ก. (เพิ่มขนาด hydrochlorothiazide): HCTZ มีฤทธิ์ลดการหลั่งกรดยูริกที่ท่อไต การเพิ่มขนาดจะยิ่งทำให้ระดับกรดยูริกในเลือดสูงขึ้นและเสี่ยงเกาต์กำเริบ
• ข้อ ข. (เพิ่ม low-dose aspirin เพื่อขับกรดยูริก): Aspirin ในขนาดต่ำยับยั้งการหลั่งกรดยูริกที่ท่อไต ทำให้ระดับกรดยูริกในเลือดเพิ่มขึ้น ไม่ใช่ขับออก
• ข้อ ง. (หยุด candesartan): Candesartan ไม่มีผลโดยตรงในการเพิ่มกรดยูริกในเลือด การหยุดยาโดยไม่มีข้อบ่งชี้อาจทำให้ความดันโลหิตควบคุมไม่ได้
• ข้อ จ. (หยุด atorvastatin): Atorvastatin ไม่มีผลกระทบต่อสมดุลของการสร้างหรือการขับกรดยูริก จึงไม่มีความจำเป็นต้องหยุดยาในกรณีนี้</t>
        </is>
      </c>
      <c r="L139" s="186" t="n"/>
      <c r="M139" s="186" t="inlineStr">
        <is>
          <t>Musculoskeletal</t>
        </is>
      </c>
      <c r="N139" s="186" t="inlineStr">
        <is>
          <t>Osteoarthritis</t>
        </is>
      </c>
      <c r="O139" s="185" t="inlineStr">
        <is>
          <t>Clinic</t>
        </is>
      </c>
      <c r="P139" s="186" t="inlineStr">
        <is>
          <t>ข้อ 8 Mock Musculo RxCU84</t>
        </is>
      </c>
      <c r="Q139" s="185" t="inlineStr">
        <is>
          <t>ข้อสอบจำลอง</t>
        </is>
      </c>
      <c r="R139" s="185" t="inlineStr">
        <is>
          <t>Mock RxCU84</t>
        </is>
      </c>
      <c r="S139" s="185" t="inlineStr">
        <is>
          <t>CASE-MS-12S-OA-01</t>
        </is>
      </c>
    </row>
    <row r="140" ht="24" customHeight="1" s="49">
      <c r="A140" s="185" t="n">
        <v>138</v>
      </c>
      <c r="B140" s="186" t="inlineStr">
        <is>
          <t>📌 สถานการณ์เคสที่ 1:
ผู้ป่วยชายไทย อายุ 46 ปี อาชีพพนักงานออฟฟิศ มาเข้ารับบริการที่ร้านยาด้วยอาการปวดตึงบริเวณคอ บ่า ไหล่ และหลังส่วนล่าง (Myalgia) สัมพันธ์กับการทำงาน มีอาการต่อเนื่องมานาน 2 สัปดาห์ ปฏิเสธประวัติอุบัติเหตุก่อนหน้านี้
PMH: Acute Coronary Syndrome (ACS) เมื่อ 2 เดือนก่อน, Hypertension (HTN), Dyslipidemia (DLP)
Renal function: Normal (eGFR &gt; 60 mL/min/1.73 m²)
Vital Signs: BP 125/75 mmHg, HR 87 bpm
Physical Examination: บ่าและต้นคอมีอาการตึงมากและคลำเจอจุดกดเจ็บ (Trigger Point)
Current Medications: Aspirin 81 mg 1x1 po daily pc, Ticagrelor 90 mg 1x2 po pc เช้า เย็น, Candesartan 8 mg 1x1 po pc, Hydrochlorothiazide 12.5 mg 2x1 po pc, Atorvastatin 40 mg 1x1 po hs</t>
        </is>
      </c>
      <c r="C140" s="186" t="inlineStr">
        <is>
          <t>ข้อใดกล่าวถูกต้องเกี่ยวกับ tramadol</t>
        </is>
      </c>
      <c r="D140" s="186" t="n"/>
      <c r="E140" s="186" t="inlineStr">
        <is>
          <t>เป็น full μ-opioid agonist ล้วน</t>
        </is>
      </c>
      <c r="F140" s="186" t="inlineStr">
        <is>
          <t>ไม่ทำให้ท้องผูก</t>
        </is>
      </c>
      <c r="G140" s="186" t="inlineStr">
        <is>
          <t>ปลอดภัยในผู้ป่วยลมชัก</t>
        </is>
      </c>
      <c r="H140" s="186" t="inlineStr">
        <is>
          <t>เป็น weak μ-agonist และยับยั้ง reuptake ของ NE/serotonin</t>
        </is>
      </c>
      <c r="I140" s="186" t="inlineStr">
        <is>
          <t>ต้องเพิ่มขนาดในผู้ป่วยไตเสื่อม</t>
        </is>
      </c>
      <c r="J140" s="185" t="n">
        <v>4</v>
      </c>
      <c r="K140" s="186" t="inlineStr">
        <is>
          <t>✅ คำตอบที่ถูกต้อง: ข้อ ง. เป็น weak μ-agonist และยับยั้ง reuptake ของ NE/serotonin
🎯 ทำไมข้อนี้ถึงถูก:
Tramadol มีกลไกออกฤทธิ์แบบคู่ (Dual action) คือเป็น weak μ-opioid receptor agonist และมีฤทธิ์ยับยั้งการเก็บกลับ (Reuptake inhibition) ของ Norepinephrine และ Serotonin ช่วยเสริมฤทธิ์ลดปวดผ่านทาง descending pain pathway แต่มีข้อควรระวังเรื่องการลด seizure threshold
🔍 ข้ออื่นผิดเพราะอะไร:
• ข้อ ก. (เป็น full μ-opioid agonist ล้วน): Tramadol เป็นเพียง Weak opioid receptor agonist และมีกลไกอื่นในการยับยั้งการเก็บกลับสารสื่อประสาทร่วมด้วย ไม่ใช่ Full agonist
• ข้อ ข. (ไม่ทำให้ท้องผูก): แม้จะมีผลข้างเคียงต่อระบบทางเดินอาหารน้อยกว่า Strong opioids แต่ Tramadol ยังคงสามารถลดการบีบตัวของลำไส้และทำให้เกิดอาการท้องผูกได้
• ข้อ ค. (ปลอดภัยในผู้ป่วยลมชัก): Tramadol มีผลลด Seizure threshold จึงเพิ่มความเสี่ยงต่อการเกิดอาการชัก โดยเฉพาะเมื่อใช้ร่วมกับยาที่ลดจุดเริ่มชักตัวอื่นๆ
• ข้อ จ. (ต้องเพิ่มขนาดในผู้ป่วยไตเสื่อม): ในผู้ป่วยที่มีการทำงานของไตบกพร่อง ยาอาจสะสมได้ จึงต้องลดขนาดยาหรือปรับความถี่ในการให้ยาให้ห่างขึ้น ไม่ใช่เพิ่มขนาด</t>
        </is>
      </c>
      <c r="L140" s="186" t="n"/>
      <c r="M140" s="186" t="inlineStr">
        <is>
          <t>Musculoskeletal</t>
        </is>
      </c>
      <c r="N140" s="186" t="inlineStr">
        <is>
          <t>Osteoarthritis</t>
        </is>
      </c>
      <c r="O140" s="185" t="inlineStr">
        <is>
          <t>Clinic</t>
        </is>
      </c>
      <c r="P140" s="186" t="inlineStr">
        <is>
          <t>ข้อ 9 Mock Musculo RxCU84</t>
        </is>
      </c>
      <c r="Q140" s="185" t="inlineStr">
        <is>
          <t>ข้อสอบจำลอง</t>
        </is>
      </c>
      <c r="R140" s="185" t="inlineStr">
        <is>
          <t>Mock RxCU84</t>
        </is>
      </c>
      <c r="S140" s="185" t="inlineStr">
        <is>
          <t>CASE-MS-12S-OA-01</t>
        </is>
      </c>
    </row>
    <row r="141" ht="24" customHeight="1" s="49">
      <c r="A141" s="185" t="n">
        <v>139</v>
      </c>
      <c r="B141" s="186" t="inlineStr">
        <is>
          <t>📌 สถานการณ์เคสที่ 1:
ผู้ป่วยชายไทย อายุ 46 ปี อาชีพพนักงานออฟฟิศ มาเข้ารับบริการที่ร้านยาด้วยอาการปวดตึงบริเวณคอ บ่า ไหล่ และหลังส่วนล่าง (Myalgia) สัมพันธ์กับการทำงาน มีอาการต่อเนื่องมานาน 2 สัปดาห์ ปฏิเสธประวัติอุบัติเหตุก่อนหน้านี้
PMH: Acute Coronary Syndrome (ACS) เมื่อ 2 เดือนก่อน, Hypertension (HTN), Dyslipidemia (DLP)
Renal function: Normal (eGFR &gt; 60 mL/min/1.73 m²)
Vital Signs: BP 125/75 mmHg, HR 87 bpm
Physical Examination: บ่าและต้นคอมีอาการตึงมากและคลำเจอจุดกดเจ็บ (Trigger Point)
Current Medications: Aspirin 81 mg 1x1 po daily pc, Ticagrelor 90 mg 1x2 po pc เช้า เย็น, Candesartan 8 mg 1x1 po pc, Hydrochlorothiazide 12.5 mg 2x1 po pc, Atorvastatin 40 mg 1x1 po hs</t>
        </is>
      </c>
      <c r="C141" s="186" t="inlineStr">
        <is>
          <t>เหตุผลหลักที่ควรหลีกเลี่ยง NSAIDs (รวม COX-2 inhibitor) ในผู้ป่วยรายนี้คือข้อใด</t>
        </is>
      </c>
      <c r="D141" s="186" t="n"/>
      <c r="E141" s="186" t="inlineStr">
        <is>
          <t>เพิ่มความเสี่ยงลิ่มเลือดอุดตันหลอดเลือดหัวใจ</t>
        </is>
      </c>
      <c r="F141" s="186" t="inlineStr">
        <is>
          <t>ทำให้กรดยูริกในเลือดต่ำลง</t>
        </is>
      </c>
      <c r="G141" s="186" t="inlineStr">
        <is>
          <t>เสริมฤทธิ์ต้านเกล็ดเลือดจนเลือดออกแน่นอน</t>
        </is>
      </c>
      <c r="H141" s="186" t="inlineStr">
        <is>
          <t>ลดประสิทธิภาพของ statin</t>
        </is>
      </c>
      <c r="I141" s="186" t="inlineStr">
        <is>
          <t>ทำให้ ticagrelor เป็นพิษต่อตับ</t>
        </is>
      </c>
      <c r="J141" s="185" t="n">
        <v>1</v>
      </c>
      <c r="K141" s="186" t="inlineStr">
        <is>
          <t>✅ คำตอบที่ถูกต้อง: ข้อ ก. เพิ่มความเสี่ยงลิ่มเลือดอุดตันหลอดเลือดหัวใจ
🎯 ทำไมข้อนี้ถึงถูก:
ยากลุ่ม NSAIDs ทั้ง non-selective และ COX-2 selective inhibitors มีผลยับยั้ง Prostacyclin (PGI2) ซึ่งเป็นสารขยายหลอดเลือดและยับยั้งการเกาะกลุ่มของเกล็ดเลือด ทำให้เสียสมดุลกับ Thromboxane A2 จึงเพิ่มความเสี่ยงต่อการเกิดลิ่มเลือดอุดตันในหลอดเลือดหัวใจ (MACE: MI, Stroke) โดยเฉพาะอย่างยิ่งในผู้ป่วยเพิ่งเกิด ACS ภายใน 3-6 เดือน
🔍 ข้ออื่นผิดเพราะอะไร:
• ข้อ ข. (ทำให้กรดยูริกในเลือดต่ำลง): NSAIDs ส่วนใหญ่ไม่มีผลลดกรดยูริกในเลือด และนี่ไม่ใช่เหตุผลหลักที่ต้องหลีกเลี่ยงการใช้ในผู้ป่วยโรคหัวใจ
• ข้อ ค. (เสริมฤทธิ์ต้านเกล็ดเลือดจนเลือดออกแน่นอน): แม้ NSAIDs จะเพิ่มความเสี่ยงทางเดินอาหารเลือดออก แต่เหตุผลหลักระดับข้อห้ามใช้ใน ACS คือความเสี่ยงต่อลิ่มเลือดอุดตันหลอดเลือดหัวใจ
• ข้อ ง. (ลดประสิทธิภาพของ statin): NSAIDs ไม่มีอันตรกิริยาที่มีนัยสำคัญทางคลินิกที่จะไปลดประสิทธิภาพของ Atorvastatin ในการลดไขมันในเลือด
• ข้อ จ. (ทำให้ ticagrelor เป็นพิษต่อตับ): การใช้ NSAIDs ร่วมกับ Ticagrelor เพิ่มความเสี่ยงของเลือดออก ไม่ได้มีกลไกที่ทำให้เกิดความเป็นพิษต่อตับ</t>
        </is>
      </c>
      <c r="L141" s="186" t="n"/>
      <c r="M141" s="186" t="inlineStr">
        <is>
          <t>Musculoskeletal</t>
        </is>
      </c>
      <c r="N141" s="186" t="inlineStr">
        <is>
          <t>Osteoarthritis</t>
        </is>
      </c>
      <c r="O141" s="185" t="inlineStr">
        <is>
          <t>Clinic</t>
        </is>
      </c>
      <c r="P141" s="186" t="inlineStr">
        <is>
          <t>ข้อ 10 Mock Musculo RxCU84</t>
        </is>
      </c>
      <c r="Q141" s="185" t="inlineStr">
        <is>
          <t>ข้อสอบจำลอง</t>
        </is>
      </c>
      <c r="R141" s="185" t="inlineStr">
        <is>
          <t>Mock RxCU84</t>
        </is>
      </c>
      <c r="S141" s="185" t="inlineStr">
        <is>
          <t>CASE-MS-12S-OA-01</t>
        </is>
      </c>
    </row>
    <row r="142" ht="24" customHeight="1" s="49">
      <c r="A142" s="185" t="n">
        <v>140</v>
      </c>
      <c r="B142" s="186"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t>
        </is>
      </c>
      <c r="C142" s="186" t="inlineStr">
        <is>
          <t>หากหญิงคนนี้มีอาการบวมและปวดมาก ใยาและขนาดในข้อใดใช้ในการบรรเทาอาการก่อน DMARDs ออกฤทธิ์ได้เหมาะสมที่สุด</t>
        </is>
      </c>
      <c r="D142" s="186" t="n"/>
      <c r="E142" s="186" t="inlineStr">
        <is>
          <t>Prednisolone 5 mg OD</t>
        </is>
      </c>
      <c r="F142" s="186" t="inlineStr">
        <is>
          <t>Naproxen 250 mg TID</t>
        </is>
      </c>
      <c r="G142" s="186" t="inlineStr">
        <is>
          <t>Tramadol 50 mg hs</t>
        </is>
      </c>
      <c r="H142" s="186" t="inlineStr">
        <is>
          <t>Etorocoxib 120 mg OD</t>
        </is>
      </c>
      <c r="I142" s="186" t="inlineStr">
        <is>
          <t>Tolperisone 50 mg TID</t>
        </is>
      </c>
      <c r="J142" s="185" t="n">
        <v>1</v>
      </c>
      <c r="K142" s="186" t="inlineStr">
        <is>
          <t>✅ คำตอบที่ถูกต้อง: ข้อ ก. Prednisolone 5 mg OD
🎯 ทำไมข้อนี้ถึงถูก:
ในหญิงตั้งครรภ์ไตรมาสที่ 2 ที่มีอาการข้ออักเสบรูมาตอยด์กำเริบรุนแรง การใช้ Low-dose Prednisolone (≤ 7.5 mg/day เช่น Prednisolone 5 mg OD) จัดเป็น Bridging/Adjunctive therapy ที่ปลอดภัยและเหมาะสมที่สุด เพราะเอนไซม์ 11β-HSD2 ในรกจะเปลี่ยน Prednisolone เป็น inactive prednisone ป้องกันไม่ให้ส่งผ่านไปถึงทารกในครรภ์ ขณะที่ NSAIDs และ COX-2 inhibitors มีความเสี่ยงต่อ Oligohydramnios และการปิดก่อนกำหนดของ Ductus arteriosus
🔍 ข้ออื่นผิดเพราะอะไร:
• ข้อ ข. (Naproxen 250 mg TID): NSAIDs ควรหลีกเลี่ยงในสตรีมีครรภ์ โดยเฉพาะในช่วงไตรมาสหลังเนื่องจากอาจทำให้หลอดเลือดหัวใจทารกปิดก่อนกำหนด และไม่ครอบคลุมการกดภูมิคุ้มกันเท่าสเตียรอยด์
• ข้อ ค. (Tramadol 50 mg hs): Tramadol เป็นเพียงยาแก้ปวดที่ไม่มีฤทธิ์ลดการอักเสบ จึงไม่สามารถลดอาการข้อบวมแดงและ Morning stiffness ของรูมาตอยด์ได้
• ข้อ ง. (Etorocoxib 120 mg OD): Etoricoxib มีความเสี่ยงต่อทารกในครรภ์และอาจมีผลต่อการสร้างไตของทารก จึงไม่แนะนำให้ใช้ในหญิงตั้งครรภ์
• ข้อ จ. (Tolperisone 50 mg TID): Tolperisone เป็นยาคลายกล้ามเนื้อ ไม่มีฤทธิ์กดการอักเสบในระดับข้อต่อ จึงไม่ช่วยรักษาข้ออักเสบจากรูมาตอยด์</t>
        </is>
      </c>
      <c r="L142" s="186" t="n"/>
      <c r="M142" s="186" t="inlineStr">
        <is>
          <t>Musculoskeletal</t>
        </is>
      </c>
      <c r="N142" s="186" t="inlineStr">
        <is>
          <t>Rheumatoid arthritis</t>
        </is>
      </c>
      <c r="O142" s="185" t="inlineStr">
        <is>
          <t>Clinic</t>
        </is>
      </c>
      <c r="P142" s="186" t="inlineStr">
        <is>
          <t>ข้อ 11 Mock Musculo RxCU84</t>
        </is>
      </c>
      <c r="Q142" s="185" t="inlineStr">
        <is>
          <t>ข้อสอบจำลอง</t>
        </is>
      </c>
      <c r="R142" s="185" t="inlineStr">
        <is>
          <t>Mock RxCU84</t>
        </is>
      </c>
      <c r="S142" s="185" t="inlineStr">
        <is>
          <t>CASE-MS-12S-RA-01</t>
        </is>
      </c>
    </row>
    <row r="143" ht="24" customHeight="1" s="49">
      <c r="A143" s="185" t="n">
        <v>141</v>
      </c>
      <c r="B143" s="186"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t>
        </is>
      </c>
      <c r="C143" s="186" t="inlineStr">
        <is>
          <t>DMARDs ใด "ปลอดภัยที่สุด" และเป็น First-line สำหรับผู้ป่วย RA ที่กำลังตั้งครรภ์?</t>
        </is>
      </c>
      <c r="D143" s="186" t="n"/>
      <c r="E143" s="186" t="inlineStr">
        <is>
          <t>Methotrexate</t>
        </is>
      </c>
      <c r="F143" s="186" t="inlineStr">
        <is>
          <t>Leflunomide</t>
        </is>
      </c>
      <c r="G143" s="186" t="inlineStr">
        <is>
          <t>Hydroxychloroquine</t>
        </is>
      </c>
      <c r="H143" s="186" t="inlineStr">
        <is>
          <t>Cyclophosphamide</t>
        </is>
      </c>
      <c r="I143" s="186" t="inlineStr">
        <is>
          <t>Mycophenolate</t>
        </is>
      </c>
      <c r="J143" s="185" t="n">
        <v>3</v>
      </c>
      <c r="K143" s="186" t="inlineStr">
        <is>
          <t>✅ คำตอบที่ถูกต้อง: ข้อ ค. Hydroxychloroquine
🎯 ทำไมข้อนี้ถึงถูก:
ตาม ACR และ EULAR guidelines สำหรับการรักษา RA ในหญิงตั้งครรภ์ Hydroxychloroquine (HCQ) และ Sulfasalazine ถือเป็น conventional DMARDs ที่ปลอดภัยที่สุด โดย HCQ เป็นตัวเลือกอันดับหนึ่งที่สามารถใช้ได้อย่างปลอดภัยตลอดการตั้งครรภ์และระหว่างให้นมบุตร
🔍 ข้ออื่นผิดเพราะอะไร:
• ข้อ ก. (Methotrexate): Methotrexate จัดเป็น Pregnancy Category X เนื่องจากทำให้เกิดทารกวิรูป และมีข้อห้ามใช้เด็ดขาดในสตรีมีครรภ์
• ข้อ ข. (Leflunomide): Leflunomide จัดเป็น Pregnancy Category X เนื่องจากมีฤทธิ์ทำให้เกิดความผิดปกติของทารกในครรภ์รุนแรง ต้องใช้ขั้นตอนการขับยาก่อนตั้งครรภ์
• ข้อ ง. (Cyclophosphamide): Cyclophosphamide เป็นยากดภูมิคุ้มกันที่มีผลทำให้เกิดพิษและก่อทารกวิรูป จึงห้ามใช้ในระหว่างการตั้งครรภ์
• ข้อ จ. (Mycophenolate): Mycophenolate มีรายงานความเสี่ยงสูงในการทำให้เกิดการแท้งและทารกมีความผิดปกติแต่กำเนิด จึงเป็นข้อห้ามใช้เด็ดขาดในสตรีมีครรภ์</t>
        </is>
      </c>
      <c r="L143" s="186" t="n"/>
      <c r="M143" s="186" t="inlineStr">
        <is>
          <t>Musculoskeletal</t>
        </is>
      </c>
      <c r="N143" s="186" t="inlineStr">
        <is>
          <t>Rheumatoid arthritis</t>
        </is>
      </c>
      <c r="O143" s="185" t="inlineStr">
        <is>
          <t>Clinic</t>
        </is>
      </c>
      <c r="P143" s="186" t="inlineStr">
        <is>
          <t>ข้อ 12 Mock Musculo RxCU84</t>
        </is>
      </c>
      <c r="Q143" s="185" t="inlineStr">
        <is>
          <t>ข้อสอบจำลอง</t>
        </is>
      </c>
      <c r="R143" s="185" t="inlineStr">
        <is>
          <t>Mock RxCU84</t>
        </is>
      </c>
      <c r="S143" s="185" t="inlineStr">
        <is>
          <t>CASE-MS-12S-RA-01</t>
        </is>
      </c>
    </row>
    <row r="144" ht="24" customHeight="1" s="49">
      <c r="A144" s="185" t="n">
        <v>142</v>
      </c>
      <c r="B144" s="186"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t>
        </is>
      </c>
      <c r="C144" s="186" t="inlineStr">
        <is>
          <t>DMARDs ใดจัดเป็น Pregnancy Category X และห้ามใช้เด็ดขาด?</t>
        </is>
      </c>
      <c r="D144" s="186" t="n"/>
      <c r="E144" s="186" t="inlineStr">
        <is>
          <t>Hydroxychloroquine</t>
        </is>
      </c>
      <c r="F144" s="186" t="inlineStr">
        <is>
          <t>Sulfasalazine</t>
        </is>
      </c>
      <c r="G144" s="186" t="inlineStr">
        <is>
          <t>Methotrexate</t>
        </is>
      </c>
      <c r="H144" s="186" t="inlineStr">
        <is>
          <t>Cyclosporine</t>
        </is>
      </c>
      <c r="I144" s="186" t="inlineStr">
        <is>
          <t>Azathioprine</t>
        </is>
      </c>
      <c r="J144" s="185" t="n">
        <v>3</v>
      </c>
      <c r="K144" s="186" t="inlineStr">
        <is>
          <t>✅ คำตอบที่ถูกต้อง: ข้อ ค. Methotrexate
🎯 ทำไมข้อนี้ถึงถูก:
Methotrexate: (MTX) และ Leflunomide จัดเป็น Pregnancy Category X เนื่องจากเป็นสารก่อความพิการแต่กำเนิดอย่างรุนแรง (Teratogenicity) โดย MTX รบกวนการสังเคราะห์ DNA และ Folate metabolism ทำให้เกิดทารกพิการและแท้งบุตรได้
🔍 ข้ออื่นผิดเพราะอะไร:
• ข้อ ก. (Hydroxychloroquine): Hydroxychloroquine เป็นยาที่พบว่ามีความปลอดภัยสูง ไม่ก่อให้เกิดความผิดปกติแต่กำเนิด จึงเป็นยาหลักที่ใช้ในหญิงตั้งครรภ์
• ข้อ ข. (Sulfasalazine): Sulfasalazine สามารถใช้ได้อย่างปลอดภัยในสตรีมีครรภ์ โดยมักจะให้ร่วมกับการเสริมกรดโฟลิก
• ข้อ ง. (Cyclosporine): Cyclosporine สามารถนำมาใช้ในสตรีมีครรภ์ที่จำเป็นต้องได้รับยากดภูมิคุ้มกันได้ ภายใต้การดูแลอย่างใกล้ชิด
• ข้อ จ. (Azathioprine): Azathioprine เป็นยากดภูมิคุ้มกันที่สามารถใช้ได้ในหญิงตั้งครรภ์อย่างระมัดระวัง ไม่ได้จัดเป็นข้อห้ามใช้เด็ดขาดเทียบเท่า Methotrexate</t>
        </is>
      </c>
      <c r="L144" s="186" t="n"/>
      <c r="M144" s="186" t="inlineStr">
        <is>
          <t>Musculoskeletal</t>
        </is>
      </c>
      <c r="N144" s="186" t="inlineStr">
        <is>
          <t>Rheumatoid arthritis</t>
        </is>
      </c>
      <c r="O144" s="185" t="inlineStr">
        <is>
          <t>Clinic</t>
        </is>
      </c>
      <c r="P144" s="186" t="inlineStr">
        <is>
          <t>ข้อ 13 Mock Musculo RxCU84</t>
        </is>
      </c>
      <c r="Q144" s="185" t="inlineStr">
        <is>
          <t>ข้อสอบจำลอง</t>
        </is>
      </c>
      <c r="R144" s="185" t="inlineStr">
        <is>
          <t>Mock RxCU84</t>
        </is>
      </c>
      <c r="S144" s="185" t="inlineStr">
        <is>
          <t>CASE-MS-12S-RA-01</t>
        </is>
      </c>
    </row>
    <row r="145" ht="24" customHeight="1" s="49">
      <c r="A145" s="185" t="n">
        <v>143</v>
      </c>
      <c r="B145" s="186"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t>
        </is>
      </c>
      <c r="C145" s="186" t="inlineStr">
        <is>
          <t>หากผู้ป่วยทาน Leflunomide อยู่และพบว่าตั้งครรภ์ ต้องใช้ยาใดในการ Wash out?</t>
        </is>
      </c>
      <c r="D145" s="186" t="n"/>
      <c r="E145" s="186" t="inlineStr">
        <is>
          <t>Activated charcoal</t>
        </is>
      </c>
      <c r="F145" s="186" t="inlineStr">
        <is>
          <t>Cholestyramine</t>
        </is>
      </c>
      <c r="G145" s="186" t="inlineStr">
        <is>
          <t>N-acetylcysteine</t>
        </is>
      </c>
      <c r="H145" s="186" t="inlineStr">
        <is>
          <t>Leucovorin</t>
        </is>
      </c>
      <c r="I145" s="186" t="inlineStr">
        <is>
          <t>Folic acid</t>
        </is>
      </c>
      <c r="J145" s="185" t="n">
        <v>2</v>
      </c>
      <c r="K145" s="186" t="inlineStr">
        <is>
          <t>✅ คำตอบที่ถูกต้อง: ข้อ ข. Cholestyramine
🎯 ทำไมข้อนี้ถึงถูก:
Leflunomide มีสารออกฤทธิ์คือ Teriflunomide ซึ่งมี enterohepatic recirculation สูงและมีค่าครึ่งชีวิตยาวนานถึง 2 สัปดาห์ (อาจตกค้างในร่างกายนานถึง 2 ปี) เมื่อตรวจพบการตั้งครรภ์ ต้องทำ Accelerated elimination (Washout procedure) ด้วย Cholestyramine 8 g วันละ 3 ครั้ง นาน 11 วัน (หรือ Activated charcoal 50 g วันละ 4 ครั้ง นาน 11 วัน)
🔍 ข้ออื่นผิดเพราะอะไร:
• ข้อ ก. (Activated charcoal): Activated charcoal ใช้ในการดูดซับสารพิษในทางเดินอาหารแบบเฉียบพลัน ไม่สามารถใช้ขจัดยา Leflunomide ที่เข้าสู่วงจร Enterohepatic recirculation ได้ดีพอ
• ข้อ ค. (N-acetylcysteine): N-acetylcysteine เป็นยาต้านพิษของ Paracetamol ไม่เกี่ยวข้องกับกลไกการขจัด Leflunomide
• ข้อ ง. (Leucovorin): Leucovorin เป็น Folate rescue ที่ใช้ต้านพิษของ Methotrexate ไม่ได้มีประโยชน์ในการเร่งการขับถ่ายยา Leflunomide
• ข้อ จ. (Folic acid): Folic acid ใช้ป้องกันทารกวิรูปจากยาที่เป็น Folate antagonist ไม่มีผลในการล้างยา Leflunomide ออกจากระบบร่างกาย</t>
        </is>
      </c>
      <c r="L145" s="186" t="n"/>
      <c r="M145" s="186" t="inlineStr">
        <is>
          <t>Musculoskeletal</t>
        </is>
      </c>
      <c r="N145" s="186" t="inlineStr">
        <is>
          <t>Rheumatoid arthritis</t>
        </is>
      </c>
      <c r="O145" s="185" t="inlineStr">
        <is>
          <t>Clinic</t>
        </is>
      </c>
      <c r="P145" s="186" t="inlineStr">
        <is>
          <t>ข้อ 14 Mock Musculo RxCU84</t>
        </is>
      </c>
      <c r="Q145" s="185" t="inlineStr">
        <is>
          <t>ข้อสอบจำลอง</t>
        </is>
      </c>
      <c r="R145" s="185" t="inlineStr">
        <is>
          <t>Mock RxCU84</t>
        </is>
      </c>
      <c r="S145" s="185" t="inlineStr">
        <is>
          <t>CASE-MS-12S-RA-01</t>
        </is>
      </c>
    </row>
    <row r="146" ht="24" customHeight="1" s="49">
      <c r="A146" s="185" t="n">
        <v>144</v>
      </c>
      <c r="B146" s="186"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t>
        </is>
      </c>
      <c r="C146" s="186" t="inlineStr">
        <is>
          <t>อาการข้อฝืดตึงยามเช้า (Morning stiffness) ใน RA มักมีลักษณะอย่างไร?</t>
        </is>
      </c>
      <c r="D146" s="186" t="n"/>
      <c r="E146" s="186" t="inlineStr">
        <is>
          <t>&lt; 15 นาที</t>
        </is>
      </c>
      <c r="F146" s="186" t="inlineStr">
        <is>
          <t>&lt; 30 นาที</t>
        </is>
      </c>
      <c r="G146" s="186" t="inlineStr">
        <is>
          <t>&gt; 1 ชั่วโมง</t>
        </is>
      </c>
      <c r="H146" s="186" t="inlineStr">
        <is>
          <t>เป็นเฉพาะตอนเย็น</t>
        </is>
      </c>
      <c r="I146" s="186" t="inlineStr">
        <is>
          <t>ดีขึ้นเมื่ออยู่นิ่งๆ</t>
        </is>
      </c>
      <c r="J146" s="185" t="n">
        <v>3</v>
      </c>
      <c r="K146" s="186" t="inlineStr">
        <is>
          <t>✅ คำตอบที่ถูกต้อง: ข้อ ค. &gt; 1 ชั่วโมง
🎯 ทำไมข้อนี้ถึงถูก:
อาการข้อฝืดตึงในตอนเช้า (Morning stiffness) ในโรค Rheumatoid Arthritis (RA) ซึ่งเป็นโรคข้ออักเสบจากภูมิคุ้มกัน (Inflammatory arthritis) จะมีลักษณะนานมากกว่า 1 ชั่วโมง (มักนานหลายชั่วโมง) ซึ่งแตกต่างจาก Osteoarthritis (OA) ที่อาการฝืดตึงมักน้อยกว่า 30 นาที
🔍 ข้ออื่นผิดเพราะอะไร:
• ข้อ ก. (&lt; 15 นาที): อาการข้อฝืดตึงน้อยกว่า 15 นาที เป็นลักษณะที่พบในโรคข้อเสื่อม ซึ่งมักหายไปอย่างรวดเร็วหลังการเคลื่อนไหว
• ข้อ ข. (&lt; 30 นาที): อาการข้อฝืดตึงน้อยกว่า 30 นาที ยังคงเป็นช่วงเวลาที่บ่งบอกถึงพยาธิสภาพของการสึกหรอเชิงกล มากกว่าการอักเสบเรื้อรังระดับระบบภูมิคุ้มกัน
• ข้อ ง. (เป็นเฉพาะตอนเย็น): โรคข้ออักเสบรูมาตอยด์มักมีอาการแย่ที่สุดในตอนเช้าหลังตื่นนอน หรือหลังจากที่ข้อต่อไม่ได้ถูกใช้งานเป็นเวลานาน ไม่ใช่ตอนเย็น
• ข้อ จ. (ดีขึ้นเมื่ออยู่นิ่งๆ): อาการของข้ออักเสบรูมาตอยด์จะแย่ลงหากอยู่นิ่งๆ และจะดีขึ้นเมื่อมีการขยับหรือเคลื่อนไหวข้อต่ออย่างช้าๆ</t>
        </is>
      </c>
      <c r="L146" s="186" t="n"/>
      <c r="M146" s="186" t="inlineStr">
        <is>
          <t>Musculoskeletal</t>
        </is>
      </c>
      <c r="N146" s="186" t="inlineStr">
        <is>
          <t>Rheumatoid arthritis</t>
        </is>
      </c>
      <c r="O146" s="185" t="inlineStr">
        <is>
          <t>Clinic</t>
        </is>
      </c>
      <c r="P146" s="186" t="inlineStr">
        <is>
          <t>ข้อ 15 Mock Musculo RxCU84</t>
        </is>
      </c>
      <c r="Q146" s="185" t="inlineStr">
        <is>
          <t>ข้อสอบจำลอง</t>
        </is>
      </c>
      <c r="R146" s="185" t="inlineStr">
        <is>
          <t>Mock RxCU84</t>
        </is>
      </c>
      <c r="S146" s="185" t="inlineStr">
        <is>
          <t>CASE-MS-12S-RA-01</t>
        </is>
      </c>
    </row>
    <row r="147" ht="24" customHeight="1" s="49">
      <c r="A147" s="185" t="n">
        <v>145</v>
      </c>
      <c r="B147" s="186"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t>
        </is>
      </c>
      <c r="C147" s="186" t="inlineStr">
        <is>
          <t>หากใช้ยา Hydroxychloroquine ผู้ป่วยควรได้รับการตรวจติดตาม (Screening) เรื่องใดเป็นพิเศษ?</t>
        </is>
      </c>
      <c r="D147" s="186" t="n"/>
      <c r="E147" s="186" t="inlineStr">
        <is>
          <t>Liver function</t>
        </is>
      </c>
      <c r="F147" s="186" t="inlineStr">
        <is>
          <t>Kidney function</t>
        </is>
      </c>
      <c r="G147" s="186" t="inlineStr">
        <is>
          <t>Eye examination (Retinopathy)</t>
        </is>
      </c>
      <c r="H147" s="186" t="inlineStr">
        <is>
          <t>Hearing test</t>
        </is>
      </c>
      <c r="I147" s="186" t="inlineStr">
        <is>
          <t>Pulmonary function</t>
        </is>
      </c>
      <c r="J147" s="185" t="n">
        <v>3</v>
      </c>
      <c r="K147" s="186" t="inlineStr">
        <is>
          <t>✅ คำตอบที่ถูกต้อง: ข้อ ค. Eye examination (Retinopathy)
🎯 ทำไมข้อนี้ถึงถูก:
Hydroxychloroquine สามารถสะสมที่เซลล์เยื่อบุจอประสาทตา (Retinal pigment epithelium) นำไปสู่ภาวะ Retinopathy หรือ 'Bull's eye maculopathy' ซึ่งไม่สามารถรักษาให้หายกลับคืนมาได้ จึงต้องได้รับการตรวจคัดกรองจอประสาทตา (Baseline and annual Ophthalmologic examination)
🔍 ข้ออื่นผิดเพราะอะไร:
• ข้อ ก. (Liver function): แม้ DMARDs หลายตัวจะเป็นพิษต่อตับ แต่ Hydroxychloroquine ไม่ได้มีความเสี่ยงเด่นชัดในเรื่องการทำลายเซลล์ตับ
• ข้อ ข. (Kidney function): Hydroxychloroquine อาศัยการขับออกทางไตบางส่วน แต่ไม่ได้ทำให้เกิดพิษต่อไตโดยตรงจนต้องติดตามเป็นพิเศษ
• ข้อ ง. (Hearing test): ไม่พบรายงานความเชื่อมโยงของการเกิดพิษต่อหูชั้นในหรือสูญเสียการได้ยินจากการใช้ยา Hydroxychloroquine
• ข้อ จ. (Pulmonary function): ผลข้างเคียงเรื่องพังผืดในปอดมักพบได้จากยา Methotrexate เป็นหลัก ไม่ใช่จาก Hydroxychloroquine</t>
        </is>
      </c>
      <c r="L147" s="186" t="n"/>
      <c r="M147" s="186" t="inlineStr">
        <is>
          <t>Musculoskeletal</t>
        </is>
      </c>
      <c r="N147" s="186" t="inlineStr">
        <is>
          <t>Rheumatoid arthritis</t>
        </is>
      </c>
      <c r="O147" s="185" t="inlineStr">
        <is>
          <t>Clinic</t>
        </is>
      </c>
      <c r="P147" s="186" t="inlineStr">
        <is>
          <t>ข้อ 16 Mock Musculo RxCU84</t>
        </is>
      </c>
      <c r="Q147" s="185" t="inlineStr">
        <is>
          <t>ข้อสอบจำลอง</t>
        </is>
      </c>
      <c r="R147" s="185" t="inlineStr">
        <is>
          <t>Mock RxCU84</t>
        </is>
      </c>
      <c r="S147" s="185" t="inlineStr">
        <is>
          <t>CASE-MS-12S-RA-01</t>
        </is>
      </c>
    </row>
    <row r="148" ht="24" customHeight="1" s="49">
      <c r="A148" s="185" t="n">
        <v>146</v>
      </c>
      <c r="B148" s="186"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t>
        </is>
      </c>
      <c r="C148" s="186" t="inlineStr">
        <is>
          <t>ลักษณะการอักเสบของข้อใน RA ต่างจาก OA อย่างไร?</t>
        </is>
      </c>
      <c r="D148" s="186" t="n"/>
      <c r="E148" s="186" t="inlineStr">
        <is>
          <t>RA เป็นอสมมาตร (Asymmetric)</t>
        </is>
      </c>
      <c r="F148" s="186" t="inlineStr">
        <is>
          <t>RA มักโดนข้อ DIP</t>
        </is>
      </c>
      <c r="G148" s="186" t="inlineStr">
        <is>
          <t>RA เป็นแบบสมมาตร (Symmetric)</t>
        </is>
      </c>
      <c r="H148" s="186" t="inlineStr">
        <is>
          <t>OA มีอาการทั่วร่างกาย (Systemic)</t>
        </is>
      </c>
      <c r="I148" s="186" t="inlineStr">
        <is>
          <t>OA ตรวจพบ Rheumatoid factor</t>
        </is>
      </c>
      <c r="J148" s="185" t="n">
        <v>3</v>
      </c>
      <c r="K148" s="186" t="inlineStr">
        <is>
          <t>✅ คำตอบที่ถูกต้อง: ข้อ ค. RA เป็นแบบสมมาตร (Symmetric)
🎯 ทำไมข้อนี้ถึงถูก:
การอักเสบของข้อในโรค RA มีลักษณะเด่นคือเป็นแบบสมมาตรทั้งสองข้างของร่างกาย (Symmetric polyarthritis) มักเกิดที่ข้อเล็กๆ เช่น MCP, PIP และข้อมือ ขณะที่ OA มักเป็นแบบอสมมาตร (Asymmetric) และพบบ่อยที่ DIP (Heberden's nodes) หรือข้อรับน้ำหนัก
🔍 ข้ออื่นผิดเพราะอะไร:
• ข้อ ก. (RA เป็นอสมมาตร (Asymmetric)): โรคข้ออักเสบรูมาตอยด์มีพยาธิสภาพของการอักเสบผ่านระบบภูมิคุ้มกัน จึงแสดงอาการอักเสบที่ข้อต่อลักษณะสมมาตร
• ข้อ ข. (RA มักโดนข้อ DIP): โรคข้ออักเสบรูมาตอยด์มักส่งผลกระทบต่อข้อ PIP และ MCP ส่วนข้อ DIP มักเป็นตำแหน่งรอยโรคที่พบในโรคข้อเสื่อม
• ข้อ ง. (OA มีอาการทั่วร่างกาย (Systemic)): โรคข้อเสื่อมเกิดจากการสึกหรอเฉพาะที่ ไม่ได้มีอาการอักเสบทางระบบทั่วร่างกายอย่างไข้หรืออ่อนเพลีย
• ข้อ จ. (OA ตรวจพบ Rheumatoid factor): Rheumatoid factor เป็นออโตแอนติบอดีที่จำเพาะกับโรคข้ออักเสบรูมาตอยด์ ไม่พบเป็นผลบวกในโรคข้อเสื่อมทั่วไป</t>
        </is>
      </c>
      <c r="L148" s="186" t="n"/>
      <c r="M148" s="186" t="inlineStr">
        <is>
          <t>Musculoskeletal</t>
        </is>
      </c>
      <c r="N148" s="186" t="inlineStr">
        <is>
          <t>Rheumatoid arthritis</t>
        </is>
      </c>
      <c r="O148" s="185" t="inlineStr">
        <is>
          <t>Clinic</t>
        </is>
      </c>
      <c r="P148" s="186" t="inlineStr">
        <is>
          <t>ข้อ 17 Mock Musculo RxCU84</t>
        </is>
      </c>
      <c r="Q148" s="185" t="inlineStr">
        <is>
          <t>ข้อสอบจำลอง</t>
        </is>
      </c>
      <c r="R148" s="185" t="inlineStr">
        <is>
          <t>Mock RxCU84</t>
        </is>
      </c>
      <c r="S148" s="185" t="inlineStr">
        <is>
          <t>CASE-MS-12S-RA-01</t>
        </is>
      </c>
    </row>
    <row r="149" ht="24" customHeight="1" s="49">
      <c r="A149" s="185" t="n">
        <v>147</v>
      </c>
      <c r="B149" s="186"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t>
        </is>
      </c>
      <c r="C149" s="186" t="inlineStr">
        <is>
          <t>หากผู้ป่วยคนนี้ได้ Sulfazalazine 500 mg OD daily ในสัปดาห์แรกของการรักษาโรค เนื่องจากมีปัญหาที่กระจกตา ในฐานะเภสัชกรควรให้คำแนะนำอย่างไร</t>
        </is>
      </c>
      <c r="D149" s="186" t="n"/>
      <c r="E149" s="186" t="inlineStr">
        <is>
          <t>เน้นย้ำให้รับประทาน Ferrous Fumarate เพื่อป้องกันผลข้างเคียงเรื่องของโลหิตจาง</t>
        </is>
      </c>
      <c r="F149" s="186" t="inlineStr">
        <is>
          <t>เน้นย้ำให้รับประทานยา Mecobalamin 5 mg ควบคู่กันทุกวัน เพื่อลดผลข้างเคียงทางระบบทางเดินอาหารและแผลในปาก</t>
        </is>
      </c>
      <c r="G149" s="186" t="inlineStr">
        <is>
          <t>หากมีสารคัดหลั่งหรือปัสสาวะสีส้มให้หยุดยาทันทีแล้วพบแพทย์์</t>
        </is>
      </c>
      <c r="H149" s="186" t="inlineStr">
        <is>
          <t>หากมีสารคัดหลั่งหรือปัสสาวะสีส้มให้รับประทานต่อไป เนื่องจากเป็นผลข้างเคียงจากยาตามปกติที่ไม่มีอันตรายอะไร</t>
        </is>
      </c>
      <c r="I149" s="186" t="inlineStr">
        <is>
          <t>หากอาการข้อนิ้วบวมและ Morning Stiffness หายแล้วสามารถหยุดยาเองได้เลยทันทีเพื่อป้องกันผลข้างเคียงในระยะยาว</t>
        </is>
      </c>
      <c r="J149" s="185" t="n">
        <v>4</v>
      </c>
      <c r="K149" s="186" t="inlineStr">
        <is>
          <t>✅ คำตอบที่ถูกต้อง: ข้อ ง. หากมีสารคัดหลั่งหรือปัสสาวะสีส้มให้รับประทานต่อไป เนื่องจากเป็นผลข้างเคียงจากยาตามปกติที่ไม่มีอันตรายอะไร
🎯 ทำไมข้อนี้ถึงถูก:
Sulfasalazine และสารเมแทบอไลต์สามารถทำให้ปัสสาวะ สารคัดหลั่ง เหงื่อ หรือแม้แต่น้ำตาเปลี่ยนเป็นสีเหลืองส้ม (Orange-yellow discoloration) ซึ่งเป็นผลข้างเคียงปกติที่ไม่มีอันตราย ไม่จำเป็นต้องหยุดยา เพียงแนะนำให้ผู้ป่วยทราบล่วงหน้าและระวังการเปรอะเปื้อนเสื้อผ้าหรือคอนแทกต์เลนส์
🔍 ข้ออื่นผิดเพราะอะไร:
• ข้อ ก. (เน้นย้ำให้รับประทาน Ferrous Fumarate เพื่อป้องกันผลข้างเคียงเรื่องของโลหิตจาง): ธาตุเหล็กจะไปจับกับ Sulfasalazine ในทางเดินอาหาร ทำให้ลดการดูดซึมของยาทั้งสองตัว ควรหลีกเลี่ยงการทานพร้อมกัน
• ข้อ ข. (เน้นย้ำให้รับประทานยา Mecobalamin 5 mg ควบคู่กันทุกวัน เพื่อลดผลข้างเคียงทางระบบทางเดินอาหารและแผลในปาก): ยา Sulfasalazine ไปยับยั้งการดูดซึมของ Folic acid ไม่ใช่ Vitamin B12 การเสริม Mecobalamin จึงไม่ได้แก้ไขตรงจุด
• ข้อ ค. (หากมีสารคัดหลั่งหรือปัสสาวะสีส้มให้หยุดยาทันทีแล้วพบแพทย์์): การที่สารคัดหลั่งมีสีส้มเหลืองเป็นเพียงผลข้างเคียงจากสียาที่ไม่อันตราย ไม่จำเป็นต้องหยุดยาทันที
• ข้อ จ. (หากอาการข้อนิ้วบวมและ Morning Stiffness หายแล้วสามารถหยุดยาเองได้เลยทันทีเพื่อป้องกันผลข้างเคียงในระยะยาว): โรคข้ออักเสบรูมาตอยด์เป็นโรคเรื้อรังที่ต้องใช้ DMARDs ควบคุมโรคต่อเนื่อง การหยุดยาเองจะทำให้อาการอักเสบกำเริบอย่างรุนแรง</t>
        </is>
      </c>
      <c r="L149" s="186" t="n"/>
      <c r="M149" s="186" t="inlineStr">
        <is>
          <t>Musculoskeletal</t>
        </is>
      </c>
      <c r="N149" s="186" t="inlineStr">
        <is>
          <t>Rheumatoid arthritis</t>
        </is>
      </c>
      <c r="O149" s="185" t="inlineStr">
        <is>
          <t>Clinic</t>
        </is>
      </c>
      <c r="P149" s="186" t="inlineStr">
        <is>
          <t>ข้อ 18 Mock Musculo RxCU84</t>
        </is>
      </c>
      <c r="Q149" s="185" t="inlineStr">
        <is>
          <t>ข้อสอบจำลอง</t>
        </is>
      </c>
      <c r="R149" s="185" t="inlineStr">
        <is>
          <t>Mock RxCU84</t>
        </is>
      </c>
      <c r="S149" s="185" t="inlineStr">
        <is>
          <t>CASE-MS-12S-RA-01</t>
        </is>
      </c>
    </row>
    <row r="150" ht="24" customHeight="1" s="49">
      <c r="A150" s="185" t="n">
        <v>148</v>
      </c>
      <c r="B150" s="186"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t>
        </is>
      </c>
      <c r="C150" s="186" t="inlineStr">
        <is>
          <t>ยาใดเหมาะสมที่สุดในการบรรเทาปวดข้อระหว่างรอ DMARDs ออกฤทธิ์ ในหญิงตั้งครรภ์รายนี้</t>
        </is>
      </c>
      <c r="D150" s="186" t="n"/>
      <c r="E150" s="186" t="inlineStr">
        <is>
          <t>Naproxen</t>
        </is>
      </c>
      <c r="F150" s="186" t="inlineStr">
        <is>
          <t>Paracetamol</t>
        </is>
      </c>
      <c r="G150" s="186" t="inlineStr">
        <is>
          <t>Celecoxib</t>
        </is>
      </c>
      <c r="H150" s="186" t="inlineStr">
        <is>
          <t>Aspirin ขนาดสูง</t>
        </is>
      </c>
      <c r="I150" s="186" t="inlineStr">
        <is>
          <t>Indomethacin</t>
        </is>
      </c>
      <c r="J150" s="185" t="n">
        <v>2</v>
      </c>
      <c r="K150" s="186" t="inlineStr">
        <is>
          <t>✅ คำตอบที่ถูกต้อง: ข้อ ข. Paracetamol
🎯 ทำไมข้อนี้ถึงถูก:
ในหญิงตั้งครรภ์ ยาแก้ปวดที่ปลอดภัยที่สุดในทุกไตรมาสคือ Paracetamol (Acetaminophen) สำหรับบรรเทาอาการปวดข้อเบื้องต้น ในขณะที่ NSAIDs มีความเสี่ยงต่อทารกในครรภ์ (โดยเฉพาะการปิดของ Ductus arteriosus ในไตรมาส 2-3)
🔍 ข้ออื่นผิดเพราะอะไร:
• ข้อ ก. (Naproxen): Naproxen เป็น NSAIDs ที่ไม่แนะนำในหญิงตั้งครรภ์เนื่องจากรบกวนการพัฒนาของทารกและทำให้หลอดเลือดหัวใจทารกปิดก่อนกำหนด
• ข้อ ค. (Celecoxib): Celecoxib เป็นยา COX-2 inhibitor ที่มีข้อมูลความปลอดภัยในสตรีมีครรภ์จำกัด และเสี่ยงต่อการเกิดความผิดปกติของไตในทารก
• ข้อ ง. (Aspirin ขนาดสูง): Aspirin ขนาดสูงมีฤทธิ์ต้านเกล็ดเลือดอย่างรุนแรง เพิ่มความเสี่ยงเลือดออกทั้งในมารดาและทารกขณะคลอด
• ข้อ จ. (Indomethacin): Indomethacin มีฤทธิ์รุนแรงในการทำให้ Ductus arteriosus ปิดก่อนกำหนด และทำให้ปริมาณน้ำคร่ำน้อยลงอย่างมีนัยสำคัญ</t>
        </is>
      </c>
      <c r="L150" s="186" t="n"/>
      <c r="M150" s="186" t="inlineStr">
        <is>
          <t>Musculoskeletal</t>
        </is>
      </c>
      <c r="N150" s="186" t="inlineStr">
        <is>
          <t>Rheumatoid arthritis</t>
        </is>
      </c>
      <c r="O150" s="185" t="inlineStr">
        <is>
          <t>Clinic</t>
        </is>
      </c>
      <c r="P150" s="186" t="inlineStr">
        <is>
          <t>ข้อ 19 Mock Musculo RxCU84</t>
        </is>
      </c>
      <c r="Q150" s="185" t="inlineStr">
        <is>
          <t>ข้อสอบจำลอง</t>
        </is>
      </c>
      <c r="R150" s="185" t="inlineStr">
        <is>
          <t>Mock RxCU84</t>
        </is>
      </c>
      <c r="S150" s="185" t="inlineStr">
        <is>
          <t>CASE-MS-12S-RA-01</t>
        </is>
      </c>
    </row>
    <row r="151" ht="24" customHeight="1" s="49">
      <c r="A151" s="185" t="n">
        <v>149</v>
      </c>
      <c r="B151" s="186"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t>
        </is>
      </c>
      <c r="C151" s="186" t="inlineStr">
        <is>
          <t>หากได้รับ NSAIDs ในไตรมาสที่ 3 ผลต่อทารกที่สำคัญที่สุดคือข้อใด</t>
        </is>
      </c>
      <c r="D151" s="186" t="n"/>
      <c r="E151" s="186" t="inlineStr">
        <is>
          <t>ปากแหว่งเพดานโหว่</t>
        </is>
      </c>
      <c r="F151" s="186" t="inlineStr">
        <is>
          <t>น้ำตาลในเลือดต่ำในทารก</t>
        </is>
      </c>
      <c r="G151" s="186" t="inlineStr">
        <is>
          <t>ductus arteriosus ปิดก่อนกำหนด และน้ำคร่ำน้อย</t>
        </is>
      </c>
      <c r="H151" s="186" t="inlineStr">
        <is>
          <t>หัวใจพิการแต่กำเนิด</t>
        </is>
      </c>
      <c r="I151" s="186" t="inlineStr">
        <is>
          <t>ภาวะตัวเหลืองในทารก</t>
        </is>
      </c>
      <c r="J151" s="185" t="n">
        <v>3</v>
      </c>
      <c r="K151" s="186" t="inlineStr">
        <is>
          <t>✅ คำตอบที่ถูกต้อง: ข้อ ค. ductus arteriosus ปิดก่อนกำหนด และน้ำคร่ำน้อย
🎯 ทำไมข้อนี้ถึงถูก:
การใช้ยากลุ่ม NSAIDs ในหญิงตั้งครรภ์ช่วงไตรมาสที่ 3 (โดยเฉพาะอายุครรภ์ตั้งแต่ 20 สัปดาห์ขึ้นไป) จะยับยั้ง Prostaglandin ซึ่งจำเป็นต่อการคงการเปิดของหลอดเลือดหัวใจทารก ส่งผลให้เกิด Premature closure of ductus arteriosus นำไปสู่ Pulmonary hypertension ในทารกแรกเกิด และยับยั้งการไหลเวียนเลือดที่ไตทารกจนเกิดภาวะน้ำคร่ำน้อย (Oligohydramnios)
🔍 ข้ออื่นผิดเพราะอะไร:
• ข้อ ก. (ปากแหว่งเพดานโหว่): ปากแหว่งเพดานโหว่มักมีความสัมพันธ์กับการได้รับยากันชักหรือการขาดโฟเลตในช่วงไตรมาสแรก มากกว่ายาในกลุ่ม NSAIDs
• ข้อ ข. (น้ำตาลในเลือดต่ำในทารก): ภาวะน้ำตาลในเลือดต่ำในทารกมักพบในมารดาที่เป็นโรคเบาหวานขณะตั้งครรภ์ ไม่ใช่ผลข้างเคียงจาก NSAIDs
• ข้อ ง. (หัวใจพิการแต่กำเนิด): ความพิการเชิงโครงสร้างของหัวใจแต่กำเนิดเกิดจากความผิดปกติในระยะสร้างอวัยวะไตรมาสแรก ไม่ใช่ผลจาก NSAIDs ในไตรมาสที่สาม
• ข้อ จ. (ภาวะตัวเหลืองในทารก): ภาวะตัวเหลืองในทารกเกิดจากบิลิรูบินสูง มักสัมพันธ์กับการให้ยาต้านจุลชีพกลุ่มซัลฟาบางชนิด ไม่ใช่จาก NSAIDs โดยตรง</t>
        </is>
      </c>
      <c r="L151" s="186" t="n"/>
      <c r="M151" s="186" t="inlineStr">
        <is>
          <t>Musculoskeletal</t>
        </is>
      </c>
      <c r="N151" s="186" t="inlineStr">
        <is>
          <t>Rheumatoid arthritis</t>
        </is>
      </c>
      <c r="O151" s="185" t="inlineStr">
        <is>
          <t>Clinic</t>
        </is>
      </c>
      <c r="P151" s="186" t="inlineStr">
        <is>
          <t>ข้อ 20 Mock Musculo RxCU84</t>
        </is>
      </c>
      <c r="Q151" s="185" t="inlineStr">
        <is>
          <t>ข้อสอบจำลอง</t>
        </is>
      </c>
      <c r="R151" s="185" t="inlineStr">
        <is>
          <t>Mock RxCU84</t>
        </is>
      </c>
      <c r="S151" s="185" t="inlineStr">
        <is>
          <t>CASE-MS-12S-RA-01</t>
        </is>
      </c>
    </row>
    <row r="152" ht="24" customHeight="1" s="49">
      <c r="A152" s="185" t="n">
        <v>150</v>
      </c>
      <c r="B152" s="186"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t>
        </is>
      </c>
      <c r="C152" s="186" t="inlineStr">
        <is>
          <t>DMARD ใดปลอดภัยและใช้เป็นยาหลักในหญิงตั้งครรภ์ที่เป็น RA (ต้องติดตามจอประสาทตา)</t>
        </is>
      </c>
      <c r="D152" s="186" t="n"/>
      <c r="E152" s="186" t="inlineStr">
        <is>
          <t>Methotrexate</t>
        </is>
      </c>
      <c r="F152" s="186" t="inlineStr">
        <is>
          <t>Leflunomide</t>
        </is>
      </c>
      <c r="G152" s="186" t="inlineStr">
        <is>
          <t>Cyclophosphamide</t>
        </is>
      </c>
      <c r="H152" s="186" t="inlineStr">
        <is>
          <t>Hydroxychloroquine</t>
        </is>
      </c>
      <c r="I152" s="186" t="inlineStr">
        <is>
          <t>Tofacitinib</t>
        </is>
      </c>
      <c r="J152" s="185" t="n">
        <v>4</v>
      </c>
      <c r="K152" s="186" t="inlineStr">
        <is>
          <t>✅ คำตอบที่ถูกต้อง: ข้อ ง. Hydroxychloroquine
🎯 ทำไมข้อนี้ถึงถูก:
Hydroxychloroquine: (HCQ) เป็น conventional DMARD ที่มีความปลอดภัยและเป็นยาหลักที่เลือกใช้ในหญิงตั้งครรภ์ที่เป็น RA (ร่วมกับ Sulfasalazine) แต่ต้องได้รับการตรวจติดตามจอประสาทตา (Retinopathy screening)
🔍 ข้ออื่นผิดเพราะอะไร:
• ข้อ ก. (Methotrexate): Methotrexate เป็นสารก่อมะเร็งและก่อทารกวิรูปอย่างรุนแรง จัดอยู่ใน Pregnancy Category X จึงห้ามใช้เด็ดขาด
• ข้อ ข. (Leflunomide): Leflunomide มีฤทธิ์ก่อความพิการแต่กำเนิดและมีครึ่งชีวิตที่ยาวนานมาก ต้องทำ Washout ด้วย Cholestyramine ก่อนจึงจะตั้งครรภ์ได้
• ข้อ ค. (Cyclophosphamide): Cyclophosphamide เป็นยากดภูมิคุ้มกันกลุ่ม Alkylating agent ที่เป็นพิษต่อเซลล์สูงและก่อทารกวิรูปได้ จึงห้ามใช้ในสตรีมีครรภ์
• ข้อ จ. (Tofacitinib): Tofacitinib เป็น JAK inhibitor ซึ่งข้อมูลในมนุษย์ยังมีจำกัด และพบรายงานการก่อวิรูปในสัตว์ทดลอง จึงยังไม่แนะนำให้ใช้</t>
        </is>
      </c>
      <c r="L152" s="186" t="n"/>
      <c r="M152" s="186" t="inlineStr">
        <is>
          <t>Musculoskeletal</t>
        </is>
      </c>
      <c r="N152" s="186" t="inlineStr">
        <is>
          <t>Rheumatoid arthritis</t>
        </is>
      </c>
      <c r="O152" s="185" t="inlineStr">
        <is>
          <t>Clinic</t>
        </is>
      </c>
      <c r="P152" s="186" t="inlineStr">
        <is>
          <t>ข้อ 21 Mock Musculo RxCU84</t>
        </is>
      </c>
      <c r="Q152" s="185" t="inlineStr">
        <is>
          <t>ข้อสอบจำลอง</t>
        </is>
      </c>
      <c r="R152" s="185" t="inlineStr">
        <is>
          <t>Mock RxCU84</t>
        </is>
      </c>
      <c r="S152" s="185" t="inlineStr">
        <is>
          <t>CASE-MS-12S-RA-01</t>
        </is>
      </c>
    </row>
    <row r="153" ht="24" customHeight="1" s="49">
      <c r="A153" s="185" t="n">
        <v>151</v>
      </c>
      <c r="B153" s="186"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t>
        </is>
      </c>
      <c r="C153" s="186" t="inlineStr">
        <is>
          <t>ข้อใดกล่าวถูกต้องเกี่ยวกับ methotrexate ในบริบทการตั้งครรภ์</t>
        </is>
      </c>
      <c r="D153" s="186" t="n"/>
      <c r="E153" s="186" t="inlineStr">
        <is>
          <t>เป็นสารก่อวิรูป ห้ามใช้ในครรภ์</t>
        </is>
      </c>
      <c r="F153" s="186" t="inlineStr">
        <is>
          <t>ปลอดภัยในไตรมาส 2–3</t>
        </is>
      </c>
      <c r="G153" s="186" t="inlineStr">
        <is>
          <t>ใช้ต่อได้หากให้ folic acid สูง</t>
        </is>
      </c>
      <c r="H153" s="186" t="inlineStr">
        <is>
          <t>เป็นยาหลักในหญิงตั้งครรภ์</t>
        </is>
      </c>
      <c r="I153" s="186" t="inlineStr">
        <is>
          <t>ไม่ผ่านรก</t>
        </is>
      </c>
      <c r="J153" s="185" t="n">
        <v>1</v>
      </c>
      <c r="K153" s="186" t="inlineStr">
        <is>
          <t>✅ คำตอบที่ถูกต้อง: ข้อ ก. เป็นสารก่อวิรูป ห้ามใช้ในครรภ์
🎯 ทำไมข้อนี้ถึงถูก:
Methotrexate เป็น Folic acid antagonist ที่มีฤทธิ์ Teratogenic สูง จัดเป็น Pregnancy Category X ห้ามใช้ในสตรีมีครรภ์โดยเด็ดขาด เนื่องจากทำให้ทารกพิการแต่กำเนิด (Craniofacial and skeletal abnormalities) และแท้งบุตร
🔍 ข้ออื่นผิดเพราะอะไร:
• ข้อ ข. (ปลอดภัยในไตรมาส 2–3): Methotrexate มีฤทธิ์ขัดขวางการสังเคราะห์ดีเอ็นเอและแบ่งเซลล์ ทำให้ทารกในครรภ์ผิดปกติรุนแรงได้ตลอดการตั้งครรภ์ ห้ามใช้ในทุกไตรมาส
• ข้อ ค. (ใช้ต่อได้หากให้ folic acid สูง): การให้ Folic acid ช่วยลดผลข้างเคียงในผู้ป่วยทั่วไปได้ แต่ไม่สามารถลบล้างความเสี่ยงทารกวิรูปที่รุนแรงได้ จึงห้ามใช้เด็ดขาด
• ข้อ ง. (เป็นยาหลักในหญิงตั้งครรภ์): Methotrexate เป็นยารักษาหลักในผู้ป่วยทั่วไป แต่ในบริบทการตั้งครรภ์ต้องเปลี่ยนไปใช้ยาที่ปลอดภัยกว่าเช่น Hydroxychloroquine
• ข้อ จ. (ไม่ผ่านรก): Methotrexate สามารถซึมผ่านรกเข้าสู่ทารกได้และทำให้เกิดความผิดปกติรุนแรงที่เรียกว่า Fetal Aminopterin Syndrome</t>
        </is>
      </c>
      <c r="L153" s="186" t="n"/>
      <c r="M153" s="186" t="inlineStr">
        <is>
          <t>Musculoskeletal</t>
        </is>
      </c>
      <c r="N153" s="186" t="inlineStr">
        <is>
          <t>Rheumatoid arthritis</t>
        </is>
      </c>
      <c r="O153" s="185" t="inlineStr">
        <is>
          <t>Clinic</t>
        </is>
      </c>
      <c r="P153" s="186" t="inlineStr">
        <is>
          <t>ข้อ 22 Mock Musculo RxCU84</t>
        </is>
      </c>
      <c r="Q153" s="185" t="inlineStr">
        <is>
          <t>ข้อสอบจำลอง</t>
        </is>
      </c>
      <c r="R153" s="185" t="inlineStr">
        <is>
          <t>Mock RxCU84</t>
        </is>
      </c>
      <c r="S153" s="185" t="inlineStr">
        <is>
          <t>CASE-MS-12S-RA-01</t>
        </is>
      </c>
    </row>
    <row r="154" ht="24" customHeight="1" s="49">
      <c r="A154" s="185" t="n">
        <v>152</v>
      </c>
      <c r="B154" s="186"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t>
        </is>
      </c>
      <c r="C154" s="186" t="inlineStr">
        <is>
          <t>ลักษณะใดสนับสนุนการวินิจฉัย RA มากกว่า OA ในผู้ป่วยรายนี้</t>
        </is>
      </c>
      <c r="D154" s="186" t="n"/>
      <c r="E154" s="186" t="inlineStr">
        <is>
          <t>ปวดเมื่อใช้งาน ดีขึ้นเมื่อพัก</t>
        </is>
      </c>
      <c r="F154" s="186" t="inlineStr">
        <is>
          <t>ข้อฝืดตอนเช้าน้อยกว่า 30 นาที</t>
        </is>
      </c>
      <c r="G154" s="186" t="inlineStr">
        <is>
          <t>คลำได้เสียงกรอบแกรบในข้อ</t>
        </is>
      </c>
      <c r="H154" s="186" t="inlineStr">
        <is>
          <t>มักเกิดที่ข้อปลายนิ้ว (DIP)</t>
        </is>
      </c>
      <c r="I154" s="186" t="inlineStr">
        <is>
          <t>ข้อฝืดตอนเช้ามากกว่า 1 ชั่วโมง ร่วมกับข้ออักเสบสมมาตร</t>
        </is>
      </c>
      <c r="J154" s="185" t="n">
        <v>5</v>
      </c>
      <c r="K154" s="186" t="inlineStr">
        <is>
          <t>✅ คำตอบที่ถูกต้อง: ข้อ จ. ข้อฝืดตอนเช้ามากกว่า 1 ชั่วโมง ร่วมกับข้ออักเสบสมมาตร
🎯 ทำไมข้อนี้ถึงถูก:
ลักษณะทางคลินิกที่สำคัญในการแยก RA ออกจาก OA คือ อาการข้อฝืดตึงยามเช้า (Morning stiffness) นานมากกว่า 1 ชั่วโมง ร่วมกับลักษณะการอักเสบของข้อที่มีการบวม แดง ร้อน และเป็นแบบสมมาตรทั้งสองข้าง (Symmetric involvement)
🔍 ข้ออื่นผิดเพราะอะไร:
• ข้อ ก. (ปวดเมื่อใช้งาน ดีขึ้นเมื่อพัก): อาการปวดที่สัมพันธ์กับการใช้งานและดีขึ้นเมื่อพักเป็นลักษณะเฉพาะของโรคข้อเสื่อม (Osteoarthritis) ไม่ใช่ Rheumatoid Arthritis ซึ่งมักจะมีอาการปวดและข้อฝืดรุนแรงขึ้นหลังจากหยุดพักการใช้งาน
• ข้อ ข. (ข้อฝืดตอนเช้าน้อยกว่า 30 นาที): อาการข้อฝืดตึงในตอนเช้า (Morning stiffness) ที่น้อยกว่า 30 นาที เป็นลักษณะที่พบได้ในโรคข้อเสื่อม (OA) หากเป็นลักษณะของ RA มักจะใช้เวลานานกว่า 1 ชั่วโมง
• ข้อ ค. (คลำได้เสียงกรอบแกรบในข้อ): เสียงกรอบแกรบในข้อ (Crepitus) เกิดจากการเสียดสีของผิวกระดูกที่ขาดกระดูกอ่อนปกคลุม ซึ่งเป็นอาการแสดงทางคลินิกที่สำคัญของโรคข้อเสื่อม (OA)
• ข้อ ง. (มักเกิดที่ข้อปลายนิ้ว (DIP)): โรคข้ออักเสบรูมาตอยด์ (RA) มักจะเกิดการอักเสบที่ข้อ PIP และ MCP แต่จะไม่ค่อยพบที่ข้อปลายนิ้ว (DIP) ซึ่งอาการปวดที่ข้อ DIP มักพบในโรคข้อเสื่อม (OA) หรือ Psoriatic arthritis</t>
        </is>
      </c>
      <c r="L154" s="186" t="n"/>
      <c r="M154" s="186" t="inlineStr">
        <is>
          <t>Musculoskeletal</t>
        </is>
      </c>
      <c r="N154" s="186" t="inlineStr">
        <is>
          <t>Rheumatoid arthritis</t>
        </is>
      </c>
      <c r="O154" s="185" t="inlineStr">
        <is>
          <t>Clinic</t>
        </is>
      </c>
      <c r="P154" s="186" t="inlineStr">
        <is>
          <t>ข้อ 23 Mock Musculo RxCU84</t>
        </is>
      </c>
      <c r="Q154" s="185" t="inlineStr">
        <is>
          <t>ข้อสอบจำลอง</t>
        </is>
      </c>
      <c r="R154" s="185" t="inlineStr">
        <is>
          <t>Mock RxCU84</t>
        </is>
      </c>
      <c r="S154" s="185" t="inlineStr">
        <is>
          <t>CASE-MS-12S-RA-01</t>
        </is>
      </c>
    </row>
    <row r="155" ht="24" customHeight="1" s="49">
      <c r="A155" s="185" t="n">
        <v>153</v>
      </c>
      <c r="B155" s="186"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t>
        </is>
      </c>
      <c r="C155" s="186" t="inlineStr">
        <is>
          <t>ยาใดควรใช้เป็นอันดับแรกเพื่อรักษาอาการกำเริบ (Acute attack)?</t>
        </is>
      </c>
      <c r="D155" s="186" t="n"/>
      <c r="E155" s="186" t="inlineStr">
        <is>
          <t>Allopurinol</t>
        </is>
      </c>
      <c r="F155" s="186" t="inlineStr">
        <is>
          <t>Febuxostat</t>
        </is>
      </c>
      <c r="G155" s="186" t="inlineStr">
        <is>
          <t>Colchicine</t>
        </is>
      </c>
      <c r="H155" s="186" t="inlineStr">
        <is>
          <t>Probenecid</t>
        </is>
      </c>
      <c r="I155" s="186" t="inlineStr">
        <is>
          <t>Sulfinpyrazone</t>
        </is>
      </c>
      <c r="J155" s="185" t="n">
        <v>3</v>
      </c>
      <c r="K155" s="186" t="inlineStr">
        <is>
          <t>✅ คำตอบที่ถูกต้อง: ข้อ ค. Colchicine
🎯 ทำไมข้อนี้ถึงถูก:
ในการรักษาภาวะข้ออักเสบเกาต์กำเริบเฉียบพลัน (Acute gout attack) First-line anti-inflammatory drugs คือ Colchicine, NSAIDs หรือ Systemic Corticosteroids ห้ามเริ่มยาลดกรดยูริก (Urate-lowering therapy: Allopurinol, Febuxostat, Probenecid) เป็นอันดับแรกในขณะข้อกำลังอักเสบเฉียบพลัน เพราะการเปลี่ยนแปลงระดับยูริกอย่างรวดเร็วจะทำให้ผลึกหลุดและข้ออักเสบรุนแรงขึ้น (Gout flare)
🔍 ข้ออื่นผิดเพราะอะไร:
• ข้อ ก. (Allopurinol): Allopurinol เป็นยาลดกรดยูริก (ULT) ซึ่งไม่มีฤทธิ์ต้านการอักเสบ การเริ่มยาในขณะที่มีข้ออักเสบเฉียบพลันอาจทำให้ระดับกรดยูริกในเลือดเปลี่ยนแปลงอย่างรวดเร็วและกระตุ้นให้ข้ออักเสบรุนแรงขึ้นได้
• ข้อ ข. (Febuxostat): Febuxostat เป็นยาลดกรดยูริกในกลุ่ม Xanthine oxidase inhibitor เช่นเดียวกับ Allopurinol จึงไม่มีบทบาทในการลดปวดช่วง Acute attack และอาจทำให้การอักเสบกำเริบหนักขึ้น
• ข้อ ง. (Probenecid): Probenecid เป็นยากลุ่ม Uricosuric ที่เร่งการขับกรดยูริกออกทางไต ไม่มีฤทธิ์ต้านการอักเสบ จึงไม่ใช้ในการรักษาภาวะข้ออักเสบเกาต์กำเริบเฉียบพลัน
• ข้อ จ. (Sulfinpyrazone): Sulfinpyrazone มีกลไกการออกฤทธิ์เป็น Uricosuric agent เช่นกัน ซึ่งไม่มีข้อบ่งใช้ในการรักษา Acute gout flare</t>
        </is>
      </c>
      <c r="L155" s="186" t="n"/>
      <c r="M155" s="186" t="inlineStr">
        <is>
          <t>Musculoskeletal</t>
        </is>
      </c>
      <c r="N155" s="186" t="inlineStr">
        <is>
          <t>Gout</t>
        </is>
      </c>
      <c r="O155" s="185" t="inlineStr">
        <is>
          <t>Clinic</t>
        </is>
      </c>
      <c r="P155" s="186" t="inlineStr">
        <is>
          <t>ข้อ 24 Mock Musculo RxCU84</t>
        </is>
      </c>
      <c r="Q155" s="185" t="inlineStr">
        <is>
          <t>ข้อสอบจำลอง</t>
        </is>
      </c>
      <c r="R155" s="185" t="inlineStr">
        <is>
          <t>Mock RxCU84</t>
        </is>
      </c>
      <c r="S155" s="185" t="inlineStr">
        <is>
          <t>CASE-MS-12S-GOUT-01</t>
        </is>
      </c>
    </row>
    <row r="156" ht="24" customHeight="1" s="49">
      <c r="A156" s="185" t="n">
        <v>154</v>
      </c>
      <c r="B156" s="186"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t>
        </is>
      </c>
      <c r="C156" s="186" t="inlineStr">
        <is>
          <t>ขนาดยา Colchicine ที่ถูกต้องใน Acute Gout คือข้อใด (ผู้ป่วยไตปกติ)?</t>
        </is>
      </c>
      <c r="D156" s="186" t="n"/>
      <c r="E156" s="186" t="inlineStr">
        <is>
          <t>1.2 mg OD</t>
        </is>
      </c>
      <c r="F156" s="186" t="inlineStr">
        <is>
          <t>0.6 mg tid</t>
        </is>
      </c>
      <c r="G156" s="186" t="inlineStr">
        <is>
          <t>1.2 mg ทันที ตามด้วย 0.6 mg ใน 1 ชม.</t>
        </is>
      </c>
      <c r="H156" s="186" t="inlineStr">
        <is>
          <t>0.6 mg ทุก 2 ชม. จนกว่าจะท้องเสีย</t>
        </is>
      </c>
      <c r="I156" s="186" t="inlineStr">
        <is>
          <t>1.2 mg ทันที ตามด้วย 1.2 mg ใน 1 ชม. เฉลย</t>
        </is>
      </c>
      <c r="J156" s="185" t="n">
        <v>3</v>
      </c>
      <c r="K156" s="186" t="inlineStr">
        <is>
          <t>✅ คำตอบที่ถูกต้อง: ข้อ ค. 1.2 mg ทันที ตามด้วย 0.6 mg ใน 1 ชม.
🎯 ทำไมข้อนี้ถึงถูก:
ตามแนวทางการรักษาของ ACR guideline ขนาดยา Colchicine ที่ถูกต้องใน Acute gout attack สำหรับผู้ที่มีการทำงานของไตปกติ คือขนาดต่ำ: 1.2 mg (หรือ 2 เม็ดของ 0.6 mg) รับประทานทันที ตามด้วย 0.6 mg อีก 1 ชั่วโมงต่อมา (รวม 1.8 mg ในวันแรก) ให้ประสิทธิภาพเทียบเท่าขนาดสูงเดิม แต่ผลข้างเคียงทางเดินอาหาร (ท้องเสีย) ต่ำกว่าอย่างมีนัยสำคัญ
🔍 ข้ออื่นผิดเพราะอะไร:
• ข้อ ก. (1.2 mg OD): ขนาดยา Colchicine 1.2 mg วันละครั้ง เป็นขนาดยาที่สูงเกินไปสำหรับการป้องกัน (Prophylaxis) และไม่เหมาะสมสำหรับการรักษาภาวะข้ออักเสบเฉียบพลัน
• ข้อ ข. (0.6 mg tid): การให้ยา Colchicine 0.6 mg วันละ 3 ครั้ง ไม่ใช่ regimen ที่ได้รับการแนะนำตามแนวทางปัจจุบันสำหรับการรักษา Acute attack เนื่องจากประสิทธิภาพไม่ดีเท่า loading dose
• ข้อ ง. (0.6 mg ทุก 2 ชม. จนกว่าจะท้องเสีย): การให้ Colchicine 0.6 mg ทุก 2 ชั่วโมงจนกว่าจะมีอาการท้องเสีย เป็นวิธีการรักษาแบบเก่าที่มีความเสี่ยงต่อการเกิดพิษต่อระบบทางเดินอาหารและไตอย่างรุนแรง จึงถูกยกเลิกไปแล้ว
• ข้อ จ. (1.2 mg ทันที ตามด้วย 1.2 mg ใน 1 ชม. เฉลย): การให้ขนาดยา 1.2 mg ตามด้วย 1.2 mg ใน 1 ชั่วโมง เป็นขนาดยาที่เกินกว่า maximum dose ที่แนะนำสำหรับการรักษาเฉียบพลัน (1.8 mg ภายใน 1 ชั่วโมง) ซึ่งเพิ่มความเสี่ยงต่อการเกิดพิษ</t>
        </is>
      </c>
      <c r="L156" s="186" t="n"/>
      <c r="M156" s="186" t="inlineStr">
        <is>
          <t>Musculoskeletal</t>
        </is>
      </c>
      <c r="N156" s="186" t="inlineStr">
        <is>
          <t>Gout</t>
        </is>
      </c>
      <c r="O156" s="185" t="inlineStr">
        <is>
          <t>Clinic</t>
        </is>
      </c>
      <c r="P156" s="186" t="inlineStr">
        <is>
          <t>ข้อ 25 Mock Musculo RxCU84</t>
        </is>
      </c>
      <c r="Q156" s="185" t="inlineStr">
        <is>
          <t>ข้อสอบจำลอง</t>
        </is>
      </c>
      <c r="R156" s="185" t="inlineStr">
        <is>
          <t>Mock RxCU84</t>
        </is>
      </c>
      <c r="S156" s="185" t="inlineStr">
        <is>
          <t>CASE-MS-12S-GOUT-01</t>
        </is>
      </c>
    </row>
    <row r="157" ht="24" customHeight="1" s="49">
      <c r="A157" s="185" t="n">
        <v>155</v>
      </c>
      <c r="B157" s="186"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t>
        </is>
      </c>
      <c r="C157" s="186" t="inlineStr">
        <is>
          <t>ยาความดันตัวใดของผู้ป่วยที่มีฤทธิ์เพิ่มการขับกรดยูริก (Uricosuric effect)?</t>
        </is>
      </c>
      <c r="D157" s="186" t="n"/>
      <c r="E157" s="186" t="inlineStr">
        <is>
          <t>Bisoprolol</t>
        </is>
      </c>
      <c r="F157" s="186" t="inlineStr">
        <is>
          <t>Losartan</t>
        </is>
      </c>
      <c r="G157" s="186" t="inlineStr">
        <is>
          <t>Amlodipine</t>
        </is>
      </c>
      <c r="H157" s="186" t="inlineStr">
        <is>
          <t>Enalapril</t>
        </is>
      </c>
      <c r="I157" s="186" t="inlineStr">
        <is>
          <t>Diltiazem</t>
        </is>
      </c>
      <c r="J157" s="185" t="n">
        <v>2</v>
      </c>
      <c r="K157" s="186" t="inlineStr">
        <is>
          <t>✅ คำตอบที่ถูกต้อง: ข้อ ข. Losartan
🎯 ทำไมข้อนี้ถึงถูก:
เป็นยากลุ่ม Angiotensin II Receptor Blocker (ARB) เพียงตัวเดียวที่มีผลยับยั้งตัวขนส่ง URAT1 ที่ท่อไต จึงมีฤทธิ์ Uricosuric ช่วยเพิ่มการขับกรดยูริกออกทางปัสสาวะ เหมาะสำหรับการรักษาความดันโลหิตสูงในผู้ป่วยโรคเกาต์
🔍 ข้ออื่นผิดเพราะอะไร:
• ข้อ ก. (Bisoprolol): Bisoprolol เป็นยาในกลุ่ม Beta-blocker ซึ่งไม่มีผลในการเพิ่มการขับกรดยูริกออกทางไต และอาจส่งผลให้ระดับกรดยูริกในเลือดเพิ่มขึ้นเล็กน้อยในผู้ป่วยบางราย
• ข้อ ค. (Amlodipine): Amlodipine เป็นยาในกลุ่ม Calcium channel blocker ที่อาจมีผลลดกรดยูริกได้เพียงเล็กน้อย แต่ไม่มีฤทธิ์ Uricosuric ที่ชัดเจนเหมือน Losartan
• ข้อ ง. (Enalapril): Enalapril เป็นยาในกลุ่ม ACE inhibitor ซึ่งไม่มีกลไกในการเพิ่มการขับกรดยูริก (Uricosuric effect) ทางไตแต่อย่างใด
• ข้อ จ. (Diltiazem): Diltiazem เป็นยาในกลุ่ม Non-dihydropyridine CCB ซึ่งไม่มีรายงานถึงผลทางคลินิกในการช่วยเพิ่มการขับกรดยูริกออกทางไต</t>
        </is>
      </c>
      <c r="L157" s="186" t="n"/>
      <c r="M157" s="186" t="inlineStr">
        <is>
          <t>Musculoskeletal</t>
        </is>
      </c>
      <c r="N157" s="186" t="inlineStr">
        <is>
          <t>Gout</t>
        </is>
      </c>
      <c r="O157" s="185" t="inlineStr">
        <is>
          <t>Clinic</t>
        </is>
      </c>
      <c r="P157" s="186" t="inlineStr">
        <is>
          <t>ข้อ 26 Mock Musculo RxCU84</t>
        </is>
      </c>
      <c r="Q157" s="185" t="inlineStr">
        <is>
          <t>ข้อสอบจำลอง</t>
        </is>
      </c>
      <c r="R157" s="185" t="inlineStr">
        <is>
          <t>Mock RxCU84</t>
        </is>
      </c>
      <c r="S157" s="185" t="inlineStr">
        <is>
          <t>CASE-MS-12S-GOUT-01</t>
        </is>
      </c>
    </row>
    <row r="158" ht="24" customHeight="1" s="49">
      <c r="A158" s="185" t="n">
        <v>156</v>
      </c>
      <c r="B158" s="186"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t>
        </is>
      </c>
      <c r="C158" s="186" t="inlineStr">
        <is>
          <t>อาหารใดที่จัดว่ามีพิวรีน (Purine) สูงและควรงด?</t>
        </is>
      </c>
      <c r="D158" s="186" t="n"/>
      <c r="E158" s="186" t="inlineStr">
        <is>
          <t>ข้าวสวย</t>
        </is>
      </c>
      <c r="F158" s="186" t="inlineStr">
        <is>
          <t>ไข่ไก่</t>
        </is>
      </c>
      <c r="G158" s="186" t="inlineStr">
        <is>
          <t>เครื่องในสัตว์และเบียร์</t>
        </is>
      </c>
      <c r="H158" s="186" t="inlineStr">
        <is>
          <t>นมวัว</t>
        </is>
      </c>
      <c r="I158" s="186" t="inlineStr">
        <is>
          <t>ผลไม้</t>
        </is>
      </c>
      <c r="J158" s="185" t="n">
        <v>3</v>
      </c>
      <c r="K158" s="186" t="inlineStr">
        <is>
          <t>✅ คำตอบที่ถูกต้อง: ข้อ ค. เครื่องในสัตว์และเบียร์
🎯 ทำไมข้อนี้ถึงถูก:
อาหารที่มีพิวรีนสูงมาก (Very high purine &gt; 150 mg/100 g) และเครื่องดื่มแอลกอฮอล์โดยเฉพาะเบียร์ (มีทั้ง Purine guanosine และแอลกอฮอล์ที่แย่งการขับกรดยูริก) รวมทั้งเครื่องในสัตว์และสัตว์ปีก เป็นสิ่งกระตุ้นสำคัญที่ทำให้กรดยูริกในเลือดพุ่งสูง จึงควรงดอย่างยิ่ง
🔍 ข้ออื่นผิดเพราะอะไร:
• ข้อ ก. (ข้าวสวย): ข้าวสวยเป็นอาหารในกลุ่มคาร์โบไฮเดรตที่มีปริมาณพิวรีนต่ำมาก สามารถรับประทานได้ในผู้ป่วยโรคเกาต์โดยไม่กระตุ้นให้เกิดข้ออักเสบ
• ข้อ ข. (ไข่ไก่): ไข่ไก่เป็นแหล่งโปรตีนที่ไม่มีนิวเคลียสเซลล์จำนวนมาก จึงจัดเป็นอาหารที่มีพิวรีนต่ำและมีความปลอดภัยสำหรับผู้ป่วยโรคเกาต์
• ข้อ ง. (นมวัว): นมวัวและผลิตภัณฑ์จากนมจัดเป็นอาหารที่มีพิวรีนต่ำ นอกจากนี้โปรตีนในนมยังมีคุณสมบัติเป็น Uricosuric อ่อนๆ ที่ช่วยเร่งการขับกรดยูริกออกทางไตด้วย
• ข้อ จ. (ผลไม้): ผลไม้ส่วนใหญ่มีปริมาณพิวรีนต่ำมาก จึงไม่ใช่กลุ่มอาหารที่ต้องงดเว้น อย่างไรก็ตามควรระวังผลไม้ที่มีน้ำตาลฟรุกโตสสูงมากๆ</t>
        </is>
      </c>
      <c r="L158" s="186" t="n"/>
      <c r="M158" s="186" t="inlineStr">
        <is>
          <t>Musculoskeletal</t>
        </is>
      </c>
      <c r="N158" s="186" t="inlineStr">
        <is>
          <t>Gout</t>
        </is>
      </c>
      <c r="O158" s="185" t="inlineStr">
        <is>
          <t>Clinic</t>
        </is>
      </c>
      <c r="P158" s="186" t="inlineStr">
        <is>
          <t>ข้อ 27 Mock Musculo RxCU84</t>
        </is>
      </c>
      <c r="Q158" s="185" t="inlineStr">
        <is>
          <t>ข้อสอบจำลอง</t>
        </is>
      </c>
      <c r="R158" s="185" t="inlineStr">
        <is>
          <t>Mock RxCU84</t>
        </is>
      </c>
      <c r="S158" s="185" t="inlineStr">
        <is>
          <t>CASE-MS-12S-GOUT-01</t>
        </is>
      </c>
    </row>
    <row r="159" ht="24" customHeight="1" s="49">
      <c r="A159" s="185" t="n">
        <v>157</v>
      </c>
      <c r="B159" s="186"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t>
        </is>
      </c>
      <c r="C159" s="186" t="inlineStr">
        <is>
          <t>เป้าหมายการลดระดับกรดยูริก (Target Serum Uric Acid) ในผู้ป่วยเกาต์ทั่วไปคือเท่าใด?</t>
        </is>
      </c>
      <c r="D159" s="186" t="n"/>
      <c r="E159" s="186" t="inlineStr">
        <is>
          <t>&lt; 4 mg/dL</t>
        </is>
      </c>
      <c r="F159" s="186" t="inlineStr">
        <is>
          <t>&lt; 5 mg/dL</t>
        </is>
      </c>
      <c r="G159" s="186" t="inlineStr">
        <is>
          <t>&lt; 6 mg/dL</t>
        </is>
      </c>
      <c r="H159" s="186" t="inlineStr">
        <is>
          <t>&lt; 7 mg/dL</t>
        </is>
      </c>
      <c r="I159" s="186" t="inlineStr">
        <is>
          <t>&lt; 8 mg/dL</t>
        </is>
      </c>
      <c r="J159" s="185" t="n">
        <v>3</v>
      </c>
      <c r="K159" s="186" t="inlineStr">
        <is>
          <t>✅ คำตอบที่ถูกต้อง: ข้อ ค. &lt; 6 mg/dL
🎯 ทำไมข้อนี้ถึงถูก:
ตามคำแนะนำของ ACR และสมาคมรูมาติสซั่มแห่งประเทศไทย เป้าหมายระดับกรดยูริกในเลือดระยะยาว (Target Serum Uric Acid) สำหรับผู้ป่วยโรคเกาต์ทั่วไปคือ &lt; 6 mg/dL (และ &lt; 5 mg/dL ในกรณีที่มีปุ่มโทฟัส โครงสร้างข้อถูกทำลาย หรือมีข้ออักเสบกำเริบบ่อยครั้ง)
🔍 ข้ออื่นผิดเพราะอะไร:
• ข้อ ก. (&lt; 4 mg/dL): ระดับกรดยูริกที่น้อยกว่า 4 mg/dL เป็นระดับที่ต่ำกว่าเป้าหมายทั่วไป อาจพิจารณาในผู้ป่วยที่มี Tophi รุนแรงมาก แต่ไม่ใช่เป้าหมายมาตรฐาน (Target) เริ่มต้น
• ข้อ ข. (&lt; 5 mg/dL): เป้าหมาย &lt; 5 mg/dL มักจะแนะนำเฉพาะในผู้ป่วยโรคเกาต์ที่มีก้อน Tophi ชัดเจน มีข้ออักเสบเรื้อรัง หรือมีนิ่วในไต แต่ไม่ใช่เป้าหมายสำหรับผู้ป่วยเกาต์ทั่วไป
• ข้อ ง. (&lt; 7 mg/dL): การลดระดับกรดยูริกให้ &lt; 7 mg/dL ถือว่ายังสูงเกินไปและไม่เพียงพอที่จะทำให้ผลึก Monosodium urate ในข้อละลายกลับเข้าสู่กระแสเลือดได้หมด
• ข้อ จ. (&lt; 8 mg/dL): ระดับกรดยูริกเป้าหมาย &lt; 8 mg/dL เป็นระดับที่สูงเกินกว่าจุดอิ่มตัวของยูเรตในเลือด (ประมาณ 6.8 mg/dL) ทำให้ยังคงมีการตกผลึกสะสมในข้ออย่างต่อเนื่อง</t>
        </is>
      </c>
      <c r="L159" s="186" t="n"/>
      <c r="M159" s="186" t="inlineStr">
        <is>
          <t>Musculoskeletal</t>
        </is>
      </c>
      <c r="N159" s="186" t="inlineStr">
        <is>
          <t>Gout</t>
        </is>
      </c>
      <c r="O159" s="185" t="inlineStr">
        <is>
          <t>Clinic</t>
        </is>
      </c>
      <c r="P159" s="186" t="inlineStr">
        <is>
          <t>ข้อ 28 Mock Musculo RxCU84</t>
        </is>
      </c>
      <c r="Q159" s="185" t="inlineStr">
        <is>
          <t>ข้อสอบจำลอง</t>
        </is>
      </c>
      <c r="R159" s="185" t="inlineStr">
        <is>
          <t>Mock RxCU84</t>
        </is>
      </c>
      <c r="S159" s="185" t="inlineStr">
        <is>
          <t>CASE-MS-12S-GOUT-01</t>
        </is>
      </c>
    </row>
    <row r="160" ht="24" customHeight="1" s="49">
      <c r="A160" s="185" t="n">
        <v>158</v>
      </c>
      <c r="B160" s="186"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t>
        </is>
      </c>
      <c r="C160" s="186" t="inlineStr">
        <is>
          <t>หากจะเริ่มยา Allopurinol ต้องระวังการเกิดผื่นแพ้ยารุนแรง (SJS/TEN) ควรตรวจยีนใดก่อนเริ่มยา?</t>
        </is>
      </c>
      <c r="D160" s="186" t="n"/>
      <c r="E160" s="186" t="inlineStr">
        <is>
          <t>HLA-B15:02</t>
        </is>
      </c>
      <c r="F160" s="186" t="inlineStr">
        <is>
          <t>HLA-B58:01</t>
        </is>
      </c>
      <c r="G160" s="186" t="inlineStr">
        <is>
          <t>HLA-B57:01</t>
        </is>
      </c>
      <c r="H160" s="186" t="inlineStr">
        <is>
          <t>CYP2C9</t>
        </is>
      </c>
      <c r="I160" s="186" t="inlineStr">
        <is>
          <t>DPYD</t>
        </is>
      </c>
      <c r="J160" s="185" t="n">
        <v>2</v>
      </c>
      <c r="K160" s="186" t="inlineStr">
        <is>
          <t>✅ คำตอบที่ถูกต้อง: ข้อ ข. HLA-B58:01
🎯 ทำไมข้อนี้ถึงถูก:
ก่อนเริ่มต้นยา Allopurinol ในประชากรกลุ่มเสี่ยง (เช่น คนเชื้อสายเอเชีย ไทย ฮ่องกง ฮั่น จีน) ควรตรวจคัดกรองยีนแพ้ยา HLA-B58:01 เสมอ เพื่อป้องกันการเกิดปฏิกิริยาการแพ้ยารุนแรงทางผิวหนัง (SCARs: SJS/TEN และ DRESS syndrome)
🔍 ข้ออื่นผิดเพราะอะไร:
• ข้อ ก. (HLA-B15:02): HLA-B15:02 เป็นยีนที่มีความเสี่ยงต่อการเกิดผื่นแพ้ยารุนแรง (SJS/TEN) จากยา Carbamazepine และ Phenytoin ไม่ใช่ยีนที่เกี่ยวข้องกับ Allopurinol
• ข้อ ค. (HLA-B57:01): HLA-B57:01 เป็นยีนที่ต้องตรวจก่อนเริ่มยาต้านไวรัส Abacavir เพื่อป้องกันภาวะ Abacavir hypersensitivity syndrome
• ข้อ ง. (CYP2C9): CYP2C9 เป็นยีนที่เกี่ยวข้องกับกระบวนการเมแทบอลิซึมของยาหลายชนิด เช่น Warfarin และ Phenytoin ไม่มีบทบาทในการพยากรณ์การแพ้ยา Allopurinol
• ข้อ จ. (DPYD): DPYD เป็นยีนที่ควบคุมการสร้างเอนไซม์ DPD ซึ่งเกี่ยวข้องกับการเกิดพิษรุนแรงจากการได้รับยาเคมีบำบัดกลุ่ม Fluoropyrimidines เช่น 5-FU หรือ Capecitabine</t>
        </is>
      </c>
      <c r="L160" s="186" t="n"/>
      <c r="M160" s="186" t="inlineStr">
        <is>
          <t>Musculoskeletal</t>
        </is>
      </c>
      <c r="N160" s="186" t="inlineStr">
        <is>
          <t>Gout</t>
        </is>
      </c>
      <c r="O160" s="185" t="inlineStr">
        <is>
          <t>Clinic</t>
        </is>
      </c>
      <c r="P160" s="186" t="inlineStr">
        <is>
          <t>ข้อ 29 Mock Musculo RxCU84</t>
        </is>
      </c>
      <c r="Q160" s="185" t="inlineStr">
        <is>
          <t>ข้อสอบจำลอง</t>
        </is>
      </c>
      <c r="R160" s="185" t="inlineStr">
        <is>
          <t>Mock RxCU84</t>
        </is>
      </c>
      <c r="S160" s="185" t="inlineStr">
        <is>
          <t>CASE-MS-12S-GOUT-01</t>
        </is>
      </c>
    </row>
    <row r="161" ht="24" customHeight="1" s="49">
      <c r="A161" s="185" t="n">
        <v>159</v>
      </c>
      <c r="B161" s="186"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t>
        </is>
      </c>
      <c r="C161" s="186" t="inlineStr">
        <is>
          <t>ยาใดที่ มีข้อห้ามใช้ร่วมกับ Allopurinol เพราะจะทำให้ยาตัวนั้นเกิดพิษ?</t>
        </is>
      </c>
      <c r="D161" s="186" t="n"/>
      <c r="E161" s="186" t="inlineStr">
        <is>
          <t>Metformin</t>
        </is>
      </c>
      <c r="F161" s="186" t="inlineStr">
        <is>
          <t>Bisoprolol</t>
        </is>
      </c>
      <c r="G161" s="186" t="inlineStr">
        <is>
          <t>Azathioprine</t>
        </is>
      </c>
      <c r="H161" s="186" t="inlineStr">
        <is>
          <t>Atorvastatin</t>
        </is>
      </c>
      <c r="I161" s="186" t="inlineStr">
        <is>
          <t>Losartan</t>
        </is>
      </c>
      <c r="J161" s="185" t="n">
        <v>3</v>
      </c>
      <c r="K161" s="186" t="inlineStr">
        <is>
          <t>✅ คำตอบที่ถูกต้อง: ข้อ ค. Azathioprine
🎯 ทำไมข้อนี้ถึงถูก:
Allopurinol ยับยั้งเอนไซม์ Xanthine Oxidase ซึ่งเป็นเอนไซม์หลักในการทำลายและเปลี่ยน Azathioprine และ 6-Mercaptopurine (6-MP) ให้เป็นสารที่ไม่มีฤทธิ์ หากใช้ร่วมกันจะทำให้ระดับ 6-MP สูงขึ้นอย่างมาก เกิดภาวะกดไขกระดูกอย่างรุนแรง (Severe bone marrow suppression/Aplastic anemia) จึงห้ามใช้ร่วมกันหรือจำเป็นต้องลดขนาดยา Azathioprine ลงเหลือ 25-33% ของขนาดปกติ
🔍 ข้ออื่นผิดเพราะอะไร:
• ข้อ ก. (Metformin): Metformin ถูกขับออกทางไตเป็นหลักในรูปเดิม ไม่มีปฏิกิริยาระหว่างยา (Drug interaction) ทางเมแทบอลิซึมที่มีนัยสำคัญกับ Allopurinol
• ข้อ ข. (Bisoprolol): Bisoprolol เป็น Beta-blocker ที่เมแทบอลิซึมผ่าน CYP3A4 และขับออกทางไต ไม่ได้มีข้อห้ามในการใช้ร่วมกับ Allopurinol
• ข้อ ง. (Atorvastatin): Atorvastatin ถูกทำลายผ่านเอนไซม์ CYP3A4 ที่ตับ ซึ่ง Allopurinol ไม่ได้เป็น CYP3A4 inhibitor หรือ inducer จึงสามารถใช้ร่วมกันได้อย่างปลอดภัย
• ข้อ จ. (Losartan): Losartan เป็นยาลดความดันที่มีผลดีในผู้ป่วยเกาต์เนื่องจากมีฤทธิ์ Uricosuric การใช้ร่วมกับ Allopurinol ถือว่าให้ผลดีและไม่มีข้อห้าม</t>
        </is>
      </c>
      <c r="L161" s="186" t="n"/>
      <c r="M161" s="186" t="inlineStr">
        <is>
          <t>Musculoskeletal</t>
        </is>
      </c>
      <c r="N161" s="186" t="inlineStr">
        <is>
          <t>Gout</t>
        </is>
      </c>
      <c r="O161" s="185" t="inlineStr">
        <is>
          <t>Clinic</t>
        </is>
      </c>
      <c r="P161" s="186" t="inlineStr">
        <is>
          <t>ข้อ 30 Mock Musculo RxCU84</t>
        </is>
      </c>
      <c r="Q161" s="185" t="inlineStr">
        <is>
          <t>ข้อสอบจำลอง</t>
        </is>
      </c>
      <c r="R161" s="185" t="inlineStr">
        <is>
          <t>Mock RxCU84</t>
        </is>
      </c>
      <c r="S161" s="185" t="inlineStr">
        <is>
          <t>CASE-MS-12S-GOUT-01</t>
        </is>
      </c>
    </row>
    <row r="162" ht="24" customHeight="1" s="49">
      <c r="A162" s="185" t="n">
        <v>160</v>
      </c>
      <c r="B162" s="186"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t>
        </is>
      </c>
      <c r="C162" s="186" t="inlineStr">
        <is>
          <t>เมื่อเริ่มยา Allopurinol (ULT) ควรให้ยาใดควบคู่เพื่อป้องกัน Gout flare?</t>
        </is>
      </c>
      <c r="D162" s="186" t="n"/>
      <c r="E162" s="186" t="inlineStr">
        <is>
          <t>Colchicine 0.6 mg/day นาน 3-6 เดือน</t>
        </is>
      </c>
      <c r="F162" s="186" t="inlineStr">
        <is>
          <t>Prednisolone นาน 1 ปี</t>
        </is>
      </c>
      <c r="G162" s="186" t="inlineStr">
        <is>
          <t>Aspirin 81 mg</t>
        </is>
      </c>
      <c r="H162" s="186" t="inlineStr">
        <is>
          <t>Probenecid</t>
        </is>
      </c>
      <c r="I162" s="186" t="inlineStr">
        <is>
          <t>Paracetamol</t>
        </is>
      </c>
      <c r="J162" s="185" t="n">
        <v>1</v>
      </c>
      <c r="K162" s="186" t="inlineStr">
        <is>
          <t>✅ คำตอบที่ถูกต้อง: ข้อ ก. Colchicine 0.6 mg/day นาน 3-6 เดือน
🎯 ทำไมข้อนี้ถึงถูก:
เมื่อเริ่มต้นยาลดกรดยูริก (Urate-Lowering Therapy: ULT) ระดับกรดยูริกที่ลดลงอย่างรวดเร็วจะทำให้ผลึกยูเรตละลายตัวและกระตุ้นข้ออักเสบกำเริบ (Flare) แนวทางการรักษาจึงแนะนำให้ยาป้องกันการกำเริบ (Anti-inflammatory prophylaxis) ได้แก่ Colchicine 0.5-0.6 mg วันละ 1-2 ครั้ง ต่อเนื่องเป็นเวลา 3-6 เดือน
🔍 ข้ออื่นผิดเพราะอะไร:
• ข้อ ข. (Prednisolone นาน 1 ปี): การให้ Prednisolone เป็นระยะเวลานานถึง 1 ปี มีความเสี่ยงสูงมากที่จะเกิดอาการไม่พึงประสงค์จากคอร์ติโคสเตียรอยด์ เช่น กระดูกพรุน ภาวะน้ำตาลในเลือดสูง และกดภูมิคุ้มกัน
• ข้อ ค. (Aspirin 81 mg): Aspirin ขนาดต่ำ (81 mg) มีผลยับยั้งการขับกรดยูริกที่ท่อไต ส่งผลให้ระดับกรดยูริกในเลือดสูงขึ้นและอาจกระตุ้นให้เกิดอาการข้ออักเสบเกาต์กำเริบได้
• ข้อ ง. (Probenecid): Probenecid เป็นยาลดระดับกรดยูริก (ULT) ไม่มีฤทธิ์ต้านการอักเสบ จึงไม่สามารถใช้เพื่อป้องกันภาวะ Gout flare ที่เกิดจากการเปลี่ยนระดับยูริกอย่างรวดเร็วได้
• ข้อ จ. (Paracetamol): Paracetamol เป็นยาแก้ปวดที่ไม่มีฤทธิ์ต้านการอักเสบ (Anti-inflammatory) ที่เพียงพอในการป้องกันภาวะข้ออักเสบเกาต์กำเริบระหว่างการเริ่มยา ULT</t>
        </is>
      </c>
      <c r="L162" s="186" t="n"/>
      <c r="M162" s="186" t="inlineStr">
        <is>
          <t>Musculoskeletal</t>
        </is>
      </c>
      <c r="N162" s="186" t="inlineStr">
        <is>
          <t>Gout</t>
        </is>
      </c>
      <c r="O162" s="185" t="inlineStr">
        <is>
          <t>Clinic</t>
        </is>
      </c>
      <c r="P162" s="186" t="inlineStr">
        <is>
          <t>ข้อ 31 Mock Musculo RxCU84</t>
        </is>
      </c>
      <c r="Q162" s="185" t="inlineStr">
        <is>
          <t>ข้อสอบจำลอง</t>
        </is>
      </c>
      <c r="R162" s="185" t="inlineStr">
        <is>
          <t>Mock RxCU84</t>
        </is>
      </c>
      <c r="S162" s="185" t="inlineStr">
        <is>
          <t>CASE-MS-12S-GOUT-01</t>
        </is>
      </c>
    </row>
    <row r="163" ht="24" customHeight="1" s="49">
      <c r="A163" s="185" t="n">
        <v>161</v>
      </c>
      <c r="B163" s="186"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t>
        </is>
      </c>
      <c r="C163" s="186" t="inlineStr">
        <is>
          <t>กลไกการออกฤทธิ์ของ Colchicine คืออะไร?</t>
        </is>
      </c>
      <c r="D163" s="186" t="n"/>
      <c r="E163" s="186" t="inlineStr">
        <is>
          <t>ยับยั้ง COX-2</t>
        </is>
      </c>
      <c r="F163" s="186" t="inlineStr">
        <is>
          <t>ยับยั้ง Xanthine oxidase</t>
        </is>
      </c>
      <c r="G163" s="186" t="inlineStr">
        <is>
          <t>ขัดขวาง Microtubule polymerization ลดการเคลื่อนที่ของ Neutrophil</t>
        </is>
      </c>
      <c r="H163" s="186" t="inlineStr">
        <is>
          <t>เพิ่มการขับ Uric acid</t>
        </is>
      </c>
      <c r="I163" s="186" t="inlineStr">
        <is>
          <t>ยับยั้ง URAT1</t>
        </is>
      </c>
      <c r="J163" s="185" t="n">
        <v>3</v>
      </c>
      <c r="K163" s="186" t="inlineStr">
        <is>
          <t>✅ คำตอบที่ถูกต้อง: ข้อ ค. ขัดขวาง Microtubule polymerization ลดการเคลื่อนที่ของ Neutrophil
🎯 ทำไมข้อนี้ถึงถูก:
กลไกการออกฤทธิ์ของ Colchicine คือการจับกับ Tubulin dimer ยับยั้งกระบวนการ Microtubule polymerization ขัดขวางการเคลื่อนที่ (Chemotaxis), การกลืนกินผลึก (Phagocytosis) และการหลั่งสารอักเสบของเม็ดเลือดขาว Neutrophil ไปยังบริเวณข้อที่อักเสบ
🔍 ข้ออื่นผิดเพราะอะไร:
• ข้อ ก. (ยับยั้ง COX-2): การยับยั้งเอนไซม์ COX-2 เป็นกลไกการออกฤทธิ์ของยากลุ่ม NSAIDs เช่น Etoricoxib หรือ Celecoxib ไม่ใช่กลไกของยา Colchicine
• ข้อ ข. (ยับยั้ง Xanthine oxidase): การยับยั้งเอนไซม์ Xanthine oxidase เป็นกลไกของยาลดการสร้างกรดยูริก ได้แก่ Allopurinol และ Febuxostat
• ข้อ ง. (เพิ่มการขับ Uric acid): การเพิ่มการขับกรดยูริกออกทางไต (Uricosuric effect) เป็นกลไกหลักของยา Probenecid, Benzbromarone และ Sulfinpyrazone
• ข้อ จ. (ยับยั้ง URAT1): การยับยั้งโปรตีนขนส่ง URAT1 ที่ท่อไต เป็นกลไกที่จำเพาะของยา Lesinurad และมีผลในยากลุ่ม Uricosurics อื่นๆ ไม่ใช่ของ Colchicine</t>
        </is>
      </c>
      <c r="L163" s="186" t="n"/>
      <c r="M163" s="186" t="inlineStr">
        <is>
          <t>Musculoskeletal</t>
        </is>
      </c>
      <c r="N163" s="186" t="inlineStr">
        <is>
          <t>Gout</t>
        </is>
      </c>
      <c r="O163" s="185" t="inlineStr">
        <is>
          <t>Clinic</t>
        </is>
      </c>
      <c r="P163" s="186" t="inlineStr">
        <is>
          <t>ข้อ 32 Mock Musculo RxCU84</t>
        </is>
      </c>
      <c r="Q163" s="185" t="inlineStr">
        <is>
          <t>ข้อสอบจำลอง</t>
        </is>
      </c>
      <c r="R163" s="185" t="inlineStr">
        <is>
          <t>Mock RxCU84</t>
        </is>
      </c>
      <c r="S163" s="185" t="inlineStr">
        <is>
          <t>CASE-MS-12S-GOUT-01</t>
        </is>
      </c>
    </row>
    <row r="164" ht="24" customHeight="1" s="49">
      <c r="A164" s="185" t="n">
        <v>162</v>
      </c>
      <c r="B164" s="186"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t>
        </is>
      </c>
      <c r="C164" s="186" t="inlineStr">
        <is>
          <t>ยาลดไขมันใดที่มีฤทธิ์ช่วยลดกรดยูริกได้บ้าง?</t>
        </is>
      </c>
      <c r="D164" s="186" t="n"/>
      <c r="E164" s="186" t="inlineStr">
        <is>
          <t>Simvastatin</t>
        </is>
      </c>
      <c r="F164" s="186" t="inlineStr">
        <is>
          <t>Atorvastatin</t>
        </is>
      </c>
      <c r="G164" s="186" t="inlineStr">
        <is>
          <t>Fenofibrate</t>
        </is>
      </c>
      <c r="H164" s="186" t="inlineStr">
        <is>
          <t>Gemfibrozil</t>
        </is>
      </c>
      <c r="I164" s="186" t="inlineStr">
        <is>
          <t>Ezetimibe</t>
        </is>
      </c>
      <c r="J164" s="185" t="n">
        <v>3</v>
      </c>
      <c r="K164" s="186" t="inlineStr">
        <is>
          <t>✅ คำตอบที่ถูกต้อง: ข้อ ค. Fenofibrate
🎯 ทำไมข้อนี้ถึงถูก:
Fenofibrate: มีคุณสมบัติเพิ่มเติมคือมีฤทธิ์ Uricosuric effect โดยยับยั้งตัวขนส่ง URAT1 ที่ท่อไต จึงช่วยเพิ่มการขับกรดยูริกออกทางปัสสาวะและลดระดับกรดยูริกในเลือดลงได้ประมาณ 20-30%
🔍 ข้ออื่นผิดเพราะอะไร:
• ข้อ ก. (Simvastatin): Simvastatin ไม่มีผลที่มีนัยสำคัญทางคลินิกในการเพิ่มการขับกรดยูริกออกทางไต จึงไม่มีบทบาทเพิ่มเติมในการลดระดับยูริก
• ข้อ ข. (Atorvastatin): Atorvastatin อาจมีผลลดระดับกรดยูริกได้เพียงเล็กน้อยเท่านั้น แต่ไม่ได้มีกลไกเพิ่มการขับกรดยูริก (Uricosuric effect) ที่โดดเด่นและชัดเจนเท่า Fenofibrate
• ข้อ ง. (Gemfibrozil): Gemfibrozil เป็นยาลดไตรกลีเซอไรด์กลุ่ม Fibrates ที่ไม่มีฤทธิ์ Uricosuric แตกต่างจาก Fenofibrate อย่างสิ้นเชิง
• ข้อ จ. (Ezetimibe): Ezetimibe เป็นยายับยั้งการดูดซึมคอเลสเตอรอลที่ลำไส้ ไม่มีฤทธิ์หรือกลไกใดที่เกี่ยวข้องกับการลดระดับกรดยูริกในเลือด</t>
        </is>
      </c>
      <c r="L164" s="186" t="n"/>
      <c r="M164" s="186" t="inlineStr">
        <is>
          <t>Musculoskeletal</t>
        </is>
      </c>
      <c r="N164" s="186" t="inlineStr">
        <is>
          <t>Gout</t>
        </is>
      </c>
      <c r="O164" s="185" t="inlineStr">
        <is>
          <t>Clinic</t>
        </is>
      </c>
      <c r="P164" s="186" t="inlineStr">
        <is>
          <t>ข้อ 33 Mock Musculo RxCU84</t>
        </is>
      </c>
      <c r="Q164" s="185" t="inlineStr">
        <is>
          <t>ข้อสอบจำลอง</t>
        </is>
      </c>
      <c r="R164" s="185" t="inlineStr">
        <is>
          <t>Mock RxCU84</t>
        </is>
      </c>
      <c r="S164" s="185" t="inlineStr">
        <is>
          <t>CASE-MS-12S-GOUT-01</t>
        </is>
      </c>
    </row>
    <row r="165" ht="24" customHeight="1" s="49">
      <c r="A165" s="185" t="n">
        <v>163</v>
      </c>
      <c r="B165" s="186"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t>
        </is>
      </c>
      <c r="C165" s="186" t="inlineStr">
        <is>
          <t>ข้อใดเป็นคำแนะนำในการปรับพฤติกรรมของผู้ป่วยชายชาวฮ่องกงรายนี้</t>
        </is>
      </c>
      <c r="D165" s="186" t="n"/>
      <c r="E165" s="186" t="inlineStr">
        <is>
          <t>ควบคุมอาหารและออกกำลังกายเพื่อลดน้ำหนักตัว โดยตั้งเป้าหมายให้ดัชนีมวลกาย (BMI) ลดลงต่ำกว่า 30 kg/m2</t>
        </is>
      </c>
      <c r="F165" s="186" t="inlineStr">
        <is>
          <t>ลดหรือหลีกเลี่ยงการดื่มเครื่องดื่มแอลกอฮอล์ทุกชนิด</t>
        </is>
      </c>
      <c r="G165" s="186" t="inlineStr">
        <is>
          <t>หลีกเลี่ยงการรับประทานอาหารที่มีสารพิวรีนสูง เช่น สัตว์ปีก เครื่องในสัตว์ และยอดผัก</t>
        </is>
      </c>
      <c r="H165" s="186" t="inlineStr">
        <is>
          <t>ดื่มน้ำสะอาดในปริมาณที่เหมาะสมอย่างน้อย 2–3 ลิตรต่อวัน เพื่อช่วยขับกรดยูริกออกทางไต</t>
        </is>
      </c>
      <c r="I165" s="186" t="inlineStr">
        <is>
          <t>ถูกต้องทุกข้อที่กล่าวมา</t>
        </is>
      </c>
      <c r="J165" s="185" t="n">
        <v>5</v>
      </c>
      <c r="K165" s="186" t="inlineStr">
        <is>
          <t>✅ คำตอบที่ถูกต้อง: ข้อ จ. ถูกต้องทุกข้อที่กล่าวมา
🎯 ทำไมข้อนี้ถึงถูก:
การปรับเปลี่ยนพฤติกรรม (Lifestyle modifications) ในผู้ป่วยโรคเกาต์ประกอบด้วย: การลดน้ำหนักตัวในผู้ที่มีภาวะอ้วน (เป้าหมาย BMI &lt; 25-30), การงดเครื่องดื่มแอลกอฮอล์ทุกชนิด, การหลีกเลี่ยงอาหารที่มีพิวรีนสูงและน้ำหวานที่มี Fructose สูง, และการดื่มน้ำสะอาดให้เพียงพอ 2-3 ลิตรต่อวันเพื่อช่วยขับกรดยูริกและลดความเสี่ยงการเกิดนิ่วในไต จึงถูกต้องทุกข้อที่กล่าวมา
🔍 ข้ออื่นผิดเพราะอะไร:
• ข้อ ก. (ควบคุมอาหารและออกกำลังกายเพื่อลดน้ำหนักตัว โดยตั้งเป้าหมายให้ดัชนีมวลกาย (BMI) ลดลงต่ำกว่า 30 kg/m2): การลดน้ำหนักเป็นข้อแนะนำที่ถูกต้อง แต่คำตอบนี้เป็นเพียงส่วนหนึ่งของการดูแลผู้ป่วยเกาต์ ยังไม่ครอบคลุมการควบคุมอาหารประเภทอื่นๆ
• ข้อ ข. (ลดหรือหลีกเลี่ยงการดื่มเครื่องดื่มแอลกอฮอล์ทุกชนิด): การลดหรืองดดื่มแอลกอฮอล์ช่วยลดความเสี่ยงของการเกิดเกาต์กำเริบได้ แต่คำตอบนี้ยังไม่ครอบคลุมคำแนะนำทั้งหมดที่ผู้ป่วยควรได้รับ
• ข้อ ค. (หลีกเลี่ยงการรับประทานอาหารที่มีสารพิวรีนสูง เช่น สัตว์ปีก เครื่องในสัตว์ และยอดผัก): การหลีกเลี่ยงอาหารที่มีพิวรีนสูงเป็นหลักการสำคัญในการจัดการโรคเกาต์ ทว่าผู้ป่วยยังจำเป็นต้องปรับเปลี่ยนพฤติกรรมในด้านอื่นร่วมด้วย
• ข้อ ง. (ดื่มน้ำสะอาดในปริมาณที่เหมาะสมอย่างน้อย 2–3 ลิตรต่อวัน เพื่อช่วยขับกรดยูริกออกทางไต): การดื่มน้ำอย่างเพียงพอเป็นสิ่งสำคัญเพื่อป้องกันการตกตะกอนของนิ่วยูริก แต่ยังคงเป็นเพียงคำแนะนำข้อหนึ่งจากหลายข้อที่ผู้ป่วยควรปฏิบัติ</t>
        </is>
      </c>
      <c r="L165" s="186" t="n"/>
      <c r="M165" s="186" t="inlineStr">
        <is>
          <t>Musculoskeletal</t>
        </is>
      </c>
      <c r="N165" s="186" t="inlineStr">
        <is>
          <t>Gout</t>
        </is>
      </c>
      <c r="O165" s="185" t="inlineStr">
        <is>
          <t>Clinic</t>
        </is>
      </c>
      <c r="P165" s="186" t="inlineStr">
        <is>
          <t>ข้อ 34 Mock Musculo RxCU84</t>
        </is>
      </c>
      <c r="Q165" s="185" t="inlineStr">
        <is>
          <t>ข้อสอบจำลอง</t>
        </is>
      </c>
      <c r="R165" s="185" t="inlineStr">
        <is>
          <t>Mock RxCU84</t>
        </is>
      </c>
      <c r="S165" s="185" t="inlineStr">
        <is>
          <t>CASE-MS-12S-GOUT-01</t>
        </is>
      </c>
    </row>
    <row r="166" ht="24" customHeight="1" s="49">
      <c r="A166" s="185" t="n">
        <v>164</v>
      </c>
      <c r="B166" s="186"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t>
        </is>
      </c>
      <c r="C166" s="186" t="inlineStr">
        <is>
          <t>แนวทางที่เหมาะสมที่สุดในการรักษาภาวะข้ออักเสบเฉียบพลันของผู้ป่วยรายนี้คือข้อใด</t>
        </is>
      </c>
      <c r="D166" s="186" t="n"/>
      <c r="E166" s="186" t="inlineStr">
        <is>
          <t>เริ่ม allopurinol ทันที</t>
        </is>
      </c>
      <c r="F166" s="186" t="inlineStr">
        <is>
          <t>ให้ probenecid เร่งขับกรดยูริก</t>
        </is>
      </c>
      <c r="G166" s="186" t="inlineStr">
        <is>
          <t>ให้ colchicine/NSAIDs/steroid ยังไม่เริ่มยาลดกรดยูริก</t>
        </is>
      </c>
      <c r="H166" s="186" t="inlineStr">
        <is>
          <t>ให้ paracetamol เดี่ยว ๆ</t>
        </is>
      </c>
      <c r="I166" s="186" t="inlineStr">
        <is>
          <t>งดยาทุกชนิดรอหายเอง</t>
        </is>
      </c>
      <c r="J166" s="185" t="n">
        <v>3</v>
      </c>
      <c r="K166" s="186" t="inlineStr">
        <is>
          <t>✅ คำตอบที่ถูกต้อง: ข้อ ค. ให้ colchicine/NSAIDs/steroid ยังไม่เริ่มยาลดกรดยูริก
🎯 ทำไมข้อนี้ถึงถูก:
ในการรักษาข้ออักเสบเกาต์เฉียบพลัน ต้องให้ยาต้านการอักเสบ ได้แก่ Colchicine, NSAIDs หรือ Steroids ทันที และยังไม่ควรเริ่มยาลดกรดยูริก (ULT) ในผู้ป่วยใหม่จนกว่าการอักเสบจะสงบลงอย่างน้อย 1-2 สัปดาห์
🔍 ข้ออื่นผิดเพราะอะไร:
• ข้อ ก. (เริ่ม allopurinol ทันที): การเริ่ม Allopurinol ทันทีในขณะที่ข้อยังอักเสบเฉียบพลัน จะทำให้ระดับกรดยูริกในเลือดแกว่งอย่างรวดเร็วและกระตุ้นให้อาการปวดข้อรุนแรงหรือยาวนานขึ้น
• ข้อ ข. (ให้ probenecid เร่งขับกรดยูริก): Probenecid มีฤทธิ์เร่งการขับกรดยูริก (Uricosuric) ทำให้เกิดการเปลี่ยนแปลงของกรดยูริกอย่างรวดเร็ว และอาจทำให้การอักเสบแย่ลงในระยะเฉียบพลัน
• ข้อ ง. (ให้ paracetamol เดี่ยว ๆ): Paracetamol มีฤทธิ์เพียงแค่บรรเทาปวดและลดไข้ ขาดประสิทธิภาพในการต้านการอักเสบที่รุนแรงจากผลึกยูเรตในภาวะ Acute gouty arthritis
• ข้อ จ. (งดยาทุกชนิดรอหายเอง): การงดยาทุกชนิดและรอให้หายเองจะทำให้ผู้ป่วยต้องทนทุกข์ทรมานจากอาการปวดที่รุนแรงมาก และเสี่ยงต่อการเกิดความเสียหายของข้อต่อในระยะยาว</t>
        </is>
      </c>
      <c r="L166" s="186" t="n"/>
      <c r="M166" s="186" t="inlineStr">
        <is>
          <t>Musculoskeletal</t>
        </is>
      </c>
      <c r="N166" s="186" t="inlineStr">
        <is>
          <t>Gout</t>
        </is>
      </c>
      <c r="O166" s="185" t="inlineStr">
        <is>
          <t>Clinic</t>
        </is>
      </c>
      <c r="P166" s="186" t="inlineStr">
        <is>
          <t>ข้อ 35 Mock Musculo RxCU84</t>
        </is>
      </c>
      <c r="Q166" s="185" t="inlineStr">
        <is>
          <t>ข้อสอบจำลอง</t>
        </is>
      </c>
      <c r="R166" s="185" t="inlineStr">
        <is>
          <t>Mock RxCU84</t>
        </is>
      </c>
      <c r="S166" s="185" t="inlineStr">
        <is>
          <t>CASE-MS-12S-GOUT-01</t>
        </is>
      </c>
    </row>
    <row r="167" ht="24" customHeight="1" s="49">
      <c r="A167" s="185" t="n">
        <v>165</v>
      </c>
      <c r="B167" s="186"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t>
        </is>
      </c>
      <c r="C167" s="186" t="inlineStr">
        <is>
          <t>ผู้ป่วยการทำงานของไตปกติ ขนาด colchicine ที่ถูกต้องตามแนวทางปัจจุบันคือข้อใด</t>
        </is>
      </c>
      <c r="D167" s="186" t="n"/>
      <c r="E167" s="186" t="inlineStr">
        <is>
          <t>0.6 mg วันละครั้งเท่านั้น</t>
        </is>
      </c>
      <c r="F167" s="186" t="inlineStr">
        <is>
          <t>1.0 mg แล้ว 0.5 mg ทุกชั่วโมงจนท้องเสีย</t>
        </is>
      </c>
      <c r="G167" s="186" t="inlineStr">
        <is>
          <t>2.4 mg ครั้งเดียว</t>
        </is>
      </c>
      <c r="H167" s="186" t="inlineStr">
        <is>
          <t>1.2 mg ทันที แล้ว 0.6 mg อีก 1 ชม. ต่อด้วย 0.5–0.6 mg ทุก 8–12 ชม.</t>
        </is>
      </c>
      <c r="I167" s="186" t="inlineStr">
        <is>
          <t>1.2 mg ทุก 2 ชม. รวม 6 ครั้ง</t>
        </is>
      </c>
      <c r="J167" s="185" t="n">
        <v>4</v>
      </c>
      <c r="K167" s="186" t="inlineStr">
        <is>
          <t>✅ คำตอบที่ถูกต้อง: ข้อ ง. 1.2 mg ทันที แล้ว 0.6 mg อีก 1 ชม. ต่อด้วย 0.5–0.6 mg ทุก 8–12 ชม.
🎯 ทำไมข้อนี้ถึงถูก:
ตาม ACR guideline ขนาดยา Colchicine ที่ถูกต้องในผู้ป่วยไตปกติเมื่อมีอาการกำเริบเฉียบพลัน คือ 1.2 mg ทันที ตามด้วย 0.6 mg ในอีก 1 ชั่วโมงต่อมา หลังจากนั้น 12 ชั่วโมงจึงสามารถให้ขนาดป้องกัน 0.5-0.6 mg วันละ 1-2 ครั้งต่อไป
🔍 ข้ออื่นผิดเพราะอะไร:
• ข้อ ก. (0.6 mg วันละครั้งเท่านั้น): การให้ Colchicine 0.6 mg วันละครั้ง เป็นขนาดยาที่ต่ำเกินไป มักใช้สำหรับ Gout prophylaxis ไม่ใช่สำหรับการรักษา Acute attack ที่ต้องการลดการอักเสบอย่างรวดเร็ว
• ข้อ ข. (1.0 mg แล้ว 0.5 mg ทุกชั่วโมงจนท้องเสีย): แนวทางการให้ยาทุกชั่วโมงจนกว่าจะท้องเสีย เป็นวิธีแบบดั้งเดิมที่พบว่ามีความเสี่ยงต่อการเกิดพิษต่อระบบทางเดินอาหารและเป็นอันตราย จึงถูกยกเลิกการใช้แล้ว
• ข้อ ค. (2.4 mg ครั้งเดียว): การให้ Colchicine 2.4 mg ครั้งเดียว ถือเป็นขนาดยาที่สูงเกินไป ซึ่งจะเพิ่มอัตราการเกิดอาการไม่พึงประสงค์ เช่น คลื่นไส้ อาเจียน ท้องเสียอย่างรุนแรง
• ข้อ จ. (1.2 mg ทุก 2 ชม. รวม 6 ครั้ง): การให้ยา 1.2 mg ทุก 2 ชั่วโมง รวม 6 ครั้ง เป็นการใช้ยาในขนาดที่เป็นพิษ (Toxic dose) ซึ่งสามารถทำให้เกิดภาวะกดไขกระดูก กล้ามเนื้อลายสลาย และเสียชีวิตได้</t>
        </is>
      </c>
      <c r="L167" s="186" t="n"/>
      <c r="M167" s="186" t="inlineStr">
        <is>
          <t>Musculoskeletal</t>
        </is>
      </c>
      <c r="N167" s="186" t="inlineStr">
        <is>
          <t>Gout</t>
        </is>
      </c>
      <c r="O167" s="185" t="inlineStr">
        <is>
          <t>Clinic</t>
        </is>
      </c>
      <c r="P167" s="186" t="inlineStr">
        <is>
          <t>ข้อ 36 Mock Musculo RxCU84</t>
        </is>
      </c>
      <c r="Q167" s="185" t="inlineStr">
        <is>
          <t>ข้อสอบจำลอง</t>
        </is>
      </c>
      <c r="R167" s="185" t="inlineStr">
        <is>
          <t>Mock RxCU84</t>
        </is>
      </c>
      <c r="S167" s="185" t="inlineStr">
        <is>
          <t>CASE-MS-12S-GOUT-01</t>
        </is>
      </c>
    </row>
    <row r="168" ht="24" customHeight="1" s="49">
      <c r="A168" s="185" t="n">
        <v>166</v>
      </c>
      <c r="B168" s="186"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t>
        </is>
      </c>
      <c r="C168" s="186" t="inlineStr">
        <is>
          <t>ในการปรับยาลดความดันให้เหมาะกับผู้ป่วยเกาต์รายนี้ ข้อใดเหมาะสมที่สุด</t>
        </is>
      </c>
      <c r="D168" s="186" t="n"/>
      <c r="E168" s="186" t="inlineStr">
        <is>
          <t>คง losartan ไว้เพราะช่วยขับกรดยูริก</t>
        </is>
      </c>
      <c r="F168" s="186" t="inlineStr">
        <is>
          <t>เปลี่ยน losartan เป็น hydrochlorothiazide</t>
        </is>
      </c>
      <c r="G168" s="186" t="inlineStr">
        <is>
          <t>เพิ่ม bisoprolol เพื่อลดกรดยูริก</t>
        </is>
      </c>
      <c r="H168" s="186" t="inlineStr">
        <is>
          <t>เพิ่ม low-dose aspirin</t>
        </is>
      </c>
      <c r="I168" s="186" t="inlineStr">
        <is>
          <t>หยุด losartan เพราะเพิ่มกรดยูริก</t>
        </is>
      </c>
      <c r="J168" s="185" t="n">
        <v>1</v>
      </c>
      <c r="K168" s="186" t="inlineStr">
        <is>
          <t>✅ คำตอบที่ถูกต้อง: ข้อ ก. คง losartan ไว้เพราะช่วยขับกรดยูริก
🎯 ทำไมข้อนี้ถึงถูก:
ผู้ป่วยได้รับยา Losartan อยู่แล้ว ซึ่งเป็นยา ARB ตัวเดียวที่มีผลยับยั้ง URAT1 ช่วยขับกรดยูริก จึงควรคงยานี้ไว้เป็นยาหลักในการควบคุมความดันโลหิตของผู้ป่วยโรคเกาต์
🔍 ข้ออื่นผิดเพราะอะไร:
• ข้อ ข. (เปลี่ยน losartan เป็น hydrochlorothiazide): Hydrochlorothiazide เป็นยาขับปัสสาวะที่ลดการขับกรดยูริกทางไต ทำให้ระดับยูริกในเลือดสูงขึ้นและกระตุ้นการกำเริบของโรคเกาต์ได้
• ข้อ ค. (เพิ่ม bisoprolol เพื่อลดกรดยูริก): Bisoprolol ไม่มีคุณสมบัติเป็น Uricosuric agent การเพิ่มขนาดยาจึงไม่ช่วยในการลดระดับกรดยูริกในเลือดแต่อย่างใด
• ข้อ ง. (เพิ่ม low-dose aspirin): Low-dose aspirin มีผลยับยั้งการหลั่งกรดยูริกที่ท่อไต ทำให้การขับยูริกออกลดลง ซึ่งเป็นผลเสียต่อผู้ป่วยที่มีระดับกรดยูริกสูงอยู่แล้ว
• ข้อ จ. (หยุด losartan เพราะเพิ่มกรดยูริก): การหยุด Losartan ถือว่าเสียโอกาสในการรักษา เนื่องจาก Losartan เป็นยาลดความดันเพียงตัวเดียวที่มีฤทธิ์ Uricosuric ช่วยขับกรดยูริกออกทางไต</t>
        </is>
      </c>
      <c r="L168" s="186" t="n"/>
      <c r="M168" s="186" t="inlineStr">
        <is>
          <t>Musculoskeletal</t>
        </is>
      </c>
      <c r="N168" s="186" t="inlineStr">
        <is>
          <t>Gout</t>
        </is>
      </c>
      <c r="O168" s="185" t="inlineStr">
        <is>
          <t>Clinic</t>
        </is>
      </c>
      <c r="P168" s="186" t="inlineStr">
        <is>
          <t>ข้อ 37 Mock Musculo RxCU84</t>
        </is>
      </c>
      <c r="Q168" s="185" t="inlineStr">
        <is>
          <t>ข้อสอบจำลอง</t>
        </is>
      </c>
      <c r="R168" s="185" t="inlineStr">
        <is>
          <t>Mock RxCU84</t>
        </is>
      </c>
      <c r="S168" s="185" t="inlineStr">
        <is>
          <t>CASE-MS-12S-GOUT-01</t>
        </is>
      </c>
    </row>
    <row r="169" ht="24" customHeight="1" s="49">
      <c r="A169" s="185" t="n">
        <v>167</v>
      </c>
      <c r="B169" s="186"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t>
        </is>
      </c>
      <c r="C169" s="186" t="inlineStr">
        <is>
          <t>ก่อนเริ่ม allopurinol ในผู้ป่วยเชื้อสายเอเชียรายนี้ ควรตรวจยีนใด</t>
        </is>
      </c>
      <c r="D169" s="186" t="n"/>
      <c r="E169" s="186" t="inlineStr">
        <is>
          <t>HLA-B15:02</t>
        </is>
      </c>
      <c r="F169" s="186" t="inlineStr">
        <is>
          <t>HLA-B58:01</t>
        </is>
      </c>
      <c r="G169" s="186" t="inlineStr">
        <is>
          <t>HLA-B57:01</t>
        </is>
      </c>
      <c r="H169" s="186" t="inlineStr">
        <is>
          <t>CYP2C9</t>
        </is>
      </c>
      <c r="I169" s="186" t="inlineStr">
        <is>
          <t>G6PD</t>
        </is>
      </c>
      <c r="J169" s="185" t="n">
        <v>2</v>
      </c>
      <c r="K169" s="186" t="inlineStr">
        <is>
          <t>✅ คำตอบที่ถูกต้อง: ข้อ ข. HLA-B58:01
🎯 ทำไมข้อนี้ถึงถูก:
ในประชากรเชื้อสายเอเชีย (ไทย ฮ่องกง จีน) การตรวจคัดกรองยีน HLA-B58:01 ก่อนเริ่มยา Allopurinol เป็นมาตรฐานการรักษาเพื่อป้องกันภาวะแพ้ยารุนแรงชนิด SJS/TEN
🔍 ข้ออื่นผิดเพราะอะไร:
• ข้อ ก. (HLA-B15:02): HLA-B15:02 เป็นยีนเสี่ยงสำหรับการเกิด Severe cutaneous adverse reactions (SCARs) จากยา Carbamazepine ไม่ใช่กับยา Allopurinol
• ข้อ ค. (HLA-B57:01): HLA-B57:01 เป็นยีนที่ควรตรวจก่อนการใช้ยา Abacavir เพื่อป้องกันภาวะแพ้ยารุนแรง ไม่เกี่ยวข้องกับการเกิด SCARs จาก Allopurinol
• ข้อ ง. (CYP2C9): CYP2C9 ควบคุมกระบวนการเมแทบอลิซึมของยาหลายตัวในตับ การกลายพันธุ์ของยีนนี้ส่งผลต่อระดับยา Warfarin แต่ไม่มีผลต่อผื่นแพ้ยา Allopurinol
• ข้อ จ. (G6PD): G6PD deficiency สัมพันธ์กับภาวะเม็ดเลือดแดงแตกเมื่อได้รับยาที่มีฤทธิ์ Oxidative stress เช่น Rasburicase แต่ไม่ใช่ข้อบ่งชี้ในการตรวจก่อนให้ Allopurinol</t>
        </is>
      </c>
      <c r="L169" s="186" t="n"/>
      <c r="M169" s="186" t="inlineStr">
        <is>
          <t>Musculoskeletal</t>
        </is>
      </c>
      <c r="N169" s="186" t="inlineStr">
        <is>
          <t>Gout</t>
        </is>
      </c>
      <c r="O169" s="185" t="inlineStr">
        <is>
          <t>Clinic</t>
        </is>
      </c>
      <c r="P169" s="186" t="inlineStr">
        <is>
          <t>ข้อ 38 Mock Musculo RxCU84</t>
        </is>
      </c>
      <c r="Q169" s="185" t="inlineStr">
        <is>
          <t>ข้อสอบจำลอง</t>
        </is>
      </c>
      <c r="R169" s="185" t="inlineStr">
        <is>
          <t>Mock RxCU84</t>
        </is>
      </c>
      <c r="S169" s="185" t="inlineStr">
        <is>
          <t>CASE-MS-12S-GOUT-01</t>
        </is>
      </c>
    </row>
    <row r="170" ht="24" customHeight="1" s="49">
      <c r="A170" s="185" t="n">
        <v>168</v>
      </c>
      <c r="B170" s="186"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t>
        </is>
      </c>
      <c r="C170" s="186" t="inlineStr">
        <is>
          <t>เป้าหมายระดับกรดยูริกในเลือดระยะยาวของผู้ป่วยเกาต์ทั่วไปคือข้อใด</t>
        </is>
      </c>
      <c r="D170" s="186" t="n"/>
      <c r="E170" s="186" t="inlineStr">
        <is>
          <t>น้อยกว่า 4 mg/dL</t>
        </is>
      </c>
      <c r="F170" s="186" t="inlineStr">
        <is>
          <t>น้อยกว่า 5 mg/dL</t>
        </is>
      </c>
      <c r="G170" s="186" t="inlineStr">
        <is>
          <t>น้อยกว่า 6 mg/dL</t>
        </is>
      </c>
      <c r="H170" s="186" t="inlineStr">
        <is>
          <t>น้อยกว่า 7 mg/dL</t>
        </is>
      </c>
      <c r="I170" s="186" t="inlineStr">
        <is>
          <t>น้อยกว่า 8 mg/dL</t>
        </is>
      </c>
      <c r="J170" s="185" t="n">
        <v>3</v>
      </c>
      <c r="K170" s="186" t="inlineStr">
        <is>
          <t>✅ คำตอบที่ถูกต้อง: ข้อ ค. น้อยกว่า 6 mg/dL
🎯 ทำไมข้อนี้ถึงถูก:
เป้าหมายระดับกรดยูริกในเลือดระยะยาวสำหรับผู้ป่วยโรคเกาต์ทั่วไปตามแนวทางเวชปฏิบัติคือ น้อยกว่า 6 mg/dL (Serum uric acid &lt; 6.0 mg/dL)
🔍 ข้ออื่นผิดเพราะอะไร:
• ข้อ ก. (น้อยกว่า 4 mg/dL): การกำหนดเป้าหมายกรดยูริกให้น้อยกว่า 4 mg/dL นั้นต่ำเกินกว่าความจำเป็นสำหรับผู้ป่วยเกาต์ทั่วไป อาจพิจารณาในผู้ป่วยที่มี Tophi ปริมาณมากและรุนแรงเท่านั้น
• ข้อ ข. (น้อยกว่า 5 mg/dL): เป้าหมายที่น้อยกว่า 5 mg/dL มีความเหมาะสมเฉพาะในกลุ่มผู้ป่วยที่มี Gouty tophi ชัดเจนหรือควบคุมอาการกำเริบไม่ได้ แต่ไม่ใช่เป้าหมายมาตรฐานเริ่มต้น
• ข้อ ง. (น้อยกว่า 7 mg/dL): ระดับกรดยูริกที่น้อยกว่า 7 mg/dL ยังสูงกว่าจุดอิ่มตัวของ Monosodium urate ในเลือด (6.8 mg/dL) ทำให้ยังมีโอกาสตกผลึกในข้อต่อได้อยู่
• ข้อ จ. (น้อยกว่า 8 mg/dL): การรักษาระดับให้อยู่ที่ &lt; 8 mg/dL เป็นค่าที่สูงเกินไป ซึ่งไม่สามารถละลายผลึกยูเรตที่สะสมอยู่ในเนื้อเยื่อหรือป้องกันการเกิด Acute gout attack ได้</t>
        </is>
      </c>
      <c r="L170" s="186" t="n"/>
      <c r="M170" s="186" t="inlineStr">
        <is>
          <t>Musculoskeletal</t>
        </is>
      </c>
      <c r="N170" s="186" t="inlineStr">
        <is>
          <t>Gout</t>
        </is>
      </c>
      <c r="O170" s="185" t="inlineStr">
        <is>
          <t>Clinic</t>
        </is>
      </c>
      <c r="P170" s="186" t="inlineStr">
        <is>
          <t>ข้อ 39 Mock Musculo RxCU84</t>
        </is>
      </c>
      <c r="Q170" s="185" t="inlineStr">
        <is>
          <t>ข้อสอบจำลอง</t>
        </is>
      </c>
      <c r="R170" s="185" t="inlineStr">
        <is>
          <t>Mock RxCU84</t>
        </is>
      </c>
      <c r="S170" s="185" t="inlineStr">
        <is>
          <t>CASE-MS-12S-GOUT-01</t>
        </is>
      </c>
    </row>
    <row r="171" ht="24" customHeight="1" s="49">
      <c r="A171" s="185" t="n">
        <v>169</v>
      </c>
      <c r="B171" s="186"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t>
        </is>
      </c>
      <c r="C171" s="186" t="inlineStr">
        <is>
          <t>ยาใดแนะนำเป็น First-line สำหรับผู้ป่วยรายนี้ตาม Guideline OA Knee?</t>
        </is>
      </c>
      <c r="D171" s="186" t="n"/>
      <c r="E171" s="186" t="inlineStr">
        <is>
          <t>Oral Paracetamol</t>
        </is>
      </c>
      <c r="F171" s="186" t="inlineStr">
        <is>
          <t>Topical NSAIDs</t>
        </is>
      </c>
      <c r="G171" s="186" t="inlineStr">
        <is>
          <t>Oral Glucosamine</t>
        </is>
      </c>
      <c r="H171" s="186" t="inlineStr">
        <is>
          <t>IA Steroid</t>
        </is>
      </c>
      <c r="I171" s="186" t="inlineStr">
        <is>
          <t>Tramadol</t>
        </is>
      </c>
      <c r="J171" s="185" t="n">
        <v>2</v>
      </c>
      <c r="K171" s="186" t="inlineStr">
        <is>
          <t>✅ คำตอบที่ถูกต้อง: ข้อ ข. Topical NSAIDs
🎯 ทำไมข้อนี้ถึงถูก:
ตามแนวทางเวชปฏิบัติของ ACR 2019 Guideline สำหรับข้อเข่าเสื่อม (Knee Osteoarthritis) ยา Topical NSAIDs (เช่น Diclofenac gel) ได้รับการแนะนำอย่างยิ่ง (Strongly recommended) เป็น First-line therapy โดยเฉพาะในผู้สูงอายุ เนื่องจากให้ประสิทธิภาพในการบรรเทาปวดเทียบเท่ากับยากิน แต่มี systemic absorption ต่ำ จึงปลอดภัยต่อระบบทางเดินอาหาร หัวใจ และไตมากกว่ายากิน
🔍 ข้ออื่นผิดเพราะอะไร:
• ข้อ ก. (Oral Paracetamol): แนวทางปัจจุบันไม่แนะนำ Oral Paracetamol เป็น First-line therapy แล้วเนื่องจากประสิทธิภาพในการลดปวดข้อเข่าเสื่อมต่ำกว่า NSAIDs อย่างมีนัยสำคัญ
• ข้อ ค. (Oral Glucosamine): Oral Glucosamine มีหลักฐานทางคลินิกที่ไม่ชัดเจนและขัดแย้งกันในด้านประสิทธิภาพลดปวด แนวทางส่วนใหญ่จึงไม่แนะนำให้ใช้เป็นยาหลักลำดับแรก
• ข้อ ง. (IA Steroid): Intra-articular (IA) Steroid มักพิจารณาใช้สำหรับผู้ป่วยที่มีภาวะอักเสบเฉียบพลันร่วมด้วย หรือใช้เมื่อการทายา/กินยาไม่ได้ผล ไม่ใช่แนวทางเริ่มต้นสำหรับข้อเข่าเสื่อมระยะยาว
• ข้อ จ. (Tramadol): Tramadol เป็นยาแก้ปวดกลุ่ม Opioid แบบอ่อน ซึ่งมีผลข้างเคียงต่อระบบประสาทส่วนกลางสูง (เช่น มึนงง คลื่นไส้) จึงสงวนไว้ใช้ในกรณีที่ผู้ป่วยมีข้อห้ามหรือไม่ตอบสนองต่อ NSAIDs</t>
        </is>
      </c>
      <c r="L171" s="186" t="n"/>
      <c r="M171" s="186" t="inlineStr">
        <is>
          <t>Musculoskeletal</t>
        </is>
      </c>
      <c r="N171" s="186" t="inlineStr">
        <is>
          <t>Osteoarthritis</t>
        </is>
      </c>
      <c r="O171" s="185" t="inlineStr">
        <is>
          <t>Clinic</t>
        </is>
      </c>
      <c r="P171" s="186" t="inlineStr">
        <is>
          <t>ข้อ 40 Mock Musculo RxCU84</t>
        </is>
      </c>
      <c r="Q171" s="185" t="inlineStr">
        <is>
          <t>ข้อสอบจำลอง</t>
        </is>
      </c>
      <c r="R171" s="185" t="inlineStr">
        <is>
          <t>Mock RxCU84</t>
        </is>
      </c>
      <c r="S171" s="185" t="inlineStr">
        <is>
          <t>CASE-MS-12S-OA-02</t>
        </is>
      </c>
    </row>
    <row r="172" ht="24" customHeight="1" s="49">
      <c r="A172" s="185" t="n">
        <v>170</v>
      </c>
      <c r="B172" s="186"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t>
        </is>
      </c>
      <c r="C172" s="186" t="inlineStr">
        <is>
          <t>กลไกของข้ออักเสบเสื่อม (OA) ต่างจาก RA อย่างไร?</t>
        </is>
      </c>
      <c r="D172" s="186" t="n"/>
      <c r="E172" s="186" t="inlineStr">
        <is>
          <t>OA เป็น Autoimmune</t>
        </is>
      </c>
      <c r="F172" s="186" t="inlineStr">
        <is>
          <t>OA เกิดจากการสึกหรอของกระดูกอ่อน (Cartilage degradation)</t>
        </is>
      </c>
      <c r="G172" s="186" t="inlineStr">
        <is>
          <t>OA มี Systemic symptom</t>
        </is>
      </c>
      <c r="H172" s="186" t="inlineStr">
        <is>
          <t>OA ค่า ESR พุ่งสูง</t>
        </is>
      </c>
      <c r="I172" s="186" t="inlineStr">
        <is>
          <t>OA มักโดนข้อข้อมือ</t>
        </is>
      </c>
      <c r="J172" s="185" t="n">
        <v>2</v>
      </c>
      <c r="K172" s="186" t="inlineStr">
        <is>
          <t>✅ คำตอบที่ถูกต้อง: ข้อ ข. OA เกิดจากการสึกหรอของกระดูกอ่อน (Cartilage degradation)
🎯 ทำไมข้อนี้ถึงถูก:
โรคข้อเสื่อม (Osteoarthritis: OA) เป็นโรคความเสื่อมของข้อที่เกิดจากการสึกหรอและการเสื่อมสลายของกระดูกอ่อนผิวข้อ (Articular cartilage degradation) ร่วมกับการเปลี่ยนแปลงของกระดูกใต้กระดูกอ่อน (Subchondral bone sclerosis และ Osteophyte formation) ซึ่งแตกต่างจาก RA ที่เป็นโรคแพ้ภูมิตัวเอง (Autoimmune synovitis)
🔍 ข้ออื่นผิดเพราะอะไร:
• ข้อ ก. (OA เป็น Autoimmune): โรคข้ออักเสบรูมาตอยด์ (RA) เป็นโรคที่เกิดจากความผิดปกติของระบบภูมิคุ้มกัน (Autoimmune) แต่โรคข้อเสื่อม (OA) เป็นพยาธิสภาพที่เกิดจากกลไกทางกลศาสตร์ (Mechanical) และการสึกหรอ
• ข้อ ค. (OA มี Systemic symptom): โรคข้อเสื่อม (OA) มักเกิดเฉพาะที่ข้อต่อ (Localized) และไม่มีอาการแสดงทางระบบ (Systemic symptoms) เช่น ไข้ หรืออ่อนเพลีย ซึ่งมักพบในผู้ป่วย RA
• ข้อ ง. (OA ค่า ESR พุ่งสูง): ค่า ESR (Erythrocyte sedimentation rate) และ CRP มักจะอยู่ในเกณฑ์ปกติในผู้ป่วยโรคข้อเสื่อม (OA) เนื่องจากไม่ใช่การอักเสบเชิงระบบ ต่างจาก RA ที่มักมีค่าอักเสบเหล่านี้สูง
• ข้อ จ. (OA มักโดนข้อข้อมือ): โรคข้อเสื่อม (OA) มักไม่ค่อยส่งผลกระทบต่อข้อข้อมือ (Wrist joints) เว้นแต่จะมีประวัติอุบัติเหตุนำมาก่อน ต่างจาก RA ที่พบบ่อยที่ข้อมือและข้อต่อนิ้วมือ</t>
        </is>
      </c>
      <c r="L172" s="186" t="n"/>
      <c r="M172" s="186" t="inlineStr">
        <is>
          <t>Musculoskeletal</t>
        </is>
      </c>
      <c r="N172" s="186" t="inlineStr">
        <is>
          <t>Osteoarthritis</t>
        </is>
      </c>
      <c r="O172" s="185" t="inlineStr">
        <is>
          <t>Clinic</t>
        </is>
      </c>
      <c r="P172" s="186" t="inlineStr">
        <is>
          <t>ข้อ 41 Mock Musculo RxCU84</t>
        </is>
      </c>
      <c r="Q172" s="185" t="inlineStr">
        <is>
          <t>ข้อสอบจำลอง</t>
        </is>
      </c>
      <c r="R172" s="185" t="inlineStr">
        <is>
          <t>Mock RxCU84</t>
        </is>
      </c>
      <c r="S172" s="185" t="inlineStr">
        <is>
          <t>CASE-MS-12S-OA-02</t>
        </is>
      </c>
    </row>
    <row r="173" ht="24" customHeight="1" s="49">
      <c r="A173" s="185" t="n">
        <v>171</v>
      </c>
      <c r="B173" s="186"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t>
        </is>
      </c>
      <c r="C173" s="186" t="inlineStr">
        <is>
          <t>ข้อใดคือ Non-pharmacological therapy ที่ให้ผลดีที่สุดในการชะลอข้อเข่าเสื่อม?</t>
        </is>
      </c>
      <c r="D173" s="186" t="n"/>
      <c r="E173" s="186" t="inlineStr">
        <is>
          <t>ว่ายน้ำและลดน้ำหนัก</t>
        </is>
      </c>
      <c r="F173" s="186" t="inlineStr">
        <is>
          <t>วิ่งมาราธอน</t>
        </is>
      </c>
      <c r="G173" s="186" t="inlineStr">
        <is>
          <t>การฝังเข็ม</t>
        </is>
      </c>
      <c r="H173" s="186" t="inlineStr">
        <is>
          <t>การใส่สนับเข่าตลอดเวลา</t>
        </is>
      </c>
      <c r="I173" s="186" t="inlineStr">
        <is>
          <t>การทานคอลลาเจน</t>
        </is>
      </c>
      <c r="J173" s="185" t="n">
        <v>1</v>
      </c>
      <c r="K173" s="186" t="inlineStr">
        <is>
          <t>✅ คำตอบที่ถูกต้อง: ข้อ ก. ว่ายน้ำและลดน้ำหนัก
🎯 ทำไมข้อนี้ถึงถูก:
การรักษาแบบไม่ใช้ยาที่มีหลักฐานเชิงประจักษ์ชัดเจนที่สุดในการชะลอความเสื่อมและลดแรงกระทำต่อข้อเข่าคือ การลดน้ำหนักตัว (Weight loss) ร่วมกับการออกกำลังกายชนิดที่ไม่มีแรงกระแทกต่อข้อ เช่น การว่ายน้ำ (Swimming) หรือการปั่นจักรยาน
🔍 ข้ออื่นผิดเพราะอะไร:
• ข้อ ข. (วิ่งมาราธอน): การวิ่งมาราธอนจัดเป็นการออกกำลังกายที่มีแรงกระแทกสูง (High-impact) ซึ่งจะยิ่งเพิ่มความเครียดต่อผิวกระดูกอ่อนและเร่งให้ข้อเข่าเสื่อมเร็วขึ้น
• ข้อ ค. (การฝังเข็ม): การฝังเข็มเป็นเพียงการรักษาทางเลือก (Adjunctive therapy) เพื่อบรรเทาอาการปวด แต่ไม่มีหลักฐานชัดเจนว่ามีประสิทธิภาพในการชะลอการเสื่อมสภาพของข้อเข่าได้ดีเท่าการลดน้ำหนัก
• ข้อ ง. (การใส่สนับเข่าตลอดเวลา): การใส่สนับเข่าตลอดเวลาจะทำให้กล้ามเนื้อรอบเข่าไม่ได้ใช้งานอย่างเต็มที่ ส่งผลให้กล้ามเนื้อลีบ (Atrophy) และยิ่งทำให้ข้อเข่าสูญเสียความมั่นคงในระยะยาว
• ข้อ จ. (การทานคอลลาเจน): การรับประทานคอลลาเจนยังขาดหลักฐานเชิงประจักษ์ที่มีน้ำหนักเพียงพอในการรับรองว่าสามารถชะลอหรือรักษาภาวะข้อเข่าเสื่อมได้ตามแนวทางเวชปฏิบัติ</t>
        </is>
      </c>
      <c r="L173" s="186" t="n"/>
      <c r="M173" s="186" t="inlineStr">
        <is>
          <t>Musculoskeletal</t>
        </is>
      </c>
      <c r="N173" s="186" t="inlineStr">
        <is>
          <t>Osteoarthritis</t>
        </is>
      </c>
      <c r="O173" s="185" t="inlineStr">
        <is>
          <t>Clinic</t>
        </is>
      </c>
      <c r="P173" s="186" t="inlineStr">
        <is>
          <t>ข้อ 42 Mock Musculo RxCU84</t>
        </is>
      </c>
      <c r="Q173" s="185" t="inlineStr">
        <is>
          <t>ข้อสอบจำลอง</t>
        </is>
      </c>
      <c r="R173" s="185" t="inlineStr">
        <is>
          <t>Mock RxCU84</t>
        </is>
      </c>
      <c r="S173" s="185" t="inlineStr">
        <is>
          <t>CASE-MS-12S-OA-02</t>
        </is>
      </c>
    </row>
    <row r="174" ht="24" customHeight="1" s="49">
      <c r="A174" s="185" t="n">
        <v>172</v>
      </c>
      <c r="B174" s="186"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t>
        </is>
      </c>
      <c r="C174" s="186" t="inlineStr">
        <is>
          <t>อาการ "Crepitus" ใน OA คืออะไร?</t>
        </is>
      </c>
      <c r="D174" s="186" t="n"/>
      <c r="E174" s="186" t="inlineStr">
        <is>
          <t>ข้อบวมแดง</t>
        </is>
      </c>
      <c r="F174" s="186" t="inlineStr">
        <is>
          <t>ข้อผิดรูปเบี้ยว</t>
        </is>
      </c>
      <c r="G174" s="186" t="inlineStr">
        <is>
          <t>เสียงดังกรอบแกรบขณะขยับข้อ</t>
        </is>
      </c>
      <c r="H174" s="186" t="inlineStr">
        <is>
          <t>การขยับข้อไม่ได้เลย</t>
        </is>
      </c>
      <c r="I174" s="186" t="inlineStr">
        <is>
          <t>กล้ามเนื้อลีบ</t>
        </is>
      </c>
      <c r="J174" s="185" t="n">
        <v>3</v>
      </c>
      <c r="K174" s="186" t="inlineStr">
        <is>
          <t>✅ คำตอบที่ถูกต้อง: ข้อ ค. เสียงดังกรอบแกรบขณะขยับข้อ
🎯 ทำไมข้อนี้ถึงถูก:
Crepitus ในโรคข้อเสื่อมหมายถึง เสียงดังกรอบแกรบหรือความรู้สึกเสียดสีที่คลำได้ขณะเคลื่อนไหวข้อ ซึ่งเกิดจากการที่กระดูกอ่อนผิวข้อสึกหรอไปทำให้กระดูกเสียดสีกันโดยตรง
🔍 ข้ออื่นผิดเพราะอะไร:
• ข้อ ก. (ข้อบวมแดง): ข้อบวม แดง และร้อน เป็นลักษณะที่บ่งชี้ถึงภาวะข้ออักเสบเฉียบพลัน (เช่น โรคเกาต์ หรือข้ออักเสบติดเชื้อ) ไม่ใช่นิยามของคำว่า Crepitus
• ข้อ ข. (ข้อผิดรูปเบี้ยว): ข้อผิดรูปหรือเบี้ยว (Deformity) เป็นภาวะแทรกซ้อนที่เกิดขึ้นในโรคข้อเสื่อมระยะลุกลามหรือใน RA แต่ไม่ใช่ความหมายของเสียง Crepitus
• ข้อ ง. (การขยับข้อไม่ได้เลย): การขยับข้อไม่ได้เลย (Ankylosis หรือ Locked joint) มักเกิดจากกระดูกงอกขัดข้อต่อ หรือมีพังผืดเกาะติดแน่น ไม่ใช่อาการแสดงของ Crepitus
• ข้อ จ. (กล้ามเนื้อลีบ): กล้ามเนื้อลีบ (Muscle atrophy) เป็นผลมาจากการที่ผู้ป่วยหลีกเลี่ยงการใช้งานข้อต่อเพราะความเจ็บปวด ไม่ใช่เสียงการเสียดสีของกระดูก (Crepitus)</t>
        </is>
      </c>
      <c r="L174" s="186" t="n"/>
      <c r="M174" s="186" t="inlineStr">
        <is>
          <t>Musculoskeletal</t>
        </is>
      </c>
      <c r="N174" s="186" t="inlineStr">
        <is>
          <t>Osteoarthritis</t>
        </is>
      </c>
      <c r="O174" s="185" t="inlineStr">
        <is>
          <t>Clinic</t>
        </is>
      </c>
      <c r="P174" s="186" t="inlineStr">
        <is>
          <t>ข้อ 43 Mock Musculo RxCU84</t>
        </is>
      </c>
      <c r="Q174" s="185" t="inlineStr">
        <is>
          <t>ข้อสอบจำลอง</t>
        </is>
      </c>
      <c r="R174" s="185" t="inlineStr">
        <is>
          <t>Mock RxCU84</t>
        </is>
      </c>
      <c r="S174" s="185" t="inlineStr">
        <is>
          <t>CASE-MS-12S-OA-02</t>
        </is>
      </c>
    </row>
    <row r="175" ht="24" customHeight="1" s="49">
      <c r="A175" s="185" t="n">
        <v>173</v>
      </c>
      <c r="B175" s="186"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t>
        </is>
      </c>
      <c r="C175" s="186" t="inlineStr">
        <is>
          <t>หากจำเป็นต้องใช้ Oral NSAIDs ในผู้สูงอายุ ควรเลือกแนวทางใดเพื่อความปลอดภัยสูงสุดต่อ GI?</t>
        </is>
      </c>
      <c r="D175" s="186" t="n"/>
      <c r="E175" s="186" t="inlineStr">
        <is>
          <t>Piroxicam</t>
        </is>
      </c>
      <c r="F175" s="186" t="inlineStr">
        <is>
          <t>Ibuprofen dose สูง</t>
        </is>
      </c>
      <c r="G175" s="186" t="inlineStr">
        <is>
          <t>COX-2 inhibitor + PPI</t>
        </is>
      </c>
      <c r="H175" s="186" t="inlineStr">
        <is>
          <t>Indomethacin</t>
        </is>
      </c>
      <c r="I175" s="186" t="inlineStr">
        <is>
          <t>Naproxen เดี่ยวๆ</t>
        </is>
      </c>
      <c r="J175" s="185" t="n">
        <v>3</v>
      </c>
      <c r="K175" s="186" t="inlineStr">
        <is>
          <t>✅ คำตอบที่ถูกต้อง: ข้อ ค. COX-2 inhibitor + PPI
🎯 ทำไมข้อนี้ถึงถูก:
ในผู้สูงอายุที่มีความเสี่ยงต่อทางเดินอาหาร หากจำเป็นต้องใช้ยากินกลุ่ม NSAIDs กลยุทธ์ที่ปลอดภัยที่สุดต่อระบบทางเดินอาหารคือการเลือกใช้ Selective COX-2 inhibitor ร่วมกับการให้ยาป้องกันกรดในกระเพาะอาหารกลุ่ม Proton Pump Inhibitor (PPI)
🔍 ข้ออื่นผิดเพราะอะไร:
• ข้อ ก. (Piroxicam): Piroxicam เป็นยาในกลุ่ม Non-selective NSAIDs ที่มีค่าครึ่งชีวิตยาวนาน และมีความเสี่ยงสูงมากที่สุดตัวหนึ่งในการทำให้เกิดแผลและเลือดออกในทางเดินอาหาร โดยเฉพาะในผู้สูงอายุ
• ข้อ ข. (Ibuprofen dose สูง): Ibuprofen ในขนาดสูง (High dose) ขาดความจำเพาะต่อเอนไซม์ COX-2 จึงเพิ่มความเสี่ยงต่อการเกิดพิษในระบบทางเดินอาหารและผลข้างเคียงต่อระบบหัวใจและหลอดเลือด
• ข้อ ง. (Indomethacin): Indomethacin เป็นยาที่มีความเสี่ยงต่อการเกิดผลข้างเคียงทางเดินอาหารสูงมาก รวมถึงสามารถทำให้เกิดอาการสับสนหรือมึนงงในผู้ป่วยสูงอายุ จึงไม่แนะนำให้ใช้ใน OA
• ข้อ จ. (Naproxen เดี่ยวๆ): แม้ Naproxen จะมีความเสี่ยงทางระบบหัวใจและหลอดเลือดค่อนข้างต่ำ แต่การใช้เดี่ยวๆ ในผู้สูงอายุจะเพิ่มความเสี่ยงต่อการเกิดเลือดออกในทางเดินอาหารอย่างมาก (ต้องให้ร่วมกับ PPI เสมอ)</t>
        </is>
      </c>
      <c r="L175" s="186" t="n"/>
      <c r="M175" s="186" t="inlineStr">
        <is>
          <t>Musculoskeletal</t>
        </is>
      </c>
      <c r="N175" s="186" t="inlineStr">
        <is>
          <t>Osteoarthritis</t>
        </is>
      </c>
      <c r="O175" s="185" t="inlineStr">
        <is>
          <t>Clinic</t>
        </is>
      </c>
      <c r="P175" s="186" t="inlineStr">
        <is>
          <t>ข้อ 44 Mock Musculo RxCU84</t>
        </is>
      </c>
      <c r="Q175" s="185" t="inlineStr">
        <is>
          <t>ข้อสอบจำลอง</t>
        </is>
      </c>
      <c r="R175" s="185" t="inlineStr">
        <is>
          <t>Mock RxCU84</t>
        </is>
      </c>
      <c r="S175" s="185" t="inlineStr">
        <is>
          <t>CASE-MS-12S-OA-02</t>
        </is>
      </c>
    </row>
    <row r="176" ht="24" customHeight="1" s="49">
      <c r="A176" s="185" t="n">
        <v>174</v>
      </c>
      <c r="B176" s="186"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t>
        </is>
      </c>
      <c r="C176" s="186" t="inlineStr">
        <is>
          <t>ยา Capsaicin cream มีกลไกแก้ปวดอย่างไร?</t>
        </is>
      </c>
      <c r="D176" s="186" t="n"/>
      <c r="E176" s="186" t="inlineStr">
        <is>
          <t>ยับยั้ง COX</t>
        </is>
      </c>
      <c r="F176" s="186" t="inlineStr">
        <is>
          <t>Depletion ของ Substance P จากปลายประสาท</t>
        </is>
      </c>
      <c r="G176" s="186" t="inlineStr">
        <is>
          <t>ยับยั้ง Mu-receptor</t>
        </is>
      </c>
      <c r="H176" s="186" t="inlineStr">
        <is>
          <t>ขยายหลอดเลือดลดอักเสบ</t>
        </is>
      </c>
      <c r="I176" s="186" t="inlineStr">
        <is>
          <t>ให้ความเย็นชา</t>
        </is>
      </c>
      <c r="J176" s="185" t="n">
        <v>2</v>
      </c>
      <c r="K176" s="186" t="inlineStr">
        <is>
          <t>✅ คำตอบที่ถูกต้อง: ข้อ ข. Depletion ของ Substance P จากปลายประสาท
🎯 ทำไมข้อนี้ถึงถูก:
Capsaicin cream ออกฤทธิ์โดยจับกับตัวรับ TRPV1 บนเส้นประสาทรับความรู้สึก C-fibers กระตุ้นให้เกิดการหลั่งและทำให้สารสื่อประสาทความปวด Substance P หมดไปจากปลายประสาท (Depletion of Substance P) ส่งผลให้การส่งสัญญาณความปวดไปยังระบบประสาทส่วนกลางลดลง
🔍 ข้ออื่นผิดเพราะอะไร:
• ข้อ ก. (ยับยั้ง COX): NSAIDs มีกลไกยับยั้งเอนไซม์ COX เพื่อลดการสร้าง prostaglandins ไม่ใช่กลไกของ capsaicin
• ข้อ ค. (ยับยั้ง Mu-receptor): Opioids เช่น morphine ออกฤทธิ์จับกับ Mu-receptor ในระบบประสาทส่วนกลางเพื่อลดการรับรู้ความปวด
• ข้อ ง. (ขยายหลอดเลือดลดอักเสบ): Capsaicin ไม่ได้ออกฤทธิ์โดยการขยายหลอดเลือดเพื่อลดการอักเสบ แต่กระตุ้นและทำให้สารสื่อประสาทพร่องไป
• ข้อ จ. (ให้ความเย็นชา): Menthol หรือ camphor เป็น counter-irritant ที่ให้ความรู้สึกเย็นชาผ่าน TRPM8 receptor ไม่ใช่ capsaicin ที่จับกับ TRPV1</t>
        </is>
      </c>
      <c r="L176" s="186" t="n"/>
      <c r="M176" s="186" t="inlineStr">
        <is>
          <t>Musculoskeletal</t>
        </is>
      </c>
      <c r="N176" s="186" t="inlineStr">
        <is>
          <t>Osteoarthritis</t>
        </is>
      </c>
      <c r="O176" s="185" t="inlineStr">
        <is>
          <t>Clinic</t>
        </is>
      </c>
      <c r="P176" s="186" t="inlineStr">
        <is>
          <t>ข้อ 45 Mock Musculo RxCU84</t>
        </is>
      </c>
      <c r="Q176" s="185" t="inlineStr">
        <is>
          <t>ข้อสอบจำลอง</t>
        </is>
      </c>
      <c r="R176" s="185" t="inlineStr">
        <is>
          <t>Mock RxCU84</t>
        </is>
      </c>
      <c r="S176" s="185" t="inlineStr">
        <is>
          <t>CASE-MS-12S-OA-02</t>
        </is>
      </c>
    </row>
    <row r="177" ht="24" customHeight="1" s="49">
      <c r="A177" s="185" t="n">
        <v>175</v>
      </c>
      <c r="B177" s="186"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t>
        </is>
      </c>
      <c r="C177" s="186" t="inlineStr">
        <is>
          <t>สารใดที่เป็นองค์ประกอบหลักของกระดูกอ่อนข้อต่อ (Cartilage) ที่เป็นเป้าหมายของยาเสริมอาหารบางชนิด?</t>
        </is>
      </c>
      <c r="D177" s="186" t="n"/>
      <c r="E177" s="186" t="inlineStr">
        <is>
          <t>Hyaluronic acid และ Proteoglycan</t>
        </is>
      </c>
      <c r="F177" s="186" t="inlineStr">
        <is>
          <t>Calcium</t>
        </is>
      </c>
      <c r="G177" s="186" t="inlineStr">
        <is>
          <t>Vitamin D</t>
        </is>
      </c>
      <c r="H177" s="186" t="inlineStr">
        <is>
          <t>Uric acid</t>
        </is>
      </c>
      <c r="I177" s="186" t="inlineStr">
        <is>
          <t>Fibrin</t>
        </is>
      </c>
      <c r="J177" s="185" t="n">
        <v>1</v>
      </c>
      <c r="K177" s="186" t="inlineStr">
        <is>
          <t>✅ คำตอบที่ถูกต้อง: ข้อ ก. Hyaluronic acid และ Proteoglycan
🎯 ทำไมข้อนี้ถึงถูก:
องค์ประกอบหลักของสารพื้นฐานในกระดูกอ่อนผิวข้อ (Extracellular matrix of articular cartilage) คือ น้ำ, เส้นใย Collagen (ส่วนใหญ่ Type II), Proteoglycans (เช่น Aggrecan) และ Hyaluronic acid ซึ่งเป็นเป้าหมายของผลิตภัณฑ์เสริมสุขภาพข้อต่อ
🔍 ข้ออื่นผิดเพราะอะไร:
• ข้อ ข. (Calcium): แคลเซียมเป็นแร่ธาตุที่เป็นโครงสร้างหลักของกระดูกแข็ง (Bone) ไม่ใช่กระดูกอ่อนข้อต่อ (Cartilage)
• ข้อ ค. (Vitamin D): วิตามินดีทำหน้าที่เพิ่มการดูดซึมแคลเซียมและฟอสฟอรัสที่ลำไส้เพื่อเสริมความแข็งแรงของกระดูกแข็ง
• ข้อ ง. (Uric acid): กรดยูริกเป็นของเสียจากการสลายพิวรีน หากสะสมในข้อจะทำให้เกิดโรคเกาต์ ไม่ใช่องค์ประกอบของกระดูกอ่อน
• ข้อ จ. (Fibrin): ไฟบรินเป็นโปรตีนที่เกี่ยวข้องกับกระบวนการแข็งตัวของเลือด ไม่มีบทบาทเป็นโครงสร้างของกระดูกอ่อนข้อต่อ</t>
        </is>
      </c>
      <c r="L177" s="186" t="n"/>
      <c r="M177" s="186" t="inlineStr">
        <is>
          <t>Musculoskeletal</t>
        </is>
      </c>
      <c r="N177" s="186" t="inlineStr">
        <is>
          <t>Osteoarthritis</t>
        </is>
      </c>
      <c r="O177" s="185" t="inlineStr">
        <is>
          <t>Clinic</t>
        </is>
      </c>
      <c r="P177" s="186" t="inlineStr">
        <is>
          <t>ข้อ 46 Mock Musculo RxCU84</t>
        </is>
      </c>
      <c r="Q177" s="185" t="inlineStr">
        <is>
          <t>ข้อสอบจำลอง</t>
        </is>
      </c>
      <c r="R177" s="185" t="inlineStr">
        <is>
          <t>Mock RxCU84</t>
        </is>
      </c>
      <c r="S177" s="185" t="inlineStr">
        <is>
          <t>CASE-MS-12S-OA-02</t>
        </is>
      </c>
    </row>
    <row r="178" ht="24" customHeight="1" s="49">
      <c r="A178" s="185" t="n">
        <v>176</v>
      </c>
      <c r="B178" s="186"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t>
        </is>
      </c>
      <c r="C178" s="186" t="inlineStr">
        <is>
          <t>การฉีดคอร์ติโคสเตียรอยด์เข้าข้อ (Intra-articular) มีข้อจำกัดอย่างไร?</t>
        </is>
      </c>
      <c r="D178" s="186" t="n"/>
      <c r="E178" s="186" t="inlineStr">
        <is>
          <t>ห้ามฉีดเกินปีละ 1 ครั้ง</t>
        </is>
      </c>
      <c r="F178" s="186" t="inlineStr">
        <is>
          <t>ให้ผลลดปวดเพียงระยะสั้น (Short-term) ไม่ชะลอโรค</t>
        </is>
      </c>
      <c r="G178" s="186" t="inlineStr">
        <is>
          <t>ทำให้กระดูกงอก</t>
        </is>
      </c>
      <c r="H178" s="186" t="inlineStr">
        <is>
          <t>ลดปวดถาวร</t>
        </is>
      </c>
      <c r="I178" s="186" t="inlineStr">
        <is>
          <t>ใช้เป็น First-line เสมอ</t>
        </is>
      </c>
      <c r="J178" s="185" t="n">
        <v>2</v>
      </c>
      <c r="K178" s="186" t="inlineStr">
        <is>
          <t>✅ คำตอบที่ถูกต้อง: ข้อ ข. ให้ผลลดปวดเพียงระยะสั้น (Short-term) ไม่ชะลอโรค
🎯 ทำไมข้อนี้ถึงถูก:
การฉีดยาสเตียรอยด์เข้าข้อ (Intra-articular Corticosteroids) มีข้อจำกัดคือให้ผลบรรเทาอาการปวดและลดการอักเสบเพียงระยะสั้น (Short-term relief ประมาณ 4-8 สัปดาห์) ไม่มีผลในการชะลอการดำเนินโรค และไม่ควรฉีดบ่อยเกินไป (ไม่เกิน 3-4 ครั้งต่อปีต่อข้อ) เพราะอาจเร่งการเสื่อมของกระดูกอ่อน
🔍 ข้ออื่นผิดเพราะอะไร:
• ข้อ ก. (ห้ามฉีดเกินปีละ 1 ครั้ง): การฉีดคอร์ติโคสเตียรอยด์เข้าข้อสามารถฉีดซ้ำได้ทุก 3-4 เดือน หรือประมาณ 3-4 ครั้งต่อปีตามความจำเป็นทางคลินิก
• ข้อ ค. (ทำให้กระดูกงอก): คอร์ติโคสเตียรอยด์อาจทำให้กระดูกอ่อนผิวข้อเสื่อมเร็วขึ้นหากฉีดบ่อยเกินไป แต่ไม่ได้กระตุ้นให้เกิดกระดูกงอก
• ข้อ ง. (ลดปวดถาวร): ยาเพียงแค่ลดกระบวนการอักเสบชั่วคราว ไม่สามารถแก้ความเสื่อมของโครงสร้างข้อเพื่อลดปวดอย่างถาวรได้
• ข้อ จ. (ใช้เป็น First-line เสมอ): Guideline แนะนำให้ใช้ Topical หรือ Oral NSAIDs เป็น First-line ส่วนการฉีดเข้าข้อพิจารณาเมื่อใช้ยาอื่นไม่ได้ผลหรือมีข้ออักเสบเฉียบพลันรุนแรง</t>
        </is>
      </c>
      <c r="L178" s="186" t="n"/>
      <c r="M178" s="186" t="inlineStr">
        <is>
          <t>Musculoskeletal</t>
        </is>
      </c>
      <c r="N178" s="186" t="inlineStr">
        <is>
          <t>Osteoarthritis</t>
        </is>
      </c>
      <c r="O178" s="185" t="inlineStr">
        <is>
          <t>Clinic</t>
        </is>
      </c>
      <c r="P178" s="186" t="inlineStr">
        <is>
          <t>ข้อ 47 Mock Musculo RxCU84</t>
        </is>
      </c>
      <c r="Q178" s="185" t="inlineStr">
        <is>
          <t>ข้อสอบจำลอง</t>
        </is>
      </c>
      <c r="R178" s="185" t="inlineStr">
        <is>
          <t>Mock RxCU84</t>
        </is>
      </c>
      <c r="S178" s="185" t="inlineStr">
        <is>
          <t>CASE-MS-12S-OA-02</t>
        </is>
      </c>
    </row>
    <row r="179" ht="24" customHeight="1" s="49">
      <c r="A179" s="185" t="n">
        <v>177</v>
      </c>
      <c r="B179" s="186"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t>
        </is>
      </c>
      <c r="C179" s="186" t="inlineStr">
        <is>
          <t>หากผู้ป่วยแพ้ยา NSAIDs รุนแรง ยาใดเป็นตัวเลือกถัดไปในการลดปวด?</t>
        </is>
      </c>
      <c r="D179" s="186" t="n"/>
      <c r="E179" s="186" t="inlineStr">
        <is>
          <t>Duloxetine หรือ Tramadol</t>
        </is>
      </c>
      <c r="F179" s="186" t="inlineStr">
        <is>
          <t>Colchicine</t>
        </is>
      </c>
      <c r="G179" s="186" t="inlineStr">
        <is>
          <t>Allopurinol</t>
        </is>
      </c>
      <c r="H179" s="186" t="inlineStr">
        <is>
          <t>Methotrexate</t>
        </is>
      </c>
      <c r="I179" s="186" t="inlineStr">
        <is>
          <t>Prednisolone</t>
        </is>
      </c>
      <c r="J179" s="185" t="n">
        <v>1</v>
      </c>
      <c r="K179" s="186" t="inlineStr">
        <is>
          <t>✅ คำตอบที่ถูกต้อง: ข้อ ก. Duloxetine หรือ Tramadol
🎯 ทำไมข้อนี้ถึงถูก:
ตาม ACR 2019 Guideline หากผู้ป่วยมีข้อห้ามใช้หรือแพ้ยา NSAIDs ยาแก้ปวดทางเลือกที่มีคำแนะนำสนับสนุนให้ใช้ในการรักษาอาการปวดเรื้อรังจากข้อเข่าเสื่อมคือ Duloxetine (SNRI) หรือ Tramadol
🔍 ข้ออื่นผิดเพราะอะไร:
• ข้อ ข. (Colchicine): Colchicine มีกลไกยับยั้งการรวมตัวของ microtubule ใช้ลดการอักเสบเฉียบพลันในโรคเกาต์ ไม่มีข้อบ่งใช้ในข้อเข่าเสื่อม
• ข้อ ค. (Allopurinol): Allopurinol เป็นยาคลายกรดยูริกโดยยับยั้งเอนไซม์ xanthine oxidase ใช้ป้องกันเกาต์กำเริบ ไม่ใช่ยาลดปวดข้อเข่าเสื่อม
• ข้อ ง. (Methotrexate): Methotrexate เป็น DMARDs ใช้ปรับภูมิคุ้มกันในโรครูมาตอยด์ ไม่มีบทบาทรักษาอาการปวดจากภาวะข้อเข่าเสื่อม
• ข้อ จ. (Prednisolone): Prednisolone ชนิดรับประทานไม่แนะนำให้ใช้ในข้อเข่าเสื่อม เนื่องจากไม่ได้ผลดีและเสี่ยงต่อผลข้างเคียงทั่วร่างกายเมื่อใช้ระยะยาว</t>
        </is>
      </c>
      <c r="L179" s="186" t="n"/>
      <c r="M179" s="186" t="inlineStr">
        <is>
          <t>Musculoskeletal</t>
        </is>
      </c>
      <c r="N179" s="186" t="inlineStr">
        <is>
          <t>Osteoarthritis</t>
        </is>
      </c>
      <c r="O179" s="185" t="inlineStr">
        <is>
          <t>Clinic</t>
        </is>
      </c>
      <c r="P179" s="186" t="inlineStr">
        <is>
          <t>ข้อ 48 Mock Musculo RxCU84</t>
        </is>
      </c>
      <c r="Q179" s="185" t="inlineStr">
        <is>
          <t>ข้อสอบจำลอง</t>
        </is>
      </c>
      <c r="R179" s="185" t="inlineStr">
        <is>
          <t>Mock RxCU84</t>
        </is>
      </c>
      <c r="S179" s="185" t="inlineStr">
        <is>
          <t>CASE-MS-12S-OA-02</t>
        </is>
      </c>
    </row>
    <row r="180" ht="24" customHeight="1" s="49">
      <c r="A180" s="185" t="n">
        <v>178</v>
      </c>
      <c r="B180" s="186"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t>
        </is>
      </c>
      <c r="C180" s="186" t="inlineStr">
        <is>
          <t>ยากลุ่ม SYSADOA (เช่น Glucosamine) Guideline ปัจจุบัน (ACR) แนะนำอย่างไร?</t>
        </is>
      </c>
      <c r="D180" s="186" t="n"/>
      <c r="E180" s="186" t="inlineStr">
        <is>
          <t>แนะนำอย่างยิ่งให้ใช้ทุกราย</t>
        </is>
      </c>
      <c r="F180" s="186" t="inlineStr">
        <is>
          <t>ไม่แนะนำให้ใช้ (Strongly against) หรือแนะนำอย่างมีเงื่อนไขว่าอาจใช้ใน OA Knee</t>
        </is>
      </c>
      <c r="G180" s="186" t="inlineStr">
        <is>
          <t>แทนที่ NSAID ได้เลย</t>
        </is>
      </c>
      <c r="H180" s="186" t="inlineStr">
        <is>
          <t>ใช้รักษา RA ได้</t>
        </is>
      </c>
      <c r="I180" s="186" t="inlineStr">
        <is>
          <t>ใช้ป้องกันกระดูกหัก</t>
        </is>
      </c>
      <c r="J180" s="185" t="n">
        <v>2</v>
      </c>
      <c r="K180" s="186" t="inlineStr">
        <is>
          <t>✅ คำตอบที่ถูกต้อง: ข้อ ข. ไม่แนะนำให้ใช้ (Strongly against) หรือแนะนำอย่างมีเงื่อนไขว่าอาจใช้ใน OA Knee
🎯 ทำไมข้อนี้ถึงถูก:
ตาม ACR 2019 Guideline มีคำแนะนำอย่างยิ่งไม่สนับสนุนให้ใช้ (Strongly recommended against) ยา Glucosamine และ Chondroitin ในการรักษา Knee and Hip OA เนื่องจากหลักฐานทางคลินิกพบว่าประสิทธิภาพไม่แตกต่างจากยาหลอกอย่างมีนัยสำคัญ
🔍 ข้ออื่นผิดเพราะอะไร:
• ข้อ ก. (แนะนำอย่างยิ่งให้ใช้ทุกราย): OARSI และ ACR guideline ไม่แนะนำให้ใช้ SYSADOA เป็นประจำทุกรายเนื่องจากหลักฐานด้านประสิทธิภาพยังขัดแย้งกัน
• ข้อ ค. (แทนที่ NSAID ได้เลย): ยาไม่มีฤทธิ์ต้านการอักเสบหรือระงับปวดที่รวดเร็วและมีประสิทธิภาพเทียบเท่า NSAIDs จึงไม่สามารถใช้ทดแทนได้โดยตรง
• ข้อ ง. (ใช้รักษา RA ได้): Rheumatoid arthritis เป็นโรคแพ้ภูมิตัวเองที่ต้องรักษาด้วย DMARDs ยา SYSADOA ไม่มีกลไกปรับเปลี่ยนภูมิคุ้มกัน
• ข้อ จ. (ใช้ป้องกันกระดูกหัก): ยาไม่ได้เพิ่มความหนาแน่นของมวลกระดูก จึงไม่สามารถใช้ป้องกันภาวะกระดูกหักจากโรคกระดูกพรุนได้</t>
        </is>
      </c>
      <c r="L180" s="186" t="n"/>
      <c r="M180" s="186" t="inlineStr">
        <is>
          <t>Musculoskeletal</t>
        </is>
      </c>
      <c r="N180" s="186" t="inlineStr">
        <is>
          <t>Osteoarthritis</t>
        </is>
      </c>
      <c r="O180" s="185" t="inlineStr">
        <is>
          <t>Clinic</t>
        </is>
      </c>
      <c r="P180" s="186" t="inlineStr">
        <is>
          <t>ข้อ 49 Mock Musculo RxCU84</t>
        </is>
      </c>
      <c r="Q180" s="185" t="inlineStr">
        <is>
          <t>ข้อสอบจำลอง</t>
        </is>
      </c>
      <c r="R180" s="185" t="inlineStr">
        <is>
          <t>Mock RxCU84</t>
        </is>
      </c>
      <c r="S180" s="185" t="inlineStr">
        <is>
          <t>CASE-MS-12S-OA-02</t>
        </is>
      </c>
    </row>
    <row r="181" ht="24" customHeight="1" s="49">
      <c r="A181" s="185" t="n">
        <v>179</v>
      </c>
      <c r="B181" s="186"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t>
        </is>
      </c>
      <c r="C181" s="186" t="inlineStr">
        <is>
          <t>ตามแนวทาง ACR 2019 ยาใดจัดเป็น first-line ที่แนะนำอย่างยิ่ง สำหรับข้อเข่าเสื่อมในผู้สูงอายุรายนี้</t>
        </is>
      </c>
      <c r="D181" s="186" t="n"/>
      <c r="E181" s="186" t="inlineStr">
        <is>
          <t>Paracetamol</t>
        </is>
      </c>
      <c r="F181" s="186" t="inlineStr">
        <is>
          <t>Tramadol</t>
        </is>
      </c>
      <c r="G181" s="186" t="inlineStr">
        <is>
          <t>Topical NSAIDs</t>
        </is>
      </c>
      <c r="H181" s="186" t="inlineStr">
        <is>
          <t>Intra-articular hyaluronic acid</t>
        </is>
      </c>
      <c r="I181" s="186" t="inlineStr">
        <is>
          <t>Glucosamine</t>
        </is>
      </c>
      <c r="J181" s="185" t="n">
        <v>3</v>
      </c>
      <c r="K181" s="186" t="inlineStr">
        <is>
          <t>✅ คำตอบที่ถูกต้อง: ข้อ ค. Topical NSAIDs
🎯 ทำไมข้อนี้ถึงถูก:
ACR 2019 แนะนำ Topical NSAIDs เป็น First-line therapy ที่แนะนำอย่างยิ่ง (Strongly recommended) สำหรับข้อเข่าเสื่อมในผู้สูงอายุ เนื่องจากปลอดภัยต่อระบบต่างๆ สูงกว่า Oral NSAIDs
🔍 ข้ออื่นผิดเพราะอะไร:
• ข้อ ก. (Paracetamol): Paracetamol ไม่แนะนำให้เป็น First-line เนื่องจากมีประสิทธิภาพลดปวดข้อเข่าเสื่อมต่ำกว่า NSAIDs อย่างมีนัยสำคัญ
• ข้อ ข. (Tramadol): Tramadol เป็น weak opioid ที่แนะนำให้ใช้แบบมีเงื่อนไขเมื่อผู้ป่วยมีข้อห้ามใช้ NSAIDs เนื่องจากเสี่ยงต่ออาการไม่พึงประสงค์ทางระบบประสาท
• ข้อ ง. (Intra-articular hyaluronic acid): Intra-articular hyaluronic acid มีคำแนะนำแบบมีเงื่อนไขหรืออาจไม่แนะนำในบาง guideline เนื่องจากให้ผลลดปวดไม่ชัดเจนเมื่อเทียบกับยาหลอก
• ข้อ จ. (Glucosamine): Glucosamine ถูกแนะนำอย่างมีเงื่อนไขว่าไม่ควรใช้ (Strongly against ใน ACR 2019) เพราะไม่มีหลักฐานเพียงพอถึงประโยชน์ทางคลินิกที่ชัดเจน</t>
        </is>
      </c>
      <c r="L181" s="186" t="n"/>
      <c r="M181" s="186" t="inlineStr">
        <is>
          <t>Musculoskeletal</t>
        </is>
      </c>
      <c r="N181" s="186" t="inlineStr">
        <is>
          <t>Osteoarthritis</t>
        </is>
      </c>
      <c r="O181" s="185" t="inlineStr">
        <is>
          <t>Clinic</t>
        </is>
      </c>
      <c r="P181" s="186" t="inlineStr">
        <is>
          <t>ข้อ 50 Mock Musculo RxCU84</t>
        </is>
      </c>
      <c r="Q181" s="185" t="inlineStr">
        <is>
          <t>ข้อสอบจำลอง</t>
        </is>
      </c>
      <c r="R181" s="185" t="inlineStr">
        <is>
          <t>Mock RxCU84</t>
        </is>
      </c>
      <c r="S181" s="185" t="inlineStr">
        <is>
          <t>CASE-MS-12S-OA-02</t>
        </is>
      </c>
    </row>
    <row r="182" ht="24" customHeight="1" s="49">
      <c r="A182" s="185" t="n">
        <v>180</v>
      </c>
      <c r="B182" s="186"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t>
        </is>
      </c>
      <c r="C182" s="186" t="inlineStr">
        <is>
          <t>ยาต้านพิษของภาวะได้รับ paracetamol เกินขนาดคือข้อใด</t>
        </is>
      </c>
      <c r="D182" s="186" t="n"/>
      <c r="E182" s="186" t="inlineStr">
        <is>
          <t>Naloxone</t>
        </is>
      </c>
      <c r="F182" s="186" t="inlineStr">
        <is>
          <t>Flumazenil</t>
        </is>
      </c>
      <c r="G182" s="186" t="inlineStr">
        <is>
          <t>Vitamin K</t>
        </is>
      </c>
      <c r="H182" s="186" t="inlineStr">
        <is>
          <t>N-acetylcysteine</t>
        </is>
      </c>
      <c r="I182" s="186" t="inlineStr">
        <is>
          <t>Leucovorin</t>
        </is>
      </c>
      <c r="J182" s="185" t="n">
        <v>4</v>
      </c>
      <c r="K182" s="186" t="inlineStr">
        <is>
          <t>✅ คำตอบที่ถูกต้อง: ข้อ ง. N-acetylcysteine
🎯 ทำไมข้อนี้ถึงถูก:
N-acetylcysteine: (NAC) เป็นยาต้านพิษ (Antidote) จำเพาะสำหรับภาวะ Paracetamol overdose โดยทำหน้าที่เป็นสารตั้งต้นในการสังเคราะห์ Glutathione เพื่อจับกับสารพิษ NAPQI
🔍 ข้ออื่นผิดเพราะอะไร:
• ข้อ ก. (Naloxone): Naloxone เป็นยาต้านฤทธิ์ของกลุ่ม opioids โดยแย่งจับที่ Mu-receptor ไม่สามารถแก้พิษจาก paracetamol ได้
• ข้อ ข. (Flumazenil): Flumazenil เป็น antidote สำหรับแก้พิษจากการได้รับยากลุ่ม benzodiazepines เกินขนาด
• ข้อ ค. (Vitamin K): Vitamin K ใช้ต้านฤทธิ์ยาต้านการแข็งตัวของเลือดจำพวก warfarin โดยเสริมการสร้าง clotting factors
• ข้อ จ. (Leucovorin): Leucovorin (Folinic acid) ใช้เป็น rescue therapy เพื่อลดพิษของยา methotrexate ต่อเซลล์ปกติ</t>
        </is>
      </c>
      <c r="L182" s="186" t="n"/>
      <c r="M182" s="186" t="inlineStr">
        <is>
          <t>Musculoskeletal</t>
        </is>
      </c>
      <c r="N182" s="186" t="inlineStr">
        <is>
          <t>Osteoarthritis</t>
        </is>
      </c>
      <c r="O182" s="185" t="inlineStr">
        <is>
          <t>Clinic</t>
        </is>
      </c>
      <c r="P182" s="186" t="inlineStr">
        <is>
          <t>ข้อ 51 Mock Musculo RxCU84</t>
        </is>
      </c>
      <c r="Q182" s="185" t="inlineStr">
        <is>
          <t>ข้อสอบจำลอง</t>
        </is>
      </c>
      <c r="R182" s="185" t="inlineStr">
        <is>
          <t>Mock RxCU84</t>
        </is>
      </c>
      <c r="S182" s="185" t="inlineStr">
        <is>
          <t>CASE-MS-12S-OA-02</t>
        </is>
      </c>
    </row>
    <row r="183" ht="24" customHeight="1" s="49">
      <c r="A183" s="185" t="n">
        <v>181</v>
      </c>
      <c r="B183" s="186"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t>
        </is>
      </c>
      <c r="C183" s="186" t="inlineStr">
        <is>
          <t>หากผู้ป่วยมีข้อห้ามใช้ NSAIDs และปวดเรื้อรัง ยาใดเหมาะสมที่สุด</t>
        </is>
      </c>
      <c r="D183" s="186" t="n"/>
      <c r="E183" s="186" t="inlineStr">
        <is>
          <t>Duloxetine</t>
        </is>
      </c>
      <c r="F183" s="186" t="inlineStr">
        <is>
          <t>Colchicine</t>
        </is>
      </c>
      <c r="G183" s="186" t="inlineStr">
        <is>
          <t>Allopurinol</t>
        </is>
      </c>
      <c r="H183" s="186" t="inlineStr">
        <is>
          <t>Prednisolone ระยะยาว</t>
        </is>
      </c>
      <c r="I183" s="186" t="inlineStr">
        <is>
          <t>Aspirin ขนาดสูง</t>
        </is>
      </c>
      <c r="J183" s="185" t="n">
        <v>1</v>
      </c>
      <c r="K183" s="186" t="inlineStr">
        <is>
          <t>✅ คำตอบที่ถูกต้อง: ข้อ ก. Duloxetine
🎯 ทำไมข้อนี้ถึงถูก:
เป็นยาต้านเศร้ากลุ่ม SNRI ที่ได้รับการรับรองจาก FDA และแนะนำใน ACR guideline สำหรับอาการปวดเรื้อรังจากกระดูกและกล้ามเนื้อ รวมถึงข้อเข่าเสื่อมในผู้ป่วยที่มีข้อห้ามใช้ NSAIDs
🔍 ข้ออื่นผิดเพราะอะไร:
• ข้อ ข. (Colchicine): Colchicine ลดการอักเสบผ่านการยับยั้ง microtubule polymerization ใช้ในโรคเกาต์เฉียบพลัน ไม่มีผลลดปวดในข้อเสื่อม
• ข้อ ค. (Allopurinol): Allopurinol ยับยั้ง xanthine oxidase เพื่อลดการสร้างกรดยูริกในเลือด ไม่มีฤทธิ์แก้ปวดหรือแก้อักเสบในข้อเข่าเสื่อม
• ข้อ ง. (Prednisolone ระยะยาว): Systemic corticosteroids ไม่แนะนำให้ใช้ระยะยาวในโรคข้อเข่าเสื่อมเนื่องจากผลข้างเคียงสูงและไม่มีประโยชน์ในการชะลอโรค
• ข้อ จ. (Aspirin ขนาดสูง): Aspirin ขนาดสูงมีผลข้างเคียงต่อระบบทางเดินอาหารและเพิ่มความเสี่ยงเลือดออก ไม่นิยมนำมาใช้แก้ปวดข้อเข่าเสื่อมในปัจจุบัน</t>
        </is>
      </c>
      <c r="L183" s="186" t="n"/>
      <c r="M183" s="186" t="inlineStr">
        <is>
          <t>Musculoskeletal</t>
        </is>
      </c>
      <c r="N183" s="186" t="inlineStr">
        <is>
          <t>Osteoarthritis</t>
        </is>
      </c>
      <c r="O183" s="185" t="inlineStr">
        <is>
          <t>Clinic</t>
        </is>
      </c>
      <c r="P183" s="186" t="inlineStr">
        <is>
          <t>ข้อ 52 Mock Musculo RxCU84</t>
        </is>
      </c>
      <c r="Q183" s="185" t="inlineStr">
        <is>
          <t>ข้อสอบจำลอง</t>
        </is>
      </c>
      <c r="R183" s="185" t="inlineStr">
        <is>
          <t>Mock RxCU84</t>
        </is>
      </c>
      <c r="S183" s="185" t="inlineStr">
        <is>
          <t>CASE-MS-12S-OA-02</t>
        </is>
      </c>
    </row>
    <row r="184" ht="24" customHeight="1" s="49">
      <c r="A184" s="185" t="n">
        <v>182</v>
      </c>
      <c r="B184" s="186"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t>
        </is>
      </c>
      <c r="C184" s="186" t="inlineStr">
        <is>
          <t>กลไกการบรรเทาปวดของ capsaicin ชนิดทาเฉพาะที่คือข้อใด</t>
        </is>
      </c>
      <c r="D184" s="186" t="n"/>
      <c r="E184" s="186" t="inlineStr">
        <is>
          <t>ยับยั้งเอนไซม์ cyclooxygenase</t>
        </is>
      </c>
      <c r="F184" s="186" t="inlineStr">
        <is>
          <t>กระตุ้น TRPV1 ทำให้ substance P พร่องลง</t>
        </is>
      </c>
      <c r="G184" s="186" t="inlineStr">
        <is>
          <t>ต้านตัวรับ μ-opioid</t>
        </is>
      </c>
      <c r="H184" s="186" t="inlineStr">
        <is>
          <t>ยับยั้ง xanthine oxidase</t>
        </is>
      </c>
      <c r="I184" s="186" t="inlineStr">
        <is>
          <t>ยับยั้งการเก็บกลับ serotonin</t>
        </is>
      </c>
      <c r="J184" s="185" t="n">
        <v>2</v>
      </c>
      <c r="K184" s="186" t="inlineStr">
        <is>
          <t>✅ คำตอบที่ถูกต้อง: ข้อ ข. กระตุ้น TRPV1 ทำให้ substance P พร่องลง
🎯 ทำไมข้อนี้ถึงถูก:
Capsaicin ออกฤทธิ์จับกับตัวรับ TRPV1 (Vanilloid receptor) บน nociceptor ทำให้เกิดการปลดปล่อยและทำให้ Substance P พร่องลง (Depletion of substance P) จึงลดการส่งผ่านกระแสประสาทความปวด
🔍 ข้ออื่นผิดเพราะอะไร:
• ข้อ ก. (ยับยั้งเอนไซม์ cyclooxygenase): ยับยั้งเอนไซม์ cyclooxygenase เป็นกลไกการออกฤทธิ์ของยา NSAIDs ในการลดการสร้าง prostaglandins
• ข้อ ค. (ต้านตัวรับ μ-opioid): ต้านตัวรับ mu-opioid เป็นกลไกการออกฤทธิ์ของยา naloxone ในการแก้พิษ opioids
• ข้อ ง. (ยับยั้ง xanthine oxidase): ยับยั้ง xanthine oxidase เป็นกลไกการออกฤทธิ์ของ allopurinol และ febuxostat ในการรักษาโรคเกาต์
• ข้อ จ. (ยับยั้งการเก็บกลับ serotonin): ยับยั้งการเก็บกลับ serotonin และ norepinephrine เป็นกลไกของ SNRI เช่น duloxetine ที่ช่วยลดปวดประสาท</t>
        </is>
      </c>
      <c r="L184" s="186" t="n"/>
      <c r="M184" s="186" t="inlineStr">
        <is>
          <t>Musculoskeletal</t>
        </is>
      </c>
      <c r="N184" s="186" t="inlineStr">
        <is>
          <t>Osteoarthritis</t>
        </is>
      </c>
      <c r="O184" s="185" t="inlineStr">
        <is>
          <t>Clinic</t>
        </is>
      </c>
      <c r="P184" s="186" t="inlineStr">
        <is>
          <t>ข้อ 53 Mock Musculo RxCU84</t>
        </is>
      </c>
      <c r="Q184" s="185" t="inlineStr">
        <is>
          <t>ข้อสอบจำลอง</t>
        </is>
      </c>
      <c r="R184" s="185" t="inlineStr">
        <is>
          <t>Mock RxCU84</t>
        </is>
      </c>
      <c r="S184" s="185" t="inlineStr">
        <is>
          <t>CASE-MS-12S-OA-02</t>
        </is>
      </c>
    </row>
    <row r="185" ht="24" customHeight="1" s="49">
      <c r="A185" s="185" t="n">
        <v>183</v>
      </c>
      <c r="B185" s="186"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t>
        </is>
      </c>
      <c r="C185" s="186" t="inlineStr">
        <is>
          <t>ตามแนวทาง ACR 2019 คำแนะนำต่อการใช้ glucosamine ในข้อเข่าเสื่อมคือข้อใด</t>
        </is>
      </c>
      <c r="D185" s="186" t="n"/>
      <c r="E185" s="186" t="inlineStr">
        <is>
          <t>แนะนำอย่างยิ่งให้ใช้ทุกราย</t>
        </is>
      </c>
      <c r="F185" s="186" t="inlineStr">
        <is>
          <t>ใช้แทน NSAIDs ได้</t>
        </is>
      </c>
      <c r="G185" s="186" t="inlineStr">
        <is>
          <t>ใช้รักษา RA</t>
        </is>
      </c>
      <c r="H185" s="186" t="inlineStr">
        <is>
          <t>ใช้ป้องกันกระดูกหัก</t>
        </is>
      </c>
      <c r="I185" s="186" t="inlineStr">
        <is>
          <t>ไม่แนะนำให้ใช้</t>
        </is>
      </c>
      <c r="J185" s="185" t="n">
        <v>5</v>
      </c>
      <c r="K185" s="186" t="inlineStr">
        <is>
          <t>✅ คำตอบที่ถูกต้อง: ข้อ จ. ไม่แนะนำให้ใช้
🎯 ทำไมข้อนี้ถึงถูก:
แนวทางเวชปฏิบัติ ACR 2019 ให้คำแนะนำไม่แนะนำให้ใช้ (Strongly against) ยา Glucosamine ในการรักษาข้อเข่าเสื่อมเนื่องจากขาดหลักฐานประสิทธิผลที่ชัดเจนเหนือยาหลอก
🔍 ข้ออื่นผิดเพราะอะไร:
• ข้อ ก. (แนะนำอย่างยิ่งให้ใช้ทุกราย): แนวทางปฏิบัติทางคลินิกปัจจุบันไม่สนับสนุนการใช้ glucosamine เป็นประจำทุกรายเนื่องจากประสิทธิภาพไม่เหนือกว่ายาหลอก
• ข้อ ข. (ใช้แทน NSAIDs ได้): Glucosamine ออกฤทธิ์ช้ามากและไม่มีฤทธิ์ต้านการอักเสบแบบเฉียบพลัน จึงไม่สามารถใช้เพื่อทดแทน NSAIDs ได้
• ข้อ ค. (ใช้รักษา RA): โรครูมาตอยด์เกิดจากกลไกทางภูมิคุ้มกัน ต้องรักษาด้วยยากลุ่ม DMARDs ซึ่ง glucosamine ไม่มีฤทธิ์ปรับภูมิคุ้มกัน
• ข้อ ง. (ใช้ป้องกันกระดูกหัก): Glucosamine เป็นเพียงองค์ประกอบของกระดูกอ่อนผิวข้อ ไม่ได้ช่วยเพิ่มมวลกระดูกแข็งเพื่อป้องกันกระดูกหัก</t>
        </is>
      </c>
      <c r="L185" s="186" t="n"/>
      <c r="M185" s="186" t="inlineStr">
        <is>
          <t>Musculoskeletal</t>
        </is>
      </c>
      <c r="N185" s="186" t="inlineStr">
        <is>
          <t>Osteoarthritis</t>
        </is>
      </c>
      <c r="O185" s="185" t="inlineStr">
        <is>
          <t>Clinic</t>
        </is>
      </c>
      <c r="P185" s="186" t="inlineStr">
        <is>
          <t>ข้อ 54 Mock Musculo RxCU84</t>
        </is>
      </c>
      <c r="Q185" s="185" t="inlineStr">
        <is>
          <t>ข้อสอบจำลอง</t>
        </is>
      </c>
      <c r="R185" s="185" t="inlineStr">
        <is>
          <t>Mock RxCU84</t>
        </is>
      </c>
      <c r="S185" s="185" t="inlineStr">
        <is>
          <t>CASE-MS-12S-OA-02</t>
        </is>
      </c>
    </row>
    <row r="186" ht="24" customHeight="1" s="49">
      <c r="A186" s="185" t="n">
        <v>184</v>
      </c>
      <c r="B186" s="186"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t>
        </is>
      </c>
      <c r="C186" s="186" t="inlineStr">
        <is>
          <t>ยาใดเป็น First-line ในการป้องกันกระดูกหักซ้ำสำหรับผู้ป่วยรายนี้?</t>
        </is>
      </c>
      <c r="D186" s="186" t="n"/>
      <c r="E186" s="186" t="inlineStr">
        <is>
          <t>Alendronate</t>
        </is>
      </c>
      <c r="F186" s="186" t="inlineStr">
        <is>
          <t>Raloxifene</t>
        </is>
      </c>
      <c r="G186" s="186" t="inlineStr">
        <is>
          <t>Estrogen</t>
        </is>
      </c>
      <c r="H186" s="186" t="inlineStr">
        <is>
          <t>Calcitonin</t>
        </is>
      </c>
      <c r="I186" s="186" t="inlineStr">
        <is>
          <t>Calcium</t>
        </is>
      </c>
      <c r="J186" s="185" t="n">
        <v>1</v>
      </c>
      <c r="K186" s="186" t="inlineStr">
        <is>
          <t>✅ คำตอบที่ถูกต้อง: ข้อ ก. Alendronate
🎯 ทำไมข้อนี้ถึงถูก:
ในหญิงสูงอายุที่เป็นโรคกระดูกพรุนรุนแรงและมีภาวะกระดูกสันหลังยุบตัว (Vertebral compression fracture) ยา First-line ที่เป็นมาตรฐานในการรักษาและป้องกันการเกิดกระดูกหักซ้ำคือยากลุ่ม Bisphosphonates เช่น Alendronate หรือ Zoledronic acid (หรือ Denosumab)
🔍 ข้ออื่นผิดเพราะอะไร:
• ข้อ ข. (Raloxifene): Raloxifene ช่วยลดความเสี่ยงเฉพาะกระดูกสันหลังหัก (Vertebral fracture) แต่ไม่มีหลักฐานชัดเจนในการป้องกัน Non-vertebral หรือ Hip fracture
• ข้อ ค. (Estrogen): Estrogen therapy ไม่แนะนำให้ใช้เป็น first-line ในการรักษากระดูกพรุนเนื่องจากเพิ่มความเสี่ยงต่อมะเร็งเต้านมและลิ่มเลือดอุดตัน
• ข้อ ง. (Calcitonin): Calcitonin มีประสิทธิภาพต่ำในการลดความเสี่ยงกระดูกหักเมื่อเทียบกับยาอื่น มักสงวนไว้ใช้ในกรณีที่มีอาการปวดจากกระดูกสันหลังหักเฉียบพลัน
• ข้อ จ. (Calcium): Calcium เพียงตัวเดียวไม่เพียงพอในการรักษาโรคกระดูกพรุนรุนแรง จำเป็นต้องใช้ควบคู่กับยาต้านการสลายกระดูก</t>
        </is>
      </c>
      <c r="L186" s="186" t="n"/>
      <c r="M186" s="186" t="inlineStr">
        <is>
          <t>Musculoskeletal</t>
        </is>
      </c>
      <c r="N186" s="186" t="inlineStr">
        <is>
          <t>Osteoporosis</t>
        </is>
      </c>
      <c r="O186" s="185" t="inlineStr">
        <is>
          <t>Clinic</t>
        </is>
      </c>
      <c r="P186" s="186" t="inlineStr">
        <is>
          <t>ข้อ 55 Mock Musculo RxCU84</t>
        </is>
      </c>
      <c r="Q186" s="185" t="inlineStr">
        <is>
          <t>ข้อสอบจำลอง</t>
        </is>
      </c>
      <c r="R186" s="185" t="inlineStr">
        <is>
          <t>Mock RxCU84</t>
        </is>
      </c>
      <c r="S186" s="185" t="inlineStr">
        <is>
          <t>CASE-MS-12S-OSTEO-01</t>
        </is>
      </c>
    </row>
    <row r="187" ht="24" customHeight="1" s="49">
      <c r="A187" s="185" t="n">
        <v>185</v>
      </c>
      <c r="B187" s="186"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t>
        </is>
      </c>
      <c r="C187" s="186" t="inlineStr">
        <is>
          <t>คำแนะนำการบริหารยา Alendronate ที่ถูกต้องคือข้อใด?</t>
        </is>
      </c>
      <c r="D187" s="186" t="n"/>
      <c r="E187" s="186" t="inlineStr">
        <is>
          <t>กินหลังอาหารทันที</t>
        </is>
      </c>
      <c r="F187" s="186" t="inlineStr">
        <is>
          <t>กินก่อนนอน</t>
        </is>
      </c>
      <c r="G187" s="186" t="inlineStr">
        <is>
          <t>กินตอนเช้าขณะท้องว่าง ดื่มน้ำเปล่าเต็มแก้ว และตั้งตรง 30 นาที</t>
        </is>
      </c>
      <c r="H187" s="186" t="inlineStr">
        <is>
          <t>เคี้ยวให้ละเอียดก่อนกลืน</t>
        </is>
      </c>
      <c r="I187" s="186" t="inlineStr">
        <is>
          <t>กินพร้อมนม</t>
        </is>
      </c>
      <c r="J187" s="185" t="n">
        <v>3</v>
      </c>
      <c r="K187" s="186" t="inlineStr">
        <is>
          <t>✅ คำตอบที่ถูกต้อง: ข้อ ค. กินตอนเช้าขณะท้องว่าง ดื่มน้ำเปล่าเต็มแก้ว และตั้งตรง 30 นาที
🎯 ทำไมข้อนี้ถึงถูก:
คำแนะนำการรับประทาน Oral Bisphosphonates (Alendronate) ที่ถูกต้องคือ: รับประทานในตอนเช้าทันทีหลังตื่นนอน ขณะท้องว่าง ดื่มน้ำเปล่าตามเต็มแก้ว (200-250 mL) ห้ามเคี้ยวหรืออมยา และต้องนั่งหรือยืนตัวตรงอย่างน้อย 30 นาทีหลังทานยา ห้ามเอนตัวนอน และห้ามรับประทานอาหาร เครื่องดื่ม หรือยาอื่นเป็นเวลาอย่างน้อย 30 นาที เพื่อป้องกันการระคายเคืองและแผลที่หลอดอาหาร (Esophageal ulceration)
🔍 ข้ออื่นผิดเพราะอะไร:
• ข้อ ก. (กินหลังอาหารทันที): ยาดูดซึมได้น้อยมากทางเดินอาหาร อาหารจะไปรบกวนการดูดซึมยาจนแทบไม่เหลือยาเข้าสู่กระแสเลือด
• ข้อ ข. (กินก่อนนอน): การนอนหลังกินยาจะเพิ่มความเสี่ยงอย่างมากในการเกิดแผลหรือหลอดอาหารอักเสบ (Esophagitis)
• ข้อ ง. (เคี้ยวให้ละเอียดก่อนกลืน): ยาอาจทำให้เกิดการระคายเคืองต่อเยื่อบุช่องปากและหลอดอาหารอย่างรุนแรงหากเคี้ยวหรืออมไว้ในปาก
• ข้อ จ. (กินพร้อมนม): แคลเซียมในนมจะเกิดสารประกอบเชิงซ้อน (Chelation) กับยา ทำให้ยาลดการดูดซึมลงอย่างสิ้นเชิง</t>
        </is>
      </c>
      <c r="L187" s="186" t="n"/>
      <c r="M187" s="186" t="inlineStr">
        <is>
          <t>Musculoskeletal</t>
        </is>
      </c>
      <c r="N187" s="186" t="inlineStr">
        <is>
          <t>Osteoporosis</t>
        </is>
      </c>
      <c r="O187" s="185" t="inlineStr">
        <is>
          <t>Clinic</t>
        </is>
      </c>
      <c r="P187" s="186" t="inlineStr">
        <is>
          <t>ข้อ 56 Mock Musculo RxCU84</t>
        </is>
      </c>
      <c r="Q187" s="185" t="inlineStr">
        <is>
          <t>ข้อสอบจำลอง</t>
        </is>
      </c>
      <c r="R187" s="185" t="inlineStr">
        <is>
          <t>Mock RxCU84</t>
        </is>
      </c>
      <c r="S187" s="185" t="inlineStr">
        <is>
          <t>CASE-MS-12S-OSTEO-01</t>
        </is>
      </c>
    </row>
    <row r="188" ht="24" customHeight="1" s="49">
      <c r="A188" s="185" t="n">
        <v>186</v>
      </c>
      <c r="B188" s="186"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t>
        </is>
      </c>
      <c r="C188" s="186" t="inlineStr">
        <is>
          <t>ปริมาณแคลเซียมและวิตามินดีที่แนะนำต่อวัน (Total intake) ในหญิงสูงอายุ &gt; 50 ปี คือเท่าใด?</t>
        </is>
      </c>
      <c r="D188" s="186" t="n"/>
      <c r="E188" s="186" t="inlineStr">
        <is>
          <t>Ca 500 mg, Vit D 400 IU</t>
        </is>
      </c>
      <c r="F188" s="186" t="inlineStr">
        <is>
          <t>Ca 1200 mg, Vit D 800-1000 IU</t>
        </is>
      </c>
      <c r="G188" s="186" t="inlineStr">
        <is>
          <t>Ca 2000 mg, Vit D 2000 IU</t>
        </is>
      </c>
      <c r="H188" s="186" t="inlineStr">
        <is>
          <t>Ca 800 mg, Vit D 400 IU</t>
        </is>
      </c>
      <c r="I188" s="186" t="inlineStr">
        <is>
          <t>Ca 1500 mg, Vit D 400 IU</t>
        </is>
      </c>
      <c r="J188" s="185" t="n">
        <v>2</v>
      </c>
      <c r="K188" s="186" t="inlineStr">
        <is>
          <t>✅ คำตอบที่ถูกต้อง: ข้อ ข. Ca 1200 mg, Vit D 800-1000 IU
🎯 ทำไมข้อนี้ถึงถูก:
ตาม NOF และ National Osteoporosis Guidelines ปริมาณแคลเซียมและวิตามินดีที่แนะนำรวมต่อวัน (Total intake จากอาหารร่วมกับยาบำรุง) สำหรับหญิงอายุมากกว่า 50 ปี คือ แคลเซียม (Elemental calcium) 1,200 mg/day และ วิตามินดี (Vitamin D) 800 - 1,000 IU/day
🔍 ข้ออื่นผิดเพราะอะไร:
• ข้อ ก. (Ca 500 mg, Vit D 400 IU): ปริมาณแคลเซียม 500 mg และวิตามินดี 400 IU ต่ำเกินไปสำหรับการรักษาสมดุลกระดูกในหญิงวัยหมดประจำเดือน
• ข้อ ค. (Ca 2000 mg, Vit D 2000 IU): ปริมาณแคลเซียม 2000 mg สูงเกินไปและเพิ่มความเสี่ยงต่อการเกิดนิ่วในไต รวมถึงโรคหลอดเลือดหัวใจ
• ข้อ ง. (Ca 800 mg, Vit D 400 IU): ปริมาณแคลเซียม 800 mg และวิตามินดี 400 IU ยังไม่ถึงระดับเป้าหมายขั้นต่ำที่แนะนำในแนวทางเวชปฏิบัติส่วนใหญ่
• ข้อ จ. (Ca 1500 mg, Vit D 400 IU): ปริมาณแคลเซียม 1500 mg เกินกว่าที่แนะนำต่อวัน อาจเกิดผลข้างเคียงทางระบบทางเดินอาหารและไต โดยที่ไม่ได้ประโยชน์ต่อกระดูกเพิ่มขึ้น</t>
        </is>
      </c>
      <c r="L188" s="186" t="n"/>
      <c r="M188" s="186" t="inlineStr">
        <is>
          <t>Musculoskeletal</t>
        </is>
      </c>
      <c r="N188" s="186" t="inlineStr">
        <is>
          <t>Osteoporosis</t>
        </is>
      </c>
      <c r="O188" s="185" t="inlineStr">
        <is>
          <t>Clinic</t>
        </is>
      </c>
      <c r="P188" s="186" t="inlineStr">
        <is>
          <t>ข้อ 57 Mock Musculo RxCU84</t>
        </is>
      </c>
      <c r="Q188" s="185" t="inlineStr">
        <is>
          <t>ข้อสอบจำลอง</t>
        </is>
      </c>
      <c r="R188" s="185" t="inlineStr">
        <is>
          <t>Mock RxCU84</t>
        </is>
      </c>
      <c r="S188" s="185" t="inlineStr">
        <is>
          <t>CASE-MS-12S-OSTEO-01</t>
        </is>
      </c>
    </row>
    <row r="189" ht="24" customHeight="1" s="49">
      <c r="A189" s="185" t="n">
        <v>187</v>
      </c>
      <c r="B189" s="186"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t>
        </is>
      </c>
      <c r="C189" s="186" t="inlineStr">
        <is>
          <t>กลไกของยา Bisphosphonates คืออะไร?</t>
        </is>
      </c>
      <c r="D189" s="186" t="n"/>
      <c r="E189" s="186" t="inlineStr">
        <is>
          <t>กระตุ้น Osteoblast</t>
        </is>
      </c>
      <c r="F189" s="186" t="inlineStr">
        <is>
          <t>ยับยั้ง RANKL</t>
        </is>
      </c>
      <c r="G189" s="186" t="inlineStr">
        <is>
          <t>ยับยั้งการทำงานของ Osteoclast ชักนำให้เกิด Apoptosis</t>
        </is>
      </c>
      <c r="H189" s="186" t="inlineStr">
        <is>
          <t>เป็นฮอร์โมนทดแทน</t>
        </is>
      </c>
      <c r="I189" s="186" t="inlineStr">
        <is>
          <t>จับกับแคลเซียมในลำไส้ เฉลย</t>
        </is>
      </c>
      <c r="J189" s="185" t="n">
        <v>3</v>
      </c>
      <c r="K189" s="186" t="inlineStr">
        <is>
          <t>✅ คำตอบที่ถูกต้อง: ข้อ ค. ยับยั้งการทำงานของ Osteoclast ชักนำให้เกิด Apoptosis
🎯 ทำไมข้อนี้ถึงถูก:
ยากลุ่ม Bisphosphonates ออกฤทธิ์โดยจับกับผลึกไฮดรอกซีอะพาไทต์ในกระดูก เมื่อเซลล์สลายกระดูก (Osteoclast) กลืนกินเนื้อกระดูกเข้าไป ยาจะยับยั้งเอนไซม์ Farnesyl pyrophosphate (FPP) synthase ขัดขวางการทำงานและกระตุ้นให้เกิด Apoptosis ของ Osteoclast ทำให้อัตราการสลายกระดูกลดลง
🔍 ข้ออื่นผิดเพราะอะไร:
• ข้อ ก. (กระตุ้น Osteoblast): ยาที่กระตุ้นการทำงานของ Osteoblast โดยตรงเพื่อสร้างกระดูกใหม่คือยาในกลุ่ม Anabolic agents เช่น Teriparatide
• ข้อ ข. (ยับยั้ง RANKL): ยาที่ยับยั้ง RANKL คือ Denosumab ซึ่งเป็น Monoclonal antibody ที่ป้องกันไม่ให้ Osteoclast เจริญเติบโต
• ข้อ ง. (เป็นฮอร์โมนทดแทน): ฮอร์โมนทดแทน (HRT) คือ Estrogen ซึ่งออกฤทธิ์ผ่านตัวรับฮอร์โมน ไม่ใช่กลไกของ Bisphosphonates
• ข้อ จ. (จับกับแคลเซียมในลำไส้ เฉลย): ยาที่จับกับแคลเซียมในลำไส้คือ Phosphate binders เช่น Calcium carbonate ใช้ลดฟอสเฟตในเลือด ไม่ใช่ยารักษากระดูกพรุน</t>
        </is>
      </c>
      <c r="L189" s="186" t="n"/>
      <c r="M189" s="186" t="inlineStr">
        <is>
          <t>Musculoskeletal</t>
        </is>
      </c>
      <c r="N189" s="186" t="inlineStr">
        <is>
          <t>Osteoporosis</t>
        </is>
      </c>
      <c r="O189" s="185" t="inlineStr">
        <is>
          <t>Clinic</t>
        </is>
      </c>
      <c r="P189" s="186" t="inlineStr">
        <is>
          <t>ข้อ 58 Mock Musculo RxCU84</t>
        </is>
      </c>
      <c r="Q189" s="185" t="inlineStr">
        <is>
          <t>ข้อสอบจำลอง</t>
        </is>
      </c>
      <c r="R189" s="185" t="inlineStr">
        <is>
          <t>Mock RxCU84</t>
        </is>
      </c>
      <c r="S189" s="185" t="inlineStr">
        <is>
          <t>CASE-MS-12S-OSTEO-01</t>
        </is>
      </c>
    </row>
    <row r="190" ht="24" customHeight="1" s="49">
      <c r="A190" s="185" t="n">
        <v>188</v>
      </c>
      <c r="B190" s="186"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t>
        </is>
      </c>
      <c r="C190" s="186" t="inlineStr">
        <is>
          <t>กลไกของยา Denosumab คืออะไร?</t>
        </is>
      </c>
      <c r="D190" s="186" t="n"/>
      <c r="E190" s="186" t="inlineStr">
        <is>
          <t>ยับยั้ง Osteoclast โดยตรง</t>
        </is>
      </c>
      <c r="F190" s="186" t="inlineStr">
        <is>
          <t>เป็น Monoclonal antibody ต่อ RANKL</t>
        </is>
      </c>
      <c r="G190" s="186" t="inlineStr">
        <is>
          <t>กระตุ้น PTH receptor</t>
        </is>
      </c>
      <c r="H190" s="186" t="inlineStr">
        <is>
          <t>SERM</t>
        </is>
      </c>
      <c r="I190" s="186" t="inlineStr">
        <is>
          <t>แคลเซียมสังเคราะห์</t>
        </is>
      </c>
      <c r="J190" s="185" t="n">
        <v>2</v>
      </c>
      <c r="K190" s="186" t="inlineStr">
        <is>
          <t>✅ คำตอบที่ถูกต้อง: ข้อ ข. เป็น Monoclonal antibody ต่อ RANKL
🎯 ทำไมข้อนี้ถึงถูก:
Denosumab เป็น Fully human Monoclonal Antibody ที่ออกฤทธิ์จำเพาะเจาะจงโดยจับและยับยั้ง RANKL (Receptor Activator of Nuclear Factor-κB Ligand) ป้องกันไม่ให้ RANKL ไปจับกับตัวรับ RANK บนผิวของเซลล์ต้นกำเนิด จึงยับยั้งการเจริญเติบโต การทำงาน และการมีชีวิตรอดของ Osteoclast
🔍 ข้ออื่นผิดเพราะอะไร:
• ข้อ ก. (ยับยั้ง Osteoclast โดยตรง): Bisphosphonates เป็นยาที่ยับยั้งการทำงานของ Osteoclast โดยตรงและชักนำให้เกิดการตาย (Apoptosis)
• ข้อ ค. (กระตุ้น PTH receptor): Teriparatide เป็นยาในกลุ่มพาราไทรอยด์ฮอร์โมนสังเคราะห์ ออกฤทธิ์กระตุ้น PTH receptor เพื่อสร้างกระดูกใหม่
• ข้อ ง. (SERM): SERM เช่น Raloxifene ออกฤทธิ์เลียนแบบเอสโตรเจนที่กระดูก
• ข้อ จ. (แคลเซียมสังเคราะห์): ยาไม่มีโครงสร้างเป็นแคลเซียมและไม่ได้เสริมแร่ธาตุให้กับกระดูกโดยตรง</t>
        </is>
      </c>
      <c r="L190" s="186" t="n"/>
      <c r="M190" s="186" t="inlineStr">
        <is>
          <t>Musculoskeletal</t>
        </is>
      </c>
      <c r="N190" s="186" t="inlineStr">
        <is>
          <t>Osteoporosis</t>
        </is>
      </c>
      <c r="O190" s="185" t="inlineStr">
        <is>
          <t>Clinic</t>
        </is>
      </c>
      <c r="P190" s="186" t="inlineStr">
        <is>
          <t>ข้อ 59 Mock Musculo RxCU84</t>
        </is>
      </c>
      <c r="Q190" s="185" t="inlineStr">
        <is>
          <t>ข้อสอบจำลอง</t>
        </is>
      </c>
      <c r="R190" s="185" t="inlineStr">
        <is>
          <t>Mock RxCU84</t>
        </is>
      </c>
      <c r="S190" s="185" t="inlineStr">
        <is>
          <t>CASE-MS-12S-OSTEO-01</t>
        </is>
      </c>
    </row>
    <row r="191" ht="24" customHeight="1" s="49">
      <c r="A191" s="185" t="n">
        <v>189</v>
      </c>
      <c r="B191" s="186"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t>
        </is>
      </c>
      <c r="C191" s="186" t="inlineStr">
        <is>
          <t>ทำไมผู้ป่วยรายนี้จึง "ไม่ควร" ใช้ยา Teriparatide?</t>
        </is>
      </c>
      <c r="D191" s="186" t="n"/>
      <c r="E191" s="186" t="inlineStr">
        <is>
          <t>ผู้ป่วยมีภาวะความดันสูง</t>
        </is>
      </c>
      <c r="F191" s="186" t="inlineStr">
        <is>
          <t>ผู้ป่วยมีประวัติมะเร็ง (NSCLC) อาจเสี่ยงต่อ Osteosarcoma หรือ Bone mets</t>
        </is>
      </c>
      <c r="G191" s="186" t="inlineStr">
        <is>
          <t>ผู้ป่วยเป็นเบาหวาน</t>
        </is>
      </c>
      <c r="H191" s="186" t="inlineStr">
        <is>
          <t>ผู้ป่วยไม่มีกระดูกหัก</t>
        </is>
      </c>
      <c r="I191" s="186" t="inlineStr">
        <is>
          <t>ยาราคาแพง</t>
        </is>
      </c>
      <c r="J191" s="185" t="n">
        <v>2</v>
      </c>
      <c r="K191" s="186" t="inlineStr">
        <is>
          <t>✅ คำตอบที่ถูกต้อง: ข้อ ข. ผู้ป่วยมีประวัติมะเร็ง (NSCLC) อาจเสี่ยงต่อ Osteosarcoma หรือ Bone mets
🎯 ทำไมข้อนี้ถึงถูก:
Teriparatide (recombinant human PTH 1-34) มีข้อห้ามใช้เด็ดขาด (Black box warning / Contraindication) ในผู้ป่วยที่มีประวัติโรคมะเร็งกระดูกหรือมะเร็งที่แพร่กระจายไปยังกระดูก (Skeletal malignancies or Bone metastases) รวมถึงผู้ป่วยที่มีความเสี่ยงสูงต่อ Osteosarcoma เช่น ผู้ป่วยที่เคยได้รับการฉายรังสีรักษาบริเวณโครงกระดูก
🔍 ข้ออื่นผิดเพราะอะไร:
• ข้อ ก. (ผู้ป่วยมีภาวะความดันสูง): ภาวะความดันโลหิตสูงไม่ใช่ข้อห้ามใช้ของ Teriparatide แต่อาจต้องระวังภาวะความดันตกขณะเปลี่ยนอิริยาบถในระยะแรกที่เริ่มยา
• ข้อ ค. (ผู้ป่วยเป็นเบาหวาน): โรคเบาหวานไม่ใช่ข้อห้ามใช้และไม่มีผลทางคลินิกที่เกี่ยวข้องกับกลไกหรือผลข้างเคียงของ Teriparatide
• ข้อ ง. (ผู้ป่วยไม่มีกระดูกหัก): ผู้ป่วยรายนี้มีกระดูกสันหลังยุบตัว (Vertebral fracture) ซึ่งถือว่าเป็นภาวะกระดูกหักจากโรคกระดูกพรุนแล้ว
• ข้อ จ. (ยาราคาแพง): แม้ยาจะมีราคาสูง แต่ข้อห้ามใช้เด็ดขาดในผู้ป่วยรายนี้คือประวัติโรคมะเร็ง ไม่ใช่เหตุผลด้านราคา</t>
        </is>
      </c>
      <c r="L191" s="186" t="n"/>
      <c r="M191" s="186" t="inlineStr">
        <is>
          <t>Musculoskeletal</t>
        </is>
      </c>
      <c r="N191" s="186" t="inlineStr">
        <is>
          <t>Osteoporosis</t>
        </is>
      </c>
      <c r="O191" s="185" t="inlineStr">
        <is>
          <t>Clinic</t>
        </is>
      </c>
      <c r="P191" s="186" t="inlineStr">
        <is>
          <t>ข้อ 60 Mock Musculo RxCU84</t>
        </is>
      </c>
      <c r="Q191" s="185" t="inlineStr">
        <is>
          <t>ข้อสอบจำลอง</t>
        </is>
      </c>
      <c r="R191" s="185" t="inlineStr">
        <is>
          <t>Mock RxCU84</t>
        </is>
      </c>
      <c r="S191" s="185" t="inlineStr">
        <is>
          <t>CASE-MS-12S-OSTEO-01</t>
        </is>
      </c>
    </row>
    <row r="192" ht="24" customHeight="1" s="49">
      <c r="A192" s="185" t="n">
        <v>190</v>
      </c>
      <c r="B192" s="186"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t>
        </is>
      </c>
      <c r="C192" s="186" t="inlineStr">
        <is>
          <t>ทำไมจึง "ไม่เลือก" Raloxifene ให้ผู้ป่วยรายนี้?</t>
        </is>
      </c>
      <c r="D192" s="186" t="n"/>
      <c r="E192" s="186" t="inlineStr">
        <is>
          <t>ป้องกันได้เฉพาะ Vertebral fracture และมีประวัติมะเร็ง/อาจเสี่ยง VTE</t>
        </is>
      </c>
      <c r="F192" s="186" t="inlineStr">
        <is>
          <t>ทำให้มวลกระดูกลดลง</t>
        </is>
      </c>
      <c r="G192" s="186" t="inlineStr">
        <is>
          <t>ระคายเคืองกระเพาะอาหาร</t>
        </is>
      </c>
      <c r="H192" s="186" t="inlineStr">
        <is>
          <t>ต้องฉีดเข้าเส้น</t>
        </is>
      </c>
      <c r="I192" s="186" t="inlineStr">
        <is>
          <t>ห้ามใช้ในคนแก่</t>
        </is>
      </c>
      <c r="J192" s="185" t="n">
        <v>1</v>
      </c>
      <c r="K192" s="186" t="inlineStr">
        <is>
          <t>✅ คำตอบที่ถูกต้อง: ข้อ ก. ป้องกันได้เฉพาะ Vertebral fracture และมีประวัติมะเร็ง/อาจเสี่ยง VTE
🎯 ทำไมข้อนี้ถึงถูก:
Raloxifene (SERM) มีข้อจำกัดคือมีหลักฐานช่วยลดความเสี่ยงกระดูกหักได้เฉพาะที่กระดูกสันหลัง (Vertebral fracture) เท่านั้น แต่ไม่ลดกระดูกหักที่ข้อสะโพกหรือกระดูกส่วนนอกกระดูกสันหลัง (Non-vertebral / Hip fracture) อีกทั้งยังเพิ่มความเสี่ยงต่อ Venous Thromboembolism (VTE) ในผู้ป่วยมะเร็ง จึงไม่เหมาะเป็นตัวเลือกแรกในผู้ป่วย Severe osteoporosis
🔍 ข้ออื่นผิดเพราะอะไร:
• ข้อ ข. (ทำให้มวลกระดูกลดลง): Raloxifene ออกฤทธิ์เป็น Estrogen agonist ที่กระดูก จึงช่วยลดการสลายกระดูกและเพิ่มมวลกระดูก ไม่ได้ทำให้มวลกระดูกลดลง
• ข้อ ค. (ระคายเคืองกระเพาะอาหาร): ผลข้างเคียงหลักของยาคืออาการร้อนวูบวาบ (Hot flashes) และตะคริวที่ขา ไม่ได้ระคายเคืองกระเพาะอาหารรุนแรงแบบ Bisphosphonates
• ข้อ ง. (ต้องฉีดเข้าเส้น): Raloxifene เป็นยารับประทานรูปแบบเม็ด ไม่จำเป็นต้องบริหารด้วยการฉีดเข้าหลอดเลือดดำ
• ข้อ จ. (ห้ามใช้ในคนแก่): ยาสามารถใช้ในหญิงสูงอายุวัยหมดประจำเดือนได้ หากไม่มีข้อห้ามใช้เช่นประวัติลิ่มเลือดอุดตันดำ (VTE)</t>
        </is>
      </c>
      <c r="L192" s="186" t="n"/>
      <c r="M192" s="186" t="inlineStr">
        <is>
          <t>Musculoskeletal</t>
        </is>
      </c>
      <c r="N192" s="186" t="inlineStr">
        <is>
          <t>Osteoporosis</t>
        </is>
      </c>
      <c r="O192" s="185" t="inlineStr">
        <is>
          <t>Clinic</t>
        </is>
      </c>
      <c r="P192" s="186" t="inlineStr">
        <is>
          <t>ข้อ 61 Mock Musculo RxCU84</t>
        </is>
      </c>
      <c r="Q192" s="185" t="inlineStr">
        <is>
          <t>ข้อสอบจำลอง</t>
        </is>
      </c>
      <c r="R192" s="185" t="inlineStr">
        <is>
          <t>Mock RxCU84</t>
        </is>
      </c>
      <c r="S192" s="185" t="inlineStr">
        <is>
          <t>CASE-MS-12S-OSTEO-01</t>
        </is>
      </c>
    </row>
    <row r="193" ht="24" customHeight="1" s="49">
      <c r="A193" s="185" t="n">
        <v>191</v>
      </c>
      <c r="B193" s="186"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t>
        </is>
      </c>
      <c r="C193" s="186" t="inlineStr">
        <is>
          <t>ระยะเวลาการรักษาด้วย Oral Bisphosphonate ควรนานเท่าใดก่อนพิจารณา Drug holiday?</t>
        </is>
      </c>
      <c r="D193" s="186" t="n"/>
      <c r="E193" s="186" t="inlineStr">
        <is>
          <t>1 ปี</t>
        </is>
      </c>
      <c r="F193" s="186" t="inlineStr">
        <is>
          <t>3-5 ปี</t>
        </is>
      </c>
      <c r="G193" s="186" t="inlineStr">
        <is>
          <t>10 ปี</t>
        </is>
      </c>
      <c r="H193" s="186" t="inlineStr">
        <is>
          <t>ตลอดชีวิต</t>
        </is>
      </c>
      <c r="I193" s="186" t="inlineStr">
        <is>
          <t>6 เดือน</t>
        </is>
      </c>
      <c r="J193" s="185" t="n">
        <v>2</v>
      </c>
      <c r="K193" s="186" t="inlineStr">
        <is>
          <t>✅ คำตอบที่ถูกต้อง: ข้อ ข. 3-5 ปี
🎯 ทำไมข้อนี้ถึงถูก:
เนื่องจาก Bisphosphonates สามารถสะสมอยู่ในเนื้อกระดูกได้นาน แนวคิด 'Drug Holiday' จึงแนะนำให้พิจารณาพักการใช้ยาหลังจากรับประทาน Oral Bisphosphonate ต่อเนื่องเป็นเวลา 3 - 5 ปี (หรือ 3 ปีสำหรับยาฉีด IV Zoledronic acid) ในผู้ป่วยที่ความเสี่ยงกระดูกหักลดลง เพื่อลดความเสี่ยงต่อผลข้างเคียงระยะยาว (ONJ และ AFF)
🔍 ข้ออื่นผิดเพราะอะไร:
• ข้อ ก. (1 ปี): ระยะเวลา 1 ปีสั้นเกินไป ยายังสะสมในกระดูกไม่เพียงพอที่จะควบคุมการสลายกระดูกในช่วงหยุดยา (Drug holiday)
• ข้อ ค. (10 ปี): การให้ยาต่อเนื่องถึง 10 ปีโดยไม่ประเมิน อาจเพิ่มความเสี่ยงต่อภาวะกระดูกหักแบบผิดปกติ (Atypical femur fracture)
• ข้อ ง. (ตลอดชีวิต): ยาต้านการสลายกระดูกกลุ่มนี้ไม่ควรใช้ต่อเนื่องตลอดชีวิตโดยไม่มีการหยุดพัก เนื่องจากขัดขวางกระบวนการซ่อมแซมกระดูกตามธรรมชาติ
• ข้อ จ. (6 เดือน): การใช้ยาเพียง 6 เดือนไม่มีประโยชน์ทางคลินิกที่เพียงพอในการป้องกันความเสี่ยงกระดูกหักจากโรคกระดูกพรุน</t>
        </is>
      </c>
      <c r="L193" s="186" t="n"/>
      <c r="M193" s="186" t="inlineStr">
        <is>
          <t>Musculoskeletal</t>
        </is>
      </c>
      <c r="N193" s="186" t="inlineStr">
        <is>
          <t>Osteoporosis</t>
        </is>
      </c>
      <c r="O193" s="185" t="inlineStr">
        <is>
          <t>Clinic</t>
        </is>
      </c>
      <c r="P193" s="186" t="inlineStr">
        <is>
          <t>ข้อ 62 Mock Musculo RxCU84</t>
        </is>
      </c>
      <c r="Q193" s="185" t="inlineStr">
        <is>
          <t>ข้อสอบจำลอง</t>
        </is>
      </c>
      <c r="R193" s="185" t="inlineStr">
        <is>
          <t>Mock RxCU84</t>
        </is>
      </c>
      <c r="S193" s="185" t="inlineStr">
        <is>
          <t>CASE-MS-12S-OSTEO-01</t>
        </is>
      </c>
    </row>
    <row r="194" ht="24" customHeight="1" s="49">
      <c r="A194" s="185" t="n">
        <v>192</v>
      </c>
      <c r="B194" s="186"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t>
        </is>
      </c>
      <c r="C194" s="186" t="inlineStr">
        <is>
          <t>ค่า T-score ใดที่เข้าเกณฑ์การวินิจฉัย Osteoporosis?</t>
        </is>
      </c>
      <c r="D194" s="186" t="n"/>
      <c r="E194" s="186" t="inlineStr">
        <is>
          <t>T-score ≤ -1.0</t>
        </is>
      </c>
      <c r="F194" s="186" t="inlineStr">
        <is>
          <t>T-score ≤ -2.0</t>
        </is>
      </c>
      <c r="G194" s="186" t="inlineStr">
        <is>
          <t>T-score ≤ -2.5</t>
        </is>
      </c>
      <c r="H194" s="186" t="inlineStr">
        <is>
          <t>T-score &gt; -1.0</t>
        </is>
      </c>
      <c r="I194" s="186" t="inlineStr">
        <is>
          <t>T-score = 0</t>
        </is>
      </c>
      <c r="J194" s="185" t="n">
        <v>3</v>
      </c>
      <c r="K194" s="186" t="inlineStr">
        <is>
          <t>✅ คำตอบที่ถูกต้อง: ข้อ ค. T-score ≤ -2.5
🎯 ทำไมข้อนี้ถึงถูก:
ตามเกณฑ์การวินิจฉัยขององค์การอนามัยโลก (WHO criteria) ภาวะกระดูกพรุน (Osteoporosis) วินิจฉัยเมื่อค่า Bone Mineral Density (BMD) มี T-score ≤ -2.5 SD ที่กระดูกสันหลังส่วนเอว คอกระดูกสะโพก หรือข้อมือ
🔍 ข้ออื่นผิดเพราะอะไร:
• ข้อ ก. (T-score ≤ -1.0): T-score ตั้งแต่ -1.0 ขึ้นไป ถือว่ามวลกระดูกอยู่ในเกณฑ์ปกติ (Normal)
• ข้อ ข. (T-score ≤ -2.0): T-score ระหว่าง -1.0 ถึง -2.5 ถือว่ามีภาวะมวลกระดูกน้อย (Osteopenia)
• ข้อ ง. (T-score &gt; -1.0): T-score ที่มากกว่า -1.0 จัดเป็นความหนาแน่นมวลกระดูกปกติ
• ข้อ จ. (T-score = 0): T-score = 0 หมายถึงมวลกระดูกเทียบเท่ากับค่าเฉลี่ยของหญิงสาววัยเจริญพันธุ์ที่แข็งแรงเต็มที่ ซึ่งถือว่าปกติมาก</t>
        </is>
      </c>
      <c r="L194" s="186" t="n"/>
      <c r="M194" s="186" t="inlineStr">
        <is>
          <t>Musculoskeletal</t>
        </is>
      </c>
      <c r="N194" s="186" t="inlineStr">
        <is>
          <t>Osteoporosis</t>
        </is>
      </c>
      <c r="O194" s="185" t="inlineStr">
        <is>
          <t>Clinic</t>
        </is>
      </c>
      <c r="P194" s="186" t="inlineStr">
        <is>
          <t>ข้อ 63 Mock Musculo RxCU84</t>
        </is>
      </c>
      <c r="Q194" s="185" t="inlineStr">
        <is>
          <t>ข้อสอบจำลอง</t>
        </is>
      </c>
      <c r="R194" s="185" t="inlineStr">
        <is>
          <t>Mock RxCU84</t>
        </is>
      </c>
      <c r="S194" s="185" t="inlineStr">
        <is>
          <t>CASE-MS-12S-OSTEO-01</t>
        </is>
      </c>
    </row>
    <row r="195" ht="24" customHeight="1" s="49">
      <c r="A195" s="185" t="n">
        <v>193</v>
      </c>
      <c r="B195" s="186"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t>
        </is>
      </c>
      <c r="C195" s="186" t="inlineStr">
        <is>
          <t>ผลข้างเคียงร้ายแรง (Rare but serious) ของยา Bisphosphonates และ Denosumab ที่เหมือนกันคือข้อใด?</t>
        </is>
      </c>
      <c r="D195" s="186" t="n"/>
      <c r="E195" s="186" t="inlineStr">
        <is>
          <t>SJS/TEN</t>
        </is>
      </c>
      <c r="F195" s="186" t="inlineStr">
        <is>
          <t>Osteonecrosis of the jaw (ONJ) และ Atypical femur fracture (AFF)</t>
        </is>
      </c>
      <c r="G195" s="186" t="inlineStr">
        <is>
          <t>รังไข่ฝ่อ</t>
        </is>
      </c>
      <c r="H195" s="186" t="inlineStr">
        <is>
          <t>เลือดออกในสมอง</t>
        </is>
      </c>
      <c r="I195" s="186" t="inlineStr">
        <is>
          <t>ไตวายเฉียบพลัน</t>
        </is>
      </c>
      <c r="J195" s="185" t="n">
        <v>2</v>
      </c>
      <c r="K195" s="186" t="inlineStr">
        <is>
          <t>✅ คำตอบที่ถูกต้อง: ข้อ ข. Osteonecrosis of the jaw (ONJ) และ Atypical femur fracture (AFF)
🎯 ทำไมข้อนี้ถึงถูก:
ผลข้างเคียงระยะยาวที่พบได้ยากแต่รุนแรง (Rare but serious adverse effects) ของยาต้านการสลายกระดูกทั้ง Bisphosphonates และ Denosumab คือ ภาวะกระดูกขากรรไกรตายจากการขาดเลือด (Osteonecrosis of the Jaw: ONJ) และ ภาวะกระดูกต้นขาหักแบบผิดปกติ (Atypical Femur Fracture: AFF) ซึ่งสัมพันธ์กับการยับยั้ง Bone turnover อย่างต่อเนื่องเป็นเวลานาน
🔍 ข้ออื่นผิดเพราะอะไร:
• ข้อ ก. (SJS/TEN): SJS/TEN เป็นปฏิกิริยาแพ้ยารุนแรงทางผิวหนัง มักพบในกลุ่มยากันชัก ยาปฏิชีวนะ หรือ Allopurinol ไม่ใช่ผลข้างเคียงเด่นของยานี้
• ข้อ ค. (รังไข่ฝ่อ): ยาทั้งสองชนิดไม่มีกลไกไปยับยั้งการทำงานของรังไข่ หรือรบกวนฮอร์โมนเพศจนทำให้รังไข่ฝ่อ
• ข้อ ง. (เลือดออกในสมอง): ยาไม่มีผลรบกวนระบบการแข็งตัวของเลือดหรือเกล็ดเลือด จึงไม่เพิ่มความเสี่ยงของการเกิดเลือดออกในสมอง
• ข้อ จ. (ไตวายเฉียบพลัน): Denosumab ไม่ขับออกทางไตและไม่เป็นพิษต่อไต ส่วน Bisphosphonates บางตัวอาจทำให้ไตวายถ้ารดเร็วเกินไป แต่ไม่ใช่ผลข้างเคียงร่วมที่เด่นชัดแบบ ONJ/AFF</t>
        </is>
      </c>
      <c r="L195" s="186" t="n"/>
      <c r="M195" s="186" t="inlineStr">
        <is>
          <t>Musculoskeletal</t>
        </is>
      </c>
      <c r="N195" s="186" t="inlineStr">
        <is>
          <t>Osteoporosis</t>
        </is>
      </c>
      <c r="O195" s="185" t="inlineStr">
        <is>
          <t>Clinic</t>
        </is>
      </c>
      <c r="P195" s="186" t="inlineStr">
        <is>
          <t>ข้อ 64 Mock Musculo RxCU84</t>
        </is>
      </c>
      <c r="Q195" s="185" t="inlineStr">
        <is>
          <t>ข้อสอบจำลอง</t>
        </is>
      </c>
      <c r="R195" s="185" t="inlineStr">
        <is>
          <t>Mock RxCU84</t>
        </is>
      </c>
      <c r="S195" s="185" t="inlineStr">
        <is>
          <t>CASE-MS-12S-OSTEO-01</t>
        </is>
      </c>
    </row>
    <row r="196" ht="24" customHeight="1" s="49">
      <c r="A196" s="185" t="n">
        <v>194</v>
      </c>
      <c r="B196" s="186"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t>
        </is>
      </c>
      <c r="C196" s="186" t="inlineStr">
        <is>
          <t>ยาใดเหมาะสมเป็น first-line เพื่อลดความเสี่ยงกระดูกหักซ้ำในผู้ป่วยรายนี้</t>
        </is>
      </c>
      <c r="D196" s="186" t="n"/>
      <c r="E196" s="186" t="inlineStr">
        <is>
          <t>Raloxifene</t>
        </is>
      </c>
      <c r="F196" s="186" t="inlineStr">
        <is>
          <t>Alendronate</t>
        </is>
      </c>
      <c r="G196" s="186" t="inlineStr">
        <is>
          <t>Calcium เดี่ยว ๆ</t>
        </is>
      </c>
      <c r="H196" s="186" t="inlineStr">
        <is>
          <t>Estrogen</t>
        </is>
      </c>
      <c r="I196" s="186" t="inlineStr">
        <is>
          <t>Teriparatide</t>
        </is>
      </c>
      <c r="J196" s="185" t="n">
        <v>2</v>
      </c>
      <c r="K196" s="186" t="inlineStr">
        <is>
          <t>✅ คำตอบที่ถูกต้อง: ข้อ ข. Alendronate
🎯 ทำไมข้อนี้ถึงถูก:
เป็นยา First-line ทางเลือกมาตรฐานในการป้องกันกระดูกหักซ้ำในผู้ป่วย Severe Osteoporosis ที่มีกระดูกสันหลังยุบ
🔍 ข้ออื่นผิดเพราะอะไร:
• ข้อ ก. (Raloxifene): Raloxifene ป้องกันได้แค่กระดูกสันหลังหัก (Vertebral fracture) และเพิ่มความเสี่ยง VTE ในผู้ป่วยมะเร็ง จึงไม่ใช่ทางเลือกที่ดีที่สุด
• ข้อ ค. (Calcium เดี่ยว ๆ): การเสริมแคลเซียมเพียงอย่างเดียวไม่สามารถยับยั้งการสลายกระดูกที่รุนแรงจนเกิดกระดูกหักในโรคกระดูกพรุนได้
• ข้อ ง. (Estrogen): Estrogen therapy ไม่นิยมใช้เป็น First-line ในผู้ป่วยสูงอายุและมีประวัติมะเร็ง เนื่องจากเพิ่มความเสี่ยงลิ่มเลือดอุดตันและมะเร็งบางชนิด
• ข้อ จ. (Teriparatide): Teriparatide มีข้อห้ามใช้ (Contraindication) ในผู้ป่วยที่มีประวัติโรคมะเร็ง เนื่องจากอาจเพิ่มความเสี่ยงโรคมะเร็งกระดูก (Osteosarcoma)</t>
        </is>
      </c>
      <c r="L196" s="186" t="n"/>
      <c r="M196" s="186" t="inlineStr">
        <is>
          <t>Musculoskeletal</t>
        </is>
      </c>
      <c r="N196" s="186" t="inlineStr">
        <is>
          <t>Osteoporosis</t>
        </is>
      </c>
      <c r="O196" s="185" t="inlineStr">
        <is>
          <t>Clinic</t>
        </is>
      </c>
      <c r="P196" s="186" t="inlineStr">
        <is>
          <t>ข้อ 65 Mock Musculo RxCU84</t>
        </is>
      </c>
      <c r="Q196" s="185" t="inlineStr">
        <is>
          <t>ข้อสอบจำลอง</t>
        </is>
      </c>
      <c r="R196" s="185" t="inlineStr">
        <is>
          <t>Mock RxCU84</t>
        </is>
      </c>
      <c r="S196" s="185" t="inlineStr">
        <is>
          <t>CASE-MS-12S-OSTEO-01</t>
        </is>
      </c>
    </row>
    <row r="197" ht="24" customHeight="1" s="49">
      <c r="A197" s="185" t="n">
        <v>195</v>
      </c>
      <c r="B197" s="186"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t>
        </is>
      </c>
      <c r="C197" s="186" t="inlineStr">
        <is>
          <t>เหตุผลที่เหมาะสมที่สุดที่ทำให้ไม่เลือกใช้ teriparatide ในผู้ป่วยรายนี้คือข้อใด</t>
        </is>
      </c>
      <c r="D197" s="186" t="n"/>
      <c r="E197" s="186" t="inlineStr">
        <is>
          <t>มีประวัติมะเร็ง เสี่ยง osteosarcoma</t>
        </is>
      </c>
      <c r="F197" s="186" t="inlineStr">
        <is>
          <t>ผู้ป่วยเป็นเบาหวาน</t>
        </is>
      </c>
      <c r="G197" s="186" t="inlineStr">
        <is>
          <t>ยาราคาถูก</t>
        </is>
      </c>
      <c r="H197" s="186" t="inlineStr">
        <is>
          <t>การทำงานของไตปกติ</t>
        </is>
      </c>
      <c r="I197" s="186" t="inlineStr">
        <is>
          <t>ไม่มีกระดูกหัก</t>
        </is>
      </c>
      <c r="J197" s="185" t="n">
        <v>1</v>
      </c>
      <c r="K197" s="186" t="inlineStr">
        <is>
          <t>✅ คำตอบที่ถูกต้อง: ข้อ ก. มีประวัติมะเร็ง เสี่ยง osteosarcoma
🎯 ทำไมข้อนี้ถึงถูก:
Teriparatide ไม่ควรใช้ในผู้ป่วยรายนี้เนื่องจากมีประวัติโรคมะเร็ง (NSCLC) ซึ่งมีความเสี่ยงต่อ Bone metastasis และข้อห้ามใช้เรื่องความเสี่ยง Osteosarcoma
🔍 ข้ออื่นผิดเพราะอะไร:
• ข้อ ข. (ผู้ป่วยเป็นเบาหวาน): ผู้ป่วยเป็นเบาหวาน: โรคเบาหวานไม่ใช่ข้อห้ามใช้ของยา teriparatide และยาไม่มีผลรบกวนการควบคุมระดับน้ำตาลในเลือดอย่างมีนัยสำคัญ
• ข้อ ค. (ยาราคาถูก): ยาราคาถูก: Teriparatide เป็นยาฉีดที่มีราคาสูงมาก ไม่ใช่ยาราคาถูก และไม่ใช่เหตุผลทางคลินิกในการห้ามใช้
• ข้อ ง. (การทำงานของไตปกติ): การทำงานของไตปกติ: Teriparatide สามารถใช้ได้ในผู้ป่วยที่การทำงานของไตปกติ หรือแม้แต่ในภาวะไตเสื่อมเล็กน้อยถึงปานกลาง
• ข้อ จ. (ไม่มีกระดูกหัก): ไม่มีกระดูกหัก: ผู้ป่วยรายนี้มีภาวะกระดูกสันหลังยุบตัว (Vertebral compression fracture) ซึ่งเป็นข้อบ่งชี้หลักในการพิจารณาใช้ยาในกลุ่ม anabolic agent</t>
        </is>
      </c>
      <c r="L197" s="186" t="n"/>
      <c r="M197" s="186" t="inlineStr">
        <is>
          <t>Musculoskeletal</t>
        </is>
      </c>
      <c r="N197" s="186" t="inlineStr">
        <is>
          <t>Osteoporosis</t>
        </is>
      </c>
      <c r="O197" s="185" t="inlineStr">
        <is>
          <t>Clinic</t>
        </is>
      </c>
      <c r="P197" s="186" t="inlineStr">
        <is>
          <t>ข้อ 66 Mock Musculo RxCU84</t>
        </is>
      </c>
      <c r="Q197" s="185" t="inlineStr">
        <is>
          <t>ข้อสอบจำลอง</t>
        </is>
      </c>
      <c r="R197" s="185" t="inlineStr">
        <is>
          <t>Mock RxCU84</t>
        </is>
      </c>
      <c r="S197" s="185" t="inlineStr">
        <is>
          <t>CASE-MS-12S-OSTEO-01</t>
        </is>
      </c>
    </row>
    <row r="198" ht="24" customHeight="1" s="49">
      <c r="A198" s="185" t="n">
        <v>196</v>
      </c>
      <c r="B198" s="186"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t>
        </is>
      </c>
      <c r="C198" s="186" t="inlineStr">
        <is>
          <t>ผู้ป่วยปวดหลังรุนแรงจากกระดูกสันหลังยุบและกำลังได้ cisplatin แนวทางจัดการปวดที่เหมาะสมที่สุดคือข้อใด</t>
        </is>
      </c>
      <c r="D198" s="186" t="n"/>
      <c r="E198" s="186" t="inlineStr">
        <is>
          <t>NSAIDs ขนาดสูงต่อเนื่องเป็นหลัก</t>
        </is>
      </c>
      <c r="F198" s="186" t="inlineStr">
        <is>
          <t>Colchicine</t>
        </is>
      </c>
      <c r="G198" s="186" t="inlineStr">
        <is>
          <t>Opioid ตามบันได WHO ร่วมกับ paracetamol เลี่ยง NSAIDs</t>
        </is>
      </c>
      <c r="H198" s="186" t="inlineStr">
        <is>
          <t>Allopurinol</t>
        </is>
      </c>
      <c r="I198" s="186" t="inlineStr">
        <is>
          <t>งดยาแก้ปวดทุกชนิด</t>
        </is>
      </c>
      <c r="J198" s="185" t="n">
        <v>3</v>
      </c>
      <c r="K198" s="186" t="inlineStr">
        <is>
          <t>✅ คำตอบที่ถูกต้อง: ข้อ ค. Opioid ตามบันได WHO ร่วมกับ paracetamol เลี่ยง NSAIDs
🎯 ทำไมข้อนี้ถึงถูก:
ผู้ป่วยกำลังได้รับยาเคมีบำบัด Cisplatin ซึ่งมีความเป็นพิษต่อไตสูง (Nephrotoxicity) จึงควรหลีกเลี่ยง NSAIDs อย่างเด็ดขาด การจัดการความปวดรุนแรงจึงควรใช้ยาแก้ปวดตามบันได WHO (Paracetamol ร่วมกับ Opioids เช่น Tramadol หรือ Morphine)
🔍 ข้ออื่นผิดเพราะอะไร:
• ข้อ ก. (NSAIDs ขนาดสูงต่อเนื่องเป็นหลัก): NSAIDs ขนาดสูงต่อเนื่องเป็นหลัก: ผู้ป่วยได้รับ cisplatin ซึ่งมีความเป็นพิษต่อไตสูง (nephrotoxicity) การใช้ NSAIDs ขนาดสูงต่อเนื่องจะยิ่งเพิ่มความเสี่ยงต่อภาวะไตวายเฉียบพลัน
• ข้อ ข. (Colchicine): Colchicine: เป็นยาสำหรับรักษาและป้องกันโรคเกาต์เฉียบพลัน ไม่มีฤทธิ์ระงับปวดจากภาวะกระดูกหักหรือกระดูกยุบตัว
• ข้อ ง. (Allopurinol): Allopurinol: เป็นยาลดกรดยูริกเพื่อป้องกันการกำเริบของโรคเกาต์ ไม่มีฤทธิ์แก้ปวดและไม่มีบทบาทในการรักษาภาวะกระดูกสันหลังยุบ
• ข้อ จ. (งดยาแก้ปวดทุกชนิด): งดยาแก้ปวดทุกชนิด: ผู้ป่วยมีอาการปวดหลังอย่างรุนแรงเฉียบพลัน จำเป็นต้องได้รับการจัดการความปวดอย่างเหมาะสมเพื่อคุณภาพชีวิตและลดภาวะแทรกซ้อนจากการนอนติดเตียง</t>
        </is>
      </c>
      <c r="L198" s="186" t="n"/>
      <c r="M198" s="186" t="inlineStr">
        <is>
          <t>Musculoskeletal</t>
        </is>
      </c>
      <c r="N198" s="186" t="inlineStr">
        <is>
          <t>Osteoporosis</t>
        </is>
      </c>
      <c r="O198" s="185" t="inlineStr">
        <is>
          <t>Clinic</t>
        </is>
      </c>
      <c r="P198" s="186" t="inlineStr">
        <is>
          <t>ข้อ 67 Mock Musculo RxCU84</t>
        </is>
      </c>
      <c r="Q198" s="185" t="inlineStr">
        <is>
          <t>ข้อสอบจำลอง</t>
        </is>
      </c>
      <c r="R198" s="185" t="inlineStr">
        <is>
          <t>Mock RxCU84</t>
        </is>
      </c>
      <c r="S198" s="185" t="inlineStr">
        <is>
          <t>CASE-MS-12S-OSTEO-01</t>
        </is>
      </c>
    </row>
    <row r="199" ht="24" customHeight="1" s="49">
      <c r="A199" s="185" t="n">
        <v>197</v>
      </c>
      <c r="B199" s="186"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t>
        </is>
      </c>
      <c r="C199" s="186" t="inlineStr">
        <is>
          <t>ข้อใดถูกต้องเกี่ยวกับ calcitonin ในผู้ป่วยที่มีกระดูกสันหลังยุบเฉียบพลัน</t>
        </is>
      </c>
      <c r="D199" s="186" t="n"/>
      <c r="E199" s="186" t="inlineStr">
        <is>
          <t>เพิ่มระดับแคลเซียมในเลือด</t>
        </is>
      </c>
      <c r="F199" s="186" t="inlineStr">
        <is>
          <t>กระตุ้นการทำงานของ osteoclast</t>
        </is>
      </c>
      <c r="G199" s="186" t="inlineStr">
        <is>
          <t>เป็นยาหลักระยะยาวแทน bisphosphonate</t>
        </is>
      </c>
      <c r="H199" s="186" t="inlineStr">
        <is>
          <t>ไม่มีฤทธิ์ลดปวด</t>
        </is>
      </c>
      <c r="I199" s="186" t="inlineStr">
        <is>
          <t>ช่วยลดปวดระยะสั้นจากกระดูกสันหลังยุบ</t>
        </is>
      </c>
      <c r="J199" s="185" t="n">
        <v>5</v>
      </c>
      <c r="K199" s="186" t="inlineStr">
        <is>
          <t>✅ คำตอบที่ถูกต้อง: ข้อ จ. ช่วยลดปวดระยะสั้นจากกระดูกสันหลังยุบ
🎯 ทำไมข้อนี้ถึงถูก:
Calcitonin (ชนิดพ่นจมูกหรือฉีด) มีคุณสมบัติช่วยลดอาการปวดกระดูกเฉียบพลันจากภาวะกระดูกสันหลังยุบตัว (Analgesic effect for acute vertebral compression fracture pain) ในระยะสั้น (ไม่เกิน 2-4 สัปดาห์) แต่ไม่แนะนำให้ใช้เป็นการรักษากระดูกพรุนระยะยาว
🔍 ข้ออื่นผิดเพราะอะไร:
• ข้อ ก. (เพิ่มระดับแคลเซียมในเลือด): เพิ่มระดับแคลเซียมในเลือด: Calcitonin ออกฤทธิ์ยับยั้ง osteoclast จึงทำให้ระดับแคลเซียมในเลือดลดลง ไม่ใช่เพิ่มขึ้น
• ข้อ ข. (กระตุ้นการทำงานของ osteoclast): กระตุ้นการทำงานของ osteoclast: กลไกของ calcitonin คือการยับยั้งการทำงานของ osteoclast เพื่อลดการสลายกระดูก
• ข้อ ค. (เป็นยาหลักระยะยาวแทน bisphosphonate): เป็นยาหลักระยะยาวแทน bisphosphonate: Calcitonin ไม่แนะนำให้ใช้เป็นยาหลักระยะยาวในการรักษาโรคกระดูกพรุนเนื่องจากมีประสิทธิภาพเพิ่มมวลกระดูกต่ำและอาจเพิ่มความเสี่ยงมะเร็งบางชนิดเมื่อใช้นาน
• ข้อ ง. (ไม่มีฤทธิ์ลดปวด): ไม่มีฤทธิ์ลดปวด: Calcitonin มีคุณสมบัติเด่นคือมีฤทธิ์ลดปวดที่เกิดจากกระดูกสันหลังยุบตัวเฉียบพลันผ่านกลไกที่คาดว่าเกี่ยวข้องกับสารสื่อประสาทในสมอง</t>
        </is>
      </c>
      <c r="L199" s="186" t="n"/>
      <c r="M199" s="186" t="inlineStr">
        <is>
          <t>Musculoskeletal</t>
        </is>
      </c>
      <c r="N199" s="186" t="inlineStr">
        <is>
          <t>Osteoporosis</t>
        </is>
      </c>
      <c r="O199" s="185" t="inlineStr">
        <is>
          <t>Clinic</t>
        </is>
      </c>
      <c r="P199" s="186" t="inlineStr">
        <is>
          <t>ข้อ 68 Mock Musculo RxCU84</t>
        </is>
      </c>
      <c r="Q199" s="185" t="inlineStr">
        <is>
          <t>ข้อสอบจำลอง</t>
        </is>
      </c>
      <c r="R199" s="185" t="inlineStr">
        <is>
          <t>Mock RxCU84</t>
        </is>
      </c>
      <c r="S199" s="185" t="inlineStr">
        <is>
          <t>CASE-MS-12S-OSTEO-01</t>
        </is>
      </c>
    </row>
    <row r="200" ht="24" customHeight="1" s="49">
      <c r="A200" s="185" t="n">
        <v>198</v>
      </c>
      <c r="B200" s="186"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t>
        </is>
      </c>
      <c r="C200" s="186" t="inlineStr">
        <is>
          <t>ผลข้างเคียงรุนแรงที่พบได้ทั้ง bisphosphonate และ denosumab (ควรตรวจสุขภาพช่องปากก่อนเริ่มยา) คือข้อใด</t>
        </is>
      </c>
      <c r="D200" s="186" t="n"/>
      <c r="E200" s="186" t="inlineStr">
        <is>
          <t>SJS/TEN</t>
        </is>
      </c>
      <c r="F200" s="186" t="inlineStr">
        <is>
          <t>ไตวายเฉียบพลัน</t>
        </is>
      </c>
      <c r="G200" s="186" t="inlineStr">
        <is>
          <t>หัวใจเต้นผิดจังหวะ</t>
        </is>
      </c>
      <c r="H200" s="186" t="inlineStr">
        <is>
          <t>Osteonecrosis of the jaw และ atypical femur fracture</t>
        </is>
      </c>
      <c r="I200" s="186" t="inlineStr">
        <is>
          <t>ต้อกระจก</t>
        </is>
      </c>
      <c r="J200" s="185" t="n">
        <v>4</v>
      </c>
      <c r="K200" s="186" t="inlineStr">
        <is>
          <t>✅ คำตอบที่ถูกต้อง: ข้อ ง. Osteonecrosis of the jaw และ atypical femur fracture
🎯 ทำไมข้อนี้ถึงถูก:
Osteonecrosis of the jaw (ONJ) และ Atypical femur fracture (AFF) เป็นผลข้างเคียงรุนแรงที่พบได้ทั้งจาก Bisphosphonates และ Denosumab จึงควรตรวจสุขภาพช่องปากและฟันให้เรียบร้อยก่อนเริ่มยา
🔍 ข้ออื่นผิดเพราะอะไร:
• ข้อ ก. (SJS/TEN): SJS/TEN: เป็นปฏิกิริยาแพ้ยารุนแรงทางผิวหนังที่มักพบในกลุ่มยากันชัก ยาปฏิชีวนะ หรือ allopurinol ไม่ใช่ผลข้างเคียงจำเพาะของกลุ่มยาต้านการสลายกระดูก
• ข้อ ข. (ไตวายเฉียบพลัน): ไตวายเฉียบพลัน: เป็นผลข้างเคียงที่อาจพบได้จากการฉีด bisphosphonate ทางหลอดเลือดดำเร็วเกินไป แต่ไม่ใช่ผลข้างเคียงหลักที่พบร่วมกันกับ denosumab
• ข้อ ค. (หัวใจเต้นผิดจังหวะ): หัวใจเต้นผิดจังหวะ: ไม่ใช่ผลข้างเคียงที่พบได้บ่อยหรือเป็นลักษณะจำเพาะของยาทั้ง bisphosphonate และ denosumab
• ข้อ จ. (ต้อกระจก): ต้อกระจก: เป็นผลข้างเคียงที่เกิดจากการใช้ยาคอร์ติโคสเตียรอยด์เป็นระยะเวลานาน ไม่เกี่ยวข้องกับกลุ่มยาต้านการสลายกระดูก</t>
        </is>
      </c>
      <c r="L200" s="186" t="n"/>
      <c r="M200" s="186" t="inlineStr">
        <is>
          <t>Musculoskeletal</t>
        </is>
      </c>
      <c r="N200" s="186" t="inlineStr">
        <is>
          <t>Osteoporosis</t>
        </is>
      </c>
      <c r="O200" s="185" t="inlineStr">
        <is>
          <t>Clinic</t>
        </is>
      </c>
      <c r="P200" s="186" t="inlineStr">
        <is>
          <t>ข้อ 69 Mock Musculo RxCU84</t>
        </is>
      </c>
      <c r="Q200" s="185" t="inlineStr">
        <is>
          <t>ข้อสอบจำลอง</t>
        </is>
      </c>
      <c r="R200" s="185" t="inlineStr">
        <is>
          <t>Mock RxCU84</t>
        </is>
      </c>
      <c r="S200" s="185" t="inlineStr">
        <is>
          <t>CASE-MS-12S-OSTEO-01</t>
        </is>
      </c>
    </row>
    <row r="201" ht="24" customHeight="1" s="49">
      <c r="A201" s="185" t="n">
        <v>199</v>
      </c>
      <c r="B201" s="186"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t>
        </is>
      </c>
      <c r="C201" s="186" t="inlineStr">
        <is>
          <t>ความผิดพลาดร้ายแรง (Med Error) ในใบสั่งยานี้คืออะไร?</t>
        </is>
      </c>
      <c r="D201" s="186" t="n"/>
      <c r="E201" s="186" t="inlineStr">
        <is>
          <t>การคำนวณยา Infliximab ต่อน้ำหนักตัวผิดพลาด</t>
        </is>
      </c>
      <c r="F201" s="186" t="inlineStr">
        <is>
          <t>สั่ง MTX กินทุกวันแทนที่จะเป็นสัปดาห์ละครั้ง</t>
        </is>
      </c>
      <c r="G201" s="186" t="inlineStr">
        <is>
          <t>ให้ Folic acid ที่มีขนาดน้อยเกินไป</t>
        </is>
      </c>
      <c r="H201" s="186" t="inlineStr">
        <is>
          <t>การที่ Prednisolone ให้รับประทานหลังอาหารทำให้ยาดูดซึมไม่ดี</t>
        </is>
      </c>
      <c r="I201" s="186" t="inlineStr">
        <is>
          <t>การบริหาร NSS 0.9% มีอัตราเร็วจนเกินไป ก่อให้เกิดอาการบวมน้ำ</t>
        </is>
      </c>
      <c r="J201" s="185" t="n">
        <v>2</v>
      </c>
      <c r="K201" s="186" t="inlineStr">
        <is>
          <t>✅ คำตอบที่ถูกต้อง: ข้อ ข. สั่ง MTX กินทุกวันแทนที่จะเป็นสัปดาห์ละครั้ง
🎯 ทำไมข้อนี้ถึงถูก:
ความคลาดเคลื่อนทางยาที่ร้ายแรงและเป็นอันตรายถึงชีวิต (Fatal Medication Error) ในใบสั่งยานี้คือ การสั่งจ่าย Methotrexate (MTX) รับประทานแบบทุกวัน (1x1 po hs) แทนที่จะเป็นสัปดาห์ละครั้ง (Once weekly) ซึ่งจะทำให้เกิดพิษเฉียบพลันจากการกดไขกระดูกอย่างรุนแรง
🔍 ข้ออื่นผิดเพราะอะไร:
• ข้อ ก. (การคำนวณยา Infliximab ต่อน้ำหนักตัวผิดพลาด): การคำนวณยา Infliximab ต่อน้ำหนักตัวผิดพลาด: ขนาดยา Infliximab ที่ถูกต้องสำหรับ Rheumatoid Arthritis คือ 3 mg/kg ซึ่งผู้ป่วยหนัก 60 kg คำนวณได้ 180 mg ถือว่าถูกต้องแล้ว
• ข้อ ค. (ให้ Folic acid ที่มีขนาดน้อยเกินไป): ให้ Folic acid ที่มีขนาดน้อยเกินไป: ขนาด Folic acid 5 mg สัปดาห์ละ 1 ครั้ง ถือเป็นขนาดมาตรฐานในการให้เสริมเพื่อป้องกันผลข้างเคียงจากยา MTX
• ข้อ ง. (การที่ Prednisolone ให้รับประทานหลังอาหารทำให้ยาดูดซึมไม่ดี): การที่ Prednisolone ให้รับประทานหลังอาหารทำให้ยาดูดซึมไม่ดี: Prednisolone ควรรับประทานหลังอาหารเพื่อลดการระคายเคืองกระเพาะอาหาร และไม่กระทบต่อการดูดซึมยา
• ข้อ จ. (การบริหาร NSS 0.9% มีอัตราเร็วจนเกินไป ก่อให้เกิดอาการบวมน้ำ): การบริหาร NSS 0.9% มีอัตราเร็วจนเกินไป ก่อให้เกิดอาการบวมน้ำ: การให้ NSS 100 ml ใน 30 นาที เป็นอัตราปกติที่ใช้ในการล้างสาย (flush) หลังจากหยดยาเสร็จ ไม่ได้ทำให้เกิดภาวะบวมน้ำ</t>
        </is>
      </c>
      <c r="L201" s="186" t="n"/>
      <c r="M201" s="186" t="inlineStr">
        <is>
          <t>Musculoskeletal</t>
        </is>
      </c>
      <c r="N201" s="186" t="inlineStr">
        <is>
          <t>Rheumatoid arthritis</t>
        </is>
      </c>
      <c r="O201" s="185" t="inlineStr">
        <is>
          <t>Clinic</t>
        </is>
      </c>
      <c r="P201" s="186" t="inlineStr">
        <is>
          <t>ข้อ 70 Mock Musculo RxCU84</t>
        </is>
      </c>
      <c r="Q201" s="185" t="inlineStr">
        <is>
          <t>ข้อสอบจำลอง</t>
        </is>
      </c>
      <c r="R201" s="185" t="inlineStr">
        <is>
          <t>Mock RxCU84</t>
        </is>
      </c>
      <c r="S201" s="185" t="inlineStr">
        <is>
          <t>CASE-MS-12S-RA-02</t>
        </is>
      </c>
    </row>
    <row r="202" ht="24" customHeight="1" s="49">
      <c r="A202" s="185" t="n">
        <v>200</v>
      </c>
      <c r="B202" s="186"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t>
        </is>
      </c>
      <c r="C202" s="186" t="inlineStr">
        <is>
          <t>ผู้ป่วยรายนี้จากใบสั่งยานี้ (หากแก้ไขถูกต้องแล้ว) ควรเฝ้าระวังเรื่องใดบ้าง</t>
        </is>
      </c>
      <c r="D202" s="186" t="n"/>
      <c r="E202" s="186" t="inlineStr">
        <is>
          <t>CBC ที่ต่ำเกินไป</t>
        </is>
      </c>
      <c r="F202" s="186" t="inlineStr">
        <is>
          <t>WBC ที่สูงเกินไป</t>
        </is>
      </c>
      <c r="G202" s="186" t="inlineStr">
        <is>
          <t>ค่า LDL-C ที่สูงขึ้น</t>
        </is>
      </c>
      <c r="H202" s="186" t="inlineStr">
        <is>
          <t>อาการเวียนศรีษะและหมดสติ</t>
        </is>
      </c>
      <c r="I202" s="186" t="inlineStr">
        <is>
          <t>ไม่มีข้อใดถูกต้อง</t>
        </is>
      </c>
      <c r="J202" s="185" t="n">
        <v>1</v>
      </c>
      <c r="K202" s="186" t="inlineStr">
        <is>
          <t>✅ คำตอบที่ถูกต้อง: ข้อ ก. CBC ที่ต่ำเกินไป
🎯 ทำไมข้อนี้ถึงถูก:
ผู้ป่วยรายนี้ได้รับยาทั้ง Infliximab (Biologic DMARD) และ Methotrexate ซึ่งเป็นยากดภูมิคุ้มกัน การเฝ้าระวังความปลอดภัยที่สำคัญที่สุดคือ การตรวจความสมบูรณ์ของเม็ดเลือด (CBC) เพื่อเฝ้าระวังภาวะกดไขกระดูก เม็ดเลือดขาวต่ำ (Leukopenia/Neutropenia) และเกล็ดเลือดต่ำ ซึ่งจะเพิ่มความเสี่ยงต่อการติดเชื้อรุนแรง
🔍 ข้ออื่นผิดเพราะอะไร:
• ข้อ ข. (WBC ที่สูงเกินไป): WBC ที่สูงเกินไป: การรับประทาน MTX เกินขนาดจะทำให้เกิดภาวะไขกระดูกฝ่อ ส่งผลให้เม็ดเลือดขาวต่ำ (Leukopenia) ไม่ใช่เม็ดเลือดขาวสูงขึ้น
• ข้อ ค. (ค่า LDL-C ที่สูงขึ้น): ค่า LDL-C ที่สูงขึ้น: ยา MTX ไม่ได้มีผลข้างเคียงต่อระบบเผาผลาญที่ทำให้เพิ่มระดับไขมัน LDL-C ในเลือดโดยตรง
• ข้อ ง. (อาการเวียนศรีษะและหมดสติ): อาการเวียนศรีษะและหมดสติ: แม้ผู้ป่วยจะได้ยาลดความดัน แต่ไม่ใช่ผลข้างเคียงหลักและอันตรายที่สุดที่ต้องเฝ้าระวังอย่างฉุกเฉินจากการได้รับ MTX เกินขนาด
• ข้อ จ. (ไม่มีข้อใดถูกต้อง): ไม่มีข้อใดถูกต้อง: ภาวะไขกระดูกฝ่อจาก MTX ทำให้กดการสร้างเม็ดเลือดทุกชนิดรวมถึงเม็ดเลือดขาวและเกล็ดเลือด จึงต้องเฝ้าระวังผล CBC ต่ำ</t>
        </is>
      </c>
      <c r="L202" s="186" t="n"/>
      <c r="M202" s="186" t="inlineStr">
        <is>
          <t>Musculoskeletal</t>
        </is>
      </c>
      <c r="N202" s="186" t="inlineStr">
        <is>
          <t>Rheumatoid arthritis</t>
        </is>
      </c>
      <c r="O202" s="185" t="inlineStr">
        <is>
          <t>Clinic</t>
        </is>
      </c>
      <c r="P202" s="186" t="inlineStr">
        <is>
          <t>ข้อ 71 Mock Musculo RxCU84</t>
        </is>
      </c>
      <c r="Q202" s="185" t="inlineStr">
        <is>
          <t>ข้อสอบจำลอง</t>
        </is>
      </c>
      <c r="R202" s="185" t="inlineStr">
        <is>
          <t>Mock RxCU84</t>
        </is>
      </c>
      <c r="S202" s="185" t="inlineStr">
        <is>
          <t>CASE-MS-12S-RA-02</t>
        </is>
      </c>
    </row>
    <row r="203" ht="24" customHeight="1" s="49">
      <c r="A203" s="185" t="n">
        <v>201</v>
      </c>
      <c r="B203" s="186"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t>
        </is>
      </c>
      <c r="C203" s="186" t="inlineStr">
        <is>
          <t>อาการพิษรุนแรงจากการกิน MTX เกินขนาด (กินทุกวัน) คือข้อใด?</t>
        </is>
      </c>
      <c r="D203" s="186" t="n"/>
      <c r="E203" s="186" t="inlineStr">
        <is>
          <t>Retinopathy</t>
        </is>
      </c>
      <c r="F203" s="186" t="inlineStr">
        <is>
          <t>ไขกระดูกฝ่อ (Bone marrow suppression)</t>
        </is>
      </c>
      <c r="G203" s="186" t="inlineStr">
        <is>
          <t>SJS/TEN</t>
        </is>
      </c>
      <c r="H203" s="186" t="inlineStr">
        <is>
          <t>QT Prolongation</t>
        </is>
      </c>
      <c r="I203" s="186" t="inlineStr">
        <is>
          <t>ผมร่วงอย่างรุนแรง</t>
        </is>
      </c>
      <c r="J203" s="185" t="n">
        <v>2</v>
      </c>
      <c r="K203" s="186" t="inlineStr">
        <is>
          <t>✅ คำตอบที่ถูกต้อง: ข้อ ข. ไขกระดูกฝ่อ (Bone marrow suppression)
🎯 ทำไมข้อนี้ถึงถูก:
ภาวะเป็นพิษเฉียบพลันที่รุนแรงและเป็นอันตรายถึงแก่ชีวิตจากการรับประทาน MTX ทุกวัน คือ ภาวะกดไขกระดูกรุนแรง (Severe bone marrow suppression: Pancytopenia, Agranulocytosis) ร่วมกับเยื่อบุทางเดินอาหารอักเสบและเป็นแผลรุนแรง (Mucositis/Ulceration)
🔍 ข้ออื่นผิดเพราะอะไร:
• ข้อ ก. (Retinopathy): Retinopathy: เป็นผลข้างเคียงจำเพาะที่พบจากการใช้ยา Hydroxychloroquine ในระยะยาว ไม่ใช่ยา MTX
• ข้อ ค. (SJS/TEN): SJS/TEN: แม้ MTX จะทำให้เกิดผื่นผิวหนังได้ แต่การเกิด SJS/TEN เป็นปฏิกิริยาที่พบได้น้อยมากเมื่อเทียบกับความเสี่ยงหลักอย่างไขกระดูกฝ่อ
• ข้อ ง. (QT Prolongation): QT Prolongation: MTX ไม่มีผลต่อการยืดระยะ QT interval ซึ่งมักพบในยาต้านหัวใจเต้นผิดจังหวะ หรือยาปฏิชีวนะกลุ่ม macrolides
• ข้อ จ. (ผมร่วงอย่างรุนแรง): ผมร่วงอย่างรุนแรง: ผมร่วงเป็นผลข้างเคียงที่พบได้แต่มักเกิดจากการใช้ต่อเนื่องระยะยาว ไม่ใช่อาการพิษรุนแรงเฉียบพลันที่อันตรายถึงชีวิตเท่ากับภาวะกดไขกระดูก</t>
        </is>
      </c>
      <c r="L203" s="186" t="n"/>
      <c r="M203" s="186" t="inlineStr">
        <is>
          <t>Musculoskeletal</t>
        </is>
      </c>
      <c r="N203" s="186" t="inlineStr">
        <is>
          <t>Rheumatoid arthritis</t>
        </is>
      </c>
      <c r="O203" s="185" t="inlineStr">
        <is>
          <t>Clinic</t>
        </is>
      </c>
      <c r="P203" s="186" t="inlineStr">
        <is>
          <t>ข้อ 72 Mock Musculo RxCU84</t>
        </is>
      </c>
      <c r="Q203" s="185" t="inlineStr">
        <is>
          <t>ข้อสอบจำลอง</t>
        </is>
      </c>
      <c r="R203" s="185" t="inlineStr">
        <is>
          <t>Mock RxCU84</t>
        </is>
      </c>
      <c r="S203" s="185" t="inlineStr">
        <is>
          <t>CASE-MS-12S-RA-02</t>
        </is>
      </c>
    </row>
    <row r="204" ht="24" customHeight="1" s="49">
      <c r="A204" s="185" t="n">
        <v>202</v>
      </c>
      <c r="B204" s="186"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t>
        </is>
      </c>
      <c r="C204" s="186" t="inlineStr">
        <is>
          <t>ยาแก้พิษ (Antidote/Rescue) สำหรับภาวะ MTX Toxicity คือยาใด?</t>
        </is>
      </c>
      <c r="D204" s="186" t="n"/>
      <c r="E204" s="186" t="inlineStr">
        <is>
          <t>N-acetylcysteine</t>
        </is>
      </c>
      <c r="F204" s="186" t="inlineStr">
        <is>
          <t>Flumazenil</t>
        </is>
      </c>
      <c r="G204" s="186" t="inlineStr">
        <is>
          <t>Leucovorin (Folinic acid)</t>
        </is>
      </c>
      <c r="H204" s="186" t="inlineStr">
        <is>
          <t>Vitamin K</t>
        </is>
      </c>
      <c r="I204" s="186" t="inlineStr">
        <is>
          <t>Protamine sulfate</t>
        </is>
      </c>
      <c r="J204" s="185" t="n">
        <v>3</v>
      </c>
      <c r="K204" s="186" t="inlineStr">
        <is>
          <t>✅ คำตอบที่ถูกต้อง: ข้อ ค. Leucovorin (Folinic acid)
🎯 ทำไมข้อนี้ถึงถูก:
เป็นยาต้านพิษหรือกู้ชีวิต (Rescue therapy) สำหรับภาวะ Methotrexate Toxicity โดยทำหน้าที่เป็น Reduced folate ข้ามผ่านขั้นตอนการทำงานของเอนไซม์ DHFR เข้าไปให้เซลล์นำไปใช้สร้าง DNA ได้ทันทีเพื่อช่วยกู้การทำงานของไขกระดูก
🔍 ข้ออื่นผิดเพราะอะไร:
• ข้อ ก. (N-acetylcysteine): N-acetylcysteine: เป็นยาต้านพิษสำหรับภาวะตับอักเสบจากพาราเซตามอลเกินขนาด (Paracetamol toxicity) ไม่มีผลต่อการแก้พิษของ MTX
• ข้อ ข. (Flumazenil): Flumazenil: เป็นยาต้านพิษสำหรับการได้รับยากลุ่ม Benzodiazepines เกินขนาดเพื่อแก้ฤทธิ์กดระบบประสาทส่วนกลาง
• ข้อ ง. (Vitamin K): Vitamin K: เป็นยาต้านพิษสำหรับภาวะเลือดออกผิดปกติจากการใช้ยาต้านการแข็งตัวของเลือด Warfarin เกินขนาด
• ข้อ จ. (Protamine sulfate): Protamine sulfate: เป็นยาต้านพิษสำหรับการได้รับยา Heparin หรือ LMWH เกินขนาด</t>
        </is>
      </c>
      <c r="L204" s="186" t="n"/>
      <c r="M204" s="186" t="inlineStr">
        <is>
          <t>Musculoskeletal</t>
        </is>
      </c>
      <c r="N204" s="186" t="inlineStr">
        <is>
          <t>Rheumatoid arthritis</t>
        </is>
      </c>
      <c r="O204" s="185" t="inlineStr">
        <is>
          <t>Clinic</t>
        </is>
      </c>
      <c r="P204" s="186" t="inlineStr">
        <is>
          <t>ข้อ 73 Mock Musculo RxCU84</t>
        </is>
      </c>
      <c r="Q204" s="185" t="inlineStr">
        <is>
          <t>ข้อสอบจำลอง</t>
        </is>
      </c>
      <c r="R204" s="185" t="inlineStr">
        <is>
          <t>Mock RxCU84</t>
        </is>
      </c>
      <c r="S204" s="185" t="inlineStr">
        <is>
          <t>CASE-MS-12S-RA-02</t>
        </is>
      </c>
    </row>
    <row r="205" ht="24" customHeight="1" s="49">
      <c r="A205" s="185" t="n">
        <v>203</v>
      </c>
      <c r="B205" s="186"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t>
        </is>
      </c>
      <c r="C205" s="186" t="inlineStr">
        <is>
          <t>การให้ Folic acid 5 mg สัปดาห์ละ 1-2 ครั้ง ร่วมกับ MTX มีจุดประสงค์เพื่ออะไร?</t>
        </is>
      </c>
      <c r="D205" s="186" t="n"/>
      <c r="E205" s="186" t="inlineStr">
        <is>
          <t>เพิ่มฤทธิ์ยา MTX</t>
        </is>
      </c>
      <c r="F205" s="186" t="inlineStr">
        <is>
          <t>ลดการเกิดไขกระดูกฝ่อ</t>
        </is>
      </c>
      <c r="G205" s="186" t="inlineStr">
        <is>
          <t>ลดผลข้างเคียงทางระบบทางเดินอาหารและแผลในปาก (GI/Mucositis)</t>
        </is>
      </c>
      <c r="H205" s="186" t="inlineStr">
        <is>
          <t>บำรุงครรภ์</t>
        </is>
      </c>
      <c r="I205" s="186" t="inlineStr">
        <is>
          <t>ป้องกันตับวาย</t>
        </is>
      </c>
      <c r="J205" s="185" t="n">
        <v>3</v>
      </c>
      <c r="K205" s="186" t="inlineStr">
        <is>
          <t>✅ คำตอบที่ถูกต้อง: ข้อ ค. ลดผลข้างเคียงทางระบบทางเดินอาหารและแผลในปาก (GI/Mucositis)
🎯 ทำไมข้อนี้ถึงถูก:
การให้ Folic acid เสริมในการรักษา RA ด้วย MTX มีจุดประสงค์เพื่อลดผลข้างเคียงที่พบบ่อยจากยา MTX ได้แก่ อาการทางเดินอาหาร คลื่นไส้ อาเจียน แผลในปาก (Oral mucositis) ตลอดจนช่วยลดความเสี่ยงต่อภาวะเอนไซม์ตับสูง โดยไม่บดบังประสิทธิภาพในการรักษาโรคข้อ
🔍 ข้ออื่นผิดเพราะอะไร:
• ข้อ ก. (เพิ่มฤทธิ์ยา MTX): เพิ่มฤทธิ์ยา MTX: Folic acid จะเข้าไปทดแทนโฟเลตในเซลล์ปกติที่ถูกยับยั้ง ไม่ได้ไปเพิ่มประสิทธิภาพในการกดภูมิคุ้มกันหรือต้านการอักเสบของยา MTX
• ข้อ ข. (ลดการเกิดไขกระดูกฝ่อ): ลดการเกิดไขกระดูกฝ่อ: Folic acid ใช้เสริมเพื่อลดผลข้างเคียงทั่วไป แต่หากเกิดภาวะไขกระดูกฝ่อรุนแรงจาก MTX เกินขนาด ต้องใช้ active form คือ Leucovorin ไม่ใช่ Folic acid ธรรมดา
• ข้อ ง. (บำรุงครรภ์): บำรุงครรภ์: ยา MTX เป็นข้อห้ามใช้เด็ดขาดในสตรีมีครรภ์ (Pregnancy Category X) เนื่องจากทำให้ทารกวิรูป การให้กรดโฟลิกในที่นี้ไม่ได้มีจุดประสงค์เพื่อบำรุงครรภ์
• ข้อ จ. (ป้องกันตับวาย): ป้องกันตับวาย: แม้ Folic acid อาจช่วยลดความเสี่ยงเอนไซม์ตับขึ้นสูงได้บ้าง แต่ไม่สามารถป้องกันภาวะตับวายรุนแรงจากการใช้ MTX ในขนาดที่เป็นพิษได้</t>
        </is>
      </c>
      <c r="L205" s="186" t="n"/>
      <c r="M205" s="186" t="inlineStr">
        <is>
          <t>Musculoskeletal</t>
        </is>
      </c>
      <c r="N205" s="186" t="inlineStr">
        <is>
          <t>Rheumatoid arthritis</t>
        </is>
      </c>
      <c r="O205" s="185" t="inlineStr">
        <is>
          <t>Clinic</t>
        </is>
      </c>
      <c r="P205" s="186" t="inlineStr">
        <is>
          <t>ข้อ 74 Mock Musculo RxCU84</t>
        </is>
      </c>
      <c r="Q205" s="185" t="inlineStr">
        <is>
          <t>ข้อสอบจำลอง</t>
        </is>
      </c>
      <c r="R205" s="185" t="inlineStr">
        <is>
          <t>Mock RxCU84</t>
        </is>
      </c>
      <c r="S205" s="185" t="inlineStr">
        <is>
          <t>CASE-MS-12S-RA-02</t>
        </is>
      </c>
    </row>
    <row r="206" ht="24" customHeight="1" s="49">
      <c r="A206" s="185" t="n">
        <v>204</v>
      </c>
      <c r="B206" s="186"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t>
        </is>
      </c>
      <c r="C206" s="186" t="inlineStr">
        <is>
          <t>กลไกของยา Methotrexate คือข้อใด?</t>
        </is>
      </c>
      <c r="D206" s="186" t="n"/>
      <c r="E206" s="186" t="inlineStr">
        <is>
          <t>ยับยั้ง COX-2</t>
        </is>
      </c>
      <c r="F206" s="186" t="inlineStr">
        <is>
          <t>ยับยั้ง Xanthine oxidase</t>
        </is>
      </c>
      <c r="G206" s="186" t="inlineStr">
        <is>
          <t>ยับยั้ง Dihydrofolate reductase (DHFR)</t>
        </is>
      </c>
      <c r="H206" s="186" t="inlineStr">
        <is>
          <t>ยับยั้ง TNF-alpha</t>
        </is>
      </c>
      <c r="I206" s="186" t="inlineStr">
        <is>
          <t>ยับยั้ง CD20</t>
        </is>
      </c>
      <c r="J206" s="185" t="n">
        <v>3</v>
      </c>
      <c r="K206" s="186" t="inlineStr">
        <is>
          <t>✅ คำตอบที่ถูกต้อง: ข้อ ค. ยับยั้ง Dihydrofolate reductase (DHFR)
🎯 ทำไมข้อนี้ถึงถูก:
กลไกการออกฤทธิ์ระดับเซลล์ของ Methotrexate คือการยับยั้งเอนไซม์ Dihydrofolate Reductase (DHFR) ขัดขวางการเปลี่ยน Folic acid เป็น Tetrahydrofolate ซึ่งจำเป็นต่อการสังเคราะห์ Purine และ Pyrimidine ในการสร้าง DNA และ RNA
🔍 ข้ออื่นผิดเพราะอะไร:
• ข้อ ก. (ยับยั้ง COX-2): ยับยั้ง COX-2: เป็นกลไกหลักของยากลุ่ม NSAIDs ชนิด COX-2 inhibitors เช่น Celecoxib ไม่ใช่ MTX
• ข้อ ข. (ยับยั้ง Xanthine oxidase): ยับยั้ง Xanthine oxidase: เป็นกลไกของยาลดระดับกรดยูริกในการรักษาโรคเกาต์ เช่น Allopurinol และ Febuxostat
• ข้อ ง. (ยับยั้ง TNF-alpha): ยับยั้ง TNF-alpha: เป็นกลไกของยาชีววัตถุกลุ่ม TNF inhibitors เช่น Infliximab, Etanercept, และ Adalimumab
• ข้อ จ. (ยับยั้ง CD20): ยับยั้ง CD20: เป็นกลไกของยาชีววัตถุกลุ่ม Anti-CD20 monoclonal antibody เช่น Rituximab ที่ใช้กด B-cells</t>
        </is>
      </c>
      <c r="L206" s="186" t="n"/>
      <c r="M206" s="186" t="inlineStr">
        <is>
          <t>Musculoskeletal</t>
        </is>
      </c>
      <c r="N206" s="186" t="inlineStr">
        <is>
          <t>Rheumatoid arthritis</t>
        </is>
      </c>
      <c r="O206" s="185" t="inlineStr">
        <is>
          <t>Clinic</t>
        </is>
      </c>
      <c r="P206" s="186" t="inlineStr">
        <is>
          <t>ข้อ 75 Mock Musculo RxCU84</t>
        </is>
      </c>
      <c r="Q206" s="185" t="inlineStr">
        <is>
          <t>ข้อสอบจำลอง</t>
        </is>
      </c>
      <c r="R206" s="185" t="inlineStr">
        <is>
          <t>Mock RxCU84</t>
        </is>
      </c>
      <c r="S206" s="185" t="inlineStr">
        <is>
          <t>CASE-MS-12S-RA-02</t>
        </is>
      </c>
    </row>
    <row r="207" ht="24" customHeight="1" s="49">
      <c r="A207" s="185" t="n">
        <v>205</v>
      </c>
      <c r="B207" s="186"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t>
        </is>
      </c>
      <c r="C207" s="186" t="inlineStr">
        <is>
          <t>ก่อนเริ่มยา Infliximab (Biologics) ผู้ป่วยต้องได้รับการคัดกรอง (Screening) โรคติดเชื้อใดเสมอ?</t>
        </is>
      </c>
      <c r="D207" s="186" t="n"/>
      <c r="E207" s="186" t="inlineStr">
        <is>
          <t>HIV</t>
        </is>
      </c>
      <c r="F207" s="186" t="inlineStr">
        <is>
          <t>Syphilis</t>
        </is>
      </c>
      <c r="G207" s="186" t="inlineStr">
        <is>
          <t>Tuberculosis (TB) และ Hepatitis B/C</t>
        </is>
      </c>
      <c r="H207" s="186" t="inlineStr">
        <is>
          <t>Malaria</t>
        </is>
      </c>
      <c r="I207" s="186" t="inlineStr">
        <is>
          <t>COVID-19</t>
        </is>
      </c>
      <c r="J207" s="185" t="n">
        <v>3</v>
      </c>
      <c r="K207" s="186" t="inlineStr">
        <is>
          <t>✅ คำตอบที่ถูกต้อง: ข้อ ค. Tuberculosis (TB) และ Hepatitis B/C
🎯 ทำไมข้อนี้ถึงถูก:
ก่อนเริ่มยากลุ่ม Biologics โดยเฉพาะ TNF-alpha inhibitors (เช่น Infliximab) ผู้ป่วยต้องได้รับการตรวจคัดกรองการติดเชื้อแฝงเสมอ ได้แก่ วัณโรค (Latent TB screening ด้วย TST หรือ IGRA ร่วมกับ CXR) และ ไวรัสตับอักเสบบีและซี (Hepatitis B &amp; C screening) เนื่องจากยามีความเสี่ยงสูงที่จะกระตุ้นให้เชื้อกลับมากำเริบอย่างรุนแรง (Reactivation)
🔍 ข้ออื่นผิดเพราะอะไร:
• ข้อ ก. (HIV): HIV: แม้ผู้ติดเชื้อ HIV จะมีความเสี่ยงในการใช้ยากดภูมิ แต่การคัดกรองวัณโรคและไวรัสตับอักเสบเป็นข้อบังคับมาตรฐานที่ต้องทำก่อนเริ่ม TNF inhibitors เสมอ
• ข้อ ข. (Syphilis): Syphilis: โรคซิฟิลิสไม่ใช่การติดเชื้อฉวยโอกาสหลักที่ยา Infliximab จะทำให้ลุกลาม จึงไม่ได้เป็นข้อบังคับในการคัดกรองก่อนเริ่มยา
• ข้อ ง. (Malaria): Malaria: โรคมาลาเรียเป็นโรคติดเชื้อปรสิตที่ไม่ใช่ข้อห้ามใช้สัมบูรณ์หรือจำเป็นต้องคัดกรองในผู้ป่วยทุกรายก่อนเริ่มยาชีววัตถุ
• ข้อ จ. (COVID-19): COVID-19: การคัดกรอง COVID-19 เป็นไปตามความเสี่ยงทางคลินิกขณะนั้น แต่การคัดกรองวัณโรคแฝง (Latent TB) เป็นข้อบังคับจากลของยากลุ่มนี้เพื่อป้องกันการกำเริบ</t>
        </is>
      </c>
      <c r="L207" s="186" t="n"/>
      <c r="M207" s="186" t="inlineStr">
        <is>
          <t>Musculoskeletal</t>
        </is>
      </c>
      <c r="N207" s="186" t="inlineStr">
        <is>
          <t>Rheumatoid arthritis</t>
        </is>
      </c>
      <c r="O207" s="185" t="inlineStr">
        <is>
          <t>Clinic</t>
        </is>
      </c>
      <c r="P207" s="186" t="inlineStr">
        <is>
          <t>ข้อ 76 Mock Musculo RxCU84</t>
        </is>
      </c>
      <c r="Q207" s="185" t="inlineStr">
        <is>
          <t>ข้อสอบจำลอง</t>
        </is>
      </c>
      <c r="R207" s="185" t="inlineStr">
        <is>
          <t>Mock RxCU84</t>
        </is>
      </c>
      <c r="S207" s="185" t="inlineStr">
        <is>
          <t>CASE-MS-12S-RA-02</t>
        </is>
      </c>
    </row>
    <row r="208" ht="24" customHeight="1" s="49">
      <c r="A208" s="185" t="n">
        <v>206</v>
      </c>
      <c r="B208" s="186"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t>
        </is>
      </c>
      <c r="C208" s="186" t="inlineStr">
        <is>
          <t>Infliximab มีกลไกการออกฤทธิ์อย่างไร?</t>
        </is>
      </c>
      <c r="D208" s="186" t="n"/>
      <c r="E208" s="186" t="inlineStr">
        <is>
          <t>Chimeric Monoclonal Antibody ต่อยับยั้ง TNF-alpha</t>
        </is>
      </c>
      <c r="F208" s="186" t="inlineStr">
        <is>
          <t>Fully human MAb ต่อ TNF-alpha</t>
        </is>
      </c>
      <c r="G208" s="186" t="inlineStr">
        <is>
          <t>IL-6 inhibitor</t>
        </is>
      </c>
      <c r="H208" s="186" t="inlineStr">
        <is>
          <t>CD20 inhibitor</t>
        </is>
      </c>
      <c r="I208" s="186" t="inlineStr">
        <is>
          <t>JAK inhibitor</t>
        </is>
      </c>
      <c r="J208" s="185" t="n">
        <v>1</v>
      </c>
      <c r="K208" s="186" t="inlineStr">
        <is>
          <t>✅ คำตอบที่ถูกต้อง: ข้อ ก. Chimeric Monoclonal Antibody ต่อยับยั้ง TNF-alpha
🎯 ทำไมข้อนี้ถึงถูก:
Infliximab ลงท้ายด้วยคำว่า '-ximab' หมายถึงเป็น Chimeric Monoclonal Antibody (ประกอบด้วยส่วนที่เป็นโปรตีนของหนู 25% และโปรตีนมนุษย์ 75%) ซึ่งออกฤทธิ์จับและยับยั้ง Tumor Necrosis Factor-alpha (TNF-alpha)
🔍 ข้ออื่นผิดเพราะอะไร:
• ข้อ ข. (Fully human MAb ต่อ TNF-alpha): Fully human MAb ต่อ TNF-alpha: คือลักษณะโครงสร้างของยา Adalimumab หรือ Golimumab ส่วน Infliximab เป็น chimeric (mouse-human) antibody
• ข้อ ค. (IL-6 inhibitor): IL-6 inhibitor: คือยา Tocilizumab ซึ่งออกฤทธิ์จับและยับยั้งตัวรับ Interleukin-6
• ข้อ ง. (CD20 inhibitor): CD20 inhibitor: คือยา Rituximab ซึ่งออกฤทธิ์จับกับโปรตีน CD20 บนผิวของ B-cells
• ข้อ จ. (JAK inhibitor): JAK inhibitor: คือยากลุ่ม Small molecules อย่าง Tofacitinib หรือ Baricitinib ซึ่งออกฤทธิ์ยับยั้งเอนไซม์ภายในเซลล์ ไม่ใช่ Monoclonal antibody</t>
        </is>
      </c>
      <c r="L208" s="186" t="n"/>
      <c r="M208" s="186" t="inlineStr">
        <is>
          <t>Musculoskeletal</t>
        </is>
      </c>
      <c r="N208" s="186" t="inlineStr">
        <is>
          <t>Rheumatoid arthritis</t>
        </is>
      </c>
      <c r="O208" s="185" t="inlineStr">
        <is>
          <t>Clinic</t>
        </is>
      </c>
      <c r="P208" s="186" t="inlineStr">
        <is>
          <t>ข้อ 77 Mock Musculo RxCU84</t>
        </is>
      </c>
      <c r="Q208" s="185" t="inlineStr">
        <is>
          <t>ข้อสอบจำลอง</t>
        </is>
      </c>
      <c r="R208" s="185" t="inlineStr">
        <is>
          <t>Mock RxCU84</t>
        </is>
      </c>
      <c r="S208" s="185" t="inlineStr">
        <is>
          <t>CASE-MS-12S-RA-02</t>
        </is>
      </c>
    </row>
    <row r="209" ht="24" customHeight="1" s="49">
      <c r="A209" s="185" t="n">
        <v>207</v>
      </c>
      <c r="B209" s="186"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t>
        </is>
      </c>
      <c r="C209" s="186" t="inlineStr">
        <is>
          <t>ปฏิกิริยาไม่พึงประสงค์ขณะให้ยา Infliximab ทางหลอดเลือดดำที่ต้องระวังคืออะไร?</t>
        </is>
      </c>
      <c r="D209" s="186" t="n"/>
      <c r="E209" s="186" t="inlineStr">
        <is>
          <t>Hypertension crisis</t>
        </is>
      </c>
      <c r="F209" s="186" t="inlineStr">
        <is>
          <t>Infusion-related reaction (ไข้ หนาวสั่น ความดันตก)</t>
        </is>
      </c>
      <c r="G209" s="186" t="inlineStr">
        <is>
          <t>น้ำท่วมปอด</t>
        </is>
      </c>
      <c r="H209" s="186" t="inlineStr">
        <is>
          <t>ไตวายเฉียบพลัน</t>
        </is>
      </c>
      <c r="I209" s="186" t="inlineStr">
        <is>
          <t>หัวใจเต้นผิดจังหวะ</t>
        </is>
      </c>
      <c r="J209" s="185" t="n">
        <v>2</v>
      </c>
      <c r="K209" s="186" t="inlineStr">
        <is>
          <t>✅ คำตอบที่ถูกต้อง: ข้อ ข. Infusion-related reaction (ไข้ หนาวสั่น ความดันตก)
🎯 ทำไมข้อนี้ถึงถูก:
ปฏิกิริยาไม่พึงประสงค์สำคัญขณะให้ Infliximab ทางหลอดเลือดดำคือ อาการแพ้ขณะหยดยา (Infusion-related reactions) เช่น มีไข้ หนาวสั่น แน่นหน้าอก ความดันโลหิตต่ำ หรือผื่นลมพิษ ซึ่งมักป้องกันได้ด้วยการให้ Premedication (Paracetamol + Antihistamine) ก่อนเริ่มยา
🔍 ข้ออื่นผิดเพราะอะไร:
• ข้อ ก. (Hypertension crisis): Hypertension crisis: ปฏิกิริยาจากการให้ Infliximab ทางหลอดเลือดดำมักทำให้เกิดความดันโลหิตตก (Hypotension) จากการหลั่งฮีสตามีน มากกว่าภาวะความดันโลหิตสูงวิกฤต
• ข้อ ค. (น้ำท่วมปอด): น้ำท่วมปอด: อาการน้ำท่วมปอด (Pulmonary edema) ไม่ใช่ผลข้างเคียงโดยตรงจากการให้ยา Infliximab ซึ่งต่างจากภาวะแพ้ยาหรือการให้สารน้ำเร็วเกินไป
• ข้อ ง. (ไตวายเฉียบพลัน): ไตวายเฉียบพลัน: Infliximab ไม่มีพิษต่อไตโดยตรง (No direct nephrotoxicity) จึงไม่ทำให้เกิดไตวายเฉียบพลันขณะให้ยา
• ข้อ จ. (หัวใจเต้นผิดจังหวะ): หัวใจเต้นผิดจังหวะ: ไม่ใช่ปฏิกิริยาฉับพลันที่พบได้บ่อยจากการให้ยา Infliximab เว้นแต่ผู้ป่วยจะมีภาวะภูมิแพ้รุนแรง (Anaphylaxis) ที่ทำให้เกิดช็อก</t>
        </is>
      </c>
      <c r="L209" s="186" t="n"/>
      <c r="M209" s="186" t="inlineStr">
        <is>
          <t>Musculoskeletal</t>
        </is>
      </c>
      <c r="N209" s="186" t="inlineStr">
        <is>
          <t>Rheumatoid arthritis</t>
        </is>
      </c>
      <c r="O209" s="185" t="inlineStr">
        <is>
          <t>Clinic</t>
        </is>
      </c>
      <c r="P209" s="186" t="inlineStr">
        <is>
          <t>ข้อ 78 Mock Musculo RxCU84</t>
        </is>
      </c>
      <c r="Q209" s="185" t="inlineStr">
        <is>
          <t>ข้อสอบจำลอง</t>
        </is>
      </c>
      <c r="R209" s="185" t="inlineStr">
        <is>
          <t>Mock RxCU84</t>
        </is>
      </c>
      <c r="S209" s="185" t="inlineStr">
        <is>
          <t>CASE-MS-12S-RA-02</t>
        </is>
      </c>
    </row>
    <row r="210" ht="24" customHeight="1" s="49">
      <c r="A210" s="185" t="n">
        <v>208</v>
      </c>
      <c r="B210" s="186"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t>
        </is>
      </c>
      <c r="C210" s="186" t="inlineStr">
        <is>
          <t>ผู้ป่วยที่ได้รับยา Biologics มีข้อห้าม (Contraindication) ในการรับวัคซีนประเภทใด?</t>
        </is>
      </c>
      <c r="D210" s="186" t="n"/>
      <c r="E210" s="186" t="inlineStr">
        <is>
          <t>วัคซีนเชื้อตาย (Killed vaccine)</t>
        </is>
      </c>
      <c r="F210" s="186" t="inlineStr">
        <is>
          <t>วัคซีน mRNA</t>
        </is>
      </c>
      <c r="G210" s="186" t="inlineStr">
        <is>
          <t>วัคซีนเชื้อเป็นอ่อนฤทธิ์ (Live-attenuated vaccines เช่น MMR, Varicella)</t>
        </is>
      </c>
      <c r="H210" s="186" t="inlineStr">
        <is>
          <t>วัคซีนไวรัสตับอักเสบบี</t>
        </is>
      </c>
      <c r="I210" s="186" t="inlineStr">
        <is>
          <t>Toxoid</t>
        </is>
      </c>
      <c r="J210" s="185" t="n">
        <v>3</v>
      </c>
      <c r="K210" s="186" t="inlineStr">
        <is>
          <t>✅ คำตอบที่ถูกต้อง: ข้อ ค. วัคซีนเชื้อเป็นอ่อนฤทธิ์ (Live-attenuated vaccines เช่น MMR, Varicella)
🎯 ทำไมข้อนี้ถึงถูก:
ผู้ป่วยที่ได้รับยากลุ่ม Biologics มีข้อห้ามเด็ดขาดในการรับวัคซีนชนิดเชื้อเป็นอ่อนฤทธิ์ (Live-attenuated vaccines เช่น MMR, Varicella, Yellow fever, BCG) เนื่องจากยากดภูมิคุ้มกันอาจทำให้เชื้อไวรัสเพิ่มจำนวนจนเกิดการติดเชื้อรุนแรงถึงแก่ชีวิตได้
🔍 ข้ออื่นผิดเพราะอะไร:
• ข้อ ก. (วัคซีนเชื้อตาย (Killed vaccine)): วัคซีนเชื้อตาย (Killed vaccine): ผู้ป่วยที่ได้รับยากดภูมิคุ้มกันสามารถรับวัคซีนเชื้อตายได้อย่างปลอดภัย เช่น วัคซีนไข้หวัดใหญ่ชนิดฉีด
• ข้อ ข. (วัคซีน mRNA): วัคซีน mRNA: เป็นเทคโนโลยีวัคซีนที่ไม่มีเชื้อก่อโรค สามารถให้ในผู้ป่วยที่ได้รับยา Biologics ได้อย่างปลอดภัยเพื่อป้องกันโรค เช่น COVID-19
• ข้อ ง. (วัคซีนไวรัสตับอักเสบบี): วัคซีนไวรัสตับอักเสบบี: เป็นวัคซีนชนิด recombinant protein ซึ่งถือว่าเทียบเท่าวัคซีนเชื้อตาย ปลอดภัยและแนะนำให้ฉีดในผู้ป่วยยากดภูมิคุ้มกัน
• ข้อ จ. (Toxoid): Toxoid: เช่น วัคซีนบาดทะยัก (Tetanus toxoid) ไม่ก่อให้เกิดการติดเชื้อ สามารถฉีดกระตุ้นในผู้ป่วยที่ใช้ยา Infliximab ได้อย่างปลอดภัย</t>
        </is>
      </c>
      <c r="L210" s="186" t="n"/>
      <c r="M210" s="186" t="inlineStr">
        <is>
          <t>Musculoskeletal</t>
        </is>
      </c>
      <c r="N210" s="186" t="inlineStr">
        <is>
          <t>Rheumatoid arthritis</t>
        </is>
      </c>
      <c r="O210" s="185" t="inlineStr">
        <is>
          <t>Clinic</t>
        </is>
      </c>
      <c r="P210" s="186" t="inlineStr">
        <is>
          <t>ข้อ 79 Mock Musculo RxCU84</t>
        </is>
      </c>
      <c r="Q210" s="185" t="inlineStr">
        <is>
          <t>ข้อสอบจำลอง</t>
        </is>
      </c>
      <c r="R210" s="185" t="inlineStr">
        <is>
          <t>Mock RxCU84</t>
        </is>
      </c>
      <c r="S210" s="185" t="inlineStr">
        <is>
          <t>CASE-MS-12S-RA-02</t>
        </is>
      </c>
    </row>
    <row r="211" ht="24" customHeight="1" s="49">
      <c r="A211" s="185" t="n">
        <v>209</v>
      </c>
      <c r="B211" s="186"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t>
        </is>
      </c>
      <c r="C211" s="186" t="inlineStr">
        <is>
          <t>ยา Prednisolone ในผู้ป่วยรายนี้ หากใช้นานๆ จะเพิ่มความเสี่ยงโรคใดมากที่สุด?</t>
        </is>
      </c>
      <c r="D211" s="186" t="n"/>
      <c r="E211" s="186" t="inlineStr">
        <is>
          <t>Osteoarthritis</t>
        </is>
      </c>
      <c r="F211" s="186" t="inlineStr">
        <is>
          <t>Osteoporosis, Hyperglycemia, และ Cushing's syndrome</t>
        </is>
      </c>
      <c r="G211" s="186" t="inlineStr">
        <is>
          <t>Rheumatoid arthritis รุนแรงขึ้น</t>
        </is>
      </c>
      <c r="H211" s="186" t="inlineStr">
        <is>
          <t>Asthma</t>
        </is>
      </c>
      <c r="I211" s="186" t="inlineStr">
        <is>
          <t>Gouty arthritis (โรคข้ออักเสบเกาต์)</t>
        </is>
      </c>
      <c r="J211" s="185" t="n">
        <v>2</v>
      </c>
      <c r="K211" s="186" t="inlineStr">
        <is>
          <t>✅ คำตอบที่ถูกต้อง: ข้อ ข. Osteoporosis, Hyperglycemia, และ Cushing's syndrome
🎯 ทำไมข้อนี้ถึงถูก:
การใช้ยา Prednisolone ต่อเนื่องในระยะยาว ส่งผลข้างเคียงทางระบบต่อมไร้ท่อและเมแทบอลิซึม ได้แก่ กระดูกพรุน (Glucocorticoid-induced osteoporosis), ระดับน้ำตาลในเลือดสูง (Hyperglycemia / Steroid-induced diabetes) และกลุ่มอาการคุชชิง (Cushing's syndrome)
🔍 ข้ออื่นผิดเพราะอะไร:
• ข้อ ก. (Osteoarthritis): Osteoarthritis: ยาคอร์ติโคสเตียรอยด์ไม่มีผลทำให้เกิดโรคข้อเสื่อม (OA) โดยตรง แต่มีผลรบกวนการสร้างกระดูกใหม่จนทำให้เกิดกระดูกพรุน (Osteoporosis)
• ข้อ ค. (Rheumatoid arthritis รุนแรงขึ้น): Rheumatoid arthritis รุนแรงขึ้น: ยา Prednisolone มีฤทธิ์ต้านการอักเสบและกดภูมิคุ้มกัน จึงช่วยบรรเทาอาการของ RA ให้สงบลง ไม่ได้ทำให้โรคกำเริบ
• ข้อ ง. (Asthma): Asthma: ยา Prednisolone เป็นหนึ่งในยาหลักที่ใช้รักษาอาการหอบหืดกำเริบ (Asthma exacerbation) เพื่อลดการอักเสบของหลอดลม ไม่ได้ทำให้เกิดโรค
• ข้อ จ. (): เป็นตัวเลือกที่ไม่สอดคล้องกับข้อบ่งใช้หรือบริบททางคลินิกของผู้ป่วยรายนี้</t>
        </is>
      </c>
      <c r="L211" s="186" t="n"/>
      <c r="M211" s="186" t="inlineStr">
        <is>
          <t>Musculoskeletal</t>
        </is>
      </c>
      <c r="N211" s="186" t="inlineStr">
        <is>
          <t>Rheumatoid arthritis</t>
        </is>
      </c>
      <c r="O211" s="185" t="inlineStr">
        <is>
          <t>Clinic</t>
        </is>
      </c>
      <c r="P211" s="186" t="inlineStr">
        <is>
          <t>ข้อ 80 Mock Musculo RxCU84</t>
        </is>
      </c>
      <c r="Q211" s="185" t="inlineStr">
        <is>
          <t>ข้อสอบจำลอง</t>
        </is>
      </c>
      <c r="R211" s="185" t="inlineStr">
        <is>
          <t>Mock RxCU84</t>
        </is>
      </c>
      <c r="S211" s="185" t="inlineStr">
        <is>
          <t>CASE-MS-12S-RA-02</t>
        </is>
      </c>
    </row>
    <row r="212" ht="24" customHeight="1" s="49">
      <c r="A212" s="185" t="n">
        <v>210</v>
      </c>
      <c r="B212" s="186"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t>
        </is>
      </c>
      <c r="C212" s="186" t="inlineStr">
        <is>
          <t>จากใบสั่งยาและข้อมูลทางคลินิกข้างต้น เหตุใดแพทย์์จึงสามารถสั่งจ่ายยา Prednisolone 5 mg ในจำนวนที่ไม่ครบตามวันนัดได้ (จ่ายเพียง 7 เม็ด ในขณะที่วันนัดติดตามอาการคือ 2 สัปดาห์)</t>
        </is>
      </c>
      <c r="D212" s="186" t="n"/>
      <c r="E212" s="186" t="inlineStr">
        <is>
          <t>Prednisolone ไปเกิดอัตรกิริยากับ Inflixumab ทำให้ยา Inflixumab ออกฤทธิ์ได้ไม่เต็มที่</t>
        </is>
      </c>
      <c r="F212" s="186" t="inlineStr">
        <is>
          <t>Prednisolone เป็นยาลดอักเสบซึ่งออกฤทธิ์เร็ว เพื่อบรรเทาอาการปวดระหว่างรอ MTX ออกฤทธิ์</t>
        </is>
      </c>
      <c r="G212" s="186" t="inlineStr">
        <is>
          <t>Prednisolone มีผลข้างเคียงทำให้น้ำตาลในเลือดตกได้เนื่องจากมีผลข้างเคียงต่อระบบเผาผลาญ (Metabolic Disorder) จึงต้องให้ในระยะสั้น</t>
        </is>
      </c>
      <c r="H212" s="186" t="inlineStr">
        <is>
          <t>Prednisolone อาจทำให้ผู้ป่วยมีอาการ Orthostatic hypotension</t>
        </is>
      </c>
      <c r="I212" s="186" t="inlineStr">
        <is>
          <t>ไม่มีข้อใดถูกต้อง</t>
        </is>
      </c>
      <c r="J212" s="185" t="n">
        <v>2</v>
      </c>
      <c r="K212" s="186" t="inlineStr">
        <is>
          <t>✅ คำตอบที่ถูกต้อง: ข้อ ข. Prednisolone เป็นยาลดอักเสบซึ่งออกฤทธิ์เร็ว เพื่อบรรเทาอาการปวดระหว่างรอ MTX ออกฤทธิ์
🎯 ทำไมข้อนี้ถึงถูก:
การสั่ง Prednisolone 5 mg ขนาดต่ำเพียง 7 วันในขณะที่วันนัดติดตามอาการคือ 2 สัปดาห์ มีวัตถุประสงค์เพื่อเป็น Bridging therapy ต้านการอักเสบและบรรเทาอาการปวดข้ออย่างรวดเร็วในระยะแรก และรีบหยุดยาเพื่อป้องกันผลข้างเคียงระยะยาวของสเตียรอยด์ระหว่างรอให้ DMARDs ออกฤทธิ์เต็มที่
🔍 ข้ออื่นผิดเพราะอะไร:
• ข้อ ก. (Prednisolone ไปเกิดอัตรกิริยากับ Inflixumab ทำให้ยา Inflixumab ออกฤทธิ์ได้ไม่เต็มที่): Prednisolone ไปเกิดอัตรกิริยากับ Inflixumab ทำให้ยา Inflixumab ออกฤทธิ์ได้ไม่เต็มที่: ยาทั้งสองไม่มีปฏิกิริยาระหว่างกันในเชิงที่ทำให้ประสิทธิภาพลดลง มักใช้ร่วมกันอย่างปลอดภัยเพื่อคุมการอักเสบ
• ข้อ ค. (Prednisolone มีผลข้างเคียงทำให้น้ำตาลในเลือดตกได้เนื่องจากมีผลข้างเคียงต่อระบบเผาผลาญ (Metabolic Disorder) จึงต้องให้ในระยะสั้น): Prednisolone มีผลข้างเคียงทำให้น้ำตาลในเลือดตกได้เนื่องจากมีผลข้างเคียงต่อระบบเผาผลาญ (Metabolic Disorder) จึงต้องให้ในระยะสั้น: ผลข้างเคียงทางเมแทบอลิซึมของคอร์ติโคสเตียรอยด์คือทำให้ดื้ออินซูลินและระดับน้ำตาลในเลือดสูงขึ้น (Hyperglycemia) ไม่ใช่น้ำตาลตก
• ข้อ ง. (Prednisolone อาจทำให้ผู้ป่วยมีอาการ Orthostatic hypotension): Prednisolone อาจทำให้ผู้ป่วยมีอาการ Orthostatic hypotension: ผลข้างเคียงของสเตียรอยด์มักทำให้เกิดการคั่งของโซเดียมและน้ำ ซึ่งส่งผลให้ความดันโลหิตสูงขึ้น ไม่ใช่ความดันต่ำขณะเปลี่ยนอิริยาบถ
• ข้อ จ. (ไม่มีข้อใดถูกต้อง): ไม่มีข้อใดถูกต้อง: หลักการให้ Bridging therapy ด้วย Corticosteroids เป็นมาตรฐานการรักษาที่ถูกต้องในระยะแรกเพื่อคุมอาการระหว่างรอ DMARDs ออกฤทธิ์</t>
        </is>
      </c>
      <c r="L212" s="186" t="n"/>
      <c r="M212" s="186" t="inlineStr">
        <is>
          <t>Musculoskeletal</t>
        </is>
      </c>
      <c r="N212" s="186" t="inlineStr">
        <is>
          <t>Rheumatoid arthritis</t>
        </is>
      </c>
      <c r="O212" s="185" t="inlineStr">
        <is>
          <t>Clinic</t>
        </is>
      </c>
      <c r="P212" s="186" t="inlineStr">
        <is>
          <t>ข้อ 81 Mock Musculo RxCU84</t>
        </is>
      </c>
      <c r="Q212" s="185" t="inlineStr">
        <is>
          <t>ข้อสอบจำลอง</t>
        </is>
      </c>
      <c r="R212" s="185" t="inlineStr">
        <is>
          <t>Mock RxCU84</t>
        </is>
      </c>
      <c r="S212" s="185" t="inlineStr">
        <is>
          <t>CASE-MS-12S-RA-02</t>
        </is>
      </c>
    </row>
    <row r="213" ht="24" customHeight="1" s="49">
      <c r="A213" s="185" t="n">
        <v>211</v>
      </c>
      <c r="B213" s="186"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t>
        </is>
      </c>
      <c r="C213" s="186" t="inlineStr">
        <is>
          <t>ความคลาดเคลื่อนทางยา (medication error) ที่ร้ายแรงที่สุดในใบสั่งยานี้คือข้อใด</t>
        </is>
      </c>
      <c r="D213" s="186" t="n"/>
      <c r="E213" s="186" t="inlineStr">
        <is>
          <t>สั่ง methotrexate ให้กินทุกวันแทนสัปดาห์ละครั้ง</t>
        </is>
      </c>
      <c r="F213" s="186" t="inlineStr">
        <is>
          <t>Folic acid ขนาดสูงเกินไป</t>
        </is>
      </c>
      <c r="G213" s="186" t="inlineStr">
        <is>
          <t>Rosuvastatin ไม่จำเป็น</t>
        </is>
      </c>
      <c r="H213" s="186" t="inlineStr">
        <is>
          <t>Candesartan ซ้ำซ้อน</t>
        </is>
      </c>
      <c r="I213" s="186" t="inlineStr">
        <is>
          <t>คำนวณขนาด infliximab ผิด</t>
        </is>
      </c>
      <c r="J213" s="185" t="n">
        <v>1</v>
      </c>
      <c r="K213" s="186" t="inlineStr">
        <is>
          <t>✅ คำตอบที่ถูกต้อง: ข้อ ก. สั่ง methotrexate ให้กินทุกวันแทนสัปดาห์ละครั้ง
🎯 ทำไมข้อนี้ถึงถูก:
Medication Error ที่อันตรายถึงชีวิตที่สุดคือการสั่ง Methotrexate รับประทานแบบทุกวัน (Daily) แทนที่จะเป็นสัปดาห์ละครั้ง (Weekly)
🔍 ข้ออื่นผิดเพราะอะไร:
• ข้อ ข. (Folic acid ขนาดสูงเกินไป): Folic acid ขนาดสูงเกินไป: ขนาด Folic acid 5 mg สัปดาห์ละ 1 ครั้ง เป็นขนาดมาตรฐานที่แนะนำเพื่อลดผลข้างเคียงของ MTX ไม่ถือเป็นขนาดยาที่สูงเกินไป
• ข้อ ค. (Rosuvastatin ไม่จำเป็น): Rosuvastatin ไม่จำเป็น: ผู้ป่วยมีโรคประจำตัวเป็นภาวะไขมันในเลือดสูง (DLP) การได้รับยาลดไขมันกลุ่ม Statin จึงมีความเหมาะสมเพื่อควบคุมระดับไขมัน
• ข้อ ง. (Candesartan ซ้ำซ้อน): Candesartan ซ้ำซ้อน: ผู้ป่วยมีโรคความดันโลหิตสูง (HTN) การได้รับ Candesartan ซึ่งเป็นยา ARB จึงเป็นข้อบ่งชี้ที่ถูกต้องและไม่ได้ซ้ำซ้อนกับยาใดในใบสั่งนี้
• ข้อ จ. (คำนวณขนาด infliximab ผิด): คำนวณขนาด infliximab ผิด: ขนาดยา Infliximab ที่แนะนำคือ 3 mg/kg ในผู้ป่วยหนัก 60 กก. คำนวณได้ 180 mg ซึ่งเป็นการคำนวณที่ถูกต้องตามมาตรฐาน</t>
        </is>
      </c>
      <c r="L213" s="186" t="n"/>
      <c r="M213" s="186" t="inlineStr">
        <is>
          <t>Musculoskeletal</t>
        </is>
      </c>
      <c r="N213" s="186" t="inlineStr">
        <is>
          <t>Rheumatoid arthritis</t>
        </is>
      </c>
      <c r="O213" s="185" t="inlineStr">
        <is>
          <t>Clinic</t>
        </is>
      </c>
      <c r="P213" s="186" t="inlineStr">
        <is>
          <t>ข้อ 82 Mock Musculo RxCU84</t>
        </is>
      </c>
      <c r="Q213" s="185" t="inlineStr">
        <is>
          <t>ข้อสอบจำลอง</t>
        </is>
      </c>
      <c r="R213" s="185" t="inlineStr">
        <is>
          <t>Mock RxCU84</t>
        </is>
      </c>
      <c r="S213" s="185" t="inlineStr">
        <is>
          <t>CASE-MS-12S-RA-02</t>
        </is>
      </c>
    </row>
    <row r="214" ht="24" customHeight="1" s="49">
      <c r="A214" s="185" t="n">
        <v>212</v>
      </c>
      <c r="B214" s="186"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t>
        </is>
      </c>
      <c r="C214" s="186" t="inlineStr">
        <is>
          <t>หากได้รับ MTX ทุกวันตามที่สั่งผิด อาการพิษเฉียบพลันและการตรวจติดตามที่สำคัญที่สุดคือข้อใด</t>
        </is>
      </c>
      <c r="D214" s="186" t="n"/>
      <c r="E214" s="186" t="inlineStr">
        <is>
          <t>จอประสาทตาเสื่อม — ตรวจตา</t>
        </is>
      </c>
      <c r="F214" s="186" t="inlineStr">
        <is>
          <t>กดไขกระดูกและเยื่อบุอักเสบ — ติดตาม CBC และ LFT</t>
        </is>
      </c>
      <c r="G214" s="186" t="inlineStr">
        <is>
          <t>QT prolongation — ตรวจ ECG</t>
        </is>
      </c>
      <c r="H214" s="186" t="inlineStr">
        <is>
          <t>นิ่วในไต — ตรวจปัสสาวะ</t>
        </is>
      </c>
      <c r="I214" s="186" t="inlineStr">
        <is>
          <t>ต่อมไทรอยด์เป็นพิษ — ตรวจ TSH</t>
        </is>
      </c>
      <c r="J214" s="185" t="n">
        <v>2</v>
      </c>
      <c r="K214" s="186" t="inlineStr">
        <is>
          <t>✅ คำตอบที่ถูกต้อง: ข้อ ข. กดไขกระดูกและเยื่อบุอักเสบ — ติดตาม CBC และ LFT
🎯 ทำไมข้อนี้ถึงถูก:
หากได้รับ MTX ทุกวัน พิษเฉียบพลันที่ต้องเฝ้าระวังและตรวจติดตามอย่างเร่งด่วนที่สุดคือ การกดไขกระดูก (Bone marrow suppression) ทำให้เกิดเม็ดเลือดขาวต่ำ ซีด และเกล็ดเลือดต่ำ รวมถึงการอักเสบของเยื่อบุทางเดินอาหาร จึงต้องติดตาม CBC และค่าการทำงานของตับ (LFT)
🔍 ข้ออื่นผิดเพราะอะไร:
• ข้อ ก. (จอประสาทตาเสื่อม — ตรวจตา): จอประสาทตาเสื่อม — ตรวจตา: ภาวะจอประสาทตาเสื่อม (Maculopathy) เป็นผลข้างเคียงจากการใช้ Hydroxychloroquine ในระยะยาว ไม่ใช่พิษเฉียบพลันจาก MTX
• ข้อ ค. (QT prolongation — ตรวจ ECG): QT prolongation — ตรวจ ECG: Methotrexate ไม่มีผลต่อการนำไฟฟ้าของหัวใจหรือทำให้ระยะเวลา QT ยาวขึ้น
• ข้อ ง. (นิ่วในไต — ตรวจปัสสาวะ): นิ่วในไต — ตรวจปัสสาวะ: การเกิดนิ่วในไตไม่ใช่ผลข้างเคียงหลักของ MTX มักพบได้บ่อยในกลุ่มยาลดกรดยูริกกลุ่ม Uricosuric
• ข้อ จ. (ต่อมไทรอยด์เป็นพิษ — ตรวจ TSH): ต่อมไทรอยด์เป็นพิษ — ตรวจ TSH: ยา MTX ไม่มีกลไกผลกระทบต่อการทำงานของต่อมไทรอยด์โดยตรง</t>
        </is>
      </c>
      <c r="L214" s="186" t="n"/>
      <c r="M214" s="186" t="inlineStr">
        <is>
          <t>Musculoskeletal</t>
        </is>
      </c>
      <c r="N214" s="186" t="inlineStr">
        <is>
          <t>Rheumatoid arthritis</t>
        </is>
      </c>
      <c r="O214" s="185" t="inlineStr">
        <is>
          <t>Clinic</t>
        </is>
      </c>
      <c r="P214" s="186" t="inlineStr">
        <is>
          <t>ข้อ 83 Mock Musculo RxCU84</t>
        </is>
      </c>
      <c r="Q214" s="185" t="inlineStr">
        <is>
          <t>ข้อสอบจำลอง</t>
        </is>
      </c>
      <c r="R214" s="185" t="inlineStr">
        <is>
          <t>Mock RxCU84</t>
        </is>
      </c>
      <c r="S214" s="185" t="inlineStr">
        <is>
          <t>CASE-MS-12S-RA-02</t>
        </is>
      </c>
    </row>
    <row r="215" ht="24" customHeight="1" s="49">
      <c r="A215" s="185" t="n">
        <v>213</v>
      </c>
      <c r="B215" s="186"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t>
        </is>
      </c>
      <c r="C215" s="186" t="inlineStr">
        <is>
          <t>ยาต้านพิษ (rescue) เมื่อเกิดภาวะเป็นพิษจาก methotrexate คือข้อใด</t>
        </is>
      </c>
      <c r="D215" s="186" t="n"/>
      <c r="E215" s="186" t="inlineStr">
        <is>
          <t>Naloxone</t>
        </is>
      </c>
      <c r="F215" s="186" t="inlineStr">
        <is>
          <t>Flumazenil</t>
        </is>
      </c>
      <c r="G215" s="186" t="inlineStr">
        <is>
          <t>Leucovorin (folinic acid)</t>
        </is>
      </c>
      <c r="H215" s="186" t="inlineStr">
        <is>
          <t>Vitamin K</t>
        </is>
      </c>
      <c r="I215" s="186" t="inlineStr">
        <is>
          <t>Folic acid ขนาดสูง</t>
        </is>
      </c>
      <c r="J215" s="185" t="n">
        <v>3</v>
      </c>
      <c r="K215" s="186" t="inlineStr">
        <is>
          <t>✅ คำตอบที่ถูกต้อง: ข้อ ค. Leucovorin (folinic acid)
🎯 ทำไมข้อนี้ถึงถูก:
Leucovorin (Folinic acid) เป็นยาต้านพิษ (Rescue) ที่ใช้ในการรักษาภาวะ Methotrexate Toxicity
🔍 ข้ออื่นผิดเพราะอะไร:
• ข้อ ก. (Naloxone): Naloxone: เป็นยาแก้พิษ (antidote) สำหรับย้อนกลับฤทธิ์กดการหายใจในผู้ที่ได้รับยากลุ่ม Opioids เกินขนาด
• ข้อ ข. (Flumazenil): Flumazenil: เป็นยาแก้พิษแบบจำเพาะสำหรับย้อนกลับฤทธิ์กดประสาทส่วนกลางจากการได้รับยากลุ่ม Benzodiazepines เกินขนาด
• ข้อ ง. (Vitamin K): Vitamin K: ใช้สำหรับต้านฤทธิ์ของยาต้านการแข็งตัวของเลือด Warfarin เพื่อกระตุ้นการสร้างปัจจัยการแข็งตัวของเลือด ไม่เกี่ยวข้องกับ MTX
• ข้อ จ. (Folic acid ขนาดสูง): Folic acid ขนาดสูง: Folic acid ทั่วไปต้องอาศัยเอนไซม์ DHFR ในการเปลี่ยนเป็นรูปที่ออกฤทธิ์ แต่ MTX ยับยั้งเอนไซม์นี้โดยตรง จึงไม่สามารถแก้พิษได้ ต้องใช้ Leucovorin (active form) แทน</t>
        </is>
      </c>
      <c r="L215" s="186" t="n"/>
      <c r="M215" s="186" t="inlineStr">
        <is>
          <t>Musculoskeletal</t>
        </is>
      </c>
      <c r="N215" s="186" t="inlineStr">
        <is>
          <t>Rheumatoid arthritis</t>
        </is>
      </c>
      <c r="O215" s="185" t="inlineStr">
        <is>
          <t>Clinic</t>
        </is>
      </c>
      <c r="P215" s="186" t="inlineStr">
        <is>
          <t>ข้อ 84 Mock Musculo RxCU84</t>
        </is>
      </c>
      <c r="Q215" s="185" t="inlineStr">
        <is>
          <t>ข้อสอบจำลอง</t>
        </is>
      </c>
      <c r="R215" s="185" t="inlineStr">
        <is>
          <t>Mock RxCU84</t>
        </is>
      </c>
      <c r="S215" s="185" t="inlineStr">
        <is>
          <t>CASE-MS-12S-RA-02</t>
        </is>
      </c>
    </row>
    <row r="216" ht="24" customHeight="1" s="49">
      <c r="A216" s="185" t="n">
        <v>214</v>
      </c>
      <c r="B216" s="186"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t>
        </is>
      </c>
      <c r="C216" s="186" t="inlineStr">
        <is>
          <t>เหตุผลที่เหมาะสมที่สุดของการสั่ง prednisolone ระยะสั้นในผู้ป่วยรายนี้คือข้อใด</t>
        </is>
      </c>
      <c r="D216" s="186" t="n"/>
      <c r="E216" s="186" t="inlineStr">
        <is>
          <t>เพื่อลดไขมันในเลือด</t>
        </is>
      </c>
      <c r="F216" s="186" t="inlineStr">
        <is>
          <t>เพื่อรักษาความดันโลหิต</t>
        </is>
      </c>
      <c r="G216" s="186" t="inlineStr">
        <is>
          <t>เพื่อป้องกันข้ออักเสบเกาต์</t>
        </is>
      </c>
      <c r="H216" s="186" t="inlineStr">
        <is>
          <t>bridging ต้านการอักเสบระหว่างรอ MTX ออกฤทธิ์</t>
        </is>
      </c>
      <c r="I216" s="186" t="inlineStr">
        <is>
          <t>เสริมฤทธิ์ infliximab โดยตรง</t>
        </is>
      </c>
      <c r="J216" s="185" t="n">
        <v>4</v>
      </c>
      <c r="K216" s="186" t="inlineStr">
        <is>
          <t>✅ คำตอบที่ถูกต้อง: ข้อ ง. bridging ต้านการอักเสบระหว่างรอ MTX ออกฤทธิ์
🎯 ทำไมข้อนี้ถึงถูก:
เหตุผลของการสั่งจ่าย Prednisolone ระยะสั้นในผู้ป่วยรายนี้คือ เพื่อเป็น 'Bridging therapy' ในการต้านการอักเสบและระงับอาการปวดข้อระหว่างรอให้ Methotrexate ออกฤทธิ์ (ซึ่งมักใช้เวลา 4-12 สัปดาห์)
🔍 ข้ออื่นผิดเพราะอะไร:
• ข้อ ก. (เพื่อลดไขมันในเลือด): เพื่อลดไขมันในเลือด: Prednisolone เป็นสเตียรอยด์ที่อาจรบกวนเมแทบอลิซึมไขมันจนทำให้เกิดภาวะไขมันในเลือดสูงขึ้น (Dyslipidemia) ยาตัวนี้ไม่มีฤทธิ์ลดไขมัน
• ข้อ ข. (เพื่อรักษาความดันโลหิต): เพื่อรักษาความดันโลหิต: ผลข้างเคียงของ Prednisolone คือการคั่งของน้ำและโซเดียม (Mineralocorticoid effect) ซึ่งส่งผลให้ความดันโลหิตสูงขึ้น ไม่สามารถใช้ลดยาความดันได้
• ข้อ ค. (เพื่อป้องกันข้ออักเสบเกาต์): เพื่อป้องกันข้ออักเสบเกาต์: การใช้ Prednisolone เพื่อป้องกันเกาต์กำเริบไม่ใช่ข้อบ่งชี้หลัก โดยเฉพาะเมื่อผู้ป่วยรายนี้ถูกวินิจฉัยว่าเป็น RA ไม่ใช่โรคเกาต์
• ข้อ จ. (เสริมฤทธิ์ infliximab โดยตรง): เสริมฤทธิ์ infliximab โดยตรง: Prednisolone ใช้เพื่อลดการอักเสบอย่างรวดเร็วด้วยกลไกของตัวเอง (anti-inflammatory) ไม่ได้ไปเปลี่ยนแปลงเภสัชจลนศาสตร์หรือเสริมฤทธิ์ของยา Infliximab โดยตรง</t>
        </is>
      </c>
      <c r="L216" s="186" t="n"/>
      <c r="M216" s="186" t="inlineStr">
        <is>
          <t>Musculoskeletal</t>
        </is>
      </c>
      <c r="N216" s="186" t="inlineStr">
        <is>
          <t>Rheumatoid arthritis</t>
        </is>
      </c>
      <c r="O216" s="185" t="inlineStr">
        <is>
          <t>Clinic</t>
        </is>
      </c>
      <c r="P216" s="186" t="inlineStr">
        <is>
          <t>ข้อ 85 Mock Musculo RxCU84</t>
        </is>
      </c>
      <c r="Q216" s="185" t="inlineStr">
        <is>
          <t>ข้อสอบจำลอง</t>
        </is>
      </c>
      <c r="R216" s="185" t="inlineStr">
        <is>
          <t>Mock RxCU84</t>
        </is>
      </c>
      <c r="S216" s="185" t="inlineStr">
        <is>
          <t>CASE-MS-12S-RA-02</t>
        </is>
      </c>
    </row>
    <row r="217" ht="24" customHeight="1" s="49">
      <c r="A217" s="185" t="n">
        <v>215</v>
      </c>
      <c r="B217" s="186"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t>
        </is>
      </c>
      <c r="C217" s="186" t="inlineStr">
        <is>
          <t>หากต้องเลือกยาแก้ปวดเสริมให้ผู้ป่วยที่ใช้ MTX ข้อใดเหมาะสมที่สุด</t>
        </is>
      </c>
      <c r="D217" s="186" t="n"/>
      <c r="E217" s="186" t="inlineStr">
        <is>
          <t>Ibuprofen ขนาดสูง</t>
        </is>
      </c>
      <c r="F217" s="186" t="inlineStr">
        <is>
          <t>Aspirin ขนาดสูง</t>
        </is>
      </c>
      <c r="G217" s="186" t="inlineStr">
        <is>
          <t>Naproxen ขนาดสูงต่อเนื่อง</t>
        </is>
      </c>
      <c r="H217" s="186" t="inlineStr">
        <is>
          <t>Indomethacin ขนาดสูง</t>
        </is>
      </c>
      <c r="I217" s="186" t="inlineStr">
        <is>
          <t>Paracetamol</t>
        </is>
      </c>
      <c r="J217" s="185" t="n">
        <v>5</v>
      </c>
      <c r="K217" s="186" t="inlineStr">
        <is>
          <t>✅ คำตอบที่ถูกต้อง: ข้อ จ. Paracetamol
🎯 ทำไมข้อนี้ถึงถูก:
การใช้ยากลุ่ม NSAIDs (เช่น Ibuprofen, Naproxen, Aspirin) ขนาดสูงร่วมกับ Methotrexate จะแย่งการขับออกของ MTX ที่ท่อไต ทำให้ระดับ MTX ในเลือดสูงขึ้นและเกิดพิษได้ ดังนั้นหากต้องการยาแก้ปวดเสริม Paracetamol จึงเป็นทางเลือกที่ปลอดภัยที่สุด
🔍 ข้ออื่นผิดเพราะอะไร:
• ข้อ ก. (Ibuprofen ขนาดสูง): Ibuprofen ขนาดสูง: ผู้ป่วยรายนี้ใช้ยา MTX การใช้ NSAIDs อย่าง Ibuprofen ในขนาดสูงอาจลดการขับถ่าย MTX ทางไต ทำให้เพิ่มความเสี่ยงต่อภาวะเป็นพิษ
• ข้อ ข. (Aspirin ขนาดสูง): Aspirin ขนาดสูง: Aspirin ขนาดสูงมีผลรบกวนการขับยา MTX ออกทางไต และเพิ่มความเสี่ยงเกิดแผลและเลือดออกในกระเพาะอาหารอย่างรุนแรงเมื่อใช้ร่วมกับยา Prednisolone
• ข้อ ค. (Naproxen ขนาดสูงต่อเนื่อง): Naproxen ขนาดสูงต่อเนื่อง: เช่นเดียวกับ NSAIDs อื่น ๆ การใช้ Naproxen ขนาดสูงร่วมกับ MTX จะเพิ่มความเสี่ยงต่อความเป็นพิษของ MTX จากการลดอัตราการกรองของไต
• ข้อ ง. (Indomethacin ขนาดสูง): Indomethacin ขนาดสูง: เป็น NSAIDs ที่มีฤทธิ์ระคายเคืองกระเพาะอาหารสูงมาก และจะไปรบกวนการขับ MTX ทำให้ระดับยาในเลือดสูงจนเกิดอันตรายรุนแรง</t>
        </is>
      </c>
      <c r="L217" s="186" t="n"/>
      <c r="M217" s="186" t="inlineStr">
        <is>
          <t>Musculoskeletal</t>
        </is>
      </c>
      <c r="N217" s="186" t="inlineStr">
        <is>
          <t>Rheumatoid arthritis</t>
        </is>
      </c>
      <c r="O217" s="185" t="inlineStr">
        <is>
          <t>Clinic</t>
        </is>
      </c>
      <c r="P217" s="186" t="inlineStr">
        <is>
          <t>ข้อ 86 Mock Musculo RxCU84</t>
        </is>
      </c>
      <c r="Q217" s="185" t="inlineStr">
        <is>
          <t>ข้อสอบจำลอง</t>
        </is>
      </c>
      <c r="R217" s="185" t="inlineStr">
        <is>
          <t>Mock RxCU84</t>
        </is>
      </c>
      <c r="S217" s="185" t="inlineStr">
        <is>
          <t>CASE-MS-12S-RA-02</t>
        </is>
      </c>
    </row>
    <row r="218" ht="24" customHeight="1" s="49">
      <c r="A218" s="185" t="n">
        <v>216</v>
      </c>
      <c r="B218" s="186" t="inlineStr">
        <is>
          <t>ผู้ป่วยสูงอายุ มีอาการปวดข้อ เคยมีประวัติเป็นโรคหัวใจและหลอดเลือด</t>
        </is>
      </c>
      <c r="C218" s="186" t="inlineStr">
        <is>
          <t>ยาใดเหมาะสมแก่ผู้ป่วยรายนี้ หากใช้พาราเซตามอลแล้วไม่ได้ผล</t>
        </is>
      </c>
      <c r="D218" s="186" t="n"/>
      <c r="E218" s="186" t="inlineStr">
        <is>
          <t>Tramadol</t>
        </is>
      </c>
      <c r="F218" s="186" t="inlineStr">
        <is>
          <t>Piroxicam</t>
        </is>
      </c>
      <c r="G218" s="186" t="inlineStr">
        <is>
          <t>Etoricoxib</t>
        </is>
      </c>
      <c r="H218" s="186" t="inlineStr">
        <is>
          <t>Ibuprofen</t>
        </is>
      </c>
      <c r="I218" s="186" t="inlineStr">
        <is>
          <t>Naproxen 119</t>
        </is>
      </c>
      <c r="J218" s="185" t="n">
        <v>1</v>
      </c>
      <c r="K218" s="186" t="inlineStr">
        <is>
          <t>✅ คำตอบที่ถูกต้อง: ข้อ ก. Tramadol
🎯 ทำไมข้อนี้ถึงถูก:
เป็นคำตอบที่ถูกต้องตามแนวทางการรักษามาตรฐาน เนื่องจาก เป็น weak mu-opioid agonist และ SNRI เป็นเพียง second-line / add-on สำหรับ pain relief ไม่มีฤทธิ์ลดการอักเสบ (no anti-inflammatory efficacy) และเสี่ยงต่อ serotonin syndrome และชัก
🔍 ข้ออื่นผิดเพราะอะไร:
• ข้อ ข. (Piroxicam): เป็น oxicam NSAID ที่มี half-life ยาวนานมาก (~50 ชม.) แต่มีความเสี่ยงต่อ severe GI bleed และ skin reactions สูงที่สุดในกลุ่ม NSAIDs
• ข้อ ค. (Etoricoxib): เป็น selective COX-2 inhibitor ออกฤทธิ์เร็วและยาวนาน (OD) แต่มี contraindication ในผู้ป่วย uncontrolled hypertension (BP &gt; 140/90 mmHg)
• ข้อ ง. (Ibuprofen): เป็น non-selective NSAID ใช้บรรเทาอาการปวดและอักเสบระดับเล็กน้อยถึงปานกลาง มี GI toxicity ต่ำกว่า piroxicam/indomethacin แต่ต้องระวังใน CKD และ active PUD
• ข้อ จ. (Naproxen 119 โรคกระดูกและข้อ ฝ่ายวิชาการและวิชาชีพ สโมสรนักศึกษามหาวิทยาลัยอีสเทิร์นเอเชีย สหพันธ์นิสิตนักศึกษาเภสัชศาสตร์แห่งประเทศไทย (สนภท.)): เป็น non-selective NSAID ที่มี cardiovascular safety profile ดีที่สุด และมี efficacy สูงในการระงับ acute inflammation</t>
        </is>
      </c>
      <c r="L218" s="186" t="n"/>
      <c r="M218" s="186" t="inlineStr">
        <is>
          <t>Musculoskeletal</t>
        </is>
      </c>
      <c r="N218" s="186" t="inlineStr">
        <is>
          <t>Osteoarthritis</t>
        </is>
      </c>
      <c r="O218" s="185" t="inlineStr">
        <is>
          <t>Clinic</t>
        </is>
      </c>
      <c r="P218" s="186" t="inlineStr">
        <is>
          <t>ข้อ 39 (PLE_CC1_Practice_Exam.md)</t>
        </is>
      </c>
      <c r="Q218" s="185" t="inlineStr">
        <is>
          <t>แบบฝึกหัด</t>
        </is>
      </c>
      <c r="R218" s="185" t="inlineStr">
        <is>
          <t>เล่มม่วง</t>
        </is>
      </c>
      <c r="S218" s="185" t="n"/>
    </row>
    <row r="219" ht="24" customHeight="1" s="49">
      <c r="A219" s="185" t="n">
        <v>217</v>
      </c>
      <c r="B219" s="186" t="inlineStr"/>
      <c r="C219" s="186" t="inlineStr">
        <is>
          <t>ในทางคลินิก ไม่นิยมใช้ Aspirin เพื่อลดไข้ในเด็กที่ติดเชื้อไวรัสเพราะอาจทำให้เกิดความผิดปกติในข้อใด</t>
        </is>
      </c>
      <c r="D219" s="186" t="n"/>
      <c r="E219" s="186" t="inlineStr">
        <is>
          <t>Airway hypersensitivity</t>
        </is>
      </c>
      <c r="F219" s="186" t="inlineStr">
        <is>
          <t>Angioedema</t>
        </is>
      </c>
      <c r="G219" s="186" t="inlineStr">
        <is>
          <t>GI bleeding</t>
        </is>
      </c>
      <c r="H219" s="186" t="inlineStr">
        <is>
          <t>Reye’s syndrome</t>
        </is>
      </c>
      <c r="I219" s="186" t="inlineStr">
        <is>
          <t>Tinnitus 120</t>
        </is>
      </c>
      <c r="J219" s="185" t="n">
        <v>3</v>
      </c>
      <c r="K219" s="186" t="inlineStr">
        <is>
          <t>✅ คำตอบที่ถูกต้อง: ข้อ ค. GI bleeding
🎯 ทำไมข้อนี้ถึงถูก:
GI bleeding: Verapamil ที่เป็น CYP3A4 Inhibitor ทำให้ระดับของ Colchicine เพิ่มสูงขึ้นดังนั้นจึงควรแก้ไขกรณีดังกล่าว กระดูกพรุน (Osteoporosis) เนื่องจากผู้ป่วยเป็นผู้หญิงอายุ 60 ปี ซึ่งเป็นหญิงที่หมดประจำเดือนแล้วและยัง ของ Calcium ที่กระดูกทำให้ยับยั้งการเกิด secondary hyperparathyroidism ซึ่งมักจะเกิดขึ้น เมื่อร่างกาย
🔍 ข้ออื่นผิดเพราะอะไร:
• ข้อ ก. (Airway hypersensitivity): การให้ยา Aspirin ในเด็กที่มีการติดเชื้อไวรัส เช่น ไข้หวัดใหญ่ หรืออีสุกอีใส จะเพิ่มความเสี่ยงสูงมากต่อการเกิด Reye's syndrome ซึ่งทำให้สมองและตับบวม
• ข้อ ข. (Angioedema):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ง. (Reye’s syndrome): การให้ยา Aspirin ในเด็กที่มีการติดเชื้อไวรัส เช่น ไข้หวัดใหญ่ หรืออีสุกอีใส จะเพิ่มความเสี่ยงสูงมากต่อการเกิด Reye's syndrome ซึ่งทำให้สมองและตับบวม
• ข้อ จ. (Tinnitus 120 โรคกระดูกและข้อ ฝ่ายวิชาการและวิชาชีพ สโมสรนักศึกษามหาวิทยาลัยอีสเทิร์นเอเชีย สหพันธ์นิสิตนักศึกษาเภสัชศาสตร์แห่งประเทศไทย (สนภท.) โดย ฝ่ายวิชาการและวิชาชีพ สโมสรนักศึกษามหาวิทยาลัยอีสเทิร์นเอเชีย ข้อ 1 เฉลย B มีอาการฝืดของข้อในช่วงเช้า เช่น หลังตื่นนอน ปวดนานหลายชั่วโมง เพราะ ข้อฝืด (stiffness) จะพบบ่อยในช่วงเช้าและช่วงหลังจากพักข้อนานๆ เช่นหลังตื่นนอนหรือนั่ง นานๆแต่ไม่เกิน 30นาที ข้อ 2 เฉลย C เพศ เพราะเพศไม่ได้มีความเสี่ยงต่อการเสื่อมของข้อ ส่วน อายุเป็นองค์ประกอบที่สำคัญที่สุด อายุที่เพิ่ม มากขึ้นจะเพิ่มความชุกของข้อเข่าเสื่อม ข้อ 3 เฉลย A ควรลดขนาดยา Colchicine เพราะเนื่องจากเกิด drug interaction ระหว่าง Colchicine ที่เป็น substrate CYP3A4 และ ด้วยการลดขนาดของ Colchicine ข้อ 4 เฉลย B Osteoporosis เพราะ จาก การตรวจ Bone mineral density (BMD) มีค่า T-score ได้ -2.6 ซึ่งองค์การอนามัยโลก ได้กำหนดนิยามของโรคกระดูกพรุนไว้ว่ามี BMD น้อยกว่า หรือเท่ากับ -2.5 ข้อ 5 เฉลย D รับประทานยาต้มสมุนไพรแก้ปวด เพราะ ทุกข้อที่ข้อที่กล่าวมาเป็นปัจจัยเสี่ยงของโรคกระดูกพรุน ยกเว้น รับประทานยาต้มสมุนไพร เนื่องจากในโจทย์ไม่ได้ระบุว่าเป็นสมุนไพรชนิดใดทำให้ไม่รู้ว่าสมุนไพรมีผลต่อกระดูกหรือไม่ ข้อ 6 เฉลย D Raloxifene มีเป็น Agonist estrogen receptor ที่เนื้อเยื่อกระดูก เพราะ Raloxifene มีข้อบ่งใช้ เฉพาะในผู้หญิงวัยหมดประจำเดือน (Postmenopausal) ที่เป็นโรค เป็นโรคกระดูกพรุนดัวนั้นยา Raloxifene จึงมีความเหมาะกับผู้ป่วยรายนี้ ข้อ 7 เฉลย E Chloroquine เพราะ Chloroquine ไม่ได้เหนี่ยวนำให้เกิดโรคกระดูกพรุนแต่มีข้อควรระวังในการใช้คือ มีผลต่อจอ ประสาทตา ข้อ 8 เฉลย A ยับยั้ง secondary hyperthyroidism &amp; bone destruction เพราะ Calcium ทำให้เกิดการยับยั้งการทำลายกระดูก (bone destruction) และ ยังมีการสะสม 121 โรคกระดูกและข้อ ฝ่ายวิชาการและวิชาชีพ สโมสรนักศึกษามหาวิทยาลัยอีสเทิร์นเอเชีย สหพันธ์นิสิตนักศึกษาเภสัชศาสตร์แห่งประเทศไทย (สนภท.) สร้าง พาราไทรอยด์ ัอร์โมนออกมามากเกินไปโดยมีสาเหตุมาจาก มีระดับ Calcium ในกระแสโลหิต ต่ำอย่าง มาก ข้อ 9 เฉลย C เสริมแคลเซียมในหญิงตั้งครรภ์ไตรมาสแรก เพราะ การใช้ Calcium carbonate ในหญิงตั้งครรภ์อาจทำให้เกิดภาวะ Hypomagnesemia ใน ทารก อีกทั้งมีรายงานความเป็นพิษต่อตัวอ่อนจากการใช้ยานี้ขณะตั้งครรภ์ไตรมาสแรก จึงควรหลีกเลี่ยงใน หญิงตั้งครรภ์ไตรมาสแรก แต่ไตรมาส 2,3 ใช้ได้แต่ไม่ควรใช้เกินในขนาดที่ recommended dietary allowance (RDA) กำหนด ข้อ 10 เฉลย B Calcitriol เพราะ กลไกการออกฤทธิ์ ของ Calcitriol คือจับ vitamin D receptor ที่ไต ต่อมพาราไทรอยด์ ลำไส้เล็ก และกระดูก เกิดผลทางคลินิกที่เหมือนกัน ได้แก่): Angiotensin II receptor blockers ปิดกั้นการทำงานของ Angiotensin II ที่ AT1 receptor ไม่มีผลยับยั้งเอนไซม์ ACE จึงไม่ทำให้เกิดอาการไอแห้ง</t>
        </is>
      </c>
      <c r="L219" s="186" t="n"/>
      <c r="M219" s="186" t="inlineStr">
        <is>
          <t>Musculoskeletal</t>
        </is>
      </c>
      <c r="N219" s="186" t="inlineStr">
        <is>
          <t>Osteoarthritis</t>
        </is>
      </c>
      <c r="O219" s="185" t="inlineStr">
        <is>
          <t>Clinic</t>
        </is>
      </c>
      <c r="P219" s="186" t="inlineStr">
        <is>
          <t>ข้อ 40 (PLE_CC1_Practice_Exam.md)</t>
        </is>
      </c>
      <c r="Q219" s="185" t="inlineStr">
        <is>
          <t>แบบฝึกหัด</t>
        </is>
      </c>
      <c r="R219" s="185" t="inlineStr">
        <is>
          <t>เล่มม่วง</t>
        </is>
      </c>
      <c r="S219" s="185" t="n"/>
    </row>
    <row r="220" ht="24" customHeight="1" s="49">
      <c r="A220" s="185" t="n">
        <v>218</v>
      </c>
      <c r="B220" s="186" t="inlineStr"/>
      <c r="C220" s="186" t="inlineStr">
        <is>
          <t>จากโครงสร้างของยาCelecoxib มีโอกาสทำให้เกิดการเเพ้ sulfonamides cross hypersensitivity หรือไม่ เเละหากเกิดการเเพ้ดังกล่าวได้ ตำเเหน่งใด ทำให้เกิดการเเพ้</t>
        </is>
      </c>
      <c r="D220" s="186" t="n"/>
      <c r="E220" s="186" t="inlineStr">
        <is>
          <t>เกิดการเเพ้ได้ ทั้งตำเเหน่งที่1เเละ ตำเเหน่งที่ 2</t>
        </is>
      </c>
      <c r="F220" s="186" t="inlineStr">
        <is>
          <t>เกิดการเเพ้ได้ที่ตำเเหน่งที่1เท่านั้น</t>
        </is>
      </c>
      <c r="G220" s="186" t="inlineStr">
        <is>
          <t>เกิดการเเพ้ได้ที่ตำเเหน่งที่2เท่านั้น</t>
        </is>
      </c>
      <c r="H220" s="186" t="inlineStr">
        <is>
          <t>เกิดการเเพ้ ที่ตำเเน่งที่ 1 เเละตำเเหน่งที่3เท่านั้น</t>
        </is>
      </c>
      <c r="I220" s="186" t="inlineStr">
        <is>
          <t>ไม่เกิดการเเพ้เเบบ sulfonamide cross hypersensitivity ที่ตำเเหน่งใดเลย</t>
        </is>
      </c>
      <c r="J220" s="185" t="n">
        <v>1</v>
      </c>
      <c r="K220" s="186" t="inlineStr">
        <is>
          <t>✅ คำตอบที่ถูกต้อง: ข้อ ก. เกิดการเเพ้ได้ ทั้งตำเเหน่งที่1เเละ ตำเเหน่งที่ 2
🎯 ทำไมข้อนี้ถึงถูก:
การเลือก เกิดการเเพ้ได้ ทั้งตำเเหน่งที่1เเละ ตำเเหน่งที่ 2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(เกิดการเเพ้ได้ที่ตำเเหน่งที่1เท่านั้น): ยา Celecoxib มีโครงสร้าง sulfonamide ที่ตำแหน่ง aryl sulfonamide ทำให้เกิดการแพ้ข้ามกลุ่มได้ แต่ตำแหน่งอื่นไม่ใช่สาเหตุหลักของการเกิด hypersensitivity
• ข้อ ค. (เกิดการเเพ้ได้ที่ตำเเหน่งที่2เท่านั้น): ตำแหน่งที่ 2 ไม่ใช่ตำแหน่งของ sulfonamide moiety ที่เป็นตัวกระตุ้นให้เกิด IgE-mediated cross-reactivity กับยากลุ่ม sulfonamides ชนิดอื่น
• ข้อ ง. (เกิดการเเพ้ ที่ตำเเน่งที่ 1 เเละตำเเหน่งที่3เท่านั้น): การแพ้ sulfonamide cross hypersensitivity เกิดจากโครงสร้าง SO2NH2 อย่างจำเพาะเจาะจง การระบุตำแหน่งอื่นจึงไม่ถูกต้องตามหลักโครงสร้าง-ฤทธิ์
• ข้อ จ. (ไม่เกิดการเเพ้เเบบ sulfonamide cross hypersensitivity ที่ตำเเหน่งใดเลย): ยา Celecoxib มีโครงสร้าง arylsulfonamide อย่างชัดเจน จึงมีโอกาสเกิด cross-reactivity ในผู้ป่วยที่มีประวัติแพ้ยากลุ่ม sulfonamide</t>
        </is>
      </c>
      <c r="L220" s="186" t="n"/>
      <c r="M220" s="186" t="inlineStr">
        <is>
          <t>Musculoskeletal</t>
        </is>
      </c>
      <c r="N220" s="186" t="inlineStr">
        <is>
          <t>Osteoarthritis</t>
        </is>
      </c>
      <c r="O220" s="185" t="inlineStr">
        <is>
          <t>Clinic</t>
        </is>
      </c>
      <c r="P220" s="186" t="inlineStr">
        <is>
          <t>ข้อ 25 (PLE_CC1_Practice_Exam.md)</t>
        </is>
      </c>
      <c r="Q220" s="185" t="inlineStr">
        <is>
          <t>แบบฝึกหัด</t>
        </is>
      </c>
      <c r="R220" s="185" t="inlineStr">
        <is>
          <t>เล่มม่วง</t>
        </is>
      </c>
      <c r="S220" s="185" t="n"/>
    </row>
    <row r="221" ht="24" customHeight="1" s="49">
      <c r="A221" s="185" t="n">
        <v>219</v>
      </c>
      <c r="B221" s="186" t="inlineStr">
        <is>
          <t>[กรณีศึกษา 8]
ผู้ป่วยหญิง อายุ 50 ปี ปวดข้อเข่าทั้ง 2 ข้าง ไม่มีบวมแดง มักขึ้นลงบันไดบ่อยๆ มีเสียงกรอบแกรบ ข้อฝืดขัดตอนเช้า 15-20 นาที ยาที่ใช้อยู่ enalapril 10 mg OD, aspirin 81 mg OD</t>
        </is>
      </c>
      <c r="C221" s="186" t="inlineStr">
        <is>
          <t>ข้อใดไม่ใช่เกณฑ์วินิจฉัย OA</t>
        </is>
      </c>
      <c r="D221" s="186" t="n"/>
      <c r="E221" s="186" t="inlineStr">
        <is>
          <t>อายุ</t>
        </is>
      </c>
      <c r="F221" s="186" t="inlineStr">
        <is>
          <t>เป็นข้อเข่าทั้งสองข้าง</t>
        </is>
      </c>
      <c r="G221" s="186" t="inlineStr">
        <is>
          <t>บวมเล็กน้อย ไม่เจ็บ/แดง</t>
        </is>
      </c>
      <c r="H221" s="186" t="inlineStr">
        <is>
          <t>ข้อฝืดขัดตอนเช้า</t>
        </is>
      </c>
      <c r="I221" s="186" t="inlineStr">
        <is>
          <t>มีเสียงกรอบแกรบ</t>
        </is>
      </c>
      <c r="J221" s="185" t="n">
        <v>2</v>
      </c>
      <c r="K221" s="186" t="inlineStr">
        <is>
          <t>✅ คำตอบที่ถูกต้อง: ข้อ ข. เป็นข้อเข่าทั้งสองข้าง
🎯 ทำไมข้อนี้ถึงถูก:
🔍 ข้ออื่นผิดเพราะอะไร:
• ข้อ ก. (อายุ): ไม่ตรงกับหลักการหรือข้อบ่งใช้ที่ถูกต้องตามโจทย์กำหนด
• ข้อ ค. (บวมเล็กน้อย ไม่เจ็บ/แดง): ไม่ตรงกับหลักการหรือข้อบ่งใช้ที่ถูกต้องตามโจทย์กำหนด
• ข้อ ง. (ข้อฝืดขัดตอนเช้า): ไม่ตรงกับหลักการหรือข้อบ่งใช้ที่ถูกต้องตามโจทย์กำหนด
• ข้อ จ. (มีเสียงกรอบแกรบ): ไม่ตรงกับหลักการหรือข้อบ่งใช้ที่ถูกต้องตามโจทย์กำหนด</t>
        </is>
      </c>
      <c r="L221" s="186" t="n"/>
      <c r="M221" s="186" t="inlineStr">
        <is>
          <t>Musculoskeletal</t>
        </is>
      </c>
      <c r="N221" s="186" t="inlineStr">
        <is>
          <t>Osteoarthritis</t>
        </is>
      </c>
      <c r="O221" s="185" t="inlineStr">
        <is>
          <t>Clinic</t>
        </is>
      </c>
      <c r="P221" s="186" t="inlineStr">
        <is>
          <t>[SOURCE: Pharma Plus เล่มม่วง 2 - ข้อสอบย้อนหลังปี 2558 วันที่ 1 ข้อ 62]</t>
        </is>
      </c>
      <c r="Q221" s="185" t="inlineStr">
        <is>
          <t>ข้อสอบจริง</t>
        </is>
      </c>
      <c r="R221" s="185" t="inlineStr">
        <is>
          <t>2558</t>
        </is>
      </c>
      <c r="S221" s="185" t="inlineStr">
        <is>
          <t>CASE-MS-MOCK-OA-01</t>
        </is>
      </c>
    </row>
    <row r="222" ht="24" customHeight="1" s="49">
      <c r="A222" s="185" t="n">
        <v>220</v>
      </c>
      <c r="B222" s="186" t="inlineStr">
        <is>
          <t>[กรณีศึกษา 8]
ผู้ป่วยหญิง อายุ 50 ปี ปวดข้อเข่าทั้ง 2 ข้าง ไม่มีบวมแดง มักขึ้นลงบันไดบ่อยๆ มีเสียงกรอบแกรบ ข้อฝืดขัดตอนเช้า 15-20 นาที ยาที่ใช้อยู่ enalapril 10 mg OD, aspirin 81 mg OD</t>
        </is>
      </c>
      <c r="C222" s="186" t="inlineStr">
        <is>
          <t>ยาที่ควรใช้เป็นอันดับแรก</t>
        </is>
      </c>
      <c r="D222" s="186" t="n"/>
      <c r="E222" s="186" t="inlineStr">
        <is>
          <t>Paracetamol</t>
        </is>
      </c>
      <c r="F222" s="186" t="inlineStr">
        <is>
          <t>Glucosamine</t>
        </is>
      </c>
      <c r="G222" s="186" t="inlineStr">
        <is>
          <t>Diclofenac</t>
        </is>
      </c>
      <c r="H222" s="186" t="inlineStr">
        <is>
          <t>Tramadol</t>
        </is>
      </c>
      <c r="I222" s="186" t="inlineStr">
        <is>
          <t>Naproxen</t>
        </is>
      </c>
      <c r="J222" s="185" t="n">
        <v>1</v>
      </c>
      <c r="K222" s="186" t="inlineStr">
        <is>
          <t>✅ คำตอบที่ถูกต้อง: ข้อ ก. Paracetamol
🎯 ทำไมข้อนี้ถึงถูก:
🔍 ข้ออื่นผิดเพราะอะไร:
• ข้อ ข. (Glucosamine): ไม่ตรงกับหลักการหรือข้อบ่งใช้ที่ถูกต้องตามโจทย์กำหนด
• ข้อ ค. (Diclofenac): ไม่ตรงกับหลักการหรือข้อบ่งใช้ที่ถูกต้องตามโจทย์กำหนด
• ข้อ ง. (Tramadol): ไม่ตรงกับหลักการหรือข้อบ่งใช้ที่ถูกต้องตามโจทย์กำหนด
• ข้อ จ. (Naproxen): ไม่ตรงกับหลักการหรือข้อบ่งใช้ที่ถูกต้องตามโจทย์กำหนด</t>
        </is>
      </c>
      <c r="L222" s="186" t="n"/>
      <c r="M222" s="186" t="inlineStr">
        <is>
          <t>Musculoskeletal</t>
        </is>
      </c>
      <c r="N222" s="186" t="inlineStr">
        <is>
          <t>Osteoarthritis</t>
        </is>
      </c>
      <c r="O222" s="185" t="inlineStr">
        <is>
          <t>Clinic</t>
        </is>
      </c>
      <c r="P222" s="186" t="inlineStr">
        <is>
          <t>[SOURCE: Pharma Plus เล่มม่วง 2 - ข้อสอบย้อนหลังปี 2558 วันที่ 1 ข้อ 63]</t>
        </is>
      </c>
      <c r="Q222" s="185" t="inlineStr">
        <is>
          <t>ข้อสอบจริง</t>
        </is>
      </c>
      <c r="R222" s="185" t="inlineStr">
        <is>
          <t>2558</t>
        </is>
      </c>
      <c r="S222" s="185" t="inlineStr">
        <is>
          <t>CASE-MS-MOCK-OA-01</t>
        </is>
      </c>
    </row>
    <row r="223" ht="24" customHeight="1" s="49">
      <c r="A223" s="185" t="n">
        <v>221</v>
      </c>
      <c r="B223" s="186" t="inlineStr">
        <is>
          <t>[กรณีศึกษา 8]
ผู้ป่วยหญิง อายุ 50 ปี ปวดข้อเข่าทั้ง 2 ข้าง ไม่มีบวมแดง มักขึ้นลงบันไดบ่อยๆ มีเสียงกรอบแกรบ ข้อฝืดขัดตอนเช้า 15-20 นาที ยาที่ใช้อยู่ enalapril 10 mg OD, aspirin 81 mg OD</t>
        </is>
      </c>
      <c r="C223" s="186" t="inlineStr">
        <is>
          <t>ยาสมุนไพรใดให้ผลการรักษาเทียบเท่ากับ NSAID</t>
        </is>
      </c>
      <c r="D223" s="186" t="n"/>
      <c r="E223" s="186" t="inlineStr">
        <is>
          <t>ขมิ้นชัน</t>
        </is>
      </c>
      <c r="F223" s="186" t="inlineStr">
        <is>
          <t>ใบฝรั่ง</t>
        </is>
      </c>
      <c r="G223" s="186" t="inlineStr">
        <is>
          <t>เมล็ดน้อยหน่า</t>
        </is>
      </c>
      <c r="H223" s="186" t="inlineStr">
        <is>
          <t>เถาวัลย์เปรียง</t>
        </is>
      </c>
      <c r="I223" s="186" t="inlineStr">
        <is>
          <t>เจลพริก</t>
        </is>
      </c>
      <c r="J223" s="185" t="n">
        <v>4</v>
      </c>
      <c r="K223" s="186" t="inlineStr">
        <is>
          <t>✅ คำตอบที่ถูกต้อง: ข้อ ง. เถาวัลย์เปรียง
🎯 ทำไมข้อนี้ถึงถูก:
🔍 ข้ออื่นผิดเพราะอะไร:
• ข้อ ก. (ขมิ้นชัน): ไม่ตรงกับหลักการหรือข้อบ่งใช้ที่ถูกต้องตามโจทย์กำหนด
• ข้อ ข. (ใบฝรั่ง): ไม่ตรงกับหลักการหรือข้อบ่งใช้ที่ถูกต้องตามโจทย์กำหนด
• ข้อ ค. (เมล็ดน้อยหน่า): ไม่ตรงกับหลักการหรือข้อบ่งใช้ที่ถูกต้องตามโจทย์กำหนด
• ข้อ จ. (เจลพริก): ไม่ตรงกับหลักการหรือข้อบ่งใช้ที่ถูกต้องตามโจทย์กำหนด</t>
        </is>
      </c>
      <c r="L223" s="186" t="n"/>
      <c r="M223" s="186" t="inlineStr">
        <is>
          <t>Musculoskeletal</t>
        </is>
      </c>
      <c r="N223" s="186" t="inlineStr">
        <is>
          <t>Osteoarthritis</t>
        </is>
      </c>
      <c r="O223" s="185" t="inlineStr">
        <is>
          <t>Clinic</t>
        </is>
      </c>
      <c r="P223" s="186" t="inlineStr">
        <is>
          <t>[SOURCE: Pharma Plus เล่มม่วง 2 - ข้อสอบย้อนหลังปี 2558 วันที่ 1 ข้อ 64]</t>
        </is>
      </c>
      <c r="Q223" s="185" t="inlineStr">
        <is>
          <t>ข้อสอบจริง</t>
        </is>
      </c>
      <c r="R223" s="185" t="inlineStr">
        <is>
          <t>2558</t>
        </is>
      </c>
      <c r="S223" s="185" t="inlineStr">
        <is>
          <t>CASE-MS-MOCK-OA-01</t>
        </is>
      </c>
    </row>
    <row r="224" ht="24" customHeight="1" s="49">
      <c r="A224" s="185" t="n">
        <v>222</v>
      </c>
      <c r="B224" s="186" t="inlineStr"/>
      <c r="C224" s="186" t="inlineStr">
        <is>
          <t>NSAIDs ใดมีผลต่อหัวใจและหลอดเลือดน้อยสุด</t>
        </is>
      </c>
      <c r="D224" s="186" t="n"/>
      <c r="E224" s="186" t="inlineStr">
        <is>
          <t>Ibuprofen</t>
        </is>
      </c>
      <c r="F224" s="186" t="inlineStr">
        <is>
          <t>Diclofenac</t>
        </is>
      </c>
      <c r="G224" s="186" t="inlineStr">
        <is>
          <t>Naproxen</t>
        </is>
      </c>
      <c r="H224" s="186" t="inlineStr">
        <is>
          <t>Sulindac</t>
        </is>
      </c>
      <c r="I224" s="186" t="inlineStr">
        <is>
          <t>Parecoxib</t>
        </is>
      </c>
      <c r="J224" s="185" t="n">
        <v>3</v>
      </c>
      <c r="K224" s="186" t="inlineStr">
        <is>
          <t>✅ คำตอบที่ถูกต้อง: ข้อ ค. Naproxen
🎯 ทำไมข้อนี้ถึงถูก:
🔍 ข้ออื่นผิดเพราะอะไร:
• ข้อ ก. (Ibuprofen): ไม่ตรงกับหลักการหรือข้อบ่งใช้ที่ถูกต้องตามโจทย์กำหนด
• ข้อ ข. (Diclofenac): ไม่ตรงกับหลักการหรือข้อบ่งใช้ที่ถูกต้องตามโจทย์กำหนด
• ข้อ ง. (Sulindac): ไม่ตรงกับหลักการหรือข้อบ่งใช้ที่ถูกต้องตามโจทย์กำหนด
• ข้อ จ. (Parecoxib): ไม่ตรงกับหลักการหรือข้อบ่งใช้ที่ถูกต้องตามโจทย์กำหนด</t>
        </is>
      </c>
      <c r="L224" s="186" t="n"/>
      <c r="M224" s="186" t="inlineStr">
        <is>
          <t>Musculoskeletal</t>
        </is>
      </c>
      <c r="N224" s="186" t="inlineStr">
        <is>
          <t>Osteoarthritis</t>
        </is>
      </c>
      <c r="O224" s="185" t="inlineStr">
        <is>
          <t>Clinic</t>
        </is>
      </c>
      <c r="P224" s="186" t="inlineStr">
        <is>
          <t>[SOURCE: Pharma Plus เล่มม่วง 2 - ข้อสอบย้อนหลังปี 2558 วันที่ 1 ข้อ 67]</t>
        </is>
      </c>
      <c r="Q224" s="185" t="inlineStr">
        <is>
          <t>ข้อสอบจริง</t>
        </is>
      </c>
      <c r="R224" s="185" t="inlineStr">
        <is>
          <t>2558</t>
        </is>
      </c>
      <c r="S224" s="185" t="n"/>
    </row>
    <row r="225" ht="24" customHeight="1" s="49">
      <c r="A225" s="185" t="n">
        <v>223</v>
      </c>
      <c r="B225" s="186" t="inlineStr">
        <is>
          <t>[กรณีศึกษา 3]
ผู้ป่วยปวดนิ้วโป้งเท้ามาก บวม แดง อ้วน เป็นความดัน ไขมันในเลือดสูง ได้ยา HCTZ ดื่มสุรา ได้รับการวินิจฉัยเป็นโรคเกาต์</t>
        </is>
      </c>
      <c r="C225" s="186" t="inlineStr">
        <is>
          <t>ข้อใดไม่ใช่ปัจจัยที่ทำให้เกิดเกาต์</t>
        </is>
      </c>
      <c r="D225" s="186" t="n"/>
      <c r="E225" s="186" t="inlineStr">
        <is>
          <t>อ้วน</t>
        </is>
      </c>
      <c r="F225" s="186" t="inlineStr">
        <is>
          <t>Hyperuricemia</t>
        </is>
      </c>
      <c r="G225" s="186" t="inlineStr">
        <is>
          <t>ดื่มสุรา</t>
        </is>
      </c>
      <c r="H225" s="186" t="inlineStr">
        <is>
          <t>HCTZ</t>
        </is>
      </c>
      <c r="I225" s="186" t="inlineStr">
        <is>
          <t>ออกกำลังกาย</t>
        </is>
      </c>
      <c r="J225" s="185" t="n">
        <v>5</v>
      </c>
      <c r="K225" s="186" t="inlineStr">
        <is>
          <t>✅ คำตอบที่ถูกต้อง: ข้อ จ. ออกกำลังกาย
🎯 ทำไมข้อนี้ถึงถูก:
🔍 ข้ออื่นผิดเพราะอะไร:
• ข้อ ก. (อ้วน): ไม่ตรงกับหลักการหรือข้อบ่งใช้ที่ถูกต้องตามโจทย์กำหนด
• ข้อ ข. (Hyperuricemia): ไม่ตรงกับหลักการหรือข้อบ่งใช้ที่ถูกต้องตามโจทย์กำหนด
• ข้อ ค. (ดื่มสุรา): ไม่ตรงกับหลักการหรือข้อบ่งใช้ที่ถูกต้องตามโจทย์กำหนด
• ข้อ ง. (HCTZ): ไม่ตรงกับหลักการหรือข้อบ่งใช้ที่ถูกต้องตามโจทย์กำหนด</t>
        </is>
      </c>
      <c r="L225" s="186" t="n"/>
      <c r="M225" s="186" t="inlineStr">
        <is>
          <t>Musculoskeletal</t>
        </is>
      </c>
      <c r="N225" s="186" t="inlineStr">
        <is>
          <t>Gout</t>
        </is>
      </c>
      <c r="O225" s="185" t="inlineStr">
        <is>
          <t>Clinic</t>
        </is>
      </c>
      <c r="P225" s="186" t="inlineStr">
        <is>
          <t>[SOURCE: Pharma Plus เล่มม่วง 2 - ข้อสอบย้อนหลังปี 2558 วันที่ 2 ข้อ 17]</t>
        </is>
      </c>
      <c r="Q225" s="185" t="inlineStr">
        <is>
          <t>ข้อสอบจริง</t>
        </is>
      </c>
      <c r="R225" s="185" t="inlineStr">
        <is>
          <t>2558</t>
        </is>
      </c>
      <c r="S225" s="185" t="inlineStr">
        <is>
          <t>CASE-MS-MOCK-GOUT-01</t>
        </is>
      </c>
    </row>
    <row r="226" ht="24" customHeight="1" s="49">
      <c r="A226" s="185" t="n">
        <v>224</v>
      </c>
      <c r="B226" s="186" t="inlineStr">
        <is>
          <t>[กรณีศึกษา 3]
ผู้ป่วยปวดนิ้วโป้งเท้ามาก บวม แดง อ้วน เป็นความดัน ไขมันในเลือดสูง ได้ยา HCTZ ดื่มสุรา ได้รับการวินิจฉัยเป็นโรคเกาต์</t>
        </is>
      </c>
      <c r="C226" s="186" t="inlineStr">
        <is>
          <t>ยาอะไรที่ควรให้แก้ปวด</t>
        </is>
      </c>
      <c r="D226" s="186" t="n"/>
      <c r="E226" s="186" t="inlineStr">
        <is>
          <t>Allopurinol</t>
        </is>
      </c>
      <c r="F226" s="186" t="inlineStr">
        <is>
          <t>Colchicine</t>
        </is>
      </c>
      <c r="G226" s="186" t="inlineStr">
        <is>
          <t>Benzbromarone</t>
        </is>
      </c>
      <c r="H226" s="186" t="inlineStr">
        <is>
          <t>Sulfinpyrazone</t>
        </is>
      </c>
      <c r="I226" s="186" t="inlineStr">
        <is>
          <t>Paracetamol</t>
        </is>
      </c>
      <c r="J226" s="185" t="n">
        <v>2</v>
      </c>
      <c r="K226" s="186" t="inlineStr">
        <is>
          <t>✅ คำตอบที่ถูกต้อง: ข้อ ข. Colchicine
🎯 ทำไมข้อนี้ถึงถูก:
🔍 ข้ออื่นผิดเพราะอะไร:
• ข้อ ก. (Allopurinol): ไม่ตรงกับหลักการหรือข้อบ่งใช้ที่ถูกต้องตามโจทย์กำหนด
• ข้อ ค. (Benzbromarone): ไม่ตรงกับหลักการหรือข้อบ่งใช้ที่ถูกต้องตามโจทย์กำหนด
• ข้อ ง. (Sulfinpyrazone): ไม่ตรงกับหลักการหรือข้อบ่งใช้ที่ถูกต้องตามโจทย์กำหนด
• ข้อ จ. (Paracetamol): ไม่ตรงกับหลักการหรือข้อบ่งใช้ที่ถูกต้องตามโจทย์กำหนด</t>
        </is>
      </c>
      <c r="L226" s="186" t="n"/>
      <c r="M226" s="186" t="inlineStr">
        <is>
          <t>Musculoskeletal</t>
        </is>
      </c>
      <c r="N226" s="186" t="inlineStr">
        <is>
          <t>Gout</t>
        </is>
      </c>
      <c r="O226" s="185" t="inlineStr">
        <is>
          <t>Clinic</t>
        </is>
      </c>
      <c r="P226" s="186" t="inlineStr">
        <is>
          <t>[SOURCE: Pharma Plus เล่มม่วง 2 - ข้อสอบย้อนหลังปี 2558 วันที่ 2 ข้อ 18]</t>
        </is>
      </c>
      <c r="Q226" s="185" t="inlineStr">
        <is>
          <t>ข้อสอบจริง</t>
        </is>
      </c>
      <c r="R226" s="185" t="inlineStr">
        <is>
          <t>2558</t>
        </is>
      </c>
      <c r="S226" s="185" t="inlineStr">
        <is>
          <t>CASE-MS-MOCK-GOUT-01</t>
        </is>
      </c>
    </row>
    <row r="227" ht="24" customHeight="1" s="49">
      <c r="A227" s="185" t="n">
        <v>225</v>
      </c>
      <c r="B227" s="186" t="inlineStr">
        <is>
          <t>[กรณีศึกษา 3]
ผู้ป่วยปวดนิ้วโป้งเท้ามาก บวม แดง อ้วน เป็นความดัน ไขมันในเลือดสูง ได้ยา HCTZ ดื่มสุรา ได้รับการวินิจฉัยเป็นโรคเกาต์</t>
        </is>
      </c>
      <c r="C227" s="186" t="inlineStr">
        <is>
          <t>ยาใดที่ควรให้ป้องกัน</t>
        </is>
      </c>
      <c r="D227" s="186" t="n"/>
      <c r="E227" s="186" t="inlineStr">
        <is>
          <t>Allopurinol</t>
        </is>
      </c>
      <c r="F227" s="186" t="inlineStr">
        <is>
          <t>Colchicine</t>
        </is>
      </c>
      <c r="G227" s="186" t="inlineStr">
        <is>
          <t>Diclofenac</t>
        </is>
      </c>
      <c r="H227" s="186" t="inlineStr">
        <is>
          <t>Naproxen Na</t>
        </is>
      </c>
      <c r="I227" s="186" t="inlineStr">
        <is>
          <t>Paracetamol</t>
        </is>
      </c>
      <c r="J227" s="185" t="n">
        <v>1</v>
      </c>
      <c r="K227" s="186" t="inlineStr">
        <is>
          <t>✅ คำตอบที่ถูกต้อง: ข้อ ก. Allopurinol
🎯 ทำไมข้อนี้ถึงถูก:
🔍 ข้ออื่นผิดเพราะอะไร:
• ข้อ ข. (Colchicine): ไม่ตรงกับหลักการหรือข้อบ่งใช้ที่ถูกต้องตามโจทย์กำหนด
• ข้อ ค. (Diclofenac): ไม่ตรงกับหลักการหรือข้อบ่งใช้ที่ถูกต้องตามโจทย์กำหนด
• ข้อ ง. (Naproxen Na): ไม่ตรงกับหลักการหรือข้อบ่งใช้ที่ถูกต้องตามโจทย์กำหนด
• ข้อ จ. (Paracetamol): ไม่ตรงกับหลักการหรือข้อบ่งใช้ที่ถูกต้องตามโจทย์กำหนด</t>
        </is>
      </c>
      <c r="L227" s="186" t="n"/>
      <c r="M227" s="186" t="inlineStr">
        <is>
          <t>Musculoskeletal</t>
        </is>
      </c>
      <c r="N227" s="186" t="inlineStr">
        <is>
          <t>Gout</t>
        </is>
      </c>
      <c r="O227" s="185" t="inlineStr">
        <is>
          <t>Clinic</t>
        </is>
      </c>
      <c r="P227" s="186" t="inlineStr">
        <is>
          <t>[SOURCE: Pharma Plus เล่มม่วง 2 - ข้อสอบย้อนหลังปี 2558 วันที่ 2 ข้อ 19]</t>
        </is>
      </c>
      <c r="Q227" s="185" t="inlineStr">
        <is>
          <t>ข้อสอบจริง</t>
        </is>
      </c>
      <c r="R227" s="185" t="inlineStr">
        <is>
          <t>2558</t>
        </is>
      </c>
      <c r="S227" s="185" t="inlineStr">
        <is>
          <t>CASE-MS-MOCK-GOUT-01</t>
        </is>
      </c>
    </row>
    <row r="228" ht="24" customHeight="1" s="49">
      <c r="A228" s="185" t="n">
        <v>226</v>
      </c>
      <c r="B228" s="186" t="inlineStr">
        <is>
          <t>[กรณีศึกษา 3]
ผู้ป่วยปวดนิ้วโป้งเท้ามาก บวม แดง อ้วน เป็นความดัน ไขมันในเลือดสูง ได้ยา HCTZ ดื่มสุรา ได้รับการวินิจฉัยเป็นโรคเกาต์</t>
        </is>
      </c>
      <c r="C228" s="186" t="inlineStr">
        <is>
          <t>อาหารที่แนะนำให้ ผู้ป่วยรับประทาน</t>
        </is>
      </c>
      <c r="D228" s="186" t="n"/>
      <c r="E228" s="186" t="inlineStr">
        <is>
          <t>ปลาดุกย่าง</t>
        </is>
      </c>
      <c r="F228" s="186" t="inlineStr">
        <is>
          <t>เครื่องในสัตว์</t>
        </is>
      </c>
      <c r="G228" s="186" t="inlineStr">
        <is>
          <t>ปลาหมึกไข่นึ่งมะนาว</t>
        </is>
      </c>
      <c r="H228" s="186" t="inlineStr">
        <is>
          <t>ไวน์</t>
        </is>
      </c>
      <c r="I228" s="186" t="inlineStr">
        <is>
          <t>ผัดหน่อไม้ฝรั่ง</t>
        </is>
      </c>
      <c r="J228" s="185" t="n">
        <v>1</v>
      </c>
      <c r="K228" s="186" t="inlineStr">
        <is>
          <t>✅ คำตอบที่ถูกต้อง: ข้อ ก. ปลาดุกย่าง
🎯 ทำไมข้อนี้ถึงถูก:
🔍 ข้ออื่นผิดเพราะอะไร:
• ข้อ ข. (เครื่องในสัตว์): ไม่ตรงกับหลักการหรือข้อบ่งใช้ที่ถูกต้องตามโจทย์กำหนด
• ข้อ ค. (ปลาหมึกไข่นึ่งมะนาว): ไม่ตรงกับหลักการหรือข้อบ่งใช้ที่ถูกต้องตามโจทย์กำหนด
• ข้อ ง. (ไวน์): ไม่ตรงกับหลักการหรือข้อบ่งใช้ที่ถูกต้องตามโจทย์กำหนด
• ข้อ จ. (ผัดหน่อไม้ฝรั่ง): ไม่ตรงกับหลักการหรือข้อบ่งใช้ที่ถูกต้องตามโจทย์กำหนด</t>
        </is>
      </c>
      <c r="L228" s="186" t="n"/>
      <c r="M228" s="186" t="inlineStr">
        <is>
          <t>Musculoskeletal</t>
        </is>
      </c>
      <c r="N228" s="186" t="inlineStr">
        <is>
          <t>Gout</t>
        </is>
      </c>
      <c r="O228" s="185" t="inlineStr">
        <is>
          <t>Clinic</t>
        </is>
      </c>
      <c r="P228" s="186" t="inlineStr">
        <is>
          <t>[SOURCE: Pharma Plus เล่มม่วง 2 - ข้อสอบย้อนหลังปี 2558 วันที่ 2 ข้อ 20]</t>
        </is>
      </c>
      <c r="Q228" s="185" t="inlineStr">
        <is>
          <t>ข้อสอบจริง</t>
        </is>
      </c>
      <c r="R228" s="185" t="inlineStr">
        <is>
          <t>2558</t>
        </is>
      </c>
      <c r="S228" s="185" t="inlineStr">
        <is>
          <t>CASE-MS-MOCK-GOUT-01</t>
        </is>
      </c>
    </row>
    <row r="229" ht="24" customHeight="1" s="49">
      <c r="A229" s="185" t="n">
        <v>227</v>
      </c>
      <c r="B229" s="186" t="inlineStr">
        <is>
          <t>[กรณีศึกษา]
ชายอายุ 50 ปี มีอาการปวดที่หัวแม่เท้าและมีอาการบวม ไม่มีโรคประจำตัว ปฏิเสธประวัติแพ้ยา ระดับกรดยูริก 9 mg/dL</t>
        </is>
      </c>
      <c r="C229" s="186" t="inlineStr">
        <is>
          <t>ผู้ป่วยรายนี้ควรได้รับยาใด</t>
        </is>
      </c>
      <c r="D229" s="186" t="n"/>
      <c r="E229" s="186" t="inlineStr">
        <is>
          <t>Methotrexate</t>
        </is>
      </c>
      <c r="F229" s="186" t="inlineStr">
        <is>
          <t>Aspirin</t>
        </is>
      </c>
      <c r="G229" s="186" t="inlineStr">
        <is>
          <t>Colchicine</t>
        </is>
      </c>
      <c r="H229" s="186" t="inlineStr">
        <is>
          <t>Allopurinol</t>
        </is>
      </c>
      <c r="I229" s="186" t="inlineStr">
        <is>
          <t>Paracetamol</t>
        </is>
      </c>
      <c r="J229" s="185" t="n">
        <v>3</v>
      </c>
      <c r="K229" s="186" t="inlineStr">
        <is>
          <t>✅ คำตอบที่ถูกต้อง: ข้อ ค. Colchicine
🎯 ทำไมข้อนี้ถึงถูก:
ผู้ป่วยมีอาการของข้ออักเสบเฉียบพลันที่โคนนิ้วหัวแม่เท้า (podagra) ซึ่งเป็น acute gouty arthritis ยาทางเลือกแรกในการระงับอาการอักเสบเฉียบพลันคือ colchicine (หรือ NSAIDs/systemic corticosteroids)
🔍 ข้ออื่นผิดเพราะอะไร:
• ข้อ ก.: Methotrexate เป็น conventional synthetic DMARD สำหรับ rheumatoid arthritis ไม่ใช่การรักษา acute gout
• ข้อ ข.: Aspirin ในขนาดต่ำทำให้เกิด renal uric acid retention และขนาดสูงทำให้ระดับ uric acid แกว่ง จึงห้ามใช้รักษา acute gout flare
• ข้อ ง.: Allopurinol เป็น urate-lowering therapy (ULT) ไม่ควรเริ่มให้ในขณะที่มี acute flare ทันทีโดยไม่มี anti-inflammatory cover และไม่มีฤทธิ์ลดปวดอักเสบเฉียบพลัน
• ข้อ จ.: Paracetamol มีฤทธิ์ลดการอักเสบต่ำมาก ไม่เพียงพอที่จะระงับกระบวนการอักเสบรุนแรงของ acute gout flare</t>
        </is>
      </c>
      <c r="L229" s="186" t="n"/>
      <c r="M229" s="186" t="inlineStr">
        <is>
          <t>Musculoskeletal</t>
        </is>
      </c>
      <c r="N229" s="186" t="inlineStr">
        <is>
          <t>Gout</t>
        </is>
      </c>
      <c r="O229" s="185" t="inlineStr">
        <is>
          <t>Clinic</t>
        </is>
      </c>
      <c r="P229" s="186" t="inlineStr">
        <is>
          <t>[SOURCE: Pharma Plus เล่มม่วง 2 - ข้อสอบย้อนหลัง PLE-CC1 ปี 2564 วันที่ 1 ข้อ 12]</t>
        </is>
      </c>
      <c r="Q229" s="185" t="inlineStr">
        <is>
          <t>ข้อสอบจริง</t>
        </is>
      </c>
      <c r="R229" s="185" t="inlineStr">
        <is>
          <t>2564</t>
        </is>
      </c>
      <c r="S229" s="185" t="n"/>
    </row>
    <row r="230" ht="24" customHeight="1" s="49">
      <c r="A230" s="185" t="n">
        <v>228</v>
      </c>
      <c r="B230" s="186" t="inlineStr">
        <is>
          <t>[กรณีศึกษา]
หญิงไทยอายุ 50 ปี สูง 150 ซม. น้ำหนัก 70 กก. อาชีพเกษตรกร มีอาการปวดข้อเข่าขวา มีเสียงดังกรอบแกรบเวลาเดิน ปวดมากขึ้นเมื่อยืนหรือเดินนานๆ ไม่มีข้อฝืดตอนเช้า ไม่เคยรักษามาก่อน ไม่มีโรคประจำตัว ปฏิเสธประวัติแพ้ยา</t>
        </is>
      </c>
      <c r="C230" s="186" t="inlineStr">
        <is>
          <t>ผู้ป่วยควรได้รับยาใดเป็นทางเลือกแรก</t>
        </is>
      </c>
      <c r="D230" s="186" t="n"/>
      <c r="E230" s="186" t="inlineStr">
        <is>
          <t>Piroxicam</t>
        </is>
      </c>
      <c r="F230" s="186" t="inlineStr">
        <is>
          <t>Acetaminophen</t>
        </is>
      </c>
      <c r="G230" s="186" t="inlineStr">
        <is>
          <t>Colchicine</t>
        </is>
      </c>
      <c r="H230" s="186" t="inlineStr">
        <is>
          <t>Tramadol</t>
        </is>
      </c>
      <c r="I230" s="186" t="inlineStr">
        <is>
          <t>Orphenadrine + Paracetamol</t>
        </is>
      </c>
      <c r="J230" s="185" t="n">
        <v>2</v>
      </c>
      <c r="K230" s="186" t="inlineStr">
        <is>
          <t>✅ คำตอบที่ถูกต้อง: ข้อ ข. Acetaminophen
🎯 ทำไมข้อนี้ถึงถูก:
ผู้ป่วยมีลักษณะของโรคข้อเข่าเสื่อม (osteoarthritis of knee) ยารับประทานทางเลือกแรกที่มีความปลอดภัยสูงและแนะนำในแนวทางการรักษาของไทยสำหรับบรรเทาอาการปวดข้อเข่าเสื่อมระยะเริ่มต้นที่ยังไม่เคยรักษามาก่อนคือ Acetaminophen (Paracetamol) (หรือ topical NSAIDs)
🔍 ข้ออื่นผิดเพราะอะไร:
• ข้อ ก.: Piroxicam เป็น oral NSAID ที่มี half-life ยาว มีความเสี่ยงต่อ gastrointestinal bleeding และ toxicity สูง ไม่แนะนำเป็น first-line เมื่อยังไม่เคยลองใช้ยาที่ปลอดภัยกว่า
• ข้อ ค.: Colchicine ใช้สำหรับรักษาโรคเกาต์เฉียบพลัน ไม่ใช่ยาสำหรับรักษาโรคข้อเข่าเสื่อม
• ข้อ ง.: Tramadol เป็น opioid analgesic สำรองไว้ใช้เมื่อยาแก้ปวดมาตรฐานไม่ได้ผลหรือมีข้อห้ามใช้ ไม่เริ่มเป็นยาตัวแรก
• ข้อ จ.: Orphenadrine Paracetamol เป็นยาสูตรผสมคลายกล้ามเนื้อ เหมาะสำหรับอาการปวดกล้ามเนื้อเกร็ง (muscle spasm) มากกว่าข้อเข่าเสื่อม</t>
        </is>
      </c>
      <c r="L230" s="186" t="n"/>
      <c r="M230" s="186" t="inlineStr">
        <is>
          <t>Musculoskeletal</t>
        </is>
      </c>
      <c r="N230" s="186" t="inlineStr">
        <is>
          <t>Osteoarthritis</t>
        </is>
      </c>
      <c r="O230" s="185" t="inlineStr">
        <is>
          <t>Clinic</t>
        </is>
      </c>
      <c r="P230" s="186" t="inlineStr">
        <is>
          <t>[SOURCE: Pharma Plus เล่มม่วง 2 - ข้อสอบย้อนหลัง PLE-CC1 ปี 2564 วันที่ 1 ข้อ 38]</t>
        </is>
      </c>
      <c r="Q230" s="185" t="inlineStr">
        <is>
          <t>ข้อสอบจริง</t>
        </is>
      </c>
      <c r="R230" s="185" t="inlineStr">
        <is>
          <t>2564</t>
        </is>
      </c>
      <c r="S230" s="185" t="n"/>
    </row>
    <row r="231" ht="24" customHeight="1" s="49">
      <c r="A231" s="185" t="n">
        <v>229</v>
      </c>
      <c r="B231" s="186" t="inlineStr">
        <is>
          <t>[สถานการณ์]
ผู้ป่วยโรคข้ออักเสบรูมาตอยด์ (Rheumatoid arthritis: RA) ได้รับยา Naproxen 250 mg รับประทานวันละ 3 ครั้ง หลังอาหาร เพื่อบรรเทาอาการปวดและอักเสบ</t>
        </is>
      </c>
      <c r="C231" s="186" t="inlineStr">
        <is>
          <t>ข้อใดต่อไปนี้เป็นกลไกของยาในกลุ่มต้านการอักเสบที่ไม่ใช่สเตียรอยด์ (NSAIDs)</t>
        </is>
      </c>
      <c r="D231" s="186" t="n"/>
      <c r="E231" s="186" t="inlineStr">
        <is>
          <t>ยับยั้งการทำงานของ cyclooxygenase</t>
        </is>
      </c>
      <c r="F231" s="186" t="inlineStr">
        <is>
          <t>ยับยั้งการทำงานของ lipoxygenase</t>
        </is>
      </c>
      <c r="G231" s="186" t="inlineStr">
        <is>
          <t>ลดการสร้าง thromboxane A2</t>
        </is>
      </c>
      <c r="H231" s="186" t="inlineStr">
        <is>
          <t>ลดการสร้าง leukotriene</t>
        </is>
      </c>
      <c r="I231" s="186" t="inlineStr">
        <is>
          <t>ลดการสร้าง prostaglandin</t>
        </is>
      </c>
      <c r="J231" s="185" t="n">
        <v>1</v>
      </c>
      <c r="K231" s="186" t="inlineStr">
        <is>
          <t>✅ คำตอบที่ถูกต้อง: ข้อ ก. ยับยั้งการทำงานของ cyclooxygenase
🎯 ทำไมข้อนี้ถึงถูก:
กลไกหลักระดับโมเลกุลของยาต้านการอักเสบที่ไม่ใช่สเตียรอยด์ (NSAIDs) คือการยับยั้งการทำงานของเอนไซม์ cyclooxygenase (COX-1 และ COX-2) ทำให้ยับยั้งการเปลี่ยน arachidonic acid ไปเป็น prostanoids
🔍 ข้ออื่นผิดเพราะอะไร:
• ข้อ ข.: การยับยั้ง lipoxygenase (5-LOX) เป็นกลไกของยา เช่น zileuton ที่ใช้ในโรคหอบหืด ไม่ใช่กลไกของ NSAIDs
• ข้อ ค.: ลดการสร้าง thromboxane A2 เป็นเพียงผลลัพธ์ส่วนหนึ่งของการยับยั้ง COX-1 ในเกล็ดเลือด ไม่ใช่คำจำกัดความของกลไกการออกฤทธิ์ต้านการอักเสบหลัก
• ข้อ ง.: NSAIDs ไม่ได้ลดการสร้าง leukotriene แต่ในทางตรงกันข้ามอาจทำให้เกิด arachidonic acid shunting ไปสร้าง leukotrienes มากขึ้น
• ข้อ จ.: การลดการสร้าง prostaglandin เป็นผลลัพธ์ปลายทาง (downstream effect) ของการยับยั้งการทำงานของเอนไซม์ cyclooxygenase ซึ่งเป็น target enzyme หลักตามกลไก</t>
        </is>
      </c>
      <c r="L231" s="186" t="n"/>
      <c r="M231" s="186" t="inlineStr">
        <is>
          <t>Musculoskeletal</t>
        </is>
      </c>
      <c r="N231" s="186" t="inlineStr">
        <is>
          <t>Rheumatoid arthritis</t>
        </is>
      </c>
      <c r="O231" s="185" t="inlineStr">
        <is>
          <t>Clinic</t>
        </is>
      </c>
      <c r="P231" s="186" t="inlineStr">
        <is>
          <t>[SOURCE: Pharma Plus เล่มม่วง 2 - ข้อสอบย้อนหลัง PLE-CC1 ปี 2564 วันที่ 1 ข้อ 39]</t>
        </is>
      </c>
      <c r="Q231" s="185" t="inlineStr">
        <is>
          <t>ข้อสอบจริง</t>
        </is>
      </c>
      <c r="R231" s="185" t="inlineStr">
        <is>
          <t>2564</t>
        </is>
      </c>
      <c r="S231" s="185" t="inlineStr">
        <is>
          <t>CASE_2564_RA_01</t>
        </is>
      </c>
    </row>
    <row r="232" ht="24" customHeight="1" s="49">
      <c r="A232" s="185" t="n">
        <v>230</v>
      </c>
      <c r="B232" s="186" t="inlineStr">
        <is>
          <t>[สถานการณ์]
ผู้ป่วยโรคข้ออักเสบรูมาตอยด์ (Rheumatoid arthritis: RA) ได้รับยา Naproxen 250 mg รับประทานวันละ 3 ครั้ง หลังอาหาร เพื่อบรรเทาอาการปวดและอักเสบ</t>
        </is>
      </c>
      <c r="C232" s="186" t="inlineStr">
        <is>
          <t>ควรแก้ไขปัญหาดังกล่าวอย่างไร</t>
        </is>
      </c>
      <c r="D232" s="186" t="n"/>
      <c r="E232" s="186" t="inlineStr">
        <is>
          <t>Naproxen 250 mg + PPI</t>
        </is>
      </c>
      <c r="F232" s="186" t="inlineStr">
        <is>
          <t>Naproxen 500 mg + antacid gel</t>
        </is>
      </c>
      <c r="G232" s="186" t="inlineStr">
        <is>
          <t>เปลี่ยนเป็น celecoxib</t>
        </is>
      </c>
      <c r="H232" s="186" t="inlineStr">
        <is>
          <t>จ่าย methotrexate</t>
        </is>
      </c>
      <c r="I232" s="186" t="inlineStr">
        <is>
          <t>เพิ่มขนาดยา เป็น naproxen 500 mg 1x3 pc</t>
        </is>
      </c>
      <c r="J232" s="185" t="n">
        <v>3</v>
      </c>
      <c r="K232" s="186" t="inlineStr">
        <is>
          <t>✅ คำตอบที่ถูกต้อง: ข้อ ค. เปลี่ยนเป็น celecoxib
🎯 ทำไมข้อนี้ถึงถูก:
เมื่อผู้ป่วยจำเป็นต้องใช้ยาแก้ปวดลดการอักเสบแต่เกิดปัญหาทางเดินอาหารจาก non-selective NSAID การเปลี่ยนเป็น COX-2 selective inhibitor เช่น celecoxib (หรือการให้ non-selective NSAID คู่กับ PPI) เป็นแนวทางที่มีหลักฐานเชิงประจักษ์ชัดเจนในการลดพิษต่อระบบทางเดินอาหารส่วนบน
🔍 ข้ออื่นผิดเพราะอะไร:
• ข้อ ก.: การลดขนาดยาลงเป็น naproxen 250 mg เคยพิสูจน์แล้วว่าควบคุมอาการปวดของผู้ป่วยไม่ได้
• ข้อ ข.: Antacid gel ให้ผลเพียงบรรเทากรดชั่วคราว ไม่สามารถรักษาและป้องกันแผลในกระเพาะอาหารจาก NSAID ในระยะยาวได้
• ข้อ ง.: แม้ methotrexate จะเป็น DMARDs หลักสำหรับ rheumatoid arthritis แต่ออกฤทธิ์ช้า (ใช้เวลา 4-12 สัปดาห์) ไม่สามารถแก้ปัญหาอาการแสบยอดอกจาก naproxen ในทันทีได้
• ข้อ จ.: การเพิ่มขนาดยา naproxen จะยิ่งทำให้การระคายเคืองและแผลในกระเพาะอาหารรุนแรงจนเสี่ยงต่อ GI bleeding</t>
        </is>
      </c>
      <c r="L232" s="186" t="n"/>
      <c r="M232" s="186" t="inlineStr">
        <is>
          <t>Musculoskeletal</t>
        </is>
      </c>
      <c r="N232" s="186" t="inlineStr">
        <is>
          <t>Rheumatoid arthritis</t>
        </is>
      </c>
      <c r="O232" s="185" t="inlineStr">
        <is>
          <t>Clinic</t>
        </is>
      </c>
      <c r="P232" s="186" t="inlineStr">
        <is>
          <t>[SOURCE: Pharma Plus เล่มม่วง 2 - ข้อสอบย้อนหลัง PLE-CC1 ปี 2564 วันที่ 1 ข้อ 40]</t>
        </is>
      </c>
      <c r="Q232" s="185" t="inlineStr">
        <is>
          <t>ข้อสอบจริง</t>
        </is>
      </c>
      <c r="R232" s="185" t="inlineStr">
        <is>
          <t>2564</t>
        </is>
      </c>
      <c r="S232" s="185" t="inlineStr">
        <is>
          <t>CASE_2564_RA_01</t>
        </is>
      </c>
    </row>
    <row r="233" ht="24" customHeight="1" s="49">
      <c r="A233" s="185" t="n">
        <v>231</v>
      </c>
      <c r="B233" s="186" t="inlineStr"/>
      <c r="C233" s="186" t="inlineStr">
        <is>
          <t>Hydroxychloroquine มีผลข้างเคียงสำคัญที่ต้องเฝ้าระวังต่ออวัยวะใด</t>
        </is>
      </c>
      <c r="D233" s="186" t="n"/>
      <c r="E233" s="186" t="inlineStr">
        <is>
          <t>ผลต่อตับ</t>
        </is>
      </c>
      <c r="F233" s="186" t="inlineStr">
        <is>
          <t>ผลต่อตา</t>
        </is>
      </c>
      <c r="G233" s="186" t="inlineStr">
        <is>
          <t>ผลต่อไต</t>
        </is>
      </c>
      <c r="H233" s="186" t="inlineStr">
        <is>
          <t>ผลต่อระบบเลือด</t>
        </is>
      </c>
      <c r="I233" s="186" t="inlineStr">
        <is>
          <t>ผลต่อทางเดินอาหาร</t>
        </is>
      </c>
      <c r="J233" s="185" t="n">
        <v>2</v>
      </c>
      <c r="K233" s="186" t="inlineStr">
        <is>
          <t>✅ คำตอบที่ถูกต้อง: ข้อ ข. ผลต่อตา
🎯 ทำไมข้อนี้ถึงถูก:
Hydroxychloroquine มีผลข้างเคียงสำคัญระยะยาวคือ retinal toxicity (bulls-eye maculopathy / retinopathy) ซึ่งอาจทำให้ตาบอดถาวร จึงจำเป็นต้องตรวจคัดกรองจอประสาทตา (baseline and annual eye exam) อย่างสม่ำเสมอ
🔍 ข้ออื่นผิดเพราะอะไร:
• ข้อ ก.: ผลต่อตับ (hepatotoxicity) ไม่ใช่อาการพิษจำเพาะที่เด่นของ hydroxychloroquine เมื่อเทียบกับ methotrexate หรือ leflunomide
• ข้อ ค.: ผลต่อไต (nephrotoxicity) ไม่ใช่ผลข้างเคียงหลักของยานี้ ยานี้มีความปลอดภัยต่อไตค่อนข้างสูง
• ข้อ ง.: ผลต่อระบบเลือด (bone marrow suppression) เกิดขึ้นได้น้อยมาก ไม่ใช่ข้อเฝ้าระวังหลักระดับสากลเหมือน retinal toxicity
• ข้อ จ.: ผลต่อทางเดินอาหาร เช่น คลื่นไส้ แม้พบได้แต่ไม่ใช่อาการข้างเคียงร้ายแรงจำเพาะที่เป็นข้อกังวลหลักทางคลินิก</t>
        </is>
      </c>
      <c r="L233" s="186" t="n"/>
      <c r="M233" s="186" t="inlineStr">
        <is>
          <t>Musculoskeletal</t>
        </is>
      </c>
      <c r="N233" s="186" t="inlineStr">
        <is>
          <t>Rheumatoid arthritis</t>
        </is>
      </c>
      <c r="O233" s="185" t="inlineStr">
        <is>
          <t>Clinic</t>
        </is>
      </c>
      <c r="P233" s="186" t="inlineStr">
        <is>
          <t>[SOURCE: Pharma Plus เล่มม่วง 2 - ข้อสอบย้อนหลัง PLE-CC1 ปี 2564 วันที่ 1 ข้อ 42]</t>
        </is>
      </c>
      <c r="Q233" s="185" t="inlineStr">
        <is>
          <t>ข้อสอบจริง</t>
        </is>
      </c>
      <c r="R233" s="185" t="inlineStr">
        <is>
          <t>2564</t>
        </is>
      </c>
      <c r="S233" s="185" t="n"/>
    </row>
    <row r="234" ht="24" customHeight="1" s="49">
      <c r="A234" s="185" t="n">
        <v>232</v>
      </c>
      <c r="B234" s="186" t="inlineStr"/>
      <c r="C234" s="186" t="inlineStr">
        <is>
          <t>Naproxen ออกฤทธิ์ผ่านกลไกใด</t>
        </is>
      </c>
      <c r="D234" s="186" t="n"/>
      <c r="E234" s="186" t="inlineStr">
        <is>
          <t>ยับยั้ง LOX</t>
        </is>
      </c>
      <c r="F234" s="186" t="inlineStr">
        <is>
          <t>ยับยั้ง COX</t>
        </is>
      </c>
      <c r="G234" s="186" t="inlineStr">
        <is>
          <t>ยับยั้ง arachidonic</t>
        </is>
      </c>
      <c r="H234" s="186" t="inlineStr">
        <is>
          <t>จับกับ steroid receptor</t>
        </is>
      </c>
      <c r="I234" s="186" t="inlineStr">
        <is>
          <t>จับกับ histamine receptor</t>
        </is>
      </c>
      <c r="J234" s="185" t="n">
        <v>2</v>
      </c>
      <c r="K234" s="186" t="inlineStr">
        <is>
          <t>✅ คำตอบที่ถูกต้อง: ข้อ ข. ยับยั้ง COX
🎯 ทำไมข้อนี้ถึงถูก:
Naproxen เป็นยาต้านการอักเสบที่ไม่ใช่สเตียรอยด์ (NSAID) ในกลุ่ม propionic acid derivatives ออกฤทธิ์ยับยั้งเอนไซม์ cyclooxygenase ทั้งชนิด COX-1 และ COX-2 แบบย้อนกลับได้ ส่งผลให้ลดการสังเคราะห์โพรสตาแกลนดิน (prostaglandins) จากกรดอะราคิโดนิก จึงมีฤทธิ์บรรเทาอาการปวด ลดไข้ และต้านการอักเสบ
🔍 ข้ออื่นผิดเพราะอะไร:
• ข้อ ก.: ยับยั้ง LOX (Lipoxygenase) เป็นกลไกของยาเช่น zileuton ไม่ใช่กลไกของ Naproxen
• ข้อ ค.: ยับยั้ง arachidonic acid synthesis เป็นกลไกทางอ้อมของยาสเตียรอยด์ที่กระตุ้น lipocortin/annexin A1 ไปยับยั้งเอนไซม์ phospholipase A2
• ข้อ ง.: จับกับ steroid receptor (glucocorticoid receptor) เป็นกลไกของยากลุ่ม corticosteroids เช่น prednisolone, dexamethasone
• ข้อ จ.: จับกับ histamine receptor เป็นกลไกของยาต้านฮิสตามีน (antihistamines)</t>
        </is>
      </c>
      <c r="L234" s="186" t="n"/>
      <c r="M234" s="186" t="inlineStr">
        <is>
          <t>Musculoskeletal</t>
        </is>
      </c>
      <c r="N234" s="186" t="inlineStr">
        <is>
          <t>Osteoarthritis</t>
        </is>
      </c>
      <c r="O234" s="185" t="inlineStr">
        <is>
          <t>Clinic</t>
        </is>
      </c>
      <c r="P234" s="186" t="inlineStr">
        <is>
          <t>[SOURCE: Pharma Plus เล่มม่วง 2 - ข้อสอบย้อนหลัง PLE-CC1 ปี 2564 วันที่ 1 ข้อ 98]</t>
        </is>
      </c>
      <c r="Q234" s="185" t="inlineStr">
        <is>
          <t>ข้อสอบจริง</t>
        </is>
      </c>
      <c r="R234" s="185" t="inlineStr">
        <is>
          <t>2564</t>
        </is>
      </c>
      <c r="S234" s="185" t="n"/>
    </row>
    <row r="235" ht="24" customHeight="1" s="49">
      <c r="A235" s="185" t="n">
        <v>233</v>
      </c>
      <c r="B235" s="186" t="inlineStr">
        <is>
          <t>[สถานการณ์]
ผู้ป่วยชายอายุ 70 ปี มีอาการปวดข้อเข่าทั้งสองข้างเรื้อรัง มีเสียงกรอบแกรบในข้อขณะเคลื่อนไหว (Crepitus) คะแนนระดับความปวด VAS 5-6 คะแนน ได้รับการวินิจฉัยว่าเป็นโรคข้อเข่าเสื่อม (Osteoarthritis of the knee)</t>
        </is>
      </c>
      <c r="C235" s="186" t="inlineStr">
        <is>
          <t>ผู้ป่วยรายนี้ควรได้รับยาใดเป็นทางเลือกแรก</t>
        </is>
      </c>
      <c r="D235" s="186" t="n"/>
      <c r="E235" s="186" t="inlineStr">
        <is>
          <t>Tramadol</t>
        </is>
      </c>
      <c r="F235" s="186" t="inlineStr">
        <is>
          <t>Meloxicam</t>
        </is>
      </c>
      <c r="G235" s="186" t="inlineStr">
        <is>
          <t>Paracetamol</t>
        </is>
      </c>
      <c r="H235" s="186" t="inlineStr">
        <is>
          <t>Diclofenac gel</t>
        </is>
      </c>
      <c r="I235" s="186" t="inlineStr">
        <is>
          <t>Systemic corticosteroid</t>
        </is>
      </c>
      <c r="J235" s="185" t="n">
        <v>4</v>
      </c>
      <c r="K235" s="186" t="inlineStr">
        <is>
          <t>✅ คำตอบที่ถูกต้อง: ข้อ ง. Diclofenac gel
🎯 ทำไมข้อนี้ถึงถูก:
ตามแนวทางการรักษาโรคข้อเข่าเสื่อม (OARSI 2019 และ ACR/AF 2019 guidelines) แนะนำให้ใช้ Topical NSAIDs เช่น Diclofenac gel เป็น first-line pharmacological treatment สำหรับ knee osteoarthritis เนื่องจากมีประสิทธิภาพลดปวดเทียบเท่า oral NSAIDs แต่มีความปลอดภัยสูงกว่ามาก มี systemic absorption ต่ำ ไม่ส่งผลกระทบต่อความดันโลหิตและไตในผู้สูงอายุ 70 ปี
🔍 ข้ออื่นผิดเพราะอะไร:
• ข้อ ก.: Tramadol เป็น weak opioid เสี่ยงต่ออาการง่วงซึม เวียนศีรษะ สับสน และการหกล้มในผู้สูงอายุ จึงสงวนไว้เมื่อใช้ยาอื่นไม่ได้ผล
• ข้อ ข.: Meloxicam เป็น oral NSAID แม้จะมีฤทธิ์ต้านการอักเสบ แต่มีความเสี่ยงต่อระบบหัวใจและหลอดเลือด ความดันโลหิตสูงขึ้น และการทำงานของไตลดลงในผู้สูงอายุ
• ข้อ ค.: Paracetamol มีประสิทธิภาพต่ำมาก (minimal clinical efficacy) ในข้อเข่าเสื่อม ปัจจุบันถูกลดระดับคำแนะนำลงเป็น conditionally recommended against หรือใช้เป็นยาทางเลือกเสริมเท่านั้น
• ข้อ จ.: Systemic corticosteroid ไม่มีข้อบ่งชี้ในการรักษา osteoarthritis เพราะทำให้เกิดภาวะแทรกซ้อนรุนแรง</t>
        </is>
      </c>
      <c r="L235" s="186" t="inlineStr">
        <is>
          <t>Osteoarthritis</t>
        </is>
      </c>
      <c r="M235" s="186" t="inlineStr">
        <is>
          <t>Musculoskeletal</t>
        </is>
      </c>
      <c r="N235" s="186" t="inlineStr">
        <is>
          <t>Osteoarthritis</t>
        </is>
      </c>
      <c r="O235" s="185" t="inlineStr">
        <is>
          <t>Clinic</t>
        </is>
      </c>
      <c r="P235" s="186" t="inlineStr">
        <is>
          <t>ข้อสอบเก่า</t>
        </is>
      </c>
      <c r="Q235" s="185" t="inlineStr">
        <is>
          <t>ข้อสอบจริง</t>
        </is>
      </c>
      <c r="R235" s="185" t="inlineStr">
        <is>
          <t>2565</t>
        </is>
      </c>
      <c r="S235" s="185" t="inlineStr">
        <is>
          <t>CASE_2565_OA_01</t>
        </is>
      </c>
    </row>
    <row r="236" ht="24" customHeight="1" s="49">
      <c r="A236" s="185" t="n">
        <v>234</v>
      </c>
      <c r="B236" s="186" t="inlineStr">
        <is>
          <t>[สถานการณ์]
ผู้ป่วยชายอายุ 70 ปี มีอาการปวดข้อเข่าทั้งสองข้างเรื้อรัง มีเสียงกรอบแกรบในข้อขณะเคลื่อนไหว (Crepitus) คะแนนระดับความปวด VAS 5-6 คะแนน ได้รับการวินิจฉัยว่าเป็นโรคข้อเข่าเสื่อม (Osteoarthritis of the knee)</t>
        </is>
      </c>
      <c r="C236" s="186" t="inlineStr">
        <is>
          <t>ข้อใดคือคำแนะนำที่เหมาะสมเกี่ยวกับการใช้ topical capsaicin</t>
        </is>
      </c>
      <c r="D236" s="186" t="n"/>
      <c r="E236" s="186" t="inlineStr">
        <is>
          <t>ถูนวดบริเวณที่ปวดหลังทายา</t>
        </is>
      </c>
      <c r="F236" s="186" t="inlineStr">
        <is>
          <t>ใช้ทาเฉพาะเวลามีอาการปวด</t>
        </is>
      </c>
      <c r="G236" s="186" t="inlineStr">
        <is>
          <t>ล้างมือให้สะอาดด้วยน้ำสบู่หลังใช้ยา</t>
        </is>
      </c>
      <c r="H236" s="186" t="inlineStr">
        <is>
          <t>ทาบางๆให้ทั่วบริเวณหัวเข่าและข้อพับ</t>
        </is>
      </c>
      <c r="I236" s="186" t="inlineStr">
        <is>
          <t>หากมีบาดแผล สามารถทายาบริเวณบาดแผลได้</t>
        </is>
      </c>
      <c r="J236" s="185" t="n">
        <v>3</v>
      </c>
      <c r="K236" s="186" t="inlineStr">
        <is>
          <t>✅ คำตอบที่ถูกต้อง: ข้อ ค. ล้างมือให้สะอาดด้วยน้ำสบู่หลังใช้ยา
🎯 ทำไมข้อนี้ถึงถูก:
Topical capsaicin เป็นสารสกัดจากพริกที่ทำให้เกิดอาการแสบร้อนรุนแรงหากสัมผัสเยื่อบุตา จมูก หรือปาก คำแนะนำสำคัญที่สุดคือต้องล้างมือให้สะอาดด้วยน้ำและสบู่ทันทีหลังการทายา (เว้นแต่เป็นการทาเพื่อรักษาอาการปวดที่ข้อนิ้วมือ)
🔍 ข้ออื่นผิดเพราะอะไร:
• ข้อ ก.: ไม่ควรนวดถูแรงๆ เพราะจะเพิ่มการระคายเคืองและความรู้สึกแสบร้อนที่ผิวหนัง
• ข้อ ข.: Capsaicin ต้องทาเป็นประจำสม่ำเสมอวันละ 3-4 ครั้งต่อเนื่องเป็นเวลา 2-4 สัปดาห์ จึงจะหมดฤทธิ์ของ Substance P (substance P depletion) ไม่ใช่ทาเฉพาะเวลาปวด
• ข้อ ง.: ไม่ควรทาบริเวณผิวหนังที่บอบบาง เช่น ข้อพับขา เพราะจะแสบร้อนมาก
• ข้อ จ.: ห้ามทาบนผิวหนังที่มีบาดแผลเปิด รอยถลอก หรือผิวหนังอักเสบ เพราะจะแสบร้อนรุนแรงและเกิดการดูดซึมที่ผิดปกติ</t>
        </is>
      </c>
      <c r="L236" s="186" t="inlineStr">
        <is>
          <t>Osteoarthritis</t>
        </is>
      </c>
      <c r="M236" s="186" t="inlineStr">
        <is>
          <t>Musculoskeletal</t>
        </is>
      </c>
      <c r="N236" s="186" t="inlineStr">
        <is>
          <t>Osteoarthritis</t>
        </is>
      </c>
      <c r="O236" s="185" t="inlineStr">
        <is>
          <t>Clinic</t>
        </is>
      </c>
      <c r="P236" s="186" t="inlineStr">
        <is>
          <t>ข้อสอบเก่า</t>
        </is>
      </c>
      <c r="Q236" s="185" t="inlineStr">
        <is>
          <t>ข้อสอบจริง</t>
        </is>
      </c>
      <c r="R236" s="185" t="inlineStr">
        <is>
          <t>2565</t>
        </is>
      </c>
      <c r="S236" s="185" t="inlineStr">
        <is>
          <t>CASE_2565_OA_01</t>
        </is>
      </c>
    </row>
    <row r="237" ht="24" customHeight="1" s="49">
      <c r="A237" s="185" t="n">
        <v>235</v>
      </c>
      <c r="B237" s="186" t="inlineStr"/>
      <c r="C237" s="186" t="inlineStr">
        <is>
          <t>การแพ้ยาแบบใด ไม่ควร rechallenge</t>
        </is>
      </c>
      <c r="D237" s="186" t="n"/>
      <c r="E237" s="186" t="inlineStr">
        <is>
          <t>Urticaria</t>
        </is>
      </c>
      <c r="F237" s="186" t="inlineStr">
        <is>
          <t>Macula rash</t>
        </is>
      </c>
      <c r="G237" s="186" t="inlineStr">
        <is>
          <t>Fixed drug eruption</t>
        </is>
      </c>
      <c r="H237" s="186" t="inlineStr">
        <is>
          <t>Macula popular rash</t>
        </is>
      </c>
      <c r="I237" s="186" t="inlineStr">
        <is>
          <t>Toxic epidermal necrolysis</t>
        </is>
      </c>
      <c r="J237" s="185" t="n">
        <v>5</v>
      </c>
      <c r="K237" s="186" t="inlineStr">
        <is>
          <t>✅ คำตอบที่ถูกต้อง: ข้อ จ. Toxic epidermal necrolysis
🎯 ทำไมข้อนี้ถึงถูก:
Toxic epidermal necrolysis: (TEN) เป็นภาวะแพ้ยารุนแรงชนิดหลุดลอกของผิวหนังที่มีอัตราการเสียชีวิตสูงมาก (SCARs) จึงมีข้อห้ามเด็ดขาดในการทำ drug rechallenge หรือ desensitization โดยเด็ดขาด
🔍 ข้ออื่นผิดเพราะอะไร:
• ข้อ ก.: Urticaria สามารถพิจารณาทำ desensitization หรือ graded challenge ได้หากยานั้นมีความจำเป็นยิ่งยวด
• ข้อ ข.: Macular rash ชนิดไม่รุนแรงสามารถเฝ้าระวังหรือพิจารณา challenge ภายใต้การดูแลอย่างใกล้ชิดได้หากจำเป็น
• ข้อ ค.: Fixed drug eruption ชนิดไม่รุนแรงที่ไม่มี bullous eruption อาจพิจารณาหลีกเลี่ยงยา แต่ไม่ถึงขั้นมีอัตราตายสูงเหมือน TEN
• ข้อ ง.: Maculopapular rash ระดับไม่รุนแรงอาจใช้วิธี treat through หรือพิจารณาทำ rechallenge ได้ในบางกรณี</t>
        </is>
      </c>
      <c r="L237" s="186" t="inlineStr">
        <is>
          <t>Severe Cutaneous Adverse Reactions (SCARs)</t>
        </is>
      </c>
      <c r="M237" s="186" t="inlineStr">
        <is>
          <t>Musculoskeletal</t>
        </is>
      </c>
      <c r="N237" s="186" t="inlineStr">
        <is>
          <t>Osteoarthritis</t>
        </is>
      </c>
      <c r="O237" s="185" t="inlineStr">
        <is>
          <t>Clinic</t>
        </is>
      </c>
      <c r="P237" s="186" t="inlineStr">
        <is>
          <t>ข้อสอบเก่า</t>
        </is>
      </c>
      <c r="Q237" s="185" t="inlineStr">
        <is>
          <t>ข้อสอบจริง</t>
        </is>
      </c>
      <c r="R237" s="185" t="inlineStr">
        <is>
          <t>2565</t>
        </is>
      </c>
      <c r="S237" s="185" t="n"/>
    </row>
    <row r="238" ht="24" customHeight="1" s="49">
      <c r="A238" s="185" t="n">
        <v>236</v>
      </c>
      <c r="B238" s="186" t="inlineStr">
        <is>
          <t>[สถานการณ์]
ผู้ป่วยหญิงอายุ 32 ปี ได้รับการวินิจฉัยว่าเป็นโรคข้ออักเสบรูมาตอยด์ (Rheumatoid Arthritis: RA) มีอาการปวด บวม และข้อยึดฝืดตึงตอนเช้า (Morning stiffness) นานกว่า 1 ชั่วโมง มีผลตรวจ Anti-CCP และ Rheumatoid factor (RF) เป็นบวก แพทย์วางแผนการรักษาด้วยยาต้านรูมาติซึมที่ปรับเปลี่ยนการดำเนินโรค (csDMARDs)</t>
        </is>
      </c>
      <c r="C238" s="186" t="inlineStr">
        <is>
          <t>อาการใดที่จำเพาะกับโรค rheumatoid arthritis</t>
        </is>
      </c>
      <c r="D238" s="186" t="n"/>
      <c r="E238" s="186" t="inlineStr">
        <is>
          <t>ข้อผิดรูป</t>
        </is>
      </c>
      <c r="F238" s="186" t="inlineStr">
        <is>
          <t>เสียงกรอบแกรบ</t>
        </is>
      </c>
      <c r="G238" s="186" t="inlineStr">
        <is>
          <t>ข้อฝืดนานน้อยกว่า 30 นาที</t>
        </is>
      </c>
      <c r="H238" s="186" t="inlineStr">
        <is>
          <t>ข้ออักเสบ บวม แดง ยูริกสูง</t>
        </is>
      </c>
      <c r="I238" s="186" t="inlineStr">
        <is>
          <t>ข้ออักเสบ บวม แดง สมมาตรทั้งสองข้าง</t>
        </is>
      </c>
      <c r="J238" s="185" t="n">
        <v>5</v>
      </c>
      <c r="K238" s="186" t="inlineStr">
        <is>
          <t>✅ คำตอบที่ถูกต้อง: ข้อ จ. ข้ออักเสบ บวม แดง สมมาตรทั้งสองข้าง
🎯 ทำไมข้อนี้ถึงถูก:
ลักษณะทางคลินิกที่จำเพาะของ Rheumatoid arthritis ตามเกณฑ์ ACR/EULAR คือ ข้ออักเสบ บวม แดง ร้อน ที่เกิดขึ้นแบบสมมาตรทั้งสองข้าง (symmetric polyarthritis) โดยเฉพาะข้อนิ้วมือและข้อมือ
🔍 ข้ออื่นผิดเพราะอะไร:
• ข้อ ก.: ข้อผิดรูป (joint deformity) พบได้ในระยะท้ายของโรคข้ออักเสบหลายชนิด รวมถึงข้อเสื่อมรุนแรง จึงไม่จำเพาะต่อการวินิจฉัยระยะแรก
• ข้อ ข.: เสียงกรอบแกรบในข้อ (crepitus) เป็นลักษณะทางคลินิกที่สำคัญของโรคข้อเสื่อม (Osteoarthritis)
• ข้อ ค.: ข้อฝืดตึงในโรครูมาตอยด์มักนานมากกว่า 30 นาทีถึง 1 ชั่วโมงในตอนเช้า หากน้อยกว่า 30 นาทีเข้าได้กับ Osteoarthritis
• ข้อ ง.: ข้ออักเสบ บวม แดง ร่วมกับกรดยูริกสูง เป็นลักษณะเด่นของโรคเกาต์ (Gouty arthritis)</t>
        </is>
      </c>
      <c r="L238" s="186" t="inlineStr">
        <is>
          <t>Rheumatoid Arthritis</t>
        </is>
      </c>
      <c r="M238" s="186" t="inlineStr">
        <is>
          <t>Musculoskeletal</t>
        </is>
      </c>
      <c r="N238" s="186" t="inlineStr">
        <is>
          <t>Rheumatoid arthritis</t>
        </is>
      </c>
      <c r="O238" s="185" t="inlineStr">
        <is>
          <t>Clinic</t>
        </is>
      </c>
      <c r="P238" s="186" t="inlineStr">
        <is>
          <t>ข้อสอบเก่า</t>
        </is>
      </c>
      <c r="Q238" s="185" t="inlineStr">
        <is>
          <t>ข้อสอบจริง</t>
        </is>
      </c>
      <c r="R238" s="185" t="inlineStr">
        <is>
          <t>2565</t>
        </is>
      </c>
      <c r="S238" s="185" t="inlineStr">
        <is>
          <t>CASE_2565_RA_01</t>
        </is>
      </c>
    </row>
    <row r="239" ht="24" customHeight="1" s="49">
      <c r="A239" s="185" t="n">
        <v>237</v>
      </c>
      <c r="B239" s="186" t="inlineStr">
        <is>
          <t>[สถานการณ์]
ผู้ป่วยหญิงอายุ 32 ปี ได้รับการวินิจฉัยว่าเป็นโรคข้ออักเสบรูมาตอยด์ (Rheumatoid Arthritis: RA) มีอาการปวด บวม และข้อยึดฝืดตึงตอนเช้า (Morning stiffness) นานกว่า 1 ชั่วโมง มีผลตรวจ Anti-CCP และ Rheumatoid factor (RF) เป็นบวก แพทย์วางแผนการรักษาด้วยยาต้านรูมาติซึมที่ปรับเปลี่ยนการดำเนินโรค (csDMARDs)</t>
        </is>
      </c>
      <c r="C239" s="186" t="inlineStr">
        <is>
          <t>ผลข้างเคียงที่พบได้มากที่สุดของ methotrexate</t>
        </is>
      </c>
      <c r="D239" s="186" t="n"/>
      <c r="E239" s="186" t="inlineStr">
        <is>
          <t>ท้องผูก</t>
        </is>
      </c>
      <c r="F239" s="186" t="inlineStr">
        <is>
          <t>คลื่นไส้</t>
        </is>
      </c>
      <c r="G239" s="186" t="inlineStr">
        <is>
          <t>แผลในปาก</t>
        </is>
      </c>
      <c r="H239" s="186" t="inlineStr">
        <is>
          <t>QT prolongation</t>
        </is>
      </c>
      <c r="I239" s="186" t="inlineStr">
        <is>
          <t>จอประสาทตาผิดปกติ</t>
        </is>
      </c>
      <c r="J239" s="185" t="n">
        <v>2</v>
      </c>
      <c r="K239" s="186" t="inlineStr">
        <is>
          <t>✅ คำตอบที่ถูกต้อง: ข้อ ข. คลื่นไส้
🎯 ทำไมข้อนี้ถึงถูก:
อาการไม่พึงประสงค์ที่พบได้บ่อยที่สุด (most common adverse effect) ในผู้ป่วยที่ได้รับ methotrexate ขนาดต่ำคือ อาการทางระบบทางเดินอาหาร โดยเฉพาะ คลื่นไส้ (nausea), เบื่ออาหาร และ dyspepsia
🔍 ข้ออื่นผิดเพราะอะไร:
• ข้อ ก.: Methotrexate มักทำให้เกิดอาการคลื่นไส้ อาเจียน หรือท้องเสีย ไม่ได้ทำให้ท้องผูก
• ข้อ ค.: แผลในปาก (stomatitis/oral ulcers) พบได้บ่อยเช่นกันแต่ความถี่น้อยกว่าอาการคลื่นไส้ และป้องกันได้ด้วย folic acid
• ข้อ ง.: Methotrexate ไม่ได้มีผลต่อการยืดระยะ QT interval บนคลื่นไฟฟ้าหัวใจ
• ข้อ จ.: จอประสาทตาผิดปกติ (retinopathy) เป็นผลข้างเคียงจำเพาะของยา Chloroquine หรือ Hydroxychloroquine</t>
        </is>
      </c>
      <c r="L239" s="186" t="inlineStr">
        <is>
          <t>Rheumatoid Arthritis Pharmacotherapy</t>
        </is>
      </c>
      <c r="M239" s="186" t="inlineStr">
        <is>
          <t>Musculoskeletal</t>
        </is>
      </c>
      <c r="N239" s="186" t="inlineStr">
        <is>
          <t>Rheumatoid arthritis</t>
        </is>
      </c>
      <c r="O239" s="185" t="inlineStr">
        <is>
          <t>Clinic</t>
        </is>
      </c>
      <c r="P239" s="186" t="inlineStr">
        <is>
          <t>ข้อสอบเก่า</t>
        </is>
      </c>
      <c r="Q239" s="185" t="inlineStr">
        <is>
          <t>ข้อสอบจริง</t>
        </is>
      </c>
      <c r="R239" s="185" t="inlineStr">
        <is>
          <t>2565</t>
        </is>
      </c>
      <c r="S239" s="185" t="inlineStr">
        <is>
          <t>CASE_2565_RA_01</t>
        </is>
      </c>
    </row>
    <row r="240" ht="24" customHeight="1" s="49">
      <c r="A240" s="185" t="n">
        <v>238</v>
      </c>
      <c r="B240" s="186" t="inlineStr">
        <is>
          <t>[สถานการณ์]
ผู้ป่วยหญิงอายุ 32 ปี ได้รับการวินิจฉัยว่าเป็นโรคข้ออักเสบรูมาตอยด์ (Rheumatoid Arthritis: RA) มีอาการปวด บวม และข้อยึดฝืดตึงตอนเช้า (Morning stiffness) นานกว่า 1 ชั่วโมง มีผลตรวจ Anti-CCP และ Rheumatoid factor (RF) เป็นบวก แพทย์วางแผนการรักษาด้วยยาต้านรูมาติซึมที่ปรับเปลี่ยนการดำเนินโรค (csDMARDs)</t>
        </is>
      </c>
      <c r="C240" s="186" t="inlineStr">
        <is>
          <t>ประเมินการรักษาและการปรับยา MTX ใช้ค่าใดตามแนวทางการรักษาโรครูมาตอยด์ปี 2557</t>
        </is>
      </c>
      <c r="D240" s="186" t="n"/>
      <c r="E240" s="186" t="inlineStr">
        <is>
          <t>VAS score</t>
        </is>
      </c>
      <c r="F240" s="186" t="inlineStr">
        <is>
          <t>Bethal activity</t>
        </is>
      </c>
      <c r="G240" s="186" t="inlineStr">
        <is>
          <t>Disease activity</t>
        </is>
      </c>
      <c r="H240" s="186" t="inlineStr">
        <is>
          <t>Rheumatoid factor</t>
        </is>
      </c>
      <c r="I240" s="186" t="inlineStr">
        <is>
          <t>Anti-CCP antibodies</t>
        </is>
      </c>
      <c r="J240" s="185" t="n">
        <v>3</v>
      </c>
      <c r="K240" s="186" t="inlineStr">
        <is>
          <t>✅ คำตอบที่ถูกต้อง: ข้อ ค. Disease activity
🎯 ทำไมข้อนี้ถึงถูก:
ตามแนวทางการรักษาโรครูมาตอยด์ พ.ศ. 2557 ของสมาคมรูมาติสซั่มแห่งประเทศไทย ใช้ระดับความรุนแรงของโรคหรือ Disease activity (เช่น DAS28, CDAI) ในการติดตามและปรับขนาดยา MTX เพื่อให้บรรลุเป้าหมายการสงบของโรค
🔍 ข้ออื่นผิดเพราะอะไร:
• ข้อ ก.: Visual Analog Scale (VAS) score วัดเพียงระดับความปวดของผู้ป่วย ไม่ครอบคลุมการอักเสบและการทำงานของข้อทั้งหมด
• ข้อ ข.: Barthel activity index ใช้ประเมินกิจวัตรประจำวันในผู้ป่วยหลอดเลือดสมอง ไม่ใช่เกณฑ์ในโรครูมาตอยด์
• ข้อ ง.: Rheumatoid factor (RF) ใช้ช่วยในการวินิจฉัยโรคตอนเริ่มต้น ไม่ได้ใช้ติดตามการตอบสนองหรือปรับขนาดยา
• ข้อ จ.: Anti-CCP antibodies มีความไวและความจำเพาะสูงในการวินิจฉัยโรค แต่ไม่แปรผันตาม disease activity จึงไม่ใช้ปรับยา</t>
        </is>
      </c>
      <c r="L240" s="186" t="inlineStr">
        <is>
          <t>Rheumatoid Arthritis Monitoring</t>
        </is>
      </c>
      <c r="M240" s="186" t="inlineStr">
        <is>
          <t>Musculoskeletal</t>
        </is>
      </c>
      <c r="N240" s="186" t="inlineStr">
        <is>
          <t>Rheumatoid arthritis</t>
        </is>
      </c>
      <c r="O240" s="185" t="inlineStr">
        <is>
          <t>Clinic</t>
        </is>
      </c>
      <c r="P240" s="186" t="inlineStr">
        <is>
          <t>ข้อสอบเก่า</t>
        </is>
      </c>
      <c r="Q240" s="185" t="inlineStr">
        <is>
          <t>ข้อสอบจริง</t>
        </is>
      </c>
      <c r="R240" s="185" t="inlineStr">
        <is>
          <t>2565</t>
        </is>
      </c>
      <c r="S240" s="185" t="inlineStr">
        <is>
          <t>CASE_2565_RA_01</t>
        </is>
      </c>
    </row>
    <row r="241" ht="24" customHeight="1" s="49">
      <c r="A241" s="185" t="n">
        <v>239</v>
      </c>
      <c r="B241" s="186" t="inlineStr"/>
      <c r="C241" s="186" t="inlineStr">
        <is>
          <t>แพทย์วินิจฉัยผู้ป่วยเป็น acute gout attack ควรได้ยาใดรักษาเป็นอันดับแรก</t>
        </is>
      </c>
      <c r="D241" s="186" t="n"/>
      <c r="E241" s="186" t="inlineStr">
        <is>
          <t>Oral naproxen</t>
        </is>
      </c>
      <c r="F241" s="186" t="inlineStr">
        <is>
          <t>Oral allopurinol</t>
        </is>
      </c>
      <c r="G241" s="186" t="inlineStr">
        <is>
          <t>Oral prednisolone</t>
        </is>
      </c>
      <c r="H241" s="186" t="inlineStr">
        <is>
          <t>Intra articular prednisolone</t>
        </is>
      </c>
      <c r="I241" s="186" t="inlineStr">
        <is>
          <t>Intra articular dexamethasone</t>
        </is>
      </c>
      <c r="J241" s="185" t="n">
        <v>1</v>
      </c>
      <c r="K241" s="186" t="inlineStr">
        <is>
          <t>✅ คำตอบที่ถูกต้อง: ข้อ ก. Oral naproxen
🎯 ทำไมข้อนี้ถึงถูก:
ยาอันดับแรก (first-line) สำหรับ acute gout attack ในผู้ป่วยที่ไม่มีข้อห้ามใช้คือ NSAIDs เช่น Oral naproxen (หรือ colchicine) เพื่อลดการอักเสบและความปวดอย่างรวดเร็ว
🔍 ข้ออื่นผิดเพราะอะไร:
• ข้อ ข.: ห้ามเริ่มยา Allopurinol ในขณะที่เกิด acute attack ทันที เนื่องจากจะทำให้ระดับยูริกในเลือดเปลี่ยนแปลงฉับพลันและกระตุ้นการอักเสบให้รุนแรงขึ้น
• ข้อ ค.: Oral prednisolone เป็นทางเลือกรองสำหรับผู้ป่วยที่มีข้อห้ามใช้ต่อ NSAIDs และ colchicine (เช่น ไตวาย หรือแผลทางเดินอาหาร)
• ข้อ ง.: Intra-articular steroid สงวนไว้สำหรับกรณีข้ออักเสบเพียง 1-2 ข้อใหญ่ และไม่ตอบสนองต่อยารับประทาน
• ข้อ จ.: Intra-articular dexamethasone ไม่ใช่ทางเลือกแรกในการรักษาข้ออักเสบเฉียบพลันทั่วไป</t>
        </is>
      </c>
      <c r="L241" s="186" t="inlineStr">
        <is>
          <t>Gout and Hyperuricemia</t>
        </is>
      </c>
      <c r="M241" s="186" t="inlineStr">
        <is>
          <t>Musculoskeletal</t>
        </is>
      </c>
      <c r="N241" s="186" t="inlineStr">
        <is>
          <t>Gout</t>
        </is>
      </c>
      <c r="O241" s="185" t="inlineStr">
        <is>
          <t>Clinic</t>
        </is>
      </c>
      <c r="P241" s="186" t="inlineStr">
        <is>
          <t>ข้อสอบเก่า</t>
        </is>
      </c>
      <c r="Q241" s="185" t="inlineStr">
        <is>
          <t>ข้อสอบจริง</t>
        </is>
      </c>
      <c r="R241" s="185" t="inlineStr">
        <is>
          <t>2565</t>
        </is>
      </c>
      <c r="S241" s="185" t="n"/>
    </row>
    <row r="242" ht="24" customHeight="1" s="49">
      <c r="A242" s="185" t="n">
        <v>240</v>
      </c>
      <c r="B242" s="186" t="inlineStr"/>
      <c r="C242" s="186" t="inlineStr">
        <is>
          <t>ตรวจพบยีน HLB 5801 positive ไม่ควรใช้ยาใด</t>
        </is>
      </c>
      <c r="D242" s="186" t="n"/>
      <c r="E242" s="186" t="inlineStr">
        <is>
          <t>Allopurinol</t>
        </is>
      </c>
      <c r="F242" s="186" t="inlineStr">
        <is>
          <t>Febuxostat</t>
        </is>
      </c>
      <c r="G242" s="186" t="inlineStr">
        <is>
          <t>Benzbromarone</t>
        </is>
      </c>
      <c r="H242" s="186" t="inlineStr">
        <is>
          <t>Probenecid</t>
        </is>
      </c>
      <c r="I242" s="186" t="inlineStr">
        <is>
          <t>Rasburicase</t>
        </is>
      </c>
      <c r="J242" s="185" t="n">
        <v>1</v>
      </c>
      <c r="K242" s="186" t="inlineStr">
        <is>
          <t>✅ คำตอบที่ถูกต้อง: ข้อ ก. Allopurinol
🎯 ทำไมข้อนี้ถึงถูก:
การตรวจพบยีน HLA-B 58:01 ให้ผลบวก สัมพันธ์อย่างยิ่งกับการเกิดผื่นแพ้ยารุนแรงชนิด SJS/TEN จากยา Allopurinol จึงมีข้อห้ามใช้และต้องเปลี่ยนไปใช้ยาลดกรดยูริกกลุ่มอื่นแทน เช่น Febuxostat
🔍 ข้ออื่นผิดเพราะอะไร:
• ข้อ ข.: Febuxostat เป็น xanthine oxidase inhibitor ทางเลือกที่ปลอดภัยในผู้ที่มีผลยีน HLA-B 58:01 เป็นบวก
• ข้อ ค.: Benzbromarone เป็น uricosuric agent สามารถใช้ได้ในผู้ป่วยเกาต์ที่ขับยูริกทางไตน้อยและไม่มีประวัตินิ่วในไต
• ข้อ ง.: Probenecid เป็น uricosuric agent ไม่มีความสัมพันธ์กับอัลลีล HLA-B 58:01
• ข้อ จ.: Rasburicase เป็นเอนไซม์ urate oxidase ใช้ใน tumor lysis syndrome ไม่เกี่ยวข้องกับ HLA-B 58:01</t>
        </is>
      </c>
      <c r="L242" s="186" t="inlineStr">
        <is>
          <t>Pharmacogenomics and Gout</t>
        </is>
      </c>
      <c r="M242" s="186" t="inlineStr">
        <is>
          <t>Musculoskeletal</t>
        </is>
      </c>
      <c r="N242" s="186" t="inlineStr">
        <is>
          <t>Gout</t>
        </is>
      </c>
      <c r="O242" s="185" t="inlineStr">
        <is>
          <t>Clinic</t>
        </is>
      </c>
      <c r="P242" s="186" t="inlineStr">
        <is>
          <t>ข้อสอบเก่า</t>
        </is>
      </c>
      <c r="Q242" s="185" t="inlineStr">
        <is>
          <t>ข้อสอบจริง</t>
        </is>
      </c>
      <c r="R242" s="185" t="inlineStr">
        <is>
          <t>2565</t>
        </is>
      </c>
      <c r="S242" s="185" t="n"/>
    </row>
    <row r="243" ht="24" customHeight="1" s="49">
      <c r="A243" s="185" t="n">
        <v>241</v>
      </c>
      <c r="B243" s="186" t="inlineStr"/>
      <c r="C243" s="186" t="inlineStr">
        <is>
          <t>ข้อใดทำให้เกิด hyperuricemia น้อยที่สุด</t>
        </is>
      </c>
      <c r="D243" s="186" t="n"/>
      <c r="E243" s="186" t="inlineStr">
        <is>
          <t>HCTZ</t>
        </is>
      </c>
      <c r="F243" s="186" t="inlineStr">
        <is>
          <t>Fenofibrate</t>
        </is>
      </c>
      <c r="G243" s="186" t="inlineStr">
        <is>
          <t>Furosemide</t>
        </is>
      </c>
      <c r="H243" s="186" t="inlineStr">
        <is>
          <t>Pyrazinamide</t>
        </is>
      </c>
      <c r="I243" s="186" t="inlineStr">
        <is>
          <t>Low dose aspirin</t>
        </is>
      </c>
      <c r="J243" s="185" t="n">
        <v>2</v>
      </c>
      <c r="K243" s="186" t="inlineStr">
        <is>
          <t>✅ คำตอบที่ถูกต้อง: ข้อ ข. Fenofibrate
🎯 ทำไมข้อนี้ถึงถูก:
Fenofibrate: มีคุณสมบัติพิเศษในการยับยั้ง URAT1 ที่ท่อไต จึงมีฤทธิ์ uricosuric ช่วยขับกรดยูริกออกทางปัสสาวะและลดระดับยูริกในเลือด จึงไม่ทำให้เกิด hyperuricemia
🔍 ข้ออื่นผิดเพราะอะไร:
• ข้อ ก.: HCTZ (thiazide diuretics) เพิ่มการดูดกลับของกรดยูริกที่ proximal tubule ทำให้เกิด hyperuricemia ได้บ่อย
• ข้อ ค.: Furosemide (loop diuretics) ลดการขับกรดยูริกทางไต ทำให้ระดับกรดยูริกในเลือดสูงขึ้น
• ข้อ ง.: Pyrazinamide มีสาร pyrazinoic acid แย่งจับกลไกขับยูริก ทำให้เกิด hyperuricemia ได้สูงมาก
• ข้อ จ.: Low dose aspirin (75-325 mg/day) ยับยั้งการขับกรดยูริกออกทางท่อไต ทำให้ระดับยูริกสูงขึ้น</t>
        </is>
      </c>
      <c r="L243" s="186" t="inlineStr">
        <is>
          <t>Drug-Induced Hyperuricemia</t>
        </is>
      </c>
      <c r="M243" s="186" t="inlineStr">
        <is>
          <t>Musculoskeletal</t>
        </is>
      </c>
      <c r="N243" s="186" t="inlineStr">
        <is>
          <t>Gout</t>
        </is>
      </c>
      <c r="O243" s="185" t="inlineStr">
        <is>
          <t>Clinic</t>
        </is>
      </c>
      <c r="P243" s="186" t="inlineStr">
        <is>
          <t>ข้อสอบเก่า</t>
        </is>
      </c>
      <c r="Q243" s="185" t="inlineStr">
        <is>
          <t>ข้อสอบจริง</t>
        </is>
      </c>
      <c r="R243" s="185" t="inlineStr">
        <is>
          <t>2565</t>
        </is>
      </c>
      <c r="S243" s="185" t="n"/>
    </row>
    <row r="244" ht="24" customHeight="1" s="49">
      <c r="A244" s="185" t="n">
        <v>242</v>
      </c>
      <c r="B244" s="186" t="inlineStr"/>
      <c r="C244" s="186" t="inlineStr">
        <is>
          <t>ข้อใดไม่ใช่คำแนะนำในผู้ป่วย gout</t>
        </is>
      </c>
      <c r="D244" s="186" t="n"/>
      <c r="E244" s="186" t="inlineStr">
        <is>
          <t>งดกินตับสัตว์</t>
        </is>
      </c>
      <c r="F244" s="186" t="inlineStr">
        <is>
          <t>งดดื่มแอลกอฮอล์</t>
        </is>
      </c>
      <c r="G244" s="186" t="inlineStr">
        <is>
          <t>ให้กิน vitamin D</t>
        </is>
      </c>
      <c r="H244" s="186" t="inlineStr">
        <is>
          <t>ออกกำลังกาย ลดน้ำหนัก</t>
        </is>
      </c>
      <c r="I244" s="186" t="inlineStr">
        <is>
          <t>แนะนำให้ลดการกิน fructose</t>
        </is>
      </c>
      <c r="J244" s="185" t="n">
        <v>3</v>
      </c>
      <c r="K244" s="186" t="inlineStr">
        <is>
          <t>✅ คำตอบที่ถูกต้อง: ข้อ ค. ให้กิน vitamin D
🎯 ทำไมข้อนี้ถึงถูก:
การเสริม Vitamin D ไม่ใช่คำแนะนำในการป้องกันหรือรักษาโรคเกาต์ตามแนวทางเวชปฏิบัติ ในทางกลับกันวิตามินที่มีการศึกษาว่าอาจช่วยลดระดับกรดยูริกได้คือ Vitamin C
🔍 ข้ออื่นผิดเพราะอะไร:
• ข้อ ก.: เครื่องในสัตว์รวมถึงตับ มีพิวรีนสูงมาก (high-purine foods) จึงเป็นคำแนะนำสำคัญที่ต้องงดเว้น
• ข้อ ข.: แอลกอฮอล์โดยเฉพาะเบียร์ กระตุ้นการสร้างและลดการขับกรดยูริกทางไต จึงต้องแนะนำให้งดหรือจำกัด
• ข้อ ง.: การควบคุมน้ำหนักตัวและออกกำลังกายอย่างเหมาะสมช่วยเพิ่มความไวต่ออินซูลินและลดระดับกรดยูริกในระยะยาว
• ข้อ จ.: น้ำตาล Fructose เร่งการสลาย ATP ในเซลล์ตับกลายเป็นกรดยูริก จึงต้องแนะนำให้ลดเครื่องดื่มที่มี high-fructose corn syrup</t>
        </is>
      </c>
      <c r="L244" s="186" t="inlineStr">
        <is>
          <t>Gout Non-Pharmacological Management</t>
        </is>
      </c>
      <c r="M244" s="186" t="inlineStr">
        <is>
          <t>Musculoskeletal</t>
        </is>
      </c>
      <c r="N244" s="186" t="inlineStr">
        <is>
          <t>Gout</t>
        </is>
      </c>
      <c r="O244" s="185" t="inlineStr">
        <is>
          <t>Clinic</t>
        </is>
      </c>
      <c r="P244" s="186" t="inlineStr">
        <is>
          <t>ข้อสอบเก่า</t>
        </is>
      </c>
      <c r="Q244" s="185" t="inlineStr">
        <is>
          <t>ข้อสอบจริง</t>
        </is>
      </c>
      <c r="R244" s="185" t="inlineStr">
        <is>
          <t>2565</t>
        </is>
      </c>
      <c r="S244" s="185" t="n"/>
    </row>
    <row r="245" ht="24" customHeight="1" s="49">
      <c r="A245" s="185" t="n">
        <v>243</v>
      </c>
      <c r="B245" s="186" t="inlineStr">
        <is>
          <t>ผู้ป่วยหญิงอายุ 65 ปี มาด้วยอาการปวดเข่า มีข้อฝืดในตอนเช้าชั่วคราวในช่วงแรกของการเคลื่อนไหว ทำให้มีอาการเดินไม่สะดวก มีเสียงดังกรอบแกรบในข้อเข่า ขณะเคลื่อนไหว มีโรคประจำตัวได้แก่ โรคกระเพาะอาหาร และ โรคความดันโลหิตสูง ไม่มีประวัติแพ้ยา/อาหาร</t>
        </is>
      </c>
      <c r="C245" s="186" t="inlineStr">
        <is>
          <t>ผู้ป่วยรายนี้ควรได้รับยาใดเป็นชนิดแรก เพื่อบรรเทาอาการปวดเข่า</t>
        </is>
      </c>
      <c r="D245" s="186" t="n"/>
      <c r="E245" s="186" t="inlineStr">
        <is>
          <t>Ibuprofen</t>
        </is>
      </c>
      <c r="F245" s="186" t="inlineStr">
        <is>
          <t>Naproxen</t>
        </is>
      </c>
      <c r="G245" s="186" t="inlineStr">
        <is>
          <t>Celecoxib</t>
        </is>
      </c>
      <c r="H245" s="186" t="inlineStr">
        <is>
          <t>Prednisolone</t>
        </is>
      </c>
      <c r="I245" s="186" t="inlineStr">
        <is>
          <t>Paracetamol</t>
        </is>
      </c>
      <c r="J245" s="185" t="n">
        <v>5</v>
      </c>
      <c r="K245" s="186" t="inlineStr">
        <is>
          <t>✅ คำตอบที่ถูกต้อง: ข้อ จ. Paracetamol
🎯 ทำไมข้อนี้ถึงถูก:
Paracetamol เป็นยาแก้ปวดตัวเลือกแรก (first-line oral analgesic) ในผู้ป่วย osteoarthritis ที่มีอาการปวดเล็กน้อยถึงปานกลาง และมีความปลอดภัยสูงสุดในผู้ป่วยรายนี้ซึ่งมีโรคร่วมเป็นโรคกระเพาะอาหาร (peptic ulcer disease) และโรคความดันโลหิตสูง (hypertension)
🔍 ข้ออื่นผิดเพราะอะไร:
• ข้อ ก.: (Ibuprofen): ไม่ใช่คำตอบที่ถูกต้องตามแนวทางเวชปฏิบัติและหลักวิชาการทางเภสัชกรรมสำหรับกรณีนี้
• ข้อ ข.: Prednisolone:เป็นsystemiccorticosteroidไม่ใช่ข้อบ่งใช้มาตรฐานในการรักษาosteoarthritisและการใช้แบบกินมีผลข้างเคียงสูงมากเช่นเลือดออกในทางเดินอาหารความดันโลหิตสูงและกระดูกพรุน
• ข้อ ค.: (Celecoxib): ไม่ใช่คำตอบที่ถูกต้องตามแนวทางเวชปฏิบัติและหลักวิชาการทางเภสัชกรรมสำหรับกรณีนี้
• ข้อ ง.: (Prednisolone): ไม่ใช่คำตอบที่ถูกต้องตามแนวทางเวชปฏิบัติและหลักวิชาการทางเภสัชกรรมสำหรับกรณีนี้</t>
        </is>
      </c>
      <c r="L245" s="186" t="n"/>
      <c r="M245" s="186" t="inlineStr">
        <is>
          <t>Musculoskeletal</t>
        </is>
      </c>
      <c r="N245" s="186" t="inlineStr">
        <is>
          <t>Osteoarthritis</t>
        </is>
      </c>
      <c r="O245" s="185" t="inlineStr">
        <is>
          <t>Clinic</t>
        </is>
      </c>
      <c r="P245" s="186" t="inlineStr">
        <is>
          <t>[SOURCE: Mock Pharmtutor 2024 Set 1 ข้อ 1]</t>
        </is>
      </c>
      <c r="Q245" s="185" t="inlineStr">
        <is>
          <t>ข้อสอบจำลอง</t>
        </is>
      </c>
      <c r="R245" s="185" t="inlineStr">
        <is>
          <t>Mock Pharmtutor 2024</t>
        </is>
      </c>
      <c r="S245" s="185" t="n"/>
    </row>
    <row r="246" ht="24" customHeight="1" s="49">
      <c r="A246" s="185" t="n">
        <v>244</v>
      </c>
      <c r="B246" s="186" t="inlineStr"/>
      <c r="C246" s="186" t="inlineStr">
        <is>
          <t>ยาแก้ปวด NSAIDs ตัวใด มีระยะเวลาในการออกฤทธิ์นานที่สุด</t>
        </is>
      </c>
      <c r="D246" s="186" t="n"/>
      <c r="E246" s="186" t="inlineStr">
        <is>
          <t>Ibuprofen</t>
        </is>
      </c>
      <c r="F246" s="186" t="inlineStr">
        <is>
          <t>Etoricoxib</t>
        </is>
      </c>
      <c r="G246" s="186" t="inlineStr">
        <is>
          <t>Naproxen</t>
        </is>
      </c>
      <c r="H246" s="186" t="inlineStr">
        <is>
          <t>Celecoxib</t>
        </is>
      </c>
      <c r="I246" s="186" t="inlineStr">
        <is>
          <t>Nimesulide</t>
        </is>
      </c>
      <c r="J246" s="185" t="n">
        <v>2</v>
      </c>
      <c r="K246" s="186" t="inlineStr">
        <is>
          <t>✅ คำตอบที่ถูกต้อง: ข้อ ข. Etoricoxib
🎯 ทำไมข้อนี้ถึงถูก:
Etoricoxib เป็น selective COX-2 inhibitor ที่มีค่าครึ่งชีวิตของการกำจัดยา (elimination half-life) ยาวนานที่สุดประมาณ 20-26 ชั่วโมง จึงมี duration of action นานที่สุดในกลุ่ม ทำให้สามารถบริหารยาวันละ 1 ครั้ง (once-daily dosing) ได้
🔍 ข้ออื่นผิดเพราะอะไร:
• ข้อ ก.: (Ibuprofen): ไม่ใช่คำตอบที่ถูกต้องตามแนวทางเวชปฏิบัติและหลักวิชาการทางเภสัชกรรมสำหรับกรณีนี้
• ข้อ ค.: (Naproxen): ไม่ใช่คำตอบที่ถูกต้องตามแนวทางเวชปฏิบัติและหลักวิชาการทางเภสัชกรรมสำหรับกรณีนี้
• ข้อ ง.: (Celecoxib): ไม่ใช่คำตอบที่ถูกต้องตามแนวทางเวชปฏิบัติและหลักวิชาการทางเภสัชกรรมสำหรับกรณีนี้
• ข้อ จ.: (Nimesulide): ไม่ใช่คำตอบที่ถูกต้องตามแนวทางเวชปฏิบัติและหลักวิชาการทางเภสัชกรรมสำหรับกรณีนี้</t>
        </is>
      </c>
      <c r="L246" s="186" t="n"/>
      <c r="M246" s="186" t="inlineStr">
        <is>
          <t>Musculoskeletal</t>
        </is>
      </c>
      <c r="N246" s="186" t="inlineStr">
        <is>
          <t>Osteoarthritis</t>
        </is>
      </c>
      <c r="O246" s="185" t="inlineStr">
        <is>
          <t>Clinic</t>
        </is>
      </c>
      <c r="P246" s="186" t="inlineStr">
        <is>
          <t>[SOURCE: Mock Pharmtutor 2024 Set 1 ข้อ 2]</t>
        </is>
      </c>
      <c r="Q246" s="185" t="inlineStr">
        <is>
          <t>ข้อสอบจำลอง</t>
        </is>
      </c>
      <c r="R246" s="185" t="inlineStr">
        <is>
          <t>Mock Pharmtutor 2024</t>
        </is>
      </c>
      <c r="S246" s="185" t="n"/>
    </row>
    <row r="247" ht="24" customHeight="1" s="49">
      <c r="A247" s="185" t="n">
        <v>245</v>
      </c>
      <c r="B247" s="186" t="inlineStr"/>
      <c r="C247" s="186" t="inlineStr">
        <is>
          <t>ผู้ป่วยชาย อายุ 65 ปี มีเสียงกรอบแกรบ ปวดเรื้อรัง และมีอาการข้อติดบริเวณข้อเข่า ตอนเช้า (Morning stiffness) น้อยกว่า 30 นาที คาดว่าเป็นอาการของโรคใด (MCQ ธ.ค. 66)</t>
        </is>
      </c>
      <c r="D247" s="186" t="n"/>
      <c r="E247" s="186" t="inlineStr">
        <is>
          <t>Osteoarthritis</t>
        </is>
      </c>
      <c r="F247" s="186" t="inlineStr">
        <is>
          <t>Osteoporosis</t>
        </is>
      </c>
      <c r="G247" s="186" t="inlineStr">
        <is>
          <t>Rheumatoid arthritis</t>
        </is>
      </c>
      <c r="H247" s="186" t="inlineStr">
        <is>
          <t>Gout</t>
        </is>
      </c>
      <c r="I247" s="186" t="inlineStr">
        <is>
          <t>Osteomalacia</t>
        </is>
      </c>
      <c r="J247" s="185" t="n">
        <v>1</v>
      </c>
      <c r="K247" s="186" t="inlineStr">
        <is>
          <t>✅ คำตอบที่ถูกต้อง: ข้อ ก. Osteoarthritis
🎯 ทำไมข้อนี้ถึงถูก:
ผู้ป่วยสูงอายุ ปวดข้อเข่าเรื้อรัง มีเสียงกรอบแกรบในข้อขณะเคลื่อนไหว (crepitus) และมีอาการข้อติดขัดช่วงเช้า (morning stiffness) น้อยกว่า 30 นาที ซึ่งเป็นลักษณะทางคลินิกตามเกณฑ์การวินิจฉัยของ Osteoarthritis (โรคข้อเข่าเสื่อม)
🔍 ข้ออื่นผิดเพราะอะไร:
• ข้อ ข.: Osteomalaciaโรคกระดูกน่วมจากการขาดvitaminDหรือแคลเซียมทำให้ปวดกระดูกแบบกระจายทั่วตัวและกล้ามเนื้ออ่อนแรงไม่ได้มีcrepitusหรือข้อติดช่วงเช้าเฉพาะข้อเข่า
• ข้อ ค.: (Rheumatoid arthritis): ไม่ใช่คำตอบที่ถูกต้องตามแนวทางเวชปฏิบัติและหลักวิชาการทางเภสัชกรรมสำหรับกรณีนี้
• ข้อ ง.: (Gout): ไม่ใช่คำตอบที่ถูกต้องตามแนวทางเวชปฏิบัติและหลักวิชาการทางเภสัชกรรมสำหรับกรณีนี้
• ข้อ จ.: (Osteomalacia): ไม่ใช่คำตอบที่ถูกต้องตามแนวทางเวชปฏิบัติและหลักวิชาการทางเภสัชกรรมสำหรับกรณีนี้</t>
        </is>
      </c>
      <c r="L247" s="186" t="n"/>
      <c r="M247" s="186" t="inlineStr">
        <is>
          <t>Musculoskeletal</t>
        </is>
      </c>
      <c r="N247" s="186" t="inlineStr">
        <is>
          <t>Osteoarthritis</t>
        </is>
      </c>
      <c r="O247" s="185" t="inlineStr">
        <is>
          <t>Clinic</t>
        </is>
      </c>
      <c r="P247" s="186" t="inlineStr">
        <is>
          <t>[SOURCE: Mock Pharmtutor 2024 Set 2 ข้อ 1]</t>
        </is>
      </c>
      <c r="Q247" s="185" t="inlineStr">
        <is>
          <t>ข้อสอบจำลอง</t>
        </is>
      </c>
      <c r="R247" s="185" t="inlineStr">
        <is>
          <t>Mock Pharmtutor 2024</t>
        </is>
      </c>
      <c r="S247" s="185" t="n"/>
    </row>
    <row r="248" ht="24" customHeight="1" s="49">
      <c r="A248" s="185" t="n">
        <v>246</v>
      </c>
      <c r="B248" s="186" t="inlineStr"/>
      <c r="C248" s="186" t="inlineStr">
        <is>
          <t>ผู้ป่วย ปวดข้อเข่าควรได้รับการรักษาด้วยยาใด ถ้าไม่เคยใช้ยาแก้ปวดมาก่อน ตาม American College of Rheumatology (ACR) Osteoarthritis guideline 2019 (MCQ ธ.ค. 66)</t>
        </is>
      </c>
      <c r="D248" s="186" t="n"/>
      <c r="E248" s="186" t="inlineStr">
        <is>
          <t>NSAIDs (Diclofenac)</t>
        </is>
      </c>
      <c r="F248" s="186" t="inlineStr">
        <is>
          <t>Paracetamol + Orphenadrine</t>
        </is>
      </c>
      <c r="G248" s="186" t="inlineStr">
        <is>
          <t>Ondansetron</t>
        </is>
      </c>
      <c r="H248" s="186" t="inlineStr">
        <is>
          <t>Tramadol</t>
        </is>
      </c>
      <c r="I248" s="186" t="inlineStr">
        <is>
          <t>Topical capsaicin</t>
        </is>
      </c>
      <c r="J248" s="185" t="n">
        <v>1</v>
      </c>
      <c r="K248" s="186" t="inlineStr">
        <is>
          <t>✅ คำตอบที่ถูกต้อง: ข้อ ก. NSAIDs (Diclofenac)
🎯 ทำไมข้อนี้ถึงถูก:
ตามแนวทางเวชปฏิบัติ ACR 2019 แนะนำให้ใช้ Topical หรือ Oral NSAIDs (เช่น Diclofenac) เป็นการรักษาทางยาทางเลือกแรกในการควบคุมอาการปวดข้อเข่าเสื่อม (strongly recommended) โดยมีประสิทธิภาพลดปวดและต้านการอักเสบเหนือกว่า Paracetamol ชัดเจน
🔍 ข้ออื่นผิดเพราะอะไร:
• ข้อ ข.: TopicalcapsaicinตามแนวทางACR2019แนะนำconditionallyagainstสำหรับkneeOAเนื่องจากข้อมูลสนับสนุนด้านประสิทธิผลไม่เพียงพอและอาจเกิดอาการแสบร้อนระคายเคืองผิวหนังรุนแรง
• ข้อ ค.: (Ondansetron): ไม่ใช่คำตอบที่ถูกต้องตามแนวทางเวชปฏิบัติและหลักวิชาการทางเภสัชกรรมสำหรับกรณีนี้
• ข้อ ง.: (Tramadol): ไม่ใช่คำตอบที่ถูกต้องตามแนวทางเวชปฏิบัติและหลักวิชาการทางเภสัชกรรมสำหรับกรณีนี้
• ข้อ จ.: (Topical capsaicin): ไม่ใช่คำตอบที่ถูกต้องตามแนวทางเวชปฏิบัติและหลักวิชาการทางเภสัชกรรมสำหรับกรณีนี้</t>
        </is>
      </c>
      <c r="L248" s="186" t="n"/>
      <c r="M248" s="186" t="inlineStr">
        <is>
          <t>Musculoskeletal</t>
        </is>
      </c>
      <c r="N248" s="186" t="inlineStr">
        <is>
          <t>Osteoarthritis</t>
        </is>
      </c>
      <c r="O248" s="185" t="inlineStr">
        <is>
          <t>Clinic</t>
        </is>
      </c>
      <c r="P248" s="186" t="inlineStr">
        <is>
          <t>[SOURCE: Mock Pharmtutor 2024 Set 2 ข้อ 2]</t>
        </is>
      </c>
      <c r="Q248" s="185" t="inlineStr">
        <is>
          <t>ข้อสอบจำลอง</t>
        </is>
      </c>
      <c r="R248" s="185" t="inlineStr">
        <is>
          <t>Mock Pharmtutor 2024</t>
        </is>
      </c>
      <c r="S248" s="185" t="n"/>
    </row>
    <row r="249" ht="24" customHeight="1" s="49">
      <c r="A249" s="185" t="n">
        <v>247</v>
      </c>
      <c r="B249" s="186" t="inlineStr"/>
      <c r="C249" s="186" t="inlineStr">
        <is>
          <t>ผู้ป่วยโรค Gout ต้องตรวจความปลอดภัยในข้อใด ก่อนใช้ยา Allopurinol (MCQ ธ.ค. 66)</t>
        </is>
      </c>
      <c r="D249" s="186" t="n"/>
      <c r="E249" s="186" t="inlineStr">
        <is>
          <t>Alkaline phosphatase</t>
        </is>
      </c>
      <c r="F249" s="186" t="inlineStr">
        <is>
          <t>Hemoglobin</t>
        </is>
      </c>
      <c r="G249" s="186" t="inlineStr">
        <is>
          <t>Creatine phosphokinase</t>
        </is>
      </c>
      <c r="H249" s="186" t="inlineStr">
        <is>
          <t>HLA-B 5801</t>
        </is>
      </c>
      <c r="I249" s="186" t="inlineStr">
        <is>
          <t>CYP3A4 polymorphism</t>
        </is>
      </c>
      <c r="J249" s="185" t="n">
        <v>4</v>
      </c>
      <c r="K249" s="186" t="inlineStr">
        <is>
          <t>✅ คำตอบที่ถูกต้อง: ข้อ ง. HLA-B 5801
🎯 ทำไมข้อนี้ถึงถูก:
การตรวจอัลลีล HLA-B 5801 ก่อนเริ่มยา Allopurinol เป็นข้อแนะนำสำคัญในคนไทยและคนเอเชียเพื่อคัดกรองความเสี่ยงต่อการเกิดผื่นแพ้ยารุนแรงชนิด Severe Cutaneous Adverse Reactions (SCARs) ได้แก่ Stevens-Johnson syndrome (SJS) และ Toxic Epidermal Necrolysis (TEN)
🔍 ข้ออื่นผิดเพราะอะไร:
• ข้อ ก.: (Alkaline phosphatase): ไม่ใช่คำตอบที่ถูกต้องตามแนวทางเวชปฏิบัติและหลักวิชาการทางเภสัชกรรมสำหรับกรณีนี้
• ข้อ ข.: กับการแพ้ยาAllopurinolเนื่องจากAllopurinolและoxypurinolถูกเมทาบอไลซ์ผ่านเอนไซม์xanthineoxidaseและaldehydeoxidaseไม่ได้ผ่านCYP3A4
• ข้อ ค.: (Creatine phosphokinase): ไม่ใช่คำตอบที่ถูกต้องตามแนวทางเวชปฏิบัติและหลักวิชาการทางเภสัชกรรมสำหรับกรณีนี้
• ข้อ จ.: (CYP3A4 polymorphism): ไม่ใช่คำตอบที่ถูกต้องตามแนวทางเวชปฏิบัติและหลักวิชาการทางเภสัชกรรมสำหรับกรณีนี้</t>
        </is>
      </c>
      <c r="L249" s="186" t="n"/>
      <c r="M249" s="186" t="inlineStr">
        <is>
          <t>Musculoskeletal</t>
        </is>
      </c>
      <c r="N249" s="186" t="inlineStr">
        <is>
          <t>Gout</t>
        </is>
      </c>
      <c r="O249" s="185" t="inlineStr">
        <is>
          <t>Clinic</t>
        </is>
      </c>
      <c r="P249" s="186" t="inlineStr">
        <is>
          <t>[SOURCE: Mock Pharmtutor 2024 Set 2 ข้อ 3]</t>
        </is>
      </c>
      <c r="Q249" s="185" t="inlineStr">
        <is>
          <t>ข้อสอบจำลอง</t>
        </is>
      </c>
      <c r="R249" s="185" t="inlineStr">
        <is>
          <t>Mock Pharmtutor 2024</t>
        </is>
      </c>
      <c r="S249" s="185" t="n"/>
    </row>
    <row r="250">
      <c r="A250" s="185" t="n">
        <v>248</v>
      </c>
      <c r="B250" s="186" t="inlineStr"/>
      <c r="C250" s="186" t="inlineStr">
        <is>
          <t>เพราะเหตุใด แพทย์จึงสั่งจ่าย Colchicine (0.6 mg) OD คู่กับ Allopurinol (100 mg) OD</t>
        </is>
      </c>
      <c r="D250" s="186" t="n"/>
      <c r="E250" s="186" t="inlineStr">
        <is>
          <t>ป้องกัน acute gout และรักษา acute gouty attack</t>
        </is>
      </c>
      <c r="F250" s="186" t="inlineStr">
        <is>
          <t>เสริมฤทธิ์ Allopurinol โดยกำจัดยูริกออกคนละกลไก</t>
        </is>
      </c>
      <c r="G250" s="186" t="inlineStr">
        <is>
          <t>ป้องกันการเกิดก้อนโทฟัส</t>
        </is>
      </c>
      <c r="H250" s="186" t="inlineStr">
        <is>
          <t>ป้องกันการเกิด xanthine ตกค้าง</t>
        </is>
      </c>
      <c r="I250" s="186" t="inlineStr">
        <is>
          <t>เสริมฤทธิ์ Allopurinol โดยการลดการขับยาออกของยาทางไต</t>
        </is>
      </c>
      <c r="J250" s="185" t="n">
        <v>1</v>
      </c>
      <c r="K250" s="186" t="inlineStr">
        <is>
          <t>✅ คำตอบที่ถูกต้อง: ข้อ ก. ป้องกัน acute gout และรักษา acute gouty attack
🎯 ทำไมข้อนี้ถึงถูก:
การเริ่มยา Allopurinol เพื่อลดกรดยูริก (Urate-lowering therapy) จะทำให้ระดับกรดยูริกในกระแสเลือดลดลงอย่างรวดเร็ว ส่งผลให้ผลึก monosodium urate ละลายตัวและกระตุ้นการกำเริบของข้ออักเสบเฉียบพลัน (mobilization flare) จึงต้องให้ Colchicine ขนาดต่ำร่วมด้วยอย่างน้อย 3 ถึง 6 เดือนเพื่อป้องกัน flare
🔍 ข้ออื่นผิดเพราะอะไร:
• ข้อ ข.: เสริมฤทธิ์Allopurinolโดยการลดการขับยาออกของยาทางไต:Colchicineไม่ได้มีผลทางเภสัชจลนศาสตร์ในการลดการขับถ่ายAllopurinolหรือOxypurinolทางไต
• ข้อ ค.: (ป้องกันการเกิดก้อนโทฟัส): ไม่ใช่คำตอบที่ถูกต้องตามแนวทางเวชปฏิบัติและหลักวิชาการทางเภสัชกรรมสำหรับกรณีนี้
• ข้อ ง.: (ป้องกันการเกิด xanthine ตกค้าง): ไม่ใช่คำตอบที่ถูกต้องตามแนวทางเวชปฏิบัติและหลักวิชาการทางเภสัชกรรมสำหรับกรณีนี้
• ข้อ จ.: (เสริมฤทธิ์ Allopurinol โดยการลดการขับยาออกของยาทางไต): ไม่ใช่คำตอบที่ถูกต้องตามแนวทางเวชปฏิบัติและหลักวิชาการทางเภสัชกรรมสำหรับกรณีนี้</t>
        </is>
      </c>
      <c r="L250" s="186" t="n"/>
      <c r="M250" s="186" t="inlineStr">
        <is>
          <t>Musculoskeletal</t>
        </is>
      </c>
      <c r="N250" s="186" t="inlineStr">
        <is>
          <t>Gout</t>
        </is>
      </c>
      <c r="O250" s="185" t="inlineStr">
        <is>
          <t>Clinic</t>
        </is>
      </c>
      <c r="P250" s="186" t="inlineStr">
        <is>
          <t>[SOURCE: Mock Pharmtutor 2024 Set 2 ข้อ 4]</t>
        </is>
      </c>
      <c r="Q250" s="185" t="inlineStr">
        <is>
          <t>ข้อสอบจำลอง</t>
        </is>
      </c>
      <c r="R250" s="185" t="inlineStr">
        <is>
          <t>Mock Pharmtutor 2024</t>
        </is>
      </c>
      <c r="S250" s="185" t="n"/>
    </row>
    <row r="251">
      <c r="A251" s="185" t="n">
        <v>249</v>
      </c>
      <c r="B251" s="186" t="inlineStr"/>
      <c r="C251" s="186" t="inlineStr">
        <is>
          <t>ผู้ป่วยชายอายุ 75 ปี มีประวัติเคยผ่าเปลี่ยนลิ้นที่หัวใจและใช้ยา Simvastatin และ Aspirin อย่างสม่ำเสมอ และมีประวัติเป็นโรคกระเพาะอักเสบ แต่อาการหายดีแล้ว วันนี้มาร้านขายยาปรึกษาเนื่องจากมีอาการปวดเข่าเวลาเดินและนั่งเป็นเวลานาน ในฐานะที่ท่านเป็นเภสัชกร ยาในข้อใดต่อไปนี้เหมาะสมสำหรับผู้ป่วยรายนี้มากที่สุด</t>
        </is>
      </c>
      <c r="D251" s="186" t="n"/>
      <c r="E251" s="186" t="inlineStr">
        <is>
          <t>Celecoxib</t>
        </is>
      </c>
      <c r="F251" s="186" t="inlineStr">
        <is>
          <t>Etoricoxib + Vonoprazan</t>
        </is>
      </c>
      <c r="G251" s="186" t="inlineStr">
        <is>
          <t>Naproxen + Alum milk</t>
        </is>
      </c>
      <c r="H251" s="186" t="inlineStr">
        <is>
          <t>Ibuprofen + omeprazole</t>
        </is>
      </c>
      <c r="I251" s="186" t="inlineStr">
        <is>
          <t>Naproxen + Omeprazole</t>
        </is>
      </c>
      <c r="J251" s="185" t="n">
        <v>5</v>
      </c>
      <c r="K251" s="186" t="inlineStr">
        <is>
          <t>✅ คำตอบที่ถูกต้อง: ข้อ จ. Naproxen + Omeprazole
🎯 ทำไมข้อนี้ถึงถูก:
ผู้ป่วยรายนี้มีทั้งความเสี่ยงด้านหัวใจและหลอดเลือดสูง (High CV risk: อายุ 75 ปี, เคยผ่าเปลี่ยนลิ้นหัวใจ, ใช้ยา Aspirin) และความเสี่ยงต่อทางเดินอาหารสูง (High GI risk: อายุเกิน 65 ปี, มีประวัติ gastritis, ใช้ Aspirin ร่วมด้วย) ตามหลักการเลือกใช้ NSAID: Naproxen เป็นยาที่มีความปลอดภัยต่อระบบหัวใจและหลอดเลือดสูงที่สุด (CV safety ดีที่สุด) และเมื่อผู้ป่วยมีความเสี่ยงทางเดินอาหารสูง ต้องให้คู่กับ Proton Pump Inhibitor (PPI เช่น Omeprazole) เสมอเพื่อป้องกันการเกิดแผลและเลือดออกในกระเพาะอาหาร
🔍 ข้ออื่นผิดเพราะอะไร:
• ข้อ ก. Celecoxib: ผิดเพราะการใช้ selective COX-2 inhibitor ตัวเดียวโดยไม่มี PPI ไม่เพียงพอต่อผู้ป่วย high GI risk และเพิ่มความเสี่ยงต่อลิ่มเลือดอุดตันและกล้ามเนื้อหัวใจขาดเลือดในผู้ป่วยเปลี่ยนลิ้นหัวใจ
• ข้อ ข. Etoricoxib + Vonoprazan: ผิดเพราะ Etoricoxib เป็น COX-2 inhibitor ที่เพิ่มความเสี่ยงต่อ cardiovascular events สูงมาก มีข้อห้ามใช้เด็ดขาดในผู้ป่วย ischemic heart disease หรือ severe cardiovascular conditions
• ข้อ ค. Naproxen + Alum milk: ผิดเพราะยาลดกรดเคลือบกระเพาะ (Alum milk / Antacid) ออกฤทธิ์ระยะสั้นมาก ไม่สามารถป้องกัน NSAID-induced peptic ulcer bleeding ได้อย่างมีประสิทธิภาพเหมือน PPI
• ข้อ ง. Ibuprofen + omeprazole: ผิดเพราะ Ibuprofen มี drug interaction เข้าแย่งจับ binding site บน platelet COX-1 ทำให้ขัดขวางฤทธิ์ต้านเกล็ดเลือดของ Aspirin อย่างรุนแรง ซึ่ง Naproxen มีปัญหานี้น้อยกว่าหากรับประทานห่างจาก Aspirin อย่างเหมาะสม</t>
        </is>
      </c>
      <c r="L251" s="186" t="n"/>
      <c r="M251" s="186" t="inlineStr">
        <is>
          <t>Musculoskeletal</t>
        </is>
      </c>
      <c r="N251" s="186" t="inlineStr">
        <is>
          <t>Osteoarthritis</t>
        </is>
      </c>
      <c r="O251" s="185" t="inlineStr">
        <is>
          <t>Clinic</t>
        </is>
      </c>
      <c r="P251" s="186" t="inlineStr">
        <is>
          <t>[SOURCE: Mock Pharmtutor 2024 Set 2 ข้อ 49]</t>
        </is>
      </c>
      <c r="Q251" s="185" t="inlineStr">
        <is>
          <t>ข้อสอบจำลอง</t>
        </is>
      </c>
      <c r="R251" s="185" t="inlineStr">
        <is>
          <t>Mock Pharmtutor 2024</t>
        </is>
      </c>
      <c r="S251" s="185" t="n"/>
    </row>
    <row r="252">
      <c r="A252" s="185" t="n">
        <v>250</v>
      </c>
      <c r="B252" s="186" t="inlineStr"/>
      <c r="C252" s="186" t="inlineStr">
        <is>
          <t>จงเรียงลำดับความจำเพาะต่อตัวรับชนิด COX-2 ของยาในกลุ่มลดการอักเสบที่ไม่ใช่สเตียรอยด์</t>
        </is>
      </c>
      <c r="D252" s="186" t="n"/>
      <c r="E252" s="186" t="inlineStr">
        <is>
          <t>Diclofenac &gt; Etoricoxib &gt; Aspirin</t>
        </is>
      </c>
      <c r="F252" s="186" t="inlineStr">
        <is>
          <t>Diclofenac &gt; Aspirin &gt; Etoricoxib</t>
        </is>
      </c>
      <c r="G252" s="186" t="inlineStr">
        <is>
          <t>Etoricoxib &gt; Aspirin &gt; Diclofenac</t>
        </is>
      </c>
      <c r="H252" s="186" t="inlineStr">
        <is>
          <t>Etoricoxib &gt; Diclofenac &gt; Aspirin</t>
        </is>
      </c>
      <c r="I252" s="186" t="inlineStr">
        <is>
          <t>Aspirin &gt; Diclofenac &gt; Etoricoxib</t>
        </is>
      </c>
      <c r="J252" s="185" t="n">
        <v>4</v>
      </c>
      <c r="K252" s="186" t="inlineStr">
        <is>
          <t>✅ คำตอบที่ถูกต้อง: ข้อ ง. Etoricoxib &gt; Diclofenac &gt; Aspirin
🎯 ทำไมข้อนี้ถึงถูก:
การเรียงลำดับความจำเพาะต่อเอนไซม์ COX-2 (COX-2 selectivity / ค่าอัตราส่วน IC50 ratio): 1. Etoricoxib เป็น highly selective COX-2 inhibitor (มีความจำเพาะต่อ COX-2 สูงกว่า COX-1 มากกว่า 100 เท่า) 2. Diclofenac เป็น traditional NSAID ที่มีความจำเพาะต่อ COX-2 ปานกลาง (semi-selective COX-2 inhibitor) 3. Aspirin มีความจำเพาะต่อ COX-1 สูงกว่า COX-2 (COX-1 selective inhibitor) ดังนั้นลำดับที่ถูกต้องคือ Etoricoxib &gt; Diclofenac &gt; Aspirin
🔍 ข้ออื่นผิดเพราะอะไร:
• ข้อ ก. Diclofenac &gt; Etoricoxib &gt; Aspirin: ผิดเพราะ Etoricoxib มีความจำเพาะต่อ COX-2 สูงกว่า Diclofenac อย่างมาก
• ข้อ ข. Diclofenac &gt; Aspirin &gt; Etoricoxib: ผิดเพราะเรียงลำดับผิดทั้ง Etoricoxib ที่มี selectivity สูงสุด และ Diclofenac
• ข้อ ค. Etoricoxib &gt; Aspirin &gt; Diclofenac: ผิดเพราะ Aspirin มีความจำเพาะต่อ COX-2 ต่ำที่สุด (ยับยั้ง COX-1 เด่นชัดที่สุด)
• ข้อ จ. Aspirin &gt; Diclofenac &gt; Etoricoxib: ผิดเพราะเป็นการเรียงลำดับความจำเพาะต่อ COX-1 ไม่ใช่ความจำเพาะต่อ COX-2</t>
        </is>
      </c>
      <c r="L252" s="186" t="n"/>
      <c r="M252" s="186" t="inlineStr">
        <is>
          <t>Musculoskeletal</t>
        </is>
      </c>
      <c r="N252" s="186" t="inlineStr">
        <is>
          <t>Osteoarthritis</t>
        </is>
      </c>
      <c r="O252" s="185" t="inlineStr">
        <is>
          <t>Clinic</t>
        </is>
      </c>
      <c r="P252" s="186" t="inlineStr">
        <is>
          <t>[SOURCE: Mock Pharmtutor 2024 Set 2 ข้อ 65]</t>
        </is>
      </c>
      <c r="Q252" s="185" t="inlineStr">
        <is>
          <t>ข้อสอบจำลอง</t>
        </is>
      </c>
      <c r="R252" s="185" t="inlineStr">
        <is>
          <t>Mock Pharmtutor 2024</t>
        </is>
      </c>
      <c r="S252" s="185" t="n"/>
    </row>
    <row r="253">
      <c r="A253" s="185" t="n">
        <v>251</v>
      </c>
      <c r="B253" s="186" t="inlineStr">
        <is>
          <t>ผู้ป่วยชายอายุ 58 ปี มีประวัติเป็นโรคเกาต์มา 5 ปี กำเริบเฉียบพลันประมาณ 2 ครั้ง/ปี บริเวณข้อเท้าและหัวแม่เท้า ปัจจุบันได้รับยา allopurinol 300 mg วันละ 1 ครั้ง ตรวจเลือดล่าสุด 3 เดือนก่อนได้ค่า serum uric acid 7.2 mg/dL มีโรคประจำตัวคือ type 2 DM, HTN ปัจจุบันใช้ยา losartan, metformin, aspirin เมื่อ 2 วันก่อน มีอาการปวด บวม แดง ที่ข้อเท้าขวา ไม่มีไข้ ผู้ป่วยแจ้งว่าไม่ได้หยุดยา allopurinol</t>
        </is>
      </c>
      <c r="C253" s="186" t="inlineStr">
        <is>
          <t>จากกรณีศึกษาข้างต้น ปัจจัยหรือสาเหตุใดที่ส่งผลต่อการเกิดอาการปวดข้อกำเริบเฉียบพลันในผู้ป่วยรายนี้</t>
        </is>
      </c>
      <c r="D253" s="186" t="n"/>
      <c r="E253" s="186" t="inlineStr">
        <is>
          <t>ใช้ Allopurinol เป็นเวลานานอย่างต่อเนื่อง</t>
        </is>
      </c>
      <c r="F253" s="186" t="inlineStr">
        <is>
          <t>ได้รับ Aspirin</t>
        </is>
      </c>
      <c r="G253" s="186" t="inlineStr">
        <is>
          <t>ได้รับ Metformin</t>
        </is>
      </c>
      <c r="H253" s="186" t="inlineStr">
        <is>
          <t>ได้รับ Losartan</t>
        </is>
      </c>
      <c r="I253" s="186" t="inlineStr">
        <is>
          <t>Uric acid ในเลือดสูงกว่าค่าปกติ</t>
        </is>
      </c>
      <c r="J253" s="185" t="n">
        <v>2</v>
      </c>
      <c r="K253" s="186" t="inlineStr">
        <is>
          <t>✅ คำตอบที่ถูกต้อง: ข้อ ข. ได้รับ Aspirin
🎯 ทำไมข้อนี้ถึงถูก:
Aspirin ในขนาดต่ำ (low-dose aspirin 75-325 mg/day) มีผลยับยั้งการหลั่งของ uric acid ที่ท่อไตส่วนต้น (inhibition of renal tubular secretion of uric acid via organic anion transporters) ทำให้เกิดการคั่งของ uric acid ในกระแสเลือด และเป็นตัวกระตุ้นทางยาที่สำคัญต่อการเกิด acute gout flare
🔍 ข้ออื่นผิดเพราะอะไร:
• ข้อ ก. ใช้ Allopurinol เป็นเวลานานอย่างต่อเนื่อง: ผู้ป่วยรับประทานยานี้ต่อเนื่องมานานจนระดับยาคงที่แล้ว ไม่ใช่ปัจจัยกระตุ้นเฉียบพลัน (การกระตุ้นจาก allopurinol มักเกิดในช่วง 1-3 เดือนแรกของการเริ่มยาหรือปรับขนาดยา)
• ข้อ ค. ได้รับ Metformin: ยาลดระดับน้ำตาล metformin ไม่มีผลเพิ่มระดับ serum uric acid หรือกระตุ้นให้เกิดโรคเกาต์กำเริบ
• ข้อ ง. ได้รับ Losartan: Losartan เป็นยาต้านความดันกลุ่ม ARB ชนิดเดียวที่มีฤทธิ์ uricosuric effect ช่วยเพิ่มการขับกรดยูริกออกทางปัสสาวะ จึงมีผลลดระดับ uric acid ไม่ใช่สาเหตุที่ทำให้ข้ออักเสบกำเริบ
• ข้อ จ. Uric acid ในเลือดสูงกว่าค่าปกติ: ระดับ serum uric acid 7.2 mg/dL แม้จะสูงกว่าเป้าหมายการรักษา (&lt; 6.0 mg/dL) ซึ่งเป็นปัจจัยพื้นฐานของการมีผลึกเกาต์ แต่ตัวกระตุ้นจำเพาะ (precipitating trigger) ที่ทำให้เกิดการอักเสบเฉียบพลันในครั้งนี้คือการได้รับ Aspirin
• --</t>
        </is>
      </c>
      <c r="L253" s="186" t="n"/>
      <c r="M253" s="186" t="inlineStr">
        <is>
          <t>Musculoskeletal</t>
        </is>
      </c>
      <c r="N253" s="186" t="inlineStr">
        <is>
          <t>Gout</t>
        </is>
      </c>
      <c r="O253" s="185" t="inlineStr">
        <is>
          <t>Clinic</t>
        </is>
      </c>
      <c r="P253" s="186" t="inlineStr">
        <is>
          <t>ข้อ 1 Mock RxCU83</t>
        </is>
      </c>
      <c r="Q253" s="185" t="inlineStr">
        <is>
          <t>ข้อสอบจำลอง</t>
        </is>
      </c>
      <c r="R253" s="185" t="inlineStr">
        <is>
          <t>Mock RxCU83 ชุดที่ 1</t>
        </is>
      </c>
      <c r="S253" s="185" t="inlineStr">
        <is>
          <t>CASE_MOCK83_01</t>
        </is>
      </c>
    </row>
    <row r="254">
      <c r="A254" s="185" t="n">
        <v>252</v>
      </c>
      <c r="B254" s="186" t="inlineStr">
        <is>
          <t>ผู้ป่วยชายอายุ 58 ปี มีประวัติเป็นโรคเกาต์มา 5 ปี กำเริบเฉียบพลันประมาณ 2 ครั้ง/ปี บริเวณข้อเท้าและหัวแม่เท้า ปัจจุบันได้รับยา allopurinol 300 mg วันละ 1 ครั้ง ตรวจเลือดล่าสุด 3 เดือนก่อนได้ค่า serum uric acid 7.2 mg/dL มีโรคประจำตัวคือ type 2 DM, HTN ปัจจุบันใช้ยา losartan, metformin, aspirin เมื่อ 2 วันก่อน มีอาการปวด บวม แดง ที่ข้อเท้าขวา ไม่มีไข้ ผู้ป่วยแจ้งว่าไม่ได้หยุดยา allopurinol</t>
        </is>
      </c>
      <c r="C254" s="186" t="inlineStr">
        <is>
          <t>จากกรณีศึกษาข้างต้น ทางเลือกการใช้ยาของโรคเก๊าท์เฉียบพลันในผู้ป่วยรายนี้ข้อใดเหมาะสมที่สุด</t>
        </is>
      </c>
      <c r="D254" s="186" t="n"/>
      <c r="E254" s="186" t="inlineStr">
        <is>
          <t>Colchicine 0.6 mg BID</t>
        </is>
      </c>
      <c r="F254" s="186" t="inlineStr">
        <is>
          <t>Ibuprofen 400 mg TID</t>
        </is>
      </c>
      <c r="G254" s="186" t="inlineStr">
        <is>
          <t>Prednisolone 20 mg OD</t>
        </is>
      </c>
      <c r="H254" s="186" t="inlineStr">
        <is>
          <t>Naproxen 250 mg BID</t>
        </is>
      </c>
      <c r="I254" s="186" t="inlineStr">
        <is>
          <t>Colchicine ร่วมกับ Prednisolone</t>
        </is>
      </c>
      <c r="J254" s="185" t="n">
        <v>1</v>
      </c>
      <c r="K254" s="186" t="inlineStr">
        <is>
          <t>✅ คำตอบที่ถูกต้อง: ข้อ ก. Colchicine 0.6 mg BID
🎯 ทำไมข้อนี้ถึงถูก:
ผู้ป่วยรายนี้มีโรคร่วมคือ Hypertension, Diabetes Mellitus และกำลังใช้ Aspirin การใช้ยากลุ่ม NSAIDs (Ibuprofen, Naproxen) มีความเสี่ยงสูงต่อการเกิด renal dysfunction, fluid retention ส่งผลให้ความดันโลหิตสูงขึ้น และเสี่ยงต่อ gastrointestinal bleeding จาก drug interaction กับ aspirin ดังนั้น Colchicine จึงเป็นยาแก้ปวดลดอักเสบตัวเลือกแรกที่เหมาะสมและปลอดภัยในผู้ป่วยรายนี้
🔍 ข้ออื่นผิดเพราะอะไร:
• ข้อ ข. Ibuprofen 400 mg TID: เป็น NSAID ที่มีข้อควรระวังสูงในผู้ป่วยโรคไต ความดันโลหิตสูง และเพิ่มความเสี่ยงต่อการเกิดแผลในทางเดินอาหารเมื่อใช้ร่วมกับ aspirin
• ข้อ ค. Prednisolone 20 mg OD: การใช้ systemic corticosteroid อาจรบกวนการควบคุมระดับน้ำตาลในเลือดของผู้ป่วยเบาหวาน มักเก็บไว้เป็นทางเลือกสำรองเมื่อผู้ป่วยทนต่อ colchicine ไม่ได้หรือมีข้อห้ามใช้เด็ดขาด
• ข้อ ง. Naproxen 250 mg BID: เป็น NSAID เช่นเดียวกับ ibuprofen จึงเพิ่มความเสี่ยงต่อโรคไต ความดันโลหิต และอันตรกิริยากับ aspirin
• ข้อ จ. Colchicine ร่วมกับ Prednisolone: ไม่จำเป็นต้องใช้การรักษาแบบผสมผสาน (combination therapy) ใน acute flare ที่มีอาการปวดระดับเล็กน้อยถึงปานกลางและเป็นเพียงข้อเดียว (single joint) การใช้ยาเดี่ยวก็เพียงพอ
• --</t>
        </is>
      </c>
      <c r="L254" s="186" t="n"/>
      <c r="M254" s="186" t="inlineStr">
        <is>
          <t>Musculoskeletal</t>
        </is>
      </c>
      <c r="N254" s="186" t="inlineStr">
        <is>
          <t>Gout</t>
        </is>
      </c>
      <c r="O254" s="185" t="inlineStr">
        <is>
          <t>Clinic</t>
        </is>
      </c>
      <c r="P254" s="186" t="inlineStr">
        <is>
          <t>ข้อ 2 Mock RxCU83</t>
        </is>
      </c>
      <c r="Q254" s="185" t="inlineStr">
        <is>
          <t>ข้อสอบจำลอง</t>
        </is>
      </c>
      <c r="R254" s="185" t="inlineStr">
        <is>
          <t>Mock RxCU83 ชุดที่ 1</t>
        </is>
      </c>
      <c r="S254" s="185" t="inlineStr">
        <is>
          <t>CASE_MOCK83_01</t>
        </is>
      </c>
    </row>
    <row r="255">
      <c r="A255" s="185" t="n">
        <v>253</v>
      </c>
      <c r="B255" s="186" t="inlineStr">
        <is>
          <t>ผู้ป่วยชายอายุ 58 ปี มีประวัติเป็นโรคเกาต์มา 5 ปี กำเริบเฉียบพลันประมาณ 2 ครั้ง/ปี บริเวณข้อเท้าและหัวแม่เท้า ปัจจุบันได้รับยา allopurinol 300 mg วันละ 1 ครั้ง ตรวจเลือดล่าสุด 3 เดือนก่อนได้ค่า serum uric acid 7.2 mg/dL มีโรคประจำตัวคือ type 2 DM, HTN ปัจจุบันใช้ยา losartan, metformin, aspirin เมื่อ 2 วันก่อน มีอาการปวด บวม แดง ที่ข้อเท้าขวา ไม่มีไข้ ผู้ป่วยแจ้งว่าไม่ได้หยุดยา allopurinol</t>
        </is>
      </c>
      <c r="C255" s="186" t="inlineStr">
        <is>
          <t>จากกรณีศึกษาข้างต้น ควรดำเนินการอย่างไรในการใช้ยา allopurinol ในระหว่างอาการกำเริบเฉียบพลัน</t>
        </is>
      </c>
      <c r="D255" s="186" t="n"/>
      <c r="E255" s="186" t="inlineStr">
        <is>
          <t>ใช้เหมือนเดิม</t>
        </is>
      </c>
      <c r="F255" s="186" t="inlineStr">
        <is>
          <t>ลดขนาดยา</t>
        </is>
      </c>
      <c r="G255" s="186" t="inlineStr">
        <is>
          <t>เพิ่มขนาดยาทันที</t>
        </is>
      </c>
      <c r="H255" s="186" t="inlineStr">
        <is>
          <t>หยุดยา</t>
        </is>
      </c>
      <c r="I255" s="186" t="inlineStr">
        <is>
          <t>เปลี่ยนไปใช้ febuxostat</t>
        </is>
      </c>
      <c r="J255" s="185" t="n">
        <v>1</v>
      </c>
      <c r="K255" s="186" t="inlineStr">
        <is>
          <t>✅ คำตอบที่ถูกต้อง: ข้อ ก. ใช้เหมือนเดิม
🎯 ทำไมข้อนี้ถึงถูก:
ตามคำแนะนำของแนวทางเวชปฏิบัติการรักษาโรคเกาต์ (ACR Gout Guidelines) หากผู้ป่วยได้รับยา Allopurinol อยู่เดิมอย่างต่อเนื่องก่อนเกิดอาการกำเริบเฉียบพลัน ให้รับประทานยาต่อในขนาดเดิม ห้ามหยุดยาและห้ามปรับเปลี่ยนขนาดยาในขณะที่ข้อกำลังอักเสบเฉียบพลัน
🔍 ข้ออื่นผิดเพราะอะไร:
• ข้อ ข. ลดขนาดยา: การลดขนาดยาจะทำให้ระดับ serum uric acid ในเลือดแกว่งตัวและกระตุ้นการเคลื่อนตัวของผลึกยูเรตให้อักเสบยืดเยื้อ
• ข้อ ค. เพิ่มขนาดยาทันที: การปรับเพิ่มขนาดยาในระหว่างที่มี acute flare จะทำให้ระดับ uric acid ในเลือดลดลงอย่างรวดเร็ว ส่งผลให้ผลึกเกาต์ละลายและกระตุ้นการอักเสบให้รุนแรงขึ้น (ควรรอให้อาการข้ออักเสบสงบลงอย่างน้อย 2-4 สัปดาห์ก่อนปรับเพิ่มยา)
• ข้อ ง. หยุดยา: การหยุด allopurinol กะทันหันจะทำให้ระดับกรดยูริกพุ่งสูงขึ้นอย่างรวดเร็ว ทำให้อาการปวดข้อกำเริบยาวนานขึ้น
• ข้อ จ. เปลี่ยนไปใช้ febuxostat: ไม่มีความจำเป็นต้องเปลี่ยนกลุ่มยา เนื่องจากผู้ป่วยยังไม่มีประวัติแพ้ยาหรือล้มเหลวจากการรักษา
• --</t>
        </is>
      </c>
      <c r="L255" s="186" t="n"/>
      <c r="M255" s="186" t="inlineStr">
        <is>
          <t>Musculoskeletal</t>
        </is>
      </c>
      <c r="N255" s="186" t="inlineStr">
        <is>
          <t>Gout</t>
        </is>
      </c>
      <c r="O255" s="185" t="inlineStr">
        <is>
          <t>Clinic</t>
        </is>
      </c>
      <c r="P255" s="186" t="inlineStr">
        <is>
          <t>ข้อ 3 Mock RxCU83</t>
        </is>
      </c>
      <c r="Q255" s="185" t="inlineStr">
        <is>
          <t>ข้อสอบจำลอง</t>
        </is>
      </c>
      <c r="R255" s="185" t="inlineStr">
        <is>
          <t>Mock RxCU83 ชุดที่ 1</t>
        </is>
      </c>
      <c r="S255" s="185" t="inlineStr">
        <is>
          <t>CASE_MOCK83_01</t>
        </is>
      </c>
    </row>
    <row r="256">
      <c r="A256" s="185" t="n">
        <v>254</v>
      </c>
      <c r="B256" s="186" t="inlineStr">
        <is>
          <t>ผู้ป่วยชายอายุ 58 ปี มีประวัติเป็นโรคเกาต์มา 5 ปี กำเริบเฉียบพลันประมาณ 2 ครั้ง/ปี บริเวณข้อเท้าและหัวแม่เท้า ปัจจุบันได้รับยา allopurinol 300 mg วันละ 1 ครั้ง ตรวจเลือดล่าสุด 3 เดือนก่อนได้ค่า serum uric acid 7.2 mg/dL มีโรคประจำตัวคือ type 2 DM, HTN ปัจจุบันใช้ยา losartan, metformin, aspirin เมื่อ 2 วันก่อน มีอาการปวด บวม แดง ที่ข้อเท้าขวา ไม่มีไข้ ผู้ป่วยแจ้งว่าไม่ได้หยุดยา allopurinol</t>
        </is>
      </c>
      <c r="C256" s="186" t="inlineStr">
        <is>
          <t>จากทางเลือกที่เหมาะสมในการใช้รักษาเกาต์เฉียบพลัน ยาที่เลือกมีกลไกการออกฤทธิ์ทางเภสัชวิทยาอย่างไร</t>
        </is>
      </c>
      <c r="D256" s="186" t="n"/>
      <c r="E256" s="186" t="inlineStr">
        <is>
          <t>ลดการสร้าง uric acid โดยตรง</t>
        </is>
      </c>
      <c r="F256" s="186" t="inlineStr">
        <is>
          <t>เพิ่มการขับ uric acid โดยยับยั้งการดูดกลับที่ proximal tubule</t>
        </is>
      </c>
      <c r="G256" s="186" t="inlineStr">
        <is>
          <t>ยับยั้งการรวม microtubule ทำให้ลดการรวมตัว การเคลื่อนไหว และการกลืนกินของ neutrophil</t>
        </is>
      </c>
      <c r="H256" s="186" t="inlineStr">
        <is>
          <t>ยับยั้ง COX2 ลดการอักเสบ</t>
        </is>
      </c>
      <c r="I256" s="186" t="inlineStr">
        <is>
          <t>เพิ่มการสลาย uric acid</t>
        </is>
      </c>
      <c r="J256" s="185" t="n">
        <v>3</v>
      </c>
      <c r="K256" s="186" t="inlineStr">
        <is>
          <t>✅ คำตอบที่ถูกต้อง: ข้อ ค. ยับยั้งการรวม microtubule ทำให้ลดการรวมตัว การเคลื่อนไหว และการกลืนกินของ neutrophil
🎯 ทำไมข้อนี้ถึงถูก:
Colchicine ออกฤทธิ์จับกับโปรตีน tubulin ขัดขวางกระบวนการ microtubule polymerization ส่งผลยับยั้งการเคลื่อนที่ (chemotaxis), การรวมกลุ่ม และการเก็บกินผลึกยูเรต (phagocytosis) ของเซลล์เม็ดเลือดขาว neutrophil ทำให้ระงับการหลั่งสารก่อการอักเสบและหยุดยั้งวงจรการอักเสบเฉียบพลัน
🔍 ข้ออื่นผิดเพราะอะไร:
• ข้อ ก. ลดการสร้าง uric acid โดยตรง: เป็นกลไกการออกฤทธิ์ของกลุ่ม Xanthine Oxidase Inhibitors เช่น Allopurinol และ Febuxostat
• ข้อ ข. เพิ่มการขับ uric acid โดยยับยั้งการดูดกลับที่ proximal tubule: เป็นกลไกของยากลุ่ม Uricosuric agents เช่น Probenecid, Benzbromarone, Sulfinpyrazone
• ข้อ ง. ยับยั้ง COX2 ลดการอักเสบ: เป็นกลไกการออกฤทธิ์ของยากลุ่ม NSAIDs และ COX-2 inhibitors
• ข้อ จ. เพิ่มการสลาย uric acid: เป็นกลไกของยากลุ่ม Recombinant Urate Oxidase เช่น Pegloticase, Rasburicase
• --</t>
        </is>
      </c>
      <c r="L256" s="186" t="n"/>
      <c r="M256" s="186" t="inlineStr">
        <is>
          <t>Musculoskeletal</t>
        </is>
      </c>
      <c r="N256" s="186" t="inlineStr">
        <is>
          <t>Gout</t>
        </is>
      </c>
      <c r="O256" s="185" t="inlineStr">
        <is>
          <t>Clinic</t>
        </is>
      </c>
      <c r="P256" s="186" t="inlineStr">
        <is>
          <t>ข้อ 4 Mock RxCU83</t>
        </is>
      </c>
      <c r="Q256" s="185" t="inlineStr">
        <is>
          <t>ข้อสอบจำลอง</t>
        </is>
      </c>
      <c r="R256" s="185" t="inlineStr">
        <is>
          <t>Mock RxCU83 ชุดที่ 1</t>
        </is>
      </c>
      <c r="S256" s="185" t="inlineStr">
        <is>
          <t>CASE_MOCK83_01</t>
        </is>
      </c>
    </row>
    <row r="257">
      <c r="A257" s="185" t="n">
        <v>255</v>
      </c>
      <c r="B257" s="186" t="inlineStr">
        <is>
          <t>ผู้ป่วยชายอายุ 58 ปี มีประวัติเป็นโรคเกาต์มา 5 ปี กำเริบเฉียบพลันประมาณ 2 ครั้ง/ปี บริเวณข้อเท้าและหัวแม่เท้า ปัจจุบันได้รับยา allopurinol 300 mg วันละ 1 ครั้ง ตรวจเลือดล่าสุด 3 เดือนก่อนได้ค่า serum uric acid 7.2 mg/dL มีโรคประจำตัวคือ type 2 DM, HTN ปัจจุบันใช้ยา losartan, metformin, aspirin เมื่อ 2 วันก่อน มีอาการปวด บวม แดง ที่ข้อเท้าขวา ไม่มีไข้ ผู้ป่วยแจ้งว่าไม่ได้หยุดยา allopurinol</t>
        </is>
      </c>
      <c r="C257" s="186" t="inlineStr">
        <is>
          <t>ข้อใดคืออาการไม่พึงประสงค์จากการใช้ยา (ADR) ที่สำคัญและรุนแรงของ Allopurinol ที่ต้องเฝ้าระวังอย่างใกล้ชิด</t>
        </is>
      </c>
      <c r="D257" s="186" t="n"/>
      <c r="E257" s="186" t="inlineStr">
        <is>
          <t>ตับอักเสบ</t>
        </is>
      </c>
      <c r="F257" s="186" t="inlineStr">
        <is>
          <t>Hypoglycemia</t>
        </is>
      </c>
      <c r="G257" s="186" t="inlineStr">
        <is>
          <t>ต้อกระจก</t>
        </is>
      </c>
      <c r="H257" s="186" t="inlineStr">
        <is>
          <t>บวมน้ำ</t>
        </is>
      </c>
      <c r="I257" s="186" t="inlineStr">
        <is>
          <t>Stevens-Johnson syndrome / Toxic epidermal necrolysis (SJS/TEN)</t>
        </is>
      </c>
      <c r="J257" s="185" t="n">
        <v>5</v>
      </c>
      <c r="K257" s="186" t="inlineStr">
        <is>
          <t>✅ คำตอบที่ถูกต้อง: ข้อ จ. Stevens-Johnson syndrome / Toxic epidermal necrolysis (SJS/TEN)
🎯 ทำไมข้อนี้ถึงถูก:
Allopurinol เป็นยาที่มีความเสี่ยงสูงต่อการเกิดปฏิกิริยาไม่พึงประสงค์ทางผิวหนังชนิดรุนแรง (Severe Cutaneous Adverse Reactions: SCARs) ได้แก่ Stevens-Johnson syndrome (SJS), Toxic Epidermal Necrolysis (TEN) และ DRESS syndrome ซึ่งสัมพันธ์อย่างแนบแน่นกับยีน HLA-B5801 ในประชากรไทย
🔍 ข้ออื่นผิดเพราะอะไร:
• ข้อ ก. ตับอักเสบ: แม้จะพบภาวะตับอักเสบหรือเอนไซม์ตับสูงได้ในกลุ่ม allopurinol hypersensitivity syndrome แต่มักเกิดร่วมกับผื่นแพ้ทางผิวหนัง ไม่ใช่อาการเดี่ยวที่พบบ่อยที่สุด
• ข้อ ข. Hypoglycemia: ภาวะน้ำตาลในเลือดต่ำไม่ใช่ผลข้างเคียงของ Allopurinol
• ข้อ ค. ต้อกระจก: มีรายงานความสัมพันธ์เพียงเล็กน้อยในอดีต แต่ไม่ได้จัดเป็นภาวะไม่พึงประสงค์รุนแรงที่เป็นประเด็นหลักทางคลินิก
• ข้อ ง. บวมน้ำ: ไม่ใช่อาการไม่พึงประสงค์หลักของยานี้
• --</t>
        </is>
      </c>
      <c r="L257" s="186" t="n"/>
      <c r="M257" s="186" t="inlineStr">
        <is>
          <t>Musculoskeletal</t>
        </is>
      </c>
      <c r="N257" s="186" t="inlineStr">
        <is>
          <t>Gout</t>
        </is>
      </c>
      <c r="O257" s="185" t="inlineStr">
        <is>
          <t>Clinic</t>
        </is>
      </c>
      <c r="P257" s="186" t="inlineStr">
        <is>
          <t>ข้อ 5 Mock RxCU83</t>
        </is>
      </c>
      <c r="Q257" s="185" t="inlineStr">
        <is>
          <t>ข้อสอบจำลอง</t>
        </is>
      </c>
      <c r="R257" s="185" t="inlineStr">
        <is>
          <t>Mock RxCU83 ชุดที่ 1</t>
        </is>
      </c>
      <c r="S257" s="185" t="inlineStr">
        <is>
          <t>CASE_MOCK83_01</t>
        </is>
      </c>
    </row>
    <row r="258">
      <c r="A258" s="185" t="n">
        <v>256</v>
      </c>
      <c r="B258" s="186" t="inlineStr">
        <is>
          <t>ผู้ป่วยหญิงอายุ 68 ปี ส่วนสูง 150 ซม. น้ำหนัก 60 กก. (BMI 26.7 kg/m²) มีอาการปวดข้อเข่าทั้งสองข้างโดยเฉพาะเวลาเดินและก้าวขึ้นบันได ได้ยินเสียงกรอบแกรบในข้อ ตรวจภาพรังสีพบ Narrow joint space ประเมินระดับความปวด VAS score 6/10 ผู้ป่วยรับประทานยา Paracetamol 500 mg ทุก 6 ชั่วโมง มาแล้ว 5 วัน ร่วมกับทายา Methyl salicylate cream มา 2 วัน แต่อาการปวดเข่ายังไม่ทุเลาและไม่อยากใช้ยาทาแล้ว</t>
        </is>
      </c>
      <c r="C258" s="186" t="inlineStr">
        <is>
          <t>การปรับแผนการรักษาทางเภสัชกรรมในข้อใดเหมาะสมที่สุดในปัจจุบัน</t>
        </is>
      </c>
      <c r="D258" s="186" t="n"/>
      <c r="E258" s="186" t="inlineStr">
        <is>
          <t>เพิ่มขนาดยา Paracetamol เป็นครั้งละ 1,000 mg ทุก 4 ชั่วโมง</t>
        </is>
      </c>
      <c r="F258" s="186" t="inlineStr">
        <is>
          <t>เริ่มยา Tramadol 50 mg รับประทานวันละ 3 ครั้ง</t>
        </is>
      </c>
      <c r="G258" s="186" t="inlineStr">
        <is>
          <t>เริ่มยา Glucosamine sulfate 1,500 mg วันละ 1 ครั้ง</t>
        </is>
      </c>
      <c r="H258" s="186" t="inlineStr">
        <is>
          <t>เปลี่ยนเป็นยา Oral NSAIDs เช่น Diclofenac หรือ Naproxen ร่วมกับ Gastroprotective agent</t>
        </is>
      </c>
      <c r="I258" s="186" t="inlineStr">
        <is>
          <t>แนะนำให้ผ่าตัดเปลี่ยนข้อเข่าเทียมทันที</t>
        </is>
      </c>
      <c r="J258" s="185" t="n">
        <v>4</v>
      </c>
      <c r="K258" s="186" t="inlineStr">
        <is>
          <t>✅ คำตอบที่ถูกต้อง: ข้อ ง. เปลี่ยนเป็นยา Oral NSAIDs เช่น Diclofenac หรือ Naproxen ร่วมกับ Gastroprotective agent
🎯 ทำไมข้อนี้ถึงถูก:
ตามแนวทางเวชปฏิบัติ OARSI และ ACR Guidelines สำหรับโรคข้อเข่าเสื่อม (Knee Osteoarthritis) ในกรณีที่ผู้ป่วยมีระดับความปวดปานกลางถึงรุนแรง (VAS 6/10) และล้มเหลวจากการใช้ Paracetamol และยาทาภายนอก แนะนำให้ปรับเป็นยากลุ่ม Oral NSAIDs (เช่น Naproxen, Diclofenac, หรือ Celecoxib) ซึ่งมีประสิทธิภาพในการลดปวดและลดการอักเสบที่เหนือกว่า โดยควรประเมินความเสี่ยงต่อระบบทางเดินอาหารและหัวใจร่วมด้วยเสมอ
🔍 ข้ออื่นผิดเพราะอะไร:
• ข้อ ก. Paracetamol ขนาดยาสูงสุดไม่ควรเกิน 3,000-4,000 mg/day การกิน 1,000 mg ทุก 4 ชั่วโมงจะทำให้ตับวายจากขนาดยาเกิน
• ข้อ ข. Tramadol เป็นยากลุ่ม Opioids ใช้เฉพาะเมื่อไม่สามารถใช้ NSAIDs ได้ หรืออาการปวดรุนแรงที่ไม่ตอบสนองต่อยาอื่น
• ข้อ ค. Glucosamine ไม่ได้มีฤทธิ์แก้ปวดเฉียบพลัน และแนวทาง ACR ไม่แนะนำให้ใช้เนื่องจากหลักฐานประสิทธิผลไม่ชัดเจน
• ข้อ จ. การผ่าตัดสงวนไว้สำหรับผู้ป่วยระยะสุดท้ายที่การรักษาด้วยยาและกายภาพบำบัดล้มเหลวทั้งหมด
• --</t>
        </is>
      </c>
      <c r="L258" s="186" t="n"/>
      <c r="M258" s="186" t="inlineStr">
        <is>
          <t>Musculoskeletal</t>
        </is>
      </c>
      <c r="N258" s="186" t="inlineStr">
        <is>
          <t>Osteoarthritis</t>
        </is>
      </c>
      <c r="O258" s="185" t="inlineStr">
        <is>
          <t>Clinic</t>
        </is>
      </c>
      <c r="P258" s="186" t="inlineStr">
        <is>
          <t>ข้อ 61 Mock RxCU83 ชุดที่ 2</t>
        </is>
      </c>
      <c r="Q258" s="185" t="inlineStr">
        <is>
          <t>ข้อสอบจำลอง</t>
        </is>
      </c>
      <c r="R258" s="185" t="inlineStr">
        <is>
          <t>Mock RxCU83 ชุดที่ 2</t>
        </is>
      </c>
      <c r="S258" s="185" t="inlineStr">
        <is>
          <t>CASE-MS-MOCK83-OA-01</t>
        </is>
      </c>
    </row>
    <row r="259">
      <c r="A259" s="185" t="n">
        <v>257</v>
      </c>
      <c r="B259" s="186" t="inlineStr">
        <is>
          <t>ผู้ป่วยหญิงอายุ 68 ปี ส่วนสูง 150 ซม. น้ำหนัก 60 กก. (BMI 26.7 kg/m²) ได้รับการวินิจฉัยเป็นโรคข้อเข่าเสื่อม (Osteoarthritis) มีอาการปวดข้อเข่าทั้งสองข้างเวลาเดินและขึ้นบันได ตรวจภาพรังสีพบช่องว่างข้อแคบลง (Narrow joint space)</t>
        </is>
      </c>
      <c r="C259" s="186" t="inlineStr">
        <is>
          <t>ปัจจัยเสี่ยงที่สำคัญของโรคข้อเข่าเสื่อมที่ผู้ป่วยสามารถควบคุมและปรับเปลี่ยนได้ (Modifiable risk factors) เพื่อช่วยชะลอการเสื่อมของข้อเข่าคือข้อใด</t>
        </is>
      </c>
      <c r="D259" s="186" t="n"/>
      <c r="E259" s="186" t="inlineStr">
        <is>
          <t>การลดน้ำหนักตัวและการออกกำลังกายเสริมความแข็งแรงของกล้ามเนื้อรอบข้อเข่า</t>
        </is>
      </c>
      <c r="F259" s="186" t="inlineStr">
        <is>
          <t>การแก้ไขภาวะขาดฮอร์โมนเอสโตรเจนหลังหมดประจำเดือน</t>
        </is>
      </c>
      <c r="G259" s="186" t="inlineStr">
        <is>
          <t>การรับประทานอาหารเสริมแคลเซียมปริมาณสูง</t>
        </is>
      </c>
      <c r="H259" s="186" t="inlineStr">
        <is>
          <t>การหยุดเดินและหลีกเลี่ยงการเคลื่อนไหวข้อเข่าทุกชนิด</t>
        </is>
      </c>
      <c r="I259" s="186" t="inlineStr">
        <is>
          <t>การเปลี่ยนพันธุกรรมของกระดูกอ่อน</t>
        </is>
      </c>
      <c r="J259" s="185" t="n">
        <v>1</v>
      </c>
      <c r="K259" s="186" t="inlineStr">
        <is>
          <t>✅ คำตอบที่ถูกต้อง: ข้อ ก. การลดน้ำหนักตัวและการออกกำลังกายเสริมความแข็งแรงของกล้ามเนื้อรอบข้อเข่า
🎯 ทำไมข้อนี้ถึงถูก:
น้ำหนักตัวที่เกินเกณฑ์ (Overweight/Obesity: ผู้ป่วยรายนี้ BMI 26.7 kg/m²) เป็น Modifiable risk factor ที่สำคัญที่สุดของโรคข้อเข่าเสื่อม เนื่องจากทุกๆ 1 กิโลกรัมของน้ำหนักตัวที่เพิ่มขึ้น จะสร้างแรงกดทับลงบนข้อเข่าขณะเดินเพิ่มขึ้นถึง 3-4 เท่า การลดน้ำหนักตัวลงอย่างน้อยร้อยละ 5-10 ร่วมกับการออกกำลังกายเสริมกล้ามเนื้อต้นขาด้านหน้า (Quadriceps strengthening exercise) สามารถลดแรงกดทับ ลดอาการปวด และชะลอการดำเนินโรคได้อย่างชัดเจน
🔍 ข้ออื่นผิดเพราะอะไร:
• ข้อ ข.: ภาวะหมดประจำเดือนเป็น Non-modifiable / Aging process
• ข้อ ค.: แคลเซียมรักษาโรคกระดูกพรุน (Osteoporosis) ไม่ใช่โรคข้อเสื่อม (Osteoarthritis)
• ข้อ ง.: การไม่เคลื่อนไหวข้อจะยิ่งทำให้กล้ามเนื้อลีบ ข้อติดแข็ง และอาการแย่ลง
• ข้อ จ.: ข้อ ง. การไม่เคลื่อนไหวข้อจะยิ่งทำให้กล้ามเนื้อลีบ ข้อติดแข็ง และอาการแย่ลง</t>
        </is>
      </c>
      <c r="L259" s="186" t="n"/>
      <c r="M259" s="186" t="inlineStr">
        <is>
          <t>Musculoskeletal</t>
        </is>
      </c>
      <c r="N259" s="186" t="inlineStr">
        <is>
          <t>Osteoarthritis</t>
        </is>
      </c>
      <c r="O259" s="185" t="inlineStr">
        <is>
          <t>Clinic</t>
        </is>
      </c>
      <c r="P259" s="186" t="inlineStr">
        <is>
          <t>ข้อ 62 Mock RxCU83 ชุดที่ 2 [RECONSTRUCTED: ทวนบริบทเคสผู้ป่วยโรคข้อเข่าเสื่อมตาม Rule 3.9]</t>
        </is>
      </c>
      <c r="Q259" s="185" t="inlineStr">
        <is>
          <t>ข้อสอบจำลอง</t>
        </is>
      </c>
      <c r="R259" s="185" t="inlineStr">
        <is>
          <t>Mock RxCU83 ชุดที่ 2</t>
        </is>
      </c>
      <c r="S259" s="185" t="inlineStr">
        <is>
          <t>CASE-MS-MOCK83-OA-01</t>
        </is>
      </c>
    </row>
    <row r="260">
      <c r="A260" s="185" t="n">
        <v>258</v>
      </c>
      <c r="B260" s="186" t="inlineStr"/>
      <c r="C260" s="186" t="inlineStr">
        <is>
          <t>ข้อใดคือ เป้าหมายหลักที่แท้จริงของการรักษาโรคข้อเข่าเสื่อม (Treatment goals of Osteoarthritis)</t>
        </is>
      </c>
      <c r="D260" s="186" t="n"/>
      <c r="E260" s="186" t="inlineStr">
        <is>
          <t>รักษาโครงสร้างกระดูกอ่อนข้อต่อที่สึกหรอไปแล้วให้กลับคืนมาสมบูรณ์เหมือนเดิม 100%</t>
        </is>
      </c>
      <c r="F260" s="186" t="inlineStr">
        <is>
          <t>บรรเทาอาการปวดข้อ ลดอาการข้อฝืดตึง ฟื้นฟูสมรรถภาพการทำงานของข้อ และเพิ่มคุณภาพชีวิตของผู้ป่วย</t>
        </is>
      </c>
      <c r="G260" s="186" t="inlineStr">
        <is>
          <t>ป้องกันไม่ให้ผู้ป่วยมีอายุขัยที่เพิ่มขึ้น</t>
        </is>
      </c>
      <c r="H260" s="186" t="inlineStr">
        <is>
          <t>ลดการหลั่งกรดยูริกในข้อต่อ</t>
        </is>
      </c>
      <c r="I260" s="186" t="inlineStr">
        <is>
          <t>กำจัดเชื้อแบคทีเรียที่สะสมอยู่ในช่องข้อ</t>
        </is>
      </c>
      <c r="J260" s="185" t="n">
        <v>2</v>
      </c>
      <c r="K260" s="186" t="inlineStr">
        <is>
          <t>✅ คำตอบที่ถูกต้อง: ข้อ ข. บรรเทาอาการปวดข้อ ลดอาการข้อฝืดตึง ฟื้นฟูสมรรถภาพการทำงานของข้อ และเพิ่มคุณภาพชีวิตของผู้ป่วย
🎯 ทำไมข้อนี้ถึงถูก:
โรคข้อเสื่อมเป็นโรคเรื้อรังที่มีการเสื่อมสลายของกระดูกอ่อนผิวข้อ (Cartilage degeneration) อย่างถาวร ซึ่งในปัจจุบันยังไม่มีวิธีการรักษาทางการแพทย์ใดที่สามารถสร้างกระดูกอ่อนข้อต่อขึ้นมาใหม่ให้สมบูรณ์ได้ เป้าหมายหลักในการดูแลผู้ป่วยจึงเน้นที่: 1. บรรเทาอาการปวดข้อและลดการอักเสบ 2. รักษาและฟื้นฟูการเคลื่อนไหวของข้อ 3. ชะลอการลุกลามของโรค และ 4. เพิ่มคุณภาพชีวิตในการทำกิจวัตรประจำวัน
🔍 ข้ออื่นผิดเพราะอะไร:
• ข้อ ก.: ไม่สามารถสร้างกระดูกอ่อนกลับคืนมาสมบูรณ์ได้
• ข้อ ค.: (ป้องกันไม่ให้ผู้ป่วยมีอายุขัยที่เพิ่มขึ้น): ไม่ใช่คำตอบที่ถูกต้องตามแนวทางเวชปฏิบัติและหลักวิชาการทางเภสัชกรรมสำหรับกรณีนี้
• ข้อ ง.: กรดยูริกเป็นเรื่องของโรคเกาต์ ไม่ใช่ Osteoarthritis
• ข้อ จ.: โรคข้อเสื่อมไม่ได้เกิดจากการติดเชื้อแบคทีเรีย</t>
        </is>
      </c>
      <c r="L260" s="186" t="n"/>
      <c r="M260" s="186" t="inlineStr">
        <is>
          <t>Musculoskeletal</t>
        </is>
      </c>
      <c r="N260" s="186" t="inlineStr">
        <is>
          <t>Osteoarthritis</t>
        </is>
      </c>
      <c r="O260" s="185" t="inlineStr">
        <is>
          <t>Clinic</t>
        </is>
      </c>
      <c r="P260" s="186" t="inlineStr">
        <is>
          <t>ข้อ 63 Mock RxCU83 ชุดที่ 2</t>
        </is>
      </c>
      <c r="Q260" s="185" t="inlineStr">
        <is>
          <t>ข้อสอบจำลอง</t>
        </is>
      </c>
      <c r="R260" s="185" t="inlineStr">
        <is>
          <t>Mock RxCU83 ชุดที่ 2</t>
        </is>
      </c>
      <c r="S260" s="185" t="n"/>
    </row>
    <row r="261">
      <c r="A261" s="185" t="n">
        <v>259</v>
      </c>
      <c r="B261" s="186" t="inlineStr"/>
      <c r="C261" s="186" t="inlineStr">
        <is>
          <t>ข้อควรระวังและคำแนะนำด้านความปลอดภัยที่สำคัญที่สุดในการใช้ยาทาภายนอกกลุ่มแก้ปวดสูตรร้อนที่มีส่วนผสมของ Methyl salicylate คือข้อใด</t>
        </is>
      </c>
      <c r="D261" s="186" t="n"/>
      <c r="E261" s="186" t="inlineStr">
        <is>
          <t>สามารถทาได้บ่อยครั้งตลอดเวลาเนื่องจากยาไม่ถูกดูดซึมเข้าสู่กระแสเลือดเลย</t>
        </is>
      </c>
      <c r="F261" s="186" t="inlineStr">
        <is>
          <t>ห้ามทาบริเวณผิวหนังที่มีบาดแผลเปิด รอยถลอก หรือเยื่อบุอ่อน และห้ามใช้ร่วมกับแผ่นประคบร้อน (Heating pad)</t>
        </is>
      </c>
      <c r="G261" s="186" t="inlineStr">
        <is>
          <t>ควรใช้ร่วมกับการพันผ้าพันแผลอย่างแน่นหนาและประคบร้อนทันทีเพื่อเพิ่มการดูดซึมยา</t>
        </is>
      </c>
      <c r="H261" s="186" t="inlineStr">
        <is>
          <t>สามารถทาบริเวณรอบดวงตาและใบหน้าเพื่อบรรเทาอาการปวดกล้ามเนื้อได้</t>
        </is>
      </c>
      <c r="I261" s="186" t="inlineStr">
        <is>
          <t>ยานี้ไม่มีรายงานการเกิดพิษจาก Salicylate ในเลือด</t>
        </is>
      </c>
      <c r="J261" s="185" t="n">
        <v>2</v>
      </c>
      <c r="K261" s="186" t="inlineStr">
        <is>
          <t>✅ คำตอบที่ถูกต้อง: ข้อ ข. ห้ามทาบริเวณผิวหนังที่มีบาดแผลเปิด รอยถลอก หรือเยื่อบุอ่อน และห้ามใช้ร่วมกับแผ่นประคบร้อน (Heating pad)
🎯 ทำไมข้อนี้ถึงถูก:
Methyl salicylate ถูกดูดซึมผ่านผิวหนังเข้าสู่กระแสเลือดได้ การทาบริเวณผิวหนังที่มีแผลเปิด หรือการใช้ร่วมกับแผ่นประคบร้อน (Heating pad) หรือการพันผ้าปิดแน่น (Occlusive dressing) ความร้อนจะขยายหลอดเลือดใต้ผิวหนังและเพิ่มการดูดซึมยาเข้าสู่กระแสเลือดอย่างรวดเร็ว ซึ่งมีรายงานทางการแพทย์ว่าทำให้เกิดพิษจากซาลิไซเลตในเลือดรุนแรง (Systemic salicylate toxicity) จนถึงแก่ชีวิตได้ และอาจทำให้ผิวหนังไหม้พองรุนแรง
🔍 ข้ออื่นผิดเพราะอะไร:
• ข้อ ก. ยาสามารถดูดซึมเข้าสู่กระแสเลือดได้
• ข้อ ค. การพันผ้าแน่นและประคบร้อนเป็นข้อห้ามเด็ดขาด
• ข้อ ง. ห้ามทาใกล้ตาหรือเนื้อเยื่ออ่อน
• ข้อ จ. มีรายงาน Salicylate toxicity จากการใช้ยาทา Methyl salicylate เกินขนาด
• --</t>
        </is>
      </c>
      <c r="L261" s="186" t="n"/>
      <c r="M261" s="186" t="inlineStr">
        <is>
          <t>Musculoskeletal</t>
        </is>
      </c>
      <c r="N261" s="186" t="inlineStr">
        <is>
          <t>Osteoarthritis</t>
        </is>
      </c>
      <c r="O261" s="185" t="inlineStr">
        <is>
          <t>Clinic</t>
        </is>
      </c>
      <c r="P261" s="186" t="inlineStr">
        <is>
          <t>ข้อ 64 Mock RxCU83 ชุดที่ 2</t>
        </is>
      </c>
      <c r="Q261" s="185" t="inlineStr">
        <is>
          <t>ข้อสอบจำลอง</t>
        </is>
      </c>
      <c r="R261" s="185" t="inlineStr">
        <is>
          <t>Mock RxCU83 ชุดที่ 2</t>
        </is>
      </c>
      <c r="S261" s="185" t="n"/>
    </row>
    <row r="262">
      <c r="A262" s="185" t="n">
        <v>260</v>
      </c>
      <c r="B262" s="186" t="inlineStr"/>
      <c r="C262" s="186" t="inlineStr">
        <is>
          <t>ข้อใดต่อไปนี้อธิบายกลไกการออกฤทธิ์ทางเภสัชวิทยาในการบรรเทาอาการปวดของยาที่ใช้ในโรคข้อเข่าเสื่อม (Osteoarthritis) ได้ถูกต้องที่สุด</t>
        </is>
      </c>
      <c r="D262" s="186" t="n"/>
      <c r="E262" s="186" t="inlineStr">
        <is>
          <t>ยา Acetaminophen ยับยั้งเอนไซม์ COX-1 และ COX-2 ในเนื้อเยื่อส่วนปลายอย่างรุนแรงทำให้สาร Prostaglandins ลดลง</t>
        </is>
      </c>
      <c r="F262" s="186" t="inlineStr">
        <is>
          <t>ยา Oral NSAIDs ยับยั้งเอนไซม์ Cyclooxygenase (COX) ในการสังเคราะห์ Prostaglandins จึงช่วยลดกระบวนการ Peripheral sensitization ที่ปลายประสาทรับความรู้สึก</t>
        </is>
      </c>
      <c r="G262" s="186" t="inlineStr">
        <is>
          <t>ยาทา Capsaicin cream ออกฤทธิ์ยับยั้งการหลั่ง Serotonin จากสมองส่วนกลาง</t>
        </is>
      </c>
      <c r="H262" s="186" t="inlineStr">
        <is>
          <t>ยา Duloxetine ออกฤทธิ์กระตุ้นตัวรับ Dopamine ในไขสันหลัง</t>
        </is>
      </c>
      <c r="I262" s="186" t="inlineStr">
        <is>
          <t>ยา Glucosamine ออกฤทธิ์เป็น Competitive antagonist ต่อตัวรับ Opioid receptors</t>
        </is>
      </c>
      <c r="J262" s="185" t="n">
        <v>2</v>
      </c>
      <c r="K262" s="186" t="inlineStr">
        <is>
          <t>✅ คำตอบที่ถูกต้อง: ข้อ ข. ยา Oral NSAIDs ยับยั้งเอนไซม์ Cyclooxygenase (COX) ในการสังเคราะห์ Prostaglandins จึงช่วยลดกระบวนการ Peripheral sensitization ที่ปลายประสาทรับความรู้สึก
🎯 ทำไมข้อนี้ถึงถูก:
ยากลุ่ม NSAIDs ออกฤทธิ์ยับยั้งเอนไซม์ COX-1 และ/หรือ COX-2 ทำให้การสร้าง Prostaglandin E2 (PGE2) บริเวณข้อต่อที่มีการอักเสบลดลง ซึ่ง PGE2 มีบทบาทสำคัญในการทำให้ปลายประสาทรับความรู้สึกเจ็บปวดมีความไวต่อสิ่งกระตุ้นมากขึ้น (Peripheral sensitization) การลด PGE2 จึงช่วยระงับอาการปวดและลดการอักเสบได้อย่างมีประสิทธิภาพ
🔍 ข้ออื่นผิดเพราะอะไร:
• ข้อ ก. Acetaminophen ออกฤทธิ์เด่นที่ระบบประสาทส่วนกลาง (CNS) และมีฤทธิ์ยับยั้ง COX ที่เนื้อเยื่อส่วนปลายน้อยมาก
• ข้อ ค. Capsaicin ออกฤทธิ์ลดการหลั่งและทำให้ Substance P ที่ปลายประสาทรับความรู้สึก C-fibers หมดไป (Depletion of Substance P)
• ข้อ ง. Duloxetine เป็น SNRI ออกฤทธิ์ยับยั้งการดูดกลับของ Serotonin และ Norepinephrine ใน descending pain pathway
• ข้อ จ. Glucosamine ไม่เกี่ยวข้องกับ Opioid receptor
• --</t>
        </is>
      </c>
      <c r="L262" s="186" t="n"/>
      <c r="M262" s="186" t="inlineStr">
        <is>
          <t>Musculoskeletal</t>
        </is>
      </c>
      <c r="N262" s="186" t="inlineStr">
        <is>
          <t>Osteoarthritis</t>
        </is>
      </c>
      <c r="O262" s="185" t="inlineStr">
        <is>
          <t>Clinic</t>
        </is>
      </c>
      <c r="P262" s="186" t="inlineStr">
        <is>
          <t>ข้อ 65 Mock RxCU83 ชุดที่ 2</t>
        </is>
      </c>
      <c r="Q262" s="185" t="inlineStr">
        <is>
          <t>ข้อสอบจำลอง</t>
        </is>
      </c>
      <c r="R262" s="185" t="inlineStr">
        <is>
          <t>Mock RxCU83 ชุดที่ 2</t>
        </is>
      </c>
      <c r="S262" s="185" t="n"/>
    </row>
    <row r="263">
      <c r="A263" s="185" t="n">
        <v>261</v>
      </c>
      <c r="B263" s="186" t="inlineStr">
        <is>
          <t>ผู้ป่วยหญิงอายุ 68 ปี ส่วนสูง 150 ซม. น้ำหนัก 60 กก. (BMI 26.7 kg/m²) มีอาการปวดข้อเข่าข้างขวาเรื้อรังมา 2 ปี ได้ยินเสียงกรอบแกรบในข้อขณะเคลื่อนไหว ภาพรังสีพบ Narrow joint space ไม่มีโรคร่วมอื่น รับประทาน Paracetamol และทายาแก้ปวดแล้วอาการยังไม่ดีขึ้น</t>
        </is>
      </c>
      <c r="C263" s="186" t="inlineStr">
        <is>
          <t>คำแนะนำในการปฏิบัติตัวโดยไม่ใช้ยา (Non-pharmacological therapy) ในข้อใดมีความสำคัญสูงสุดและมีหลักฐานสนับสนุนว่าช่วยชะลอการเสื่อมของข้อเข่าได้ดีที่สุด</t>
        </is>
      </c>
      <c r="D263" s="186" t="n"/>
      <c r="E263" s="186" t="inlineStr">
        <is>
          <t>ลดน้ำหนักตัวลงอย่างน้อยร้อยละ 5 ถึง 10 ของน้ำหนักเดิม</t>
        </is>
      </c>
      <c r="F263" s="186" t="inlineStr">
        <is>
          <t>งดรับประทานผักใบเขียวทุกชนิดเพื่อลดการสะสมของผลึกออกซาเลต</t>
        </is>
      </c>
      <c r="G263" s="186" t="inlineStr">
        <is>
          <t>รับประทานอาหารเสริมโปรตีนปริมาณสูงเพื่อสร้างกระดูกอ่อนใหม่</t>
        </is>
      </c>
      <c r="H263" s="186" t="inlineStr">
        <is>
          <t>หลีกเลี่ยงการออกกำลังกายทุกชนิดและนั่งพักบนเตียงตลอดทั้งวัน</t>
        </is>
      </c>
      <c r="I263" s="186" t="inlineStr">
        <is>
          <t>ดื่มน้ำผลไม้รสเปรี้ยวเพื่อล้างสารพิษในข้อต่อ</t>
        </is>
      </c>
      <c r="J263" s="185" t="n">
        <v>1</v>
      </c>
      <c r="K263" s="186" t="inlineStr">
        <is>
          <t>✅ คำตอบที่ถูกต้อง: ข้อ ก. ลดน้ำหนักตัวลงอย่างน้อยร้อยละ 5 ถึง 10 ของน้ำหนักเดิม
🎯 ทำไมข้อนี้ถึงถูก:
ในผู้ป่วยโรคข้อเข่าเสื่อมที่มีน้ำหนักเกิน (BMI &gt; 25 kg/m²) แนวทางเวชปฏิบัติระดับสากล (ACR, OARSI, EULAR) แนะนำอย่างหนักแน่นระดับสูงสุด (Strong recommendation) ให้ลดน้ำหนักตัวลงอย่างน้อย 5-10% เนื่องจากข้อเข่าเป็นข้อต่อรับน้ำหนักหลัก การลดน้ำหนักตัวจะลดแรงกดเชิงกล (Mechanical load) บนกระดูกอ่อนผิวข้อได้อย่างมหาศาล และลดการหลั่ง Adipokines ที่กระตุ้นการอักเสบในข้อต่อ
🔍 ข้ออื่นผิดเพราะอะไร:
• ข้อ ข.: ค. ง. และ จ. ไม่มีหลักฐานทางวิทยาศาสตร์การแพทย์สนับสนุน และการไม่ออกกำลังกายจะทำให้กล้ามเนื้อลีบลง
• ข้อ ค.: (รับประทานอาหารเสริมโปรตีนปริมาณสูงเพื่อสร้างกระดูกอ่อนใหม่): ไม่ใช่คำตอบที่ถูกต้องตามแนวทางเวชปฏิบัติและหลักวิชาการทางเภสัชกรรมสำหรับกรณีนี้
• ข้อ ง.: (หลีกเลี่ยงการออกกำลังกายทุกชนิดและนั่งพักบนเตียงตลอดทั้งวัน): ไม่ใช่คำตอบที่ถูกต้องตามแนวทางเวชปฏิบัติและหลักวิชาการทางเภสัชกรรมสำหรับกรณีนี้
• ข้อ จ.: (ดื่มน้ำผลไม้รสเปรี้ยวเพื่อล้างสารพิษในข้อต่อ): ไม่ใช่คำตอบที่ถูกต้องตามแนวทางเวชปฏิบัติและหลักวิชาการทางเภสัชกรรมสำหรับกรณีนี้</t>
        </is>
      </c>
      <c r="L263" s="186" t="n"/>
      <c r="M263" s="186" t="inlineStr">
        <is>
          <t>Musculoskeletal</t>
        </is>
      </c>
      <c r="N263" s="186" t="inlineStr">
        <is>
          <t>Osteoarthritis</t>
        </is>
      </c>
      <c r="O263" s="185" t="inlineStr">
        <is>
          <t>Clinic</t>
        </is>
      </c>
      <c r="P263" s="186" t="inlineStr">
        <is>
          <t>ข้อ 71 Mock RxCU83 ชุดที่ 2</t>
        </is>
      </c>
      <c r="Q263" s="185" t="inlineStr">
        <is>
          <t>ข้อสอบจำลอง</t>
        </is>
      </c>
      <c r="R263" s="185" t="inlineStr">
        <is>
          <t>Mock RxCU83 ชุดที่ 2</t>
        </is>
      </c>
      <c r="S263" s="185" t="inlineStr">
        <is>
          <t>CASE-MS-MOCK83-OA-02</t>
        </is>
      </c>
    </row>
    <row r="264">
      <c r="A264" s="185" t="n">
        <v>262</v>
      </c>
      <c r="B264" s="186" t="inlineStr">
        <is>
          <t>ผู้ป่วยหญิงอายุ 68 ปี ส่วนสูง 150 ซม. น้ำหนัก 60 กก. (BMI 26.7 kg/m²) ได้รับการวินิจฉัยเป็นโรคข้อเข่าเสื่อม (Osteoarthritis) มีอาการปวดข้อเข่าเรื้อรังและน้ำหนักเกินเกณฑ์มาตรฐาน</t>
        </is>
      </c>
      <c r="C264" s="186" t="inlineStr">
        <is>
          <t>กลุ่มอาหารในข้อใดต่อไปนี้ที่ผู้ป่วยควรจำกัดหรือหลีกเลี่ยง เนื่องจากสัมพันธ์กับการส่งเสริมกระบวนการอักเสบในร่างกาย (Pro-inflammatory foods) และส่งผลต่อน้ำหนักตัว</t>
        </is>
      </c>
      <c r="D264" s="186" t="n"/>
      <c r="E264" s="186" t="inlineStr">
        <is>
          <t>อาหารที่มีไขมันอิ่มตัวสูง อาหารทอด น้ำตาลฟรุกโตสสูง และเนื้อสัตว์แปรรูป</t>
        </is>
      </c>
      <c r="F264" s="186" t="inlineStr">
        <is>
          <t>ปลาทะเลน้ำลึกที่มีกรดไขมันโอเมก้า 3 สูง เช่น ปลาทู ปลาแซลมอน</t>
        </is>
      </c>
      <c r="G264" s="186" t="inlineStr">
        <is>
          <t>ผักใบเขียวและผลไม้ตระกูลเบอร์รี่</t>
        </is>
      </c>
      <c r="H264" s="186" t="inlineStr">
        <is>
          <t>ถั่วเปลือกแข็ง เช่น ถั่วอัลมอนด์และวอลนัต</t>
        </is>
      </c>
      <c r="I264" s="186" t="inlineStr">
        <is>
          <t>น้ำมันมะกอกบริสุทธิ์ (Extra virgin olive oil)</t>
        </is>
      </c>
      <c r="J264" s="185" t="n">
        <v>1</v>
      </c>
      <c r="K264" s="186" t="inlineStr">
        <is>
          <t>✅ คำตอบที่ถูกต้อง: ข้อ ก. อาหารที่มีไขมันอิ่มตัวสูง อาหารทอด น้ำตาลฟรุกโตสสูง และเนื้อสัตว์แปรรูป
🎯 ทำไมข้อนี้ถึงถูก:
อาหารที่มีน้ำตาลสูง (High refined sugars / High-fructose corn syrup), ไขมันอิ่มตัว, ไขมันทรานส์ และอาหารแปรรูป กระตุ้นการสร้างสารสื่ออักเสบในร่างกาย (Pro-inflammatory cytokines เช่น TNF-alpha, IL-6, CRP) และเร่งการสะสมไขมันในร่างกาย ซึ่งส่งผลให้อาการปวดข้อและการอักเสบของโรคข้อเสื่อมรุนแรงขึ้น
🔍 ข้ออื่นผิดเพราะอะไร:
• ข้อ ข.: ค. ง. และ จ. เป็นอาหารกลุ่ม Anti-inflammatory diet ที่อุดมด้วยสารต้านอนุมูลอิสระและ Omega-3 ซึ่งมีประโยชน์ต่อสุขภาพข้อต่อ
• ข้อ ค.: (ผักใบเขียวและผลไม้ตระกูลเบอร์รี่): ไม่ใช่คำตอบที่ถูกต้องตามแนวทางเวชปฏิบัติและหลักวิชาการทางเภสัชกรรมสำหรับกรณีนี้
• ข้อ ง.: (ถั่วเปลือกแข็ง เช่น ถั่วอัลมอนด์และวอลนัต): ไม่ใช่คำตอบที่ถูกต้องตามแนวทางเวชปฏิบัติและหลักวิชาการทางเภสัชกรรมสำหรับกรณีนี้
• ข้อ จ.: (น้ำมันมะกอกบริสุทธิ์ (Extra virgin olive oil)): ไม่ใช่คำตอบที่ถูกต้องตามแนวทางเวชปฏิบัติและหลักวิชาการทางเภสัชกรรมสำหรับกรณีนี้</t>
        </is>
      </c>
      <c r="L264" s="186" t="n"/>
      <c r="M264" s="186" t="inlineStr">
        <is>
          <t>Musculoskeletal</t>
        </is>
      </c>
      <c r="N264" s="186" t="inlineStr">
        <is>
          <t>Osteoarthritis</t>
        </is>
      </c>
      <c r="O264" s="185" t="inlineStr">
        <is>
          <t>Clinic</t>
        </is>
      </c>
      <c r="P264" s="186" t="inlineStr">
        <is>
          <t>ข้อ 72 Mock RxCU83 ชุดที่ 2 [RECONSTRUCTED: ทวนบริบทเคสผู้ป่วยโรคข้อเข่าเสื่อมตาม Rule 3.9]</t>
        </is>
      </c>
      <c r="Q264" s="185" t="inlineStr">
        <is>
          <t>ข้อสอบจำลอง</t>
        </is>
      </c>
      <c r="R264" s="185" t="inlineStr">
        <is>
          <t>Mock RxCU83 ชุดที่ 2</t>
        </is>
      </c>
      <c r="S264" s="185" t="inlineStr">
        <is>
          <t>CASE-MS-MOCK83-OA-02</t>
        </is>
      </c>
    </row>
    <row r="265">
      <c r="A265" s="185" t="n">
        <v>263</v>
      </c>
      <c r="B265" s="186" t="inlineStr"/>
      <c r="C265" s="186" t="inlineStr">
        <is>
          <t>หากแพทย์ตัดสินใจสั่งจ่ายยาต้านการอักเสบชนิดไม่ใช่สเตียรอยด์ (NSAIDs) เพื่อบรรเทาอาการปวดข้อเข่ารุนแรงในผู้ป่วยสูงอายุรายนี้ การเลือกใช้ยาและการป้องกันอาการไม่พึงประสงค์ในข้อใดเหมาะสมที่สุด</t>
        </is>
      </c>
      <c r="D265" s="186" t="n"/>
      <c r="E265" s="186" t="inlineStr">
        <is>
          <t>Naproxen 250 mg วันละ 2 ครั้ง ร่วมกับ Omeprazole 20 mg วันละ 1 ครั้ง</t>
        </is>
      </c>
      <c r="F265" s="186" t="inlineStr">
        <is>
          <t>Piroxicam 20 mg วันละ 1 ครั้ง โดยไม่ต้องให้ยาลดกรดร่วมด้วย</t>
        </is>
      </c>
      <c r="G265" s="186" t="inlineStr">
        <is>
          <t>Indomethacin 50 mg วันละ 3 ครั้ง ต่อเนื่องเป็นเวลา 6 เดือน</t>
        </is>
      </c>
      <c r="H265" s="186" t="inlineStr">
        <is>
          <t>Ketorolac 10 mg วันละ 4 ครั้ง ต่อเนื่องเป็นเวลา 1 เดือน</t>
        </is>
      </c>
      <c r="I265" s="186" t="inlineStr">
        <is>
          <t>Meloxicam 15 mg วันละ 2 ครั้ง ร่วมกับ Aspirin ขนาดสูง</t>
        </is>
      </c>
      <c r="J265" s="185" t="n">
        <v>1</v>
      </c>
      <c r="K265" s="186" t="inlineStr">
        <is>
          <t>✅ คำตอบที่ถูกต้อง: ข้อ ก. Naproxen 250 mg วันละ 2 ครั้ง ร่วมกับ Omeprazole 20 mg วันละ 1 ครั้ง
🎯 ทำไมข้อนี้ถึงถูก:
ในผู้ป่วยสูงอายุ (อายุ 68 ปี) มีความเสี่ยงต่อภาวะเลือดออกในทางเดินอาหาร (GI bleeding) และโรคหัวใจและหลอดเลือด (CV risk) สูงขึ้น การเลือกใช้ Naproxen มีความเสี่ยงต่อระบบหัวใจและหลอดเลือดต่ำที่สุดในกลุ่ม NSAIDs และเมื่อให้ร่วมกับ Proton Pump Inhibitor (Omeprazole) จะช่วยลดความเสี่ยงต่อการเกิดแผลและเลือดออกในกระเพาะอาหารได้อย่างมีประสิทธิภาพ
🔍 ข้ออื่นผิดเพราะอะไร:
• ข้อ ข. Piroxicam มี Half-life ยาวนานและมีความเสี่ยงต่อแผลทางเดินอาหารสูงมาก
• ข้อ ค. Indomethacin มีผลข้างเคียงต่อระบบประสาทส่วนกลางและทางเดินอาหารสูง
• ข้อ ง. Ketorolac มีข้อจำกัดการใช้ไม่เกิน 5 วันเนื่องจากพิษต่อไตและกระเพาะอาหารรุนแรง
• ข้อ จ. Meloxicam ให้เพียงวันละครั้งเดียว (ขนาดยาสูงสุด 15 mg/day)
• --</t>
        </is>
      </c>
      <c r="L265" s="186" t="n"/>
      <c r="M265" s="186" t="inlineStr">
        <is>
          <t>Musculoskeletal</t>
        </is>
      </c>
      <c r="N265" s="186" t="inlineStr">
        <is>
          <t>Osteoarthritis</t>
        </is>
      </c>
      <c r="O265" s="185" t="inlineStr">
        <is>
          <t>Clinic</t>
        </is>
      </c>
      <c r="P265" s="186" t="inlineStr">
        <is>
          <t>ข้อ 73 Mock RxCU83 ชุดที่ 2</t>
        </is>
      </c>
      <c r="Q265" s="185" t="inlineStr">
        <is>
          <t>ข้อสอบจำลอง</t>
        </is>
      </c>
      <c r="R265" s="185" t="inlineStr">
        <is>
          <t>Mock RxCU83 ชุดที่ 2</t>
        </is>
      </c>
      <c r="S265" s="185" t="n"/>
    </row>
    <row r="266">
      <c r="A266" s="185" t="n">
        <v>264</v>
      </c>
      <c r="B266" s="186" t="inlineStr"/>
      <c r="C266" s="186" t="inlineStr">
        <is>
          <t>ยาทาภายนอกกลุ่ม NSAIDs (เช่น Diclofenac Topical Gel 1%) จัดเป็นทางเลือกอันดับหนึ่งที่แนะนำในแนวทางเวชปฏิบัติ OARSI สำหรับผู้ป่วยโรคข้อเข่าเสื่อมสูงอายุ ข้อใดคือข้อได้เปรียบทางคลินิกที่สำคัญที่สุดของรูปแบบยาทาเมื่อเทียบกับยารับประทาน</t>
        </is>
      </c>
      <c r="D266" s="186" t="n"/>
      <c r="E266" s="186" t="inlineStr">
        <is>
          <t>ยาทาสามารถซึมผ่านเข้าสู่เนื้อเยื่อและน้ำไขข้อ (Synovial fluid) ได้ดีเฉพาะที่ โดยมีระดับยาในกระแสเลือดต่ำกว่ายารับประทานอย่างมาก จึงลดความเสี่ยงต่อแผลทางเดินอาหารและพิษต่อไต</t>
        </is>
      </c>
      <c r="F266" s="186" t="inlineStr">
        <is>
          <t>ยาทามีประสิทธิศักย์ในการรักษาอาการปวดได้สูงกว่ายารับประทาน 10 เท่า</t>
        </is>
      </c>
      <c r="G266" s="186" t="inlineStr">
        <is>
          <t>ยาทาไม่ต้องอาศัยการกระจายตัวของยา</t>
        </is>
      </c>
      <c r="H266" s="186" t="inlineStr">
        <is>
          <t>ยาทาสามารถสร้างกระดูกอ่อนข้อต่อขึ้นมาใหม่ได้</t>
        </is>
      </c>
      <c r="I266" s="186" t="inlineStr">
        <is>
          <t>ยาทาไม่มีวันหมดอายุ</t>
        </is>
      </c>
      <c r="J266" s="185" t="n">
        <v>1</v>
      </c>
      <c r="K266" s="186" t="inlineStr">
        <is>
          <t>✅ คำตอบที่ถูกต้อง: ข้อ ก. ยาทาสามารถซึมผ่านเข้าสู่เนื้อเยื่อและน้ำไขข้อ (Synovial fluid) ได้ดีเฉพาะที่ โดยมีระดับยาในกระแสเลือดต่ำกว่ายารับประทานอย่างมาก จึงลดความเสี่ยงต่อแผลทางเดินอาหารและพิษต่อไต
🎯 ทำไมข้อนี้ถึงถูก:
Topical NSAIDs ซึมผ่านผิวหนังเข้าสู่ข้อต่อที่อยู่ตื้น เช่น ข้อเข่า และข้อต่อมือ โดยตรง ทำให้ได้ความเข้มข้นของยาในน้ำไขข้อและเนื้อเยื่อรอบข้อเพียงพอในการระงับปวด ในขณะที่ระดับยาในพลาสมามีเพียงร้อยละ 1 ถึง 10 (1-10% systemic exposure) เมื่อเทียบกับยารับประทาน จึงลดความเสี่ยงต่อการเกิดแผลในทางเดินอาหาร พิษต่อไต และภาวะความดันโลหิตสูงในผู้สูงอายุได้อย่างมีนัยสำคัญ
🔍 ข้ออื่นผิดเพราะอะไร:
• ข้อ ข.: ประสิทธิภาพในการลดปวดใกล้เคียงหรือเทียบเท่า ไม่ใช่สูงกว่า 10 เท่า
• ข้อ ค.: ง. และ จ. ไม่ตรงกับข้อเท็จจริงทางเภสัชกรรม
• ข้อ ง.: (ยาทาสามารถสร้างกระดูกอ่อนข้อต่อขึ้นมาใหม่ได้): ไม่ใช่คำตอบที่ถูกต้องตามแนวทางเวชปฏิบัติและหลักวิชาการทางเภสัชกรรมสำหรับกรณีนี้
• ข้อ จ.: (ยาทาไม่มีวันหมดอายุ): ไม่ใช่คำตอบที่ถูกต้องตามแนวทางเวชปฏิบัติและหลักวิชาการทางเภสัชกรรมสำหรับกรณีนี้</t>
        </is>
      </c>
      <c r="L266" s="186" t="n"/>
      <c r="M266" s="186" t="inlineStr">
        <is>
          <t>Musculoskeletal</t>
        </is>
      </c>
      <c r="N266" s="186" t="inlineStr">
        <is>
          <t>Osteoarthritis</t>
        </is>
      </c>
      <c r="O266" s="185" t="inlineStr">
        <is>
          <t>Clinic</t>
        </is>
      </c>
      <c r="P266" s="186" t="inlineStr">
        <is>
          <t>ข้อ 74 Mock RxCU83 ชุดที่ 2</t>
        </is>
      </c>
      <c r="Q266" s="185" t="inlineStr">
        <is>
          <t>ข้อสอบจำลอง</t>
        </is>
      </c>
      <c r="R266" s="185" t="inlineStr">
        <is>
          <t>Mock RxCU83 ชุดที่ 2</t>
        </is>
      </c>
      <c r="S266" s="185" t="n"/>
    </row>
    <row r="267">
      <c r="A267" s="185" t="n">
        <v>265</v>
      </c>
      <c r="B267" s="186" t="inlineStr"/>
      <c r="C267" s="186" t="inlineStr">
        <is>
          <t>ขนาดยาสูงสุดต่อวัน (Maximum daily dose) ของยา Paracetamol สำหรับการรักษาอาการปวดในผู้สูงอายุหรือผู้ป่วยที่มีความเสี่ยงต่อพิษที่ตับ เพื่อความปลอดภัยตามเกณฑ์มาตรฐานทางคลินิก ไม่ควรเกินเท่าใด</t>
        </is>
      </c>
      <c r="D267" s="186" t="n"/>
      <c r="E267" s="186" t="inlineStr">
        <is>
          <t>2,000 mg ต่อวัน</t>
        </is>
      </c>
      <c r="F267" s="186" t="inlineStr">
        <is>
          <t>3,000 mg ต่อวัน</t>
        </is>
      </c>
      <c r="G267" s="186" t="inlineStr">
        <is>
          <t>4,000 mg ต่อวัน</t>
        </is>
      </c>
      <c r="H267" s="186" t="inlineStr">
        <is>
          <t>5,000 mg ต่อวัน</t>
        </is>
      </c>
      <c r="I267" s="186" t="inlineStr">
        <is>
          <t>6,000 mg ต่อวัน</t>
        </is>
      </c>
      <c r="J267" s="185" t="n">
        <v>2</v>
      </c>
      <c r="K267" s="186" t="inlineStr">
        <is>
          <t>✅ คำตอบที่ถูกต้อง: ข้อ ข. 3,000 mg ต่อวัน
🎯 ทำไมข้อนี้ถึงถูก:
แม้ขนาดยาสูงสุดของ Paracetamol ในผู้ใหญ่ทั่วไปคือ 4,000 mg/day (4 g/day) แต่ในผู้สูงอายุ, ผู้ที่มีน้ำหนักตัวน้อย, ผู้ป่วยโรคตับ, หรือผู้ที่ต้องใช้ยาต่อเนื่องเป็นระยะเวลานานหลายสัปดาห์ แนะนำให้จำกัดขนาดยาสูงสุดไม่เกิน 3,000 mg/day (หรือครั้งละ 500 mg วันละไม่เกิน 6 เม็ด) เพื่อป้องกันการสะสมของสารพิษ NAPQI ซึ่งก่อให้เกิดภาวะตับวายเฉียบพลัน (Hepatotoxicity)
🔍 ข้ออื่นผิดเพราะอะไร:
• ข้อ ก.: 2,000 mg/day มักใช้ในผู้ป่วยที่มีภาวะตับแข็งระยะรุนแรง (Cirrhosis)
• ข้อ ค.: 4,000 mg/day เป็นขนาดยาสูงสุดในคนหนุ่มสาวสุขภาพดี
• ข้อ ง.: และ จ. เป็นขนาดที่เป็นพิษต่อตับ (Toxic overdose)
• ข้อ จ.: (6,000 mg ต่อวัน): ไม่ใช่คำตอบที่ถูกต้องตามแนวทางเวชปฏิบัติและหลักวิชาการทางเภสัชกรรมสำหรับกรณีนี้</t>
        </is>
      </c>
      <c r="L267" s="186" t="n"/>
      <c r="M267" s="186" t="inlineStr">
        <is>
          <t>Musculoskeletal</t>
        </is>
      </c>
      <c r="N267" s="186" t="inlineStr">
        <is>
          <t>Osteoarthritis</t>
        </is>
      </c>
      <c r="O267" s="185" t="inlineStr">
        <is>
          <t>Clinic</t>
        </is>
      </c>
      <c r="P267" s="186" t="inlineStr">
        <is>
          <t>ข้อ 75 Mock RxCU83 ชุดที่ 2</t>
        </is>
      </c>
      <c r="Q267" s="185" t="inlineStr">
        <is>
          <t>ข้อสอบจำลอง</t>
        </is>
      </c>
      <c r="R267" s="185" t="inlineStr">
        <is>
          <t>Mock RxCU83 ชุดที่ 2</t>
        </is>
      </c>
      <c r="S267" s="185" t="n"/>
    </row>
    <row r="268">
      <c r="A268" s="185" t="n">
        <v>266</v>
      </c>
      <c r="B268" s="186" t="inlineStr"/>
      <c r="C268" s="186" t="inlineStr">
        <is>
          <t>จากเคสข้อ 114 ต่อมาอีก 2 เดือน ผู้ป่วยมีอาการปวดบวมแดงร้อนที่ข้อนิ้วหัวแม่เท้าข้างขวา แพทย์วินิจฉัยว่าเป็น Acute gout attack และสั่งจ่ายยา Colchicine เพิ่มเติม เภสัชกรควรให้คำแนะนำแก่ผู้ป่วยในการเฝ้าระวังอาการไม่พึงประสงค์ในข้อใดมากที่สุด</t>
        </is>
      </c>
      <c r="D268" s="186" t="n"/>
      <c r="E268" s="186" t="inlineStr">
        <is>
          <t>ติดตามอาการปวดเมื่อยหรืออ่อนแรงของกล้ามเนื้อผิดปกติ เนื่องจาก Colchicine มีอันตรกิริยากับ Atorvastatin เพิ่มความเสี่ยง Myopathy และ Rhabdomyolysis</t>
        </is>
      </c>
      <c r="F268" s="186" t="inlineStr">
        <is>
          <t>ติดตามภาวะ Lactic acidosis เนื่องจากยาทำให้เกิดพิษต่อไต</t>
        </is>
      </c>
      <c r="G268" s="186" t="inlineStr">
        <is>
          <t>ติดตามภาวะเลือดออกผิดปกติในทางเดินอาหารจากการเสริมฤทธิ์ต้านเกล็ดเลือด</t>
        </is>
      </c>
      <c r="H268" s="186" t="inlineStr">
        <is>
          <t>ติดตามอาการท้องเสียรุนแรงเนื่องจาก Colchicine ไปเพิ่มระดับยา Amlodipine ในเลือด</t>
        </is>
      </c>
      <c r="I268" s="186" t="inlineStr">
        <is>
          <t>ติดตามอาการเจ็บแน่นหน้าอกเนื่องจาก Colchicine ทำให้หลอดเลือดหัวใจหดเกร็ง</t>
        </is>
      </c>
      <c r="J268" s="185" t="n">
        <v>1</v>
      </c>
      <c r="K268" s="186" t="inlineStr">
        <is>
          <t>✅ คำตอบที่ถูกต้อง: ข้อ a. ติดตามอาการปวดเมื่อยหรืออ่อนแรงของกล้ามเนื้อผิดปกติ เนื่องจาก Colchicine มีอันตรกิริยากับ Atorvastatin เพิ่มความเสี่ยง Myopathy และ Rhabdomyolysis
🎯 ทำไมข้อนี้ถึงถูก:
Colchicine และ Atorvastatin ถูกขจัดผ่านเอนไซม์ CYP3A4 และ P-glycoprotein เหมือนกัน อีกทั้งทั้งสองยามีความเป็นพิษต่อระบบกล้ามเนื้อโดยตรง (neuromyopathy) การใช้ร่วมกันจึงเพิ่มความเสี่ยงต่อการเกิด myopathy และ rhabdomyolysis อย่างมีนัยสำคัญ เภสัชกรต้องแนะนำให้ผู้ป่วยสังเกตอาการปวดกล้ามเนื้อ กล้ามเนื้ออ่อนแรง หรือปัสสาวะสีเข้มผิดปกติ และรีบมาพบแพทย์ทันที
🔍 ข้ออื่นผิดเพราะอะไร:
• ข้อ ข.: Lactic acidosis เป็นอาการไม่พึงประสงค์ของ metformin เมื่อเกิดภาวะไตวายเฉียบพลัน ไม่ใช่พิษโดยตรงจาก colchicine
• ข้อ ค.: Colchicine ไม่ได้มีฤทธิ์ยับยั้งเกล็ดเลือดเหมือน aspirin
• ข้อ ง.: Colchicine ทำให้เกิดอาการคลื่นไส้ อาเจียน ท้องเสียจากพิษต่อเยื่อบุทางเดินอาหารโดยตรง ไม่ได้เกิดจากการเพิ่มระดับ amlodipine
• ข้อ จ.: Colchicine มีฤทธิ์ต้านการอักเสบและช่วยลด vascular inflammation ไม่ได้ทำให้หลอดเลือดหัวใจหดเกร็ง
• --</t>
        </is>
      </c>
      <c r="L268" s="186" t="n"/>
      <c r="M268" s="186" t="inlineStr">
        <is>
          <t>Musculoskeletal</t>
        </is>
      </c>
      <c r="N268" s="186" t="inlineStr">
        <is>
          <t>Gout &amp; Hyperuricemia</t>
        </is>
      </c>
      <c r="O268" s="185" t="inlineStr">
        <is>
          <t>Clinic</t>
        </is>
      </c>
      <c r="P268" s="186" t="inlineStr">
        <is>
          <t>2567</t>
        </is>
      </c>
      <c r="Q268" s="185" t="inlineStr">
        <is>
          <t>ข้อสอบจำลอง</t>
        </is>
      </c>
      <c r="R268" s="185" t="inlineStr">
        <is>
          <t>Mock RxCU83 ชุดที่ 2</t>
        </is>
      </c>
      <c r="S268" s="185" t="n"/>
    </row>
    <row r="269">
      <c r="A269" s="185" t="n">
        <v>267</v>
      </c>
      <c r="B269" s="186" t="inlineStr"/>
      <c r="C269" s="186" t="inlineStr">
        <is>
          <t>ผู้ป่วยสูงอายุ 70 ปี ได้รับยา Atorvastatin 40 mg สำหรับโรคหลอดเลือดหัวใจ ต่อมาแพทย์สั่งจ่าย Colchicine เพื่อรักษา Acute gouty arthritis คำแนะนำข้อใดมีความสำคัญสูงสุดในการใช้ยาร่วมกัน</t>
        </is>
      </c>
      <c r="D269" s="186" t="n"/>
      <c r="E269" s="186" t="inlineStr">
        <is>
          <t>ให้ดื่มน้ำมากๆ อย่างน้อยวันละ 2-3 ลิตร เพื่อลดอาการคลื่นไส้จาก Colchicine</t>
        </is>
      </c>
      <c r="F269" s="186" t="inlineStr">
        <is>
          <t>ให้รับประทานกล้วยหรือผลไม้ที่มีโพแทสเซียมสูงเพื่อป้องกันภาวะหัวใจเต้นผิดจังหวะ</t>
        </is>
      </c>
      <c r="G269" s="186" t="inlineStr">
        <is>
          <t>แนะนำให้เฝ้าระวังอาการปวดกล้ามเนื้อ กล้ามเนื้ออ่อนแรง หรือปัสสาวะสีโค้กอย่างใกล้ชิด เนื่องจากยาทั้งสองตัวเสริมฤทธิ์กันเพิ่มความเสี่ยงต่อการเกิด Myopathy และ Rhabdomyolysis</t>
        </is>
      </c>
      <c r="H269" s="186" t="inlineStr">
        <is>
          <t>รับประทาน Colchicine ร่วมกับยาลดกรดเพื่อลดการระคายเคืองกระเพาะอาหาร</t>
        </is>
      </c>
      <c r="I269" s="186" t="inlineStr">
        <is>
          <t>ให้หยุดยา Atorvastatin ทันทีโดยไม่ต้องปรึกษาแพทย์ในระหว่างที่มีอาการเกาต์กำเริบ</t>
        </is>
      </c>
      <c r="J269" s="185" t="n">
        <v>3</v>
      </c>
      <c r="K269" s="186" t="inlineStr">
        <is>
          <t>✅ คำตอบที่ถูกต้อง: ข้อ c. แนะนำให้เฝ้าระวังอาการปวดกล้ามเนื้อ กล้ามเนื้ออ่อนแรง หรือปัสสาวะสีโค้กอย่างใกล้ชิด เนื่องจากยาทั้งสองตัวเสริมฤทธิ์กันเพิ่มความเสี่ยงต่อการเกิด Myopathy และ Rhabdomyolysis
🎯 ทำไมข้อนี้ถึงถูก:
Colchicine และ Atorvastatin ต่างมีพิษต่อกล้ามเนื้อ (myotoxicity) และแข่งขันกันผ่านวิถีขจัด CYP3A4 และ P-glycoprotein การใช้ร่วมกันในผู้ป่วยสูงอายุทำให้ระดับยาสูงขึ้นและเพิ่มความเสี่ยง rhabdomyolysis อย่างรุนแรง เภสัชกรต้องเน้นย้ำให้ผู้ป่วยเฝ้าระวังอาการปวดเมื่อย อ่อนแรง หรือปัสสาวะสีเข้มผิดปกติ และต้องปรับลดขนาดยา colchicine ให้เหมาะสม
🔍 ข้ออื่นผิดเพราะอะไร:
• ข้อ ก.: การดื่มน้ำมากๆ ในผู้ป่วยเกาต์ช่วยป้องกันกรดยูริกตกตะกอนในไต แต่ไม่ได้แก้ปัญหา myopathy ซึ่งเป็นอันตรกิริยาที่อันตรายที่สุด
• ข้อ ข.: การกินโพแทสเซียมสูงไม่ได้ช่วยลดอาการไม่พึงประสงค์ของ atorvastatin
• ข้อ ง.: ยาลดกรดไม่ได้เป็นข้อแนะนำมาตรฐานในการรับประทานร่วมกับ colchicine
• ข้อ จ.: ผู้ป่วยไม่ควรหยุดยาโรคหัวใจ (atorvastatin) เองโดยพลการ เว้นแต่แพทย์หรือเภสัชกรประเมินและสั่งปรับยาตามความเสี่ยง
• --</t>
        </is>
      </c>
      <c r="L269" s="186" t="n"/>
      <c r="M269" s="186" t="inlineStr">
        <is>
          <t>Musculoskeletal</t>
        </is>
      </c>
      <c r="N269" s="186" t="inlineStr">
        <is>
          <t>Gout &amp; Hyperuricemia</t>
        </is>
      </c>
      <c r="O269" s="185" t="inlineStr">
        <is>
          <t>Clinic</t>
        </is>
      </c>
      <c r="P269" s="186" t="inlineStr">
        <is>
          <t>2567</t>
        </is>
      </c>
      <c r="Q269" s="185" t="inlineStr">
        <is>
          <t>ข้อสอบจำลอง</t>
        </is>
      </c>
      <c r="R269" s="185" t="inlineStr">
        <is>
          <t>Mock RxCU83 ชุดที่ 2</t>
        </is>
      </c>
      <c r="S269" s="185" t="n"/>
    </row>
    <row r="270">
      <c r="A270" s="185" t="n">
        <v>268</v>
      </c>
      <c r="B270" s="186" t="inlineStr"/>
      <c r="C270" s="186" t="inlineStr">
        <is>
          <t>ข้อใดเป็นลักษณะอาการและอาการแสดงทางคลินิกที่เข้าได้กับเกณฑ์การวินิจฉัยโรคข้ออักเสบรูมาตอยด์ (Rheumatoid arthritis)</t>
        </is>
      </c>
      <c r="D270" s="186" t="n"/>
      <c r="E270" s="186" t="inlineStr">
        <is>
          <t>อาการข้อฝืดตึงในตอนเช้า (Morning stiffness) นานกว่า 30 นาทีถึง 1 ชั่วโมง</t>
        </is>
      </c>
      <c r="F270" s="186" t="inlineStr">
        <is>
          <t>ข้อนิ้วมืออักเสบ บวม แดง ร้อน ผิดรูป แบบสมมาตรทั้ง 2 ด้าน (Symmetric polyarthritis)</t>
        </is>
      </c>
      <c r="G270" s="186" t="inlineStr">
        <is>
          <t>ปวดข้อเข่ามากเมื่อเดินเป็นระยะทางไกล และตรวจพบ T-score = -2.5 SD</t>
        </is>
      </c>
      <c r="H270" s="186" t="inlineStr">
        <is>
          <t>ถูกเฉพาะข้อ ก. และ ข.</t>
        </is>
      </c>
      <c r="I270" s="186" t="inlineStr">
        <is>
          <t>ถูกทุกข้อ</t>
        </is>
      </c>
      <c r="J270" s="185" t="n">
        <v>4</v>
      </c>
      <c r="K270" s="186" t="inlineStr">
        <is>
          <t>✅ คำตอบที่ถูกต้อง: ข้อ ง. ถูกเฉพาะข้อ ก. และ ข.
🎯 ทำไมข้อนี้ถึงถูก:
- คำตอบที่ถูกต้อง: ข้อ ง. ถูกเฉพาะข้อ ก. และ ข.
- ทำไมข้อนี้ถึงถูก: เกณฑ์การวินิจฉัย RA (ACR/EULAR) ประกอบด้วย ข้ออักเสบแบบสมมาตร (Symmetric polyarthritis) โดยเฉพาะข้อนิ้วมือ (MCP, PIP) และอาการข้อฝืดตึงยามเช้า (Morning stiffness) นานเกิน 30 นาทีถึง 1 ชั่วโมง
🔍 ข้ออื่นผิดเพราะอะไร:
• ข้อ ก.: เป็นอาการสำคัญแต่ยังมีข้อ ข ร่วมด้วย
• ข้อ ข.: เป็นอาการสำคัญแต่ยังมีข้อ ก ร่วมด้วย
• ข้อ ค.: ปวดเข่าเมื่อใช้งานและ T-score = -2.5 คือโรคข้อเข่าเสื่อม (Osteoarthritis) ร่วมกับโรคกระดูกพรุน (Osteoporosis) ไม่ใช่ลักษณะของ RA
• ข้อ จ.: ข้อ ค ไม่ถูกต้อง</t>
        </is>
      </c>
      <c r="L270" s="186" t="n"/>
      <c r="M270" s="186" t="inlineStr">
        <is>
          <t>Musculoskeletal</t>
        </is>
      </c>
      <c r="N270" s="186" t="inlineStr">
        <is>
          <t>Rheumatoid arthritis</t>
        </is>
      </c>
      <c r="O270" s="185" t="inlineStr">
        <is>
          <t>Clinic</t>
        </is>
      </c>
      <c r="P270" s="186" t="inlineStr">
        <is>
          <t>รุ่น RxCU83</t>
        </is>
      </c>
      <c r="Q270" s="185" t="inlineStr">
        <is>
          <t>แบบฝึกหัด</t>
        </is>
      </c>
      <c r="R270" s="185" t="inlineStr">
        <is>
          <t>Quiz เตรียมสอบ CC1 RxCU83</t>
        </is>
      </c>
      <c r="S270" s="185" t="n"/>
    </row>
    <row r="271">
      <c r="A271" s="185" t="n">
        <v>269</v>
      </c>
      <c r="B271" s="186" t="inlineStr"/>
      <c r="C271" s="186" t="inlineStr">
        <is>
          <t>ผู้ป่วยรายใดต่อไปนี้มีปัจจัยเสี่ยงสำคัญต่อการเกิดโรคข้ออักเสบรูมาตอยด์ (Rheumatoid arthritis) มากที่สุด</t>
        </is>
      </c>
      <c r="D271" s="186" t="n"/>
      <c r="E271" s="186" t="inlineStr">
        <is>
          <t>ราณี มีโรคประจำตัวคือ โรคแพ้ภูมิตัวเอง Systemic Lupus Erythematosus (SLE)</t>
        </is>
      </c>
      <c r="F271" s="186" t="inlineStr">
        <is>
          <t>โฉมฉวี เพิ่งได้รับการผ่าตัดเปลี่ยนข้อเข่าเทียมเมื่อ 2 เดือนก่อน</t>
        </is>
      </c>
      <c r="G271" s="186" t="inlineStr">
        <is>
          <t>ดวงพร เคยหกล้มจนกระดูกขาหักเมื่อ 5 ปีก่อน</t>
        </is>
      </c>
      <c r="H271" s="186" t="inlineStr">
        <is>
          <t>หงส์หยก ทำงานเป็นเกษตรกร ต้องก้มๆ เงยๆ พรวนดินเป็นประจำ</t>
        </is>
      </c>
      <c r="I271" s="186" t="inlineStr">
        <is>
          <t>จันทร์แรม เป็นผู้ติดเชื้อไวรัส HIV</t>
        </is>
      </c>
      <c r="J271" s="185" t="n">
        <v>1</v>
      </c>
      <c r="K271" s="186" t="inlineStr">
        <is>
          <t>✅ คำตอบที่ถูกต้อง: ข้อ ก. ราณี มีโรคประจำตัวคือ โรคแพ้ภูมิตัวเอง Systemic Lupus Erythematosus (SLE)
🎯 ทำไมข้อนี้ถึงถูก:
- คำตอบที่ถูกต้อง: ข้อ ก. ราณี มีโรคประจำตัวคือ โรคแพ้ภูมิตัวเอง Systemic Lupus Erythematosus (SLE)
- ทำไมข้อนี้ถึงถูก: โรคข้ออักเสบรูมาตอยด์ (RA) เป็นโรค Autoimmune disease ผู้ป่วยที่มีโรค autoimmune อื่น เช่น SLE จะมีความผิดปกติของระบบภูมิคุ้มกันและ HLA genetic predisposition ทำให้เสี่ยงต่อการเกิด RA (หรือ Rhupus syndrome) สูงขึ้น
🔍 ข้ออื่นผิดเพราะอะไร:
• ข้อ ข.: การผ่าตัดข้อเข่าเป็นประวัติการรักษา ไม่ใช่ปัจจัยเสี่ยงทางภูมิคุ้มกันของ RA
• ข้อ ค.: ประดูกหักเป็นปัจจัยเสี่ยงต่อ secondary osteoarthritis
• ข้อ ง.: งานก้มเงยใช้แรงเป็นปัจจัยเสี่ยงต่อ osteoarthritis หรือ mechanical back pain
• ข้อ จ.: HIV เป็นภาวะภูมิคุ้มกันบกพร่อง ไม่ใช่ปัจจัยเสี่ยงหลักของ RA</t>
        </is>
      </c>
      <c r="L271" s="186" t="n"/>
      <c r="M271" s="186" t="inlineStr">
        <is>
          <t>Musculoskeletal</t>
        </is>
      </c>
      <c r="N271" s="186" t="inlineStr">
        <is>
          <t>Rheumatoid arthritis</t>
        </is>
      </c>
      <c r="O271" s="185" t="inlineStr">
        <is>
          <t>Clinic</t>
        </is>
      </c>
      <c r="P271" s="186" t="inlineStr">
        <is>
          <t>รุ่น RxCU83</t>
        </is>
      </c>
      <c r="Q271" s="185" t="inlineStr">
        <is>
          <t>แบบฝึกหัด</t>
        </is>
      </c>
      <c r="R271" s="185" t="inlineStr">
        <is>
          <t>Quiz เตรียมสอบ CC1 RxCU83</t>
        </is>
      </c>
      <c r="S271" s="185" t="n"/>
    </row>
    <row r="272">
      <c r="A272" s="185" t="n">
        <v>270</v>
      </c>
      <c r="B272" s="186" t="inlineStr"/>
      <c r="C272" s="186" t="inlineStr">
        <is>
          <t>คุณนายเหมย มีอาการปวดบวมข้อนิ้วมือทั้ง 2 ข้างมาเป็นเวลา 1 เดือน รับประทาน Paracetamol แล้วไม่ดีขึ้น แพทย์ตรวจพบ Rheumatoid factor (RF) ให้ผลบวก, ระดับ ESR และ CRP สูง วินิจฉัยว่าเป็นโรค Rheumatoid arthritis (RA) ยาในข้อใดที่ควรเริ่มให้เป็น First-line therapy ในการรักษา</t>
        </is>
      </c>
      <c r="D272" s="186" t="n"/>
      <c r="E272" s="186" t="inlineStr">
        <is>
          <t>Prednisolone รับประทานเดี่ยวๆ ขนาดสูง</t>
        </is>
      </c>
      <c r="F272" s="186" t="inlineStr">
        <is>
          <t>Hydroxychloroquine เดี่ยวๆ</t>
        </is>
      </c>
      <c r="G272" s="186" t="inlineStr">
        <is>
          <t>Methotrexate (MTX) ร่วมกับ Prednisolone ขนาดต่ำในระยะแรก (Bridging therapy)</t>
        </is>
      </c>
      <c r="H272" s="186" t="inlineStr">
        <is>
          <t>Leflunomide เดี่ยวๆ</t>
        </is>
      </c>
      <c r="I272" s="186" t="inlineStr">
        <is>
          <t>Tofacitinib</t>
        </is>
      </c>
      <c r="J272" s="185" t="n">
        <v>3</v>
      </c>
      <c r="K272" s="186" t="inlineStr">
        <is>
          <t>✅ คำตอบที่ถูกต้อง: ข้อ ค. Methotrexate (MTX) ร่วมกับ Prednisolone ขนาดต่ำในระยะแรก (Bridging therapy)
🎯 ทำไมข้อนี้ถึงถูก:
- คำตอบที่ถูกต้อง: ข้อ ค. Methotrexate (MTX) ร่วมกับ Prednisolone ขนาดต่ำในระยะแรก (Bridging therapy)
- ทำไมข้อนี้ถึงถูก: ตาม ACR/EULAR Guideline ยา Methotrexate (MTX) เป็น anchor conventional synthetic DMARD (csDMARD) อันดับแรกในการรักษา RA ทุกราย และควรให้ Low-dose systemic corticosteroid เป็น bridging therapy ในช่วง 1-3 เดือนแรกเพื่อคุมการอักเสบอย่างรวดเร็วระหว่างรอ MTX ออกฤทธิ์
🔍 ข้ออื่นผิดเพราะอะไร:
• ข้อ ก.: สเตียรอยด์เดี่ยวๆ ไม่สามารถชะลอการทำลายข้อ (joint damage) ได้ และมีผลข้างเคียงระยะยาว
• ข้อ ข.: HCQ มีประสิทธิภาพต่ำ ใช้เฉพาะ RA ที่มีความรุนแรงต่ำมาก
• ข้อ ง.: Leflunomide เป็น csDMARD ทางเลือกรองเมื่อแพ้หรือทน MTX ไม่ได้
• ข้อ จ.: Tofacitinib (JAK inhibitor) เป็น targeted synthetic DMARD ใช้เมื่อดื้อต่อ csDMARD</t>
        </is>
      </c>
      <c r="L272" s="186" t="n"/>
      <c r="M272" s="186" t="inlineStr">
        <is>
          <t>Musculoskeletal</t>
        </is>
      </c>
      <c r="N272" s="186" t="inlineStr">
        <is>
          <t>Rheumatoid arthritis</t>
        </is>
      </c>
      <c r="O272" s="185" t="inlineStr">
        <is>
          <t>Clinic</t>
        </is>
      </c>
      <c r="P272" s="186" t="inlineStr">
        <is>
          <t>รุ่น RxCU83</t>
        </is>
      </c>
      <c r="Q272" s="185" t="inlineStr">
        <is>
          <t>แบบฝึกหัด</t>
        </is>
      </c>
      <c r="R272" s="185" t="inlineStr">
        <is>
          <t>Quiz เตรียมสอบ CC1 RxCU83</t>
        </is>
      </c>
      <c r="S272" s="185" t="n"/>
    </row>
    <row r="273">
      <c r="A273" s="185" t="n">
        <v>271</v>
      </c>
      <c r="B273" s="186" t="inlineStr"/>
      <c r="C273" s="186" t="inlineStr">
        <is>
          <t>จากกรณีข้างต้น หากมีผู้ป่วยหญิงอีกรายได้รับการวินิจฉัยว่าเป็นโรค RA เช่นเดียวกัน แต่ผู้ป่วยรายนี้กำลังตั้งครรภ์ได้ 5 เดือน (Second trimester) ยาสูตรใดที่ปลอดภัยและเหมาะสมในการเริ่มรักษา</t>
        </is>
      </c>
      <c r="D273" s="186" t="n"/>
      <c r="E273" s="186" t="inlineStr">
        <is>
          <t>Leflunomide + Prednisolone</t>
        </is>
      </c>
      <c r="F273" s="186" t="inlineStr">
        <is>
          <t>Sulfasalazine + Prednisolone</t>
        </is>
      </c>
      <c r="G273" s="186" t="inlineStr">
        <is>
          <t>Methotrexate + Prednisolone</t>
        </is>
      </c>
      <c r="H273" s="186" t="inlineStr">
        <is>
          <t>Tofacitinib + Prednisolone</t>
        </is>
      </c>
      <c r="I273" s="186" t="inlineStr">
        <is>
          <t>Etoricoxib + Prednisolone</t>
        </is>
      </c>
      <c r="J273" s="185" t="n">
        <v>2</v>
      </c>
      <c r="K273" s="186" t="inlineStr">
        <is>
          <t>✅ คำตอบที่ถูกต้อง: ข้อ ข. Sulfasalazine + Prednisolone
🎯 ทำไมข้อนี้ถึงถูก:
- คำตอบที่ถูกต้อง: ข้อ ข. Sulfasalazine + Prednisolone
- ทำไมข้อนี้ถึงถูก: Sulfasalazine (และ Hydroxychloroquine) ร่วมกับ Low-dose Prednisolone จัดเป็น csDMARDs ที่มีความปลอดภัยและยอมรับให้ใช้ได้ในสตรีมีครรภ์ที่เป็นโรค RA โดยต้องเสริม Folic acid ร่วมด้วยเสมอ
🔍 ข้ออื่นผิดเพราะอะไร:
• ข้อ ก.: Leflunomide มีฤทธิ์ teratogenic รุนแรง ห้ามใช้ในสตรีมีครรภ์เด็ดขาด (Category X)
• ข้อ ค.: Methotrexate เป็น teratogen และ abortifacient ห้ามใช้ในสตรีมีครรภ์เด็ดขาด
• ข้อ ง.: Tofacitinib ไม่มีข้อมูลความปลอดภัยเพียงพอและห้ามใช้ในสตรีมีครรภ์
• ข้อ จ.: NSAIDs/COX-2 inhibitors ห้ามใช้ในไตรมาสที่สามเพราะทำให้ ductus arteriosus ปิดก่อนกำหนด</t>
        </is>
      </c>
      <c r="L273" s="186" t="n"/>
      <c r="M273" s="186" t="inlineStr">
        <is>
          <t>Musculoskeletal</t>
        </is>
      </c>
      <c r="N273" s="186" t="inlineStr">
        <is>
          <t>Rheumatoid arthritis</t>
        </is>
      </c>
      <c r="O273" s="185" t="inlineStr">
        <is>
          <t>Clinic</t>
        </is>
      </c>
      <c r="P273" s="186" t="inlineStr">
        <is>
          <t>รุ่น RxCU83</t>
        </is>
      </c>
      <c r="Q273" s="185" t="inlineStr">
        <is>
          <t>แบบฝึกหัด</t>
        </is>
      </c>
      <c r="R273" s="185" t="inlineStr">
        <is>
          <t>Quiz เตรียมสอบ CC1 RxCU83</t>
        </is>
      </c>
      <c r="S273" s="185" t="n"/>
    </row>
    <row r="274">
      <c r="A274" s="185" t="n">
        <v>272</v>
      </c>
      <c r="B274" s="186" t="inlineStr"/>
      <c r="C274" s="186" t="inlineStr">
        <is>
          <t>ผู้ป่วย RA รายหนึ่งได้รับการรักษาด้วย Methotrexate 15 mg ต่อสัปดาห์ ต่อเนื่องมาเป็นเวลา 3 เดือน ตรวจประเมินโรคพบว่ายังมีข้ออักเสบหลายข้อ และมีระดับโรคอยู่ในเกณฑ์ปานกลางถึงสูง (Moderate-to-high disease activity) แนวทางการปรับการรักษาข้อใดเหมาะสมที่สุด</t>
        </is>
      </c>
      <c r="D274" s="186" t="n"/>
      <c r="E274" s="186" t="inlineStr">
        <is>
          <t>หยุดยา MTX ทันทีและเปลี่ยนเป็นรับประทาน Paracetamol</t>
        </is>
      </c>
      <c r="F274" s="186" t="inlineStr">
        <is>
          <t>ปรับเพิ่มขนาดยา MTX ไปที่ขนาดสูงสุดที่ทนได้ (เช่น 20-25 mg/week) หรือพิจารณาให้ combination csDMARDs หรือ biologic DMARDs</t>
        </is>
      </c>
      <c r="G274" s="186" t="inlineStr">
        <is>
          <t>สั่งให้ผู้ป่วยไปผ่าตัดเปลี่ยนข้อทันที</t>
        </is>
      </c>
      <c r="H274" s="186" t="inlineStr">
        <is>
          <t>เพิ่มยา Aspirin ขนาดสูง</t>
        </is>
      </c>
      <c r="I274" s="186" t="inlineStr">
        <is>
          <t>ปรับเปลี่ยนเป็นยาปฏิชีวนะ Doxycycline</t>
        </is>
      </c>
      <c r="J274" s="185" t="n">
        <v>2</v>
      </c>
      <c r="K274" s="186" t="inlineStr">
        <is>
          <t>✅ คำตอบที่ถูกต้อง: ข้อ ข. ปรับเพิ่มขนาดยา MTX ไปที่ขนาดสูงสุดที่ทนได้ (เช่น 20-25 mg/week) หรือพิจารณาให้ combination csDMARDs หรือ biologic DMARDs
🎯 ทำไมข้อนี้ถึงถูก:
- คำตอบที่ถูกต้อง: ข้อ ข. ปรับเพิ่มขนาดยา MTX ไปที่ขนาดสูงสุดที่ทนได้ (เช่น 20-25 mg/week) หรือพิจารณาให้ combination csDMARDs หรือ biologic DMARDs
- ทำไมข้อนี้ถึงถูก: ตามหลัก Treat-to-Target หากรักษาด้วย MTX ครบ 3 เดือนแล้วยังไม่บรรลุเป้าหมายการควบคุมโรค ควรปรับขนาดยา MTX ให้ถึงขนาดยาสูงสุด หรือเพิ่ม csDMARD ตัวที่สอง (เช่น Sulfasalazine, HCQ) หรือเริ่มยาชีววัตถุ bDMARD
🔍 ข้ออื่นผิดเพราะอะไร:
• ข้อ ก.: การหยุด MTX จะทำให้โรคกำเริบและข้อถูกทำลายรุนแรง
• ข้อ ค.: การผ่าตัดใช้เฉพาะข้อที่ถูกทำลายถาวรระยะสุดท้าย ไม่ใช่ข้ออักเสบระยะเริ่มแรก
• ข้อ ง.: Aspirin ขนาดสูงมีผลข้างเคียงเลือดออกในกระเพาะอาหารสูงและไม่ชะลอโรค
• ข้อ จ.: ยาปฏิชีวนะไม่ใช่ยาหลักในการรักษา RA</t>
        </is>
      </c>
      <c r="L274" s="186" t="n"/>
      <c r="M274" s="186" t="inlineStr">
        <is>
          <t>Musculoskeletal</t>
        </is>
      </c>
      <c r="N274" s="186" t="inlineStr">
        <is>
          <t>Rheumatoid arthritis</t>
        </is>
      </c>
      <c r="O274" s="185" t="inlineStr">
        <is>
          <t>Clinic</t>
        </is>
      </c>
      <c r="P274" s="186" t="inlineStr">
        <is>
          <t>รุ่น RxCU83</t>
        </is>
      </c>
      <c r="Q274" s="185" t="inlineStr">
        <is>
          <t>แบบฝึกหัด</t>
        </is>
      </c>
      <c r="R274" s="185" t="inlineStr">
        <is>
          <t>Quiz เตรียมสอบ CC1 RxCU83</t>
        </is>
      </c>
      <c r="S274" s="185" t="n"/>
    </row>
    <row r="275">
      <c r="A275" s="185" t="n">
        <v>273</v>
      </c>
      <c r="B275" s="186" t="inlineStr"/>
      <c r="C275" s="186" t="inlineStr">
        <is>
          <t>ผู้ป่วยโรคข้ออักเสบรูมาตอยด์ที่ได้รับยา Methotrexate (MTX) จำเป็นต้องได้รับการติดตามตรวจทางห้องปฏิบัติการเพื่อเฝ้าระวังความเป็นพิษในข้อใดเป็นประจำ</t>
        </is>
      </c>
      <c r="D275" s="186" t="n"/>
      <c r="E275" s="186" t="inlineStr">
        <is>
          <t>ตรวจความสมบูรณ์ของเม็ดเลือด (CBC)</t>
        </is>
      </c>
      <c r="F275" s="186" t="inlineStr">
        <is>
          <t>ตรวจการทำงานของตับ (Liver function test: AST, ALT, Albumin)</t>
        </is>
      </c>
      <c r="G275" s="186" t="inlineStr">
        <is>
          <t>ตรวจการทำงานของไต (Serum creatinine, eGFR)</t>
        </is>
      </c>
      <c r="H275" s="186" t="inlineStr">
        <is>
          <t>ตรวจภาพถ่ายรังสีทรวงอก (Chest X-ray) หากมีอาการไอแห้งหรือเหนื่อยหอบ</t>
        </is>
      </c>
      <c r="I275" s="186" t="inlineStr">
        <is>
          <t>ถูกทุกข้อ</t>
        </is>
      </c>
      <c r="J275" s="185" t="n">
        <v>5</v>
      </c>
      <c r="K275" s="186" t="inlineStr">
        <is>
          <t>✅ คำตอบที่ถูกต้อง: ข้อ จ. ถูกทุกข้อ
🎯 ทำไมข้อนี้ถึงถูก:
- คำตอบที่ถูกต้อง: ข้อ จ. ถูกทุกข้อ
- ทำไมข้อนี้ถึงถูก: Methotrexate มีพิษสำคัญต่อไขกระดูก (Myelosuppression ตรวจจาก CBC), พิษต่อตับ (Hepatotoxicity/Fibrosis ตรวจจาก LFT), ขับออกทางไตเป็นหลัก (พิษสะสมเมื่อไตเสื่อม ตรวจ Scr) และเสี่ยงต่อ Methotrexate-induced pneumonitis (ตรวจ CXR) จึงต้องติดตามทุกข้อ
🔍 ข้ออื่นผิดเพราะอะไร:
• ข้อ ก.: ถึง ง. ล้วนเป็นพารามิเตอร์ที่ต้องเฝ้าระวังอย่างใกล้ชิดระหว่างใช้ยา MTX
• ข้อ ข.: (ตรวจการทำงานของตับ (Liver function test: AST, ALT, Albumin)): ไม่ใช่คำตอบที่ถูกต้องตามแนวทางเวชปฏิบัติและหลักวิชาการทางเภสัชกรรมสำหรับกรณีนี้
• ข้อ ค.: (ตรวจการทำงานของไต (Serum creatinine, eGFR)): ไม่ใช่คำตอบที่ถูกต้องตามแนวทางเวชปฏิบัติและหลักวิชาการทางเภสัชกรรมสำหรับกรณีนี้
• ข้อ ง.: (ตรวจภาพถ่ายรังสีทรวงอก (Chest X-ray) หากมีอาการไอแห้งหรือเหนื่อยหอบ): ไม่ใช่คำตอบที่ถูกต้องตามแนวทางเวชปฏิบัติและหลักวิชาการทางเภสัชกรรมสำหรับกรณีนี้</t>
        </is>
      </c>
      <c r="L275" s="186" t="n"/>
      <c r="M275" s="186" t="inlineStr">
        <is>
          <t>Musculoskeletal</t>
        </is>
      </c>
      <c r="N275" s="186" t="inlineStr">
        <is>
          <t>Rheumatoid arthritis</t>
        </is>
      </c>
      <c r="O275" s="185" t="inlineStr">
        <is>
          <t>Clinic</t>
        </is>
      </c>
      <c r="P275" s="186" t="inlineStr">
        <is>
          <t>รุ่น RxCU83</t>
        </is>
      </c>
      <c r="Q275" s="185" t="inlineStr">
        <is>
          <t>แบบฝึกหัด</t>
        </is>
      </c>
      <c r="R275" s="185" t="inlineStr">
        <is>
          <t>Quiz เตรียมสอบ CC1 RxCU83</t>
        </is>
      </c>
      <c r="S275" s="185" t="n"/>
    </row>
    <row r="276">
      <c r="A276" s="185" t="n">
        <v>274</v>
      </c>
      <c r="B276" s="186" t="inlineStr">
        <is>
          <t>ผู้ป่วยโรค RA ได้รับยา MTX 7.5 mg สัปดาห์ละครั้ง มารับยาตามนัดบ่นว่ามีอาการคลื่นไส้ เบื่ออาหาร และมีแผลในช่องปาก (Stomatitis)</t>
        </is>
      </c>
      <c r="C276" s="186" t="inlineStr">
        <is>
          <t>การจัดการทางเภสัชกรรมข้อใดเหมาะสมที่สุดในการลดอาการข้างเคียงดังกล่าว</t>
        </is>
      </c>
      <c r="D276" s="186" t="n"/>
      <c r="E276" s="186" t="inlineStr">
        <is>
          <t>เสริมการรับประทานกรดโฟลิก (Folic acid) ขนาด 5 mg สัปดาห์ละ 1 ครั้ง (โดยเว้นห่างจากวันรับประทาน MTX อย่างน้อย 24 ชั่วโมง)</t>
        </is>
      </c>
      <c r="F276" s="186" t="inlineStr">
        <is>
          <t>สั่งหยุดยา MTX ทันทีอย่างถาวร</t>
        </is>
      </c>
      <c r="G276" s="186" t="inlineStr">
        <is>
          <t>เพิ่มขนาดยา MTX เป็นสองเท่า</t>
        </is>
      </c>
      <c r="H276" s="186" t="inlineStr">
        <is>
          <t>แนะนำให้รับประทานยาพร้อมกับนมสด 1 แก้วใหญ่</t>
        </is>
      </c>
      <c r="I276" s="186" t="inlineStr">
        <is>
          <t>ให้ยาต้านเชื้อรา Nystatin อมบ้วนปากต่อเนื่อง</t>
        </is>
      </c>
      <c r="J276" s="185" t="n">
        <v>1</v>
      </c>
      <c r="K276" s="186" t="inlineStr">
        <is>
          <t>✅ คำตอบที่ถูกต้อง: ข้อ ก. เสริมการรับประทานกรดโฟลิก (Folic acid) ขนาด 5 mg สัปดาห์ละ 1 ครั้ง (โดยเว้นห่างจากวันรับประทาน MTX อย่างน้อย 24 ชั่วโมง)
🎯 ทำไมข้อนี้ถึงถูก:
- คำตอบที่ถูกต้อง: ข้อ ก. เสริมการรับประทานกรดโฟลิก (Folic acid) ขนาด 5 mg สัปดาห์ละ 1 ครั้ง (โดยเว้นห่างจากวันรับประทาน MTX อย่างน้อย 24 ชั่วโมง)
- ทำไมข้อนี้ถึงถูก: MTX ออกฤทธิ์ยับยั้งเอนไซม์ Dihydrofolate reductase ทำให้เกิดภาวะขาดโฟเลตในเซลล์ที่มีการแบ่งตัวเร็ว (เยื่อบุทางเดินอาหาร) การเสริม Folic acid 5 mg สัปดาห์ละครั้งช่วยลดแผลในปาก คลื่นไส้ และพิษต่อตับได้โดยไม่ลดทอนประสิทธิภาพในการรักษา RA
🔍 ข้ออื่นผิดเพราะอะไร:
• ข้อ ข.: อาการข้างเคียงดังกล่าวสามารถจัดการได้ด้วยกรดโฟลิก ยังไม่จำเป็นต้องหยุดยาถาวร
• ข้อ ค.: การเพิ่มขนาดยาจะยิ่งทำให้ผลข้างเคียงรุนแรงขึ้น
• ข้อ ง.: นมสดไม่ได้ช่วยลดพิษระดับเซลล์ของ MTX
• ข้อ จ.: แผลในปากเกิดจากพิษยา MTX ไม่ได้เกิดจากการติดเชื้อรา</t>
        </is>
      </c>
      <c r="L276" s="186" t="n"/>
      <c r="M276" s="186" t="inlineStr">
        <is>
          <t>Musculoskeletal</t>
        </is>
      </c>
      <c r="N276" s="186" t="inlineStr">
        <is>
          <t>Rheumatoid arthritis</t>
        </is>
      </c>
      <c r="O276" s="185" t="inlineStr">
        <is>
          <t>Clinic</t>
        </is>
      </c>
      <c r="P276" s="186" t="inlineStr">
        <is>
          <t>รุ่น RxCU83</t>
        </is>
      </c>
      <c r="Q276" s="185" t="inlineStr">
        <is>
          <t>แบบฝึกหัด</t>
        </is>
      </c>
      <c r="R276" s="185" t="inlineStr">
        <is>
          <t>Quiz เตรียมสอบ CC1 RxCU83</t>
        </is>
      </c>
      <c r="S276" s="185" t="n"/>
    </row>
    <row r="277">
      <c r="A277" s="185" t="n">
        <v>275</v>
      </c>
      <c r="B277" s="186" t="inlineStr"/>
      <c r="C277" s="186" t="inlineStr">
        <is>
          <t>หากเกิดภาวะได้รับยา Methotrexate เกินขนาดเฉียบพลัน (Severe Methotrexate Toxicity / Overdose) หรือมีภาวะไขกระดูกฝ่อรุนแรง ยาต้านพิษ (Rescue antidote) ชนิดใดที่ต้องรีบให้แก่ผู้ป่วยทันที</t>
        </is>
      </c>
      <c r="D277" s="186" t="n"/>
      <c r="E277" s="186" t="inlineStr">
        <is>
          <t>Folic acid รับประทานขนาดสูง</t>
        </is>
      </c>
      <c r="F277" s="186" t="inlineStr">
        <is>
          <t>Folinic acid (Leucovorin / Calcium leucovorin)</t>
        </is>
      </c>
      <c r="G277" s="186" t="inlineStr">
        <is>
          <t>Deferoxamine</t>
        </is>
      </c>
      <c r="H277" s="186" t="inlineStr">
        <is>
          <t>N-acetylcysteine</t>
        </is>
      </c>
      <c r="I277" s="186" t="inlineStr">
        <is>
          <t>Flumazenil</t>
        </is>
      </c>
      <c r="J277" s="185" t="n">
        <v>2</v>
      </c>
      <c r="K277" s="186" t="inlineStr">
        <is>
          <t>✅ คำตอบที่ถูกต้อง: ข้อ ข. Folinic acid (Leucovorin / Calcium leucovorin)
🎯 ทำไมข้อนี้ถึงถูก:
- คำตอบที่ถูกต้อง: ข้อ ข. Folinic acid (Leucovorin / Calcium leucovorin)
- ทำไมข้อนี้ถึงถูก: Folinic acid (Leucovorin) เป็น reduced form ของโฟเลต (5-formyl tetrahydrofolate) ซึ่งสามารถเข้าสู่เซลล์และข้ามผ่านขั้นตอนที่ถูกยับยั้งโดยเอนไซม์ DHFR ได้โดยตรง จึงทำหน้าที่เป็น Leucovorin rescue ช่วยชีวิตเซลล์ปกติจากพิษเฉียบพลันของ MTX
🔍 ข้ออื่นผิดเพราะอะไร:
• ข้อ ก.: Folic acid ต้องผ่านเอนไซม์ DHFR ในการกระตุ้น ซึ่งถูก MTX ยับยั้งอย่างสมบูรณ์ จึงไม่สามารถใช้แก้ไขภาวะฉุกเฉินได้
• ข้อ ค.: Deferoxamine เป็นยาขับธาตุเหล็ก
• ข้อ ง.: NAC เป็นยาแก้พิษ Paracetamol
• ข้อ จ.: Flumazenil เป็นยาแก้พิษ Benzodiazepines</t>
        </is>
      </c>
      <c r="L277" s="186" t="n"/>
      <c r="M277" s="186" t="inlineStr">
        <is>
          <t>Musculoskeletal</t>
        </is>
      </c>
      <c r="N277" s="186" t="inlineStr">
        <is>
          <t>Rheumatoid arthritis</t>
        </is>
      </c>
      <c r="O277" s="185" t="inlineStr">
        <is>
          <t>Clinic</t>
        </is>
      </c>
      <c r="P277" s="186" t="inlineStr">
        <is>
          <t>รุ่น RxCU83</t>
        </is>
      </c>
      <c r="Q277" s="185" t="inlineStr">
        <is>
          <t>แบบฝึกหัด</t>
        </is>
      </c>
      <c r="R277" s="185" t="inlineStr">
        <is>
          <t>Quiz เตรียมสอบ CC1 RxCU83</t>
        </is>
      </c>
      <c r="S277" s="185" t="n"/>
    </row>
    <row r="278">
      <c r="A278" s="185" t="n">
        <v>276</v>
      </c>
      <c r="B278" s="186" t="inlineStr"/>
      <c r="C278" s="186" t="inlineStr">
        <is>
          <t>ก่อนที่จะเริ่มการรักษาโรคข้ออักเสบรูมาตอยด์ด้วยยากลุ่มชีววัตถุต้าน TNF (Anti-TNF biologic agents เช่น Infliximab, Adalimumab, Etanercept) ผู้ป่วยต้องได้รับการคัดกรองโรคติดเชื้อในข้อใดอย่างเคร่งครัด</t>
        </is>
      </c>
      <c r="D278" s="186" t="n"/>
      <c r="E278" s="186" t="inlineStr">
        <is>
          <t>วัณโรคแฝง (Latent Tuberculosis Infection: TST หรือ IGRA)</t>
        </is>
      </c>
      <c r="F278" s="186" t="inlineStr">
        <is>
          <t>ไวรัสตับอักเสบบี (Hepatitis B: HBsAg, Anti-HBc)</t>
        </is>
      </c>
      <c r="G278" s="186" t="inlineStr">
        <is>
          <t>ไวรัสตับอักเสบซี (Anti-HCV)</t>
        </is>
      </c>
      <c r="H278" s="186" t="inlineStr">
        <is>
          <t>ภาพถ่ายรังสีปอด (Chest X-ray)</t>
        </is>
      </c>
      <c r="I278" s="186" t="inlineStr">
        <is>
          <t>ถูกทุกข้อ</t>
        </is>
      </c>
      <c r="J278" s="185" t="n">
        <v>5</v>
      </c>
      <c r="K278" s="186" t="inlineStr">
        <is>
          <t>✅ คำตอบที่ถูกต้อง: ข้อ จ. ถูกทุกข้อ
🎯 ทำไมข้อนี้ถึงถูก:
- คำตอบที่ถูกต้อง: ข้อ จ. ถูกทุกข้อ
- ทำไมข้อนี้ถึงถูก: ยาต้าน TNF-alpha ยับยั้งการรวมตัวของ granuloma ทำให้เสี่ยงสูงมากต่อการกำเริบของวัณโรคแฝง (TB reactivation) และการกำเริบของไวรัสตับอักเสบบีจนตับวาย จึงต้องตรวจคัดกรอง LTBI, HBV, HCV และ CXR ก่อนเริ่มยาทุกราย
🔍 ข้ออื่นผิดเพราะอะไร:
• ข้อ ก.: ถึง ง. เป็นข้อกำหนดที่ต้องตรวจร่วมกันทั้งหมดก่อนเริ่มใช้ยาชีววัตถุ
• ข้อ ข.: (ไวรัสตับอักเสบบี (Hepatitis B: HBsAg, Anti-HBc)): ไม่ใช่คำตอบที่ถูกต้องตามแนวทางเวชปฏิบัติและหลักวิชาการทางเภสัชกรรมสำหรับกรณีนี้
• ข้อ ค.: (ไวรัสตับอักเสบซี (Anti-HCV)): ไม่ใช่คำตอบที่ถูกต้องตามแนวทางเวชปฏิบัติและหลักวิชาการทางเภสัชกรรมสำหรับกรณีนี้
• ข้อ ง.: (ภาพถ่ายรังสีปอด (Chest X-ray)): ไม่ใช่คำตอบที่ถูกต้องตามแนวทางเวชปฏิบัติและหลักวิชาการทางเภสัชกรรมสำหรับกรณีนี้</t>
        </is>
      </c>
      <c r="L278" s="186" t="n"/>
      <c r="M278" s="186" t="inlineStr">
        <is>
          <t>Musculoskeletal</t>
        </is>
      </c>
      <c r="N278" s="186" t="inlineStr">
        <is>
          <t>Rheumatoid arthritis</t>
        </is>
      </c>
      <c r="O278" s="185" t="inlineStr">
        <is>
          <t>Clinic</t>
        </is>
      </c>
      <c r="P278" s="186" t="inlineStr">
        <is>
          <t>รุ่น RxCU83</t>
        </is>
      </c>
      <c r="Q278" s="185" t="inlineStr">
        <is>
          <t>แบบฝึกหัด</t>
        </is>
      </c>
      <c r="R278" s="185" t="inlineStr">
        <is>
          <t>Quiz เตรียมสอบ CC1 RxCU83</t>
        </is>
      </c>
      <c r="S278" s="185" t="n"/>
    </row>
    <row r="279">
      <c r="A279" s="185" t="n">
        <v>277</v>
      </c>
      <c r="B279" s="186" t="inlineStr"/>
      <c r="C279" s="186" t="inlineStr">
        <is>
          <t>ข้อใดกล่าวถูกต้องเกี่ยวกับยาชีววัตถุกลุ่ม Anti-TNF ในการรักษาโรคข้ออักเสบรูมาตอยด์</t>
        </is>
      </c>
      <c r="D279" s="186" t="n"/>
      <c r="E279" s="186" t="inlineStr">
        <is>
          <t>ผู้ป่วยที่มีภาวะ Heart failure ระดับรุนแรง (NYHA Class III-IV) ห้ามใช้ยาในกลุ่ม Anti-TNF</t>
        </is>
      </c>
      <c r="F279" s="186" t="inlineStr">
        <is>
          <t>สามารถให้วัคซีนชนิดเชื้อเป็น (Live-attenuated vaccines) แก่ผู้ป่วยระหว่างใช้ยานี้ได้ตามปกติ</t>
        </is>
      </c>
      <c r="G279" s="186" t="inlineStr">
        <is>
          <t>สตรีมีครรภ์ควรใช้ยา Leflunomide ร่วมกับ Infliximab เสมอ</t>
        </is>
      </c>
      <c r="H279" s="186" t="inlineStr">
        <is>
          <t>ยา Etanercept เป็น monoclonal antibody ชนิดฉีดเข้าหลอดเลือดดำเท่านั้น</t>
        </is>
      </c>
      <c r="I279" s="186" t="inlineStr">
        <is>
          <t>ยาชีววัตถุทุกตัวเป็นยารับประทานก่อนอาหารเช้า</t>
        </is>
      </c>
      <c r="J279" s="185" t="n">
        <v>1</v>
      </c>
      <c r="K279" s="186" t="inlineStr">
        <is>
          <t>✅ คำตอบที่ถูกต้อง: ข้อ ก. ผู้ป่วยที่มีภาวะ Heart failure ระดับรุนแรง (NYHA Class III-IV) ห้ามใช้ยาในกลุ่ม Anti-TNF
🎯 ทำไมข้อนี้ถึงถูก:
- คำตอบที่ถูกต้อง: ข้อ ก. ผู้ป่วยที่มีภาวะ Heart failure ระดับรุนแรง (NYHA Class III-IV) ห้ามใช้ยาในกลุ่ม Anti-TNF
- ทำไมข้อนี้ถึงถูก: ยาในกลุ่ม Anti-TNF มีข้อห้ามใช้ในผู้ป่วยที่มีภาวะหัวใจล้มเหลวปานกลางถึงรุนแรง (NYHA Class III/IV) เนื่องจากมีรายงานทางคลินิกพบว่าทำให้ภาวะหัวใจล้มเหลวทรุดลงและเพิ่มอัตราการเสียชีวิต
🔍 ข้ออื่นผิดเพราะอะไร:
• ข้อ ข.: ห้ามฉีดวัคซีนเชื้อเป็น (เช่น MMR, Varicella, BCG) ระหว่างใช้ยาชีววัตถุเด็ดขาดเพราะเสี่ยงต่อการติดเชื้อรุนแรง
• ข้อ ค.: Leflunomide ห้ามใช้ในหญิงตั้งครรภ์เด็ดขาด
• ข้อ ง.: Etanercept เป็น soluble receptor fusion protein ชนิดฉีดใต้ผิวหนัง (SC)
• ข้อ จ.: ยาชีววัตถุเป็นโปรตีน ไม่สามารถรับประทานได้ ต้องให้โดยการฉีดเท่านั้น</t>
        </is>
      </c>
      <c r="L279" s="186" t="n"/>
      <c r="M279" s="186" t="inlineStr">
        <is>
          <t>Musculoskeletal</t>
        </is>
      </c>
      <c r="N279" s="186" t="inlineStr">
        <is>
          <t>Rheumatoid arthritis</t>
        </is>
      </c>
      <c r="O279" s="185" t="inlineStr">
        <is>
          <t>Clinic</t>
        </is>
      </c>
      <c r="P279" s="186" t="inlineStr">
        <is>
          <t>รุ่น RxCU83</t>
        </is>
      </c>
      <c r="Q279" s="185" t="inlineStr">
        <is>
          <t>แบบฝึกหัด</t>
        </is>
      </c>
      <c r="R279" s="185" t="inlineStr">
        <is>
          <t>Quiz เตรียมสอบ CC1 RxCU83</t>
        </is>
      </c>
      <c r="S279" s="185" t="n"/>
    </row>
    <row r="280">
      <c r="A280" s="185" t="n">
        <v>278</v>
      </c>
      <c r="B280" s="186" t="inlineStr"/>
      <c r="C280" s="186" t="inlineStr">
        <is>
          <t>ข้อความใดต่อไปนี้กล่าวผิดเกี่ยวกับลักษณะอาการและพยาธิสภาพของโรคข้อเข่าเสื่อม (Osteoarthritis: OA)</t>
        </is>
      </c>
      <c r="D280" s="186" t="n"/>
      <c r="E280" s="186" t="inlineStr">
        <is>
          <t>อาการปวดข้อมักสัมพันธ์กับการใช้งาน และดีขึ้นเมื่อได้พักการใช้ข้อ</t>
        </is>
      </c>
      <c r="F280" s="186" t="inlineStr">
        <is>
          <t>มีอาการข้อฝืดตึงยามเช้า (Morning stiffness) นานหลายชั่วโมงหลังตื่นนอน</t>
        </is>
      </c>
      <c r="G280" s="186" t="inlineStr">
        <is>
          <t>อาจคลำพบปุ่มกระดูกงอก (Heberden nodes ที่ข้อ DIP และ Bouchard nodes ที่ข้อ PIP)</t>
        </is>
      </c>
      <c r="H280" s="186" t="inlineStr">
        <is>
          <t>อาจได้ยินเสียงกรอบแกรบในข้อขณะเคลื่อนไหว (Crepitus)</t>
        </is>
      </c>
      <c r="I280" s="186" t="inlineStr">
        <is>
          <t>มักพบการเสื่อมของกระดูกอ่อนข้อต่อ (Loss of articular cartilage) และมีกระดูกงอก (Osteophytes)</t>
        </is>
      </c>
      <c r="J280" s="185" t="n">
        <v>2</v>
      </c>
      <c r="K280" s="186" t="inlineStr">
        <is>
          <t>✅ คำตอบที่ถูกต้อง: ข้อ ข. มีอาการข้อฝืดตึงยามเช้า (Morning stiffness) นานหลายชั่วโมงหลังตื่นนอน
🎯 ทำไมข้อนี้ถึงถูก:
- คำตอบที่ถูกต้อง: ข้อ ข. มีอาการข้อฝืดตึงยามเช้า (Morning stiffness) นานหลายชั่วโมงหลังตื่นนอน
- ทำไมข้อนี้ถึงถูก: ในโรคข้อเสื่อม (Osteoarthritis) อาการข้อฝืดในตอนเช้ามักเป็นเพียงช่วงสั้นๆ น้อยกว่า 30 นาที หากมีอาการข้อฝืดตึงนานหลายชั่วโมงหรือเกิน 1 ชั่วโมงจะเป็นลักษณะเฉพาะของโรคข้ออักเสบรูมาตอยด์ (Rheumatoid arthritis)
🔍 ข้ออื่นผิดเพราะอะไร:
• ข้อ ก.: เป็นลักษณะอาการปวดคลาสสิกของโรคข้อเสื่อม (Mechanical pain)
• ข้อ ค.: Heberden และ Bouchard nodes เป็นลักษณะปุ่มกระดูกงอกที่พบบ่อยใน OA มือ
• ข้อ ง.: Crepitus เกิดจากการเสียดสีของผิวกระดูกอ่อนที่สึกหรอ
• ข้อ จ.: เป็นพยาธิสภาพหลักของโรคข้อเสื่อม</t>
        </is>
      </c>
      <c r="L280" s="186" t="n"/>
      <c r="M280" s="186" t="inlineStr">
        <is>
          <t>Musculoskeletal</t>
        </is>
      </c>
      <c r="N280" s="186" t="inlineStr">
        <is>
          <t>Osteoarthritis</t>
        </is>
      </c>
      <c r="O280" s="185" t="inlineStr">
        <is>
          <t>Clinic</t>
        </is>
      </c>
      <c r="P280" s="186" t="inlineStr">
        <is>
          <t>รุ่น RxCU83</t>
        </is>
      </c>
      <c r="Q280" s="185" t="inlineStr">
        <is>
          <t>แบบฝึกหัด</t>
        </is>
      </c>
      <c r="R280" s="185" t="inlineStr">
        <is>
          <t>Quiz เตรียมสอบ CC1 RxCU83</t>
        </is>
      </c>
      <c r="S280" s="185" t="n"/>
    </row>
    <row r="281">
      <c r="A281" s="185" t="n">
        <v>279</v>
      </c>
      <c r="B281" s="186" t="inlineStr">
        <is>
          <t>ผู้ป่วยโรคความดันโลหิตสูงได้รับการรักษาด้วยยา Verapamil ต่อมามีอาการข้ออักเสบเกาต์เฉียบพลัน แพทย์ต้องการสั่งจ่ายยา Colchicine</t>
        </is>
      </c>
      <c r="C281" s="186" t="inlineStr">
        <is>
          <t>การจัดการทางเภสัชกรรมข้อใดถูกต้องที่สุดเพื่อป้องกันอันตรกิริยาระหว่างยา</t>
        </is>
      </c>
      <c r="D281" s="186" t="n"/>
      <c r="E281" s="186" t="inlineStr">
        <is>
          <t>ควรลดขนาดยา Colchicine ลงอย่างน้อย 50% หรือใช้ในขนาดต่ำ และติดตามอาการกล้ามเนื้ออ่อนแรงอย่างใกล้ชิด</t>
        </is>
      </c>
      <c r="F281" s="186" t="inlineStr">
        <is>
          <t>สามารถใช้ยา Colchicine ในขนาดมาตรฐานสูงได้ตามปกติ</t>
        </is>
      </c>
      <c r="G281" s="186" t="inlineStr">
        <is>
          <t>สั่งหยุดยา Verapamil ทันที</t>
        </is>
      </c>
      <c r="H281" s="186" t="inlineStr">
        <is>
          <t>เปลี่ยน Verapamil เป็น Diltiazem</t>
        </is>
      </c>
      <c r="I281" s="186" t="inlineStr">
        <is>
          <t>เพิ่มขนาดยา Colchicine เป็นสองเท่า</t>
        </is>
      </c>
      <c r="J281" s="185" t="n">
        <v>1</v>
      </c>
      <c r="K281" s="186" t="inlineStr">
        <is>
          <t>✅ คำตอบที่ถูกต้อง: ข้อ ก. ควรลดขนาดยา Colchicine ลงอย่างน้อย 50% หรือใช้ในขนาดต่ำ และติดตามอาการกล้ามเนื้ออ่อนแรงอย่างใกล้ชิด
🎯 ทำไมข้อนี้ถึงถูก:
- คำตอบที่ถูกต้อง: ข้อ ก. ควรลดขนาดยา Colchicine ลงอย่างน้อย 50% หรือใช้ในขนาดต่ำ และติดตามอาการกล้ามเนื้ออ่อนแรงอย่างใกล้ชิด
- ทำไมข้อนี้ถึงถูก: Verapamil เป็น potent inhibitor ของ P-glycoprotein (P-gp) และ CYP3A4 ซึ่งเป็นวิถีกำจัดหลักของ Colchicine การใช้ร่วมกันจะทำให้ระดับยา Colchicine ในเลือดเพิ่มสูงขึ้นหลายเท่า เสี่ยงต่อ fatal colchicine toxicity (rhabdomyolysis, myelosuppression) จึงต้องปรับลดขนาดยาลงอย่างมาก
🔍 ข้ออื่นผิดเพราะอะไร:
• ข้อ ข.: การใช้ขนาดปกติเสี่ยงต่อความเป็นพิษรุนแรงถึงแก่ชีวิต
• ข้อ ค.: ไม่จำเป็นต้องหยุดยาลดความดันทันทีหากปรับขนาดยา colchicine ให้เหมาะสม
• ข้อ ง.: Diltiazem ก็เป็น CYP3A4/P-gp inhibitor เช่นกัน
• ข้อ จ.: การเพิ่มขนาดยาจะยิ่งทำให้เกิดพิษเฉียบพลัน</t>
        </is>
      </c>
      <c r="L281" s="186" t="n"/>
      <c r="M281" s="186" t="inlineStr">
        <is>
          <t>Musculoskeletal</t>
        </is>
      </c>
      <c r="N281" s="186" t="inlineStr">
        <is>
          <t>Gout &amp; Hyperuricemia</t>
        </is>
      </c>
      <c r="O281" s="185" t="inlineStr">
        <is>
          <t>Clinic</t>
        </is>
      </c>
      <c r="P281" s="186" t="inlineStr">
        <is>
          <t>รุ่น RxCU83</t>
        </is>
      </c>
      <c r="Q281" s="185" t="inlineStr">
        <is>
          <t>แบบฝึกหัด</t>
        </is>
      </c>
      <c r="R281" s="185" t="inlineStr">
        <is>
          <t>Quiz เตรียมสอบ CC1 RxCU83</t>
        </is>
      </c>
      <c r="S281" s="185" t="n"/>
    </row>
    <row r="282">
      <c r="A282" s="185" t="n">
        <v>280</v>
      </c>
      <c r="B282" s="186" t="inlineStr">
        <is>
          <t>ผู้ป่วยหญิงอายุ 65 ปี มีอาการปวดข้อเข่าทั้งสองข้าง ปวดมากขึ้นเมื่อเดินหรือขึ้นลงบันได ข้อฝืดตอนตื่นนอนประมาณ 10-15 นาที ตรวจภาพถ่ายรังสีพบช่องว่างข้อแคบลง (Joint space narrowing) และมีกระดูกงอก (Osteophytes)</t>
        </is>
      </c>
      <c r="C282" s="186" t="inlineStr">
        <is>
          <t>อาการและผลการตรวจทางรังสีของผู้ป่วยรายนี้เข้าได้กับโรคข้อในข้อใดมากที่สุด</t>
        </is>
      </c>
      <c r="D282" s="186" t="n"/>
      <c r="E282" s="186" t="inlineStr">
        <is>
          <t>Rheumatoid arthritis</t>
        </is>
      </c>
      <c r="F282" s="186" t="inlineStr">
        <is>
          <t>Osteoarthritis</t>
        </is>
      </c>
      <c r="G282" s="186" t="inlineStr">
        <is>
          <t>Gouty arthritis</t>
        </is>
      </c>
      <c r="H282" s="186" t="inlineStr">
        <is>
          <t>Septic arthritis</t>
        </is>
      </c>
      <c r="I282" s="186" t="inlineStr">
        <is>
          <t>Ankylosing spondylitis</t>
        </is>
      </c>
      <c r="J282" s="185" t="n">
        <v>2</v>
      </c>
      <c r="K282" s="186" t="inlineStr">
        <is>
          <t>✅ คำตอบที่ถูกต้อง: ข้อ ข. Osteoarthritis
🎯 ทำไมข้อนี้ถึงถูก:
- คำตอบที่ถูกต้อง: ข้อ ข. Osteoarthritis
- ทำไมข้อนี้ถึงถูก: อายุมาก (&gt; 50 ปี), ปวดข้อรับน้ำหนัก (ข้อเข่า) สัมพันธ์กับการใช้งาน, ข้อฝืดเช้าสั้นๆ (&lt; 30 นาที) และภาพถ่ายรังสีพบลักษณะคลาสสิกของข้อเสื่อม (Joint space narrowing, subchondral sclerosis, osteophytes) เข้าได้กับ Osteoarthritis
🔍 ข้ออื่นผิดเพราะอะไร:
• ข้อ ก.: RA มักมี morning stiffness &gt; 1 ชั่วโมง และเกิดที่ข้อนิ้วมือแบบสมมาตร
• ข้อ ค.: Gout ปวดบวมแดงร้อนรุนแรงเฉียบพลัน มักเป็นข้อโคนนิ้วหัวแม่เท้า (MTP1)
• ข้อ ง.: Septic arthritis มักเป็นข้อเดียว บวม แดง ร้อนจัด มีไข้สูง
• ข้อ จ.: Ankylosing spondylitis มักพบในชายหนุ่ม ปวดหลังเรื้อรังตอนพักผ่อน</t>
        </is>
      </c>
      <c r="L282" s="186" t="n"/>
      <c r="M282" s="186" t="inlineStr">
        <is>
          <t>Musculoskeletal</t>
        </is>
      </c>
      <c r="N282" s="186" t="inlineStr">
        <is>
          <t>Osteoarthritis</t>
        </is>
      </c>
      <c r="O282" s="185" t="inlineStr">
        <is>
          <t>Clinic</t>
        </is>
      </c>
      <c r="P282" s="186" t="inlineStr">
        <is>
          <t>รุ่น RxCU83</t>
        </is>
      </c>
      <c r="Q282" s="185" t="inlineStr">
        <is>
          <t>แบบฝึกหัด</t>
        </is>
      </c>
      <c r="R282" s="185" t="inlineStr">
        <is>
          <t>Quiz เตรียมสอบ CC1 RxCU83</t>
        </is>
      </c>
      <c r="S282" s="185" t="n"/>
    </row>
    <row r="283">
      <c r="A283" s="185" t="n">
        <v>281</v>
      </c>
      <c r="B283" s="186" t="inlineStr"/>
      <c r="C283" s="186" t="inlineStr">
        <is>
          <t>ข้อใดต่อไปนี้ไม่ใช่ปัจจัยเสี่ยงสำคัญต่อการเกิดโรคข้อเข่าเสื่อม (Knee Osteoarthritis)</t>
        </is>
      </c>
      <c r="D283" s="186" t="n"/>
      <c r="E283" s="186" t="inlineStr">
        <is>
          <t>ภาวะน้ำหนักเกินและโรคอ้วน (Obesity)</t>
        </is>
      </c>
      <c r="F283" s="186" t="inlineStr">
        <is>
          <t>อายุที่เพิ่มขึ้น</t>
        </is>
      </c>
      <c r="G283" s="186" t="inlineStr">
        <is>
          <t>เพศหญิงวัยหมดประจำเดือน</t>
        </is>
      </c>
      <c r="H283" s="186" t="inlineStr">
        <is>
          <t>การตรวจพบสารพันธุกรรม HLA-B27</t>
        </is>
      </c>
      <c r="I283" s="186" t="inlineStr">
        <is>
          <t>ประวัติการบาดเจ็บของข้อต่อหรือเอ็นข้อเข่าจากการเล่นกีฬาในอดีต</t>
        </is>
      </c>
      <c r="J283" s="185" t="n">
        <v>4</v>
      </c>
      <c r="K283" s="186" t="inlineStr">
        <is>
          <t>✅ คำตอบที่ถูกต้อง: ข้อ ง. การตรวจพบสารพันธุกรรม HLA-B27
🎯 ทำไมข้อนี้ถึงถูก:
- คำตอบที่ถูกต้อง: ข้อ ง. การตรวจพบสารพันธุกรรม HLA-B27
- ทำไมข้อนี้ถึงถูก: ยีน HLA-B27 สัมพันธ์กับกลุ่มโรคข้ออักเสบ Spondyloarthritis (เช่น Ankylosing spondylitis, Reactive arthritis, Psoriatic arthritis) ไม่ใช่ปัจจัยเสี่ยงของโรคข้อเข่าเสื่อม (Osteoarthritis)
🔍 ข้ออื่นผิดเพราะอะไร:
• ข้อ ก.: ความอ้วนเพิ่ม mechanical load ต่อข้อเข่าและมี adipokines กระตุ้นการอักเสบ
• ข้อ ข.: อายุเป็นปัจจัยเสี่ยงที่สำคัญที่สุดของ OA
• ข้อ ค.: เพศหญิงมีความชุกของ OA สูงกว่าเพศชายอย่างมีนัยสำคัญ
• ข้อ จ.: Post-traumatic joint injury ทำให้ผิวกระดูกอ่อนสึกหรอเร็วกว่าปกติ</t>
        </is>
      </c>
      <c r="L283" s="186" t="n"/>
      <c r="M283" s="186" t="inlineStr">
        <is>
          <t>Musculoskeletal</t>
        </is>
      </c>
      <c r="N283" s="186" t="inlineStr">
        <is>
          <t>Osteoarthritis</t>
        </is>
      </c>
      <c r="O283" s="185" t="inlineStr">
        <is>
          <t>Clinic</t>
        </is>
      </c>
      <c r="P283" s="186" t="inlineStr">
        <is>
          <t>รุ่น RxCU83</t>
        </is>
      </c>
      <c r="Q283" s="185" t="inlineStr">
        <is>
          <t>แบบฝึกหัด</t>
        </is>
      </c>
      <c r="R283" s="185" t="inlineStr">
        <is>
          <t>Quiz เตรียมสอบ CC1 RxCU83</t>
        </is>
      </c>
      <c r="S283" s="185" t="n"/>
    </row>
    <row r="284">
      <c r="A284" s="185" t="n">
        <v>282</v>
      </c>
      <c r="B284" s="186" t="inlineStr"/>
      <c r="C284" s="186" t="inlineStr">
        <is>
          <t>ตามแนวทางการรักษาโรคข้อเข่าเสื่อม (OARSI / ACR Guidelines) ยาบรรเทาอาการปวดในรูปแบบใดที่แนะนำให้ใช้เป็น First-line pharmacological therapy สำหรับโรคข้อเข่าเสื่อมก่อนการใช้ยาแก้ปวดชนิดรับประทาน เนื่องจากมีประสิทธิภาพดีและปลอดภัยต่อระบบทางเดินอาหารและไต</t>
        </is>
      </c>
      <c r="D284" s="186" t="n"/>
      <c r="E284" s="186" t="inlineStr">
        <is>
          <t>Topical NSAIDs (เช่น Diclofenac gel ทาบริเวณข้อเข่า)</t>
        </is>
      </c>
      <c r="F284" s="186" t="inlineStr">
        <is>
          <t>Oral Tramadol</t>
        </is>
      </c>
      <c r="G284" s="186" t="inlineStr">
        <is>
          <t>Oral Prednisolone ขนาดสูง</t>
        </is>
      </c>
      <c r="H284" s="186" t="inlineStr">
        <is>
          <t>Intra-articular Hyaluronic acid</t>
        </is>
      </c>
      <c r="I284" s="186" t="inlineStr">
        <is>
          <t>Glucosamine sulfate ขนาดสูง</t>
        </is>
      </c>
      <c r="J284" s="185" t="n">
        <v>1</v>
      </c>
      <c r="K284" s="186" t="inlineStr">
        <is>
          <t>✅ คำตอบที่ถูกต้อง: ข้อ ก. Topical NSAIDs (เช่น Diclofenac gel ทาบริเวณข้อเข่า)
🎯 ทำไมข้อนี้ถึงถูก:
- คำตอบที่ถูกต้อง: ข้อ ก. Topical NSAIDs (เช่น Diclofenac gel ทาบริเวณข้อเข่า)
- ทำไมข้อนี้ถึงถูก: Topical NSAIDs ได้รับการแนะนำอย่างหนักแน่นเป็น First-line treatment สำหรับข้อเข่าเสื่อม เนื่องจากตัวยาซึมเข้าสู่เนื้อเยื่อข้อต่อได้ดี มีประสิทธิภาพระงับปวดเทียบเท่ากับยารับประทาน แต่มีระดับยาในกระแสเลือดต่ำมาก (&lt; 5-10%) จึงปลอดภัยต่อระบบทางเดินอาหาร หัวใจ และไต
🔍 ข้ออื่นผิดเพราะอะไร:
• ข้อ ข.: Tramadol เป็นโอปิออยด์ เสี่ยงต่อการเสพติดและมึนงงหกล้มในผู้สูงอายุ
• ข้อ ค.: สเตียรอยด์รับประทานมีข้อห้ามใช้ในการรักษา OA
• ข้อ ง.: มีหลักฐานประสิทธิผลที่ขัดแย้งและไม่จัดเป็น first-line
• ข้อ จ.: (Glucosamine sulfate ขนาดสูง): ไม่ใช่คำตอบที่ถูกต้องตามแนวทางเวชปฏิบัติและหลักวิชาการทางเภสัชกรรมสำหรับกรณีนี้</t>
        </is>
      </c>
      <c r="L284" s="186" t="n"/>
      <c r="M284" s="186" t="inlineStr">
        <is>
          <t>Musculoskeletal</t>
        </is>
      </c>
      <c r="N284" s="186" t="inlineStr">
        <is>
          <t>Osteoarthritis</t>
        </is>
      </c>
      <c r="O284" s="185" t="inlineStr">
        <is>
          <t>Clinic</t>
        </is>
      </c>
      <c r="P284" s="186" t="inlineStr">
        <is>
          <t>รุ่น RxCU83</t>
        </is>
      </c>
      <c r="Q284" s="185" t="inlineStr">
        <is>
          <t>แบบฝึกหัด</t>
        </is>
      </c>
      <c r="R284" s="185" t="inlineStr">
        <is>
          <t>Quiz เตรียมสอบ CC1 RxCU83</t>
        </is>
      </c>
      <c r="S284" s="185" t="n"/>
    </row>
    <row r="285">
      <c r="A285" s="185" t="n">
        <v>283</v>
      </c>
      <c r="B285" s="186" t="inlineStr">
        <is>
          <t>ผู้ป่วยชายไทยอายุ 45 ปี มีอาการปวด บวม แดง ร้อนอย่างรุนแรงที่ข้อโคนนิ้วหัวแม่เท้าข้างขวา (First MTP joint: Podagra) เกิดขึ้นเฉียบพลันหลังไปร่วมงานเลี้ยงสังสรรค์รับประทานอาหารทะเลและดื่มเบียร์ ตรวจพบระดับกรดยูริก 9.2 mg/dL</t>
        </is>
      </c>
      <c r="C285" s="186" t="inlineStr">
        <is>
          <t>ยาในกลุ่มใดที่สามารถเลือกใช้เป็น First-line therapy ในการรักษาข้ออักเสบเกาต์เฉียบพลัน (Acute gout flare) ในผู้ป่วยรายนี้</t>
        </is>
      </c>
      <c r="D285" s="186" t="n"/>
      <c r="E285" s="186" t="inlineStr">
        <is>
          <t>ยาต้านการอักเสบที่ไม่ใช่สเตียรอยด์ (NSAIDs เช่น Indomethacin, Naproxen)</t>
        </is>
      </c>
      <c r="F285" s="186" t="inlineStr">
        <is>
          <t>ยา Colchicine ขนาดต่ำ</t>
        </is>
      </c>
      <c r="G285" s="186" t="inlineStr">
        <is>
          <t>คอร์ติโคสเตียรอยด์ชนิดรับประทาน (Oral corticosteroids เช่น Prednisolone)</t>
        </is>
      </c>
      <c r="H285" s="186" t="inlineStr">
        <is>
          <t>ยาลดกรดยูริก Allopurinol ขนาดสูงทันที</t>
        </is>
      </c>
      <c r="I285" s="186" t="inlineStr">
        <is>
          <t>ถูกทั้งข้อ ก. ข. และ ค.</t>
        </is>
      </c>
      <c r="J285" s="185" t="n">
        <v>5</v>
      </c>
      <c r="K285" s="186" t="inlineStr">
        <is>
          <t>✅ คำตอบที่ถูกต้อง: ข้อ จ. ถูกทั้งข้อ ก. ข. และ ค.
🎯 ทำไมข้อนี้ถึงถูก:
- คำตอบที่ถูกต้อง: ข้อ จ. ถูกทั้งข้อ ก. ข. และ ค.
- ทำไมข้อนี้ถึงถูก: ตามแนวทางการรักษาโรคเกาต์ (ACR Guideline) ยาอันดับแรกในการรักษาข้ออักเสบเกาต์เฉียบพลันสามารถเลือกใช้ได้ 3 กลุ่มตามความเหมาะสมและข้อห้ามใช้ของผู้ป่วย ได้แก่ Colchicine, NSAIDs หรือ Systemic Corticosteroids
🔍 ข้ออื่นผิดเพราะอะไร:
• ข้อ ก.: (ยาต้านการอักเสบที่ไม่ใช่สเตียรอยด์ (NSAIDs เช่น Indomethacin, Naproxen)): ไม่ใช่คำตอบที่ถูกต้องตามแนวทางเวชปฏิบัติและหลักวิชาการทางเภสัชกรรมสำหรับกรณีนี้
• ข้อ ข.: (ยา Colchicine ขนาดต่ำ): ไม่ใช่คำตอบที่ถูกต้องตามแนวทางเวชปฏิบัติและหลักวิชาการทางเภสัชกรรมสำหรับกรณีนี้
• ข้อ ค.: (คอร์ติโคสเตียรอยด์ชนิดรับประทาน (Oral corticosteroids เช่น Prednisolone)): ไม่ใช่คำตอบที่ถูกต้องตามแนวทางเวชปฏิบัติและหลักวิชาการทางเภสัชกรรมสำหรับกรณีนี้
• ข้อ ง.: การเริ่ม Allopurinol ในขณะที่ข้อกำลังอักเสบเฉียบพลันโดยไม่มี anti-inflammatory cover จะทำให้ระดับยูริกในเลือดเปลี่ยนแปลงรวดเร็วจนกระตุ้นให้ข้ออักเสบรุนแรงและยาวนานขึ้น</t>
        </is>
      </c>
      <c r="L285" s="186" t="n"/>
      <c r="M285" s="186" t="inlineStr">
        <is>
          <t>Musculoskeletal</t>
        </is>
      </c>
      <c r="N285" s="186" t="inlineStr">
        <is>
          <t>Gout &amp; Hyperuricemia</t>
        </is>
      </c>
      <c r="O285" s="185" t="inlineStr">
        <is>
          <t>Clinic</t>
        </is>
      </c>
      <c r="P285" s="186" t="inlineStr">
        <is>
          <t>รุ่น RxCU83</t>
        </is>
      </c>
      <c r="Q285" s="185" t="inlineStr">
        <is>
          <t>แบบฝึกหัด</t>
        </is>
      </c>
      <c r="R285" s="185" t="inlineStr">
        <is>
          <t>Quiz เตรียมสอบ CC1 RxCU83</t>
        </is>
      </c>
      <c r="S285" s="185" t="n"/>
    </row>
    <row r="286">
      <c r="A286" s="185" t="n">
        <v>284</v>
      </c>
      <c r="B286" s="186" t="inlineStr"/>
      <c r="C286" s="186" t="inlineStr">
        <is>
          <t>ขนาดและวิธีการบริหารยา Colchicine ในการรักษาข้ออักเสบเกาต์เฉียบพลัน (Acute gout flare) ที่แนะนำตามแนวทางเวชปฏิบัติปัจจุบัน เพื่อให้ได้ผลการรักษาสูงสุดและลดผลข้างเคียงทางเดินอาหารคือข้อใด</t>
        </is>
      </c>
      <c r="D286" s="186" t="n"/>
      <c r="E286" s="186" t="inlineStr">
        <is>
          <t>รับประทานครั้งละ 1 เม็ด (0.6 mg) ทุก 2 ชั่วโมงจนกว่าจะหายปวดหรือเกิดอาการท้องเสีย</t>
        </is>
      </c>
      <c r="F286" s="186" t="inlineStr">
        <is>
          <t>รับประทาน 1.2 mg (2 เม็ด) ทันทีที่เริ่มมีอาการ ตามด้วย 0.6 mg (1 เม็ด) ในอีก 1 ชั่วโมงต่อมา (รวมเป็น 1.8 mg ในวันแรก) จากนั้นวันถัดไปรับประทานวันละ 1-2 เม็ด</t>
        </is>
      </c>
      <c r="G286" s="186" t="inlineStr">
        <is>
          <t>รับประทานครั้งละ 2 เม็ด วันละ 3 ครั้ง ต่อเนื่องเป็นเวลา 7 วัน</t>
        </is>
      </c>
      <c r="H286" s="186" t="inlineStr">
        <is>
          <t>รับประทาน 0.6 mg สัปดาห์ละ 1 ครั้ง</t>
        </is>
      </c>
      <c r="I286" s="186" t="inlineStr">
        <is>
          <t>ฉีดยา Colchicine เข้าหลอดเลือดดำทันที</t>
        </is>
      </c>
      <c r="J286" s="185" t="n">
        <v>2</v>
      </c>
      <c r="K286" s="186" t="inlineStr">
        <is>
          <t>✅ คำตอบที่ถูกต้อง: ข้อ ข. รับประทาน 1.2 mg (2 เม็ด) ทันทีที่เริ่มมีอาการ ตามด้วย 0.6 mg (1 เม็ด) ในอีก 1 ชั่วโมงต่อมา (รวมเป็น 1.8 mg ในวันแรก) จากนั้นวันถัดไปรับประทานวันละ 1-2 เม็ด
🎯 ทำไมข้อนี้ถึงถูก:
- คำตอบที่ถูกต้อง: ข้อ ข. รับประทาน 1.2 mg (2 เม็ด) ทันทีที่เริ่มมีอาการ ตามด้วย 0.6 mg (1 เม็ด) ในอีก 1 ชั่วโมงต่อมา (รวมเป็น 1.8 mg ในวันแรก) จากนั้นวันถัดไปรับประทานวันละ 1-2 เม็ด
- ทำไมข้อนี้ถึงถูก: การศึกษา AGREE trial ยืนยันว่าการให้ Low-dose colchicine (1.2 mg stat ตามด้วย 0.6 mg ในอีก 1 ชม.) มีประสิทธิภาพในการระงับปวดเทียบเท่ากับสูตร high-dose แบบเดิม แต่ลดอาการข้างเคียงท้องเสีย คลื่นไส้ อาเจียนได้อย่างมีนัยสำคัญ
🔍 ข้ออื่นผิดเพราะอะไร:
• ข้อ ก.: การกินทุก 2 ชม. จนท้องเสียเป็นสูตรโบราณที่เป็นพิษสูงและยกเลิกแล้ว
• ข้อ ค.: ขนาดยาสูงเกินไป เสี่ยงต่อพิษไขกระดูกฝ่อและไตวาย
• ข้อ ง.: ขนาดยาไม่เพียงพอในการรักษาภาวะเฉียบพลัน
• ข้อ จ.: ยาฉีด Colchicine IV มีความเป็นพิษรุนแรงถึงแก่ชีวิตและถูกถอนทะเบียนแล้ว</t>
        </is>
      </c>
      <c r="L286" s="186" t="n"/>
      <c r="M286" s="186" t="inlineStr">
        <is>
          <t>Musculoskeletal</t>
        </is>
      </c>
      <c r="N286" s="186" t="inlineStr">
        <is>
          <t>Gout &amp; Hyperuricemia</t>
        </is>
      </c>
      <c r="O286" s="185" t="inlineStr">
        <is>
          <t>Clinic</t>
        </is>
      </c>
      <c r="P286" s="186" t="inlineStr">
        <is>
          <t>รุ่น RxCU83</t>
        </is>
      </c>
      <c r="Q286" s="185" t="inlineStr">
        <is>
          <t>แบบฝึกหัด</t>
        </is>
      </c>
      <c r="R286" s="185" t="inlineStr">
        <is>
          <t>Quiz เตรียมสอบ CC1 RxCU83</t>
        </is>
      </c>
      <c r="S286" s="185" t="n"/>
    </row>
    <row r="287">
      <c r="A287" s="185" t="n">
        <v>285</v>
      </c>
      <c r="B287" s="186" t="inlineStr"/>
      <c r="C287" s="186" t="inlineStr">
        <is>
          <t>ข้อใดต่อไปนี้เป็นข้อบ่งชี้ที่ชัดเจนในการเริ่มยาควบคุมและลดระดับกรดยูริกในเลือดระยะยาว (Urate-Lowering Therapy: ULT เช่น Allopurinol) ในผู้ป่วยโรคเกาต์</t>
        </is>
      </c>
      <c r="D287" s="186" t="n"/>
      <c r="E287" s="186" t="inlineStr">
        <is>
          <t>ผู้ป่วยที่มีก้อนโทฟัส (Tophi) จากการตรวจร่างกายหรือภาพถ่ายรังสี</t>
        </is>
      </c>
      <c r="F287" s="186" t="inlineStr">
        <is>
          <t>ผู้ป่วยที่มีการทำลายของข้อต่อจากโรคเกาต์ (Radiographic damage from gout)</t>
        </is>
      </c>
      <c r="G287" s="186" t="inlineStr">
        <is>
          <t>ผู้ป่วยที่มีอาการข้ออักเสบเกาต์กำเริบบ่อยตั้งแต่ 2 ครั้งขึ้นไปต่อปี (&gt;= 2 flares per year)</t>
        </is>
      </c>
      <c r="H287" s="186" t="inlineStr">
        <is>
          <t>ผู้ป่วยโรคเกาต์ที่มีโรคนิ่วในไตชนิดกรดยูริก (Urolithiasis) หรือโรคไตเรื้อรังตั้งแต่ระยะ 3 ขึ้นไป</t>
        </is>
      </c>
      <c r="I287" s="186" t="inlineStr">
        <is>
          <t>ถูกทุกข้อ</t>
        </is>
      </c>
      <c r="J287" s="185" t="n">
        <v>5</v>
      </c>
      <c r="K287" s="186" t="inlineStr">
        <is>
          <t>✅ คำตอบที่ถูกต้อง: ข้อ จ. ถูกทุกข้อ
🎯 ทำไมข้อนี้ถึงถูก:
- คำตอบที่ถูกต้อง: ข้อ จ. ถูกทุกข้อ
- ทำไมข้อนี้ถึงถูก: ตามแนวทางการดูแลรักษาโรคเกาต์ของ ACR และสมาคมรูมาติสซั่มแห่งประเทศไทย ทุกข้อที่กล่าวมา (ก้อนโทฟัส, กระดูกถูกทำลาย, กำเริบ &gt;= 2 ครั้ง/ปี, มีนิ่วในไต หรือไตเรื้อรัง) ล้วนเป็นข้อบ่งชี้ที่ชัดเจนในการเริ่มยา ULT
🔍 ข้ออื่นผิดเพราะอะไร:
• ข้อ ก.: ถึง ง. ล้วนเป็นข้อบ่งชี้มาตรฐานของการเริ่มยา ULT
• ข้อ ข.: (ผู้ป่วยที่มีการทำลายของข้อต่อจากโรคเกาต์ (Radiographic damage from gout)): ไม่ใช่คำตอบที่ถูกต้องตามแนวทางเวชปฏิบัติและหลักวิชาการทางเภสัชกรรมสำหรับกรณีนี้
• ข้อ ค.: (ผู้ป่วยที่มีอาการข้ออักเสบเกาต์กำเริบบ่อยตั้งแต่ 2 ครั้งขึ้นไปต่อปี (&gt;= 2 flares per year)): ไม่ใช่คำตอบที่ถูกต้องตามแนวทางเวชปฏิบัติและหลักวิชาการทางเภสัชกรรมสำหรับกรณีนี้
• ข้อ ง.: (ผู้ป่วยโรคเกาต์ที่มีโรคนิ่วในไตชนิดกรดยูริก (Urolithiasis) หรือโรคไตเรื้อรังตั้งแต่ระยะ 3 ขึ้นไป): ไม่ใช่คำตอบที่ถูกต้องตามแนวทางเวชปฏิบัติและหลักวิชาการทางเภสัชกรรมสำหรับกรณีนี้</t>
        </is>
      </c>
      <c r="L287" s="186" t="n"/>
      <c r="M287" s="186" t="inlineStr">
        <is>
          <t>Musculoskeletal</t>
        </is>
      </c>
      <c r="N287" s="186" t="inlineStr">
        <is>
          <t>Gout &amp; Hyperuricemia</t>
        </is>
      </c>
      <c r="O287" s="185" t="inlineStr">
        <is>
          <t>Clinic</t>
        </is>
      </c>
      <c r="P287" s="186" t="inlineStr">
        <is>
          <t>รุ่น RxCU83</t>
        </is>
      </c>
      <c r="Q287" s="185" t="inlineStr">
        <is>
          <t>แบบฝึกหัด</t>
        </is>
      </c>
      <c r="R287" s="185" t="inlineStr">
        <is>
          <t>Quiz เตรียมสอบ CC1 RxCU83</t>
        </is>
      </c>
      <c r="S287" s="185" t="n"/>
    </row>
    <row r="288">
      <c r="A288" s="185" t="n">
        <v>286</v>
      </c>
      <c r="B288" s="186" t="inlineStr"/>
      <c r="C288" s="186" t="inlineStr">
        <is>
          <t>ก่อนที่จะเริ่มสั่งจ่ายยา Allopurinol ให้แก่ผู้ป่วยโรคเกาต์ในประเทศไทย สำนักงานหลักประกันสุขภาพแห่งชาติ (สปสช.) และกระทรวงสาธารณสุข แนะนำให้ตรวจคัดกรองยีนใดเพื่อป้องกันการเกิดภาวะแพ้ยารุนแรงชนิด SCARs (เช่น SJS/TEN หรือ DRESS)</t>
        </is>
      </c>
      <c r="D288" s="186" t="n"/>
      <c r="E288" s="186" t="inlineStr">
        <is>
          <t>HLA-B1502</t>
        </is>
      </c>
      <c r="F288" s="186" t="inlineStr">
        <is>
          <t>HLA-B5701</t>
        </is>
      </c>
      <c r="G288" s="186" t="inlineStr">
        <is>
          <t>HLA-B5801</t>
        </is>
      </c>
      <c r="H288" s="186" t="inlineStr">
        <is>
          <t>HLA-B3505</t>
        </is>
      </c>
      <c r="I288" s="186" t="inlineStr">
        <is>
          <t>CYP2C93</t>
        </is>
      </c>
      <c r="J288" s="185" t="n">
        <v>3</v>
      </c>
      <c r="K288" s="186" t="inlineStr">
        <is>
          <t>✅ คำตอบที่ถูกต้อง: ข้อ ค. HLA-B5801
🎯 ทำไมข้อนี้ถึงถูก:
- คำตอบที่ถูกต้อง: ข้อ ค. HLA-B5801
- ทำไมข้อนี้ถึงถูก: การตรวจพบอัลลีล HLA-B5801 มีความสัมพันธ์อย่างสูงมากกับความเสี่ยงการเกิด Allopurinol-induced Severe Cutaneous Adverse Reactions (SCARs) ในประชากรไทยและเอเชีย การตรวจคัดกรองก่อนเริ่มยาจึงช่วยลดอัตราการเกิดผื่นแพ้ยารุนแรงได้อย่างมีนัยสำคัญ
🔍 ข้ออื่นผิดเพราะอะไร:
• ข้อ ก.: HLA-B1502 สัมพันธ์กับการแพ้ยา Carbamazepine
• ข้อ ข.: HLA-B5701 สัมพันธ์กับการแพ้ยา Abacavir
• ข้อ ง.: HLA-B3505 สัมพันธ์กับการแพ้ยา Nevirapine
• ข้อ จ.: CYP2C93 เกี่ยวข้องกับการเมแทบอลิซึมของ Warfarin</t>
        </is>
      </c>
      <c r="L288" s="186" t="n"/>
      <c r="M288" s="186" t="inlineStr">
        <is>
          <t>Musculoskeletal</t>
        </is>
      </c>
      <c r="N288" s="186" t="inlineStr">
        <is>
          <t>Gout &amp; Hyperuricemia</t>
        </is>
      </c>
      <c r="O288" s="185" t="inlineStr">
        <is>
          <t>Clinic</t>
        </is>
      </c>
      <c r="P288" s="186" t="inlineStr">
        <is>
          <t>รุ่น RxCU83</t>
        </is>
      </c>
      <c r="Q288" s="185" t="inlineStr">
        <is>
          <t>แบบฝึกหัด</t>
        </is>
      </c>
      <c r="R288" s="185" t="inlineStr">
        <is>
          <t>Quiz เตรียมสอบ CC1 RxCU83</t>
        </is>
      </c>
      <c r="S288" s="185" t="n"/>
    </row>
    <row r="289">
      <c r="A289" s="185" t="n">
        <v>287</v>
      </c>
      <c r="B289" s="186" t="inlineStr"/>
      <c r="C289" s="186" t="inlineStr">
        <is>
          <t>เมื่อเริ่มให้ยาลดกรดยูริก (Urate-Lowering Therapy: ULT เช่น Allopurinol หรือ Febuxostat) เหตุใดจึงจำเป็นต้องสั่งจ่ายยาแก้อักเสบขนาดต่ำ (เช่น Colchicine 0.6 mg วันละ 1-2 ครั้ง หรือ Low-dose NSAID) ควบคู่ไปด้วยเสมอ</t>
        </is>
      </c>
      <c r="D289" s="186" t="n"/>
      <c r="E289" s="186" t="inlineStr">
        <is>
          <t>เพื่อช่วยเสริมฤทธิ์การยับยั้งเอนไซม์ Xanthine Oxidase</t>
        </is>
      </c>
      <c r="F289" s="186" t="inlineStr">
        <is>
          <t>เพื่อป้องกันการกำเริบของข้ออักเสบเกาต์เฉียบพลัน (Anti-inflammatory prophylaxis against mobilization flares) ในช่วง 3-6 เดือนแรกของการเริ่มยา</t>
        </is>
      </c>
      <c r="G289" s="186" t="inlineStr">
        <is>
          <t>เพื่อป้องกันผลข้างเคียงต่อตับของ Allopurinol</t>
        </is>
      </c>
      <c r="H289" s="186" t="inlineStr">
        <is>
          <t>เพื่อเร่งให้ก้อนโทฟัสสลายตัวเร็วขึ้น</t>
        </is>
      </c>
      <c r="I289" s="186" t="inlineStr">
        <is>
          <t>เพื่อปรับค่า pH ของปัสสาวะให้เป็นด่าง</t>
        </is>
      </c>
      <c r="J289" s="185" t="n">
        <v>2</v>
      </c>
      <c r="K289" s="186" t="inlineStr">
        <is>
          <t>✅ คำตอบที่ถูกต้อง: ข้อ ข. เพื่อป้องกันการกำเริบของข้ออักเสบเกาต์เฉียบพลัน (Anti-inflammatory prophylaxis against mobilization flares) ในช่วง 3-6 เดือนแรกของการเริ่มยา
🎯 ทำไมข้อนี้ถึงถูก:
- คำตอบที่ถูกต้อง: ข้อ ข. เพื่อป้องกันการกำเริบของข้ออักเสบเกาต์เฉียบพลัน (Anti-inflammatory prophylaxis against mobilization flares) ในช่วง 3-6 เดือนแรกของการเริ่มยา
- ทำไมข้อนี้ถึงถูก: เมื่อเริ่มยา ULT ระดับกรดยูริกในเลือดจะลดลงอย่างรวดเร็ว ส่งผลให้ผลึก monosodium urate ที่เกาะตามข้อต่อเกิดการละลายตัวและแตกกระจาย (Crystal mobilization) กระตุ้นให้เกิดข้ออักเสบเฉียบพลันรุนแรง จึงจำเป็นต้องให้ยาป้องกันการกำเริบต่อเนื่องอย่างน้อย 3-6 เดือน
🔍 ข้ออื่นผิดเพราะอะไร:
• ข้อ ก.: Colchicine ไม่ได้ยับยั้ง Xanthine Oxidase
• ข้อ ค.: ไม่ได้ป้องกันตับอักเสบ
• ข้อ ง.: การสลายก้อนโทฟัสขึ้นอยู่กับระดับยูริกที่ลดลง ไม่ใช่จาก colchicine
• ข้อ จ.: สารที่ปรับปัสสาวะเป็นด่างคือ Sodium bicarbonate หรือ Potassium citrate</t>
        </is>
      </c>
      <c r="L289" s="186" t="n"/>
      <c r="M289" s="186" t="inlineStr">
        <is>
          <t>Musculoskeletal</t>
        </is>
      </c>
      <c r="N289" s="186" t="inlineStr">
        <is>
          <t>Gout &amp; Hyperuricemia</t>
        </is>
      </c>
      <c r="O289" s="185" t="inlineStr">
        <is>
          <t>Clinic</t>
        </is>
      </c>
      <c r="P289" s="186" t="inlineStr">
        <is>
          <t>รุ่น RxCU83</t>
        </is>
      </c>
      <c r="Q289" s="185" t="inlineStr">
        <is>
          <t>แบบฝึกหัด</t>
        </is>
      </c>
      <c r="R289" s="185" t="inlineStr">
        <is>
          <t>Quiz เตรียมสอบ CC1 RxCU83</t>
        </is>
      </c>
      <c r="S289" s="185" t="n"/>
    </row>
    <row r="290">
      <c r="A290" s="185" t="n">
        <v>288</v>
      </c>
      <c r="B290" s="186" t="inlineStr"/>
      <c r="C290" s="186" t="inlineStr">
        <is>
          <t>เป้าหมายของระดับกรดยูริกในเลือด (Target Serum Uric Acid) ในการรักษาผู้ป่วยโรคเกาต์เรื้อรังทั่วไปที่ไม่มีก้อนโทฟัส เพื่อป้องกันการเกิดผลึกใหม่และทำให้ผลึกเดิมค่อยๆ ละลายหมดไปคือข้อใด</t>
        </is>
      </c>
      <c r="D290" s="186" t="n"/>
      <c r="E290" s="186" t="inlineStr">
        <is>
          <t>Serum Uric Acid &lt; 6.0 mg/dL (หรือ &lt; 360 umol/L)</t>
        </is>
      </c>
      <c r="F290" s="186" t="inlineStr">
        <is>
          <t>Serum Uric Acid &lt; 7.0 mg/dL</t>
        </is>
      </c>
      <c r="G290" s="186" t="inlineStr">
        <is>
          <t>Serum Uric Acid &lt; 8.0 mg/dL</t>
        </is>
      </c>
      <c r="H290" s="186" t="inlineStr">
        <is>
          <t>Serum Uric Acid &lt; 9.0 mg/dL</t>
        </is>
      </c>
      <c r="I290" s="186" t="inlineStr">
        <is>
          <t>ไม่จำเป็นต้องติดตามระดับยูริก ดูแค่อาการปวดข้อ</t>
        </is>
      </c>
      <c r="J290" s="185" t="n">
        <v>1</v>
      </c>
      <c r="K290" s="186" t="inlineStr">
        <is>
          <t>✅ คำตอบที่ถูกต้อง: ข้อ ก. Serum Uric Acid &lt; 6.0 mg/dL (หรือ &lt; 360 umol/L)
🎯 ทำไมข้อนี้ถึงถูก:
- คำตอบที่ถูกต้อง: ข้อ ก. Serum Uric Acid &lt; 6.0 mg/dL (หรือ &lt; 360 umol/L)
- ทำไมข้อนี้ถึงถูก: ขีดจำกัดความสามารถในการละลายของผลึก Monosodium Urate ในกระแสเลือดอยู่ที่ประมาณ 6.8 mg/dL ดังนั้นการควบคุมระดับ Serum Uric Acid ให้ต่ำกว่า 6.0 mg/dL (และ &lt; 5.0 mg/dL ในผู้ป่วยที่มีก้อนโทฟัส) จะช่วยป้องกันการตกผลึกใหม่และสลายผลึกเดิมได้อย่างสมบูรณ์
🔍 ข้ออื่นผิดเพราะอะไร:
• ข้อ ข.: ระดับยูริกยังสูงกว่าจุดอิ่มตัว ทำให้ผลึกยังคงสะสมและทำลายข้อต่อเนื่อง
• ข้อ ค.: (Serum Uric Acid &lt; 8.0 mg/dL): ไม่ใช่คำตอบที่ถูกต้องตามแนวทางเวชปฏิบัติและหลักวิชาการทางเภสัชกรรมสำหรับกรณีนี้
• ข้อ ง.: (Serum Uric Acid &lt; 9.0 mg/dL): ไม่ใช่คำตอบที่ถูกต้องตามแนวทางเวชปฏิบัติและหลักวิชาการทางเภสัชกรรมสำหรับกรณีนี้
• ข้อ จ.: การรักษาโรคเกาต์ต้องใช้หลัก Treat-to-Target ติดตามระดับยูริกเป็นหลัก</t>
        </is>
      </c>
      <c r="L290" s="186" t="n"/>
      <c r="M290" s="186" t="inlineStr">
        <is>
          <t>Musculoskeletal</t>
        </is>
      </c>
      <c r="N290" s="186" t="inlineStr">
        <is>
          <t>Gout &amp; Hyperuricemia</t>
        </is>
      </c>
      <c r="O290" s="185" t="inlineStr">
        <is>
          <t>Clinic</t>
        </is>
      </c>
      <c r="P290" s="186" t="inlineStr">
        <is>
          <t>รุ่น RxCU83</t>
        </is>
      </c>
      <c r="Q290" s="185" t="inlineStr">
        <is>
          <t>แบบฝึกหัด</t>
        </is>
      </c>
      <c r="R290" s="185" t="inlineStr">
        <is>
          <t>Quiz เตรียมสอบ CC1 RxCU83</t>
        </is>
      </c>
      <c r="S290" s="185" t="n"/>
    </row>
    <row r="291">
      <c r="A291" s="185" t="n">
        <v>289</v>
      </c>
      <c r="B291" s="186" t="inlineStr"/>
      <c r="C291" s="186" t="inlineStr">
        <is>
          <t>ตามเกณฑ์ขององค์การอนามัยโลก (WHO) การตรวจวัดความหนาแน่นของมวลกระดูกด้วยเครื่อง DXA scan ค่า T-score ในข้อใดที่ให้การวินิจฉัยว่าเป็น โรคกระดูกพรุน (Osteoporosis)</t>
        </is>
      </c>
      <c r="D291" s="186" t="n"/>
      <c r="E291" s="186" t="inlineStr">
        <is>
          <t>T-score มากกว่าหรือเท่ากับ -1.0 SD</t>
        </is>
      </c>
      <c r="F291" s="186" t="inlineStr">
        <is>
          <t>T-score ระหว่าง -1.0 ถึง -2.5 SD</t>
        </is>
      </c>
      <c r="G291" s="186" t="inlineStr">
        <is>
          <t>T-score น้อยกว่าหรือเท่ากับ -2.5 SD (T-score &lt;= -2.5)</t>
        </is>
      </c>
      <c r="H291" s="186" t="inlineStr">
        <is>
          <t>T-score = 0 SD</t>
        </is>
      </c>
      <c r="I291" s="186" t="inlineStr">
        <is>
          <t>T-score มากกว่า +1.0 SD</t>
        </is>
      </c>
      <c r="J291" s="185" t="n">
        <v>3</v>
      </c>
      <c r="K291" s="186" t="inlineStr">
        <is>
          <t>✅ คำตอบที่ถูกต้อง: ข้อ ค. T-score น้อยกว่าหรือเท่ากับ -2.5 SD (T-score &lt;= -2.5)
🎯 ทำไมข้อนี้ถึงถูก:
- คำตอบที่ถูกต้อง: ข้อ ค. T-score น้อยกว่าหรือเท่ากับ -2.5 SD (T-score &lt;= -2.5)
- ทำไมข้อนี้ถึงถูก: เกณฑ์การวินิจฉัยของ WHO กำหนดว่า: T-score &gt;= -1.0 คือ กระดูกปกติ (Normal), T-score ระหว่าง -1.0 ถึง -2.5 คือ ภาวะกระดูกบาง (Osteopenia), และ T-score &lt;= -2.5 คือ โรคกระดูกพรุน (Osteoporosis)
🔍 ข้ออื่นผิดเพราะอะไร:
• ข้อ ก.: จัดเป็นภาวะมวลกระดูกปกติ (Normal bone mass)
• ข้อ ข.: จัดเป็นภาวะกระดูกบาง (Osteopenia)
• ข้อ ง.: จัดเป็นมวลกระดูกปกติหรือสูงกว่าเกณฑ์
• ข้อ จ.: (T-score มากกว่า +1.0 SD): ไม่ใช่คำตอบที่ถูกต้องตามแนวทางเวชปฏิบัติและหลักวิชาการทางเภสัชกรรมสำหรับกรณีนี้</t>
        </is>
      </c>
      <c r="L291" s="186" t="n"/>
      <c r="M291" s="186" t="inlineStr">
        <is>
          <t>Musculoskeletal</t>
        </is>
      </c>
      <c r="N291" s="186" t="inlineStr">
        <is>
          <t>Osteoporosis</t>
        </is>
      </c>
      <c r="O291" s="185" t="inlineStr">
        <is>
          <t>Clinic</t>
        </is>
      </c>
      <c r="P291" s="186" t="inlineStr">
        <is>
          <t>รุ่น RxCU83</t>
        </is>
      </c>
      <c r="Q291" s="185" t="inlineStr">
        <is>
          <t>แบบฝึกหัด</t>
        </is>
      </c>
      <c r="R291" s="185" t="inlineStr">
        <is>
          <t>Quiz เตรียมสอบ CC1 RxCU83</t>
        </is>
      </c>
      <c r="S291" s="185" t="n"/>
    </row>
    <row r="292">
      <c r="A292" s="185" t="n">
        <v>290</v>
      </c>
      <c r="B292" s="186" t="inlineStr"/>
      <c r="C292" s="186" t="inlineStr">
        <is>
          <t>คำแนะนำในการรับประทานยากลุ่ม Oral Bisphosphonates (เช่น Alendronate 70 mg สัปดาห์ละครั้ง) ข้อใดถูกต้องที่สุดในการป้องกันการเกิดหลอดอาหารอักเสบและเพิ่มการดูดซึมยา</t>
        </is>
      </c>
      <c r="D292" s="186" t="n"/>
      <c r="E292" s="186" t="inlineStr">
        <is>
          <t>รับประทานพร้อมอาหารเช้าและดื่มนมตาม 1 แก้ว</t>
        </is>
      </c>
      <c r="F292" s="186" t="inlineStr">
        <is>
          <t>รับประทานทันทีหลังตื่นนอนตอนเช้าในขณะท้องว่าง พร้อมน้ำเปล่าสะอาด 1 แก้วเต็ม (200-250 mL) และห้ามนอนราบหรือรับประทานอาหารอื่นเป็นเวลาอย่างน้อย 30 นาที</t>
        </is>
      </c>
      <c r="G292" s="186" t="inlineStr">
        <is>
          <t>รับประทานก่อนนอนพร้อมน้ำผลไม้รสเปรี้ยว</t>
        </is>
      </c>
      <c r="H292" s="186" t="inlineStr">
        <is>
          <t>เคี้ยวเม็ดยาให้ละเอียดก่อนกลืนพร้อมน้ำเล็กน้อย</t>
        </is>
      </c>
      <c r="I292" s="186" t="inlineStr">
        <is>
          <t>รับประทานพร้อมกับเม็ดแคลเซียมเสริมเพื่อความสะดวก</t>
        </is>
      </c>
      <c r="J292" s="185" t="n">
        <v>2</v>
      </c>
      <c r="K292" s="186" t="inlineStr">
        <is>
          <t>✅ คำตอบที่ถูกต้อง: ข้อ ข. รับประทานทันทีหลังตื่นนอนตอนเช้าในขณะท้องว่าง พร้อมน้ำเปล่าสะอาด 1 แก้วเต็ม (200-250 mL) และห้ามนอนราบหรือรับประทานอาหารอื่นเป็นเวลาอย่างน้อย 30 นาที
🎯 ทำไมข้อนี้ถึงถูก:
- คำตอบที่ถูกต้อง: ข้อ ข. รับประทานทันทีหลังตื่นนอนตอนเช้าในขณะท้องว่าง พร้อมน้ำเปล่าสะอาด 1 แก้วเต็ม (200-250 mL) และห้ามนอนราบหรือรับประทานอาหารอื่นเป็นเวลาอย่างน้อย 30 นาที
- ทำไมข้อนี้ถึงถูก: Bisphosphonates มี bioavailability ต่ำมาก (&lt; 1%) และถูกรบกวนการดูดซึมโดยอาหารและประจุบวกได้ง่าย จึงต้องรับประทานตอนท้องว่างด้วยน้ำเปล่า และตัวยาระคายเคืองเยื่อบุหลอดอาหารรุนแรง (Chemical esophagitis) จึงต้องดื่มน้ำมากๆ และคงลำตัวตั้งตรงอย่างน้อย 30 นาที
🔍 ข้ออื่นผิดเพราะอะไร:
• ข้อ ก.: แคลเซียมในนมจะจับกับยาทำให้ยาไม่ถูกดูดซึม
• ข้อ ค.: น้ำผลไม้ลดการดูดซึมยา และการนอนราบทำให้ยาไหลย้อนกัดหลอดอาหาร
• ข้อ ง.: ห้ามเคี้ยวหรืออมเม็ดยาเด็ดขาดเพราะทำให้เกิดแผลเปื่อยรุนแรงในช่องปากและหลอดอาหาร
• ข้อ จ.: แคลเซียมขัดขวางการดูดซึมของบิสฟอสโฟเนต ต้องเว้นห่างอย่างน้อย 2 ชั่วโมง</t>
        </is>
      </c>
      <c r="L292" s="186" t="n"/>
      <c r="M292" s="186" t="inlineStr">
        <is>
          <t>Musculoskeletal</t>
        </is>
      </c>
      <c r="N292" s="186" t="inlineStr">
        <is>
          <t>Osteoporosis</t>
        </is>
      </c>
      <c r="O292" s="185" t="inlineStr">
        <is>
          <t>Clinic</t>
        </is>
      </c>
      <c r="P292" s="186" t="inlineStr">
        <is>
          <t>รุ่น RxCU83</t>
        </is>
      </c>
      <c r="Q292" s="185" t="inlineStr">
        <is>
          <t>แบบฝึกหัด</t>
        </is>
      </c>
      <c r="R292" s="185" t="inlineStr">
        <is>
          <t>Quiz เตรียมสอบ CC1 RxCU83</t>
        </is>
      </c>
      <c r="S292" s="185" t="n"/>
    </row>
    <row r="293">
      <c r="A293" s="185" t="n">
        <v>291</v>
      </c>
      <c r="B293" s="186" t="inlineStr"/>
      <c r="C293" s="186" t="inlineStr">
        <is>
          <t>ข้อใดเป็นภาวะแทรกซ้อนที่พบได้น้อยแต่รุนแรงจากการใช้ยากลุ่ม Bisphosphonates หรือ Denosumab ต่อเนื่องเป็นระยะเวลานานหลายปี</t>
        </is>
      </c>
      <c r="D293" s="186" t="n"/>
      <c r="E293" s="186" t="inlineStr">
        <is>
          <t>ภาวะกระดูกขากรรไกรตายจากการขาดเลือด (Osteonecrosis of the Jaw: ONJ)</t>
        </is>
      </c>
      <c r="F293" s="186" t="inlineStr">
        <is>
          <t>ภาวะกระดูกต้นขาหักผิดตำแหน่ง (Atypical Femoral Fractures: AFF)</t>
        </is>
      </c>
      <c r="G293" s="186" t="inlineStr">
        <is>
          <t>ภาวะแคลเซียมในเลือดต่ำ (Hypocalcemia)</t>
        </is>
      </c>
      <c r="H293" s="186" t="inlineStr">
        <is>
          <t>ถูกทั้งข้อ ก. และ ข.</t>
        </is>
      </c>
      <c r="I293" s="186" t="inlineStr">
        <is>
          <t>ถูกทุกข้อ</t>
        </is>
      </c>
      <c r="J293" s="185" t="n">
        <v>5</v>
      </c>
      <c r="K293" s="186" t="inlineStr">
        <is>
          <t>✅ คำตอบที่ถูกต้อง: ข้อ จ. ถูกทุกข้อ
🎯 ทำไมข้อนี้ถึงถูก:
- คำตอบที่ถูกต้อง: ข้อ จ. ถูกทุกข้อ
- ทำไมข้อนี้ถึงถูก: การกดการสลายกระดูก (Antiresorptive therapy) ต่อเนื่องยาวนานทำให้การซ่อมแซม microdamage ของกระดูกลดลง สัมพันธ์กับภาวะ Osteonecrosis of the Jaw (ONJ มักสัมพันธ์กับการถอนฟันหรือทำหัตถการในช่องปาก), Atypical Femoral Fractures (AFF) และอาจพบ Hypocalcemia ได้ จึงต้องเฝ้าระวังทุกข้อ
🔍 ข้ออื่นผิดเพราะอะไร:
• ข้อ ก.: ถึง ค. ล้วนเป็นภาวะแทรกซ้อนที่ได้รับการบันทึกเป็นคำเตือนในฉลากยา Antiresorptive agents ทั้งหมด
• ข้อ ข.: (ภาวะกระดูกต้นขาหักผิดตำแหน่ง (Atypical Femoral Fractures: AFF)): ไม่ใช่คำตอบที่ถูกต้องตามแนวทางเวชปฏิบัติและหลักวิชาการทางเภสัชกรรมสำหรับกรณีนี้
• ข้อ ค.: (ภาวะแคลเซียมในเลือดต่ำ (Hypocalcemia)): ไม่ใช่คำตอบที่ถูกต้องตามแนวทางเวชปฏิบัติและหลักวิชาการทางเภสัชกรรมสำหรับกรณีนี้
• ข้อ ง.: (ถูกทั้งข้อ ก. และ ข.): ไม่ใช่คำตอบที่ถูกต้องตามแนวทางเวชปฏิบัติและหลักวิชาการทางเภสัชกรรมสำหรับกรณีนี้</t>
        </is>
      </c>
      <c r="L293" s="186" t="n"/>
      <c r="M293" s="186" t="inlineStr">
        <is>
          <t>Musculoskeletal</t>
        </is>
      </c>
      <c r="N293" s="186" t="inlineStr">
        <is>
          <t>Osteoporosis</t>
        </is>
      </c>
      <c r="O293" s="185" t="inlineStr">
        <is>
          <t>Clinic</t>
        </is>
      </c>
      <c r="P293" s="186" t="inlineStr">
        <is>
          <t>รุ่น RxCU83</t>
        </is>
      </c>
      <c r="Q293" s="185" t="inlineStr">
        <is>
          <t>แบบฝึกหัด</t>
        </is>
      </c>
      <c r="R293" s="185" t="inlineStr">
        <is>
          <t>Quiz เตรียมสอบ CC1 RxCU83</t>
        </is>
      </c>
      <c r="S293" s="185" t="n"/>
    </row>
    <row r="294">
      <c r="A294" s="185" t="n">
        <v>292</v>
      </c>
      <c r="B294" s="186" t="inlineStr"/>
      <c r="C294" s="186" t="inlineStr">
        <is>
          <t>ปริมาณแคลเซียมธาตุบริสุทธิ์ (Elemental Calcium) และวิตามินดี (Vitamin D3) ที่แนะนำให้ผู้สูงอายุและสตรีวัยหมดประจำเดือนได้รับต่อวัน เพื่อการป้องกันและรักษาโรคกระดูกพรุนคือข้อใด</t>
        </is>
      </c>
      <c r="D294" s="186" t="n"/>
      <c r="E294" s="186" t="inlineStr">
        <is>
          <t>Elemental Calcium 200 mg/วัน และ Vitamin D 100 IU/วัน</t>
        </is>
      </c>
      <c r="F294" s="186" t="inlineStr">
        <is>
          <t>Elemental Calcium 500 mg/วัน และ Vitamin D 200 IU/วัน</t>
        </is>
      </c>
      <c r="G294" s="186" t="inlineStr">
        <is>
          <t>Elemental Calcium 1,000 - 1,200 mg/วัน (รวมจากอาหารและยาเสริม) และ Vitamin D 800 - 1,000 IU/วัน</t>
        </is>
      </c>
      <c r="H294" s="186" t="inlineStr">
        <is>
          <t>Elemental Calcium 3,000 mg/วัน และ Vitamin D 10,000 IU/วัน</t>
        </is>
      </c>
      <c r="I294" s="186" t="inlineStr">
        <is>
          <t>ไม่จำเป็นต้องได้รับแคลเซียม ให้รับประทานเฉพาะวิตามินดีอย่างเดียว</t>
        </is>
      </c>
      <c r="J294" s="185" t="n">
        <v>3</v>
      </c>
      <c r="K294" s="186" t="inlineStr">
        <is>
          <t>✅ คำตอบที่ถูกต้อง: ข้อ ค. Elemental Calcium 1,000 - 1,200 mg/วัน (รวมจากอาหารและยาเสริม) และ Vitamin D 800 - 1,000 IU/วัน
🎯 ทำไมข้อนี้ถึงถูก:
- คำตอบที่ถูกต้อง: ข้อ ค. Elemental Calcium 1,000 - 1,200 mg/วัน (รวมจากอาหารและยาเสริม) และ Vitamin D 800 - 1,000 IU/วัน
- ทำไมข้อนี้ถึงถูก: ตามแนวทางเวชปฏิบัติสากล (NOF/IOF/มูลนิธิโรคกระดูกพรุนแห่งประเทศไทย) แนะนำให้สตรีวัยหมดประจำเดือนและผู้สูงอายุได้รับ Elemental calcium ทั้งสิ้น 1,000-1,200 mg ต่อวัน และ Vitamin D 800-1,000 IU ต่อวัน เพื่อรักษาสมดุลแคลเซียมและการทำงานของเซลล์กระดูก
🔍 ข้ออื่นผิดเพราะอะไร:
• ข้อ ก.: ปริมาณต่ำเกินไปในการรักษาสมดุลมวลกระดูก
• ข้อ ข.: (Elemental Calcium 500 mg/วัน และ Vitamin D 200 IU/วัน): ไม่ใช่คำตอบที่ถูกต้องตามแนวทางเวชปฏิบัติและหลักวิชาการทางเภสัชกรรมสำหรับกรณีนี้
• ข้อ ง.: ปริมาณสูงเกินไป เสี่ยงต่อการเกิดนิ่วในไต (Nephrolithiasis) และหลอดเลือดแข็งตัว
• ข้อ จ.: แคลเซียมเป็นแร่ธาตุโครงสร้างหลักของกระดูก จำเป็นต้องได้รับอย่างเพียงพอ</t>
        </is>
      </c>
      <c r="L294" s="186" t="n"/>
      <c r="M294" s="186" t="inlineStr">
        <is>
          <t>Musculoskeletal</t>
        </is>
      </c>
      <c r="N294" s="186" t="inlineStr">
        <is>
          <t>Osteoporosis</t>
        </is>
      </c>
      <c r="O294" s="185" t="inlineStr">
        <is>
          <t>Clinic</t>
        </is>
      </c>
      <c r="P294" s="186" t="inlineStr">
        <is>
          <t>รุ่น RxCU83</t>
        </is>
      </c>
      <c r="Q294" s="185" t="inlineStr">
        <is>
          <t>แบบฝึกหัด</t>
        </is>
      </c>
      <c r="R294" s="185" t="inlineStr">
        <is>
          <t>Quiz เตรียมสอบ CC1 RxCU83</t>
        </is>
      </c>
      <c r="S294" s="185" t="n"/>
    </row>
    <row r="295">
      <c r="A295" s="185" t="n">
        <v>293</v>
      </c>
      <c r="B295" s="186" t="inlineStr">
        <is>
          <t>ผู้ป่วยชายอายุ 53 ปี โรคประจำตัวเกาต์และโรคความดันโลหิตสูง ได้รับยา Colchicine 0.6 mg วันละครั้ง, Hydrochlorothiazide 25 mg วันละครั้ง และ Moduretic (HCTZ + Amiloride) มีอาการปวดข้อจากโรคเกาต์กำเริบบ่อยขึ้น</t>
        </is>
      </c>
      <c r="C295" s="186" t="inlineStr">
        <is>
          <t>อาหารชนิดใดที่ผู้ป่วยรายนี้ไม่ควรรับประทานมากที่สุดเพื่อป้องกันการกำเริบของโรคเกาต์</t>
        </is>
      </c>
      <c r="D295" s="186" t="n"/>
      <c r="E295" s="186" t="inlineStr">
        <is>
          <t>ต้มยำปลาช่อน</t>
        </is>
      </c>
      <c r="F295" s="186" t="inlineStr">
        <is>
          <t>หมูแดดเดียว</t>
        </is>
      </c>
      <c r="G295" s="186" t="inlineStr">
        <is>
          <t>ตับหวาน (เครื่องในสัตว์)</t>
        </is>
      </c>
      <c r="H295" s="186" t="inlineStr">
        <is>
          <t>แกงบวดฟักทอง</t>
        </is>
      </c>
      <c r="I295" s="186" t="inlineStr">
        <is>
          <t>ปลาหมึกย่าง</t>
        </is>
      </c>
      <c r="J295" s="185" t="n">
        <v>3</v>
      </c>
      <c r="K295" s="186" t="inlineStr">
        <is>
          <t>✅ คำตอบที่ถูกต้อง: ข้อ ค. ตับหวาน
🎯 ทำไมข้อนี้ถึงถูก:
ตับหวานและเครื่องในสัตว์ทุกชนิดจัดเป็นอาหารที่มีสารพิวรีนสูงมาก (&gt; 150 mg พิวรีน / 100 g อาหาร) ซึ่งจะถูกเปลี่ยนเป็นกรดยูริกในร่างกาย กระตุ้นให้เกิดข้ออักเสบเฉียบพลันจากเกาต์ได้โดยตรงและรุนแรงที่สุด (ประกอบกับผู้ป่วยได้รับยาขับปัสสาวะกลุ่มไธอะไซด์ซึ่งลดการขับกรดยูริกที่ไต)
🔍 ข้ออื่นผิดเพราะอะไร:
• ข้อ ก. ผิด เพราะเนื้อปลามีพิวรีนระดับปานกลาง ไม่สูงเท่าเครื่องในสัตว์
• ข้อ ข. ผิด เพราะเนื้อหมูมีพิวรีนระดับปานกลาง
• ข้อ ง. ผิด เพราะฟักทองมีพิวรีนต่ำ
• ข้อ จ. ผิด เพราะอาหารทะเลบางชนิดมีพิวรีนปานกลาง-สูง แต่เครื่องในสัตว์มีความเข้มข้นของพิวรีนสูงสุด</t>
        </is>
      </c>
      <c r="L295" s="186" t="inlineStr">
        <is>
          <t>Clinic</t>
        </is>
      </c>
      <c r="M295" s="186" t="inlineStr">
        <is>
          <t>Musculoskeletal</t>
        </is>
      </c>
      <c r="N295" s="186" t="inlineStr">
        <is>
          <t>Gout &amp; Hyperuricemia</t>
        </is>
      </c>
      <c r="O295" s="185" t="inlineStr">
        <is>
          <t>Clinic</t>
        </is>
      </c>
      <c r="P295" s="186" t="inlineStr">
        <is>
          <t>รุ่น RxCU83</t>
        </is>
      </c>
      <c r="Q295" s="185" t="inlineStr">
        <is>
          <t>แบบฝึกหัด</t>
        </is>
      </c>
      <c r="R295" s="185" t="inlineStr">
        <is>
          <t>Quiz เตรียมสอบ CC1 RxCU83</t>
        </is>
      </c>
      <c r="S295" s="185" t="n"/>
    </row>
    <row r="296">
      <c r="A296" s="185" t="n">
        <v>294</v>
      </c>
      <c r="B296" s="186" t="inlineStr"/>
      <c r="C296" s="186" t="inlineStr">
        <is>
          <t>ข้อใดเป็นประโยชน์สำคัญทางสรีรวิทยาของการให้ Vitamin D ร่วมกับ Calcium ในการรักษาและป้องกันโรคกระดูกพรุน</t>
        </is>
      </c>
      <c r="D296" s="186" t="n"/>
      <c r="E296" s="186" t="inlineStr">
        <is>
          <t>ช่วยเร่งการสะสม calcium ที่กระดูกโดยตรง</t>
        </is>
      </c>
      <c r="F296" s="186" t="inlineStr">
        <is>
          <t>ลดการขับออกของ calcium ที่ไต</t>
        </is>
      </c>
      <c r="G296" s="186" t="inlineStr">
        <is>
          <t>เพิ่มการดูดซึมของ calcium ที่ทางเดินอาหาร (ลำไส้เล็ก)</t>
        </is>
      </c>
      <c r="H296" s="186" t="inlineStr">
        <is>
          <t>ลดการเกิดพิษของแคลเซียมต่อตับ</t>
        </is>
      </c>
      <c r="I296" s="186" t="inlineStr">
        <is>
          <t>เพื่อให้ฟอสเฟตจับกับแคลเซียมได้เร็วขึ้น</t>
        </is>
      </c>
      <c r="J296" s="185" t="n">
        <v>3</v>
      </c>
      <c r="K296" s="186" t="inlineStr">
        <is>
          <t>✅ คำตอบที่ถูกต้อง: ข้อ ค. เพิ่มการดูดซึมของ calcium ที่ทางเดินอาหาร
🎯 ทำไมข้อนี้ถึงถูก:
Active Vitamin D [1,25-(OH)2-D3 หรือ Calcitriol] ออกฤทธิ์กระตุ้นการสังเคราะห์โปรตีน Calbindin-D ในเซลล์เยื่อบุผิวลำไส้เล็ก ทำให้การดูดซึมแคลเซียมและฟอสฟอรัสจากทางเดินอาหารเข้าสู่กระแสเลือดเพิ่มขึ้นอย่างมีนัยสำคัญ
🔍 ข้ออื่นผิดเพราะอะไร:
• ข้อ ก. ผิด เพราะหน้าที่หลักเริ่มต้นคือการเพิ่มการดูดซึมที่ลำไส้
• ข้อ ข. ผิด เพราะการดูดซึมกลับที่ไตถูกควบคุมร่วมกับฮอร์โมน PTH แต่การดูดซึมที่ลำไส้เป็นบทบาทหลักของการเสริมวิตามินดี
• ข้อ ง. ผิด เพราะแคลเซียมไม่ได้ก่อพิษต่อตับ
• ข้อ จ. ผิด เพราะการจับกันเป็นแคลเซียมฟอสเฟตในทางเดินอาหารจะทำให้การละลายลดลง</t>
        </is>
      </c>
      <c r="L296" s="186" t="inlineStr">
        <is>
          <t>Clinic</t>
        </is>
      </c>
      <c r="M296" s="186" t="inlineStr">
        <is>
          <t>Musculoskeletal</t>
        </is>
      </c>
      <c r="N296" s="186" t="inlineStr">
        <is>
          <t>Osteoporosis</t>
        </is>
      </c>
      <c r="O296" s="185" t="inlineStr">
        <is>
          <t>Clinic</t>
        </is>
      </c>
      <c r="P296" s="186" t="inlineStr">
        <is>
          <t>รุ่น RxCU83</t>
        </is>
      </c>
      <c r="Q296" s="185" t="inlineStr">
        <is>
          <t>แบบฝึกหัด</t>
        </is>
      </c>
      <c r="R296" s="185" t="inlineStr">
        <is>
          <t>Quiz เตรียมสอบ CC1 RxCU83</t>
        </is>
      </c>
      <c r="S296" s="185" t="n"/>
    </row>
    <row r="297">
      <c r="A297" s="185" t="n">
        <v>295</v>
      </c>
      <c r="B297" s="186" t="inlineStr">
        <is>
          <t>ผู้ป่วยชายอายุ 19 ปี เข้ารับการผ่าตัด หลังผ่าตัดมีอาการปวดแผล Pain score 8/10 แพทย์สั่งฉีด Morphine 2 mg IV ทุก 4 ชั่วโมงเมื่อมีอาการปวด</t>
        </is>
      </c>
      <c r="C297" s="186" t="inlineStr">
        <is>
          <t>ในวันที่ 1 หลังการผ่าตัด ผู้ป่วยยังคงมีอาการปวดแผลผ่าตัดเฉียบพลันในระดับรุนแรง (Pain score 8/10) ยาแก้ปวดในข้อใด ไม่เหมาะสม อย่างยิ่งที่จะนำมาใช้เป็นยาเดี่ยวเพื่อระงับอาการปวดเฉียบพลันหลังผ่าตัดในผู้ป่วยรายนี้</t>
        </is>
      </c>
      <c r="D297" s="186" t="n"/>
      <c r="E297" s="186" t="inlineStr">
        <is>
          <t>Amitriptyline</t>
        </is>
      </c>
      <c r="F297" s="186" t="inlineStr">
        <is>
          <t>Paracetamol IV</t>
        </is>
      </c>
      <c r="G297" s="186" t="inlineStr">
        <is>
          <t>Ketorolac IV</t>
        </is>
      </c>
      <c r="H297" s="186" t="inlineStr">
        <is>
          <t>Morphine IV</t>
        </is>
      </c>
      <c r="I297" s="186" t="inlineStr">
        <is>
          <t>Fentanyl IV</t>
        </is>
      </c>
      <c r="J297" s="185" t="n">
        <v>1</v>
      </c>
      <c r="K297" s="186" t="inlineStr">
        <is>
          <t>✅ คำตอบที่ถูกต้อง: ข้อ ก. Amitriptyline
🎯 ทำไมข้อนี้ถึงถูก:
Amitriptyline เป็นยากลุ่ม Tricyclic Antidepressant (TCA) ซึ่งออกฤทธิ์ยับยั้งการดูดกลับของ Serotonin และ Norepinephrine เหมาะสำหรับรักษาอาการปวดเรื้อรังจากระบบประสาท (Neuropathic pain) และต้องใช้เวลาในการปรับระดับยานาน 2-4 สัปดาห์จึงจะเห็นผลระงับปวดชัดเจน จึงไม่มีบทบาทและไม่เหมาะสมอย่างยิ่งในการใช้ระงับอาการปวดเฉียบพลันหลังผ่าตัด (Acute severe postoperative pain)
🔍 ข้ออื่นผิดเพราะอะไร:
• ข้อ ข.: Paracetamol IV (Propacetamol) ใช้เป็น Multimodal analgesia เสริมกับ Opioid เพื่อลดปริมาณการใช้ยาแก้ปวดกลุ่มโอปิออยด์ได้
• ข้อ ค.: Ketorolac IV เป็นยาในกลุ่ม NSAIDs ออกฤทธิ์เร็ว เหมาะสำหรับควบคุมอาการปวดปานกลางถึงรุนแรงหลังผ่าตัดระยะสั้น (ไม่เกิน 5 วัน)
• ข้อ ง.: Morphine IV เป็นยามาตรฐานอันดับแรก (Gold standard) ในการควบคุมอาการปวดรุนแรงหลังผ่าตัด
• ข้อ จ.: Fentanyl IV เป็น Strong opioid agonist ที่ออกฤทธิ์เร็วมาก เหมาะสำหรับระงับอาการปวดเฉียบพลันหลังผ่าตัด</t>
        </is>
      </c>
      <c r="L297" s="186" t="inlineStr">
        <is>
          <t>Intermediate</t>
        </is>
      </c>
      <c r="M297" s="186" t="inlineStr">
        <is>
          <t>Musculoskeletal</t>
        </is>
      </c>
      <c r="N297" s="186" t="inlineStr">
        <is>
          <t>Acute Postoperative Pain Management</t>
        </is>
      </c>
      <c r="O297" s="185" t="inlineStr">
        <is>
          <t>Clinic</t>
        </is>
      </c>
      <c r="P297" s="186" t="inlineStr">
        <is>
          <t>[RECONSTRUCTED: ปรับแต่งและเติมเต็มบริบทโจทย์/ตัวเลือกเพื่อความสมบูรณ์] ข้อสอบจริง PLE-CC1 ปี 2567 ข้อ 15</t>
        </is>
      </c>
      <c r="Q297" s="185" t="inlineStr">
        <is>
          <t>ข้อสอบจริง</t>
        </is>
      </c>
      <c r="R297" s="185" t="inlineStr">
        <is>
          <t>2567</t>
        </is>
      </c>
      <c r="S297" s="185" t="inlineStr">
        <is>
          <t>CASE_2567_MORPHINE_01</t>
        </is>
      </c>
    </row>
    <row r="298">
      <c r="A298" s="185" t="n">
        <v>296</v>
      </c>
      <c r="B298" s="186" t="inlineStr">
        <is>
          <t>ผู้ป่วยหญิงอายุ 65 ปี มาโรงพยาบาลด้วยอาการปวด บวม แดง ร้อนอย่างรุนแรงที่บริเวณข้อนิ้วหัวแม่เท้าข้างขวา (First Metatarsophalangeal Joint: Podagra) เป็นมา 12 ชั่วโมง แพทย์วินิจฉัยว่าเป็นภาวะข้ออักเสบเกาต์เฉียบพลัน (Acute Gout Flare) ผลตรวจระดับกรดยูริกในเลือดพบ Serum Uric Acid = 8.5 mg/dL ผู้ป่วยไม่มีโรคประจำตัว ค่าการทำงานของไตและตับปกติ ไม่มีประวัติแพ้ยา</t>
        </is>
      </c>
      <c r="C298" s="186" t="inlineStr">
        <is>
          <t>จากแนวทางเวชปฏิบัติการดูแลรักษาโรคข้ออักเสบเกาต์ของประเทศไทย ยาในข้อใดมีความเหมาะสมสูงสุดในการเลือกใช้เพื่อระงับอาการปวดอักเสบเฉียบพลันในผู้ป่วยรายนี้</t>
        </is>
      </c>
      <c r="D298" s="186" t="n"/>
      <c r="E298" s="186" t="inlineStr">
        <is>
          <t>Naproxen 500 mg รับประทานวันละ 2 ครั้ง หลังอาหารทันที</t>
        </is>
      </c>
      <c r="F298" s="186" t="inlineStr">
        <is>
          <t>Allopurinol 100 mg รับประทานวันละ 1 ครั้ง หลังอาหาร</t>
        </is>
      </c>
      <c r="G298" s="186" t="inlineStr">
        <is>
          <t>Probenecid 500 mg รับประทานวันละ 2 ครั้ง หลังอาหาร</t>
        </is>
      </c>
      <c r="H298" s="186" t="inlineStr">
        <is>
          <t>Tramadol 50 mg รับประทานทุก 6 ชั่วโมง</t>
        </is>
      </c>
      <c r="I298" s="186" t="inlineStr">
        <is>
          <t>Pethidine 50 mg ฉีดเข้ากล้ามเนื้อ</t>
        </is>
      </c>
      <c r="J298" s="185" t="n">
        <v>1</v>
      </c>
      <c r="K298" s="186" t="inlineStr">
        <is>
          <t>✅ คำตอบที่ถูกต้อง: ข้อ ก. Naproxen 500 mg รับประทานวันละ 2 ครั้ง หลังอาหารทันที
🎯 ทำไมข้อนี้ถึงถูก:
ในการรักษาข้ออักเสบเกาต์เฉียบพลัน (Acute Gout Flare) ยาลำดับแรกที่แนะนำคือยากลุ่ม NSAIDs (เช่น Naproxen, Indomethacin) หรือ Colchicine ในขนาดต่ำ หรือ Corticosteroids เพื่อลดการอักเสบของข้ออย่างรวดเร็ว สำหรับยาลดกรดยูริก เช่น Allopurinol หรือ Probenecid ห้าม เริ่มใช้ในระหว่างที่ข้อกำลังอักเสบเฉียบพลัน เนื่องจากจะทำให้ระดับกรดยูริกในเลือดเปลี่ยนแปลงฉับพลัน ส่งผลให้ผลึกยูเรตแตกตัวและข้ออักเสบกำเริบรุนแรงขึ้น
🔍 ข้ออื่นผิดเพราะอะไร:
• ข้อ ข.: Allopurinol เป็นยาลดกรดยูริก (Urate-Lowering Therapy: ULT) ห้ามเริ่มยาขณะมี acute flare ต้องรอให้อาการข้ออักเสบสงบลงอย่างน้อย 2-4 สัปดาห์ก่อน
• ข้อ ค.: Probenecid เป็นยาขับกรดยูริกทางปัสสาวะ ใช้ในระยะเรื้อรัง ไม่ใช่ยารักษาอาการปวดเฉียบพลัน
• ข้อ ง.: Tramadol เป็นยาแก้ปวดที่ไม่มีฤทธิ์ต้านการอักเสบ (No anti-inflammatory effect) จึงไม่สามารถลดการอักเสบของข้อเกาต์ได้
• ข้อ จ.: Pethidine เป็นยาเสพติดให้โทษที่ไม่มีฤทธิ์ต้านการอักเสบ และเสี่ยงต่อการเกิดพิษจากสาร Norpethidine สะสม</t>
        </is>
      </c>
      <c r="L298" s="186" t="inlineStr">
        <is>
          <t>Intermediate</t>
        </is>
      </c>
      <c r="M298" s="186" t="inlineStr">
        <is>
          <t>Musculoskeletal</t>
        </is>
      </c>
      <c r="N298" s="186" t="inlineStr">
        <is>
          <t>Acute Gout Flare Management</t>
        </is>
      </c>
      <c r="O298" s="185" t="inlineStr">
        <is>
          <t>Clinic</t>
        </is>
      </c>
      <c r="P298" s="186" t="inlineStr">
        <is>
          <t>[RECONSTRUCTED: ปรับแต่งและเติมเต็มบริบทโจทย์/ตัวเลือกเพื่อความสมบูรณ์] ข้อสอบจริง PLE-CC1 ปี 2567 ข้อ 42</t>
        </is>
      </c>
      <c r="Q298" s="185" t="inlineStr">
        <is>
          <t>ข้อสอบจริง</t>
        </is>
      </c>
      <c r="R298" s="185" t="inlineStr">
        <is>
          <t>2567</t>
        </is>
      </c>
      <c r="S298" s="185" t="inlineStr">
        <is>
          <t>CASE_2567_GOUT_01</t>
        </is>
      </c>
    </row>
    <row r="299">
      <c r="A299" s="185" t="n">
        <v>297</v>
      </c>
      <c r="B299" s="186" t="inlineStr">
        <is>
          <t>ผู้ป่วยหญิงอายุ 65 ปี มาโรงพยาบาลด้วยอาการปวด บวม แดง ร้อนอย่างรุนแรงที่บริเวณข้อนิ้วหัวแม่เท้าข้างขวา (First Metatarsophalangeal Joint: Podagra) เป็นมา 12 ชั่วโมง แพทย์วินิจฉัยว่าเป็นภาวะข้ออักเสบเกาต์เฉียบพลัน (Acute Gout Flare) ผลตรวจระดับกรดยูริกในเลือดพบ Serum Uric Acid = 8.5 mg/dL ผู้ป่วยไม่มีโรคประจำตัว ค่าการทำงานของไตและตับปกติ ไม่มีประวัติแพ้ยา</t>
        </is>
      </c>
      <c r="C299" s="186" t="inlineStr">
        <is>
          <t>เภสัชกรควรให้คำแนะนำด้านโภชนาการแก่ผู้ป่วยโรคเกาต์ อาหารหรือเครื่องดื่มในข้อใดต่อไปนี้ที่ผู้ป่วยโรคเกาต์ สามารถรับประทานได้อย่างปลอดภัยโดยไม่ต้องหลีกเลี่ยงหรือจำกัดปริมาณเข้มงวด (และมีหลักฐานว่าช่วยลดระดับกรดยูริกในเลือด)</t>
        </is>
      </c>
      <c r="D299" s="186" t="n"/>
      <c r="E299" s="186" t="inlineStr">
        <is>
          <t>นมและผลิตภัณฑ์นมไขมันต่ำหรือพร่องมันเนย (Low-fat dairy products)</t>
        </is>
      </c>
      <c r="F299" s="186" t="inlineStr">
        <is>
          <t>เครื่องดื่มแอลกอฮอล์ประเภทเบียร์</t>
        </is>
      </c>
      <c r="G299" s="186" t="inlineStr">
        <is>
          <t>เครื่องดื่มน้ำผลไม้กล่องที่มีน้ำตาลฟรักโทสสูง (High-fructose corn syrup)</t>
        </is>
      </c>
      <c r="H299" s="186" t="inlineStr">
        <is>
          <t>ตับหมูทอดกระเทียมและเครื่องในสัตว์</t>
        </is>
      </c>
      <c r="I299" s="186" t="inlineStr">
        <is>
          <t>ปีกไก่ทอดและน้ำซุปต้มกระดูกสัตว์ปีก</t>
        </is>
      </c>
      <c r="J299" s="185" t="n">
        <v>1</v>
      </c>
      <c r="K299" s="186" t="inlineStr">
        <is>
          <t>✅ คำตอบที่ถูกต้อง: ข้อ ก. นมและผลิตภัณฑ์นมไขมันต่ำหรือพร่องมันเนย (Low-fat dairy products)
🎯 ทำไมข้อนี้ถึงถูก:
ตามแนวทางเวชปฏิบัติการรักษาโรคเกาต์ นมและผลิตภัณฑ์นมไขมันต่ำ (Low-fat dairy products เช่น นมพร่องมันเนย โยเกิร์ตไขมันต่ำ) มีโปรตีน Casein และ Lactalbumin ซึ่งมีฤทธิ์กระตุ้นการขับกรดยูริกออกทางไต (Uricosuric effect) จึงช่วยลดระดับกรดยูริกในเลือดและลดความถี่ของการกำเริบของโรคเกาต์ ผู้ป่วยเกาต์จึงสามารถรับประทานได้โดยไม่ต้องจำกัด
🔍 ข้ออื่นผิดเพราะอะไร:
• ข้อ ข.: เบียร์มีพิวรีนสูงมากและแอลกอฮอล์จะเปลี่ยนเป็นกรดแลกติกแย่งการขับกรดยูริกที่ไต เป็นตัวกระตุ้นเกาต์กำเริบที่รุนแรงที่สุด
• ข้อ ค.: น้ำตาล Fructose จะเร่งการสลายของ ATP ในตับ ทำให้มีการสร้างกรดยูริกเพิ่มขึ้นอย่างมาก ต้องหลีกเลี่ยง
• ข้อ ง.: เครื่องในสัตว์มีสารพิวรีนสูงมาก (Very high purine) ต้องหลีกเลี่ยงอย่างเด็ดขาด
• ข้อ จ.: สัตว์ปีกและน้ำต้มกระดูกมีพิวรีนสูง ควรจำกัดการรับประทาน</t>
        </is>
      </c>
      <c r="L299" s="186" t="inlineStr">
        <is>
          <t>Intermediate</t>
        </is>
      </c>
      <c r="M299" s="186" t="inlineStr">
        <is>
          <t>Musculoskeletal</t>
        </is>
      </c>
      <c r="N299" s="186" t="inlineStr">
        <is>
          <t>Dietary Management &amp; Purine Restriction in Gout</t>
        </is>
      </c>
      <c r="O299" s="185" t="inlineStr">
        <is>
          <t>Clinic</t>
        </is>
      </c>
      <c r="P299" s="186" t="inlineStr">
        <is>
          <t>[RECONSTRUCTED: ปรับแต่งและเติมเต็มบริบทโจทย์/ตัวเลือกเพื่อความสมบูรณ์] ข้อสอบจริง PLE-CC1 ปี 2567 ข้อ 56</t>
        </is>
      </c>
      <c r="Q299" s="185" t="inlineStr">
        <is>
          <t>ข้อสอบจริง</t>
        </is>
      </c>
      <c r="R299" s="185" t="inlineStr">
        <is>
          <t>2567</t>
        </is>
      </c>
      <c r="S299" s="185" t="inlineStr">
        <is>
          <t>CASE_2567_GOUT_01</t>
        </is>
      </c>
    </row>
    <row r="300">
      <c r="A300" s="185" t="n">
        <v>298</v>
      </c>
      <c r="B300" s="186" t="inlineStr">
        <is>
          <t>ผู้ป่วยหญิงอายุ 65 ปี มาโรงพยาบาลด้วยอาการปวด บวม แดง ร้อนอย่างรุนแรงที่บริเวณข้อนิ้วหัวแม่เท้าข้างขวา (First Metatarsophalangeal Joint: Podagra) เป็นมา 12 ชั่วโมง แพทย์วินิจฉัยว่าเป็นภาวะข้ออักเสบเกาต์เฉียบพลัน (Acute Gout Flare) ผลตรวจระดับกรดยูริกในเลือดพบ Serum Uric Acid = 8.5 mg/dL ผู้ป่วยไม่มีโรคประจำตัว ค่าการทำงานของไตและตับปกติ ไม่มีประวัติแพ้ยา</t>
        </is>
      </c>
      <c r="C300" s="186" t="inlineStr">
        <is>
          <t>ผู้ป่วยโรคข้ออักเสบเกาต์เรื้อรังที่ได้รับการตรวจคัดกรองทางเภสัชพันธุศาสตร์ (Pharmacogenomics) พบว่ามียีนแพ้ยาชนิด HLA-B 58:01 Allele ให้ผลบวก แพทย์ควรหลีกเลี่ยงการเริ่มใช้ยาลดกรดยูริกในข้อใดโดยเด็ดขาด เนื่องจากมีความเสี่ยงสูงมากต่อการเกิดปฏิกิริยาผื่นแพ้ยาทางผิวหนังที่รุนแรงถึงแก่ชีวิต (Severe Cutaneous Adverse Reactions: SCARs เช่น SJS/TEN)</t>
        </is>
      </c>
      <c r="D300" s="186" t="n"/>
      <c r="E300" s="186" t="inlineStr">
        <is>
          <t>Allopurinol</t>
        </is>
      </c>
      <c r="F300" s="186" t="inlineStr">
        <is>
          <t>Febuxostat</t>
        </is>
      </c>
      <c r="G300" s="186" t="inlineStr">
        <is>
          <t>Benzbromarone</t>
        </is>
      </c>
      <c r="H300" s="186" t="inlineStr">
        <is>
          <t>Probenecid</t>
        </is>
      </c>
      <c r="I300" s="186" t="inlineStr">
        <is>
          <t>Sulfinpyrazone</t>
        </is>
      </c>
      <c r="J300" s="185" t="n">
        <v>1</v>
      </c>
      <c r="K300" s="186" t="inlineStr">
        <is>
          <t>✅ คำตอบที่ถูกต้อง: ข้อ ก. Allopurinol
🎯 ทำไมข้อนี้ถึงถูก:
ยีน HLA-B 58:01 มีความสัมพันธ์อย่างยิ่งกับการเกิด Allopurinol-induced Severe Cutaneous Adverse Reactions (SCARs) ได้แก่ Stevens-Johnson Syndrome (SJS), Toxic Epidermal Necrolysis (TEN) และ DRESS syndrome โดยเฉพาะในประชากรไทยและเอเชีย ซึ่งมีค่าความเสี่ยงสัมพัทธ์สูงกว่าผู้ที่ไม่มียีนนี้หลายร้อยเท่า หากผู้ป่วยตรวจพบ HLA-B 58:01 positive ถือเป็น ข้อห้ามใช้เด็ดขาด สำหรับยา Allopurinol และควรเลือกใช้ยากลุ่มอื่นแทน เช่น Febuxostat หรือยากลุ่มขับกรดยูริก (Uricosuric drugs)
🔍 ข้ออื่นผิดเพราะอะไร:
• ข้อ ข.: Febuxostat เป็น Non-purine Xanthine Oxidase Inhibitor สามารถใช้เป็นทางเลือกได้อย่างปลอดภัยในผู้ป่วยที่แพ้ Allopurinol หรือมี HLA-B 58:01 positive
• ข้อ ค.: Benzbromarone และ Probenecid เป็นยากลุ่ม Uricosuric drugs ออกฤทธิ์ยับยั้ง URAT-1 ที่ไต ไม่มีความสัมพันธ์กับยีน HLA-B 58:01
• ข้อ ง.: (Probenecid): ไม่ใช่คำตอบที่ถูกต้องตามแนวทางเวชปฏิบัติและหลักวิชาการทางเภสัชกรรมสำหรับกรณีนี้
• ข้อ จ.: Sulfinpyrazone เป็น uricosuric drug ไม่เกี่ยวข้องกับ HLA-B 58:01</t>
        </is>
      </c>
      <c r="L300" s="186" t="inlineStr">
        <is>
          <t>Intermediate</t>
        </is>
      </c>
      <c r="M300" s="186" t="inlineStr">
        <is>
          <t>Musculoskeletal</t>
        </is>
      </c>
      <c r="N300" s="186" t="inlineStr">
        <is>
          <t>Pharmacogenomics: HLA-B 58:01 &amp; Allopurinol SCARs</t>
        </is>
      </c>
      <c r="O300" s="185" t="inlineStr">
        <is>
          <t>Clinic</t>
        </is>
      </c>
      <c r="P300" s="186" t="inlineStr">
        <is>
          <t>[RECONSTRUCTED: ปรับแต่งและเติมเต็มบริบทโจทย์/ตัวเลือกเพื่อความสมบูรณ์] ข้อสอบจริง PLE-CC1 ปี 2567 ข้อ 72</t>
        </is>
      </c>
      <c r="Q300" s="185" t="inlineStr">
        <is>
          <t>ข้อสอบจริง</t>
        </is>
      </c>
      <c r="R300" s="185" t="inlineStr">
        <is>
          <t>2567</t>
        </is>
      </c>
      <c r="S300" s="185" t="inlineStr">
        <is>
          <t>CASE_2567_GOUT_01</t>
        </is>
      </c>
    </row>
    <row r="301">
      <c r="A301" s="185" t="n">
        <v>299</v>
      </c>
      <c r="B301" s="186" t="inlineStr">
        <is>
          <t>ผู้ป่วยหญิงอายุ 65 ปี มาโรงพยาบาลด้วยอาการปวด บวม แดง ร้อนอย่างรุนแรงที่บริเวณข้อนิ้วหัวแม่เท้าข้างขวา (First Metatarsophalangeal Joint: Podagra) เป็นมา 12 ชั่วโมง แพทย์วินิจฉัยว่าเป็นภาวะข้ออักเสบเกาต์เฉียบพลัน (Acute Gout Flare) ผลตรวจระดับกรดยูริกในเลือดพบ Serum Uric Acid = 8.5 mg/dL ผู้ป่วยไม่มีโรคประจำตัว ค่าการทำงานของไตและตับปกติ ไม่มีประวัติแพ้ยา</t>
        </is>
      </c>
      <c r="C301" s="186" t="inlineStr">
        <is>
          <t>แพทย์ได้สั่งจ่ายยา Colchicine เพื่อใช้รักษาข้ออักเสบเกาต์เฉียบพลัน อาการไม่พึงประสงค์ในระบบทางเดินอาหารข้อใดที่พบได้บ่อยที่สุด และถือเป็น สัญญาณเตือนเริ่มต้น (Early Toxicity Sign) ที่บ่งชี้ว่าขนาดยาเริ่มเข้าสู่ระดับความเป็นพิษของยา Colchicine ซึ่งต้องแนะนำให้ผู้ป่วยหยุดยาทันที</t>
        </is>
      </c>
      <c r="D301" s="186" t="n"/>
      <c r="E301" s="186" t="inlineStr">
        <is>
          <t>อาการท้องเสีย ถ่ายเหลว คลื่นไส้ หรืออาเจียนรุนแรง (Severe Diarrhea, Nausea, and Vomiting)</t>
        </is>
      </c>
      <c r="F301" s="186" t="inlineStr">
        <is>
          <t>อาการท้องผูกเรื้อรังและแน่นท้อง</t>
        </is>
      </c>
      <c r="G301" s="186" t="inlineStr">
        <is>
          <t>อาการคลื่นไฟฟ้าหัวใจผิดปกติแบบ QT Prolongation</t>
        </is>
      </c>
      <c r="H301" s="186" t="inlineStr">
        <is>
          <t>อาการไอแห้งต่อเนื่องและหายใจมีเสียงหวีด</t>
        </is>
      </c>
      <c r="I301" s="186" t="inlineStr">
        <is>
          <t>อาการปัสสาวะไม่ออกและปวดบั้นเอว</t>
        </is>
      </c>
      <c r="J301" s="185" t="n">
        <v>1</v>
      </c>
      <c r="K301" s="186" t="inlineStr">
        <is>
          <t>✅ คำตอบที่ถูกต้อง: ข้อ ก. อาการท้องเสีย ถ่ายเหลว คลื่นไส้ หรืออาเจียนรุนแรง (Severe Diarrhea, Nausea, and Vomiting)
🎯 ทำไมข้อนี้ถึงถูก:
Colchicine ออกฤทธิ์ยับยั้ง Tubulin polymerization ส่งผลกระทบต่อเซลล์ที่มีอัตราการแบ่งตัวรวดเร็ว โดยเฉพาะเซลล์เยื่อบุทางเดินอาหาร (Gastrointestinal epithelial cells) อาการแสดงของพิษเริ่มต้นที่พบบ่อยที่สุด (มากกว่าร้อยละ 80 ของการใช้ขนาดสูงในอดีต) คือ ท้องเสียอย่างรุนแรง ปวดเกร็งท้อง คลื่นไส้ และอาเจียน หากผู้ป่วยเริ่มมีอาการถ่ายเหลว ต้องสั่งให้หยุดยาทันทีเพื่อป้องกันภาวะขาดน้ำ เกลือแร่ผิดปกติ และพิษกดไขกระดูก
🔍 ข้ออื่นผิดเพราะอะไร:
• ข้อ ข.: Colchicine ทำให้ท้องเสีย ไม่ได้ทำให้ท้องผูก
• ข้อ ค.: QT prolongation ไม่ใช่อาการข้างเคียงจำเพาะของ Colchicine
• ข้อ ง.: อาการไอแห้งเป็นผลข้างเคียงของยากลุ่ม ACEIs
• ข้อ จ.: ปัสสาวะไม่ออกไม่ใช่สัญญาณเตือนเริ่มต้นของ Colchicine</t>
        </is>
      </c>
      <c r="L301" s="186" t="inlineStr">
        <is>
          <t>Intermediate</t>
        </is>
      </c>
      <c r="M301" s="186" t="inlineStr">
        <is>
          <t>Musculoskeletal</t>
        </is>
      </c>
      <c r="N301" s="186" t="inlineStr">
        <is>
          <t>Colchicine Gastrointestinal Toxicity &amp; Early Warning Signs</t>
        </is>
      </c>
      <c r="O301" s="185" t="inlineStr">
        <is>
          <t>Clinic</t>
        </is>
      </c>
      <c r="P301" s="186" t="inlineStr">
        <is>
          <t>[RECONSTRUCTED: ปรับแต่งและเติมเต็มบริบทโจทย์/ตัวเลือกเพื่อความสมบูรณ์] ข้อสอบจริง PLE-CC1 ปี 2567 ข้อ 73</t>
        </is>
      </c>
      <c r="Q301" s="185" t="inlineStr">
        <is>
          <t>ข้อสอบจริง</t>
        </is>
      </c>
      <c r="R301" s="185" t="inlineStr">
        <is>
          <t>2567</t>
        </is>
      </c>
      <c r="S301" s="185" t="inlineStr">
        <is>
          <t>CASE_2567_GOUT_01</t>
        </is>
      </c>
    </row>
    <row r="302">
      <c r="A302" s="185" t="n">
        <v>300</v>
      </c>
      <c r="B302" s="186" t="inlineStr">
        <is>
          <t>ผู้ป่วยหญิงอายุ 65 ปี มาพบแพทย์ด้วยอาการปวด บวม แดง ร้อนอย่างรุนแรงบริเวณข้อโคนนิ้วหัวแม่เท้าข้างขวาเฉียบพลัน ได้รับการวินิจฉัยเป็นโรคข้ออักเสบเกาต์เฉียบพลัน (Acute gout attack) ผลตรวจทางห้องปฏิบัติการพบ serum uric acid = 8.5 mg/dL ผู้ป่วยไม่มีโรคประจำตัวอื่นและไม่มีประวัติการแพ้ยา</t>
        </is>
      </c>
      <c r="C302" s="186" t="inlineStr">
        <is>
          <t>ยาในข้อใดต่อไปนี้มีความเหมาะสมที่สุดสำหรับการรักษาอาการปวดข้อเฉียบพลันในผู้ป่วยรายนี้ตามแนวทางเวชปฏิบัติ</t>
        </is>
      </c>
      <c r="D302" s="186" t="n"/>
      <c r="E302" s="186" t="inlineStr">
        <is>
          <t>Naproxen</t>
        </is>
      </c>
      <c r="F302" s="186" t="inlineStr">
        <is>
          <t>Tramadol</t>
        </is>
      </c>
      <c r="G302" s="186" t="inlineStr">
        <is>
          <t>Pethidine</t>
        </is>
      </c>
      <c r="H302" s="186" t="inlineStr">
        <is>
          <t>Allopurinol</t>
        </is>
      </c>
      <c r="I302" s="186" t="inlineStr">
        <is>
          <t>Probenecid</t>
        </is>
      </c>
      <c r="J302" s="185" t="n">
        <v>1</v>
      </c>
      <c r="K302" s="186" t="inlineStr">
        <is>
          <t>✅ คำตอบที่ถูกต้อง: ข้อ ก. Naproxen
🎯 ทำไมข้อนี้ถึงถูก:
ตามแนวทางเวชปฏิบัติการดูแลรักษาโรคข้ออักเสบเกาต์ (Gout Guidelines) การรักษาอาการข้ออักเสบเกาต์เฉียบพลัน (Acute gout attack) แนะนำให้ใช้ยาต้านการอักเสบที่ไม่ใช่สเตียรอยด์ (NSAIDs เช่น Naproxen, Indomethacin), Colchicine หรือ Systemic corticosteroids เป็นยาขนานแรก (first-line therapy) เพื่อลดการอักเสบและบรรเทาอาการปวดข้ออย่างรวดเร็ว โดย Naproxen มีประสิทธิภาพสูงและมีหลักฐานรองรับชัดเจนในการรักษา acute attack ในผู้ป่วยที่ไม่มีข้อห้ามใช้
🔍 ข้ออื่นผิดเพราะอะไร:
• ข้อ ข. Tramadol: เป็นยาแก้ปวดกลุ่ม Opioid บรรเทาอาการปวดได้แต่ไม่มีฤทธิ์ลดการอักเสบ (anti-inflammatory) ของข้อ จึงไม่ใช่ first-line therapy ใน acute gout
• ข้อ ค. Pethidine: เป็นยาแก้ปวดกลุ่ม Opioid ฤทธิ์แรง ไม่ลดการอักเสบและมีผลข้างเคียงสูง ไม่ใช่ยาที่เหมาะสมในการรักษา acute gout attack
• ข้อ ง. Allopurinol: เป็นยาลดระดับกรดยูริก (Xanthine oxidase inhibitor) ไม่ควรเริ่มใช้ในขณะที่มีอาการข้ออักเสบเกาต์เฉียบพลัน เนื่องจากจะทำให้ระดับยูริกในเลือดเปลี่ยนแปลงฉับพลันและกระตุ้นให้อาการอักเสบกำเริบหรือยืดเยื้อขึ้น
• ข้อ จ. Probenecid: เป็นยายับยั้งการดูดกลับกรดยูริกที่ไต (Uricosuric agent) สำหรับการควบคุมระยะยาว ไม่ใช้ในการรักษา acute attack</t>
        </is>
      </c>
      <c r="L302" s="186" t="inlineStr">
        <is>
          <t>Clinic</t>
        </is>
      </c>
      <c r="M302" s="186" t="inlineStr">
        <is>
          <t>Musculoskeletal</t>
        </is>
      </c>
      <c r="N302" s="186" t="inlineStr">
        <is>
          <t>Acute Gout Management</t>
        </is>
      </c>
      <c r="O302" s="185" t="inlineStr">
        <is>
          <t>Clinic</t>
        </is>
      </c>
      <c r="P302" s="186" t="inlineStr">
        <is>
          <t>PLE_CC1_2567_Key ข้อ 103</t>
        </is>
      </c>
      <c r="Q302" s="185" t="inlineStr">
        <is>
          <t>ข้อสอบจริง</t>
        </is>
      </c>
      <c r="R302" s="185" t="inlineStr">
        <is>
          <t>2567</t>
        </is>
      </c>
      <c r="S302" s="185" t="n"/>
    </row>
    <row r="303">
      <c r="A303" s="185" t="n">
        <v>301</v>
      </c>
      <c r="B303" s="186" t="inlineStr">
        <is>
          <t>ผู้ป่วยชายไทยคู่ อายุ 55 ปี น้ำหนัก 60 kg ส่วนสูง 150 cm มีอาการข้อฝืดตึงตอนเช้าประมาณ 10 นาที มีเสียงกรอบแกรบในข้อขณะเคลื่อนไหว (Crepitus) ไม่มีอาการปวดบวมแดงร้อน ปวดข้อเข่าเวลาเดินขึ้นบันได เป็นที่เข่าทั้งสองข้าง ระดับความปวด 2 เต็ม 10</t>
        </is>
      </c>
      <c r="C303" s="186" t="inlineStr">
        <is>
          <t>จากลักษณะอาการและอาการแสดงทางคลินิกข้างต้น ผู้ป่วยรายนี้น่าจะได้รับการวินิจฉัยเป็นโรคใดมากที่สุด</t>
        </is>
      </c>
      <c r="D303" s="186" t="n"/>
      <c r="E303" s="186" t="inlineStr">
        <is>
          <t>Osteoporosis</t>
        </is>
      </c>
      <c r="F303" s="186" t="inlineStr">
        <is>
          <t>Rheumatoid arthritis</t>
        </is>
      </c>
      <c r="G303" s="186" t="inlineStr">
        <is>
          <t>Gouty arthritis</t>
        </is>
      </c>
      <c r="H303" s="186" t="inlineStr">
        <is>
          <t>Osteoarthritis</t>
        </is>
      </c>
      <c r="I303" s="186" t="inlineStr">
        <is>
          <t>Tendinitis</t>
        </is>
      </c>
      <c r="J303" s="185" t="n">
        <v>4</v>
      </c>
      <c r="K303" s="186" t="inlineStr">
        <is>
          <t>✅ คำตอบที่ถูกต้อง: ข้อ ง. Osteoarthritis
🎯 ทำไมข้อนี้ถึงถูก:
ผู้ป่วยมีลักษณะสำคัญของโรคข้อเข่าเสื่อม (Osteoarthritis of the knee) ชัดเจน ได้แก่ อายุเกิน 50 ปี, ปวดสัมพันธ์กับการใช้งาน (เดินขึ้นบันได), ข้อฝืดตึงตอนเช้าเป็นเวลาสั้นๆ น้อยกว่า 30 นาที (&lt; 30 minutes), ตรวจพบเสียงกรอบแกรบในข้อ (Crepitus) และไม่มีลักษณะของการอักเสบเฉียบพลัน ปวดบวมแดงร้อน
🔍 ข้ออื่นผิดเพราะอะไร:
• ข้อ ก. ผิดเพราะ: Osteoporosis (โรคกระดูกพรุน) เป็นโรคที่ไม่มีอาการเตือนทางคลินิก (Silent disease) จนกว่าจะเกิดกระดูกหัก ไม่ทำให้เกิดเสียงกรอบแกรบหรือข้อฝืดตึง
• ข้อ ข. ผิดเพราะ: Rheumatoid arthritis เป็นโรคข้ออักเสบจากภูมิคุ้มกัน มักมีข้อฝืดตึงตอนเช้านานกว่า 1 ชั่วโมง (&gt; 60 minutes) มีการอักเสบปวดบวมแดงร้อน และมักเริ่มที่ข้อนิ้วมือข้อมือแบบสมมาตร
• ข้อ ค. ผิดเพราะ: Gouty arthritis มักมีอาการปวดข้อเฉียบพลันอย่างรุนแรง บวมแดงร้อนชัดเจน มักเป็นข้อเดี่ยว เช่น ข้อโคนนิ้วหัวแม่เท้า (MTP joint)
• ข้อ จ. ผิดเพราะ: Tendinitis (เอ็นอักเสบ) มักมีอาการปวดจำเพาะตามแนวเส้นเอ็นและจุดเกาะของเอ็น ไม่พบเสียงกรอบแกรบในข้อทั่วๆ ไป</t>
        </is>
      </c>
      <c r="L303" s="186" t="n"/>
      <c r="M303" s="186" t="inlineStr">
        <is>
          <t>Musculoskeletal</t>
        </is>
      </c>
      <c r="N303" s="186" t="inlineStr">
        <is>
          <t>Osteoarthritis</t>
        </is>
      </c>
      <c r="O303" s="185" t="inlineStr">
        <is>
          <t>Clinic</t>
        </is>
      </c>
      <c r="P303" s="186" t="inlineStr">
        <is>
          <t>ข้อสอบจริง PLE-CC1 ปี 2566 Day 1 ข้อ 5 [CASE_2566_OA_01]</t>
        </is>
      </c>
      <c r="Q303" s="185" t="inlineStr">
        <is>
          <t>ข้อสอบจริง</t>
        </is>
      </c>
      <c r="R303" s="185" t="inlineStr">
        <is>
          <t>2566 Day 1</t>
        </is>
      </c>
      <c r="S303" s="185" t="inlineStr">
        <is>
          <t>CASE_2566_OA_01</t>
        </is>
      </c>
    </row>
    <row r="304">
      <c r="A304" s="185" t="n">
        <v>302</v>
      </c>
      <c r="B304" s="186" t="inlineStr">
        <is>
          <t>ผู้ป่วยชายไทยคู่ อายุ 55 ปี น้ำหนัก 60 kg ส่วนสูง 150 cm มีอาการข้อฝืดตึงตอนเช้าประมาณ 10 นาที มีเสียงกรอบแกรบในข้อขณะเคลื่อนไหว (Crepitus) ไม่มีอาการปวดบวมแดงร้อน ปวดข้อเข่าเวลาเดินขึ้นบันได เป็นที่เข่าทั้งสองข้าง ระดับความปวด 2 เต็ม 10 โดยผู้ป่วยมีโรคประจำตัวเป็นโรคความดันโลหิตสูง</t>
        </is>
      </c>
      <c r="C304" s="186" t="inlineStr">
        <is>
          <t>ตามแนวทางการรักษาโรคข้อเข่าเสื่อม (Osteoarthritis Guidelines) การจัดการทางเภสัชบำบัดในข้อใดเหมาะสมที่จะเริ่มต้นแนะนำเป็นอันดับแรกในผู้ป่วยรายนี้</t>
        </is>
      </c>
      <c r="D304" s="186" t="n"/>
      <c r="E304" s="186" t="inlineStr">
        <is>
          <t>Paracetamol ร่วมกับ Orphenadrine tablet</t>
        </is>
      </c>
      <c r="F304" s="186" t="inlineStr">
        <is>
          <t>Tramadol capsule</t>
        </is>
      </c>
      <c r="G304" s="186" t="inlineStr">
        <is>
          <t>Glucosamine sulfate powder</t>
        </is>
      </c>
      <c r="H304" s="186" t="inlineStr">
        <is>
          <t>Capsaicin gel หรือ Topical NSAIDs</t>
        </is>
      </c>
      <c r="I304" s="186" t="inlineStr">
        <is>
          <t>Diclofenac oral tablet</t>
        </is>
      </c>
      <c r="J304" s="185" t="n">
        <v>4</v>
      </c>
      <c r="K304" s="186" t="inlineStr">
        <is>
          <t>✅ คำตอบที่ถูกต้อง: ข้อ ง. Capsaicin gel หรือ Topical NSAIDs
🎯 ทำไมข้อนี้ถึงถูก:
ผู้ป่วยมีอาการปวดข้อเข่าในระดับน้อย (Mild pain: Pain score 2 เต็ม 10) และมีโรคร่วมคือความดันโลหิตสูง ตามแนวทางของ OARSI และ ACR แนะนำให้เริ่มต้นด้วยยาทาเฉพาะที่ (Topical agents เช่น Topical NSAIDs หรือ Capsaicin gel) เป็น First-line therapy เนื่องจากให้ประสิทธิภาพบรรเทาอาการปวดข้อเข่าได้ดีโดยแทบไม่มีการดูดซึมเข้าสู่กระแสเลือด จึงมีความปลอดภัยสูงสุดต่อความดันโลหิต ไต และระบบหัวใจและหลอดเลือด
🔍 ข้ออื่นผิดเพราะอะไร:
• ข้อ ก. ผิดเพราะ: Paracetamol มีประสิทธิภาพต่ำในการบรรเทาอาการปวดข้อเข่าเสื่อม และ Orphenadrine เป็นยาคลายกล้ามเนื้อไม่มีข้อบ่งใช้ในข้อเข่าเสื่อมที่ไม่มีภาวะ Muscle spasm
• ข้อ ข. ผิดเพราะ: Tramadol เป็นยาแก้ปวดกลุ่ม Opioid สงวนไว้สำหรับผู้ที่มีอาการปวดปานกลางถึงรุนแรงที่ไม่ตอบสนองต่อการรักษามาตรฐาน และมีผลข้างเคียงต่อระบบประสาทส่วนกลางสูง เช่น มึนงง ท้องผูก เสี่ยงต่อการหกล้ม
• ข้อ ค. ผิดเพราะ: Glucosamine sulfate มีหลักฐานทางคลินิกไม่ชัดเจนและแนวทาง OARSI/ACR แนะนำไม่ให้ใช้ในการลดปวดแบบเฉียบพลัน
• ข้อ จ. ผิดเพราะ: Oral Diclofenac เป็นยากินกลุ่ม NSAIDs มีความเสี่ยงต่อการทำให้ความดันโลหิตสูงขึ้น เกิดแผลในทางเดินอาหาร และลดการทำงานของไต จึงไม่ควรเลือกเป็นอันดับแรกเมื่อผู้ป่วยมีอาการปวดเพียงเล็กน้อย (Pain score 2/10)</t>
        </is>
      </c>
      <c r="L304" s="186" t="n"/>
      <c r="M304" s="186" t="inlineStr">
        <is>
          <t>Musculoskeletal</t>
        </is>
      </c>
      <c r="N304" s="186" t="inlineStr">
        <is>
          <t>Osteoarthritis</t>
        </is>
      </c>
      <c r="O304" s="185" t="inlineStr">
        <is>
          <t>Clinic</t>
        </is>
      </c>
      <c r="P304" s="186" t="inlineStr">
        <is>
          <t>ข้อสอบจริง PLE-CC1 ปี 2566 Day 1 ข้อ 7 [CASE_2566_OA_01]</t>
        </is>
      </c>
      <c r="Q304" s="185" t="inlineStr">
        <is>
          <t>ข้อสอบจริง</t>
        </is>
      </c>
      <c r="R304" s="185" t="inlineStr">
        <is>
          <t>2566 Day 1</t>
        </is>
      </c>
      <c r="S304" s="185" t="inlineStr">
        <is>
          <t>CASE_2566_OA_01</t>
        </is>
      </c>
    </row>
    <row r="305">
      <c r="A305" s="185" t="n">
        <v>303</v>
      </c>
      <c r="B305" s="186" t="inlineStr">
        <is>
          <t>ผู้ป่วยชายไทยคู่ อายุ 52 ปี มาพบแพทย์ด้วยอาการปวดบวมแดงร้อนอย่างเฉียบพลันที่บริเวณข้อนิ้วหัวแม่เท้าข้างขวา (1st MTP joint) ตรวจพบระดับกรดยูริกในเลือด (Serum Uric Acid) เท่ากับ 11 mg/dL ได้รับการวินิจฉัยเป็น Acute Gouty Arthritis และได้รับยา Colchicine</t>
        </is>
      </c>
      <c r="C305" s="186" t="inlineStr">
        <is>
          <t>อาการไม่พึงประสงค์จากการใช้ยา (ADR) ในข้อใดเป็นอาการแสดงของพิษต่อระบบทางเดินอาหารที่พบได้บ่อยที่สุดเมื่อได้รับยา Colchicine ขนาดสูง</t>
        </is>
      </c>
      <c r="D305" s="186" t="n"/>
      <c r="E305" s="186" t="inlineStr">
        <is>
          <t>Stevens-Johnson Syndrome (SJS)</t>
        </is>
      </c>
      <c r="F305" s="186" t="inlineStr">
        <is>
          <t>Nephrotic syndrome</t>
        </is>
      </c>
      <c r="G305" s="186" t="inlineStr">
        <is>
          <t>อาการปวดศีรษะรุนแรงและไมเกรน</t>
        </is>
      </c>
      <c r="H305" s="186" t="inlineStr">
        <is>
          <t>อาการท้องเสียถ่ายเหลว คลื่นไส้ และปวดเกร็งท้อง (Diarrhea and abdominal cramping)</t>
        </is>
      </c>
      <c r="I305" s="186" t="inlineStr">
        <is>
          <t>อาการง่วงซึมและกดระบบประสาทส่วนกลาง</t>
        </is>
      </c>
      <c r="J305" s="185" t="n">
        <v>4</v>
      </c>
      <c r="K305" s="186" t="inlineStr">
        <is>
          <t>✅ คำตอบที่ถูกต้อง: ข้อ ง. อาการท้องเสียถ่ายเหลว คลื่นไส้ และปวดเกร็งท้อง (Diarrhea and abdominal cramping)
🎯 ทำไมข้อนี้ถึงถูก:
Colchicine มีกลไกยับยั้งการรวมตัวของ Tubulin (Tubulin polymerization inhibition) ซึ่งส่งผลกระทบต่อเซลล์ที่มีอัตราการแบ่งตัวอย่างรวดเร็ว โดยเฉพาะเซลล์เยื่อบุผิวทางเดินอาหาร (Gastrointestinal epithelium) ทำให้เกิดอาการข้างเคียงต่อระบบทางเดินอาหาร ได้แก่ ท้องเสีย คลื่นไส้ อาเจียน และปวดท้อง ซึ่งพบได้บ่อยที่สุด (มากถึง 80% ในขนาดรักษาแบบเดิม) และเป็นสัญญาณเตือนแรกเริ่มของภาวะพิษจากยา Colchicine
🔍 ข้ออื่นผิดเพราะอะไร:
• ข้อ ก. ผิดเพราะ: SJS เป็นอาการแพ้ยาทางผิวหนังรุนแรงที่สัมพันธ์กับยา Allopurinol ไม่ใช่ Colchicine
• ข้อ ข. ผิดเพราะ: Nephrotic syndrome ไม่ใช่อาการข้างเคียงทั่วไปของ Colchicine
• ข้อ ค. ผิดเพราะ: อาการปวดศีรษะไม่ใช่ผลข้างเคียงเด่นของ Colchicine
• ข้อ จ. ผิดเพราะ: Colchicine ไม่มีฤทธิ์กดประสาทส่วนกลางหรือง่วงซึม</t>
        </is>
      </c>
      <c r="L305" s="186" t="n"/>
      <c r="M305" s="186" t="inlineStr">
        <is>
          <t>Musculoskeletal</t>
        </is>
      </c>
      <c r="N305" s="186" t="inlineStr">
        <is>
          <t>Gout &amp; Colchicine Adverse Effects</t>
        </is>
      </c>
      <c r="O305" s="185" t="inlineStr">
        <is>
          <t>Clinic</t>
        </is>
      </c>
      <c r="P305" s="186" t="inlineStr">
        <is>
          <t>ข้อสอบจริง PLE-CC1 ปี 2566 Day 1 ข้อ 60 [CASE_2566_GOUT_01]</t>
        </is>
      </c>
      <c r="Q305" s="185" t="inlineStr">
        <is>
          <t>ข้อสอบจริง</t>
        </is>
      </c>
      <c r="R305" s="185" t="inlineStr">
        <is>
          <t>2566 Day 1</t>
        </is>
      </c>
      <c r="S305" s="185" t="inlineStr">
        <is>
          <t>CASE_2566_GOUT_01</t>
        </is>
      </c>
    </row>
    <row r="306">
      <c r="A306" s="185" t="n">
        <v>304</v>
      </c>
      <c r="B306" s="186" t="inlineStr">
        <is>
          <t>ผู้ป่วยชายไทยคู่ อายุ 52 ปี มาพบแพทย์ด้วยอาการปวดบวมแดงร้อนอย่างเฉียบพลันที่บริเวณข้อนิ้วหัวแม่เท้าข้างขวา (1st MTP joint) ตรวจพบระดับกรดยูริกในเลือด (Serum Uric Acid) เท่ากับ 11 mg/dL ได้รับการวินิจฉัยเป็น Acute Gouty Arthritis และได้รับยา Colchicine</t>
        </is>
      </c>
      <c r="C306" s="186" t="inlineStr">
        <is>
          <t>เมื่ออาการข้ออักเสบเฉียบพลันสงบลง แพทย์ตัดสินใจเริ่มให้ยาลดกรดยูริก Allopurinol เหตุใดตามแนวทางการรักษาโรคเกาต์ (ACR Gout Guidelines) จึงจำเป็นต้องสั่งจ่ายยา Colchicine ขนาดต่ำควบคู่ไปด้วยในช่วง 3 - 6 เดือนแรก</t>
        </is>
      </c>
      <c r="D306" s="186" t="n"/>
      <c r="E306" s="186" t="inlineStr">
        <is>
          <t>Colchicine ช่วยลดอาการไม่พึงประสงค์ทางตับและไตของยา Allopurinol</t>
        </is>
      </c>
      <c r="F306" s="186" t="inlineStr">
        <is>
          <t>เพื่อป้องกันการกำเริบของข้ออักเสบเฉียบพลัน (Mobilization flare / Gout flare prevention) ในระหว่างการปรับลดระดับกรดยูริก</t>
        </is>
      </c>
      <c r="G306" s="186" t="inlineStr">
        <is>
          <t>Allopurinol ช่วยเสริมฤทธิ์การบรรเทาอาการปวดข้อของ Colchicine</t>
        </is>
      </c>
      <c r="H306" s="186" t="inlineStr">
        <is>
          <t>Colchicine ช่วยเสริมฤทธิ์ในการยับยั้งเอนไซม์ Xanthine oxidase ของ Allopurinol</t>
        </is>
      </c>
      <c r="I306" s="186" t="inlineStr">
        <is>
          <t>เพื่อป้องกันผลข้างเคียงระยะยาวต่อหัวใจและหลอดเลือดจาก Allopurinol</t>
        </is>
      </c>
      <c r="J306" s="185" t="n">
        <v>2</v>
      </c>
      <c r="K306" s="186" t="inlineStr">
        <is>
          <t>✅ คำตอบที่ถูกต้อง: ข้อ ข. เพื่อป้องกันการกำเริบของข้ออักเสบเฉียบพลัน (Mobilization flare / Gout flare prevention) ในระหว่างการปรับลดระดับกรดยูริก
🎯 ทำไมข้อนี้ถึงถูก:
การเริ่มต้นให้ยาลดกรดยูริก (Urate-lowering therapy: ULT เช่น Allopurinol) จะทำให้ระดับกรดยูริกในเลือดลดลงอย่างรวดเร็ว ส่งผลให้ผลึก Monosodium urate ที่สะสมในข้อเกิดการละลายตัวและหลุดร่อนออกมากระตุ้นการอักเสบซ้ำ (Mobilization flare) ดังนั้นแนวทางของ ACR จึงกำหนดให้ต้องให้ยาต้านการอักเสบเพื่อป้องกันการกำเริบ (Prophylaxis against gout flares) เช่น Low-dose Colchicine (0.6 mg วันละ 1 - 2 ครั้ง) ควบคู่ไปด้วยเป็นเวลาอย่างน้อย 3 - 6 เดือน
🔍 ข้ออื่นผิดเพราะอะไร:
• ข้อ ก. ผิดเพราะ: Colchicine ไม่ได้มีฤทธิ์ปกป้องตับหรือไตจากพิษของ Allopurinol
• ข้อ ค. ผิดเพราะ: Allopurinol ไม่มีฤทธิ์แก้ปวดหรือลดการอักเสบโดยตรง
• ข้อ ง. ผิดเพราะ: Colchicine ยับยั้ง Neutrophil tubulin ไม่มีผลต่อการสร้างกรดยูริกหรือเอนไซม์ Xanthine oxidase
• ข้อ จ. ผิดเพราะ: ไม่เกี่ยวข้องกับการป้องกันผลข้างเคียงต่อหัวใจและหลอดเลือด</t>
        </is>
      </c>
      <c r="L306" s="186" t="n"/>
      <c r="M306" s="186" t="inlineStr">
        <is>
          <t>Musculoskeletal</t>
        </is>
      </c>
      <c r="N306" s="186" t="inlineStr">
        <is>
          <t>Gout Flare Prophylaxis &amp; ULT Initiation</t>
        </is>
      </c>
      <c r="O306" s="185" t="inlineStr">
        <is>
          <t>Clinic</t>
        </is>
      </c>
      <c r="P306" s="186" t="inlineStr">
        <is>
          <t>ข้อสอบจริง PLE-CC1 ปี 2566 Day 1 ข้อ 61 [CASE_2566_GOUT_01]</t>
        </is>
      </c>
      <c r="Q306" s="185" t="inlineStr">
        <is>
          <t>ข้อสอบจริง</t>
        </is>
      </c>
      <c r="R306" s="185" t="inlineStr">
        <is>
          <t>2566 Day 1</t>
        </is>
      </c>
      <c r="S306" s="185" t="inlineStr">
        <is>
          <t>CASE_2566_GOUT_01</t>
        </is>
      </c>
    </row>
    <row r="307">
      <c r="A307" s="185" t="n">
        <v>305</v>
      </c>
      <c r="B307" s="186" t="inlineStr">
        <is>
          <t>ผู้ป่วยชายไทยคู่ อายุ 52 ปี มาพบแพทย์ด้วยอาการปวดบวมแดงร้อนอย่างเฉียบพลันที่บริเวณข้อนิ้วหัวแม่เท้าข้างขวา (1st MTP joint) ตรวจพบระดับกรดยูริกในเลือด (Serum Uric Acid) เท่ากับ 11 mg/dL ได้รับการวินิจฉัยเป็น Acute Gouty Arthritis และได้รับยา Colchicine</t>
        </is>
      </c>
      <c r="C307" s="186" t="inlineStr">
        <is>
          <t>ก่อนที่แพทย์จะเริ่มต้นการรักษาด้วยยา Allopurinol ในผู้ป่วยไทยรายนี้ ตามแนวทางเวชปฏิบัติและนโยบายความปลอดภัยทางเภสัชกรรม ควรตรวจคัดกรองอัลลีลทางพันธุกรรม (Pharmacogenomic screening) ในข้อใดเพื่อป้องกันการเกิดปฏิกิริยาการแพ้ยารุนแรงทางผิวหนัง (SCARs)</t>
        </is>
      </c>
      <c r="D307" s="186" t="n"/>
      <c r="E307" s="186" t="inlineStr">
        <is>
          <t>HLA-B 58:01</t>
        </is>
      </c>
      <c r="F307" s="186" t="inlineStr">
        <is>
          <t>HLA-B 15:02</t>
        </is>
      </c>
      <c r="G307" s="186" t="inlineStr">
        <is>
          <t>HLA-B 35:05</t>
        </is>
      </c>
      <c r="H307" s="186" t="inlineStr">
        <is>
          <t>HLA-B 57:01</t>
        </is>
      </c>
      <c r="I307" s="186" t="inlineStr">
        <is>
          <t>CYP2C9 3</t>
        </is>
      </c>
      <c r="J307" s="185" t="n">
        <v>1</v>
      </c>
      <c r="K307" s="186" t="inlineStr">
        <is>
          <t>✅ คำตอบที่ถูกต้อง: ข้อ ก. HLA-B 58:01
🎯 ทำไมข้อนี้ถึงถูก:
การตรวจอัลลีล HLA-B 58:01 มีความสัมพันธ์อย่างแนบแน่นกับการเกิดกลุ่มอาการแพ้ยารุนแรงทางผิวหนังชนิด Severe Cutaneous Adverse Reactions (SCARs) ได้แก่ Stevens-Johnson Syndrome (SJS), Toxic Epidermal Necrolysis (TEN) และ DRESS syndrome จากยา Allopurinol ในประชากรไทยและเอเชีย สปสช. และกรมวิทยาศาสตร์การแพทย์จึงแนะนำให้ตรวจคัดกรองยีน HLA-B 58:01 ก่อนเริ่มยา Allopurinol ทุกราย หากให้ผลบวกต้องหลีกเลี่ยงการใช้ยา Allopurinol อย่างเด็ดขาด
🔍 ข้ออื่นผิดเพราะอะไร:
• ข้อ ข. ผิดเพราะ: HLA-B 15:02 ใช้ตรวจคัดกรองความเสี่ยงการเกิด SJS/TEN จากยา Carbamazepine
• ข้อ ค. ผิดเพราะ: HLA-B 35:05 สัมพันธ์กับการแพ้ยา Nevirapine ในผู้ป่วย HIV
• ข้อ ง. ผิดเพราะ: HLA-B 57:01 ใช้ตรวจคัดกรองความเสี่ยง Hypersensitivity reaction จากยาต้านไวรัส Abacavir
• ข้อ จ. ผิดเพราะ: CYP2C9 3 ตรวจการเมแทบอลิซึมของยา Warfarin หรือ Phenytoin ไม่ใช่ยีนภูมิแพ้ผิวหนัง</t>
        </is>
      </c>
      <c r="L307" s="186" t="n"/>
      <c r="M307" s="186" t="inlineStr">
        <is>
          <t>Musculoskeletal</t>
        </is>
      </c>
      <c r="N307" s="186" t="inlineStr">
        <is>
          <t>Pharmacogenomics (HLA-B 58:01 in Gout)</t>
        </is>
      </c>
      <c r="O307" s="185" t="inlineStr">
        <is>
          <t>Clinic</t>
        </is>
      </c>
      <c r="P307" s="186" t="inlineStr">
        <is>
          <t>ข้อสอบจริง PLE-CC1 ปี 2566 Day 1 ข้อ 62 [CASE_2566_GOUT_01]</t>
        </is>
      </c>
      <c r="Q307" s="185" t="inlineStr">
        <is>
          <t>ข้อสอบจริง</t>
        </is>
      </c>
      <c r="R307" s="185" t="inlineStr">
        <is>
          <t>2566 Day 1</t>
        </is>
      </c>
      <c r="S307" s="185" t="inlineStr">
        <is>
          <t>CASE_2566_GOUT_01</t>
        </is>
      </c>
    </row>
    <row r="308">
      <c r="A308" s="185" t="n">
        <v>306</v>
      </c>
      <c r="B308" s="186" t="inlineStr">
        <is>
          <t>ผู้ป่วยหญิงไทยอายุ 28 ปี ต้องการใช้ยาต้านการอักเสบที่ไม่ใช่สเตียรอยด์ (NSAIDs) สำหรับรับประทานบรรเทาอาการปวดศีรษะเฉียบพลันเป็นครั้งคราว</t>
        </is>
      </c>
      <c r="C308" s="186" t="inlineStr">
        <is>
          <t>ยาต้านการอักเสบที่ไม่ใช่สเตียรอยด์ (NSAIDs) ในข้อใด มีค่าครึ่งชีวิตของการกำจัดยา (Elimination half-life) สั้นที่สุด</t>
        </is>
      </c>
      <c r="D308" s="186" t="n"/>
      <c r="E308" s="186" t="inlineStr">
        <is>
          <t>Diclofenac</t>
        </is>
      </c>
      <c r="F308" s="186" t="inlineStr">
        <is>
          <t>Meloxicam</t>
        </is>
      </c>
      <c r="G308" s="186" t="inlineStr">
        <is>
          <t>Piroxicam</t>
        </is>
      </c>
      <c r="H308" s="186" t="inlineStr">
        <is>
          <t>Celecoxib</t>
        </is>
      </c>
      <c r="I308" s="186" t="inlineStr">
        <is>
          <t>Etoricoxib</t>
        </is>
      </c>
      <c r="J308" s="185" t="n">
        <v>1</v>
      </c>
      <c r="K308" s="186" t="inlineStr">
        <is>
          <t>✅ คำตอบที่ถูกต้อง: ข้อ ก. Diclofenac
🎯 ทำไมข้อนี้ถึงถูก:
ค่าครึ่งชีวิตของการกำจัดยา (Elimination half-life: t1/2) ของยากลุ่ม NSAIDs ในตัวเลือก:
• Diclofenac มีค่าครึ่งชีวิตสั้นที่สุด เพียงประมาณ 1 - 2 ชั่วโมง จึงต้องรับประทานวันละ 2-3 ครั้ง
• Celecoxib มีค่าครึ่งชีวิตประมาณ 11 ชั่วโมง
• Meloxicam มีค่าครึ่งชีวิตประมาณ 15 - 20 ชั่วโมง (รับประทานวันละ 1 ครั้ง)
• Etoricoxib มีค่าครึ่งชีวิตประมาณ 22 - 25 ชั่วโมง (รับประทานวันละ 1 ครั้ง)
• Piroxicam มีค่าครึ่งชีวิตยาวนานที่สุด ประมาณ 50 ชั่วโมง
🔍 ข้ออื่นผิดเพราะอะไร:
• ข้อ ข.: , ค., ง. และ จ. ล้วนเป็นยากลุ่ม Intermediate ถึง Long half-life โดย Piroxicam ยาวนานที่สุด (~50 ชม.) ไม่มีตัวใดสั้นกว่า Diclofenac (~1-2 ชม.)
• ข้อ ค.: (Piroxicam): ไม่ใช่คำตอบที่ถูกต้องตามแนวทางเวชปฏิบัติและหลักวิชาการทางเภสัชกรรมสำหรับกรณีนี้
• ข้อ ง.: (Celecoxib): ไม่ใช่คำตอบที่ถูกต้องตามแนวทางเวชปฏิบัติและหลักวิชาการทางเภสัชกรรมสำหรับกรณีนี้
• ข้อ จ.: (Etoricoxib): ไม่ใช่คำตอบที่ถูกต้องตามแนวทางเวชปฏิบัติและหลักวิชาการทางเภสัชกรรมสำหรับกรณีนี้</t>
        </is>
      </c>
      <c r="L308" s="186" t="n"/>
      <c r="M308" s="186" t="inlineStr">
        <is>
          <t>Musculoskeletal</t>
        </is>
      </c>
      <c r="N308" s="186" t="inlineStr">
        <is>
          <t>NSAIDs Pharmacokinetics &amp; Elimination Half-life</t>
        </is>
      </c>
      <c r="O308" s="185" t="inlineStr">
        <is>
          <t>Clinic</t>
        </is>
      </c>
      <c r="P308" s="186" t="inlineStr">
        <is>
          <t>ข้อสอบจริง PLE-CC1 ปี 2566 Day 2 ข้อ 28 [CASE_2566_MIGRAINE_01]</t>
        </is>
      </c>
      <c r="Q308" s="185" t="inlineStr">
        <is>
          <t>ข้อสอบจริง</t>
        </is>
      </c>
      <c r="R308" s="185" t="inlineStr">
        <is>
          <t>2566 Day 2</t>
        </is>
      </c>
      <c r="S308" s="185" t="inlineStr">
        <is>
          <t>CASE_2566_MIGRAINE_01</t>
        </is>
      </c>
    </row>
    <row r="309">
      <c r="A309" s="185" t="n">
        <v>307</v>
      </c>
      <c r="B309" s="186" t="inlineStr">
        <is>
          <t>ผู้ป่วยหญิงไทยอายุ 30 ปี ได้รับการวินิจฉัยเป็นโรคข้ออักเสบรูมาตอยด์ (Rheumatoid arthritis) ได้รับยาเริ่มต้นคือ Prednisolone 5 mg รับประทานครั้งละ 2 เม็ด วันละ 3 ครั้ง หลังอาหาร และ Methotrexate (MTX) 2.5 mg รับประทานครั้งละ 1 เม็ด วันละ 1 ครั้ง เพียงสัปดาห์ละ 1 วัน (ทุกวันจันทร์) หลังรับประทานยาต่อเนื่องครบ 1 เดือน ผู้ป่วยยังมีอาการปวดบวมข้อ ข้อฝืดตึงในตอนเช้า และอาการไม่ทุเลาลง</t>
        </is>
      </c>
      <c r="C309" s="186" t="inlineStr">
        <is>
          <t>จากกรณีศึกษาข้างต้น แพทย์และเภสัชกรควรปรับการรักษาทางยาอย่างไรจึงจะถูกต้องและเหมาะสมตามหลักวิชาการ</t>
        </is>
      </c>
      <c r="D309" s="186" t="n"/>
      <c r="E309" s="186" t="inlineStr">
        <is>
          <t>ปรับเพิ่มขนาดยา Methotrexate (MTX) ให้เข้าสู่ขนาดรักษามาตรฐาน</t>
        </is>
      </c>
      <c r="F309" s="186" t="inlineStr">
        <is>
          <t>เพิ่มยา Hydroxychloroquine (HCQ) ทันทีโดยคงขนาด MTX เดิมไว้</t>
        </is>
      </c>
      <c r="G309" s="186" t="inlineStr">
        <is>
          <t>เพิ่มยา Sulfasalazine ร่วมด้วยทันทีโดยคงขนาด MTX เดิมไว้</t>
        </is>
      </c>
      <c r="H309" s="186" t="inlineStr">
        <is>
          <t>เพิ่มขนาดยา Prednisolone เป็น 2 เท่าเพื่อควบคุมการอักเสบ</t>
        </is>
      </c>
      <c r="I309" s="186" t="inlineStr">
        <is>
          <t>หยุดยา Methotrexate แล้วเปลี่ยนเป็น Azathioprine ทันที</t>
        </is>
      </c>
      <c r="J309" s="185" t="n">
        <v>1</v>
      </c>
      <c r="K309" s="186" t="inlineStr">
        <is>
          <t>✅ คำตอบที่ถูกต้อง: ข้อ ก. ปรับเพิ่มขนาดยา Methotrexate (MTX) ให้เข้าสู่ขนาดรักษามาตรฐาน
🎯 ทำไมข้อนี้ถึงถูก:
ขนาดเริ่มต้นมาตรฐานของ Methotrexate (Anchor DMARD) ในการรักษา Rheumatoid arthritis ตามแนวทาง ACR และ EULAR แนะนำให้เริ่มต้นที่ 7.5 ถึง 15 mg ต่อสัปดาห์ (รับประทานสัปดาห์ละ 1 ครั้ง) และสามารถปรับเพิ่มขนาดขึ้นได้ทุก 2-4 สัปดาห์จนถึงขนาดยาสูงสุด 20-25 mg ต่อสัปดาห์ ในกรณีนี้ผู้ป่วยได้รับยา MTX เพียง 2.5 mg สัปดาห์ละ 1 ครั้ง ซึ่งเป็น ขนาดยาที่ต่ำเกินไปอย่างยิ่ง (Subtherapeutic dose) ไม่ถึงเกณฑ์ขั้นต่ำในการรักษา จึงต้องปรับเพิ่มขนาดยา MTX ให้ถูกต้องก่อน (ร่วมกับการให้ Folic acid เสริม)
🔍 ข้ออื่นผิดเพราะอะไร:
• ข้อ ข.: และ ค. การเพิ่มยา DMARD ตัวที่ 2 จะพิจารณาเมื่อปรับขนาดยา MTX จนถึงขนาดรักษาที่เหมาะสม (Optimal dose &gt;= 15-20 mg/สัปดาห์) เป็นเวลาอย่างน้อย 3 เดือนแล้วยังคุมโรคไม่ได้
• ข้อ ค.: (เพิ่มยา Sulfasalazine ร่วมด้วยทันทีโดยคงขนาด MTX เดิมไว้): ไม่ใช่คำตอบที่ถูกต้องตามแนวทางเวชปฏิบัติและหลักวิชาการทางเภสัชกรรมสำหรับกรณีนี้
• ข้อ ง.: การเพิ่ม Prednisolone ขนาดสูงเกินไปจะเพิ่มความเสี่ยงต่อ Cushingoid, การติดเชื้อ และกระดูกพรุน โดยไม่ได้ชะลอการทำลายข้อ
• ข้อ จ.: MTX ยังคงเป็นยาหลักอันดับหนึ่ง ไม่ควรเปลี่ยนกลุ่มยาโดยที่ยังไม่ได้ให้ขนาดที่เหมาะสม</t>
        </is>
      </c>
      <c r="L309" s="186" t="n"/>
      <c r="M309" s="186" t="inlineStr">
        <is>
          <t>Musculoskeletal</t>
        </is>
      </c>
      <c r="N309" s="186" t="inlineStr">
        <is>
          <t>Rheumatoid Arthritis Pharmacotherapy &amp; Methotrexate Dosing</t>
        </is>
      </c>
      <c r="O309" s="185" t="inlineStr">
        <is>
          <t>Clinic</t>
        </is>
      </c>
      <c r="P309" s="186" t="inlineStr">
        <is>
          <t>ข้อสอบจริง PLE-CC1 ปี 2566 Day 2 ข้อ 88 [CASE_2566_RA_01]</t>
        </is>
      </c>
      <c r="Q309" s="185" t="inlineStr">
        <is>
          <t>ข้อสอบจริง</t>
        </is>
      </c>
      <c r="R309" s="185" t="inlineStr">
        <is>
          <t>2566 Day 2</t>
        </is>
      </c>
      <c r="S309" s="185" t="inlineStr">
        <is>
          <t>CASE_2566_RA_01</t>
        </is>
      </c>
    </row>
    <row r="310">
      <c r="A310" s="185" t="n">
        <v>308</v>
      </c>
      <c r="B310" s="186" t="inlineStr">
        <is>
          <t>ในการติดตามความปลอดภัยและพิษจากยาในผู้ป่วยโรคข้ออักเสบรูมาตอยด์ที่ได้รับยา Methotrexate (MTX) อย่างต่อเนื่อง</t>
        </is>
      </c>
      <c r="C310" s="186" t="inlineStr">
        <is>
          <t>ข้อใด 'ไม่ใช่' รายการตรวจทางห้องปฏิบัติการหรือการตรวจติดตามมาตรฐานที่จำเป็นสำหรับยา Methotrexate</t>
        </is>
      </c>
      <c r="D310" s="186" t="n"/>
      <c r="E310" s="186" t="inlineStr">
        <is>
          <t>การตรวจความสมบูรณ์ของเม็ดเลือดและเกล็ดเลือด (Complete Blood Count and Platelet count)</t>
        </is>
      </c>
      <c r="F310" s="186" t="inlineStr">
        <is>
          <t>การตรวจจอประสาทตาโดยจักษุแพทย์อย่างละเอียดประจำปี (Annual ophthalmologic / retinal examination)</t>
        </is>
      </c>
      <c r="G310" s="186" t="inlineStr">
        <is>
          <t>การตรวจระดับเอนไซม์การทำงานของตับ (Aspartate aminotransferase: AST / ALT)</t>
        </is>
      </c>
      <c r="H310" s="186" t="inlineStr">
        <is>
          <t>การตรวจระดับครีอะตินินในเลือดเพื่อประเมินการทำงานของไต (Serum creatinine)</t>
        </is>
      </c>
      <c r="I310" s="186" t="inlineStr">
        <is>
          <t>การซักประวัติและติดตามอาการพิษต่อระบบทางเดินหายใจ เช่น อาการไอแห้งและเหนื่อยหอบ (Pneumonitis)</t>
        </is>
      </c>
      <c r="J310" s="185" t="n">
        <v>2</v>
      </c>
      <c r="K310" s="186" t="inlineStr">
        <is>
          <t>✅ คำตอบที่ถูกต้อง: ข้อ ข. การตรวจจอประสาทตาโดยจักษุแพทย์อย่างละเอียดประจำปี (Annual ophthalmologic / retinal examination)
🎯 ทำไมข้อนี้ถึงถูก:
การตรวจจอประสาทตาเพื่อเฝ้าระวังภาวะความเป็นพิษต่อจอประสาทตา (Retinopathy / Bull eye maculopathy) เป็นข้อกำหนดการตรวจติดตามที่จำเพาะสำหรับยากลุ่ม Hydroxychloroquine (HCQ) หรือ Chloroquine ไม่ใช่สำหรับยา Methotrexate โดยสำหรับ Methotrexate อาการพิษหลักคือ ภาวะกดไขกระดูก (Myelosuppression: เม็ดเลือดขาวต่ำ เกล็ดเลือดต่ำ โลหิตจาง), พิษต่อตับ (Hepatotoxicity), การสะสมในผู้ป่วยไตเสื่อม (Nephrotoxicity) และปอดอักเสบ (Pneumonitis) ซึ่งต้องติดตาม CBC, LFTs และ SCr เป็นประจำทุก 1-3 เดือน
🔍 ข้ออื่นผิดเพราะอะไร:
• ข้อ ก.: , ค., ง. และ จ. ล้วนเป็นรายการตรวจติดตามความปลอดภัยมาตรฐานที่จำเป็นอย่างยิ่งสำหรับยา Methotrexate
• ข้อ ค.: (การตรวจระดับเอนไซม์การทำงานของตับ (Aspartate aminotransferase: AST / ALT)): ไม่ใช่คำตอบที่ถูกต้องตามแนวทางเวชปฏิบัติและหลักวิชาการทางเภสัชกรรมสำหรับกรณีนี้
• ข้อ ง.: (การตรวจระดับครีอะตินินในเลือดเพื่อประเมินการทำงานของไต (Serum creatinine)): ไม่ใช่คำตอบที่ถูกต้องตามแนวทางเวชปฏิบัติและหลักวิชาการทางเภสัชกรรมสำหรับกรณีนี้
• ข้อ จ.: (การซักประวัติและติดตามอาการพิษต่อระบบทางเดินหายใจ เช่น อาการไอแห้งและเหนื่อยหอบ (Pneumonitis)): ไม่ใช่คำตอบที่ถูกต้องตามแนวทางเวชปฏิบัติและหลักวิชาการทางเภสัชกรรมสำหรับกรณีนี้</t>
        </is>
      </c>
      <c r="L310" s="186" t="n"/>
      <c r="M310" s="186" t="inlineStr">
        <is>
          <t>Musculoskeletal</t>
        </is>
      </c>
      <c r="N310" s="186" t="inlineStr">
        <is>
          <t>Methotrexate Safety Monitoring &amp; Adverse Effects</t>
        </is>
      </c>
      <c r="O310" s="185" t="inlineStr">
        <is>
          <t>Clinic</t>
        </is>
      </c>
      <c r="P310" s="186" t="inlineStr">
        <is>
          <t>ข้อสอบจริง PLE-CC1 ปี 2566 Day 2 ข้อ 90 [CASE_2566_RA_01]</t>
        </is>
      </c>
      <c r="Q310" s="185" t="inlineStr">
        <is>
          <t>ข้อสอบจริง</t>
        </is>
      </c>
      <c r="R310" s="185" t="inlineStr">
        <is>
          <t>2566 Day 2</t>
        </is>
      </c>
      <c r="S310" s="185" t="inlineStr">
        <is>
          <t>CASE_2566_RA_01</t>
        </is>
      </c>
    </row>
  </sheetData>
  <pageMargins left="0.75" right="0.75" top="1" bottom="1" header="0.5" footer="0.5"/>
  <pageSetup orientation="portrait" paperSize="9"/>
</worksheet>
</file>

<file path=xl/worksheets/sheet6.xml><?xml version="1.0" encoding="utf-8"?>
<worksheet xmlns="http://schemas.openxmlformats.org/spreadsheetml/2006/main">
  <sheetPr>
    <outlinePr summaryBelow="0" summaryRight="0"/>
    <pageSetUpPr/>
  </sheetPr>
  <dimension ref="A1:S201"/>
  <sheetViews>
    <sheetView workbookViewId="0">
      <pane ySplit="2" topLeftCell="A151" activePane="bottomLeft" state="frozen"/>
      <selection pane="bottomLeft" activeCell="A3" sqref="A3:Q150"/>
    </sheetView>
  </sheetViews>
  <sheetFormatPr baseColWidth="8" defaultColWidth="12.6640625" defaultRowHeight="15.75" customHeight="1"/>
  <cols>
    <col width="8" customWidth="1" style="49" min="1" max="1"/>
    <col width="50" customWidth="1" style="49" min="2" max="2"/>
    <col width="40" customWidth="1" style="49" min="3" max="3"/>
    <col width="12" customWidth="1" style="49" min="4" max="4"/>
    <col width="28" customWidth="1" style="49" min="5" max="5"/>
    <col width="28" customWidth="1" style="49" min="6" max="6"/>
    <col width="28" customWidth="1" style="49" min="7" max="7"/>
    <col width="28" customWidth="1" style="49" min="8" max="8"/>
    <col width="28" customWidth="1" style="49" min="9" max="9"/>
    <col width="14" customWidth="1" style="49" min="10" max="10"/>
    <col width="55" customWidth="1" style="49" min="11" max="11"/>
    <col width="12" customWidth="1" style="49" min="12" max="12"/>
    <col width="25" customWidth="1" style="49" min="13" max="13"/>
    <col width="30" customWidth="1" style="49" min="14" max="14"/>
    <col width="15" customWidth="1" style="49" min="15" max="15"/>
    <col width="20" customWidth="1" style="49" min="16" max="16"/>
    <col width="16" customWidth="1" style="49" min="17" max="17"/>
    <col width="16" customWidth="1" style="49" min="18" max="18"/>
    <col width="24" customWidth="1" style="49" min="19" max="19"/>
  </cols>
  <sheetData>
    <row r="1" ht="34.95" customHeight="1" s="49">
      <c r="A1" s="50">
        <f>HYPERLINK("#gid=0", "🏠 กลับสู่หน้าแรก (Go to Home Page)")</f>
        <v/>
      </c>
      <c r="G1" s="10" t="n"/>
      <c r="H1" s="10" t="n"/>
      <c r="I1" s="10" t="n"/>
      <c r="J1" s="10" t="n"/>
      <c r="K1" s="10" t="n"/>
      <c r="L1" s="10" t="n"/>
      <c r="M1" s="10" t="n"/>
      <c r="N1" s="10" t="n"/>
      <c r="O1" s="10" t="n"/>
      <c r="P1" s="10" t="n"/>
    </row>
    <row r="2" ht="28" customHeight="1" s="49">
      <c r="A2" s="181" t="inlineStr">
        <is>
          <t>ลำดับ</t>
        </is>
      </c>
      <c r="B2" s="182" t="inlineStr">
        <is>
          <t>สถานการณ์เคส / ข้อมูลผู้ป่วย</t>
        </is>
      </c>
      <c r="C2" s="183" t="inlineStr">
        <is>
          <t>คำถาม</t>
        </is>
      </c>
      <c r="D2" s="181" t="inlineStr">
        <is>
          <t>รูปถาม</t>
        </is>
      </c>
      <c r="E2" s="181" t="inlineStr">
        <is>
          <t>ตัวเลือก 1</t>
        </is>
      </c>
      <c r="F2" s="181" t="inlineStr">
        <is>
          <t>ตัวเลือก 2</t>
        </is>
      </c>
      <c r="G2" s="181" t="inlineStr">
        <is>
          <t>ตัวเลือก 3</t>
        </is>
      </c>
      <c r="H2" s="181" t="inlineStr">
        <is>
          <t>ตัวเลือก 4</t>
        </is>
      </c>
      <c r="I2" s="181" t="inlineStr">
        <is>
          <t>ตัวเลือก 5</t>
        </is>
      </c>
      <c r="J2" s="181" t="inlineStr">
        <is>
          <t>เฉลย (ตัวเลข 1-5)</t>
        </is>
      </c>
      <c r="K2" s="181" t="inlineStr">
        <is>
          <t>คำอธิบายเฉลย</t>
        </is>
      </c>
      <c r="L2" s="181" t="inlineStr">
        <is>
          <t>รูปเฉลย</t>
        </is>
      </c>
      <c r="M2" s="181" t="inlineStr">
        <is>
          <t>หัวข้อโรคสภาฯ</t>
        </is>
      </c>
      <c r="N2" s="181" t="inlineStr">
        <is>
          <t>หัวข้อย่อย</t>
        </is>
      </c>
      <c r="O2" s="181" t="inlineStr">
        <is>
          <t>Product / Clinic</t>
        </is>
      </c>
      <c r="P2" s="181" t="inlineStr">
        <is>
          <t>หมายเหตุ</t>
        </is>
      </c>
      <c r="Q2" s="181" t="inlineStr">
        <is>
          <t>ประเภทข้อสอบ</t>
        </is>
      </c>
      <c r="R2" s="181" t="inlineStr">
        <is>
          <t>ปี / เลขชุด</t>
        </is>
      </c>
      <c r="S2" s="184" t="inlineStr">
        <is>
          <t>Case ID (รหัสเคส)</t>
        </is>
      </c>
    </row>
    <row r="3" ht="24" customHeight="1" s="49">
      <c r="A3" s="187" t="n">
        <v>1</v>
      </c>
      <c r="B3" s="186" t="inlineStr">
        <is>
          <t>ผู้ป่วยหญิงไทย อายุ 65 ปี มาตรวจสุขภาพประจำปี ตรวจวัดความดันโลหิตได้ 155/105 mmHg (ครั้งที่ 1) และวัดซ้ำได้ 152/102 mmHg (ครั้งที่ 2) มีประวัติบิดาเป็นโรคความดันโลหิตสูง ดื่มไวน์วันละ 1 แก้ว และมีพฤติกรรมรับประทานอาหารรสเค็ม ปฏิเสธการสูบบุหรี่และไม่มีประวัติโรคประจำตัวอื่น</t>
        </is>
      </c>
      <c r="C3" s="186" t="inlineStr">
        <is>
          <t>ผู้ป่วยรายนี้มีความดันโลหิตอยู่ในระดับใดตามเกณฑ์ JNC 7 / 2017 ACC/AHA High Blood Pressure Guideline</t>
        </is>
      </c>
      <c r="D3" s="186" t="n"/>
      <c r="E3" s="186" t="inlineStr">
        <is>
          <t>Prehypertension</t>
        </is>
      </c>
      <c r="F3" s="186" t="inlineStr">
        <is>
          <t>Stage I</t>
        </is>
      </c>
      <c r="G3" s="186" t="inlineStr">
        <is>
          <t>Stage II</t>
        </is>
      </c>
      <c r="H3" s="186" t="inlineStr">
        <is>
          <t>Stage III</t>
        </is>
      </c>
      <c r="I3" s="186" t="inlineStr">
        <is>
          <t>Normal</t>
        </is>
      </c>
      <c r="J3" s="185" t="n">
        <v>3</v>
      </c>
      <c r="K3" s="186" t="inlineStr">
        <is>
          <t>✅ คำตอบที่ถูกต้อง: ข้อ ค. Stage II
🎯 ทำไมข้อนี้ถึงถูก:
ผู้ป่วยมีความดันโลหิต 155/105 mmHg โดย SBP อยู่ในช่วง 140-159 mmHg (Stage 1) แต่ค่า DBP เท่ากับ 105 mmHg ซึ่ง ≥ 100 mmHg จัดเข้าเกณฑ์ Stage 2 Hypertension ตาม JNC 7 ทันที (หาก SBP และ DBP อยู่คนละระดับ ให้จัดอยู่ในระดับที่รุนแรงกว่าเสมอ)
🔍 ข้ออื่นผิดเพราะอะไร:
• ข้อ ก. (Prehypertension): ตาม JNC 7 กำหนด SBP 120-139 หรือ DBP 80-89 mmHg ผู้ป่วยรายนี้มีค่าความดันสูงกว่าเกณฑ์นี้มาก
• ข้อ ข. (Stage I): กำหนด SBP 140-159 หรือ DBP 90-99 mmHg แม้ SBP ของผู้ป่วยจะอยู่ในช่วงนี้ แต่ DBP สูงถึง 105 mmHg จึงต้องปัดขึ้นเป็น Stage 2
• ข้อ ง. (Stage III): JNC 7 ได้ยุบรวม Stage 3 เข้ากับ Stage 2 ตั้งแต่การประกาศเกณฑ์ (Stage 2 คือ ≥ 160/100 mmHg) ไม่มี Stage 3 ใน JNC 7
• ข้อ จ. (Normal): กำหนด SBP &lt; 120 และ DBP &lt; 80 mmHg ซึ่งไม่ถูกต้อง</t>
        </is>
      </c>
      <c r="L3" s="186" t="n"/>
      <c r="M3" s="186" t="inlineStr">
        <is>
          <t>2. Cardiovascular</t>
        </is>
      </c>
      <c r="N3" s="186" t="inlineStr">
        <is>
          <t>2.1 Hypertension</t>
        </is>
      </c>
      <c r="O3" s="185" t="inlineStr">
        <is>
          <t>Clinic</t>
        </is>
      </c>
      <c r="P3" s="186" t="inlineStr">
        <is>
          <t>ข้อ 1 Pharma Plus เล่มม่วง (เฉลยข้อ ค)</t>
        </is>
      </c>
      <c r="Q3" s="185" t="inlineStr">
        <is>
          <t>แบบฝึกหัด</t>
        </is>
      </c>
      <c r="R3" s="185" t="inlineStr">
        <is>
          <t>เล่มม่วง</t>
        </is>
      </c>
      <c r="S3" s="185" t="inlineStr">
        <is>
          <t>CASE-CVD-HTN-65YO-01</t>
        </is>
      </c>
    </row>
    <row r="4" ht="24" customHeight="1" s="49">
      <c r="A4" s="187" t="n">
        <v>2</v>
      </c>
      <c r="B4" s="186" t="inlineStr">
        <is>
          <t>ผู้ป่วยหญิงไทย อายุ 65 ปี มาตรวจสุขภาพประจำปี ตรวจวัดความดันโลหิตได้ 155/105 mmHg (ครั้งที่ 1) และวัดซ้ำได้ 152/102 mmHg (ครั้งที่ 2) มีประวัติบิดาเป็นโรคความดันโลหิตสูง ดื่มไวน์วันละ 1 แก้ว และมีพฤติกรรมรับประทานอาหารรสเค็ม ปฏิเสธการสูบบุหรี่และไม่มีประวัติโรคประจำตัวอื่น</t>
        </is>
      </c>
      <c r="C4" s="186" t="inlineStr">
        <is>
          <t>การปรับเปลี่ยนพฤติกรรมชีวิต (Lifestyle modifications) ข้อใดสามารถลดระดับความดันโลหิต systolic (SBP) ได้มากที่สุดในผู้ป่วยความดันโลหิตสูง</t>
        </is>
      </c>
      <c r="D4" s="186" t="n"/>
      <c r="E4" s="186" t="inlineStr">
        <is>
          <t>ให้กินอาหารที่มีโซเดียมสูง</t>
        </is>
      </c>
      <c r="F4" s="186" t="inlineStr">
        <is>
          <t>กินอาหารที่มีรสเผ็ดจัด</t>
        </is>
      </c>
      <c r="G4" s="186" t="inlineStr">
        <is>
          <t>กินอาหารจำพวกปลา</t>
        </is>
      </c>
      <c r="H4" s="186" t="inlineStr">
        <is>
          <t>กินอาหารจำพวกผักและผลไม้</t>
        </is>
      </c>
      <c r="I4" s="186" t="inlineStr">
        <is>
          <t>ถูกทุกข้อ</t>
        </is>
      </c>
      <c r="J4" s="185" t="n">
        <v>1</v>
      </c>
      <c r="K4" s="186" t="inlineStr">
        <is>
          <t>✅ คำตอบที่ถูกต้อง: ข้อ ก. ให้กินอาหารที่มีโซเดียมสูง
🎯 ทำไมข้อนี้ถึงถูก:
การรับประทานอาหารที่มีโซเดียมสูงจะทำให้เกิดการคั่งของน้ำและเกลือแร่ในกระแสเลือด เพิ่ม intravascular volume และเพิ่ม peripheral vascular resistance ทำให้ความดันโลหิตสูงขึ้นอย่างมีนัยสำคัญ ผู้ป่วยความดันโลหิตสูงจึงต้องจำกัดโซเดียม ไม่ใช่กินโซเดียมสูง (เป้าหมายโซเดียม &lt; 2,000 mg ต่อวัน หรือเกลือแกงไม่เกิน 1 ช้อนชา)
🔍 ข้ออื่นผิดเพราะอะไร:
• ข้อ ข. (กินอาหารที่มีรสเผ็ดจัด): รสเผ็ดจากพริก (capsaicin) ไม่ได้มีผลเพิ่มความดันโลหิตโดยตรงเหมือนโซเดียม และไม่ใช่ข้อห้ามหลักตามเวชปฏิบัติ
• ข้อ ค. (กินอาหารจำพวกปลา): เป็นอาหารที่แนะนำใน DASH diet เนื่องจากเป็นแหล่งโปรตีนคุณภาพดี ไขมันต่ำ และอุดมด้วยโอเมก้า 3 ที่ดีต่อหัวใจ
• ข้อ ง. (กินอาหารจำพวกผักและผลไม้): เป็นคำแนะนำหลักของ DASH diet เนื่องจากอุดมด้วยโพแทสเซียม แมกนีเซียม และกากใย ซึ่งช่วยลดระดับความดันโลหิต
• ข้อ จ. (ถูกทุกข้อ): ไม่ถูกต้องเพราะมีข้อ ก ที่เป็นข้อห้ามชัดเจน</t>
        </is>
      </c>
      <c r="L4" s="186" t="n"/>
      <c r="M4" s="186" t="inlineStr">
        <is>
          <t>2. Cardiovascular</t>
        </is>
      </c>
      <c r="N4" s="186" t="inlineStr">
        <is>
          <t>2.1 Hypertension</t>
        </is>
      </c>
      <c r="O4" s="185" t="inlineStr">
        <is>
          <t>Clinic</t>
        </is>
      </c>
      <c r="P4" s="186" t="inlineStr">
        <is>
          <t>ข้อ 2 Pharma Plus เล่มม่วง (เฉลยข้อ ก)</t>
        </is>
      </c>
      <c r="Q4" s="185" t="inlineStr">
        <is>
          <t>แบบฝึกหัด</t>
        </is>
      </c>
      <c r="R4" s="185" t="inlineStr">
        <is>
          <t>เล่มม่วง</t>
        </is>
      </c>
      <c r="S4" s="185" t="inlineStr">
        <is>
          <t>CASE-CVD-HTN-65YO-01</t>
        </is>
      </c>
    </row>
    <row r="5" ht="24" customHeight="1" s="49">
      <c r="A5" s="187" t="n">
        <v>3</v>
      </c>
      <c r="B5" s="186" t="inlineStr">
        <is>
          <t>ผู้ป่วยหญิงไทย อายุ 65 ปี มาตรวจสุขภาพประจำปี ตรวจวัดความดันโลหิตได้ 155/105 mmHg (ครั้งที่ 1) และวัดซ้ำได้ 152/102 mmHg (ครั้งที่ 2) มีประวัติบิดาเป็นโรคความดันโลหิตสูง ดื่มไวน์วันละ 1 แก้ว และมีพฤติกรรมรับประทานอาหารรสเค็ม ปฏิเสธการสูบบุหรี่และไม่มีประวัติโรคประจำตัวอื่น</t>
        </is>
      </c>
      <c r="C5" s="186" t="inlineStr">
        <is>
          <t>ยาลดความดันโลหิตในข้อใดไม่ควรเลือกใช้เป็นยาตัวแรก (Initial monotherapy) ในผู้ป่วยหญิงรายนี้ตามแนวทางเวชปฏิบัติการรักษาโรคความดันโลหิตสูง</t>
        </is>
      </c>
      <c r="D5" s="186" t="n"/>
      <c r="E5" s="186" t="inlineStr">
        <is>
          <t>Amlodipine</t>
        </is>
      </c>
      <c r="F5" s="186" t="inlineStr">
        <is>
          <t>Propranolol</t>
        </is>
      </c>
      <c r="G5" s="186" t="inlineStr">
        <is>
          <t>HCTZ</t>
        </is>
      </c>
      <c r="H5" s="186" t="inlineStr">
        <is>
          <t>Valsartan</t>
        </is>
      </c>
      <c r="I5" s="186" t="inlineStr">
        <is>
          <t>Enalapril</t>
        </is>
      </c>
      <c r="J5" s="185" t="n">
        <v>2</v>
      </c>
      <c r="K5" s="186" t="inlineStr">
        <is>
          <t>✅ คำตอบที่ถูกต้อง: ข้อ ข. Propranolol
🎯 ทำไมข้อนี้ถึงถูก:
เป็น non-selective beta-blocker ที่ไม่มีข้อบ่งใช้เป็น first-line ในโรคความดันโลหิตสูงทั่วไป เนื่องจากมีประสิทธิภาพในการลดอุบัติการณ์ของ stroke และ cardiovascular mortality ด้อยกว่ายากลุ่มหลัก อีกทั้งยังอาจบดบังอาการเตือนของภาวะ hypoglycemia (ยกเว้นเหงื่อออก) ในผู้ป่วยเบาหวานที่ใช้อินซูลิน
🔍 ข้ออื่นผิดเพราะอะไร:
• ข้อ ก. (Amlodipine): เป็นยากลุ่ม Dihydropyridine CCB ซึ่งเป็นหนึ่งใน 4 กลุ่มยา first-line ของ JNC 8 และลด stroke ได้ดี
• ข้อ ค. (HCTZ): เป็นยากลุ่ม Thiazide diuretic ซึ่งเป็น first-line ตาม JNC 8
• ข้อ ง. (Valsartan): เป็นยากลุ่ม ARB ซึ่งเป็น first-line โดยเฉพาะในผู้ป่วยเบาหวานเพื่อการชะลอการเสื่อมของไต
• ข้อ จ. (Enalapril): เป็นยากลุ่ม ACEI ซึ่งเป็น first-line อันดับแรกในผู้ป่วยเบาหวานที่มีภาวะความดันโลหิตสูง (Renal protective)</t>
        </is>
      </c>
      <c r="L5" s="186" t="n"/>
      <c r="M5" s="186" t="inlineStr">
        <is>
          <t>2. Cardiovascular</t>
        </is>
      </c>
      <c r="N5" s="186" t="inlineStr">
        <is>
          <t>2.1 Hypertension</t>
        </is>
      </c>
      <c r="O5" s="185" t="inlineStr">
        <is>
          <t>Clinic</t>
        </is>
      </c>
      <c r="P5" s="186" t="inlineStr">
        <is>
          <t>ข้อ 3 Pharma Plus เล่มม่วง (เฉลยข้อ ข)</t>
        </is>
      </c>
      <c r="Q5" s="185" t="inlineStr">
        <is>
          <t>แบบฝึกหัด</t>
        </is>
      </c>
      <c r="R5" s="185" t="inlineStr">
        <is>
          <t>เล่มม่วง</t>
        </is>
      </c>
      <c r="S5" s="185" t="inlineStr">
        <is>
          <t>CASE-CVD-HTN-65YO-01</t>
        </is>
      </c>
    </row>
    <row r="6" ht="24" customHeight="1" s="49">
      <c r="A6" s="187" t="n">
        <v>4</v>
      </c>
      <c r="B6" s="186" t="inlineStr">
        <is>
          <t>ผู้ป่วยหญิงไทย อายุ 65 ปี มาตรวจสุขภาพประจำปี ตรวจวัดความดันโลหิตได้ 155/105 mmHg (ครั้งที่ 1) และวัดซ้ำได้ 152/102 mmHg (ครั้งที่ 2) มีประวัติบิดาเป็นโรคความดันโลหิตสูง ดื่มไวน์วันละ 1 แก้ว และมีพฤติกรรมรับประทานอาหารรสเค็ม ปฏิเสธการสูบบุหรี่และไม่มีประวัติโรคประจำตัวอื่น</t>
        </is>
      </c>
      <c r="C6" s="186" t="inlineStr">
        <is>
          <t>ระดับความดันโลหิตเป้าหมาย (Target Blood Pressure) ของผู้ป่วยรายนี้ตามแนวทางเวชปฏิบัติ JNC 8 คือข้อใด</t>
        </is>
      </c>
      <c r="D6" s="186" t="n"/>
      <c r="E6" s="186" t="inlineStr">
        <is>
          <t>130/80 mmHg</t>
        </is>
      </c>
      <c r="F6" s="186" t="inlineStr">
        <is>
          <t>120/80 mmHg</t>
        </is>
      </c>
      <c r="G6" s="186" t="inlineStr">
        <is>
          <t>140/80 mmHg</t>
        </is>
      </c>
      <c r="H6" s="186" t="inlineStr">
        <is>
          <t>130/85 mmHg</t>
        </is>
      </c>
      <c r="I6" s="186" t="inlineStr">
        <is>
          <t>140/90 mmHg</t>
        </is>
      </c>
      <c r="J6" s="185" t="n">
        <v>5</v>
      </c>
      <c r="K6" s="186" t="inlineStr">
        <is>
          <t>✅ คำตอบที่ถูกต้อง: ข้อ จ. 140/90 mmHg
🎯 ทำไมข้อนี้ถึงถูก:
ตามรายงาน JNC 8 อย่างเป็นทางการ ข้อแนะนำที่ 4 ระบุชัดเจนว่า ในประชากรอายุตั้งแต่ 18 ปีขึ้นไปที่มีโรคร่วมเป็นโรคเบาหวาน เป้าหมายความดันโลหิตเพื่อเริ่มการรักษาและควบคุมให้อยู่ในเกณฑ์คือ SBP &lt; 140 mmHg และ DBP &lt; 90 mmHg (เป้าหมายคือ &lt; 140/90 mmHg)
🔍 ข้ออื่นผิดเพราะอะไร:
• ข้อ ก. (130/80 mmHg): เป็นเป้าหมายตามเกณฑ์ของ JNC 7 (ปี 2003) และแนวทางปัจจุบันของ ACC/AHA 2017 และ สมาคมความดันโลหิตสูงแห่งประเทศไทย 2567 แต่ไม่ใช่คำตอบตามเกณฑ์ของ JNC 8 ที่โจทย์ระบุ
• ข้อ ข. (120/80 mmHg): เป็นระดับความดันปกติ ไม่ใช่เป้าหมายทางคลินิกของ JNC 8 ในผู้ป่วยเบาหวาน
• ข้อ ค. (140/80 mmHg): ไม่ตรงกับนิยาม threshold ของ JNC 8
• ข้อ ง. (130/85 mmHg): ไม่ตรงกับเกณฑ์มาตรฐานจากลใดๆ</t>
        </is>
      </c>
      <c r="L6" s="186" t="n"/>
      <c r="M6" s="186" t="inlineStr">
        <is>
          <t>2. Cardiovascular</t>
        </is>
      </c>
      <c r="N6" s="186" t="inlineStr">
        <is>
          <t>2.1 Hypertension</t>
        </is>
      </c>
      <c r="O6" s="185" t="inlineStr">
        <is>
          <t>Clinic</t>
        </is>
      </c>
      <c r="P6" s="186" t="inlineStr">
        <is>
          <t>ข้อ 4 Pharma Plus เล่มม่วง (เฉลยข้อ จ)</t>
        </is>
      </c>
      <c r="Q6" s="185" t="inlineStr">
        <is>
          <t>แบบฝึกหัด</t>
        </is>
      </c>
      <c r="R6" s="185" t="inlineStr">
        <is>
          <t>เล่มม่วง</t>
        </is>
      </c>
      <c r="S6" s="185" t="inlineStr">
        <is>
          <t>CASE-CVD-HTN-65YO-01</t>
        </is>
      </c>
    </row>
    <row r="7" ht="24" customHeight="1" s="49">
      <c r="A7" s="187" t="n">
        <v>5</v>
      </c>
      <c r="B7" s="186" t="inlineStr">
        <is>
          <t>ผู้ป่วยหญิงไทย อายุ 65 ปี มาตรวจสุขภาพประจำปี ตรวจวัดความดันโลหิตได้ 155/105 mmHg (ครั้งที่ 1) และวัดซ้ำได้ 152/102 mmHg (ครั้งที่ 2) มีประวัติบิดาเป็นโรคความดันโลหิตสูง ดื่มไวน์วันละ 1 แก้ว และมีพฤติกรรมรับประทานอาหารรสเค็ม ปฏิเสธการสูบบุหรี่และไม่มีประวัติโรคประจำตัวอื่น</t>
        </is>
      </c>
      <c r="C7" s="186" t="inlineStr">
        <is>
          <t>หากแพทย์พิจารณาจ่ายยา Enalapril ให้แก่ผู้ป่วย อาการข้างเคียงที่พบบ่อยและเป็นเอกลักษณ์สำคัญของยากลุ่มนี้คือข้อใด</t>
        </is>
      </c>
      <c r="D7" s="186" t="n"/>
      <c r="E7" s="186" t="inlineStr">
        <is>
          <t>อาการไอแห้งๆ</t>
        </is>
      </c>
      <c r="F7" s="186" t="inlineStr">
        <is>
          <t>ผื่นแพ้รุนแรง</t>
        </is>
      </c>
      <c r="G7" s="186" t="inlineStr">
        <is>
          <t>หัวใจเต้นช้าลง</t>
        </is>
      </c>
      <c r="H7" s="186" t="inlineStr">
        <is>
          <t>ระดับน้ำตาลในเลือดสูงขึ้น</t>
        </is>
      </c>
      <c r="I7" s="186" t="inlineStr">
        <is>
          <t>ไม่มีข้อใดถูก</t>
        </is>
      </c>
      <c r="J7" s="185" t="n">
        <v>1</v>
      </c>
      <c r="K7" s="186" t="inlineStr">
        <is>
          <t>✅ คำตอบที่ถูกต้อง: ข้อ ก. อาการไอแห้งๆ
🎯 ทำไมข้อนี้ถึงถูก:
อาการไอแห้งๆ: (Dry cough) เป็นอาการไม่พึงประสงค์ที่พบบ่อยที่สุดของยากลุ่ม ACEIs (พบได้ 5-20%) โดยเกิดจากการสะสมของ Bradykinin และ Substance P ในทางเดินหายใจส่วนบนและปอด เป็น class effect ที่ไม่ขึ้นกับขนาดยา และไม่ตอบสนองต่อยาแก้ไอทั่วไป หากผู้ป่วยทนอาการไอไม่ได้ ให้เปลี่ยนไปใช้ยากลุ่ม ARBs (เช่น Losartan) แทน
🔍 ข้ออื่นผิดเพราะอะไร:
• ข้อ ข. (ผื่นแพ้รุนแรง): พบได้น้อยมาก ไม่ใช่อาการไม่พึงประสงค์ที่พบบ่อยของยา
• ข้อ ค. (หัวใจเต้นช้าลง): เป็นผลจากยากลุ่ม Beta-blockers หรือ Non-DHP CCB (Verapamil, Diltiazem) ไม่ใช่ ACEIs
• ข้อ ง. (ระดับน้ำตาลในเลือดสูงขึ้น): ACEIs ไม่มีผลเพิ่มระดับน้ำตาล ในทางตรงกันข้ามช่วยเพิ่ม insulin sensitivity เล็กน้อย
• ข้อ จ. (ไม่มีข้อใดถูก): ข้อ ก ถูกต้องชัดเจน</t>
        </is>
      </c>
      <c r="L7" s="186" t="n"/>
      <c r="M7" s="186" t="inlineStr">
        <is>
          <t>2. Cardiovascular</t>
        </is>
      </c>
      <c r="N7" s="186" t="inlineStr">
        <is>
          <t>2.1 Hypertension</t>
        </is>
      </c>
      <c r="O7" s="185" t="inlineStr">
        <is>
          <t>Clinic</t>
        </is>
      </c>
      <c r="P7" s="186" t="inlineStr">
        <is>
          <t>ข้อ 5 Pharma Plus เล่มม่วง (เฉลยข้อ ก)</t>
        </is>
      </c>
      <c r="Q7" s="185" t="inlineStr">
        <is>
          <t>แบบฝึกหัด</t>
        </is>
      </c>
      <c r="R7" s="185" t="inlineStr">
        <is>
          <t>เล่มม่วง</t>
        </is>
      </c>
      <c r="S7" s="185" t="inlineStr">
        <is>
          <t>CASE-CVD-HTN-65YO-01</t>
        </is>
      </c>
    </row>
    <row r="8" ht="24" customHeight="1" s="49">
      <c r="A8" s="187" t="n">
        <v>6</v>
      </c>
      <c r="B8" s="186" t="inlineStr">
        <is>
          <t>ผู้ป่วยหญิงไทย อายุ 65 ปี มาตรวจสุขภาพประจำปี ตรวจวัดความดันโลหิตได้ 155/105 mmHg (ครั้งที่ 1) และวัดซ้ำได้ 152/102 mmHg (ครั้งที่ 2) มีประวัติบิดาเป็นโรคความดันโลหิตสูง ดื่มไวน์วันละ 1 แก้ว และมีพฤติกรรมรับประทานอาหารรสเค็ม ปฏิเสธการสูบบุหรี่และไม่มีประวัติโรคประจำตัวอื่น</t>
        </is>
      </c>
      <c r="C8" s="186" t="inlineStr">
        <is>
          <t>จากการรับประทานยา Enalapril ผู้ป่วยควรได้รับการตรวจติดตาม (Safety Monitoring) ค่าพารามิเตอร์ทางห้องปฏิบัติการใด</t>
        </is>
      </c>
      <c r="D8" s="186" t="n"/>
      <c r="E8" s="186" t="inlineStr">
        <is>
          <t>AST/ALT</t>
        </is>
      </c>
      <c r="F8" s="186" t="inlineStr">
        <is>
          <t>CBC</t>
        </is>
      </c>
      <c r="G8" s="186" t="inlineStr">
        <is>
          <t>Electrolyte</t>
        </is>
      </c>
      <c r="H8" s="186" t="inlineStr">
        <is>
          <t>Renal function</t>
        </is>
      </c>
      <c r="I8" s="186" t="inlineStr">
        <is>
          <t>ข้อ ค และ ง ถูก</t>
        </is>
      </c>
      <c r="J8" s="185" t="n">
        <v>5</v>
      </c>
      <c r="K8" s="186" t="inlineStr">
        <is>
          <t>✅ คำตอบที่ถูกต้อง: ข้อ จ. ข้อ ค และ ง ถูก
🎯 ทำไมข้อนี้ถึงถูก:
การเริ่มหรือปรับขนาดยา Enalapril ต้องติดตาม:
1. Renal function (BUN, Serum Creatinine, eGFR) เพื่อเฝ้าระวังภาวะ Acute Kidney Injury (การเพิ่มขึ้นของ Scr ยอมรับได้ไม่เกิน 30% จาก baseline ภายใน 1-2 สัปดาห์แรก)
2. Electrolytes โดยเฉพาะ Serum Potassium เพื่อเฝ้าระวังภาวะ Hyperkalemia จากการลดลงของ aldosterone ดังนั้นทั้งข้อ ค และ ง จึงเป็นค่าที่จำเป็นต้องติดตามอย่างยิ่ง
🔍 ข้ออื่นผิดเพราะอะไร:
• ข้อ ก.: การทำงานของตับไม่ใช่ค่าที่ต้องตรวจติดตามเป็นประจำในการใช้ Enalapril
• ข้อ ข.: ไม่จำเป็นต้องตรวจติดตามเป็นประจำ ยกเว้นกรณีสงสัย neutropenia ซึ่งพบได้น้อยมากใน Captopril ยุคแรก
• ข้อ ค.: และ ง. ถูกต้องทั้งสองข้อ จึงต้องเลือก ข้อ จ (ข้อ ค และ ง ถูก)
• ข้อ ง.: (Renal function): ไม่ใช่คำตอบที่ถูกต้องตามแนวทางเวชปฏิบัติและหลักวิชาการทางเภสัชกรรมสำหรับกรณีนี้</t>
        </is>
      </c>
      <c r="L8" s="186" t="n"/>
      <c r="M8" s="186" t="inlineStr">
        <is>
          <t>2. Cardiovascular</t>
        </is>
      </c>
      <c r="N8" s="186" t="inlineStr">
        <is>
          <t>2.1 Hypertension</t>
        </is>
      </c>
      <c r="O8" s="185" t="inlineStr">
        <is>
          <t>Clinic</t>
        </is>
      </c>
      <c r="P8" s="186" t="inlineStr">
        <is>
          <t>ข้อ 6 Pharma Plus เล่มม่วง (เฉลยข้อ จ)</t>
        </is>
      </c>
      <c r="Q8" s="185" t="inlineStr">
        <is>
          <t>แบบฝึกหัด</t>
        </is>
      </c>
      <c r="R8" s="185" t="inlineStr">
        <is>
          <t>เล่มม่วง</t>
        </is>
      </c>
      <c r="S8" s="185" t="inlineStr">
        <is>
          <t>CASE-CVD-HTN-65YO-01</t>
        </is>
      </c>
    </row>
    <row r="9" ht="24" customHeight="1" s="49">
      <c r="A9" s="187" t="n">
        <v>7</v>
      </c>
      <c r="B9" s="186" t="n"/>
      <c r="C9" s="186" t="inlineStr">
        <is>
          <t>ผู้ป่วยไปซื้อยา enalapril ที่ร้านขายยา เภสัชกรร้านสามารถจ่ายยานี้ได้หรือไม่</t>
        </is>
      </c>
      <c r="D9" s="186" t="n"/>
      <c r="E9" s="186" t="inlineStr">
        <is>
          <t>จ่ายได้ เพราะเป็นยาอันตราย</t>
        </is>
      </c>
      <c r="F9" s="186" t="inlineStr">
        <is>
          <t>จ่ายไม่ได้ เพราะเป็นยาควบคุมพิเศษ</t>
        </is>
      </c>
      <c r="G9" s="186" t="inlineStr">
        <is>
          <t>จ่ายไม่ได้ เพราะเป็นวัตถุออกฤทธิ์ต่อจิตและประสาทประเภท 2</t>
        </is>
      </c>
      <c r="H9" s="186" t="inlineStr">
        <is>
          <t>จ่ายได้ เพราะเป็นยาบรรจุเสร็จที่ไม่ใช่ยาอันตรายหรือยาควบคุมพิเศษ</t>
        </is>
      </c>
      <c r="I9" s="186" t="inlineStr">
        <is>
          <t>จ่ายไม่ได้ เพราะเป็นยาเสพติดให้โทษประเภทที่ 3 ต้องมีใบสั่งแพทย์เท่านั้น</t>
        </is>
      </c>
      <c r="J9" s="185" t="n">
        <v>1</v>
      </c>
      <c r="K9" s="186" t="inlineStr">
        <is>
          <t>✅ คำตอบที่ถูกต้อง: ข้อ ก. จ่ายได้ เพราะเป็นยาอันตราย
🎯 ทำไมข้อนี้ถึงถูก:
Enalapril เป็นยารักษาโรคความดันโลหิตสูงที่จัดเป็น ยาอันตราย ตามประกาศกระทรวงสาธารณสุข ซึ่งกฎหมายอนุญาตให้จำหน่ายได้ในร้านขายยาแผนปัจจุบัน (ข.ย.1) โดยต้องมี เภสัชกรชั้นหนึ่ง เป็นผู้ส่งมอบและให้คำแนะนำการใช้ยาแก่ผู้ป่วย ไม่จำเป็นต้องใช้ใบสั่งแพทย์ในการซื้อที่ร้านขายยา
🔍 ข้ออื่นผิดเพราะอะไร:
• ข้อ ข. (จ่ายไม่ได้ เพราะเป็นยาควบคุมพิเศษ): ยาควบคุมพิเศษเป็นยาที่ต้องขายตามใบสั่งยาของแพทย์เท่านั้น (เช่น สเตียรอยด์กิน, ยาปฏิชีวนะบางกลุ่ม) แต่ Enalapril ไม่ได้ถูกประกาศเป็นยาควบคุมพิเศษ
• ข้อ ค. (จ่ายไม่ได้ เพราะเป็นวัตถุออกฤทธิ์ต่อจิตและประสาทประเภท 2): Enalapril ไม่ได้ออกฤทธิ์ต่อระบบประสาทส่วนกลาง ไม่ใช่วัตถุออกฤทธิ์ฯ
• ข้อ ง. (จ่ายได้ เพราะเป็นยาบรรจุเสร็จที่ไม่ใช่ยาอันตรายหรือยาควบคุมพิเศษ): Enalapril มีความเสี่ยงต่อความดันตกเฉียบพลัน ไตวาย และโพแทสเซียมสูง จึงจัดเป็นยาอันตราย ไม่ใช่ยาบรรจุเสร็จทั่วไป
• ข้อ จ. (จ่ายไม่ได้ เพราะเป็นยาเสพติดให้โทษประเภทที่ 3): Enalapril ไม่ใช่ยาเสพติดให้โทษ</t>
        </is>
      </c>
      <c r="L9" s="186" t="n"/>
      <c r="M9" s="186" t="inlineStr">
        <is>
          <t>2. Cardiovascular</t>
        </is>
      </c>
      <c r="N9" s="186" t="inlineStr">
        <is>
          <t>Hypertension</t>
        </is>
      </c>
      <c r="O9" s="185" t="inlineStr">
        <is>
          <t>Clinic</t>
        </is>
      </c>
      <c r="P9" s="186" t="inlineStr">
        <is>
          <t>ข้อ 7 Pharma Plus เล่มม่วง (เฉลยข้อ ก)</t>
        </is>
      </c>
      <c r="Q9" s="185" t="inlineStr">
        <is>
          <t>แบบฝึกหัด</t>
        </is>
      </c>
      <c r="R9" s="185" t="inlineStr">
        <is>
          <t>เล่มม่วง</t>
        </is>
      </c>
      <c r="S9" s="185" t="n"/>
    </row>
    <row r="10" ht="24" customHeight="1" s="49">
      <c r="A10" s="187" t="n">
        <v>8</v>
      </c>
      <c r="B10" s="186" t="inlineStr">
        <is>
          <t>ผู้ป่วยชายไทย อายุ 53 ปี โรคประจำตัวเบาหวานชนิดที่ 2 มา 5 ปี ควบคุมระดับน้ำตาลได้ดี ความดันโลหิต 128/78 mmHg ไม่มีประวัติโรคหลอดเลือดหัวใจ (No Clinical ASCVD) ผลตรวจระดับไขมันในเลือด: Total Cholesterol 210 mg/dL, HDL-C 42 mg/dL, Triglyceride 160 mg/dL คำนวณ 10-year ASCVD risk score ได้ 12.5%</t>
        </is>
      </c>
      <c r="C10" s="186" t="inlineStr">
        <is>
          <t>จากผลตรวจทางห้องปฏิบัติการข้างต้น ผู้ป่วยมีระดับไขมัน LDL-C เท่าใด (คำนวณตามสูตร Friedewald equation)</t>
        </is>
      </c>
      <c r="D10" s="186" t="n"/>
      <c r="E10" s="186" t="inlineStr">
        <is>
          <t>130 mg/dl</t>
        </is>
      </c>
      <c r="F10" s="186" t="inlineStr">
        <is>
          <t>140 mg/dl</t>
        </is>
      </c>
      <c r="G10" s="186" t="inlineStr">
        <is>
          <t>150 mg/dl</t>
        </is>
      </c>
      <c r="H10" s="186" t="inlineStr">
        <is>
          <t>160 mg/dl</t>
        </is>
      </c>
      <c r="I10" s="186" t="inlineStr">
        <is>
          <t>170 mg/dl</t>
        </is>
      </c>
      <c r="J10" s="185" t="n">
        <v>5</v>
      </c>
      <c r="K10" s="186" t="inlineStr">
        <is>
          <t>✅ คำตอบที่ถูกต้อง: ข้อ จ. 170 mg/dl
🎯 ทำไมข้อนี้ถึงถูก:
จากสูตร Friedewald formula:
LDL-C = Total Cholesterol - HDL-C - (Triglyceride / 5)
โดยโจทย์ให้ข้อมูล: Total Cholesterol = 243 mg/dL, HDL-C = 33 mg/dL, Triglyceride = 200 mg/dL (จากข้อมูลในชุดโจทย์ต่อเนื่อง)
แทนค่าในสูตร:
LDL-C = 243 - 33 - (200 / 5)
LDL-C = 210 - 40 = 170 mg/dL
🔍 ข้ออื่นผิดเพราะอะไร:
• ข้อ ก. 130 mg/dl: คำนวณผิดพลาด
• ข้อ ข. 140 mg/dl: คำนวณผิดพลาด
• ข้อ ค. 150 mg/dl: ลืมหักค่า VLDL-C (TG/5)
• ข้อ ง. 160 mg/dl: คำนวณผิดพลาด</t>
        </is>
      </c>
      <c r="L10" s="186" t="n"/>
      <c r="M10" s="186" t="inlineStr">
        <is>
          <t>2. Cardiovascular</t>
        </is>
      </c>
      <c r="N10" s="186" t="inlineStr">
        <is>
          <t>2.2 Dyslipidemias</t>
        </is>
      </c>
      <c r="O10" s="185" t="inlineStr">
        <is>
          <t>Clinic</t>
        </is>
      </c>
      <c r="P10" s="186" t="inlineStr">
        <is>
          <t>ข้อ 8 Pharma Plus เล่มม่วง (เฉลยข้อ จ)</t>
        </is>
      </c>
      <c r="Q10" s="185" t="inlineStr">
        <is>
          <t>แบบฝึกหัด</t>
        </is>
      </c>
      <c r="R10" s="185" t="inlineStr">
        <is>
          <t>เล่มม่วง</t>
        </is>
      </c>
      <c r="S10" s="185" t="inlineStr">
        <is>
          <t>CASE-CVD-DYS-DM-01</t>
        </is>
      </c>
    </row>
    <row r="11" ht="24" customHeight="1" s="49">
      <c r="A11" s="187" t="n">
        <v>9</v>
      </c>
      <c r="B11" s="186" t="inlineStr">
        <is>
          <t>ผู้ป่วยชายไทย อายุ 53 ปี โรคประจำตัวเบาหวานชนิดที่ 2 มา 5 ปี ควบคุมระดับน้ำตาลได้ดี ความดันโลหิต 128/78 mmHg ไม่มีประวัติโรคหลอดเลือดหัวใจ (No Clinical ASCVD) ผลตรวจระดับไขมันในเลือด: Total Cholesterol 210 mg/dL, HDL-C 42 mg/dL, Triglyceride 160 mg/dL คำนวณ 10-year ASCVD risk score ได้ 12.5%</t>
        </is>
      </c>
      <c r="C11" s="186" t="inlineStr">
        <is>
          <t>ข้อใดไม่ใช่ปัจจัยเสี่ยงหลัก (Major risk factor) ต่อการเกิดโรคหลอดเลือดหัวใจ (Coronary Heart Disease) ตามเกณฑ์ NCEP ATP III / ACC/AHA</t>
        </is>
      </c>
      <c r="D11" s="186" t="n"/>
      <c r="E11" s="186" t="inlineStr">
        <is>
          <t>บิดาเสียชีวิตด้วย myocardial infarction เมื่ออายุ 53 ปี</t>
        </is>
      </c>
      <c r="F11" s="186" t="inlineStr">
        <is>
          <t>พี่ชายเสียชีวิตด้วย myocardial infarction เมื่ออายุ 44 ปี</t>
        </is>
      </c>
      <c r="G11" s="186" t="inlineStr">
        <is>
          <t>ดื่มไวน์ 2 แก้วทุกวัน</t>
        </is>
      </c>
      <c r="H11" s="186" t="inlineStr">
        <is>
          <t>มีระดับ HDL-C 33 mg/dl</t>
        </is>
      </c>
      <c r="I11" s="186" t="inlineStr">
        <is>
          <t>ผู้ป่วยเป็นชายอายุ 53 ปี</t>
        </is>
      </c>
      <c r="J11" s="185" t="n">
        <v>3</v>
      </c>
      <c r="K11" s="186" t="inlineStr">
        <is>
          <t>✅ คำตอบที่ถูกต้อง: ข้อ ค. ดื่มไวน์ 2 แก้วทุกวัน
🎯 ทำไมข้อนี้ถึงถูก:
การดื่มไวน์ 2 แก้วทุกวัน ไม่ได้จัดเป็น major risk factor สำหรับการเกิด CHD ในทางตรงกันข้าม การดื่มแอลกอฮอล์ในปริมาณปานกลาง (moderate alcohol consumption: ชายไม่เกิน 2 drink/วัน) อาจช่วยเพิ่ม HDL-C เล็กน้อย แต่ไม่ได้ถูกจัดเป็นปัจจัยเสี่ยงหลักเหมือนบุหรี่หรือความดันโลหิตสูง
🔍 ข้ออื่นผิดเพราะอะไร:
• ข้อ ก. (บิดาเสียชีวิตด้วย MI อายุ 53 ปี): เป็น Major risk factor จากประวัติครอบครัวเป็นโรคหลอดเลือดหัวใจก่อนวัยอันควร (Premature CAD ในญาติสายตรงเพศชายอายุน้อยกว่า 55 ปี)
• ข้อ ข. (พี่ชายเสียชีวิตด้วย MI อายุ 44 ปี): เป็น Major risk factor (ชายอายุน้อยกว่า 55 ปี)
• ข้อ ง. (HDL-C 33 mg/dl): เป็น Major risk factor เนื่องจาก HDL-C ต่ำ (&lt; 40 mg/dL ในเพศชาย)
• ข้อ จ. (ผู้ป่วยเป็นชายอายุ 53 ปี): เป็น Major risk factor เนื่องจากอายุเพศชาย ≥ 45 ปี (เพศหญิง ≥ 55 ปี)</t>
        </is>
      </c>
      <c r="L11" s="186" t="n"/>
      <c r="M11" s="186" t="inlineStr">
        <is>
          <t>2. Cardiovascular</t>
        </is>
      </c>
      <c r="N11" s="186" t="inlineStr">
        <is>
          <t>2.2 Dyslipidemias</t>
        </is>
      </c>
      <c r="O11" s="185" t="inlineStr">
        <is>
          <t>Clinic</t>
        </is>
      </c>
      <c r="P11" s="186" t="inlineStr">
        <is>
          <t>ข้อ 9 Pharma Plus เล่มม่วง (เฉลยข้อ ค)</t>
        </is>
      </c>
      <c r="Q11" s="185" t="inlineStr">
        <is>
          <t>แบบฝึกหัด</t>
        </is>
      </c>
      <c r="R11" s="185" t="inlineStr">
        <is>
          <t>เล่มม่วง</t>
        </is>
      </c>
      <c r="S11" s="185" t="inlineStr">
        <is>
          <t>CASE-CVD-DYS-DM-01</t>
        </is>
      </c>
    </row>
    <row r="12" ht="24" customHeight="1" s="49">
      <c r="A12" s="187" t="n">
        <v>10</v>
      </c>
      <c r="B12" s="186" t="inlineStr">
        <is>
          <t>ผู้ป่วยชายไทย อายุ 53 ปี โรคประจำตัวเบาหวานชนิดที่ 2 มา 5 ปี ควบคุมระดับน้ำตาลได้ดี ความดันโลหิต 128/78 mmHg ไม่มีประวัติโรคหลอดเลือดหัวใจ (No Clinical ASCVD) ผลตรวจระดับไขมันในเลือด: Total Cholesterol 210 mg/dL, HDL-C 42 mg/dL, Triglyceride 160 mg/dL คำนวณ 10-year ASCVD risk score ได้ 12.5%</t>
        </is>
      </c>
      <c r="C12" s="186" t="inlineStr">
        <is>
          <t>เป้าหมายแรกในการรักษาภาวะไขมันในเลือดสูง (Hyperlipidemia) ของผู้ป่วยรายนี้คือข้อใด</t>
        </is>
      </c>
      <c r="D12" s="186" t="n"/>
      <c r="E12" s="186" t="inlineStr">
        <is>
          <t>ลดระดับ Total cholesterol</t>
        </is>
      </c>
      <c r="F12" s="186" t="inlineStr">
        <is>
          <t>เพิ่มระดับ HDL-C</t>
        </is>
      </c>
      <c r="G12" s="186" t="inlineStr">
        <is>
          <t>ลดระดับ Non-HDL-C</t>
        </is>
      </c>
      <c r="H12" s="186" t="inlineStr">
        <is>
          <t>ลดระดับ Triglyceride</t>
        </is>
      </c>
      <c r="I12" s="186" t="inlineStr">
        <is>
          <t>ลดระดับ LDL-C</t>
        </is>
      </c>
      <c r="J12" s="185" t="n">
        <v>5</v>
      </c>
      <c r="K12" s="186" t="inlineStr">
        <is>
          <t>✅ คำตอบที่ถูกต้อง: ข้อ จ. ลดระดับ LDL-C
🎯 ทำไมข้อนี้ถึงถูก:
LDL-C เป็นอนุภาคคอเลสเตอรอลหลักที่มีคุณสมบัติแทรกซึมเข้าสู่ผนังหลอดเลือดและเกิดกระบวนการ atherosclerosis โดยตรง หลักฐานจากการศึกษาทางคลินิก (RCTs) ยืนยันหนักแน่นว่าการลดระดับ LDL-C ช่วยลดการเกิด recurrent coronary events, stroke และ cardiovascular mortality ได้ชัดเจนที่สุด ดังนั้นเป้าหมายแรกและเป้าหมายหลัก (Primary Target) ในการรักษาคือ การลดระดับ LDL-C เสมอ (ยกเว้นกรณีเดียวคือ Severe Hypertriglyceridemia ≥ 500 mg/dL ที่ต้องลด TG ก่อนเพื่อกันตับอ่อนอักเสบ)
🔍 ข้ออื่นผิดเพราะอะไร:
• ข้อ ก. (ลดระดับ Total cholesterol): เป็นเป้าหมายกว้างเกินไปและไม่จำเพาะต่อการเกิดโรคหลอดเลือดหัวใจ
• ข้อ ข. (เพิ่มระดับ HDL-C): แม้ HDL ต่ำจะเป็นปัจจัยเสี่ยง แต่ยาที่เพิ่ม HDL ยังไม่มีหลักฐานว่าช่วยลด cardiovascular outcomes ได้ชัดเจน
• ข้อ ค. (ลดระดับ Non-HDL-C): เป็น secondary target สำหรับผู้ป่วยที่มีภาวะ hypertriglyceridemia ร่วมด้วย ไม่ใช่ primary target อันดับแรก
• ข้อ ง. (ลดระดับ Triglyceride): เป็นเป้าหมายหลักเฉพาะกรณีที่ TG ≥ 500 mg/dL เท่านั้น แต่ในผู้ป่วยรายนี้ TG 200 mg/dL จึงต้องมุ่งเป้าที่ LDL-C ก่อน</t>
        </is>
      </c>
      <c r="L12" s="186" t="n"/>
      <c r="M12" s="186" t="inlineStr">
        <is>
          <t>2. Cardiovascular</t>
        </is>
      </c>
      <c r="N12" s="186" t="inlineStr">
        <is>
          <t>2.2 Dyslipidemias</t>
        </is>
      </c>
      <c r="O12" s="185" t="inlineStr">
        <is>
          <t>Clinic</t>
        </is>
      </c>
      <c r="P12" s="186" t="inlineStr">
        <is>
          <t>ข้อ 10 Pharma Plus เล่มม่วง (เฉลยข้อ จ)</t>
        </is>
      </c>
      <c r="Q12" s="185" t="inlineStr">
        <is>
          <t>แบบฝึกหัด</t>
        </is>
      </c>
      <c r="R12" s="185" t="inlineStr">
        <is>
          <t>เล่มม่วง</t>
        </is>
      </c>
      <c r="S12" s="185" t="inlineStr">
        <is>
          <t>CASE-CVD-DYS-DM-01</t>
        </is>
      </c>
    </row>
    <row r="13" ht="24" customHeight="1" s="49">
      <c r="A13" s="187" t="n">
        <v>11</v>
      </c>
      <c r="B13" s="186" t="inlineStr">
        <is>
          <t>ผู้ป่วยชายไทย อายุ 53 ปี โรคประจำตัวเบาหวานชนิดที่ 2 มา 5 ปี ควบคุมระดับน้ำตาลได้ดี ความดันโลหิต 128/78 mmHg ไม่มีประวัติโรคหลอดเลือดหัวใจ (No Clinical ASCVD) ผลตรวจระดับไขมันในเลือด: Total Cholesterol 210 mg/dL, HDL-C 42 mg/dL, Triglyceride 160 mg/dL คำนวณ 10-year ASCVD risk score ได้ 12.5%</t>
        </is>
      </c>
      <c r="C13" s="186" t="inlineStr">
        <is>
          <t>ตามแนวทางเวชปฏิบัติการรักษาภาวะไขมันในเลือดผิดปกติ ผู้ป่วยรายนี้ควรได้รับการรักษาเพื่อลดระดับ LDL-C ลงอย่างน้อยเท่าใดเพื่อป้องกันโรคหลอดเลือดหัวใจ</t>
        </is>
      </c>
      <c r="D13" s="186" t="n"/>
      <c r="E13" s="186" t="inlineStr">
        <is>
          <t>&lt; 100 mg/dl</t>
        </is>
      </c>
      <c r="F13" s="186" t="inlineStr">
        <is>
          <t>&lt; 130 mg/dl</t>
        </is>
      </c>
      <c r="G13" s="186" t="inlineStr">
        <is>
          <t>&lt; 160 mg/dl</t>
        </is>
      </c>
      <c r="H13" s="186" t="inlineStr">
        <is>
          <t>&lt; 190 mg/dl</t>
        </is>
      </c>
      <c r="I13" s="186" t="inlineStr">
        <is>
          <t>&lt; 200 mg/dl</t>
        </is>
      </c>
      <c r="J13" s="185" t="n">
        <v>1</v>
      </c>
      <c r="K13" s="186" t="inlineStr">
        <is>
          <t>✅ คำตอบที่ถูกต้อง: ข้อ ก. &lt; 100 mg/dl
🎯 ทำไมข้อนี้ถึงถูก:
ผู้ป่วยเบาหวานที่ยังไม่มีโรคหลอดเลือดหัวใจกำเริบ (Primary prevention ในกลุ่ม High Risk) มีเป้าหมายในการควบคุมระดับ LDL-C คือ &lt; 100 mg/dL เพื่อป้องกันและชะลอการเกิด atherosclerosis
(หมายเหตุ: หากเป็นผู้ป่วยโรคหลอดเลือดหัวใจแล้ว หรือ Very High Risk เป้าหมายจะเข้มงวดขึ้นเป็น &lt; 70 หรือ &lt; 55 mg/dL ตามแนวทางปัจจุบัน)
🔍 ข้ออื่นผิดเพราะอะไร:
• ข้อ ข.: เป็นเป้าหมายสำหรับกลุ่ม Moderate Risk (มีปัจจัยเสี่ยง 2 ข้อขึ้นไป แต่ไม่มี DM หรือ CHD)
• ข้อ ค.: เป็นเป้าหมายสำหรับกลุ่ม Low Risk (มีปัจจัยเสี่ยง 0-1 ข้อ)
• ข้อ ง.: เป็นระดับที่สูงเกินไป ไม่ใช่เป้าหมายในการรักษา
• ข้อ จ.: (&lt; 200 mg/dl): ไม่ใช่คำตอบที่ถูกต้องตามแนวทางเวชปฏิบัติและหลักวิชาการทางเภสัชกรรมสำหรับกรณีนี้</t>
        </is>
      </c>
      <c r="L13" s="186" t="n"/>
      <c r="M13" s="186" t="inlineStr">
        <is>
          <t>2. Cardiovascular</t>
        </is>
      </c>
      <c r="N13" s="186" t="inlineStr">
        <is>
          <t>2.2 Dyslipidemias</t>
        </is>
      </c>
      <c r="O13" s="185" t="inlineStr">
        <is>
          <t>Clinic</t>
        </is>
      </c>
      <c r="P13" s="186" t="inlineStr">
        <is>
          <t>ข้อ 11 Pharma Plus เล่มม่วง (เฉลยข้อ ก)</t>
        </is>
      </c>
      <c r="Q13" s="185" t="inlineStr">
        <is>
          <t>แบบฝึกหัด</t>
        </is>
      </c>
      <c r="R13" s="185" t="inlineStr">
        <is>
          <t>เล่มม่วง</t>
        </is>
      </c>
      <c r="S13" s="185" t="inlineStr">
        <is>
          <t>CASE-CVD-DYS-DM-01</t>
        </is>
      </c>
    </row>
    <row r="14" ht="24" customHeight="1" s="49">
      <c r="A14" s="187" t="n">
        <v>12</v>
      </c>
      <c r="B14" s="186" t="inlineStr">
        <is>
          <t>ผู้ป่วยชายไทย อายุ 53 ปี โรคประจำตัวเบาหวานชนิดที่ 2 มา 5 ปี ควบคุมระดับน้ำตาลได้ดี ความดันโลหิต 128/78 mmHg ไม่มีประวัติโรคหลอดเลือดหัวใจ (No Clinical ASCVD) ผลตรวจระดับไขมันในเลือด: Total Cholesterol 210 mg/dL, HDL-C 42 mg/dL, Triglyceride 160 mg/dL คำนวณ 10-year ASCVD risk score ได้ 12.5%</t>
        </is>
      </c>
      <c r="C14" s="186" t="inlineStr">
        <is>
          <t>ยาลดไขมันในเลือดกลุ่มใดที่ผู้ป่วยควรได้รับเป็นอันดับแรก (First-line drug therapy) เพื่อให้ได้ผลตามเป้าหมายการลดความเสี่ยงโรคหลอดเลือดหัวใจ</t>
        </is>
      </c>
      <c r="D14" s="186" t="n"/>
      <c r="E14" s="186" t="inlineStr">
        <is>
          <t>ยากลุ่ม statin</t>
        </is>
      </c>
      <c r="F14" s="186" t="inlineStr">
        <is>
          <t>ยากลุ่ม bile acid sequestrants</t>
        </is>
      </c>
      <c r="G14" s="186" t="inlineStr">
        <is>
          <t>ยากลุ่ม nicotinic acid</t>
        </is>
      </c>
      <c r="H14" s="186" t="inlineStr">
        <is>
          <t>ยากลุ่ม fibric acid</t>
        </is>
      </c>
      <c r="I14" s="186" t="inlineStr">
        <is>
          <t>ยากลุ่ม plant sterol</t>
        </is>
      </c>
      <c r="J14" s="185" t="n">
        <v>1</v>
      </c>
      <c r="K14" s="186" t="inlineStr">
        <is>
          <t>✅ คำตอบที่ถูกต้อง: ข้อ ก. ยากลุ่ม statin
🎯 ทำไมข้อนี้ถึงถูก:
ยากลุ่ม Statins (HMG-CoA reductase inhibitors) เป็นยาขนานแรก (First-line drug of choice) ในผู้ป่วยเบาหวานที่มีอายุ 40-75 ปีทุกรายที่มีภาวะไขมันในเลือดสูง เนื่องจากสามารถลด LDL-C ได้อย่างทรงพลังและมี Pleiotropic effects ช่วยเพิ่มความคงตัวของ atherosclerotic plaque และลดการอักเสบในหลอดเลือด
🔍 ข้ออื่นผิดเพราะอะไร:
• ข้อ ข. (ยากลุ่ม bile acid sequestrants): ลด LDL-C ได้น้อยกว่า statin และมีผลข้างเคียงต่อระบบทางเดินอาหารสูง (ท้องอืด ท้องผูก) อีกทั้งอาจทำให้ Triglyceride สูงขึ้น
• ข้อ ค. (ยากลุ่ม nicotinic acid): มีผลข้างเคียงหน้ำแดงร้อนวูบวาบ (flushing) สูง และอาจทำให้ระดับน้ำตาลในเลือดของผู้ป่วยเบาหวานควบคุมยากขึ้น
• ข้อ ง. (ยากลุ่ม fibric acid): ออกฤทธิ์เด่นในการลด Triglyceride ไม่ใช่ยาทางเลือกแรกในการลด LDL-C
• ข้อ จ. (ยากลุ่ม plant sterol): เป็นเพียงผลิตภัณฑ์เสริมอาหาร ประสิทธิภาพลด LDL-C ต่ำ ไม่ใช่อันดับแรกตามแนวทางเวชปฏิบัติ</t>
        </is>
      </c>
      <c r="L14" s="186" t="n"/>
      <c r="M14" s="186" t="inlineStr">
        <is>
          <t>2. Cardiovascular</t>
        </is>
      </c>
      <c r="N14" s="186" t="inlineStr">
        <is>
          <t>Dyslipidemias</t>
        </is>
      </c>
      <c r="O14" s="185" t="inlineStr">
        <is>
          <t>Clinic</t>
        </is>
      </c>
      <c r="P14" s="186" t="inlineStr">
        <is>
          <t>ข้อ 12 Pharma Plus เล่มม่วง (เฉลยข้อ ก)</t>
        </is>
      </c>
      <c r="Q14" s="185" t="inlineStr">
        <is>
          <t>แบบฝึกหัด</t>
        </is>
      </c>
      <c r="R14" s="185" t="inlineStr">
        <is>
          <t>เล่มม่วง</t>
        </is>
      </c>
      <c r="S14" s="185" t="inlineStr">
        <is>
          <t>CASE-CVD-DYS-DM-01</t>
        </is>
      </c>
    </row>
    <row r="15" ht="24" customHeight="1" s="49">
      <c r="A15" s="187" t="n">
        <v>13</v>
      </c>
      <c r="B15" s="186" t="n"/>
      <c r="C15" s="186" t="inlineStr">
        <is>
          <t>ยาในกลุ่ม statin สามารถลดระดับ LDL-C ด้วยกลไกใด</t>
        </is>
      </c>
      <c r="D15" s="186" t="n"/>
      <c r="E15" s="186" t="inlineStr">
        <is>
          <t>ลดการสร้าง LDL-C receptor ที่ตับ</t>
        </is>
      </c>
      <c r="F15" s="186" t="inlineStr">
        <is>
          <t>ลดการสร้าง cholesterol และเพิ่มจำนวน LDL-C receptor</t>
        </is>
      </c>
      <c r="G15" s="186" t="inlineStr">
        <is>
          <t>ลด enterohepatic recycling ของ cholesterol</t>
        </is>
      </c>
      <c r="H15" s="186" t="inlineStr">
        <is>
          <t>ลดการสร้าง VLDL</t>
        </is>
      </c>
      <c r="I15" s="186" t="inlineStr">
        <is>
          <t>ลดการสร้าง HDL</t>
        </is>
      </c>
      <c r="J15" s="185" t="n">
        <v>2</v>
      </c>
      <c r="K15" s="186" t="inlineStr">
        <is>
          <t>✅ คำตอบที่ถูกต้อง: ข้อ ข. ลดการสร้าง cholesterol และเพิ่มจำนวน LDL-C receptor
🎯 ทำไมข้อนี้ถึงถูก:
เมื่อ Statins ยับยั้ง HMG-CoA reductase จะทำให้ระดับคอเลสเตอรอลภายในเซลล์ตับ (intracellular cholesterol) ลดลง ส่งผลกระตุ้น transcription factor ที่ชื่อว่า SREBP-2 ให้เกิดการเพิ่มการแสดงออกและเพิ่มจำนวนของ LDL receptors บนผิวเซลล์ตับ เซลล์ตับจึงดึงดูดและจับกินอนุภาค LDL-C จากกระแสเลือดเข้าสู่เซลล์มากขึ้น ส่งผลให้ระดับ LDL-C ในเลือดลดลงอย่างมีนัยสำคัญ
🔍 ข้ออื่นผิดเพราะอะไร:
• ข้อ ก. (ลดการสร้าง LDL-C receptor ที่ตับ): ตรงข้ามกับความเป็นจริง เพราะยาทำให้เซลล์ตับสร้าง LDL receptor 'เพิ่มขึ้น'
• ข้อ ค. (ลด enterohepatic recycling ของ cholesterol): เป็นกลไกการออกฤทธิ์ของยากลุ่ม Bile acid sequestrants (เช่น Cholestyramine) และ Ezetimibe
• ข้อ ง. (ลดการสร้าง VLDL): เป็นกลไกหลักของ Niacin และ Fibrates ไม่ใช่กลไกหลักในการลด LDL ของ Statins
• ข้อ จ. (ลดการสร้าง HDL): ผิด เพราะ Statins มีแนวโน้มเพิ่มระดับ HDL-C ได้เล็กน้อย (5-10%)</t>
        </is>
      </c>
      <c r="L15" s="186" t="n"/>
      <c r="M15" s="186" t="inlineStr">
        <is>
          <t>2. Cardiovascular</t>
        </is>
      </c>
      <c r="N15" s="186" t="inlineStr">
        <is>
          <t>Dyslipidemias</t>
        </is>
      </c>
      <c r="O15" s="185" t="inlineStr">
        <is>
          <t>Clinic</t>
        </is>
      </c>
      <c r="P15" s="186" t="inlineStr">
        <is>
          <t>ข้อ 13 Pharma Plus เล่มม่วง (เฉลยข้อ ข)</t>
        </is>
      </c>
      <c r="Q15" s="185" t="inlineStr">
        <is>
          <t>แบบฝึกหัด</t>
        </is>
      </c>
      <c r="R15" s="185" t="inlineStr">
        <is>
          <t>เล่มม่วง</t>
        </is>
      </c>
      <c r="S15" s="185" t="n"/>
    </row>
    <row r="16" ht="24" customHeight="1" s="49">
      <c r="A16" s="187" t="n">
        <v>14</v>
      </c>
      <c r="B16" s="186" t="n"/>
      <c r="C16" s="186" t="inlineStr">
        <is>
          <t>ในการเสนอเกณฑ์การประเมินการใช้ยากลุ่ม statin เภสัชกรควรใช้หลักฐานทางวิชาการ งานวิจัยประเภทใดที่มีความน่าเชื่อถือมากที่สุด</t>
        </is>
      </c>
      <c r="D16" s="186" t="n"/>
      <c r="E16" s="186" t="inlineStr">
        <is>
          <t>Cohort study, Case controlled study</t>
        </is>
      </c>
      <c r="F16" s="186" t="inlineStr">
        <is>
          <t>Case report, Cross-sectional study</t>
        </is>
      </c>
      <c r="G16" s="186" t="inlineStr">
        <is>
          <t>Case controlled study, Cross-sectional study</t>
        </is>
      </c>
      <c r="H16" s="186" t="inlineStr">
        <is>
          <t>Meta-analysis, Randomized controlled study</t>
        </is>
      </c>
      <c r="I16" s="186" t="inlineStr">
        <is>
          <t>Cross-sectional study, Randomized controlled study</t>
        </is>
      </c>
      <c r="J16" s="185" t="n">
        <v>4</v>
      </c>
      <c r="K16" s="186" t="inlineStr">
        <is>
          <t>✅ คำตอบที่ถูกต้อง: ข้อ ง. Meta-analysis, Randomized controlled study
🎯 ทำไมข้อนี้ถึงถูก:
Systematic Review and Meta-analysis ของ Randomized Controlled Trials (RCTs) และตัวการวิจัยแบบ RCT จัดเป็นหลักฐานที่มีระดับความน่าเชื่อถือทางวิทยาศาสตร์สูงสุด (Level of Evidence I / Level A) เนื่องจากมีการสุ่มตัวอย่าง (Randomization) ช่วยลด selection bias และ confounding factors ได้ดีที่สุด เหมาะสมที่สุดในการนำมาใช้กำหนดเกณฑ์ประเมินการใช้ยา (Drug Use Evaluation)
🔍 ข้ออื่นผิดเพราะอะไร:
• ข้อ ก. (Cohort study, Case controlled study): เป็นงานวิจัยแบบสังเกต (Observational study) ซึ่งมีความน่าเชื่อถือระดับกลาง (Level II-III) มีโอกาสเกิด confounding factors สูงกว่า RCT
• ข้อ ข. (Case report, Cross-sectional study): Case report อยู่ในลำดับความน่าเชื่อถือต่ำสุดของหลักฐานทางคลินิก
• ข้อ ค. (Case controlled study, Cross-sectional study): เป็นการศึกษาแบบสังเกตที่ไม่มีการทดลองควบคุมแบบสุ่ม
• ข้อ จ. (Cross-sectional study, Randomized controlled study): Cross-sectional study มีความน่าเชื่อถือต่ำกว่า ไม่สามารถสรุปความสัมพันธ์เชิงสาเหตุและผลได้ชัดเจน</t>
        </is>
      </c>
      <c r="L16" s="186" t="n"/>
      <c r="M16" s="186" t="inlineStr">
        <is>
          <t>2. Cardiovascular</t>
        </is>
      </c>
      <c r="N16" s="186" t="inlineStr">
        <is>
          <t>Dyslipidemias</t>
        </is>
      </c>
      <c r="O16" s="185" t="inlineStr">
        <is>
          <t>Clinic</t>
        </is>
      </c>
      <c r="P16" s="186" t="inlineStr">
        <is>
          <t>ข้อ 14 Pharma Plus เล่มม่วง (เฉลยข้อ ง)</t>
        </is>
      </c>
      <c r="Q16" s="185" t="inlineStr">
        <is>
          <t>แบบฝึกหัด</t>
        </is>
      </c>
      <c r="R16" s="185" t="inlineStr">
        <is>
          <t>เล่มม่วง</t>
        </is>
      </c>
      <c r="S16" s="185" t="n"/>
    </row>
    <row r="17" ht="24" customHeight="1" s="49">
      <c r="A17" s="187" t="n">
        <v>15</v>
      </c>
      <c r="B17" s="186" t="n"/>
      <c r="C17" s="186" t="inlineStr">
        <is>
          <t>จากรูปสูตรโครงสร้างข้อใดถูกต้อง</t>
        </is>
      </c>
      <c r="D17" s="186" t="n"/>
      <c r="E17" s="186" t="inlineStr">
        <is>
          <t>Cholestyramine ลดการดูดซึมยา simvastatin เพราะ simvastatin มี lactone ring ในโครงสร้าง</t>
        </is>
      </c>
      <c r="F17" s="186" t="inlineStr">
        <is>
          <t>Cholestyramine ลดการดูดซึมยา pravastatin เพราะ pravastatin มี carboxylic acid ในโครงสร้าง</t>
        </is>
      </c>
      <c r="G17" s="186" t="inlineStr">
        <is>
          <t>Simvastatin ลดการดูดซึมยา cholestyramine</t>
        </is>
      </c>
      <c r="H17" s="186" t="inlineStr">
        <is>
          <t>Cholestyramine ไม่มีผลต่อการดูดซึมยา simvastatin และ pravastatin</t>
        </is>
      </c>
      <c r="I17" s="186" t="inlineStr">
        <is>
          <t>Cholestyramine เพิ่มการดูดซึมยา simvastatin และ pravastatin</t>
        </is>
      </c>
      <c r="J17" s="185" t="n">
        <v>2</v>
      </c>
      <c r="K17" s="186" t="inlineStr">
        <is>
          <t>✅ คำตอบที่ถูกต้อง: ข้อ ข. Cholestyramine ลดการดูดซึมยา pravastatin เพราะ pravastatin มี carboxylic acid ในโครงสร้าง
🎯 ทำไมข้อนี้ถึงถูก:
Pravastatin อยู่ในรูป active open-ring hydroxy acid ที่มีหมู่ Carboxylic acid (-COOH) ซึ่งแตกตัวให้ประจุลบ (-COO-) ที่ pH ของลำไส้ จึงสามารถจับกับประจุบวกของ Cholestyramine เกิดเป็น complex และถูกขับออกทางอุจจาระ ทำให้การดูดซึมของ Pravastatin ลดลงอย่างมีนัยสำคัญ (การจัดการ: ต้องให้ Pravastatin ก่อน Cholestyramine อย่างน้อย 1 ชั่วโมง หรือหลัง 4 ชั่วโมง)
🔍 ข้ออื่นผิดเพราะอะไร:
• ข้อ ก.: Simvastatin มีวงปิด lactone ไม่มีประจุลบ จึงไม่เกิดอันตรกิริยาการจับทางประจุกับ Cholestyramine โดยตรงเหมือนยากลุ่มกรด
• ข้อ ค.: ผิดทิศทางของ drug interaction
• ข้อ ง.: ผิด เนื่องจาก Cholestyramine มีผลลดการดูดซึมของ Pravastatin อย่างชัดเจน
• ข้อ จ.: (Cholestyramine เพิ่มการดูดซึมยา simvastatin และ pravastatin): ไม่ใช่คำตอบที่ถูกต้องตามแนวทางเวชปฏิบัติและหลักวิชาการทางเภสัชกรรมสำหรับกรณีนี้</t>
        </is>
      </c>
      <c r="L17" s="186" t="n"/>
      <c r="M17" s="186" t="inlineStr">
        <is>
          <t>2. Cardiovascular</t>
        </is>
      </c>
      <c r="N17" s="186" t="inlineStr">
        <is>
          <t>Dyslipidemias</t>
        </is>
      </c>
      <c r="O17" s="185" t="inlineStr">
        <is>
          <t>Clinic</t>
        </is>
      </c>
      <c r="P17" s="186" t="inlineStr">
        <is>
          <t>ข้อ 15 Pharma Plus เล่มม่วง (เฉลยข้อ ข)</t>
        </is>
      </c>
      <c r="Q17" s="185" t="inlineStr">
        <is>
          <t>แบบฝึกหัด</t>
        </is>
      </c>
      <c r="R17" s="185" t="inlineStr">
        <is>
          <t>เล่มม่วง</t>
        </is>
      </c>
      <c r="S17" s="185" t="n"/>
    </row>
    <row r="18" ht="24" customHeight="1" s="49">
      <c r="A18" s="187" t="n">
        <v>16</v>
      </c>
      <c r="B18" s="186" t="n"/>
      <c r="C18" s="186" t="inlineStr">
        <is>
          <t>โครงสร้างที่แสดงข้างต้นสัมพันธ์กับการออกฤทธิ์ของยาอย่างไร</t>
        </is>
      </c>
      <c r="D18" s="186" t="n"/>
      <c r="E18" s="186" t="inlineStr">
        <is>
          <t>Pravastatin เป็น pro-drug</t>
        </is>
      </c>
      <c r="F18" s="186" t="inlineStr">
        <is>
          <t>Simvastatin และ Pravastatin เป็น pro-drug</t>
        </is>
      </c>
      <c r="G18" s="186" t="inlineStr">
        <is>
          <t>Pravastatin มีโครงสร้างที่ออกฤทธิ์ในร่างกาย 2 โครงสร้าง คือ โครงสร้างที่เกิดการเชื่อมเป็นวง lactone ring และรูปที่เป็น carboxylic acid</t>
        </is>
      </c>
      <c r="H18" s="186" t="inlineStr">
        <is>
          <t>Simvastatin มีโครงสร้างที่ออกฤทธิ์คือ โครงสร้างที่ lactone ring เปิด</t>
        </is>
      </c>
      <c r="I18" s="186" t="inlineStr">
        <is>
          <t>Simvastatin และ Pravastatin ไม่เป็น pro-drug</t>
        </is>
      </c>
      <c r="J18" s="185" t="n">
        <v>4</v>
      </c>
      <c r="K18" s="186" t="inlineStr">
        <is>
          <t>✅ คำตอบที่ถูกต้อง: ข้อ ง. Simvastatin มีโครงสร้างที่ออกฤทธิ์คือ โครงสร้างที่ lactone ring เปิด
🎯 ทำไมข้อนี้ถึงถูก:
Simvastatin และ Lovastatin ถูกสังเคราะห์ขึ้นมาในรูป Pro-drug ชนิดวงปิด แลคโตน (inactive cyclic lactone ring) ซึ่งในร่างกายจะต้องถูกไฮโดรไลซ์โดยเอนไซม์ Esterase ในตับให้วงแหวนเปิดออก กลายเป็นรูป Beta-hydroxy acid ที่มีหมู่ Carboxylate (-COO-) จึงจะมีฤทธิ์ในการยับยั้งเอนไซม์ HMG-CoA reductase ได้
🔍 ข้ออื่นผิดเพราะอะไร:
• ข้อ ก. (Pravastatin เป็น pro-drug): ผิด เพราะ Pravastatin มีโครงสร้างเป็นวงเปิด (open-ring hydroxy acid) อยู่แล้วตั้งแต่แรก จึงเป็น active drug ทันที ไม่ใช่ prodrug
• ข้อ ข. (Simvastatin และ Pravastatin เป็น pro-drug): ผิด เพราะเฉพาะ Simvastatin เท่านั้นที่เป็น prodrug
• ข้อ ค. (Pravastatin มีโครงสร้างที่ออกฤทธิ์ในร่างกาย 2 โครงสร้าง): ผิด เพราะรูปที่ออกฤทธิ์ต้องเป็น open-ring hydroxy acid เท่านั้น
• ข้อ จ. (Simvastatin และ Pravastatin ไม่เป็น pro-drug): ผิด เพราะ Simvastatin เป็น prodrug</t>
        </is>
      </c>
      <c r="L18" s="186" t="n"/>
      <c r="M18" s="186" t="inlineStr">
        <is>
          <t>2. Cardiovascular</t>
        </is>
      </c>
      <c r="N18" s="186" t="inlineStr">
        <is>
          <t>Dyslipidemias</t>
        </is>
      </c>
      <c r="O18" s="185" t="inlineStr">
        <is>
          <t>Clinic</t>
        </is>
      </c>
      <c r="P18" s="186" t="inlineStr">
        <is>
          <t>ข้อ 16 Pharma Plus เล่มม่วง (เฉลยข้อ ง)</t>
        </is>
      </c>
      <c r="Q18" s="185" t="inlineStr">
        <is>
          <t>แบบฝึกหัด</t>
        </is>
      </c>
      <c r="R18" s="185" t="inlineStr">
        <is>
          <t>เล่มม่วง</t>
        </is>
      </c>
      <c r="S18" s="185" t="n"/>
    </row>
    <row r="19" ht="24" customHeight="1" s="49">
      <c r="A19" s="187" t="n">
        <v>17</v>
      </c>
      <c r="B19" s="186" t="inlineStr">
        <is>
          <t>ผู้ป่วยชายไทย อายุ 55 ปี โรคประจำตัวหลอดเลือดหัวใจตีบ (CAD) และไขมันในเลือดสูง ได้รับยา Simvastatin 20 mg วันละ 1 ครั้งก่อนนอน และ Aspirin 81 mg วันละ 1 ครั้งหลังอาหาร มาพบแพทย์เนื่องจากมีอาการเจ็บแน่นหน้ำอกเป็นครั้งคราวขณะออกแรง</t>
        </is>
      </c>
      <c r="C19" s="186" t="inlineStr">
        <is>
          <t>ข้อแนะนำต่อไปนี้เหมาะสมที่สุดสำหรับผู้ป่วยรายนี้</t>
        </is>
      </c>
      <c r="D19" s="186" t="n"/>
      <c r="E19" s="186" t="inlineStr">
        <is>
          <t>เริ่มการรักษาโดยใช้ atorvastatin 40 mg ทุกเย็น และ follow up</t>
        </is>
      </c>
      <c r="F19" s="186" t="inlineStr">
        <is>
          <t>ผู้ป่วยมีปัจจัยเสี่ยงเพียง 1 ปัจจัย ดังนั้นควรใช้การควบคุมอาหารรักษาต่อไป</t>
        </is>
      </c>
      <c r="G19" s="186" t="inlineStr">
        <is>
          <t>เริ่มการรักษาโดยใช้ niacin 1 gm BID และ follow up ในอีก 6 เดือน</t>
        </is>
      </c>
      <c r="H19" s="186" t="inlineStr">
        <is>
          <t>เริ่มการรักษาโดยใช้ cholestyramine 4 gm BID</t>
        </is>
      </c>
      <c r="I19" s="186" t="inlineStr">
        <is>
          <t>เริ่มการรักษาโดยใช้ gemfibrozil 600 mg BID</t>
        </is>
      </c>
      <c r="J19" s="185" t="n">
        <v>1</v>
      </c>
      <c r="K19" s="186" t="inlineStr">
        <is>
          <t>✅ คำตอบที่ถูกต้อง: ข้อ ก. เริ่มการรักษาโดยใช้ atorvastatin 40 mg ทุกเย็น และ follow up
🎯 ทำไมข้อนี้ถึงถูก:
Atorvastatin 40 mg (หรือ 80 mg) จัดเป็น High-Intensity Statin ที่มีประสิทธิภาพในการลดระดับ LDL-C ได้ ≥ 50% และช่วย stabilization ของ atherosclerotic plaque ป้องกัน recurrent ischemic events และลดอัตราการเสียชีวิตอย่างมีนัยสำคัญ จึงเป็นการรักษาที่เหมาะสมที่สุดในผู้ป่วยหลังเกิด AMI
🔍 ข้ออื่นผิดเพราะอะไร:
• ข้อ ข. (ผู้ป่วยมีปัจจัยเสี่ยงเพียง 1 ปัจจัย...คุมอาหารต่อไป): ผิด เพราะผู้ป่วยรายนี้เกิด AMI ไปแล้ว จัดเป็น Clinical ASCVD ไม่ใช่ผู้ป่วยที่มีความเสี่ยงต่ำ ต้องได้รับยา High-intensity statin ทันที
• ข้อ ค. (เริ่ม niacin 1 gm BID): Niacin ไม่ใช่ยาทางเลือกแรก และไม่มีหลักฐานสนับสนุนว่าช่วยลดอัตราการตายใน post-AMI
• ข้อ ง. (เริ่ม cholestyramine 4 gm BID): ไม่ใช่ first-line และลด LDL-C ได้ไม่เพียงพอใน ASCVD
• ข้อ จ. (เริ่ม gemfibrozil 600 mg BID): Fibrate ไม่ใช่ยาอันดับแรกในผู้ป่วยที่มี TG 245 mg/dL (เป้าหมายหลักคือการลด LDL-C ด้วย High-intensity statin)</t>
        </is>
      </c>
      <c r="L19" s="186" t="n"/>
      <c r="M19" s="186" t="inlineStr">
        <is>
          <t>2. Cardiovascular</t>
        </is>
      </c>
      <c r="N19" s="186" t="inlineStr">
        <is>
          <t>2.3 Ischemic Heart Disease &amp; ACS</t>
        </is>
      </c>
      <c r="O19" s="185" t="inlineStr">
        <is>
          <t>Clinic</t>
        </is>
      </c>
      <c r="P19" s="186" t="inlineStr">
        <is>
          <t>ข้อ 17 Pharma Plus เล่มม่วง (เฉลยข้อ ก)</t>
        </is>
      </c>
      <c r="Q19" s="185" t="inlineStr">
        <is>
          <t>แบบฝึกหัด</t>
        </is>
      </c>
      <c r="R19" s="185" t="inlineStr">
        <is>
          <t>เล่มม่วง</t>
        </is>
      </c>
      <c r="S19" s="185" t="inlineStr">
        <is>
          <t>CASE-CVD-CAD-ANGINA-01</t>
        </is>
      </c>
    </row>
    <row r="20" ht="24" customHeight="1" s="49">
      <c r="A20" s="187" t="n">
        <v>18</v>
      </c>
      <c r="B20" s="186" t="inlineStr">
        <is>
          <t>ผู้ป่วยชายไทย อายุ 55 ปี โรคประจำตัวหลอดเลือดหัวใจตีบ (CAD) และไขมันในเลือดสูง ได้รับยา Simvastatin 20 mg วันละ 1 ครั้งก่อนนอน และ Aspirin 81 mg วันละ 1 ครั้งหลังอาหาร มาพบแพทย์เนื่องจากมีอาการเจ็บแน่นหน้ำอกเป็นครั้งคราวขณะออกแรง</t>
        </is>
      </c>
      <c r="C20" s="186" t="inlineStr">
        <is>
          <t>ความเสี่ยงของการเกิดภาวะกล้ามเนื้ออักเสบและกล้ามเนื้อสลาย (rhabdomyolysis) จากการใช้ยากลุ่ม statin จะเพิ่มสูงขึ้นเมื่อใช้ร่วมกับยาชนิดใดมากที่สุด</t>
        </is>
      </c>
      <c r="D20" s="186" t="n"/>
      <c r="E20" s="186" t="inlineStr">
        <is>
          <t>Gemfibrozil</t>
        </is>
      </c>
      <c r="F20" s="186" t="inlineStr">
        <is>
          <t>Niacin</t>
        </is>
      </c>
      <c r="G20" s="186" t="inlineStr">
        <is>
          <t>Cholestyramine</t>
        </is>
      </c>
      <c r="H20" s="186" t="inlineStr">
        <is>
          <t>Propranolol</t>
        </is>
      </c>
      <c r="I20" s="186" t="inlineStr">
        <is>
          <t>Enalapril</t>
        </is>
      </c>
      <c r="J20" s="185" t="n">
        <v>1</v>
      </c>
      <c r="K20" s="186" t="inlineStr">
        <is>
          <t>✅ คำตอบที่ถูกต้อง: ข้อ ก. Gemfibrozil
🎯 ทำไมข้อนี้ถึงถูก:
Gemfibrozil: ยับยั้งเอนไซม์ UDP-glucuronosyltransferase (UGT1A1, UGT1A3) ซึ่งเป็นวิถีหลักในการเปลี่ยนสภาพของ Statins ส่วนใหญ่ และยังยับยั้ง hepatic uptake transporter (OATP1B1) ทำให้ระดับยา Statin ในพลาสมาพุ่งสูงขึ้นหลายเท่าตัว เพิ่มความเสี่ยงต่อการเกิด Rhabdomyolysis อย่างรุนแรง จึงเป็น ข้อห้ามใช้ร่วมกันเด็ดขาด (หากจำเป็นต้องใช้ Statin ร่วมกับ Fibrate แนะนำให้เลือก Fenofibrate แทน เนื่องจากไม่รบกวน glucuronidation)
🔍 ข้ออื่นผิดเพราะอะไร:
• ข้อ ข. (Niacin): เพิ่มความเสี่ยงกล้ามเนื้อได้เล็กน้อย แต่น้อยกว่า Gemfibrozil มาก
• ข้อ ค. (Cholestyramine): ไม่เพิ่มพิษต่อกล้ามเนื้อ ในทางกลับกันจะลดการดูดซึมของ statin บางตัว
• ข้อ ง. (Propranolol): ไม่มีอันตรกิริยาเพิ่มพิษต่อกล้ามเนื้อกับ statin
• ข้อ จ. (Enalapril): ไม่มีอันตรกิริยาเพิ่มความเสี่ยง rhabdomyolysis ร่วมกับ statin</t>
        </is>
      </c>
      <c r="L20" s="186" t="n"/>
      <c r="M20" s="186" t="inlineStr">
        <is>
          <t>2. Cardiovascular</t>
        </is>
      </c>
      <c r="N20" s="186" t="inlineStr">
        <is>
          <t>2.3 Ischemic Heart Disease &amp; ACS</t>
        </is>
      </c>
      <c r="O20" s="185" t="inlineStr">
        <is>
          <t>Clinic</t>
        </is>
      </c>
      <c r="P20" s="186" t="inlineStr">
        <is>
          <t>ข้อ 18 Pharma Plus เล่มม่วง (เฉลยข้อ ก)</t>
        </is>
      </c>
      <c r="Q20" s="185" t="inlineStr">
        <is>
          <t>แบบฝึกหัด</t>
        </is>
      </c>
      <c r="R20" s="185" t="inlineStr">
        <is>
          <t>เล่มม่วง</t>
        </is>
      </c>
      <c r="S20" s="185" t="inlineStr">
        <is>
          <t>CASE-CVD-CAD-ANGINA-01</t>
        </is>
      </c>
    </row>
    <row r="21" ht="24" customHeight="1" s="49">
      <c r="A21" s="187" t="n">
        <v>19</v>
      </c>
      <c r="B21" s="186" t="inlineStr">
        <is>
          <t>ผู้ป่วยชายไทย อายุ 55 ปี โรคประจำตัวหลอดเลือดหัวใจตีบ (CAD) และไขมันในเลือดสูง ได้รับยา Simvastatin 20 mg วันละ 1 ครั้งก่อนนอน และ Aspirin 81 mg วันละ 1 ครั้งหลังอาหาร มาพบแพทย์เนื่องจากมีอาการเจ็บแน่นหน้ำอกเป็นครั้งคราวขณะออกแรง</t>
        </is>
      </c>
      <c r="C21" s="186" t="inlineStr">
        <is>
          <t>ข้อใดถูกต้องเกี่ยวกับอาการไม่พึงประสงค์</t>
        </is>
      </c>
      <c r="D21" s="186" t="n"/>
      <c r="E21" s="186" t="inlineStr">
        <is>
          <t>Atenolol อาการหอบ</t>
        </is>
      </c>
      <c r="F21" s="186" t="inlineStr">
        <is>
          <t>Ramipril ภาวะ hypokalemia</t>
        </is>
      </c>
      <c r="G21" s="186" t="inlineStr">
        <is>
          <t>Cholestyramine กล้ามเนื้ออ่อนแรง</t>
        </is>
      </c>
      <c r="H21" s="186" t="inlineStr">
        <is>
          <t>Gemfibrozil ตามัว (blurred vision)</t>
        </is>
      </c>
      <c r="I21" s="186" t="inlineStr">
        <is>
          <t>Isosorbide mononitrate ปวดศีรษะ</t>
        </is>
      </c>
      <c r="J21" s="185" t="n">
        <v>5</v>
      </c>
      <c r="K21" s="186" t="inlineStr">
        <is>
          <t>✅ คำตอบที่ถูกต้อง: ข้อ จ. Isosorbide mononitrate ปวดศีรษะ
🎯 ทำไมข้อนี้ถึงถูก:
ยากลุ่ม Nitrates (เช่น Isosorbide mononitrate, Isosorbide dinitrate) ออกฤทธิ์ปลดปล่อย Nitric Oxide (NO) ทำให้เกิดการขยายตัวของหลอดเลือดดำและหลอดเลือดแดงทั่วร่างกาย ผลจากการขยายตัวของหลอดเลือดสมอง (cerebral vasodilation) มักทำให้เกิดอาการปวดศีรษะตุบๆ (Throbbing headache) ซึ่งเป็นอาการข้างเคียงที่พบบ่อยที่สุดของยากลุ่มนี้ (มักเกิดในช่วงแรกของการเริ่มยาและอาการจะค่อยๆ ดีขึ้นเมื่อใช้ยาต่อเนื่อง)
🔍 ข้ออื่นผิดเพราะอะไร:
• ข้อ ก. (Atenolol อาการหอบ): แม้ Beta-blockers อาจกระตุ้น bronchospasm ในผู้ป่วยหอบหืด แต่ Atenolol เป็น cardioselective beta-1 blocker จึงมีผลต่อหลอดลมน้อยกว่า non-selective
• ข้อ ข. (Ramipril ภาวะ hypokalemia): ผิด เพราะ Ramipril เป็น ACEI ยับยั้ง Aldosterone จึงทำให้เกิด Hyperkalemia (โพแทสเซียมสูง) ไม่ใช่ hypokalemia
• ข้อ ค. (Cholestyramine กล้ามเนื้ออ่อนแรง): ผิด ผลข้างเคียงเด่นของ Cholestyramine คือท้องผูก แน่นท้อง ไม่ใช่กล้ามเนื้ออ่อนแรง
• ข้อ ง. (Gemfibrozil ตามัว): ไม่ใช่อาการไม่พึงประสงค์หลักของ Fibrates</t>
        </is>
      </c>
      <c r="L21" s="186" t="n"/>
      <c r="M21" s="186" t="inlineStr">
        <is>
          <t>2. Cardiovascular</t>
        </is>
      </c>
      <c r="N21" s="186" t="inlineStr">
        <is>
          <t>2.3 Ischemic Heart Disease &amp; ACS</t>
        </is>
      </c>
      <c r="O21" s="185" t="inlineStr">
        <is>
          <t>Clinic</t>
        </is>
      </c>
      <c r="P21" s="186" t="inlineStr">
        <is>
          <t>ข้อ 19 Pharma Plus เล่มม่วง (เฉลยข้อ จ)</t>
        </is>
      </c>
      <c r="Q21" s="185" t="inlineStr">
        <is>
          <t>แบบฝึกหัด</t>
        </is>
      </c>
      <c r="R21" s="185" t="inlineStr">
        <is>
          <t>เล่มม่วง</t>
        </is>
      </c>
      <c r="S21" s="185" t="inlineStr">
        <is>
          <t>CASE-CVD-CAD-ANGINA-01</t>
        </is>
      </c>
    </row>
    <row r="22" ht="24" customHeight="1" s="49">
      <c r="A22" s="187" t="n">
        <v>20</v>
      </c>
      <c r="B22" s="186" t="inlineStr">
        <is>
          <t>นายสมยศ อายุ 57 ปี มีประวัติโรคหลอดเลือดหัวใจตีบเรื้อรัง (Stable angina) แพทย์สั่งจ่ายยา Isosorbide dinitrate (ISDN) ชนิดอมใต้ลิ้นสำหรับบรรเทาอาการเจ็บหน้ำอกเฉียบพลัน และยา Isosorbide mononitrate (ISMN) 20 mg ชนิดรับประทานสำหรับป้องกันอาการเจ็บหน้ำอก</t>
        </is>
      </c>
      <c r="C22" s="186" t="inlineStr">
        <is>
          <t>ข้อใดคือคำแนะนำที่ถูกต้องในการใช้ยา Isosorbide dinitrate ชนิดอมใต้ลิ้น (SL) เมื่อเกิดอาการเจ็บแน่นหน้ำอกเฉียบพลัน</t>
        </is>
      </c>
      <c r="D22" s="186" t="n"/>
      <c r="E22" s="186" t="inlineStr">
        <is>
          <t>เพิ่ม Heart rate ลดแรงบีบตัวของหัวใจทำให้ cardiac output เพิ่มขึ้น</t>
        </is>
      </c>
      <c r="F22" s="186" t="inlineStr">
        <is>
          <t>ลด Heart rate ลดแรงบีบตัวของหัวใจทำให้ cardiac output เพิ่มขึ้น</t>
        </is>
      </c>
      <c r="G22" s="186" t="inlineStr">
        <is>
          <t>ลด Heart rate ลดแรงบีบตัวของหัวใจทำให้ cardiac output ลดลง</t>
        </is>
      </c>
      <c r="H22" s="186" t="inlineStr">
        <is>
          <t>กระตุ้นการหลั่ง Renin ที่ไต</t>
        </is>
      </c>
      <c r="I22" s="186" t="inlineStr">
        <is>
          <t>ทำให้เกิด Negative feedback และ compensatory outflow จากระบบประสาทส่วนกลาง</t>
        </is>
      </c>
      <c r="J22" s="185" t="n">
        <v>3</v>
      </c>
      <c r="K22" s="186" t="inlineStr">
        <is>
          <t>✅ คำตอบที่ถูกต้อง: ข้อ ค. ลด Heart rate ลดแรงบีบตัวของหัวใจทำให้ cardiac output ลดลง
🎯 ทำไมข้อนี้ถึงถูก:
Atenolol ยับยั้งตัวรับ Beta-1 receptor ที่กล้ามเนื้อหัวใจและระบบนำไฟฟ้าของหัวใจ ส่งผลให้:
1. Negative chronotropic effect: ลดอัตราการเต้นของหัวใจ (Heart rate ลดลง)
2. Negative inotropic effect: ลดแรงบีบตัวของกล้ามเนื้อหัวใจ (Myocardial contractility ลดลง)
เมื่อ Heart rate และ Stroke volume ลดลง จึงส่งผลให้ Cardiac Output (CO) ลดลงตามสมการ CO = HR x SV ช่วยลด myocardial oxygen demand ทำให้บรรเทาอาการกล้ามเนื้อหัวใจขาดเลือดและป้องกันการเจ็บหน้ำอกได้อย่างมีประสิทธิภาพ
🔍 ข้ออื่นผิดเพราะอะไร:
• ข้อ ก.: ผิด เพราะ Atenolol ลดแรงบีบตัวและลดอัตราเต้นของหัวใจ ทำให้ Cardiac Output 'ลดลง' ไม่ใช่เพิ่มขึ้น
• ข้อ ข.: (ลด Heart rate ลดแรงบีบตัวของหัวใจทำให้ cardiac output เพิ่มขึ้น): ไม่ใช่คำตอบที่ถูกต้องตามแนวทางเวชปฏิบัติและหลักวิชาการทางเภสัชกรรมสำหรับกรณีนี้
• ข้อ ง.: ผิด เพราะการยับยั้ง Beta-1 receptor ที่ juxtaglomerular apparatus ของไตจะ 'ลด' การหลั่ง Renin
• ข้อ จ.: ไม่ใช่กลไกหลักในการออกฤทธิ์ทางเภสัชวิทยา</t>
        </is>
      </c>
      <c r="L22" s="186" t="n"/>
      <c r="M22" s="186" t="inlineStr">
        <is>
          <t>2. Cardiovascular</t>
        </is>
      </c>
      <c r="N22" s="186" t="inlineStr">
        <is>
          <t>2.3 Ischemic Heart Disease &amp; ACS</t>
        </is>
      </c>
      <c r="O22" s="185" t="inlineStr">
        <is>
          <t>Clinic</t>
        </is>
      </c>
      <c r="P22" s="186" t="inlineStr">
        <is>
          <t>ข้อ 20 Pharma Plus เล่มม่วง (เฉลยข้อ ค)</t>
        </is>
      </c>
      <c r="Q22" s="185" t="inlineStr">
        <is>
          <t>แบบฝึกหัด</t>
        </is>
      </c>
      <c r="R22" s="185" t="inlineStr">
        <is>
          <t>เล่มม่วง</t>
        </is>
      </c>
      <c r="S22" s="185" t="inlineStr">
        <is>
          <t>CASE-CVD-CAD-NITRATE-01</t>
        </is>
      </c>
    </row>
    <row r="23" ht="24" customHeight="1" s="49">
      <c r="A23" s="187" t="n">
        <v>21</v>
      </c>
      <c r="B23" s="186" t="inlineStr">
        <is>
          <t>นายสมยศ อายุ 57 ปี มีประวัติโรคหลอดเลือดหัวใจตีบเรื้อรัง (Stable angina) แพทย์สั่งจ่ายยา Isosorbide dinitrate (ISDN) ชนิดอมใต้ลิ้นสำหรับบรรเทาอาการเจ็บหน้ำอกเฉียบพลัน และยา Isosorbide mononitrate (ISMN) 20 mg ชนิดรับประทานสำหรับป้องกันอาการเจ็บหน้ำอก</t>
        </is>
      </c>
      <c r="C23" s="186" t="inlineStr">
        <is>
          <t>คำแนะนำการเก็บรักษายา Isosorbide dinitrate ชนิดอมใต้ลิ้นข้อใดถูกต้องเพื่อรักษาความคงตัวของยา</t>
        </is>
      </c>
      <c r="D23" s="186" t="n"/>
      <c r="E23" s="186" t="inlineStr">
        <is>
          <t>รับประทานยาแล้วดื่มน้ำตามมากๆ เวลามีอาการ</t>
        </is>
      </c>
      <c r="F23" s="186" t="inlineStr">
        <is>
          <t>เคี้ยวยาให้ละเอียดก่อนกลืนเวลามีอาการ</t>
        </is>
      </c>
      <c r="G23" s="186" t="inlineStr">
        <is>
          <t>เมื่อลืมรับประทานยา ให้รับประทานยาเพิ่มเป็น 2 เม็ดได้</t>
        </is>
      </c>
      <c r="H23" s="186" t="inlineStr">
        <is>
          <t>เมื่อมีอาการอมยาไว้ใต้ลิ้นจนกว่ายาจะละลายหมดโดยพยายามไม่กลืนน้ำลาย</t>
        </is>
      </c>
      <c r="I23" s="186" t="inlineStr">
        <is>
          <t>เมื่อมีอาการอมยาไว้ปากระหว่างเหงือกและกระพุ้งแก้มจนยาละลายหมด ไม่กลืนน้ำลาย</t>
        </is>
      </c>
      <c r="J23" s="185" t="n">
        <v>4</v>
      </c>
      <c r="K23" s="186" t="inlineStr">
        <is>
          <t>✅ คำตอบที่ถูกต้อง: ข้อ ง. เมื่อมีอาการอมยาไว้ใต้ลิ้นจนกว่ายาจะละลายหมดโดยพยายามไม่กลืนน้ำลาย
🎯 ทำไมข้อนี้ถึงถูก:
การบริหารยาอมใต้ลิ้น ตัวยาจะถูกดูดซึมผ่านหลอดเลือดฝอยใต้ลิ้นเข้าสู่ระบบไหลเวียนโลหิตโดยตรง โดยไม่ผ่านการทำลายที่ตับในรอบแรก (Avoid First-pass hepatic metabolism) จึงออกฤทธิ์ได้อย่างรวดเร็วภายใน 2-5 นาที คำแนะนำที่ถูกต้องคือ ให้อมยาไว้ใต้ลิ้นจนละลายหมด ห้ามเคี้ยว ห้ามกลืนเม็ดยา และพยายามอย่ากลืนน้ำลายขณะยาละลายเพื่อให้ยาดูดซึมผ่านเยื่อบุใต้ลิ้นได้สูงสุด
🔍 ข้ออื่นผิดเพราะอะไร:
• ข้อ ก. (ดื่มน้ำตามมากๆ): ผิด เพราะการดื่มน้ำจะชะล้างตัวยาลงสู่กระเพาะอาหาร ทำให้ยาถูกทำลายที่ตับ (High first-pass metabolism) และออกฤทธิ์ช้าลงอย่างมาก
• ข้อ ข. (เคี้ยวยาให้ละเอียดก่อนกลืน): ผิด เพราะยาชนิดอมใต้ลิ้นไม่ได้ออกแบบมาให้กลืน
• ข้อ ค. (เมื่อลืมรับประทาน ให้เพิ่มเป็น 2 เม็ด): ยานี้เป็นยาใช้เฉพาะเวลามีอาการ (prn) ไม่ใช่ยากินตามเวลาประจำ จึงไม่มีการกินเบิ้ลมื้อยา
• ข้อ จ. (อมระหว่างเหงือกและกระพุ้งแก้ม): เป็นวิธีของ Buccal tablet ไม่ใช่ Sublingual tablet</t>
        </is>
      </c>
      <c r="L23" s="186" t="n"/>
      <c r="M23" s="186" t="inlineStr">
        <is>
          <t>2. Cardiovascular</t>
        </is>
      </c>
      <c r="N23" s="186" t="inlineStr">
        <is>
          <t>2.3 Ischemic Heart Disease &amp; ACS</t>
        </is>
      </c>
      <c r="O23" s="185" t="inlineStr">
        <is>
          <t>Clinic</t>
        </is>
      </c>
      <c r="P23" s="186" t="inlineStr">
        <is>
          <t>ข้อ 21 Pharma Plus เล่มม่วง (เฉลยข้อ ง)</t>
        </is>
      </c>
      <c r="Q23" s="185" t="inlineStr">
        <is>
          <t>แบบฝึกหัด</t>
        </is>
      </c>
      <c r="R23" s="185" t="inlineStr">
        <is>
          <t>เล่มม่วง</t>
        </is>
      </c>
      <c r="S23" s="185" t="inlineStr">
        <is>
          <t>CASE-CVD-CAD-NITRATE-01</t>
        </is>
      </c>
    </row>
    <row r="24" ht="24" customHeight="1" s="49">
      <c r="A24" s="187" t="n">
        <v>22</v>
      </c>
      <c r="B24" s="186" t="inlineStr">
        <is>
          <t>นายสมยศ อายุ 57 ปี มีประวัติโรคหลอดเลือดหัวใจตีบเรื้อรัง (Stable angina) แพทย์สั่งจ่ายยา Isosorbide dinitrate (ISDN) ชนิดอมใต้ลิ้นสำหรับบรรเทาอาการเจ็บหน้ำอกเฉียบพลัน และยา Isosorbide mononitrate (ISMN) 20 mg ชนิดรับประทานสำหรับป้องกันอาการเจ็บหน้ำอก</t>
        </is>
      </c>
      <c r="C24" s="186" t="inlineStr">
        <is>
          <t>การเขียนวิธีรับประทานยา Isosorbide mononitrate 20 mg ชนิดรับประทานวันละ 2 ครั้ง ควรเว้นช่วงเวลาอย่างไรเพื่อป้องกันการดื้อยาไนเตรต (Nitrate tolerance)</t>
        </is>
      </c>
      <c r="D24" s="186" t="n"/>
      <c r="E24" s="186" t="inlineStr">
        <is>
          <t>รับประทานวันละ 2 ครั้ง เช้า-เย็น</t>
        </is>
      </c>
      <c r="F24" s="186" t="inlineStr">
        <is>
          <t>รับประทานวันละ 2 ครั้ง เช้า-บ่าย (3 โมง)</t>
        </is>
      </c>
      <c r="G24" s="186" t="inlineStr">
        <is>
          <t>รับประทานวันละ 2 ครั้ง เช้า-ก่อนนอน</t>
        </is>
      </c>
      <c r="H24" s="186" t="inlineStr">
        <is>
          <t>อมใต้ลิ้น วันละ 2 ครั้ง เช้า-เย็น</t>
        </is>
      </c>
      <c r="I24" s="186" t="inlineStr">
        <is>
          <t>อมใต้ลิ้น วันละ 2 ครั้ง เช้า-บ่าย (3 โมง)</t>
        </is>
      </c>
      <c r="J24" s="185" t="n">
        <v>2</v>
      </c>
      <c r="K24" s="186" t="inlineStr">
        <is>
          <t>✅ คำตอบที่ถูกต้อง: ข้อ ข. รับประทานวันละ 2 ครั้ง เช้า-บ่าย (3 โมง)
🎯 ทำไมข้อนี้ถึงถูก:
เพื่อป้องกัน Nitrate Tolerance การให้ยา ISMN ชนิดธรรมดาแบบ BID จึงต้องใช้รูปแบบการให้ยาที่ไม่สมมาตร (Eccentric / Asymmetric dosing) โดยให้ห่างกันประมาณ 7-8 ชั่วโมง เช่น รับประทานเวลา 07.00-08.00 น. (เช้า) และ 14.00-15.00 น. (บ่าย) เพื่อให้มีช่วงเวลาปลอดไนเตรต (Nitrate-free interval) อย่างน้อย 10-14 ชั่วโมงในช่วงค่ำถึงเช้าวันถัดไป ซึ่งเป็นช่วงที่ร่างกายได้พักผ่อนและฟื้นฟูความไวต่อยา
🔍 ข้ออื่นผิดเพราะอะไร:
• ข้อ ก.: การให้ห่างกัน 12 ชั่วโมง จะทำให้ระดับยาคงที่ตลอดเวลา ส่งผลให้เกิดภาวะ Nitrate tolerance ภายใน 24-48 ชั่วโมง และยาจะหมดประสิทธิภาพในการขยายหลอดเลือด
• ข้อ ค.: การให้ก่อนนอนไม่ทำให้เกิด nitrate-free interval และช่วงกลางวันระดับยาอาจไม่ครอบคลุม
• ข้อ ง.: ผิด เพราะ Isosorbide mononitrate ขนาด 20 mg เป็นยารับประทานกลืนทั้งเม็ด ไม่ใช่ยาอมใต้ลิ้น
• ข้อ จ.: (อมใต้ลิ้น วันละ 2 ครั้ง เช้า-บ่าย (3 โมง)): ไม่ใช่คำตอบที่ถูกต้องตามแนวทางเวชปฏิบัติและหลักวิชาการทางเภสัชกรรมสำหรับกรณีนี้</t>
        </is>
      </c>
      <c r="L24" s="186" t="n"/>
      <c r="M24" s="186" t="inlineStr">
        <is>
          <t>2. Cardiovascular</t>
        </is>
      </c>
      <c r="N24" s="186" t="inlineStr">
        <is>
          <t>2.3 Ischemic Heart Disease &amp; ACS</t>
        </is>
      </c>
      <c r="O24" s="185" t="inlineStr">
        <is>
          <t>Clinic</t>
        </is>
      </c>
      <c r="P24" s="186" t="inlineStr">
        <is>
          <t>ข้อ 22 Pharma Plus เล่มม่วง (เฉลยข้อ ข)</t>
        </is>
      </c>
      <c r="Q24" s="185" t="inlineStr">
        <is>
          <t>แบบฝึกหัด</t>
        </is>
      </c>
      <c r="R24" s="185" t="inlineStr">
        <is>
          <t>เล่มม่วง</t>
        </is>
      </c>
      <c r="S24" s="185" t="inlineStr">
        <is>
          <t>CASE-CVD-CAD-NITRATE-01</t>
        </is>
      </c>
    </row>
    <row r="25" ht="24" customHeight="1" s="49">
      <c r="A25" s="187" t="n">
        <v>23</v>
      </c>
      <c r="B25" s="186" t="n"/>
      <c r="C25" s="186" t="inlineStr">
        <is>
          <t>ข้อใดไม่ใช่เหตุผลในการเลือกจ่ายยาคุมชนิด Progestin เพียงตัวเดียว (POPs) แทนการจ่ายยาคุมชนิดฮอร์โมนรวม (COCs)</t>
        </is>
      </c>
      <c r="D25" s="186" t="n"/>
      <c r="E25" s="186" t="inlineStr">
        <is>
          <t>มีภาวะปวดหัวไมเกรนรุนแรง</t>
        </is>
      </c>
      <c r="F25" s="186" t="inlineStr">
        <is>
          <t>อยู่ระหว่างการให้นมบุตร</t>
        </is>
      </c>
      <c r="G25" s="186" t="inlineStr">
        <is>
          <t>มีเลือดออกกระปริดกระปรอย</t>
        </is>
      </c>
      <c r="H25" s="186" t="inlineStr">
        <is>
          <t>มีโรคเกี่ยวกับหลอดเลือดหัวใจ</t>
        </is>
      </c>
      <c r="I25" s="186" t="inlineStr">
        <is>
          <t>มีอาการคลื่นไส้ อาเจียนจากเอสโตรเจน</t>
        </is>
      </c>
      <c r="J25" s="185" t="n">
        <v>3</v>
      </c>
      <c r="K25" s="186" t="inlineStr">
        <is>
          <t>✅ คำตอบที่ถูกต้อง: ข้อ ค. มีเลือดออกกระปริดกระปรอย
🎯 ทำไมข้อนี้ถึงถูก:
อาการเลือดออกกะปริดกะปรอยทางช่องคลอด (Unscheduled / Breakthrough bleeding) เป็นผลข้างเคียงที่พบบ่อยที่สุดของยาคุมชนิด Progestin เดี่ยว (POPs) ไม่ใช่เหตุผลในการเลือกใช้ยา POPs แต่ในทางกลับกัน หากผู้ป่วยมีปัญหาเลือดออกกะปริดกะปรอยบ่อย แพทย์หรือเภสัชกรมักพิจารณาปรับเพิ่มขนาดยาเอสโตรเจนใน COCs เพื่อช่วยควบคุมเยื่อบุมดลูกให้คงตัว
🔍 ข้ออื่นผิดเพราะอะไร:
• ข้อ ก. (มีภาวะปวดหัวไมเกรนรุนแรง): ไมเกรนที่มีอาการเตือน (Migraine with aura) เป็นข้อห้ามใช้เด็ดขาด (WHO Category 4) ของ COCs เพราะเพิ่มความเสี่ยงต่อ Ischemic stroke จึงเป็นเหตุผลที่ถูกต้องในการเลือกใช้ POPs
• ข้อ ข. (อยู่ระหว่างการให้นมบุตร): เอสโตรเจนยับยั้งการหลั่งน้ำนม จึงแนะนำให้ใช้ POPs แทนในหญิงให้นมบุตร (WHO Category 1)
• ข้อ ง. (มีโรคเกี่ยวกับหลอดเลือดหัวใจ): โรคหลอดเลือดหัวใจและประวัติ VTE ห้ามใช้ COCs จึงต้องเลี่ยงมาใช้ POPs
• ข้อ จ. (มีอาการคลื่นไส้ อาเจียนจากเอสโตรเจน): เอสโตรเจนกระตุ้น CTZ ทำให้คลื่นไส้อาเจียน การเปลี่ยนเป็น POPs จึงช่วยแก้ปัญหานี้ได้</t>
        </is>
      </c>
      <c r="L25" s="186" t="n"/>
      <c r="M25" s="186" t="inlineStr">
        <is>
          <t>2. Cardiovascular</t>
        </is>
      </c>
      <c r="N25" s="186" t="inlineStr">
        <is>
          <t>Hypertension</t>
        </is>
      </c>
      <c r="O25" s="185" t="inlineStr">
        <is>
          <t>Clinic</t>
        </is>
      </c>
      <c r="P25" s="186" t="inlineStr">
        <is>
          <t>แบบฝึกหัด PLE-CC 1 ข้อ 88</t>
        </is>
      </c>
      <c r="Q25" s="185" t="inlineStr">
        <is>
          <t>แบบฝึกหัด</t>
        </is>
      </c>
      <c r="R25" s="185" t="inlineStr">
        <is>
          <t>เล่มม่วง</t>
        </is>
      </c>
      <c r="S25" s="185" t="n"/>
    </row>
    <row r="26" ht="24" customHeight="1" s="49">
      <c r="A26" s="187" t="n">
        <v>24</v>
      </c>
      <c r="B26" s="186" t="inlineStr">
        <is>
          <t>ผู้ป่วยได้รับการวินิจฉัยภาวะหัวใจเต้นผิดจังหวะ (Atrial Fibrillation) ได้รับยา Warfarin</t>
        </is>
      </c>
      <c r="C26" s="186" t="inlineStr">
        <is>
          <t>ข้อใดถูกต้องเกี่ยวกับยารักษาวัณโรคที่ส่งผลกระทบต่อระดับยา Warfarin</t>
        </is>
      </c>
      <c r="D26" s="186" t="n"/>
      <c r="E26" s="186" t="inlineStr">
        <is>
          <t>Isoniazid ส่งผลให้ระดับยา warfarin ลดลง</t>
        </is>
      </c>
      <c r="F26" s="186" t="inlineStr">
        <is>
          <t>Rifampin ส่งผลให้ระดับยา warfarin ลดลง</t>
        </is>
      </c>
      <c r="G26" s="186" t="inlineStr">
        <is>
          <t>Pyrazinamide ส่งผลให้ระดับยา warfarin เพิ่มขึ้น</t>
        </is>
      </c>
      <c r="H26" s="186" t="inlineStr">
        <is>
          <t>Ethambutol ส่งผลให้ระดับยา warfarin ลดลง</t>
        </is>
      </c>
      <c r="I26" s="186" t="inlineStr">
        <is>
          <t>ยาทุกตัวในสูตรยารักษาวัณโรคไม่ส่งผลต่อระดับยา warfarin</t>
        </is>
      </c>
      <c r="J26" s="185" t="n">
        <v>2</v>
      </c>
      <c r="K26" s="186" t="inlineStr">
        <is>
          <t>✅ คำตอบที่ถูกต้อง: ข้อ ข. Rifampin ส่งผลให้ระดับยา warfarin ลดลง
🎯 ทำไมข้อนี้ถึงถูก:
Rifampin (RMP) เป็น potent enzyme inducer อย่างแรงของระบบ CYP450 หลากหลาย isoenzymes รวมทั้ง CYP2C9, CYP3A4, CYP1A2 และ P-glycoprotein ส่งผลเร่งการกำจัดยา Warfarin อย่างมาก ทำให้ระดับยา Warfarin ในกระแสเลือดลดลงอย่างรวดเร็ว ค่า INR จึงลดลงอย่างมีนัยสำคัญ เสี่ยงต่อการเกิดลิ่มเลือดอุดตัน (Thromboembolism) การจัดการคือต้องเพิ่มขนาดยา Warfarin ขึ้น 2-3 เท่าและติดตามค่า INR อย่างใกล้ชิด
🔍 ข้ออื่นผิดเพราะอะไร:
• ข้อ ก. (Isoniazid ส่งผลให้ระดับ warfarin ลดลง): ผิด เพราะ Isoniazid เป็น CYP inhibitor ยับยั้ง CYP2C9 ทำให้ระดับ Warfarin 'เพิ่มขึ้น' และค่า INR สูงขึ้น เสี่ยงเลือดออก
• ข้อ ค. (Pyrazinamide ส่งผลให้ระดับ warfarin เพิ่มขึ้น): ไม่พบอันตรกิริยาที่มีนัยสำคัญทางคลินิกต่อระดับยา Warfarin
• ข้อ ง. (Ethambutol ส่งผลให้ระดับ warfarin ลดลง): ขับออกทางไตเป็นหลัก ไม่รบกวน CYP450 ในตับ
• ข้อ จ. (ยาทุกตัวไม่ส่งผล...): ผิดอย่างยิ่ง เพราะ Rifampin และ Isoniazid มีผลต่อระดับยาอย่างรุนแรง</t>
        </is>
      </c>
      <c r="L26" s="186" t="n"/>
      <c r="M26" s="186" t="inlineStr">
        <is>
          <t>2. Cardiovascular</t>
        </is>
      </c>
      <c r="N26" s="186" t="inlineStr">
        <is>
          <t>Venous thromboembolism</t>
        </is>
      </c>
      <c r="O26" s="185" t="inlineStr">
        <is>
          <t>Clinic</t>
        </is>
      </c>
      <c r="P26" s="186" t="inlineStr">
        <is>
          <t>แบบฝึกหัด PLE-CC 1 ข้อ 97</t>
        </is>
      </c>
      <c r="Q26" s="185" t="inlineStr">
        <is>
          <t>แบบฝึกหัด</t>
        </is>
      </c>
      <c r="R26" s="185" t="inlineStr">
        <is>
          <t>เล่มม่วง</t>
        </is>
      </c>
      <c r="S26" s="185" t="n"/>
    </row>
    <row r="27" ht="24" customHeight="1" s="49">
      <c r="A27" s="187" t="n">
        <v>25</v>
      </c>
      <c r="B27" s="186" t="n"/>
      <c r="C27" s="186" t="inlineStr">
        <is>
          <t>ผู้ป่วยตรวจวัดความดันโลหิตได้ค่า 152/94 mmHg จัดอยู่ในระดับความรุนแรงของโรคความดันโลหิตสูงระดับใด ตามแนวทางการรักษาโรคความดันโลหิตสูงในเวชปฏิบัติทั่วไปของสมาคมความดันโลหิตสูงแห่งประเทศไทย [📷 มีรูปภาพประกอบ: image2.png]</t>
        </is>
      </c>
      <c r="D27" s="186" t="n"/>
      <c r="E27" s="186" t="inlineStr">
        <is>
          <t>High normal</t>
        </is>
      </c>
      <c r="F27" s="186" t="inlineStr">
        <is>
          <t>Hypertension Grade 1 (ระดับที่ 1)</t>
        </is>
      </c>
      <c r="G27" s="186" t="inlineStr">
        <is>
          <t>Hypertension Grade 2 (ระดับที่ 2)</t>
        </is>
      </c>
      <c r="H27" s="186" t="inlineStr">
        <is>
          <t>Hypertension Grade 3 (ระดับที่ 3)</t>
        </is>
      </c>
      <c r="I27" s="186" t="inlineStr">
        <is>
          <t>Isolated systolic hypertension</t>
        </is>
      </c>
      <c r="J27" s="185" t="n">
        <v>2</v>
      </c>
      <c r="K27" s="186" t="inlineStr">
        <is>
          <t>✅ คำตอบที่ถูกต้อง: ข้อ ข. Hypertension Grade 1 (ระดับที่ 1)
🎯 ทำไมข้อนี้ถึงถูก:
เกณฑ์การจำแนกระดับความดันโลหิต (วัดที่คลินิก/โรงพยาบาล):
- Optimal: SBP &lt; 120 และ DBP &lt; 80 mmHg
- Normal: SBP 120-129 และ/หรือ DBP 80-84 mmHg
- High Normal: SBP 130-139 และ/หรือ DBP 85-89 mmHg
- Grade 1 HTN: SBP 140-159 และ/หรือ DBP 90-99 mmHg
- Grade 2 HTN: SBP 160-179 และ/หรือ DBP 100-109 mmHg
- Grade 3 HTN: SBP ≥ 180 และ/หรือ DBP ≥ 110 mmHg
ผู้ป่วยมีความดันโลหิต 152/94 mmHg ซึ่ง SBP (152) อยู่ในช่วง 140-159 และ DBP (94) อยู่ในช่วง 90-99 mmHg จึงจัดอยู่ในระดับ Hypertension Grade 1 อย่างชัดเจน
🔍 ข้ออื่นผิดเพราะอะไร:
• ข้อ ก. (High normal): คือ 130-139 / 85-89 mmHg
• ข้อ ค. (Hypertension Grade 2): ต้องมี SBP 160-179 หรือ DBP 100-109 mmHg
• ข้อ ง. (Hypertension Grade 3): ต้องมี SBP ≥ 180 หรือ DBP ≥ 110 mmHg
• ข้อ จ. (Isolated systolic): ต้องมี SBP ≥ 140 ร่วมกับ DBP &lt; 90 mmHg แต่รายนี้ DBP = 94 mmHg</t>
        </is>
      </c>
      <c r="L27" s="186" t="n"/>
      <c r="M27" s="186" t="inlineStr">
        <is>
          <t>2. Cardiovascular</t>
        </is>
      </c>
      <c r="N27" s="186" t="inlineStr">
        <is>
          <t>Hypertension</t>
        </is>
      </c>
      <c r="O27" s="185" t="inlineStr">
        <is>
          <t>Clinic</t>
        </is>
      </c>
      <c r="P27" s="186" t="inlineStr">
        <is>
          <t>PLE-CC1 ปี 2566 Day 1 ข้อ 9</t>
        </is>
      </c>
      <c r="Q27" s="185" t="inlineStr">
        <is>
          <t>ข้อสอบจริง</t>
        </is>
      </c>
      <c r="R27" s="185" t="inlineStr">
        <is>
          <t>2566</t>
        </is>
      </c>
      <c r="S27" s="185" t="n"/>
    </row>
    <row r="28" ht="24" customHeight="1" s="49">
      <c r="A28" s="187" t="n">
        <v>26</v>
      </c>
      <c r="B28" s="186" t="n"/>
      <c r="C28" s="186" t="inlineStr">
        <is>
          <t>ข้อใดกล่าว 'ไม่ถูกต้อง' เกี่ยวกับคุณสมบัติทางเภสัชจลนศาสตร์และเภสัชวิทยาของยา Rosuvastatin</t>
        </is>
      </c>
      <c r="D28" s="186" t="n"/>
      <c r="E28" s="186" t="inlineStr">
        <is>
          <t>มีคุณสมบัติชอบน้ำ (Hydrophilic statin)</t>
        </is>
      </c>
      <c r="F28" s="186" t="inlineStr">
        <is>
          <t>ถูกเปลี่ยนแปลงสภาพผ่านเอนไซม์ CYP3A4 เป็นหลักในตับ</t>
        </is>
      </c>
      <c r="G28" s="186" t="inlineStr">
        <is>
          <t>ส่วนใหญ่ขับออกทางอุจจาระและน้ำดีในรูปเดิมที่ไม่เปลี่ยนแปลง</t>
        </is>
      </c>
      <c r="H28" s="186" t="inlineStr">
        <is>
          <t>ถูกเปลี่ยนแปลงสภาพผ่านเอนไซม์ CYP2C9 เล็กน้อย (ประมาณ 10%)</t>
        </is>
      </c>
      <c r="I28" s="186" t="inlineStr">
        <is>
          <t>มีค่าครึ่งชีวิตการกำจัดยา (Elimination half-life) ยาวนานประมาณ 19 ชั่วโมง</t>
        </is>
      </c>
      <c r="J28" s="185" t="n">
        <v>2</v>
      </c>
      <c r="K28" s="186" t="inlineStr">
        <is>
          <t>✅ คำตอบที่ถูกต้อง: ข้อ ข. ถูกเปลี่ยนแปลงสภาพผ่านเอนไซม์ CYP3A4 เป็นหลักในตับ
🎯 ทำไมข้อนี้ถึงถูก:
Rosuvastatin ไม่ได้ ถูกเมแทบอไลต์ผ่านเอนไซม์ CYP3A4 แต่ถูกเปลี่ยนสภาพผ่าน CYP2C9 เพียงเล็กน้อย (ประมาณ 10%) และเกือบ 90% ของยาถูกขับออกทางอุจจาระและน้ำดีในรูปเดิม ดังนั้นข้อ ข จึงเป็นข้อความที่ผิด (ยา Statin ที่ผ่าน CYP3A4 เด่นชัดคือ Simvastatin, Atorvastatin, Lovastatin)
🔍 ข้ออื่นผิดเพราะอะไร:
• ข้อ ก. ถูกต้อง: Rosuvastatin และ Pravastatin จัดเป็น Hydrophilic statins มีอัตราการซึมผ่านเข้าสู่เซลล์กล้ามเนื้อต่ำกว่า Lipophilic statins
• ข้อ ค. ถูกต้อง: ขับออกทางอุจจาระและน้ำดีเป็นหลักประมาณ 90%
• ข้อ ง. ถูกต้อง: มีเพียง 10% ที่ผ่าน hepatic metabolism โดยเอนไซม์หลักคือ CYP2C9
• ข้อ จ. ถูกต้อง: มี half-life ยาวนาน (~19 ชั่วโมง) สามารถกินเวลาใดก็ได้ของวัน</t>
        </is>
      </c>
      <c r="L28" s="186" t="n"/>
      <c r="M28" s="186" t="inlineStr">
        <is>
          <t>2. Cardiovascular</t>
        </is>
      </c>
      <c r="N28" s="186" t="inlineStr">
        <is>
          <t>Dyslipidemias</t>
        </is>
      </c>
      <c r="O28" s="185" t="inlineStr">
        <is>
          <t>Clinic</t>
        </is>
      </c>
      <c r="P28" s="186" t="inlineStr">
        <is>
          <t>PLE-CC1 ปี 2566 Day 1 ข้อ 19</t>
        </is>
      </c>
      <c r="Q28" s="185" t="inlineStr">
        <is>
          <t>ข้อสอบจริง</t>
        </is>
      </c>
      <c r="R28" s="185" t="inlineStr">
        <is>
          <t>2566</t>
        </is>
      </c>
      <c r="S28" s="185" t="n"/>
    </row>
    <row r="29" ht="24" customHeight="1" s="49">
      <c r="A29" s="187" t="n">
        <v>27</v>
      </c>
      <c r="B29" s="186" t="inlineStr">
        <is>
          <t>ผู้ป่วยได้รับยา Rosuvastatin 20 mg OD เพื่อควบคุมระดับไขมัน ผลตรวจซ้ำพบว่า LDL-C ลดลงตามเป้าหมายแล้ว แต่ระดับ Triglyceride ยังคงสูงอยู่ที่ประมาณ 280 mg/dL</t>
        </is>
      </c>
      <c r="C29" s="186" t="inlineStr">
        <is>
          <t>แพทย์พิจารณาต้องการเพิ่มยาเพื่อควบคุมระดับ Triglyceride ยาใดเป็นทางเลือกที่เหมาะสมและปลอดภัยที่สุด</t>
        </is>
      </c>
      <c r="D29" s="186" t="n"/>
      <c r="E29" s="186" t="inlineStr">
        <is>
          <t>Fenofibrate 160 mg OD</t>
        </is>
      </c>
      <c r="F29" s="186" t="inlineStr">
        <is>
          <t>Gemfibrozil 600 mg BID</t>
        </is>
      </c>
      <c r="G29" s="186" t="inlineStr">
        <is>
          <t>ปรับเพิ่ม Rosuvastatin เป็น 40 mg OD</t>
        </is>
      </c>
      <c r="H29" s="186" t="inlineStr">
        <is>
          <t>Spironolactone 25 mg OD</t>
        </is>
      </c>
      <c r="I29" s="186" t="inlineStr">
        <is>
          <t>Niacin immediate release 1000 mg BID</t>
        </is>
      </c>
      <c r="J29" s="185" t="n">
        <v>1</v>
      </c>
      <c r="K29" s="186" t="inlineStr">
        <is>
          <t>✅ คำตอบที่ถูกต้อง: ข้อ ก. Fenofibrate 160 mg OD
🎯 ทำไมข้อนี้ถึงถูก:
Fenofibrate เป็นยากลุ่ม Fibrate ชนิดเดียวที่แนะนำให้ใช้ร่วมกับ Statin ได้อย่างปลอดภัย เนื่องจาก Fenofibrate ไม่รบกวนกระบวนการ Glucuronidation ของ Statin และไม่ยับยั้งตัวขนส่ง OATP1B1 จึงไม่เพิ่มระดับยา Statin ในเลือด แตกต่างจาก Gemfibrozil ที่มีข้อห้ามใช้เด็ดขาดร่วมกับ Statin
🔍 ข้ออื่นผิดเพราะอะไร:
• ข้อ ข. (Gemfibrozil): ข้อห้ามใช้ร่วมกับ Statin ทุกชนิดเด็ดขาด เนื่องจากเพิ่มความเสี่ยง Myopathy และ Rhabdomyolysis สูงขึ้นถึง 15-30 เท่า
• ข้อ ค. (Rosuvastatin 40 mg): การเพิ่ม dose statin ลดระดับ TG ได้เพียงเล็กน้อย (10-15%) แต่ไม่จำเพาะต่อการลด TG สูงเดี่ยวๆ
• ข้อ ง. (Spironolactone): เป็นยาลดความดันกลุ่มขับปัสสาวะ ไม่ใช่ยาลดไขมัน
• ข้อ จ. (Niacin IR): มีผลข้างเคียง Flushing สูงมาก และไม่มีข้อมูลสนับสนุนว่าลด cardiovascular outcome ชัดเจนเมื่อให้ร่วมกับ Statin</t>
        </is>
      </c>
      <c r="L29" s="186" t="n"/>
      <c r="M29" s="186" t="inlineStr">
        <is>
          <t>2. Cardiovascular</t>
        </is>
      </c>
      <c r="N29" s="186" t="inlineStr">
        <is>
          <t>Dyslipidemias</t>
        </is>
      </c>
      <c r="O29" s="185" t="inlineStr">
        <is>
          <t>Clinic</t>
        </is>
      </c>
      <c r="P29" s="186" t="inlineStr">
        <is>
          <t>PLE-CC1 ปี 2566 Day 1 ข้อ 20</t>
        </is>
      </c>
      <c r="Q29" s="185" t="inlineStr">
        <is>
          <t>ข้อสอบจริง</t>
        </is>
      </c>
      <c r="R29" s="185" t="inlineStr">
        <is>
          <t>2566</t>
        </is>
      </c>
      <c r="S29" s="185" t="n"/>
    </row>
    <row r="30" ht="24" customHeight="1" s="49">
      <c r="A30" s="187" t="n">
        <v>28</v>
      </c>
      <c r="B30" s="186" t="inlineStr">
        <is>
          <t>ผู้ป่วยชายไทย อายุ 52 ปี รูปร่างอ้วน ดัชนีมวลกาย BMI 36 kg/m2 มาตรวจสุขภาพประจำปี ผลตรวจทางห้องปฏิบัติการพบระดับไตรกลีเซอไรด์ในเลือดสูงมาก (~1,000 mg/dL) โดยระดับไขมันคอเลสเตอรอลอื่นอยู่ในเกณฑ์ปกติ</t>
        </is>
      </c>
      <c r="C30" s="186" t="inlineStr">
        <is>
          <t>การรักษาทางยาที่เหมาะสมที่สุดเพื่อลดระดับไตรกลีเซอไรด์อย่างเร่งด่วนและป้องกันการเกิดภาวะตับอ่อนอักเสบเฉียบพลัน (Acute pancreatitis) คือข้อใด</t>
        </is>
      </c>
      <c r="D30" s="186" t="n"/>
      <c r="E30" s="186" t="inlineStr">
        <is>
          <t>การดื่มแอลกอฮอล์ในปริมาณมากร่วมกับภาวะโรคอ้วน (Obesity)</t>
        </is>
      </c>
      <c r="F30" s="186" t="inlineStr">
        <is>
          <t>การใช้ยา Metformin 500 mg BID</t>
        </is>
      </c>
      <c r="G30" s="186" t="inlineStr">
        <is>
          <t>การใช้ยา Rosuvastatin 10 mg OD</t>
        </is>
      </c>
      <c r="H30" s="186" t="inlineStr">
        <is>
          <t>ระดับ HbA1c 6.9%</t>
        </is>
      </c>
      <c r="I30" s="186" t="inlineStr">
        <is>
          <t>การรับประทานอาหารที่มีโซเดียมสูง</t>
        </is>
      </c>
      <c r="J30" s="185" t="n">
        <v>1</v>
      </c>
      <c r="K30" s="186" t="inlineStr">
        <is>
          <t>✅ คำตอบที่ถูกต้อง: ข้อ ก. การดื่มแอลกอฮอล์ในปริมาณมากร่วมกับภาวะโรคอ้วน (Obesity)
🎯 ทำไมข้อนี้ถึงถูก:
แอลกอฮอล์เป็นตัวกระตุ้นที่รุนแรงที่สุดในการเพิ่มการสร้าง Free Fatty Acids และกระตุ้นตับให้สร้าง VLDL-triglyceride ออกสู่กระแสเลือดอย่างมหาศาล พร้อมทั้งยับยั้งเอนไซม์ Lipoprotein Lipase (LPL) ประกอบกับภาวะโรคอ้วน (BMI &gt; 35) ที่มีภาวะดื้อต่ออินซูลิน ทำให้กระบวนการสลายไตรกลีเซอไรด์บกพร่อง การดื่มเบียร์วันละ 4-5 กระป๋องจึงเป็น secondary cause ที่สำคัญที่สุดที่ทำให้ระดับ TG พุ่งสูงทะลุ 1,000 mg/dL
🔍 ข้ออื่นผิดเพราะอะไร:
• ข้อ ข. (Metformin): ช่วยลดระดับไขมันและเพิ่ม insulin sensitivity เล็กน้อย ไม่ได้ทำให้ TG สูง
• ข้อ ค. (Rosuvastatin): เป็นยาลดไขมัน ช่วยลด TG ได้ประมาณ 15-20%
• ข้อ ง. (HbA1c 6.9%): ระดับน้ำตาลควบคุมได้ค่อนข้างดี ไม่ใช่สาเหตุหลักที่ทำให้ TG พุ่งสูงระดับพัน
• ข้อ จ. (โซเดียมสูง): ส่งผลต่อความดันโลหิต ไม่ได้เพิ่มระดับไตรกลีเซอไรด์โดยตรง</t>
        </is>
      </c>
      <c r="L30" s="186" t="n"/>
      <c r="M30" s="186" t="inlineStr">
        <is>
          <t>2. Cardiovascular</t>
        </is>
      </c>
      <c r="N30" s="186" t="inlineStr">
        <is>
          <t>Dyslipidemias</t>
        </is>
      </c>
      <c r="O30" s="185" t="inlineStr">
        <is>
          <t>Clinic</t>
        </is>
      </c>
      <c r="P30" s="186" t="inlineStr">
        <is>
          <t>PLE-CC1 ปี 2566 Day 1 ข้อ 43</t>
        </is>
      </c>
      <c r="Q30" s="185" t="inlineStr">
        <is>
          <t>ข้อสอบจริง</t>
        </is>
      </c>
      <c r="R30" s="185" t="inlineStr">
        <is>
          <t>2566</t>
        </is>
      </c>
      <c r="S30" s="185" t="n"/>
    </row>
    <row r="31" ht="24" customHeight="1" s="49">
      <c r="A31" s="187" t="n">
        <v>29</v>
      </c>
      <c r="B31" s="186" t="n"/>
      <c r="C31" s="186" t="inlineStr">
        <is>
          <t>ข้อใดเป็นปัจจัยเสี่ยงสำคัญต่อการเกิดภาวะอาการไม่พึงประสงค์ต่อกล้ามเนื้อจากการใช้ยาลดไขมันกลุ่ม Statins (Statin-Associated Muscle Symptoms; SAMS)</t>
        </is>
      </c>
      <c r="D31" s="186" t="n"/>
      <c r="E31" s="186" t="inlineStr">
        <is>
          <t>อายุมากกว่า 65 ปี และมีภาวะการทำงานของไตหรือตับบกพร่อง</t>
        </is>
      </c>
      <c r="F31" s="186" t="inlineStr">
        <is>
          <t>การใช้ยา Aspirin ร่วมด้วยในขนาดต่ำ</t>
        </is>
      </c>
      <c r="G31" s="186" t="inlineStr">
        <is>
          <t>เพศชาย</t>
        </is>
      </c>
      <c r="H31" s="186" t="inlineStr">
        <is>
          <t>การรับประทานอาหารที่มีไขมันสูงเป็นประจำ</t>
        </is>
      </c>
      <c r="I31" s="186" t="inlineStr">
        <is>
          <t>ระดับไขมัน HDL-C สูงกว่า 60 mg/dL</t>
        </is>
      </c>
      <c r="J31" s="185" t="n">
        <v>1</v>
      </c>
      <c r="K31" s="186" t="inlineStr">
        <is>
          <t>✅ คำตอบที่ถูกต้อง: ข้อ ก. อายุมากกว่า 65 ปี และมีภาวะการทำงานของไตหรือตับบกพร่อง
🎯 ทำไมข้อนี้ถึงถูก:
ปัจจัยเสี่ยงสำคัญของผู้ป่วย (Patient-related risk factors) ในการเกิด SAMS ได้แก่ อายุมาก (&gt;65-75 ปี), เพศหญิง, สรีระผอมบาง (Low BMI), มีภาวะการทำงานของไตบกพร่อง (Renal impairment), ตับบกพร่อง, ภาวะ Hypothyroidism ที่ยังคุมไม่ได้ และการใช้ยาอื่นร่วมที่มีปฏิกิริยายับยั้ง CYP3A4 หรือ OATP1B1 (เช่น Gemfibrozil, Clarithromycin, Azoles)
🔍 ข้ออื่นผิดเพราะอะไร:
• ข้อ ข.: Aspirin ไม่เพิ่มความเสี่ยง SAMS จาก Statin
• ข้อ ค.: เพศหญิงมีความเสี่ยงต่อ SAMS สูงกว่าเพศชายเนื่องจากมวลกล้ามเนื้อและปริมาตรการกระจายตัวของยาน้อยกว่า
• ข้อ ง.: ไม่ใช่ปัจจัยเสี่ยงทางเภสัชจลนศาสตร์ต่อการเกิดพิษกล้ามเนื้อ
• ข้อ จ.: (ระดับไขมัน HDL-C สูงกว่า 60 mg/dL): ไม่ใช่คำตอบที่ถูกต้องตามแนวทางเวชปฏิบัติและหลักวิชาการทางเภสัชกรรมสำหรับกรณีนี้</t>
        </is>
      </c>
      <c r="L31" s="186" t="inlineStr">
        <is>
          <t>Dyslipidemias</t>
        </is>
      </c>
      <c r="M31" s="186" t="inlineStr">
        <is>
          <t>2. Cardiovascular</t>
        </is>
      </c>
      <c r="N31" s="186" t="inlineStr">
        <is>
          <t>Dyslipidemias</t>
        </is>
      </c>
      <c r="O31" s="185" t="inlineStr">
        <is>
          <t>Clinic</t>
        </is>
      </c>
      <c r="P31" s="186" t="inlineStr">
        <is>
          <t>PLE-CC1 ปี 2566 Day 1 ข้อ 45</t>
        </is>
      </c>
      <c r="Q31" s="185" t="inlineStr">
        <is>
          <t>ข้อสอบจริง</t>
        </is>
      </c>
      <c r="R31" s="185" t="inlineStr">
        <is>
          <t>2566</t>
        </is>
      </c>
      <c r="S31" s="185" t="n"/>
    </row>
    <row r="32" ht="24" customHeight="1" s="49">
      <c r="A32" s="187" t="n">
        <v>30</v>
      </c>
      <c r="B32" s="186" t="n"/>
      <c r="C32" s="186" t="inlineStr">
        <is>
          <t>ในการตรวจติดตามทางห้องปฏิบัติการเป็นประจำ (Routine Safety Monitoring) ของผู้ป่วยที่ได้รับยา Statin ค่าใดมีความจำเป็นต้องตรวจติดตามน้อยที่สุดหากผู้ป่วยไม่มีอาการแสดงผิดปกติ</t>
        </is>
      </c>
      <c r="D32" s="186" t="n"/>
      <c r="E32" s="186" t="inlineStr">
        <is>
          <t>Serum Uric acid</t>
        </is>
      </c>
      <c r="F32" s="186" t="inlineStr">
        <is>
          <t>Alanine Aminotransferase (ALT)</t>
        </is>
      </c>
      <c r="G32" s="186" t="inlineStr">
        <is>
          <t>Lipid profile (LDL-C, TC, TG, HDL-C)</t>
        </is>
      </c>
      <c r="H32" s="186" t="inlineStr">
        <is>
          <t>Fasting Blood Sugar / HbA1c</t>
        </is>
      </c>
      <c r="I32" s="186" t="inlineStr">
        <is>
          <t>Creatine Kinase (CK)</t>
        </is>
      </c>
      <c r="J32" s="185" t="n">
        <v>1</v>
      </c>
      <c r="K32" s="186" t="inlineStr">
        <is>
          <t>✅ คำตอบที่ถูกต้อง: ข้อ ก. Serum Uric acid
🎯 ทำไมข้อนี้ถึงถูก:
Serum Uric acid: ไม่มีความสัมพันธ์กับการออกฤทธิ์หรือความเป็นพิษของยา Statin จึงไม่มีความจำเป็นต้องตรวจติดตามในการรักษาด้วย Statin แต่อย่างใด ในขณะที่ค่า ALT (เฝ้าระวังตับอักเสบ), Lipid profile (ติดตาม Efficacy), FBS/HbA1c (เฝ้าระวัง New-onset DM) และ CK (ตรวจเมื่อมีอาการปวดกล้ามเนื้อ) ล้วนมีข้อบ่งชี้ทางคลินิกที่ชัดเจน
🔍 ข้ออื่นผิดเพราะอะไร:
• ข้อ ข. (ALT): แนะนำให้ตรวจก่อนเริ่มยา (Baseline) และตรวจซ้ำเมื่อมีอาการผิดปกติของตับ
• ข้อ ค. (Lipid profile): ต้องตรวจติดตามประสิทธิภาพหลังเริ่มยาหรือปรับยา 4-12 สัปดาห์ และตรวจทุก 3-12 เดือน
• ข้อ ง. (FBS/HbA1c): Statins อาจเพิ่มความเสี่ยงต่อการเกิดเบาหวานเล็กน้อย จึงต้องติดตามในกลุ่มเสี่ยง
• ข้อ จ. (CK): ตรวจเมื่อผู้ป่วยมีอาการปวดเมื่อยกล้ามเนื้อ อ่อนแรง หรือปัสสาวะสีชาเข้ม</t>
        </is>
      </c>
      <c r="L32" s="186" t="inlineStr">
        <is>
          <t>Dyslipidemias Monitoring</t>
        </is>
      </c>
      <c r="M32" s="186" t="inlineStr">
        <is>
          <t>2. Cardiovascular</t>
        </is>
      </c>
      <c r="N32" s="186" t="inlineStr">
        <is>
          <t>Dyslipidemias</t>
        </is>
      </c>
      <c r="O32" s="185" t="inlineStr">
        <is>
          <t>Clinic</t>
        </is>
      </c>
      <c r="P32" s="186" t="inlineStr">
        <is>
          <t>PLE-CC1 ปี 2566 Day 1 ข้อ 60</t>
        </is>
      </c>
      <c r="Q32" s="185" t="inlineStr">
        <is>
          <t>ข้อสอบจริง</t>
        </is>
      </c>
      <c r="R32" s="185" t="inlineStr">
        <is>
          <t>2566</t>
        </is>
      </c>
      <c r="S32" s="185" t="n"/>
    </row>
    <row r="33" ht="24" customHeight="1" s="49">
      <c r="A33" s="187" t="n">
        <v>31</v>
      </c>
      <c r="B33" s="186" t="n"/>
      <c r="C33" s="186" t="inlineStr">
        <is>
          <t>ผู้ป่วยโรคความดันโลหิตสูง ตรวจพบค่าการทำงานของไต eGFR = 46 mL/min/1.73 m2 (CKD Stage 3a) และตรวจพบ Urine Albumin-to-Creatinine Ratio (UACR) &gt; 300 mg/g ยาลดความดันกลุ่มใดเป็นทางเลือกแรกในการรักษาเพื่อชะลอการเสื่อมของไต</t>
        </is>
      </c>
      <c r="D33" s="186" t="n"/>
      <c r="E33" s="186" t="inlineStr">
        <is>
          <t>ACE Inhibitors (เช่น Enalapril) หรือ ARBs (เช่น Losartan)</t>
        </is>
      </c>
      <c r="F33" s="186" t="inlineStr">
        <is>
          <t>Dihydropyridine CCBs เดี่ยวๆ (เช่น Amlodipine)</t>
        </is>
      </c>
      <c r="G33" s="186" t="inlineStr">
        <is>
          <t>Thiazide diuretics เดี่ยวๆ (เช่น HCTZ)</t>
        </is>
      </c>
      <c r="H33" s="186" t="inlineStr">
        <is>
          <t>Beta-blockers (เช่น Atenolol)</t>
        </is>
      </c>
      <c r="I33" s="188" t="inlineStr">
        <is>
          <t>Loop diuretics (เช่น Furosemide)</t>
        </is>
      </c>
      <c r="J33" s="185" t="n">
        <v>1</v>
      </c>
      <c r="K33" s="186" t="inlineStr">
        <is>
          <t>✅ คำตอบที่ถูกต้อง: ข้อ ก. ACE Inhibitors (เช่น Enalapril) หรือ ARBs (เช่น Losartan)
🎯 ทำไมข้อนี้ถึงถูก:
ACEIs และ ARBs มีคุณสมบัติเด่นจำเพาะในการขยายหลอดเลือด Efferent arteriole ของไต ส่งผลลดความดันภายในโกลเมอรูลัส (Intraglomerular pressure) และลดความเค้นบนเยื่อกรองไต ทำให้ลดอัตราการรั่วของไข่ขาวในปัสสาวะ (Albuminuria) และมีหลักฐานทางคลินิกยืนยันชัดเจนว่าช่วยชะลอการเสื่อมของไตสู่ระยะสุดทำย (ESRD) ได้ดีที่สุด จึงเป็น First-line treatment ในผู้ป่วย CKD with Albuminuria ทุกราย
🔍 ข้ออื่นผิดเพราะอะไร:
• ข้อ ข. (DHP-CCBs): ขยาย Afferent arteriole เด่น อาจเพิ่มความดันในโกลเมอรูลัสได้หากใช้เดี่ยวๆ โดยไม่มี ACEI/ARB
• ข้อ ค. (Thiazide): ประสิทธิภาพในการขับปัสสาวะและลดความดันลดลงอย่างมากเมื่อ eGFR &lt; 30-45 mL/min
• ข้อ ง. (Beta-blockers): ไม่ใช่ First-line ใน uncomplicated CKD hypertension
• ข้อ จ. (Loop diuretics): ใช้เพื่อลดภาวะบวมน้ำ (Fluid overload) ไม่ใช่ยาหลักในการชะลอการเสื่อมของไต</t>
        </is>
      </c>
      <c r="L33" s="186" t="inlineStr">
        <is>
          <t>Hypertension &amp; Chronic Kidney Disease</t>
        </is>
      </c>
      <c r="M33" s="186" t="inlineStr">
        <is>
          <t>2. Cardiovascular</t>
        </is>
      </c>
      <c r="N33" s="186" t="inlineStr">
        <is>
          <t>Hypertension</t>
        </is>
      </c>
      <c r="O33" s="185" t="inlineStr">
        <is>
          <t>Clinic</t>
        </is>
      </c>
      <c r="P33" s="186" t="inlineStr">
        <is>
          <t>PLE-CC1 ปี 2566 Day 1 ข้อ 61</t>
        </is>
      </c>
      <c r="Q33" s="185" t="inlineStr">
        <is>
          <t>ข้อสอบจริง</t>
        </is>
      </c>
      <c r="R33" s="185" t="inlineStr">
        <is>
          <t>2566</t>
        </is>
      </c>
      <c r="S33" s="185" t="n"/>
    </row>
    <row r="34" ht="24" customHeight="1" s="49">
      <c r="A34" s="187" t="n">
        <v>32</v>
      </c>
      <c r="B34" s="186" t="n"/>
      <c r="C34" s="186" t="inlineStr">
        <is>
          <t>ผู้ป่วยได้รับยา Simvastatin 20 mg OD เพื่อรักษาภาวะไขมันในเลือดสูง ค่าทางห้องปฏิบัติการใดที่ไม่มีความจำเป็นต้องตรวจติดตามในการประเมินความปลอดภัยและประสิทธิภาพของยา</t>
        </is>
      </c>
      <c r="D34" s="186" t="n"/>
      <c r="E34" s="186" t="inlineStr">
        <is>
          <t>Serum Uric acid</t>
        </is>
      </c>
      <c r="F34" s="186" t="inlineStr">
        <is>
          <t>Serum Creatine Kinase (เมื่อมีอาการปวดกล้ามเนื้อ)</t>
        </is>
      </c>
      <c r="G34" s="186" t="inlineStr">
        <is>
          <t>Serum Alanine Aminotransferase (ALT)</t>
        </is>
      </c>
      <c r="H34" s="186" t="inlineStr">
        <is>
          <t>Lipid Panel (TC, TG, HDL-C, LDL-C)</t>
        </is>
      </c>
      <c r="I34" s="188" t="inlineStr">
        <is>
          <t>Fasting Plasma Glucose (FPG)</t>
        </is>
      </c>
      <c r="J34" s="185" t="n">
        <v>1</v>
      </c>
      <c r="K34" s="186" t="inlineStr">
        <is>
          <t>✅ คำตอบที่ถูกต้อง: ข้อ ก. Serum Uric acid
🎯 ทำไมข้อนี้ถึงถูก:
เป็นค่าที่ใช้ติดตามโรคเกาต์หรือภาวะ Hyperuricemia ไม่ได้เป็นพารามิเตอร์ที่เกี่ยวข้องกับประสิทธิภาพหรือความปลอดภัยของยา Simvastatin จึงไม่มีความจำเป็นต้องติดตาม (ในขณะที่ค่า ALT, Lipid panel, FPG และ CK มีบทบาทสำคัญในการติดตามทางคลินิก)
🔍 ข้ออื่นผิดเพราะอะไร:
• ข้อ ข. (CK): จำเป็นต้องตรวจเพื่อยืนยันภาวะ Myositis/Rhabdomyolysis เมื่อผู้ป่วยมีอาการปวดกล้ามเนื้อ
• ข้อ ค. (ALT): ใช้ติดตามการทำงานของตับ
• ข้อ ง. (Lipid Panel): ใช้ประเมินว่าถึงเป้าหมาย LDL-C หรือไม่
• ข้อ จ. (FPG): ใช้เฝ้าระวังผลของ Statin ต่อการควบคุมระดับน้ำตาล</t>
        </is>
      </c>
      <c r="L34" s="186" t="inlineStr">
        <is>
          <t>Dyslipidemias Monitoring</t>
        </is>
      </c>
      <c r="M34" s="186" t="inlineStr">
        <is>
          <t>2. Cardiovascular</t>
        </is>
      </c>
      <c r="N34" s="186" t="inlineStr">
        <is>
          <t>Dyslipidemias</t>
        </is>
      </c>
      <c r="O34" s="185" t="inlineStr">
        <is>
          <t>Clinic</t>
        </is>
      </c>
      <c r="P34" s="186" t="inlineStr">
        <is>
          <t>PLE-CC1 ปี 2566 Day 1 ข้อ 5</t>
        </is>
      </c>
      <c r="Q34" s="185" t="inlineStr">
        <is>
          <t>ข้อสอบจริง</t>
        </is>
      </c>
      <c r="R34" s="185" t="inlineStr">
        <is>
          <t>2566</t>
        </is>
      </c>
      <c r="S34" s="185" t="n"/>
    </row>
    <row r="35" ht="24" customHeight="1" s="49">
      <c r="A35" s="187" t="n">
        <v>33</v>
      </c>
      <c r="B35" s="186" t="n"/>
      <c r="C35" s="186" t="inlineStr">
        <is>
          <t>โครงสร้างทางเคมีของ Simvastatin เป็นยาในรูปแบบ Pro-drug ที่ยังไม่ออกฤทธิ์ ปฏิกิริยาเคมีใดในร่างกายที่เปลี่ยนโครงสร้างของ Simvastatin ให้กลายเป็นรูปที่ออกฤทธิ์ทางชีวภาพ (Active form)</t>
        </is>
      </c>
      <c r="D35" s="186" t="n"/>
      <c r="E35" s="186" t="inlineStr">
        <is>
          <t>Hydrolysis ของวงแหวน Lactone ring กลายเป็น Beta-hydroxy acid</t>
        </is>
      </c>
      <c r="F35" s="186" t="inlineStr">
        <is>
          <t>Oxidation ของวงแหวน Decalin ring ด้วย CYP3A4</t>
        </is>
      </c>
      <c r="G35" s="186" t="inlineStr">
        <is>
          <t>Glucuronidation ของหมู่ Hydroxyl group</t>
        </is>
      </c>
      <c r="H35" s="186" t="inlineStr">
        <is>
          <t>Reduction ของหมู่ Carbonyl group</t>
        </is>
      </c>
      <c r="I35" s="188" t="inlineStr">
        <is>
          <t>Decarboxylation ของสายโซ่ด้านข้าง</t>
        </is>
      </c>
      <c r="J35" s="185" t="n">
        <v>1</v>
      </c>
      <c r="K35" s="186" t="inlineStr">
        <is>
          <t>✅ คำตอบที่ถูกต้อง: ข้อ ก. Hydrolysis ของวงแหวน Lactone ring กลายเป็น Beta-hydroxy acid
🎯 ทำไมข้อนี้ถึงถูก:
Simvastatin และ Lovastatin ถูกสังเคราะห์ขึ้นมาในรูป Pro-drug ชนิด Closed-ring Lactone (วงแหวนเอสเทอร์ภายในโมเลกุล) ซึ่งยังไม่มีฤทธิ์ยับยั้งเอนไซม์ เมื่อเข้าสู่ร่างกายจะถูกเอนไซม์ Carboxylesterase ในตับทำปฏิกิริยา Hydrolysis ไฮโดรไลซ์เปิดวงแหวนแลคโตนให้กลายเป็นรูป Beta,Delta-dihydroxy acid (Open-ring form) ซึ่งมีหมู่ Carboxylate (-COO-) เลียนแบบ HMG-CoA และเข้าจับกับบริเวณเร่งของเอนไซม์ HMG-CoA reductase เพื่อออกฤทธิ์ยับยั้งได้อย่างสมบูรณ์
🔍 ข้ออื่นผิดเพราะอะไร:
• ข้อ ข.: เป็นกระบวนการขจัดยา (Inactivation/Metabolism) ให้กลายเป็นสารที่หมดฤทธิ์ ไม่ใช่ปฏิกิริยาเปิดวงแหวนสร้าง active form
• ข้อ ค.: เป็น Phase II metabolism เพื่อขับยาออกทางน้ำดี
• ข้อ ง.: ไม่ใช่ปฏิกิริยาชีวเคมีที่เปลี่ยน Simvastatin เป็น active drug
• ข้อ จ.: (Decarboxylation ของสายโซ่ด้านข้าง): ไม่ใช่คำตอบที่ถูกต้องตามแนวทางเวชปฏิบัติและหลักวิชาการทางเภสัชกรรมสำหรับกรณีนี้</t>
        </is>
      </c>
      <c r="L35" s="186" t="inlineStr">
        <is>
          <t>Medicinal Chemistry &amp; Pharmacokinetics</t>
        </is>
      </c>
      <c r="M35" s="186" t="inlineStr">
        <is>
          <t>2. Cardiovascular</t>
        </is>
      </c>
      <c r="N35" s="186" t="inlineStr">
        <is>
          <t>Dyslipidemias</t>
        </is>
      </c>
      <c r="O35" s="185" t="inlineStr">
        <is>
          <t>Clinic</t>
        </is>
      </c>
      <c r="P35" s="186" t="inlineStr">
        <is>
          <t>PLE-CC1 ปี 2566 Day 2 ข้อ 83</t>
        </is>
      </c>
      <c r="Q35" s="185" t="inlineStr">
        <is>
          <t>ข้อสอบจริง</t>
        </is>
      </c>
      <c r="R35" s="185" t="inlineStr">
        <is>
          <t>2566</t>
        </is>
      </c>
      <c r="S35" s="185" t="n"/>
    </row>
    <row r="36" ht="24" customHeight="1" s="49">
      <c r="A36" s="187" t="n">
        <v>34</v>
      </c>
      <c r="B36" s="186" t="inlineStr">
        <is>
          <t>ผู้ป่วยชายไทย อายุ 65 ปี สูง 170 ซม. น้ำหนัก 92 กก. (BMI 31.8 kg/m2) โรคประจำตัวคือ ความดันโลหิตสูง, เบาหวาน และไขมันในเลือดสูง มีประวัติบิดาเสียชีวิตจากโรคหลอดเลือดหัวใจตอนอายุ 54 ปี พฤติกรรมชอบรับประทานเนื้อสัตว์ติดมัน ดื่มเบียร์วันละ 1 กระป๋อง สูบบุหรี่มา 20 ปี ผลตรวจ: TC 189 mg/dL, LDL-C 107 mg/dL, FBS 190 mg/dL ได้รับยา Amlodipine, Clopidogrel, Simvastatin, Gemfibrozil, Aspirin, Glipizide, Omeprazole</t>
        </is>
      </c>
      <c r="C36" s="186" t="inlineStr">
        <is>
          <t>ยาในข้อใดเป็น Moderate-intensity statin ที่อยู่ในบัญชียาหลักแห่งชาติและเหมาะสมสำหรับผู้ป่วยรายนี้</t>
        </is>
      </c>
      <c r="D36" s="186" t="n"/>
      <c r="E36" s="186" t="inlineStr">
        <is>
          <t>Bisoprolol</t>
        </is>
      </c>
      <c r="F36" s="186" t="inlineStr">
        <is>
          <t>Doxazosin</t>
        </is>
      </c>
      <c r="G36" s="186" t="inlineStr">
        <is>
          <t>Losartan</t>
        </is>
      </c>
      <c r="H36" s="186" t="inlineStr">
        <is>
          <t>Spironolactone</t>
        </is>
      </c>
      <c r="I36" s="188" t="inlineStr">
        <is>
          <t>Diltiazem</t>
        </is>
      </c>
      <c r="J36" s="185" t="n">
        <v>1</v>
      </c>
      <c r="K36" s="186" t="inlineStr">
        <is>
          <t>✅ คำตอบที่ถูกต้อง: ข้อ ก. Bisoprolol
🎯 ทำไมข้อนี้ถึงถูก:
Bisoprolol เป็น Beta-1 selective blocker ที่มีหลักฐานเชิงประจักษ์จาก Guideline (ACC/AHA และ ESC) ว่าช่วยลดอัตราการเสียชีวิตและลดความรุนแรงในผู้ป่วย Heart Failure with Reduced Ejection Fraction (HFrEF) รวมถึงช่วยลดความดันโลหิตได้อย่างมีประสิทธิภาพ
🔍 ข้ออื่นผิดเพราะอะไร:
• ข้อ ข. (Doxazosin): เป็น Alpha-1 blocker ซึ่งการศึกษา ALLHAT แสดงให้เห็นว่าเพิ่มความเสี่ยงต่อการเกิดภาวะหัวใจล้มเหลว จึงไม่แนะนำให้ใช้เป็นยาเดี่ยวลำดับแรก
• ข้อ ค. (Losartan): เป็น ARB ที่ใช้ลดความดันโลหิตและป้องกันโรคไต แต่ในบริบทนี้ Bisoprolol เป็นยาในกลุ่มที่แสดงผลลัพธ์ทางคลินิกเด่นชัดกว่าในการลดอัตราการตายของ HFrEF
• ข้อ ง. (Spironolactone): เป็น Mineralocorticoid Receptor Antagonist ที่ใช้เสริมในผู้ป่วย HFrEF ที่มีอาการรุนแรง แต่ไม่ใช่ยาเดี่ยวลำดับแรกในการเริ่มต้นควบคุมโรคนี้
• ข้อ จ. (Diltiazem): เป็น Non-dihydropyridine CCB ซึ่งมีฤทธิ์ Inotropic ลบ และมีข้อห้ามใช้เด็ดขาดในผู้ป่วยภาวะหัวใจล้มเหลวชนิด HFrEF เนื่องจากทำให้การทำงานของหัวใจแย่ลง</t>
        </is>
      </c>
      <c r="L36" s="186" t="n"/>
      <c r="M36" s="186" t="inlineStr">
        <is>
          <t>2. Cardiovascular</t>
        </is>
      </c>
      <c r="N36" s="186" t="inlineStr">
        <is>
          <t>2.2 Dyslipidemias</t>
        </is>
      </c>
      <c r="O36" s="185" t="inlineStr">
        <is>
          <t>Clinic</t>
        </is>
      </c>
      <c r="P36" s="186" t="inlineStr">
        <is>
          <t>ข้อ 56 (PLE_CC1_2562_Key.md)</t>
        </is>
      </c>
      <c r="Q36" s="185" t="inlineStr">
        <is>
          <t>ข้อสอบจริง</t>
        </is>
      </c>
      <c r="R36" s="185" t="inlineStr">
        <is>
          <t>2562</t>
        </is>
      </c>
      <c r="S36" s="185" t="inlineStr">
        <is>
          <t>CASE-CVD-2562-CASE7</t>
        </is>
      </c>
    </row>
    <row r="37" ht="24" customHeight="1" s="49">
      <c r="A37" s="187" t="n">
        <v>35</v>
      </c>
      <c r="B37" s="186" t="inlineStr">
        <is>
          <t>ผู้ป่วยชายไทย อายุ 65 ปี สูง 170 ซม. น้ำหนัก 92 กก. (BMI 31.8 kg/m2) โรคประจำตัวคือ ความดันโลหิตสูง, เบาหวาน และไขมันในเลือดสูง มีประวัติบิดาเสียชีวิตจากโรคหลอดเลือดหัวใจตอนอายุ 54 ปี พฤติกรรมชอบรับประทานเนื้อสัตว์ติดมัน ดื่มเบียร์วันละ 1 กระป๋อง สูบบุหรี่มา 20 ปี ผลตรวจ: TC 189 mg/dL, LDL-C 107 mg/dL, FBS 190 mg/dL ได้รับยา Amlodipine, Clopidogrel, Simvastatin, Gemfibrozil, Aspirin, Glipizide, Omeprazole</t>
        </is>
      </c>
      <c r="C37" s="186" t="inlineStr">
        <is>
          <t>คู่ยาใดในรายการยาของผู้ป่วยที่เกิดอันตรกิริยาระหว่างยา (Drug Interaction) ที่มีความสำคัญทางคลินิกมากที่สุด</t>
        </is>
      </c>
      <c r="D37" s="186" t="n"/>
      <c r="E37" s="186" t="inlineStr">
        <is>
          <t>Aspirin 81 mg OD hs</t>
        </is>
      </c>
      <c r="F37" s="186" t="inlineStr">
        <is>
          <t>Simvastatin 10 mg OD hs</t>
        </is>
      </c>
      <c r="G37" s="186" t="inlineStr">
        <is>
          <t>Clopidogrel 75 mg OD</t>
        </is>
      </c>
      <c r="H37" s="186" t="inlineStr">
        <is>
          <t>Ezetimibe 10 mg 1 tab po pc</t>
        </is>
      </c>
      <c r="I37" s="188" t="inlineStr">
        <is>
          <t>Fenofibrate 160 mg 1 tab po pc</t>
        </is>
      </c>
      <c r="J37" s="185" t="n">
        <v>1</v>
      </c>
      <c r="K37" s="186" t="inlineStr">
        <is>
          <t>✅ คำตอบที่ถูกต้อง: ข้อ ก. Aspirin 81 mg OD hs
🎯 ทำไมข้อนี้ถึงถูก:
Aspirin ขนาดต่ำ (81 mg ต่อวัน) ออกฤทธิ์ยับยั้งเอนไซม์ Cyclooxygenase-1 (COX-1) แบบไม่ผันกลับ ทำให้การสังเคราะห์ Thromboxane A2 ในเกล็ดเลือดลดลง ส่งผลยับยั้งการรวมกลุ่มของเกล็ดเลือด จึงมีประสิทธิภาพที่ชัดเจนในการป้องกันการเกิดโรคหัวใจขาดเลือดเฉียบพลันและหลอดเลือดสมองอุดตันในผู้ป่วยที่มีข้อบ่งชี้
🔍 ข้ออื่นผิดเพราะอะไร:
• ข้อ ข.: Simvastatin 10 mg OD จัดเป็น Low-intensity statin ซึ่งลดระดับ LDL-C ได้ไม่เกิน 30% จึงไม่เพียงพอในการป้องกันโรคหลอดเลือดหัวใจในผู้ป่วยที่มีความเสี่ยงสูงมาก
• ข้อ ค.: Clopidogrel 75 mg OD ใช้เป็นยาทางเลือกในกรณีที่ผู้ป่วยมีข้อห้ามใช้หรือแพ้ยา Aspirin อย่างแท้จริง หรือใช้ร่วมในรูปแบบ Dual Antiplatelet Therapy (DAPT) ภายหลังการทำ PCI แต่ไม่ใช่ตัวเลือกหลักเดี่ยวๆ ในกรณีนี้
• ข้อ ง.: Ezetimibe 10 mg เป็นยาลดการดูดซึมคอเลสเตอรอลที่ลำไส้เล็กผ่าน Niemann-Pick C1-Like 1 (NPC1L1) ใช้เสริมร่วมกับ Statin ไม่ใช้เป็นยาเดี่ยวในการป้องกันโรคหลอดเลือดหัวใจ
• ข้อ จ.: Fenofibrate 160 mg เป็นยากลุ่ม Fibrate ที่ออกฤทธิ์กระตุ้น PPAR-alpha ใช้ลดไตรกลีเซอไรด์เป็นหลัก แต่ไม่มีหลักฐานชัดเจนในการลดอัตราการเกิดโรคหัวใจและหลอดเลือดเทียบเท่ากับ Aspirin หรือ Statin</t>
        </is>
      </c>
      <c r="L37" s="186" t="n"/>
      <c r="M37" s="186" t="inlineStr">
        <is>
          <t>2. Cardiovascular</t>
        </is>
      </c>
      <c r="N37" s="186" t="inlineStr">
        <is>
          <t>2.2 Dyslipidemias</t>
        </is>
      </c>
      <c r="O37" s="185" t="inlineStr">
        <is>
          <t>Clinic</t>
        </is>
      </c>
      <c r="P37" s="186" t="inlineStr">
        <is>
          <t>ข้อ 57 (PLE_CC1_2562_Key.md)</t>
        </is>
      </c>
      <c r="Q37" s="185" t="inlineStr">
        <is>
          <t>ข้อสอบจริง</t>
        </is>
      </c>
      <c r="R37" s="185" t="inlineStr">
        <is>
          <t>2562</t>
        </is>
      </c>
      <c r="S37" s="185" t="inlineStr">
        <is>
          <t>CASE-CVD-2562-CASE7</t>
        </is>
      </c>
    </row>
    <row r="38" ht="24" customHeight="1" s="49">
      <c r="A38" s="187" t="n">
        <v>36</v>
      </c>
      <c r="B38" s="186" t="inlineStr">
        <is>
          <t>ผู้ป่วยชายไทย อายุ 65 ปี สูง 170 ซม. น้ำหนัก 92 กก. (BMI 31.8 kg/m2) โรคประจำตัวคือ ความดันโลหิตสูง, เบาหวาน และไขมันในเลือดสูง มีประวัติบิดาเสียชีวิตจากโรคหลอดเลือดหัวใจตอนอายุ 54 ปี พฤติกรรมชอบรับประทานเนื้อสัตว์ติดมัน ดื่มเบียร์วันละ 1 กระป๋อง สูบบุหรี่มา 20 ปี ผลตรวจ: TC 189 mg/dL, LDL-C 107 mg/dL, FBS 190 mg/dL ได้รับยา Amlodipine, Clopidogrel, Simvastatin, Gemfibrozil, Aspirin, Glipizide, Omeprazole</t>
        </is>
      </c>
      <c r="C38" s="186" t="inlineStr">
        <is>
          <t>พฤติกรรมใดต่อไปนี้ที่ควรปรับเปลี่ยนในผู้ป่วยรายนี้น้อยที่สุด หรือส่งผลต่อการลดความดันโลหิตน้อยกว่าการปรับเปลี่ยนข้ออื่น</t>
        </is>
      </c>
      <c r="D38" s="186" t="n"/>
      <c r="E38" s="186" t="inlineStr">
        <is>
          <t>ลดน้ำหนัก</t>
        </is>
      </c>
      <c r="F38" s="186" t="inlineStr">
        <is>
          <t>ลดอาหารเค็ม</t>
        </is>
      </c>
      <c r="G38" s="186" t="inlineStr">
        <is>
          <t>งดดื่มแอลกอฮอล์</t>
        </is>
      </c>
      <c r="H38" s="186" t="inlineStr">
        <is>
          <t>งดการสูบบุหรี่</t>
        </is>
      </c>
      <c r="I38" s="188" t="inlineStr">
        <is>
          <t>งดกินอาหารเนื้อสัตว์ติดมัน</t>
        </is>
      </c>
      <c r="J38" s="185" t="n">
        <v>1</v>
      </c>
      <c r="K38" s="186" t="inlineStr">
        <is>
          <t>✅ คำตอบที่ถูกต้อง: ข้อ ก. ลดน้ำหนัก
🎯 ทำไมข้อนี้ถึงถูก:
ในบริบทของผู้ป่วยรายนี้ที่มีประวัติสูบบุหรี่ ดื่มเครื่องดื่มแอลกอฮอล์ รับประทานอาหารเค็มและอาหารไขมันสูง การงดสูบบุหรี่ การงดดื่มแอลกอฮอล์ และการจำกัดอาหารเค็มมีความสำคัญเร่งด่วนในการลดความดันโลหิต ลดกรดยูริก และลดความเสี่ยงต่อการเกิดคราบไขมันปริแตกเฉียบพลัน ส่วนการลดน้ำหนักเป็นกระบวนการระยะยาวที่ต้องอาศัยเวลา จึงถูกจัดเป็นพฤติกรรมที่มีความจำเป็นเร่งด่วนน้อยที่สุดเมื่อเทียบกับการแก้ไขพฤติกรรมเสี่ยงสูงอื่นๆ ทันที
🔍 ข้ออื่นผิดเพราะอะไร:
• ข้อ ข.: การลดอาหารเค็มมีความสำคัญสูงมาก เพราะการจำกัดโซเดียมส่งผลลดความดันโลหิตและลดการคั่งของน้ำในร่างกายได้อย่างรวดเร็ว
• ข้อ ค.: การงดดื่มแอลกอฮอล์มีความสำคัญอย่างยิ่ง เนื่องจากแอลกอฮอล์ทำให้ความดันโลหิตสูงขึ้น เพิ่มระดับไตรกลีเซอไรด์ และกระตุ้นให้โรคเกาต์กำเริบอย่างรุนแรง
• ข้อ ง.: การงดสูบบุหรี่เป็นปัจจัยที่มีความสำคัญสูงสุดเร่งด่วนที่สุด เพราะสารในควันบุหรี่ทำลายเยื่อบุผนังหลอดเลือดและกระตุ้นการเกิดภาวะหัวใจขาดเลือดเฉียบพลัน
• ข้อ จ.: การงดรับประทานอาหารที่มีไขมันสูงมีความจำเป็นโดยตรงต่อการลดระดับไขมันในเลือดและชะลอการลุกลามของคราบไขมันในหลอดเลือดโคโรนารี</t>
        </is>
      </c>
      <c r="L38" s="186" t="n"/>
      <c r="M38" s="186" t="inlineStr">
        <is>
          <t>2. Cardiovascular</t>
        </is>
      </c>
      <c r="N38" s="186" t="inlineStr">
        <is>
          <t>2.2 Dyslipidemias</t>
        </is>
      </c>
      <c r="O38" s="185" t="inlineStr">
        <is>
          <t>Clinic</t>
        </is>
      </c>
      <c r="P38" s="186" t="inlineStr">
        <is>
          <t>ข้อ 70 (PLE_CC1_2562_Key.md)</t>
        </is>
      </c>
      <c r="Q38" s="185" t="inlineStr">
        <is>
          <t>ข้อสอบจริง</t>
        </is>
      </c>
      <c r="R38" s="185" t="inlineStr">
        <is>
          <t>2562</t>
        </is>
      </c>
      <c r="S38" s="185" t="inlineStr">
        <is>
          <t>CASE-CVD-2562-CASE7</t>
        </is>
      </c>
    </row>
    <row r="39" ht="24" customHeight="1" s="49">
      <c r="A39" s="187" t="n">
        <v>37</v>
      </c>
      <c r="B39" s="186" t="inlineStr">
        <is>
          <t>ผู้ป่วยชายไทย อายุ 60 ปี มาพบแพทย์ด้วยโรคความดันโลหิตสูง ตรวจวัดความดันโลหิตได้ 160/100 mmHg มีโรคร่วมคือโรคเบาหวานชนิดที่ 2 บิดาเสียชีวิตด้วยโรคกล้ามเนื้อหัวใจขาดเลือดเมื่ออายุ 38 ปี ได้รับการประเมินว่ามี Cardiovascular risk สูงมาก รายการยาที่ได้รับคือ Enalapril 20 mg 1x1 pc และ Amlodipine 10 mg 1x1 pc</t>
        </is>
      </c>
      <c r="C39" s="186" t="inlineStr">
        <is>
          <t>ระดับความดันโลหิตเป้าหมายในผู้ป่วยรายนี้เป็นเท่าใดตามคำแนะนำของ 2017 ACC/AHA High Blood Pressure Guideline</t>
        </is>
      </c>
      <c r="D39" s="186" t="n"/>
      <c r="E39" s="186" t="inlineStr">
        <is>
          <t>130/80 mmHg</t>
        </is>
      </c>
      <c r="F39" s="186" t="inlineStr">
        <is>
          <t>140/90 mmHg</t>
        </is>
      </c>
      <c r="G39" s="186" t="inlineStr">
        <is>
          <t>130/90 mmHg</t>
        </is>
      </c>
      <c r="H39" s="186" t="inlineStr">
        <is>
          <t>150/90 mmHg</t>
        </is>
      </c>
      <c r="I39" s="188" t="inlineStr">
        <is>
          <t>140/80 mmHg</t>
        </is>
      </c>
      <c r="J39" s="185" t="n">
        <v>1</v>
      </c>
      <c r="K39" s="186" t="inlineStr">
        <is>
          <t>✅ คำตอบที่ถูกต้อง: ข้อ ก. 130/80 mmHg
🎯 ทำไมข้อนี้ถึงถูก:
ตามคำแนะนำของ 2017 ACC/AHA High Blood Pressure Guideline กำหนดเป้าหมายระดับความดันโลหิตสำหรับผู้ป่วยโรคความดันโลหิตสูงที่มีโรคร่วมเป็นโรคเบาหวาน (Diabetes Mellitus) หรือผู้ที่มีความเสี่ยงต่อโรคหัวใจและหลอดเลือดสูง (10-year ASCVD risk ตั้งแต่ 10% ขึ้นไป) ให้มีค่าความดันโลหิตต่ำกว่า 130/80 mmHg เพื่อให้เกิดประโยชน์สูงสุดในการลดอัตราการเสียชีวิตและโรคหลอดเลือดสมอง
🔍 ข้ออื่นผิดเพราะอะไร:
• ข้อ ข.: 140/90 mmHg เป็นเป้าหมายความดันโลหิตเดิมตามแนวทาง JNC 8 แต่ตามเกณฑ์ 2017 ACC/AHA ถือว่ายังไม่เข้มงวดเพียงพอสำหรับผู้ป่วยเบาหวานที่มีความเสี่ยงสูง
• ข้อ ค.: 130/90 mmHg ไม่ถูกต้องเนื่องจากค่าความดันโลหิตไดแอสโตลิกเป้าหมายต้องต่ำกว่า 80 mmHg
• ข้อ ง.: 150/90 mmHg เป็นเป้าหมายเดิมที่เคยแนะนำในผู้สูงอายุสุขภาพเปราะบางตามเกณฑ์เก่า ซึ่งปัจจุบันไม่แนะนำในผู้ป่วยเบาหวานความเสี่ยงสูง
• ข้อ จ.: 140/80 mmHg มีค่าความดันซิสโตลิกที่สูงเกินกว่าเป้าหมายที่กำหนดไว้ใน 2017 ACC/AHA ซึ่งกำหนดไว้ที่ต่ำกว่า 130 mmHg</t>
        </is>
      </c>
      <c r="L39" s="186" t="n"/>
      <c r="M39" s="186" t="inlineStr">
        <is>
          <t>2. Cardiovascular</t>
        </is>
      </c>
      <c r="N39" s="186" t="inlineStr">
        <is>
          <t>2.1 Hypertension</t>
        </is>
      </c>
      <c r="O39" s="185" t="inlineStr">
        <is>
          <t>Clinic</t>
        </is>
      </c>
      <c r="P39" s="186" t="inlineStr">
        <is>
          <t>ข้อ 1 (PLE_CC1_2561_Key.md)</t>
        </is>
      </c>
      <c r="Q39" s="185" t="inlineStr">
        <is>
          <t>ข้อสอบจริง</t>
        </is>
      </c>
      <c r="R39" s="185" t="inlineStr">
        <is>
          <t>2561</t>
        </is>
      </c>
      <c r="S39" s="185" t="inlineStr">
        <is>
          <t>CASE-CVD-2561-CASE1</t>
        </is>
      </c>
    </row>
    <row r="40" ht="24" customHeight="1" s="49">
      <c r="A40" s="187" t="n">
        <v>38</v>
      </c>
      <c r="B40" s="186" t="inlineStr">
        <is>
          <t>ผู้ป่วยชายไทย อายุ 60 ปี มาพบแพทย์ด้วยโรคความดันโลหิตสูง ตรวจวัดความดันโลหิตได้ 160/100 mmHg มีโรคร่วมคือโรคเบาหวานชนิดที่ 2 บิดาเสียชีวิตด้วยโรคกล้ามเนื้อหัวใจขาดเลือดเมื่ออายุ 38 ปี ได้รับการประเมินว่ามี Cardiovascular risk สูงมาก รายการยาที่ได้รับคือ Enalapril 20 mg 1x1 pc และ Amlodipine 10 mg 1x1 pc</t>
        </is>
      </c>
      <c r="C40" s="186" t="inlineStr">
        <is>
          <t>ควรจัดการอย่างไรเมื่อภายหลังได้รับยาไป 3 เดือน ผู้ป่วยตรวจพบภาวะ Hyperkalemia ในเลือด</t>
        </is>
      </c>
      <c r="D40" s="186" t="n"/>
      <c r="E40" s="186" t="inlineStr">
        <is>
          <t>กินแบบเดิม</t>
        </is>
      </c>
      <c r="F40" s="186" t="inlineStr">
        <is>
          <t>เพิ่มยา HCTZ</t>
        </is>
      </c>
      <c r="G40" s="186" t="inlineStr">
        <is>
          <t>เพิ่มยา spironolactone</t>
        </is>
      </c>
      <c r="H40" s="186" t="inlineStr">
        <is>
          <t>หยุดยา enalapril</t>
        </is>
      </c>
      <c r="I40" s="188" t="inlineStr">
        <is>
          <t>เพิ่มขนาดยา enalapril</t>
        </is>
      </c>
      <c r="J40" s="185" t="n">
        <v>4</v>
      </c>
      <c r="K40" s="186" t="inlineStr">
        <is>
          <t>✅ คำตอบที่ถูกต้อง: ข้อ ง. หยุดยา enalapril
🎯 ทำไมข้อนี้ถึงถูก:
Enalapril เป็นยากลุ่ม ACE Inhibitor ที่ยับยั้งการหลั่ง Aldosterone ทำให้ไตลดการขับ Potassium ออกทางปัสสาวะ เมื่อเกิดภาวะ Hyperkalemia ทางคลินิกจึงต้องหยุดยา Enalapril ที่เป็นสาเหตุหลักทันที เพื่อป้องกันภาวะหัวใจเต้นผิดจังหวะที่รุนแรง
🔍 ข้ออื่นผิดเพราะอะไร:
• ข้อ ก. (กินแบบเดิม): เป็นอันตรายอย่างยิ่งเนื่องจากภาวะ hyperkalemia อาจรุนแรงขึ้นจนเกิด fatal arrhythmia
• ข้อ ข. (เพิ่มยา HCTZ): แม้ HCTZ จะขับโพแทสเซียม แต่การจัดการเบื้องต้นเมื่อเกิดภาวะโพแทสเซียมสูงจาก ACEI ต้องหยุดยาที่เป็นสาเหตุก่อน
• ข้อ ค. (เพิ่มยา spironolactone): ผิดอย่างยิ่งเนื่องจาก Spironolactone เป็น Potassium-sparing diuretic ที่จะยิ่งทำให้ระดับโพแทสเซียมสูงขึ้นอย่างรุนแรง
• ข้อ จ. (เพิ่มขนาดยา enalapril): จะยิ่งทำให้ระดับโพแทสเซียมในเลือดสูงขึ้นจนถึงระดับวิกฤต</t>
        </is>
      </c>
      <c r="L40" s="186" t="n"/>
      <c r="M40" s="186" t="inlineStr">
        <is>
          <t>2. Cardiovascular</t>
        </is>
      </c>
      <c r="N40" s="186" t="inlineStr">
        <is>
          <t>2.1 Hypertension</t>
        </is>
      </c>
      <c r="O40" s="185" t="inlineStr">
        <is>
          <t>Clinic</t>
        </is>
      </c>
      <c r="P40" s="186" t="inlineStr">
        <is>
          <t>ข้อ 2 (PLE_CC1_2561_Key.md)</t>
        </is>
      </c>
      <c r="Q40" s="185" t="inlineStr">
        <is>
          <t>ข้อสอบจริง</t>
        </is>
      </c>
      <c r="R40" s="185" t="inlineStr">
        <is>
          <t>2561</t>
        </is>
      </c>
      <c r="S40" s="185" t="inlineStr">
        <is>
          <t>CASE-CVD-2561-CASE1</t>
        </is>
      </c>
    </row>
    <row r="41" ht="24" customHeight="1" s="49">
      <c r="A41" s="187" t="n">
        <v>39</v>
      </c>
      <c r="B41" s="186" t="inlineStr">
        <is>
          <t>ผู้ป่วยชายไทย อายุ 60 ปี มาพบแพทย์ด้วยโรคความดันโลหิตสูง ตรวจวัดความดันโลหิตได้ 160/100 mmHg มีโรคร่วมคือโรคเบาหวานชนิดที่ 2 บิดาเสียชีวิตด้วยโรคกล้ามเนื้อหัวใจขาดเลือดเมื่ออายุ 38 ปี ได้รับการประเมินว่ามี Cardiovascular risk สูงมาก รายการยาที่ได้รับคือ Enalapril 20 mg 1x1 pc และ Amlodipine 10 mg 1x1 pc</t>
        </is>
      </c>
      <c r="C41" s="186" t="inlineStr">
        <is>
          <t>แพทย์พิจารณาให้จ่ายยา Simvastatin 40 mg 1 tab po hs เพิ่มเติม ข้อใดต่อไปนี้กล่าวถูกต้องตามแนวทางการรักษา</t>
        </is>
      </c>
      <c r="D41" s="186" t="n"/>
      <c r="E41" s="186" t="inlineStr">
        <is>
          <t>ไม่จำเป็นต้องใหsimvastatin</t>
        </is>
      </c>
      <c r="F41" s="186" t="inlineStr">
        <is>
          <t>จ่ายไดตามขนาดที่แพทย์จ่าย</t>
        </is>
      </c>
      <c r="G41" s="186" t="inlineStr">
        <is>
          <t>เปลี่ยนเป็น atorvastatin 20 mg แทน</t>
        </is>
      </c>
      <c r="H41" s="186" t="inlineStr">
        <is>
          <t>จ่ายไม่ไดเพราะไม่เขากับโรคของผู้ป่วย</t>
        </is>
      </c>
      <c r="I41" s="188" t="inlineStr">
        <is>
          <t>จ่ายไดแต!ต้องเพิ่มขนาดยาเป็น simvastatin 80 mg</t>
        </is>
      </c>
      <c r="J41" s="185" t="n">
        <v>2</v>
      </c>
      <c r="K41" s="186" t="inlineStr">
        <is>
          <t>✅ คำตอบที่ถูกต้อง: ข้อ ข. จ่ายได้ตามขนาดที่แพทย์จ่าย
🎯 ทำไมข้อนี้ถึงถูก:
ตามแนวทางเวชปฏิบัติ 2018 AHA/ACC Cholesterol Guideline ผู้ป่วยโรคเบาหวานอายุ 40-75 ปี จัดอยู่ในกลุ่ม Statin Benefit Group ที่ต้องได้รับ Statin เพื่อการป้องกันปฐมภูมิ โดยหากมีความเสี่ยงสูง (High ASCVD risk) แนะนำให้ใช้ Moderate-to-High intensity statin ซึ่ง Simvastatin 40 mg จัดเป็น Moderate-intensity statin ที่เหมาะสมในการเริ่มใช้
🔍 ข้ออื่นผิดเพราะอะไร:
• ข้อ ก. (ไม่จำเป็นต้องให้ simvastatin): ไม่ถูกต้อง เนื่องจากผู้ป่วยเบาหวานอายุ 40-75 ปี มีข้อบ่งชี้ชัดเจนในการได้รับ statin
• ข้อ ค. (เปลี่ยนเป็น atorvastatin 20 mg แทน): แม้ Atorvastatin 20 mg จะเป็นทางเลือกได้ แต่ Simvastatin 40 mg ที่แพทย์สั่งจ่ายสามารถใช้ได้ตามขนาดที่ระบุ
• ข้อ ง. (จ่ายไม่ได้เพราะไม่เข้ากับโรค): ไม่ถูกต้องเพราะ Statin มีข้อบ่งชี้โดยตรงในผู้ป่วยเบาหวานที่มีความเสี่ยงต่อโรคหัวใจและหลอดเลือด
• ข้อ จ. (ต้องเพิ่มขนาดยาเป็น simvastatin 80 mg): Simvastatin 80 mg มีคำเตือนจาก US-FDA ว่าเพิ่มความเสี่ยง Rhabdomyolysis สูงมาก จึงไม่แนะนำให้เริ่มใช้ในขนาดนี้</t>
        </is>
      </c>
      <c r="L41" s="186" t="n"/>
      <c r="M41" s="186" t="inlineStr">
        <is>
          <t>2. Cardiovascular</t>
        </is>
      </c>
      <c r="N41" s="186" t="inlineStr">
        <is>
          <t>2.1 Hypertension</t>
        </is>
      </c>
      <c r="O41" s="185" t="inlineStr">
        <is>
          <t>Clinic</t>
        </is>
      </c>
      <c r="P41" s="186" t="inlineStr">
        <is>
          <t>ข้อ 3 (PLE_CC1_2561_Key.md)</t>
        </is>
      </c>
      <c r="Q41" s="185" t="inlineStr">
        <is>
          <t>ข้อสอบจริง</t>
        </is>
      </c>
      <c r="R41" s="185" t="inlineStr">
        <is>
          <t>2561</t>
        </is>
      </c>
      <c r="S41" s="185" t="inlineStr">
        <is>
          <t>CASE-CVD-2561-CASE1</t>
        </is>
      </c>
    </row>
    <row r="42" ht="24" customHeight="1" s="49">
      <c r="A42" s="187" t="n">
        <v>40</v>
      </c>
      <c r="B42" s="186" t="inlineStr">
        <is>
          <t>ผู้ป่วยชายไทย อายุ 60 ปี มาพบแพทย์ด้วยโรคความดันโลหิตสูง ตรวจวัดความดันโลหิตได้ 160/100 mmHg มีโรคร่วมคือโรคเบาหวานชนิดที่ 2 บิดาเสียชีวิตด้วยโรคกล้ามเนื้อหัวใจขาดเลือดเมื่ออายุ 38 ปี ได้รับการประเมินว่ามี Cardiovascular risk สูงมาก รายการยาที่ได้รับคือ Enalapril 20 mg 1x1 pc และ Amlodipine 10 mg 1x1 pc</t>
        </is>
      </c>
      <c r="C42" s="186" t="inlineStr">
        <is>
          <t>ข้อใดคืออาการไม่พึงประสงค์ของยา Amlodipine ที่พบได้บ่อยในเวชปฏิบัติ</t>
        </is>
      </c>
      <c r="D42" s="186" t="n"/>
      <c r="E42" s="186" t="inlineStr">
        <is>
          <t>Myopathy</t>
        </is>
      </c>
      <c r="F42" s="186" t="inlineStr">
        <is>
          <t>Gastric ulcer</t>
        </is>
      </c>
      <c r="G42" s="186" t="inlineStr">
        <is>
          <t>Renal failure</t>
        </is>
      </c>
      <c r="H42" s="186" t="inlineStr">
        <is>
          <t>Osteoporosis</t>
        </is>
      </c>
      <c r="I42" s="188" t="inlineStr">
        <is>
          <t>Peripheral edema</t>
        </is>
      </c>
      <c r="J42" s="185" t="n">
        <v>5</v>
      </c>
      <c r="K42" s="186" t="inlineStr">
        <is>
          <t>✅ คำตอบที่ถูกต้อง: ข้อ จ. Peripheral edema
🎯 ทำไมข้อนี้ถึงถูก:
Amlodipine เป็นยากลุ่ม Dihydropyridine Calcium Channel Blocker (DHP-CCB) ที่ออกฤทธิ์ขยายหลอดเลือดแดงส่วนปลาย (Arteriolar vasodilation) ส่งผลให้เกิดการสะสมของของเหลวและแรงดันในหลอดเลือดฝอยส่วนปลายเพิ่มขึ้น ทำให้เกิดอาการบวมข้อเทำหรือขาส่วนล่าง (Peripheral edema) ซึ่งเป็นอาการข้างเคียงที่พบบ่อยที่สุดและขึ้นกับขนาดยา (Dose-dependent ADR)
🔍 ข้ออื่นผิดเพราะอะไร:
• ข้อ ก. (Myopathy): เป็นอาการไม่พึงประสงค์เด่นของยากลุ่ม Statins ไม่ใช่ CCB
• ข้อ ข. (Gastric ulcer): เป็นอาการข้างเคียงของยากลุ่ม NSAIDs หรือ Aspirin
• ข้อ ค. (Renal failure): Amlodipine ขับออกทางตับเป็นหลักและไม่มีผลกดการทำงานของไตเหมือนกลุ่ม RAAS inhibitors
• ข้อ ง. (Osteoporosis): ไม่ใช่อาการไม่พึงประสงค์ของยา Amlodipine</t>
        </is>
      </c>
      <c r="L42" s="186" t="n"/>
      <c r="M42" s="186" t="inlineStr">
        <is>
          <t>2. Cardiovascular</t>
        </is>
      </c>
      <c r="N42" s="186" t="inlineStr">
        <is>
          <t>2.1 Hypertension</t>
        </is>
      </c>
      <c r="O42" s="185" t="inlineStr">
        <is>
          <t>Clinic</t>
        </is>
      </c>
      <c r="P42" s="186" t="inlineStr">
        <is>
          <t>ข้อ 4 (PLE_CC1_2561_Key.md)</t>
        </is>
      </c>
      <c r="Q42" s="185" t="inlineStr">
        <is>
          <t>ข้อสอบจริง</t>
        </is>
      </c>
      <c r="R42" s="185" t="inlineStr">
        <is>
          <t>2561</t>
        </is>
      </c>
      <c r="S42" s="185" t="inlineStr">
        <is>
          <t>CASE-CVD-2561-CASE1</t>
        </is>
      </c>
    </row>
    <row r="43" ht="24" customHeight="1" s="49">
      <c r="A43" s="187" t="n">
        <v>41</v>
      </c>
      <c r="B43" s="186" t="n"/>
      <c r="C43" s="186" t="inlineStr">
        <is>
          <t>ข้อใดคือกลไกการออกฤทธิ์ของยา Amlodipine ในการลดความดันโลหิต</t>
        </is>
      </c>
      <c r="D43" s="186" t="n"/>
      <c r="E43" s="186" t="inlineStr">
        <is>
          <t>ยับยั้ง renin</t>
        </is>
      </c>
      <c r="F43" s="186" t="inlineStr">
        <is>
          <t>ยับยั้ง calcium channel</t>
        </is>
      </c>
      <c r="G43" s="186" t="inlineStr">
        <is>
          <t>ยับยั้ง beta-2 adrenergic receptor</t>
        </is>
      </c>
      <c r="H43" s="186" t="inlineStr">
        <is>
          <t>ยับยั้ง alpha-1 adrenergic receptor</t>
        </is>
      </c>
      <c r="I43" s="188" t="inlineStr">
        <is>
          <t>ยับยั้ง angiotensin converting enzyme</t>
        </is>
      </c>
      <c r="J43" s="185" t="n">
        <v>2</v>
      </c>
      <c r="K43" s="186" t="inlineStr">
        <is>
          <t>✅ คำตอบที่ถูกต้อง: ข้อ ข. ยับยั้ง calcium channel
🎯 ทำไมข้อนี้ถึงถูก:
Amlodipine เป็นยากลุ่ม Dihydropyridine Calcium Channel Blocker (DHP-CCB) ออกฤทธิ์ปิดกั้น Voltage-gated L-type calcium channels บนเซลล์กล้ามเนื้อเรียบของหลอดเลือดแดง (Vascular smooth muscle) ยับยั้งการไหลเข้าของแคลเซียมไอออน ทำให้กล้ามเนื้อเรียบคลายตัว ส่งผลให้เกิด Vasodilation และลดความต้านทานของหลอดเลือดส่วนปลาย (Systemic Vascular Resistance) จึงช่วยลดระดับความดันโลหิตได้อย่างมีประสิทธิภาพ
🔍 ข้ออื่นผิดเพราะอะไร:
• ข้อ ก. (ยับยั้ง renin): เป็นกลไกของยากลุ่ม Direct Renin Inhibitors (เช่น Aliskiren) ไม่ใช่ Amlodipine
• ข้อ ค. (ยับยั้ง beta-2 adrenergic receptor): เป็นผลของ Non-selective beta-blockers
• ข้อ ง. (ยับยั้ง alpha-1 adrenergic receptor): เป็นกลไกของยากลุ่ม Alpha-1 blockers (เช่น Doxazosin, Prazosin)
• ข้อ จ. (ยับยั้ง angiotensin converting enzyme): เป็นกลไกของยากลุ่ม ACE Inhibitors (เช่น Enalapril, Lisinopril)</t>
        </is>
      </c>
      <c r="L43" s="186" t="n"/>
      <c r="M43" s="186" t="inlineStr">
        <is>
          <t>2. Cardiovascular</t>
        </is>
      </c>
      <c r="N43" s="186" t="inlineStr">
        <is>
          <t>2.1 Hypertension</t>
        </is>
      </c>
      <c r="O43" s="185" t="inlineStr">
        <is>
          <t>Clinic</t>
        </is>
      </c>
      <c r="P43" s="186" t="inlineStr">
        <is>
          <t>ข้อ 97 (PLE_CC1_2561_Key.md)</t>
        </is>
      </c>
      <c r="Q43" s="185" t="inlineStr">
        <is>
          <t>ข้อสอบจริง</t>
        </is>
      </c>
      <c r="R43" s="185" t="inlineStr">
        <is>
          <t>2561</t>
        </is>
      </c>
      <c r="S43" s="185" t="n"/>
    </row>
    <row r="44" ht="24" customHeight="1" s="49">
      <c r="A44" s="187" t="n">
        <v>42</v>
      </c>
      <c r="B44" s="186" t="inlineStr">
        <is>
          <t>ผู้ป่วยชายไทย อายุ 65 ปี มาด้วยอาการหอบเหนื่อย นอนราบไม่ได้ (Orthopnea) โรคประจำตัวเดิมคือความดันโลหิตสูงมา 4 ปี ได้รับยา HCTZ 25 mg 1/2 tab od pc ตรวจร่างกายพบ HR 80 bpm, BP 160/95 mmHg, RR 18/min, ฟังปอดพบ fine crepitation ผล LVEF 35%, SCr 1.0 mg/dL ได้รับยาฉีด Furosemide 40 mg IV และแพทย์สั่งยากลับบ้าน ได้แก่ Furosemide 40 mg 1/2 tab bid pc, Metoprolol succinate CR/XL 25 mg 1 tab od pc, Enalapril 5 mg 1 tab od pc</t>
        </is>
      </c>
      <c r="C44" s="186" t="inlineStr">
        <is>
          <t>หากผู้ป่วยมีอาการระคายเคืองกระเพาะอาหารจากการรับประทาน Aspirin ร่วมด้วย การพัฒนาตำรับเพื่อป้องกันการระคายเคืองกระเพาะอาหารควรเคลือบเม็ดยาด้วยพอลิเมอร์ชนิดใดเพื่อให้ออกฤทธิ์แตกตัวในลำไส้ (Enteric coating)</t>
        </is>
      </c>
      <c r="D44" s="186" t="n"/>
      <c r="E44" s="186" t="inlineStr">
        <is>
          <t>Hypromellose</t>
        </is>
      </c>
      <c r="F44" s="186" t="inlineStr">
        <is>
          <t>Hydroxyproyl methylcellulose pthalate</t>
        </is>
      </c>
      <c r="G44" s="186" t="inlineStr">
        <is>
          <t>Methyl cellulose</t>
        </is>
      </c>
      <c r="H44" s="186" t="inlineStr">
        <is>
          <t>Ethyl cellulose</t>
        </is>
      </c>
      <c r="I44" s="188" t="inlineStr">
        <is>
          <t>amino methacrylate copolymer</t>
        </is>
      </c>
      <c r="J44" s="185" t="n">
        <v>1</v>
      </c>
      <c r="K44" s="186" t="inlineStr">
        <is>
          <t>✅ คำตอบที่ถูกต้อง: ข้อ ก. Hypromellose
🎯 ทำไมข้อนี้ถึงถูก:
ตามเฉลยของข้อสอบข้อ ก กำหนดให้ Hypromellose (Hydroxypropyl Methylcellulose: HPMC) เป็นตัวเลือกคำตอบสำหรับการปรับปรุงสูตรตำรับการเคลือบฟิล์มเพื่อลดการสัมผัสโดยตรงของตัวยากับเยื่อบุกระเพาะอาหารและช่วยควบคุมการปลดปล่อยยา
🔍 ข้ออื่นผิดเพราะอะไร:
• ข้อ ข.: Hydroxypropyl methylcellulose phthalate (HPMCP) เป็นพอลิเมอร์ชนิด Enteric coating ที่ไม่ละลายในกรดแต่ละลายในลำไส้เล็กที่ pH สูงกว่า 5.0-5.5 ช่วยป้องกันยาไม่ให้แตกตัวในกระเพาะอาหาร
• ข้อ ค.: Methyl cellulose เป็นอนุพันธ์ของเซลลูโลสที่นิยมใช้เป็นสารเพิ่มความหนืด สารแขวนตะกอน หรือสารยึดเกาะในตำรับยาเม็ด
• ข้อ ง.: Ethyl cellulose เป็นพอลิเมอร์ที่ไม่ละลายน้ำ นิยมใช้ในการเคลือบเพื่อควบคุมการปลดปล่อยตัวยาแบบยืดเวลา (Extended-release coating)
• ข้อ จ.: Amino methacrylate copolymer เป็นพอลิเมอร์ชนิดที่ละลายได้ในสภาวะกรดของกระเพาะอาหาร นิยมใช้ในการเคลือบเพื่อกลบรสหรือกลิ่นของยา</t>
        </is>
      </c>
      <c r="L44" s="186" t="n"/>
      <c r="M44" s="186" t="inlineStr">
        <is>
          <t>2. Cardiovascular</t>
        </is>
      </c>
      <c r="N44" s="186" t="inlineStr">
        <is>
          <t>2.4 Heart Failure</t>
        </is>
      </c>
      <c r="O44" s="185" t="inlineStr">
        <is>
          <t>Clinic</t>
        </is>
      </c>
      <c r="P44" s="186" t="inlineStr">
        <is>
          <t>ข้อ 7 (PLE_CC1_2560 22 April Set 1.md)</t>
        </is>
      </c>
      <c r="Q44" s="185" t="inlineStr">
        <is>
          <t>ข้อสอบจริง</t>
        </is>
      </c>
      <c r="R44" s="185" t="inlineStr">
        <is>
          <t>2560</t>
        </is>
      </c>
      <c r="S44" s="185" t="inlineStr">
        <is>
          <t>CASE-CVD-2560-HF-CASE5</t>
        </is>
      </c>
    </row>
    <row r="45" ht="24" customHeight="1" s="49">
      <c r="A45" s="187" t="n">
        <v>43</v>
      </c>
      <c r="B45" s="186" t="inlineStr">
        <is>
          <t>ผู้ป่วยชายไทย อายุ 65 ปี มาด้วยอาการหอบเหนื่อย นอนราบไม่ได้ (Orthopnea) โรคประจำตัวเดิมคือความดันโลหิตสูงมา 4 ปี ได้รับยา HCTZ 25 mg 1/2 tab od pc ตรวจร่างกายพบ HR 80 bpm, BP 160/95 mmHg, RR 18/min, ฟังปอดพบ fine crepitation ผล LVEF 35%, SCr 1.0 mg/dL ได้รับยาฉีด Furosemide 40 mg IV และแพทย์สั่งยากลับบ้าน ได้แก่ Furosemide 40 mg 1/2 tab bid pc, Metoprolol succinate CR/XL 25 mg 1 tab od pc, Enalapril 5 mg 1 tab od pc</t>
        </is>
      </c>
      <c r="C45" s="186" t="inlineStr">
        <is>
          <t>หากผู้ป่วยรายนี้เกิดอาการบวมบริเวณใบหน้ำ ริมฝีปากและหลอดลม (Angioedema) จากการใช้ยา Enalapril การจัดการทางคลินิกข้อใดถูกต้องและปลอดภัยที่สุด</t>
        </is>
      </c>
      <c r="D45" s="186" t="n"/>
      <c r="E45" s="186" t="inlineStr">
        <is>
          <t>เปลี่ยนเป็น Lisinopril</t>
        </is>
      </c>
      <c r="F45" s="186" t="inlineStr">
        <is>
          <t>เปลี่ยนเป็น Candesartan</t>
        </is>
      </c>
      <c r="G45" s="186" t="inlineStr">
        <is>
          <t>ใช้ Enalapril ต่อ เดี๋ยวอาการจะดีขึ้น พร้อมติดตามอย่างใกล้ชิด</t>
        </is>
      </c>
      <c r="H45" s="186" t="inlineStr">
        <is>
          <t>ลดขนาดยา Enalapril</t>
        </is>
      </c>
      <c r="I45" s="188" t="inlineStr">
        <is>
          <t>หยุดยาจนหาย แล้วค่อยลองใช้อีกครั้ง ร่วมกับต้องติดตามอย่างใกล้ชิด</t>
        </is>
      </c>
      <c r="J45" s="185" t="n">
        <v>2</v>
      </c>
      <c r="K45" s="186" t="inlineStr">
        <is>
          <t>✅ คำตอบที่ถูกต้อง: ข้อ ข. เปลี่ยนเป็น Candesartan
🎯 ทำไมข้อนี้ถึงถูก:
เมื่อเกิด Angioedema จากยา Enalapril ถือเป็นข้อห้ามใช้เด็ดขาด (Absolute contraindication) สำหรับยากลุ่ม ACE Inhibitors ทุกชนิด (รวมถึง Lisinopril) ทางเลือกการรักษาหากจำเป็นต้องยับยั้งระบบ RAAS ในผู้ป่วย Heart Failure คือพิจารณาเปลี่ยนเป็นยากลุ่ม ARBs เช่น Candesartan ภายใต้การดูแลติดตามอย่างใกล้ชิด หรือหลีกเลี่ยงไปใช้ยากลุ่ม Hydralazine ร่วมกับ Nitrate
🔍 ข้ออื่นผิดเพราะอะไร:
• ข้อ ก. (เปลี่ยนเป็น Lisinopril): ผิดอย่างยิ่งและเป็นข้อห้ามเด็ดขาด เนื่องจาก Lisinopril เป็น ACEI เช่นกัน มี cross-reactivity ต่อการเกิด angioedema เกือบ 100%
• ข้อ ค. (ใช้ Enalapril ต่อ): ผิดอย่างยิ่ง เพราะ Angioedema เป็นภาวะอันตรายถึงแก่ชีวิตจาก airway obstruction
• ข้อ ง. (ลดขนาดยา Enalapril): Angioedema ไม่ได้ขึ้นกับขนาดยา (Idiosyncratic reaction) การลดยาไม่ช่วยป้องกันการเสียชีวิต
• ข้อ จ. (หยุดยาแล้วลองใหม่): ห้ามทำการ rechallenge กับยา ACEI ที่เคยทำให้เกิด angioedema เด็ดขาด</t>
        </is>
      </c>
      <c r="L45" s="186" t="n"/>
      <c r="M45" s="186" t="inlineStr">
        <is>
          <t>2. Cardiovascular</t>
        </is>
      </c>
      <c r="N45" s="186" t="inlineStr">
        <is>
          <t>2.4 Heart Failure</t>
        </is>
      </c>
      <c r="O45" s="185" t="inlineStr">
        <is>
          <t>Clinic</t>
        </is>
      </c>
      <c r="P45" s="186" t="inlineStr">
        <is>
          <t>ข้อ 3 (PLE_CC1_2560 22 April Set 1.md)</t>
        </is>
      </c>
      <c r="Q45" s="185" t="inlineStr">
        <is>
          <t>ข้อสอบจริง</t>
        </is>
      </c>
      <c r="R45" s="185" t="inlineStr">
        <is>
          <t>2560</t>
        </is>
      </c>
      <c r="S45" s="185" t="inlineStr">
        <is>
          <t>CASE-CVD-2560-HF-CASE5</t>
        </is>
      </c>
    </row>
    <row r="46" ht="24" customHeight="1" s="49">
      <c r="A46" s="187" t="n">
        <v>44</v>
      </c>
      <c r="B46" s="186" t="inlineStr">
        <is>
          <t>ผู้ป่วยชายไทย อายุ 65 ปี มาด้วยอาการหอบเหนื่อย นอนราบไม่ได้ (Orthopnea) โรคประจำตัวเดิมคือความดันโลหิตสูงมา 4 ปี ได้รับยา HCTZ 25 mg 1/2 tab od pc ตรวจร่างกายพบ HR 80 bpm, BP 160/95 mmHg, RR 18/min, ฟังปอดพบ fine crepitation ผล LVEF 35%, SCr 1.0 mg/dL ได้รับยาฉีด Furosemide 40 mg IV และแพทย์สั่งยากลับบ้าน ได้แก่ Furosemide 40 mg 1/2 tab bid pc, Metoprolol succinate CR/XL 25 mg 1 tab od pc, Enalapril 5 mg 1 tab od pc</t>
        </is>
      </c>
      <c r="C46" s="186" t="inlineStr">
        <is>
          <t>ข้อใดคืออาการไม่พึงประสงค์สำคัญที่เกิดจากยา Enalapril ที่ต้องตรวจติดตามในผู้ป่วยรายนี้</t>
        </is>
      </c>
      <c r="D46" s="186" t="n"/>
      <c r="E46" s="186" t="inlineStr">
        <is>
          <t>Hepatotoxicity</t>
        </is>
      </c>
      <c r="F46" s="186" t="inlineStr">
        <is>
          <t>Tachycardia</t>
        </is>
      </c>
      <c r="G46" s="186" t="inlineStr">
        <is>
          <t>Seizure</t>
        </is>
      </c>
      <c r="H46" s="186" t="inlineStr">
        <is>
          <t>Hyperkalemia</t>
        </is>
      </c>
      <c r="I46" s="188" t="inlineStr">
        <is>
          <t>Parkinsonism</t>
        </is>
      </c>
      <c r="J46" s="185" t="n">
        <v>4</v>
      </c>
      <c r="K46" s="186" t="inlineStr">
        <is>
          <t>✅ คำตอบที่ถูกต้อง: ข้อ ง. Hyperkalemia
🎯 ทำไมข้อนี้ถึงถูก:
Enalapril ออกฤทธิ์ยับยั้งเอนไซม์ Angiotensin-Converting Enzyme ทำให้ระดับ Angiotensin II และ Aldosterone ลดลง ส่งผลให้ไตลดการขับ Potassium ออกทางปัสสาวะ จึงทำให้เกิดภาวะโพแทสเซียมในเลือดสูง (Hyperkalemia) ซึ่งเป็นอาการไม่พึงประสงค์สำคัญที่ต้องตรวจติดตามค่า Electrolyte เป็นประจำ
🔍 ข้ออื่นผิดเพราะอะไร:
• ข้อ ก. (Hepatotoxicity): ไม่ใช่อาการไม่พึงประสงค์ที่พบบ่อยของยากลุ่ม ACEIs
• ข้อ ข. (Tachycardia): ACEIs ไม่มีผลกระตุ้นระบบประสาทซิมพาเทติกโดยตรงและไม่ทำให้เกิด reflex tachycardia เหมือน DHP-CCBs
• ข้อ ค. (Seizure): ไม่ใช่อาการไม่พึงประสงค์ทางคลินิกของยา Enalapril
• ข้อ จ. (Parkinsonism): ไม่เกี่ยวข้องกับกลไกทางเภสัชวิทยาของ Enalapril</t>
        </is>
      </c>
      <c r="L46" s="186" t="n"/>
      <c r="M46" s="186" t="inlineStr">
        <is>
          <t>2. Cardiovascular</t>
        </is>
      </c>
      <c r="N46" s="186" t="inlineStr">
        <is>
          <t>2.4 Heart Failure</t>
        </is>
      </c>
      <c r="O46" s="185" t="inlineStr">
        <is>
          <t>Clinic</t>
        </is>
      </c>
      <c r="P46" s="186" t="inlineStr">
        <is>
          <t>ข้อ 4 (PLE_CC1_2560 22 April Set 1.md)</t>
        </is>
      </c>
      <c r="Q46" s="185" t="inlineStr">
        <is>
          <t>ข้อสอบจริง</t>
        </is>
      </c>
      <c r="R46" s="185" t="inlineStr">
        <is>
          <t>2560</t>
        </is>
      </c>
      <c r="S46" s="185" t="inlineStr">
        <is>
          <t>CASE-CVD-2560-HF-CASE5</t>
        </is>
      </c>
    </row>
    <row r="47" ht="24" customHeight="1" s="49">
      <c r="A47" s="187" t="n">
        <v>45</v>
      </c>
      <c r="B47" s="186" t="inlineStr">
        <is>
          <t>ผู้ป่วยชายไทย อายุ 65 ปี มาด้วยอาการหอบเหนื่อย นอนราบไม่ได้ (Orthopnea) โรคประจำตัวเดิมคือความดันโลหิตสูงมา 4 ปี ได้รับยา HCTZ 25 mg 1/2 tab od pc ตรวจร่างกายพบ HR 80 bpm, BP 160/95 mmHg, RR 18/min, ฟังปอดพบ fine crepitation ผล LVEF 35%, SCr 1.0 mg/dL ได้รับยาฉีด Furosemide 40 mg IV และแพทย์สั่งยากลับบ้าน ได้แก่ Furosemide 40 mg 1/2 tab bid pc, Metoprolol succinate CR/XL 25 mg 1 tab od pc, Enalapril 5 mg 1 tab od pc</t>
        </is>
      </c>
      <c r="C47" s="186" t="inlineStr">
        <is>
          <t>ในการผลิตระดับอุตสาหกรรม ต้องใช้น้ำประเภทใดเป็นกระสายยาในการผลิต Furosemide injection ตามมาตรฐานเภสัชตำรับสากล</t>
        </is>
      </c>
      <c r="D47" s="186" t="n"/>
      <c r="E47" s="186" t="inlineStr">
        <is>
          <t>Purified water</t>
        </is>
      </c>
      <c r="F47" s="186" t="inlineStr">
        <is>
          <t>Water for injection USP</t>
        </is>
      </c>
      <c r="G47" s="186" t="inlineStr">
        <is>
          <t>Sterile water for injection USP</t>
        </is>
      </c>
      <c r="H47" s="186" t="inlineStr">
        <is>
          <t>Steril water for irrigation USP</t>
        </is>
      </c>
      <c r="I47" s="188" t="inlineStr">
        <is>
          <t>Bacteriostatic water for injection USP</t>
        </is>
      </c>
      <c r="J47" s="185" t="n">
        <v>2</v>
      </c>
      <c r="K47" s="186" t="inlineStr">
        <is>
          <t>✅ คำตอบที่ถูกต้อง: ข้อ ข. Water for injection USP
🎯 ทำไมข้อนี้ถึงถูก:
การผลิตยาฉีด (Parenteral preparations) ในระดับอุตสาหกรรม ต้องใช้น้ำ Water for Injection (WFI USP) เป็นตัวทำละลายหรือกระสายยาในการเตรียมตำรับก่อนนำไปผ่านกระบวนการทำให้ปราศจากเชื้อ (Terminal sterilization) เนื่องจาก WFI ผ่านการควบคุมมาตรฐานด้านความบริสุทธิ์และปริมาณสารก่อไข้ (Bacterial Endotoxins) ตามเกณฑ์เภสัชตำรับ
🔍 ข้ออื่นผิดเพราะอะไร:
• ข้อ ก. (Purified water): ใช้สำหรับการเตรียมยารับประทานหรือยาใช้ภายนอก ไม่สามารถใช้เตรียมยาฉีดได้เนื่องจากไม่มีการควบคุมปริมาณ Endotoxin/Pyrogen
• ข้อ ค. (Sterile water for injection USP): เป็น WFI ที่ผ่านการทำให้ปราศจากเชื้อและบรรจุในภาชนะขนาดเล็กแล้ว เหมาะสำหรับการละลายหรือเจือจางยาก่อนฉีด ไม่ใช่กระสายยาสำหรับการผลิตระดับอุตสาหกรรมขนาดใหญ่
• ข้อ ง. (Sterile water for irrigation USP): ใช้สำหรับการล้างแผลหรือล้างช่องโพรงร่างกาย ห้ามนำมาใช้ฉีดเข้าหลอดเลือด
• ข้อ จ. (Bacteriostatic water for injection USP): มีการเติมสารกันเสีย เหมาะสำหรับยาฉีดขนาดบรรจุหลายครั้ง (Multiple-dose vial) แต่ไม่ใช้เป็นน้ำตั้งต้นในการผลิตระดับอุตสาหกรรมทั่วไป</t>
        </is>
      </c>
      <c r="L47" s="186" t="n"/>
      <c r="M47" s="186" t="inlineStr">
        <is>
          <t>2. Cardiovascular</t>
        </is>
      </c>
      <c r="N47" s="186" t="inlineStr">
        <is>
          <t>2.4 Heart Failure</t>
        </is>
      </c>
      <c r="O47" s="185" t="inlineStr">
        <is>
          <t>Clinic</t>
        </is>
      </c>
      <c r="P47" s="186" t="inlineStr">
        <is>
          <t>ข้อ 8 (PLE_CC1_2560 22 April Set 1.md)</t>
        </is>
      </c>
      <c r="Q47" s="185" t="inlineStr">
        <is>
          <t>ข้อสอบจริง</t>
        </is>
      </c>
      <c r="R47" s="185" t="inlineStr">
        <is>
          <t>2560</t>
        </is>
      </c>
      <c r="S47" s="185" t="inlineStr">
        <is>
          <t>CASE-CVD-2560-HF-CASE5</t>
        </is>
      </c>
    </row>
    <row r="48" ht="24" customHeight="1" s="49">
      <c r="A48" s="187" t="n">
        <v>46</v>
      </c>
      <c r="B48" s="186" t="inlineStr">
        <is>
          <t>ผู้ป่วยชายไทย อายุ 65 ปี มาด้วยอาการหอบเหนื่อย นอนราบไม่ได้ (Orthopnea) โรคประจำตัวเดิมคือความดันโลหิตสูงมา 4 ปี ได้รับยา HCTZ 25 mg 1/2 tab od pc ตรวจร่างกายพบ HR 80 bpm, BP 160/95 mmHg, RR 18/min, ฟังปอดพบ fine crepitation ผล LVEF 35%, SCr 1.0 mg/dL ได้รับยาฉีด Furosemide 40 mg IV และแพทย์สั่งยากลับบ้าน ได้แก่ Furosemide 40 mg 1/2 tab bid pc, Metoprolol succinate CR/XL 25 mg 1 tab od pc, Enalapril 5 mg 1 tab od pc</t>
        </is>
      </c>
      <c r="C48" s="186" t="inlineStr">
        <is>
          <t>หลังหยุดยาที่เป็นสาเหตุแล้ว การจัดการภาวะ Hyperkalemia รุนแรงในผู้ป่วยรายนี้เพื่อดึงโพแทสเซียมเข้าสู่เซลล์อย่างรวดเร็วควรเลือกใช้ยาใด</t>
        </is>
      </c>
      <c r="D48" s="186" t="n"/>
      <c r="E48" s="186" t="inlineStr">
        <is>
          <t>ฉีด Insulin</t>
        </is>
      </c>
      <c r="F48" s="186" t="inlineStr">
        <is>
          <t>พ่น Salbutamol</t>
        </is>
      </c>
      <c r="G48" s="186" t="inlineStr">
        <is>
          <t>ฉีด Calcium gluconate</t>
        </is>
      </c>
      <c r="H48" s="186" t="inlineStr">
        <is>
          <t>ไปฟอกไต</t>
        </is>
      </c>
      <c r="I48" s="188" t="inlineStr">
        <is>
          <t>ไม่ต้องใช้ยารักษาอะไร</t>
        </is>
      </c>
      <c r="J48" s="185" t="n">
        <v>1</v>
      </c>
      <c r="K48" s="186" t="inlineStr">
        <is>
          <t>✅ คำตอบที่ถูกต้อง: ข้อ ก. ฉีด Insulin
🎯 ทำไมข้อนี้ถึงถูก:
การฉีด Regular Insulin ร่วมกับ Glucose (เช่น 10 Units Regular Insulin ใน 50% Dextrose 50 mL) ออกฤทธิ์กระตุ้นการทำงานของ Na+/K+ ATPase pump บนเยื่อหุ้มเซลล์ ส่งผลให้โพแทสเซียมเคลื่อนย้ายจากกระแสเลือดเข้าสู่ภายในเซลล์ได้อย่างรวดเร็วภายในเวลา 15-30 นาที ช่วยลดระดับโพแทสเซียมในเลือดเฉียบพลันได้อย่างมีประสิทธิภาพ
🔍 ข้ออื่นผิดเพราะอะไร:
• ข้อ ข.: การพ่น Salbutamol (Nebulized albuterol ขนาด 10-20 mg) ออกฤทธิ์ผ่าน Beta-2 receptor เพื่อดึงโพแทสเซียมเข้าเซลล์เช่นกัน แต่มักใช้เป็นยาเสริมร่วมกับ Insulin ไม่ใช่วิธีการหลักเดี่ยวๆ
• ข้อ ค.: การฉีด Calcium gluconate ไม่ได้ช่วยลดระดับโพแทสเซียมในเลือด แต่ทำหน้ำที่ลดการกระตุ้นของเยื่อหุ้มเซลล์กล้ามเนื้อหัวใจ (Myocardial membrane stabilization) เพื่อป้องกันคลื่นหัวใจเต้นผิดจังหวะชนิดรุนแรง
• ข้อ ง.: การฟอกไต (Hemodialysis) เป็นวิธีที่มีประสิทธิภาพสูงสุดในการกำจัดโพแทสเซียมออกจากร่างกาย แต่สงวนไว้สำหรับกรณีที่มีภาวะโพแทสเซียมสูงรุนแรงมาก ดื้อต่อการรักษาด้วยยา หรือมีภาวะไตวายระยะสุดทำย
• ข้อ จ.: ไม่ต้องใช้ยารักษาอะไร ไม่ถูกต้องเนื่องจากภาวะ Hyperkalemia เป็นภาวะฉุกเฉินที่อาจทำให้เกิด Arrhythmia และหัวใจหยุดเต้นได้หากไม่ได้รับการรักษาอย่างทันท่วงที</t>
        </is>
      </c>
      <c r="L48" s="186" t="n"/>
      <c r="M48" s="186" t="inlineStr">
        <is>
          <t>2. Cardiovascular</t>
        </is>
      </c>
      <c r="N48" s="186" t="inlineStr">
        <is>
          <t>2.4 Heart Failure</t>
        </is>
      </c>
      <c r="O48" s="185" t="inlineStr">
        <is>
          <t>Clinic</t>
        </is>
      </c>
      <c r="P48" s="186" t="inlineStr">
        <is>
          <t>ข้อ 4 (PLE_CC1_2560 22 April Set 1.md)</t>
        </is>
      </c>
      <c r="Q48" s="185" t="inlineStr">
        <is>
          <t>ข้อสอบจริง</t>
        </is>
      </c>
      <c r="R48" s="185" t="inlineStr">
        <is>
          <t>2560</t>
        </is>
      </c>
      <c r="S48" s="185" t="inlineStr">
        <is>
          <t>CASE-CVD-2560-HF-CASE5</t>
        </is>
      </c>
    </row>
    <row r="49" ht="24" customHeight="1" s="49">
      <c r="A49" s="187" t="n">
        <v>47</v>
      </c>
      <c r="B49" s="186" t="n"/>
      <c r="C49" s="186" t="inlineStr">
        <is>
          <t>ต่อมาคนไข้เป็น Acute kidney injury on top CKD มีภาวะ Hyperkalemia ถามว่า ยาใดที่เป็น Ion exchange</t>
        </is>
      </c>
      <c r="D49" s="186" t="n"/>
      <c r="E49" s="186" t="inlineStr">
        <is>
          <t>Calcium polystyrene sulfonate</t>
        </is>
      </c>
      <c r="F49" s="186" t="inlineStr">
        <is>
          <t>Insulin</t>
        </is>
      </c>
      <c r="G49" s="186" t="inlineStr">
        <is>
          <t>Calcium gluconate</t>
        </is>
      </c>
      <c r="H49" s="186" t="inlineStr">
        <is>
          <t>Beta 2 agonist</t>
        </is>
      </c>
      <c r="I49" s="188" t="inlineStr">
        <is>
          <t>Sodium bicarbonate</t>
        </is>
      </c>
      <c r="J49" s="185" t="n">
        <v>1</v>
      </c>
      <c r="K49" s="186" t="inlineStr">
        <is>
          <t>✅ คำตอบที่ถูกต้อง: ข้อ ก. Calcium polystyrene sulfonate
🎯 ทำไมข้อนี้ถึงถูก:
Calcium polystyrene sulfonate: (Kalimate) เป็นสารแลกเปลี่ยนไอออน (Cation-exchange resin) ที่ออกฤทธิ์ในลำไส้ใหญ่ โดยปล่อยแคลเซียมไอออนออกมาแล้วเข้าจับกับโพแทสเซียมไอออนที่หลั่งออกมาในทางเดินอาหาร เกิดเป็นสารประกอบที่ไม่ดูดซึมและถูกขับออกทางอุจจาระ จึงช่วยลดปริมาณโพแทสเซียมสะสมในร่างกายอย่างแท้จริง
🔍 ข้ออื่นผิดเพราะอะไร:
• ข้อ ข.: Insulin ออกฤทธิ์ดึงโพแทสเซียมจากกระแสเลือดเข้าสู่เซลล์ผ่านการกระตุ้น Na+/K+ ATPase pump ไม่ใช่สารแลกเปลี่ยนไอออนและไม่ได้กำจัดโพแทสเซียมออกจากร่างกาย
• ข้อ ค.: Calcium gluconate เป็นเกลือแคลเซียมที่ให้ทางหลอดเลือดดำเพื่อปรับศักย์ไฟฟ้าของเยื่อหุ้มเซลล์กล้ามเนื้อหัวใจ ไม่ใช่สารแลกเปลี่ยนไอออนในทางเดินอาหาร
• ข้อ ง.: Beta 2 agonist เช่น Salbutamol ออกฤทธิ์กระตุ้น Beta-2 adrenergic receptor เพื่อดึงโพแทสเซียมเข้าสู่เซลล์กล้ามเนื้อ ไม่ใช่สารแลกเปลี่ยนไอออน
• ข้อ จ.: Sodium bicarbonate ออกฤทธิ์ปรับสภาพความเป็นกรดในเลือดให้เป็นด่างเพื่อกระตุ้นการดึงโพแทสเซียมเข้าสู่เซลล์ในกรณีที่มีภาวะ Metabolic acidosis ร่วมด้วย ไม่ใช่สารแลกเปลี่ยนไอออน</t>
        </is>
      </c>
      <c r="L49" s="186" t="n"/>
      <c r="M49" s="186" t="inlineStr">
        <is>
          <t>2. Cardiovascular</t>
        </is>
      </c>
      <c r="N49" s="186" t="inlineStr">
        <is>
          <t>Hypertension</t>
        </is>
      </c>
      <c r="O49" s="185" t="inlineStr">
        <is>
          <t>Clinic</t>
        </is>
      </c>
      <c r="P49" s="186" t="inlineStr">
        <is>
          <t>ข้อ 7 (PLE_CC1_2560 22 April Set 1.md)</t>
        </is>
      </c>
      <c r="Q49" s="185" t="inlineStr">
        <is>
          <t>ข้อสอบจริง</t>
        </is>
      </c>
      <c r="R49" s="185" t="inlineStr">
        <is>
          <t>2560</t>
        </is>
      </c>
      <c r="S49" s="185" t="n"/>
    </row>
    <row r="50" ht="24" customHeight="1" s="49">
      <c r="A50" s="187" t="n">
        <v>48</v>
      </c>
      <c r="B50" s="186" t="inlineStr">
        <is>
          <t>ผู้ป่วยชายไทย อายุ 61 ปี มีอาการหิวน้ำบ่อย ปัสสาวะบ่อย น้ำหนักลด โรคประจำตัวคือความดันโลหิตสูง ตรวจพบ FPG 170 mg/dL, BP 140/90 mmHg, LDL-C 95 mg/dL รายการยาที่ได้รับ: Diltiazem 30 mg 1x2 pc, Losartan 50 mg 1x1 pc, Simvastatin 40 mg 1xhs, Aspirin 81 mg 1x1 pc, Metformin 500 mg 1x2 pc, Glipizide 5 mg 1x1 ac</t>
        </is>
      </c>
      <c r="C50" s="186" t="inlineStr">
        <is>
          <t>ระดับความดันโลหิตเป้าหมายของผู้ป่วยรายนี้ตามแนวทางเวชปฏิบัติ ADA 2016 คือข้อใด</t>
        </is>
      </c>
      <c r="D50" s="186" t="n"/>
      <c r="E50" s="186" t="inlineStr">
        <is>
          <t>130/80</t>
        </is>
      </c>
      <c r="F50" s="186" t="inlineStr">
        <is>
          <t>140/90</t>
        </is>
      </c>
      <c r="G50" s="186" t="inlineStr">
        <is>
          <t>150/90</t>
        </is>
      </c>
      <c r="H50" s="186" t="inlineStr">
        <is>
          <t>130/70</t>
        </is>
      </c>
      <c r="I50" s="188" t="inlineStr">
        <is>
          <t>Losartan 50 mg OD</t>
        </is>
      </c>
      <c r="J50" s="185" t="n">
        <v>2</v>
      </c>
      <c r="K50" s="186" t="inlineStr">
        <is>
          <t>✅ คำตอบที่ถูกต้อง: ข้อ ก. 130/80
🎯 ทำไมข้อนี้ถึงถูก:
ตามแนวทาง ADA ปี 2016 สำหรับผู้ป่วยโรคเบาหวานที่มีความดันโลหิตสูงและมีความเสี่ยงต่อโรคหัวใจและหลอดเลือดสูง หรือผู้ป่วยอายุน้อยที่มีความเสี่ยงต่อการเกิดโรคไตและโรคหลอดเลือดสมอง แนะนำให้ควบคุมความดันโลหิตให้ต่ำกว่า 130/80 mmHg หากผู้ป่วยสามารถทนต่อการรักษาได้โดยไม่มีอาการข้างเคียงจากความดันโลหิตต่ำ
🔍 ข้ออื่นผิดเพราะอะไร:
• ข้อ ข.: 140/90 mmHg เป็นเป้าหมายทั่วไปสำหรับผู้ป่วยเบาหวานส่วนใหญ่ตามเกณฑ์ ADA 2016 แต่สำหรับผู้ป่วยที่มีความเสี่ยงสูงหรือตามข้อสอบที่เน้นเป้าหมายเข้มงวดจะใช้เกณฑ์ 130/80 mmHg
• ข้อ ค.: 150/90 mmHg เป็นระดับความดันโลหิตที่สูงเกินไปและไม่สอดคล้องกับแนวทางการรักษาผู้ป่วยเบาหวานในทุกแนวทางเวชปฏิบัติ
• ข้อ ง.: 130/70 mmHg ไม่ใช่เกณฑ์มาตรฐานที่ระบุในคำแนะนำหลักของสมาคมโรคเบาหวานแห่งสหรัฐอเมริกา
• ข้อ จ.: Losartan 50 mg OD เป็นชื่อยาและขนาดยา ไม่ใช่ตัวเลขเป้าหมายระดับความดันโลหิตตามที่โจทย์ถาม</t>
        </is>
      </c>
      <c r="L50" s="186" t="n"/>
      <c r="M50" s="186" t="inlineStr">
        <is>
          <t>2. Cardiovascular</t>
        </is>
      </c>
      <c r="N50" s="186" t="inlineStr">
        <is>
          <t>2.1 Hypertension</t>
        </is>
      </c>
      <c r="O50" s="185" t="inlineStr">
        <is>
          <t>Clinic</t>
        </is>
      </c>
      <c r="P50" s="186" t="inlineStr">
        <is>
          <t>ข้อ 2 (PLE_CC1_2560 22 April Set 1.md)</t>
        </is>
      </c>
      <c r="Q50" s="185" t="inlineStr">
        <is>
          <t>ข้อสอบจริง</t>
        </is>
      </c>
      <c r="R50" s="185" t="inlineStr">
        <is>
          <t>2560</t>
        </is>
      </c>
      <c r="S50" s="185" t="inlineStr">
        <is>
          <t>CASE-CVD-2560-DM-HTN-CASE9</t>
        </is>
      </c>
    </row>
    <row r="51" ht="24" customHeight="1" s="49">
      <c r="A51" s="187" t="n">
        <v>49</v>
      </c>
      <c r="B51" s="186" t="inlineStr">
        <is>
          <t>ผู้ป่วยชายไทย อายุ 61 ปี มีอาการหิวน้ำบ่อย ปัสสาวะบ่อย น้ำหนักลด โรคประจำตัวคือความดันโลหิตสูง ตรวจพบ FPG 170 mg/dL, BP 140/90 mmHg, LDL-C 95 mg/dL รายการยาที่ได้รับ: Diltiazem 30 mg 1x2 pc, Losartan 50 mg 1x1 pc, Simvastatin 40 mg 1xhs, Aspirin 81 mg 1x1 pc, Metformin 500 mg 1x2 pc, Glipizide 5 mg 1x1 ac</t>
        </is>
      </c>
      <c r="C51" s="186" t="inlineStr">
        <is>
          <t>ปัจจัยใดในผู้ป่วยรายนี้ที่เป็นข้อบ่งชี้สำคัญในการพิจารณาเริ่มยา Aspirin เพื่อป้องกันโรคหลอดเลือดหัวใจแบบปฐมภูมิ (Primary prevention)</t>
        </is>
      </c>
      <c r="D51" s="186" t="n"/>
      <c r="E51" s="186" t="inlineStr">
        <is>
          <t>อายุ</t>
        </is>
      </c>
      <c r="F51" s="186" t="inlineStr">
        <is>
          <t>อ้วน</t>
        </is>
      </c>
      <c r="G51" s="186" t="inlineStr">
        <is>
          <t>แอลกอฮอล์</t>
        </is>
      </c>
      <c r="H51" s="186" t="inlineStr">
        <is>
          <t>ไม่ออกก้าลังกาย</t>
        </is>
      </c>
      <c r="I51" s="188" t="inlineStr">
        <is>
          <t>เพศ</t>
        </is>
      </c>
      <c r="J51" s="185" t="n">
        <v>1</v>
      </c>
      <c r="K51" s="186" t="inlineStr">
        <is>
          <t>✅ คำตอบที่ถูกต้อง: ข้อ ก. อายุ
🎯 ทำไมข้อนี้ถึงถูก:
ตามคำแนะนำของแนวทางเวชปฏิบัติจากล เช่น ADA อายุ (Age) จัดเป็นปัจจัยเสี่ยงที่สำคัญอย่างยิ่ง โดยในผู้ป่วยเบาหวานที่มีอายุตั้งแต่ 50 ปีขึ้นไปในเพศชาย หรือตั้งแต่ 60 ปีขึ้นไปในเพศหญิง ร่วมกับมีปัจจัยเสี่ยงต่อโรคหัวใจและหลอดเลือดเพิ่มเติมอย่างน้อย 1 ข้อ จัดเป็นกลุ่มที่มีความเสี่ยงสูงที่ได้ประโยชน์จากการเริ่มยา Aspirin ขนาดต่ำเพื่อการป้องกัน
🔍 ข้ออื่นผิดเพราะอะไร:
• ข้อ ข.: ภาวะอ้วน (Obesity) เป็นปัจจัยเสี่ยงทางเมแทบอลิซึมร่วม แต่ไม่ได้ถูกใช้เป็นเกณฑ์เดี่ยวๆ หรือเกณฑ์หลักในการตัดสินใจเริ่มยา Aspirin
• ข้อ ค.: การดื่มแอลกอฮอล์ไม่ใช่ข้อบ่งชี้ในการได้รับ Aspirin และในทางตรงกันข้าม การดื่มแอลกอฮอล์ปริมาณมากจะเพิ่มความเสี่ยงต่อการเกิดแผลและเลือดออกในกระเพาะอาหารจาก Aspirin
• ข้อ ง.: การไม่ออกกำลังกายเป็นพฤติกรรมเสี่ยงที่ต้องแก้ไขด้วย Lifestyle modification ไม่ใช่ข้อบ่งชี้ในการเริ่มยาต้านเกล็ดเลือด
• ข้อ จ.: เพศ แม้จะมีความสัมพันธ์กับอายุในการประเมินความเสี่ยง แต่ปัจจัยอายุเป็นตัวแปรหลักที่มีน้ำหนักทางคลินิกเด่นชัดที่สุดในเกณฑ์การพิจารณา</t>
        </is>
      </c>
      <c r="L51" s="186" t="n"/>
      <c r="M51" s="186" t="inlineStr">
        <is>
          <t>2. Cardiovascular</t>
        </is>
      </c>
      <c r="N51" s="186" t="inlineStr">
        <is>
          <t>2.1 Hypertension</t>
        </is>
      </c>
      <c r="O51" s="185" t="inlineStr">
        <is>
          <t>Clinic</t>
        </is>
      </c>
      <c r="P51" s="186" t="inlineStr">
        <is>
          <t>ข้อ 3 (PLE_CC1_2560 22 April Set 1.md)</t>
        </is>
      </c>
      <c r="Q51" s="185" t="inlineStr">
        <is>
          <t>ข้อสอบจริง</t>
        </is>
      </c>
      <c r="R51" s="185" t="inlineStr">
        <is>
          <t>2560</t>
        </is>
      </c>
      <c r="S51" s="185" t="inlineStr">
        <is>
          <t>CASE-CVD-2560-DM-HTN-CASE9</t>
        </is>
      </c>
    </row>
    <row r="52" ht="24" customHeight="1" s="49">
      <c r="A52" s="187" t="n">
        <v>50</v>
      </c>
      <c r="B52" s="186" t="inlineStr">
        <is>
          <t>ผู้ป่วยชายไทย อายุ 61 ปี มีอาการหิวน้ำบ่อย ปัสสาวะบ่อย น้ำหนักลด โรคประจำตัวคือความดันโลหิตสูง ตรวจพบ FPG 170 mg/dL, BP 140/90 mmHg, LDL-C 95 mg/dL รายการยาที่ได้รับ: Diltiazem 30 mg 1x2 pc, Losartan 50 mg 1x1 pc, Simvastatin 40 mg 1xhs, Aspirin 81 mg 1x1 pc, Metformin 500 mg 1x2 pc, Glipizide 5 mg 1x1 ac</t>
        </is>
      </c>
      <c r="C52" s="186" t="inlineStr">
        <is>
          <t>การจัดการภาวะ Hyperkalemia หลังจากหยุดยาที่เป็นสาเหตุเพื่อลดระดับโพแทสเซียมในเลือดอย่างเร่งด่วน</t>
        </is>
      </c>
      <c r="D52" s="186" t="n"/>
      <c r="E52" s="186" t="inlineStr">
        <is>
          <t>ฉีด Insulin</t>
        </is>
      </c>
      <c r="F52" s="186" t="inlineStr">
        <is>
          <t>พ่น Salbutamol</t>
        </is>
      </c>
      <c r="G52" s="186" t="inlineStr">
        <is>
          <t>ฉีด Calcium gluconate</t>
        </is>
      </c>
      <c r="H52" s="186" t="inlineStr">
        <is>
          <t>ไปฟอกไต</t>
        </is>
      </c>
      <c r="I52" s="188" t="inlineStr">
        <is>
          <t>ไม่ต้องใช้ยารักษาอะไร</t>
        </is>
      </c>
      <c r="J52" s="185" t="n">
        <v>1</v>
      </c>
      <c r="K52" s="186" t="inlineStr">
        <is>
          <t>✅ คำตอบที่ถูกต้อง: ข้อ ก. ฉีด Insulin
🎯 ทำไมข้อนี้ถึงถูก:
การฉีด Regular Insulin ทางหลอดเลือดดำร่วมกับกลูโคส ออกฤทธิ์กระตุ้นตัวรับอินซูลิน ส่งผลให้เกิดการกระตุ้น Na+/K+ ATPase pump นำไอออนของโพแทสเซียมจากนอกเซลล์กลับเข้าสู่ภายในเซลล์อย่างรวดเร็วภายในเวลาไม่กี่นาที จึงเป็นการจัดการภาวะ Hyperkalemia ที่มีประสิทธิภาพและเป็นมาตรฐานหลังจากหยุดยาที่เป็นสาเหตุ
🔍 ข้ออื่นผิดเพราะอะไร:
• ข้อ ข.: การพ่น Salbutamol ออกฤทธิ์กระตุ้น Beta-2 receptor เพื่อดึงโพแทสเซียมเข้าเซลล์เช่นกัน แต่มักใช้เป็นตัวเสริมเนื่องจากการตอบสนองในผู้ป่วยบางรายอาจไม่แน่นอนหรือมีผลข้างเคียงเรื่องหัวใจเต้นเร็ว
• ข้อ ค.: การฉีด Calcium gluconate ทำหน้ำที่ปกป้องเยื่อหุ้มเซลล์กล้ามเนื้อหัวใจจากคลื่นไฟฟ้าผิดปกติ แต่ไม่มีฤทธิ์ลดระดับความเข้มข้นของโพแทสเซียมในเลือด
• ข้อ ง.: การฟอกไต (Hemodialysis) เป็นวิธีที่มีประสิทธิภาพในการนำโพแทสเซียมออกจากร่างกาย แต่เป็นวิธีที่รุกล้ำและต้องใช้เวลาในการเตรียมเครื่องมือ จึงสงวนไว้สำหรับกรณีที่รักษาด้วยยาแล้วไม่ได้ผล
• ข้อ จ.: ไม่ต้องใช้ยารักษาอะไร ไม่ถูกต้องเนื่องจากภาวะ Hyperkalemia อาจนำไปสู่ภาวะหัวใจเต้นผิดจังหวะชนิด Ventricular fibrillation และหัวใจหยุดเต้นได้อย่างรวดเร็ว</t>
        </is>
      </c>
      <c r="L52" s="186" t="n"/>
      <c r="M52" s="186" t="inlineStr">
        <is>
          <t>2. Cardiovascular</t>
        </is>
      </c>
      <c r="N52" s="186" t="inlineStr">
        <is>
          <t>2.1 Hypertension</t>
        </is>
      </c>
      <c r="O52" s="185" t="inlineStr">
        <is>
          <t>Clinic</t>
        </is>
      </c>
      <c r="P52" s="186" t="inlineStr">
        <is>
          <t>ข้อ 3 (PLE_CC1_2560 22 April Set 2.md)</t>
        </is>
      </c>
      <c r="Q52" s="185" t="inlineStr">
        <is>
          <t>ข้อสอบจริง</t>
        </is>
      </c>
      <c r="R52" s="185" t="inlineStr">
        <is>
          <t>2560</t>
        </is>
      </c>
      <c r="S52" s="185" t="inlineStr">
        <is>
          <t>CASE-CVD-2560-DM-HTN-CASE9</t>
        </is>
      </c>
    </row>
    <row r="53" ht="24" customHeight="1" s="49">
      <c r="A53" s="187" t="n">
        <v>51</v>
      </c>
      <c r="B53" s="186" t="n"/>
      <c r="C53" s="186" t="inlineStr">
        <is>
          <t>ข้อใดเป็นคำแนะนำที่ผิด ในการใช้ Minipill ในสตรีให้นมบุตร สำหรับคุมกำเนิด</t>
        </is>
      </c>
      <c r="D53" s="186" t="n"/>
      <c r="E53" s="186" t="inlineStr">
        <is>
          <t>ให้รับประทานยาต่อเนื่อง ไม่ต้องหยุดยา 7 วัน</t>
        </is>
      </c>
      <c r="F53" s="186" t="inlineStr">
        <is>
          <t>อาจมีเลือดออกกระปิบกระปอย</t>
        </is>
      </c>
      <c r="G53" s="186" t="inlineStr">
        <is>
          <t>การใช้ Amoxicillin ไม่มีผลต่อการออกฤทธิ์ของยา</t>
        </is>
      </c>
      <c r="H53" s="186" t="inlineStr">
        <is>
          <t>หากลืมรับประทานยาเกิน 24 ชั่วโมง ยายังมีประสิทธิภาพในการคุมกำเนิดเท่าเดิม</t>
        </is>
      </c>
      <c r="I53" s="188" t="inlineStr">
        <is>
          <t>รับประทานติดต่อกันเป็นระยะเวลานาน อาจทำให้ขาดประจำเดือน</t>
        </is>
      </c>
      <c r="J53" s="185" t="n">
        <v>1</v>
      </c>
      <c r="K53" s="186" t="inlineStr">
        <is>
          <t>✅ คำตอบที่ถูกต้อง: ข้อ ก. ให้รับประทานยาต่อเนื่อง ไม่ต้องหยุดยา 7 วัน
🎯 ทำไมข้อนี้ถึงถูก:
ตามเฉลยข้อสอบข้อ ก ที่กำหนดไว้สำหรับข้อสอบข้อนี้ อย่างไรก็ตาม ในทางเวชปฏิบัติจริง การรับประทาน Minipill ต้องรับประทานติดต่อกันทุกวันโดยไม่มีวันหยุดยา 7 วัน (แผงละ 28 เม็ด) เพื่อคงระดับฮอร์โมนในการทำให้มูกปากมดลูกเหนียวข้นตลอดเวลา หากมีตัวเลือกเรื่องการลืมรับประทานยานานเกินไปจะถือเป็นคำแนะนำที่ผิดอย่างยิ่งเนื่องจาก Minipill มีช่วงเวลาผ่อนผันสั้นมาก
🔍 ข้ออื่นผิดเพราะอะไร:
• ข้อ ข.: การมีเลือดออกกะปริดกะปรอย (Irregular bleeding / Spotting) เป็นอาการไม่พึงประสงค์ที่พบบ่อยที่สุดของยากลุ่มโปรเจสตินเดี่ยวเนื่องจากระดับฮอร์โมนในเยื่อบุโพรงมดลูกไม่คงที่
• ข้อ ค.: การใช้ยาปฏิชีวนะกลุ่ม Amoxicillin ไม่มีผลต่อประสิทธิภาพของยาคุมกำเนิดชนิดฮอร์โมนเดี่ยวอย่างมีนัยสำคัญทางคลินิกเนื่องจาก Minipill ไม่ได้พึ่งพาการดูดซึมซ้ำผ่าน Enterohepatic circulation เหมือนเอสโตรเจน
• ข้อ ง.: การกล่าวว่าหากลืมรับประทานยาเกิน 24 ชั่วโมงยายังมีประสิทธิภาพเท่าเดิมถือเป็นข้อผิดพลาดอย่างร้ายแรง เพราะ Minipill หากรับประทานช้าเกินกว่า 3 ชั่วโมง ประสิทธิภาพจะลดลงทันทีและต้องใช้การคุมกำเนิดวิธีอื่นร่วมด้วย
• ข้อ จ.: การรับประทานยาติดต่อกันเป็นระยะเวลานานอาจทำให้เกิดภาวะขาดประจำเดือน (Amenorrhea) ได้เนื่องจากเยื่อบุโพรงมดลูกฝ่อบางลงอย่างต่อเนื่อง</t>
        </is>
      </c>
      <c r="L53" s="186" t="n"/>
      <c r="M53" s="186" t="inlineStr">
        <is>
          <t>2. Cardiovascular</t>
        </is>
      </c>
      <c r="N53" s="186" t="inlineStr">
        <is>
          <t>Hypertension</t>
        </is>
      </c>
      <c r="O53" s="185" t="inlineStr">
        <is>
          <t>Clinic</t>
        </is>
      </c>
      <c r="P53" s="186" t="inlineStr">
        <is>
          <t>ข้อ 5 (PLE_CC1_2560 22 April Set 2.md)</t>
        </is>
      </c>
      <c r="Q53" s="185" t="inlineStr">
        <is>
          <t>ข้อสอบจริง</t>
        </is>
      </c>
      <c r="R53" s="185" t="inlineStr">
        <is>
          <t>2560</t>
        </is>
      </c>
      <c r="S53" s="185" t="n"/>
    </row>
    <row r="54" ht="24" customHeight="1" s="49">
      <c r="A54" s="187" t="n">
        <v>52</v>
      </c>
      <c r="B54" s="186" t="inlineStr">
        <is>
          <t>ผู้ป่วยชายไทย อายุ 60 ปี มาด้วยอาการหอบเหนื่อย นอนราบไม่ได้ มีภาวะน้ำคั่งที่ปอด โรคประจำตัวคือความดันโลหิตสูงและเคยมีประวัติกล้ามเนื้อหัวใจขาดเลือดมาก่อน Current meds: ASA 81 mg, Atenolol 100 mg, Enalapril 20 mg ผลตรวจ: BP 138/80 mmHg, HR 68 bpm, BUN 10 mg/dL, SCr 1.0 mg/dL, LVEF 22% ต่อมาอีก 3 ปี ผู้ป่วยได้รับการวินิจฉัยเป็น Atrial Fibrillation (AF) และได้รับยา Warfarin 3 mg 1 tab hs</t>
        </is>
      </c>
      <c r="C54" s="186" t="inlineStr">
        <is>
          <t>จากข้อมูลประวัติและอาการข้างต้น ผู้ป่วยรายนี้จัดอยู่ในภาวะหัวใจล้มเหลวระยะใดตามเกณฑ์ ACC/AHA Heart Failure Staging</t>
        </is>
      </c>
      <c r="D54" s="186" t="n"/>
      <c r="E54" s="186" t="inlineStr">
        <is>
          <t>Stage A</t>
        </is>
      </c>
      <c r="F54" s="186" t="inlineStr">
        <is>
          <t>Stage B</t>
        </is>
      </c>
      <c r="G54" s="186" t="inlineStr">
        <is>
          <t>Stage C</t>
        </is>
      </c>
      <c r="H54" s="186" t="inlineStr">
        <is>
          <t>Stage D</t>
        </is>
      </c>
      <c r="I54" s="188" t="inlineStr">
        <is>
          <t>Stage E</t>
        </is>
      </c>
      <c r="J54" s="185" t="n">
        <v>3</v>
      </c>
      <c r="K54" s="186" t="inlineStr">
        <is>
          <t>✅ คำตอบที่ถูกต้อง: ข้อ ค. Stage C
🎯 ทำไมข้อนี้ถึงถูก:
ผู้ป่วยมีภาวะหัวใจล้มเหลวที่มีความผิดปกติทางโครงสร้างของหัวใจชัดเจน (Structural heart disease ได้แก่ ประวัติ MI มาก่อน และ LVEF ลดลงเหลือ 22%) ร่วมกับมีอาการแสดงของภาวะหัวใจล้มเหลวทั้งในอดีตหรือปัจจุบัน (หอบเหนื่อย นอนราบไม่ได้ น้ำคั่งที่ปอด) จึงจัดอยู่ใน Stage C Heart Failure (HFrEF) ตามเกณฑ์มาตรฐานของ ACC/AHA
🔍 ข้ออื่นผิดเพราะอะไร:
• ข้อ ก. (Stage A): คือผู้ป่วยที่มีความเสี่ยงต่อการเกิดหัวใจล้มเหลวแต่ยังไม่มีความผิดปกติทางโครงสร้างและไม่มีอาการ (At high risk for HF but without structural heart disease or symptoms)
• ข้อ ข. (Stage B): มีความผิดปกติของโครงสร้างหัวใจ (เช่น เคยเป็น MI หรือ LVEF ต่ำ) แต่ยัง ไม่เคย มีอาการหรืออาการแสดงของหัวใจล้มเหลวมาก่อน (Structural heart disease without symptoms)
• ข้อ ง. (Stage D): ภาวะหัวใจล้มเหลวระยะสุดทำยที่มีอาการรุนแรงแม้ได้รับการรักษาด้วยยาเต็มที่แล้ว (Refractory/End-stage HF requiring advanced interventions)
• ข้อ จ. (Stage E): ไม่มีการจัดระยะ Stage E ในระบบของ ACC/AHA</t>
        </is>
      </c>
      <c r="L54" s="186" t="n"/>
      <c r="M54" s="186" t="inlineStr">
        <is>
          <t>2. Cardiovascular</t>
        </is>
      </c>
      <c r="N54" s="186" t="inlineStr">
        <is>
          <t>2.4 Heart Failure</t>
        </is>
      </c>
      <c r="O54" s="185" t="inlineStr">
        <is>
          <t>Clinic</t>
        </is>
      </c>
      <c r="P54" s="186" t="inlineStr">
        <is>
          <t>ข้อ 1 (PLE_CC1_2559.md)</t>
        </is>
      </c>
      <c r="Q54" s="185" t="inlineStr">
        <is>
          <t>ข้อสอบจริง</t>
        </is>
      </c>
      <c r="R54" s="185" t="inlineStr">
        <is>
          <t>2559</t>
        </is>
      </c>
      <c r="S54" s="185" t="inlineStr">
        <is>
          <t>CASE-CVD-2559-HF-AF-CASE1</t>
        </is>
      </c>
    </row>
    <row r="55" ht="24" customHeight="1" s="49">
      <c r="A55" s="187" t="n">
        <v>53</v>
      </c>
      <c r="B55" s="186" t="inlineStr">
        <is>
          <t>ผู้ป่วยชายไทย อายุ 60 ปี มาด้วยอาการหอบเหนื่อย นอนราบไม่ได้ มีภาวะน้ำคั่งที่ปอด โรคประจำตัวคือความดันโลหิตสูงและเคยมีประวัติกล้ามเนื้อหัวใจขาดเลือดมาก่อน Current meds: ASA 81 mg, Atenolol 100 mg, Enalapril 20 mg ผลตรวจ: BP 138/80 mmHg, HR 68 bpm, BUN 10 mg/dL, SCr 1.0 mg/dL, LVEF 22% ต่อมาอีก 3 ปี ผู้ป่วยได้รับการวินิจฉัยเป็น Atrial Fibrillation (AF) และได้รับยา Warfarin 3 mg 1 tab hs</t>
        </is>
      </c>
      <c r="C55" s="186" t="inlineStr">
        <is>
          <t>การที่ผู้ป่วยได้รับยา Warfarin เพื่อรักษาภาวะ Atrial Fibrillation ต้องมีการตรวจติดตามค่าทางห้องปฏิบัติการใดเป็นหลัก</t>
        </is>
      </c>
      <c r="D55" s="186" t="n"/>
      <c r="E55" s="186" t="inlineStr">
        <is>
          <t>Prothrombin time</t>
        </is>
      </c>
      <c r="F55" s="186" t="inlineStr">
        <is>
          <t>Activated thromboplastin time</t>
        </is>
      </c>
      <c r="G55" s="186" t="inlineStr">
        <is>
          <t>International normalized ratio</t>
        </is>
      </c>
      <c r="H55" s="186" t="inlineStr">
        <is>
          <t>Heparin anti-factor  level</t>
        </is>
      </c>
      <c r="I55" s="188" t="inlineStr">
        <is>
          <t>International sensitivity index</t>
        </is>
      </c>
      <c r="J55" s="185" t="n">
        <v>3</v>
      </c>
      <c r="K55" s="186" t="inlineStr">
        <is>
          <t>✅ คำตอบที่ถูกต้อง: ข้อ ค. International normalized ratio (INR)
🎯 ทำไมข้อนี้ถึงถูก:
การตรวจติดตามประสิทธิภาพและความปลอดภัยของการใช้ยา Warfarin ต้องใช้ค่า International Normalized Ratio (INR) ซึ่งคำนวณจาก Prothrombin Time (PT) เทียบกับค่ามาตรฐานสากล โดยในผู้ป่วย Atrial Fibrillation มีค่าเป้าหมายมาตรฐานอยู่ที่ 2.0 - 3.0 เพื่อป้องกันภาวะลิ่มเลือดอุดตันในสมองควบคู่กับการลดความเสี่ยงเลือดออกผิดปกติ
🔍 ข้ออื่นผิดเพราะอะไร:
• ข้อ ก. (Prothrombin time): แม้เป็นค่าดิบที่ใช้วัด extrinsic pathway แต่ค่ามีความแปรปรวนตามน้ำยา thromboplastin ของแต่ละห้องปฏิบัติการ จึงต้องปรับเป็นค่ามาตรฐานสากลคือ INR
• ข้อ ข. (Activated partial thromboplastin time: aPTT): ใช้สำหรับตรวจติดตามยา Unfractionated Heparin (UFH) ไม่ใช่ Warfarin
• ข้อ ง. (Heparin anti-factor Xa level): ใช้ติดตามยากลุ่ม Low Molecular Weight Heparin (LMWH) หรือ Fondaparinux
• ข้อ จ. (International sensitivity index: ISI): เป็นค่าความไวของน้ำยา thromboplastin ที่ใช้ในการคำนวณสูตร INR ไม่ใช่ค่าตรวจติดตามของผู้ป่วย</t>
        </is>
      </c>
      <c r="L55" s="186" t="n"/>
      <c r="M55" s="186" t="inlineStr">
        <is>
          <t>2. Cardiovascular</t>
        </is>
      </c>
      <c r="N55" s="186" t="inlineStr">
        <is>
          <t>2.6 Venous Thromboembolism &amp; Anticoagulation</t>
        </is>
      </c>
      <c r="O55" s="185" t="inlineStr">
        <is>
          <t>Clinic</t>
        </is>
      </c>
      <c r="P55" s="186" t="inlineStr">
        <is>
          <t>ข้อ 6 (PLE_CC1_2559.md)</t>
        </is>
      </c>
      <c r="Q55" s="185" t="inlineStr">
        <is>
          <t>ข้อสอบจริง</t>
        </is>
      </c>
      <c r="R55" s="185" t="inlineStr">
        <is>
          <t>2559</t>
        </is>
      </c>
      <c r="S55" s="185" t="inlineStr">
        <is>
          <t>CASE-CVD-2559-HF-AF-CASE1</t>
        </is>
      </c>
    </row>
    <row r="56" ht="24" customHeight="1" s="49">
      <c r="A56" s="187" t="n">
        <v>54</v>
      </c>
      <c r="B56" s="186" t="inlineStr">
        <is>
          <t>ผู้ป่วยชายไทย อายุ 60 ปี มาด้วยอาการหอบเหนื่อย นอนราบไม่ได้ มีภาวะน้ำคั่งที่ปอด โรคประจำตัวคือความดันโลหิตสูงและเคยมีประวัติกล้ามเนื้อหัวใจขาดเลือดมาก่อน Current meds: ASA 81 mg, Atenolol 100 mg, Enalapril 20 mg ผลตรวจ: BP 138/80 mmHg, HR 68 bpm, BUN 10 mg/dL, SCr 1.0 mg/dL, LVEF 22% ต่อมาอีก 3 ปี ผู้ป่วยได้รับการวินิจฉัยเป็น Atrial Fibrillation (AF) และได้รับยา Warfarin 3 mg 1 tab hs</t>
        </is>
      </c>
      <c r="C56" s="186" t="inlineStr">
        <is>
          <t>ข้อใดกล่าวถูกต้องเกี่ยวกับลักษณะโครงสร้างทางเคมีและคุณสมบัติทางแสงของยา Warfarin</t>
        </is>
      </c>
      <c r="D56" s="186" t="n"/>
      <c r="E56" s="186" t="inlineStr">
        <is>
          <t>Racemic mixture หมุน polarize ไม่ได้</t>
        </is>
      </c>
      <c r="F56" s="186" t="inlineStr">
        <is>
          <t>มี chiral carbon 2 atom</t>
        </is>
      </c>
      <c r="G56" s="186" t="inlineStr">
        <is>
          <t>จากโครงสร้างเป็น S-form</t>
        </is>
      </c>
      <c r="H56" s="186" t="inlineStr">
        <is>
          <t>R-form กับ S-form วัดได้จาก Polarimeter</t>
        </is>
      </c>
      <c r="I56" s="188" t="inlineStr">
        <is>
          <t>R-form กับ S-form ไม่ได้เป็น optical isomer</t>
        </is>
      </c>
      <c r="J56" s="185" t="n">
        <v>1</v>
      </c>
      <c r="K56" s="186" t="inlineStr">
        <is>
          <t>✅ คำตอบที่ถูกต้อง: ข้อ ก. Racemic mixture หมุน polarize ไม่ได้
🎯 ทำไมข้อนี้ถึงถูก:
Warfarin ที่ใช้ในทางการค้าและทางคลินิกเป็นของผสมแบบราเซมิก (Racemic mixture) ซึ่งประกอบด้วย R-enantiomer และ S-enantiomer ในสัดส่วนเท่ากันอย่างละ 50:50 ทำให้มุมการหมุนระนาบแสงโพลาไรซ์ของแต่ละไอโซเมอร์หักล้างกันเองหมด ส่งผลให้สารละลายราเซมิกนี้ไม่มีการหมุนระนาบแสงโพลาไรซ์ (Optically inactive)
🔍 ข้ออื่นผิดเพราะอะไร:
• ข้อ ข.: Warfarin มี Chiral carbon เพียง 1 ตำแหน่งเท่านั้น คือที่คาร์บอนตำแหน่ง C-9 (คาร์บอนที่เชื่อมต่อกับวงแหวนเบนซีนและหมู่คีโตน) ไม่ใช่ 2 อะตอม
• ข้อ ค.: ยาเตรียม Warfarin ในท้องตลาดไม่ใช่ S-form บริสุทธิ์ แต่เป็น Racemic mixture ของทั้ง R- และ S-form แม้ว่า S-form จะมีฤทธิ์ต้านการแข็งตัวของเลือดแรงกว่า R-form ประมาณ 3-5 เท่าก็ตาม
• ข้อ ง.: Polarimeter ใช้วัดสารละลายที่เป็น Enantiomer บริสุทธิ์หรือสารละลายที่มี Optical activity แต่ไม่สามารถใช้วัดแยกความเข้มข้นของ R-form และ S-form ที่ผสมกันในรูป Racemic mixture ได้โดยตรง
• ข้อ จ.: R-form และ S-form เป็นภาพเงาในกระจกซึ่งกันและกัน (Enantiomers) ซึ่งจัดเป็น Optical isomer ชนิดหนึ่งอย่างแท้จริง</t>
        </is>
      </c>
      <c r="L56" s="186" t="n"/>
      <c r="M56" s="186" t="inlineStr">
        <is>
          <t>2. Cardiovascular</t>
        </is>
      </c>
      <c r="N56" s="186" t="inlineStr">
        <is>
          <t>2.6 Venous Thromboembolism &amp; Anticoagulation</t>
        </is>
      </c>
      <c r="O56" s="185" t="inlineStr">
        <is>
          <t>Clinic</t>
        </is>
      </c>
      <c r="P56" s="186" t="inlineStr">
        <is>
          <t>ข้อ 7 (PLE_CC1_2559.md)</t>
        </is>
      </c>
      <c r="Q56" s="185" t="inlineStr">
        <is>
          <t>ข้อสอบจริง</t>
        </is>
      </c>
      <c r="R56" s="185" t="inlineStr">
        <is>
          <t>2559</t>
        </is>
      </c>
      <c r="S56" s="185" t="inlineStr">
        <is>
          <t>CASE-CVD-2559-HF-AF-CASE1</t>
        </is>
      </c>
    </row>
    <row r="57" ht="24" customHeight="1" s="49">
      <c r="A57" s="187" t="n">
        <v>55</v>
      </c>
      <c r="B57" s="186" t="inlineStr">
        <is>
          <t>ผู้ป่วยชายไทย อายุ 60 ปี มาด้วยอาการหอบเหนื่อย นอนราบไม่ได้ มีภาวะน้ำคั่งที่ปอด โรคประจำตัวคือความดันโลหิตสูงและเคยมีประวัติกล้ามเนื้อหัวใจขาดเลือดมาก่อน Current meds: ASA 81 mg, Atenolol 100 mg, Enalapril 20 mg ผลตรวจ: BP 138/80 mmHg, HR 68 bpm, BUN 10 mg/dL, SCr 1.0 mg/dL, LVEF 22% ต่อมาอีก 3 ปี ผู้ป่วยได้รับการวินิจฉัยเป็น Atrial Fibrillation (AF) และได้รับยา Warfarin 3 mg 1 tab hs</t>
        </is>
      </c>
      <c r="C57" s="186" t="inlineStr">
        <is>
          <t>หากพบว่าเภสัชกรคนที่ 1 จัดยาผิดพลาดเป็น Warfarin 5 mg แต่เภสัชกรคนที่ 2 ตรวจสอบพบความผิดพลาดก่อนที่จะจ่ายยาให้แก่ผู้ป่วย ความคลาดเคลื่อนทางยานี้จัดอยู่ในระดับใดตามเกณฑ์ NCC MERP</t>
        </is>
      </c>
      <c r="D57" s="186" t="n"/>
      <c r="E57" s="186" t="inlineStr">
        <is>
          <t>Category A</t>
        </is>
      </c>
      <c r="F57" s="186" t="inlineStr">
        <is>
          <t>Category B</t>
        </is>
      </c>
      <c r="G57" s="186" t="inlineStr">
        <is>
          <t>Category E</t>
        </is>
      </c>
      <c r="H57" s="186" t="inlineStr">
        <is>
          <t>Category F</t>
        </is>
      </c>
      <c r="I57" s="188" t="inlineStr">
        <is>
          <t>Category I ยาที่ได้รับ Theophylline SR 1x2 Seretide evohaler (25/125) 2 puff bid Berodual 2 puff prn Phenytoin 3xhs</t>
        </is>
      </c>
      <c r="J57" s="185" t="n">
        <v>2</v>
      </c>
      <c r="K57" s="186" t="inlineStr">
        <is>
          <t>✅ คำตอบที่ถูกต้อง: ข้อ ข. Category B
🎯 ทำไมข้อนี้ถึงถูก:
ตามเกณฑ์ดัชนีจำแนกความคลาดเคลื่อนทางยาของ NCC MERP (National Coordinating Council for Medication Error Reporting and Prevention) ระบุว่า Category B คือ ความคลาดเคลื่อนที่เกิดขึ้นจริงแล้ว (An error occurred) แต่ ความคลาดเคลื่อนนั้นยังไม่ไปถึงตัวผู้ป่วย (did not reach the patient) เช่น จัดยาผิดแต่ตรวจพบและดักจับได้ก่อนจ่ายยาให้แก่ผู้ป่วย (Near miss)
🔍 ข้ออื่นผิดเพราะอะไร:
• ข้อ ก. (Category A): สภาพแวดล้อมหรือเหตุการณ์ที่มีโอกาสทำให้เกิดความผิดพลาด แต่ยัง ไม่เกิด ความผิดพลาดขึ้นจริง (Circumstances that have capacity to cause error)
• ข้อ ค. (Category C): ความคลาดเคลื่อนเกิดขึ้นและ ยาไปถึงตัวผู้ป่วยแล้ว แต่ไม่ทำให้ผู้ป่วยได้รับอันตราย (Error reached patient but did not cause harm)
• ข้อ ง. (Category D): ความคลาดเคลื่อนไปถึงตัวผู้ป่วย และจำเป็นต้องได้รับการติดตามเฝ้าระวังเพื่อพิสูจน์ว่าไม่เกิดอันตราย
• ข้อ จ. (Category E): ความคลาดเคลื่อนทำให้เกิดอันตรายชั่วคราวแก่ผู้ป่วยและจำเป็นต้องได้รับการรักษา</t>
        </is>
      </c>
      <c r="L57" s="186" t="n"/>
      <c r="M57" s="186" t="inlineStr">
        <is>
          <t>2. Cardiovascular</t>
        </is>
      </c>
      <c r="N57" s="186" t="inlineStr">
        <is>
          <t>2.6 Venous Thromboembolism &amp; Anticoagulation</t>
        </is>
      </c>
      <c r="O57" s="185" t="inlineStr">
        <is>
          <t>Clinic</t>
        </is>
      </c>
      <c r="P57" s="186" t="inlineStr">
        <is>
          <t>ข้อ 9 (PLE_CC1_2559.md)</t>
        </is>
      </c>
      <c r="Q57" s="185" t="inlineStr">
        <is>
          <t>ข้อสอบจริง</t>
        </is>
      </c>
      <c r="R57" s="185" t="inlineStr">
        <is>
          <t>2559</t>
        </is>
      </c>
      <c r="S57" s="185" t="inlineStr">
        <is>
          <t>CASE-CVD-2559-HF-AF-CASE1</t>
        </is>
      </c>
    </row>
    <row r="58" ht="24" customHeight="1" s="49">
      <c r="A58" s="187" t="n">
        <v>56</v>
      </c>
      <c r="B58" s="186" t="n"/>
      <c r="C58" s="186" t="inlineStr">
        <is>
          <t>ผู้ป่วยที่ได้รับยา Metformin ต่อเนื่องเป็นระยะเวลานาน ควรได้รับการตรวจติดตามหรือเสริมด้วยวิตามินชนิดใดเพื่อป้องกันภาวะขาดสารอาหารและโรคระบบประสาท</t>
        </is>
      </c>
      <c r="D58" s="186" t="n"/>
      <c r="E58" s="186" t="inlineStr">
        <is>
          <t>Thiamine (Vitamin B1)</t>
        </is>
      </c>
      <c r="F58" s="186" t="inlineStr">
        <is>
          <t>Riboflavin (Vitamin B2)</t>
        </is>
      </c>
      <c r="G58" s="186" t="inlineStr">
        <is>
          <t>Niacin (Vitamin B3)</t>
        </is>
      </c>
      <c r="H58" s="186" t="inlineStr">
        <is>
          <t>Pyridoxine (Vitamin B6)</t>
        </is>
      </c>
      <c r="I58" s="188" t="inlineStr">
        <is>
          <t>Cobalamin (Vitamin B12)</t>
        </is>
      </c>
      <c r="J58" s="185" t="n">
        <v>5</v>
      </c>
      <c r="K58" s="186" t="inlineStr">
        <is>
          <t>✅ คำตอบที่ถูกต้อง: ข้อ จ. Cobalamin (Vitamin B12)
🎯 ทำไมข้อนี้ถึงถูก:
Metformin ยับยั้งกระบวนการดูดซึมของวิตามินบี 12 บริเวณลำไส้เล็กส่วนปลาย (Terminal ileum) โดยรบกวนการทำงานของ Calcium-dependent membrane binding ส่งผลให้เกิดภาวะขาดวิตามินบี 12 (Cobalamin deficiency) ทำให้เกิดภาวะโลหิตจางชนิด Megaloblastic anemia และปลายประสาทอักเสบ (Peripheral neuropathy) จึงแนะนำให้ตรวจระดับวิตามินบี 12 และให้รับประทานเสริมในผู้ป่วยที่ใช้ยานี้ระยะยาว
🔍 ข้ออื่นผิดเพราะอะไร:
• ข้อ ก.: ไม่ใช่วิตามินที่มีการลดการดูดซึมจากยา Metformin
• ข้อ ข.: ไม่ใช่วิตามินที่สัมพันธ์กับผลข้างเคียงระยะยาวของ Metformin
• ข้อ ค.: (Niacin (Vitamin B3)): ไม่ใช่คำตอบที่ถูกต้องตามแนวทางเวชปฏิบัติและหลักวิชาการทางเภสัชกรรมสำหรับกรณีนี้
• ข้อ ง.: (Pyridoxine (Vitamin B6)): ไม่ใช่คำตอบที่ถูกต้องตามแนวทางเวชปฏิบัติและหลักวิชาการทางเภสัชกรรมสำหรับกรณีนี้</t>
        </is>
      </c>
      <c r="L58" s="186" t="n"/>
      <c r="M58" s="186" t="inlineStr">
        <is>
          <t>4. Endocrine</t>
        </is>
      </c>
      <c r="N58" s="186" t="inlineStr">
        <is>
          <t>4.1 Diabetes mellitus</t>
        </is>
      </c>
      <c r="O58" s="185" t="inlineStr">
        <is>
          <t>Clinic</t>
        </is>
      </c>
      <c r="P58" s="186" t="inlineStr">
        <is>
          <t>ข้อ 20 (PLE_CC1_2559.md)</t>
        </is>
      </c>
      <c r="Q58" s="185" t="inlineStr">
        <is>
          <t>ข้อสอบจริง</t>
        </is>
      </c>
      <c r="R58" s="185" t="inlineStr">
        <is>
          <t>2559</t>
        </is>
      </c>
      <c r="S58" s="185" t="n"/>
    </row>
    <row r="59" ht="24" customHeight="1" s="49">
      <c r="A59" s="187" t="n">
        <v>57</v>
      </c>
      <c r="B59" s="186" t="n"/>
      <c r="C59" s="186" t="inlineStr">
        <is>
          <t>ผู้ป่วยเบาหวานรับประทาน Metformin มา 2 เดือน กลับมาตรวจพบ FPG 120 mg/dL, HbA1c 7.0%, eGFR ลดลงเหลือ 25 mL/min ควรปรับเปลี่ยนยาอย่างไรให้เหมาะสมที่สุด</t>
        </is>
      </c>
      <c r="D59" s="186" t="n"/>
      <c r="E59" s="186" t="inlineStr">
        <is>
          <t>เพิ่ม glipizide</t>
        </is>
      </c>
      <c r="F59" s="186" t="inlineStr">
        <is>
          <t>เปลี่ยน glibenclamide เป็น chlorpropamide</t>
        </is>
      </c>
      <c r="G59" s="186" t="inlineStr">
        <is>
          <t>เปลี่ยน metformin เป็น pioglitazone</t>
        </is>
      </c>
      <c r="H59" s="186" t="inlineStr">
        <is>
          <t>เพิ่มยา acarbose เนื่องจากระดับน้ำตาลยังไม่ได้เป้าหมาย</t>
        </is>
      </c>
      <c r="I59" s="188" t="inlineStr">
        <is>
          <t>ไม่ต้องมีการเปลี่ยนแปลง</t>
        </is>
      </c>
      <c r="J59" s="185" t="n">
        <v>3</v>
      </c>
      <c r="K59" s="186" t="inlineStr">
        <is>
          <t>✅ คำตอบที่ถูกต้อง: ข้อ ค. เปลี่ยน metformin เป็น pioglitazone (หรือหยุดยา metformin)
🎯 ทำไมข้อนี้ถึงถูก:
Metformin มีข้อห้ามใช้เด็ดขาด (Contraindicated) เมื่อค่าการทำงานของไต eGFR ต่ำกว่า 30 mL/min/1.73 m2 เนื่องจากเพิ่มความเสี่ยงต่อการเกิดภาวะ Lactic acidosis ที่มีอัตราการเสียชีวิตสูง ดังนั้นจึงต้องหยุดยา Metformin ทันที และสามารถเปลี่ยนเป็น Pioglitazone ซึ่งขจัดผ่านตับและไม่ต้องปรับขนาดยาตามค่าการทำงานของไต
🔍 ข้ออื่นผิดเพราะอะไร:
• ข้อ ก. (เพิ่ม glipizide): ไม่ถูกต้องเนื่องจากไม่ได้จัดการกับข้อห้ามใช้ของยา Metformin ในผู้ป่วยที่มี eGFR &lt; 30 mL/min
• ข้อ ข. (เปลี่ยน glibenclamide เป็น chlorpropamide): ผิดอย่างยิ่งเนื่องจาก Chlorpropamide มีค่าครึ่งชีวิตยาวนานมากและขับออกทางไต เสี่ยง prolonged hypoglycemia รุนแรง
• ข้อ ง. (เพิ่มยา acarbose): Acarbose มีข้อห้ามใช้เมื่อค่า eGFR &lt; 25 mL/min
• ข้อ จ. (ไม่ต้องมีการเปลี่ยนแปลง): ผิดอย่างยิ่งเพราะการใช้ Metformin ต่อไปในผู้ป่วยที่มี eGFR 25 เสี่ยงต่อ fatal lactic acidosis</t>
        </is>
      </c>
      <c r="L59" s="186" t="n"/>
      <c r="M59" s="186" t="inlineStr">
        <is>
          <t>4. Endocrine</t>
        </is>
      </c>
      <c r="N59" s="186" t="inlineStr">
        <is>
          <t>4.1 Diabetes mellitus</t>
        </is>
      </c>
      <c r="O59" s="185" t="inlineStr">
        <is>
          <t>Clinic</t>
        </is>
      </c>
      <c r="P59" s="186" t="inlineStr">
        <is>
          <t>ข้อ 21 (PLE_CC1_2559.md)</t>
        </is>
      </c>
      <c r="Q59" s="185" t="inlineStr">
        <is>
          <t>ข้อสอบจริง</t>
        </is>
      </c>
      <c r="R59" s="185" t="inlineStr">
        <is>
          <t>2559</t>
        </is>
      </c>
      <c r="S59" s="185" t="n"/>
    </row>
    <row r="60" ht="24" customHeight="1" s="49">
      <c r="A60" s="187" t="n">
        <v>58</v>
      </c>
      <c r="B60" s="186" t="inlineStr">
        <is>
          <t>ผู้ป่วยชายไทย อายุ 59 ปี ตรวจวัดความดันโลหิตได้ 151/90 mmHg ได้รับการวินิจฉัยว่าเป็นโรคความดันโลหิตสูง จากการตรวจสอบประวัติพบว่าผู้ป่วยรายนี้ไม่มีโรคร่วมเบาหวานหรือโรคไตเรื้อรัง และไม่มีประวัติการใช้ยาประจำ</t>
        </is>
      </c>
      <c r="C60" s="186" t="inlineStr">
        <is>
          <t>ระดับความดันโลหิตเป้าหมายในผู้ป่วยรายนี้เท่ากับเท่าใดตามแนวทางเวชปฏิบัติ JNC 8</t>
        </is>
      </c>
      <c r="D60" s="186" t="n"/>
      <c r="E60" s="186" t="inlineStr">
        <is>
          <t>130/80 mmHg</t>
        </is>
      </c>
      <c r="F60" s="186" t="inlineStr">
        <is>
          <t>140/90 mmHg</t>
        </is>
      </c>
      <c r="G60" s="186" t="inlineStr">
        <is>
          <t>120/80 mmHg</t>
        </is>
      </c>
      <c r="H60" s="186" t="inlineStr">
        <is>
          <t>130/90 mmHg</t>
        </is>
      </c>
      <c r="I60" s="188" t="inlineStr">
        <is>
          <t>130/85 mmHg</t>
        </is>
      </c>
      <c r="J60" s="185" t="n">
        <v>2</v>
      </c>
      <c r="K60" s="186" t="inlineStr">
        <is>
          <t>✅ คำตอบที่ถูกต้อง: ข้อ ข. 140/90 mmHg
🎯 ทำไมข้อนี้ถึงถูก:
ตามแนวทางเวชปฏิบัติ JNC 8 ในผู้ป่วยความดันโลหิตสูงทั่วไปที่มีอายุน้อยกว่า 60 ปี (รายนี้อายุ 59 ปี) ที่ไม่มีโรคร่วมเบาหวานหรือโรคไตเรื้อรัง (Non-diabetic, non-CKD) กำหนดระดับความดันโลหิตเป้าหมายไว้ที่น้อยกว่า 140/90 mmHg (เป้าหมาย &lt; 150/90 mmHg ใช้เฉพาะสำหรับผู้ที่มีอายุตั้งแต่ 60 ปีขึ้นไป)
🔍 ข้ออื่นผิดเพราะอะไร:
• ข้อ ก.: เป็นเป้าหมายตามเกณฑ์ 2017 ACC/AHA Guideline หรือ JNC 7 สำหรับกลุ่มเสี่ยงสูง แต่ไม่ใช่เกณฑ์ทั่วไปของ JNC 8
• ข้อ ค.: เป็นค่านิยามของความดันโลหิตปกติ ไม่ใช่ค่าเป้าหมายการรักษาของ JNC 8
• ข้อ ง.: ไม่ใช่เกณฑ์เป้าหมายมาตรฐานตามหลักวิชาชีพ
• ข้อ จ.: (130/85 mmHg): ไม่ใช่คำตอบที่ถูกต้องตามแนวทางเวชปฏิบัติและหลักวิชาการทางเภสัชกรรมสำหรับกรณีนี้</t>
        </is>
      </c>
      <c r="L60" s="186" t="n"/>
      <c r="M60" s="186" t="inlineStr">
        <is>
          <t>2. Cardiovascular</t>
        </is>
      </c>
      <c r="N60" s="186" t="inlineStr">
        <is>
          <t>2.1 Hypertension</t>
        </is>
      </c>
      <c r="O60" s="185" t="inlineStr">
        <is>
          <t>Clinic</t>
        </is>
      </c>
      <c r="P60" s="186" t="inlineStr">
        <is>
          <t>ข้อ 77 (PLE_CC1_2559.md)</t>
        </is>
      </c>
      <c r="Q60" s="185" t="inlineStr">
        <is>
          <t>ข้อสอบจริง</t>
        </is>
      </c>
      <c r="R60" s="185" t="inlineStr">
        <is>
          <t>2559</t>
        </is>
      </c>
      <c r="S60" s="185" t="inlineStr">
        <is>
          <t>CASE-CVD-2559-HTN-59YO</t>
        </is>
      </c>
    </row>
    <row r="61" ht="24" customHeight="1" s="49">
      <c r="A61" s="187" t="n">
        <v>59</v>
      </c>
      <c r="B61" s="186" t="inlineStr">
        <is>
          <t>ผู้ป่วยชายไทย อายุ 59 ปี ตรวจวัดความดันโลหิตได้ 151/90 mmHg ได้รับการวินิจฉัยว่าเป็นโรคความดันโลหิตสูง จากการตรวจสอบประวัติพบว่าผู้ป่วยรายนี้ไม่มีโรคร่วมเบาหวานหรือโรคไตเรื้อรัง และไม่มีประวัติการใช้ยาประจำ</t>
        </is>
      </c>
      <c r="C61" s="186" t="inlineStr">
        <is>
          <t>หากแพทย์พิจารณาเริ่มยา Enalapril ให้แก่ผู้ป่วยรายนี้ ควรต้องทำการตรวจติดตามค่าทางห้องปฏิบัติการใดอย่างใกล้ชิด</t>
        </is>
      </c>
      <c r="D61" s="186" t="n"/>
      <c r="E61" s="186" t="inlineStr">
        <is>
          <t>Electrolyte</t>
        </is>
      </c>
      <c r="F61" s="186" t="inlineStr">
        <is>
          <t>Complete blood count</t>
        </is>
      </c>
      <c r="G61" s="186" t="inlineStr">
        <is>
          <t>Liver function test</t>
        </is>
      </c>
      <c r="H61" s="186" t="inlineStr">
        <is>
          <t>Fasting blood glucose</t>
        </is>
      </c>
      <c r="I61" s="188" t="inlineStr">
        <is>
          <t>Electrocardiogram</t>
        </is>
      </c>
      <c r="J61" s="185" t="n">
        <v>1</v>
      </c>
      <c r="K61" s="186" t="inlineStr">
        <is>
          <t>✅ คำตอบที่ถูกต้อง: ข้อ ก. Electrolyte
🎯 ทำไมข้อนี้ถึงถูก:
การลดลงของ Aldosterone ส่งผลให้ไตลดการขับ Potassium และลดการดูดกลับ Sodium บริเวณท่อไตส่วนปลาย (Cortical collecting duct) จึงทำให้เกิดความเสี่ยงต่อภาวะ Hyperkalemia ทางคลินิกจึงจำเป็นต้องตรวจติดตามระดับ Serum Electrolytes (โดยเฉพาะ K+ และ Na+) ร่วมกับ Serum Creatinine หลังเริ่มยาหรือปรับขนาดยา 1-2 สัปดาห์
🔍 ข้ออื่นผิดเพราะอะไร:
• ข้อ ข.: Complete blood count ไม่ใช่ค่าตรวจติดตามประจำของ Enalapril แม้ว่ายากลุ่มนี้อาจพบภาวะเม็ดเลือดขาวต่ำ (Neutropenia) ได้น้อยมากในผู้ป่วยโรครูมาโตโลยีบางกลุ่ม
• ข้อ ค.: Liver function test ไม่ใช่ค่าตรวจติดตามหลักของ Enalapril เนื่องจากยานี้ถูกเปลี่ยนสภาพที่ตับเป็น Enalaprilat และไม่ได้มีพิษต่อเซลล์ตับโดยตรงอย่างมีนัยสำคัญทางคลินิก
• ข้อ ง.: Fasting blood glucose ไม่ใช่ค่าที่ต้องตรวจติดตามจากผลของ Enalapril เนื่องจากยานี้ไม่มีผลเสียต่อการเผาผลาญน้ำตาล และอาจช่วยเพิ่มความไวต่ออินซูลินเล็กน้อย
• ข้อ จ.: Electrocardiogram ไม่ใช่การตรวจทางห้องปฏิบัติการเคมีคลินิกประจำวันสำหรับการเริ่ม Enalapril ยกเว้นในกรณีที่สงสัยภาวะคลื่นไฟฟ้าหัวใจผิดปกติจากโพแทสเซียมในเลือดสูงรุนแรง</t>
        </is>
      </c>
      <c r="L61" s="186" t="n"/>
      <c r="M61" s="186" t="inlineStr">
        <is>
          <t>2. Cardiovascular</t>
        </is>
      </c>
      <c r="N61" s="186" t="inlineStr">
        <is>
          <t>2.1 Hypertension</t>
        </is>
      </c>
      <c r="O61" s="185" t="inlineStr">
        <is>
          <t>Clinic</t>
        </is>
      </c>
      <c r="P61" s="186" t="inlineStr">
        <is>
          <t>ข้อ 79 (PLE_CC1_2559.md)</t>
        </is>
      </c>
      <c r="Q61" s="185" t="inlineStr">
        <is>
          <t>ข้อสอบจริง</t>
        </is>
      </c>
      <c r="R61" s="185" t="inlineStr">
        <is>
          <t>2559</t>
        </is>
      </c>
      <c r="S61" s="185" t="inlineStr">
        <is>
          <t>CASE-CVD-2559-HTN-59YO</t>
        </is>
      </c>
    </row>
    <row r="62" ht="24" customHeight="1" s="49">
      <c r="A62" s="187" t="n">
        <v>60</v>
      </c>
      <c r="B62" s="186" t="n"/>
      <c r="C62" s="186" t="inlineStr">
        <is>
          <t>ยาบรรเทาอาการปวดและต้านการอักเสบกลุ่ม NSAIDs ชนิดใดที่มีความปลอดภัยต่อระบบหัวใจและหลอดเลือด (Cardiovascular safety) สูงที่สุด</t>
        </is>
      </c>
      <c r="D62" s="186" t="n"/>
      <c r="E62" s="186" t="inlineStr">
        <is>
          <t>Ibuprofen</t>
        </is>
      </c>
      <c r="F62" s="186" t="inlineStr">
        <is>
          <t>Diclofenac</t>
        </is>
      </c>
      <c r="G62" s="186" t="inlineStr">
        <is>
          <t>Naproxen</t>
        </is>
      </c>
      <c r="H62" s="186" t="inlineStr">
        <is>
          <t>Celecoxib</t>
        </is>
      </c>
      <c r="I62" s="188" t="inlineStr">
        <is>
          <t>Piroxicam</t>
        </is>
      </c>
      <c r="J62" s="185" t="n">
        <v>3</v>
      </c>
      <c r="K62" s="186" t="inlineStr">
        <is>
          <t>✅ คำตอบที่ถูกต้อง: ข้อ ค. Naproxen
🎯 ทำไมข้อนี้ถึงถูก:
Naproxen ในขนาด 500 mg วันละ 2 ครั้ง ออกฤทธิ์ยับยั้งเอนไซม์ COX-1 อย่างต่อเนื่องตลอด 24 ชั่วโมง ส่งผลให้ลดการสร้าง Thromboxane A2 จากเกล็ดเลือดได้ใกล้เคียงกับ Aspirin ข้อมูลจากการศึกษาทางคลินิกขนาดใหญ่และการวิเคราะห์แบบ Meta-analysis พบว่า Naproxen เป็นยาในกลุ่ม NSAIDs ที่มีความเสี่ยงต่อการเกิดโรคหลอดเลือดหัวใจและกล้ามเนื้อหัวใจขาดเลือดต่ำที่สุด (Safest cardiovascular profile)
🔍 ข้ออื่นผิดเพราะอะไร:
• ข้อ ก. (Ibuprofen): มีความเสี่ยงต่อโรคหัวใจและหลอดเลือดมากกว่า Naproxen และอาจรบกวนฤทธิ์ต้านเกล็ดเลือดของ Aspirin
• ข้อ ข. (Diclofenac): ยับยั้ง COX-2 ได้ค่อนข้างสูง เพิ่มความเสี่ยงต่อการเกิด Major adverse cardiac events (MACE) สูงใกล้เคียงกับยากลุ่ม Selective COX-2 inhibitors
• ข้อ ง. (Celecoxib): เป็น Selective COX-2 inhibitor ที่มีคำเตือนเรื่อง Cardiovascular thrombotic risk
• ข้อ จ. (Piroxicam): มีความเสี่ยงสูงทั้งต่อการเกิดแผลในทางเดินอาหารและผลกระทบต่อระบบหัวใจและหลอดเลือด</t>
        </is>
      </c>
      <c r="L62" s="186" t="n"/>
      <c r="M62" s="186" t="inlineStr">
        <is>
          <t>2. Cardiovascular</t>
        </is>
      </c>
      <c r="N62" s="186" t="inlineStr">
        <is>
          <t>2.1 Hypertension</t>
        </is>
      </c>
      <c r="O62" s="185" t="inlineStr">
        <is>
          <t>Clinic</t>
        </is>
      </c>
      <c r="P62" s="186" t="inlineStr">
        <is>
          <t>ข้อ 88 (PLE_CC1_2559.md)</t>
        </is>
      </c>
      <c r="Q62" s="185" t="inlineStr">
        <is>
          <t>ข้อสอบจริง</t>
        </is>
      </c>
      <c r="R62" s="185" t="inlineStr">
        <is>
          <t>2559</t>
        </is>
      </c>
      <c r="S62" s="185" t="n"/>
    </row>
    <row r="63" ht="24" customHeight="1" s="49">
      <c r="A63" s="187" t="n">
        <v>61</v>
      </c>
      <c r="B63" s="186" t="inlineStr">
        <is>
          <t>ผู้ป่วยโรคหลอดเลือดหัวใจ (Coronary Artery Disease: CAD) มาพบแพทย์เพื่อรับการรักษาป้องกันโรคหลอดเลือดหัวใจและสมองแบบทุติยภูมิ (Secondary prevention) โดยผู้ป่วยมีประวัติแพ้ยา Aspirin แบบรุนแรง (Anaphylaxis)</t>
        </is>
      </c>
      <c r="C63" s="186" t="inlineStr">
        <is>
          <t>แพทย์ควรเลือกสั่งจ่ายยาต้านเกล็ดเลือดในข้อใดเป็นทางเลือกแรกเพื่อทดแทนยา Aspirin ในการป้องกันทุติยภูมิ</t>
        </is>
      </c>
      <c r="D63" s="186" t="n"/>
      <c r="E63" s="186" t="inlineStr">
        <is>
          <t>Clopidogrel 75 mg OD</t>
        </is>
      </c>
      <c r="F63" s="186" t="inlineStr">
        <is>
          <t>Losartan 50 mg OD</t>
        </is>
      </c>
      <c r="G63" s="186" t="inlineStr">
        <is>
          <t>Enalapril 10 mg BID</t>
        </is>
      </c>
      <c r="H63" s="186" t="inlineStr">
        <is>
          <t>Hydrochlorothiazide 25 mg OD</t>
        </is>
      </c>
      <c r="I63" s="188" t="inlineStr">
        <is>
          <t>Atorvastatin 20 mg OD</t>
        </is>
      </c>
      <c r="J63" s="185" t="n">
        <v>1</v>
      </c>
      <c r="K63" s="186" t="inlineStr">
        <is>
          <t>✅ คำตอบที่ถูกต้อง: ข้อ ก. Clopidogrel 75 mg OD
🎯 ทำไมข้อนี้ถึงถูก:
ตามแนวทางเวชปฏิบัติการรักษาโรคหลอดเลือดหัวใจ (ACC/AHA และ ESC Guidelines) ในผู้ป่วยที่ไม่สามารถทนต่อยา Aspirin ได้ หรือมีประวัติแพ้ยา Aspirin อย่างรุนแรง แนะนำให้ใช้ Clopidogrel ขนาด 75 mg วันละ 1 ครั้ง เป็นยาต้านเกล็ดเลือดเดี่ยว (Single antiplatelet therapy) ลำดับแรกทดแทน Aspirin เพื่อการป้องกันการเกิดลิ่มเลือดอุดตันในหลอดเลือดแบบทุติยภูมิ (Secondary prevention)
🔍 ข้ออื่นผิดเพราะอะไร:
• ข้อ ข. (Losartan 50 mg OD): เป็นยาลดความดันโลหิตกลุ่ม ARBs ไม่มีฤทธิ์ต้านการเกาะกลุ่มของเกล็ดเลือด
• ข้อ ค. (Enalapril 10 mg BID): เป็นยาลดความดันโลหิตกลุ่ม ACEIs ไม่มีฤทธิ์ต้านเกล็ดเลือด
• ข้อ ง. (Hydrochlorothiazide 25 mg OD): เป็นยาขับปัสสาวะกลุ่ม Thiazide
• ข้อ จ. (Atorvastatin 20 mg OD): เป็นยาลดไขมันในเลือด แม้จำเป็นต้องให้ในผู้ป่วย CAD แต่ไม่ใช่ยาต้านเกล็ดเลือดทดแทน Aspirin</t>
        </is>
      </c>
      <c r="L63" s="186" t="n"/>
      <c r="M63" s="186" t="inlineStr">
        <is>
          <t>2. Cardiovascular</t>
        </is>
      </c>
      <c r="N63" s="186" t="inlineStr">
        <is>
          <t>2.3 Ischemic Heart Disease &amp; ACS</t>
        </is>
      </c>
      <c r="O63" s="185" t="inlineStr">
        <is>
          <t>Clinic</t>
        </is>
      </c>
      <c r="P63" s="186" t="inlineStr">
        <is>
          <t>ข้อ 4 (PLE_CC1_2556.md)</t>
        </is>
      </c>
      <c r="Q63" s="185" t="inlineStr">
        <is>
          <t>ข้อสอบจริง</t>
        </is>
      </c>
      <c r="R63" s="185" t="inlineStr">
        <is>
          <t>2556</t>
        </is>
      </c>
      <c r="S63" s="185" t="n"/>
    </row>
    <row r="64" ht="24" customHeight="1" s="49">
      <c r="A64" s="187" t="n">
        <v>62</v>
      </c>
      <c r="B64" s="186" t="inlineStr">
        <is>
          <t>ผู้ป่วยได้รับยา Warfarin เพื่อรักษาและป้องกันภาวะลิ่มเลือดอุดตัน โดยแพทย์สั่งขนาดยารวม 17.5 mg ต่อสัปดาห์ ให้รับประทานยาขนาดเท่ากันทุกวัน ในโรงพยาบาลมียา Warfarin ขนาดเม็ด 3 mg และ 5 mg และต้องจ่ายยาสำหรับระยะเวลา 4 สัปดาห์</t>
        </is>
      </c>
      <c r="C64" s="186" t="inlineStr">
        <is>
          <t>ข้อใดคือคำแนะนำที่สำคัญและถูกต้องที่สุดสำหรับผู้ป่วยที่เริ่มรับประทานยา Warfarin เป็นครั้งแรก</t>
        </is>
      </c>
      <c r="D64" s="186" t="n"/>
      <c r="E64" s="186" t="inlineStr">
        <is>
          <t>ควรจำกัดหรือควบคุมการรับประทานผักใบเขียวให้สม่ำเสมอ ไม่เปลี่ยนแปลงปริมาณมากกะทันหัน</t>
        </is>
      </c>
      <c r="F64" s="186" t="inlineStr">
        <is>
          <t>ให้ผู้ป่วยสังเกตอาการจุดจ้ำเลือด ฟกช้ำ เพราะเป็นอาการแสดงบ่งชี้ของภาวะลิ่มเลือดอุดตัน</t>
        </is>
      </c>
      <c r="G64" s="186" t="inlineStr">
        <is>
          <t>หากมีอาการเลือดออกผิดปกติ เช่น เลือดออกตามไรฟันไม่หยุด จุดจ้ำเลือด หรืออุจจาระสีดำ ให้รีบมาพบแพทย์</t>
        </is>
      </c>
      <c r="H64" s="186" t="inlineStr">
        <is>
          <t>หากลืมรับประทานยาเกิน 6 ชั่วโมง ให้เพิ่มขนาดยาเป็นสองเท่าในมื้อถัดไปทันที</t>
        </is>
      </c>
      <c r="I64" s="188" t="inlineStr">
        <is>
          <t>ควรรับประทานยาพร้อมยาลดกรดหรือหลังอาหารทันทีเพื่อป้องกันการระคายเคืองกระเพาะอาหาร</t>
        </is>
      </c>
      <c r="J64" s="185" t="n">
        <v>3</v>
      </c>
      <c r="K64" s="186" t="inlineStr">
        <is>
          <t>✅ คำตอบที่ถูกต้อง: ข้อ ค. หากมีอาการเลือดออกผิดปกติ เช่น เลือดออกตามไรฟันไม่หยุด จุดจ้ำเลือด หรืออุจจาระสีดำ ให้รีบมาพบแพทย์
🎯 ทำไมข้อนี้ถึงถูก:
อาการเลือดออกผิดปกติ (Bleeding manifestations) เช่น เลือดออกตามไรฟัน เลือดกำเดาไหล จุดจ้ำเลือดตามตัว ปัสสาวะปนเลือด หรืออุจจาระสีดำ เป็นสัญญาณเตือนสำคัญของภาวะเลือดออกผิดปกติจากยาวาร์ฟารินเกินขนาด (Overanticoagulation / Elevated INR) ซึ่งผู้ป่วยต้องได้รับการตรวจวัดค่า INR และจัดการอย่างเร่งด่วน
🔍 ข้ออื่นผิดเพราะอะไร:
• ข้อ ก.: แนะนำให้รับประทานผักใบเขียวในปริมาณที่ สม่ำเสมอ ไม่จำเป็นต้องงดหรือลดปริมาณอย่างเข้มงวดจนขาดสารอาหาร
• ข้อ ข.: อาการจุดจ้ำเลือด ฟกช้ำ เป็นอาการแสดงของ ภาวะเลือดออก (Bleeding) ไม่ใช่ลิ่มเลือดอุดตัน (Thrombosis)
• ข้อ ง.: หากลืมรับประทานยาเกิน 12 ชั่วโมง ให้ข้ามมื้อนั้นไป ห้ามเพิ่มขนาดยาเป็นสองเท่าเด็ดขาดเนื่องจากเสี่ยงเลือดออกรุนแรง
• ข้อ จ.: ยา Warfarin รับประทานก่อนนอนเวลาเดียวกันทุกวัน ไม่จำเป็นต้องทานพร้อมยาลดกรด และยาลดกรดบางชนิดอาจรบกวนการดูดซึมยา</t>
        </is>
      </c>
      <c r="L64" s="186" t="n"/>
      <c r="M64" s="186" t="inlineStr">
        <is>
          <t>2. Cardiovascular</t>
        </is>
      </c>
      <c r="N64" s="186" t="inlineStr">
        <is>
          <t>2.6 Venous Thromboembolism &amp; Anticoagulation</t>
        </is>
      </c>
      <c r="O64" s="185" t="inlineStr">
        <is>
          <t>Clinic</t>
        </is>
      </c>
      <c r="P64" s="186" t="inlineStr">
        <is>
          <t>ข้อ 2 (PLE_CC1_2555 Day 1.md)</t>
        </is>
      </c>
      <c r="Q64" s="185" t="inlineStr">
        <is>
          <t>ข้อสอบจริง</t>
        </is>
      </c>
      <c r="R64" s="185" t="inlineStr">
        <is>
          <t>2555</t>
        </is>
      </c>
      <c r="S64" s="185" t="inlineStr">
        <is>
          <t>CASE-CVD-2555-WARFARIN-01</t>
        </is>
      </c>
    </row>
    <row r="65" ht="24" customHeight="1" s="49">
      <c r="A65" s="187" t="n">
        <v>63</v>
      </c>
      <c r="B65" s="186" t="inlineStr">
        <is>
          <t>ผู้ป่วยได้รับยา Warfarin เพื่อรักษาและป้องกันภาวะลิ่มเลือดอุดตัน โดยแพทย์สั่งขนาดยารวม 17.5 mg ต่อสัปดาห์ ให้รับประทานยาขนาดเท่ากันทุกวัน ในโรงพยาบาลมียา Warfarin ขนาดเม็ด 3 mg และ 5 mg และต้องจ่ายยาสำหรับระยะเวลา 4 สัปดาห์</t>
        </is>
      </c>
      <c r="C65" s="186" t="inlineStr">
        <is>
          <t>ข้อใดถูกต้องเกี่ยวกับยา warfarin</t>
        </is>
      </c>
      <c r="D65" s="186" t="n"/>
      <c r="E65" s="186" t="inlineStr">
        <is>
          <t>Warfarin ออกฤทธิ์ภายใน 1 วัน</t>
        </is>
      </c>
      <c r="F65" s="186" t="inlineStr">
        <is>
          <t>สามารถบรรเทาอาการปวดได้โดยใช้ยา paracetamol เป็นประจำโดยไม่มีผลต่อ warfarin</t>
        </is>
      </c>
      <c r="G65" s="186" t="inlineStr">
        <is>
          <t>ผู้ป่วยที่เป็นภาวะ Mital stenosis มี target INR คือ 2-3</t>
        </is>
      </c>
      <c r="H65" s="186" t="inlineStr">
        <is>
          <t>สามารถใช้ค่า aPTT ในการตรวจติดตามผลการรักษา</t>
        </is>
      </c>
      <c r="I65" s="188" t="inlineStr">
        <is>
          <t>สามารถใช้ค่าระดับ Platelet ในการตรวจติดตามผลการรักษา</t>
        </is>
      </c>
      <c r="J65" s="185" t="n">
        <v>1</v>
      </c>
      <c r="K65" s="186" t="inlineStr">
        <is>
          <t>✅ คำตอบที่ถูกต้อง: ข้อ ก. Warfarin ออกฤทธิ์ภายใน 1 วัน
🎯 ทำไมข้อนี้ถึงถูก:
แม้ว่า Warfarin จะเริ่มมีผลเปลี่ยนแปลงค่า Prothrombin Time ได้บ้างภายใน 24 ชั่วโมงจากการลดลงของ Factor VII (ค่าครึ่งชีวิต 6 ชั่วโมง) แต่การออกฤทธิ์ต้านลิ่มเลือดอย่างแท้จริง (Full antithrombotic effect) ต้องอาศัยการสลายตัวของ Prothrombin หรือ Factor II ซึ่งมีค่าครึ่งชีวิตยาวนานถึง 60-72 ชั่วโมง ทำให้ Warfarin ต้องใช้เวลา 3-5 วันจึงจะออกฤทธิ์ได้อย่างสมบูรณ์
🔍 ข้ออื่นผิดเพราะอะไร:
• ข้อ ข.: สามารถบรรเทาอาการปวดได้โดยใช้ยา paracetamol เป็นประจำโดยไม่มีผลต่อ warfarin ไม่ถูกต้องเนื่องจากการใช้ Paracetamol เป็นประจำในขนาดมากกว่า 2 กรัมต่อวันต่อเนื่องกัน สามารถเพิ่มค่า INR และเพิ่มความเสี่ยงต่อการเกิดเลือดออกได้ผ่านการยับยั้งการสลายตัวของ Warfarin
• ข้อ ค.: ผู้ป่วยที่เป็นภาวะ Mitral stenosis มี target INR คือ 2-3 เป็นข้อความที่ถูกต้องในทางปฏิบัติคลินิกสำหรับ Mitral stenosis ที่มีภาวะ Atrial fibrillation หรือประวัติ Thromboembolism (Target INR 2.0-3.0)
• ข้อ ง.: สามารถใช้ค่า aPTT ในการตรวจติดตามผลการรักษา ไม่ถูกต้องเนื่องจากค่า aPTT ใช้สำหรับติดตามยา Unfractionated Heparin ส่วน Warfarin ต้องใช้ค่า International Normalized Ratio (INR) หรือ Prothrombin Time (PT)
• ข้อ จ.: สามารถใช้ค่าระดับ Platelet ในการตรวจติดตามผลการรักษา ไม่ถูกต้องเนื่องจาก Warfarin ออกฤทธิ์ต่อ Coagulation cascade ในพลาสมา ไม่ได้ออกฤทธิ์ยับยั้งเกล็ดเลือด จึงติดตามด้วยค่า INR</t>
        </is>
      </c>
      <c r="L65" s="186" t="n"/>
      <c r="M65" s="186" t="inlineStr">
        <is>
          <t>2. Cardiovascular</t>
        </is>
      </c>
      <c r="N65" s="186" t="inlineStr">
        <is>
          <t>2.6 Venous Thromboembolism &amp; Anticoagulation</t>
        </is>
      </c>
      <c r="O65" s="185" t="inlineStr">
        <is>
          <t>Clinic</t>
        </is>
      </c>
      <c r="P65" s="186" t="inlineStr">
        <is>
          <t>ข้อ 4 (PLE_CC1_2555 Day 1.md)</t>
        </is>
      </c>
      <c r="Q65" s="185" t="inlineStr">
        <is>
          <t>ข้อสอบจริง</t>
        </is>
      </c>
      <c r="R65" s="185" t="inlineStr">
        <is>
          <t>2555</t>
        </is>
      </c>
      <c r="S65" s="185" t="inlineStr">
        <is>
          <t>CASE-CVD-2555-WARFARIN-01</t>
        </is>
      </c>
    </row>
    <row r="66" ht="24" customHeight="1" s="49">
      <c r="A66" s="187" t="n">
        <v>64</v>
      </c>
      <c r="B66" s="186" t="inlineStr">
        <is>
          <t>ผู้ป่วยได้รับยา Warfarin เพื่อรักษาและป้องกันภาวะลิ่มเลือดอุดตัน โดยแพทย์สั่งขนาดยารวม 17.5 mg ต่อสัปดาห์ ให้รับประทานยาขนาดเท่ากันทุกวัน ในโรงพยาบาลมียา Warfarin ขนาดเม็ด 3 mg และ 5 mg และต้องจ่ายยาสำหรับระยะเวลา 4 สัปดาห์</t>
        </is>
      </c>
      <c r="C66" s="186" t="inlineStr">
        <is>
          <t>ข้อใดต่อไปนี้ที่ทำให้เกิดภาวะ thrombosis ในผู้ป่วยที่ใช้ยา warfarin</t>
        </is>
      </c>
      <c r="D66" s="186" t="n"/>
      <c r="E66" s="186" t="inlineStr">
        <is>
          <t>CYP 2C9 poor metabolizer</t>
        </is>
      </c>
      <c r="F66" s="186" t="inlineStr">
        <is>
          <t>การใช้วิตามิน E ร่วมด้วย</t>
        </is>
      </c>
      <c r="G66" s="186" t="inlineStr">
        <is>
          <t>ใช้ Phenobarbital ร่วมด้วย</t>
        </is>
      </c>
      <c r="H66" s="186" t="inlineStr">
        <is>
          <t>ใช้ etoricoxib ร่วมด้วย</t>
        </is>
      </c>
      <c r="I66" s="188" t="inlineStr">
        <is>
          <t>…..</t>
        </is>
      </c>
      <c r="J66" s="185" t="n">
        <v>1</v>
      </c>
      <c r="K66" s="186" t="inlineStr">
        <is>
          <t>✅ คำตอบที่ถูกต้อง: ข้อ ก. CYP 2C9 poor metabolizer
🎯 ทำไมข้อนี้ถึงถูก:
ภาวะ CYP2C9 poor metabolizer ทำให้ความสามารถในการสลาย S-warfarin ลดลงอย่างมาก ส่งผลให้ระดับยา Warfarin ในเลือดสะสมสูงขึ้น ค่า INR สูงเกินเป้าหมาย และเพิ่มความเสี่ยงต่อการเกิดภาวะเลือดออก (Bleeding) ไม่ใช่ภาวะลิ่มเลือดอุดตัน ในทางตรงกันข้าม ปัจจัยที่ทำให้เกิดภาวะลิ่มเลือดอุดตัน (Thrombosis) คือการใช้ยาที่เป็นเอนไซม์ Inducer เช่น Phenobarbital ซึ่งเร่งการทำลาย Warfarin ทำให้ระดับยาลดลงและค่า INR ต่ำกว่าเป้าหมาย
🔍 ข้ออื่นผิดเพราะอะไร:
• ข้อ ข.: การใช้วิตามิน E ร่วมด้วยในขนาดสูงมีฤทธิ์ยับยั้งการทำงานของเกล็ดเลือดและขัดขวางการแข็งตัวของเลือด จึงเพิ่มความเสี่ยงต่อการเกิดเลือดออก ไม่ใช่ Thrombosis
• ข้อ ค.: ใช้ Phenobarbital ร่วมด้วย เป็นตัวเร่งเอนไซม์ (Potent CYP inducer) ที่เพิ่มการสลายตัวของ Warfarin ทำให้ระดับยาในกระแสเลือดลดลงอย่างรวดเร็ว ค่า INR ลดลงต่ำกว่าเป้าหมายการรักษา ส่งผลให้เกิดภาวะลิ่มเลือดอุดตัน (Thrombosis) ได้จริงทางคลินิก
• ข้อ ง.: ใช้ etoricoxib ร่วมด้วย เป็นยาต้านการอักเสบกลุ่ม COX-2 inhibitor ที่อาจยับยั้งการขจัดยา Warfarin เล็กน้อยและเพิ่มความเสี่ยงต่อการเกิดแผลเลือดออกในทางเดินอาหาร
• ข้อ จ.: ตัวเลือกลวงที่ไม่มีข้อมูลในข้อสอบจริง</t>
        </is>
      </c>
      <c r="L66" s="186" t="n"/>
      <c r="M66" s="186" t="inlineStr">
        <is>
          <t>2. Cardiovascular</t>
        </is>
      </c>
      <c r="N66" s="186" t="inlineStr">
        <is>
          <t>2.6 Venous Thromboembolism &amp; Anticoagulation</t>
        </is>
      </c>
      <c r="O66" s="185" t="inlineStr">
        <is>
          <t>Clinic</t>
        </is>
      </c>
      <c r="P66" s="186" t="inlineStr">
        <is>
          <t>ข้อ 6 (PLE_CC1_2555 Day 1.md)</t>
        </is>
      </c>
      <c r="Q66" s="185" t="inlineStr">
        <is>
          <t>ข้อสอบจริง</t>
        </is>
      </c>
      <c r="R66" s="185" t="inlineStr">
        <is>
          <t>2555</t>
        </is>
      </c>
      <c r="S66" s="185" t="inlineStr">
        <is>
          <t>CASE-CVD-2555-WARFARIN-01</t>
        </is>
      </c>
    </row>
    <row r="67" ht="24" customHeight="1" s="49">
      <c r="A67" s="187" t="n">
        <v>65</v>
      </c>
      <c r="B67" s="186" t="inlineStr">
        <is>
          <t>ผู้ป่วยได้รับยา Warfarin เพื่อรักษาและป้องกันภาวะลิ่มเลือดอุดตัน โดยแพทย์สั่งขนาดยารวม 17.5 mg ต่อสัปดาห์ ให้รับประทานยาขนาดเท่ากันทุกวัน ในโรงพยาบาลมียา Warfarin ขนาดเม็ด 3 mg และ 5 mg และต้องจ่ายยาสำหรับระยะเวลา 4 สัปดาห์</t>
        </is>
      </c>
      <c r="C67" s="186" t="inlineStr">
        <is>
          <t>เภสัชกรควรจ่ายยา Warfarin เม็ดขนาด 3 mg และ 5 mg อย่างละกี่เม็ดเพื่อให้ผู้ป่วยรับประทานยาได้ตามแผนการรักษา 17.5 mg ต่อสัปดาห์ (วันละ 2.5 mg) เป็นเวลา 4 สัปดาห์</t>
        </is>
      </c>
      <c r="D67" s="186" t="n"/>
      <c r="E67" s="186" t="inlineStr">
        <is>
          <t>Warfarin 5 mg จำนวน 14 เม็ด (รับประทานครั้งละ 1/2 เม็ด วันละ 1 ครั้ง)</t>
        </is>
      </c>
      <c r="F67" s="186" t="inlineStr">
        <is>
          <t>Warfarin 3 mg จำนวน 10 เม็ด และ Warfarin 5 mg จำนวน 8 เม็ด</t>
        </is>
      </c>
      <c r="G67" s="186" t="inlineStr">
        <is>
          <t>Warfarin 3 mg จำนวน 20 เม็ด และ Warfarin 5 mg จำนวน 2 เม็ด</t>
        </is>
      </c>
      <c r="H67" s="186" t="inlineStr">
        <is>
          <t>Warfarin 3 mg จำนวน 28 เม็ด</t>
        </is>
      </c>
      <c r="I67" s="188" t="inlineStr">
        <is>
          <t>Warfarin 5 mg จำนวน 28 เม็ด</t>
        </is>
      </c>
      <c r="J67" s="185" t="n">
        <v>1</v>
      </c>
      <c r="K67" s="186" t="inlineStr">
        <is>
          <t>✅ คำตอบที่ถูกต้อง: ข้อ ก. Warfarin 5 mg จำนวน 14 เม็ด (รับประทานครั้งละ 1/2 เม็ด วันละ 1 ครั้ง)
🎯 ทำไมข้อนี้ถึงถูก:
ผู้ป่วยต้องได้รับยาวาร์ฟารินขนาด 17.5 mg ต่อสัปดาห์ และต้องการรับประทานขนาดยาเท่ากันทุกวัน คือวันละ 2.5 mg (17.5 หาร 7 = 2.5 mg/day) การจ่ายยาที่สะดวกและลดความสับสนที่สุดสำหรับระยะเวลา 4 สัปดาห์ (28 วัน) คือจ่าย Warfarin 5 mg จำนวน 14 เม็ด แล้วให้ผู้ป่วยหักแบ่งรับประทานครั้งละ 1/2 เม็ด (2.5 mg) วันละ 1 ครั้ง
🔍 ข้ออื่นผิดเพราะอะไร:
• ข้อ ข.: มีความซับซ้อนในการบริหารยาหรือคำนวณขนาดยาไม่ตรงกับความต้องการรวม 70 mg ใน 4 สัปดาห์
• ข้อ ค.: (Warfarin 3 mg จำนวน 20 เม็ด และ Warfarin 5 mg จำนวน 2 เม็ด): ไม่ใช่คำตอบที่ถูกต้องตามแนวทางเวชปฏิบัติและหลักวิชาการทางเภสัชกรรมสำหรับกรณีนี้
• ข้อ ง.: (Warfarin 3 mg จำนวน 28 เม็ด): ไม่ใช่คำตอบที่ถูกต้องตามแนวทางเวชปฏิบัติและหลักวิชาการทางเภสัชกรรมสำหรับกรณีนี้
• ข้อ จ.: Warfarin 5 mg จำนวน 28 เม็ด จะทำให้ผู้ป่วยได้รับยาวันละ 5 mg (35 mg/สัปดาห์) ซึ่งเกินขนาดที่แพทย์สั่งจ่ายถึงสองเท่า</t>
        </is>
      </c>
      <c r="L67" s="186" t="n"/>
      <c r="M67" s="186" t="inlineStr">
        <is>
          <t>2. Cardiovascular</t>
        </is>
      </c>
      <c r="N67" s="186" t="inlineStr">
        <is>
          <t>2.6 Venous Thromboembolism &amp; Anticoagulation</t>
        </is>
      </c>
      <c r="O67" s="185" t="inlineStr">
        <is>
          <t>Clinic</t>
        </is>
      </c>
      <c r="P67" s="186" t="inlineStr">
        <is>
          <t>ข้อ 7 (PLE_CC1_2555 Day 1.md)</t>
        </is>
      </c>
      <c r="Q67" s="185" t="inlineStr">
        <is>
          <t>ข้อสอบจริง</t>
        </is>
      </c>
      <c r="R67" s="185" t="inlineStr">
        <is>
          <t>2555</t>
        </is>
      </c>
      <c r="S67" s="185" t="inlineStr">
        <is>
          <t>CASE-CVD-2555-WARFARIN-01</t>
        </is>
      </c>
    </row>
    <row r="68" ht="24" customHeight="1" s="49">
      <c r="A68" s="187" t="n">
        <v>66</v>
      </c>
      <c r="B68" s="186" t="n"/>
      <c r="C68" s="186" t="inlineStr">
        <is>
          <t>กรณีศึกษาผู้ป่วยชายมีอาการปวดเค้นหน้าอก เหงื่อออก ใจสั่น อม ISDN ใต้ลิ้นไป 1 เม็ดไม่ดีขึ้น จึงไปโรงพยาบาล ระหว่างทางอมเพิ่มอีก 2 เม็ด แพทย์วินิจฉัยว่าเป็น Acute MI การตรวจทางห้องปฏิบัติการใดที่ช่วยยืนยันการวินิจฉัยภาวะ MI ได้ชัดเจนที่สุด</t>
        </is>
      </c>
      <c r="D68" s="186" t="n"/>
      <c r="E68" s="186" t="inlineStr">
        <is>
          <t>Cardiac enzyme (Troponin T/I, CK-MB)</t>
        </is>
      </c>
      <c r="F68" s="186" t="inlineStr">
        <is>
          <t>Cardiac enzyme</t>
        </is>
      </c>
      <c r="G68" s="186" t="inlineStr">
        <is>
          <t>คลื่นไฟฟ้าหัวใจ</t>
        </is>
      </c>
      <c r="H68" s="186" t="inlineStr">
        <is>
          <t>ตรวจตับ</t>
        </is>
      </c>
      <c r="I68" s="188" t="inlineStr">
        <is>
          <t>ดูอาการเจ็บหน้ำอก</t>
        </is>
      </c>
      <c r="J68" s="185" t="n">
        <v>1</v>
      </c>
      <c r="K68" s="186" t="inlineStr">
        <is>
          <t>✅ คำตอบที่ถูกต้อง: ข้อ ก. Cardiac enzyme (Troponin T/I, CK-MB)
🎯 ทำไมข้อนี้ถึงถูก:
ตามคำจำกัดความจากลของภาวะกล้ามเนื้อหัวใจตาย (Universal Definition of Myocardial Infarction) การวินิจฉัยยืนยันการตายของเซลล์กล้ามเนื้อหัวใจจำเป็นต้องตรวจพบการเพิ่มขึ้นและ/หรือลดลงของระดับ Cardiac Biomarkers โดยเฉพาะ Cardiac Troponin (cTnI หรือ cTnT) ที่มีความจำเพาะและความไวสูงสุดต่อการบาดเจ็บของกล้ามเนื้อหัวใจ ร่วมกับหลักฐานทางคลินิกของการขาดเลือด
🔍 ข้ออื่นผิดเพราะอะไร:
• ข้อ ข.: Cardiac enzyme แบบไม่ระบุชนิด ไม่ชัดเจนเท่ากับการระบุชื่อ Troponin T/I หรือ CK-MB ซึ่งเป็นเอนไซม์มาตรฐานจากลในการยืนยันรอยโรคกล้ามเนื้อหัวใจ
• ข้อ ค.: คลื่นไฟฟ้าหัวใจ (EKG) มีความสำคัญในการวินิจฉัยแยกโรค STEMI แต่ในผู้ป่วย Non-ST elevation MI (NSTEMI) คลื่นไฟฟ้าหัวใจอาจแสดงเพียง ST-depression, T-wave inversion หรืออาจปกติได้ จึงต้องอาศัย Cardiac troponin ในการยืนยันการตายของกล้ามเนื้อหัวใจเสมอ
• ข้อ ง.: ตรวจตับ (Liver function test) เช่น AST แม้ในอดีตจะเคยใช้ตรวจ แต่ไม่มีความจำเพาะต่อกล้ามเนื้อหัวใจและไม่ใช้ในการวินิจฉัยภาวะ MI อีกต่อไป
• ข้อ จ.: ดูอาการเจ็บหน้ำอก เป็นเพียงอาการทางคลินิกเริ่มต้นที่นำผู้ป่วยมาโรงพยาบาล แต่ไม่สามารถใช้ยืนยันการตายของเซลล์กล้ามเนื้อหัวใจได้อย่างแน่ชัดเนื่องจากอาการเจ็บหน้ำอกอาจเกิดจากสาเหตุอื่นที่ไม่ใช่หัวใจได้</t>
        </is>
      </c>
      <c r="L68" s="186" t="n"/>
      <c r="M68" s="186" t="inlineStr">
        <is>
          <t>2. Cardiovascular</t>
        </is>
      </c>
      <c r="N68" s="186" t="inlineStr">
        <is>
          <t>Hypertension</t>
        </is>
      </c>
      <c r="O68" s="185" t="inlineStr">
        <is>
          <t>Clinic</t>
        </is>
      </c>
      <c r="P68" s="186" t="inlineStr">
        <is>
          <t>ข้อ 8 (PLE_CC1_2554 SET2.md)</t>
        </is>
      </c>
      <c r="Q68" s="185" t="inlineStr">
        <is>
          <t>ข้อสอบจริง</t>
        </is>
      </c>
      <c r="R68" s="185" t="inlineStr">
        <is>
          <t>2554</t>
        </is>
      </c>
      <c r="S68" s="185" t="n"/>
    </row>
    <row r="69" ht="24" customHeight="1" s="49">
      <c r="A69" s="187" t="n">
        <v>67</v>
      </c>
      <c r="B69" s="186" t="n"/>
      <c r="C69" s="186" t="inlineStr">
        <is>
          <t>ข้อใดไม่ใช่ฤทธิ์ pleiotropic effect ของยากลุ่ม statins</t>
        </is>
      </c>
      <c r="D69" s="186" t="n"/>
      <c r="E69" s="186" t="inlineStr">
        <is>
          <t>anti-inflammatory</t>
        </is>
      </c>
      <c r="F69" s="186" t="inlineStr">
        <is>
          <t>ยับยั้งการเกาะกลุ่มของเกล็ดเลือด</t>
        </is>
      </c>
      <c r="G69" s="186" t="inlineStr">
        <is>
          <t>ป้องกันการเกิด oxidized LDL</t>
        </is>
      </c>
      <c r="H69" s="186" t="inlineStr">
        <is>
          <t>ยับยั้งการนากลูโคสเข้าเซลล์</t>
        </is>
      </c>
      <c r="I69" s="188" t="inlineStr">
        <is>
          <t>เพิ่มความแข็งแรงของผนังหลอดเลือด and drugs treatment.รศ.นพ.อัษฎาตียพันธ์ 9 มิ.ย. 2551. ไขมันที่สาคัญในร่างกายมนุษย์. โคเลสเตอรอล (cholesterol) ไตรกลีเซอไรด์ (triglyceride) ฟอสโฟไลปิด (phospholipid) 106.ข้อใดคือ LDL goal ของผู้ป่วยรายนี้</t>
        </is>
      </c>
      <c r="J69" s="185" t="n">
        <v>3</v>
      </c>
      <c r="K69" s="186" t="inlineStr">
        <is>
          <t>✅ คำตอบที่ถูกต้อง: ข้อ ค. ยับยั้งการนากลูโคสเข้าเซลล์
🎯 ทำไมข้อนี้ถึงถูก:
การยับยั้งการนำกลูโคสเข้าเซลล์ไม่ใช่ผลดีหรือ pleiotropic effect ของ statins ในทางตรงกันข้าม ยากลุ่ม statins อาจมีผลข้างเคียงเล็กน้อยทำให้ระดับน้ำตาลในเลือดสูงขึ้นหรือเพิ่มความเสี่ยงเบาหวานชนิดที่ 2 จากการลดการหลั่งอินซูลินและลดความไวต่ออินซูลิน ไม่ใช่ฤทธิ์ทางบวกที่มุ่งหวังในการปกป้องหลอดเลือด
🔍 ข้ออื่นผิดเพราะอะไร:
• ข้อ ก.: anti-inflammatory เป็น pleiotropic effect ที่สำคัญอย่างยิ่งของ statins โดยช่วยลดการสร้างสารก่อการอักเสบและลดระดับ high-sensitivity C-reactive protein (hs-CRP) ทำให้ atherosclerotic plaque มีความเสถียร
• ข้อ ข.: ยับยั้งการเกาะกลุ่มของเกล็ดเลือด เป็นหนึ่งใน pleiotropic effects ที่ได้รับการยอมรับ โดย statins ช่วยปรับสมดุลการหลั่ง nitric oxide และลด thromboxane A2 ส่งผลให้ลด platelet activation และ platelet aggregation
• ข้อ ค.: ป้องกันการเกิด oxidized LDL จัดเป็น pleiotropic effect โดย statins มีฤทธิ์ antioxidant ช่วยยับยั้งการเกิด reactive oxygen species (ROS) จึงลดการเกิด oxidation ของอนุภาค LDL ซึ่งเป็นต้นเหตุสำคัญของ macrophage foam cell formation
• ข้อ จ.: เพิ่มความแข็งแรงของผนังหลอดเลือด เป็น pleiotropic effect ผ่านการฟื้นฟูการทำงานของเยื่อบุหลอดเลือด (endothelial function) เพิ่ม endothelial nitric oxide synthase (eNOS) และยับยั้ง matrix metalloproteinases (MMPs) ทำให้ fibrous cap ของ plaque แข็งแรงขึ้น</t>
        </is>
      </c>
      <c r="L69" s="186" t="n"/>
      <c r="M69" s="186" t="inlineStr">
        <is>
          <t>2. Cardiovascular</t>
        </is>
      </c>
      <c r="N69" s="186" t="inlineStr">
        <is>
          <t>Dyslipidemias</t>
        </is>
      </c>
      <c r="O69" s="185" t="inlineStr">
        <is>
          <t>Clinic</t>
        </is>
      </c>
      <c r="P69" s="186" t="inlineStr">
        <is>
          <t>ข้อ 2002 (PLE_CC1_2554 SET2.md)</t>
        </is>
      </c>
      <c r="Q69" s="185" t="inlineStr">
        <is>
          <t>ข้อสอบจริง</t>
        </is>
      </c>
      <c r="R69" s="185" t="inlineStr">
        <is>
          <t>2554</t>
        </is>
      </c>
      <c r="S69" s="185" t="n"/>
    </row>
    <row r="70" ht="24" customHeight="1" s="49">
      <c r="A70" s="187" t="n">
        <v>68</v>
      </c>
      <c r="B70" s="186" t="inlineStr">
        <is>
          <t>ผู้ป่วยชายไทยคู่ อายุ 49 ปี มีโรคประจำตัวคือ โรคปอดอุดกั้นเรื้อรัง (COPD) ยังสูบบุหรี่และดื่มสุราเป็นประจำ มีประวัติแพ้ยากลุ่ม Sulfa ยาประจำคือ Berodual พ่น ผลตรวจร่างกาย: BP 150/95 mmHg, HR 70 bpm ผลเลือด: Na 138 mmol/L, K 5.6 mmol/L, BUN 17 mg/dL, SCr 0.8 mg/dL แพทย์วินิจฉัยว่าเป็นโรคความดันโลหิตสูงร่วมด้วย</t>
        </is>
      </c>
      <c r="C70" s="186" t="inlineStr">
        <is>
          <t>ข้อใดคือปัจจัยเสี่ยงในการเกิดโรคความดันโลหิตสูงของผู้ป่วยรายนี้</t>
        </is>
      </c>
      <c r="D70" s="186" t="n"/>
      <c r="E70" s="186" t="inlineStr">
        <is>
          <t>โรคประจำตัว</t>
        </is>
      </c>
      <c r="F70" s="186" t="inlineStr">
        <is>
          <t>ยาที่ใช้ประจำ</t>
        </is>
      </c>
      <c r="G70" s="186" t="inlineStr">
        <is>
          <t>สูบบุหรี่</t>
        </is>
      </c>
      <c r="H70" s="186" t="inlineStr">
        <is>
          <t>อายุ</t>
        </is>
      </c>
      <c r="I70" s="188" t="inlineStr">
        <is>
          <t>ทุกข้อที่กล่าวมาล้วนเป็นปัจจัยเสี่ยง</t>
        </is>
      </c>
      <c r="J70" s="185" t="n">
        <v>1</v>
      </c>
      <c r="K70" s="186" t="inlineStr">
        <is>
          <t>✅ คำตอบที่ถูกต้อง: ข้อ ก. ทุกข้อที่กล่าวมาล้วนเป็นปัจจัยเสี่ยง
🎯 ทำไมข้อนี้ถึงถูก:
ทุกปัจจัยที่ระบุล้วนเป็นปัจจัยเสี่ยงต่อการเกิดความดันโลหิตสูง ได้แก่ อายุที่มากขึ้นทำให้หลอดเลือดแดงแข็งตัวและสูญเสียความยืดหยุ่น การสูบบุหรี่ที่มีสารนิโคตินกระตุ้นระบบประสาทซิมพาเทติก โรคประจำตัวเช่น เบาหวาน โรคไตเรื้อรัง หรือภาวะหยุดหายใจขณะหลับ และยาประจำตัวหลายชนิดที่ทำให้ความดันโลหิตสูงขึ้น
🔍 ข้ออื่นผิดเพราะอะไร:
• ข้อ ก.: โรคประจำตัว เช่น โรคเบาหวาน โรคไตเรื้อรัง ภาวะอ้วนลงพุง หรือ Primary Aldosteronism ล้วนกระตุ้นกลไก renin-angiotensin-aldosterone system และ vascular remodeling ก่อให้เกิดความดันโลหิตสูง แต่ยังมีปัจจัยอื่นในตัวเลือกที่ถูกต้องร่วมด้วย
• ข้อ ข.: ยาที่ใช้ประจำ เช่น ยากลุ่ม NSAIDs, Corticosteroids, ยาคุมกำเนิดฮอร์โมนรวม, ยาลดน้ำมูกกลุ่ม Sympathomimetics สามารถเหนี่ยวนำให้เกิด Secondary hypertension ได้ชัดเจน แต่ไม่ใช่ปัจจัยเสี่ยงเพียงข้อเดียว
• ข้อ ค.: การสูบบุหรี่ มีสารนิโคตินที่กระตุ้นการหลั่ง Catecholamines ทำให้หลอดเลือดหดเกร็งเฉียบพลันและทำลายเยื่อบุหลอดเลือดเรื้อรัง แต่ข้ออื่นก็เป็นปัจจัยเสี่ยงเช่นกัน
• ข้อ ง.: อายุที่เพิ่มขึ้น สัมพันธ์กับ arterial stiffness หรือการแข็งตัวของหลอดเลือดแดงใหญ่ตามวัย ทำให้เกิด Isolated Systolic Hypertension อย่างไรก็ตามทุกตัวเลือกล้วนเป็นปัจจัยเสี่ยง</t>
        </is>
      </c>
      <c r="L70" s="186" t="n"/>
      <c r="M70" s="186" t="inlineStr">
        <is>
          <t>2. Cardiovascular</t>
        </is>
      </c>
      <c r="N70" s="186" t="inlineStr">
        <is>
          <t>2.1 Hypertension</t>
        </is>
      </c>
      <c r="O70" s="185" t="inlineStr">
        <is>
          <t>Clinic</t>
        </is>
      </c>
      <c r="P70" s="186" t="inlineStr">
        <is>
          <t>ข้อ 1 (PLE_CC1_Practice_Exam.md)</t>
        </is>
      </c>
      <c r="Q70" s="185" t="inlineStr">
        <is>
          <t>ข้อสอบจริง</t>
        </is>
      </c>
      <c r="R70" s="185" t="inlineStr">
        <is>
          <t>2558</t>
        </is>
      </c>
      <c r="S70" s="185" t="inlineStr">
        <is>
          <t>CASE-CVD-COPD-HTN-49YO</t>
        </is>
      </c>
    </row>
    <row r="71" ht="24" customHeight="1" s="49">
      <c r="A71" s="187" t="n">
        <v>69</v>
      </c>
      <c r="B71" s="186" t="inlineStr">
        <is>
          <t>ผู้ป่วยชายไทยคู่ อายุ 49 ปี มีโรคประจำตัวคือ โรคปอดอุดกั้นเรื้อรัง (COPD) ยังสูบบุหรี่และดื่มสุราเป็นประจำ มีประวัติแพ้ยากลุ่ม Sulfa ยาประจำคือ Berodual พ่น ผลตรวจร่างกาย: BP 150/95 mmHg, HR 70 bpm ผลเลือด: Na 138 mmol/L, K 5.6 mmol/L, BUN 17 mg/dL, SCr 0.8 mg/dL แพทย์วินิจฉัยว่าเป็นโรคความดันโลหิตสูงร่วมด้วย</t>
        </is>
      </c>
      <c r="C71" s="186" t="inlineStr">
        <is>
          <t>ระดับความดันโลหิตเป้าหมายของผู้ป่วยรายนี้คือเท่าใดตามแนวทางเวชปฏิบัติมาตรฐาน</t>
        </is>
      </c>
      <c r="D71" s="186" t="n"/>
      <c r="E71" s="186" t="inlineStr">
        <is>
          <t>120/80 mmHg</t>
        </is>
      </c>
      <c r="F71" s="186" t="inlineStr">
        <is>
          <t>130/80 mmHg</t>
        </is>
      </c>
      <c r="G71" s="186" t="inlineStr">
        <is>
          <t>130/90 mmHg</t>
        </is>
      </c>
      <c r="H71" s="186" t="inlineStr">
        <is>
          <t>140/80 mmHg</t>
        </is>
      </c>
      <c r="I71" s="188" t="inlineStr">
        <is>
          <t>140/90 mmHg</t>
        </is>
      </c>
      <c r="J71" s="185" t="n">
        <v>1</v>
      </c>
      <c r="K71" s="186" t="inlineStr">
        <is>
          <t>✅ คำตอบที่ถูกต้อง: ข้อ ก. 130/80 mmHg
🎯 ทำไมข้อนี้ถึงถูก:
ตามแนวทางเวชปฏิบัติ 2017 ACC/AHA Hypertension Guideline และแนวทางการรักษาโรคความดันโลหิตสูงแห่งประเทศไทย พ.ศ. 2562 ระดับความดันโลหิตเป้าหมายสำหรับผู้ป่วยความดันโลหิตสูงทั่วไปที่มีความเสี่ยงต่อโรคหลอดเลือดหัวใจ หรือมีโรคร่วม เช่น เบาหวาน หรือโรคไต คือน้อยกว่า 130/80 mmHg เพื่อการป้องกันหลอดเลือดหัวใจและสมองอย่างมีประสิทธิภาพ
🔍 ข้ออื่นผิดเพราะอะไร:
• ข้อ ก.: 120/80 mmHg เป็นระดับความดันโลหิตปกติ (Normal BP) ในเกณฑ์วินิจฉัย แต่ไม่ใช่เป้าหมายมาตรฐานจากลทั่วไปเนื่องจากการลดความดันต่ำเกินไปอาจเพิ่มความเสี่ยงต่อภาวะความดันตกขณะเปลี่ยนท่า (orthostatic hypotension) หรือไตขาดเลือด
• ข้อ ค.: 130/90 mmHg ไม่ใช่เป้าหมายที่ถูกต้อง เนื่องจากค่า Diastolic Blood Pressure (DBP) ยังสูงเกินเกณฑ์เป้าหมายมาตรฐานที่กำหนดไว้ไม่เกิน 80 mmHg
• ข้อ ง.: 140/80 mmHg เป็นเป้าหมายที่ยังยอมรับได้ในผู้สูงอายุกลุ่มเปราะบาง (frail elderly) แต่ไม่ใช่เป้าหมายมาตรฐานที่ทันสมัยสำหรับผู้ป่วยทั่วไปตามเกณฑ์ 130/80 mmHg
• ข้อ จ.: 140/90 mmHg เป็นเป้าหมายแบบดั้งเดิมตามแนวทาง JNC 7/8 ในอดีต แต่แนวทางเวชปฏิบัติยุคปัจจุบันได้ปรับเป้าหมายลดลงมาที่น้อยกว่า 130/80 mmHg เพื่อประโยชน์สูงสุดในการลดอุบัติการณ์อัมพฤกษ์อัมพาตและกล้ามเนื้อหัวใจขาดเลือด</t>
        </is>
      </c>
      <c r="L71" s="186" t="n"/>
      <c r="M71" s="186" t="inlineStr">
        <is>
          <t>2. Cardiovascular</t>
        </is>
      </c>
      <c r="N71" s="186" t="inlineStr">
        <is>
          <t>2.1 Hypertension</t>
        </is>
      </c>
      <c r="O71" s="185" t="inlineStr">
        <is>
          <t>Clinic</t>
        </is>
      </c>
      <c r="P71" s="186" t="inlineStr">
        <is>
          <t>ข้อ 5 (PLE_CC1_Practice_Exam.md)</t>
        </is>
      </c>
      <c r="Q71" s="185" t="inlineStr">
        <is>
          <t>ข้อสอบจริง</t>
        </is>
      </c>
      <c r="R71" s="185" t="inlineStr">
        <is>
          <t>2558</t>
        </is>
      </c>
      <c r="S71" s="185" t="inlineStr">
        <is>
          <t>CASE-CVD-COPD-HTN-49YO</t>
        </is>
      </c>
    </row>
    <row r="72" ht="24" customHeight="1" s="49">
      <c r="A72" s="187" t="n">
        <v>70</v>
      </c>
      <c r="B72" s="186" t="inlineStr">
        <is>
          <t>ผู้ป่วยชายไทยคู่ อายุ 49 ปี มีโรคประจำตัวคือ โรคปอดอุดกั้นเรื้อรัง (COPD) ยังสูบบุหรี่และดื่มสุราเป็นประจำ มีประวัติแพ้ยากลุ่ม Sulfa ยาประจำคือ Berodual พ่น ผลตรวจร่างกาย: BP 150/95 mmHg, HR 70 bpm ผลเลือด: Na 138 mmol/L, K 5.6 mmol/L, BUN 17 mg/dL, SCr 0.8 mg/dL แพทย์วินิจฉัยว่าเป็นโรคความดันโลหิตสูงร่วมด้วย</t>
        </is>
      </c>
      <c r="C72" s="186" t="inlineStr">
        <is>
          <t>ยาลดความดันโลหิตในข้อใดมีความเหมาะสมและปลอดภัยที่สุดในการเริ่มใช้ในผู้ป่วยรายนี้</t>
        </is>
      </c>
      <c r="D72" s="186" t="n"/>
      <c r="E72" s="186" t="inlineStr">
        <is>
          <t>Calcium channel blockers</t>
        </is>
      </c>
      <c r="F72" s="186" t="inlineStr">
        <is>
          <t>ACEIs</t>
        </is>
      </c>
      <c r="G72" s="186" t="inlineStr">
        <is>
          <t>Alpha-adrenergic antagonists</t>
        </is>
      </c>
      <c r="H72" s="186" t="inlineStr">
        <is>
          <t>Beta-adrenergic antagonists</t>
        </is>
      </c>
      <c r="I72" s="188" t="inlineStr">
        <is>
          <t>Direct vasodilators</t>
        </is>
      </c>
      <c r="J72" s="185" t="n">
        <v>3</v>
      </c>
      <c r="K72" s="186" t="inlineStr">
        <is>
          <t>✅ คำตอบที่ถูกต้อง: ข้อ ก. Calcium channel blockers
🎯 ทำไมข้อนี้ถึงถูก:
โครงสร้างแกนกลางที่เป็น 1,4-dihydropyridine ring (เช่น Amlodipine, Nifedipine) มีวงแหวน pyridine ที่มีหมู่ alkyl ester ที่ตำแหน่ง C3 และ C5 ร่วมกับวงแหวน phenyl ที่ตำแหน่ง C4 จัดเป็นลักษณะเฉพาะของยากลุ่ม Calcium Channel Blockers (Dihydropyridine CCBs) ซึ่งออกฤทธิ์ปิดกั้น L-type calcium channels ในกล้ามเนื้อเรียบหลอดเลือด
🔍 ข้ออื่นผิดเพราะอะไร:
• ข้อ ข.: ACEIs มีโครงสร้างหลักเลียนแบบ C-terminal peptide sequence ประกอบด้วย carboxyl group, zinc-binding ligand (carboxyl, sulfhydryl ใน captopril, หรือ phosphinyl ใน fosinopril) และ proline ring หรือ heterocyclic amino acid
• ข้อ ค.: Alpha-adrenergic antagonists (เช่น Prazosin, Doxazosin) มีโครงสร้างหลักเป็น Quinazoline ring เชื่อมต่อกับ Piperazine moiety และ Furan/Acyl derivatives
• ข้อ ง.: Beta-adrenergic antagonists (Beta-blockers) มีโครงสร้างแกนกลางเป็น Aryloxypropanolamine (เช่น Propranolol, Atenolol) หรือ Arylethanolamine
• ข้อ จ.: Direct vasodilators (เช่น Hydralazine) มีโครงสร้างเป็น Phthalazine ring ที่มีหมู่ Hydrazine เกาะโดยตรง ไม่ใช่วงแหวน dihydropyridine</t>
        </is>
      </c>
      <c r="L72" s="186" t="n"/>
      <c r="M72" s="186" t="inlineStr">
        <is>
          <t>2. Cardiovascular</t>
        </is>
      </c>
      <c r="N72" s="186" t="inlineStr">
        <is>
          <t>2.1 Hypertension</t>
        </is>
      </c>
      <c r="O72" s="185" t="inlineStr">
        <is>
          <t>Clinic</t>
        </is>
      </c>
      <c r="P72" s="186" t="inlineStr">
        <is>
          <t>ข้อ 7 (PLE_CC1_Practice_Exam.md)</t>
        </is>
      </c>
      <c r="Q72" s="185" t="inlineStr">
        <is>
          <t>ข้อสอบจริง</t>
        </is>
      </c>
      <c r="R72" s="185" t="inlineStr">
        <is>
          <t>2558</t>
        </is>
      </c>
      <c r="S72" s="185" t="inlineStr">
        <is>
          <t>CASE-CVD-COPD-HTN-49YO</t>
        </is>
      </c>
    </row>
    <row r="73" ht="24" customHeight="1" s="49">
      <c r="A73" s="187" t="n">
        <v>71</v>
      </c>
      <c r="B73" s="186" t="inlineStr">
        <is>
          <t>ผู้ป่วยชายไทยคู่ อายุ 49 ปี มีโรคประจำตัวคือ โรคปอดอุดกั้นเรื้อรัง (COPD) ยังสูบบุหรี่และดื่มสุราเป็นประจำ มีประวัติแพ้ยากลุ่ม Sulfa ยาประจำคือ Berodual พ่น ผลตรวจร่างกาย: BP 150/95 mmHg, HR 70 bpm ผลเลือด: Na 138 mmol/L, K 5.6 mmol/L, BUN 17 mg/dL, SCr 0.8 mg/dL แพทย์วินิจฉัยว่าเป็นโรคความดันโลหิตสูงร่วมด้วย</t>
        </is>
      </c>
      <c r="C73" s="186" t="inlineStr">
        <is>
          <t>ยาลดความดันโลหิตในกลุ่มใดมีข้อห้ามใช้เด็ดขาดในผู้ป่วยที่มีภาวะหลอดเลือดแดงไตตีบทั้งสองข้าง (Bilateral renal artery stenosis)</t>
        </is>
      </c>
      <c r="D73" s="186" t="n"/>
      <c r="E73" s="186" t="inlineStr">
        <is>
          <t>การจำกัดปริมาณโซเดียมในอาหารให้น้อยกว่า 2,300 มก. ต่อวัน</t>
        </is>
      </c>
      <c r="F73" s="186" t="inlineStr">
        <is>
          <t>การรับประทานอาหารแบบ DASH (Dietary Approaches to Stop Hypertension)</t>
        </is>
      </c>
      <c r="G73" s="186" t="inlineStr">
        <is>
          <t>การออกกำลังกายอย่างสม่ำเสมอ</t>
        </is>
      </c>
      <c r="H73" s="186" t="inlineStr">
        <is>
          <t>การจำกัดปริมาณแอลกอัอล์ (ผู้หญิงไม่เกิน 1 ดื่มมาตรฐาน/วัน ผู้ชายไม่เกิน 2 ดื่มมาตรฐาน/วัน)</t>
        </is>
      </c>
      <c r="I73" s="188" t="inlineStr">
        <is>
          <t>การหยุดบุหรี่</t>
        </is>
      </c>
      <c r="J73" s="185" t="n">
        <v>1</v>
      </c>
      <c r="K73" s="186" t="inlineStr">
        <is>
          <t>✅ คำตอบที่ถูกต้อง: ข้อ ก. การรับประทานอาหารแบบ DASH (Dietary Approaches to Stop Hypertension)
🎯 ทำไมข้อนี้ถึงถูก:
การรับประทานอาหารแบบ DASH diet (เน้นผัก ผลไม้ ธัญพืชไม่ขัดสี พืชตระกูลถั่ว ผลิตภัณฑ์นมไขมันต่ำ ลดไขมันอิ่มตัว) มีหลักฐานเชิงประจักษ์ว่าสามารถลดระดับความดันโลหิตตัวบน (SBP) ได้มากที่สุดถึงประมาณ 8-14 mmHg ในผู้ป่วยความดันโลหิตสูง ซึ่งสูงกว่าการจำกัดโซเดียมเดี่ยวๆ หรือการออกกำลังกายเดี่ยวๆ
🔍 ข้ออื่นผิดเพราะอะไร:
• ข้อ ก.: การจำกัดปริมาณโซเดียมในอาหารให้น้อยกว่า 2,300 มก. หรือ 1,500 มก. ต่อวัน สามารถช่วยลด SBP ได้เฉลี่ยประมาณ 5-8 mmHg ซึ่งมีประสิทธิภาพน้อยกว่าการรับประทานอาหารแบบ DASH เต็มรูปแบบ
• ข้อ ค.: การออกกำลังกายแบบแอโรบิกอย่างสม่ำเสมอ (Aerobic exercise 90-150 นาทีต่อสัปดาห์) ช่วยลด SBP ได้ประมาณ 5-8 mmHg แต่ยังน้อยกว่าผลของ DASH diet
• ข้อ ง.: การจำกัดปริมาณเครื่องดื่มแอลกอฮอล์ ช่วยลด SBP ได้ประมาณ 4 mmHg ในผู้ที่ดื่มหนักเป็นประจำ
• ข้อ จ.: การหยุดสูบบุหรี่มีความสำคัญอย่างยิ่งยวดในการลดความเสี่ยงการเกิดโรคหลอดเลือดหัวใจและสมองโดยรวม แต่ไม่มีผลลดระดับความดันโลหิตตัวบนเรื้อรังที่โดดเด่นมากเท่า DASH diet</t>
        </is>
      </c>
      <c r="L73" s="186" t="n"/>
      <c r="M73" s="186" t="inlineStr">
        <is>
          <t>2. Cardiovascular</t>
        </is>
      </c>
      <c r="N73" s="186" t="inlineStr">
        <is>
          <t>2.1 Hypertension</t>
        </is>
      </c>
      <c r="O73" s="185" t="inlineStr">
        <is>
          <t>Clinic</t>
        </is>
      </c>
      <c r="P73" s="186" t="inlineStr">
        <is>
          <t>ข้อ 9 (PLE_CC1_Practice_Exam.md)</t>
        </is>
      </c>
      <c r="Q73" s="185" t="inlineStr">
        <is>
          <t>ข้อสอบจริง</t>
        </is>
      </c>
      <c r="R73" s="185" t="inlineStr">
        <is>
          <t>2558</t>
        </is>
      </c>
      <c r="S73" s="185" t="inlineStr">
        <is>
          <t>CASE-CVD-COPD-HTN-49YO</t>
        </is>
      </c>
    </row>
    <row r="74" ht="24" customHeight="1" s="49">
      <c r="A74" s="187" t="n">
        <v>72</v>
      </c>
      <c r="B74" s="186" t="inlineStr">
        <is>
          <t>ผู้ป่วยชายไทยคู่ อายุ 49 ปี มีโรคประจำตัวคือ โรคปอดอุดกั้นเรื้อรัง (COPD) ยังสูบบุหรี่และดื่มสุราเป็นประจำ มีประวัติแพ้ยากลุ่ม Sulfa ยาประจำคือ Berodual พ่น ผลตรวจร่างกาย: BP 150/95 mmHg, HR 70 bpm ผลเลือด: Na 138 mmol/L, K 5.6 mmol/L, BUN 17 mg/dL, SCr 0.8 mg/dL แพทย์วินิจฉัยว่าเป็นโรคความดันโลหิตสูงร่วมด้วย</t>
        </is>
      </c>
      <c r="C74" s="186" t="inlineStr">
        <is>
          <t>ยาลดความดันโลหิตในกลุ่มใดที่ควรหลีกเลี่ยงในผู้ป่วยรายนี้เนื่องจากโรคประจำตัวปอดอุดกั้นเรื้อรัง (COPD)</t>
        </is>
      </c>
      <c r="D74" s="186" t="n"/>
      <c r="E74" s="186" t="inlineStr">
        <is>
          <t>ACEIs</t>
        </is>
      </c>
      <c r="F74" s="186" t="inlineStr">
        <is>
          <t>ARBs</t>
        </is>
      </c>
      <c r="G74" s="186" t="inlineStr">
        <is>
          <t>Diuretics</t>
        </is>
      </c>
      <c r="H74" s="186" t="inlineStr">
        <is>
          <t>non-DHP CCBs</t>
        </is>
      </c>
      <c r="I74" s="188" t="inlineStr">
        <is>
          <t>Beta-blockers</t>
        </is>
      </c>
      <c r="J74" s="185" t="n">
        <v>1</v>
      </c>
      <c r="K74" s="186" t="inlineStr">
        <is>
          <t>✅ คำตอบที่ถูกต้อง: ข้อ ก. non-DHP CCBs
🎯 ทำไมข้อนี้ถึงถูก:
ยากลุ่ม non-DHP CCBs (ได้แก่ Verapamil และ Diltiazem) มีฤทธิ์กดการบีบตัวของกล้ามเนื้อหัวใจอย่างรุนแรง (potent negative inotropic effect) และชะลอการนำกระแสไฟฟ้าที่ AV node จึงเป็นข้อห้ามใช้เด็ดขาด (contraindicated) ในผู้ป่วย HFrEF เนื่องจากทำให้การทำงานของหัวใจแย่ลงอย่างรุนแรง
🔍 ข้ออื่นผิดเพราะอะไร:
• ข้อ ก.: ACEIs (เช่น Enalapril, Ramipril) ไม่ใช่ข้อห้ามใช้ แต่เป็นยาเสาหลักตัวแรก (foundation therapy) ที่มีหลักฐานทางคลินิกชัดเจนว่าช่วยลดอัตราการเสียชีวิตและลดอัตราการนอนโรงพยาบาลในผู้ป่วย HFrEF
• ข้อ ข.: ARBs (เช่น Candesartan, Valsartan) เป็นยามาตรฐานที่ใช้รักษาผู้ป่วย HFrEF โดยเฉพาะในผู้ที่ไม่สามารถทนผลข้างเคียงเรื่องไอแห้งจากยากลุ่ม ACEIs ได้
• ข้อ ค.: Diuretics (โดยเฉพาะ Loop diuretics เช่น Furosemide) ไม่ใช่ข้อห้ามใช้ แต่เป็นยาที่จำเป็นต้องใช้เพื่อขับน้ำและลดอาการคั่ง (congestion) ในผู้ป่วยหัวใจล้มเหลว
• ข้อ จ.: Beta-blockers ชนิดหลักฐานเชิงประจักษ์ (Evidence-based Beta-blockers: Carvedilol, Bisoprolol, Metoprolol succinate) เป็นยาหลักที่ช่วยลดอัตราการเสียชีวิตในผู้ป่วย HFrEF ที่มีอาการคงที่ (stable HF) แม้ต้องระวังไม่เริ่มยาในขณะที่มี acute decompensated HF ก็ตาม</t>
        </is>
      </c>
      <c r="L74" s="186" t="n"/>
      <c r="M74" s="186" t="inlineStr">
        <is>
          <t>2. Cardiovascular</t>
        </is>
      </c>
      <c r="N74" s="186" t="inlineStr">
        <is>
          <t>2.1 Hypertension</t>
        </is>
      </c>
      <c r="O74" s="185" t="inlineStr">
        <is>
          <t>Clinic</t>
        </is>
      </c>
      <c r="P74" s="186" t="inlineStr">
        <is>
          <t>ข้อ 10 (PLE_CC1_Practice_Exam.md)</t>
        </is>
      </c>
      <c r="Q74" s="185" t="inlineStr">
        <is>
          <t>ข้อสอบจริง</t>
        </is>
      </c>
      <c r="R74" s="185" t="inlineStr">
        <is>
          <t>2558</t>
        </is>
      </c>
      <c r="S74" s="185" t="inlineStr">
        <is>
          <t>CASE-CVD-COPD-HTN-49YO</t>
        </is>
      </c>
    </row>
    <row r="75" ht="24" customHeight="1" s="49">
      <c r="A75" s="187" t="n">
        <v>73</v>
      </c>
      <c r="B75" s="186" t="inlineStr">
        <is>
          <t>ผู้ป่วยหญิงไทย อายุ 60 ปี น้ำหนัก 86 กก. สูง 162 ซม. (BMI 32.8 kg/m2) โรคประจำตัวคือความดันโลหิตสูงและเบาหวาน ได้รับยา Enalapril 10 mg วันละ 2 ครั้ง และ Metformin 500 mg วันละ 2 ครั้ง ตรวจร่างกายพบ BP 138/91 mmHg ผลตรวจระดับไขมัน: Total cholesterol 280 mg/dL, HDL-C 40 mg/dL, Triglyceride 400 mg/dL แพทย์พิจารณาสั่งจ่าย Simvastatin 20 mg วันละ 1 ครั้งก่อนนอน และ Gemfibrozil 300 mg วันละ 2 ครั้งก่อนอาหาร</t>
        </is>
      </c>
      <c r="C75" s="186" t="inlineStr">
        <is>
          <t>ระดับไขมัน LDL-C ของผู้ป่วยรายนี้มีค่าเท่าใดตามสูตรการคำนวณของ Friedewald equation</t>
        </is>
      </c>
      <c r="D75" s="186" t="n"/>
      <c r="E75" s="186" t="inlineStr">
        <is>
          <t>140 mg/dL</t>
        </is>
      </c>
      <c r="F75" s="186" t="inlineStr">
        <is>
          <t>160 mg/dL</t>
        </is>
      </c>
      <c r="G75" s="186" t="inlineStr">
        <is>
          <t>180 mg/dL</t>
        </is>
      </c>
      <c r="H75" s="186" t="inlineStr">
        <is>
          <t>200 mg/dL</t>
        </is>
      </c>
      <c r="I75" s="188" t="inlineStr">
        <is>
          <t>220 mg/dL</t>
        </is>
      </c>
      <c r="J75" s="185" t="n">
        <v>2</v>
      </c>
      <c r="K75" s="186" t="inlineStr">
        <is>
          <t>✅ คำตอบที่ถูกต้อง: ข้อ ก. 160 mg/dL
🎯 ทำไมข้อนี้ถึงถูก:
ตามสมการ Friedewald: LDL-C = Total Cholesterol - HDL-C - (Triglyceride / 5) ในหน่วย mg/dL โดย (Triglyceride / 5) แทนระดับ VLDL-C ซึ่งสูตรนี้ใช้ได้อย่างแม่นยำเมื่อระดับไตรกลีเซอไรด์น้อยกว่า 400 mg/dL
🔍 ข้ออื่นผิดเพราะอะไร:
• ข้อ ก.: 140 mg/dL ไม่สอดคล้องกับผลลัพธ์จากการคำนวณด้วยสูตร Friedewald จากค่า lipid profile มาตรฐานของโจทย์
• ข้อ ค.: 180 mg/dL เป็นค่าที่เกิดจากการลืมหักลบค่า VLDL-C หรือคำนวณสัดส่วนไตรกลีเซอไรด์ผิดพลาด
• ข้อ ง.: 200 mg/dL เป็นค่าที่สูงเกินจริง ซึ่งมักเกิดจากการนำเพียง Total Cholesterol ลบด้วย HDL-C โดยไม่ได้หักลบไตรกลีเซอไรด์ออก
• ข้อ จ.: 220 mg/dL เป็นค่าระดับไขมันรวม (Total Cholesterol) ไม่ใช่ระดับ LDL-C ที่ผ่านการคำนวณ</t>
        </is>
      </c>
      <c r="L75" s="186" t="n"/>
      <c r="M75" s="186" t="inlineStr">
        <is>
          <t>2. Cardiovascular</t>
        </is>
      </c>
      <c r="N75" s="186" t="inlineStr">
        <is>
          <t>2.2 Dyslipidemias</t>
        </is>
      </c>
      <c r="O75" s="185" t="inlineStr">
        <is>
          <t>Clinic</t>
        </is>
      </c>
      <c r="P75" s="186" t="inlineStr">
        <is>
          <t>ข้อ 1 (PLE_CC1_Practice_Exam.md)</t>
        </is>
      </c>
      <c r="Q75" s="185" t="inlineStr">
        <is>
          <t>ข้อสอบจริง</t>
        </is>
      </c>
      <c r="R75" s="185" t="inlineStr">
        <is>
          <t>2558</t>
        </is>
      </c>
      <c r="S75" s="185" t="inlineStr">
        <is>
          <t>CASE-CVD-DYS-DM-60YO</t>
        </is>
      </c>
    </row>
    <row r="76" ht="24" customHeight="1" s="49">
      <c r="A76" s="187" t="n">
        <v>74</v>
      </c>
      <c r="B76" s="186" t="inlineStr">
        <is>
          <t>ผู้ป่วยหญิงไทย อายุ 60 ปี น้ำหนัก 86 กก. สูง 162 ซม. (BMI 32.8 kg/m2) โรคประจำตัวคือความดันโลหิตสูงและเบาหวาน ได้รับยา Enalapril 10 mg วันละ 2 ครั้ง และ Metformin 500 mg วันละ 2 ครั้ง ตรวจร่างกายพบ BP 138/91 mmHg ผลตรวจระดับไขมัน: Total cholesterol 280 mg/dL, HDL-C 40 mg/dL, Triglyceride 400 mg/dL แพทย์พิจารณาสั่งจ่าย Simvastatin 20 mg วันละ 1 ครั้งก่อนนอน และ Gemfibrozil 300 mg วันละ 2 ครั้งก่อนอาหาร</t>
        </is>
      </c>
      <c r="C76" s="186" t="inlineStr">
        <is>
          <t>การสั่งใช้ยา Simvastatin ร่วมกับ Gemfibrozil ในผู้ป่วยรายนี้ มีความเหมาะสมหรือไม่ และควรปรับแผนการรักษาอย่างไร</t>
        </is>
      </c>
      <c r="D76" s="186" t="n"/>
      <c r="E76" s="186" t="inlineStr">
        <is>
          <t>ยับยั้งการดูดซึม cholesterol จากทางเดินอาหาร</t>
        </is>
      </c>
      <c r="F76" s="186" t="inlineStr">
        <is>
          <t>กระตุ้นการทำงานของเอนไซม์ lipolipase</t>
        </is>
      </c>
      <c r="G76" s="186" t="inlineStr">
        <is>
          <t>เพิ่มการสร้าง LDL receptor ที่ตับ</t>
        </is>
      </c>
      <c r="H76" s="186" t="inlineStr">
        <is>
          <t>ยับยั้งกระบวนการ gluconeogenesis ที่ตับ</t>
        </is>
      </c>
      <c r="I76" s="188" t="inlineStr">
        <is>
          <t>เพิ่มการสร้าง VLDL-C จากตับ</t>
        </is>
      </c>
      <c r="J76" s="185" t="n">
        <v>1</v>
      </c>
      <c r="K76" s="186" t="inlineStr">
        <is>
          <t>✅ คำตอบที่ถูกต้อง: ข้อ ก. เพิ่มการสร้าง LDL receptor ที่ตับ
🎯 ทำไมข้อนี้ถึงถูก:
Simvastatin ยับยั้งเอนไซม์ HMG-CoA reductase ทำให้การสังเคราะห์คอเลสเตอรอลในเซลล์ตับลดลง ส่งผลให้ตับตอบสนองด้วยการกระตุ้น transcription factor SREBP-2 เพื่อเพิ่มการแสดงออกและเพิ่มการสร้าง LDL receptors บนผิวเซลล์ตับ (up-regulation of LDL receptors) จึงดึงดูดและกำจัดอนุภาค LDL และ VLDL remnant ออกจากกระแสเลือดเข้าสู่เซลล์ตับได้มากขึ้น
🔍 ข้ออื่นผิดเพราะอะไร:
• ข้อ ก.: ยับยั้งการดูดซึม cholesterol จากทางเดินอาหาร เป็นกลไกการออกฤทธิ์จำเพาะของยา Ezetimibe ผ่านการยับยั้งโปรตีนขนส่ง Niemann-Pick C1-Like 1 (NPC1L1) บริเวณ brush border ของเซลล์เยื่อบุลำไส้เล็ก
• ข้อ ข.: กระตุ้นการทำงานของเอนไซม์ lipoprotein lipase (LPL) เป็นกลไกหลักของยากลุ่ม Fibrates (เช่น Fenofibrate, Gemfibrozil) ผ่านการจับกับนิวเคลียร์รีเซพเตอร์ PPAR-alpha เพื่อเร่งการสลายไตรกลีเซอไรด์
• ข้อ ง.: ยับยั้งกระบวนการ gluconeogenesis ที่ตับ เป็นกลไกการออกฤทธิ์ทางเภสัชวิทยาหลักของยาต้านเบาหวานกลุ่ม Biguanides คือ Metformin ผ่านการกระตุ้น AMPK
• ข้อ จ.: การเพิ่มการสร้าง VLDL-C จากตับ จะยิ่งทำให้ระดับไขมันในเลือดสูงขึ้น ซึ่งตรงข้ามกับผลของ statins ที่ช่วยลดการสังเคราะห์และลดการหลั่ง VLDL ออกจากตับ</t>
        </is>
      </c>
      <c r="L76" s="186" t="n"/>
      <c r="M76" s="186" t="inlineStr">
        <is>
          <t>2. Cardiovascular</t>
        </is>
      </c>
      <c r="N76" s="186" t="inlineStr">
        <is>
          <t>2.2 Dyslipidemias</t>
        </is>
      </c>
      <c r="O76" s="185" t="inlineStr">
        <is>
          <t>Clinic</t>
        </is>
      </c>
      <c r="P76" s="186" t="inlineStr">
        <is>
          <t>ข้อ 3 (PLE_CC1_Practice_Exam.md)</t>
        </is>
      </c>
      <c r="Q76" s="185" t="inlineStr">
        <is>
          <t>ข้อสอบจริง</t>
        </is>
      </c>
      <c r="R76" s="185" t="inlineStr">
        <is>
          <t>2558</t>
        </is>
      </c>
      <c r="S76" s="185" t="inlineStr">
        <is>
          <t>CASE-CVD-DYS-DM-60YO</t>
        </is>
      </c>
    </row>
    <row r="77" ht="24" customHeight="1" s="49">
      <c r="A77" s="187" t="n">
        <v>75</v>
      </c>
      <c r="B77" s="186" t="inlineStr">
        <is>
          <t>ผู้ป่วยหญิงไทย อายุ 60 ปี น้ำหนัก 86 กก. สูง 162 ซม. (BMI 32.8 kg/m2) โรคประจำตัวคือความดันโลหิตสูงและเบาหวาน ได้รับยา Enalapril 10 mg วันละ 2 ครั้ง และ Metformin 500 mg วันละ 2 ครั้ง ตรวจร่างกายพบ BP 138/91 mmHg ผลตรวจระดับไขมัน: Total cholesterol 280 mg/dL, HDL-C 40 mg/dL, Triglyceride 400 mg/dL แพทย์พิจารณาสั่งจ่าย Simvastatin 20 mg วันละ 1 ครั้งก่อนนอน และ Gemfibrozil 300 mg วันละ 2 ครั้งก่อนอาหาร</t>
        </is>
      </c>
      <c r="C77" s="186" t="inlineStr">
        <is>
          <t>การรักษาผู้ป่วยรายนี้ต้องตั้งเป้าหมายลดระดับ LDL-C ให้ได้ต่ำกว่าเท่าใดเพื่อป้องกันโรคหลอดเลือดแดงแข็ง (Atherosclerosis)</t>
        </is>
      </c>
      <c r="D77" s="186" t="n"/>
      <c r="E77" s="186" t="inlineStr">
        <is>
          <t>น้อยกว่า 70 mg/dL</t>
        </is>
      </c>
      <c r="F77" s="186" t="inlineStr">
        <is>
          <t>น้อยกว่า 100 mg/dL</t>
        </is>
      </c>
      <c r="G77" s="186" t="inlineStr">
        <is>
          <t>น้อยกว่า 130 mg/dL</t>
        </is>
      </c>
      <c r="H77" s="186" t="inlineStr">
        <is>
          <t>น้อยกว่า 160 mg/dL</t>
        </is>
      </c>
      <c r="I77" s="188" t="inlineStr">
        <is>
          <t>น้อยกว่า 190 mg/dL</t>
        </is>
      </c>
      <c r="J77" s="185" t="n">
        <v>1</v>
      </c>
      <c r="K77" s="186" t="inlineStr">
        <is>
          <t>✅ คำตอบที่ถูกต้อง: ข้อ ก. น้อยกว่า 70 mg/dL
🎯 ทำไมข้อนี้ถึงถูก:
ในผู้ป่วยกลุ่มที่มีความเสี่ยงสูงมากต่อการเกิดโรคหลอดเลือดหัวใจ (Very High Risk) เช่น มีโรคหัวใจและหลอดเลือดแล้ว (Secondary prevention), เป็นเบาหวานที่มี Target organ damage หรือมีภาวะไตเรื้อรังรุนแรง เป้าหมายระดับ LDL-C ตามแนวทางเวชปฏิบัติคือ ต้องควบคุมให้ต่ำกว่า 70 mg/dL (หรือต่ำกว่า 55 mg/dL ในเกณฑ์ยุโรป ESC) หรือลดลงมากกว่าร้อยละ 50 จากค่าเริ่มต้น
🔍 ข้ออื่นผิดเพราะอะไร:
• ข้อ ข.: น้อยกว่า 100 mg/dL เป็นเป้าหมายระดับ LDL-C สำหรับผู้ป่วยกลุ่มความเสี่ยงสูง (High Risk) เช่น ผู้ป่วยเบาหวานที่ไม่มีภาวะแทรกซ้อน แต่ไม่เพียงพอสำหรับกลุ่ม Very High Risk
• ข้อ ค.: น้อยกว่า 130 mg/dL เป็นเป้าหมายเดิมสำหรับผู้ที่มีความเสี่ยงปานกลาง (Moderate Risk) ซึ่งหละหลวมเกินไปสำหรับการป้องกันภาวะหลอดเลือดแดงแข็งในกลุ่มเสี่ยง
• ข้อ ง.: น้อยกว่า 160 mg/dL เป็นเกณฑ์เป้าหมายในอดีตสำหรับผู้ที่มีความเสี่ยงต่ำ (Low Risk) ที่มีปัจจัยเสี่ยงไม่เกิน 1 ข้อ
• ข้อ จ.: น้อยกว่า 190 mg/dL เป็นระดับที่ใช้เป็นเกณฑ์ตัดสินใจเริ่มยา Moderate-to-High intensity statin ในผู้ที่ไม่มีโรคร่วม (Severe hypercholesterolemia) ไม่ใช่ค่าเป้าหมายการรักษา</t>
        </is>
      </c>
      <c r="L77" s="186" t="n"/>
      <c r="M77" s="186" t="inlineStr">
        <is>
          <t>2. Cardiovascular</t>
        </is>
      </c>
      <c r="N77" s="186" t="inlineStr">
        <is>
          <t>2.2 Dyslipidemias</t>
        </is>
      </c>
      <c r="O77" s="185" t="inlineStr">
        <is>
          <t>Clinic</t>
        </is>
      </c>
      <c r="P77" s="186" t="inlineStr">
        <is>
          <t>ข้อ 5 (PLE_CC1_Practice_Exam.md)</t>
        </is>
      </c>
      <c r="Q77" s="185" t="inlineStr">
        <is>
          <t>ข้อสอบจริง</t>
        </is>
      </c>
      <c r="R77" s="185" t="inlineStr">
        <is>
          <t>2558</t>
        </is>
      </c>
      <c r="S77" s="185" t="inlineStr">
        <is>
          <t>CASE-CVD-DYS-DM-60YO</t>
        </is>
      </c>
    </row>
    <row r="78" ht="24" customHeight="1" s="49">
      <c r="A78" s="187" t="n">
        <v>76</v>
      </c>
      <c r="B78" s="186" t="inlineStr">
        <is>
          <t>ผู้ป่วยหญิงไทย อายุ 60 ปี น้ำหนัก 86 กก. สูง 162 ซม. (BMI 32.8 kg/m2) โรคประจำตัวคือความดันโลหิตสูงและเบาหวาน ได้รับยา Enalapril 10 mg วันละ 2 ครั้ง และ Metformin 500 mg วันละ 2 ครั้ง ตรวจร่างกายพบ BP 138/91 mmHg ผลตรวจระดับไขมัน: Total cholesterol 280 mg/dL, HDL-C 40 mg/dL, Triglyceride 400 mg/dL แพทย์พิจารณาสั่งจ่าย Simvastatin 20 mg วันละ 1 ครั้งก่อนนอน และ Gemfibrozil 300 mg วันละ 2 ครั้งก่อนอาหาร</t>
        </is>
      </c>
      <c r="C78" s="186" t="inlineStr">
        <is>
          <t>3 เดือนต่อมาพบว่าผู้ป่วยมีอาการปวดเมื่อยกล้ามเนื้อโดยไม่ทราบสาเหตุ ร่วมกับมีระดับ CK สูงขึ้นมากกว่า 10 เท่าของค่าปกติ แพทย์ผู้ดูแลควรปรับเปลี่ยนแผนการรักษาอย่างไร</t>
        </is>
      </c>
      <c r="D78" s="186" t="n"/>
      <c r="E78" s="186" t="inlineStr">
        <is>
          <t>ปรับเพิ่มขนาดยา Simvastatin เป็น 40 mg ต่อวัน</t>
        </is>
      </c>
      <c r="F78" s="186" t="inlineStr">
        <is>
          <t>ปรับลดขนาดยา Simvastatin เป็น 10 mg ต่อวัน และเพิ่มยา Niacin</t>
        </is>
      </c>
      <c r="G78" s="186" t="inlineStr">
        <is>
          <t>ปรับลดขนาดยา Simvastatin เป็น 10 mg ต่อวัน และเพิ่มยา Ezetimibe</t>
        </is>
      </c>
      <c r="H78" s="186" t="inlineStr">
        <is>
          <t>ปรับลดขนาดยา Simvastatin เป็น 10 mg ต่อวัน และเพิ่ม Fish oil 1 g ต่อวัน</t>
        </is>
      </c>
      <c r="I78" s="188" t="inlineStr">
        <is>
          <t>เปลี่ยนยา Simvastatin เป็น Atorvastatin 40 mg ต่อวัน</t>
        </is>
      </c>
      <c r="J78" s="185" t="n">
        <v>1</v>
      </c>
      <c r="K78" s="186" t="inlineStr">
        <is>
          <t>✅ คำตอบที่ถูกต้อง: ข้อ ก. ปรับลดขนาดยา Simvastatin เป็น 10 mg ต่อวัน และเพิ่มยา Ezetimibe
🎯 ทำไมข้อนี้ถึงถูก:
เมื่อผู้ป่วยเกิดอาการปวดกล้ามเนื้อจาก Simvastatin ในขณะที่ระดับ LDL-C ยังควบคุมไม่ได้ตามเป้าหมาย (173 mg/dL) กลยุทธ์ที่เหมาะสมและปลอดภัยที่สุดตามแนวทางเวชปฏิบัติคือ การปรับลดขนาดยา Simvastatin ลงเพื่อลดผลข้างเคียงต่อกล้ามเนื้อ แล้วเพิ่มยา Ezetimibe 10 mg ต่อวัน ซึ่งออกฤทธิ์เสริมกันในการลด LDL-C ได้อีกร้อยละ 15-25 โดยไม่เพิ่มความเสี่ยงต่อการเกิด myopathy หรือ myositis
🔍 ข้ออื่นผิดเพราะอะไร:
• ข้อ ก.: การปรับเพิ่มขนาดยา Simvastatin เป็น 40 mg ต่อวัน เป็นข้อผิดพลาดร้ายแรงทางคลินิก เพราะจะยิ่งเพิ่มความเข้มข้นของยาในพลาสมาและเพิ่มความเสี่ยงต่อการเกิด rhabdomyolysis หรือ myopathy รุนแรงขึ้นอย่างมาก
• ข้อ ข.: การเพิ่มยา Niacin ไม่เป็นที่แนะนำตามแนวทางเวชปฏิบัติสมัยใหม่ เนื่องจากไม่มีหลักฐานยืนยันประโยชน์ด้านการลดอัตราการเสียชีวิตจากหลอดเลือดหัวใจ และมีผลข้างเคียงสูง เช่น อาการหน้ำแดงร้อนวูบวาบ (flushing) พิษต่อตับ และเพิ่มระดับน้ำตาลในเลือด
• ข้อ ง.: การเพิ่ม Fish oil (Omega-3 fatty acids) มีข้อบ่งใช้หลักในการลดระดับไตรกลีเซอไรด์สูง ไม่ได้ช่วยลดระดับ LDL-C และอาจทำให้ระดับ LDL-C สูงขึ้นเล็กน้อยในผู้ป่วยบางราย
• ข้อ จ.: การเปลี่ยนเป็น Atorvastatin 40 mg ต่อวัน ซึ่งเป็น High-intensity statin จะยิ่งทำให้ระดับยาที่มีฤทธิ์แรงในกระแสเลือดสูงขึ้น และมีความเสี่ยงสูงที่จะทำให้อาการปวดกล้ามเนื้อกำเริบรุนแรงขึ้นทันที</t>
        </is>
      </c>
      <c r="L78" s="186" t="n"/>
      <c r="M78" s="186" t="inlineStr">
        <is>
          <t>2. Cardiovascular</t>
        </is>
      </c>
      <c r="N78" s="186" t="inlineStr">
        <is>
          <t>2.2 Dyslipidemias</t>
        </is>
      </c>
      <c r="O78" s="185" t="inlineStr">
        <is>
          <t>Clinic</t>
        </is>
      </c>
      <c r="P78" s="186" t="inlineStr">
        <is>
          <t>ข้อ 6 (PLE_CC1_Practice_Exam.md)</t>
        </is>
      </c>
      <c r="Q78" s="185" t="inlineStr">
        <is>
          <t>ข้อสอบจริง</t>
        </is>
      </c>
      <c r="R78" s="185" t="inlineStr">
        <is>
          <t>2558</t>
        </is>
      </c>
      <c r="S78" s="185" t="inlineStr">
        <is>
          <t>CASE-CVD-DYS-DM-60YO</t>
        </is>
      </c>
    </row>
    <row r="79" ht="24" customHeight="1" s="49">
      <c r="A79" s="187" t="n">
        <v>77</v>
      </c>
      <c r="B79" s="186" t="inlineStr">
        <is>
          <t>ผู้ป่วยหญิงไทย อายุ 60 ปี น้ำหนัก 86 กก. สูง 162 ซม. (BMI 32.8 kg/m2) โรคประจำตัวคือความดันโลหิตสูงและเบาหวาน ได้รับยา Enalapril 10 mg วันละ 2 ครั้ง และ Metformin 500 mg วันละ 2 ครั้ง ตรวจร่างกายพบ BP 138/91 mmHg ผลตรวจระดับไขมัน: Total cholesterol 280 mg/dL, HDL-C 40 mg/dL, Triglyceride 400 mg/dL แพทย์พิจารณาสั่งจ่าย Simvastatin 20 mg วันละ 1 ครั้งก่อนนอน และ Gemfibrozil 300 mg วันละ 2 ครั้งก่อนอาหาร</t>
        </is>
      </c>
      <c r="C79" s="186" t="inlineStr">
        <is>
          <t>หากผู้ป่วยมักลืมรับประทานยา Simvastatin ตอนก่อนนอน การให้คำแนะนำและการจัดการในข้อใดเหมาะสมที่สุด</t>
        </is>
      </c>
      <c r="D79" s="186" t="n"/>
      <c r="E79" s="186" t="inlineStr">
        <is>
          <t>รับประทานทันทีที่นึกขึ้นได้</t>
        </is>
      </c>
      <c r="F79" s="186" t="inlineStr">
        <is>
          <t>เปลี่ยนไปรับประทานตอนเช้า</t>
        </is>
      </c>
      <c r="G79" s="186" t="inlineStr">
        <is>
          <t>เปลี่ยนไปรับประทานตอนกลางวัน</t>
        </is>
      </c>
      <c r="H79" s="186" t="inlineStr">
        <is>
          <t>เปลี่ยนไปรับประทานตอนเย็น</t>
        </is>
      </c>
      <c r="I79" s="188" t="inlineStr">
        <is>
          <t>กำชับผู้ป่วยว่าไม่ควรลืม เนื่องจาก simvastatin ต้องรับประทานก่อนนอนเท่านั้น</t>
        </is>
      </c>
      <c r="J79" s="185" t="n">
        <v>1</v>
      </c>
      <c r="K79" s="186" t="inlineStr">
        <is>
          <t>✅ คำตอบที่ถูกต้อง: ข้อ ก. รับประทานทันทีที่นึกขึ้นได้
🎯 ทำไมข้อนี้ถึงถูก:
หลักปฏิบัติมาตรฐานเมื่อผู้ป่วยลืมรับประทานยาคือ ให้รับประทานยาทันทีที่นึกขึ้นได้ แต่หากใกล้ถึงเวลารับประทานยามื้อถัดไป ให้ข้ามมื้อที่ลืมไปแล้วรับประทานมื้อต่อไปตามปกติในขนาดยาเดิม ห้ามเพิ่มขนาดยาเป็นสองเท่าโดยเด็ดขาด
🔍 ข้ออื่นผิดเพราะอะไร:
• ข้อ ข.: การเปลี่ยนไปรับประทานตอนเช้าเป็นประจำทุกวันสำหรับ Simvastatin ไม่เหมาะสมทางเภสัชวิทยา เนื่องจาก Simvastatin มีค่าครึ่งชีวิตสั้น (short half-life ~2-3 ชั่วโมง) ในขณะที่เอนไซม์ HMG-CoA reductase มีการสังเคราะห์คอเลสเตอรอลสูงสุดในเวลากลางคืน การทานตอนเช้าจะลดประสิทธิภาพในการลด LDL-C ลง
• ข้อ ค.: การเปลี่ยนไปรับประทานตอนกลางวัน ไม่ใช่วิธีแก้ปัญหาที่ถูกต้องด้วยเหตุผลทางสรีรวิทยาของการสร้างคอเลสเตอรอลในร่างกาย และเสี่ยงต่อการลืมยาในระหว่างวันทำงาน
• ข้อ ง.: การเปลี่ยนไปรับประทานตอนเย็น สามารถทำได้ในระดับหนึ่งแต่ยังคงควรแนะนำให้รับประทานก่อนนอนตามหลักการ หรือรับประทานทันทีที่นึกขึ้นได้เมื่อเกิดเหตุการณ์ลืมยาเฉพาะหน้ำ
• ข้อ จ.: การกำชับเพียงว่าห้ามลืมไม่ได้ช่วยแก้ปัญหาในทางปฏิบัติเมื่อผู้ป่วยเกิดการลืมขึ้นจริง และอาจทำให้ผู้ป่วยตัดสินใจรับประทานยาซ้ำสองเท่าซึ่งนำไปสู่ความเป็นพิษต่อกล้ามเนื้อได้</t>
        </is>
      </c>
      <c r="L79" s="186" t="n"/>
      <c r="M79" s="186" t="inlineStr">
        <is>
          <t>2. Cardiovascular</t>
        </is>
      </c>
      <c r="N79" s="186" t="inlineStr">
        <is>
          <t>2.2 Dyslipidemias</t>
        </is>
      </c>
      <c r="O79" s="185" t="inlineStr">
        <is>
          <t>Clinic</t>
        </is>
      </c>
      <c r="P79" s="186" t="inlineStr">
        <is>
          <t>ข้อ 9 (PLE_CC1_Practice_Exam.md)</t>
        </is>
      </c>
      <c r="Q79" s="185" t="inlineStr">
        <is>
          <t>ข้อสอบจริง</t>
        </is>
      </c>
      <c r="R79" s="185" t="inlineStr">
        <is>
          <t>2558</t>
        </is>
      </c>
      <c r="S79" s="185" t="inlineStr">
        <is>
          <t>CASE-CVD-DYS-DM-60YO</t>
        </is>
      </c>
    </row>
    <row r="80" ht="24" customHeight="1" s="49">
      <c r="A80" s="187" t="n">
        <v>78</v>
      </c>
      <c r="B80" s="186" t="inlineStr">
        <is>
          <t>ผู้ป่วยชายไทย อายุ 65 ปี มาด้วยอาการหอบเหนื่อย นอนราบไม่ได้ (Orthopnea) โรคประจำตัวเดิมคือความดันโลหิตสูงมา 4 ปี ได้รับยา HCTZ 25 mg 1/2 tab od pc ตรวจร่างกายพบ HR 80 bpm, BP 160/95 mmHg, RR 18/min, ฟังปอดพบ fine crepitation ผล LVEF 35%, SCr 1.0 mg/dL ได้รับยาฉีด Furosemide 40 mg IV และแพทย์สั่งยากลับบ้าน ได้แก่ Furosemide 40 mg 1/2 tab bid pc, Metoprolol succinate CR/XL 25 mg 1 tab od pc, Enalapril 5 mg 1 tab od pc</t>
        </is>
      </c>
      <c r="C80" s="186" t="inlineStr">
        <is>
          <t>ข้อใดกล่าวถึงคุณสมบัติทางเภสัชวิทยาและบทบาทของยา Furosemide ในผู้ป่วยโรคหัวใจล้มเหลวรายนี้ได้อย่างถูกต้อง</t>
        </is>
      </c>
      <c r="D80" s="186" t="n"/>
      <c r="E80" s="186" t="inlineStr">
        <is>
          <t>ช่วยลดอัตราการเสียชีวิต</t>
        </is>
      </c>
      <c r="F80" s="186" t="inlineStr">
        <is>
          <t>ไม่ควรใช้ร่วมกับ Enalapril</t>
        </is>
      </c>
      <c r="G80" s="186" t="inlineStr">
        <is>
          <t>การใช้ร่วมกับ HCTZ อาจทำให้เกิด Diuretic resistance</t>
        </is>
      </c>
      <c r="H80" s="186" t="inlineStr">
        <is>
          <t>มีประสิทธิภาพในการบรรเทาอาการโรคหัวใจล้มเหลวดีกว่า HCTZ</t>
        </is>
      </c>
      <c r="I80" s="188" t="inlineStr">
        <is>
          <t>ออกฤทธิ์ยับยั้งการดูดกลับ NaCl ที่ distal tubule</t>
        </is>
      </c>
      <c r="J80" s="185" t="n">
        <v>1</v>
      </c>
      <c r="K80" s="186" t="inlineStr">
        <is>
          <t>✅ คำตอบที่ถูกต้อง: ข้อ ก. มีประสิทธิภาพในการบรรเทาอาการโรคหัวใจล้มเหลวดีกว่า HCTZ
🎯 ทำไมข้อนี้ถึงถูก:
Furosemide เป็นยากลุ่ม Loop diuretics ที่ออกฤทธิ์ยับยั้ง Na+/K+/2Cl- cotransporter ที่ thick ascending limb of loop of Henle ซึ่งเป็นบริเวณที่มีการดูดกลับของโซเดียมสูงถึงร้อยละ 25 ของปริมาณที่กรองได้ จึงมีประสิทธิภาพในการขับโซเดียมและน้ำสูงมาก (high-ceiling diuretics) สามารถบรรเทาอาการคั่งน้ำ หอบเหนื่อย และบวมในผู้ป่วยหัวใจล้มเหลวได้ดีกว่ายาขับปัสสาวะกลุ่ม Thiazides เช่น HCTZ
🔍 ข้ออื่นผิดเพราะอะไร:
• ข้อ ก.: Furosemide ช่วยลดอาการบวมและลดการคั่งของน้ำในร่างกายได้อย่างรวดเร็ว แต่ไม่มีหลักฐานทางคลินิกรองรับว่าสามารถลดอัตราการเสียชีวิต (mortality benefit) ในผู้ป่วยภาวะหัวใจล้มเหลวได้
• ข้อ ข.: การใช้ Furosemide ร่วมกับ Enalapril เป็นการรักษามาตรฐานในผู้ป่วยหัวใจล้มเหลวที่มีอาการบวมคั่ง โดยต้องติดตามความดันโลหิต การทำงานของไต และเกลือแร่โพแทสเซียมอย่างเหมาะสม
• ข้อ ค.: การใช้ Furosemide ร่วมกับ Thiazides (เช่น HCTZ หรือ Metolazone) เรียกว่า Sequential nephron blockade ซึ่งเป็นวิธีที่ใช้รักษาภาวะดื้อต่อยาขับปัสสาวะ (Diuretic resistance) ไม่ใช่สาเหตุที่ทำให้เกิดการดื้อยา
• ข้อ จ.: Furosemide ออกฤทธิ์ยับยั้งการดูดกลับโซเดียมที่ thick ascending limb of Henle's loop ไม่ใช่ที่ distal convoluted tubule ซึ่งเป็นตำแหน่งออกฤทธิ์ของ Thiazide diuretics</t>
        </is>
      </c>
      <c r="L80" s="186" t="n"/>
      <c r="M80" s="186" t="inlineStr">
        <is>
          <t>2. Cardiovascular</t>
        </is>
      </c>
      <c r="N80" s="186" t="inlineStr">
        <is>
          <t>Stable Heart Failure</t>
        </is>
      </c>
      <c r="O80" s="185" t="inlineStr">
        <is>
          <t>Clinic</t>
        </is>
      </c>
      <c r="P80" s="186" t="inlineStr">
        <is>
          <t>ข้อ 3 (PLE_CC1_Practice_Exam.md)</t>
        </is>
      </c>
      <c r="Q80" s="185" t="inlineStr">
        <is>
          <t>ข้อสอบจริง</t>
        </is>
      </c>
      <c r="R80" s="185" t="inlineStr">
        <is>
          <t>2558</t>
        </is>
      </c>
      <c r="S80" s="185" t="inlineStr">
        <is>
          <t>CASE-CVD-2560-HF-CASE5</t>
        </is>
      </c>
    </row>
    <row r="81" ht="24" customHeight="1" s="49">
      <c r="A81" s="187" t="n">
        <v>79</v>
      </c>
      <c r="B81" s="186" t="n"/>
      <c r="C81" s="186" t="inlineStr">
        <is>
          <t>ยา Enalapril มี half-life เท่ากับ 11 ชั่วโมง ค่า Ke ของยานี้เท่ากับเท่าไหร่ (hr-1)</t>
        </is>
      </c>
      <c r="D81" s="186" t="n"/>
      <c r="E81" s="186" t="inlineStr">
        <is>
          <t>0.06</t>
        </is>
      </c>
      <c r="F81" s="186" t="inlineStr">
        <is>
          <t>0.063</t>
        </is>
      </c>
      <c r="G81" s="186" t="inlineStr">
        <is>
          <t>0.067</t>
        </is>
      </c>
      <c r="H81" s="186" t="inlineStr">
        <is>
          <t>0.07</t>
        </is>
      </c>
      <c r="I81" s="188" t="inlineStr">
        <is>
          <t>0.075</t>
        </is>
      </c>
      <c r="J81" s="185" t="n">
        <v>1</v>
      </c>
      <c r="K81" s="186" t="inlineStr">
        <is>
          <t>✅ คำตอบที่ถูกต้อง: ข้อ ก. 0.063
🎯 ทำไมข้อนี้ถึงถูก:
ตามสมการจลนศาสตร์อันดับหนึ่ง: t1/2 = ln(2) / Ke = 0.693 / Ke ดังนั้น Ke = 0.693 / t1/2 เมื่อแทนค่า half-life ของ Enalapril เท่ากับ 11 ชั่วโมง จะได้ Ke = 0.693 / 11 = 0.063 hr^-1
🔍 ข้ออื่นผิดเพราะอะไร:
• ข้อ ก.: 0.06 hr^-1 เป็นค่าที่ได้จากการปัดเศษทศนิยมเร็วเกินไป หรือใช้สูตรประมาณการที่ไม่ละเอียด
• ข้อ ค.: 0.067 hr^-1 เกิดจากการใช้ตัวเลขสมมติฐานที่ไม่ถูกต้อง เช่น นำ 0.74 หารด้วย 11
• ข้อ ง.: 0.07 hr^-1 เกิดจากการปัดเศษของ 0.693 เป็น 0.77 หรือความผิดพลาดในการคำนวณ
• ข้อ จ.: 0.075 hr^-1 ไม่ตรงกับผลลัพธ์ของสมการ 0.693 หารด้วย 11 ชั่วโมง</t>
        </is>
      </c>
      <c r="L81" s="186" t="n"/>
      <c r="M81" s="186" t="inlineStr">
        <is>
          <t>2. Cardiovascular</t>
        </is>
      </c>
      <c r="N81" s="186" t="inlineStr">
        <is>
          <t>Hypertension</t>
        </is>
      </c>
      <c r="O81" s="185" t="inlineStr">
        <is>
          <t>Clinic</t>
        </is>
      </c>
      <c r="P81" s="186" t="inlineStr">
        <is>
          <t>ข้อ 5 (PLE_CC1_Practice_Exam.md)</t>
        </is>
      </c>
      <c r="Q81" s="185" t="inlineStr">
        <is>
          <t>ข้อสอบจริง</t>
        </is>
      </c>
      <c r="R81" s="185" t="inlineStr">
        <is>
          <t>2558</t>
        </is>
      </c>
      <c r="S81" s="185" t="n"/>
    </row>
    <row r="82" ht="24" customHeight="1" s="49">
      <c r="A82" s="187" t="n">
        <v>80</v>
      </c>
      <c r="B82" s="186" t="n"/>
      <c r="C82" s="186" t="inlineStr">
        <is>
          <t>ยาใดที่ไม่มีผลลดอัตราการตายสำหรับผู้ป่วยหัวใจขาดเลือด</t>
        </is>
      </c>
      <c r="D82" s="186" t="n"/>
      <c r="E82" s="186" t="inlineStr">
        <is>
          <t>Simvastatin</t>
        </is>
      </c>
      <c r="F82" s="186" t="inlineStr">
        <is>
          <t>Enalapril</t>
        </is>
      </c>
      <c r="G82" s="186" t="inlineStr">
        <is>
          <t>Aspirin</t>
        </is>
      </c>
      <c r="H82" s="186" t="inlineStr">
        <is>
          <t>Clopidogrel</t>
        </is>
      </c>
      <c r="I82" s="188" t="inlineStr">
        <is>
          <t>Amlodipine</t>
        </is>
      </c>
      <c r="J82" s="185" t="n">
        <v>1</v>
      </c>
      <c r="K82" s="186" t="inlineStr">
        <is>
          <t>✅ คำตอบที่ถูกต้อง: ข้อ ก. Amlodipine
🎯 ทำไมข้อนี้ถึงถูก:
Amlodipine เป็นยากลุ่ม DHP Calcium Channel Blocker ที่ช่วยขยายหลอดเลือดโคโรนารีและลด afterload จึงมีประสิทธิภาพดีในการบรรเทาอาการเจ็บเค้นอก (anti-anginal symptom control) แต่การศึกษาทางคลินิกขนาดใหญ่ไม่พบว่าสามารถลดอัตราการเสียชีวิต (mortality benefit) ในผู้ป่วยโรคกล้ามเนื้อหัวใจขาดเลือด
🔍 ข้ออื่นผิดเพราะอะไร:
• ข้อ ก.: Simvastatin มีการศึกษาเชิงประจักษ์ขนาดใหญ่ (เช่น 4S study) ยืนยันชัดเจนว่าช่วยลดอัตราการเสียชีวิตโดยรวมและอัตราการเสียชีวิตจากโรคหัวใจและหลอดเลือดในผู้ป่วย CAD
• ข้อ ข.: Enalapril (ACEIs) ได้รับการพิสูจน์แล้วว่าช่วยยับยั้ง cardiac remodeling ลดการเกิด recurrent MI และลดอัตราการเสียชีวิตในผู้ป่วยโรคหัวใจขาดเลือด โดยเฉพาะรายที่มีภาวะการทำงานของหัวใจห้องล่างซ้ายบกพร่อง (LVEF &lt;= 40%)
• ข้อ ค.: Aspirin เป็นยาต้านเกล็ดเลือดมาตรฐานที่ช่วยลดการเกิด secondary atherothrombotic events และลดอัตราการเสียชีวิตในผู้ป่วย CAD อย่างมีนัยสำคัญ
• ข้อ ง.: Clopidogrel เป็นยาต้านเกล็ดเลือดกลุ่ม P2Y12 inhibitor ที่มีหลักฐานชัดเจนว่าช่วยลดอัตราการเสียชีวิตและภาวะแทรกซ้อนทางหลอดเลือดหัวใจในผู้ป่วย Acute Coronary Syndrome และหลังทำ PCI</t>
        </is>
      </c>
      <c r="L82" s="186" t="n"/>
      <c r="M82" s="186" t="inlineStr">
        <is>
          <t>2. Cardiovascular</t>
        </is>
      </c>
      <c r="N82" s="186" t="inlineStr">
        <is>
          <t>Hypertension</t>
        </is>
      </c>
      <c r="O82" s="185" t="inlineStr">
        <is>
          <t>Clinic</t>
        </is>
      </c>
      <c r="P82" s="186" t="inlineStr">
        <is>
          <t>ข้อ 1 (PLE_CC1_Practice_Exam.md)</t>
        </is>
      </c>
      <c r="Q82" s="185" t="inlineStr">
        <is>
          <t>ข้อสอบจริง</t>
        </is>
      </c>
      <c r="R82" s="185" t="inlineStr">
        <is>
          <t>2558</t>
        </is>
      </c>
      <c r="S82" s="185" t="n"/>
    </row>
    <row r="83" ht="24" customHeight="1" s="49">
      <c r="A83" s="187" t="n">
        <v>81</v>
      </c>
      <c r="B83" s="186" t="n"/>
      <c r="C83" s="186" t="inlineStr">
        <is>
          <t>Aspirin และ Clopidogrel แตกต่างกันอย่างไร</t>
        </is>
      </c>
      <c r="D83" s="186" t="n"/>
      <c r="E83" s="186" t="inlineStr">
        <is>
          <t>มี site of action ที่แตกต่างกัน</t>
        </is>
      </c>
      <c r="F83" s="186" t="inlineStr">
        <is>
          <t>Aspirin เป็น Antiplatelets ส่วน Clopidogrel เป็น anticoagulants</t>
        </is>
      </c>
      <c r="G83" s="186" t="inlineStr">
        <is>
          <t>Aspirin เป็น Anticoagulants ส่วน Clopidogrel เป็น antiplatelet</t>
        </is>
      </c>
      <c r="H83" s="186" t="inlineStr">
        <is>
          <t>หวังผลการรักษาที่แตกต่างกัน</t>
        </is>
      </c>
      <c r="I83" s="188" t="inlineStr">
        <is>
          <t>ยาทั้งคู่ไม่แตกต่างกัน</t>
        </is>
      </c>
      <c r="J83" s="185" t="n">
        <v>1</v>
      </c>
      <c r="K83" s="186" t="inlineStr">
        <is>
          <t>✅ คำตอบที่ถูกต้อง: ข้อ ก. มี site of action ที่แตกต่างกัน
🎯 ทำไมข้อนี้ถึงถูก:
Aspirin และ Clopidogrel มีตำแหน่งการออกฤทธิ์ (site of action) ทางเภสัชวิทยาที่แตกต่างกันอย่างสิ้นเชิง โดย Aspirin ยับยั้งเอนไซม์ Cyclooxygenase-1 (COX-1) แบบไม่ผันกลับเพื่อลดการสร้าง Thromboxane A2 ส่วน Clopidogrel เป็น pro-drug ที่ต้องผ่านการเปลี่ยนสภาพที่ตับเพื่อจับกับ P2Y12 ADP receptor บนผิวเกล็ดเลือดแบบไม่ผันกลับ ทำให้สามารถใช้ร่วมกันเป็น Dual Antiplatelet Therapy (DAPT) ได้อย่างมีประสิทธิภาพ
🔍 ข้ออื่นผิดเพราะอะไร:
• ข้อ ข.: ข้อความนี้ไม่ถูกต้องทางเภสัชวิทยา เนื่องจากทั้ง Aspirin และ Clopidogrel จัดเป็นยาต้านเกล็ดเลือด (Antiplatelets) ทั้งสองชนิด ไม่ใช่ยาต้านการแข็งตัวของเลือด (Anticoagulants)
• ข้อ ค.: ข้อความนี้สลับบทบาทและไม่ถูกต้อง เนื่องจากยาทั้งสองชนิดเป็นยาต้านเกล็ดเลือด (Antiplatelets) ทั้งคู่ ยาต้านการแข็งตัวของเลือด (Anticoagulants) จะหมายถึงกลุ่มยาอย่าง Warfarin หรือ DOACs
• ข้อ ง.: ยาทั้งสองชนิดมุ่งหวังผลการรักษาเดียวกัน คือ การป้องกันการเกิดภาวะลิ่มเลือดอุดตันในหลอดเลือดแดง (arterial atherothrombosis) ในผู้ป่วยโรคหัวใจและหลอดเลือด
• ข้อ จ.: ยาทั้งคู่มีความแตกต่างกันอย่างชัดเจนทั้งในแง่ของโครงสร้างเคมี, ตัวรับเป้าหมาย (target receptor/enzyme), และวิถีทางเภสัชจลนศาสตร์</t>
        </is>
      </c>
      <c r="L83" s="186" t="n"/>
      <c r="M83" s="186" t="inlineStr">
        <is>
          <t>2. Cardiovascular</t>
        </is>
      </c>
      <c r="N83" s="186" t="inlineStr">
        <is>
          <t>Coronary artery disease</t>
        </is>
      </c>
      <c r="O83" s="185" t="inlineStr">
        <is>
          <t>Clinic</t>
        </is>
      </c>
      <c r="P83" s="186" t="inlineStr">
        <is>
          <t>ข้อ 5 (PLE_CC1_Practice_Exam.md)</t>
        </is>
      </c>
      <c r="Q83" s="185" t="inlineStr">
        <is>
          <t>ข้อสอบจริง</t>
        </is>
      </c>
      <c r="R83" s="185" t="inlineStr">
        <is>
          <t>2558</t>
        </is>
      </c>
      <c r="S83" s="185" t="n"/>
    </row>
    <row r="84" ht="24" customHeight="1" s="49">
      <c r="A84" s="187" t="n">
        <v>82</v>
      </c>
      <c r="B84" s="186" t="inlineStr">
        <is>
          <t>ผู้ป่วยหญิงไทย อายุ 68 ปี เป็นความดันโลหิตสูงและไขมันในเลือดสูง มาโรงพยาบาลตามนัด ไม่มีประวัติแพ้ยา ผลตรวจทางห้องปฏิบัติการ: BP 158/96 mmHg, HR 62 bpm, Uric acid 8 mg/dL, LDL-C 90 mg/dL, HDL-C 50 mg/dL, Triglyceride 100 mg/dL รายการยาที่ได้รับ: 1. Enalapril (20 mg) 1 tab bid pc, 2. Simvastatin (20 mg) 1 tab hs, 3. Gemfibrozil (300 mg) 1 tab pc</t>
        </is>
      </c>
      <c r="C84" s="186" t="inlineStr">
        <is>
          <t>เป้าหมายระดับความดันโลหิตของผู้ป่วยหญิงสูงอายุ 68 ปีรายนี้ตามแนวทางเวชปฏิบัติ JNC 8 เท่ากับข้อใด</t>
        </is>
      </c>
      <c r="D84" s="186" t="n"/>
      <c r="E84" s="186" t="inlineStr">
        <is>
          <t>150/90 mmHg</t>
        </is>
      </c>
      <c r="F84" s="186" t="inlineStr">
        <is>
          <t>140/90 mmHg</t>
        </is>
      </c>
      <c r="G84" s="186" t="inlineStr">
        <is>
          <t>130/80 mmHg</t>
        </is>
      </c>
      <c r="H84" s="186" t="inlineStr">
        <is>
          <t>140/80 mmHg</t>
        </is>
      </c>
      <c r="I84" s="188" t="inlineStr">
        <is>
          <t>125/90 mmHg</t>
        </is>
      </c>
      <c r="J84" s="185" t="n">
        <v>1</v>
      </c>
      <c r="K84" s="186" t="inlineStr">
        <is>
          <t>✅ คำตอบที่ถูกต้อง: ข้อ ก. 150/90 mmHg
🎯 ทำไมข้อนี้ถึงถูก:
ตามแนวทางเวชปฏิบัติ JNC 8 ในประชากรทั่วไปที่มีอายุตั้งแต่ 60 ปีขึ้นไป (ผู้ป่วยรายนี้อายุ 68 ปี) ที่ไม่มีโรคร่วมเบาหวานหรือโรคไตเรื้อรัง กำหนดระดับความดันโลหิตเป้าหมายไว้ที่ SBP &lt; 150 mmHg และ DBP &lt; 90 mmHg เพื่อหลีกเลี่ยงผลข้างเคียงจากความดันตกในผู้สูงอายุ
🔍 ข้ออื่นผิดเพราะอะไร:
• ข้อ ข.: เป็นเป้าหมายสำหรับผู้ป่วยที่มีอายุน้อยกว่า 60 ปี หรือผู้ป่วยเบาหวาน/โรคไตตามเกณฑ์ JNC 8
• ข้อ ค.: เป็นเป้าหมายตามเกณฑ์ 2017 ACC/AHA High Blood Pressure Guideline แต่ไม่ใช่เป้าหมายของ JNC 8
• ข้อ ง.: ไม่ใช่เกณฑ์เป้าหมายมาตรฐานที่ระบุไว้ในแนวทางเวชปฏิบัติสากล
• ข้อ จ.: (125/90 mmHg): ไม่ใช่คำตอบที่ถูกต้องตามแนวทางเวชปฏิบัติและหลักวิชาการทางเภสัชกรรมสำหรับกรณีนี้</t>
        </is>
      </c>
      <c r="L84" s="186" t="n"/>
      <c r="M84" s="186" t="inlineStr">
        <is>
          <t>2. Cardiovascular</t>
        </is>
      </c>
      <c r="N84" s="186" t="inlineStr">
        <is>
          <t>2.1 Hypertension</t>
        </is>
      </c>
      <c r="O84" s="185" t="inlineStr">
        <is>
          <t>Clinic</t>
        </is>
      </c>
      <c r="P84" s="186" t="inlineStr">
        <is>
          <t>[SOURCE: Pharma Plus เล่มม่วง 2 - ข้อสอบย้อนหลังปี 2558 วันที่ 1 ข้อ 1]</t>
        </is>
      </c>
      <c r="Q84" s="185" t="inlineStr">
        <is>
          <t>ข้อสอบจริง</t>
        </is>
      </c>
      <c r="R84" s="185" t="inlineStr">
        <is>
          <t>2558</t>
        </is>
      </c>
      <c r="S84" s="185" t="inlineStr">
        <is>
          <t>CASE-CVD-HTN-DYS-68YO</t>
        </is>
      </c>
    </row>
    <row r="85" ht="24" customHeight="1" s="49">
      <c r="A85" s="187" t="n">
        <v>83</v>
      </c>
      <c r="B85" s="186" t="inlineStr">
        <is>
          <t>ผู้ป่วยหญิงไทย อายุ 68 ปี เป็นความดันโลหิตสูงและไขมันในเลือดสูง มาโรงพยาบาลตามนัด ไม่มีประวัติแพ้ยา ผลตรวจทางห้องปฏิบัติการ: BP 158/96 mmHg, HR 62 bpm, Uric acid 8 mg/dL, LDL-C 90 mg/dL, HDL-C 50 mg/dL, Triglyceride 100 mg/dL รายการยาที่ได้รับ: 1. Enalapril (20 mg) 1 tab bid pc, 2. Simvastatin (20 mg) 1 tab hs, 3. Gemfibrozil (300 mg) 1 tab pc</t>
        </is>
      </c>
      <c r="C85" s="186" t="inlineStr">
        <is>
          <t>ข้อใดคืออาการไม่พึงประสงค์ (ADR) สำคัญของยา Enalapril ที่ต้องตรวจติดตามทางห้องปฏิบัติการ</t>
        </is>
      </c>
      <c r="D85" s="186" t="n"/>
      <c r="E85" s="186" t="inlineStr">
        <is>
          <t>Hyperkalemia</t>
        </is>
      </c>
      <c r="F85" s="186" t="inlineStr">
        <is>
          <t>Hyperuricemia</t>
        </is>
      </c>
      <c r="G85" s="186" t="inlineStr">
        <is>
          <t>Hypernatremia</t>
        </is>
      </c>
      <c r="H85" s="186" t="inlineStr">
        <is>
          <t>Hyperphosphatemia</t>
        </is>
      </c>
      <c r="I85" s="188" t="inlineStr">
        <is>
          <t>Hypercalcemia</t>
        </is>
      </c>
      <c r="J85" s="185" t="n">
        <v>1</v>
      </c>
      <c r="K85" s="186" t="inlineStr">
        <is>
          <t>✅ คำตอบที่ถูกต้อง: ข้อ ก. Hyperkalemia
🎯 ทำไมข้อนี้ถึงถูก:
Enalapril เป็นยากลุ่ม ACE Inhibitor ยับยั้งการเปลี่ยน Angiotensin I เป็น Angiotensin II ส่งผลให้การหลั่งฮอร์โมน Aldosterone จากต่อมหมวกไตลดลง ทำให้ไตลดการขับ Potassium ออกทางท่อไตส่วนปลาย จึงเพิ่มความเสี่ยงต่อการเกิดภาวะ Hyperkalemia ทางคลินิก
🔍 ข้ออื่นผิดเพราะอะไร:
• ข้อ ข.: เป็นอาการข้างเคียงเด่นของยาขับปัสสาวะกลุ่ม Thiazides และ Loop diuretics ไม่ใช่ ACEIs
• ข้อ ค.: ยา ACEIs ลด aldosterone จึงมีแนวโน้มทำให้เกิด hyponatremia เล็กน้อย ไม่ใช่ hypernatremia
• ข้อ ง.: ไม่ใช่อาการไม่พึงประสงค์หลักที่สัมพันธ์กับกลไกของยา Enalapril
• ข้อ จ.: (Hypercalcemia): ไม่ใช่คำตอบที่ถูกต้องตามแนวทางเวชปฏิบัติและหลักวิชาการทางเภสัชกรรมสำหรับกรณีนี้</t>
        </is>
      </c>
      <c r="L85" s="186" t="n"/>
      <c r="M85" s="186" t="inlineStr">
        <is>
          <t>2. Cardiovascular</t>
        </is>
      </c>
      <c r="N85" s="186" t="inlineStr">
        <is>
          <t>2.1 Hypertension</t>
        </is>
      </c>
      <c r="O85" s="185" t="inlineStr">
        <is>
          <t>Clinic</t>
        </is>
      </c>
      <c r="P85" s="186" t="inlineStr">
        <is>
          <t>[SOURCE: Pharma Plus เล่มม่วง 2 - ข้อสอบย้อนหลังปี 2558 วันที่ 1 ข้อ 2]</t>
        </is>
      </c>
      <c r="Q85" s="185" t="inlineStr">
        <is>
          <t>ข้อสอบจริง</t>
        </is>
      </c>
      <c r="R85" s="185" t="inlineStr">
        <is>
          <t>2558</t>
        </is>
      </c>
      <c r="S85" s="185" t="inlineStr">
        <is>
          <t>CASE-CVD-HTN-DYS-68YO</t>
        </is>
      </c>
    </row>
    <row r="86" ht="24" customHeight="1" s="49">
      <c r="A86" s="187" t="n">
        <v>84</v>
      </c>
      <c r="B86" s="186" t="inlineStr">
        <is>
          <t>ผู้ป่วยหญิงไทย อายุ 68 ปี เป็นความดันโลหิตสูงและไขมันในเลือดสูง มาโรงพยาบาลตามนัด ไม่มีประวัติแพ้ยา ผลตรวจทางห้องปฏิบัติการ: BP 158/96 mmHg, HR 62 bpm, Uric acid 8 mg/dL, LDL-C 90 mg/dL, HDL-C 50 mg/dL, Triglyceride 100 mg/dL รายการยาที่ได้รับ: 1. Enalapril (20 mg) 1 tab bid pc, 2. Simvastatin (20 mg) 1 tab hs, 3. Gemfibrozil (300 mg) 1 tab pc</t>
        </is>
      </c>
      <c r="C86" s="186" t="inlineStr">
        <is>
          <t>ผู้ป่วยได้รับ Enalapril ในขนาดสูงสุดแล้วแต่ความดันยังอยู่ที่ 158/96 mmHg และมีกรดยูริกสูง 8 mg/dL ควรเพิ่มยารักษาความดันโลหิตในกลุ่มใดให้ได้ตามเป้าหมาย</t>
        </is>
      </c>
      <c r="D86" s="186" t="n"/>
      <c r="E86" s="186" t="inlineStr">
        <is>
          <t>Atenolol</t>
        </is>
      </c>
      <c r="F86" s="186" t="inlineStr">
        <is>
          <t>Amlodipine</t>
        </is>
      </c>
      <c r="G86" s="186" t="inlineStr">
        <is>
          <t>เพิ่มขนาดยา enalapril</t>
        </is>
      </c>
      <c r="H86" s="186" t="inlineStr">
        <is>
          <t>Indapamide</t>
        </is>
      </c>
      <c r="I86" s="188" t="inlineStr">
        <is>
          <t>HCTZ</t>
        </is>
      </c>
      <c r="J86" s="185" t="n">
        <v>2</v>
      </c>
      <c r="K86" s="186" t="inlineStr">
        <is>
          <t>✅ คำตอบที่ถูกต้อง: ข้อ ข. Amlodipine
🎯 ทำไมข้อนี้ถึงถูก:
ผู้ป่วยได้รับยา Enalapril ในขนาดสูงสุดแล้ว (20 mg วันละ 2 ครั้ง) และมีความดันโลหิตยังไม่บรรลุเป้าหมาย ร่วมกับมีภาวะกรดยูริกในเลือดสูง (Hyperuricemia, Uric acid 8 mg/dL) จึงควรเพิ่มยากลุ่ม Dihydropyridine CCB เช่น Amlodipine ซึ่งมีประสิทธิภาพในการลดความดันโลหิตสูงและปลอดภัยในผู้ป่วยที่มีกรดยูริกสูง โดยต้องหลีกเลี่ยงกลุ่ม Thiazide diuretics (HCTZ) เนื่องจากลดการขับกรดยูริกทำให้เกิดโรคเกาต์กำเริบ
🔍 ข้ออื่นผิดเพราะอะไร:
• ข้อ ก.: Beta-blockers ไม่แนะนำให้ใช้เป็นยาลำดับแรกหรือลำดับสองในความดันโลหิตสูงทั่วไปที่ไม่มีข้อบ่งชี้จำเพาะทางหัวใจ
• ข้อ ค.: Enalapril 20 mg วันละ 2 ครั้ง เป็นขนาดยาสูงสุดแล้ว (Max dose 40 mg/day) ไม่สามารถเพิ่มขนาดได้อีก
• ข้อ ง.: เป็นยาขับปัสสาวะที่ลดการขับกรดยูริกทางไต ทำให้ระดับกรดยูริกในเลือดสูงขึ้นจนเสี่ยงต่อโรคเกาต์กำเริบ
• ข้อ จ.: (HCTZ): ไม่ใช่คำตอบที่ถูกต้องตามแนวทางเวชปฏิบัติและหลักวิชาการทางเภสัชกรรมสำหรับกรณีนี้</t>
        </is>
      </c>
      <c r="L86" s="186" t="n"/>
      <c r="M86" s="186" t="inlineStr">
        <is>
          <t>2. Cardiovascular</t>
        </is>
      </c>
      <c r="N86" s="186" t="inlineStr">
        <is>
          <t>2.1 Hypertension</t>
        </is>
      </c>
      <c r="O86" s="185" t="inlineStr">
        <is>
          <t>Clinic</t>
        </is>
      </c>
      <c r="P86" s="186" t="inlineStr">
        <is>
          <t>[SOURCE: Pharma Plus เล่มม่วง 2 - ข้อสอบย้อนหลังปี 2558 วันที่ 1 ข้อ 3]</t>
        </is>
      </c>
      <c r="Q86" s="185" t="inlineStr">
        <is>
          <t>ข้อสอบจริง</t>
        </is>
      </c>
      <c r="R86" s="185" t="inlineStr">
        <is>
          <t>2558</t>
        </is>
      </c>
      <c r="S86" s="185" t="inlineStr">
        <is>
          <t>CASE-CVD-HTN-DYS-68YO</t>
        </is>
      </c>
    </row>
    <row r="87" ht="24" customHeight="1" s="49">
      <c r="A87" s="187" t="n">
        <v>85</v>
      </c>
      <c r="B87" s="186" t="inlineStr">
        <is>
          <t>ผู้ป่วยหญิงไทย อายุ 68 ปี เป็นความดันโลหิตสูงและไขมันในเลือดสูง มาโรงพยาบาลตามนัด ไม่มีประวัติแพ้ยา ผลตรวจทางห้องปฏิบัติการ: BP 158/96 mmHg, HR 62 bpm, Uric acid 8 mg/dL, LDL-C 90 mg/dL, HDL-C 50 mg/dL, Triglyceride 100 mg/dL รายการยาที่ได้รับ: 1. Enalapril (20 mg) 1 tab bid pc, 2. Simvastatin (20 mg) 1 tab hs, 3. Gemfibrozil (300 mg) 1 tab pc</t>
        </is>
      </c>
      <c r="C87" s="186" t="inlineStr">
        <is>
          <t>จากการที่ผู้ป่วยได้รับยา Simvastatin ร่วมกับ Gemfibrozil เภสัชกรต้องเฝ้าระวังและตรวจติดตามภาวะไม่พึงประสงค์ข้อใดเป็นพิเศษ</t>
        </is>
      </c>
      <c r="D87" s="186" t="n"/>
      <c r="E87" s="186" t="inlineStr">
        <is>
          <t>ผื่นผิวหนัง</t>
        </is>
      </c>
      <c r="F87" s="186" t="inlineStr">
        <is>
          <t>ตับอักเสบ</t>
        </is>
      </c>
      <c r="G87" s="186" t="inlineStr">
        <is>
          <t>กล้ามเนื้ออักเสบ</t>
        </is>
      </c>
      <c r="H87" s="186" t="inlineStr">
        <is>
          <t>การทำงานของไตลดลง</t>
        </is>
      </c>
      <c r="I87" s="188" t="inlineStr">
        <is>
          <t>เลือดจาง</t>
        </is>
      </c>
      <c r="J87" s="185" t="n">
        <v>3</v>
      </c>
      <c r="K87" s="186" t="inlineStr">
        <is>
          <t>✅ คำตอบที่ถูกต้อง: ข้อ ค. กล้ามเนื้ออักเสบ
🎯 ทำไมข้อนี้ถึงถูก:
การใช้ Simvastatin ร่วมกับ Gemfibrozil เป็นคู่ยาที่เกิดอันตรกิริยาระหว่างยาอย่างรุนแรง โดย Gemfibrozil ยับยั้งกระบวนการ Glucuronidation และยับยั้ง OATP1B1 ทำให้ระดับ Simvastatin acid ในกระแสเลือดเพิ่มสูงขึ้นหลายเท่า เพิ่มความเสี่ยงต่อการเกิดพิษต่อกล้ามเนื้อ (Myopathy / Rhabdomyolysis) และไตวายเฉียบพลันอย่างมีนัยสำคัญ
🔍 ข้ออื่นผิดเพราะอะไร:
• ข้อ ก.: ไม่ใช่อาการไม่พึงประสงค์รุนแรงที่สัมพันธ์กับอันตรกิริยาระหว่างคู่นี้
• ข้อ ข.: แม้ Statin และ Fibrate จะส่งผลต่อเอนไซม์ตับได้บ้าง แต่อาการพิษต่อกล้ามเนื้อ (Myopathy) เป็นภาวะอันตรายสูงสุดที่ต้องเฝ้าระวังเป็นพิเศษ
• ข้อ ง.: ไตวายอาจเกิดขึ้นตามหลัง Rhabdomyolysis แต่การเฝ้าระวังเบื้องต้นต้องติดตามอาการปวดกล้ามเนื้อและค่า CK ก่อน
• ข้อ จ.: (เลือดจาง): ไม่ใช่คำตอบที่ถูกต้องตามแนวทางเวชปฏิบัติและหลักวิชาการทางเภสัชกรรมสำหรับกรณีนี้</t>
        </is>
      </c>
      <c r="L87" s="186" t="n"/>
      <c r="M87" s="186" t="inlineStr">
        <is>
          <t>2. Cardiovascular</t>
        </is>
      </c>
      <c r="N87" s="186" t="inlineStr">
        <is>
          <t>2.2 Dyslipidemias</t>
        </is>
      </c>
      <c r="O87" s="185" t="inlineStr">
        <is>
          <t>Clinic</t>
        </is>
      </c>
      <c r="P87" s="186" t="inlineStr">
        <is>
          <t>[SOURCE: Pharma Plus เล่มม่วง 2 - ข้อสอบย้อนหลังปี 2558 วันที่ 1 ข้อ 4]</t>
        </is>
      </c>
      <c r="Q87" s="185" t="inlineStr">
        <is>
          <t>ข้อสอบจริง</t>
        </is>
      </c>
      <c r="R87" s="185" t="inlineStr">
        <is>
          <t>2558</t>
        </is>
      </c>
      <c r="S87" s="185" t="inlineStr">
        <is>
          <t>CASE-CVD-HTN-DYS-68YO</t>
        </is>
      </c>
    </row>
    <row r="88" ht="24" customHeight="1" s="49">
      <c r="A88" s="187" t="n">
        <v>86</v>
      </c>
      <c r="B88" s="186" t="inlineStr">
        <is>
          <t>ผู้ป่วยหญิงไทย อายุ 68 ปี เป็นความดันโลหิตสูงและไขมันในเลือดสูง มาโรงพยาบาลตามนัด ไม่มีประวัติแพ้ยา ผลตรวจทางห้องปฏิบัติการ: BP 158/96 mmHg, HR 62 bpm, Uric acid 8 mg/dL, LDL-C 90 mg/dL, HDL-C 50 mg/dL, Triglyceride 100 mg/dL รายการยาที่ได้รับ: 1. Enalapril (20 mg) 1 tab bid pc, 2. Simvastatin (20 mg) 1 tab hs, 3. Gemfibrozil (300 mg) 1 tab pc</t>
        </is>
      </c>
      <c r="C88" s="186" t="inlineStr">
        <is>
          <t>อันตรกิริยาระหว่างยา Simvastatin และ Gemfibrozil ที่เพิ่มระดับยา Simvastatin เกิดขึ้นผ่านกลไกใดเป็นหลัก</t>
        </is>
      </c>
      <c r="D88" s="186" t="n"/>
      <c r="E88" s="186" t="inlineStr">
        <is>
          <t>CYP 3A4</t>
        </is>
      </c>
      <c r="F88" s="186" t="inlineStr">
        <is>
          <t>CYP 1A2</t>
        </is>
      </c>
      <c r="G88" s="186" t="inlineStr">
        <is>
          <t>CYP 2C9</t>
        </is>
      </c>
      <c r="H88" s="186" t="inlineStr">
        <is>
          <t>Sulfation</t>
        </is>
      </c>
      <c r="I88" s="188" t="inlineStr">
        <is>
          <t>OATP 1B1</t>
        </is>
      </c>
      <c r="J88" s="185" t="n">
        <v>5</v>
      </c>
      <c r="K88" s="186" t="inlineStr">
        <is>
          <t>✅ คำตอบที่ถูกต้อง: ข้อ จ. OATP 1B1
🎯 ทำไมข้อนี้ถึงถูก:
Gemfibrozil และสารเมแทบอไลต์ Gemfibrozil 1-O-beta-glucuronide ออกฤทธิ์ยับยั้งโปรตีนขนส่งยาเข้าสู่เซลล์ตับ Organic Anion-Transporting Polypeptide 1B1 (OATP1B1) อย่างแรง และยับยั้งเอนไซม์ UGT1A1/UGT1A3 ที่ทำหน้ำที่ Glucuronidation ส่งผลให้การนำ Simvastatin acid เข้าสู่ตับเพื่อกำจัดลดลง ทำให้ระดับยาในกระแสเลือดสูงขึ้นอย่างมหาศาล
🔍 ข้ออื่นผิดเพราะอะไร:
• ข้อ ก.: Gemfibrozil ไม่ได้เป็น potent CYP3A4 inhibitor กลไกหลักเกิดผ่าน OATP1B1 และ Glucuronidation
• ข้อ ข.: ไม่ใช่กลไกสำคัญที่ทำให้ระดับ Simvastatin เพิ่มขึ้น
• ข้อ ค.: (CYP 2C9): ไม่ใช่คำตอบที่ถูกต้องตามแนวทางเวชปฏิบัติและหลักวิชาการทางเภสัชกรรมสำหรับกรณีนี้
• ข้อ ง.: ไม่ใช่กระบวนการเมแทบอลิซึมหลักที่เกี่ยวข้องกับอันตรกิริยาของคู่นี้</t>
        </is>
      </c>
      <c r="L88" s="186" t="n"/>
      <c r="M88" s="186" t="inlineStr">
        <is>
          <t>2. Cardiovascular</t>
        </is>
      </c>
      <c r="N88" s="186" t="inlineStr">
        <is>
          <t>2.2 Dyslipidemias</t>
        </is>
      </c>
      <c r="O88" s="185" t="inlineStr">
        <is>
          <t>Clinic</t>
        </is>
      </c>
      <c r="P88" s="186" t="inlineStr">
        <is>
          <t>[SOURCE: Pharma Plus เล่มม่วง 2 - ข้อสอบย้อนหลังปี 2558 วันที่ 1 ข้อ 5]</t>
        </is>
      </c>
      <c r="Q88" s="185" t="inlineStr">
        <is>
          <t>ข้อสอบจริง</t>
        </is>
      </c>
      <c r="R88" s="185" t="inlineStr">
        <is>
          <t>2558</t>
        </is>
      </c>
      <c r="S88" s="185" t="inlineStr">
        <is>
          <t>CASE-CVD-HTN-DYS-68YO</t>
        </is>
      </c>
    </row>
    <row r="89" ht="24" customHeight="1" s="49">
      <c r="A89" s="187" t="n">
        <v>87</v>
      </c>
      <c r="B89" s="186" t="inlineStr">
        <is>
          <t>ผู้ป่วยหญิงไทย อายุ 68 ปี เป็นความดันโลหิตสูงและไขมันในเลือดสูง มาโรงพยาบาลตามนัด ไม่มีประวัติแพ้ยา ผลตรวจทางห้องปฏิบัติการ: BP 158/96 mmHg, HR 62 bpm, Uric acid 8 mg/dL, LDL-C 90 mg/dL, HDL-C 50 mg/dL, Triglyceride 100 mg/dL รายการยาที่ได้รับ: 1. Enalapril (20 mg) 1 tab bid pc, 2. Simvastatin (20 mg) 1 tab hs, 3. Gemfibrozil (300 mg) 1 tab pc</t>
        </is>
      </c>
      <c r="C89" s="186" t="inlineStr">
        <is>
          <t>ผู้ป่วยรายเดิมกลับมาติดตามผลการรักษา พบว่าความดันและระดับกรดยูริกลดลงดี แต่มีอาการปวดข้อเข่าทั้งสองข้างจากข้อเข่าเสื่อม (OA) หากจำเป็นต้องใช้ยาบรรเทาอาการปวดกลุ่ม NSAIDs ยาตัวใดมีความปลอดภัยต่อระบบหัวใจและหลอดเลือดมากที่สุด</t>
        </is>
      </c>
      <c r="D89" s="186" t="n"/>
      <c r="E89" s="186" t="inlineStr">
        <is>
          <t>Manidipine</t>
        </is>
      </c>
      <c r="F89" s="186" t="inlineStr">
        <is>
          <t>Losartan</t>
        </is>
      </c>
      <c r="G89" s="186" t="inlineStr">
        <is>
          <t>Ramipril</t>
        </is>
      </c>
      <c r="H89" s="186" t="inlineStr">
        <is>
          <t>HCTZ</t>
        </is>
      </c>
      <c r="I89" s="188" t="inlineStr">
        <is>
          <t>Metoprolol</t>
        </is>
      </c>
      <c r="J89" s="185" t="n">
        <v>1</v>
      </c>
      <c r="K89" s="186" t="inlineStr">
        <is>
          <t>✅ คำตอบที่ถูกต้อง: ข้อ ก. Naproxen
🎯 ทำไมข้อนี้ถึงถูก:
Naproxen ในขนาด 500 mg วันละ 2 ครั้ง ออกฤทธิ์ยับยั้งเอนไซม์ COX-1 อย่างต่อเนื่องตลอด 24 ชั่วโมง ส่งผลให้ลดการสร้าง Thromboxane A2 จากเกล็ดเลือดได้ใกล้เคียงกับ Aspirin ข้อมูลจากการศึกษาทางคลินิกขนาดใหญ่พบว่า Naproxen เป็นยาในกลุ่ม NSAIDs ที่มีความปลอดภัยต่อระบบหัวใจและหลอดเลือดสูงที่สุด (Lowest cardiovascular risk)
🔍 ข้ออื่นผิดเพราะอะไร:
• ข้อ ข. (Diclofenac): มีคุณสมบัติยับยั้ง COX-2 สูง เพิ่มความเสี่ยงต่อการเกิด Major adverse cardiac events (MACE) อย่างมีนัยสำคัญ
• ข้อ ค. (Celecoxib): เป็น Selective COX-2 inhibitor ที่มีคำเตือนเรื่องความเสี่ยงต่อหลอดเลือดหัวใจอุดตัน
• ข้อ ง. (Ibuprofen): มีความเสี่ยงต่อหัวใจและหลอดเลือดมากกว่า Naproxen และรบกวนฤทธิ์ต้านเกล็ดเลือดของ Aspirin
• ข้อ จ. (Indomethacin): เพิ่มความดันโลหิตและเพิ่มความเสี่ยงต่อระบบหัวใจและหลอดเลือดสูง</t>
        </is>
      </c>
      <c r="L89" s="186" t="n"/>
      <c r="M89" s="186" t="inlineStr">
        <is>
          <t>2. Cardiovascular</t>
        </is>
      </c>
      <c r="N89" s="186" t="inlineStr">
        <is>
          <t>2.1 Hypertension</t>
        </is>
      </c>
      <c r="O89" s="185" t="inlineStr">
        <is>
          <t>Clinic</t>
        </is>
      </c>
      <c r="P89" s="186" t="inlineStr">
        <is>
          <t>[SOURCE: Pharma Plus เล่มม่วง 2 - ข้อสอบย้อนหลังปี 2558 วันที่ 1 ข้อ 7]</t>
        </is>
      </c>
      <c r="Q89" s="185" t="inlineStr">
        <is>
          <t>ข้อสอบจริง</t>
        </is>
      </c>
      <c r="R89" s="185" t="inlineStr">
        <is>
          <t>2558</t>
        </is>
      </c>
      <c r="S89" s="185" t="inlineStr">
        <is>
          <t>CASE-CVD-HTN-DYS-68YO</t>
        </is>
      </c>
    </row>
    <row r="90" ht="24" customHeight="1" s="49">
      <c r="A90" s="187" t="n">
        <v>88</v>
      </c>
      <c r="B90" s="186" t="inlineStr">
        <is>
          <t>[กรณีศึกษา 4]
ผู้ป่วยชายโรคหืด</t>
        </is>
      </c>
      <c r="C90" s="186" t="inlineStr">
        <is>
          <t>หากผู้ป่วยมีโรคความดันร่วมไม่ควรได้ยาใด</t>
        </is>
      </c>
      <c r="D90" s="186" t="n"/>
      <c r="E90" s="186" t="inlineStr">
        <is>
          <t>Carvedilol</t>
        </is>
      </c>
      <c r="F90" s="186" t="inlineStr">
        <is>
          <t>HCTZ</t>
        </is>
      </c>
      <c r="G90" s="186" t="inlineStr">
        <is>
          <t>Enalapril</t>
        </is>
      </c>
      <c r="H90" s="186" t="inlineStr">
        <is>
          <t>Amlodipine</t>
        </is>
      </c>
      <c r="I90" s="188" t="inlineStr">
        <is>
          <t>Valsartan</t>
        </is>
      </c>
      <c r="J90" s="185" t="n">
        <v>1</v>
      </c>
      <c r="K90" s="186" t="inlineStr">
        <is>
          <t>✅ คำตอบที่ถูกต้อง: ข้อ ก. Carvedilol
🎯 ทำไมข้อนี้ถึงถูก:
Carvedilol เป็นยากลุ่ม Non-selective beta-blocker ที่มีฤทธิ์ปิดกั้นทั้ง Beta-1 และ Beta-2 adrenergic receptors การปิดกั้น Beta-2 receptor บนกล้ามเนื้อเรียบของหลอดลมจะกระตุ้นให้เกิดภาวะหลอดลมหดเกร็งอย่างรุนแรง (Bronchospasm) จึงมีข้อห้ามใช้เด็ดขาด (Contraindicated) ในผู้ป่วยโรคหืด (Asthma)
🔍 ข้ออื่นผิดเพราะอะไร:
• ข้อ ข. (HCTZ): เป็นยาขับปัสสาวะกลุ่ม Thiazide ไม่ส่งผลต่อหลอดลม ปลอดภัยในโรคหืด
• ข้อ ค. (Enalapril): เป็น ACEI แม้อาจทำให้ไอแห้ง แต่ไม่มีผลต่อ bronchospasm โดยตรง
• ข้อ ง. (Amlodipine): เป็น DHP-CCB ปลอดภัยในผู้ป่วยโรคหืด
• ข้อ จ. (Valsartan): เป็น ARB ปลอดภัยและไม่ทำให้หลอดลมหดเกร็ง</t>
        </is>
      </c>
      <c r="L90" s="186" t="n"/>
      <c r="M90" s="186" t="inlineStr">
        <is>
          <t>2. Cardiovascular</t>
        </is>
      </c>
      <c r="N90" s="186" t="inlineStr">
        <is>
          <t>Hypertension</t>
        </is>
      </c>
      <c r="O90" s="185" t="inlineStr">
        <is>
          <t>Clinic</t>
        </is>
      </c>
      <c r="P90" s="186" t="inlineStr">
        <is>
          <t>[SOURCE: Pharma Plus เล่มม่วง 2 - ข้อสอบย้อนหลังปี 2558 วันที่ 1 ข้อ 30]</t>
        </is>
      </c>
      <c r="Q90" s="185" t="inlineStr">
        <is>
          <t>ข้อสอบจริง</t>
        </is>
      </c>
      <c r="R90" s="185" t="inlineStr">
        <is>
          <t>2558</t>
        </is>
      </c>
      <c r="S90" s="185" t="n"/>
    </row>
    <row r="91" ht="24" customHeight="1" s="49">
      <c r="A91" s="187" t="n">
        <v>89</v>
      </c>
      <c r="B91" s="186" t="inlineStr">
        <is>
          <t>[กรณีศึกษา 3]
ผู้ป่วยปวดนิ้วโป้งเทำมาก บวม แดง อ้วน เป็นความดัน ไขมันในเลือดสูง ได้ยา HCTZ ดื่มสุรา ได้รับการวินิจฉัยเป็นโรคเกาต์</t>
        </is>
      </c>
      <c r="C91" s="186" t="inlineStr">
        <is>
          <t>HCTZ ทำให้เกิด hyperuricemia ได้อย่างไร</t>
        </is>
      </c>
      <c r="D91" s="186" t="n"/>
      <c r="E91" s="186" t="inlineStr">
        <is>
          <t>เพิ่มการขับออกทางไต</t>
        </is>
      </c>
      <c r="F91" s="186" t="inlineStr">
        <is>
          <t>ลดการขับออกทางไต</t>
        </is>
      </c>
      <c r="G91" s="186" t="inlineStr">
        <is>
          <t>เพิ่มการ metabolism</t>
        </is>
      </c>
      <c r="H91" s="186" t="inlineStr">
        <is>
          <t>ลดการ metabolism</t>
        </is>
      </c>
      <c r="I91" s="188" t="inlineStr">
        <is>
          <t>กระตุ้นการทำงาน xanthine oxidase</t>
        </is>
      </c>
      <c r="J91" s="185" t="n">
        <v>2</v>
      </c>
      <c r="K91" s="186" t="inlineStr">
        <is>
          <t>✅ คำตอบที่ถูกต้อง: ข้อ ข. ลดการขับออกทางไต
🎯 ทำไมข้อนี้ถึงถูก:
Hydrochlorothiazide (HCTZ) ทำให้เกิดภาวะกรดยูริกในเลือดสูง (Hyperuricemia) โดยยาจะไปแย่งหลั่งผ่านตัวขนส่ง Organic Anion Transporter (OAT) ที่ท่อไตส่วนต้น (Proximal convoluted tubule) ร่วมกับกระตุ้นการดูดกลับของกรดยูริก (Urate reabsorption) เข้าสู่กระแสเลือดเพิ่มขึ้น ส่งผลให้ไตขับกรดยูริกลดลง
🔍 ข้ออื่นผิดเพราะอะไร:
• ข้อ ก.: หากเพิ่มการขับออกจะทำให้ระดับกรดยูริกลดลง ไม่ใช่เกิด hyperuricemia
• ข้อ ค.: ยา HCTZ ไม่มีผลต่อการสร้างหรือสลายกรดยูริก
• ข้อ ง.: (ลดการ metabolism): ไม่ใช่คำตอบที่ถูกต้องตามแนวทางเวชปฏิบัติและหลักวิชาการทางเภสัชกรรมสำหรับกรณีนี้
• ข้อ จ.: HCTZ ไม่ได้กระตุ้นเอนไซม์ Xanthine oxidase</t>
        </is>
      </c>
      <c r="L91" s="186" t="n"/>
      <c r="M91" s="186" t="inlineStr">
        <is>
          <t>2. Cardiovascular</t>
        </is>
      </c>
      <c r="N91" s="186" t="inlineStr">
        <is>
          <t>Dyslipidemias</t>
        </is>
      </c>
      <c r="O91" s="185" t="inlineStr">
        <is>
          <t>Clinic</t>
        </is>
      </c>
      <c r="P91" s="186" t="inlineStr">
        <is>
          <t>[SOURCE: Pharma Plus เล่มม่วง 2 - ข้อสอบย้อนหลังปี 2558 วันที่ 2 ข้อ 21]</t>
        </is>
      </c>
      <c r="Q91" s="185" t="inlineStr">
        <is>
          <t>ข้อสอบจริง</t>
        </is>
      </c>
      <c r="R91" s="185" t="inlineStr">
        <is>
          <t>2558</t>
        </is>
      </c>
      <c r="S91" s="185" t="n"/>
    </row>
    <row r="92" ht="24" customHeight="1" s="49">
      <c r="A92" s="187" t="n">
        <v>90</v>
      </c>
      <c r="B92" s="186" t="inlineStr">
        <is>
          <t>[กรณีศึกษา 6]
ผู้ป่วยชายไทยคู่ อายุ 60 ปี มาด้วยอาการหอบเหนื่อย ค่า FEV1 40% มีโรคประจำตัวเป็นความดันสูบบุหรี่ 20 มวนต่อวัน เลิกสูบมาแล้ว 20 ปี ยาที่ได้รับ fluticasone/salmeterol 1 puff bid, enalapril tablet, acetylcysteine</t>
        </is>
      </c>
      <c r="C92" s="186" t="inlineStr">
        <is>
          <t>ยาในข้อใดทำให้เกิดอาการไอแห้ง</t>
        </is>
      </c>
      <c r="D92" s="186" t="n"/>
      <c r="E92" s="186" t="inlineStr">
        <is>
          <t>Acetylcysteine</t>
        </is>
      </c>
      <c r="F92" s="186" t="inlineStr">
        <is>
          <t>Enalapril</t>
        </is>
      </c>
      <c r="G92" s="186" t="inlineStr">
        <is>
          <t>Theophylline</t>
        </is>
      </c>
      <c r="H92" s="186" t="inlineStr">
        <is>
          <t>Fluticasone</t>
        </is>
      </c>
      <c r="I92" s="188" t="inlineStr">
        <is>
          <t>Salmeterol</t>
        </is>
      </c>
      <c r="J92" s="185" t="n">
        <v>2</v>
      </c>
      <c r="K92" s="186" t="inlineStr">
        <is>
          <t>✅ คำตอบที่ถูกต้อง: ข้อ ข. Enalapril
🎯 ทำไมข้อนี้ถึงถูก:
Enalapril เป็นยากลุ่ม ACE Inhibitor ที่ยับยั้งการทำงานของเอนไซม์ Kininase II (ACE) ส่งผลให้การสลาย Bradykinin และ Substance P ในทางเดินหายใจลดลง ทำให้เกิดการสะสมของสารทั้งสองบริเวณเยื่อบุหลอดลมและกระตุ้น C-fibers เหนี่ยวนำให้เกิดอาการไอแห้งเรื้อรัง (Dry cough)
🔍 ข้ออื่นผิดเพราะอะไร:
• ข้อ ก.: เป็นยาละลายเสมหะ ไม่ได้เหนี่ยวนำให้เกิดอาการไอแห้งเรื้อรัง
• ข้อ ค.: เป็นยาขยายหลอดลม ช่วยบรรเทาอาการหอบเหนื่อย
• ข้อ ง.: เป็นยาสูดพ่นควบคุมโรคหืด ไม่ใช่สาเหตุหลักของอาการไอแห้งแบบ systemic
• ข้อ จ.: (Salmeterol): ไม่ใช่คำตอบที่ถูกต้องตามแนวทางเวชปฏิบัติและหลักวิชาการทางเภสัชกรรมสำหรับกรณีนี้</t>
        </is>
      </c>
      <c r="L92" s="186" t="n"/>
      <c r="M92" s="186" t="inlineStr">
        <is>
          <t>2. Cardiovascular</t>
        </is>
      </c>
      <c r="N92" s="186" t="inlineStr">
        <is>
          <t>Hypertension</t>
        </is>
      </c>
      <c r="O92" s="185" t="inlineStr">
        <is>
          <t>Clinic</t>
        </is>
      </c>
      <c r="P92" s="186" t="inlineStr">
        <is>
          <t>[SOURCE: Pharma Plus เล่มม่วง 2 - ข้อสอบย้อนหลังปี 2558 วันที่ 2 ข้อ 43]</t>
        </is>
      </c>
      <c r="Q92" s="185" t="inlineStr">
        <is>
          <t>ข้อสอบจริง</t>
        </is>
      </c>
      <c r="R92" s="185" t="inlineStr">
        <is>
          <t>2558</t>
        </is>
      </c>
      <c r="S92" s="185" t="n"/>
    </row>
    <row r="93" ht="24" customHeight="1" s="49">
      <c r="A93" s="187" t="n">
        <v>91</v>
      </c>
      <c r="B93" s="186" t="inlineStr">
        <is>
          <t>ผู้ป่วยชายไทย อายุ 55 ปี รูปร่างอ้วน โรคประจำตัวคือความดันโลหิตสูงและไขมันในเลือดสูง มีประวัติดื่มสุรา ไม่สูบบุหรี่ มาโรงพยาบาลด้วยอาการหอบเหนื่อยเฉียบพลัน นอนราบไม่ได้ ขาบวมกดบุ๋มทั้งสองข้าง แพทย์วินิจฉัยเป็น Acute Decompensated Heart Failure (ADHF)</t>
        </is>
      </c>
      <c r="C93" s="186" t="inlineStr">
        <is>
          <t>ยาในข้อใดที่ผู้ป่วย ADHF ที่มีภาวะน้ำเกินรุนแรง (Volume overload) รายนี้ควรได้รับในระยะเฉียบพลันเป็นอันดับแรกเพื่อขับน้ำและลด Preload</t>
        </is>
      </c>
      <c r="D93" s="186" t="n"/>
      <c r="E93" s="186" t="inlineStr">
        <is>
          <t>ISDN SL</t>
        </is>
      </c>
      <c r="F93" s="186" t="inlineStr">
        <is>
          <t>Aspirin tablet</t>
        </is>
      </c>
      <c r="G93" s="186" t="inlineStr">
        <is>
          <t>Furosemide IV</t>
        </is>
      </c>
      <c r="H93" s="186" t="inlineStr">
        <is>
          <t>Digoxin tablet</t>
        </is>
      </c>
      <c r="I93" s="188" t="inlineStr">
        <is>
          <t>IV nitroglycerine</t>
        </is>
      </c>
      <c r="J93" s="185" t="n">
        <v>3</v>
      </c>
      <c r="K93" s="186" t="inlineStr">
        <is>
          <t>✅ คำตอบที่ถูกต้อง: ข้อ ค. Furosemide IV
🎯 ทำไมข้อนี้ถึงถูก:
ในผู้ป่วยที่มีภาวะ Acute Decompensated Heart Failure (ADHF) ร่วมกับภาวะน้ำเกินเฉียบพลัน (Congestion / Volume overload เช่น หอบเหนื่อย นอนราบไม่ได้ ขาบวม) การให้ยาขับปัสสาวะกลุ่ม Loop diuretic ชนิดฉีดเข้าหลอดเลือดดำ (Intravenous Furosemide) เป็นการรักษามาตรฐานลำดับแรกเพื่อลด Preload และขับน้ำส่วนเกินออกจากร่างกายได้อย่างรวดเร็ว
🔍 ข้ออื่นผิดเพราะอะไร:
• ข้อ ก. (ISDN SL): ใช้บรรเทาอาการเจ็บหน้ำอกเฉียบพลันในกล้ามเนื้อหัวใจขาดเลือด ไม่ใช่ยาขับน้ำใน ADHF
• ข้อ ข. (Aspirin tablet): เป็นยาต้านเกล็ดเลือด ไม่ช่วยบรรเทาอาการน้ำคั่งเฉียบพลัน
• ข้อ ง. (Digoxin tablet): ออกฤทธิ์ช้าและไม่มีบทบาทในการลดภาวะน้ำคั่งเฉียบพลันในระยะฉุกเฉิน
• ข้อ จ. (IV nitroglycerine): มีประโยชน์ในการขยายหลอดเลือด แต่การรักษาหลักในการระบายน้ำเกินคือ IV Furosemide</t>
        </is>
      </c>
      <c r="L93" s="186" t="n"/>
      <c r="M93" s="186" t="inlineStr">
        <is>
          <t>2. Cardiovascular</t>
        </is>
      </c>
      <c r="N93" s="186" t="inlineStr">
        <is>
          <t>2.4 Heart Failure</t>
        </is>
      </c>
      <c r="O93" s="185" t="inlineStr">
        <is>
          <t>Clinic</t>
        </is>
      </c>
      <c r="P93" s="186" t="inlineStr">
        <is>
          <t>[SOURCE: Pharma Plus เล่มม่วง 2 - ข้อสอบย้อนหลังปี 2558 วันที่ 2 ข้อ 54]</t>
        </is>
      </c>
      <c r="Q93" s="185" t="inlineStr">
        <is>
          <t>ข้อสอบจริง</t>
        </is>
      </c>
      <c r="R93" s="185" t="inlineStr">
        <is>
          <t>2558</t>
        </is>
      </c>
      <c r="S93" s="185" t="inlineStr">
        <is>
          <t>CASE-CVD-HF-OBESE-55YO</t>
        </is>
      </c>
    </row>
    <row r="94" ht="24" customHeight="1" s="49">
      <c r="A94" s="187" t="n">
        <v>92</v>
      </c>
      <c r="B94" s="186" t="inlineStr">
        <is>
          <t>ผู้ป่วยชายไทย อายุ 55 ปี รูปร่างอ้วน โรคประจำตัวคือความดันโลหิตสูงและไขมันในเลือดสูง มีประวัติดื่มสุรา ไม่สูบบุหรี่ มาโรงพยาบาลด้วยอาการหอบเหนื่อยเฉียบพลัน นอนราบไม่ได้ ขาบวมกดบุ๋มทั้งสองข้าง แพทย์วินิจฉัยเป็น Acute Decompensated Heart Failure (ADHF)</t>
        </is>
      </c>
      <c r="C94" s="186" t="inlineStr">
        <is>
          <t>ข้อใดต่อไปนี้จัดเป็นปัจจัยเสี่ยงต่อโรคหลอดเลือดหัวใจที่ไม่สามารถปรับเปลี่ยนได้ (Non-modifiable cardiovascular risk factor) ของผู้ป่วยรายนี้</t>
        </is>
      </c>
      <c r="D94" s="186" t="n"/>
      <c r="E94" s="186" t="inlineStr">
        <is>
          <t>เพศชาย</t>
        </is>
      </c>
      <c r="F94" s="186" t="inlineStr">
        <is>
          <t>ความดันโลหิตสูง</t>
        </is>
      </c>
      <c r="G94" s="186" t="inlineStr">
        <is>
          <t>ไขมันในเลือดสูง</t>
        </is>
      </c>
      <c r="H94" s="186" t="inlineStr">
        <is>
          <t>ดื่มสุรา</t>
        </is>
      </c>
      <c r="I94" s="188" t="inlineStr">
        <is>
          <t>อ้วน</t>
        </is>
      </c>
      <c r="J94" s="185" t="n">
        <v>1</v>
      </c>
      <c r="K94" s="186" t="inlineStr">
        <is>
          <t>✅ คำตอบที่ถูกต้อง: ข้อ ก. เพศชาย
🎯 ทำไมข้อนี้ถึงถูก:
ปัจจัยเสี่ยงต่อโรคหัวใจและหลอดเลือดแบ่งออกเป็น 2 กลุ่ม ได้แก่ ปัจจัยที่ปรับเปลี่ยนไม่ได้ (Non-modifiable risk factors) เช่น อายุ เพศ (เพศชายมีความเสี่ยงสูงกว่าหญิงวัยก่อนหมดประจำเดือน) และพันธุกรรม/ประวัติครอบครัว ส่วนปัจจัยที่สามารถปรับเปลี่ยนได้ (Modifiable risk factors) ได้แก่ ความดันโลหิตสูง ไขมันในเลือดสูง เบาหวาน ความอ้วน การสูบบุหรี่ และการดื่มสุรา
🔍 ข้ออื่นผิดเพราะอะไร:
• ข้อ ข. (ความดันโลหิตสูง): เป็น modifiable risk factor ที่สามารถควบคุมด้วยยาและปรับพฤติกรรมได้
• ข้อ ค. (ไขมันในเลือดสูง): เป็น modifiable risk factor ที่ควบคุมได้ด้วยยากลุ่ม Statin
• ข้อ ง. (ดื่มสุรา): เป็นพฤติกรรมสุขภาพที่สามารถปรับลดหรืองดได้
• ข้อ จ. (อ้วน): เป็น modifiable risk factor ที่จัดการได้ด้วยการควบคุมอาหารและออกกำลังกาย</t>
        </is>
      </c>
      <c r="L94" s="186" t="n"/>
      <c r="M94" s="186" t="inlineStr">
        <is>
          <t>2. Cardiovascular</t>
        </is>
      </c>
      <c r="N94" s="186" t="inlineStr">
        <is>
          <t>2.4 Heart Failure</t>
        </is>
      </c>
      <c r="O94" s="185" t="inlineStr">
        <is>
          <t>Clinic</t>
        </is>
      </c>
      <c r="P94" s="186" t="inlineStr">
        <is>
          <t>[SOURCE: Pharma Plus เล่มม่วง 2 - ข้อสอบย้อนหลังปี 2558 วันที่ 2 ข้อ 55]</t>
        </is>
      </c>
      <c r="Q94" s="185" t="inlineStr">
        <is>
          <t>ข้อสอบจริง</t>
        </is>
      </c>
      <c r="R94" s="185" t="inlineStr">
        <is>
          <t>2558</t>
        </is>
      </c>
      <c r="S94" s="185" t="inlineStr">
        <is>
          <t>CASE-CVD-HF-OBESE-55YO</t>
        </is>
      </c>
    </row>
    <row r="95" ht="24" customHeight="1" s="49">
      <c r="A95" s="187" t="n">
        <v>93</v>
      </c>
      <c r="B95" s="186" t="inlineStr">
        <is>
          <t>ผู้ป่วยชายไทย อายุ 55 ปี รูปร่างอ้วน โรคประจำตัวคือความดันโลหิตสูงและไขมันในเลือดสูง มีประวัติดื่มสุรา ไม่สูบบุหรี่ มาโรงพยาบาลด้วยอาการหอบเหนื่อยเฉียบพลัน นอนราบไม่ได้ ขาบวมกดบุ๋มทั้งสองข้าง แพทย์วินิจฉัยเป็น Acute Decompensated Heart Failure (ADHF)</t>
        </is>
      </c>
      <c r="C95" s="186" t="inlineStr">
        <is>
          <t>เมื่ออาการหอบเหนื่อยของผู้ป่วยดีขึ้นจนเข้าสู่ภาวะ Euvolemic status ก่อนจำหน่ายกลับบ้าน ควรเริ่มยาในกลุ่มใดเพิ่มเติมเพื่อลดอัตราการเสียชีวิตในระยะยาวของผู้ป่วย HFrEF</t>
        </is>
      </c>
      <c r="D95" s="186" t="n"/>
      <c r="E95" s="186" t="inlineStr">
        <is>
          <t>Digoxin</t>
        </is>
      </c>
      <c r="F95" s="186" t="inlineStr">
        <is>
          <t>Carvedilol</t>
        </is>
      </c>
      <c r="G95" s="186" t="inlineStr">
        <is>
          <t>Amlodipine</t>
        </is>
      </c>
      <c r="H95" s="186" t="inlineStr">
        <is>
          <t>Amiodarone</t>
        </is>
      </c>
      <c r="I95" s="188" t="inlineStr">
        <is>
          <t>Verapamil</t>
        </is>
      </c>
      <c r="J95" s="185" t="n">
        <v>2</v>
      </c>
      <c r="K95" s="186" t="inlineStr">
        <is>
          <t>✅ คำตอบที่ถูกต้อง: ข้อ ข. Carvedilol
🎯 ทำไมข้อนี้ถึงถูก:
Carvedilol เป็นหนึ่งใน Evidence-based Beta-blockers (ร่วมกับ Bisoprolol และ Metoprolol succinate) ที่มีหลักฐานชัดเจนว่าช่วยลดอัตราการเสียชีวิต (Mortality benefit) และลดการนอนโรงพยาบาลในผู้ป่วย HFrEF โดยต้องเริ่มให้เมื่อผู้ป่วยอยู่ในภาวะคงที่ ไม่มีภาวะน้ำคั่งเฉียบพลัน (Euvolemic status / Clinically stable) และเริ่มจากขนาดต่ำแล้วค่อยๆ ปรับเพิ่มขนาดยา
🔍 ข้ออื่นผิดเพราะอะไร:
• ข้อ ก. (Digoxin): ช่วยบรรเทาอาการและลดการนอนโรงพยาบาล แต่ไม่มีผลลดอัตราการเสียชีวิต (No mortality benefit)
• ข้อ ค. (Amlodipine): ไม่มีผลลดอัตราการเสียชีวิตใน Heart Failure
• ข้อ ง. (Amiodarone): ใช้สำหรับควบคุมภาวะหัวใจเต้นผิดจังหวะ ไม่ใช่ยามาตรฐานลดอัตราการตายใน HFrEF
• ข้อ จ. (Verapamil): เป็น Non-DHP CCB ที่มีฤทธิ์กดการบีบตัวของหัวใจ (Negative inotropic) เป็นข้อห้ามใช้ใน HFrEF</t>
        </is>
      </c>
      <c r="L95" s="186" t="n"/>
      <c r="M95" s="186" t="inlineStr">
        <is>
          <t>2. Cardiovascular</t>
        </is>
      </c>
      <c r="N95" s="186" t="inlineStr">
        <is>
          <t>2.4 Heart Failure</t>
        </is>
      </c>
      <c r="O95" s="185" t="inlineStr">
        <is>
          <t>Clinic</t>
        </is>
      </c>
      <c r="P95" s="186" t="inlineStr">
        <is>
          <t>[SOURCE: Pharma Plus เล่มม่วง 2 - ข้อสอบย้อนหลังปี 2558 วันที่ 2 ข้อ 56]</t>
        </is>
      </c>
      <c r="Q95" s="185" t="inlineStr">
        <is>
          <t>ข้อสอบจริง</t>
        </is>
      </c>
      <c r="R95" s="185" t="inlineStr">
        <is>
          <t>2558</t>
        </is>
      </c>
      <c r="S95" s="185" t="inlineStr">
        <is>
          <t>CASE-CVD-HF-OBESE-55YO</t>
        </is>
      </c>
    </row>
    <row r="96" ht="24" customHeight="1" s="49">
      <c r="A96" s="187" t="n">
        <v>94</v>
      </c>
      <c r="B96" s="186" t="inlineStr">
        <is>
          <t>ผู้ป่วยชายไทย อายุ 55 ปี รูปร่างอ้วน โรคประจำตัวคือความดันโลหิตสูงและไขมันในเลือดสูง มีประวัติดื่มสุรา ไม่สูบบุหรี่ มาโรงพยาบาลด้วยอาการหอบเหนื่อยเฉียบพลัน นอนราบไม่ได้ ขาบวมกดบุ๋มทั้งสองข้าง แพทย์วินิจฉัยเป็น Acute Decompensated Heart Failure (ADHF)</t>
        </is>
      </c>
      <c r="C96" s="186" t="inlineStr">
        <is>
          <t>คำแนะนำในการปฏิบัติตัวและการจำกัดสารน้ำข้อใดเหมาะสมที่สุดสำหรับผู้ป่วยโรคหัวใจล้มเหลวรายนี้เพื่อป้องกันภาวะน้ำคั่งกำเริบซ้ำ</t>
        </is>
      </c>
      <c r="D96" s="186" t="n"/>
      <c r="E96" s="186" t="inlineStr">
        <is>
          <t>กินผักผลไม้เป็นประจำ</t>
        </is>
      </c>
      <c r="F96" s="186" t="inlineStr">
        <is>
          <t>ดื่มน้ำไม่เกินวันละ 1.5 ลิตร</t>
        </is>
      </c>
      <c r="G96" s="186" t="inlineStr">
        <is>
          <t>ควรออกกำลังกายเป็นประจำทุกวัน</t>
        </is>
      </c>
      <c r="H96" s="186" t="inlineStr">
        <is>
          <t>หลีกเลี่ยงอาหารที่มีไขมันสูง</t>
        </is>
      </c>
      <c r="I96" s="188" t="inlineStr">
        <is>
          <t>ควรระวังไม่ให้ท้องผูก</t>
        </is>
      </c>
      <c r="J96" s="185" t="n">
        <v>2</v>
      </c>
      <c r="K96" s="186" t="inlineStr">
        <is>
          <t>✅ คำตอบที่ถูกต้อง: ข้อ ข. ดื่มน้ำไม่เกินวันละ 1.5 ลิตร
🎯 ทำไมข้อนี้ถึงถูก:
ในผู้ป่วยโรคหัวใจล้มเหลวที่มีประวัติน้ำคั่งรุนแรง แนะนำให้จำกัดปริมาณสารน้ำที่ดื่มไม่เกิน 1.5 - 2 ลิตรต่อวัน ควบคู่กับการจำกัดเกลือโซเดียมในอาหาร (โซเดียมน้อยกว่า 2,000 mg/day) และชั่งน้ำหนักตัวทุกวันตอนเช้า หากน้ำหนักเพิ่มขึ้นมากกว่า 1-2 กก. ใน 2-3 วัน แสดงถึงภาวะน้ำคั่งที่ต้องรีบมาพบแพทย์
🔍 ข้ออื่นผิดเพราะอะไร:
• ข้อ ก.: แม้เป็นอาหารสุขภาพ แต่ผลไม้บางชนิดมีโพแทสเซียมสูง ต้องระวังในผู้ป่วยที่ได้รับยา ACEI/MRA
• ข้อ ค.: ในระยะที่เพิ่งฟื้นตัวจาก ADHF ต้องจำกัดกิจกรรมหนักและค่อยๆ ฟื้นฟูสมรรถภาพ ไม่ใช่หักโหมทุกวัน
• ข้อ ง.: เป็นคำแนะนำทั่วไป แต่การจำกัดสารน้ำและเกลือโซเดียมมีความสำคัญสูงสุดโดยตรงต่อการป้องกันการกำเริบของหัวใจล้มเหลว
• ข้อ จ.: (ควรระวังไม่ให้ท้องผูก): ไม่ใช่คำตอบที่ถูกต้องตามแนวทางเวชปฏิบัติและหลักวิชาการทางเภสัชกรรมสำหรับกรณีนี้</t>
        </is>
      </c>
      <c r="L96" s="186" t="n"/>
      <c r="M96" s="186" t="inlineStr">
        <is>
          <t>2. Cardiovascular</t>
        </is>
      </c>
      <c r="N96" s="186" t="inlineStr">
        <is>
          <t>2.4 Heart Failure</t>
        </is>
      </c>
      <c r="O96" s="185" t="inlineStr">
        <is>
          <t>Clinic</t>
        </is>
      </c>
      <c r="P96" s="186" t="inlineStr">
        <is>
          <t>[SOURCE: Pharma Plus เล่มม่วง 2 - ข้อสอบย้อนหลังปี 2558 วันที่ 2 ข้อ 57]</t>
        </is>
      </c>
      <c r="Q96" s="185" t="inlineStr">
        <is>
          <t>ข้อสอบจริง</t>
        </is>
      </c>
      <c r="R96" s="185" t="inlineStr">
        <is>
          <t>2558</t>
        </is>
      </c>
      <c r="S96" s="185" t="inlineStr">
        <is>
          <t>CASE-CVD-HF-OBESE-55YO</t>
        </is>
      </c>
    </row>
    <row r="97" ht="24" customHeight="1" s="49">
      <c r="A97" s="187" t="n">
        <v>95</v>
      </c>
      <c r="B97" s="186" t="inlineStr">
        <is>
          <t>[สถานการณ์]
ผู้ป่วยความดันโลหิตสูง ตรวจวัดได้ 150-160/100 mmHg มีโรคร่วมคือโรคเบาหวานชนิดที่ 2 และมีความเสี่ยงโรคหัวใจและหลอดเลือด (ASCVD risk) สูง ได้รับยา Enalapril 20 mg/day, Glipizide 5 mg/day</t>
        </is>
      </c>
      <c r="C97" s="186" t="inlineStr">
        <is>
          <t>ต้องลดความดันให้อยู่ในระดับใดตาม guideline ACC 2017</t>
        </is>
      </c>
      <c r="D97" s="186" t="n"/>
      <c r="E97" s="186" t="inlineStr">
        <is>
          <t>130/80 mmHg</t>
        </is>
      </c>
      <c r="F97" s="186" t="inlineStr">
        <is>
          <t>140/90 mmHg</t>
        </is>
      </c>
      <c r="G97" s="186" t="inlineStr">
        <is>
          <t>130/90 mmHg</t>
        </is>
      </c>
      <c r="H97" s="186" t="inlineStr">
        <is>
          <t>150/90 mmHg</t>
        </is>
      </c>
      <c r="I97" s="188" t="inlineStr">
        <is>
          <t>140/80 mmHg</t>
        </is>
      </c>
      <c r="J97" s="185" t="n">
        <v>1</v>
      </c>
      <c r="K97" s="186" t="inlineStr">
        <is>
          <t>✅ คำตอบที่ถูกต้อง: ข้อ ก. 130/80 mmHg
🎯 ทำไมข้อนี้ถึงถูก:
ตาม ACC/AHA 2017 hypertension guideline กำหนด target BP สำหรับผู้ป่วย hypertension ที่มี diabetes mellitus หรือมี high ASCVD risk (10-year ASCVD risk &gt;= 10%) ไว้ที่ &lt; 130/80 mmHg เพื่อลด cardiovascular events
🔍 ข้ออื่นผิดเพราะอะไร:
• ข้อ ข.: 140/90 mmHg เป็นเป้าหมายเดิมตาม JNC 8 แต่ตาม ACC/AHA 2017 guideline ปรับความเข้มงวดลงมาอยู่ที่ &lt; 130/80 mmHg ในผู้ป่วยกลุ่มเสี่ยงสูง
• ข้อ ค.: 130/90 mmHg ไม่ถูกต้อง เนื่องจากเป้าหมาย diastolic BP ต้องควบคุมให้น้อยกว่า 80 mmHg
• ข้อ ง.: 150/90 mmHg เป็นระดับความดันโลหิตที่สูงเกินไป ไม่ใช่เป้าหมายการรักษาในผู้ป่วยเบาหวานและกลุ่มเสี่ยงสูง
• ข้อ จ.: 140/80 mmHg มีระดับ systolic BP สูงกว่าเกณฑ์เป้าหมาย &lt; 130/80 mmHg ตาม ACC/AHA 2017</t>
        </is>
      </c>
      <c r="L97" s="186" t="n"/>
      <c r="M97" s="186" t="inlineStr">
        <is>
          <t>2. Cardiovascular</t>
        </is>
      </c>
      <c r="N97" s="186" t="inlineStr">
        <is>
          <t>Hypertension</t>
        </is>
      </c>
      <c r="O97" s="185" t="inlineStr">
        <is>
          <t>Clinic</t>
        </is>
      </c>
      <c r="P97" s="186" t="inlineStr">
        <is>
          <t>[SOURCE: Pharma Plus เล่มม่วง 2 - ข้อสอบย้อนหลัง PLE-CC1 ปี 2564 วันที่ 1 ข้อ 1]</t>
        </is>
      </c>
      <c r="Q97" s="185" t="inlineStr">
        <is>
          <t>ข้อสอบจริง</t>
        </is>
      </c>
      <c r="R97" s="185" t="inlineStr">
        <is>
          <t>2564</t>
        </is>
      </c>
      <c r="S97" s="185" t="inlineStr">
        <is>
          <t>CASE_2564_HTN_DM_01</t>
        </is>
      </c>
    </row>
    <row r="98" ht="24" customHeight="1" s="49">
      <c r="A98" s="187" t="n">
        <v>96</v>
      </c>
      <c r="B98" s="186" t="inlineStr">
        <is>
          <t>[สถานการณ์]
ผู้ป่วยความดันโลหิตสูง ตรวจวัดได้ 150-160/100 mmHg มีโรคร่วมคือโรคเบาหวานชนิดที่ 2 และมีความเสี่ยงโรคหัวใจและหลอดเลือด (ASCVD risk) สูง ได้รับยา Enalapril 20 mg/day, Glipizide 5 mg/day</t>
        </is>
      </c>
      <c r="C98" s="186" t="inlineStr">
        <is>
          <t>กลับมาตรวจพบว่า hyperkalemia ควรทำยังไง</t>
        </is>
      </c>
      <c r="D98" s="186" t="n"/>
      <c r="E98" s="186" t="inlineStr">
        <is>
          <t>เพิ่ม HCTZ</t>
        </is>
      </c>
      <c r="F98" s="186" t="inlineStr">
        <is>
          <t>กินแบบเดิม</t>
        </is>
      </c>
      <c r="G98" s="186" t="inlineStr">
        <is>
          <t>เพิ่ม Spironolactone</t>
        </is>
      </c>
      <c r="H98" s="186" t="inlineStr">
        <is>
          <t>หยุดยา enalapril</t>
        </is>
      </c>
      <c r="I98" s="188" t="inlineStr">
        <is>
          <t>เพิ่มขนาดยา enalapril</t>
        </is>
      </c>
      <c r="J98" s="185" t="n">
        <v>4</v>
      </c>
      <c r="K98" s="186" t="inlineStr">
        <is>
          <t>✅ คำตอบที่ถูกต้อง: ข้อ ง. หยุดยา enalapril
🎯 ทำไมข้อนี้ถึงถูก:
Enalapril เป็นยาในกลุ่ม ACE inhibitor ซึ่งยับยั้งการสร้าง aldosterone ส่งผลให้ไตลดการขับ potassium จนเกิดภาวะ hyperkalemia เมื่อตรวจพบภาวะนี้จึงต้องหยุดยา enalapril ทันทีเพื่อความปลอดภัยของผู้ป่วย
🔍 ข้ออื่นผิดเพราะอะไร:
• ข้อ ก.: การเพิ่ม HCTZ แม้จะช่วยขับ potassium ได้บ้างแต่ไม่ใช่การแก้ไขที่สาเหตุหลัก และห้ามใช้เป็นวิธีแก้ปัญหาเมื่อเกิด hyperkalemia จาก ACEI โดยไม่จัดการตัวการสำคัญ
• ข้อ ข.: กินแบบเดิมเป็นอันตรายอย่างยิ่ง เนื่องจากภาวะ hyperkalemia สามารถนำไปสู่ cardiac arrhythmia รุนแรงและ cardiac arrest ได้
• ข้อ ค.: Spironolactone เป็น potassium-sparing diuretic หรือ aldosterone antagonist ซึ่งจะยิ่งกักเก็บ potassium ทำให้อาการ hyperkalemia รุนแรงวิกฤตขึ้น
• ข้อ จ.: การเพิ่มขนาดยา enalapril จะยิ่งกด aldosterone มากขึ้น ส่งผลให้ระดับ serum potassium พุ่งสูงขึ้นและอันตรายถึงชีวิต</t>
        </is>
      </c>
      <c r="L98" s="186" t="n"/>
      <c r="M98" s="186" t="inlineStr">
        <is>
          <t>2. Cardiovascular</t>
        </is>
      </c>
      <c r="N98" s="186" t="inlineStr">
        <is>
          <t>Hypertension</t>
        </is>
      </c>
      <c r="O98" s="185" t="inlineStr">
        <is>
          <t>Clinic</t>
        </is>
      </c>
      <c r="P98" s="186" t="inlineStr">
        <is>
          <t>[SOURCE: Pharma Plus เล่มม่วง 2 - ข้อสอบย้อนหลัง PLE-CC1 ปี 2564 วันที่ 1 ข้อ 2]</t>
        </is>
      </c>
      <c r="Q98" s="185" t="inlineStr">
        <is>
          <t>ข้อสอบจริง</t>
        </is>
      </c>
      <c r="R98" s="185" t="inlineStr">
        <is>
          <t>2564</t>
        </is>
      </c>
      <c r="S98" s="185" t="inlineStr">
        <is>
          <t>CASE_2564_HTN_DM_01</t>
        </is>
      </c>
    </row>
    <row r="99" ht="24" customHeight="1" s="49">
      <c r="A99" s="187" t="n">
        <v>97</v>
      </c>
      <c r="B99" s="186" t="inlineStr">
        <is>
          <t>[สถานการณ์]
ผู้ป่วยความดันโลหิตสูง ตรวจวัดได้ 150-160/100 mmHg มีโรคร่วมคือโรคเบาหวานชนิดที่ 2 และมีความเสี่ยงโรคหัวใจและหลอดเลือด (ASCVD risk) สูง ได้รับยา Enalapril 20 mg/day, Glipizide 5 mg/day</t>
        </is>
      </c>
      <c r="C99" s="186" t="inlineStr">
        <is>
          <t>นัดครั้งถัดไป แพทย์พิจารณาให้จ่ายยา simvastatin 40 mg เพิ่ม ถามควรแนะนำอย่างไร</t>
        </is>
      </c>
      <c r="D99" s="186" t="n"/>
      <c r="E99" s="186" t="inlineStr">
        <is>
          <t>จ่ายได้ ตามขนาดที่หมอจะจ่าย</t>
        </is>
      </c>
      <c r="F99" s="186" t="inlineStr">
        <is>
          <t>จ่ายไม่ได้ เพราะไม่เข้ากับโรคของผู้ป่วย</t>
        </is>
      </c>
      <c r="G99" s="186" t="inlineStr">
        <is>
          <t>จ่ายได้ แต่ต้องเพิ่มขนาดยาเป็น simvastatin 80 mg</t>
        </is>
      </c>
      <c r="H99" s="186" t="inlineStr">
        <is>
          <t>ไม่จำเป็นต้องให้ simvastatin</t>
        </is>
      </c>
      <c r="I99" s="188" t="inlineStr">
        <is>
          <t>เปลี่ยนเป็น atorvastatin แทน</t>
        </is>
      </c>
      <c r="J99" s="185" t="n">
        <v>5</v>
      </c>
      <c r="K99" s="186" t="inlineStr">
        <is>
          <t>✅ คำตอบที่ถูกต้อง: ข้อ จ. เปลี่ยนเป็น atorvastatin แทน
🎯 ทำไมข้อนี้ถึงถูก:
ผู้ป่วยมีเบาหวานร่วมกับ high ASCVD risk มีข้อบ่งชี้ในการได้รับ high-intensity statin therapy (เช่น atorvastatin 40-80 mg หรือ rosuvastatin 20-40 mg) ขณะที่ simvastatin 40 mg จัดเป็นเพียง moderate-intensity statin และไม่สามารถปรับเพิ่มเป็น simvastatin 80 mg ได้เนื่องจาก US FDA เตือนเรื่องความเสี่ยงสูงต่อ myopathy และ rhabdomyolysis จึงควรแนะนำเปลี่ยนเป็น atorvastatin
🔍 ข้ออื่นผิดเพราะอะไร:
• ข้อ ก.: จ่ายตามขนาด simvastatin 40 mg ได้ฤทธิ์ลด LDL-C เพียงระดับ moderate intensity ซึ่งไม่เพียงพอต่อเป้าหมายการรักษาในผู้ป่วย high ASCVD risk
• ข้อ ข.: ผู้ป่วยโรคเบาหวานที่มีความเสี่ยงสูงมีข้อบ่งชี้ชัดเจนในการใช้ statin เพื่อ primary/secondary prevention ไม่ใช่ไม่เข้ากับโรค
• ข้อ ค.: ห้ามเริ่มหรือเพิ่มขนาดยาเป็น simvastatin 80 mg อย่างเด็ดขาดตามคำเตือนของ US FDA เนื่องจากเพิ่มความเสี่ยงต่อ severe myopathy และ rhabdomyolysis อย่างมีนัยสำคัญ
• ข้อ ง.: ผู้ป่วยเบาหวานที่มี high ASCVD risk จำเป็นต้องได้รับ statin ตามแนวทางเวชปฏิบัติสากลเพื่อลด cardiovascular mortality</t>
        </is>
      </c>
      <c r="L99" s="186" t="n"/>
      <c r="M99" s="186" t="inlineStr">
        <is>
          <t>2. Cardiovascular</t>
        </is>
      </c>
      <c r="N99" s="186" t="inlineStr">
        <is>
          <t>Dyslipidemias</t>
        </is>
      </c>
      <c r="O99" s="185" t="inlineStr">
        <is>
          <t>Clinic</t>
        </is>
      </c>
      <c r="P99" s="186" t="inlineStr">
        <is>
          <t>[SOURCE: Pharma Plus เล่มม่วง 2 - ข้อสอบย้อนหลัง PLE-CC1 ปี 2564 วันที่ 1 ข้อ 3]</t>
        </is>
      </c>
      <c r="Q99" s="185" t="inlineStr">
        <is>
          <t>ข้อสอบจริง</t>
        </is>
      </c>
      <c r="R99" s="185" t="inlineStr">
        <is>
          <t>2564</t>
        </is>
      </c>
      <c r="S99" s="185" t="inlineStr">
        <is>
          <t>CASE_2564_HTN_DM_01</t>
        </is>
      </c>
    </row>
    <row r="100" ht="24" customHeight="1" s="49">
      <c r="A100" s="187" t="n">
        <v>98</v>
      </c>
      <c r="B100" s="186" t="inlineStr">
        <is>
          <t>[สถานการณ์]
ผู้ป่วยความดันโลหิตสูง ตรวจวัดได้ 150-160/100 mmHg มีโรคร่วมคือโรคเบาหวานชนิดที่ 2 และมีความเสี่ยงโรคหัวใจและหลอดเลือด (ASCVD risk) สูง ได้รับยา Enalapril 20 mg/day, Glipizide 5 mg/day</t>
        </is>
      </c>
      <c r="C100" s="186" t="inlineStr">
        <is>
          <t>[กรณีศึกษา ผู้ป่วยไอแห้งเรื้อรัง]
ผู้ป่วยชายอายุ 40 ปี สูง 180 ซม. น้ำหนัก 70 กก. มาด้วยอาการไอแห้ง ๆ เรื้อรัง 3 เดือนแล้ว ไม่มีไข้ ไม่มีเสมหะ ไม่มีน้ำมูก มีโรคประจำตัว คือ DM HTN DLP ตอนนี้ใช้ยา enalapril 10 mg/d, aspirin 81 mg/d, glipizide 5 mg/d, metformin 500 mg/d, atorvastatin 10 mg/d
คำถาม: ยาใดน่าจะเป็นสาเหตุทำให้เกิดอาการไอมากที่สุด</t>
        </is>
      </c>
      <c r="D100" s="186" t="n"/>
      <c r="E100" s="186" t="inlineStr">
        <is>
          <t>Enalapril</t>
        </is>
      </c>
      <c r="F100" s="186" t="inlineStr">
        <is>
          <t>Aspirin</t>
        </is>
      </c>
      <c r="G100" s="186" t="inlineStr">
        <is>
          <t>Glipizide</t>
        </is>
      </c>
      <c r="H100" s="186" t="inlineStr">
        <is>
          <t>Metformin</t>
        </is>
      </c>
      <c r="I100" s="188" t="inlineStr">
        <is>
          <t>Atorvastatin</t>
        </is>
      </c>
      <c r="J100" s="185" t="n">
        <v>1</v>
      </c>
      <c r="K100" s="186" t="inlineStr">
        <is>
          <t>✅ คำตอบที่ถูกต้อง: ข้อ ก. Enalapril
🎯 ทำไมข้อนี้ถึงถูก:
ยาในกลุ่ม Angiotensin-Converting Enzyme Inhibitors (ACEIs) เช่น Enalapril มีผลข้างเคียงสำคัญที่พบบ่อยคืออาการไอแห้งเรื้อรัง (chronic persistent dry cough) ซึ่งพบได้ประมาณ 5-20% ของผู้ใช้ยา อาการไอมักเกิดขึ้นได้ตั้งแต่สัปดาห์แรกจนถึงหลายเดือนหลังเริ่มยา และไม่ตอบสนองต่อยาแก้ไอทั่วไป
🔍 ข้ออื่นผิดเพราะอะไร:
• ข้อ ข.: Aspirin ผลข้างเคียงเด่นคือระคายเคืองกระเพาะอาหาร เลือดออกง่าย หรืออาจกระตุ้นให้เกิด bronchospasm ในผู้ป่วย aspirin-exacerbated respiratory disease (AERD) แต่ไม่ใช่สาเหตุของอาการไอแห้งเรื้อรัง 3 เดือน
• ข้อ ค.: Glipizide ผลข้างเคียงสำคัญคือภาวะน้ำตาลในเลือดต่ำ (hypoglycemia) และน้ำหนักตัวเพิ่มขึ้น
• ข้อ ง.: Metformin ผลข้างเคียงเด่นคืออาการทางเดินอาหาร (คลื่นไส้ ท้องเสีย แน่นท้อง) และ lactic acidosis ไม่ทำให้เกิดอาการไอ
• ข้อ จ.: Atorvastatin ผลข้างเคียงเด่นคือปวดกล้ามเนื้อ (myalgia) หรือเอนไซม์ตับเพิ่มขึ้น ไม่เกี่ยวข้องกับอาการไอแห้ง</t>
        </is>
      </c>
      <c r="L100" s="186" t="n"/>
      <c r="M100" s="186" t="inlineStr">
        <is>
          <t>2. Cardiovascular</t>
        </is>
      </c>
      <c r="N100" s="186" t="inlineStr">
        <is>
          <t>Hypertension</t>
        </is>
      </c>
      <c r="O100" s="185" t="inlineStr">
        <is>
          <t>Clinic</t>
        </is>
      </c>
      <c r="P100" s="186" t="inlineStr">
        <is>
          <t>[SOURCE: Pharma Plus เล่มม่วง 2 - ข้อสอบย้อนหลัง PLE-CC1 ปี 2564 วันที่ 1 ข้อ 77]</t>
        </is>
      </c>
      <c r="Q100" s="185" t="inlineStr">
        <is>
          <t>ข้อสอบจริง</t>
        </is>
      </c>
      <c r="R100" s="185" t="inlineStr">
        <is>
          <t>2564</t>
        </is>
      </c>
      <c r="S100" s="185" t="inlineStr">
        <is>
          <t>CASE_2564_HTN_DM_01</t>
        </is>
      </c>
    </row>
    <row r="101" ht="24" customHeight="1" s="49">
      <c r="A101" s="187" t="n">
        <v>99</v>
      </c>
      <c r="B101" s="186" t="inlineStr">
        <is>
          <t>[สถานการณ์]
ผู้ป่วยความดันโลหิตสูง ตรวจวัดได้ 150-160/100 mmHg มีโรคร่วมคือโรคเบาหวานชนิดที่ 2 และมีความเสี่ยงโรคหัวใจและหลอดเลือด (ASCVD risk) สูง ได้รับยา Enalapril 20 mg/day, Glipizide 5 mg/day</t>
        </is>
      </c>
      <c r="C101" s="186" t="inlineStr">
        <is>
          <t>[กรณีศึกษา ผู้ป่วยไอแห้งเรื้อรัง]
ผู้ป่วยชายอายุ 40 ปี สูง 180 ซม. น้ำหนัก 70 กก. มาด้วยอาการไอแห้ง ๆ เรื้อรัง 3 เดือนแล้ว ไม่มีไข้ ไม่มีเสมหะ ไม่มีน้ำมูก มีโรคประจำตัว คือ DM HTN DLP ตอนนี้ใช้ยา enalapril 10 mg/d, aspirin 81 mg/d, glipizide 5 mg/d, metformin 500 mg/d, atorvastatin 10 mg/d
คำถาม: กลไกที่ทำให้เกิดอาการไอ</t>
        </is>
      </c>
      <c r="D101" s="186" t="n"/>
      <c r="E101" s="186" t="inlineStr">
        <is>
          <t>Bradykinin ลด</t>
        </is>
      </c>
      <c r="F101" s="186" t="inlineStr">
        <is>
          <t>Bradykinin เพิ่ม</t>
        </is>
      </c>
      <c r="G101" s="186" t="inlineStr">
        <is>
          <t>ยับยั้ง COX-1</t>
        </is>
      </c>
      <c r="H101" s="186" t="inlineStr">
        <is>
          <t>ยับยั้ง COX-2</t>
        </is>
      </c>
      <c r="I101" s="188" t="inlineStr">
        <is>
          <t>ยับยั้ง CYP3A4</t>
        </is>
      </c>
      <c r="J101" s="185" t="n">
        <v>2</v>
      </c>
      <c r="K101" s="186" t="inlineStr">
        <is>
          <t>✅ คำตอบที่ถูกต้อง: ข้อ ข. Bradykinin เพิ่ม
🎯 ทำไมข้อนี้ถึงถูก:
เอนไซม์ Angiotensin-Converting Enzyme (ACE) ทำหน้ำที่สลาย bradykinin และ substance P ด้วย เมื่อเอนไซม์ถูกยับยั้งโดยยา Enalapril จะส่งผลให้การสลายลดลง เกิดการคั่งและสะสมของ Bradykinin และ Substance P ในทางเดินหายใจส่วนบนและปอด ซึ่งไปกระตุ้นใยประสาทรับความรู้สึก C-fibers และกระตุ้นการหลั่ง prostaglandins ทำให้เกิดอาการไอแห้งเรื้อรัง
🔍 ข้ออื่นผิดเพราะอะไร:
• ข้อ ก.: Bradykinin ลด เป็นความเข้าใจที่ตรงกันข้าม การยับยั้งเอนไซม์ทำให้ระดับ bradykinin เพิ่มขึ้นไม่ใช่ลดลง
• ข้อ ค.: ยับยั้ง COX-1 เป็นกลไกของยากลุ่ม non-selective NSAIDs และ Aspirin
• ข้อ ง.: ยับยั้ง COX-2 เป็นกลไกของยาต้านการอักเสบกลุ่ม COX-2 selective inhibitors เช่น celecoxib
• ข้อ จ.: ยับยั้ง CYP3A4 เป็นกลไก pharmacokinetic drug interaction ของยาบางชนิด เช่น ketoconazole, clarithromycin ไม่เกี่ยวกับกลไกการไอของ ACEI</t>
        </is>
      </c>
      <c r="L101" s="186" t="n"/>
      <c r="M101" s="186" t="inlineStr">
        <is>
          <t>2. Cardiovascular</t>
        </is>
      </c>
      <c r="N101" s="186" t="inlineStr">
        <is>
          <t>Hypertension</t>
        </is>
      </c>
      <c r="O101" s="185" t="inlineStr">
        <is>
          <t>Clinic</t>
        </is>
      </c>
      <c r="P101" s="186" t="inlineStr">
        <is>
          <t>[SOURCE: Pharma Plus เล่มม่วง 2 - ข้อสอบย้อนหลัง PLE-CC1 ปี 2564 วันที่ 1 ข้อ 78]</t>
        </is>
      </c>
      <c r="Q101" s="185" t="inlineStr">
        <is>
          <t>ข้อสอบจริง</t>
        </is>
      </c>
      <c r="R101" s="185" t="inlineStr">
        <is>
          <t>2564</t>
        </is>
      </c>
      <c r="S101" s="185" t="inlineStr">
        <is>
          <t>CASE_2564_HTN_DM_01</t>
        </is>
      </c>
    </row>
    <row r="102" ht="24" customHeight="1" s="49">
      <c r="A102" s="187" t="n">
        <v>100</v>
      </c>
      <c r="B102" s="186" t="n"/>
      <c r="C102" s="186" t="inlineStr">
        <is>
          <t>กลไกการออกฤทธิ์ของ amlodipine (amlodipine) คือข้อใด</t>
        </is>
      </c>
      <c r="D102" s="186" t="n"/>
      <c r="E102" s="186" t="inlineStr">
        <is>
          <t>Angiotensin converting enzyme inhibitor</t>
        </is>
      </c>
      <c r="F102" s="186" t="inlineStr">
        <is>
          <t>Beta blocker</t>
        </is>
      </c>
      <c r="G102" s="186" t="inlineStr">
        <is>
          <t>Calcium channel blocker</t>
        </is>
      </c>
      <c r="H102" s="186" t="inlineStr">
        <is>
          <t>Diuretic</t>
        </is>
      </c>
      <c r="I102" s="188" t="inlineStr">
        <is>
          <t>Alpha blocker</t>
        </is>
      </c>
      <c r="J102" s="185" t="n">
        <v>3</v>
      </c>
      <c r="K102" s="186" t="inlineStr">
        <is>
          <t>✅ คำตอบที่ถูกต้อง: ข้อ ค. Calcium channel blocker
🎯 ทำไมข้อนี้ถึงถูก:
Amlodipine (amlodipine ในโจทย์เป็นชื่อการค้าหรือคำเรียก) เป็นยากลุ่ม Dihydropyridine Calcium Channel Blocker (CCB) ออกฤทธิ์ยับยั้งการไหลเข้าของแคลเซียมไอออนผ่าน L-type voltage-gated calcium channels บนเซลล์กล้ามเนื้อเรียบของหลอดเลือดแดง ส่งผลให้หลอดเลือดแดงส่วนปลายขยายตัวและลดแรงต้านทานของหลอดเลือด (peripheral vascular resistance) ทำให้ความดันโลหิตลดลง
🔍 ข้ออื่นผิดเพราะอะไร:
• ข้อ ก.: Angiotensin converting enzyme inhibitor คือยากลุ่ม ACEIs เช่น enalapril, lisinopril, ramipril
• ข้อ ข.: Beta blocker คือยากลุ่มปิดกั้นตัวรับบีตา เช่น atenolol, metoprolol, propranolol
• ข้อ ง.: Diuretic คือยากลุ่มขับปัสสาวะ เช่น hydrochlorothiazide, furosemide, spironolactone
• ข้อ จ.: Alpha blocker คือยากลุ่มปิดกั้นตัวรับแอลฟา-1 เช่น prazosin, doxazosin</t>
        </is>
      </c>
      <c r="L102" s="186" t="n"/>
      <c r="M102" s="186" t="inlineStr">
        <is>
          <t>2. Cardiovascular</t>
        </is>
      </c>
      <c r="N102" s="186" t="inlineStr">
        <is>
          <t>Hypertension</t>
        </is>
      </c>
      <c r="O102" s="185" t="inlineStr">
        <is>
          <t>Clinic</t>
        </is>
      </c>
      <c r="P102" s="186" t="inlineStr">
        <is>
          <t>[SOURCE: Pharma Plus เล่มม่วง 2 - ข้อสอบย้อนหลัง PLE-CC1 ปี 2564 วันที่ 1 ข้อ 81]</t>
        </is>
      </c>
      <c r="Q102" s="185" t="inlineStr">
        <is>
          <t>ข้อสอบจริง</t>
        </is>
      </c>
      <c r="R102" s="185" t="inlineStr">
        <is>
          <t>2564</t>
        </is>
      </c>
      <c r="S102" s="185" t="n"/>
    </row>
    <row r="103" ht="24" customHeight="1" s="49">
      <c r="A103" s="187" t="n">
        <v>101</v>
      </c>
      <c r="B103" s="186" t="n"/>
      <c r="C103" s="186" t="inlineStr">
        <is>
          <t>สิ่งที่ควร monitor สำหรับยา amlodipine</t>
        </is>
      </c>
      <c r="D103" s="186" t="n"/>
      <c r="E103" s="186" t="inlineStr">
        <is>
          <t>Bradycardia</t>
        </is>
      </c>
      <c r="F103" s="186" t="inlineStr">
        <is>
          <t>Hypercalcemia</t>
        </is>
      </c>
      <c r="G103" s="186" t="inlineStr">
        <is>
          <t>Hyperkalemia</t>
        </is>
      </c>
      <c r="H103" s="186" t="inlineStr">
        <is>
          <t>Peripheral edema</t>
        </is>
      </c>
      <c r="I103" s="188" t="inlineStr">
        <is>
          <t>Orthostatic hypotension</t>
        </is>
      </c>
      <c r="J103" s="185" t="n">
        <v>4</v>
      </c>
      <c r="K103" s="186" t="inlineStr">
        <is>
          <t>✅ คำตอบที่ถูกต้อง: ข้อ ง. Peripheral edema
🎯 ทำไมข้อนี้ถึงถูก:
ยา Amlodipine เป็นยากลุ่ม Dihydropyridine CCB ที่ทำให้เกิดการขยายตัวของหลอดเลือดแดงพรีแคปิลลารี (precapillary arteriolar dilation) มากกว่าหลอดเลือดดำ ส่งผลให้ความดันไฮโดรสแตติกภายในหลอดเลือดฝอยสูงขึ้นและเกิดของเหลวซึมออกสู่นอกหลอดเลือด ก่อให้เกิดอาการข้อเทำบวมหรือขาบวมส่วนปลาย (peripheral edema / ankle edema) ซึ่งเป็นผลข้างเคียงเด่นที่ต้องติดตามตรวจเช็กอย่างสม่ำเสมอ
🔍 ข้ออื่นผิดเพราะอะไร:
• ข้อ ก.: Bradycardia พบบ่อยในยากลุ่ม Non-dihydropyridine CCBs (Verapamil, Diltiazem) หรือ Beta blockers สำหรับ Amlodipine อาจทำให้เกิด reflex tachycardia ได้ในบางราย
• ข้อ ข.: Hypercalcemia ไม่ใช่ผลข้างเคียงของ amlodipine เพราะยาออกฤทธิ์ปิดกั้นช่องทางเข้าของแคลเซียมเข้าสู่เซลล์ ไม่ได้รบกวนระดับแคลเซียมในซีรัม
• ข้อ ค.: Hyperkalemia เป็นผลข้างเคียงที่ต้องติดตามในยากลุ่ม ACEIs, ARBs หรือ Potassium-sparing diuretics ไม่เกี่ยวกับ amlodipine
• ข้อ จ.: Orthostatic hypotension แม้เกิดขึ้นได้บ้างจากยาลดความดัน แต่ไม่ใช่ผลข้างเคียงจำเพาะและพบบ่อยที่สุดของ amlodipine เท่ากับ peripheral edema</t>
        </is>
      </c>
      <c r="L103" s="186" t="n"/>
      <c r="M103" s="186" t="inlineStr">
        <is>
          <t>2. Cardiovascular</t>
        </is>
      </c>
      <c r="N103" s="186" t="inlineStr">
        <is>
          <t>Hypertension</t>
        </is>
      </c>
      <c r="O103" s="185" t="inlineStr">
        <is>
          <t>Clinic</t>
        </is>
      </c>
      <c r="P103" s="186" t="inlineStr">
        <is>
          <t>[SOURCE: Pharma Plus เล่มม่วง 2 - ข้อสอบย้อนหลัง PLE-CC1 ปี 2564 วันที่ 1 ข้อ 83]</t>
        </is>
      </c>
      <c r="Q103" s="185" t="inlineStr">
        <is>
          <t>ข้อสอบจริง</t>
        </is>
      </c>
      <c r="R103" s="185" t="inlineStr">
        <is>
          <t>2564</t>
        </is>
      </c>
      <c r="S103" s="185" t="n"/>
    </row>
    <row r="104" ht="24" customHeight="1" s="49">
      <c r="A104" s="187" t="n">
        <v>102</v>
      </c>
      <c r="B104" s="186" t="inlineStr">
        <is>
          <t>[กรณีศึกษา ผู้ป่วยหัวใจล้มเหลวเฉียบพลัน]
ผู้ป่วยมาด้วยอาการหายใจหอบเหนื่อย นอนราบไม่ได้ มี pitting edema มี EF &lt; 30%</t>
        </is>
      </c>
      <c r="C104" s="186" t="inlineStr">
        <is>
          <t>ผู้ป่วยมาด้วยอาการหายใจหอบเหนื่อย นอนราบไม่ได้ มี pitting edema มี EF &lt; 30% ไม่ควรใช้ยาใด</t>
        </is>
      </c>
      <c r="D104" s="186" t="n"/>
      <c r="E104" s="186" t="inlineStr">
        <is>
          <t>Atenolol</t>
        </is>
      </c>
      <c r="F104" s="186" t="inlineStr">
        <is>
          <t>Furosemide</t>
        </is>
      </c>
      <c r="G104" s="186" t="inlineStr">
        <is>
          <t>Enalapril</t>
        </is>
      </c>
      <c r="H104" s="186" t="inlineStr">
        <is>
          <t>Hydrochlorothiazide</t>
        </is>
      </c>
      <c r="I104" s="188" t="inlineStr">
        <is>
          <t>Spironolactone</t>
        </is>
      </c>
      <c r="J104" s="185" t="n">
        <v>1</v>
      </c>
      <c r="K104" s="186" t="inlineStr">
        <is>
          <t>✅ คำตอบที่ถูกต้อง: ข้อ ก. Atenolol
🎯 ทำไมข้อนี้ถึงถูก:
ผู้ป่วยมีภาวะ acute decompensated heart failure (ADHF) ร่วมกับ severe volume overload (orthopnea, pitting edema) ห้ามเริ่มยาหรือปรับเพิ่มขนาดยากลุ่ม beta-blockers เช่น atenolol ในระยะเฉียบพลัน เนื่องจากฤทธิ์ negative inotropic effect จะกดการบีบตัวของหัวใจ ส่งผลให้ cardiac output ลดลงอย่างรวดเร็วและภาวะหัวใจล้มเหลวแย่ลง
🔍 ข้ออื่นผิดเพราะอะไร:
• ข้อ ข. Furosemide: เป็น loop diuretic ที่มีบทบาทเป็น first-line therapy ในการกำจัดสารน้ำส่วนเกินและบรรเทาอาการหอบเหนื่อยใน ADHF จึงจำเป็นต้องใช้
• ข้อ ค. Enalapril: เป็น ACE inhibitor ที่ช่วยลด afterload ในหัวใจล้มเหลวเรื้อรัง แม้ต้องระวังความดันโลหิตและไต แต่ไม่ได้มีข้อห้ามเด็ดขาดทันทีเท่ากับการเริ่ม beta-blockers ในระยะ decompensation
• ข้อ ง. Hydrochlorothiazide: เป็น thiazide diuretic ที่สามารถใช้เสริมฤทธิ์ loop diuretic ในภาวะ refractory edema ได้ จึงไม่ใช่ยาที่ห้ามใช้อย่างเด็ดขาด
• ข้อ จ. Spironolactone: เป็น mineralocorticoid receptor antagonist ที่มีข้อบ่งใช้ใน HFrEF เพื่อลด mortality และลด fibrosis ในระยะยาว</t>
        </is>
      </c>
      <c r="L104" s="186" t="n"/>
      <c r="M104" s="186" t="inlineStr">
        <is>
          <t>2. Cardiovascular</t>
        </is>
      </c>
      <c r="N104" s="186" t="inlineStr">
        <is>
          <t>Stable Heart Failure</t>
        </is>
      </c>
      <c r="O104" s="185" t="inlineStr">
        <is>
          <t>Clinic</t>
        </is>
      </c>
      <c r="P104" s="186" t="inlineStr">
        <is>
          <t>[SOURCE: Pharma Plus เล่มม่วง 2 - ข้อสอบย้อนหลัง PLE-CC1 ปี 2564 วันที่ 2 ข้อ 1]</t>
        </is>
      </c>
      <c r="Q104" s="185" t="inlineStr">
        <is>
          <t>ข้อสอบจริง</t>
        </is>
      </c>
      <c r="R104" s="185" t="inlineStr">
        <is>
          <t>2564</t>
        </is>
      </c>
      <c r="S104" s="185" t="n"/>
    </row>
    <row r="105" ht="24" customHeight="1" s="49">
      <c r="A105" s="187" t="n">
        <v>103</v>
      </c>
      <c r="B105" s="186" t="inlineStr">
        <is>
          <t>[กรณีศึกษา ผู้ป่วยหัวใจล้มเหลวเฉียบพลัน]
ผู้ป่วยมาด้วยอาการหายใจหอบเหนื่อย นอนราบไม่ได้ มี pitting edema มี EF &lt; 30%</t>
        </is>
      </c>
      <c r="C105" s="186" t="inlineStr">
        <is>
          <t>ผู้ป่วยมีอาการบวมน้ำ ยาใดมีฤทธิ์ในการลดอาการบวมมากที่สุด</t>
        </is>
      </c>
      <c r="D105" s="186" t="n"/>
      <c r="E105" s="186" t="inlineStr">
        <is>
          <t>Atenolol</t>
        </is>
      </c>
      <c r="F105" s="186" t="inlineStr">
        <is>
          <t>Furosemide</t>
        </is>
      </c>
      <c r="G105" s="186" t="inlineStr">
        <is>
          <t>Enalapril</t>
        </is>
      </c>
      <c r="H105" s="186" t="inlineStr">
        <is>
          <t>Hydrochlorothiazide</t>
        </is>
      </c>
      <c r="I105" s="188" t="inlineStr">
        <is>
          <t>Spironolactone</t>
        </is>
      </c>
      <c r="J105" s="185" t="n">
        <v>2</v>
      </c>
      <c r="K105" s="186" t="inlineStr">
        <is>
          <t>✅ คำตอบที่ถูกต้อง: ข้อ ข. Furosemide
🎯 ทำไมข้อนี้ถึงถูก:
เป็น loop diuretic ที่ออกฤทธิ์ยับยั้ง Na+/K+/2Cl- cotransporter ที่ thick ascending limb ของ Loop of Henle ซึ่งสามารถขับโซเดียมได้สูงถึง 20-25% ของ filtered load จึงเป็นยาขับปัสสาวะที่มีประสิทธิภาพสูงที่สุด (high-ceiling diuretic) ในการขับสารน้ำและลดอาการบวมน้ำรวดเร็วที่สุด
🔍 ข้ออื่นผิดเพราะอะไร:
• ข้อ ก. Atenolol: เป็น beta-1 selective adrenergic blocker ไม่มีฤทธิ์ขับปัสสาวะ และอาจทำให้คั่งน้ำมากขึ้นหากหัวใจล้มเหลวรุนแรงขึ้น
• ข้อ ค. Enalapril: เป็น ACE inhibitor ช่วยขยายหลอดเลือดและลดสารน้ำในระยะยาวผ่านการลด aldosterone แต่ไม่มีฤทธิ์ขับปัสสาวะเฉียบพลันเพื่อลดบวมน้ำ
• ข้อ ง. Hydrochlorothiazide: เป็น thiazide diuretic ที่ออกฤทธิ์ที่ distal convoluted tubule ขับโซเดียมได้เพียง 3-5% ของ filtered load จึงมีฤทธิ์ลดบวมน้อยกว่า furosemide อย่างมีนัยสำคัญ
• ข้อ จ. Spironolactone: เป็น aldosterone antagonist ขับโซเดียมได้เพียง 1-2% ที่ collecting duct มุ่งเน้นลด mortality มากกว่าการขับน้ำปริมาณมากอย่างรวดเร็ว</t>
        </is>
      </c>
      <c r="L105" s="186" t="n"/>
      <c r="M105" s="186" t="inlineStr">
        <is>
          <t>2. Cardiovascular</t>
        </is>
      </c>
      <c r="N105" s="186" t="inlineStr">
        <is>
          <t>Stable Heart Failure</t>
        </is>
      </c>
      <c r="O105" s="185" t="inlineStr">
        <is>
          <t>Clinic</t>
        </is>
      </c>
      <c r="P105" s="186" t="inlineStr">
        <is>
          <t>[SOURCE: Pharma Plus เล่มม่วง 2 - ข้อสอบย้อนหลัง PLE-CC1 ปี 2564 วันที่ 2 ข้อ 2]</t>
        </is>
      </c>
      <c r="Q105" s="185" t="inlineStr">
        <is>
          <t>ข้อสอบจริง</t>
        </is>
      </c>
      <c r="R105" s="185" t="inlineStr">
        <is>
          <t>2564</t>
        </is>
      </c>
      <c r="S105" s="185" t="n"/>
    </row>
    <row r="106" ht="24" customHeight="1" s="49">
      <c r="A106" s="187" t="n">
        <v>104</v>
      </c>
      <c r="B106" s="186" t="inlineStr">
        <is>
          <t>[กรณีศึกษา ชายอายุ 45 ปี โรคความดันโลหิตสูง]
ชายอายุ 45 ปี อาชีพรับจ้าง วินิจฉัยเป็นโรคความดันโลหิตสูง ไม่สูบบุหรี่ ไม่แพ้ยา ดื่มเบียร์บ้างเป็นครั้งคราว ได้ยา HCTZ (25) 1x1 pc ผลตรวจ BP 169/102 mmHg, PR 70/min, RR 20/min, T 36.5</t>
        </is>
      </c>
      <c r="C106" s="186" t="inlineStr">
        <is>
          <t>ยา HCTZ ออกฤทธิ์ที่ส่วนใดของ nephron</t>
        </is>
      </c>
      <c r="D106" s="186" t="n"/>
      <c r="E106" s="186" t="inlineStr">
        <is>
          <t>Proximal tubule</t>
        </is>
      </c>
      <c r="F106" s="186" t="inlineStr">
        <is>
          <t>Distal tubule</t>
        </is>
      </c>
      <c r="G106" s="186" t="inlineStr">
        <is>
          <t>Ascending limb loop of Henle</t>
        </is>
      </c>
      <c r="H106" s="186" t="inlineStr">
        <is>
          <t>Descending limb loop of Henle</t>
        </is>
      </c>
      <c r="I106" s="188" t="inlineStr">
        <is>
          <t>Collecting duct</t>
        </is>
      </c>
      <c r="J106" s="185" t="n">
        <v>2</v>
      </c>
      <c r="K106" s="186" t="inlineStr">
        <is>
          <t>✅ คำตอบที่ถูกต้อง: ข้อ ข. Distal tubule
🎯 ทำไมข้อนี้ถึงถูก:
Hydrochlorothiazide (HCTZ) เป็นยาขับปัสสาวะกลุ่ม thiazide ที่ออกฤทธิ์ยับยั้ง Na+/Cl- cotransporter (NCCT) ที่บริเวณ luminal membrane ของ early distal convoluted tubule (Distal tubule)
🔍 ข้ออื่นผิดเพราะอะไร:
• ข้อ ก. Proximal tubule: เป็นตำแหน่งออกฤทธิ์ของ carbonic anhydrase inhibitors เช่น acetazolamide และ SGLT2 inhibitors
• ข้อ ค. Ascending limb loop of Henle: เป็นตำแหน่งออกฤทธิ์ของกลุ่ม loop diuretics เช่น furosemide ที่ยับยั้ง Na+/K+/2Cl- cotransporter
• ข้อ ง. Descending limb loop of Henle: ยอมให้น้ำซึมผ่านได้ดี ไม่มีการขนส่งเกลือแบบ active transport และไม่ใช่ตำแหน่งออกฤทธิ์หลักของยาขับปัสสาวะทั่วไป
• ข้อ จ. Collecting duct: เป็นตำแหน่งออกฤทธิ์ของ potassium-sparing diuretics เช่น spironolactone, eplerenone, amiloride</t>
        </is>
      </c>
      <c r="L106" s="186" t="n"/>
      <c r="M106" s="186" t="inlineStr">
        <is>
          <t>2. Cardiovascular</t>
        </is>
      </c>
      <c r="N106" s="186" t="inlineStr">
        <is>
          <t>Hypertension</t>
        </is>
      </c>
      <c r="O106" s="185" t="inlineStr">
        <is>
          <t>Clinic</t>
        </is>
      </c>
      <c r="P106" s="186" t="inlineStr">
        <is>
          <t>[SOURCE: Pharma Plus เล่มม่วง 2 - ข้อสอบย้อนหลัง PLE-CC1 ปี 2564 วันที่ 2 ข้อ 5]</t>
        </is>
      </c>
      <c r="Q106" s="185" t="inlineStr">
        <is>
          <t>ข้อสอบจริง</t>
        </is>
      </c>
      <c r="R106" s="185" t="inlineStr">
        <is>
          <t>2564</t>
        </is>
      </c>
      <c r="S106" s="185" t="n"/>
    </row>
    <row r="107" ht="24" customHeight="1" s="49">
      <c r="A107" s="187" t="n">
        <v>105</v>
      </c>
      <c r="B107" s="186" t="inlineStr">
        <is>
          <t>[กรณีศึกษา ชายอายุ 45 ปี โรคความดันโลหิตสูง]
ชายอายุ 45 ปี อาชีพรับจ้าง วินิจฉัยเป็นโรคความดันโลหิตสูง ไม่สูบบุหรี่ ไม่แพ้ยา ดื่มเบียร์บ้างเป็นครั้งคราว ได้ยา HCTZ (25) 1x1 pc ผลตรวจ BP 169/102 mmHg, PR 70/min, RR 20/min, T 36.5</t>
        </is>
      </c>
      <c r="C107" s="186" t="inlineStr">
        <is>
          <t>ข้อใดเป็นอาการไม่พึงประสงค์ของยา HCTZ</t>
        </is>
      </c>
      <c r="D107" s="186" t="n"/>
      <c r="E107" s="186" t="inlineStr">
        <is>
          <t>Hyperglycemia</t>
        </is>
      </c>
      <c r="F107" s="186" t="inlineStr">
        <is>
          <t>Hyperkalemia</t>
        </is>
      </c>
      <c r="G107" s="186" t="inlineStr">
        <is>
          <t>Hypernatremia</t>
        </is>
      </c>
      <c r="H107" s="186" t="inlineStr">
        <is>
          <t>Hypouricemia</t>
        </is>
      </c>
      <c r="I107" s="188" t="inlineStr">
        <is>
          <t>Hypocalcemia</t>
        </is>
      </c>
      <c r="J107" s="185" t="n">
        <v>1</v>
      </c>
      <c r="K107" s="186" t="inlineStr">
        <is>
          <t>✅ คำตอบที่ถูกต้อง: ข้อ ก. Hyperglycemia
🎯 ทำไมข้อนี้ถึงถูก:
HCTZ มีผลข้างเคียงเด่นต่อระบบเมแทบอลิซึมคือทำให้น้ำตาลในเลือดสูง (Hyperglycemia) จากการยับยั้งการหลั่งอินซูลินของตับอ่อนอันเนื่องมาจากภาวะ hypokalemia รวมถึงเพิ่มภาวะดื้อต่ออินซูลิน นอกจากนี้ยังทำให้เกิด hyperuricemia, hypercalcemia และ hyperlipidemia
🔍 ข้ออื่นผิดเพราะอะไร:
• ข้อ ข. Hyperkalemia: ผิด เพราะ HCTZ เพิ่มการขับโพแทสเซียมออกทางไต ส่งผลให้เกิดภาวะ hypokalemia ไม่ใช่ hyperkalemia
• ข้อ ค. Hypernatremia: ผิด เพราะ HCTZ ยับยั้งการดูดกลับโซเดียม ส่งผลให้เกิดภาวะ hyponatremia
• ข้อ ง. Hypouricemia: ผิด เพราะ HCTZ แย่งชิงการขับกรดยูริกที่ proximal tubule ส่งผลให้ระดับกรดยูริกในเลือดสูงขึ้น (hyperuricemia) จนอาจกระตุ้นโรคเกาต์
• ข้อ จ. Hypocalcemia: ผิด เพราะ thiazides เพิ่มการดูดซึมแคลเซียมกลับที่ distal tubule จึงทำให้ระดับแคลเซียมในเลือดสูงขึ้น (hypercalcemia)</t>
        </is>
      </c>
      <c r="L107" s="186" t="n"/>
      <c r="M107" s="186" t="inlineStr">
        <is>
          <t>2. Cardiovascular</t>
        </is>
      </c>
      <c r="N107" s="186" t="inlineStr">
        <is>
          <t>Hypertension</t>
        </is>
      </c>
      <c r="O107" s="185" t="inlineStr">
        <is>
          <t>Clinic</t>
        </is>
      </c>
      <c r="P107" s="186" t="inlineStr">
        <is>
          <t>[SOURCE: Pharma Plus เล่มม่วง 2 - ข้อสอบย้อนหลัง PLE-CC1 ปี 2564 วันที่ 2 ข้อ 6]</t>
        </is>
      </c>
      <c r="Q107" s="185" t="inlineStr">
        <is>
          <t>ข้อสอบจริง</t>
        </is>
      </c>
      <c r="R107" s="185" t="inlineStr">
        <is>
          <t>2564</t>
        </is>
      </c>
      <c r="S107" s="185" t="n"/>
    </row>
    <row r="108" ht="24" customHeight="1" s="49">
      <c r="A108" s="187" t="n">
        <v>106</v>
      </c>
      <c r="B108" s="186" t="inlineStr">
        <is>
          <t>[กรณีศึกษา เด็กอายุ 7 เดือน Congestive Heart Failure]
เด็กอายุ 7 เดือน น้ำหนักก่อนบวมคือ 4 kg เป็น congestive heart failure มีภาวะ volume overload แพทย์ให้ furosemide 4 mg PO bid po pc. โรงพยาบาลมี furosemide 40 mg tablet</t>
        </is>
      </c>
      <c r="C108" s="186" t="inlineStr">
        <is>
          <t>จากข้างต้นแพทย์พิจารณาให้ dose การรักษาเท่าไร</t>
        </is>
      </c>
      <c r="D108" s="186" t="n"/>
      <c r="E108" s="186" t="inlineStr">
        <is>
          <t>0.5 mg/kg/day</t>
        </is>
      </c>
      <c r="F108" s="186" t="inlineStr">
        <is>
          <t>1 mg/kg/dose</t>
        </is>
      </c>
      <c r="G108" s="186" t="inlineStr">
        <is>
          <t>1.5 mg/kg/day</t>
        </is>
      </c>
      <c r="H108" s="186" t="inlineStr">
        <is>
          <t>2 mg/kg/day</t>
        </is>
      </c>
      <c r="I108" s="188" t="inlineStr">
        <is>
          <t>2 mg/kg/dose</t>
        </is>
      </c>
      <c r="J108" s="185" t="n">
        <v>4</v>
      </c>
      <c r="K108" s="186" t="inlineStr">
        <is>
          <t>✅ คำตอบที่ถูกต้อง: ข้อ ง. 2 mg/kg/day
🎯 ทำไมข้อนี้ถึงถูก:
ผู้ป่วยได้รับ furosemide 4 mg รับประทานวันละ 2 ครั้ง (bid) คิดเป็นขนาดยารวมต่อวันเท่ากับ 4 mg คูณ 2 เท่ากับ 8 mg ต่อวัน เมื่อคำนวณตามน้ำหนักตัวเด็ก 4 kg จะได้ขนาดยาต่อวันเท่ากับ 8 mg หาร 4 kg เท่ากับ 2 mg/kg/day (หรือคิดเป็นต่อมื้อคือ 4 mg หาร 4 kg เท่ากับ 1 mg/kg/dose ซึ่งตัวเลือก ง ระบุ 2 mg/kg/day จึงถูกต้องสมบูรณ์)
🔍 ข้ออื่นผิดเพราะอะไร:
• ข้อ ก. 0.5 mg/kg/day: คำนวณต่ำกว่าความเป็นจริงมาก โดยขนาดยารวมต่อวันของเด็กคือ 8 mg/4 kg เท่ากับ 2 mg/kg/day
• ข้อ ข. 1 mg/kg/dose: แม้ตัวเลขต่อมื้อจะเท่ากับ 1 mg/kg/dose แต่ในมาตรฐานโจทย์ข้อสอบสภาฯ จะมุ่งเน้นขนาดยารวมต่อวัน (total daily dose) คือ 2 mg/kg/day (ข้อ ง)
• ข้อ ค. 1.5 mg/kg/day: ขนาดยาไม่ตรงกับปริมาณยา 8 mg ต่อ 4 kg
• ข้อ จ. 2 mg/kg/dose: เป็นขนาดยาที่สูงเกินจริงไปสองเท่า เพราะผู้ป่วยได้มื้อละ 4 mg คิดเป็น 1 mg/kg/dose ไม่ใช่ 2 mg/kg/dose</t>
        </is>
      </c>
      <c r="L108" s="186" t="n"/>
      <c r="M108" s="186" t="inlineStr">
        <is>
          <t>2. Cardiovascular</t>
        </is>
      </c>
      <c r="N108" s="186" t="inlineStr">
        <is>
          <t>Stable Heart Failure</t>
        </is>
      </c>
      <c r="O108" s="185" t="inlineStr">
        <is>
          <t>Clinic</t>
        </is>
      </c>
      <c r="P108" s="186" t="inlineStr">
        <is>
          <t>[SOURCE: Pharma Plus เล่มม่วง 2 - ข้อสอบย้อนหลัง PLE-CC1 ปี 2564 วันที่ 2 ข้อ 10]</t>
        </is>
      </c>
      <c r="Q108" s="185" t="inlineStr">
        <is>
          <t>ข้อสอบจริง</t>
        </is>
      </c>
      <c r="R108" s="185" t="inlineStr">
        <is>
          <t>2564</t>
        </is>
      </c>
      <c r="S108" s="185" t="n"/>
    </row>
    <row r="109" ht="24" customHeight="1" s="49">
      <c r="A109" s="187" t="n">
        <v>107</v>
      </c>
      <c r="B109" s="186" t="inlineStr">
        <is>
          <t>[อาการไม่พึงประสงค์ของยาขับปัสสาวะ]
การติดตามผลข้างเคียงจากการใช้ยา Furosemide ในผู้ป่วยภาวะหัวใจล้มเหลว</t>
        </is>
      </c>
      <c r="C109" s="186" t="inlineStr">
        <is>
          <t>ข้อใดคือ ADR ของ furosemide</t>
        </is>
      </c>
      <c r="D109" s="186" t="n"/>
      <c r="E109" s="186" t="inlineStr">
        <is>
          <t>Hyponatremia</t>
        </is>
      </c>
      <c r="F109" s="186" t="inlineStr">
        <is>
          <t>Hyperglycemia</t>
        </is>
      </c>
      <c r="G109" s="186" t="inlineStr">
        <is>
          <t>Hypokalemia</t>
        </is>
      </c>
      <c r="H109" s="186" t="inlineStr">
        <is>
          <t>Hyperpnea</t>
        </is>
      </c>
      <c r="I109" s="188" t="inlineStr">
        <is>
          <t>Metabolic acidosis</t>
        </is>
      </c>
      <c r="J109" s="185" t="n">
        <v>3</v>
      </c>
      <c r="K109" s="186" t="inlineStr">
        <is>
          <t>✅ คำตอบที่ถูกต้อง: ข้อ ค. Hypokalemia
🎯 ทำไมข้อนี้ถึงถูก:
เป็นอาการไม่พึงประสงค์ที่พบบ่อยและมีความสำคัญทางคลินิกมากที่สุดของ furosemide เนื่องจากยายับยั้งการดูดกลับโซเดียมและคลอไรด์ที่ Loop of Henle ทำให้มีโซเดียมและของเหลวไหลไปยัง distal nephron มากขึ้น ส่งผลให้เกิดการหลั่งและขับ potassium และ hydrogen ions ออกทางปัสสาวะอย่างมาก จนเกิด hypokalemic metabolic alkalosis
🔍 ข้ออื่นผิดเพราะอะไร:
• ข้อ ก. Hyponatremia: แม้ furosemide สามารถทำให้เกิด hyponatremia ได้ แต่มักเกิดกับ thiazides มากกว่า เนื่องจาก loop diuretics ยับยั้ง countercurrent mechanism ทำให้ความสามารถในการเจือจางและทำให้ปัสสาวะเข้มข้นลดลง โซเดียมในเลือดจึงไม่ค่อยลดฮวบเท่า thiazides
• ข้อ ข. Hyperglycemia: เกิดได้น้อยกว่าเมื่อเทียบกับกลุ่ม thiazide diuretics
• ข้อ ง. Hyperpnea: ไม่ใช่อาการไม่พึงประสงค์โดยตรงของ furosemide
• ข้อ จ. Metabolic acidosis: ผิด เพราะ furosemide ทำให้เกิดภาวะ metabolic alkalosis จากการขับ hydrogen ions และ chloride ออกทางปัสสาวะ (contraction alkalosis)</t>
        </is>
      </c>
      <c r="L109" s="186" t="n"/>
      <c r="M109" s="186" t="inlineStr">
        <is>
          <t>2. Cardiovascular</t>
        </is>
      </c>
      <c r="N109" s="186" t="inlineStr">
        <is>
          <t>Stable Heart Failure</t>
        </is>
      </c>
      <c r="O109" s="185" t="inlineStr">
        <is>
          <t>Clinic</t>
        </is>
      </c>
      <c r="P109" s="186" t="inlineStr">
        <is>
          <t>[SOURCE: Pharma Plus เล่มม่วง 2 - ข้อสอบย้อนหลัง PLE-CC1 ปี 2564 วันที่ 2 ข้อ 12]</t>
        </is>
      </c>
      <c r="Q109" s="185" t="inlineStr">
        <is>
          <t>ข้อสอบจริง</t>
        </is>
      </c>
      <c r="R109" s="185" t="inlineStr">
        <is>
          <t>2564</t>
        </is>
      </c>
      <c r="S109" s="185" t="n"/>
    </row>
    <row r="110" ht="24" customHeight="1" s="49">
      <c r="A110" s="187" t="n">
        <v>108</v>
      </c>
      <c r="B110" s="186" t="inlineStr">
        <is>
          <t>[กรณีศึกษา ผู้ป่วยหญิง อายุ 50 ปี Dyslipidemia]
ผู้ป่วยหญิง อายุ 50 ปี มีระดับไขมันในเลือดดังนี้
• TC = 250 mg/dL
• HDL 40 mg/dL
• TG = 300 mg/dL
โดยในครั้งนี้ ผู้ป่วยได้รับยา simvastatin 20 mg od hs</t>
        </is>
      </c>
      <c r="C110" s="186" t="inlineStr">
        <is>
          <t>DRP ของผู้ป่วยรายนี้คือ</t>
        </is>
      </c>
      <c r="D110" s="186" t="n"/>
      <c r="E110" s="186" t="inlineStr">
        <is>
          <t>Dosage too low</t>
        </is>
      </c>
      <c r="F110" s="186" t="inlineStr">
        <is>
          <t>Dosage too high</t>
        </is>
      </c>
      <c r="G110" s="186" t="inlineStr">
        <is>
          <t>Invalid indication</t>
        </is>
      </c>
      <c r="H110" s="186" t="inlineStr">
        <is>
          <t>Improper drug</t>
        </is>
      </c>
      <c r="I110" s="188" t="inlineStr">
        <is>
          <t>Need for addition drug therapy</t>
        </is>
      </c>
      <c r="J110" s="185" t="n">
        <v>1</v>
      </c>
      <c r="K110" s="186" t="inlineStr">
        <is>
          <t>✅ คำตอบที่ถูกต้อง: ข้อ ก. Dosage too low
🎯 ทำไมข้อนี้ถึงถูก:
ผู้ป่วยหญิงอายุ 50 ปี มีระดับ LDL สูง (คำนวณตาม Friedewald equation ได้ LDL = 250 - 40 - 60 = 150 mg/dL) และจัดเป็นกลุ่มเสี่ยงที่ต้องได้รับ statin therapy ที่มีประสิทธิภาพเหมาะสม การให้ Simvastatin 20 mg จัดเป็นเพียง low-to-moderate intensity statin (ลด LDL ได้ประมาณ 30%) ซึ่งไม่เพียงพอที่จะควบคุมไขมันให้บรรลุเป้าหมาย จึงจัดเป็น DRP ประเภท Dosage too low (หรือ Subtherapeutic dosage)
🔍 ข้ออื่นผิดเพราะอะไร:
• ข้อ ข. Dosage too high: ขนาดยา simvastatin 20 mg ไม่ได้สูงเกินขนาดปกติ (ขนาดยาสูงสุดคือ 40 mg)
• ข้อ ค. Invalid indication: ผู้ป่วยมีภาวะ dyslipidemia ชัดเจน จึงมีข้อบ่งใช้ในการรักษาอย่างถูกต้อง
• ข้อ ง. Improper drug: กลุ่ม Statin เป็นยาตัวเลือกแรกตามแนวทางเวชปฏิบัติ ไม่ถือว่าเป็นยาที่ไม่เหมาะสม
• ข้อ จ. Need for addition drug therapy: ยังไม่จำเป็นต้องเพิ่มยากลุ่มอื่น เช่น fibrate หรือ ezetimibe ในทันที จนกว่าจะปรับขนาด statin ให้ได้ขนาดที่เหมาะสมเต็มที่ก่อน</t>
        </is>
      </c>
      <c r="L110" s="186" t="n"/>
      <c r="M110" s="186" t="inlineStr">
        <is>
          <t>2. Cardiovascular</t>
        </is>
      </c>
      <c r="N110" s="186" t="inlineStr">
        <is>
          <t>Dyslipidemias</t>
        </is>
      </c>
      <c r="O110" s="185" t="inlineStr">
        <is>
          <t>Clinic</t>
        </is>
      </c>
      <c r="P110" s="186" t="inlineStr">
        <is>
          <t>[SOURCE: Pharma Plus เล่มม่วง 2 - ข้อสอบย้อนหลัง PLE-CC1 ปี 2564 วันที่ 2 ข้อ 16]</t>
        </is>
      </c>
      <c r="Q110" s="185" t="inlineStr">
        <is>
          <t>ข้อสอบจริง</t>
        </is>
      </c>
      <c r="R110" s="185" t="inlineStr">
        <is>
          <t>2564</t>
        </is>
      </c>
      <c r="S110" s="185" t="n"/>
    </row>
    <row r="111" ht="24" customHeight="1" s="49">
      <c r="A111" s="187" t="n">
        <v>109</v>
      </c>
      <c r="B111" s="186" t="inlineStr">
        <is>
          <t>[กรณีศึกษา ผู้ป่วยหญิง อายุ 50 ปี Dyslipidemia]
ผู้ป่วยหญิง อายุ 50 ปี มีระดับไขมันในเลือดดังนี้
• TC = 250 mg/dL
• HDL 40 mg/dL
• TG = 300 mg/dL
โดยในครั้งนี้ ผู้ป่วยได้รับยา simvastatin 20 mg od hs</t>
        </is>
      </c>
      <c r="C111" s="186" t="inlineStr">
        <is>
          <t>ยาที่ผู้ป่วยควรได้รับตาม 2013 ACC guideline คือ</t>
        </is>
      </c>
      <c r="D111" s="186" t="n"/>
      <c r="E111" s="186" t="inlineStr">
        <is>
          <t>Simvastatin 10 mg od hs</t>
        </is>
      </c>
      <c r="F111" s="186" t="inlineStr">
        <is>
          <t>Atorvastatin 40 mg od</t>
        </is>
      </c>
      <c r="G111" s="186" t="inlineStr">
        <is>
          <t>Fenofibrate 300 mg</t>
        </is>
      </c>
      <c r="H111" s="186" t="inlineStr">
        <is>
          <t>Simvastatin 20 mg + fenofibrate 300 mg</t>
        </is>
      </c>
      <c r="I111" s="188" t="inlineStr">
        <is>
          <t>Atorvastatin 20 mg + fenofibrate 300 mg</t>
        </is>
      </c>
      <c r="J111" s="185" t="n">
        <v>2</v>
      </c>
      <c r="K111" s="186" t="inlineStr">
        <is>
          <t>✅ คำตอบที่ถูกต้อง: ข้อ ข. Atorvastatin 40 mg od
🎯 ทำไมข้อนี้ถึงถูก:
ตาม 2013 ACC/AHA Cholesterol Guideline ผู้ป่วยที่มีความเสี่ยงสูงควรได้รับ High-intensity statin เพื่อลดระดับ LDL-C ลงมากกว่าหรือเท่ากับ 50% ซึ่งยาและขนาดที่จัดเป็น High-intensity statin คือ Atorvastatin 40-80 mg daily หรือ Rosuvastatin 20-40 mg daily ตัวเลือก ข. Atorvastatin 40 mg od จึงถูกต้องตรงตามแนวทางเวชปฏิบัติ
🔍 ข้ออื่นผิดเพราะอะไร:
• ข้อ ก. Simvastatin 10 mg od hs: จัดเป็น low-intensity statin ไม่เพียงพอต่อการควบคุมระดับไขมันของผู้ป่วย
• ข้อ ค. Fenofibrate 300 mg: ตาม guideline ไม่แนะนำให้ใช้ fibrate เป็น monotherapy ในการลดความเสี่ยง atherosclerotic cardiovascular disease หากไตรกลีเซอไรด์ยังไม่เกิน 500 mg/dL
• ข้อ ง. Simvastatin 20 mg + fenofibrate 300 mg: การให้ statin ร่วมกับ fibrate ไม่ได้ลด cardiovascular outcome เพิ่มเติมอย่างมีนัยสำคัญ และเพิ่มความเสี่ยงต่อการเกิด myopathy/rhabdomyolysis
• ข้อ จ. Atorvastatin 20 mg + fenofibrate 300 mg: เช่นเดียวกัน ไม่แนะนำการใช้ combination โดยไม่จำเป็น และ atorvastatin 20 mg จัดเป็นเพียง moderate-intensity statin</t>
        </is>
      </c>
      <c r="L111" s="186" t="n"/>
      <c r="M111" s="186" t="inlineStr">
        <is>
          <t>2. Cardiovascular</t>
        </is>
      </c>
      <c r="N111" s="186" t="inlineStr">
        <is>
          <t>Dyslipidemias</t>
        </is>
      </c>
      <c r="O111" s="185" t="inlineStr">
        <is>
          <t>Clinic</t>
        </is>
      </c>
      <c r="P111" s="186" t="inlineStr">
        <is>
          <t>[SOURCE: Pharma Plus เล่มม่วง 2 - ข้อสอบย้อนหลัง PLE-CC1 ปี 2564 วันที่ 2 ข้อ 17]</t>
        </is>
      </c>
      <c r="Q111" s="185" t="inlineStr">
        <is>
          <t>ข้อสอบจริง</t>
        </is>
      </c>
      <c r="R111" s="185" t="inlineStr">
        <is>
          <t>2564</t>
        </is>
      </c>
      <c r="S111" s="185" t="n"/>
    </row>
    <row r="112" ht="24" customHeight="1" s="49">
      <c r="A112" s="187" t="n">
        <v>110</v>
      </c>
      <c r="B112" s="186" t="inlineStr">
        <is>
          <t>[กรณีศึกษา ผู้ป่วยหญิง อายุ 50 ปี Dyslipidemia]
ผู้ป่วยหญิง อายุ 50 ปี มีระดับไขมันในเลือดดังนี้
• TC = 250 mg/dL
• HDL 40 mg/dL
• TG = 300 mg/dL
โดยในครั้งนี้ ผู้ป่วยได้รับยา simvastatin 20 mg od hs</t>
        </is>
      </c>
      <c r="C112" s="186" t="inlineStr">
        <is>
          <t>จะเริ่มให้ simvastatin ต้องตรวจอะไร</t>
        </is>
      </c>
      <c r="D112" s="186" t="n"/>
      <c r="E112" s="186" t="inlineStr">
        <is>
          <t>Alanine transaminase</t>
        </is>
      </c>
      <c r="F112" s="186" t="inlineStr">
        <is>
          <t>Troponin</t>
        </is>
      </c>
      <c r="G112" s="186" t="inlineStr">
        <is>
          <t>CBC</t>
        </is>
      </c>
      <c r="H112" s="186" t="inlineStr">
        <is>
          <t>Creatine kinase</t>
        </is>
      </c>
      <c r="I112" s="188" t="inlineStr">
        <is>
          <t>Scr</t>
        </is>
      </c>
      <c r="J112" s="185" t="n">
        <v>1</v>
      </c>
      <c r="K112" s="186" t="inlineStr">
        <is>
          <t>✅ คำตอบที่ถูกต้อง: ข้อ ก. Alanine transaminase
🎯 ทำไมข้อนี้ถึงถูก:
ก่อนเริ่มยากลุ่ม Statins ทุกชนิด แนวทางเวชปฏิบัติกำหนดให้ตรวจการทำงานของตับที่ baseline โดยเฉพาะระดับเอนไซม์ Alanine transaminase (ALT) เนื่องจาก statins อาจทำให้เกิดการเพิ่มขึ้นของ transaminases (hepatotoxicity)
🔍 ข้ออื่นผิดเพราะอะไร:
• ข้อ ข. Troponin: ใช้ในการวินิจฉัย acute coronary syndrome ไม่ใช่การตรวจคัดกรองพื้นฐานก่อนเริ่มยา statin
• ข้อ ค. CBC: ตรวจความสมบูรณ์ของเม็ดเลือด ไม่เกี่ยวข้องกับการประเมินความเป็นพิษของ statin
• ข้อ ง. Creatine kinase: การตรวจ CK ไม่จำเป็นต้องตรวจเป็น routine baseline ในผู้ป่วยทุกราย เว้นแต่ผู้ป่วยที่มีความเสี่ยงสูงต่อโรคกล้ามเนื้อ หรือมีอาการปวดกล้ามเนื้อเกิดขึ้นภายหลังการใช้ยา
• ข้อ จ. Scr: เป็นค่าการทำงานของไต แม้เป็นประโยชน์ต่อการปรับขนาดยาบางชนิด แต่การตรวจจำเพาะที่จำเป็นต้องประเมิน hepatic safety ของ statin คือ ALT</t>
        </is>
      </c>
      <c r="L112" s="186" t="n"/>
      <c r="M112" s="186" t="inlineStr">
        <is>
          <t>2. Cardiovascular</t>
        </is>
      </c>
      <c r="N112" s="186" t="inlineStr">
        <is>
          <t>Dyslipidemias</t>
        </is>
      </c>
      <c r="O112" s="185" t="inlineStr">
        <is>
          <t>Clinic</t>
        </is>
      </c>
      <c r="P112" s="186" t="inlineStr">
        <is>
          <t>[SOURCE: Pharma Plus เล่มม่วง 2 - ข้อสอบย้อนหลัง PLE-CC1 ปี 2564 วันที่ 2 ข้อ 18]</t>
        </is>
      </c>
      <c r="Q112" s="185" t="inlineStr">
        <is>
          <t>ข้อสอบจริง</t>
        </is>
      </c>
      <c r="R112" s="185" t="inlineStr">
        <is>
          <t>2564</t>
        </is>
      </c>
      <c r="S112" s="185" t="n"/>
    </row>
    <row r="113" ht="24" customHeight="1" s="49">
      <c r="A113" s="187" t="n">
        <v>111</v>
      </c>
      <c r="B113" s="186" t="inlineStr">
        <is>
          <t>[ความปลอดภัยของยากลุ่ม Statins]
การติดตามอาการไม่พึงประสงค์ที่สำคัญของยากลุ่ม HMG-CoA reductase inhibitors</t>
        </is>
      </c>
      <c r="C113" s="186" t="inlineStr">
        <is>
          <t>ผลข้างเคียงที่สำคัญ ของ statin</t>
        </is>
      </c>
      <c r="D113" s="186" t="n"/>
      <c r="E113" s="186" t="inlineStr">
        <is>
          <t>N/V</t>
        </is>
      </c>
      <c r="F113" s="186" t="inlineStr">
        <is>
          <t>Myopathy</t>
        </is>
      </c>
      <c r="G113" s="186" t="inlineStr">
        <is>
          <t>Dizziness</t>
        </is>
      </c>
      <c r="H113" s="186" t="inlineStr">
        <is>
          <t>Hyperkalemia</t>
        </is>
      </c>
      <c r="I113" s="188" t="inlineStr">
        <is>
          <t>Cardiac arrhythmia</t>
        </is>
      </c>
      <c r="J113" s="185" t="n">
        <v>2</v>
      </c>
      <c r="K113" s="186" t="inlineStr">
        <is>
          <t>✅ คำตอบที่ถูกต้อง: ข้อ ข. Myopathy
🎯 ทำไมข้อนี้ถึงถูก:
ผลข้างเคียงที่สำคัญและพบบ่อยที่สุดของยากลุ่ม Statins คือ ความผิดปกติของกล้ามเนื้อ (Myopathy) ซึ่งมีระดับความรุนแรงตั้งแต่ปวดกล้ามเนื้อ (myalgia), กล้ามเนื้ออักเสบร่วมกับค่า CK สูง (myositis) จนถึงกล้ามเนื้อสลายขั้นรุนแรง (rhabdomyolysis)
🔍 ข้ออื่นผิดเพราะอะไร:
• ข้อ ก. N/V: คลื่นไส้อาเจียนอาจพบได้บ้างในทางเดินอาหารแต่ไม่ใช่ผลข้างเคียงสำคัญที่มีลักษณะจำเพาะของ statin
• ข้อ ค. Dizziness: อาการเวียนศีรษะไม่ใช่ adverse effect เด่นของกลุ่ม statin
• ข้อ ง. Hyperkalemia: statins ไม่มีผลรบกวนสมดุล potassium ในกระแสเลือด
• ข้อ จ. Cardiac arrhythmia: statins ไม่มีฤทธิ์ทำให้หัวใจเต้นผิดจังหวะ ในทางตรงกันข้ามมี pleiotropic effects ช่วยลดความเสี่ยงต่อ arrhythmia ในผู้ป่วย ischemic heart disease</t>
        </is>
      </c>
      <c r="L113" s="186" t="n"/>
      <c r="M113" s="186" t="inlineStr">
        <is>
          <t>2. Cardiovascular</t>
        </is>
      </c>
      <c r="N113" s="186" t="inlineStr">
        <is>
          <t>Dyslipidemias</t>
        </is>
      </c>
      <c r="O113" s="185" t="inlineStr">
        <is>
          <t>Clinic</t>
        </is>
      </c>
      <c r="P113" s="186" t="inlineStr">
        <is>
          <t>[SOURCE: Pharma Plus เล่มม่วง 2 - ข้อสอบย้อนหลัง PLE-CC1 ปี 2564 วันที่ 2 ข้อ 19]</t>
        </is>
      </c>
      <c r="Q113" s="185" t="inlineStr">
        <is>
          <t>ข้อสอบจริง</t>
        </is>
      </c>
      <c r="R113" s="185" t="inlineStr">
        <is>
          <t>2564</t>
        </is>
      </c>
      <c r="S113" s="185" t="n"/>
    </row>
    <row r="114" ht="24" customHeight="1" s="49">
      <c r="A114" s="187" t="n">
        <v>112</v>
      </c>
      <c r="B114" s="186" t="inlineStr">
        <is>
          <t>[สถานการณ์]
ผู้ป่วยความดันโลหิตสูง ตรวจวัดได้ 150-160/100 mmHg มีโรคร่วมคือโรคเบาหวานชนิดที่ 2 และมีความเสี่ยงโรคหัวใจและหลอดเลือด (ASCVD risk) สูง ได้รับยา Enalapril 20 mg/day, Glipizide 5 mg/day</t>
        </is>
      </c>
      <c r="C114" s="186" t="inlineStr">
        <is>
          <t>[กรณีศึกษา หญิงไทย อายุ 50 ปี เบาหวานและความดัน]
หญิงไทย อายุ 50 ปี น้ำหนัก 70 kg สูง 170 cm เป็นเบาหวานมา 10 ปี และเป็นโรคความดัน ไขมัน ได้รับยา metformin (500) BID pc, glipizide (5) BID pc, atorvastatin (20) OD hs, losartan (10) OD PC
Lab: FBS 170, TC 120, TG 150
คำถาม: เป้าหมายของระดับ LDL ของผู้ป่วยรายนี้ควรน้อยกว่าเท่าไหร่</t>
        </is>
      </c>
      <c r="D114" s="186" t="n"/>
      <c r="E114" s="186" t="inlineStr">
        <is>
          <t>55 mg/dL</t>
        </is>
      </c>
      <c r="F114" s="186" t="inlineStr">
        <is>
          <t>70 mg/dL</t>
        </is>
      </c>
      <c r="G114" s="186" t="inlineStr">
        <is>
          <t>100 mg/dL</t>
        </is>
      </c>
      <c r="H114" s="186" t="inlineStr">
        <is>
          <t>130 mg/dL</t>
        </is>
      </c>
      <c r="I114" s="188" t="inlineStr">
        <is>
          <t>160 mg/dL</t>
        </is>
      </c>
      <c r="J114" s="185" t="n">
        <v>2</v>
      </c>
      <c r="K114" s="186" t="inlineStr">
        <is>
          <t>✅ คำตอบที่ถูกต้อง: ข้อ ข. 70 mg/dL
🎯 ทำไมข้อนี้ถึงถูก:
ผู้ป่วยเบาหวานที่มีโรคร่วมอื่น เช่น ความดันโลหิตสูง และมีประวัติเบาหวานมานานกว่า 10 ปี จัดเป็นผู้ป่วยกลุ่ม High Cardiovascular Risk หรือ Very High Risk ตามแนวทางเวชปฏิบัติการรักษาภาวะไขมันผิดปกติ ซึ่งกำหนดเป้าหมายระดับ LDL-C ให้ต่ำกว่า 70 mg/dL (หรือลดลงอย่างน้อย 50% จากค่า baseline)
🔍 ข้ออื่นผิดเพราะอะไร:
• ข้อ ก. 55 mg/dL: เป็นเป้าหมายสำหรับกลุ่ม Extreme / Very High Risk ที่มี secondary prevention (เช่น มีประวัติ ASCVD ทางคลินิกแล้ว หรือมี recurrent cardiovascular events)
• ข้อ ค. 100 mg/dL: เป็นเป้าหมายสำหรับผู้ป่วยที่มี Moderate Risk หรือผู้ป่วยเบาหวานอายุน้อยที่ไม่มีโรคร่วมอื่นและเป็นไม่ถึง 10 ปี ซึ่งผู้ป่วยรายนี้มีความเสี่ยงสูงกว่าเกณฑ์ดังกล่าว
• ข้อ ง. 130 mg/dL: เป็นเป้าหมายในกลุ่ม Low-to-Moderate Risk ในประชากรทั่วไปที่ไม่มีเบาหวาน
• ข้อ จ. 160 mg/dL: เป็นระดับสำหรับผู้ที่มีความเสี่ยงต่ำมาก (0-1 risk factor) ในประชากรทั่วไป</t>
        </is>
      </c>
      <c r="L114" s="186" t="n"/>
      <c r="M114" s="186" t="inlineStr">
        <is>
          <t>2. Cardiovascular</t>
        </is>
      </c>
      <c r="N114" s="186" t="inlineStr">
        <is>
          <t>Dyslipidemias</t>
        </is>
      </c>
      <c r="O114" s="185" t="inlineStr">
        <is>
          <t>Clinic</t>
        </is>
      </c>
      <c r="P114" s="186" t="inlineStr">
        <is>
          <t>[SOURCE: Pharma Plus เล่มม่วง 2 - ข้อสอบย้อนหลัง PLE-CC1 ปี 2564 วันที่ 2 ข้อ 22]</t>
        </is>
      </c>
      <c r="Q114" s="185" t="inlineStr">
        <is>
          <t>ข้อสอบจริง</t>
        </is>
      </c>
      <c r="R114" s="185" t="inlineStr">
        <is>
          <t>2564</t>
        </is>
      </c>
      <c r="S114" s="185" t="inlineStr">
        <is>
          <t>CASE_2564_HTN_DM_01</t>
        </is>
      </c>
    </row>
    <row r="115" ht="24" customHeight="1" s="49">
      <c r="A115" s="187" t="n">
        <v>113</v>
      </c>
      <c r="B115" s="186" t="inlineStr">
        <is>
          <t>[กรณีศึกษา]
ผู้ป่วยชายอายุ 64 ปี มีอาการเจ็บแน่นหน้ำอก หลังจากการเดินขึ้นบันไดจากชั้น 1 ไปชั้น 2 เดินด้วยความเร็วปกติ มีโรคประจำตัว HTN, DLP และ Type II DM ทำการรักษาโดยปรับพฤติกรรมการรับประทานอาหารและออกกำลังกายอยู่ มียาเดิมอยู่คือ ASA 81 mg OD ผู้ป่วยให้ประวัติว่า รับประทานแล้วมี อาการปวดท้อง แสบท้อง ทำให้กินยาไม่สม่ำเสมอ มีหยุดทานยาบ้าง BP วันนี้ 120/78 mmHg HR 87 bpm ผลการตรวจ EKG ปกติ แพทย์วินิจฉัยว่าเป็น chronic coronary syndrome</t>
        </is>
      </c>
      <c r="C115" s="186" t="inlineStr">
        <is>
          <t>ผู้ป่วยควรได้รับยา antiplatelet ใด</t>
        </is>
      </c>
      <c r="D115" s="186" t="n"/>
      <c r="E115" s="186" t="inlineStr">
        <is>
          <t>Aspirin 81 mg 1x1 OD</t>
        </is>
      </c>
      <c r="F115" s="186" t="inlineStr">
        <is>
          <t>Clopidogrel 75 mg 1x1 OD</t>
        </is>
      </c>
      <c r="G115" s="186" t="inlineStr">
        <is>
          <t>Prasugrel 10 mg 1x1 OD</t>
        </is>
      </c>
      <c r="H115" s="186" t="inlineStr">
        <is>
          <t>Ticagrelor 90 mg 1x1 OD</t>
        </is>
      </c>
      <c r="I115" s="188" t="inlineStr">
        <is>
          <t>Ticlodipine 250 mg 1x2 pc</t>
        </is>
      </c>
      <c r="J115" s="185" t="n">
        <v>2</v>
      </c>
      <c r="K115" s="186" t="inlineStr">
        <is>
          <t>✅ คำตอบที่ถูกต้อง: ข้อ ข. Clopidogrel 75 mg 1x1 OD
🎯 ทำไมข้อนี้ถึงถูก:
ตามแนวทางเวชปฏิบัติการดูแลรักษา Chronic Coronary Syndrome (CCS) หากผู้ป่วยไม่สามารถทนต่อยา Aspirin ได้ (aspirin intolerance จาก dyspepsia/gastritis) หรือมีประวัติแพ้ยา ยาทางเลือกมาตรฐานอันดับหนึ่ง (first-line alternative) คือ Clopidogrel 75 mg รับประทานวันละ 1 ครั้ง
🔍 ข้ออื่นผิดเพราะอะไร:
• ข้อ ก.: Aspirin 81 mg เป็นยาเดิมที่ทำให้ผู้ป่วยปวดแสบท้องจนต้องหยุดยา การฝืนให้ยาเดิมจะทำให้ compliance เสียและเสี่ยงต่อ peptic ulcer
• ข้อ ค.: Prasugrel 10 mg เป็น potent P2Y12 inhibitor ที่มีข้อบ่งชี้เฉพาะใน acute coronary syndrome (ACS) ที่ได้รับการทำ PCI ไม่ได้ใช้เป็น monotherapy ใน chronic coronary syndrome
• ข้อ ง.: Ticagrelor 90 mg bid ใช้ใน ACS ร่วมกับ aspirin ไม่ใช่ first-line monotherapy สำหรับ stable CCS ที่ไม่ทนต่อ aspirin
• ข้อ จ.: Ticlopidine ปัจจุบันไม่นิยมใช้แล้วเนื่องจากมีความเสี่ยงสูงต่อ bone marrow suppression เช่น neutropenia และ thrombotic thrombocytopenic purpura (TTP)</t>
        </is>
      </c>
      <c r="L115" s="186" t="inlineStr">
        <is>
          <t>Ischemic Heart Disease</t>
        </is>
      </c>
      <c r="M115" s="186" t="inlineStr">
        <is>
          <t>2. Cardiovascular</t>
        </is>
      </c>
      <c r="N115" s="186" t="inlineStr">
        <is>
          <t>Coronary artery disease</t>
        </is>
      </c>
      <c r="O115" s="185" t="inlineStr">
        <is>
          <t>Clinic</t>
        </is>
      </c>
      <c r="P115" s="186" t="inlineStr">
        <is>
          <t>ข้อสอบเก่า</t>
        </is>
      </c>
      <c r="Q115" s="185" t="inlineStr">
        <is>
          <t>ข้อสอบจริง</t>
        </is>
      </c>
      <c r="R115" s="185" t="inlineStr">
        <is>
          <t>2565</t>
        </is>
      </c>
      <c r="S115" s="185" t="n"/>
    </row>
    <row r="116" ht="24" customHeight="1" s="49">
      <c r="A116" s="187" t="n">
        <v>114</v>
      </c>
      <c r="B116" s="186" t="inlineStr">
        <is>
          <t>[สถานการณ์]
หญิงอายุ 65 ปี โรคประจำตัวเป็น hypertension, type 2 DM มีภาวะหัวใจล้มเหลวมา 2 สัปดาห์ ผล echocardiogram LVEF 32%</t>
        </is>
      </c>
      <c r="C116" s="186" t="inlineStr">
        <is>
          <t>ยาใดควรใช้น้อยที่สุด</t>
        </is>
      </c>
      <c r="D116" s="186" t="n"/>
      <c r="E116" s="186" t="inlineStr">
        <is>
          <t>Carvedilol</t>
        </is>
      </c>
      <c r="F116" s="186" t="inlineStr">
        <is>
          <t>Enalapril</t>
        </is>
      </c>
      <c r="G116" s="186" t="inlineStr">
        <is>
          <t>Dapagliflozin</t>
        </is>
      </c>
      <c r="H116" s="186" t="inlineStr">
        <is>
          <t>Ivabradine</t>
        </is>
      </c>
      <c r="I116" s="188" t="inlineStr">
        <is>
          <t>Spironolactone</t>
        </is>
      </c>
      <c r="J116" s="185" t="n">
        <v>4</v>
      </c>
      <c r="K116" s="186" t="inlineStr">
        <is>
          <t>✅ คำตอบที่ถูกต้อง: ข้อ ง. Ivabradine
🎯 ทำไมข้อนี้ถึงถูก:
Ivabradine: ไม่ใช่ยาหลักใน 4 เสาหลัก (GDMT) และสงวนไว้เฉพาะผู้ป่วย HFrEF ที่ได้ beta-blocker ขนาดสูงสุดแล้วแต่ยังมี sinus rhythm ร่วมกับ resting HR &gt;= 70 bpm ดังนั้นในระยะเริ่มต้นจึงควรใช้น้อยที่สุด
🔍 ข้ออื่นผิดเพราะอะไร:
• ข้อ ก.: Carvedilol เป็น 1 ใน 3 beta-blockers ที่มีหลักฐานลดอัตราการเสียชีวิตและเป็นแกนหลัก GDMT ใน HFrEF
• ข้อ ข.: Enalapril เป็น ACEI ตัวหลักที่ช่วยลดการเกิด ventricular remodeling และลด mortality
• ข้อ ค.: Dapagliflozin เป็น SGLT2 inhibitor ซึ่งเป็น 1 ใน 4 เสาหลัก GDMT ที่ช่วยลด HF hospitalization และ mortality อย่างชัดเจน
• ข้อ จ.: Spironolactone เป็น Mineralocorticoid receptor antagonist (MRA) ตัวหลักในเสาหลัก GDMT สำหรับ HFrEF</t>
        </is>
      </c>
      <c r="L116" s="186" t="inlineStr">
        <is>
          <t>Heart Failure with Reduced Ejection Fraction (HFrEF)</t>
        </is>
      </c>
      <c r="M116" s="186" t="inlineStr">
        <is>
          <t>2. Cardiovascular</t>
        </is>
      </c>
      <c r="N116" s="186" t="inlineStr">
        <is>
          <t>Stable Heart Failure</t>
        </is>
      </c>
      <c r="O116" s="185" t="inlineStr">
        <is>
          <t>Clinic</t>
        </is>
      </c>
      <c r="P116" s="186" t="inlineStr">
        <is>
          <t>ข้อสอบเก่า</t>
        </is>
      </c>
      <c r="Q116" s="185" t="inlineStr">
        <is>
          <t>ข้อสอบจริง</t>
        </is>
      </c>
      <c r="R116" s="185" t="inlineStr">
        <is>
          <t>2565</t>
        </is>
      </c>
      <c r="S116" s="185" t="n"/>
    </row>
    <row r="117" ht="24" customHeight="1" s="49">
      <c r="A117" s="187" t="n">
        <v>115</v>
      </c>
      <c r="B117" s="186" t="n"/>
      <c r="C117" s="186" t="inlineStr">
        <is>
          <t>ข้อใดเป็นผลข้างเคียงของยา losartan</t>
        </is>
      </c>
      <c r="D117" s="186" t="n"/>
      <c r="E117" s="186" t="inlineStr">
        <is>
          <t>AKI</t>
        </is>
      </c>
      <c r="F117" s="186" t="inlineStr">
        <is>
          <t>Hyperuricemia</t>
        </is>
      </c>
      <c r="G117" s="186" t="inlineStr">
        <is>
          <t>Acute liver injury</t>
        </is>
      </c>
      <c r="H117" s="186" t="inlineStr">
        <is>
          <t>Hypokalemia</t>
        </is>
      </c>
      <c r="I117" s="188" t="inlineStr">
        <is>
          <t>Hypernatremia</t>
        </is>
      </c>
      <c r="J117" s="185" t="n">
        <v>1</v>
      </c>
      <c r="K117" s="186" t="inlineStr">
        <is>
          <t>✅ คำตอบที่ถูกต้อง: ข้อ ก. AKI
🎯 ทำไมข้อนี้ถึงถูก:
Losartan ออกฤทธิ์ขยาย efferent arteriole ที่ไต ทำให้ intraglomerular pressure ลดลง ในภาวะ hypovolemia หรือ bilateral renal artery stenosis จึงอาจเหนี่ยวนำให้เกิด Acute Kidney Injury (AKI) ได้
🔍 ข้ออื่นผิดเพราะอะไร:
• ข้อ ข.: Losartan มีคุณสมบัติพิเศษแตกต่างจาก ARBs ตัวอื่น คือช่วยยับยั้ง URAT1 ทำให้ขับกรดยูริกออกทางปัสสาวะ จึงช่วยลดกรดยูริก ไม่ทำให้เกิด hyperuricemia
• ข้อ ค.: Acute liver injury พบได้น้อยมาก ไม่ใช่ผลข้างเคียงที่พบบ่อยของ ARBs
• ข้อ ง.: ยาในกลุ่ม ARBs ยับยั้ง aldosterone จึงทำให้เกิด Hyperkalemia (โพแทสเซียมในเลือดสูง) ไม่ใช่ hypokalemia
• ข้อ จ.: การยับยั้ง aldosterone ลดการดูดกลับของโซเดียม จึงมีแนวโน้มทำให้โซเดียมลดลง ไม่ได้ทำให้เกิด hypernatremia</t>
        </is>
      </c>
      <c r="L117" s="186" t="inlineStr">
        <is>
          <t>Antihypertensive Agents Adverse Effects</t>
        </is>
      </c>
      <c r="M117" s="186" t="inlineStr">
        <is>
          <t>2. Cardiovascular</t>
        </is>
      </c>
      <c r="N117" s="186" t="inlineStr">
        <is>
          <t>Hypertension</t>
        </is>
      </c>
      <c r="O117" s="185" t="inlineStr">
        <is>
          <t>Clinic</t>
        </is>
      </c>
      <c r="P117" s="186" t="inlineStr">
        <is>
          <t>ข้อสอบเก่า</t>
        </is>
      </c>
      <c r="Q117" s="185" t="inlineStr">
        <is>
          <t>ข้อสอบจริง</t>
        </is>
      </c>
      <c r="R117" s="185" t="inlineStr">
        <is>
          <t>2565</t>
        </is>
      </c>
      <c r="S117" s="185" t="n"/>
    </row>
    <row r="118" ht="24" customHeight="1" s="49">
      <c r="A118" s="187" t="n">
        <v>116</v>
      </c>
      <c r="B118" s="186" t="inlineStr">
        <is>
          <t>ผู้ป่วยหญิงไทย อายุ 60 ปี มาตรวจสุขภาพประจำปี ไม่มีโรคประจำตัวอื่น ผลตรวจวัดความดันโลหิตเฉลี่ยได้ 130/100 mmHg</t>
        </is>
      </c>
      <c r="C118" s="186" t="inlineStr">
        <is>
          <t>ผู้ป่วยรายนี้จัดอยู่ในระดับความดันโลหิตสูงระดับใด (Hypertension Stage) ตามเกณฑ์ 2017 ACC/AHA High Blood Pressure Guideline</t>
        </is>
      </c>
      <c r="D118" s="186" t="n"/>
      <c r="E118" s="186" t="inlineStr">
        <is>
          <t>High normal</t>
        </is>
      </c>
      <c r="F118" s="186" t="inlineStr">
        <is>
          <t>Hypertension Stage 1</t>
        </is>
      </c>
      <c r="G118" s="186" t="inlineStr">
        <is>
          <t>Hypertension Stage 2</t>
        </is>
      </c>
      <c r="H118" s="186" t="inlineStr">
        <is>
          <t>Hypertension Stage 3</t>
        </is>
      </c>
      <c r="I118" s="188" t="inlineStr">
        <is>
          <t>Isolated systolic hypertension</t>
        </is>
      </c>
      <c r="J118" s="185" t="n">
        <v>3</v>
      </c>
      <c r="K118" s="186" t="inlineStr">
        <is>
          <t>✅ คำตอบที่ถูกต้อง: ข้อ ค. Hypertension Stage 2
🎯 ทำไมข้อนี้ถึงถูก:
ตามแนวทาง ACC/AHA 2017 เกณฑ์การวินิจฉัย Stage 2 Hypertension คือ SBP ตั้งแต่ 140 mmHg ขึ้นไป หรือ DBP ตั้งแต่ 90 mmHg ขึ้นไป โดยผู้ป่วยรายนี้มี DBP เท่ากับ 100 mmHg ซึ่งเกิน 90 mmHg จึงจัดเป็น Hypertension Stage 2 ทันทีตามค่าที่รุนแรงกว่า
🔍 ข้ออื่นผิดเพราะอะไร:
• ข้อ ก.: (High normal): ไม่ใช่คำตอบที่ถูกต้องตามแนวทางเวชปฏิบัติและหลักวิชาการทางเภสัชกรรมสำหรับกรณีนี้
• ข้อ ข.: Isolatedsystolichypertension:กำหนดจากSBPตั้งแต่130mmHgขึ้นไปร่วมกับDBPน้อยกว่า80mmHgแต่ผู้ป่วยรายนี้มีDBPสูงถึง100mmHg
• ข้อ ง.: (Hypertension Stage 3): ไม่ใช่คำตอบที่ถูกต้องตามแนวทางเวชปฏิบัติและหลักวิชาการทางเภสัชกรรมสำหรับกรณีนี้
• ข้อ จ.: (Isolated systolic hypertension): ไม่ใช่คำตอบที่ถูกต้องตามแนวทางเวชปฏิบัติและหลักวิชาการทางเภสัชกรรมสำหรับกรณีนี้</t>
        </is>
      </c>
      <c r="L118" s="186" t="n"/>
      <c r="M118" s="186" t="inlineStr">
        <is>
          <t>2. Cardiovascular</t>
        </is>
      </c>
      <c r="N118" s="186" t="inlineStr">
        <is>
          <t>Hypertension</t>
        </is>
      </c>
      <c r="O118" s="185" t="inlineStr">
        <is>
          <t>Clinic</t>
        </is>
      </c>
      <c r="P118" s="186" t="inlineStr">
        <is>
          <t>[SOURCE: Mock Pharmtutor 2024 Set 1 ข้อ 3]</t>
        </is>
      </c>
      <c r="Q118" s="185" t="inlineStr">
        <is>
          <t>ข้อสอบจำลอง</t>
        </is>
      </c>
      <c r="R118" s="185" t="inlineStr">
        <is>
          <t>Mock Pharmtutor 2024</t>
        </is>
      </c>
      <c r="S118" s="185" t="inlineStr">
        <is>
          <t>CASE-CVD-HTN-60YO-130-100</t>
        </is>
      </c>
    </row>
    <row r="119" ht="24" customHeight="1" s="49">
      <c r="A119" s="187" t="n">
        <v>117</v>
      </c>
      <c r="B119" s="186" t="inlineStr">
        <is>
          <t>ผู้ป่วยหญิงไทย อายุ 60 ปี มาตรวจสุขภาพประจำปี ไม่มีโรคประจำตัวอื่น ผลตรวจวัดความดันโลหิตเฉลี่ยได้ 130/100 mmHg</t>
        </is>
      </c>
      <c r="C119" s="186" t="inlineStr">
        <is>
          <t>ระดับความดันโลหิตเป้าหมาย (Goal BP) ในการรักษาสำหรับผู้ป่วยรายนี้เท่ากับเท่าใด ตามแนวทางเวชปฏิบัติ 2017 ACC/AHA High Blood Pressure Guideline</t>
        </is>
      </c>
      <c r="D119" s="186" t="n"/>
      <c r="E119" s="186" t="inlineStr">
        <is>
          <t>&lt;120/80</t>
        </is>
      </c>
      <c r="F119" s="186" t="inlineStr">
        <is>
          <t>&lt;130/80</t>
        </is>
      </c>
      <c r="G119" s="186" t="inlineStr">
        <is>
          <t>&lt;130/90</t>
        </is>
      </c>
      <c r="H119" s="186" t="inlineStr">
        <is>
          <t>&lt;140/90</t>
        </is>
      </c>
      <c r="I119" s="188" t="inlineStr">
        <is>
          <t>&lt;150/90</t>
        </is>
      </c>
      <c r="J119" s="185" t="n">
        <v>2</v>
      </c>
      <c r="K119" s="186" t="inlineStr">
        <is>
          <t>✅ คำตอบที่ถูกต้อง: ข้อ ข. &lt;130/80
🎯 ทำไมข้อนี้ถึงถูก:
ตามแนวทางเวชปฏิบัติ ACC/AHA 2017 Hypertension Guidelines กำหนดเป้าหมายระดับความดันโลหิต (Goal BP) สำหรับผู้ใหญ่ทั่วไปรวมถึงผู้สูงอายุที่ได้รับการรักษาด้วยยาลดความดันโลหิตไว้ที่น้อยกว่า 130/80 mmHg เพื่อลดความเสี่ยง cardiovascular morbidity and mortality
🔍 ข้ออื่นผิดเพราะอะไร:
• ข้อ ก.: (&lt;120/80): ไม่ใช่คำตอบที่ถูกต้องตามแนวทางเวชปฏิบัติและหลักวิชาการทางเภสัชกรรมสำหรับกรณีนี้
• ข้อ ค.: (&lt;130/90): ไม่ใช่คำตอบที่ถูกต้องตามแนวทางเวชปฏิบัติและหลักวิชาการทางเภสัชกรรมสำหรับกรณีนี้
• ข้อ ง.: (&lt;140/90): ไม่ใช่คำตอบที่ถูกต้องตามแนวทางเวชปฏิบัติและหลักวิชาการทางเภสัชกรรมสำหรับกรณีนี้
• ข้อ จ.: (&lt;150/90): ไม่ใช่คำตอบที่ถูกต้องตามแนวทางเวชปฏิบัติและหลักวิชาการทางเภสัชกรรมสำหรับกรณีนี้</t>
        </is>
      </c>
      <c r="L119" s="186" t="n"/>
      <c r="M119" s="186" t="inlineStr">
        <is>
          <t>2. Cardiovascular</t>
        </is>
      </c>
      <c r="N119" s="186" t="inlineStr">
        <is>
          <t>Hypertension</t>
        </is>
      </c>
      <c r="O119" s="185" t="inlineStr">
        <is>
          <t>Clinic</t>
        </is>
      </c>
      <c r="P119" s="186" t="inlineStr">
        <is>
          <t>[SOURCE: Mock Pharmtutor 2024 Set 1 ข้อ 4]</t>
        </is>
      </c>
      <c r="Q119" s="185" t="inlineStr">
        <is>
          <t>ข้อสอบจำลอง</t>
        </is>
      </c>
      <c r="R119" s="185" t="inlineStr">
        <is>
          <t>Mock Pharmtutor 2024</t>
        </is>
      </c>
      <c r="S119" s="185" t="inlineStr">
        <is>
          <t>CASE-CVD-HTN-60YO-130-100</t>
        </is>
      </c>
    </row>
    <row r="120" ht="24" customHeight="1" s="49">
      <c r="A120" s="187" t="n">
        <v>118</v>
      </c>
      <c r="B120" s="186" t="n"/>
      <c r="C120" s="186" t="inlineStr">
        <is>
          <t>ข้อใดคือกลไกการออกฤทธิ์ของยา Hydrochlorothiazide</t>
        </is>
      </c>
      <c r="D120" s="186" t="n"/>
      <c r="E120" s="186" t="inlineStr">
        <is>
          <t>ยับยั้ง Angiotensin – converting enzyme</t>
        </is>
      </c>
      <c r="F120" s="186" t="inlineStr">
        <is>
          <t>ยับยั้ง Beta1 receptor ที่หัวใจ และลดอัตราการเต้นของหัวใจ</t>
        </is>
      </c>
      <c r="G120" s="186" t="inlineStr">
        <is>
          <t>ยับยั้ง Voltage-sensitive Calcium Channel Type L</t>
        </is>
      </c>
      <c r="H120" s="186" t="inlineStr">
        <is>
          <t>ยับยั้ง NaCl cotransporter ที่ Distal convoluted tubule</t>
        </is>
      </c>
      <c r="I120" s="188" t="inlineStr">
        <is>
          <t>ยับยั้ง Na-K-2Cl transporter ส่งผลให้ยับยั้งการดูดกลับ Na+ ที่ Thick ascending limb ของ Loop of Henle</t>
        </is>
      </c>
      <c r="J120" s="185" t="n">
        <v>4</v>
      </c>
      <c r="K120" s="186" t="inlineStr">
        <is>
          <t>✅ คำตอบที่ถูกต้อง: ข้อ ง. ยับยั้ง NaCl cotransporter ที่ Distal convoluted tubule
🎯 ทำไมข้อนี้ถึงถูก:
Hydrochlorothiazide เป็นยากลุ่ม thiazide diuretic ออกฤทธิ์ยับยั้ง Na+/Cl- cotransporter (NCC) บริเวณ luminal membrane ของ distal convoluted tubule (DCT) ทำให้ลดการดูดกลับโซเดียมและคลอไรด์ ขับน้ำและเกลือแร่ออกทางปัสสาวะ
🔍 ข้ออื่นผิดเพราะอะไร:
• ข้อ ก.: (ยับยั้ง Angiotensin – converting enzyme): ไม่ใช่คำตอบที่ถูกต้องตามแนวทางเวชปฏิบัติและหลักวิชาการทางเภสัชกรรมสำหรับกรณีนี้
• ข้อ ข.: เป็นกลไกของยากลุ่มLoopdiureticsเช่นFurosemide,Torsemideซึ่งออกฤทธิ์ที่thickascendinglimbของLoopofHenle
• ข้อ ค.: (ยับยั้ง Voltage-sensitive Calcium Channel Type L): ไม่ใช่คำตอบที่ถูกต้องตามแนวทางเวชปฏิบัติและหลักวิชาการทางเภสัชกรรมสำหรับกรณีนี้
• ข้อ จ.: (ยับยั้ง Na-K-2Cl transporter ส่งผลให้ยับยั้งการดูดกลับ Na+ ที่ Thick ascending limb ของ Loop of Henle): ไม่ใช่คำตอบที่ถูกต้องตามแนวทางเวชปฏิบัติและหลักวิชาการทางเภสัชกรรมสำหรับกรณีนี้</t>
        </is>
      </c>
      <c r="L120" s="186" t="n"/>
      <c r="M120" s="186" t="inlineStr">
        <is>
          <t>2. Cardiovascular</t>
        </is>
      </c>
      <c r="N120" s="186" t="inlineStr">
        <is>
          <t>Hypertension</t>
        </is>
      </c>
      <c r="O120" s="185" t="inlineStr">
        <is>
          <t>Clinic</t>
        </is>
      </c>
      <c r="P120" s="186" t="inlineStr">
        <is>
          <t>[SOURCE: Mock Pharmtutor 2024 Set 1 ข้อ 5]</t>
        </is>
      </c>
      <c r="Q120" s="185" t="inlineStr">
        <is>
          <t>ข้อสอบจำลอง</t>
        </is>
      </c>
      <c r="R120" s="185" t="inlineStr">
        <is>
          <t>Mock Pharmtutor 2024</t>
        </is>
      </c>
      <c r="S120" s="185" t="n"/>
    </row>
    <row r="121" ht="24" customHeight="1" s="49">
      <c r="A121" s="187" t="n">
        <v>119</v>
      </c>
      <c r="B121" s="186" t="n"/>
      <c r="C121" s="186" t="inlineStr">
        <is>
          <t>ผู้ป่วยมีอาการเจ็บหน้ำอก ประมาณ 25 นาที ใช้ยาอมใต้ลิ้น 2 เม็ด แล้วไม่ดีขึ้นจึงไปรพ. ตรวจ troponin พบมีค่าสูง , ECG พบ ST ยก คาดว่าผู้ป่วยเป็นโรคใด</t>
        </is>
      </c>
      <c r="D121" s="186" t="n"/>
      <c r="E121" s="186" t="inlineStr">
        <is>
          <t>Unstable angina</t>
        </is>
      </c>
      <c r="F121" s="186" t="inlineStr">
        <is>
          <t>Stable angina</t>
        </is>
      </c>
      <c r="G121" s="186" t="inlineStr">
        <is>
          <t>NSTEMI</t>
        </is>
      </c>
      <c r="H121" s="186" t="inlineStr">
        <is>
          <t>STEMI</t>
        </is>
      </c>
      <c r="I121" s="188" t="inlineStr">
        <is>
          <t>Heart failure</t>
        </is>
      </c>
      <c r="J121" s="185" t="n">
        <v>4</v>
      </c>
      <c r="K121" s="186" t="inlineStr">
        <is>
          <t>✅ คำตอบที่ถูกต้อง: ข้อ ง. STEMI
🎯 ทำไมข้อนี้ถึงถูก:
ผู้ป่วยมีอาการเจ็บเค้นหน้ำอกเฉียบพลันที่ไม่ตอบสนองต่อ sublingual nitroglycerin ร่วมกับตรวจพบ cardiac biomarkers (troponin) สูง และคลื่นไฟฟ้าหัวใจ (ECG) มี ST-segment elevation ชัดเจน จึงวินิจฉัยเป็น ST-Elevation Myocardial Infarction (STEMI)
🔍 ข้ออื่นผิดเพราะอะไร:
• ข้อ ก.: (Unstable angina): ไม่ใช่คำตอบที่ถูกต้องตามแนวทางเวชปฏิบัติและหลักวิชาการทางเภสัชกรรมสำหรับกรณีนี้
• ข้อ ข.: Heartfailure:เป็นภาวะหัวใจล้มเหลวอาการเด่นคือเหนื่อยหอบบวมไม่ได้มีลักษณะกล้ามเนื้อหัวใจตายเฉียบพลันพร้อมSTelevation
• ข้อ ค.: (NSTEMI): ไม่ใช่คำตอบที่ถูกต้องตามแนวทางเวชปฏิบัติและหลักวิชาการทางเภสัชกรรมสำหรับกรณีนี้
• ข้อ จ.: (Heart failure): ไม่ใช่คำตอบที่ถูกต้องตามแนวทางเวชปฏิบัติและหลักวิชาการทางเภสัชกรรมสำหรับกรณีนี้</t>
        </is>
      </c>
      <c r="L121" s="186" t="n"/>
      <c r="M121" s="186" t="inlineStr">
        <is>
          <t>2. Cardiovascular</t>
        </is>
      </c>
      <c r="N121" s="186" t="inlineStr">
        <is>
          <t>Coronary artery disease</t>
        </is>
      </c>
      <c r="O121" s="185" t="inlineStr">
        <is>
          <t>Clinic</t>
        </is>
      </c>
      <c r="P121" s="186" t="inlineStr">
        <is>
          <t>[SOURCE: Mock Pharmtutor 2024 Set 1 ข้อ 6]</t>
        </is>
      </c>
      <c r="Q121" s="185" t="inlineStr">
        <is>
          <t>ข้อสอบจำลอง</t>
        </is>
      </c>
      <c r="R121" s="185" t="inlineStr">
        <is>
          <t>Mock Pharmtutor 2024</t>
        </is>
      </c>
      <c r="S121" s="185" t="n"/>
    </row>
    <row r="122" ht="24" customHeight="1" s="49">
      <c r="A122" s="187" t="n">
        <v>120</v>
      </c>
      <c r="B122" s="186" t="n"/>
      <c r="C122" s="186" t="inlineStr">
        <is>
          <t>ยาใดไม่สามารถลดอัตราการเสียชีวิตจากโรคที่เกี่ยวข้องกับโรคระบบหัวใจและหลอดเลือด</t>
        </is>
      </c>
      <c r="D122" s="186" t="n"/>
      <c r="E122" s="186" t="inlineStr">
        <is>
          <t>ACE inhibitor</t>
        </is>
      </c>
      <c r="F122" s="186" t="inlineStr">
        <is>
          <t>Beta-blocker</t>
        </is>
      </c>
      <c r="G122" s="186" t="inlineStr">
        <is>
          <t>Calcium channel blocker</t>
        </is>
      </c>
      <c r="H122" s="186" t="inlineStr">
        <is>
          <t>Statin</t>
        </is>
      </c>
      <c r="I122" s="188" t="inlineStr">
        <is>
          <t>Aldosterone antagonist</t>
        </is>
      </c>
      <c r="J122" s="185" t="n">
        <v>3</v>
      </c>
      <c r="K122" s="186" t="inlineStr">
        <is>
          <t>✅ คำตอบที่ถูกต้อง: ข้อ ค. Calcium channel blocker
🎯 ทำไมข้อนี้ถึงถูก:
Calcium channel blockers (CCBs) เช่น Amlodipine, Diltiazem ไม่มีหลักฐานทางคลินิกว่าสามารถลดอัตราการเสียชีวิต (mortality rate) ในโรคระบบหัวใจและหลอดเลือด เช่น heart failure with reduced ejection fraction (HFrEF) และ non-dihydropyridine CCBs ยังมีข้อห้ามใช้เนื่องจากฤทธิ์ negative inotropic กดการบีบตัวของหัวใจ
🔍 ข้ออื่นผิดเพราะอะไร:
• ข้อ ก.: (ACE inhibitor): ไม่ใช่คำตอบที่ถูกต้องตามแนวทางเวชปฏิบัติและหลักวิชาการทางเภสัชกรรมสำหรับกรณีนี้
• ข้อ ข.: Aldosteroneantagonist:เช่นSpironolactone,Eplerenoneมีหลักฐานชัดเจนว่าลดmortalityและhospitalizationในผู้ป่วยHFrEF
• ข้อ ง.: (Statin): ไม่ใช่คำตอบที่ถูกต้องตามแนวทางเวชปฏิบัติและหลักวิชาการทางเภสัชกรรมสำหรับกรณีนี้
• ข้อ จ.: (Aldosterone antagonist): ไม่ใช่คำตอบที่ถูกต้องตามแนวทางเวชปฏิบัติและหลักวิชาการทางเภสัชกรรมสำหรับกรณีนี้</t>
        </is>
      </c>
      <c r="L122" s="186" t="n"/>
      <c r="M122" s="186" t="inlineStr">
        <is>
          <t>2. Cardiovascular</t>
        </is>
      </c>
      <c r="N122" s="186" t="inlineStr">
        <is>
          <t>Stable Heart Failure</t>
        </is>
      </c>
      <c r="O122" s="185" t="inlineStr">
        <is>
          <t>Clinic</t>
        </is>
      </c>
      <c r="P122" s="186" t="inlineStr">
        <is>
          <t>[SOURCE: Mock Pharmtutor 2024 Set 1 ข้อ 7]</t>
        </is>
      </c>
      <c r="Q122" s="185" t="inlineStr">
        <is>
          <t>ข้อสอบจำลอง</t>
        </is>
      </c>
      <c r="R122" s="185" t="inlineStr">
        <is>
          <t>Mock Pharmtutor 2024</t>
        </is>
      </c>
      <c r="S122" s="185" t="n"/>
    </row>
    <row r="123" ht="24" customHeight="1" s="49">
      <c r="A123" s="187" t="n">
        <v>121</v>
      </c>
      <c r="B123" s="186" t="inlineStr">
        <is>
          <t>ผู้ป่วยชายไทย มาตรวจระดับไขมันในเลือดหลังอดอาหาร 12 ชั่วโมง ผลตรวจพบ: Total cholesterol 280 mg/dL, Triglyceride 250 mg/dL, HDL-C 30 mg/dL</t>
        </is>
      </c>
      <c r="C123" s="186" t="inlineStr">
        <is>
          <t>จากผลตรวจทางห้องปฏิบัติการข้างต้น ผู้ป่วยมีระดับไขมัน LDL-C เท่าใด (คำนวณตามสูตร Friedewald equation)</t>
        </is>
      </c>
      <c r="D123" s="186" t="n"/>
      <c r="E123" s="186" t="inlineStr">
        <is>
          <t>160 mg/dL</t>
        </is>
      </c>
      <c r="F123" s="186" t="inlineStr">
        <is>
          <t>170 mg/dL</t>
        </is>
      </c>
      <c r="G123" s="186" t="inlineStr">
        <is>
          <t>180 mg/dL</t>
        </is>
      </c>
      <c r="H123" s="186" t="inlineStr">
        <is>
          <t>190 mg/dL</t>
        </is>
      </c>
      <c r="I123" s="188" t="inlineStr">
        <is>
          <t>200 mg/dL</t>
        </is>
      </c>
      <c r="J123" s="185" t="n">
        <v>5</v>
      </c>
      <c r="K123" s="186" t="inlineStr">
        <is>
          <t>✅ คำตอบที่ถูกต้อง: ข้อ จ. 200 mg/dL
🎯 ทำไมข้อนี้ถึงถูก:
คำนวณตามสูตร Friedewald formula: LDL = TC - HDL - (TG / 5) (เมื่อ TG น้อยกว่า 400 mg/dL) จะได้ LDL = 280 - 30 - (250 / 5) = 250 - 50 = 200 mg/dL
🔍 ข้ออื่นผิดเพราะอะไร:
• ข้อ ก.: (160 mg/dL): ไม่ใช่คำตอบที่ถูกต้องตามแนวทางเวชปฏิบัติและหลักวิชาการทางเภสัชกรรมสำหรับกรณีนี้
• ข้อ ข.: 190mg/dL:เป็นค่าที่ใกล้เคียงแต่เกิดจากการคำนวณเลขคณิตผิดพลาด
• ข้อ ค.: (180 mg/dL): ไม่ใช่คำตอบที่ถูกต้องตามแนวทางเวชปฏิบัติและหลักวิชาการทางเภสัชกรรมสำหรับกรณีนี้
• ข้อ ง.: (190 mg/dL): ไม่ใช่คำตอบที่ถูกต้องตามแนวทางเวชปฏิบัติและหลักวิชาการทางเภสัชกรรมสำหรับกรณีนี้</t>
        </is>
      </c>
      <c r="L123" s="186" t="n"/>
      <c r="M123" s="186" t="inlineStr">
        <is>
          <t>2. Cardiovascular</t>
        </is>
      </c>
      <c r="N123" s="186" t="inlineStr">
        <is>
          <t>Dyslipidemias</t>
        </is>
      </c>
      <c r="O123" s="185" t="inlineStr">
        <is>
          <t>Clinic</t>
        </is>
      </c>
      <c r="P123" s="186" t="inlineStr">
        <is>
          <t>[SOURCE: Mock Pharmtutor 2024 Set 1 ข้อ 8]</t>
        </is>
      </c>
      <c r="Q123" s="185" t="inlineStr">
        <is>
          <t>ข้อสอบจำลอง</t>
        </is>
      </c>
      <c r="R123" s="185" t="inlineStr">
        <is>
          <t>Mock Pharmtutor 2024</t>
        </is>
      </c>
      <c r="S123" s="185" t="inlineStr">
        <is>
          <t>CASE-CVD-DYS-TG250-TC280</t>
        </is>
      </c>
    </row>
    <row r="124" ht="24" customHeight="1" s="49">
      <c r="A124" s="187" t="n">
        <v>122</v>
      </c>
      <c r="B124" s="186" t="inlineStr">
        <is>
          <t>ผู้ป่วยชายไทย มาตรวจระดับไขมันในเลือดหลังอดอาหาร 12 ชั่วโมง ผลตรวจพบ: Total cholesterol 280 mg/dL, Triglyceride 250 mg/dL, HDL-C 30 mg/dL</t>
        </is>
      </c>
      <c r="C124" s="186" t="inlineStr">
        <is>
          <t>ตามแนวทางเวชปฏิบัติการรักษาภาวะไขมันในเลือดสูง ผู้ป่วยรายนี้ควรเริ่มต้นด้วยยาลดไขมันในเลือดกลุ่มใดเป็นอันดับแรก</t>
        </is>
      </c>
      <c r="D124" s="186" t="n"/>
      <c r="E124" s="186" t="inlineStr">
        <is>
          <t>Simvastatin 20 mg</t>
        </is>
      </c>
      <c r="F124" s="186" t="inlineStr">
        <is>
          <t>Simvastatin 40 mg</t>
        </is>
      </c>
      <c r="G124" s="186" t="inlineStr">
        <is>
          <t>Pravastatin 10 mg</t>
        </is>
      </c>
      <c r="H124" s="186" t="inlineStr">
        <is>
          <t>Rosuvastatin 5 mg</t>
        </is>
      </c>
      <c r="I124" s="188" t="inlineStr">
        <is>
          <t>Atorvastatin 40 mg</t>
        </is>
      </c>
      <c r="J124" s="185" t="n">
        <v>5</v>
      </c>
      <c r="K124" s="186" t="inlineStr">
        <is>
          <t>✅ คำตอบที่ถูกต้อง: ข้อ จ. Atorvastatin 40 mg
🎯 ทำไมข้อนี้ถึงถูก:
ผู้ป่วยมีระดับคำนวณ LDL เท่ากับ 200 mg/dL ซึ่งเข้าเกณฑ์ severe hypercholesterolemia (baseline LDL ตั้งแต่ 190 mg/dL ขึ้นไป) ตามแนวทาง ACC/AHA และ Thai Lipid Guidelines จัดเป็นกลุ่มความเสี่ยงสูงมากที่ต้องได้รับ High-intensity statin ทันที ซึ่งตัวเลือกที่จัดเป็น High-intensity statin คือ Atorvastatin 40-80 mg หรือ Rosuvastatin 20-40 mg (สามารถลด LDL ได้ตั้งแต่ 50% ขึ้นไป)
🔍 ข้ออื่นผิดเพราะอะไร:
• ข้อ ก.: (Simvastatin 20 mg): ไม่ใช่คำตอบที่ถูกต้องตามแนวทางเวชปฏิบัติและหลักวิชาการทางเภสัชกรรมสำหรับกรณีนี้
• ข้อ ข.: Rosuvastatin5mg:จัดเป็นModerateintensitystatinซึ่งลดLDLได้ไม่ถึงเกณฑ์50%ที่ต้องการ
• ข้อ ค.: (Pravastatin 10 mg): ไม่ใช่คำตอบที่ถูกต้องตามแนวทางเวชปฏิบัติและหลักวิชาการทางเภสัชกรรมสำหรับกรณีนี้
• ข้อ ง.: (Rosuvastatin 5 mg): ไม่ใช่คำตอบที่ถูกต้องตามแนวทางเวชปฏิบัติและหลักวิชาการทางเภสัชกรรมสำหรับกรณีนี้</t>
        </is>
      </c>
      <c r="L124" s="186" t="n"/>
      <c r="M124" s="186" t="inlineStr">
        <is>
          <t>2. Cardiovascular</t>
        </is>
      </c>
      <c r="N124" s="186" t="inlineStr">
        <is>
          <t>Dyslipidemias</t>
        </is>
      </c>
      <c r="O124" s="185" t="inlineStr">
        <is>
          <t>Clinic</t>
        </is>
      </c>
      <c r="P124" s="186" t="inlineStr">
        <is>
          <t>[SOURCE: Mock Pharmtutor 2024 Set 1 ข้อ 9]</t>
        </is>
      </c>
      <c r="Q124" s="185" t="inlineStr">
        <is>
          <t>ข้อสอบจำลอง</t>
        </is>
      </c>
      <c r="R124" s="185" t="inlineStr">
        <is>
          <t>Mock Pharmtutor 2024</t>
        </is>
      </c>
      <c r="S124" s="185" t="inlineStr">
        <is>
          <t>CASE-CVD-DYS-TG250-TC280</t>
        </is>
      </c>
    </row>
    <row r="125" ht="24" customHeight="1" s="49">
      <c r="A125" s="187" t="n">
        <v>123</v>
      </c>
      <c r="B125" s="186" t="inlineStr">
        <is>
          <t>ผู้ป่วยชายไทย อายุ 60 ปี น้ำหนัก 63 กก. สูง 166 ซม. เข้ารับการรักษาในโรงพยาบาล CC: ขาบวมมาเป็นเวลา 5 วัน มีผลตรวจห้องปฏิบัติการณ์ ดังนี้ PI: 3 เดือน PTA ผู้ป่วยปวดท้อง พบ abdominal mass และ CT abdomen พบ Abdominal aortic aneurysm, CT scan พบ Aneurysm ที่ right common iliac vein, SH: ปฏิเสธการสูบบุหรี่, ดื่มแอลกอฮอล์เป็นบางครั้ง, FH: No cancer, no IVDU, no herb, Lab: Hb 11.3, Hct 34.2, WBC 5100, Plt 204000, INR 1.01, PTT 37, Bun 23.3, Cr 2.4, ALT 18, AST 17, Alk. phos 64, D-dimer 620 ng/ml, CT angiography: Intraluminal thrombosis at right femoral vein</t>
        </is>
      </c>
      <c r="C125" s="186" t="inlineStr">
        <is>
          <t>จากข้อมูลข้างต้น ผู้ป่วยรายนี้ ถูกวินิจฉัยว่าเป็นโรคอะไร</t>
        </is>
      </c>
      <c r="D125" s="186" t="n"/>
      <c r="E125" s="186" t="inlineStr">
        <is>
          <t>Deep vein thrombosis</t>
        </is>
      </c>
      <c r="F125" s="186" t="inlineStr">
        <is>
          <t>Acute coronary syndrome (STEMI)</t>
        </is>
      </c>
      <c r="G125" s="186" t="inlineStr">
        <is>
          <t>Arterial thrombosis</t>
        </is>
      </c>
      <c r="H125" s="186" t="inlineStr">
        <is>
          <t>Valvular heart disease</t>
        </is>
      </c>
      <c r="I125" s="188" t="inlineStr">
        <is>
          <t>Pulmonary embolism</t>
        </is>
      </c>
      <c r="J125" s="185" t="n">
        <v>1</v>
      </c>
      <c r="K125" s="186" t="inlineStr">
        <is>
          <t>✅ คำตอบที่ถูกต้อง: ข้อ ก. Deep vein thrombosis
🎯 ทำไมข้อนี้ถึงถูก:
ผลตรวจ CT angiography ระบุชัดเจนว่าพบ Intraluminal thrombosis ที่บริเวณ right femoral vein ซึ่งเป็น deep vein ร่วมกับผู้ป่วยมีอาการขาบวม และมีค่า D-dimer สูง จึงวินิจฉัยเป็น Deep Vein Thrombosis (DVT)
🔍 ข้ออื่นผิดเพราะอะไร:
• ข้อ ข.: Pulmonaryembolism:เป็นภาวะลิ่มเลือดอุดกั้นในหลอดเลือดแดงปอดผู้ป่วยจะมีอาการหอบเหนื่อยเฉียบพลันเจ็บหน้าอกแน่นหน้าอกและSpO2ต่ำแม้จะเป็นภาวะแทรกซ้อนของDVTแต่ในโจทย์ยังไม่มีหลักฐานทางคลินิกที่ปอด
• ข้อ ค.: (Arterial thrombosis): ไม่ใช่คำตอบที่ถูกต้องตามแนวทางเวชปฏิบัติและหลักวิชาการทางเภสัชกรรมสำหรับกรณีนี้
• ข้อ ง.: (Valvular heart disease): ไม่ใช่คำตอบที่ถูกต้องตามแนวทางเวชปฏิบัติและหลักวิชาการทางเภสัชกรรมสำหรับกรณีนี้
• ข้อ จ.: (Pulmonary embolism): ไม่ใช่คำตอบที่ถูกต้องตามแนวทางเวชปฏิบัติและหลักวิชาการทางเภสัชกรรมสำหรับกรณีนี้</t>
        </is>
      </c>
      <c r="L125" s="186" t="n"/>
      <c r="M125" s="186" t="inlineStr">
        <is>
          <t>2. Cardiovascular</t>
        </is>
      </c>
      <c r="N125" s="186" t="inlineStr">
        <is>
          <t>Venous thromboembolism</t>
        </is>
      </c>
      <c r="O125" s="185" t="inlineStr">
        <is>
          <t>Clinic</t>
        </is>
      </c>
      <c r="P125" s="186" t="inlineStr">
        <is>
          <t>[SOURCE: Mock Pharmtutor 2024 Set 1 ข้อ 11]</t>
        </is>
      </c>
      <c r="Q125" s="185" t="inlineStr">
        <is>
          <t>ข้อสอบจำลอง</t>
        </is>
      </c>
      <c r="R125" s="185" t="inlineStr">
        <is>
          <t>Mock Pharmtutor 2024</t>
        </is>
      </c>
      <c r="S125" s="185" t="inlineStr">
        <is>
          <t>CASE-CVD-ACS-STEMI-62YO</t>
        </is>
      </c>
    </row>
    <row r="126" ht="24" customHeight="1" s="49">
      <c r="A126" s="187" t="n">
        <v>124</v>
      </c>
      <c r="B126" s="186" t="inlineStr">
        <is>
          <t>ผู้ป่วยชายไทย อายุ 60 ปี น้ำหนัก 63 กก. สูง 166 ซม. เข้ารับการรักษาในโรงพยาบาล CC: ขาบวมมาเป็นเวลา 5 วัน มีผลตรวจห้องปฏิบัติการณ์ ดังนี้ PI: 3 เดือน PTA ผู้ป่วยปวดท้อง พบ abdominal mass และ CT abdomen พบ Abdominal aortic aneurysm, CT scan พบ Aneurysm ที่ right common iliac vein, SH: ปฏิเสธการสูบบุหรี่, ดื่มแอลกอฮอล์เป็นบางครั้ง, FH: No cancer, no IVDU, no herb, Lab: Hb 11.3, Hct 34.2, WBC 5100, Plt 204000, INR 1.01, PTT 37, Bun 23.3, Cr 2.4, ALT 18, AST 17, Alk. phos 64, D-dimer 620 ng/ml, CT angiography: Intraluminal thrombosis at right femoral vein</t>
        </is>
      </c>
      <c r="C126" s="186" t="inlineStr">
        <is>
          <t>ข้อใดต่อไปนี้จัดเป็นปัจจัยเสี่ยงสำคัญที่ทำให้เกิดโรคหลอดเลือดหัวใจอุดตันเฉียบพลันในผู้ป่วยรายนี้</t>
        </is>
      </c>
      <c r="D126" s="186" t="n"/>
      <c r="E126" s="186" t="inlineStr">
        <is>
          <t>การสูบบุหรี่และดื่มแอลกอฮอล์</t>
        </is>
      </c>
      <c r="F126" s="186" t="inlineStr">
        <is>
          <t>ผู้ป่วยมีประวัติเป็น Venous aneurysm</t>
        </is>
      </c>
      <c r="G126" s="186" t="inlineStr">
        <is>
          <t>ภาวะ Obesity Metabolic syndrome</t>
        </is>
      </c>
      <c r="H126" s="186" t="inlineStr">
        <is>
          <t>พันธุกรรม คนในครอบครัวมีประวัติดังกล่าว</t>
        </is>
      </c>
      <c r="I126" s="188" t="inlineStr">
        <is>
          <t>ทุกข้อเป็นปัจจัยเสี่ยงที่ทำให้เกิดโรคนี้</t>
        </is>
      </c>
      <c r="J126" s="185" t="n">
        <v>2</v>
      </c>
      <c r="K126" s="186" t="inlineStr">
        <is>
          <t>✅ คำตอบที่ถูกต้อง: ข้อ ข. ผู้ป่วยมีประวัติเป็น Venous aneurysm
🎯 ทำไมข้อนี้ถึงถูก:
ผู้ป่วยมีประวัติ venous aneurysm ที่ right common iliac vein ซึ่งเป็นหลอดเลือดดำขนาดใหญ่ที่เชื่อมต่อกับ femoral vein การมี aneurysm ทำให้เกิดการไหลเวียนของเลือดปั่นป่วนและชะลอตัว (venous stasis/turbulent flow) ตาม Virchow's triad ส่งผลให้เกิด thrombosis ตามมา
🔍 ข้ออื่นผิดเพราะอะไร:
• ข้อ ก.: (การสูบบุหรี่และดื่มแอลกอฮอล์): ไม่ใช่คำตอบที่ถูกต้องตามแนวทางเวชปฏิบัติและหลักวิชาการทางเภสัชกรรมสำหรับกรณีนี้
• ข้อ ค.: (ภาวะ Obesity Metabolic syndrome): ไม่ใช่คำตอบที่ถูกต้องตามแนวทางเวชปฏิบัติและหลักวิชาการทางเภสัชกรรมสำหรับกรณีนี้
• ข้อ ง.: (พันธุกรรม คนในครอบครัวมีประวัติดังกล่าว): ไม่ใช่คำตอบที่ถูกต้องตามแนวทางเวชปฏิบัติและหลักวิชาการทางเภสัชกรรมสำหรับกรณีนี้
• ข้อ จ.: (ทุกข้อเป็นปัจจัยเสี่ยงที่ทำให้เกิดโรคนี้): ไม่ใช่คำตอบที่ถูกต้องตามแนวทางเวชปฏิบัติและหลักวิชาการทางเภสัชกรรมสำหรับกรณีนี้</t>
        </is>
      </c>
      <c r="L126" s="186" t="n"/>
      <c r="M126" s="186" t="inlineStr">
        <is>
          <t>2. Cardiovascular</t>
        </is>
      </c>
      <c r="N126" s="186" t="inlineStr">
        <is>
          <t>Venous thromboembolism</t>
        </is>
      </c>
      <c r="O126" s="185" t="inlineStr">
        <is>
          <t>Clinic</t>
        </is>
      </c>
      <c r="P126" s="186" t="inlineStr">
        <is>
          <t>[SOURCE: Mock Pharmtutor 2024 Set 1 ข้อ 12]</t>
        </is>
      </c>
      <c r="Q126" s="185" t="inlineStr">
        <is>
          <t>ข้อสอบจำลอง</t>
        </is>
      </c>
      <c r="R126" s="185" t="inlineStr">
        <is>
          <t>Mock Pharmtutor 2024</t>
        </is>
      </c>
      <c r="S126" s="185" t="inlineStr">
        <is>
          <t>CASE-CVD-ACS-STEMI-62YO</t>
        </is>
      </c>
    </row>
    <row r="127" ht="24" customHeight="1" s="49">
      <c r="A127" s="187" t="n">
        <v>125</v>
      </c>
      <c r="B127" s="186" t="inlineStr">
        <is>
          <t>ผู้ป่วยหญิงไทย อายุ 52 ปี มาตรวจสุขภาพประจำปี วัดความดันโลหิตซ้ำ 2 ครั้งได้ค่าเฉลี่ย 158/96 mmHg ไม่มีโรคประจำตัวอื่น และไม่มีประวัติแพ้ยา</t>
        </is>
      </c>
      <c r="C127" s="186" t="inlineStr">
        <is>
          <t>ผู้ป่วยรายนี้จัดอยู่ในระดับความดันโลหิตสูงระดับใด ตามแนวทางรักษาโรคความดันโลหิตสูงในเวชปฏิบัติทั่วไป พ.ศ. 2562 (Thai Guidelines on The Treatment of Hypertension 2019)</t>
        </is>
      </c>
      <c r="D127" s="186" t="n"/>
      <c r="E127" s="186" t="inlineStr">
        <is>
          <t>High normal</t>
        </is>
      </c>
      <c r="F127" s="186" t="inlineStr">
        <is>
          <t>Hypertension stage 1</t>
        </is>
      </c>
      <c r="G127" s="186" t="inlineStr">
        <is>
          <t>Hypertension stage 2</t>
        </is>
      </c>
      <c r="H127" s="186" t="inlineStr">
        <is>
          <t>Hypertension stage 3</t>
        </is>
      </c>
      <c r="I127" s="188" t="inlineStr">
        <is>
          <t>Isolated systolic hypertension</t>
        </is>
      </c>
      <c r="J127" s="185" t="n">
        <v>2</v>
      </c>
      <c r="K127" s="186" t="inlineStr">
        <is>
          <t>✅ คำตอบที่ถูกต้อง: ข้อ ข. Hypertension stage 1
🎯 ทำไมข้อนี้ถึงถูก:
ตามแนวทางทางการรักษาโรคความดันโลหิตสูงแห่งประเทศไทย พ.ศ. 2562 (Thai Guidelines on The Treatment of Hypertension 2019) ความดันช่วง Systolic BP 140-159 mmHg และหรือ Diastolic BP 90-99 mmHg จัดอยู่ในกลุ่ม Hypertension Stage 1 (ระดับที่ 1)
🔍 ข้ออื่นผิดเพราะอะไร:
• ข้อ ก.: (High normal): ไม่ใช่คำตอบที่ถูกต้องตามแนวทางเวชปฏิบัติและหลักวิชาการทางเภสัชกรรมสำหรับกรณีนี้
• ข้อ ค.: (Hypertension stage 2): ไม่ใช่คำตอบที่ถูกต้องตามแนวทางเวชปฏิบัติและหลักวิชาการทางเภสัชกรรมสำหรับกรณีนี้
• ข้อ ง.: (Hypertension stage 3): ไม่ใช่คำตอบที่ถูกต้องตามแนวทางเวชปฏิบัติและหลักวิชาการทางเภสัชกรรมสำหรับกรณีนี้
• ข้อ จ.: (Isolated systolic hypertension): ไม่ใช่คำตอบที่ถูกต้องตามแนวทางเวชปฏิบัติและหลักวิชาการทางเภสัชกรรมสำหรับกรณีนี้</t>
        </is>
      </c>
      <c r="L127" s="186" t="n"/>
      <c r="M127" s="186" t="inlineStr">
        <is>
          <t>2. Cardiovascular</t>
        </is>
      </c>
      <c r="N127" s="186" t="inlineStr">
        <is>
          <t>Hypertension</t>
        </is>
      </c>
      <c r="O127" s="185" t="inlineStr">
        <is>
          <t>Clinic</t>
        </is>
      </c>
      <c r="P127" s="186" t="inlineStr">
        <is>
          <t>[SOURCE: Mock Pharmtutor 2024 Set 2 ข้อ 5]</t>
        </is>
      </c>
      <c r="Q127" s="185" t="inlineStr">
        <is>
          <t>ข้อสอบจำลอง</t>
        </is>
      </c>
      <c r="R127" s="185" t="inlineStr">
        <is>
          <t>Mock Pharmtutor 2024</t>
        </is>
      </c>
      <c r="S127" s="185" t="inlineStr">
        <is>
          <t>CASE-CVD-HTN-THAI-158-96</t>
        </is>
      </c>
    </row>
    <row r="128" ht="24" customHeight="1" s="49">
      <c r="A128" s="187" t="n">
        <v>126</v>
      </c>
      <c r="B128" s="186" t="inlineStr">
        <is>
          <t>ผู้ป่วยหญิงไทย อายุ 52 ปี มาตรวจสุขภาพประจำปี วัดความดันโลหิตซ้ำ 2 ครั้งได้ค่าเฉลี่ย 158/96 mmHg ไม่มีโรคประจำตัวอื่น และไม่มีประวัติแพ้ยา</t>
        </is>
      </c>
      <c r="C128" s="186" t="inlineStr">
        <is>
          <t>หากต้องเริ่มการรักษาด้วยยาลดความดันโลหิต ทางเลือกของยาในข้อใดมีความเหมาะสมที่สุดสำหรับผู้ป่วยรายนี้</t>
        </is>
      </c>
      <c r="D128" s="186" t="n"/>
      <c r="E128" s="186" t="inlineStr">
        <is>
          <t>Enalapril</t>
        </is>
      </c>
      <c r="F128" s="186" t="inlineStr">
        <is>
          <t>Amlodipine</t>
        </is>
      </c>
      <c r="G128" s="186" t="inlineStr">
        <is>
          <t>Hydralazine</t>
        </is>
      </c>
      <c r="H128" s="186" t="inlineStr">
        <is>
          <t>Propranolol</t>
        </is>
      </c>
      <c r="I128" s="188" t="inlineStr">
        <is>
          <t>Verapamil</t>
        </is>
      </c>
      <c r="J128" s="185" t="n">
        <v>1</v>
      </c>
      <c r="K128" s="186" t="inlineStr">
        <is>
          <t>✅ คำตอบที่ถูกต้อง: ข้อ ก. Enalapril
🎯 ทำไมข้อนี้ถึงถูก:
ผู้ป่วยความดันโลหิตสูงที่มีภาวะ Albuminuria (Albumin +3 แสดงถึง proteinuria อย่างมีนัยสำคัญ) มีข้อบ่งชี้บังคับ (compelling indication) ให้เลือกใช้ยากลุ่ม ACEIs เช่น Enalapril หรือ ARBs เป็นอันดับแรก เพื่อลดความดันในหลอดเลือดฝอยไต (efferent arteriole vasodilation) ลดโปรตีนรั่วในปัสสาวะ และชะลอการเสื่อมของไต
🔍 ข้ออื่นผิดเพราะอะไร:
• ข้อ ข.: Verapamilเป็นnonDHPCCBเด่นด้านการลดอัตราการเต้นหัวใจไม่ใช่ยาทางเลือกแรกในการรักษาhypertensionร่วมกับproteinuria
• ข้อ ค.: (Hydralazine): ไม่ใช่คำตอบที่ถูกต้องตามแนวทางเวชปฏิบัติและหลักวิชาการทางเภสัชกรรมสำหรับกรณีนี้
• ข้อ ง.: (Propranolol): ไม่ใช่คำตอบที่ถูกต้องตามแนวทางเวชปฏิบัติและหลักวิชาการทางเภสัชกรรมสำหรับกรณีนี้
• ข้อ จ.: (Verapamil): ไม่ใช่คำตอบที่ถูกต้องตามแนวทางเวชปฏิบัติและหลักวิชาการทางเภสัชกรรมสำหรับกรณีนี้</t>
        </is>
      </c>
      <c r="L128" s="186" t="n"/>
      <c r="M128" s="186" t="inlineStr">
        <is>
          <t>2. Cardiovascular</t>
        </is>
      </c>
      <c r="N128" s="186" t="inlineStr">
        <is>
          <t>Hypertension</t>
        </is>
      </c>
      <c r="O128" s="185" t="inlineStr">
        <is>
          <t>Clinic</t>
        </is>
      </c>
      <c r="P128" s="186" t="inlineStr">
        <is>
          <t>[SOURCE: Mock Pharmtutor 2024 Set 2 ข้อ 6]</t>
        </is>
      </c>
      <c r="Q128" s="185" t="inlineStr">
        <is>
          <t>ข้อสอบจำลอง</t>
        </is>
      </c>
      <c r="R128" s="185" t="inlineStr">
        <is>
          <t>Mock Pharmtutor 2024</t>
        </is>
      </c>
      <c r="S128" s="185" t="inlineStr">
        <is>
          <t>CASE-CVD-HTN-THAI-158-96</t>
        </is>
      </c>
    </row>
    <row r="129" ht="24" customHeight="1" s="49">
      <c r="A129" s="187" t="n">
        <v>127</v>
      </c>
      <c r="B129" s="186" t="n"/>
      <c r="C129" s="186" t="inlineStr">
        <is>
          <t>ข้อใดผิด เกี่ยวกับยาอมใต้ลิ้น Isosorbide dinitrate 5 mg sublingual</t>
        </is>
      </c>
      <c r="D129" s="186" t="n"/>
      <c r="E129" s="186" t="inlineStr">
        <is>
          <t>อมใต้ลิ้น 1 เม็ด โดยปล่อยให้ละลายจนหมด เพื่อบรรเทาอาการเจ็บหน้ำอก ห้ามเคี้ยว ห้ามกลืนทั้งหมด ห้ามบ้วนหรือกลืนน้ำลาย</t>
        </is>
      </c>
      <c r="F129" s="186" t="inlineStr">
        <is>
          <t>หากอมใต้ลิ้น 1 เม็ดทันทีที่เจ็บหน้ำอก ผ่านไป 5 นาทียังไม่หาย อมอีก 1 เม็ด หากอาการยังไม่ดีขึ้นให้รีบเรียกรถพยาบาล</t>
        </is>
      </c>
      <c r="G129" s="186" t="inlineStr">
        <is>
          <t>ใช้ป้องกันการเจ็บหน้ำอกก่อนทำกิจกรรมหนักได้</t>
        </is>
      </c>
      <c r="H129" s="186" t="inlineStr">
        <is>
          <t>กลไกของยาคือ เพิ่ม cGMP ทำให้เกิด muscle contraction</t>
        </is>
      </c>
      <c r="I129" s="188" t="inlineStr">
        <is>
          <t>เพิ่ม Myocardial oxygen supply</t>
        </is>
      </c>
      <c r="J129" s="185" t="n">
        <v>4</v>
      </c>
      <c r="K129" s="186" t="inlineStr">
        <is>
          <t>✅ คำตอบที่ถูกต้อง: ข้อ ง. กลไกของยาคือ เพิ่ม cGMP ทำให้เกิด muscle contraction
🎯 ทำไมข้อนี้ถึงถูก:
Isosorbide dinitrate ถูกเปลี่ยนเป็น nitric oxide (NO) ซึ่งกระตุ้น soluble guanylyl cyclase เพิ่มระดับ cyclic GMP (cGMP) ส่งผลให้เกิดการคลายตัวของกล้ามเนื้อเรียบหลอดเลือด (vascular smooth muscle relaxation) ไม่ใช่ muscle contraction
🔍 ข้ออื่นผิดเพราะอะไร:
• ข้อ ก.: (อมใต้ลิ้น 1 เม็ด โดยปล่อยให้ละลายจนหมด เพื่อบรรเทาอาการเจ็บหน้ำอก ห้ามเคี้ยว ห้ามกลืนทั้งหมด ห้ามบ้วนหรือกลืนน้ำลาย): ไม่ใช่คำตอบที่ถูกต้องตามแนวทางเวชปฏิบัติและหลักวิชาการทางเภสัชกรรมสำหรับกรณีนี้
• ข้อ ข.: ถูกต้องแล้ว:การขยายตัวของหลอดเลือดcoronaryarteriesช่วยเพิ่มการไหลเวียนเลือดและออกซิเจนไปเลี้ยงกล้ามเนื้อหัวใจ(myocardialoxygensupply)
• ข้อ ค.: (ใช้ป้องกันการเจ็บหน้ำอกก่อนทำกิจกรรมหนักได้): ไม่ใช่คำตอบที่ถูกต้องตามแนวทางเวชปฏิบัติและหลักวิชาการทางเภสัชกรรมสำหรับกรณีนี้
• ข้อ จ.: (เพิ่ม Myocardial oxygen supply): ไม่ใช่คำตอบที่ถูกต้องตามแนวทางเวชปฏิบัติและหลักวิชาการทางเภสัชกรรมสำหรับกรณีนี้</t>
        </is>
      </c>
      <c r="L129" s="186" t="n"/>
      <c r="M129" s="186" t="inlineStr">
        <is>
          <t>2. Cardiovascular</t>
        </is>
      </c>
      <c r="N129" s="186" t="inlineStr">
        <is>
          <t>Coronary artery disease</t>
        </is>
      </c>
      <c r="O129" s="185" t="inlineStr">
        <is>
          <t>Clinic</t>
        </is>
      </c>
      <c r="P129" s="186" t="inlineStr">
        <is>
          <t>[SOURCE: Mock Pharmtutor 2024 Set 2 ข้อ 7]</t>
        </is>
      </c>
      <c r="Q129" s="185" t="inlineStr">
        <is>
          <t>ข้อสอบจำลอง</t>
        </is>
      </c>
      <c r="R129" s="185" t="inlineStr">
        <is>
          <t>Mock Pharmtutor 2024</t>
        </is>
      </c>
      <c r="S129" s="185" t="n"/>
    </row>
    <row r="130" ht="24" customHeight="1" s="49">
      <c r="A130" s="187" t="n">
        <v>128</v>
      </c>
      <c r="B130" s="186" t="n"/>
      <c r="C130" s="186" t="inlineStr">
        <is>
          <t>ข้อใดไม่ใช่ข้อห้ามใช้ของ Fibrinolytic agent</t>
        </is>
      </c>
      <c r="D130" s="186" t="n"/>
      <c r="E130" s="186" t="inlineStr">
        <is>
          <t>มีประวัติเลือดออกในสมอง (Hemorrhagic stroke)</t>
        </is>
      </c>
      <c r="F130" s="186" t="inlineStr">
        <is>
          <t>มีประวัติสมองขาดเลือด (Ischemic stroke) ภายใน 6 เดือน</t>
        </is>
      </c>
      <c r="G130" s="186" t="inlineStr">
        <is>
          <t>เลือดออกในระบบทางเดินอาหาร ภายใน 6 สัปดาห์</t>
        </is>
      </c>
      <c r="H130" s="186" t="inlineStr">
        <is>
          <t>เคยผ่าตัดใหญ่ภายใน 1 เดือน</t>
        </is>
      </c>
      <c r="I130" s="188" t="inlineStr">
        <is>
          <t>มีความดันโลหิต &gt;160/100 mmHg</t>
        </is>
      </c>
      <c r="J130" s="185" t="n">
        <v>5</v>
      </c>
      <c r="K130" s="186" t="inlineStr">
        <is>
          <t>✅ คำตอบที่ถูกต้อง: ข้อ จ. มีความดันโลหิต &gt;160/100 mmHg
🎯 ทำไมข้อนี้ถึงถูก:
ระดับความดันโลหิตที่เป็นข้อห้ามใช้เด็ดขาด (absolute contraindication) ของ Fibrinolytic therapy คือ Severe uncontrolled hypertension ที่มีความดันโลหิต Systolic BP &gt; 180 mmHg และหรือ Diastolic BP &gt; 110 mmHg ที่ไม่ตอบสนองต่อการรักษาฉุกเฉิน ดังนั้นค่า BP &gt; 160/100 mmHg จึงไม่ใช่ข้อห้ามใช้เด็ดขาด
🔍 ข้ออื่นผิดเพราะอะไร:
• ข้อ ก.: (มีประวัติเลือดออกในสมอง (Hemorrhagic stroke)): ไม่ใช่คำตอบที่ถูกต้องตามแนวทางเวชปฏิบัติและหลักวิชาการทางเภสัชกรรมสำหรับกรณีนี้
• ข้อ ข.: เคยผ่าตัดใหญ่ภายใน1เดือนเป็นcontraindicationเพราะแผลผ่าตัดยังไม่สมานตัวสมบูรณ์เสี่ยงต่อภาวะmassiveinternalbleeding
• ข้อ ค.: (เลือดออกในระบบทางเดินอาหาร ภายใน 6 สัปดาห์): ไม่ใช่คำตอบที่ถูกต้องตามแนวทางเวชปฏิบัติและหลักวิชาการทางเภสัชกรรมสำหรับกรณีนี้
• ข้อ ง.: (เคยผ่าตัดใหญ่ภายใน 1 เดือน): ไม่ใช่คำตอบที่ถูกต้องตามแนวทางเวชปฏิบัติและหลักวิชาการทางเภสัชกรรมสำหรับกรณีนี้</t>
        </is>
      </c>
      <c r="L130" s="186" t="n"/>
      <c r="M130" s="186" t="inlineStr">
        <is>
          <t>2. Cardiovascular</t>
        </is>
      </c>
      <c r="N130" s="186" t="inlineStr">
        <is>
          <t>Coronary artery disease</t>
        </is>
      </c>
      <c r="O130" s="185" t="inlineStr">
        <is>
          <t>Clinic</t>
        </is>
      </c>
      <c r="P130" s="186" t="inlineStr">
        <is>
          <t>[SOURCE: Mock Pharmtutor 2024 Set 2 ข้อ 8]</t>
        </is>
      </c>
      <c r="Q130" s="185" t="inlineStr">
        <is>
          <t>ข้อสอบจำลอง</t>
        </is>
      </c>
      <c r="R130" s="185" t="inlineStr">
        <is>
          <t>Mock Pharmtutor 2024</t>
        </is>
      </c>
      <c r="S130" s="185" t="n"/>
    </row>
    <row r="131" ht="24" customHeight="1" s="49">
      <c r="A131" s="187" t="n">
        <v>129</v>
      </c>
      <c r="B131" s="186" t="n"/>
      <c r="C131" s="186" t="inlineStr">
        <is>
          <t>ข้อใดไม่เกี่ยวข้องกับยากลุ่ม Statin (MCQ ธ.ค. 66)</t>
        </is>
      </c>
      <c r="D131" s="186" t="n"/>
      <c r="E131" s="186" t="inlineStr">
        <is>
          <t>Hepatotoxicity</t>
        </is>
      </c>
      <c r="F131" s="186" t="inlineStr">
        <is>
          <t>Myopathy</t>
        </is>
      </c>
      <c r="G131" s="186" t="inlineStr">
        <is>
          <t>Nephropathy</t>
        </is>
      </c>
      <c r="H131" s="186" t="inlineStr">
        <is>
          <t>Induce Anemia</t>
        </is>
      </c>
      <c r="I131" s="188" t="inlineStr">
        <is>
          <t>New onset Diabetes mellitus</t>
        </is>
      </c>
      <c r="J131" s="185" t="n">
        <v>3</v>
      </c>
      <c r="K131" s="186" t="inlineStr">
        <is>
          <t>✅ คำตอบที่ถูกต้อง: ข้อ ค. Nephropathy
🎯 ทำไมข้อนี้ถึงถูก:
ยากลุ่ม Statins ไม่ก่อให้เกิดพิษต่อไตโดยตรง (direct nephropathy) แต่ในทางกลับกันมีผลดีต่อการชะลอการเสื่อมของไตในระยะยาว (renoprotective effects) แม้ว่าภาวะ rhabdomyolysis รุนแรงอาจนำไปสู่ secondary AKI จาก myoglobinuria แต่ตัวยาไม่ได้ก่อ nephropathy เป็นอาการไม่พึงประสงค์ปฐมภูมิ
🔍 ข้ออื่นผิดเพราะอะไร:
• ข้อ ก.: (Hepatotoxicity): ไม่ใช่คำตอบที่ถูกต้องตามแนวทางเวชปฏิบัติและหลักวิชาการทางเภสัชกรรมสำหรับกรณีนี้
• ข้อ ข.: NewonsetDiabetesmellitusเป็นผลข้างเคียงระยะยาวที่ได้รับการยืนยันของstatinsโดยเฉพาะในผู้ป่วยที่มีความเสี่ยงต่อmetabolicsyndromeอยู่เดิม
• ข้อ ง.: (Induce Anemia): ไม่ใช่คำตอบที่ถูกต้องตามแนวทางเวชปฏิบัติและหลักวิชาการทางเภสัชกรรมสำหรับกรณีนี้
• ข้อ จ.: (New onset Diabetes mellitus): ไม่ใช่คำตอบที่ถูกต้องตามแนวทางเวชปฏิบัติและหลักวิชาการทางเภสัชกรรมสำหรับกรณีนี้</t>
        </is>
      </c>
      <c r="L131" s="186" t="n"/>
      <c r="M131" s="186" t="inlineStr">
        <is>
          <t>2. Cardiovascular</t>
        </is>
      </c>
      <c r="N131" s="186" t="inlineStr">
        <is>
          <t>Dyslipidemias</t>
        </is>
      </c>
      <c r="O131" s="185" t="inlineStr">
        <is>
          <t>Clinic</t>
        </is>
      </c>
      <c r="P131" s="186" t="inlineStr">
        <is>
          <t>[SOURCE: Mock Pharmtutor 2024 Set 2 ข้อ 9]</t>
        </is>
      </c>
      <c r="Q131" s="185" t="inlineStr">
        <is>
          <t>ข้อสอบจำลอง</t>
        </is>
      </c>
      <c r="R131" s="185" t="inlineStr">
        <is>
          <t>Mock Pharmtutor 2024</t>
        </is>
      </c>
      <c r="S131" s="185" t="n"/>
    </row>
    <row r="132" ht="24" customHeight="1" s="49">
      <c r="A132" s="187" t="n">
        <v>130</v>
      </c>
      <c r="B132" s="186" t="inlineStr">
        <is>
          <t>ผู้ป่วยได้รับการวินิจฉัยมีภาวะไขมันในเลือดสูง โดยผลจากห้องปฏิบัติการ มี LDL และ Triglyceride สูง ได้รับยา Simvastatin 20 mg มีประวัติ Acute pancreatitis</t>
        </is>
      </c>
      <c r="C132" s="186" t="inlineStr">
        <is>
          <t>ผู้ป่วยรายนี้ควรได้รับยาใดเพิ่ม หากมี Triglyceride มากกว่า 1,000 mg/dL (MCQ ธ.ค. 66)</t>
        </is>
      </c>
      <c r="D132" s="186" t="n"/>
      <c r="E132" s="186" t="inlineStr">
        <is>
          <t>Fenofibrate</t>
        </is>
      </c>
      <c r="F132" s="186" t="inlineStr">
        <is>
          <t>Niacin</t>
        </is>
      </c>
      <c r="G132" s="186" t="inlineStr">
        <is>
          <t>Gemfibrozil</t>
        </is>
      </c>
      <c r="H132" s="186" t="inlineStr">
        <is>
          <t>Cholestyramine</t>
        </is>
      </c>
      <c r="I132" s="188" t="inlineStr">
        <is>
          <t>Ezetimibe</t>
        </is>
      </c>
      <c r="J132" s="185" t="n">
        <v>1</v>
      </c>
      <c r="K132" s="186" t="inlineStr">
        <is>
          <t>✅ คำตอบที่ถูกต้อง: ข้อ ก. Fenofibrate
🎯 ทำไมข้อนี้ถึงถูก:
เมื่อระดับ Triglyceride &gt; 500-1,000 mg/dL มีความเสี่ยงสูงมากต่อการเกิด acute pancreatitis จึงต้องให้ยายากลุ่ม fibrate ทันทีเพื่อลดไตรกลีเซอไรด์อย่างรวดเร็ว โดยในผู้ป่วยที่ได้รับยา Statin (Simvastatin) อยู่เดิม ต้องเลือก Fenofibrate เท่านั้น และห้ามใช้ Gemfibrozil เด็ดขาด เนื่องจาก Gemfibrozil ยับยั้งเอนไซม์ CYP2C8 และตัวนำส่ง OATP1B1 ทำให้ระดับ statin สูงขึ้นและเสี่ยงต่อ severe rhabdomyolysis อย่างรุนแรง
🔍 ข้ออื่นผิดเพราะอะไร:
• ข้อ ข.: Ezetimibeออกฤทธิ์ยับยั้งNPC1L1เพื่อลดการดูดซึมcholesterolลดเฉพาะLDLได้ประมาณ1520%ไม่มีผลลดTriglycerideในระดับรุนแรง
• ข้อ ค.: (Gemfibrozil): ไม่ใช่คำตอบที่ถูกต้องตามแนวทางเวชปฏิบัติและหลักวิชาการทางเภสัชกรรมสำหรับกรณีนี้
• ข้อ ง.: (Cholestyramine): ไม่ใช่คำตอบที่ถูกต้องตามแนวทางเวชปฏิบัติและหลักวิชาการทางเภสัชกรรมสำหรับกรณีนี้
• ข้อ จ.: (Ezetimibe): ไม่ใช่คำตอบที่ถูกต้องตามแนวทางเวชปฏิบัติและหลักวิชาการทางเภสัชกรรมสำหรับกรณีนี้</t>
        </is>
      </c>
      <c r="L132" s="186" t="n"/>
      <c r="M132" s="186" t="inlineStr">
        <is>
          <t>2. Cardiovascular</t>
        </is>
      </c>
      <c r="N132" s="186" t="inlineStr">
        <is>
          <t>Dyslipidemias</t>
        </is>
      </c>
      <c r="O132" s="185" t="inlineStr">
        <is>
          <t>Clinic</t>
        </is>
      </c>
      <c r="P132" s="186" t="inlineStr">
        <is>
          <t>[SOURCE: Mock Pharmtutor 2024 Set 2 ข้อ 10]</t>
        </is>
      </c>
      <c r="Q132" s="185" t="inlineStr">
        <is>
          <t>ข้อสอบจำลอง</t>
        </is>
      </c>
      <c r="R132" s="185" t="inlineStr">
        <is>
          <t>Mock Pharmtutor 2024</t>
        </is>
      </c>
      <c r="S132" s="185" t="n"/>
    </row>
    <row r="133" ht="24" customHeight="1" s="49">
      <c r="A133" s="187" t="n">
        <v>131</v>
      </c>
      <c r="B133" s="186" t="n"/>
      <c r="C133" s="186" t="inlineStr">
        <is>
          <t>ปัจจัยใดส่งผลต่อการเกิดภาวะ Rhabdomyolysis จากการรับประทานยากลุ่ม Statins</t>
        </is>
      </c>
      <c r="D133" s="186" t="n"/>
      <c r="E133" s="186" t="inlineStr">
        <is>
          <t>โครงสร้างของยาของ Statins ที่รับประทาน</t>
        </is>
      </c>
      <c r="F133" s="186" t="inlineStr">
        <is>
          <t>อายุของผู้ป่วย</t>
        </is>
      </c>
      <c r="G133" s="186" t="inlineStr">
        <is>
          <t>ภาวะบกพร่องของตับและไต</t>
        </is>
      </c>
      <c r="H133" s="186" t="inlineStr">
        <is>
          <t>อันตรกิริยาระหว่างยา ที่ผ่านตัวนำส่งยาชนิด OATP1B1</t>
        </is>
      </c>
      <c r="I133" s="188" t="inlineStr">
        <is>
          <t>ถูกทุกข้อ</t>
        </is>
      </c>
      <c r="J133" s="185" t="n">
        <v>5</v>
      </c>
      <c r="K133" s="186" t="inlineStr">
        <is>
          <t>✅ คำตอบที่ถูกต้อง: ข้อ จ. ถูกทุกข้อ
🎯 ทำไมข้อนี้ถึงถูก:
ทุกปัจจัยล้วนเพิ่มความเสี่ยงต่อการเกิด Statin-induced rhabdomyolysis: คุณสมบัติทางเคมี (lipophilicity เช่น simvastatin ผ่านเข้ากล้ามเนื้อได้มากกว่า hydrophilic statin เช่น pravastatin), อายุมาก (&gt;65-75 ปี), ภาวะตับและไตเสื่อมทำให้การกำจัดยาลดลง, และ drug interaction ที่ยับยั้ง hepatic uptake transporter OATP1B1 (เช่น gemfibrozil, cyclosporine) ทำให้ระดับยาในกระแสเลือดสูงขึ้นอย่างมาก
🔍 ข้ออื่นผิดเพราะอะไร:
• ข้อ ก.: (โครงสร้างของยาของ Statins ที่รับประทาน): ไม่ใช่คำตอบที่ถูกต้องตามแนวทางเวชปฏิบัติและหลักวิชาการทางเภสัชกรรมสำหรับกรณีนี้
• ข้อ ข.: ถูกต้องเพียงบางส่วน:การยับยั้งOATP1B1เป็นกลไกหลักของdrugdruginteractionที่ทำให้เกิดrhabdomyolysisแต่ไม่ใช่ปัจจัยเดียว
• ข้อ ค.: (ภาวะบกพร่องของตับและไต): ไม่ใช่คำตอบที่ถูกต้องตามแนวทางเวชปฏิบัติและหลักวิชาการทางเภสัชกรรมสำหรับกรณีนี้
• ข้อ ง.: (อันตรกิริยาระหว่างยา ที่ผ่านตัวนำส่งยาชนิด OATP1B1): ไม่ใช่คำตอบที่ถูกต้องตามแนวทางเวชปฏิบัติและหลักวิชาการทางเภสัชกรรมสำหรับกรณีนี้</t>
        </is>
      </c>
      <c r="L133" s="186" t="n"/>
      <c r="M133" s="186" t="inlineStr">
        <is>
          <t>2. Cardiovascular</t>
        </is>
      </c>
      <c r="N133" s="186" t="inlineStr">
        <is>
          <t>Dyslipidemias</t>
        </is>
      </c>
      <c r="O133" s="185" t="inlineStr">
        <is>
          <t>Clinic</t>
        </is>
      </c>
      <c r="P133" s="186" t="inlineStr">
        <is>
          <t>[SOURCE: Mock Pharmtutor 2024 Set 2 ข้อ 11]</t>
        </is>
      </c>
      <c r="Q133" s="185" t="inlineStr">
        <is>
          <t>ข้อสอบจำลอง</t>
        </is>
      </c>
      <c r="R133" s="185" t="inlineStr">
        <is>
          <t>Mock Pharmtutor 2024</t>
        </is>
      </c>
      <c r="S133" s="185" t="n"/>
    </row>
    <row r="134" ht="24" customHeight="1" s="49">
      <c r="A134" s="187" t="n">
        <v>132</v>
      </c>
      <c r="B134" s="186" t="inlineStr">
        <is>
          <t>ผู้ป่วยหญิงไทย อายุ 35 ปี น้ำหนัก 58 กก. มีประวัติรับประทานยาเม็ดคุมกำเนิดชนิดฮอร์โมนรวมติดต่อกันมา 3 ปี และเคยผ่าตัดเข่าขวาจากอุบัติเหตุเมื่อ 2 ปีก่อน วันนี้มาโรงพยาบาลด้วยอาการขาซ้ายบวม แดง และปวด ผลตรวจ D-dimer 6,266 ng/mL และผล Doppler ultrasound ยืนยันการเกิดภาวะลิ่มเลือดอุดตันในหลอดเลือดดำส่วนลึก (Deep Vein Thrombosis: DVT) ที่บริเวณ common femoral vein และ popliteal vein</t>
        </is>
      </c>
      <c r="C134" s="186" t="inlineStr">
        <is>
          <t>ในช่วงแรกของการรักษาภาวะ DVT เฉียบพลัน แผนการให้ยาต้านการแข็งตัวของเลือดในข้อใดมีความเหมาะสมและถูกต้องที่สุดตามแนวทางเวชปฏิบัติ</t>
        </is>
      </c>
      <c r="D134" s="186" t="n"/>
      <c r="E134" s="186" t="inlineStr">
        <is>
          <t>Enoxaparin 0.6 ml sc q 12 hr. For 5 days then start Warfarin 3 mg 1xhs</t>
        </is>
      </c>
      <c r="F134" s="186" t="inlineStr">
        <is>
          <t>Alteplase 10 mg IV bolus then 90 mg infuse over 2 hours</t>
        </is>
      </c>
      <c r="G134" s="186" t="inlineStr">
        <is>
          <t>Enoxaparin 0.6 ml sc q 12 hr. For 5 days and Warfarin 3 mg 1xhs since the first day</t>
        </is>
      </c>
      <c r="H134" s="186" t="inlineStr">
        <is>
          <t>Enoxaparin 0.4 ml sc OD until INR &gt; 2 for more than 24 hours</t>
        </is>
      </c>
      <c r="I134" s="188" t="inlineStr">
        <is>
          <t>Warfarin 3 mg 1xhs</t>
        </is>
      </c>
      <c r="J134" s="185" t="n">
        <v>3</v>
      </c>
      <c r="K134" s="186" t="inlineStr">
        <is>
          <t>✅ คำตอบที่ถูกต้อง: ข้อ ค. Enoxaparin 0.6 ml sc q 12 hr. For 5 days and Warfarin 3 mg 1xhs since the first day
🎯 ทำไมข้อนี้ถึงถูก:
การรักษา Acute Deep Vein Thrombosis (DVT) ด้วย Warfarin ต้องเริ่มให้พร้อมกับ parenteral anticoagulant (เช่น Enoxaparin therapeutic dose 1 mg/kg SC q 12 hr หรือประมาณ 60 mg/0.6 mL q 12 hr ในผู้ป่วยน้ำหนัก 58 กก.) ตั้งแต่วันแรกที่วินิจฉัย (bridging therapy) โดยให้ร่วมกันอย่างน้อย 5 วัน และจนกว่าค่า INR จะอยู่ในช่วงเป้าหมาย (INR 2.0-3.0) ติดต่อกันอย่างน้อย 24 ชั่วโมง เพื่อป้องกัน transient hypercoagulable state จากการลดลงของ Protein C/S
🔍 ข้ออื่นผิดเพราะอะไร:
• ข้อ ก.: (Enoxaparin 0.6 ml sc q 12 hr. For 5 days then start Warfarin 3 mg 1xhs): ไม่ใช่คำตอบที่ถูกต้องตามแนวทางเวชปฏิบัติและหลักวิชาการทางเภสัชกรรมสำหรับกรณีนี้
• ข้อ ข.: Warfarin3mg1xhsห้ามให้Warfarinเดี่ยวๆตั้งแต่เริ่มต้น(monotherapy)ในacuteDVTเพราะWarfarinยับยั้งProteinCและProteinSซึ่งมีhalflifeสั้นเร็วกว่าFactorII,IX,Xทำให้เกิดparadoxicalthrombosisและskinnecrosisได้
• ข้อ ง.: (Enoxaparin 0.4 ml sc OD until INR &gt; 2 for more than 24 hours): ไม่ใช่คำตอบที่ถูกต้องตามแนวทางเวชปฏิบัติและหลักวิชาการทางเภสัชกรรมสำหรับกรณีนี้
• ข้อ จ.: (Warfarin 3 mg 1xhs): ไม่ใช่คำตอบที่ถูกต้องตามแนวทางเวชปฏิบัติและหลักวิชาการทางเภสัชกรรมสำหรับกรณีนี้</t>
        </is>
      </c>
      <c r="L134" s="186" t="n"/>
      <c r="M134" s="186" t="inlineStr">
        <is>
          <t>2. Cardiovascular</t>
        </is>
      </c>
      <c r="N134" s="186" t="inlineStr">
        <is>
          <t>2.6 Venous Thromboembolism &amp; Anticoagulation</t>
        </is>
      </c>
      <c r="O134" s="185" t="inlineStr">
        <is>
          <t>Clinic</t>
        </is>
      </c>
      <c r="P134" s="186" t="inlineStr">
        <is>
          <t>[SOURCE: Mock Pharmtutor 2024 Set 2 ข้อ 12]</t>
        </is>
      </c>
      <c r="Q134" s="185" t="inlineStr">
        <is>
          <t>ข้อสอบจำลอง</t>
        </is>
      </c>
      <c r="R134" s="185" t="inlineStr">
        <is>
          <t>Mock Pharmtutor 2024</t>
        </is>
      </c>
      <c r="S134" s="185" t="inlineStr">
        <is>
          <t>CASE-CVD-DVT-FEMALE-35YO</t>
        </is>
      </c>
    </row>
    <row r="135" ht="24" customHeight="1" s="49">
      <c r="A135" s="187" t="n">
        <v>133</v>
      </c>
      <c r="B135" s="186" t="inlineStr">
        <is>
          <t>ผู้ป่วยหญิงไทย อายุ 35 ปี น้ำหนัก 58 กก. มีประวัติรับประทานยาเม็ดคุมกำเนิดชนิดฮอร์โมนรวมติดต่อกันมา 3 ปี และเคยผ่าตัดเข่าขวาจากอุบัติเหตุเมื่อ 2 ปีก่อน วันนี้มาโรงพยาบาลด้วยอาการขาซ้ายบวม แดง และปวด ผลตรวจ D-dimer 6,266 ng/mL และผล Doppler ultrasound ยืนยันการเกิดภาวะลิ่มเลือดอุดตันในหลอดเลือดดำส่วนลึก (Deep Vein Thrombosis: DVT) ที่บริเวณ common femoral vein และ popliteal vein</t>
        </is>
      </c>
      <c r="C135" s="186" t="inlineStr">
        <is>
          <t>หลังเริ่มให้ยา Warfarin 3 mg วันละ 1 ครั้ง ร่วมกับ Enoxaparin เป็นเวลา 2 วัน พบว่าค่า INR ตรวจได้ 1.9 (โดยแพทย์ต้องการ Target INR 2.0-3.0) การจัดการขนาดยาข้อใดถูกต้องที่สุด</t>
        </is>
      </c>
      <c r="D135" s="186" t="n"/>
      <c r="E135" s="186" t="inlineStr">
        <is>
          <t>INR ต่ำไปยังไม่ถึงเป้าหมาย แต่ยังไม่ต้องเพิ่มขนาดยา</t>
        </is>
      </c>
      <c r="F135" s="186" t="inlineStr">
        <is>
          <t>INR สูงเกินไป ควรลดขนาดยาลง</t>
        </is>
      </c>
      <c r="G135" s="186" t="inlineStr">
        <is>
          <t>INR ต่ำไปยังไม่ถึงเป้าหมาย ควรเพิ่มขนาดยา Warfarin ขึ้น</t>
        </is>
      </c>
      <c r="H135" s="186" t="inlineStr">
        <is>
          <t>INR เหมาะสมดีแล้ว ให้ยาขนาดเท่าเดิม</t>
        </is>
      </c>
      <c r="I135" s="188" t="inlineStr">
        <is>
          <t>INR สูงเกินไป ควรหยุดยา 1 วัน</t>
        </is>
      </c>
      <c r="J135" s="185" t="n">
        <v>1</v>
      </c>
      <c r="K135" s="186" t="inlineStr">
        <is>
          <t>✅ คำตอบที่ถูกต้อง: ข้อ ก. INR ต่ำไปยังไม่ถึงเป้าหมาย แต่ยังไม่ต้องเพิ่มขนาดยา
🎯 ทำไมข้อนี้ถึงถูก:
Warfarin เพิ่งเริ่มรับประทานได้เพียง 2 วัน ตัวยายังไม่ถึงสภาวะคงที่ (steady state ซึ่งต้องใช้เวลาประมาณ 5-7 วันตาม half-life ของ Factor II ที่ยาวนานถึง 60-72 ชั่วโมง) ค่า INR ที่วัดได้ 1.9 สะท้อนเพียงการลดลงของ Factor VII จึงยังไม่ควรปรับเพิ่มขนาดยา ให้คงขนาดยาเดิม 3 mg และให้ Enoxaparin ควบคู่ต่อไปจนกว่า INR จะได้ 2.0-3.0 ต่อเนื่อง 2 วัน
🔍 ข้ออื่นผิดเพราะอะไร:
• ข้อ ข.: INRสูงเกินไปควรหยุดยา1วัน:ค่าINRไม่ได้สูงเกินเป้าหมายและไม่มีภาวะเลือดออกจึงไม่มีข้อบ่งชี้ในการหยุดยา
• ข้อ ค.: (INR ต่ำไปยังไม่ถึงเป้าหมาย ควรเพิ่มขนาดยา Warfarin ขึ้น): ไม่ใช่คำตอบที่ถูกต้องตามแนวทางเวชปฏิบัติและหลักวิชาการทางเภสัชกรรมสำหรับกรณีนี้
• ข้อ ง.: (INR เหมาะสมดีแล้ว ให้ยาขนาดเท่าเดิม): ไม่ใช่คำตอบที่ถูกต้องตามแนวทางเวชปฏิบัติและหลักวิชาการทางเภสัชกรรมสำหรับกรณีนี้
• ข้อ จ.: (INR สูงเกินไป ควรหยุดยา 1 วัน): ไม่ใช่คำตอบที่ถูกต้องตามแนวทางเวชปฏิบัติและหลักวิชาการทางเภสัชกรรมสำหรับกรณีนี้</t>
        </is>
      </c>
      <c r="L135" s="186" t="n"/>
      <c r="M135" s="186" t="inlineStr">
        <is>
          <t>2. Cardiovascular</t>
        </is>
      </c>
      <c r="N135" s="186" t="inlineStr">
        <is>
          <t>2.6 Venous Thromboembolism &amp; Anticoagulation</t>
        </is>
      </c>
      <c r="O135" s="185" t="inlineStr">
        <is>
          <t>Clinic</t>
        </is>
      </c>
      <c r="P135" s="186" t="inlineStr">
        <is>
          <t>[SOURCE: Mock Pharmtutor 2024 Set 2 ข้อ 13]</t>
        </is>
      </c>
      <c r="Q135" s="185" t="inlineStr">
        <is>
          <t>ข้อสอบจำลอง</t>
        </is>
      </c>
      <c r="R135" s="185" t="inlineStr">
        <is>
          <t>Mock Pharmtutor 2024</t>
        </is>
      </c>
      <c r="S135" s="185" t="inlineStr">
        <is>
          <t>CASE-CVD-DVT-FEMALE-35YO</t>
        </is>
      </c>
    </row>
    <row r="136" ht="24" customHeight="1" s="49">
      <c r="A136" s="187" t="n">
        <v>134</v>
      </c>
      <c r="B136" s="186" t="n"/>
      <c r="C136" s="186" t="inlineStr">
        <is>
          <t>ตามแนวทางเวชปฏิบัติ ESC Guidelines 2024 ผู้ป่วยอายุ 45 ปี มีโรคประจำตัวความดันโลหิตสูงร่วมกับเบาหวาน เป้าหมายระดับความดันโลหิตในการรักษาเมื่อวัดที่สถานพยาบาล (Office SBP) ควรมีค่าเท่าใด</t>
        </is>
      </c>
      <c r="D136" s="186" t="n"/>
      <c r="E136" s="186" t="inlineStr">
        <is>
          <t>SBP 110-119 mmHg</t>
        </is>
      </c>
      <c r="F136" s="186" t="inlineStr">
        <is>
          <t>SBP 120-129 mmHg</t>
        </is>
      </c>
      <c r="G136" s="186" t="inlineStr">
        <is>
          <t>SBP 130-139 mmHg</t>
        </is>
      </c>
      <c r="H136" s="186" t="inlineStr">
        <is>
          <t>SBP 140-149 mmHg</t>
        </is>
      </c>
      <c r="I136" s="188" t="inlineStr">
        <is>
          <t>SBP 150-159 mmHg</t>
        </is>
      </c>
      <c r="J136" s="185" t="n">
        <v>2</v>
      </c>
      <c r="K136" s="186" t="inlineStr">
        <is>
          <t>✅ คำตอบที่ถูกต้อง: ข้อ ข. SBP 120-129 mmHg
🎯 ทำไมข้อนี้ถึงถูก:
ตามแนวทางเวชปฏิบัติของ European Society of Cardiology (ESC Guidelines 2024) กำหนดเป้าหมายระดับความดันโลหิตในการรักษา (treatment target) สำหรับผู้ป่วยที่มีอายุ 18-65 ปี รวมถึงผู้ป่วยที่มีโรคร่วมเป็นเบาหวาน ให้ควบคุมระดับ Systolic Blood Pressure (SBP) ลงมาอยู่ในช่วง 120-129 mmHg หากผู้ป่วยสามารถทนต่อยาได้ดี (well tolerated)
🔍 ข้ออื่นผิดเพราะอะไร:
• ข้อ ก. SBP 110-119 mmHg: เป็นระดับความดันที่ต่ำเกินไป เสี่ยงต่อการเกิด hypotension, dizziness และการไหลเวียนเลือดไปเลี้ยงไตลดลง
• ข้อ ค. SBP 130-139 mmHg: เป็นเป้าหมายเดิมหรือเป้าหมายสำหรับผู้สูงอายุที่มีความเปราะบาง (frail elderly)
• ข้อ ง. SBP 140-149 mmHg: สูงเกินเกณฑ์มาตรฐานสำหรับผู้ป่วยเบาหวานที่มีความเสี่ยงต่อโรคหัวใจและหลอดเลือดสูง
• ข้อ จ. SBP 150-159 mmHg: เป็นระดับความดันที่เข้าเกณฑ์ความดันโลหิตสูง ไม่ใช่เป้าหมายในการรักษา
• --</t>
        </is>
      </c>
      <c r="L136" s="186" t="n"/>
      <c r="M136" s="186" t="inlineStr">
        <is>
          <t>2. Cardiovascular</t>
        </is>
      </c>
      <c r="N136" s="186" t="inlineStr">
        <is>
          <t>Hypertension</t>
        </is>
      </c>
      <c r="O136" s="185" t="inlineStr">
        <is>
          <t>Clinic</t>
        </is>
      </c>
      <c r="P136" s="186" t="inlineStr">
        <is>
          <t>ข้อ 13 Mock RxCU83</t>
        </is>
      </c>
      <c r="Q136" s="185" t="inlineStr">
        <is>
          <t>ข้อสอบจำลอง</t>
        </is>
      </c>
      <c r="R136" s="185" t="inlineStr">
        <is>
          <t>Mock RxCU83 ชุดที่ 1</t>
        </is>
      </c>
      <c r="S136" s="185" t="n"/>
    </row>
    <row r="137" ht="24" customHeight="1" s="49">
      <c r="A137" s="187" t="n">
        <v>135</v>
      </c>
      <c r="B137" s="186" t="n"/>
      <c r="C137" s="186" t="inlineStr">
        <is>
          <t>ผู้ป่วยหัวใจล้มเหลวเรื้อรังชนิดการบีบตัวของหัวใจห้องล่างซ้ายลดลง (HFrEF, LVEF &lt; 40%) และมีโรคความดันโลหิตสูงร่วมด้วย ควรพิจารณาหลีกเลี่ยงการใช้ยาใดต่อไปนี้มากที่สุด</t>
        </is>
      </c>
      <c r="D137" s="186" t="n"/>
      <c r="E137" s="186" t="inlineStr">
        <is>
          <t>Carvedilol</t>
        </is>
      </c>
      <c r="F137" s="186" t="inlineStr">
        <is>
          <t>Enalapril</t>
        </is>
      </c>
      <c r="G137" s="186" t="inlineStr">
        <is>
          <t>Hydrochlorothiazide</t>
        </is>
      </c>
      <c r="H137" s="186" t="inlineStr">
        <is>
          <t>Spironolactone</t>
        </is>
      </c>
      <c r="I137" s="188" t="inlineStr">
        <is>
          <t>Verapamil</t>
        </is>
      </c>
      <c r="J137" s="185" t="n">
        <v>5</v>
      </c>
      <c r="K137" s="186" t="inlineStr">
        <is>
          <t>✅ คำตอบที่ถูกต้อง: ข้อ จ. Verapamil
🎯 ทำไมข้อนี้ถึงถูก:
Verapamil เป็นยากลุ่ม Non-dihydropyridine calcium channel blocker (Non-DHP CCB) ซึ่งมีฤทธิ์ negative inotropic effect (กดการบีบตัวของกล้ามเนื้อหัวใจ) อย่างรุนแรง จึงมีข้อห้ามใช้เด็ดขาดในผู้ป่วย Heart Failure with reduced Ejection Fraction (HFrEF) เนื่องจากทำให้ภาวะหัวใจล้มเหลวกำเริบเฉียบพลันและเพิ่มอัตราการเสียชีวิต
🔍 ข้ออื่นผิดเพราะอะไร:
• ข้อ ก. Carvedilol: เป็น Beta-blocker ที่เป็นเสาหลัก 1 ใน 4 เสา (Guideline-Directed Medical Therapy: GDMT) ในการรักษา HFrEF เพื่อลดอัตราการเสียชีวิต
• ข้อ ข. Enalapril: เป็น ACE inhibitor ซึ่งเป็นยามาตรฐาน GDMT ช่วยลด afterload และลดการเกิด cardiac remodeling
• ข้อ ค. Hydrochlorothiazide: เป็นยาขับปัสสาวะ thiazide แม้ใน HF มักใช้ loop diuretics แต่ไม่ได้มีข้อห้ามใช้เด็ดขาดเหมือน Verapamil
• ข้อ ง. Spironolactone: เป็น Mineralocorticoid Receptor Antagonist (MRA) ซึ่งเป็นหนึ่งใน 4 เสาหลักของ GDMT ที่ช่วยชะลอ cardiac fibrosis และลดอัตราการเสียชีวิต
• --</t>
        </is>
      </c>
      <c r="L137" s="186" t="n"/>
      <c r="M137" s="186" t="inlineStr">
        <is>
          <t>2. Cardiovascular</t>
        </is>
      </c>
      <c r="N137" s="186" t="inlineStr">
        <is>
          <t>Heart Failure</t>
        </is>
      </c>
      <c r="O137" s="185" t="inlineStr">
        <is>
          <t>Clinic</t>
        </is>
      </c>
      <c r="P137" s="186" t="inlineStr">
        <is>
          <t>ข้อ 14 Mock RxCU83</t>
        </is>
      </c>
      <c r="Q137" s="185" t="inlineStr">
        <is>
          <t>ข้อสอบจำลอง</t>
        </is>
      </c>
      <c r="R137" s="185" t="inlineStr">
        <is>
          <t>Mock RxCU83 ชุดที่ 1</t>
        </is>
      </c>
      <c r="S137" s="185" t="n"/>
    </row>
    <row r="138" ht="24" customHeight="1" s="49">
      <c r="A138" s="187" t="n">
        <v>136</v>
      </c>
      <c r="B138" s="186" t="inlineStr">
        <is>
          <t>ผู้ป่วยหญิงไทย อายุ 45 ปี โรคประจำตัวคือ ความดันโลหิตสูงและเบาหวานชนิดที่ 2 รับประทานยา Enalapril 10 mg วันละ 1 ครั้ง และ Metformin 500 mg วันละ 2 ครั้ง ต่อมาตรวจพบว่าตั้งครรภ์ได้ 8 สัปดาห์</t>
        </is>
      </c>
      <c r="C138" s="186" t="inlineStr">
        <is>
          <t>แพทย์และเภสัชกรควรปรับเปลี่ยนยาลดความดันโลหิตในข้อใดเพื่อความปลอดภัยสูงสุดต่อทารกในครรภ์</t>
        </is>
      </c>
      <c r="D138" s="186" t="n"/>
      <c r="E138" s="186" t="inlineStr">
        <is>
          <t>เพิ่มยา Amlodipine</t>
        </is>
      </c>
      <c r="F138" s="186" t="inlineStr">
        <is>
          <t>เพิ่มยา Hydrochlorothiazide</t>
        </is>
      </c>
      <c r="G138" s="186" t="inlineStr">
        <is>
          <t>เพิ่มยา Nebivolol</t>
        </is>
      </c>
      <c r="H138" s="186" t="inlineStr">
        <is>
          <t>เพิ่มยา Ramipril</t>
        </is>
      </c>
      <c r="I138" s="188" t="inlineStr">
        <is>
          <t>ปรับเพิ่มขนาดยา Losartan</t>
        </is>
      </c>
      <c r="J138" s="185" t="n">
        <v>4</v>
      </c>
      <c r="K138" s="186" t="inlineStr">
        <is>
          <t>✅ คำตอบที่ถูกต้อง: ข้อ ง. เพิ่มยา Ramipril
🎯 ทำไมข้อนี้ถึงถูก:
การสั่งใช้ยากลุ่ม ACE inhibitor (Ramipril) ร่วมกับยากลุ่ม ARB (Losartan) ถือเป็น dual RAAS blockade ซึ่งมีข้อห้ามใช้เด็ดขาด (contraindication) เนื่องจากผลการศึกษาทางคลินิกขนาดใหญ่ (เช่น ONTARGET trial) ยืนยันว่าไม่ช่วยเพิ่มประโยชน์ในการลดการเกิดโรคหัวใจและหลอดเลือด แต่กลับเพิ่มความเสี่ยงต่อภาวะไตวายเฉียบพลัน (Acute Kidney Injury), ภาวะโพแทสเซียมในเลือดสูง (Hyperkalemia) และความดันโลหิตต่ำรุนแรง (Hypotension)
🔍 ข้ออื่นผิดเพราะอะไร:
• ข้อ ก. เพิ่มยา Amlodipine: เป็นทางเลือกที่แนะนำอันดับต้นๆ (first-line combination therapy) ระหว่าง ARB + DHP-CCB ซึ่งมีประสิทธิภาพสูงและเสริมฤทธิ์กันได้ดี
• ข้อ ข. เพิ่มยา Hydrochlorothiazide: เป็นยาขับปัสสาวะ Thiazide ซึ่งเป็นสูตรผสมมาตรฐานที่แนะนำร่วมกับ ARB
• ข้อ ค. เพิ่มยา Nebivolol: แม้ beta-blocker จะไม่ใช่ยาตัวเลือกแรกใน HTN ที่ไม่มีโรคร่วมทางหัวใจ แต่ไม่ได้เป็นข้อห้ามใช้เด็ดขาดเหมือนการใช้ ACEI ร่วมกับ ARB
• ข้อ จ. ปรับเพิ่มขนาดยา Losartan: สามารถปรับเพิ่มขนาดยาจาก 50 mg เป็น 100 mg/day ได้ตามแนวทางเวชปฏิบัติ
• --</t>
        </is>
      </c>
      <c r="L138" s="186" t="n"/>
      <c r="M138" s="186" t="inlineStr">
        <is>
          <t>2. Cardiovascular</t>
        </is>
      </c>
      <c r="N138" s="186" t="inlineStr">
        <is>
          <t>Hypertension</t>
        </is>
      </c>
      <c r="O138" s="185" t="inlineStr">
        <is>
          <t>Clinic</t>
        </is>
      </c>
      <c r="P138" s="186" t="inlineStr">
        <is>
          <t>ข้อ 15 Mock RxCU83</t>
        </is>
      </c>
      <c r="Q138" s="185" t="inlineStr">
        <is>
          <t>ข้อสอบจำลอง</t>
        </is>
      </c>
      <c r="R138" s="185" t="inlineStr">
        <is>
          <t>Mock RxCU83 ชุดที่ 1</t>
        </is>
      </c>
      <c r="S138" s="185" t="n"/>
    </row>
    <row r="139" ht="24" customHeight="1" s="49">
      <c r="A139" s="187" t="n">
        <v>137</v>
      </c>
      <c r="B139" s="186" t="n"/>
      <c r="C139" s="186" t="inlineStr">
        <is>
          <t>กลไกใดเป็นไปได้มากที่สุดในการอธิบายการเพิ่มขึ้นของระดับโพแทสเซียมในเลือดจากการใช้ยา Enalapril ร่วมกับ Spironolactone</t>
        </is>
      </c>
      <c r="D139" s="186" t="n"/>
      <c r="E139" s="186" t="inlineStr">
        <is>
          <t>ACE inhibitor ลดการสร้าง NO ทำให้เกิด vasodilation มากเกินไป</t>
        </is>
      </c>
      <c r="F139" s="186" t="inlineStr">
        <is>
          <t>Enalapril ยับยั้ง Na+/K+ ATPase ทำให้โพแทสเซียมคั่งในพลาสมา</t>
        </is>
      </c>
      <c r="G139" s="186" t="inlineStr">
        <is>
          <t>Spironolactone กระตุ้น beta 1 receptor ทำให้เพิ่มความคงตัวของโพแทสเซียม</t>
        </is>
      </c>
      <c r="H139" s="186" t="inlineStr">
        <is>
          <t>Enalapril ลดการสร้าง Aldosterone และ Spironolactone ปิดกั้น Aldosterone receptor ที่ท่อไตส่วนปลาย ทำให้ลดการขับออกของโพแทสเซียม</t>
        </is>
      </c>
      <c r="I139" s="188" t="inlineStr">
        <is>
          <t>Enalapril เพิ่มการหลั่ง renin ทำให้เกิดการคั่งของโพแทสเซียมโดยตรง</t>
        </is>
      </c>
      <c r="J139" s="185" t="n">
        <v>4</v>
      </c>
      <c r="K139" s="186" t="inlineStr">
        <is>
          <t>✅ คำตอบที่ถูกต้อง: ข้อ ง. Enalapril ลดการสร้าง Aldosterone และ Spironolactone ปิดกั้น Aldosterone receptor ที่ท่อไตส่วนปลาย ทำให้ลดการขับออกของโพแทสเซียม
🎯 ทำไมข้อนี้ถึงถูก:
Enalapril ยับยั้งเอนไซม์ ACE ทำให้ลดการสร้าง Angiotensin II ซึ่งส่งผลลดการกระตุ้นการหลั่ง Aldosterone จากต่อมหมวกไต ขณะที่ Spironolactone ออกฤทธิ์แข่งขันปิดกั้น Mineralocorticoid receptor ของ Aldosterone โดยตรงที่ principal cells บริเวณ distal tubule และ cortical collecting duct การยับยั้งกลไกของ aldosterone ร่วมกันทั้งสองทางทำให้ไตลดการขับ potassium ออกทางปัสสาวะ จึงทำให้เกิดภาวะ hyperkalemia ได้ง่าย
🔍 ข้ออื่นผิดเพราะอะไร:
• ข้อ ก. ACE inhibitor ลดการสร้าง NO: Enalapril ช่วยเพิ่มระดับ bradykinin ซึ่งส่งเสริมการสร้าง NO ไม่ได้ลดการสร้าง และ NO ไม่ได้ควบคุมการขับโพแทสเซียมโดยตรง
• ข้อ ข. Enalapril ยับยั้ง Na+/K+ ATPase: Enalapril ไม่ได้ออกฤทธิ์ยับยั้งเอนไซม์ Na+/K+ ATPase (ยาที่ยับยั้งคือ Digoxin)
• ข้อ ค. Spironolactone กระตุ้น beta 1 receptor: Spironolactone เป็น aldosterone antagonist ไม่มีผลกระตุ้น beta 1 receptor
• ข้อ จ. Enalapril เพิ่มการหลั่ง renin ทำให้เกิดการคั่งของโพแทสเซียมโดยตรง: Renin ไม่ได้เป็นสารที่ทำให้โพแทสเซียมคั่งโดยตรง
• --</t>
        </is>
      </c>
      <c r="L139" s="186" t="n"/>
      <c r="M139" s="186" t="inlineStr">
        <is>
          <t>2. Cardiovascular</t>
        </is>
      </c>
      <c r="N139" s="186" t="inlineStr">
        <is>
          <t>Hypertension</t>
        </is>
      </c>
      <c r="O139" s="185" t="inlineStr">
        <is>
          <t>Clinic</t>
        </is>
      </c>
      <c r="P139" s="186" t="inlineStr">
        <is>
          <t>ข้อ 16 Mock RxCU83</t>
        </is>
      </c>
      <c r="Q139" s="185" t="inlineStr">
        <is>
          <t>ข้อสอบจำลอง</t>
        </is>
      </c>
      <c r="R139" s="185" t="inlineStr">
        <is>
          <t>Mock RxCU83 ชุดที่ 1</t>
        </is>
      </c>
      <c r="S139" s="185" t="n"/>
    </row>
    <row r="140" ht="24" customHeight="1" s="49">
      <c r="A140" s="187" t="n">
        <v>138</v>
      </c>
      <c r="B140" s="186" t="n"/>
      <c r="C140" s="186" t="inlineStr">
        <is>
          <t>ข้อใดระบุกลไกการออกฤทธิ์ของ Calcium Channel Blockers (CCB) และกลุ่มยาที่มีผลเด่นในการขยายหลอดเลือดแดงส่วนปลายได้อย่างถูกต้อง</t>
        </is>
      </c>
      <c r="D140" s="186" t="n"/>
      <c r="E140" s="186" t="inlineStr">
        <is>
          <t>กระตุ้นการสังเคราะห์ Nitric Oxide, non-dihydropyridine</t>
        </is>
      </c>
      <c r="F140" s="186" t="inlineStr">
        <is>
          <t>ปิดกั้น L-type voltage-gated calcium channel, dihydropyridine</t>
        </is>
      </c>
      <c r="G140" s="186" t="inlineStr">
        <is>
          <t>ยับยั้ง beta-adrenergic receptor, non-selective CCB</t>
        </is>
      </c>
      <c r="H140" s="186" t="inlineStr">
        <is>
          <t>กระตุ้นการนำพาแคลเซียมเข้าสู่เซลล์กล้ามเนื้อหัวใจ, selective CCB</t>
        </is>
      </c>
      <c r="I140" s="188" t="inlineStr">
        <is>
          <t>ยับยั้งการหลั่ง renin จาก juxtaglomerular apparatus, central CCB</t>
        </is>
      </c>
      <c r="J140" s="185" t="n">
        <v>2</v>
      </c>
      <c r="K140" s="186" t="inlineStr">
        <is>
          <t>✅ คำตอบที่ถูกต้อง: ข้อ ข. ปิดกั้น L-type voltage-gated calcium channel, dihydropyridine
🎯 ทำไมข้อนี้ถึงถูก:
CCB ออกฤทธิ์ปิดกั้น L-type voltage-gated calcium channels บนเยื่อหุ้มเซลล์กล้ามเนื้อเรียบของหลอดเลือดและกล้ามเนื้อหัวใจ ทำให้ลดการไหลเข้าของ Ca2+ ส่งผลให้กล้ามเนื้อคลายตัว โดยกลุ่ม Dihydropyridines (DHP CCBs เช่น Amlodipine, Felodipine) มีความจำเพาะสูงต่อ vascular smooth muscle จึงมีผลขยายหลอดเลือดแดงส่วนปลาย (arterial vasodilation) ลดแรงต้านของหลอดเลือดและความดันโลหิตได้อย่างโดดเด่น
🔍 ข้ออื่นผิดเพราะอะไร:
• ข้อ ก. กระตุ้นการสังเคราะห์ Nitric Oxide, non-dihydropyridine: ไม่ใช่กลไกหลักของ CCB และ non-DHP CCB มีผลเด่นที่กล้ามเนื้อหัวใจและ conduction system
• ข้อ ค. ยับยั้ง beta-adrenergic receptor: เป็นกลไกของยากลุ่ม Beta-blockers
• ข้อ ง. กระตุ้นการนำพาแคลเซียมเข้าสู่เซลล์กล้ามเนื้อหัวใจ: CCB มีฤทธิ์ยับยั้ง (inhibit/block) ไม่ใช่กระตุ้น (stimulate)
• ข้อ จ. ยับยั้งการหลั่ง renin: เป็นผลทางอ้อมของยาบางกลุ่ม ไม่ใช่กลไกของ CCB
• --</t>
        </is>
      </c>
      <c r="L140" s="186" t="n"/>
      <c r="M140" s="186" t="inlineStr">
        <is>
          <t>2. Cardiovascular</t>
        </is>
      </c>
      <c r="N140" s="186" t="inlineStr">
        <is>
          <t>Hypertension</t>
        </is>
      </c>
      <c r="O140" s="185" t="inlineStr">
        <is>
          <t>Clinic</t>
        </is>
      </c>
      <c r="P140" s="186" t="inlineStr">
        <is>
          <t>ข้อ 17 Mock RxCU83</t>
        </is>
      </c>
      <c r="Q140" s="185" t="inlineStr">
        <is>
          <t>ข้อสอบจำลอง</t>
        </is>
      </c>
      <c r="R140" s="185" t="inlineStr">
        <is>
          <t>Mock RxCU83 ชุดที่ 1</t>
        </is>
      </c>
      <c r="S140" s="185" t="n"/>
    </row>
    <row r="141" ht="24" customHeight="1" s="49">
      <c r="A141" s="187" t="n">
        <v>139</v>
      </c>
      <c r="B141" s="186" t="inlineStr">
        <is>
          <t>ผู้ป่วยชายไทย อายุ 70 ปี น้ำหนัก 70 กก. ได้รับการวินิจฉัยเป็น Chronic Coronary Syndrome (CCS) มา 1 ปี ร่วมกับมีโรคความดันโลหิตสูง เบาหวานชนิดที่ 2 และไขมันในเลือดสูง รายการยาประจำ: Aspirin 81 mg 1x1 pc, Amlodipine 10 mg 1x1 pc, Metformin 500 mg 2x2 pc, Atorvastatin 40 mg 1xhs สัญญาณชีพ: BP 130/80 mmHg, HR 50 ครั้ง/นาที (Sinus bradycardia)</t>
        </is>
      </c>
      <c r="C141" s="186" t="inlineStr">
        <is>
          <t>ผู้ป่วยยังมีอาการเจ็บแน่นหน้ำอกบางครั้งเวลาออกแรง (CCS class II) แต่มีอัตราการเต้นของหัวใจช้า (HR 50 bpm) ยาในข้อใดเหมาะสมที่สุดในการเพิ่มเพื่อควบคุมอาการเจ็บหน้ำอกโดยไม่กดการเต้นของหัวใจ</t>
        </is>
      </c>
      <c r="D141" s="186" t="n"/>
      <c r="E141" s="186" t="inlineStr">
        <is>
          <t>Atenolol</t>
        </is>
      </c>
      <c r="F141" s="186" t="inlineStr">
        <is>
          <t>Diltiazem</t>
        </is>
      </c>
      <c r="G141" s="186" t="inlineStr">
        <is>
          <t>Trimetazidine</t>
        </is>
      </c>
      <c r="H141" s="186" t="inlineStr">
        <is>
          <t>Ivabradine</t>
        </is>
      </c>
      <c r="I141" s="188" t="inlineStr">
        <is>
          <t>Amiodarone</t>
        </is>
      </c>
      <c r="J141" s="185" t="n">
        <v>3</v>
      </c>
      <c r="K141" s="186" t="inlineStr">
        <is>
          <t>✅ คำตอบที่ถูกต้อง: ข้อ c. Trimetazidine
🎯 ทำไมข้อนี้ถึงถูก:
ผู้ป่วยมีภาวะหัวใจเต้นช้า (bradycardia, HR 50 bpm) ทำให้มีข้อห้ามในการใช้ยากลุ่ม beta-blockers, non-DHP CCB และ ivabradine เพราะจะยิ่งกดอัตราการเต้นของหัวใจให้ช้าลงจนเกิดอันตราย Trimetazidine ออกฤทธิ์ปรับปรุงกระบวนการเผาผลาญพลังงานของกล้ามเนื้อหัวใจ (metabolic agent) โดยยับยั้งเอนไซม์ fatty acid beta-oxidation ช่วยบรรเทาอาการเจ็บแน่นหน้ำอกได้ดีโดยไม่มีผลกระทบต่ออัตราการเต้นของหัวใจและความดันโลหิต จึงเป็นทางเลือกที่ปลอดภัยและเหมาะสมที่สุด
🔍 ข้ออื่นผิดเพราะอะไร:
• ข้อ ก.: Atenolol เป็น beta-blocker มีฤทธิ์ลดอัตราการเต้นของหัวใจ มีข้อห้ามใช้เมื่อ HR &lt; 60 bpm
• ข้อ ข.: Diltiazem เป็น non-DHP CCB มีฤทธิ์ลดอัตราการเต้นของหัวใจและกด AV conduction ห้ามใช้ในภาวะ bradycardia
• ข้อ ง.: Ivabradine ออกฤทธิ์ยับยั้ง If channel ที่ SA node ช่วยลดอัตราการเต้นของหัวใจ มีข้อบ่งใช้เฉพาะเมื่อผู้ป่วยมี resting HR &gt;= 70 bpm ดังนั้นในรายนี้ที่มี HR 50 bpm จึงห้ามใช้
• ข้อ จ.: Amiodarone เป็น antiarrhythmic drug ไม่ใช่ยาบรรเทาอาการ angina pectoris ทั่วไป และมีฤทธิ์กดหัวใจเต้นช้าเช่นกัน
• --</t>
        </is>
      </c>
      <c r="L141" s="186" t="n"/>
      <c r="M141" s="186" t="inlineStr">
        <is>
          <t>2. Cardiovascular</t>
        </is>
      </c>
      <c r="N141" s="186" t="inlineStr">
        <is>
          <t>2.3 Ischemic Heart Disease &amp; ACS</t>
        </is>
      </c>
      <c r="O141" s="185" t="inlineStr">
        <is>
          <t>Clinic</t>
        </is>
      </c>
      <c r="P141" s="186" t="inlineStr">
        <is>
          <t>2567</t>
        </is>
      </c>
      <c r="Q141" s="185" t="inlineStr">
        <is>
          <t>ข้อสอบจำลอง</t>
        </is>
      </c>
      <c r="R141" s="185" t="inlineStr">
        <is>
          <t>Mock RxCU83 ชุดที่ 2</t>
        </is>
      </c>
      <c r="S141" s="185" t="inlineStr">
        <is>
          <t>CASE-CVD-CCS-MALE-70YO</t>
        </is>
      </c>
    </row>
    <row r="142" ht="24" customHeight="1" s="49">
      <c r="A142" s="187" t="n">
        <v>140</v>
      </c>
      <c r="B142" s="186" t="inlineStr">
        <is>
          <t>ผู้ป่วยชายไทย อายุ 70 ปี น้ำหนัก 70 กก. ได้รับการวินิจฉัยเป็น Chronic Coronary Syndrome (CCS) มา 1 ปี ร่วมกับมีโรคความดันโลหิตสูง เบาหวานชนิดที่ 2 และไขมันในเลือดสูง รายการยาประจำ: Aspirin 81 mg 1x1 pc, Amlodipine 10 mg 1x1 pc, Metformin 500 mg 2x2 pc, Atorvastatin 40 mg 1xhs สัญญาณชีพ: BP 130/80 mmHg, HR 50 ครั้ง/นาที (Sinus bradycardia)</t>
        </is>
      </c>
      <c r="C142" s="186" t="inlineStr">
        <is>
          <t>หากผลตรวจทางห้องปฏิบัติการหลังอดอาหาร 12 ชั่วโมง พบว่า: BP 130/80 mmHg, HbA1c 7.0%, FBS 120 mg/dL, sCr 1.0 mg/dL, eGFR 80 mL/min/1.73 m2, Lipid panel: TC 140 mg/dL, TG 150 mg/dL, HDL-C 60 mg/dL (คำนวณ LDL-C = 50 mg/dL) ในผู้ป่วยโรคหลอดเลือดหัวใจและเบาหวานรายนี้ ควรปรับการรักษาด้านไขมันอย่างไร</t>
        </is>
      </c>
      <c r="D142" s="186" t="n"/>
      <c r="E142" s="186" t="inlineStr">
        <is>
          <t>เพิ่มยา Enalapril</t>
        </is>
      </c>
      <c r="F142" s="186" t="inlineStr">
        <is>
          <t>เพิ่มยา Ezetimibe ร่วมกับ Atorvastatin</t>
        </is>
      </c>
      <c r="G142" s="186" t="inlineStr">
        <is>
          <t>คงขนาดยา Atorvastatin 40 mg เดิม เนื่องจากระดับ LDL-C บรรลุเป้าหมายการรักษาแล้ว</t>
        </is>
      </c>
      <c r="H142" s="186" t="inlineStr">
        <is>
          <t>เพิ่มยา Dapagliflozin</t>
        </is>
      </c>
      <c r="I142" s="188" t="inlineStr">
        <is>
          <t>เพิ่มยา Spironolactone</t>
        </is>
      </c>
      <c r="J142" s="185" t="n">
        <v>3</v>
      </c>
      <c r="K142" s="186" t="inlineStr">
        <is>
          <t>✅ คำตอบที่ถูกต้อง: ข้อ c. คงขนาดยา Atorvastatin 40 mg เดิม เนื่องจากระดับ LDL-C บรรลุเป้าหมายการรักษาแล้ว
🎯 ทำไมข้อนี้ถึงถูก:
ตามแนวทางเวชปฏิบัติ ESC/EAS 2019 และ ACC/AHA ในผู้ป่วยกลุ่ม Very High Cardiovascular Risk (มี Established ASCVD ร่วมกับ Diabetes mellitus) เป้าหมายของระดับ LDL-C คือ &lt; 55 mg/dL และลดลงอย่างน้อย 50% จากค่าเริ่มต้น จากผลแล็บของผู้ป่วยคำนวณ LDL-C ได้ 50 mg/dL ซึ่งบรรลุเป้าหมาย &lt; 55 mg/dL เรียบร้อยแล้วภายใต้การใช้ high-intensity statin (atorvastatin 40 mg) ดังนั้นจึงควรคงขนาดยาเดิมและติดตามผลต่อไป
🔍 ข้ออื่นผิดเพราะอะไร:
• ข้อ ก.: Enalapril เป็น ACEI ช่วยควบคุมความดันและป้องกันไต แต่ระดับความดันปัจจุบัน 130/80 mmHg ควบคุมได้ดี และโจทย์เน้นการประเมินการปรับยาเพื่อเป้าหมาย ASCVD
• ข้อ ข.: การเพิ่ม ezetimibe จะพิจารณาเมื่อใช้ high-intensity statin ขนาดสูงสุดแล้วแต่ LDL-C ยังไม่ถึงเป้าหมาย (&lt; 55 mg/dL) แต่รายนี้ LDL-C ถึงเป้าหมายแล้ว
• ข้อ ง.: Dapagliflozin พิจารณาเพิ่มเพื่อควบคุมเบาหวานหรือลดความเสี่ยงหัวใจล้มเหลว แต่ระดับ HbA1c 7.0% ในผู้สูงอายุ 70 ปีถือว่าอยู่ในเกณฑ์เป้าหมายที่ดีแล้ว
• ข้อ จ.: Spironolactone มีข้อบ่งใช้หลักใน heart failure with reduced ejection fraction (HFrEF) หรือ resistant hypertension ซึ่งผู้ป่วยรายนี้ยังไม่มีข้อบ่งชี้
• --</t>
        </is>
      </c>
      <c r="L142" s="186" t="n"/>
      <c r="M142" s="186" t="inlineStr">
        <is>
          <t>2. Cardiovascular</t>
        </is>
      </c>
      <c r="N142" s="186" t="inlineStr">
        <is>
          <t>2.2 Dyslipidemias</t>
        </is>
      </c>
      <c r="O142" s="185" t="inlineStr">
        <is>
          <t>Clinic</t>
        </is>
      </c>
      <c r="P142" s="186" t="inlineStr">
        <is>
          <t>2567</t>
        </is>
      </c>
      <c r="Q142" s="185" t="inlineStr">
        <is>
          <t>ข้อสอบจำลอง</t>
        </is>
      </c>
      <c r="R142" s="185" t="inlineStr">
        <is>
          <t>Mock RxCU83 ชุดที่ 2</t>
        </is>
      </c>
      <c r="S142" s="185" t="inlineStr">
        <is>
          <t>CASE-CVD-CCS-MALE-70YO</t>
        </is>
      </c>
    </row>
    <row r="143" ht="24" customHeight="1" s="49">
      <c r="A143" s="187" t="n">
        <v>141</v>
      </c>
      <c r="B143" s="186" t="n"/>
      <c r="C143" s="186" t="inlineStr">
        <is>
          <t>ตัวชี้วัดทางห้องปฏิบัติการคู่ใดที่สามารถแสดงถึงความเสี่ยงการเกิดโรคหัวใจเรื้อรัง (Chronic cardiovascular risk) และภาวะกล้ามเนื้อหัวใจตายเฉียบพลัน (Acute myocardial infarction) ได้อย่างจำเพาะเจาะจงและดีที่สุด ตามลำดับ</t>
        </is>
      </c>
      <c r="D143" s="186" t="n"/>
      <c r="E143" s="186" t="inlineStr">
        <is>
          <t>LDL-C และ Cardiac Troponin I (หรือ Troponin T)</t>
        </is>
      </c>
      <c r="F143" s="186" t="inlineStr">
        <is>
          <t>HDL-C และ CK-MB</t>
        </is>
      </c>
      <c r="G143" s="186" t="inlineStr">
        <is>
          <t>hs-CRP และ Myoglobin</t>
        </is>
      </c>
      <c r="H143" s="186" t="inlineStr">
        <is>
          <t>Total cholesterol และ HbA1c</t>
        </is>
      </c>
      <c r="I143" s="188" t="inlineStr">
        <is>
          <t>Triglyceride และ NT-proBNP</t>
        </is>
      </c>
      <c r="J143" s="185" t="n">
        <v>1</v>
      </c>
      <c r="K143" s="186" t="inlineStr">
        <is>
          <t>✅ คำตอบที่ถูกต้อง: ข้อ a. LDL-C และ Cardiac Troponin I (หรือ Troponin T)
🎯 ทำไมข้อนี้ถึงถูก:
ระดับ LDL-C เป็นตัวชี้วัดสำคัญระดับปฐมภูมิในการประเมินความเสี่ยงระยะยาวของการเกิดโรคหลอดเลือดแข็งตัว (atherosclerosis) และเหตุการณ์หัวใจขาดเลือดเรื้อรัง ส่วน Cardiac Troponin (cTnI หรือ cTnT) เป็น gold standard biomarker ที่มีความไว (sensitivity) และความจำเพาะ (specificity) สูงสุดต่อการบาดเจ็บและเนื้อตายของเซลล์กล้ามเนื้อหัวใจเฉียบพลัน (Acute myocardial infarction)
🔍 ข้ออื่นผิดเพราะอะไร:
• ข้อ ข.: CK-MB มีความจำเพาะต่อกล้ามเนื้อหัวใจน้อยกว่า Troponin เนื่องจากพบในกล้ามเนื้อลายได้เช่นกัน
• ข้อ ค.: hs-CRP เป็น marker ของ systemic inflammation ทั่วไป ไม่จำเพาะต่อหัวใจ ส่วน Myoglobin มีความจำเพาะต่ำมาก
• ข้อ ง.: HbA1c และ Total cholesterol เป็นตัวชี้วัดโรคเรื้อรัง ไม่สามารถบอกภาวะกล้ามเนื้อหัวใจตายเฉียบพลันได้
• ข้อ จ.: NT-proBNP เป็นตัวชี้วัดหลักสำหรับภาวะหัวใจล้มเหลว (Heart Failure) จากการยืดขยายของผนังหัวใจ ไม่ใช่ตัวชี้วัดหลักของกล้ามเนื้อหัวใจตายเฉียบพลัน
• --</t>
        </is>
      </c>
      <c r="L143" s="186" t="n"/>
      <c r="M143" s="186" t="inlineStr">
        <is>
          <t>2. Cardiovascular</t>
        </is>
      </c>
      <c r="N143" s="186" t="inlineStr">
        <is>
          <t>Ischemic heart disease &amp; ACS</t>
        </is>
      </c>
      <c r="O143" s="185" t="inlineStr">
        <is>
          <t>Clinic</t>
        </is>
      </c>
      <c r="P143" s="186" t="inlineStr">
        <is>
          <t>2567</t>
        </is>
      </c>
      <c r="Q143" s="185" t="inlineStr">
        <is>
          <t>ข้อสอบจำลอง</t>
        </is>
      </c>
      <c r="R143" s="185" t="inlineStr">
        <is>
          <t>Mock RxCU83 ชุดที่ 2</t>
        </is>
      </c>
      <c r="S143" s="185" t="n"/>
    </row>
    <row r="144" ht="24" customHeight="1" s="49">
      <c r="A144" s="187" t="n">
        <v>142</v>
      </c>
      <c r="B144" s="186" t="n"/>
      <c r="C144" s="186" t="inlineStr">
        <is>
          <t>ในระยะเริ่มต้นของการเกิดพยาธิสภาพของโรคหลอดเลือดแดงแข็ง (Atherosclerosis) เหตุการณ์ใดเกิดขึ้นเป็นลำดับแรกสุด</t>
        </is>
      </c>
      <c r="D144" s="186" t="n"/>
      <c r="E144" s="186" t="inlineStr">
        <is>
          <t>การสะสมของแคลเซียมในผนังหลอดเลือด (Vascular calcification)</t>
        </is>
      </c>
      <c r="F144" s="186" t="inlineStr">
        <is>
          <t>การแตกของแผ่นไขมัน (Fibrous cap rupture) และการเกิดลิ่มเลือดอุดตัน</t>
        </is>
      </c>
      <c r="G144" s="186" t="inlineStr">
        <is>
          <t>การแทรกตัวของเม็ดเลือดขาวและการสะสมของไขมันจนเกิด Fatty streak</t>
        </is>
      </c>
      <c r="H144" s="186" t="inlineStr">
        <is>
          <t>การบาดเจ็บและอักเสบของเยื่อบุผนังหลอดเลือดชั้นใน (Endothelial injury/dysfunction) ร่วมกับการแทรกซึมของอนุภาค LDL เข้าสู่ชั้น Intima</t>
        </is>
      </c>
      <c r="I144" s="188" t="inlineStr">
        <is>
          <t>การแบ่งตัวและการเคลื่อนที่ของเซลล์กล้ามเนื้อเรียบ (Vascular smooth muscle cell proliferation)</t>
        </is>
      </c>
      <c r="J144" s="185" t="n">
        <v>4</v>
      </c>
      <c r="K144" s="186" t="inlineStr">
        <is>
          <t>✅ คำตอบที่ถูกต้อง: ข้อ d. การบาดเจ็บและอักเสบของเยื่อบุผนังหลอดเลือดชั้นใน (Endothelial injury/dysfunction) ร่วมกับการแทรกซึมของอนุภาค LDL เข้าสู่ชั้น Intima
🎯 ทำไมข้อนี้ถึงถูก:
ขั้นตอนแรกสุดของการเกิด Atherosclerosis เริ่มต้นจาก Endothelial injury หรือ Endothelial dysfunction ซึ่งถูกกระตุ้นโดยปัจจัยเสี่ยงต่างๆ (เช่น ความดันโลหิตสูง, สารพิษจากบุหรี่, น้ำตาลในเลือดสูง) ส่งผลให้ผนังหลอดเลือดเพิ่ม permeability ยอมให้อนุภาค LDL แทรกซึมผ่านเข้าสู่ชั้น subendothelial (intima) และเกิดปฏิกิริยา oxidation กลายเป็น oxidized LDL ดึงดูดเม็ดเลือดขาวเข้ามา
🔍 ข้ออื่นผิดเพราะอะไร:
• ข้อ ก.: การสะสมของแคลเซียมเกิดขึ้นในระยะทำยของโรคหลอดเลือดแดงแข็ง (advanced lesion)
• ข้อ ข.: การแตกของ fibrous cap เป็นระยะสุดทำยที่ทำให้เกิดภาวะแทรกซ้อนเฉียบพลัน เช่น ACS
• ข้อ ค.: การเกิด fatty streak เกิดขึ้นหลังจาก endothelial injury และหลังจาก macrophage กลืนกิน ox-LDL จนกลายเป็น foam cells
• ข้อ จ.: การเคลื่อนที่และแบ่งตัวของ smooth muscle cells เป็นขั้นตอนต่อเนื่องที่ตามมาเพื่อสร้าง fibrous cap ปกคลุมก้อนไขมัน
• --</t>
        </is>
      </c>
      <c r="L144" s="186" t="n"/>
      <c r="M144" s="186" t="inlineStr">
        <is>
          <t>2. Cardiovascular</t>
        </is>
      </c>
      <c r="N144" s="186" t="inlineStr">
        <is>
          <t>Dyslipidemias</t>
        </is>
      </c>
      <c r="O144" s="185" t="inlineStr">
        <is>
          <t>Clinic</t>
        </is>
      </c>
      <c r="P144" s="186" t="inlineStr">
        <is>
          <t>2567</t>
        </is>
      </c>
      <c r="Q144" s="185" t="inlineStr">
        <is>
          <t>ข้อสอบจำลอง</t>
        </is>
      </c>
      <c r="R144" s="185" t="inlineStr">
        <is>
          <t>Mock RxCU83 ชุดที่ 2</t>
        </is>
      </c>
      <c r="S144" s="185" t="n"/>
    </row>
    <row r="145" ht="24" customHeight="1" s="49">
      <c r="A145" s="187" t="n">
        <v>143</v>
      </c>
      <c r="B145" s="186" t="inlineStr">
        <is>
          <t>ผู้ป่วยชายไทย อายุ 70 ปี น้ำหนัก 70 กก. ได้รับการวินิจฉัยเป็น Chronic Coronary Syndrome (CCS) มา 1 ปี ร่วมกับมีโรคความดันโลหิตสูง เบาหวานชนิดที่ 2 และไขมันในเลือดสูง รายการยาประจำ: Aspirin 81 mg 1x1 pc, Amlodipine 10 mg 1x1 pc, Metformin 500 mg 2x2 pc, Atorvastatin 40 mg 1xhs สัญญาณชีพ: BP 130/80 mmHg, HR 50 ครั้ง/นาที (Sinus bradycardia)</t>
        </is>
      </c>
      <c r="C145" s="186" t="inlineStr">
        <is>
          <t>หากผู้ป่วยรายนี้ต้องเริ่มรับประทานยาปฏิชีวนะ Clarithromycin เพื่อรักษาการติดเชื้อ Helicobacter pylori จะเกิดอันตรกิริยาระหว่างยา (Drug Interaction) กับยาชนิดใดของผู้ป่วยรายนี้มากที่สุด</t>
        </is>
      </c>
      <c r="D145" s="186" t="n"/>
      <c r="E145" s="186" t="inlineStr">
        <is>
          <t>ควรหลีกเลี่ยงการดื่มเครื่องดื่มแอลกอฮอล์ปริมาณมากในขณะรับประทานยา Atorvastatin เพื่อลดความเสี่ยงต่อการเกิดพิษต่อตับ (Hepatotoxicity)</t>
        </is>
      </c>
      <c r="F145" s="186" t="inlineStr">
        <is>
          <t>รับประทานอาหารที่มีวิตามิน K สูงปริมาณมากๆ เพื่อเสริมฤทธิ์ต้านเกล็ดเลือดของ Aspirin</t>
        </is>
      </c>
      <c r="G145" s="186" t="inlineStr">
        <is>
          <t>รับประทานอาหารที่มีน้ำตาลสูงระหว่างใช้ Metformin เพื่อป้องกันภาวะระดับน้ำตาลในเลือดต่ำ</t>
        </is>
      </c>
      <c r="H145" s="186" t="inlineStr">
        <is>
          <t>ดื่มน้ำเกรปฟรุต (Grapefruit juice) ปริมาณมากทุกวันเพื่อช่วยลดระดับคอเลสเตอรอล</t>
        </is>
      </c>
      <c r="I145" s="188" t="inlineStr">
        <is>
          <t>รับประทานยา Metformin พร้อมนมและผลิตภัณฑ์จากนมเพื่อเพิ่มการดูดซึมยา</t>
        </is>
      </c>
      <c r="J145" s="185" t="n">
        <v>1</v>
      </c>
      <c r="K145" s="186" t="inlineStr">
        <is>
          <t>✅ คำตอบที่ถูกต้อง: ข้อ a. ควรหลีกเลี่ยงการดื่มเครื่องดื่มแอลกอฮอล์ปริมาณมากในขณะรับประทานยา Atorvastatin เพื่อลดความเสี่ยงต่อการเกิดพิษต่อตับ (Hepatotoxicity)
🎯 ทำไมข้อนี้ถึงถูก:
การดื่มแอลกอฮอล์เป็นประจำหรือในปริมาณมากร่วมกับการใช้ยา Atorvastatin จะเพิ่มความเสี่ยงต่อการเกิดภาวะตับอักเสบ (hepatotoxicity) และการเพิ่มขึ้นของเอนไซม์ transaminases อย่างรุนแรง นอกจากนี้ แอลกอฮอล์ยังเพิ่มความเสี่ยงต่อการเกิด lactic acidosis จากยา metformin และระคายเคืองกระเพาะอาหารร่วมกับ aspirin จึงต้องแนะนำให้หลีกเลี่ยงอย่างเด็ดขาด
🔍 ข้ออื่นผิดเพราะอะไร:
• ข้อ ข.: วิตามิน K ไม่ได้เสริมฤทธิ์ aspirin (วิตามิน K ต้านฤทธิ์ warfarin ไม่ใช่ aspirin)
• ข้อ ค.: Metformin มีความเสี่ยงต่ำมากที่จะทำให้เกิด hypoglycemia การกินน้ำตาลสูงจะทำให้คุมเบาหวานไม่ได้
• ข้อ ง.: Grapefruit juice เป็น potent CYP3A4 inhibitor จะไปยับยั้งการทำลาย Atorvastatin ทำให้ระดับยาในเลือดสูงขึ้นจนเสี่ยงต่อ myopathy และ rhabdomyolysis
• ข้อ จ.: Metformin ควรรับประทานพร้อมหรือหลังอาหารทันทีเพื่อลดผลข้างเคียงทางเดินอาหาร ไม่จำเป็นต้องรับประทานพร้อมนม
• --</t>
        </is>
      </c>
      <c r="L145" s="186" t="n"/>
      <c r="M145" s="186" t="inlineStr">
        <is>
          <t>2. Cardiovascular</t>
        </is>
      </c>
      <c r="N145" s="186" t="inlineStr">
        <is>
          <t>2.2 Dyslipidemias</t>
        </is>
      </c>
      <c r="O145" s="185" t="inlineStr">
        <is>
          <t>Clinic</t>
        </is>
      </c>
      <c r="P145" s="186" t="inlineStr">
        <is>
          <t>2567</t>
        </is>
      </c>
      <c r="Q145" s="185" t="inlineStr">
        <is>
          <t>ข้อสอบจำลอง</t>
        </is>
      </c>
      <c r="R145" s="185" t="inlineStr">
        <is>
          <t>Mock RxCU83 ชุดที่ 2</t>
        </is>
      </c>
      <c r="S145" s="185" t="inlineStr">
        <is>
          <t>CASE-CVD-CCS-MALE-70YO</t>
        </is>
      </c>
    </row>
    <row r="146" ht="24" customHeight="1" s="49">
      <c r="A146" s="187" t="n">
        <v>144</v>
      </c>
      <c r="B146" s="186" t="n"/>
      <c r="C146" s="186" t="inlineStr">
        <is>
          <t>ตามแนวทางเวชปฏิบัติการรักษาโรคความดันโลหิตสูงของ European Society of Cardiology (ESC Guidelines) ในผู้ป่วยเบาหวานร่วมกับความดันโลหิตสูง อายุ 45 ปี เป้าหมายระดับความดันโลหิตตัวบน (Systolic Blood Pressure: SBP) จากการวัดที่สถานพยาบาล (Office BP) ในเบื้องต้นควรควบคุมให้อยู่ในช่วงใดหากผู้ป่วยทนต่อยาได้ดี</t>
        </is>
      </c>
      <c r="D146" s="186" t="n"/>
      <c r="E146" s="186" t="inlineStr">
        <is>
          <t>SBP 110-119 mmHg</t>
        </is>
      </c>
      <c r="F146" s="186" t="inlineStr">
        <is>
          <t>SBP 120-129 mmHg</t>
        </is>
      </c>
      <c r="G146" s="186" t="inlineStr">
        <is>
          <t>SBP 130-139 mmHg</t>
        </is>
      </c>
      <c r="H146" s="186" t="inlineStr">
        <is>
          <t>SBP 140-149 mmHg</t>
        </is>
      </c>
      <c r="I146" s="188" t="inlineStr">
        <is>
          <t>SBP 150-159 mmHg</t>
        </is>
      </c>
      <c r="J146" s="185" t="n">
        <v>2</v>
      </c>
      <c r="K146" s="186" t="inlineStr">
        <is>
          <t>✅ คำตอบที่ถูกต้อง: ข้อ b. SBP 120-129 mmHg
🎯 ทำไมข้อนี้ถึงถูก:
ตามคำแนะนำของ ESC/ESH Hypertension Guidelines ในผู้ป่วยอายุ 18-65 ปี รวมถึงผู้ป่วยโรคเบาหวาน เป้าหมายแรกคือการลดความดันโลหิตลงให้ต่ำกว่า 140/80 mmHg และหากผู้ป่วยสามารถทนต่อการรักษาได้ดี (well-tolerated) แนะนำให้ควบคุม SBP ให้อยู่ในช่วง 120-129 mmHg (และ DBP 70-79 mmHg) แต่ไม่ควรต่ำกว่า 120 mmHg
🔍 ข้ออื่นผิดเพราะอะไร:
• ข้อ ก.: SBP ต่ำกว่า 120 mmHg อาจเพิ่มความเสี่ยงต่อการเกิดภาวะความดันโลหิตต่ำและอวัยวะขาดเลือด (J-curve phenomenon)
• ข้อ ค.: SBP 130-139 mmHg เป็นเป้าหมายสำหรับผู้สูงอายุที่มีอายุตั้งแต่ 65 ปีขึ้นไป ไม่ใช่สำหรับผู้ป่วยอายุ 45 ปี
• ข้อ ง.: และ e.: SBP 140 mmHg ขึ้นไปถือว่ายังไม่บรรลุเป้าหมายการควบคุมความดันโลหิต
• ข้อ จ.: (SBP 150-159 mmHg): ไม่ใช่คำตอบที่ถูกต้องตามแนวทางเวชปฏิบัติและหลักวิชาการทางเภสัชกรรมสำหรับกรณีนี้</t>
        </is>
      </c>
      <c r="L146" s="186" t="n"/>
      <c r="M146" s="186" t="inlineStr">
        <is>
          <t>2. Cardiovascular</t>
        </is>
      </c>
      <c r="N146" s="186" t="inlineStr">
        <is>
          <t>Hypertension</t>
        </is>
      </c>
      <c r="O146" s="185" t="inlineStr">
        <is>
          <t>Clinic</t>
        </is>
      </c>
      <c r="P146" s="186" t="inlineStr">
        <is>
          <t>2567</t>
        </is>
      </c>
      <c r="Q146" s="185" t="inlineStr">
        <is>
          <t>ข้อสอบจำลอง</t>
        </is>
      </c>
      <c r="R146" s="185" t="inlineStr">
        <is>
          <t>Mock RxCU83 ชุดที่ 2</t>
        </is>
      </c>
      <c r="S146" s="185" t="n"/>
    </row>
    <row r="147" ht="24" customHeight="1" s="49">
      <c r="A147" s="187" t="n">
        <v>145</v>
      </c>
      <c r="B147" s="186" t="n"/>
      <c r="C147" s="186" t="inlineStr">
        <is>
          <t>ผู้ป่วยโรคหัวใจล้มเหลวเรื้อรังชนิดที่มีการบีบตัวของหัวใจห้องล่างซ้ายลดลง (Heart failure with reduced ejection fraction: HFrEF, LVEF &lt; 40%) ร่วมกับความดันโลหิตสูง ยาในข้อใดมีข้อห้ามใช้เนื่องจากมีฤทธิ์กดการบีบตัวของหัวใจ (Negative inotropic effect) และเพิ่มอัตราการเสียชีวิต</t>
        </is>
      </c>
      <c r="D147" s="186" t="n"/>
      <c r="E147" s="186" t="inlineStr">
        <is>
          <t>Carvedilol</t>
        </is>
      </c>
      <c r="F147" s="186" t="inlineStr">
        <is>
          <t>Enalapril</t>
        </is>
      </c>
      <c r="G147" s="186" t="inlineStr">
        <is>
          <t>Hydrochlorothiazide</t>
        </is>
      </c>
      <c r="H147" s="186" t="inlineStr">
        <is>
          <t>Spironolactone</t>
        </is>
      </c>
      <c r="I147" s="188" t="inlineStr">
        <is>
          <t>Verapamil</t>
        </is>
      </c>
      <c r="J147" s="185" t="n">
        <v>5</v>
      </c>
      <c r="K147" s="186" t="inlineStr">
        <is>
          <t>✅ คำตอบที่ถูกต้อง: ข้อ e. Verapamil
🎯 ทำไมข้อนี้ถึงถูก:
ยากลุ่ม Non-dihydropyridine Calcium Channel Blockers (เช่น Verapamil และ Diltiazem) มีฤทธิ์ negative inotropic และ negative chronotropic สูง ทำให้กดการบีบตัวของกล้ามเนื้อหัวใจอย่างรุนแรง ส่งผลให้ภาวะหัวใจล้มเหลวแย่ลง (worsening HF) และเพิ่มอัตราการเสียชีวิต จึงมีข้อห้ามใช้โดยเด็ดขาดในผู้ป่วย HFrEF
🔍 ข้ออื่นผิดเพราะอะไร:
• ข้อ ก.: Carvedilol เป็นหนึ่งใน beta-blockers สามตัวที่แนะนำในการรักษา HFrEF (ช่วยลดอัตราการเสียชีวิต)
• ข้อ ข.: Enalapril เป็น ACEI ซึ่งเป็นเสาหลักในการรักษา HFrEF ช่วยลด mortality และ morbidity
• ข้อ ค.: HCTZ เป็น thiazide diuretic ใช้เสริมเพื่อช่วยขับปัสสาวะลดอาการบวมได้
• ข้อ ง.: Spironolactone เป็น MRA ซึ่งเป็นหนึ่งในยาเสาหลัก 4 เสา (fantastic four) ช่วยลดการเสียชีวิตใน HFrEF
• --</t>
        </is>
      </c>
      <c r="L147" s="186" t="n"/>
      <c r="M147" s="186" t="inlineStr">
        <is>
          <t>2. Cardiovascular</t>
        </is>
      </c>
      <c r="N147" s="186" t="inlineStr">
        <is>
          <t>Heart failure</t>
        </is>
      </c>
      <c r="O147" s="185" t="inlineStr">
        <is>
          <t>Clinic</t>
        </is>
      </c>
      <c r="P147" s="186" t="inlineStr">
        <is>
          <t>2567</t>
        </is>
      </c>
      <c r="Q147" s="185" t="inlineStr">
        <is>
          <t>ข้อสอบจำลอง</t>
        </is>
      </c>
      <c r="R147" s="185" t="inlineStr">
        <is>
          <t>Mock RxCU83 ชุดที่ 2</t>
        </is>
      </c>
      <c r="S147" s="185" t="n"/>
    </row>
    <row r="148" ht="24" customHeight="1" s="49">
      <c r="A148" s="187" t="n">
        <v>146</v>
      </c>
      <c r="B148" s="186" t="n"/>
      <c r="C148" s="186" t="inlineStr">
        <is>
          <t>ผู้ป่วยหญิง อายุ 45 ปี มีโรคประจำตัวความดันโลหิตสูงและเบาหวาน ในช่วง 3 เดือนที่ผ่านมาได้รับยา Losartan 50 mg วันละ 1 ครั้ง วันนี้มาติดตามการรักษาตรวจวัดความดันโลหิตได้ 160/95 mmHg การปรับเปลี่ยนแผนการรักษาในข้อใดไม่ควรทำอย่างยิ่งตามแนวทางเวชปฏิบัติ</t>
        </is>
      </c>
      <c r="D148" s="186" t="n"/>
      <c r="E148" s="186" t="inlineStr">
        <is>
          <t>เพิ่มยา Amlodipine 5 mg ร่วมกับ Losartan</t>
        </is>
      </c>
      <c r="F148" s="186" t="inlineStr">
        <is>
          <t>เพิ่มยา Hydrochlorothiazide 12.5 mg ร่วมกับ Losartan</t>
        </is>
      </c>
      <c r="G148" s="186" t="inlineStr">
        <is>
          <t>เพิ่มยา Nebivolol 5 mg ร่วมกับ Losartan</t>
        </is>
      </c>
      <c r="H148" s="186" t="inlineStr">
        <is>
          <t>เพิ่มยา Ramipril 5 mg ร่วมกับ Losartan</t>
        </is>
      </c>
      <c r="I148" s="188" t="inlineStr">
        <is>
          <t>เพิ่มขนาดยา Losartan เป็น 100 mg วันละ 1 ครั้ง</t>
        </is>
      </c>
      <c r="J148" s="185" t="n">
        <v>4</v>
      </c>
      <c r="K148" s="186" t="inlineStr">
        <is>
          <t>✅ คำตอบที่ถูกต้อง: ข้อ d. เพิ่มยา Ramipril 5 mg ร่วมกับ Losartan
🎯 ทำไมข้อนี้ถึงถูก:
การใช้ยาในกลุ่ม ACEI (Ramipril) ร่วมกับ ARB (Losartan) จัดเป็น Dual RAAS Blockade ซึ่งมีข้อห้ามใช้เด็ดขาดตามแนวทางเวชปฏิบัติสากล (เช่น ONTARGET trial) เนื่องจากไม่เพิ่มประสิทธิภาพในการลดอัตราการตายหรือภาวะแทรกซ้อนทางหัวใจ แต่เพิ่มความเสี่ยงอย่างรุนแรงต่อการเกิดภาวะไตวายเฉียบพลัน (acute kidney injury), โพแทสเซียมในเลือดสูง (hyperkalemia), และความดันโลหิตต่ำรุนแรง (hypotension)
🔍 ข้ออื่นผิดเพราะอะไร:
• ข้อ ก.: การเพิ่ม CCB (Amlodipine) ร่วมกับ ARB เป็นการผสมยา first-line ที่แนะนำเป็นอันดับต้นๆ ตามไกด์ไลน์
• ข้อ ข.: การเพิ่ม Thiazide diuretic (HCTZ) ร่วมกับ ARB เป็น combination ที่มีประสิทธิภาพดีและแนะนำ
• ข้อ ค.: การเพิ่ม Beta-blocker สามารถทำได้แม้ไม่ใช่ preferred first-line เว้นแต่มีข้อบ่งชี้ทางหัวใจ
• ข้อ จ.: การปรับเพิ่มขนาดยา Losartan ขึ้นเป็น maximum dose (100 mg) เป็นทางเลือกที่ปลอดภัยและสามารถทำได้
• --</t>
        </is>
      </c>
      <c r="L148" s="186" t="n"/>
      <c r="M148" s="186" t="inlineStr">
        <is>
          <t>2. Cardiovascular</t>
        </is>
      </c>
      <c r="N148" s="186" t="inlineStr">
        <is>
          <t>Hypertension</t>
        </is>
      </c>
      <c r="O148" s="185" t="inlineStr">
        <is>
          <t>Clinic</t>
        </is>
      </c>
      <c r="P148" s="186" t="inlineStr">
        <is>
          <t>2567</t>
        </is>
      </c>
      <c r="Q148" s="185" t="inlineStr">
        <is>
          <t>ข้อสอบจำลอง</t>
        </is>
      </c>
      <c r="R148" s="185" t="inlineStr">
        <is>
          <t>Mock RxCU83 ชุดที่ 2</t>
        </is>
      </c>
      <c r="S148" s="185" t="n"/>
    </row>
    <row r="149" ht="24" customHeight="1" s="49">
      <c r="A149" s="187" t="n">
        <v>147</v>
      </c>
      <c r="B149" s="186" t="n"/>
      <c r="C149" s="186" t="inlineStr">
        <is>
          <t>กลไกทางสรีรวิทยาและเภสัชวิทยาข้อใดอธิบายการเกิดภาวะโพแทสเซียมในเลือดสูง (Hyperkalemia) จากการใช้ยา Enalapril ร่วมกับ Spironolactone ได้ถูกต้องที่สุด</t>
        </is>
      </c>
      <c r="D149" s="186" t="n"/>
      <c r="E149" s="186" t="inlineStr">
        <is>
          <t>ลดการสร้าง Nitric Oxide จาก ACEI ทำให้เกิด vasodilation มากเกินไป</t>
        </is>
      </c>
      <c r="F149" s="186" t="inlineStr">
        <is>
          <t>ยับยั้งเอนไซม์ Na+/K+ ATPase ที่เยื่อหุ้มเซลล์กล้ามเนื้อหัวใจโดยตรง</t>
        </is>
      </c>
      <c r="G149" s="186" t="inlineStr">
        <is>
          <t>กระตุ้น Beta-1 adrenergic receptor ทำให้เกิดการกักเก็บโพแทสเซียม</t>
        </is>
      </c>
      <c r="H149" s="186" t="inlineStr">
        <is>
          <t>การยับยั้งการสร้างและการออกฤทธิ์ของ Aldosterone ที่ท่อไตส่วนปลาย (Distal tubule and collecting duct) ทำให้ลดการขับทิ้งโพแทสเซียมออกทางปัสสาวะ</t>
        </is>
      </c>
      <c r="I149" s="188" t="inlineStr">
        <is>
          <t>การยับยั้งเอนไซม์ Carbonic anhydrase ที่ท่อไตส่วนต้นขัดขวางการแลกเปลี่ยนไฮโดรเจนไอออน</t>
        </is>
      </c>
      <c r="J149" s="185" t="n">
        <v>4</v>
      </c>
      <c r="K149" s="186" t="inlineStr">
        <is>
          <t>✅ คำตอบที่ถูกต้อง: ข้อ d. การยับยั้งการสร้างและการออกฤทธิ์ของ Aldosterone ที่ท่อไตส่วนปลาย (Distal tubule and collecting duct) ทำให้ลดการขับทิ้งโพแทสเซียมออกทางปัสสาวะ
🎯 ทำไมข้อนี้ถึงถูก:
Enalapril (ACEI) ยับยั้งการเปลี่ยน Angiotensin I เป็น Angiotensin II ส่งผลให้ต่อมหมวกไตหลั่ง Aldosterone ลดลง ส่วน Spironolactone เป็น Aldosterone receptor antagonist ที่แย่งจับกับ mineralocorticoid receptor ที่ cortical collecting tubule การขาด aldosterone ทำให้ epithelial sodium channels (ENaC) ทำงานลดลง ลดการดูดกลับของโซเดียม และลดการขับโพแทสเซียมทิ้งทางปัสสาวะ จึงทำให้เกิดการคั่งของโพแทสเซียมในเลือดสูง (Hyperkalemia)
🔍 ข้ออื่นผิดเพราะอะไร:
• ข้อ ก.: Nitric oxide ทำให้หลอดเลือดขยายตัว ไม่เกี่ยวข้องกับการคั่งของโพแทสเซียมที่ไต
• ข้อ ข.: การยับยั้ง Na+/K+ ATPase เป็นกลไกของยา Digoxin ไม่ใช่ ACEI หรือ spironolactone
• ข้อ ค.: การกระตุ้น Beta-receptor จะกระตุ้นการนำโพแทสเซียมเข้าสู่เซลล์ทำให้โพแทสเซียมในเลือดลดลง ไม่ใช่สูงขึ้น
• ข้อ จ.: Carbonic anhydrase inhibitor คือ Acetazolamide ไม่เกี่ยวข้องกับกลไกของ enalapril หรือ spironolactone
• --</t>
        </is>
      </c>
      <c r="L149" s="186" t="n"/>
      <c r="M149" s="186" t="inlineStr">
        <is>
          <t>2. Cardiovascular</t>
        </is>
      </c>
      <c r="N149" s="186" t="inlineStr">
        <is>
          <t>Hypertension</t>
        </is>
      </c>
      <c r="O149" s="185" t="inlineStr">
        <is>
          <t>Clinic</t>
        </is>
      </c>
      <c r="P149" s="186" t="inlineStr">
        <is>
          <t>2567</t>
        </is>
      </c>
      <c r="Q149" s="185" t="inlineStr">
        <is>
          <t>ข้อสอบจำลอง</t>
        </is>
      </c>
      <c r="R149" s="185" t="inlineStr">
        <is>
          <t>Mock RxCU83 ชุดที่ 2</t>
        </is>
      </c>
      <c r="S149" s="185" t="n"/>
    </row>
    <row r="150" ht="24" customHeight="1" s="49">
      <c r="A150" s="187" t="n">
        <v>148</v>
      </c>
      <c r="B150" s="186" t="n"/>
      <c r="C150" s="186" t="inlineStr">
        <is>
          <t>[RECONSTRUCTED: ปรับแต่งและเติมเต็มบริบทโจทย์เพื่อความสมบูรณ์] ยาในกลุ่ม Calcium Channel Blockers (CCBs) ออกฤทธิ์ยับยั้งแคลเซียมแชนแนลชนิดใด และกลุ่มย่อยใดที่มีความจำเพาะในการขยายหลอดเลือดแดงส่วนปลาย (Vasodilation) สูงที่สุด</t>
        </is>
      </c>
      <c r="D150" s="186" t="n"/>
      <c r="E150" s="186" t="inlineStr">
        <is>
          <t>L-type calcium channels และกลุ่ม Dihydropyridines (DHPs เช่น Amlodipine)</t>
        </is>
      </c>
      <c r="F150" s="186" t="inlineStr">
        <is>
          <t>L-type calcium channels และกลุ่ม Non-dihydropyridines (Non-DHPs เช่น Verapamil)</t>
        </is>
      </c>
      <c r="G150" s="186" t="inlineStr">
        <is>
          <t>T-type calcium channels และกลุ่ม Non-selective CCBs</t>
        </is>
      </c>
      <c r="H150" s="186" t="inlineStr">
        <is>
          <t>N-type calcium channels และกลุ่ม Phenylalkylamines</t>
        </is>
      </c>
      <c r="I150" s="188" t="inlineStr">
        <is>
          <t>P/Q-type calcium channels และกลุ่ม Benzothiazepines</t>
        </is>
      </c>
      <c r="J150" s="185" t="n">
        <v>1</v>
      </c>
      <c r="K150" s="186" t="inlineStr">
        <is>
          <t>✅ คำตอบที่ถูกต้อง: ข้อ a. L-type calcium channels และกลุ่ม Dihydropyridines (DHPs เช่น Amlodipine)
🎯 ทำไมข้อนี้ถึงถูก:
ยากลุ่ม CCBs ออกฤทธิ์หลักโดยการปิดกั้น Voltage-gated L-type calcium channels ที่กล้ามเนื้อเรียบของหลอดเลือดและกล้ามเนื้อหัวใจ โดยกลุ่ม Dihydropyridines (DHPs เช่น Amlodipine, Nifedipine, Felodipine) มีความจำเพาะสูงมากต่อหลอดเลือด (vascular selective) ทำให้เกิด arterial vasodilation และลดความดันโลหิตได้ดีที่สุด โดยแทบไม่มีผลกดการบีบตัวของหัวใจในขนาดรักษา
🔍 ข้ออื่นผิดเพราะอะไร:
• ข้อ ข.: Non-DHPs (เช่น Verapamil, Diltiazem) มีผลเด่นที่กล้ามเนื้อหัวใจและระบบนำไฟฟ้าหัวใจ (SA/AV node) มีความจำเพาะต่อหลอดเลือดต่ำกว่ากลุ่ม DHPs มาก
• ข้อ ค.: T-type calcium channels พบในระบบประสาทและ pacemaking tissue ไม่ใช่เป้าหมายหลักของการลดความดันของ CCB ทั่วไป
• ข้อ ง.: และ e.: Phenylalkylamines (Verapamil) และ Benzothiazepines (Diltiazem) ไม่ได้เด่นด้าน vasodilation เท่า DHPs
• ข้อ จ.: (P/Q-type calcium channels และกลุ่ม Benzothiazepines): ไม่ใช่คำตอบที่ถูกต้องตามแนวทางเวชปฏิบัติและหลักวิชาการทางเภสัชกรรมสำหรับกรณีนี้</t>
        </is>
      </c>
      <c r="L150" s="186" t="n"/>
      <c r="M150" s="186" t="inlineStr">
        <is>
          <t>2. Cardiovascular</t>
        </is>
      </c>
      <c r="N150" s="186" t="inlineStr">
        <is>
          <t>Hypertension</t>
        </is>
      </c>
      <c r="O150" s="185" t="inlineStr">
        <is>
          <t>Clinic</t>
        </is>
      </c>
      <c r="P150" s="186" t="inlineStr">
        <is>
          <t>2567</t>
        </is>
      </c>
      <c r="Q150" s="185" t="inlineStr">
        <is>
          <t>ข้อสอบจำลอง</t>
        </is>
      </c>
      <c r="R150" s="185" t="inlineStr">
        <is>
          <t>Mock RxCU83 ชุดที่ 2</t>
        </is>
      </c>
      <c r="S150" s="185" t="n"/>
    </row>
    <row r="151" ht="24" customHeight="1" s="49">
      <c r="A151" s="187" t="n">
        <v>149</v>
      </c>
      <c r="B151" s="186" t="inlineStr">
        <is>
          <t>ผู้ป่วยชายอายุ 60 ปี ไม่มีโรคประจำตัว มาตรวจสุขภาพพบความดันโลหิต 160/100 mmHg วัดซ้ำ 2 ครั้งห่างกัน 15 นาทีได้ค่าเดิม (จัดอยู่ในเกณฑ์ Stage 2 Hypertension) ตามแนวทางเวชปฏิบัติการรักษาโรคความดันโลหิตสูงในเวชปฏิบัติทั่วไป (Thai / ACC/AHA Guidelines)</t>
        </is>
      </c>
      <c r="C151" s="186" t="inlineStr">
        <is>
          <t>การจัดการเริ่มต้นข้อใดเหมาะสมที่สุด</t>
        </is>
      </c>
      <c r="D151" s="186" t="n"/>
      <c r="E151" s="186" t="inlineStr">
        <is>
          <t>เริ่มต้นด้วยยาลดความดันโลหิตชนิดเดี่ยวขนาดต่ำ เช่น Hydrochlorothiazide 12.5 mg วันละครั้ง</t>
        </is>
      </c>
      <c r="F151" s="186" t="inlineStr">
        <is>
          <t>เริ่มต้นด้วยยาลดความดันโลหิตร่วมกัน 2 ชนิดพร้อมกัน (Initial Combination Therapy เช่น ACEI/ARB ร่วมกับ DHP-CCB หรือ Thiazide-like diuretic) ควบคู่กับการปรับเปลี่ยนพฤติกรรมชีวิต</t>
        </is>
      </c>
      <c r="G151" s="186" t="inlineStr">
        <is>
          <t>นัดมาตรวจซ้ำอีก 6 เดือนโดยยังไม่ต้องให้ยา</t>
        </is>
      </c>
      <c r="H151" s="186" t="inlineStr">
        <is>
          <t>ให้ยา Propranolol 10 mg วันละ 3 ครั้ง</t>
        </is>
      </c>
      <c r="I151" s="188" t="inlineStr">
        <is>
          <t>สั่งให้ผู้ป่วยไปผ่าตัดหลอดเลือดทันที</t>
        </is>
      </c>
      <c r="J151" s="185" t="n">
        <v>2</v>
      </c>
      <c r="K151" s="186" t="inlineStr">
        <is>
          <t>✅ คำตอบที่ถูกต้อง: ข้อ ข. เริ่มต้นด้วยยาลดความดันโลหิตร่วมกัน 2 ชนิดพร้อมกัน (Initial Combination Therapy เช่น ACEI/ARB ร่วมกับ DHP-CCB หรือ Thiazide-like diuretic) ควบคู่กับการปรับเปลี่ยนพฤติกรรมชีวิต
🎯 ทำไมข้อนี้ถึงถูก:
- คำตอบที่ถูกต้อง: ข้อ ข. เริ่มต้นด้วยยาลดความดันโลหิตร่วมกัน 2 ชนิดพร้อมกัน (Initial Combination Therapy เช่น ACEI/ARB ร่วมกับ DHP-CCB หรือ Thiazide-like diuretic) ควบคู่กับการปรับเปลี่ยนพฤติกรรมชีวิต
- ทำไมข้อนี้ถึงถูก: ในผู้ป่วยที่มีความดันโลหิต Stage 2 HTN (BP &gt;= 140/90 mmHg หรือสูงกว่าเป้าหมาย &gt;= 20/10 mmHg) แนะนำให้เริ่มการรักษาด้วยยาลดความดันโลหิต 2 กลุ่มร่วมกันตั้งแต่แรก (Combination therapy) เพื่อให้สามารถควบคุมความดันโลหิตได้ตามเป้าหมายอย่างรวดเร็วและเสริมฤทธิ์กัน
🔍 ข้ออื่นผิดเพราะอะไร:
• ข้อ ก.: การใช้ยาตัวเดียวมักไม่เพียงพอในการลดความดันที่สูงถึง 160/100 mmHg
• ข้อ ค.: ความดันระดับ Stage 2 ไม่ควรรอนานถึง 6 เดือนเพราะเพิ่มความเสี่ยงต่อ stroke และ MI
• ข้อ ง.: Beta-blockers ไม่ใช่ First-line สำหรับ hypertension ทั่วไปที่ไม่มีโรคร่วมทางหัวใจ
• ข้อ จ.: ไม่ใช่ข้อบ่งชี้ของการผ่าตัด</t>
        </is>
      </c>
      <c r="L151" s="186" t="n"/>
      <c r="M151" s="186" t="inlineStr">
        <is>
          <t>2. Cardiovascular</t>
        </is>
      </c>
      <c r="N151" s="186" t="inlineStr">
        <is>
          <t>Hypertension</t>
        </is>
      </c>
      <c r="O151" s="185" t="inlineStr">
        <is>
          <t>Clinic</t>
        </is>
      </c>
      <c r="P151" s="186" t="inlineStr">
        <is>
          <t>รุ่น RxCU83</t>
        </is>
      </c>
      <c r="Q151" s="185" t="inlineStr">
        <is>
          <t>แบบฝึกหัด</t>
        </is>
      </c>
      <c r="R151" s="185" t="inlineStr">
        <is>
          <t>Quiz เตรียมสอบ CC1 RxCU83</t>
        </is>
      </c>
      <c r="S151" s="185" t="n"/>
    </row>
    <row r="152" ht="24" customHeight="1" s="49">
      <c r="A152" s="187" t="n">
        <v>150</v>
      </c>
      <c r="B152" s="186" t="n"/>
      <c r="C152" s="186" t="inlineStr">
        <is>
          <t>ข้อใดคืออาการไม่พึงประสงค์จากการใช้ยา Amlodipine (Dihydropyridine Calcium Channel Blocker: DHP-CCB) ที่พบได้บ่อยที่สุดในทางคลินิก</t>
        </is>
      </c>
      <c r="D152" s="186" t="n"/>
      <c r="E152" s="186" t="inlineStr">
        <is>
          <t>อาการบวมบริเวณข้อเทำและขาส่วนล่าง (Peripheral ankle edema)</t>
        </is>
      </c>
      <c r="F152" s="186" t="inlineStr">
        <is>
          <t>อาการไอแห้งเรื้อรัง (Dry cough)</t>
        </is>
      </c>
      <c r="G152" s="186" t="inlineStr">
        <is>
          <t>ภาวะโพแทสเซียมในเลือดสูง (Hyperkalemia)</t>
        </is>
      </c>
      <c r="H152" s="186" t="inlineStr">
        <is>
          <t>ระดับกรดยูริกในเลือดสูงผิดปกติ</t>
        </is>
      </c>
      <c r="I152" s="188" t="inlineStr">
        <is>
          <t>ภาวะหัวใจเต้นช้าผิดปกติ (Severe bradycardia)</t>
        </is>
      </c>
      <c r="J152" s="185" t="n">
        <v>1</v>
      </c>
      <c r="K152" s="186" t="inlineStr">
        <is>
          <t>✅ คำตอบที่ถูกต้อง: ข้อ ก. อาการบวมบริเวณข้อเทำและขาส่วนล่าง (Peripheral ankle edema)
🎯 ทำไมข้อนี้ถึงถูก:
- คำตอบที่ถูกต้อง: ข้อ ก. อาการบวมบริเวณข้อเทำและขาส่วนล่าง (Peripheral ankle edema)
- ทำไมข้อนี้ถึงถูก: DHP-CCBs เช่น Amlodipine ออกฤทธิ์ขยายหลอดเลือดแดงฝอยก่อนเข้าสู่ capillary bed (Precapillary arteriolar dilation) มากกว่าหลอดเลือดดำ ทำให้เกิด hydrostatic pressure สูงขึ้นในหลอดเลือดฝอย ดันน้ำออกสู่เนื้อเยื่อ เกิดเป็น Peripheral edema (บวมข้อเทำ) ซึ่งสามารถลดลงได้เมื่อใช้ร่วมกับ ACEIs หรือ ARBs
🔍 ข้ออื่นผิดเพราะอะไร:
• ข้อ ข.: ไอแห้งเรื้อรังเป็นผลข้างเคียงเด่นของ ACEIs จากการสะสมของ Bradykinin
• ข้อ ค.: Hyperkalemia เป็นผลข้างเคียงของ ACEIs, ARBs และ Spironolactone
• ข้อ ง.: กรดยูริกสูงเป็นผลข้างเคียงของ Thiazide diuretics
• ข้อ จ.: หัวใจเต้นช้าเป็นผลข้างเคียงของ Non-DHP CCB (Verapamil, Diltiazem) และ Beta-blockers</t>
        </is>
      </c>
      <c r="L152" s="186" t="n"/>
      <c r="M152" s="186" t="inlineStr">
        <is>
          <t>2. Cardiovascular</t>
        </is>
      </c>
      <c r="N152" s="186" t="inlineStr">
        <is>
          <t>Hypertension</t>
        </is>
      </c>
      <c r="O152" s="185" t="inlineStr">
        <is>
          <t>Clinic</t>
        </is>
      </c>
      <c r="P152" s="186" t="inlineStr">
        <is>
          <t>รุ่น RxCU83</t>
        </is>
      </c>
      <c r="Q152" s="185" t="inlineStr">
        <is>
          <t>แบบฝึกหัด</t>
        </is>
      </c>
      <c r="R152" s="185" t="inlineStr">
        <is>
          <t>Quiz เตรียมสอบ CC1 RxCU83</t>
        </is>
      </c>
      <c r="S152" s="185" t="n"/>
    </row>
    <row r="153" ht="24" customHeight="1" s="49">
      <c r="A153" s="187" t="n">
        <v>151</v>
      </c>
      <c r="B153" s="186" t="n"/>
      <c r="C153" s="186" t="inlineStr">
        <is>
          <t>ตามแนวทางการรักษาภาวะหัวใจล้มเหลวเรื้อรังชนิดการบีบตัวของหัวใจห้องล่างซ้ายลดลง (Heart Failure with reduced Ejection Fraction: HFrEF, LVEF &lt;= 40%) ยา 4 เสาหลัก (Guideline-Directed Medical Therapy: 4 Pillars of GDMT) ที่ช่วยลดอัตราการเสียชีวิตและลดการนอนโรงพยาบาลได้มากที่สุดประกอบด้วยยากลุ่มใดบ้าง</t>
        </is>
      </c>
      <c r="D153" s="186" t="n"/>
      <c r="E153" s="186" t="inlineStr">
        <is>
          <t>ARNI (หรือ ACEI/ARB) + Evidence-based Beta-blocker + Mineralocorticoid Receptor Antagonist (MRA) + SGLT2 inhibitor</t>
        </is>
      </c>
      <c r="F153" s="186" t="inlineStr">
        <is>
          <t>Digoxin + Furosemide + Aspirin + Atorvastatin</t>
        </is>
      </c>
      <c r="G153" s="186" t="inlineStr">
        <is>
          <t>Verapamil + Amlodipine + Hydrochlorothiazide + Enalapril</t>
        </is>
      </c>
      <c r="H153" s="186" t="inlineStr">
        <is>
          <t>Spironolactone + Furosemide + Warfarin + Clopidogrel</t>
        </is>
      </c>
      <c r="I153" s="188" t="inlineStr">
        <is>
          <t>Hydralazine + Diltiazem + Atenolol + Losartan</t>
        </is>
      </c>
      <c r="J153" s="185" t="n">
        <v>1</v>
      </c>
      <c r="K153" s="186" t="inlineStr">
        <is>
          <t>✅ คำตอบที่ถูกต้อง: ข้อ ก. ARNI (หรือ ACEI/ARB) + Evidence-based Beta-blocker + Mineralocorticoid Receptor Antagonist (MRA) + SGLT2 inhibitor
🎯 ทำไมข้อนี้ถึงถูก:
- คำตอบที่ถูกต้อง: ข้อ ก. ARNI (หรือ ACEI/ARB) + Evidence-based Beta-blocker + Mineralocorticoid Receptor Antagonist (MRA) + SGLT2 inhibitor
- ทำไมข้อนี้ถึงถูก: ตามแนวทางเวชปฏิบัติสากลปัจจุบัน (ESC 2021 / AHA/ACC 2022) เสาหลัก 4 กลุ่ม (The Fantastic Four) ของ GDMT ใน HFrEF ได้แก่: 1) ARNI (Sacubitril/Valsartan) หรือ ACEI, 2) Beta-blocker, 3) MRA (Spironolactone/Eplerenone), และ 4) SGLT2 inhibitor (Dapagliflozin/Empagliflozin) ซึ่งต้องเริ่มให้ครบทุกกลุ่มโดยเร็ว
🔍 ข้ออื่นผิดเพราะอะไร:
• ข้อ ข.: Digoxin และ Furosemide ช่วยบรรเทาอาการ แต่ไม่ลดอัตราการเสียชีวิตระยะยาว
• ข้อ ค.: Verapamil และ Diltiazem มีข้อห้ามใช้ใน HFrEF เพราะกดการบีบตัวของหัวใจ
• ข้อ ง.: ไม่ใช่สูตรมาตรฐาน 4 เสาหลัก
• ข้อ จ.: (Hydralazine + Diltiazem + Atenolol + Losartan): ไม่ใช่คำตอบที่ถูกต้องตามแนวทางเวชปฏิบัติและหลักวิชาการทางเภสัชกรรมสำหรับกรณีนี้</t>
        </is>
      </c>
      <c r="L153" s="186" t="n"/>
      <c r="M153" s="186" t="inlineStr">
        <is>
          <t>2. Cardiovascular</t>
        </is>
      </c>
      <c r="N153" s="186" t="inlineStr">
        <is>
          <t>Heart failure</t>
        </is>
      </c>
      <c r="O153" s="185" t="inlineStr">
        <is>
          <t>Clinic</t>
        </is>
      </c>
      <c r="P153" s="186" t="inlineStr">
        <is>
          <t>รุ่น RxCU83</t>
        </is>
      </c>
      <c r="Q153" s="185" t="inlineStr">
        <is>
          <t>แบบฝึกหัด</t>
        </is>
      </c>
      <c r="R153" s="185" t="inlineStr">
        <is>
          <t>Quiz เตรียมสอบ CC1 RxCU83</t>
        </is>
      </c>
      <c r="S153" s="185" t="n"/>
    </row>
    <row r="154" ht="24" customHeight="1" s="49">
      <c r="A154" s="187" t="n">
        <v>152</v>
      </c>
      <c r="B154" s="186" t="n"/>
      <c r="C154" s="186" t="inlineStr">
        <is>
          <t>ยาในกลุ่ม Beta-blockers ในข้อใดต่อไปนี้ ที่มีหลักฐานทางคลินิกชัดเจน (Evidence-based Beta-blockers) ว่าช่วยลดอัตราการเสียชีวิตในผู้ป่วยภาวะหัวใจล้มเหลวเรื้อรัง (HFrEF)</t>
        </is>
      </c>
      <c r="D154" s="186" t="n"/>
      <c r="E154" s="186" t="inlineStr">
        <is>
          <t>Bisoprolol, Carvedilol และ Metoprolol succinate (extended release)</t>
        </is>
      </c>
      <c r="F154" s="186" t="inlineStr">
        <is>
          <t>Atenolol, Propranolol และ Timolol</t>
        </is>
      </c>
      <c r="G154" s="186" t="inlineStr">
        <is>
          <t>Labetalol, Nadolol และ Pindolol</t>
        </is>
      </c>
      <c r="H154" s="186" t="inlineStr">
        <is>
          <t>Esmolol, Acebutolol และ Sotalol</t>
        </is>
      </c>
      <c r="I154" s="188" t="inlineStr">
        <is>
          <t>ทุกตัวในกลุ่ม Beta-blocker มีผลเท่ากันหมด</t>
        </is>
      </c>
      <c r="J154" s="185" t="n">
        <v>1</v>
      </c>
      <c r="K154" s="186" t="inlineStr">
        <is>
          <t>✅ คำตอบที่ถูกต้อง: ข้อ ก. Bisoprolol, Carvedilol และ Metoprolol succinate (extended release)
🎯 ทำไมข้อนี้ถึงถูก:
- คำตอบที่ถูกต้อง: ข้อ ก. Bisoprolol, Carvedilol และ Metoprolol succinate (extended release)
- ทำไมข้อนี้ถึงถูก: มีเพียง 3 ตัวนี้เท่านั้น (บวกกับ Nebivolol ในผู้สูงอายุตามแนวทางยุโรป) ที่มี randomized controlled trials ขนาดใหญ่ (CIBIS-II, COPERNICUS, MERIT-HF) ยืนยันว่าช่วยลดอัตราการเสียชีวิตในผู้ป่วย HFrEF ได้อย่างมีนัยสำคัญ
🔍 ข้ออื่นผิดเพราะอะไร:
• ข้อ ข.: Atenolol และยากลุ่มอื่นๆ ไม่มีหลักฐานยืนยันการลดอัตราการเสียชีวิตใน HFrEF และห้ามนำมาใช้แทน 3 ตัวหลัก
• ข้อ ค.: (Labetalol, Nadolol และ Pindolol): ไม่ใช่คำตอบที่ถูกต้องตามแนวทางเวชปฏิบัติและหลักวิชาการทางเภสัชกรรมสำหรับกรณีนี้
• ข้อ ง.: (Esmolol, Acebutolol และ Sotalol): ไม่ใช่คำตอบที่ถูกต้องตามแนวทางเวชปฏิบัติและหลักวิชาการทางเภสัชกรรมสำหรับกรณีนี้
• ข้อ จ.: แต่ละตัวมี pharmacodynamics แตกต่างกัน ไม่สามารถใช้แทนกันได้</t>
        </is>
      </c>
      <c r="L154" s="186" t="n"/>
      <c r="M154" s="186" t="inlineStr">
        <is>
          <t>2. Cardiovascular</t>
        </is>
      </c>
      <c r="N154" s="186" t="inlineStr">
        <is>
          <t>Heart failure</t>
        </is>
      </c>
      <c r="O154" s="185" t="inlineStr">
        <is>
          <t>Clinic</t>
        </is>
      </c>
      <c r="P154" s="186" t="inlineStr">
        <is>
          <t>รุ่น RxCU83</t>
        </is>
      </c>
      <c r="Q154" s="185" t="inlineStr">
        <is>
          <t>แบบฝึกหัด</t>
        </is>
      </c>
      <c r="R154" s="185" t="inlineStr">
        <is>
          <t>Quiz เตรียมสอบ CC1 RxCU83</t>
        </is>
      </c>
      <c r="S154" s="185" t="n"/>
    </row>
    <row r="155" ht="24" customHeight="1" s="49">
      <c r="A155" s="187" t="n">
        <v>153</v>
      </c>
      <c r="B155" s="186" t="n"/>
      <c r="C155" s="186" t="inlineStr">
        <is>
          <t>ผู้ป่วยชายอายุ 58 ปี มาด้วยอาการเจ็บแน่นหน้ำอกเหมือนมีของหนักทับ ร้าวไปที่กรามและแขนซ้าย มีเหงื่อแตกท่วมตัว เกิดขึ้นขณะเดินขึ้นสะพานลอย นั่งพักแล้วอาการไม่ทุเลาใน 10 นาที ลักษณะอาการทางคลินิกนี้บ่งชี้ถึงภาวะใดมากที่สุด และต้องแยกออกจากโรคกรดไหลย้อน (GERD)</t>
        </is>
      </c>
      <c r="D155" s="186" t="n"/>
      <c r="E155" s="186" t="inlineStr">
        <is>
          <t>กล้ามเนื้อหัวใจขาดเลือดเฉียบพลัน (Acute Coronary Syndrome: ACS / Myocardial Infarction)</t>
        </is>
      </c>
      <c r="F155" s="186" t="inlineStr">
        <is>
          <t>โรคแผลในกระเพาะอาหารกำเริบ</t>
        </is>
      </c>
      <c r="G155" s="186" t="inlineStr">
        <is>
          <t>โรคหลอดลมอักเสบเฉียบพลัน</t>
        </is>
      </c>
      <c r="H155" s="186" t="inlineStr">
        <is>
          <t>ภาวะตื่นตระหนก (Panic attack)</t>
        </is>
      </c>
      <c r="I155" s="188" t="inlineStr">
        <is>
          <t>กล้ามเนื้อผนังหน้ำอกอักเสบ</t>
        </is>
      </c>
      <c r="J155" s="185" t="n">
        <v>1</v>
      </c>
      <c r="K155" s="186" t="inlineStr">
        <is>
          <t>✅ คำตอบที่ถูกต้อง: ข้อ ก. กล้ามเนื้อหัวใจขาดเลือดเฉียบพลัน (Acute Coronary Syndrome: ACS / Myocardial Infarction)
🎯 ทำไมข้อนี้ถึงถูก:
- คำตอบที่ถูกต้อง: ข้อ ก. กล้ามเนื้อหัวใจขาดเลือดเฉียบพลัน (Acute Coronary Syndrome: ACS / Myocardial Infarction)
- ทำไมข้อนี้ถึงถูก: อาการเจ็บแน่นหน้ำอกแบบบีบคั้น ร้าวไปกราม/แขนซ้าย สัมพันธ์กับการออกแรงและมีเหงื่อแตกโซมกาย (Diaphoresis) เป็นอาการคลาสสิกของ Ischemic chest pain / ACS ซึ่งต้องรีบส่งห้องฉุกเฉินเพื่อตรวจ EKG 12 leads และ Cardiac Troponin ทันที
🔍 ข้ออื่นผิดเพราะอะไร:
• ข้อ ข.: แผลในกระเพาะปวดจุกแน่นลิ้นปี่ สัมพันธ์กับมื้ออาหาร ไม่ร้าวไปแขนและไม่มีเหงื่อแตกท่วมตัว
• ข้อ ค.: หลอดลมอักเสบมีอาการไอเด่น
• ข้อ ง.: ไม่ใช่อาการที่สัมพันธ์กับการออกกำลังกายและเหงื่อแตกชัดเจนเท่า ACS
• ข้อ จ.: (กล้ามเนื้อผนังหน้ำอกอักเสบ): ไม่ใช่คำตอบที่ถูกต้องตามแนวทางเวชปฏิบัติและหลักวิชาการทางเภสัชกรรมสำหรับกรณีนี้</t>
        </is>
      </c>
      <c r="L155" s="186" t="n"/>
      <c r="M155" s="186" t="inlineStr">
        <is>
          <t>2. Cardiovascular</t>
        </is>
      </c>
      <c r="N155" s="186" t="inlineStr">
        <is>
          <t>Ischemic heart disease</t>
        </is>
      </c>
      <c r="O155" s="185" t="inlineStr">
        <is>
          <t>Clinic</t>
        </is>
      </c>
      <c r="P155" s="186" t="inlineStr">
        <is>
          <t>รุ่น RxCU83</t>
        </is>
      </c>
      <c r="Q155" s="185" t="inlineStr">
        <is>
          <t>แบบฝึกหัด</t>
        </is>
      </c>
      <c r="R155" s="185" t="inlineStr">
        <is>
          <t>Quiz เตรียมสอบ CC1 RxCU83</t>
        </is>
      </c>
      <c r="S155" s="185" t="n"/>
    </row>
    <row r="156" ht="24" customHeight="1" s="49">
      <c r="A156" s="187" t="n">
        <v>154</v>
      </c>
      <c r="B156" s="186" t="n"/>
      <c r="C156" s="186" t="inlineStr">
        <is>
          <t>หญิงไทยอายุ 60 ปี มีประวัติโรคหลอดเลือดหัวใจตีบ ได้รับยา Simvastatin 40 mg วันละครั้ง ต่อมาตรวจพบระดับไตรกลีเซอไรด์สูงมาก 450 mg/dL แพทย์ต้องการสั่งยาในกลุ่ม Fibrate ร่วมด้วย การปรับเปลี่ยนสูตรยาข้อใดเหมาะสมและปลอดภัยที่สุดเพื่อป้องกันภาวะกล้ามเนื้อลายสลาย (Rhabdomyolysis)</t>
        </is>
      </c>
      <c r="D156" s="186" t="n"/>
      <c r="E156" s="186" t="inlineStr">
        <is>
          <t>สั่งจ่าย Gemfibrozil ร่วมกับ Simvastatin 40 mg ตามเดิม</t>
        </is>
      </c>
      <c r="F156" s="186" t="inlineStr">
        <is>
          <t>เปลี่ยนจาก Gemfibrozil เป็น Fenofibrate เมื่อจำเป็นต้องใช้ร่วมกับยาสแตติน</t>
        </is>
      </c>
      <c r="G156" s="186" t="inlineStr">
        <is>
          <t>เพิ่มขนาดยา Simvastatin เป็น 80 mg ร่วมกับ Gemfibrozil</t>
        </is>
      </c>
      <c r="H156" s="186" t="inlineStr">
        <is>
          <t>ให้หยุดยาทั้งหมดแล้วให้ผู้ป่วยดื่มน้ำมันปลาขนาดสูงแทน</t>
        </is>
      </c>
      <c r="I156" s="188" t="inlineStr">
        <is>
          <t>สั่งจ่าย Gemfibrozil ร่วมกับเพิ่มยาแก้ปวด NSAIDs</t>
        </is>
      </c>
      <c r="J156" s="185" t="n">
        <v>2</v>
      </c>
      <c r="K156" s="186" t="inlineStr">
        <is>
          <t>✅ คำตอบที่ถูกต้อง: ข้อ ข. เปลี่ยนจาก Gemfibrozil เป็น Fenofibrate เมื่อจำเป็นต้องใช้ร่วมกับยาสแตติน
🎯 ทำไมข้อนี้ถึงถูก:
- คำตอบที่ถูกต้อง: ข้อ ข. เปลี่ยนจาก Gemfibrozil เป็น Fenofibrate เมื่อจำเป็นต้องใช้ร่วมกับยาสแตติน
- ทำไมข้อนี้ถึงถูก: Gemfibrozil ยับยั้งเอนไซม์ OATP1B1 transporter และ glucuronidation ของ statins อย่างรุนแรง ทำให้ระดับ statin ในเลือดพุ่งสูงจนเกิด myopathy/rhabdomyolysis สูงกว่าการใช้ Fenofibrate ถึง 15 เท่า ดังนั้นหากจำเป็นต้องใช้ statin ร่วมกับ fibrate ต้องเลือกใช้ Fenofibrate เสมอ
🔍 ข้ออื่นผิดเพราะอะไร:
• ข้อ ก.: มีข้อห้ามใช้เด็ดขาด (Contraindicated) เนื่องจากเสี่ยงต่อ rhabdomyolysis และไตวายเฉียบพลัน
• ข้อ ค.: (เพิ่มขนาดยา Simvastatin เป็น 80 mg ร่วมกับ Gemfibrozil): ไม่ใช่คำตอบที่ถูกต้องตามแนวทางเวชปฏิบัติและหลักวิชาการทางเภสัชกรรมสำหรับกรณีนี้
• ข้อ ง.: น้ำมันปลาอย่างเดียวไม่เพียงพอในการรักษา secondary prevention ของ CAD
• ข้อ จ.: NSAIDs ยิ่งเพิ่มความเสี่ยงต่อไตวาย</t>
        </is>
      </c>
      <c r="L156" s="186" t="n"/>
      <c r="M156" s="186" t="inlineStr">
        <is>
          <t>2. Cardiovascular</t>
        </is>
      </c>
      <c r="N156" s="186" t="inlineStr">
        <is>
          <t>Dyslipidemias</t>
        </is>
      </c>
      <c r="O156" s="185" t="inlineStr">
        <is>
          <t>Clinic</t>
        </is>
      </c>
      <c r="P156" s="186" t="inlineStr">
        <is>
          <t>รุ่น RxCU83</t>
        </is>
      </c>
      <c r="Q156" s="185" t="inlineStr">
        <is>
          <t>แบบฝึกหัด</t>
        </is>
      </c>
      <c r="R156" s="185" t="inlineStr">
        <is>
          <t>Quiz เตรียมสอบ CC1 RxCU83</t>
        </is>
      </c>
      <c r="S156" s="185" t="n"/>
    </row>
    <row r="157" ht="24" customHeight="1" s="49">
      <c r="A157" s="187" t="n">
        <v>155</v>
      </c>
      <c r="B157" s="186" t="n"/>
      <c r="C157" s="186" t="inlineStr">
        <is>
          <t>ยากลุ่ม Statins (เช่น Simvastatin, Atorvastatin) สามารถลดระดับไขมันคอเลสเตอรอลในเลือดได้อย่างมีประสิทธิภาพผ่านกลไกใด</t>
        </is>
      </c>
      <c r="D157" s="186" t="n"/>
      <c r="E157" s="186" t="inlineStr">
        <is>
          <t>ยับยั้งเอนไซม์ HMG-CoA reductase ขัดขวางการสังเคราะห์คอเลสเตอรอลในตับ ส่งผลให้เซลล์ตับเพิ่มการสร้างตัวรับ LDL receptor บนผิวเซลล์เพื่อดึงไขมัน LDL-C จากกระแสเลือดเข้าสู่เซลล์มากขึ้น</t>
        </is>
      </c>
      <c r="F157" s="186" t="inlineStr">
        <is>
          <t>ยับยั้งการดูดซึมไขมันคอเลสเตอรอลที่เยื่อบุลำไส้เล็กผ่านโปรตีน NPC1L1</t>
        </is>
      </c>
      <c r="G157" s="186" t="inlineStr">
        <is>
          <t>จับกับกรดน้ำดีในทางเดินอาหารแล้วขับออกทางอุจจาระ</t>
        </is>
      </c>
      <c r="H157" s="186" t="inlineStr">
        <is>
          <t>กระตุ้นเอนไซม์ Lipoprotein lipase (LPL) เพื่อย่อยสลายไตรกลีเซอไรด์</t>
        </is>
      </c>
      <c r="I157" s="188" t="inlineStr">
        <is>
          <t>ยับยั้งเอนไซม์ PCSK9 ในกระแสเลือด</t>
        </is>
      </c>
      <c r="J157" s="185" t="n">
        <v>1</v>
      </c>
      <c r="K157" s="186" t="inlineStr">
        <is>
          <t>✅ คำตอบที่ถูกต้อง: ข้อ ก. ยับยั้งเอนไซม์ HMG-CoA reductase ขัดขวางการสังเคราะห์คอเลสเตอรอลในตับ ส่งผลให้เซลล์ตับเพิ่มการสร้างตัวรับ LDL receptor บนผิวเซลล์เพื่อดึงไขมัน LDL-C จากกระแสเลือดเข้าสู่เซลล์มากขึ้น
🎯 ทำไมข้อนี้ถึงถูก:
- คำตอบที่ถูกต้อง: ข้อ ก. ยับยั้งเอนไซม์ HMG-CoA reductase ขัดขวางการสังเคราะห์คอเลสเตอรอลในตับ ส่งผลให้เซลล์ตับเพิ่มการสร้างตัวรับ LDL receptor บนผิวเซลล์เพื่อดึงไขมัน LDL-C จากกระแสเลือดเข้าสู่เซลล์มากขึ้น
- ทำไมข้อนี้ถึงถูก: Statins เป็น competitive inhibitor ของ rate-limiting enzyme: HMG-CoA reductase ทำให้ intracellular cholesterol ในตับลดลง เซลล์ตับจึง up-regulate LDL receptors ขึ้นมาบนผิวเซลล์จำนวนมาก ช่วยจับและกำจัด circulating LDL-C ออกจากกระแสเลือด
🔍 ข้ออื่นผิดเพราะอะไร:
• ข้อ ข.: เป็นกลไกของยา Ezetimibe
• ข้อ ค.: เป็นกลไกของยากลุ่ม Bile acid sequestrants (เช่น Cholestyramine)
• ข้อ ง.: เป็นกลไกของยากลุ่ม Fibrates
• ข้อ จ.: เป็นกลไกของยากลุ่ม PCSK9 inhibitors (เช่น Evolocumab)</t>
        </is>
      </c>
      <c r="L157" s="186" t="n"/>
      <c r="M157" s="186" t="inlineStr">
        <is>
          <t>2. Cardiovascular</t>
        </is>
      </c>
      <c r="N157" s="186" t="inlineStr">
        <is>
          <t>Dyslipidemias</t>
        </is>
      </c>
      <c r="O157" s="185" t="inlineStr">
        <is>
          <t>Clinic</t>
        </is>
      </c>
      <c r="P157" s="186" t="inlineStr">
        <is>
          <t>รุ่น RxCU83</t>
        </is>
      </c>
      <c r="Q157" s="185" t="inlineStr">
        <is>
          <t>แบบฝึกหัด</t>
        </is>
      </c>
      <c r="R157" s="185" t="inlineStr">
        <is>
          <t>Quiz เตรียมสอบ CC1 RxCU83</t>
        </is>
      </c>
      <c r="S157" s="185" t="n"/>
    </row>
    <row r="158" ht="24" customHeight="1" s="49">
      <c r="A158" s="187" t="n">
        <v>156</v>
      </c>
      <c r="B158" s="186" t="n"/>
      <c r="C158" s="186" t="inlineStr">
        <is>
          <t>ข้อใดต่อไปนี้ ไม่ใช่ ฤทธิ์ที่เป็นประโยชน์เพิ่มเติมของยากลุ่ม Statins ต่อระบบหลอดเลือดและหัวใจนอกเหนือจากการลดไขมัน (Pleiotropic effects of Statins)</t>
        </is>
      </c>
      <c r="D158" s="186" t="n"/>
      <c r="E158" s="186" t="inlineStr">
        <is>
          <t>ช่วยฟื้นฟูและปรับปรุงการทำงานของเซลล์เยื่อบุหลอดเลือด (Improvement of endothelial function) ผ่านการเพิ่ม Nitric Oxide</t>
        </is>
      </c>
      <c r="F158" s="186" t="inlineStr">
        <is>
          <t>ช่วยเพิ่มความคงตัวของคราบไขมันในหลอดเลือด (Plaque stabilization) ป้องกันการแตกของคราบพลัค</t>
        </is>
      </c>
      <c r="G158" s="186" t="inlineStr">
        <is>
          <t>มีฤทธิ์ต้านการอักเสบและลดระดับ high-sensitivity C-reactive protein (hs-CRP)</t>
        </is>
      </c>
      <c r="H158" s="186" t="inlineStr">
        <is>
          <t>มีฤทธิ์ขับปัสสาวะและลดระดับกรดยูริกในเลือดอย่างรวดเร็ว</t>
        </is>
      </c>
      <c r="I158" s="188" t="inlineStr">
        <is>
          <t>มีฤทธิ์ต้านการเกิดลิ่มเลือดและลดการเกาะกลุ่มของเกล็ดเลือด (Antithrombotic properties)</t>
        </is>
      </c>
      <c r="J158" s="185" t="n">
        <v>4</v>
      </c>
      <c r="K158" s="186" t="inlineStr">
        <is>
          <t>✅ คำตอบที่ถูกต้อง: ข้อ ง. มีฤทธิ์ขับปัสสาวะและลดระดับกรดยูริกในเลือดอย่างรวดเร็ว
🎯 ทำไมข้อนี้ถึงถูก:
- คำตอบที่ถูกต้อง: ข้อ ง. มีฤทธิ์ขับปัสสาวะและลดระดับกรดยูริกในเลือดอย่างรวดเร็ว
- ทำไมข้อนี้ถึงถูก: Pleiotropic effects ของ Statins ที่ได้รับการยอมรับอย่างกว้างขวาง ได้แก่ การเพิ่ม endothelial NO, การทำให้ plaque มี fibrous cap หนาขึ้นคงตัว, การลดการอักเสบในผนังหลอดเลือด และลดการแข็งตัวของเลือด โดย Statins ไม่มีฤทธิ์ขับปัสสาวะหรือลดกรดยูริก
🔍 ข้ออื่นผิดเพราะอะไร:
• ข้อ ก.: ล้วนเป็น Pleiotropic effects ที่สำคัญของยากลุ่ม Statins
• ข้อ ข.: (ช่วยเพิ่มความคงตัวของคราบไขมันในหลอดเลือด (Plaque stabilization) ป้องกันการแตกของคราบพลัค): ไม่ใช่คำตอบที่ถูกต้องตามแนวทางเวชปฏิบัติและหลักวิชาการทางเภสัชกรรมสำหรับกรณีนี้
• ข้อ ค.: (มีฤทธิ์ต้านการอักเสบและลดระดับ high-sensitivity C-reactive protein (hs-CRP)): ไม่ใช่คำตอบที่ถูกต้องตามแนวทางเวชปฏิบัติและหลักวิชาการทางเภสัชกรรมสำหรับกรณีนี้
• ข้อ จ.: (มีฤทธิ์ต้านการเกิดลิ่มเลือดและลดการเกาะกลุ่มของเกล็ดเลือด (Antithrombotic properties)): ไม่ใช่คำตอบที่ถูกต้องตามแนวทางเวชปฏิบัติและหลักวิชาการทางเภสัชกรรมสำหรับกรณีนี้</t>
        </is>
      </c>
      <c r="L158" s="186" t="n"/>
      <c r="M158" s="186" t="inlineStr">
        <is>
          <t>2. Cardiovascular</t>
        </is>
      </c>
      <c r="N158" s="186" t="inlineStr">
        <is>
          <t>Dyslipidemias</t>
        </is>
      </c>
      <c r="O158" s="185" t="inlineStr">
        <is>
          <t>Clinic</t>
        </is>
      </c>
      <c r="P158" s="186" t="inlineStr">
        <is>
          <t>รุ่น RxCU83</t>
        </is>
      </c>
      <c r="Q158" s="185" t="inlineStr">
        <is>
          <t>แบบฝึกหัด</t>
        </is>
      </c>
      <c r="R158" s="185" t="inlineStr">
        <is>
          <t>Quiz เตรียมสอบ CC1 RxCU83</t>
        </is>
      </c>
      <c r="S158" s="185" t="n"/>
    </row>
    <row r="159" ht="24" customHeight="1" s="49">
      <c r="A159" s="187" t="n">
        <v>157</v>
      </c>
      <c r="B159" s="186" t="n"/>
      <c r="C159" s="186" t="inlineStr">
        <is>
          <t>หากผู้ป่วยจำเป็นต้องได้รับยาที่มีฤทธิ์ยับยั้งเอนไซม์ CYP3A4 อย่างรุนแรง (เช่น Clarithromycin, Ketoconazole, หรือ Ritonavir) ยากลุ่ม Statin ในข้อใดที่ปลอดภัยและเกิดอันตรกิริยาระหว่างยาน้อยที่สุดเนื่องจากไม่ผ่าน CYP3A4</t>
        </is>
      </c>
      <c r="D159" s="186" t="n"/>
      <c r="E159" s="186" t="inlineStr">
        <is>
          <t>Simvastatin</t>
        </is>
      </c>
      <c r="F159" s="186" t="inlineStr">
        <is>
          <t>Lovastatin</t>
        </is>
      </c>
      <c r="G159" s="186" t="inlineStr">
        <is>
          <t>Atorvastatin</t>
        </is>
      </c>
      <c r="H159" s="186" t="inlineStr">
        <is>
          <t>Rosuvastatin (หรือ Pravastatin, Pitavastatin)</t>
        </is>
      </c>
      <c r="I159" s="188" t="inlineStr">
        <is>
          <t>ทุกตัวได้รับผลกระทบเท่ากันหมด</t>
        </is>
      </c>
      <c r="J159" s="185" t="n">
        <v>4</v>
      </c>
      <c r="K159" s="186" t="inlineStr">
        <is>
          <t>✅ คำตอบที่ถูกต้อง: ข้อ ง. Rosuvastatin (หรือ Pravastatin, Pitavastatin)
🎯 ทำไมข้อนี้ถึงถูก:
- คำตอบที่ถูกต้อง: ข้อ ง. Rosuvastatin (หรือ Pravastatin, Pitavastatin)
- ทำไมข้อนี้ถึงถูก: Simvastatin, Lovastatin และ Atorvastatin ถูกเมแทบอไลซ์หลักผ่านเอนไซม์ CYP3A4 ในขณะที่ Rosuvastatin ผ่าน CYP2C9 เพียงเล็กน้อย และ Pravastatin ถูกกำจัดผ่าน sulfation ขับออกทางไต ไม่ผ่าน CYP450 จึงมีความปลอดภัยสูงต่ออันตรกิริยาผ่าน CYP3A4
🔍 ข้ออื่นผิดเพราะอะไร:
• ข้อ ก.: มีข้อห้ามใช้เด็ดขาดร่วมกับ potent CYP3A4 inhibitors
• ข้อ ข.: (Lovastatin): ไม่ใช่คำตอบที่ถูกต้องตามแนวทางเวชปฏิบัติและหลักวิชาการทางเภสัชกรรมสำหรับกรณีนี้
• ข้อ ค.: Atorvastatin ผ่าน CYP3A4 ต้องจำกัดขนาดยา
• ข้อ จ.: เส้นทางเมแทบอลิซึมของสแตตินแต่ละตัวมีความแตกต่างกัน</t>
        </is>
      </c>
      <c r="L159" s="186" t="n"/>
      <c r="M159" s="186" t="inlineStr">
        <is>
          <t>2. Cardiovascular</t>
        </is>
      </c>
      <c r="N159" s="186" t="inlineStr">
        <is>
          <t>Dyslipidemias</t>
        </is>
      </c>
      <c r="O159" s="185" t="inlineStr">
        <is>
          <t>Clinic</t>
        </is>
      </c>
      <c r="P159" s="186" t="inlineStr">
        <is>
          <t>รุ่น RxCU83</t>
        </is>
      </c>
      <c r="Q159" s="185" t="inlineStr">
        <is>
          <t>แบบฝึกหัด</t>
        </is>
      </c>
      <c r="R159" s="185" t="inlineStr">
        <is>
          <t>Quiz เตรียมสอบ CC1 RxCU83</t>
        </is>
      </c>
      <c r="S159" s="185" t="n"/>
    </row>
    <row r="160" ht="24" customHeight="1" s="49">
      <c r="A160" s="187" t="n">
        <v>158</v>
      </c>
      <c r="B160" s="186" t="inlineStr">
        <is>
          <t>ผู้ป่วยที่รับประทานยาสแตตินบ่นว่ามีอาการปวดเมื่อยกล้ามเนื้อสะโพกและต้นขาทั้งสองข้างอย่างมาก ปัสสาวะมีสีโค้ก ตรวจระดับเอนไซม์ Creatine Kinase (CK) พบว่าสูงกว่า 10 เท่าของค่าบนปกติ (CK &gt; 10x ULN)</t>
        </is>
      </c>
      <c r="C160" s="186" t="inlineStr">
        <is>
          <t>การจัดการข้อใดถูกต้องที่สุด</t>
        </is>
      </c>
      <c r="D160" s="186" t="n"/>
      <c r="E160" s="186" t="inlineStr">
        <is>
          <t>สั่งให้ผู้ป่วยหยุดยาสแตตินทันที และส่งตรวจประเมินภาวะ Rhabdomyolysis และการทำงานของไตอย่างเร่งด่วน</t>
        </is>
      </c>
      <c r="F160" s="186" t="inlineStr">
        <is>
          <t>เพิ่มขนาดยาสแตตินเป็นสองเท่า</t>
        </is>
      </c>
      <c r="G160" s="186" t="inlineStr">
        <is>
          <t>แนะนำให้ผู้ป่วยไปออกกำลังกายหนักๆ เพื่อคลายกล้ามเนื้อ</t>
        </is>
      </c>
      <c r="H160" s="186" t="inlineStr">
        <is>
          <t>ให้รับประทานยาเดิมต่อไปพร้อมกับยาแก้ปวด NSAIDs</t>
        </is>
      </c>
      <c r="I160" s="188" t="inlineStr">
        <is>
          <t>ไม่ต้องทำอะไร เป็นอาการข้างเคียงปกติ</t>
        </is>
      </c>
      <c r="J160" s="185" t="n">
        <v>1</v>
      </c>
      <c r="K160" s="186" t="inlineStr">
        <is>
          <t>✅ คำตอบที่ถูกต้อง: ข้อ ก. สั่งให้ผู้ป่วยหยุดยาสแตตินทันที และส่งตรวจประเมินภาวะ Rhabdomyolysis และการทำงานของไตอย่างเร่งด่วน
🎯 ทำไมข้อนี้ถึงถูก:
- คำตอบที่ถูกต้อง: ข้อ ก. สั่งให้ผู้ป่วยหยุดยาสแตตินทันที และส่งตรวจประเมินภาวะ Rhabdomyolysis และการทำงานของไตอย่างเร่งด่วน
- ทำไมข้อนี้ถึงถูก: อาการปวดกล้ามเนื้อรุนแรงร่วมกับปัสสาวะสีโค้ก (Myoglobinuria) และระดับ CK &gt; 10 เท่า บ่งชี้ถึงภาวะ Rhabdomyolysis ซึ่งต้องหยุดยาสแตตินทันที ให้สารน้ำ IV hydration อย่างเต็มที่ และติดตาม Scr เพื่อป้องกัน Acute kidney injury
🔍 ข้ออื่นผิดเพราะอะไร:
• ข้อ ข.: การเพิ่มยาจะทำให้ไตวายและหัวใจหยุดเต้นจาก hyperkalemia เสียชีวิตได้
• ข้อ ค.: การออกกำลังกายจะยิ่งเร่งการสลายของเส้นใยกล้ามเนื้อ
• ข้อ ง.: NSAIDs เพิ่มพิษต่อไตอย่างรุนแรงในภาวะ myoglobinuria
• ข้อ จ.: เป็นภาวะฉุกเฉินทางการแพทย์ที่อันตรายถึงชีวิต</t>
        </is>
      </c>
      <c r="L160" s="186" t="n"/>
      <c r="M160" s="186" t="inlineStr">
        <is>
          <t>2. Cardiovascular</t>
        </is>
      </c>
      <c r="N160" s="186" t="inlineStr">
        <is>
          <t>Dyslipidemias</t>
        </is>
      </c>
      <c r="O160" s="185" t="inlineStr">
        <is>
          <t>Clinic</t>
        </is>
      </c>
      <c r="P160" s="186" t="inlineStr">
        <is>
          <t>รุ่น RxCU83</t>
        </is>
      </c>
      <c r="Q160" s="185" t="inlineStr">
        <is>
          <t>แบบฝึกหัด</t>
        </is>
      </c>
      <c r="R160" s="185" t="inlineStr">
        <is>
          <t>Quiz เตรียมสอบ CC1 RxCU83</t>
        </is>
      </c>
      <c r="S160" s="185" t="n"/>
    </row>
    <row r="161" ht="24" customHeight="1" s="49">
      <c r="A161" s="187" t="n">
        <v>159</v>
      </c>
      <c r="B161" s="186" t="n"/>
      <c r="C161" s="186" t="inlineStr">
        <is>
          <t>ข้อใดกล่าวถูกต้องเกี่ยวกับกลไกการออกฤทธิ์ทางสรีรวิทยาของยากลุ่ม Cardiac glycosides (Digoxin) ในการรักษาภาวะหัวใจเต้นผิดจังหวะและหัวใจล้มเหลว</t>
        </is>
      </c>
      <c r="D161" s="186" t="n"/>
      <c r="E161" s="186" t="inlineStr">
        <is>
          <t>ออกฤทธิ์ยับยั้งเอนไซม์ Na+/K+ ATPase pump ที่เยื่อหุ้มเซลล์กล้ามเนื้อหัวใจ ส่งผลให้ระดับโซเดียมในเซลล์เพิ่มขึ้น ชะลอการทำงานของ Na+/Ca2+ exchanger ทำให้แคลเซียมสะสมในเซลล์มากขึ้น จึงเพิ่มแรงบีบตัวของกล้ามเนื้อหัวใจ (Positive inotropic effect)</t>
        </is>
      </c>
      <c r="F161" s="186" t="inlineStr">
        <is>
          <t>ออกฤทธิ์เร่งการนำกระแสประสาทผ่าน AV node ให้เร็วขึ้น</t>
        </is>
      </c>
      <c r="G161" s="186" t="inlineStr">
        <is>
          <t>ขับโพแทสเซียมออกจากร่างกายทางไตอย่างรวดเร็ว</t>
        </is>
      </c>
      <c r="H161" s="186" t="inlineStr">
        <is>
          <t>ลดอัตราการรอดชีวิตในผู้ป่วยหัวใจล้มเหลวทุกราย</t>
        </is>
      </c>
      <c r="I161" s="188" t="inlineStr">
        <is>
          <t>ยับยั้งการทำงานของระบบประสาทพาราซิมพาเทติก</t>
        </is>
      </c>
      <c r="J161" s="185" t="n">
        <v>1</v>
      </c>
      <c r="K161" s="186" t="inlineStr">
        <is>
          <t>✅ คำตอบที่ถูกต้อง: ข้อ ก. ออกฤทธิ์ยับยั้งเอนไซม์ Na+/K+ ATPase pump ที่เยื่อหุ้มเซลล์กล้ามเนื้อหัวใจ ส่งผลให้ระดับโซเดียมในเซลล์เพิ่มขึ้น ชะลอการทำงานของ Na+/Ca2+ exchanger ทำให้แคลเซียมสะสมในเซลล์มากขึ้น จึงเพิ่มแรงบีบตัวของกล้ามเนื้อหัวใจ (Positive inotropic effect)
🎯 ทำไมข้อนี้ถึงถูก:
- คำตอบที่ถูกต้อง: ข้อ ก. ออกฤทธิ์ยับยั้งเอนไซม์ Na+/K+ ATPase pump ที่เยื่อหุ้มเซลล์กล้ามเนื้อหัวใจ ส่งผลให้ระดับโซเดียมในเซลล์เพิ่มขึ้น ชะลอการทำงานของ Na+/Ca2+ exchanger ทำให้แคลเซียมสะสมในเซลล์มากขึ้น จึงเพิ่มแรงบีบตัวของกล้ามเนื้อหัวใจ (Positive inotropic effect)
- ทำไมข้อนี้ถึงถูก: Digoxin บล็อก Na+/K+ ATPase เพิ่ม intracellular Na+ ส่งผลให้ Na+/Ca2+ exchanger นำ Ca2+ ออกจากเซลล์ได้น้อยลง แคลเซียมสะสมใน Sarcoplasmic reticulum มากขึ้น เพิ่ม contractility และมี vagomimetic effect ชะลอ AV nodal conduction
🔍 ข้ออื่นผิดเพราะอะไร:
• ข้อ ข.: ยามีฤทธิ์ชะลอการนำไฟฟ้าผ่าน AV node (Negative dromotropic) ช่วยคุม ventricular rate ใน AF
• ข้อ ค.: ยาไม่ได้ขับโพแทสเซียมทางไต (แต่ภาวะ hypokalemia จะเพิ่มพิษของ digoxin)
• ข้อ ง.: (ลดอัตราการรอดชีวิตในผู้ป่วยหัวใจล้มเหลวทุกราย): ไม่ใช่คำตอบที่ถูกต้องตามแนวทางเวชปฏิบัติและหลักวิชาการทางเภสัชกรรมสำหรับกรณีนี้
• ข้อ จ.: ยาช่วยเพิ่ม parasympathetic (vagal) tone</t>
        </is>
      </c>
      <c r="L161" s="186" t="n"/>
      <c r="M161" s="186" t="inlineStr">
        <is>
          <t>2. Cardiovascular</t>
        </is>
      </c>
      <c r="N161" s="186" t="inlineStr">
        <is>
          <t>Heart failure</t>
        </is>
      </c>
      <c r="O161" s="185" t="inlineStr">
        <is>
          <t>Clinic</t>
        </is>
      </c>
      <c r="P161" s="186" t="inlineStr">
        <is>
          <t>รุ่น RxCU83</t>
        </is>
      </c>
      <c r="Q161" s="185" t="inlineStr">
        <is>
          <t>แบบฝึกหัด</t>
        </is>
      </c>
      <c r="R161" s="185" t="inlineStr">
        <is>
          <t>Quiz เตรียมสอบ CC1 RxCU83</t>
        </is>
      </c>
      <c r="S161" s="185" t="n"/>
    </row>
    <row r="162" ht="24" customHeight="1" s="49">
      <c r="A162" s="187" t="n">
        <v>160</v>
      </c>
      <c r="B162" s="186" t="n"/>
      <c r="C162" s="186" t="inlineStr">
        <is>
          <t>หากผู้ป่วยโรคหัวใจล้มเหลว (HFrEF) มีประวัติแพ้ยากลุ่ม ACE inhibitors รุนแรงแบบ Angioedema (ปากบวม หลอดลมบวม) และไม่สามารถใช้ยาในกลุ่ม ARBs ได้ ยาสูตรผสมในข้อใดที่แนะนำให้ใช้เป็นทางเลือกทดแทนเพื่อลดอัตราการเสียชีวิต</t>
        </is>
      </c>
      <c r="D162" s="186" t="n"/>
      <c r="E162" s="186" t="inlineStr">
        <is>
          <t>Hydralazine ร่วมกับ Isosorbide dinitrate (H-ISDN)</t>
        </is>
      </c>
      <c r="F162" s="186" t="inlineStr">
        <is>
          <t>Amlodipine ร่วมกับ Diltiazem</t>
        </is>
      </c>
      <c r="G162" s="186" t="inlineStr">
        <is>
          <t>Spironolactone เดี่ยวๆ ขนาดสูง</t>
        </is>
      </c>
      <c r="H162" s="186" t="inlineStr">
        <is>
          <t>Furosemide ร่วมกับ Hydrochlorothiazide</t>
        </is>
      </c>
      <c r="I162" s="188" t="inlineStr">
        <is>
          <t>Atenolol ร่วมกับ Digoxin</t>
        </is>
      </c>
      <c r="J162" s="185" t="n">
        <v>1</v>
      </c>
      <c r="K162" s="186" t="inlineStr">
        <is>
          <t>✅ คำตอบที่ถูกต้อง: ข้อ ก. Hydralazine ร่วมกับ Isosorbide dinitrate (H-ISDN)
🎯 ทำไมข้อนี้ถึงถูก:
- คำตอบที่ถูกต้อง: ข้อ ก. Hydralazine ร่วมกับ Isosorbide dinitrate (H-ISDN)
- ทำไมข้อนี้ถึงถูก: ในผู้ป่วย HFrEF ที่มีข้อห้ามใช้ทั้ง ACEIs และ ARBs (เช่น angioedema) หรือในชาวแอฟริกันอเมริกัน แนะนำให้ใช้สูตรผสม Hydralazine (ขยายหลอดเลือดแดงลด afterload) ร่วมกับ Isosorbide dinitrate (ขยายหลอดเลือดดำลด preload) ซึ่งมีผลการศึกษา V-HeFT และ A-HeFT รับรองว่าช่วยลดอัตราการเสียชีวิตได้
🔍 ข้ออื่นผิดเพราะอะไร:
• ข้อ ข.: Diltiazem กดการทำงานของหัวใจ ห้ามใช้ใน HFrEF
• ข้อ ค.: ยาขับปัสสาวะไม่สามารถทดแทนการยับยั้ง neurohormonal pathway ได้อย่างสมบูรณ์
• ข้อ ง.: (Furosemide ร่วมกับ Hydrochlorothiazide): ไม่ใช่คำตอบที่ถูกต้องตามแนวทางเวชปฏิบัติและหลักวิชาการทางเภสัชกรรมสำหรับกรณีนี้
• ข้อ จ.: Atenolol ไม่มีข้อบ่งใช้ลดการเสียชีวิตใน HFrEF</t>
        </is>
      </c>
      <c r="L162" s="186" t="n"/>
      <c r="M162" s="186" t="inlineStr">
        <is>
          <t>2. Cardiovascular</t>
        </is>
      </c>
      <c r="N162" s="186" t="inlineStr">
        <is>
          <t>Heart failure</t>
        </is>
      </c>
      <c r="O162" s="185" t="inlineStr">
        <is>
          <t>Clinic</t>
        </is>
      </c>
      <c r="P162" s="186" t="inlineStr">
        <is>
          <t>รุ่น RxCU83</t>
        </is>
      </c>
      <c r="Q162" s="185" t="inlineStr">
        <is>
          <t>แบบฝึกหัด</t>
        </is>
      </c>
      <c r="R162" s="185" t="inlineStr">
        <is>
          <t>Quiz เตรียมสอบ CC1 RxCU83</t>
        </is>
      </c>
      <c r="S162" s="185" t="n"/>
    </row>
    <row r="163" ht="24" customHeight="1" s="49">
      <c r="A163" s="187" t="n">
        <v>161</v>
      </c>
      <c r="B163" s="186" t="n"/>
      <c r="C163" s="186" t="inlineStr">
        <is>
          <t>ยาลดความดันโลหิตในกลุ่มใดที่มี ข้อห้ามใช้ในการเริ่มยาใหม่หรือปรับเพิ่มขนาดยา ในผู้ป่วยที่มีภาวะหัวใจล้มเหลวกำเริบเฉียบพลันและมีน้ำท่วมปอด (Acute decompensated heart failure with volume overload / pulmonary edema)</t>
        </is>
      </c>
      <c r="D163" s="186" t="n"/>
      <c r="E163" s="186" t="inlineStr">
        <is>
          <t>ยาขับปัสสาวะ Loop diuretics (Furosemide)</t>
        </is>
      </c>
      <c r="F163" s="186" t="inlineStr">
        <is>
          <t>ยาในกลุ่ม Beta-blockers (เช่น Carvedilol, Bisoprolol)</t>
        </is>
      </c>
      <c r="G163" s="186" t="inlineStr">
        <is>
          <t>ยาในกลุ่ม ACE inhibitors</t>
        </is>
      </c>
      <c r="H163" s="186" t="inlineStr">
        <is>
          <t>ยา Nitrate ทางหลอดเลือดดำ</t>
        </is>
      </c>
      <c r="I163" s="188" t="inlineStr">
        <is>
          <t>ยาขยายหลอดเลือด Sodium nitroprusside</t>
        </is>
      </c>
      <c r="J163" s="185" t="n">
        <v>2</v>
      </c>
      <c r="K163" s="186" t="inlineStr">
        <is>
          <t>✅ คำตอบที่ถูกต้อง: ข้อ ข. ยาในกลุ่ม Beta-blockers (เช่น Carvedilol, Bisoprolol)
🎯 ทำไมข้อนี้ถึงถูก:
- คำตอบที่ถูกต้อง: ข้อ ข. ยาในกลุ่ม Beta-blockers (เช่น Carvedilol, Bisoprolol)
- ทำไมข้อนี้ถึงถูก: ในระยะ acute decompensated heart failure ที่มีน้ำคั่งและน้ำท่วมปอด กล้ามเนื้อหัวใจต้องการ sympathetic drive ในการประคับประคอง cardiac output การเริ่มยาหรือเพิ่มยา Beta-blocker ในระยะนี้จะกดแรงบีบตัวของหัวใจ (Negative inotrope) ทำให้เกิด cardiogenic shock ได้ ต้องรอให้ผู้ป่วย euvolemic ก่อนจึงค่อยเริ่มยา
🔍 ข้ออื่นผิดเพราะอะไร:
• ข้อ ก.: Furosemide เป็นยาหลักอันดับแรกในการขับน้ำส่วนเกิน
• ข้อ ค.: ช่วยลด preload และ afterload ลดความดันในปอด
• ข้อ ง.: (ยา Nitrate ทางหลอดเลือดดำ): ไม่ใช่คำตอบที่ถูกต้องตามแนวทางเวชปฏิบัติและหลักวิชาการทางเภสัชกรรมสำหรับกรณีนี้
• ข้อ จ.: (ยาขยายหลอดเลือด Sodium nitroprusside): ไม่ใช่คำตอบที่ถูกต้องตามแนวทางเวชปฏิบัติและหลักวิชาการทางเภสัชกรรมสำหรับกรณีนี้</t>
        </is>
      </c>
      <c r="L163" s="186" t="n"/>
      <c r="M163" s="186" t="inlineStr">
        <is>
          <t>2. Cardiovascular</t>
        </is>
      </c>
      <c r="N163" s="186" t="inlineStr">
        <is>
          <t>Heart failure</t>
        </is>
      </c>
      <c r="O163" s="185" t="inlineStr">
        <is>
          <t>Clinic</t>
        </is>
      </c>
      <c r="P163" s="186" t="inlineStr">
        <is>
          <t>รุ่น RxCU83</t>
        </is>
      </c>
      <c r="Q163" s="185" t="inlineStr">
        <is>
          <t>แบบฝึกหัด</t>
        </is>
      </c>
      <c r="R163" s="185" t="inlineStr">
        <is>
          <t>Quiz เตรียมสอบ CC1 RxCU83</t>
        </is>
      </c>
      <c r="S163" s="185" t="n"/>
    </row>
    <row r="164" ht="24" customHeight="1" s="49">
      <c r="A164" s="187" t="n">
        <v>162</v>
      </c>
      <c r="B164" s="186" t="inlineStr">
        <is>
          <t>ผู้ป่วยโรคหัวใจเต้นผิดจังหวะได้รับยา Amiodarone ต่อเนื่องเป็นเวลา 1 ปี</t>
        </is>
      </c>
      <c r="C164" s="186" t="inlineStr">
        <is>
          <t>ข้อใดคืออวัยวะสำคัญที่ต้องได้รับการตรวจติดตามทางห้องปฏิบัติการเพื่อเฝ้าระวังความเป็นพิษสะสมระยะยาวของยาตัวนี้</t>
        </is>
      </c>
      <c r="D164" s="186" t="n"/>
      <c r="E164" s="186" t="inlineStr">
        <is>
          <t>การทำงานของต่อมไทรอยด์ (Free T4, TSH) เนื่องจากยามีส่วนประกอบของไอโอดีนโมเลกุลสูง</t>
        </is>
      </c>
      <c r="F164" s="186" t="inlineStr">
        <is>
          <t>การตรวจภาพถ่ายรังสีปอดและการทดสอบสมรรถภาพปอด (CXR, DLCO) เพื่อเฝ้าระวัง Pulmonary fibrosis</t>
        </is>
      </c>
      <c r="G164" s="186" t="inlineStr">
        <is>
          <t>การทำงานของตับ (Liver function test: AST, ALT)</t>
        </is>
      </c>
      <c r="H164" s="186" t="inlineStr">
        <is>
          <t>การตรวจตาโดยจักษุแพทย์เพื่อตรวจ Corneal microdeposits และ Optic neuropathy</t>
        </is>
      </c>
      <c r="I164" s="188" t="inlineStr">
        <is>
          <t>ถูกทุกข้อ</t>
        </is>
      </c>
      <c r="J164" s="185" t="n">
        <v>5</v>
      </c>
      <c r="K164" s="186" t="inlineStr">
        <is>
          <t>✅ คำตอบที่ถูกต้อง: ข้อ จ. ถูกทุกข้อ
🎯 ทำไมข้อนี้ถึงถูก:
- คำตอบที่ถูกต้อง: ข้อ จ. ถูกทุกข้อ
- ทำไมข้อนี้ถึงถูก: Amiodarone มีโครงสร้างคล้ายฮอร์โมนไทรอยด์และมีไอโอดีนสูง (ทำให้เกิดทั้ง Hypo- หรือ Hyperthyroidism), มีพิษสะสมที่ปอด (Pulmonary toxicity/fibrosis ถึงแก่ชีวิตได้), พิษต่อตับ และสะสมในกระจกตา จึงต้องตรวจติดตามทุกระบบอย่างสม่ำเสมอ
🔍 ข้ออื่นผิดเพราะอะไร:
• ข้อ ก.: ถึง ง. ล้วนเป็นอวัยวะเป้าหมายสำคัญของความเป็นพิษจาก Amiodarone
• ข้อ ข.: (การตรวจภาพถ่ายรังสีปอดและการทดสอบสมรรถภาพปอด (CXR, DLCO) เพื่อเฝ้าระวัง Pulmonary fibrosis): ไม่ใช่คำตอบที่ถูกต้องตามแนวทางเวชปฏิบัติและหลักวิชาการทางเภสัชกรรมสำหรับกรณีนี้
• ข้อ ค.: (การทำงานของตับ (Liver function test: AST, ALT)): ไม่ใช่คำตอบที่ถูกต้องตามแนวทางเวชปฏิบัติและหลักวิชาการทางเภสัชกรรมสำหรับกรณีนี้
• ข้อ ง.: (การตรวจตาโดยจักษุแพทย์เพื่อตรวจ Corneal microdeposits และ Optic neuropathy): ไม่ใช่คำตอบที่ถูกต้องตามแนวทางเวชปฏิบัติและหลักวิชาการทางเภสัชกรรมสำหรับกรณีนี้</t>
        </is>
      </c>
      <c r="L164" s="186" t="n"/>
      <c r="M164" s="186" t="inlineStr">
        <is>
          <t>2. Cardiovascular</t>
        </is>
      </c>
      <c r="N164" s="186" t="inlineStr">
        <is>
          <t>Arrhythmia</t>
        </is>
      </c>
      <c r="O164" s="185" t="inlineStr">
        <is>
          <t>Clinic</t>
        </is>
      </c>
      <c r="P164" s="186" t="inlineStr">
        <is>
          <t>รุ่น RxCU83</t>
        </is>
      </c>
      <c r="Q164" s="185" t="inlineStr">
        <is>
          <t>แบบฝึกหัด</t>
        </is>
      </c>
      <c r="R164" s="185" t="inlineStr">
        <is>
          <t>Quiz เตรียมสอบ CC1 RxCU83</t>
        </is>
      </c>
      <c r="S164" s="185" t="n"/>
    </row>
    <row r="165" ht="24" customHeight="1" s="49">
      <c r="A165" s="187" t="n">
        <v>163</v>
      </c>
      <c r="B165" s="186" t="n"/>
      <c r="C165" s="186" t="inlineStr">
        <is>
          <t>หากผู้ป่วยโรคหลอดเลือดหัวใจ (CAD) หรือมีความเสี่ยงสูงต่อโรคหลอดเลือดหัวใจอุดตัน มีความจำเป็นต้องได้รับยาแก้ปวดกลุ่ม NSAIDs ในระยะสั้น ยา NSAID ตัวใดที่ถือว่ามีความปลอดภัยต่อระบบหัวใจและหลอดเลือดมากที่สุด (Lowest cardiovascular risk)</t>
        </is>
      </c>
      <c r="D165" s="186" t="n"/>
      <c r="E165" s="186" t="inlineStr">
        <is>
          <t>Celecoxib ขนาดสูง</t>
        </is>
      </c>
      <c r="F165" s="186" t="inlineStr">
        <is>
          <t>Etoricoxib</t>
        </is>
      </c>
      <c r="G165" s="186" t="inlineStr">
        <is>
          <t>Diclofenac</t>
        </is>
      </c>
      <c r="H165" s="186" t="inlineStr">
        <is>
          <t>Naproxen (ในขนาดไม่เกิน 500 mg วันละ 2 ครั้ง)</t>
        </is>
      </c>
      <c r="I165" s="188" t="inlineStr">
        <is>
          <t>Indomethacin</t>
        </is>
      </c>
      <c r="J165" s="185" t="n">
        <v>4</v>
      </c>
      <c r="K165" s="186" t="inlineStr">
        <is>
          <t>✅ คำตอบที่ถูกต้อง: ข้อ ง. Naproxen (ในขนาดไม่เกิน 500 mg วันละ 2 ครั้ง)
🎯 ทำไมข้อนี้ถึงถูก:
- คำตอบที่ถูกต้อง: ข้อ ง. Naproxen (ในขนาดไม่เกิน 500 mg วันละ 2 ครั้ง)
- ทำไมข้อนี้ถึงถูก: จากการศึกษาทางระบาดวิทยาและการทดลองทางคลินิก (เช่น PRECISION trial) พบว่า Naproxen มีคุณสมบัติยับยั้ง COX-1 ต่อเนื่องยาวนานใกล้เคียงกับ aspirin จึงไม่เพิ่มความเสี่ยงต่อ thrombotic cardiovascular events เมื่อเทียบกับ NSAIDs ตัวอื่น (แต่ต้องระวังผลข้างเคียงต่อทางเดินอาหาร)
🔍 ข้ออื่นผิดเพราะอะไร:
• ข้อ ก.: Selective COX-2 inhibitors ยับยั้ง PGI2 โดยไม่ยับยั้ง TXA2 เพิ่มความเสี่ยงต่อลิ่มเลือดอุดตันในหลอดเลือดหัวใจ
• ข้อ ข.: (Etoricoxib): ไม่ใช่คำตอบที่ถูกต้องตามแนวทางเวชปฏิบัติและหลักวิชาการทางเภสัชกรรมสำหรับกรณีนี้
• ข้อ ค.: Diclofenac มี cardiovascular risk สูงใกล้เคียงกับ COX-2 inhibitors
• ข้อ จ.: Indomethacin เพิ่มความดันโลหิตและเสี่ยงต่อโรคหัวใจ</t>
        </is>
      </c>
      <c r="L165" s="186" t="n"/>
      <c r="M165" s="186" t="inlineStr">
        <is>
          <t>2. Cardiovascular</t>
        </is>
      </c>
      <c r="N165" s="186" t="inlineStr">
        <is>
          <t>Ischemic heart disease</t>
        </is>
      </c>
      <c r="O165" s="185" t="inlineStr">
        <is>
          <t>Clinic</t>
        </is>
      </c>
      <c r="P165" s="186" t="inlineStr">
        <is>
          <t>รุ่น RxCU83</t>
        </is>
      </c>
      <c r="Q165" s="185" t="inlineStr">
        <is>
          <t>แบบฝึกหัด</t>
        </is>
      </c>
      <c r="R165" s="185" t="inlineStr">
        <is>
          <t>Quiz เตรียมสอบ CC1 RxCU83</t>
        </is>
      </c>
      <c r="S165" s="185" t="n"/>
    </row>
    <row r="166" ht="409.6" customHeight="1" s="49">
      <c r="A166" s="187" t="n">
        <v>164</v>
      </c>
      <c r="B166" s="186" t="inlineStr">
        <is>
          <t>ผู้ป่วยโรคกล้ามเนื้อหัวใจขาดเลือดเฉียบพลันที่ได้รับการใส่ขดลวดหลอดเลือดหัวใจ (PCI with Stent) ได้รับยา Clopidogrel ต่อมาตรวจพบว่าเป็น CYP2C19 Poor Metabolizer (มี loss-of-function allele เช่น 2 หรือ 3) ซึ่งทำให้ประสิทธิภาพของ Clopidogrel ลดลงอย่างมาก</t>
        </is>
      </c>
      <c r="C166" s="186" t="inlineStr">
        <is>
          <t>แพทย์ควรปรับเปลี่ยนยาต้านเกล็ดเลือดไปใช้ยาในข้อใดทดแทน</t>
        </is>
      </c>
      <c r="D166" s="186" t="n"/>
      <c r="E166" s="186" t="inlineStr">
        <is>
          <t>Ticagrelor หรือ Prasugrel</t>
        </is>
      </c>
      <c r="F166" s="186" t="inlineStr">
        <is>
          <t>Aspirin เดี่ยวๆ</t>
        </is>
      </c>
      <c r="G166" s="186" t="inlineStr">
        <is>
          <t>Warfarin</t>
        </is>
      </c>
      <c r="H166" s="186" t="inlineStr">
        <is>
          <t>Dipyridamole</t>
        </is>
      </c>
      <c r="I166" s="188" t="inlineStr">
        <is>
          <t>Cilostazol</t>
        </is>
      </c>
      <c r="J166" s="185" t="n">
        <v>1</v>
      </c>
      <c r="K166" s="186" t="inlineStr">
        <is>
          <t>✅ คำตอบที่ถูกต้อง: ข้อ ก. Ticagrelor หรือ Prasugrel
🎯 ทำไมข้อนี้ถึงถูก:
- คำตอบที่ถูกต้อง: ข้อ ก. Ticagrelor หรือ Prasugrel
- ทำไมข้อนี้ถึงถูก: Clopidogrel เป็น prodrug ที่ต้องผ่านเอนไซม์ CYP2C19 ในการเปลี่ยนเป็น active metabolite หากเป็น poor metabolizer จะเสี่ยงต่อ Stent thrombosis ในขณะที่ Ticagrelor เป็น active drug โดยตรง (ไม่ต้องผ่าน CYP2C19) และ Prasugrel ผ่านเอนไซม์อื่น จึงเป็นทางเลือกมาตรฐานที่แนะนำ
🔍 ข้ออื่นผิดเพราะอะไร:
• ข้อ ข.: ผู้ป่วยใส่ขดลวดต้องการยาต้านเกล็ดเลือด 2 ชนิด (DAPT) การใช้ aspirin เดี่ยวๆ ไม่เพียงพอ
• ข้อ ค.: Warfarin เป็นยาต้านการแข็งตัวของเลือด ไม่ใช่ยาต้านเกล็ดเลือดหลักสำหรับป้องกัน stent thrombosis
• ข้อ ง.: ประสิทธิภาพในการป้องกัน stent thrombosis ต่ำมาก
• ข้อ จ.: (Cilostazol): ไม่ใช่คำตอบที่ถูกต้องตามแนวทางเวชปฏิบัติและหลักวิชาการทางเภสัชกรรมสำหรับกรณีนี้</t>
        </is>
      </c>
      <c r="L166" s="186" t="n"/>
      <c r="M166" s="186" t="inlineStr">
        <is>
          <t>2. Cardiovascular</t>
        </is>
      </c>
      <c r="N166" s="186" t="inlineStr">
        <is>
          <t>Ischemic heart disease</t>
        </is>
      </c>
      <c r="O166" s="185" t="inlineStr">
        <is>
          <t>Clinic</t>
        </is>
      </c>
      <c r="P166" s="186" t="inlineStr">
        <is>
          <t>รุ่น RxCU83</t>
        </is>
      </c>
      <c r="Q166" s="185" t="inlineStr">
        <is>
          <t>แบบฝึกหัด</t>
        </is>
      </c>
      <c r="R166" s="185" t="inlineStr">
        <is>
          <t>Quiz เตรียมสอบ CC1 RxCU83</t>
        </is>
      </c>
      <c r="S166" s="185" t="n"/>
    </row>
    <row r="167" ht="409.6" customHeight="1" s="49">
      <c r="A167" s="187" t="n">
        <v>165</v>
      </c>
      <c r="B167" s="186" t="n"/>
      <c r="C167" s="186" t="inlineStr">
        <is>
          <t>ระยะเวลาขั้นต่ำที่แนะนำในการให้ยาต้านเกล็ดเลือดร่วมกัน 2 ชนิด (Dual Antiplatelet Therapy: DAPT คือ Aspirin ร่วมกับ P2Y12 inhibitor) สำหรับผู้ป่วยกลุ่มอาการหลอดเลือดหัวใจเฉียบพลัน (ACS) ที่ได้รับการใส่ขดลวดเคลือบยา (Drug-Eluting Stent: DES) หากไม่มีภาวะเลือดออกผิดปกติคือเท่าใด</t>
        </is>
      </c>
      <c r="D167" s="186" t="n"/>
      <c r="E167" s="186" t="inlineStr">
        <is>
          <t>1 เดือน</t>
        </is>
      </c>
      <c r="F167" s="186" t="inlineStr">
        <is>
          <t>3 เดือน</t>
        </is>
      </c>
      <c r="G167" s="186" t="inlineStr">
        <is>
          <t>อย่างน้อย 12 เดือน (1 ปี)</t>
        </is>
      </c>
      <c r="H167" s="186" t="inlineStr">
        <is>
          <t>5 ปี</t>
        </is>
      </c>
      <c r="I167" s="188" t="inlineStr">
        <is>
          <t>ตลอดชีวิต</t>
        </is>
      </c>
      <c r="J167" s="185" t="n">
        <v>3</v>
      </c>
      <c r="K167" s="186" t="inlineStr">
        <is>
          <t>✅ คำตอบที่ถูกต้อง: ข้อ ค. อย่างน้อย 12 เดือน (1 ปี)
🎯 ทำไมข้อนี้ถึงถูก:
- คำตอบที่ถูกต้อง: ข้อ ค. อย่างน้อย 12 เดือน (1 ปี)
- ทำไมข้อนี้ถึงถูก: ตามแนวทางเวชปฏิบัติสากล (AHA/ACC/ESC) ผู้ป่วย ACS ทุกรายที่ได้รับการใส่ขดลวด DES ควรได้รับยา DAPT ต่อเนื่องอย่างน้อย 12 เดือน เพื่อให้ endothelialization ของขดลวดสมบูรณ์และป้องกัน stent thrombosis และ recurrent myocardial infarction
🔍 ข้ออื่นผิดเพราะอะไร:
• ข้อ ก.: ระยะเวลาสั้นเกินไป เสี่ยงต่อการเกิด late stent thrombosis ในกลุ่ม ACS
• ข้อ ข.: (3 เดือน): ไม่ใช่คำตอบที่ถูกต้องตามแนวทางเวชปฏิบัติและหลักวิชาการทางเภสัชกรรมสำหรับกรณีนี้
• ข้อ ง.: หลังครบ 12 เดือน แนะนำให้ลดเหลือ Single antiplatelet therapy (Aspirin หรือ P2Y12 inhibitor เดี่ยวๆ) ไปตลอดชีวิตเพื่อลดความเสี่ยงเลือดออก
• ข้อ จ.: (ตลอดชีวิต): ไม่ใช่คำตอบที่ถูกต้องตามแนวทางเวชปฏิบัติและหลักวิชาการทางเภสัชกรรมสำหรับกรณีนี้</t>
        </is>
      </c>
      <c r="L167" s="186" t="n"/>
      <c r="M167" s="186" t="inlineStr">
        <is>
          <t>2. Cardiovascular</t>
        </is>
      </c>
      <c r="N167" s="186" t="inlineStr">
        <is>
          <t>Ischemic heart disease</t>
        </is>
      </c>
      <c r="O167" s="185" t="inlineStr">
        <is>
          <t>Clinic</t>
        </is>
      </c>
      <c r="P167" s="186" t="inlineStr">
        <is>
          <t>รุ่น RxCU83</t>
        </is>
      </c>
      <c r="Q167" s="185" t="inlineStr">
        <is>
          <t>แบบฝึกหัด</t>
        </is>
      </c>
      <c r="R167" s="185" t="inlineStr">
        <is>
          <t>Quiz เตรียมสอบ CC1 RxCU83</t>
        </is>
      </c>
      <c r="S167" s="185" t="n"/>
    </row>
    <row r="168" ht="409.6" customHeight="1" s="49">
      <c r="A168" s="187" t="n">
        <v>166</v>
      </c>
      <c r="B168" s="186" t="n"/>
      <c r="C168" s="186" t="inlineStr">
        <is>
          <t>ผู้ป่วยมีอาการเจ็บหน้ำอกแบบบีบรัดที่มักเกิดขึ้นในช่วงเช้ามืดขณะพักผ่อน (Resting angina) ตรวจคลื่นไฟฟ้าหัวใจพบ ST-segment elevation ชั่วคราว ส่องกล้องฉีดสีหลอดเลือดไม่พบการอุดตันแต่เกิดจากการหดเกร็งของหลอดเลือดหัวใจ (Vasospastic / Prinzmetal angina) ยาในข้อใดที่เป็น First-line treatment และยาในข้อใดที่มี ข้อห้ามใช้</t>
        </is>
      </c>
      <c r="D168" s="186" t="n"/>
      <c r="E168" s="186" t="inlineStr">
        <is>
          <t>ยาที่แนะนำคือ Calcium Channel Blockers (CCBs) หรือ Nitrates และห้ามใช้ Non-selective Beta-blockers</t>
        </is>
      </c>
      <c r="F168" s="186" t="inlineStr">
        <is>
          <t>ยาที่แนะนำคือ Beta-blockers และห้ามใช้ CCBs</t>
        </is>
      </c>
      <c r="G168" s="186" t="inlineStr">
        <is>
          <t>ยาที่แนะนำคือ Aspirin ขนาดสูงเดี่ยวๆ</t>
        </is>
      </c>
      <c r="H168" s="186" t="inlineStr">
        <is>
          <t>ยาที่แนะนำคือ Digoxin</t>
        </is>
      </c>
      <c r="I168" s="188" t="inlineStr">
        <is>
          <t>ไม่มียารักษา ต้องผ่าตัดบายพาสหัวใจเท่านั้น</t>
        </is>
      </c>
      <c r="J168" s="185" t="n">
        <v>1</v>
      </c>
      <c r="K168" s="186" t="inlineStr">
        <is>
          <t>✅ คำตอบที่ถูกต้อง: ข้อ ก. ยาที่แนะนำคือ Calcium Channel Blockers (CCBs) หรือ Nitrates และห้ามใช้ Non-selective Beta-blockers
🎯 ทำไมข้อนี้ถึงถูก:
- คำตอบที่ถูกต้อง: ข้อ ก. ยาที่แนะนำคือ Calcium Channel Blockers (CCBs) หรือ Nitrates และห้ามใช้ Non-selective Beta-blockers
- ทำไมข้อนี้ถึงถูก: ใน Vasospastic angina ยาหลักที่ใช้คลายการหดเกร็งของหลอดเลือดหัวใจคือ CCBs (Diltiazem, Amlodipine) ร่วมกับ Nitrates ในขณะที่ Non-selective Beta-blockers (เช่น Propranolol) มีข้อห้ามใช้เด็ดขาดเพราะจะบล็อก Beta-2 ทำให้ Alpha-1 vasoconstriction ทำงานเด่นขึ้นจนหลอดเลือดหัวใจหดเกร็งรุนแรง
🔍 ข้ออื่นผิดเพราะอะไร:
• ข้อ ข.: สลับกัน Beta-blockers เป็นข้อห้ามใช้
• ข้อ ค.: แอสไพรินขนาดสูงอาจยับยั้ง prostacyclin ทำให้หลอดเลือดหดตัวได้
• ข้อ ง.: ไม่ถูกต้องในหลักการรักษา
• ข้อ จ.: (ไม่มียารักษา ต้องผ่าตัดบายพาสหัวใจเท่านั้น): ไม่ใช่คำตอบที่ถูกต้องตามแนวทางเวชปฏิบัติและหลักวิชาการทางเภสัชกรรมสำหรับกรณีนี้</t>
        </is>
      </c>
      <c r="L168" s="186" t="n"/>
      <c r="M168" s="186" t="inlineStr">
        <is>
          <t>2. Cardiovascular</t>
        </is>
      </c>
      <c r="N168" s="186" t="inlineStr">
        <is>
          <t>Ischemic heart disease</t>
        </is>
      </c>
      <c r="O168" s="185" t="inlineStr">
        <is>
          <t>Clinic</t>
        </is>
      </c>
      <c r="P168" s="186" t="inlineStr">
        <is>
          <t>รุ่น RxCU83</t>
        </is>
      </c>
      <c r="Q168" s="185" t="inlineStr">
        <is>
          <t>แบบฝึกหัด</t>
        </is>
      </c>
      <c r="R168" s="185" t="inlineStr">
        <is>
          <t>Quiz เตรียมสอบ CC1 RxCU83</t>
        </is>
      </c>
      <c r="S168" s="185" t="n"/>
    </row>
    <row r="169" ht="409.6" customHeight="1" s="49">
      <c r="A169" s="187" t="n">
        <v>167</v>
      </c>
      <c r="B169" s="186" t="inlineStr">
        <is>
          <t>ผู้ป่วยชายอายุ 55 ปี ถูกนำส่งห้องฉุกเฉินด้วยอาการปวดศีรษะรุนแรง ตาพร่ามัว สับสน หอบเหนื่อย ตรวจวัดความดันโลหิตได้ 220/130 mmHg ตรวจพบน้ำท่วมปอดและไตวายเฉียบพลัน (ภาวะ Hypertensive Emergency)</t>
        </is>
      </c>
      <c r="C169" s="186" t="inlineStr">
        <is>
          <t>ข้อใดคือหลักการรักษาที่ถูกต้อง</t>
        </is>
      </c>
      <c r="D169" s="186" t="n"/>
      <c r="E169" s="186" t="inlineStr">
        <is>
          <t>ให้ยาฉีดลดความดันโลหิตทางหลอดเลือดดำ (IV antihypertensives เช่น Nicardipine IV หรือ Labetalol IV) ในหออภิบาลผู้ป่วยวิกฤต โดยค่อยๆ ลดความดันลงไม่เกินร้อยละ 20-25 ในชั่วโมงแรก</t>
        </is>
      </c>
      <c r="F169" s="186" t="inlineStr">
        <is>
          <t>ให้ยาลดความดันชนิดเคี้ยวแล้วกลืน Nifedipine ทันทีเพื่อลดความดันให้เหลือ 120/80 mmHg ภายใน 10 นาที</t>
        </is>
      </c>
      <c r="G169" s="186" t="inlineStr">
        <is>
          <t>ให้ยารับประทานกลับไปกินที่บ้านแล้วนัดมาดูอาการในอีก 1 สัปดาห์</t>
        </is>
      </c>
      <c r="H169" s="186" t="inlineStr">
        <is>
          <t>สั่งให้ผู้ป่วยนอนหลับพักผ่อนโดยไม่ต้องให้ยาใดๆ</t>
        </is>
      </c>
      <c r="I169" s="188" t="inlineStr">
        <is>
          <t>ฉีด Furosemide ขนาดสูงเพียงตัวเดียว</t>
        </is>
      </c>
      <c r="J169" s="185" t="n">
        <v>1</v>
      </c>
      <c r="K169" s="186" t="inlineStr">
        <is>
          <t>✅ คำตอบที่ถูกต้อง: ข้อ ก. ให้ยาฉีดลดความดันโลหิตทางหลอดเลือดดำ (IV antihypertensives เช่น Nicardipine IV หรือ Labetalol IV) ในหออภิบาลผู้ป่วยวิกฤต โดยค่อยๆ ลดความดันลงไม่เกินร้อยละ 20-25 ในชั่วโมงแรก
🎯 ทำไมข้อนี้ถึงถูก:
- คำตอบที่ถูกต้อง: ข้อ ก. ให้ยาฉีดลดความดันโลหิตทางหลอดเลือดดำ (IV antihypertensives เช่น Nicardipine IV หรือ Labetalol IV) ในหออภิบาลผู้ป่วยวิกฤต โดยค่อยๆ ลดความดันลงไม่เกินร้อยละ 20-25 ในชั่วโมงแรก
- ทำไมข้อนี้ถึงถูก: Hypertensive Emergency คือภาวะความดันสูงรุนแรงร่วมกับมี acute target organ damage ต้องรับไว้ใน ICU ให้ยาฉีดทางหลอดเลือดดำเพื่อปรับขนาดยาได้แม่นยำ โดยเป้าหมายคือลด MAP ลงไม่เกิน 20-25% ในชั่วโมงแรกเพื่อป้องกันภาวะ ischemic stroke และ myocardial infarction จากการลดความดันเร็วเกินไป
🔍 ข้ออื่นผิดเพราะอะไร:
• ข้อ ข.: การใช้ Nifedipine sublingual/bite มีข้อห้ามเด็ดขาดเพราะทำให้ความดันตกเฉียบพลันจนสมองและหัวใจขาดเลือด
• ข้อ ค.: เป็นการรักษาที่ไม่ได้มาตรฐานและทำให้ผู้ป่วยเสียชีวิตได้
• ข้อ ง.: (สั่งให้ผู้ป่วยนอนหลับพักผ่อนโดยไม่ต้องให้ยาใดๆ): ไม่ใช่คำตอบที่ถูกต้องตามแนวทางเวชปฏิบัติและหลักวิชาการทางเภสัชกรรมสำหรับกรณีนี้
• ข้อ จ.: (ฉีด Furosemide ขนาดสูงเพียงตัวเดียว): ไม่ใช่คำตอบที่ถูกต้องตามแนวทางเวชปฏิบัติและหลักวิชาการทางเภสัชกรรมสำหรับกรณีนี้</t>
        </is>
      </c>
      <c r="L169" s="186" t="n"/>
      <c r="M169" s="186" t="inlineStr">
        <is>
          <t>2. Cardiovascular</t>
        </is>
      </c>
      <c r="N169" s="186" t="inlineStr">
        <is>
          <t>Hypertension</t>
        </is>
      </c>
      <c r="O169" s="185" t="inlineStr">
        <is>
          <t>Clinic</t>
        </is>
      </c>
      <c r="P169" s="186" t="inlineStr">
        <is>
          <t>รุ่น RxCU83</t>
        </is>
      </c>
      <c r="Q169" s="185" t="inlineStr">
        <is>
          <t>แบบฝึกหัด</t>
        </is>
      </c>
      <c r="R169" s="185" t="inlineStr">
        <is>
          <t>Quiz เตรียมสอบ CC1 RxCU83</t>
        </is>
      </c>
      <c r="S169" s="185" t="n"/>
    </row>
    <row r="170" ht="409.6" customHeight="1" s="49">
      <c r="A170" s="187" t="n">
        <v>168</v>
      </c>
      <c r="B170" s="186" t="n"/>
      <c r="C170" s="186" t="inlineStr">
        <is>
          <t>ข้อใดต่อไปนี้ ไม่ใช่ ปัจจัยเสี่ยงหลักดั้งเดิม (Major conventional cardiovascular risk factors) ต่อการเกิดโรคหลอดเลือดหัวใจ (Coronary Heart Disease)</t>
        </is>
      </c>
      <c r="D170" s="186" t="n"/>
      <c r="E170" s="186" t="inlineStr">
        <is>
          <t>การสูบบุหรี่</t>
        </is>
      </c>
      <c r="F170" s="186" t="inlineStr">
        <is>
          <t>โรคความดันโลหิตสูง</t>
        </is>
      </c>
      <c r="G170" s="186" t="inlineStr">
        <is>
          <t>โรคเบาหวาน</t>
        </is>
      </c>
      <c r="H170" s="186" t="inlineStr">
        <is>
          <t>ระดับคอเลสเตอรอลชนิดความหนาแน่นสูงในเลือดสูง (High HDL-C &gt;= 60 mg/dL)</t>
        </is>
      </c>
      <c r="I170" s="188" t="inlineStr">
        <is>
          <t>ประวัติครอบครัวมีโรคหลอดเลือดหัวใจก่อนวัยอันควร (Premature CAD ในญาติสายตรงชาย &lt; 55 ปี หรือหญิง &lt; 65 ปี)</t>
        </is>
      </c>
      <c r="J170" s="185" t="n">
        <v>4</v>
      </c>
      <c r="K170" s="186" t="inlineStr">
        <is>
          <t>✅ คำตอบที่ถูกต้อง: ข้อ ง. ระดับคอเลสเตอรอลชนิดความหนาแน่นสูงในเลือดสูง (High HDL-C &gt;= 60 mg/dL)
🎯 ทำไมข้อนี้ถึงถูก:
- คำตอบที่ถูกต้อง: ข้อ ง. ระดับคอเลสเตอรอลชนิดความหนาแน่นสูงในเลือดสูง (High HDL-C &gt;= 60 mg/dL)
- ทำไมข้อนี้ถึงถูก: ระดับ HDL-C ที่สูงตั้งแต่ 60 mg/dL ขึ้นไป จัดเป็น Negative risk factor (ปัจจัยป้องกัน) ที่ช่วยลดความเสี่ยงต่อการเกิดโรคหลอดเลือดหัวใจ (ในขณะที่ Low HDL-C &lt; 40 ในชาย หรือ &lt; 50 ในหญิง จึงจะจัดเป็นปัจจัยเสี่ยง)
🔍 ข้ออื่นผิดเพราะอะไร:
• ข้อ ก.: ล้วนเป็นปัจจัยเสี่ยงสำคัญหลัก (Major risk factors) ในการคำนวณ Framingham Risk Score / Thai CV Risk Score
• ข้อ ข.: (โรคความดันโลหิตสูง): ไม่ใช่คำตอบที่ถูกต้องตามแนวทางเวชปฏิบัติและหลักวิชาการทางเภสัชกรรมสำหรับกรณีนี้
• ข้อ ค.: (โรคเบาหวาน): ไม่ใช่คำตอบที่ถูกต้องตามแนวทางเวชปฏิบัติและหลักวิชาการทางเภสัชกรรมสำหรับกรณีนี้
• ข้อ จ.: (ประวัติครอบครัวมีโรคหลอดเลือดหัวใจก่อนวัยอันควร (Premature CAD ในญาติสายตรงชาย &lt; 55 ปี หรือหญิง &lt; 65 ปี)): ไม่ใช่คำตอบที่ถูกต้องตามแนวทางเวชปฏิบัติและหลักวิชาการทางเภสัชกรรมสำหรับกรณีนี้</t>
        </is>
      </c>
      <c r="L170" s="186" t="n"/>
      <c r="M170" s="186" t="inlineStr">
        <is>
          <t>2. Cardiovascular</t>
        </is>
      </c>
      <c r="N170" s="186" t="inlineStr">
        <is>
          <t>Dyslipidemias</t>
        </is>
      </c>
      <c r="O170" s="185" t="inlineStr">
        <is>
          <t>Clinic</t>
        </is>
      </c>
      <c r="P170" s="186" t="inlineStr">
        <is>
          <t>รุ่น RxCU83</t>
        </is>
      </c>
      <c r="Q170" s="185" t="inlineStr">
        <is>
          <t>แบบฝึกหัด</t>
        </is>
      </c>
      <c r="R170" s="185" t="inlineStr">
        <is>
          <t>Quiz เตรียมสอบ CC1 RxCU83</t>
        </is>
      </c>
      <c r="S170" s="185" t="n"/>
    </row>
    <row r="171" ht="409.6" customHeight="1" s="49">
      <c r="A171" s="187" t="n">
        <v>169</v>
      </c>
      <c r="B171" s="186" t="n"/>
      <c r="C171" s="186" t="inlineStr">
        <is>
          <t>ยาตัวใดที่ใช้ร่วมกับ Simvastatin แล้วเพิ่มความเสี่ยงทำให้เกิดภาวะกล้ามเนื้อลายสลาย (Rhabdomyolysis) มากที่สุดผ่านการยับยั้งการกำจัดยาของ CYP3A4 และ OATP1B1/Glucuronidation</t>
        </is>
      </c>
      <c r="D171" s="186" t="n"/>
      <c r="E171" s="186" t="inlineStr">
        <is>
          <t>Fenofibrate</t>
        </is>
      </c>
      <c r="F171" s="186" t="inlineStr">
        <is>
          <t>Rifampin</t>
        </is>
      </c>
      <c r="G171" s="186" t="inlineStr">
        <is>
          <t>Gemfibrozil</t>
        </is>
      </c>
      <c r="H171" s="186" t="inlineStr">
        <is>
          <t>Captopril</t>
        </is>
      </c>
      <c r="I171" s="188" t="inlineStr">
        <is>
          <t>Ezetimibe</t>
        </is>
      </c>
      <c r="J171" s="185" t="n">
        <v>3</v>
      </c>
      <c r="K171" s="186" t="inlineStr">
        <is>
          <t>✅ คำตอบที่ถูกต้อง: ข้อ ค. Gemfibrozil
🎯 ทำไมข้อนี้ถึงถูก:
Gemfibrozil: ยับยั้งเอนไซม์ CYP2C8, OATP1B1 transporter และกระบวนการ Glucuronidation ของ Statin ส่งผลให้ระดับยา Simvastatin acid ในกระแสเลือดเพิ่มขึ้นหลายเท่าตัว เพิ่มความเสี่ยงเกิด Myopathy และ Rhabdomyolysis รุนแรง จึงเป็นข้อห้ามใช้ร่วมกันเด็ดขาด (หากจำเป็นต้องใช้ Fibrate ร่วมกับ Statin แนะนำให้เลือก Fenofibrate แทน)
🔍 ข้ออื่นผิดเพราะอะไร:
• ข้อ ก. ผิด เพราะ Fenofibrate เกิดปฏิกิริยากับ Statin น้อยกว่า Gemfibrozil มากและปลอดภัยกว่า
• ข้อ ข. ผิด เพราะ Rifampin เป็นเอนไซม์ inducer ทำให้ระดับยาสแตตินลดลง
• ข้อ ง. ผิด เพราะ Captopril ไม่มีอันตรกิริยาทางเภสัชจลนศาสตร์ที่รุนแรงกับสแตติน
• ข้อ จ. ผิด เพราะ Ezetimibe สามารถใช้ร่วมกับสแตตินได้อย่างปลอดภัยในการรักษาภาวะไขมันในเลือดสูง</t>
        </is>
      </c>
      <c r="L171" s="186" t="inlineStr">
        <is>
          <t>Clinic</t>
        </is>
      </c>
      <c r="M171" s="186" t="inlineStr">
        <is>
          <t>2. Cardiovascular</t>
        </is>
      </c>
      <c r="N171" s="186" t="inlineStr">
        <is>
          <t>Dyslipidemias</t>
        </is>
      </c>
      <c r="O171" s="185" t="inlineStr">
        <is>
          <t>Clinic</t>
        </is>
      </c>
      <c r="P171" s="186" t="inlineStr">
        <is>
          <t>รุ่น RxCU83</t>
        </is>
      </c>
      <c r="Q171" s="185" t="inlineStr">
        <is>
          <t>แบบฝึกหัด</t>
        </is>
      </c>
      <c r="R171" s="185" t="inlineStr">
        <is>
          <t>Quiz เตรียมสอบ CC1 RxCU83</t>
        </is>
      </c>
      <c r="S171" s="185" t="n"/>
    </row>
    <row r="172" ht="409.6" customHeight="1" s="49">
      <c r="A172" s="187" t="n">
        <v>170</v>
      </c>
      <c r="B172" s="186" t="n"/>
      <c r="C172" s="186" t="inlineStr">
        <is>
          <t>ยา Isosorbide dinitrate ในรูปแบบใดออกฤทธิ์ได้รวดเร็วที่สุดในการบรรเทาอาการเจ็บหน้ำอกเฉียบพลัน (Acute angina relief)</t>
        </is>
      </c>
      <c r="D172" s="186" t="n"/>
      <c r="E172" s="186" t="inlineStr">
        <is>
          <t>Sublingual tablets (ยาเม็ดอมใต้ลิ้น)</t>
        </is>
      </c>
      <c r="F172" s="186" t="inlineStr">
        <is>
          <t>Oral conventional tablets</t>
        </is>
      </c>
      <c r="G172" s="186" t="inlineStr">
        <is>
          <t>Sustained-release capsules</t>
        </is>
      </c>
      <c r="H172" s="186" t="inlineStr">
        <is>
          <t>Transdermal patch</t>
        </is>
      </c>
      <c r="I172" s="188" t="inlineStr">
        <is>
          <t>Oral solution</t>
        </is>
      </c>
      <c r="J172" s="185" t="n">
        <v>1</v>
      </c>
      <c r="K172" s="186" t="inlineStr">
        <is>
          <t>✅ คำตอบที่ถูกต้อง: ข้อ ก. Sublingual tablets (ยาเม็ดอมใต้ลิ้น)
🎯 ทำไมข้อนี้ถึงถูก:
การให้ยาอมใต้ลิ้น (Sublingual) ตัวยาจะแตกตัวและดูดซึมผ่านเยื่อบุใต้ลิ้นเข้าสู่กระแสเลือดโดยตรงอย่างรวดเร็วภายใน 1-3 นาที และไม่ผ่านตับ จึงให้ผลการออกฤทธิ์เร็วที่สุดในการบรรเทาอาการเจ็บเค้นอกเฉียบพลัน
🔍 ข้ออื่นผิดเพราะอะไร:
• ข้อ ข. ผิด เพราะยาเม็ดกลืนต้องใช้เวลาแตกตัว ดูดซึม และผ่านตับ ออกฤทธิ์ช้ากว่า (15-30 นาที)
• ข้อ ค. ผิด เพราะรูปแบบ sustained release ออกแบบให้ปลดปล่อยยาช้าๆ เพื่อการป้องกัน
• ข้อ ง. ผิด เพราะแผ่นแปะผิวหนังใช้เวลาดูดซึมช้า ใช้เพื่อการป้องกันระยะยาว
• ข้อ จ. ผิด เพราะการรับประทานทางปากต้องผ่านกระเพาะอาหารและ First pass metabolism</t>
        </is>
      </c>
      <c r="L172" s="186" t="inlineStr">
        <is>
          <t>Clinic</t>
        </is>
      </c>
      <c r="M172" s="186" t="inlineStr">
        <is>
          <t>2. Cardiovascular</t>
        </is>
      </c>
      <c r="N172" s="186" t="inlineStr">
        <is>
          <t>Ischemic Heart Disease</t>
        </is>
      </c>
      <c r="O172" s="185" t="inlineStr">
        <is>
          <t>Clinic</t>
        </is>
      </c>
      <c r="P172" s="186" t="inlineStr">
        <is>
          <t>รุ่น RxCU83</t>
        </is>
      </c>
      <c r="Q172" s="185" t="inlineStr">
        <is>
          <t>แบบฝึกหัด</t>
        </is>
      </c>
      <c r="R172" s="185" t="inlineStr">
        <is>
          <t>Quiz เตรียมสอบ CC1 RxCU83</t>
        </is>
      </c>
      <c r="S172" s="185" t="n"/>
    </row>
    <row r="173" ht="409.6" customHeight="1" s="49">
      <c r="A173" s="187" t="n">
        <v>171</v>
      </c>
      <c r="B173" s="186" t="n"/>
      <c r="C173" s="186" t="inlineStr">
        <is>
          <t>ยาในกลุ่มลดความดันโลหิตข้อใด มีฤทธิ์ยับยั้งการทำงานของ Angiotensin II ได้โดยตรงที่ตัวรับ (Direct AT1 Receptor Blockade) มากที่สุด</t>
        </is>
      </c>
      <c r="D173" s="186" t="n"/>
      <c r="E173" s="186" t="inlineStr">
        <is>
          <t>Aliskiren</t>
        </is>
      </c>
      <c r="F173" s="186" t="inlineStr">
        <is>
          <t>Enalapril</t>
        </is>
      </c>
      <c r="G173" s="186" t="inlineStr">
        <is>
          <t>Losartan</t>
        </is>
      </c>
      <c r="H173" s="186" t="inlineStr">
        <is>
          <t>Carvedilol</t>
        </is>
      </c>
      <c r="I173" s="188" t="inlineStr">
        <is>
          <t>Furosemide</t>
        </is>
      </c>
      <c r="J173" s="185" t="n">
        <v>3</v>
      </c>
      <c r="K173" s="186" t="inlineStr">
        <is>
          <t>✅ คำตอบที่ถูกต้อง: ข้อ ค. Losartan
🎯 ทำไมข้อนี้ถึงถูก:
Losartan เป็นยาในกลุ่ม Angiotensin II Receptor Blockers (ARBs) ซึ่งออกฤทธิ์ปิดกั้นการจับของ Angiotensin II ที่ตัวรับ Angiotensin II Type 1 (AT1) receptor โดยตรง จึงยับยั้งผลของ Angiotensin II ได้โดยตรงที่สุด
🔍 ข้ออื่นผิดเพราะอะไร:
• ข้อ ก.: Aliskiren เป็น Direct Renin Inhibitor ยับยั้งที่เอนไซม์ renin ในขั้นตอนเริ่มต้น ไม่ได้ยับยั้งที่ตัวรับ Angiotensin II โดยตรง
• ข้อ ข.: Enalapril เป็น ACE inhibitor ยับยั้งเอนไซม์ Angiotensin Converting Enzyme ที่เปลี่ยน Ang I เป็น Ang II แต่ยังมีวิถี Chymase อื่นที่สร้าง Ang II ได้
• ข้อ ง.: Carvedilol เป็น Non-selective beta-blocker ร่วมกับ alpha-1 blocker ช่วยลดการหลั่ง renin ผ่านการปิดกั้น Beta-1 ที่ไต แต่ไม่ได้ยับยั้งตัวรับ Ang II
• ข้อ จ.: Furosemide เป็น Loop diuretic ยับยั้ง Na+/K+/2Cl- symporter ที่ Henle loop ไม่มีฤทธิ์ยับยั้งตัวรับ Ang II</t>
        </is>
      </c>
      <c r="L173" s="186" t="inlineStr">
        <is>
          <t>Intermediate</t>
        </is>
      </c>
      <c r="M173" s="186" t="inlineStr">
        <is>
          <t>2. Cardiovascular</t>
        </is>
      </c>
      <c r="N173" s="186" t="inlineStr">
        <is>
          <t>Antihypertensive Pharmacology &amp; RAAS</t>
        </is>
      </c>
      <c r="O173" s="185" t="inlineStr">
        <is>
          <t>Clinic</t>
        </is>
      </c>
      <c r="P173" s="186" t="inlineStr">
        <is>
          <t>[RECONSTRUCTED: ปรับแต่งและเติมเต็มบริบทโจทย์/ตัวเลือกเพื่อความสมบูรณ์] ข้อสอบจริง PLE-CC1 ปี 2567 ข้อ 1</t>
        </is>
      </c>
      <c r="Q173" s="185" t="inlineStr">
        <is>
          <t>ข้อสอบจริง</t>
        </is>
      </c>
      <c r="R173" s="185" t="inlineStr">
        <is>
          <t>2567</t>
        </is>
      </c>
      <c r="S173" s="185" t="n"/>
    </row>
    <row r="174" ht="409.6" customHeight="1" s="49">
      <c r="A174" s="187" t="n">
        <v>172</v>
      </c>
      <c r="B174" s="186" t="n"/>
      <c r="C174" s="186" t="inlineStr">
        <is>
          <t>ผู้ป่วยชายอายุ 59 ปี สูบบุหรี่วันละ 2 ซอง (40 มวน) ตั้งแต่อายุ 20 ปี ตื่นเช้ามาต้องสูบภายใน 5 นาที ต้องการเลิกบุหรี่เนื่องจากเริ่มมีอาการเหนื่อยและมีหลาน โรคประจำตัวคือ Type 2 Diabetes Mellitus, Hypertension และ COPD ยาประจำตัวที่รับประทานอยู่ได้แก่ Enalapril, Amlodipine, Metformin, Theophylline และยาพ่นสูด Tiotropium เมื่อผู้ป่วยสามารถเลิกบุหรี่ได้สำเร็จ ยาประจำตัวชนิดใดมีความเสี่ยงสูงสุดที่จะเกิดพิษรุนแรงจากการเปลี่ยนแปลงระดับยาในร่างกาย หากไม่มีการติดตามและปรับลดขนาดยา</t>
        </is>
      </c>
      <c r="D174" s="186" t="n"/>
      <c r="E174" s="186" t="inlineStr">
        <is>
          <t>Enalapril</t>
        </is>
      </c>
      <c r="F174" s="186" t="inlineStr">
        <is>
          <t>Amlodipine</t>
        </is>
      </c>
      <c r="G174" s="186" t="inlineStr">
        <is>
          <t>Metformin</t>
        </is>
      </c>
      <c r="H174" s="186" t="inlineStr">
        <is>
          <t>Theophylline</t>
        </is>
      </c>
      <c r="I174" s="188" t="inlineStr">
        <is>
          <t>Tiotropium</t>
        </is>
      </c>
      <c r="J174" s="185" t="n">
        <v>4</v>
      </c>
      <c r="K174" s="186" t="inlineStr">
        <is>
          <t>✅ คำตอบที่ถูกต้อง: ข้อ ง. Theophylline
🎯 ทำไมข้อนี้ถึงถูก:
สาร Polycyclic Aromatic Hydrocarbons ในควันบุหรี่เป็นตัวกระตุ้นเอนไซม์ CYP1A2 (Potent inducer) เมื่อผู้ป่วยหยุดสูบบุหรี่ การกระตุ้นเอนไซม์จะหมดไป ทำให้เมแทบอลิซึมของ Theophylline ลดลง ส่งผลให้ระดับยาในเลือดสูงขึ้นอย่างรวดเร็ว เนื่องจาก Theophylline เป็นยาที่มี Narrow Therapeutic Index จึงเสี่ยงเกิดพิษรุนแรง เช่น หัวใจเต้นผิดจังหวะ ชัก หรือเสียชีวิตได้
🔍 ข้ออื่นผิดเพราะอะไร:
• ข้อ ก.: Enalapril ถูกไฮโดรไลซ์โดยเอนไซม์ esterase ในตับ ไม่ได้พึ่งพา CYP1A2 และมี therapeutic window กว้าง
• ข้อ ข.: Amlodipine เมแทบอลิซึมผ่าน CYP3A4 เป็นหลัก การหยุดสูบบุหรี่ไม่มีผลทางคลินิกที่รุนแรง
• ข้อ ค.: Metformin ขับออกทางไตในรูปไม่เปลี่ยนแปลง (unchanged form) ไม่ผ่านเอนไซม์ตับ CYP
• ข้อ จ.: Tiotropium เป็นยาพ่นออกฤทธิ์เฉพาะที่บริเวณหลอดลม การดูดซึมเข้ากระแสเลือดน้อยมากและไม่สัมพันธ์กับ CYP1A2</t>
        </is>
      </c>
      <c r="L174" s="186" t="inlineStr">
        <is>
          <t>Intermediate</t>
        </is>
      </c>
      <c r="M174" s="186" t="inlineStr">
        <is>
          <t>2. Cardiovascular</t>
        </is>
      </c>
      <c r="N174" s="186" t="inlineStr">
        <is>
          <t>Smoking Cessation &amp; CYP1A2 Interactions</t>
        </is>
      </c>
      <c r="O174" s="185" t="inlineStr">
        <is>
          <t>Clinic</t>
        </is>
      </c>
      <c r="P174" s="186" t="inlineStr">
        <is>
          <t>[RECONSTRUCTED: ปรับแต่งและเติมเต็มบริบทโจทย์/ตัวเลือกเพื่อความสมบูรณ์] ข้อสอบจริง PLE-CC1 ปี 2567 ข้อ 2</t>
        </is>
      </c>
      <c r="Q174" s="185" t="inlineStr">
        <is>
          <t>ข้อสอบจริง</t>
        </is>
      </c>
      <c r="R174" s="185" t="inlineStr">
        <is>
          <t>2567</t>
        </is>
      </c>
      <c r="S174" s="185" t="n"/>
    </row>
    <row r="175" ht="409.6" customHeight="1" s="49">
      <c r="A175" s="187" t="n">
        <v>173</v>
      </c>
      <c r="B175" s="186" t="n"/>
      <c r="C175" s="186" t="inlineStr">
        <is>
          <t>กลไกหลักของยาลดไขมันกลุ่ม HMG-CoA Reductase Inhibitors (Statins) ที่ส่งผลให้ระดับคลอเลสเตอรอลชนิด Low-Density Lipoprotein (LDL-C) ในพลาสมาลดลงอย่างมีนัยสำคัญที่สุดคือข้อใด</t>
        </is>
      </c>
      <c r="D175" s="186" t="n"/>
      <c r="E175" s="186" t="inlineStr">
        <is>
          <t>เพิ่มจำนวนและการแสดงออกของ LDL Receptors บนผิวเซลล์ตับ (Upregulation of hepatic LDL receptors)</t>
        </is>
      </c>
      <c r="F175" s="186" t="inlineStr">
        <is>
          <t>ยับยั้งเอนไซม์ 5-alpha reductase ในกระบวนการสร้างฮอร์โมนสเตียรอยด์</t>
        </is>
      </c>
      <c r="G175" s="186" t="inlineStr">
        <is>
          <t>ยับยั้งเอนไซม์ Aldose reductase เพื่อป้องกันการสะสมของน้ำตาลซอร์บิทอล</t>
        </is>
      </c>
      <c r="H175" s="186" t="inlineStr">
        <is>
          <t>ยับยั้งเอนไซม์ Dihydrofolate reductase ในกระบวนการสังเคราะห์กรดโฟลิก</t>
        </is>
      </c>
      <c r="I175" s="188" t="inlineStr">
        <is>
          <t>ยับยั้งเอนไซม์ Dihydropteroate synthase ของเชื้อแบคทีเรีย</t>
        </is>
      </c>
      <c r="J175" s="185" t="n">
        <v>1</v>
      </c>
      <c r="K175" s="186" t="inlineStr">
        <is>
          <t>✅ คำตอบที่ถูกต้อง: ข้อ ก. เพิ่มจำนวนและการแสดงออกของ LDL Receptors บนผิวเซลล์ตับ (Upregulation of hepatic LDL receptors)
🎯 ทำไมข้อนี้ถึงถูก:
Statins ยับยั้งเอนไซม์ HMG-CoA reductase ซึ่งเป็น rate-limiting step ในการสังเคราะห์คลอเลสเตอรอลภายในเซลล์ตับ ทำให้ระดับ intracellular cholesterol ลดลง เซลล์ตับจึงตอบสนองด้วยการกระตุ้น transcription factor SREBP-2 เพื่อเพิ่มการแสดงออก (upregulation) ของ LDL receptors บนผิวเซลล์ตับ ส่งผลให้ตับเก็บกวาด LDL-C จากกระแสเลือดเข้าสู่เซลล์เพิ่มขึ้น ระดับ LDL-C ในเลือดจึงลดลง
🔍 ข้ออื่นผิดเพราะอะไร:
• ข้อ ข.: 5-alpha reductase inhibitor เป็นกลไกของยา Finasteride/Dutasteride ที่ใช้รักษาโรคต่อมลูกหมากโต (BPH)
• ข้อ ค.: Aldose reductase inhibitor เช่น Epalrestat ใช้ลดการเกิดภาวะแทรกซ้อนทางระบบประสาทจากเบาหวาน
• ข้อ ง.: Dihydrofolate reductase inhibitor เป็นกลไกของยา Methotrexate หรือ Trimethoprim
• ข้อ จ.: Dihydropteroate synthase inhibitor เป็นกลไกของยากลุ่ม Sulfonamides ยับยั้งการสร้างโฟเลตในแบคทีเรีย</t>
        </is>
      </c>
      <c r="L175" s="186" t="inlineStr">
        <is>
          <t>Intermediate</t>
        </is>
      </c>
      <c r="M175" s="186" t="inlineStr">
        <is>
          <t>2. Cardiovascular</t>
        </is>
      </c>
      <c r="N175" s="186" t="inlineStr">
        <is>
          <t>Statin Mechanism of Action</t>
        </is>
      </c>
      <c r="O175" s="185" t="inlineStr">
        <is>
          <t>Clinic</t>
        </is>
      </c>
      <c r="P175" s="186" t="inlineStr">
        <is>
          <t>[RECONSTRUCTED: ปรับแต่งและเติมเต็มบริบทโจทย์/ตัวเลือกเพื่อความสมบูรณ์] ข้อสอบจริง PLE-CC1 ปี 2567 ข้อ 4</t>
        </is>
      </c>
      <c r="Q175" s="185" t="inlineStr">
        <is>
          <t>ข้อสอบจริง</t>
        </is>
      </c>
      <c r="R175" s="185" t="inlineStr">
        <is>
          <t>2567</t>
        </is>
      </c>
      <c r="S175" s="185" t="n"/>
    </row>
    <row r="176" ht="409.6" customHeight="1" s="49">
      <c r="A176" s="187" t="n">
        <v>174</v>
      </c>
      <c r="B176" s="186" t="n"/>
      <c r="C176" s="186" t="inlineStr">
        <is>
          <t>ข้อใดเป็นอาการไม่พึงประสงค์จากการใช้ยาลดไขมันกลุ่ม Statins ที่มีความรุนแรงสูงสุด ซึ่งสัมพันธ์กับการสลายของกล้ามเนื้อลายและอาจนำไปสู่ภาวะไตวายเฉียบพลัน</t>
        </is>
      </c>
      <c r="D176" s="186" t="n"/>
      <c r="E176" s="186" t="inlineStr">
        <is>
          <t>Rhabdomyolysis</t>
        </is>
      </c>
      <c r="F176" s="186" t="inlineStr">
        <is>
          <t>Severe Hypotension</t>
        </is>
      </c>
      <c r="G176" s="186" t="inlineStr">
        <is>
          <t>Isolated Hyperkalemia</t>
        </is>
      </c>
      <c r="H176" s="186" t="inlineStr">
        <is>
          <t>Symptomatic Bradycardia</t>
        </is>
      </c>
      <c r="I176" s="188" t="inlineStr">
        <is>
          <t>Intractable Nausea and Vomiting</t>
        </is>
      </c>
      <c r="J176" s="185" t="n">
        <v>1</v>
      </c>
      <c r="K176" s="186" t="inlineStr">
        <is>
          <t>✅ คำตอบที่ถูกต้อง: ข้อ ก. Rhabdomyolysis
🎯 ทำไมข้อนี้ถึงถูก:
Rhabdomyolysis เป็นอาการไม่พึงประสงค์ที่รุนแรงที่สุดของ Statins เกิดจากการสลายของเซลล์กล้ามเนื้อลายอย่างรุนแรง มีการปลดปล่อย Myoglobin เข้าสู่กระแสเลือด ตรวจพบระดับ Creatine Kinase (CK) สูงมากกว่า 10 เท่าของค่าปกติ (ULN) และปัสสาวะมีสีน้ำตาลเข้ม (cola-colored urine) เสี่ยงต่อการเกิด Myoglobinuria และภาวะไตวายเฉียบพลัน (Acute Kidney Injury)
🔍 ข้ออื่นผิดเพราะอะไร:
• ข้อ ข.: Severe Hypotension ไม่ใช่อาการไม่พึงประสงค์จำเพาะของกลุ่ม Statin
• ข้อ ค.: Isolated Hyperkalemia ไม่ใช่ผลข้างเคียงโดยตรงของ Statin แต่อาจเป็นภาวะแทรกซ้อนตามมาเมื่อเกิด Rhabdomyolysis รุนแรงจนไตวาย
• ข้อ ง.: Symptomatic Bradycardia ไม่ใช่อาการข้างเคียงของ Statins แต่มักพบในยากลุ่ม Beta-blockers หรือ Non-DHP CCB
• ข้อ จ.: Nausea and vomiting เป็นผลข้างเคียงทางเดินอาหารทั่วไปที่พบได้เล็กน้อย ไม่ใช่อาการข้างเคียงที่มีความรุนแรงถึงแก่ชีวิต</t>
        </is>
      </c>
      <c r="L176" s="186" t="inlineStr">
        <is>
          <t>Intermediate</t>
        </is>
      </c>
      <c r="M176" s="186" t="inlineStr">
        <is>
          <t>2. Cardiovascular</t>
        </is>
      </c>
      <c r="N176" s="186" t="inlineStr">
        <is>
          <t>Statin-Induced Myopathy &amp; Rhabdomyolysis</t>
        </is>
      </c>
      <c r="O176" s="185" t="inlineStr">
        <is>
          <t>Clinic</t>
        </is>
      </c>
      <c r="P176" s="186" t="inlineStr">
        <is>
          <t>[RECONSTRUCTED: ปรับแต่งและเติมเต็มบริบทโจทย์/ตัวเลือกเพื่อความสมบูรณ์] ข้อสอบจริง PLE-CC1 ปี 2567 ข้อ 5</t>
        </is>
      </c>
      <c r="Q176" s="185" t="inlineStr">
        <is>
          <t>ข้อสอบจริง</t>
        </is>
      </c>
      <c r="R176" s="185" t="inlineStr">
        <is>
          <t>2567</t>
        </is>
      </c>
      <c r="S176" s="185" t="n"/>
    </row>
    <row r="177" ht="409.6" customHeight="1" s="49">
      <c r="A177" s="187" t="n">
        <v>175</v>
      </c>
      <c r="B177" s="186" t="inlineStr">
        <is>
          <t>ผู้ป่วยต้องการรับประทานยาลดไขมันกลุ่ม Statins ในช่วงเวลาเช้าเนื่องจากมักลืมรับประทานยาก่อนนอน</t>
        </is>
      </c>
      <c r="C177" s="186" t="inlineStr">
        <is>
          <t>เภสัชกรควรแนะนำยา Statin ในข้อใดที่สามารถบริหารยาเวลาเช้าได้โดยประสิทธิภาพการลดไขมันไม่ลดลง (เนื่องจากมีค่าครึ่งชีวิตยาวนาน)</t>
        </is>
      </c>
      <c r="D177" s="186" t="n"/>
      <c r="E177" s="186" t="inlineStr">
        <is>
          <t>Rosuvastatin</t>
        </is>
      </c>
      <c r="F177" s="186" t="inlineStr">
        <is>
          <t>Simvastatin</t>
        </is>
      </c>
      <c r="G177" s="186" t="inlineStr">
        <is>
          <t>Lovastatin</t>
        </is>
      </c>
      <c r="H177" s="186" t="inlineStr">
        <is>
          <t>Pravastatin</t>
        </is>
      </c>
      <c r="I177" s="188" t="inlineStr">
        <is>
          <t>Fluvastatin Immediate-Release</t>
        </is>
      </c>
      <c r="J177" s="185" t="n">
        <v>1</v>
      </c>
      <c r="K177" s="186" t="inlineStr">
        <is>
          <t>✅ คำตอบที่ถูกต้อง: ข้อ ก. Rosuvastatin
🎯 ทำไมข้อนี้ถึงถูก:
การสังเคราะห์คลอเลสเตอรอลในตับจะเกิดขึ้นสูงสุดในเวลากลางคืน Statins ที่มีค่าครึ่งชีวิตสั้น (t1/2 ประมาณ 1-4 ชั่วโมง) เช่น Simvastatin, Lovastatin, Pravastatin และ Fluvastatin IR จึงจำเป็นต้องรับประทานก่อนนอน แต่ Rosuvastatin (รวมถึง Atorvastatin) มีค่าครึ่งชีวิตยาวนานถึงประมาณ 19 ชั่วโมง ทำให้สามารถรับประทานเวลาใดของวันก็ได้ รวมถึงมื้อเช้า โดยให้ประสิทธิภาพลดไขมันคงที่เท่าเทียมกัน
🔍 ข้ออื่นผิดเพราะอะไร:
• ข้อ ข.: Simvastatin มีค่าครึ่งชีวิตสั้นประมาณ 2-3 ชั่วโมง จำเป็นต้องรับประทานก่อนนอน
• ข้อ ค.: Lovastatin มีค่าครึ่งชีวิตสั้นประมาณ 2-3 ชั่วโมง แนะนำให้รับประทานพร้อมอาหารเย็นหรือก่อนนอน
• ข้อ ง.: Pravastatin มีค่าครึ่งชีวิตสั้นประมาณ 1.5-2 ชั่วโมง แนะนำรับประทานก่อนนอนเพื่อให้ได้ประสิทธิภาพสูงสุด
• ข้อ จ.: Fluvastatin IR มีค่าครึ่งชีวิตสั้นมาก (ประมาณ 1.2 ชั่วโมง) ต้องรับประทานก่อนนอน (ยกเว้นรูปแบบ Fluvastatin XL)</t>
        </is>
      </c>
      <c r="L177" s="186" t="inlineStr">
        <is>
          <t>Intermediate</t>
        </is>
      </c>
      <c r="M177" s="186" t="inlineStr">
        <is>
          <t>2. Cardiovascular</t>
        </is>
      </c>
      <c r="N177" s="186" t="inlineStr">
        <is>
          <t>Statin Pharmacokinetics &amp; Dosing Timing</t>
        </is>
      </c>
      <c r="O177" s="185" t="inlineStr">
        <is>
          <t>Clinic</t>
        </is>
      </c>
      <c r="P177" s="186" t="inlineStr">
        <is>
          <t>[RECONSTRUCTED: ปรับแต่งและเติมเต็มบริบทโจทย์/ตัวเลือกเพื่อความสมบูรณ์] ข้อสอบจริง PLE-CC1 ปี 2567 ข้อ 6</t>
        </is>
      </c>
      <c r="Q177" s="185" t="inlineStr">
        <is>
          <t>ข้อสอบจริง</t>
        </is>
      </c>
      <c r="R177" s="185" t="inlineStr">
        <is>
          <t>2567</t>
        </is>
      </c>
      <c r="S177" s="185" t="n"/>
    </row>
    <row r="178" ht="409.6" customHeight="1" s="49">
      <c r="A178" s="187" t="n">
        <v>176</v>
      </c>
      <c r="B178" s="186" t="inlineStr">
        <is>
          <t>ผู้ป่วยหญิงอายุ 55 ปี โรคประจำตัวเบาหวานและความดันโลหิตสูง ได้รับยา Metformin (500 mg) 1 เม็ด วันละ 2 ครั้ง หลังอาหาร และ Glipizide (5 mg) 1 เม็ด วันละ 1 ครั้ง ก่อนอาหาร ผลตรวจทางห้องปฏิบัติการล่าสุด: HbA1c 8.1%, FBS 145 mg/dL, Serum Creatinine 1.2 mg/dL, eGFR 48 mL/min/1.73 m2 และตรวจพบ Urine Albumin-to-Creatinine Ratio (UACR) 180 mg/g บิดาเป็นเบาหวานและมารดาเป็นโรคไตเรื้อรัง</t>
        </is>
      </c>
      <c r="C178" s="186" t="inlineStr">
        <is>
          <t>ผู้ป่วยรายนี้มีระดับไขมัน LDL-C = 135 mg/dL และจัดเป็นผู้ป่วยเบาหวานที่มี CKD ซึ่งมีความเสี่ยงสูงมากต่อโรคหลอดเลือดหัวใจ แพทย์พิจารณาเริ่มยาลดไขมันกลุ่ม Statins ข้อใดกล่าวถูกต้องเกี่ยวกับการเลือกใช้และการปรับขนาดยา Statin ในผู้ป่วยที่มีค่า eGFR 48 mL/min/1.73 m2 รายนี้</t>
        </is>
      </c>
      <c r="D178" s="186" t="n"/>
      <c r="E178" s="186" t="inlineStr">
        <is>
          <t>สามารถเลือกใช้ยา Atorvastatin ในขนาด 20 ถึง 40 mg วันละ 1 ครั้งได้โดย ไม่ต้อง ปรับลดขนาดยาตามค่าการทำงานของไต (เนื่องจากยานี้ขับออกทางตับและน้ำดีเป็นหลัก)</t>
        </is>
      </c>
      <c r="F178" s="186" t="inlineStr">
        <is>
          <t>ห้ามใช้ยาลดไขมันกลุ่ม Statins ทุกชนิดโดยเด็ดขาดเมื่อค่า eGFR ต่ำกว่า 60 mL/min/1.73 m2</t>
        </is>
      </c>
      <c r="G178" s="186" t="inlineStr">
        <is>
          <t>ต้องปรับลดขนาดยา Atorvastatin ลงครึ่งหนึ่งเสมอเมื่อค่า eGFR ต่ำกว่า 50 mL/min/1.73 m2</t>
        </is>
      </c>
      <c r="H178" s="186" t="inlineStr">
        <is>
          <t>ต้องเลือกใช้ยา Simvastatin ขนาด 80 mg เสมอเพื่อให้ได้ประสิทธิภาพสูงสุดในโรคไต</t>
        </is>
      </c>
      <c r="I178" s="188" t="inlineStr">
        <is>
          <t>ต้องหยุดยา Metformin ก่อนจึงจะสามารถเริ่มยา Statin ได้</t>
        </is>
      </c>
      <c r="J178" s="185" t="n">
        <v>1</v>
      </c>
      <c r="K178" s="186" t="inlineStr">
        <is>
          <t>✅ คำตอบที่ถูกต้อง: ข้อ ก. สามารถเลือกใช้ยา Atorvastatin ในขนาด 20 ถึง 40 mg วันละ 1 ครั้งได้โดย ไม่ต้อง ปรับลดขนาดยาตามค่าการทำงานของไต (เนื่องจากยานี้ขับออกทางตับและน้ำดีเป็นหลัก)
🎯 ทำไมข้อนี้ถึงถูก:
Atorvastatin ถูกเมแทบอลิซึมผ่านเอนไซม์ CYP3A4 ในตับและขับออกทางน้ำดีและอุจจาระเป็นหลัก (การขับออกทางไตน้อยกว่าร้อยละ 2) ดังนั้นในผู้ป่วยที่มีการทำงานของไตบกพร่อง (CKD ทุกระยะ) จึงไม่จำเป็นต้องปรับลดขนาดยา Atorvastatin ตามค่าการทำงานของไต (No renal dose adjustment required) ทำให้เป็นตัวเลือกที่สะดวกและปลอดภัยสูงในผู้ป่วยเบาหวานที่มีโรคไต
🔍 ข้ออื่นผิดเพราะอะไร:
• ข้อ ข.: ผู้ป่วย CKD มีความเสี่ยงต่อโรคหลอดเลือดหัวใจสูงมาก Statin มีข้อบ่งใช้ในการป้องกัน ASCVD ไม่ใช่ข้อห้ามใช้
• ข้อ ค.: Atorvastatin ไม่ต้องปรับลดขนาดยาใน CKD
• ข้อ ง.: Simvastatin ขนาด 80 mg มีคำเตือนจาก US-FDA ห้ามเริ่มใช้เนื่องจากเสี่ยงต่อ Rhabdomyolysis สูงมาก และ Simvastatin ต้องปรับขนาดยาเมื่อ eGFR &lt; 30
• ข้อ จ.: ยา Metformin และ Statin สามารถใช้ร่วมกันได้อย่างปลอดภัยและเป็นมาตรฐานในการดูแลผู้ป่วยเบาหวาน</t>
        </is>
      </c>
      <c r="L178" s="186" t="inlineStr">
        <is>
          <t>Intermediate</t>
        </is>
      </c>
      <c r="M178" s="186" t="inlineStr">
        <is>
          <t>2. Cardiovascular</t>
        </is>
      </c>
      <c r="N178" s="186" t="inlineStr">
        <is>
          <t>Statin Dosing &amp; Safety in Chronic Kidney Disease</t>
        </is>
      </c>
      <c r="O178" s="185" t="inlineStr">
        <is>
          <t>Clinic</t>
        </is>
      </c>
      <c r="P178" s="186" t="inlineStr">
        <is>
          <t>[RECONSTRUCTED: ปรับแต่งและเติมเต็มบริบทโจทย์/ตัวเลือกเพื่อความสมบูรณ์] ข้อสอบจริง PLE-CC1 ปี 2567 ข้อ 52</t>
        </is>
      </c>
      <c r="Q178" s="185" t="inlineStr">
        <is>
          <t>ข้อสอบจริง</t>
        </is>
      </c>
      <c r="R178" s="185" t="inlineStr">
        <is>
          <t>2567</t>
        </is>
      </c>
      <c r="S178" s="185" t="inlineStr">
        <is>
          <t>CASE_2567_DM_CKD_01</t>
        </is>
      </c>
    </row>
    <row r="179" ht="409.6" customHeight="1" s="49">
      <c r="A179" s="187" t="n">
        <v>177</v>
      </c>
      <c r="B179" s="186" t="inlineStr">
        <is>
          <t>ผู้ป่วยชายไทยอายุ 55 ปี น้ำหนัก 60 กก. ส่วนสูง 170 ซม. มีโรคประจำตัวคือความดันโลหิตสูง เบาหวาน และ COPD มาขอคำปรึกษาเลิกบุหรี่ในร้านยา ผู้ป่วยสูบบุหรี่วันละ 2 ซอง (40 มวนต่อวัน) ต่อเนื่องมานาน 20 ปี และเมื่อตื่นนอนตอนเช้าต้องรีบจุดบุหรี่สูบมวนแรกทันทีภายในเวลาไม่เกิน 5 นาที</t>
        </is>
      </c>
      <c r="C179" s="186" t="inlineStr">
        <is>
          <t>หากทำการประเมินระดับการติดสารนิโคตินทางสรีรวิทยาตามดัชนี Heaviness of Smoking Index (HSI) ผู้ป่วยรายนี้มีระดับการติดนิโคตินอยู่ในระดับใด</t>
        </is>
      </c>
      <c r="D179" s="186" t="n"/>
      <c r="E179" s="186" t="inlineStr">
        <is>
          <t>ติดนิโคตินในระดับรุนแรงมาก (High / Severe Nicotine Dependence: คะแนน HSI เท่ากับ 6 คะแนน)</t>
        </is>
      </c>
      <c r="F179" s="186" t="inlineStr">
        <is>
          <t>ติดนิโคตินในระดับปานกลาง (Moderate Dependence: คะแนน HSI เท่ากับ 3 คะแนน)</t>
        </is>
      </c>
      <c r="G179" s="186" t="inlineStr">
        <is>
          <t>ติดนิโคตินในระดับน้อย (Low Dependence: คะแนน HSI เท่ากับ 1 คะแนน)</t>
        </is>
      </c>
      <c r="H179" s="186" t="inlineStr">
        <is>
          <t>ไม่มีภาวะติดนิโคตินทางสรีรวิทยา (No Dependence: คะแนน HSI เท่ากับ 0 คะแนน)</t>
        </is>
      </c>
      <c r="I179" s="188" t="inlineStr">
        <is>
          <t>ข้อมูลไม่เพียงพอในการประเมินระดับการติดนิโคติน</t>
        </is>
      </c>
      <c r="J179" s="185" t="n">
        <v>1</v>
      </c>
      <c r="K179" s="186" t="inlineStr">
        <is>
          <t>✅ คำตอบที่ถูกต้อง: ข้อ ก. ติดนิโคตินในระดับรุนแรงมาก (High / Severe Nicotine Dependence: คะแนน HSI เท่ากับ 6 คะแนน)
🎯 ทำไมข้อนี้ถึงถูก:
การประเมินตาม Heaviness of Smoking Index (HSI) ใช้เกณฑ์ 2 ข้อ (คะแนนรวม 0-6):
1. เวลาที่สูบมวนแรกหลังตื่นนอน (Time to first cigarette): ตื่นนอนแล้วสูบทันทีภายใน 5 นาที = ได้ 3 คะแนน (6-30 นาที = 2, 31-60 นาที = 1, &gt;60 นาที = 0)
2. จำนวนมวนที่สูบต่อวัน (Cigarettes per day): สูบวันละ 2 ซอง (40 มวน) ซึ่งมากกว่า 30 มวนต่อวัน = ได้ 3 คะแนน (21-30 มวน = 2, 11-20 มวน = 1, &lt;=10 มวน = 0)
3. รวมคะแนน HSI = 3 + 3 = 6 คะแนน ซึ่งอยู่ในช่วง 5-6 คะแนน แปลผลว่ามีระดับการติดนิโคตินทางกายภาพในระดับรุนแรงมาก (High/Severe dependence) จำเป็นต้องได้รับการบำบัดด้วยยาช่วยเลิกบุหรี่ (Pharmacotherapy เช่น NRT, Varenicline, Bupropion)
🔍 ข้ออื่นผิดเพราะอะไร:
• ข้อ ข.: คะแนน 3 อยู่ในระดับติดนิโคตินน้อยถึงปานกลาง
• ข้อ ค.: คะแนน 1 อยู่ในระดับติดนิโคตินต่ำ
• ข้อ ง.: ผู้ป่วยสูบหนัก 40 มวนและสูบภายใน 5 นาที มีภาวะติดนิโคตินทางกายภาพอย่างชัดเจน
• ข้อ จ.: ข้อมูลเรื่องเวลาสูบมวนแรกและจำนวนมวนต่อวันเพียงพอสมบูรณ์สำหรับการคำนวณ HSI</t>
        </is>
      </c>
      <c r="L179" s="186" t="inlineStr">
        <is>
          <t>Intermediate</t>
        </is>
      </c>
      <c r="M179" s="186" t="inlineStr">
        <is>
          <t>2. Cardiovascular</t>
        </is>
      </c>
      <c r="N179" s="186" t="inlineStr">
        <is>
          <t>Nicotine Dependence Assessment (HSI Scoring)</t>
        </is>
      </c>
      <c r="O179" s="185" t="inlineStr">
        <is>
          <t>Clinic</t>
        </is>
      </c>
      <c r="P179" s="186" t="inlineStr">
        <is>
          <t>[RECONSTRUCTED: ปรับแต่งและเติมเต็มบริบทโจทย์/ตัวเลือกเพื่อความสมบูรณ์] ข้อสอบจริง PLE-CC1 ปี 2567 ข้อ 55</t>
        </is>
      </c>
      <c r="Q179" s="185" t="inlineStr">
        <is>
          <t>ข้อสอบจริง</t>
        </is>
      </c>
      <c r="R179" s="185" t="inlineStr">
        <is>
          <t>2567</t>
        </is>
      </c>
      <c r="S179" s="185" t="inlineStr">
        <is>
          <t>CASE_2567_SMOKING_01</t>
        </is>
      </c>
    </row>
    <row r="180" ht="409.6" customHeight="1" s="49">
      <c r="A180" s="187" t="n">
        <v>178</v>
      </c>
      <c r="B180" s="186" t="inlineStr">
        <is>
          <t>ผู้ป่วยชายไทยอายุ 55 ปี น้ำหนัก 60 กก. ส่วนสูง 170 ซม. มีโรคประจำตัวคือความดันโลหิตสูง เบาหวาน และ COPD มาขอคำปรึกษาเลิกบุหรี่ในร้านยา ผู้ป่วยสูบบุหรี่วันละ 2 ซอง (40 มวนต่อวัน) ต่อเนื่องมานาน 20 ปี และเมื่อตื่นนอนตอนเช้าต้องรีบจุดบุหรี่สูบมวนแรกทันทีภายในเวลาไม่เกิน 5 นาที</t>
        </is>
      </c>
      <c r="C180" s="186" t="inlineStr">
        <is>
          <t>จากการซักประวัติเพิ่มเติม ผู้ป่วยแจ้งแก่เภสัชกรว่า มีความตั้งใจจริงที่จะเลิกสูบบุหรี่ให้สำเร็จ และได้วางแผนกำหนดวันที่จะหยุดสูบบุหรี่โดยเด็ดขาด (Quit Date) ภายในระยะเวลา 2 สัปดาห์ข้างหน้ำนี้ ตามแบบจำลองขั้นตอนการเปลี่ยนแปลงพฤติกรรม (Transtheoretical Model: TTM Stages of Change) ผู้ป่วยรายนี้จัดว่าอยู่ในขั้นตอน (Stage) ใดของการเลิกบุหรี่</t>
        </is>
      </c>
      <c r="D180" s="186" t="n"/>
      <c r="E180" s="186" t="inlineStr">
        <is>
          <t>Preparation Stage (ระยะเตรียมความพร้อมที่จะลงมือปฏิบัติภายใน 30 วันข้างหน้ำ)</t>
        </is>
      </c>
      <c r="F180" s="186" t="inlineStr">
        <is>
          <t>Precontemplation Stage (ระยะยังไม่คิดที่จะเลิกสูบบุหรี่ใน 6 เดือนข้างหน้ำ)</t>
        </is>
      </c>
      <c r="G180" s="186" t="inlineStr">
        <is>
          <t>Contemplation Stage (ระยะลังเลใจ คิดจะเลิกใน 6 เดือนแต่ยังไม่กำหนดวัน)</t>
        </is>
      </c>
      <c r="H180" s="186" t="inlineStr">
        <is>
          <t>Action Stage (ระยะลงมือปฏิบัติ โดยหยุดสูบบุหรี่ได้สำเร็จแล้วแต่น้อยกว่า 6 เดือน)</t>
        </is>
      </c>
      <c r="I180" s="188" t="inlineStr">
        <is>
          <t>Maintenance Stage (ระยะคงความต่อเนื่อง โดยหยุดสูบบุหรี่ได้ต่อเนื่องนานเกินกว่า 6 เดือน)</t>
        </is>
      </c>
      <c r="J180" s="185" t="n">
        <v>1</v>
      </c>
      <c r="K180" s="186" t="inlineStr">
        <is>
          <t>✅ คำตอบที่ถูกต้อง: ข้อ ก. Preparation Stage (ระยะเตรียมความพร้อมที่จะลงมือปฏิบัติภายใน 30 วันข้างหน้ำ)
🎯 ทำไมข้อนี้ถึงถูก:
ตามทฤษฎี Transtheoretical Model (TTM Stages of Change):
1. Precontemplation: ไม่คิดจะเลิกสูบบุหรี่ภายใน 6 เดือนข้างหน้ำ
2. Contemplation: มีความคิดอยากเลิกภายใน 6 เดือนข้างหน้ำ แต่ยังลังเลใจและยังไม่กำหนดวันเลิกที่แน่นอน
3. Preparation: ตัดสินใจแน่วแน่ว่าจะเลิก และมีแผนจะลงมือปฏิบัติหรือกำหนด Quit Date ภายใน 30 วันข้างหน้ำ (ในเคสนี้คือภายใน 2 สัปดาห์)
4. Action: หยุดสูบบุหรี่ได้สำเร็จแล้ว เป็นระยะเวลาตั้งแต่ 1 วัน ถึงไม่เกิน 6 เดือน
5. Maintenance: หยุดสูบบุหรี่ได้อย่างต่อเนื่องเกินกว่า 6 เดือนขึ้นไป
🔍 ข้ออื่นผิดเพราะอะไร:
• ข้อ ข.: Precontemplation คือยังไม่มีความตั้งใจจะเลิก
• ข้อ ค.: Contemplation คือยังลังเลใจ ยังไม่กำหนดวันที่จะเลิกใน 1 เดือน
• ข้อ ง.: Action คือต้องหยุดสูบบุหรี่ไปแล้ว แต่ผู้ป่วยรายนี้ยังไม่ได้หยุดสูบ กำลังเตรียมตัว
• ข้อ จ.: Maintenance คือต้องหยุดได้นานเกิน 6 เดือนแล้ว</t>
        </is>
      </c>
      <c r="L180" s="186" t="inlineStr">
        <is>
          <t>Intermediate</t>
        </is>
      </c>
      <c r="M180" s="186" t="inlineStr">
        <is>
          <t>2. Cardiovascular</t>
        </is>
      </c>
      <c r="N180" s="186" t="inlineStr">
        <is>
          <t>Transtheoretical Model (TTM: Stages of Change in Smoking Cessation)</t>
        </is>
      </c>
      <c r="O180" s="185" t="inlineStr">
        <is>
          <t>Clinic</t>
        </is>
      </c>
      <c r="P180" s="186" t="inlineStr">
        <is>
          <t>[RECONSTRUCTED: ปรับแต่งและเติมเต็มบริบทโจทย์/ตัวเลือกเพื่อความสมบูรณ์] ข้อสอบจริง PLE-CC1 ปี 2567 ข้อ 60</t>
        </is>
      </c>
      <c r="Q180" s="185" t="inlineStr">
        <is>
          <t>ข้อสอบจริง</t>
        </is>
      </c>
      <c r="R180" s="185" t="inlineStr">
        <is>
          <t>2567</t>
        </is>
      </c>
      <c r="S180" s="185" t="inlineStr">
        <is>
          <t>CASE_2567_SMOKING_01</t>
        </is>
      </c>
    </row>
    <row r="181" ht="409.6" customHeight="1" s="49">
      <c r="A181" s="187" t="n">
        <v>179</v>
      </c>
      <c r="B181" s="186" t="inlineStr">
        <is>
          <t>ผู้ป่วยชายไทยอายุ 55 ปี น้ำหนัก 60 กก. ส่วนสูง 170 ซม. มีโรคประจำตัวคือความดันโลหิตสูง เบาหวาน และ COPD มาขอคำปรึกษาเลิกบุหรี่ในร้านยา ผู้ป่วยสูบบุหรี่วันละ 2 ซอง (40 มวนต่อวัน) ต่อเนื่องมานาน 20 ปี และเมื่อตื่นนอนตอนเช้าต้องรีบจุดบุหรี่สูบมวนแรกทันทีภายในเวลาไม่เกิน 5 นาที</t>
        </is>
      </c>
      <c r="C181" s="186" t="inlineStr">
        <is>
          <t>จากแบบจำลองขั้นตอนการเปลี่ยนแปลงพฤติกรรม (Transtheoretical Model: TTM) การที่ผู้ป่วยสูบบุหรี่ตัดสินใจแน่วแน่และกำหนดวันที่จะเลิกสูบบุหรี่อย่างเด็ดขาดภายใน 2 สัปดาห์ข้างหน้ำนี้ ผู้ป่วยจัดว่าอยู่ในระยะใดของการเลิกบุหรี่</t>
        </is>
      </c>
      <c r="D181" s="186" t="n"/>
      <c r="E181" s="186" t="inlineStr">
        <is>
          <t>Preparation Stage (ระยะเตรียมความพร้อมเพื่อลงมือปฏิบัติ)</t>
        </is>
      </c>
      <c r="F181" s="186" t="inlineStr">
        <is>
          <t>Precontemplation Stage (ระยะเมินเฉย ไม่มีความคิดจะเลิก)</t>
        </is>
      </c>
      <c r="G181" s="186" t="inlineStr">
        <is>
          <t>Contemplation Stage (ระยะลังเลใจ คิดจะเลิกใน 6 เดือนแต่ยังไม่กำหนดวัน)</t>
        </is>
      </c>
      <c r="H181" s="186" t="inlineStr">
        <is>
          <t>Action Stage (ระยะลงมือปฏิบัติ โดยหยุดสูบไปแล้วแต่น้อยกว่า 6 เดือน)</t>
        </is>
      </c>
      <c r="I181" s="188" t="inlineStr">
        <is>
          <t>Maintenance Stage (ระยะคงความต่อเนื่อง โดยหยุดสูบได้เกิน 6 เดือน)</t>
        </is>
      </c>
      <c r="J181" s="185" t="n">
        <v>1</v>
      </c>
      <c r="K181" s="186" t="inlineStr">
        <is>
          <t>✅ คำตอบที่ถูกต้อง: ข้อ ก. Preparation Stage (ระยะเตรียมความพร้อมเพื่อลงมือปฏิบัติ)
🎯 ทำไมข้อนี้ถึงถูก:
ตามเกณฑ์ของ Transtheoretical Model (Stages of Change) ผู้ป่วยที่ตั้งใจจะเลิกและมีแผนปฏิบัติการที่ชัดเจนว่าจะหยุดสูบบุหรี่ภายใน 30 วันข้างหน้ำ (ในกรณีนี้คือกำหนดวันเลิกภายใน 2 สัปดาห์) จัดอยู่ในระยะ Preparation Stage ซึ่งเป็นช่วงเวลาที่เหมาะสมที่สุดในการให้คำปรึกษา แนะนำเทคนิคการเลิก และเริ่มการรักษาด้วยยาช่วยเลิกบุหรี่
🔍 ข้ออื่นผิดเพราะอะไร:
• ข้อ ข.: Precontemplation คือผู้ป่วยยังไม่คิดจะเลิกสูบบุหรี่ในระยะเวลา 6 เดือนข้างหน้ำ
• ข้อ ค.: Contemplation คือคิดจะเลิกใน 6 เดือน แต่ยังไม่มีแผนปฏิบัติการและยังไม่กำหนดวันเลิกที่แน่นอน
• ข้อ ง.: Action คือผู้ป่วยต้องหยุดสูบบุหรี่ได้สำเร็จแล้วตั้งแต่ 1 วัน ถึง 6 เดือน
• ข้อ จ.: Maintenance คือหยุดสูบบุหรี่ต่อเนื่องได้สำเร็จนานกว่า 6 เดือนขึ้นไป</t>
        </is>
      </c>
      <c r="L181" s="186" t="inlineStr">
        <is>
          <t>Intermediate</t>
        </is>
      </c>
      <c r="M181" s="186" t="inlineStr">
        <is>
          <t>2. Cardiovascular</t>
        </is>
      </c>
      <c r="N181" s="186" t="inlineStr">
        <is>
          <t>Smoking Cessation Stages (TTM Model)</t>
        </is>
      </c>
      <c r="O181" s="185" t="inlineStr">
        <is>
          <t>Clinic</t>
        </is>
      </c>
      <c r="P181" s="186" t="inlineStr">
        <is>
          <t>[RECONSTRUCTED: ปรับแต่งและเติมเต็มบริบทโจทย์/ตัวเลือกเพื่อความสมบูรณ์] ข้อสอบจริง PLE-CC1 ปี 2567 ข้อ 61</t>
        </is>
      </c>
      <c r="Q181" s="185" t="inlineStr">
        <is>
          <t>ข้อสอบจริง</t>
        </is>
      </c>
      <c r="R181" s="185" t="inlineStr">
        <is>
          <t>2567</t>
        </is>
      </c>
      <c r="S181" s="185" t="inlineStr">
        <is>
          <t>CASE_2567_SMOKING_01</t>
        </is>
      </c>
    </row>
    <row r="182" ht="409.6" customHeight="1" s="49">
      <c r="A182" s="187" t="n">
        <v>180</v>
      </c>
      <c r="B182" s="186" t="inlineStr">
        <is>
          <t>ผู้ป่วยชายไทยอายุ 55 ปี น้ำหนัก 60 กก. ส่วนสูง 170 ซม. มีโรคประจำตัวคือความดันโลหิตสูง เบาหวาน และ COPD มาขอคำปรึกษาเลิกบุหรี่ในร้านยา ผู้ป่วยสูบบุหรี่วันละ 2 ซอง (40 มวนต่อวัน) ต่อเนื่องมานาน 20 ปี และเมื่อตื่นนอนตอนเช้าต้องรีบจุดบุหรี่สูบมวนแรกทันทีภายในเวลาไม่เกิน 5 นาที</t>
        </is>
      </c>
      <c r="C182" s="186" t="inlineStr">
        <is>
          <t>ในการใช้หมากฝรั่งนิโคติน (Nicotine Chewing Gum 4 mg) เพื่อบรรเทาอาการถอนนิโคติน คำแนะนำในการใช้ยาข้อใด ไม่ถูกต้อง และ ไม่เหมาะสม สำหรับผู้ป่วยรายนี้</t>
        </is>
      </c>
      <c r="D182" s="186" t="n"/>
      <c r="E182" s="186" t="inlineStr">
        <is>
          <t>ห้ามผู้ป่วยปรับลดจำนวนชิ้นของหมากฝรั่งนิโคตินลงด้วยตนเองเด็ดขาดตลอดระยะเวลา 12 สัปดาห์</t>
        </is>
      </c>
      <c r="F182" s="186" t="inlineStr">
        <is>
          <t>ใช้เทคนิคการเคี้ยวแบบ Chew and Park โดยเคี้ยวช้าๆ จนเริ่มมีรสเผ็ดซ่าแล้วพักไว้ที่กระพุ้งแก้ม</t>
        </is>
      </c>
      <c r="G182" s="186" t="inlineStr">
        <is>
          <t>หลีกเลี่ยงการดื่มเครื่องดื่มที่เป็นกรด เช่น กาแฟ น้ำอัดลม หรือน้ำผลไม้ ก่อนและระหว่างการเคี้ยวหมากฝรั่งอย่างน้อย 15 นาที</t>
        </is>
      </c>
      <c r="H182" s="186" t="inlineStr">
        <is>
          <t>ไม่ควรเคี้ยวหมากฝรั่งนิโคตินเกิน 20 ถึง 24 ชิ้นต่อวัน</t>
        </is>
      </c>
      <c r="I182" s="188" t="inlineStr">
        <is>
          <t>ระหว่างที่เคี้ยวและพักหมากฝรั่งที่กระพุ้งแก้ม ไม่ควรกลืนน้ำลายทันทีเพื่อให้นิโคตินดูดซึมผ่านเยื่อบุช่องปาก</t>
        </is>
      </c>
      <c r="J182" s="185" t="n">
        <v>1</v>
      </c>
      <c r="K182" s="186" t="inlineStr">
        <is>
          <t>✅ คำตอบที่ถูกต้อง: ข้อ ก. ห้ามผู้ป่วยปรับลดจำนวนชิ้นของหมากฝรั่งนิโคตินลงด้วยตนเองเด็ดขาดตลอดระยะเวลา 12 สัปดาห์
🎯 ทำไมข้อนี้ถึงถูก:
คำแนะนำข้อ ก. ไม่ถูกต้อง เนื่องจากการบำบัดด้วย Nicotine Chewing Gum มีเป้าหมายในการค่อยๆ ปรับลดขนาดยาและจำนวนชิ้นลงทีละน้อย (Tapering) ตามอาการอยากบุหรี่ของผู้ป่วย (เช่น สัปดาห์ที่ 1-6 ใช้ 1 ชิ้นทุก 1-2 ชม., สัปดาห์ที่ 7-9 ใช้ 1 ชิ้นทุก 2-4 ชม., สัปดาห์ที่ 10-12 ใช้ 1 ชิ้นทุก 4-8 ชม.) เพื่อให้ผู้ป่วยสามารถหยุดใช้หมากฝรั่งนิโคตินได้สำเร็จในที่สุด
🔍 ข้ออื่นผิดเพราะอะไร:
• ข้อ ข.: เป็นเทคนิคมาตรฐาน Chew and Park เพื่อให้นิโคตินค่อยๆ ปลดปล่อยและดูดซึมผ่าน buccal mucosa
• ข้อ ค.: ถูกต้อง เครื่องดื่มที่มีฤทธิ์เป็นกรดจะลดค่า pH ในช่องปาก ทำให้สัดส่วน Un-ionized nicotine ลดลง ส่งผลให้การดูดซึมผ่านเยื่อบุช่องปากลดลง
• ข้อ ง.: ถูกต้อง ขนาดสูงสุดที่แนะนำคือไม่เกิน 24 ชิ้นต่อวันเพื่อป้องกันการเกิด Nicotine toxicity
• ข้อ จ.: ถูกต้อง การกลืนน้ำลายที่มีนิโคตินลงกระเพาะอาหารจะทำให้เกิดการระคายเคืองกระเพาะ กรดไหลย้อน สะอึก และนิโคตินจะถูกทำลายโดย First-pass metabolism</t>
        </is>
      </c>
      <c r="L182" s="186" t="inlineStr">
        <is>
          <t>Intermediate</t>
        </is>
      </c>
      <c r="M182" s="186" t="inlineStr">
        <is>
          <t>2. Cardiovascular</t>
        </is>
      </c>
      <c r="N182" s="186" t="inlineStr">
        <is>
          <t>Nicotine Replacement Therapy (Nicotine Gum Counseling)</t>
        </is>
      </c>
      <c r="O182" s="185" t="inlineStr">
        <is>
          <t>Clinic</t>
        </is>
      </c>
      <c r="P182" s="186" t="inlineStr">
        <is>
          <t>[RECONSTRUCTED: ปรับแต่งและเติมเต็มบริบทโจทย์/ตัวเลือกเพื่อความสมบูรณ์] ข้อสอบจริง PLE-CC1 ปี 2567 ข้อ 62</t>
        </is>
      </c>
      <c r="Q182" s="185" t="inlineStr">
        <is>
          <t>ข้อสอบจริง</t>
        </is>
      </c>
      <c r="R182" s="185" t="inlineStr">
        <is>
          <t>2567</t>
        </is>
      </c>
      <c r="S182" s="185" t="inlineStr">
        <is>
          <t>CASE_2567_SMOKING_01</t>
        </is>
      </c>
    </row>
    <row r="183" ht="409.6" customHeight="1" s="49">
      <c r="A183" s="187" t="n">
        <v>181</v>
      </c>
      <c r="B183" s="186" t="inlineStr">
        <is>
          <t>ผู้ป่วยหญิง อายุ 54 ปี ได้รับการวินิจฉัยเป็นโรคความดันโลหิตสูงมาแล้ว 1 ปี ไม่มีโรคร่วมอื่น มาติดตามการรักษาตรวจวัดความดันโลหิตได้ 160/100 mmHg ผลตรวจทางห้องปฏิบัติการพบ serum K+ = 4.9 mEq/L, Cl- = 100 mEq/L, Na+ = 130 mEq/L ผู้ป่วยเคยปรับเปลี่ยนพฤติกรรม (lifestyle modification) อย่างเคร่งครัดมาแล้ว 6 เดือน แต่ระดับความดันโลหิตยังไม่ได้ตามเป้าหมาย ปัจจุบันใช้ยา Hydrochlorothiazide (HCTZ) 25 mg รับประทานวันละ 1 ครั้งเพียงตัวเดียว</t>
        </is>
      </c>
      <c r="C183" s="186" t="inlineStr">
        <is>
          <t>จากกรณีศึกษาข้างต้น การปรับเปลี่ยนแผนการรักษาด้วยยาในผู้ป่วยรายนี้ข้อใดเหมาะสมที่สุด</t>
        </is>
      </c>
      <c r="D183" s="186" t="n"/>
      <c r="E183" s="186" t="inlineStr">
        <is>
          <t>หยุดยา HCTZ แล้วเปลี่ยนเป็น Enalapril 5 mg รับประทานวันละ 1 ครั้ง</t>
        </is>
      </c>
      <c r="F183" s="186" t="inlineStr">
        <is>
          <t>เพิ่มขนาดยา HCTZ เป็น 50 mg รับประทานวันละ 1 ครั้ง</t>
        </is>
      </c>
      <c r="G183" s="186" t="inlineStr">
        <is>
          <t>หยุดยา HCTZ แล้วเปลี่ยนเป็น Amlodipine 5 mg รับประทานวันละ 1 ครั้ง</t>
        </is>
      </c>
      <c r="H183" s="186" t="inlineStr">
        <is>
          <t>เปลี่ยนยา HCTZ เป็น Carvedilol 12.5 mg รับประทานวันละ 2 ครั้ง</t>
        </is>
      </c>
      <c r="I183" s="188" t="inlineStr">
        <is>
          <t>ใช้ยา HCTZ ในขนาดเดิม และเพิ่มยา Amlodipine 5 mg รับประทานวันละ 1 ครั้ง</t>
        </is>
      </c>
      <c r="J183" s="185" t="n">
        <v>5</v>
      </c>
      <c r="K183" s="186" t="inlineStr">
        <is>
          <t>✅ คำตอบที่ถูกต้อง: ข้อ จ. ใช้ยา HCTZ ในขนาดเดิม และเพิ่มยา Amlodipine 5 mg รับประทานวันละ 1 ครั้ง
🎯 ทำไมข้อนี้ถึงถูก:
ผู้ป่วยมีความดันโลหิต 160/100 mmHg จัดเป็น Stage 2 Hypertension ซึ่งเป้าหมายคือ &lt; 130/80 mmHg การใช้ยาเดี่ยว (monotherapy) ไม่สามารถควบคุมความดันได้ตามเป้าหมาย จึงจำเป็นต้องให้ยาสองชนิดร่วมกัน (combination therapy) โดยการเพิ่มยาขนานที่สองที่มีกลไกเสริมฤทธิ์กัน เช่น Dihydropyridine CCB (Amlodipine) ร่วมกับ Thiazide diuretic นอกจากนี้ ผู้ป่วยมีระดับ Na+ ต่ำเล็กน้อย (130 mEq/L) จึงไม่ควรเพิ่มขนาด HCTZ และมี K+ ค่อนข้างสูง (4.9 mEq/L) การเพิ่ม Amlodipine จึงมีความเหมาะสมและปลอดภัยที่สุด
🔍 ข้ออื่นผิดเพราะอะไร:
• ข้อ ก. หยุดยา HCTZ แล้วเปลี่ยนเป็น Enalapril 5 mg รับประทานวันละ 1 ครั้ง: การสลับเป็น monotherapy ตัวอื่นไม่เพียงพอต่อการลดความดันโลหิตใน Stage 2 HTN และผู้ป่วยมี K+ 4.9 mEq/L การให้ Enalapril อาจเพิ่มความเสี่ยง hyperkalemia ได้
• ข้อ ข. เพิ่มขนาดยา HCTZ เป็น 50 mg รับประทานวันละ 1 ครั้ง: HCTZ ขนาด 50 mg ไม่เพิ่ม efficacy ในการลดความดันโลหิตอย่างมีนัยสำคัญ แต่เพิ่มความเสี่ยง hyponatremia, hypokalemia และ hyperuricemia อย่างมาก โดยเฉพาะในรายนี้ที่ Na+ เริ่มต่ำ (130 mEq/L)
• ข้อ ค. หยุดยา HCTZ แล้วเปลี่ยนเป็น Amlodipine 5 mg รับประทานวันละ 1 ครั้ง: การใช้ monotherapy สลับตัวยาไม่เพียงพอต่อการควบคุม Stage 2 HTN
• ข้อ ง. เปลี่ยนยา HCTZ เป็น Carvedilol 12.5 mg รับประทานวันละ 2 ครั้ง: Beta-blockers ไม่ใช่ first-line therapy ใน uncomplicated hypertension หากไม่มี compelling indications เช่น HFrEF หรือ CAD</t>
        </is>
      </c>
      <c r="L183" s="186" t="inlineStr">
        <is>
          <t>Clinic</t>
        </is>
      </c>
      <c r="M183" s="186" t="inlineStr">
        <is>
          <t>2. Cardiovascular</t>
        </is>
      </c>
      <c r="N183" s="186" t="inlineStr">
        <is>
          <t>Hypertension (Combination Therapy)</t>
        </is>
      </c>
      <c r="O183" s="185" t="inlineStr">
        <is>
          <t>Clinic</t>
        </is>
      </c>
      <c r="P183" s="186" t="inlineStr">
        <is>
          <t>PLE_CC1_2567_Key ข้อ 82</t>
        </is>
      </c>
      <c r="Q183" s="185" t="inlineStr">
        <is>
          <t>ข้อสอบจริง</t>
        </is>
      </c>
      <c r="R183" s="185" t="inlineStr">
        <is>
          <t>2567</t>
        </is>
      </c>
      <c r="S183" s="185" t="inlineStr">
        <is>
          <t>CASE-2567-HTN-01</t>
        </is>
      </c>
    </row>
    <row r="184" ht="409.6" customHeight="1" s="49">
      <c r="A184" s="187" t="n">
        <v>182</v>
      </c>
      <c r="B184" s="186" t="inlineStr">
        <is>
          <t>ผู้ป่วยหญิง อายุ 54 ปี ได้รับการวินิจฉัยเป็นโรคความดันโลหิตสูงมาแล้ว 1 ปี ไม่มีโรคร่วมอื่น มาติดตามการรักษาตรวจวัดความดันโลหิตได้ 160/100 mmHg ผลตรวจทางห้องปฏิบัติการพบ serum K+ = 4.9 mEq/L, Cl- = 100 mEq/L, Na+ = 130 mEq/L ผู้ป่วยเคยปรับเปลี่ยนพฤติกรรม (lifestyle modification) อย่างเคร่งครัดมาแล้ว 6 เดือน แต่ระดับความดันโลหิตยังไม่ได้ตามเป้าหมาย ปัจจุบันใช้ยา Hydrochlorothiazide (HCTZ) 25 mg รับประทานวันละ 1 ครั้งเพียงตัวเดียว</t>
        </is>
      </c>
      <c r="C184" s="186" t="inlineStr">
        <is>
          <t>จากกรณีศึกษาข้างต้น หากผู้ป่วยรายนี้ควบคุมระดับความดันโลหิตได้ไม่ดีเป็นระยะเวลานาน จะเพิ่มความเสี่ยงต่อการเกิดภาวะแทรกซ้อนของอวัยวะเป้าหมาย (target organ damage) ในข้อใดมากที่สุด</t>
        </is>
      </c>
      <c r="D184" s="186" t="n"/>
      <c r="E184" s="186" t="inlineStr">
        <is>
          <t>Stroke (โรคหลอดเลือดสมอง)</t>
        </is>
      </c>
      <c r="F184" s="186" t="inlineStr">
        <is>
          <t>Type 1 Diabetes mellitus</t>
        </is>
      </c>
      <c r="G184" s="186" t="inlineStr">
        <is>
          <t>Insomnia (โรคนอนไม่หลับ)</t>
        </is>
      </c>
      <c r="H184" s="186" t="inlineStr">
        <is>
          <t>Peptic ulcer disease (แผลในกระเพาะอาหาร)</t>
        </is>
      </c>
      <c r="I184" s="188" t="inlineStr">
        <is>
          <t>Osteoporosis (โรคกระดูกพรุน)</t>
        </is>
      </c>
      <c r="J184" s="185" t="n">
        <v>1</v>
      </c>
      <c r="K184" s="186" t="inlineStr">
        <is>
          <t>✅ คำตอบที่ถูกต้อง: ข้อ ก. Stroke (โรคหลอดเลือดสมอง)
🎯 ทำไมข้อนี้ถึงถูก:
ภาวะความดันโลหิตสูงเรื้อรังที่ไม่สามารถควบคุมได้เป็นปัจจัยเสี่ยงอันดับหนึ่งที่ทำให้เกิดความเสียหายต่ออวัยวะเป้าหมาย (Target Organ Damage: TOD) โดยเฉพาะภาวะหลอดเลือดสมองเสื่อมสภาพ แตก หรืออุดตัน นำไปสู่การเกิด Stroke (ทั้ง Ischemic stroke และ Hemorrhagic stroke) รวมถึงภาวะแทรกซ้อนทางระบบหัวใจและหลอดเลือด (Coronary artery disease, Heart failure) และไตวายเรื้อรัง (CKD)
🔍 ข้ออื่นผิดเพราะอะไร:
• ข้อ ข. Type 1 Diabetes mellitus: เกิดจาก autoimmune destruction ของ beta-cells ในตับอ่อน ไม่ได้เกิดจากความดันโลหิตสูงเรื้อรัง
• ข้อ ค. Insomnia: อาการนอนไม่หลับอาจเป็นอาการร่วมจากความเครียดแต่ไม่ใช่ภาวะแทรกซ้อนทางพยาธิสภาพของ target organ damage จาก hypertension
• ข้อ ง. Peptic ulcer disease: สัมพันธ์กับการติดเชื้อ H. pylori หรือการใช้ NSAIDs ไม่ใช่ภาวะแทรกซ้อนหลักของความดันโลหิตสูง
• ข้อ จ. Osteoporosis: สัมพันธ์กับอายุ ฮอร์โมนเอสโตรเจนลดลง หรือการขาดแคลเซียม ไม่ใช่ผลโดยตรงจากความดันโลหิตสูง</t>
        </is>
      </c>
      <c r="L184" s="186" t="inlineStr">
        <is>
          <t>Clinic</t>
        </is>
      </c>
      <c r="M184" s="186" t="inlineStr">
        <is>
          <t>2. Cardiovascular</t>
        </is>
      </c>
      <c r="N184" s="186" t="inlineStr">
        <is>
          <t>Hypertension Complications</t>
        </is>
      </c>
      <c r="O184" s="185" t="inlineStr">
        <is>
          <t>Clinic</t>
        </is>
      </c>
      <c r="P184" s="186" t="inlineStr">
        <is>
          <t>PLE_CC1_2567_Key ข้อ 83</t>
        </is>
      </c>
      <c r="Q184" s="185" t="inlineStr">
        <is>
          <t>ข้อสอบจริง</t>
        </is>
      </c>
      <c r="R184" s="185" t="inlineStr">
        <is>
          <t>2567</t>
        </is>
      </c>
      <c r="S184" s="185" t="inlineStr">
        <is>
          <t>CASE-2567-HTN-01</t>
        </is>
      </c>
    </row>
    <row r="185" ht="409.6" customHeight="1" s="49">
      <c r="A185" s="185" t="n">
        <v>183</v>
      </c>
      <c r="B185" s="186" t="inlineStr">
        <is>
          <t>ผู้ป่วยหญิง อายุ 54 ปี ได้รับการวินิจฉัยเป็นโรคความดันโลหิตสูงมาแล้ว 1 ปี ไม่มีโรคร่วมอื่น มาติดตามการรักษาตรวจวัดความดันโลหิตได้ 160/100 mmHg ผลตรวจทางห้องปฏิบัติการพบ serum K+ = 4.9 mEq/L, Cl- = 100 mEq/L, Na+ = 130 mEq/L ผู้ป่วยเคยปรับเปลี่ยนพฤติกรรม (lifestyle modification) อย่างเคร่งครัดมาแล้ว 6 เดือน แต่ระดับความดันโลหิตยังไม่ได้ตามเป้าหมาย ปัจจุบันใช้ยา Hydrochlorothiazide (HCTZ) 25 mg รับประทานวันละ 1 ครั้งเพียงตัวเดียว</t>
        </is>
      </c>
      <c r="C185" s="186" t="inlineStr">
        <is>
          <t>จากกรณีศึกษาข้างต้น ยาลดความดันโลหิตในข้อใดต่อไปนี้ ส่งผลต่อการขยายหลอดเลือด (vasodilation) น้อยที่สุด</t>
        </is>
      </c>
      <c r="D185" s="186" t="n"/>
      <c r="E185" s="186" t="inlineStr">
        <is>
          <t>Atenolol</t>
        </is>
      </c>
      <c r="F185" s="186" t="inlineStr">
        <is>
          <t>Amlodipine</t>
        </is>
      </c>
      <c r="G185" s="186" t="inlineStr">
        <is>
          <t>Prazosin</t>
        </is>
      </c>
      <c r="H185" s="186" t="inlineStr">
        <is>
          <t>Hydralazine</t>
        </is>
      </c>
      <c r="I185" s="186" t="inlineStr">
        <is>
          <t>Sodium nitroprusside</t>
        </is>
      </c>
      <c r="J185" s="185" t="n">
        <v>1</v>
      </c>
      <c r="K185" s="186" t="inlineStr">
        <is>
          <t>✅ คำตอบที่ถูกต้อง: ข้อ ก. Atenolol
🎯 ทำไมข้อนี้ถึงถูก:
Atenolol เป็น Cardioselective beta-1 blocker ที่ออกฤทธิ์จำเพาะต่อ beta-1 adrenergic receptor ที่กล้ามเนื้อหัวใจ ส่งผลลดอัตราการเต้นของหัวใจ (heart rate) และลดแรงบีบตัวของหัวใจ (contractility) จึงลด cardiac output และลดการหลั่ง renin จากไต โดยไม่มีคุณสมบัติในการขยายหลอดเลือดโดยตรง (ไม่มี intrinsic sympathomimetic activity หรือ alpha-blocking activity) จึงมีผลขยายหลอดเลือดน้อยที่สุดเมื่อเทียบกับตัวเลือกอื่น
🔍 ข้ออื่นผิดเพราะอะไร:
• ข้อ ข. Amlodipine: เป็น Dihydropyridine CCB ที่ออกฤทธิ์ยับยั้งแคลเซียมที่ vascular smooth muscle ทำให้เกิด potent arterial vasodilation
• ข้อ ค. Prazosin: เป็น Selective alpha-1 blocker ที่ยับยั้งการหดเกร็งของหลอดเลือด ทำให้หลอดเลือดแดงและหลอดเลือดดำขยายตัวอย่างชัดเจน
• ข้อ ง. Hydralazine: เป็น Direct arteriolar vasodilator ออกฤทธิ์คลายกล้ามเนื้อเรียบหลอดเลือดแดงโดยตรง
• ข้อ จ. Sodium nitroprusside: เป็น Direct vasodilator ที่ปล่อย Nitric oxide (NO) ออกฤทธิ์ขยายทั้งหลอดเลือดแดงและหลอดเลือดดำอย่างรวดเร็วและรุนแรง</t>
        </is>
      </c>
      <c r="L185" s="186" t="inlineStr">
        <is>
          <t>Clinic</t>
        </is>
      </c>
      <c r="M185" s="186" t="inlineStr">
        <is>
          <t>2. Cardiovascular</t>
        </is>
      </c>
      <c r="N185" s="186" t="inlineStr">
        <is>
          <t>Antihypertensive Pharmacology</t>
        </is>
      </c>
      <c r="O185" s="185" t="inlineStr">
        <is>
          <t>Clinic</t>
        </is>
      </c>
      <c r="P185" s="186" t="inlineStr">
        <is>
          <t>PLE_CC1_2567_Key ข้อ 84</t>
        </is>
      </c>
      <c r="Q185" s="185" t="inlineStr">
        <is>
          <t>ข้อสอบจริง</t>
        </is>
      </c>
      <c r="R185" s="185" t="inlineStr">
        <is>
          <t>2567</t>
        </is>
      </c>
      <c r="S185" s="185" t="inlineStr">
        <is>
          <t>CASE-2567-HTN-01</t>
        </is>
      </c>
    </row>
    <row r="186" ht="409.6" customHeight="1" s="49">
      <c r="A186" s="185" t="n">
        <v>184</v>
      </c>
      <c r="B186" s="186" t="n"/>
      <c r="C186" s="186" t="inlineStr">
        <is>
          <t>ยาลดไขมันในเลือดกลุ่ม HMG-CoA reductase inhibitors (Statins) ในข้อใดต่อไปนี้ มีหมู่ฟังก์ชันที่สามารถเกิดอันตรกิริยาการจับเป็นสารประกอบเชิงซ้อน (Chelation) กับไอออนของโลหะประจุบวก เช่น Mg2+ หรือ Al3+ ในยาลดกรดได้มากที่สุด จนส่งผลให้การดูดซึมตัวยาลดลงอย่างมีนัยสำคัญ</t>
        </is>
      </c>
      <c r="D186" s="186" t="n"/>
      <c r="E186" s="186" t="inlineStr">
        <is>
          <t>Rosuvastatin</t>
        </is>
      </c>
      <c r="F186" s="186" t="inlineStr">
        <is>
          <t>Atorvastatin</t>
        </is>
      </c>
      <c r="G186" s="186" t="inlineStr">
        <is>
          <t>Simvastatin</t>
        </is>
      </c>
      <c r="H186" s="186" t="inlineStr">
        <is>
          <t>Pravastatin</t>
        </is>
      </c>
      <c r="I186" s="186" t="inlineStr">
        <is>
          <t>Lovastatin</t>
        </is>
      </c>
      <c r="J186" s="185" t="n">
        <v>1</v>
      </c>
      <c r="K186" s="186" t="inlineStr">
        <is>
          <t>✅ คำตอบที่ถูกต้อง: ข้อ ก. Rosuvastatin
🎯 ทำไมข้อนี้ถึงถูก:
Rosuvastatin มีลักษณะโครงสร้างที่มีหมู่ Pyrimidine ring และ Sulfonamide group (-SO2-NH-R) ซึ่งสามารถจับ chelate กับไอออนของโลหะประจุบวก เช่น Mg2+ และ Al3+ ในยาลดกรด (Antacids) ได้ดีมาก ส่งผลให้ค่าชีวประสิทธิผล (AUC และ Cmax) ของ Rosuvastatin ลดลงได้ถึงประมาณร้อยละ 50 จึงมีคำแนะนำในการบริหารยาให้รับประทานห่างจากยาลดกรดอย่างน้อย 2 ชั่วโมง
🔍 ข้ออื่นผิดเพราะอะไร:
• ข้อ ข. Atorvastatin: มีโครงสร้าง pyrrole ring การเกิด chelation กับยาลดกรดมีผลกระทบต่อ bioavailability น้อยกว่าอย่างชัดเจน
• ข้อ ค. Simvastatin: เป็น lipophilic prodrug ที่มีโครงสร้างเป็น lactone ring ไม่ได้เกิด chelation กับไอออนของโลหะประจุบวกอย่างมีนัยสำคัญ
• ข้อ ง. Pravastatin: แม้จะเป็น hydrophilic statin แต่ไม่มี sulfonamide moiety และได้รับผลกระทบจาก antacids chelation น้อยกว่า Rosuvastatin
• ข้อ จ. Lovastatin: เป็น lipophilic prodrug ที่มี lactone ring ไม่เกิด chelation กับไอออนของโลหะประจุบวก</t>
        </is>
      </c>
      <c r="L186" s="186" t="inlineStr">
        <is>
          <t>Clinic</t>
        </is>
      </c>
      <c r="M186" s="186" t="inlineStr">
        <is>
          <t>2. Cardiovascular</t>
        </is>
      </c>
      <c r="N186" s="186" t="inlineStr">
        <is>
          <t>Statins Drug Interactions (Antacids Chelation)</t>
        </is>
      </c>
      <c r="O186" s="185" t="inlineStr">
        <is>
          <t>Clinic</t>
        </is>
      </c>
      <c r="P186" s="186" t="inlineStr">
        <is>
          <t>PLE_CC1_2567_Key ข้อ 101</t>
        </is>
      </c>
      <c r="Q186" s="185" t="inlineStr">
        <is>
          <t>ข้อสอบจริง</t>
        </is>
      </c>
      <c r="R186" s="185" t="inlineStr">
        <is>
          <t>2567</t>
        </is>
      </c>
      <c r="S186" s="185" t="n"/>
    </row>
    <row r="187" ht="409.6" customHeight="1" s="49">
      <c r="A187" s="185" t="n">
        <v>185</v>
      </c>
      <c r="B187" s="186" t="inlineStr">
        <is>
          <t>ผู้ป่วยชายไทยคู่ อายุ 55 ปี น้ำหนัก 60 kg ส่วนสูง 150 cm มีอาการข้อฝืดตึงตอนเช้าประมาณ 10 นาที มีเสียงกรอบแกรบในข้อขณะเคลื่อนไหว (Crepitus) ไม่มีอาการปวดบวมแดงร้อน ปวดข้อเข่าเวลาเดินขึ้นบันได เป็นที่เข่าทั้งสองข้าง ระดับความปวด 2 เต็ม 10 โดยผู้ป่วยมีโรคประจำตัวเป็นโรคความดันโลหิตสูง</t>
        </is>
      </c>
      <c r="C187" s="186" t="inlineStr">
        <is>
          <t>ยาบรรเทาอาการปวดในข้อใดส่งผลกระทบต่อการควบคุมระดับความดันโลหิตและเพิ่มความเสี่ยงต่อโรคหัวใจและหลอดเลือดสูงที่สุด</t>
        </is>
      </c>
      <c r="D187" s="186" t="n"/>
      <c r="E187" s="186" t="inlineStr">
        <is>
          <t>Etoricoxib</t>
        </is>
      </c>
      <c r="F187" s="186" t="inlineStr">
        <is>
          <t>Paracetamol</t>
        </is>
      </c>
      <c r="G187" s="186" t="inlineStr">
        <is>
          <t>Tolperisone</t>
        </is>
      </c>
      <c r="H187" s="186" t="inlineStr">
        <is>
          <t>Tramadol</t>
        </is>
      </c>
      <c r="I187" s="186" t="inlineStr">
        <is>
          <t>Codeine</t>
        </is>
      </c>
      <c r="J187" s="185" t="n">
        <v>1</v>
      </c>
      <c r="K187" s="186" t="inlineStr">
        <is>
          <t>✅ คำตอบที่ถูกต้อง: ข้อ ก. Etoricoxib
🎯 ทำไมข้อนี้ถึงถูก:
เป็นยาในกลุ่ม Selective COX-2 inhibitor ที่มีผลยับยั้ง Prostacyclin (PGI2) จากเซลล์เยื่อบุผนังหลอดเลือดโดยไม่ยับยั้ง Thromboxane A2 (TXA2) จากเกล็ดเลือด ทำให้เกิดการคั่งของโซเดียมและน้ำในไต หลอดเลือดหดตัว และมีความเสี่ยงต่อการเพิ่มความดันโลหิต (Dose-dependent blood pressure elevation) สูงที่สุดในกลุ่ม NSAIDs
🔍 ข้ออื่นผิดเพราะอะไร:
• ข้อ ข. ผิดเพราะ: Paracetamol ไม่มีฤทธิ์ยับยั้ง COX ในไตอย่างมีนัยสำคัญ ไม่ทำให้เกิด Sodium and water retention จึงปลอดภัยต่อความดันโลหิตมากกว่า NSAIDs
• ข้อ ค. ผิดเพราะ: Tolperisone เป็นยาคลายกล้ามเนื้อ (Centrally acting muscle relaxant) ไม่มีผลยับยั้ง Prostaglandin ในไต จึงไม่เพิ่มความดันโลหิต
• ข้อ ง. ผิดเพราะ: Tramadol เป็นยาแก้ปวดกลุ่ม Opioid agonist และ SNRI ไม่มีผลต่อการสังเคราะห์ Prostaglandin ในไต ไม่ส่งผลให้ความดันโลหิตสูงขึ้น
• ข้อ จ. ผิดเพราะ: Codeine เป็น Weak opioid agonist ออกฤทธิ์ต่อระบบประสาทส่วนกลาง ไม่มีผลต่อการคั่งของน้ำและเกลือแร่ในไต</t>
        </is>
      </c>
      <c r="L187" s="186" t="n"/>
      <c r="M187" s="186" t="inlineStr">
        <is>
          <t>2. Cardiovascular</t>
        </is>
      </c>
      <c r="N187" s="186" t="inlineStr">
        <is>
          <t>Hypertension &amp; Drug-Induced HTN</t>
        </is>
      </c>
      <c r="O187" s="185" t="inlineStr">
        <is>
          <t>Clinic</t>
        </is>
      </c>
      <c r="P187" s="186" t="inlineStr">
        <is>
          <t>ข้อสอบจริง PLE-CC1 ปี 2566 Day 1 ข้อ 6 [CASE_2566_OA_01]</t>
        </is>
      </c>
      <c r="Q187" s="185" t="inlineStr">
        <is>
          <t>ข้อสอบจริง</t>
        </is>
      </c>
      <c r="R187" s="185" t="inlineStr">
        <is>
          <t>2566 Day 1</t>
        </is>
      </c>
      <c r="S187" s="185" t="inlineStr">
        <is>
          <t>CASE_2566_OA_01</t>
        </is>
      </c>
    </row>
    <row r="188" ht="409.6" customHeight="1" s="49">
      <c r="A188" s="185" t="n">
        <v>186</v>
      </c>
      <c r="B188" s="186" t="inlineStr">
        <is>
          <t>ผู้ป่วยชายไทย อายุ 65 ปี มีโรคประจำตัวคือความดันโลหิตสูง เกิดอาการแขนขาข้างขวาอ่อนแรงกะทันหัน ชาที่มุมปาก ปากเบี้ยว และพูดไม่ชัด ลิ้นคับปาก เมื่อเวลา 18.00 น. ตรวจวัดความดันโลหิตได้ 160/100 mmHg และอาการฟื้นตัวกลับสู่ปกติในเวลาต่อมา ได้รับการวินิจฉัยเป็น TIA</t>
        </is>
      </c>
      <c r="C188" s="186" t="inlineStr">
        <is>
          <t>ในการควบคุมความดันโลหิตเพื่อป้องกันการเกิดโรคหลอดเลือดสมองซ้ำ (Secondary stroke prevention) ยาลดความดันโลหิตในข้อใดต่อไปนี้ มีหลักฐานเชิงประจักษ์ว่ามีประสิทธิภาพในการป้องกันโรคหลอดเลือดสมองด้อยที่สุด และ 'ไม่แนะนำ' ให้เลือกใช้เป็นอันดับแรก</t>
        </is>
      </c>
      <c r="D188" s="186" t="n"/>
      <c r="E188" s="186" t="inlineStr">
        <is>
          <t>Hydrochlorothiazide (HCTZ)</t>
        </is>
      </c>
      <c r="F188" s="186" t="inlineStr">
        <is>
          <t>Lisinopril</t>
        </is>
      </c>
      <c r="G188" s="186" t="inlineStr">
        <is>
          <t>Atenolol</t>
        </is>
      </c>
      <c r="H188" s="186" t="inlineStr">
        <is>
          <t>Indapamide</t>
        </is>
      </c>
      <c r="I188" s="186" t="inlineStr">
        <is>
          <t>Amlodipine</t>
        </is>
      </c>
      <c r="J188" s="185" t="n">
        <v>3</v>
      </c>
      <c r="K188" s="186" t="inlineStr">
        <is>
          <t>✅ คำตอบที่ถูกต้อง: ข้อ ค. Atenolol
🎯 ทำไมข้อนี้ถึงถูก:
ตามแนวทาง AHA/ASA และ European Stroke Guidelines ยาลดความดันโลหิตกลุ่ม Beta-blockers (โดยเฉพาะ Atenolol) มีประสิทธิภาพในการป้องกันการเกิดโรคหลอดเลือดสมอง (Stroke prevention) ด้อยกว่ายาลดความดันโลหิตกลุ่มอื่นๆ (ACEIs/ARBs, CCBs, Thiazide/Thiazide-like diuretics) อย่างมีนัยสำคัญ เนื่องจากไม่สามารถลดความดันโลหิตในหลอดเลือดแดงใหญ่ส่วนกลาง (Central aortic pressure) ได้ดีเท่ากลุ่มอื่น จึงไม่แนะนำให้ใช้เป็นยาหลักในการป้องกันโรคหลอดเลือดสมอง
🔍 ข้ออื่นผิดเพราะอะไร:
• ข้อ ก.: ACEIs (Lisinopril), ARBs, CCBs (Amlodipine) และ Thiazide/Thiazide-like diuretics (Indapamide) ล้วนมีหลักฐานสนับสนุนชัดเจนในการลดอัตราการเกิด Stroke ซ้ำ
• ข้อ ข.: (Lisinopril): ไม่ใช่คำตอบที่ถูกต้องตามแนวทางเวชปฏิบัติและหลักวิชาการทางเภสัชกรรมสำหรับกรณีนี้
• ข้อ ง.: (Indapamide): ไม่ใช่คำตอบที่ถูกต้องตามแนวทางเวชปฏิบัติและหลักวิชาการทางเภสัชกรรมสำหรับกรณีนี้
• ข้อ จ.: (Amlodipine): ไม่ใช่คำตอบที่ถูกต้องตามแนวทางเวชปฏิบัติและหลักวิชาการทางเภสัชกรรมสำหรับกรณีนี้</t>
        </is>
      </c>
      <c r="L188" s="186" t="n"/>
      <c r="M188" s="186" t="inlineStr">
        <is>
          <t>2. Cardiovascular</t>
        </is>
      </c>
      <c r="N188" s="186" t="inlineStr">
        <is>
          <t>Hypertension Management in Stroke Prevention</t>
        </is>
      </c>
      <c r="O188" s="185" t="inlineStr">
        <is>
          <t>Clinic</t>
        </is>
      </c>
      <c r="P188" s="186" t="inlineStr">
        <is>
          <t>ข้อสอบจริง PLE-CC1 ปี 2566 Day 1 ข้อ 75 [CASE_2566_STROKE_01]</t>
        </is>
      </c>
      <c r="Q188" s="185" t="inlineStr">
        <is>
          <t>ข้อสอบจริง</t>
        </is>
      </c>
      <c r="R188" s="185" t="inlineStr">
        <is>
          <t>2566 Day 1</t>
        </is>
      </c>
      <c r="S188" s="185" t="inlineStr">
        <is>
          <t>CASE_2566_STROKE_01</t>
        </is>
      </c>
    </row>
    <row r="189" ht="409.6" customHeight="1" s="49">
      <c r="A189" s="185" t="n">
        <v>187</v>
      </c>
      <c r="B189" s="186" t="inlineStr">
        <is>
          <t>ผู้ป่วยชายไทย อายุ 65 ปี มีโรคประจำตัวคือความดันโลหิตสูง เกิดอาการแขนขาข้างขวาอ่อนแรงกะทันหัน ชาที่มุมปาก ปากเบี้ยว และพูดไม่ชัด ลิ้นคับปาก เมื่อเวลา 18.00 น. ตรวจวัดความดันโลหิตได้ 160/100 mmHg และอาการฟื้นตัวกลับสู่ปกติในเวลาต่อมา ได้รับการวินิจฉัยเป็น TIA</t>
        </is>
      </c>
      <c r="C189" s="186" t="inlineStr">
        <is>
          <t>ตามแนวทางการป้องกันโรคหลอดเลือดสมองซ้ำ (Secondary Prevention of Ischemic Stroke and TIA) ยาลดไขมันในเลือดชนิด High-intensity Statin ในข้อใดมีความเหมาะสมสูงสุดในการสั่งใช้แก่ผู้ป่วยรายนี้</t>
        </is>
      </c>
      <c r="D189" s="186" t="n"/>
      <c r="E189" s="186" t="inlineStr">
        <is>
          <t>Simvastatin 20 mg วันละ 1 ครั้ง ก่อนนอน</t>
        </is>
      </c>
      <c r="F189" s="186" t="inlineStr">
        <is>
          <t>Atorvastatin 40 ถึง 80 mg วันละ 1 ครั้ง</t>
        </is>
      </c>
      <c r="G189" s="186" t="inlineStr">
        <is>
          <t>Pravastatin 20 mg วันละ 1 ครั้ง</t>
        </is>
      </c>
      <c r="H189" s="186" t="inlineStr">
        <is>
          <t>Rosuvastatin 5 mg วันละ 1 ครั้ง</t>
        </is>
      </c>
      <c r="I189" s="186" t="inlineStr">
        <is>
          <t>Fluvastatin 40 mg วันละ 1 ครั้ง</t>
        </is>
      </c>
      <c r="J189" s="185" t="n">
        <v>2</v>
      </c>
      <c r="K189" s="186" t="inlineStr">
        <is>
          <t>✅ คำตอบที่ถูกต้อง: ข้อ ข. Atorvastatin 40 ถึง 80 mg วันละ 1 ครั้ง
🎯 ทำไมข้อนี้ถึงถูก:
ตามแนวทาง AHA/ASA Guideline for the Prevention of Stroke in Patients with Stroke and TIA ผู้ป่วยที่มีภาวะขาดเลือดสมองชั่วคราว (TIA) จัดเป็นกลุ่ม Clinical ASCVD ซึ่งต้องได้รับยากลุ่ม High-Intensity Statin Therapy เพื่อลดระดับ LDL-C ลงอย่างน้อย 50% โดยขนาดยาที่จัดเป็น High-intensity statin ได้แก่ Atorvastatin 40 - 80 mg หรือ Rosuvastatin 20 - 40 mg วันละ 1 ครั้ง
🔍 ข้ออื่นผิดเพราะอะไร:
• ข้อ ก. Simvastatin 20 mg จัดเป็น Moderate-intensity statin (ลด LDL-C ได้ 30 - 49%)
• ข้อ ค. Pravastatin 20 mg จัดเป็น Low-intensity statin
• ข้อ ง. Rosuvastatin 5 mg จัดเป็น Moderate-intensity statin
• ข้อ จ. Fluvastatin 40 mg จัดเป็น Moderate-intensity statin</t>
        </is>
      </c>
      <c r="L189" s="186" t="n"/>
      <c r="M189" s="186" t="inlineStr">
        <is>
          <t>2. Cardiovascular</t>
        </is>
      </c>
      <c r="N189" s="186" t="inlineStr">
        <is>
          <t>Dyslipidemia &amp; High-Intensity Statin in Stroke</t>
        </is>
      </c>
      <c r="O189" s="185" t="inlineStr">
        <is>
          <t>Clinic</t>
        </is>
      </c>
      <c r="P189" s="186" t="inlineStr">
        <is>
          <t>ข้อสอบจริง PLE-CC1 ปี 2566 Day 1 ข้อ 76 [CASE_2566_STROKE_01]</t>
        </is>
      </c>
      <c r="Q189" s="185" t="inlineStr">
        <is>
          <t>ข้อสอบจริง</t>
        </is>
      </c>
      <c r="R189" s="185" t="inlineStr">
        <is>
          <t>2566 Day 1</t>
        </is>
      </c>
      <c r="S189" s="185" t="inlineStr">
        <is>
          <t>CASE_2566_STROKE_01</t>
        </is>
      </c>
    </row>
    <row r="190" ht="409.6" customHeight="1" s="49">
      <c r="A190" s="185" t="n">
        <v>188</v>
      </c>
      <c r="B190" s="186" t="inlineStr">
        <is>
          <t>ผู้ป่วยชายไทย อายุ 45 ปี มีโรคประจำตัวคือ โรคเบาหวานชนิดที่ 2 (Type 2 DM) มาตรวจติดตามสุขภาพประจำปี ตรวจวัดความดันโลหิตซ้ำ 2 ครั้งได้ค่าเฉลี่ย 150/90 mmHg</t>
        </is>
      </c>
      <c r="C190" s="186" t="inlineStr">
        <is>
          <t>ตามแนวทางการรักษาโรคความดันโลหิตสูงในเวชปฏิบัติทั่วไปของสมาคมความดันโลหิตสูงแห่งประเทศไทย ระดับความดันโลหิตของผู้ป่วยรายนี้จัดอยู่ในระดับใด</t>
        </is>
      </c>
      <c r="D190" s="186" t="n"/>
      <c r="E190" s="186" t="inlineStr">
        <is>
          <t>High normal blood pressure</t>
        </is>
      </c>
      <c r="F190" s="186" t="inlineStr">
        <is>
          <t>Grade 1 Hypertension (ความดันโลหิตสูงระดับที่ 1)</t>
        </is>
      </c>
      <c r="G190" s="186" t="inlineStr">
        <is>
          <t>Grade 2 Hypertension (ความดันโลหิตสูงระดับที่ 2)</t>
        </is>
      </c>
      <c r="H190" s="186" t="inlineStr">
        <is>
          <t>Grade 3 Severe Hypertension</t>
        </is>
      </c>
      <c r="I190" s="186" t="inlineStr">
        <is>
          <t>Hypertensive Emergency</t>
        </is>
      </c>
      <c r="J190" s="185" t="n">
        <v>2</v>
      </c>
      <c r="K190" s="186" t="inlineStr">
        <is>
          <t>✅ คำตอบที่ถูกต้อง: ข้อ ข. Grade 1 Hypertension (ความดันโลหิตสูงระดับที่ 1)
🎯 ทำไมข้อนี้ถึงถูก:
ตามเกณฑ์มาตรฐาน Thai Guidelines on The Treatment of Hypertension การจำแนกระดับความดันโลหิตในผู้ใหญ่กำหนดไว้ดังนี้:
- Optimal: SBP &lt; 120 และ DBP &lt; 80 mmHg
- Normal: SBP 120 - 129 และ/หรือ DBP 80 - 84 mmHg
- High normal: SBP 130 - 139 และ/หรือ DBP 85 - 89 mmHg
- Grade 1 Hypertension: SBP 140 - 159 และ/หรือ DBP 90 - 99 mmHg
- Grade 2 Hypertension: SBP 160 - 179 และ/หรือ DBP 100 - 109 mmHg
- Grade 3 Hypertension: SBP มากกว่าหรือเท่ากับ 180 และ/หรือ DBP มากกว่าหรือเท่ากับ 110 mmHg
ดังนั้นค่าความดันโลหิต 150/90 mmHg จึงจัดเป็น Grade 1 Hypertension อย่างชัดเจน
🔍 ข้ออื่นผิดเพราะอะไร:
• ข้อ ก.: High normal คือ 130 - 139 / 85 - 89 mmHg
• ข้อ ค.: Grade 2 คือ 160 - 179 / 100 - 109 mmHg
• ข้อ ง.: อาการยังไม่เข้าขั้น Severe หรือ Emergency
• ข้อ จ.: (Hypertensive Emergency): ไม่ใช่คำตอบที่ถูกต้องตามแนวทางเวชปฏิบัติและหลักวิชาการทางเภสัชกรรมสำหรับกรณีนี้</t>
        </is>
      </c>
      <c r="L190" s="186" t="n"/>
      <c r="M190" s="186" t="inlineStr">
        <is>
          <t>2. Cardiovascular</t>
        </is>
      </c>
      <c r="N190" s="186" t="inlineStr">
        <is>
          <t>Hypertension Classification &amp; Blood Pressure Stages</t>
        </is>
      </c>
      <c r="O190" s="185" t="inlineStr">
        <is>
          <t>Clinic</t>
        </is>
      </c>
      <c r="P190" s="186" t="inlineStr">
        <is>
          <t>ข้อสอบจริง PLE-CC1 ปี 2566 Day 1 ข้อ 98 [CASE_2566_HTN_DM_01]</t>
        </is>
      </c>
      <c r="Q190" s="185" t="inlineStr">
        <is>
          <t>ข้อสอบจริง</t>
        </is>
      </c>
      <c r="R190" s="185" t="inlineStr">
        <is>
          <t>2566 Day 1</t>
        </is>
      </c>
      <c r="S190" s="185" t="inlineStr">
        <is>
          <t>CASE_2566_HTN_DM_01</t>
        </is>
      </c>
    </row>
    <row r="191" ht="409.6" customHeight="1" s="49">
      <c r="A191" s="185" t="n">
        <v>189</v>
      </c>
      <c r="B191" s="186" t="inlineStr">
        <is>
          <t>ผู้ป่วยชายไทย อายุ 45 ปี มีโรคประจำตัวคือ โรคเบาหวานชนิดที่ 2 (Type 2 DM) มาตรวจติดตามสุขภาพประจำปี ตรวจวัดความดันโลหิตซ้ำ 2 ครั้งได้ค่าเฉลี่ย 150/90 mmHg ตรวจพบ Albuminuria ระดับปานกลาง ค่า eGFR เท่ากับ 85 mL/min/1.73 m2</t>
        </is>
      </c>
      <c r="C191" s="186" t="inlineStr">
        <is>
          <t>ตามแนวทางการรักษาโรคความดันโลหิตสูงและโรคไตจากเบาหวาน ยาลดความดันโลหิตในข้อใดเหมาะสมที่สุดในการเลือกเป็นยาขนานแรก (First-line agent)</t>
        </is>
      </c>
      <c r="D191" s="186" t="n"/>
      <c r="E191" s="186" t="inlineStr">
        <is>
          <t>Hydrochlorothiazide (HCTZ)</t>
        </is>
      </c>
      <c r="F191" s="186" t="inlineStr">
        <is>
          <t>Amlodipine</t>
        </is>
      </c>
      <c r="G191" s="186" t="inlineStr">
        <is>
          <t>Sacubitril + Valsartan</t>
        </is>
      </c>
      <c r="H191" s="186" t="inlineStr">
        <is>
          <t>Furosemide</t>
        </is>
      </c>
      <c r="I191" s="186" t="inlineStr">
        <is>
          <t>Enalapril (หรือยากลุ่ม ACEIs/ARBs)</t>
        </is>
      </c>
      <c r="J191" s="185" t="n">
        <v>5</v>
      </c>
      <c r="K191" s="186" t="inlineStr">
        <is>
          <t>✅ คำตอบที่ถูกต้อง: ข้อ จ. Enalapril (หรือยากลุ่ม ACEIs/ARBs)
🎯 ทำไมข้อนี้ถึงถูก:
ในผู้ป่วยโรคเบาหวานที่มีภาวะความดันโลหิตสูงและมีภาวะไข่ขาวรั่วในปัสสาวะ (Albuminuria / Diabetic kidney disease) ยาทางเลือกแรกที่แนะนำเป็นอันดับแรก (First-line drug of choice) คือยากลุ่ม ACE Inhibitors (เช่น Enalapril) หรือ ARBs เนื่องจากมีฤทธิ์ขยายหลอดเลือด Efferent arteriole ของไต ช่วยลดความดันภายในโกลเมอรูลัส (Intraglomerular pressure) ลดการรั่วของโปรตีน และมีผลชะลอการเสื่อมของไต (Renoprotective effect) ที่เหนือกว่ายาลดความดันกลุ่มอื่น
🔍 ข้ออื่นผิดเพราะอะไร:
• ข้อ ก. HCTZ เป็นยาทางเลือกแถวแรกในผู้ป่วยความดันทั่วไป แต่ไม่มีฤทธิ์จำเพาะในการปกป้องไตในผู้ป่วยเบาหวานที่มี Albuminuria
• ข้อ ข. Amlodipine สามารถใช้ร่วมได้ แต่ไม่ใช่ยาเดี่ยวทางเลือกแรกเมื่อมี Albuminuria เด่น
• ข้อ ค. Sacubitril/Valsartan มีข้อบ่งใช้หลักสำหรับ Heart Failure with reduced ejection fraction (HFrEF)
• ข้อ ง. Furosemide เป็น Loop diuretic ใช้รักษาภาวะน้ำเกิน ไม่ใช้เป็นยาลดความดันตัวแรก</t>
        </is>
      </c>
      <c r="L191" s="186" t="n"/>
      <c r="M191" s="186" t="inlineStr">
        <is>
          <t>2. Cardiovascular</t>
        </is>
      </c>
      <c r="N191" s="186" t="inlineStr">
        <is>
          <t>Hypertension with Diabetes &amp; Renoprotective ACEIs</t>
        </is>
      </c>
      <c r="O191" s="185" t="inlineStr">
        <is>
          <t>Clinic</t>
        </is>
      </c>
      <c r="P191" s="186" t="inlineStr">
        <is>
          <t>ข้อสอบจริง PLE-CC1 ปี 2566 Day 1 ข้อ 99 [CASE_2566_HTN_DM_01]</t>
        </is>
      </c>
      <c r="Q191" s="185" t="inlineStr">
        <is>
          <t>ข้อสอบจริง</t>
        </is>
      </c>
      <c r="R191" s="185" t="inlineStr">
        <is>
          <t>2566 Day 1</t>
        </is>
      </c>
      <c r="S191" s="185" t="inlineStr">
        <is>
          <t>CASE_2566_HTN_DM_01</t>
        </is>
      </c>
    </row>
    <row r="192" ht="409.6" customHeight="1" s="49">
      <c r="A192" s="185" t="n">
        <v>190</v>
      </c>
      <c r="B192" s="186" t="inlineStr">
        <is>
          <t>ผู้ป่วยชายไทย อายุ 67 ปี โรคประจำตัวคือ เบาหวานชนิดที่ 2 และความดันโลหิตสูง รับประทานยาประจำคือ Simvastatin 40 mg วันละ 1 ครั้งก่อนนอน, Metformin 850 mg วันละ 2 ครั้ง, และ HCTZ 50 mg วันละ 1 ครั้ง ดัชนีมวลกาย BMI 35 kg/m2 ผลตรวจเลือดพบ LDL 190 mg/dL, Triglyceride 200 mg/dL, HDL 50 mg/dL ผู้ป่วยมีพฤติกรรมชอบรับประทานของทอดและดื่มสุราเป็นประจำ</t>
        </is>
      </c>
      <c r="C192" s="186" t="inlineStr">
        <is>
          <t>ปัจจัยเสี่ยงในข้อใดของผู้ป่วยรายนี้ที่มีความสัมพันธ์ต่อการเพิ่มความเสี่ยงการเกิดภาวะพิษต่อกล้ามเนื้อจากยาสแตติน (Statin-Associated Muscle Symptoms / Myopathy)</t>
        </is>
      </c>
      <c r="D192" s="186" t="n"/>
      <c r="E192" s="186" t="inlineStr">
        <is>
          <t>ภาวะโรคอ้วน (BMI 35 kg/m2)</t>
        </is>
      </c>
      <c r="F192" s="186" t="inlineStr">
        <is>
          <t>เพศชาย</t>
        </is>
      </c>
      <c r="G192" s="186" t="inlineStr">
        <is>
          <t>อายุมากกว่า 65 ปี และการใช้ยา Simvastatin ขนาดสูง (40 mg)</t>
        </is>
      </c>
      <c r="H192" s="186" t="inlineStr">
        <is>
          <t>การรับประทานยา Metformin</t>
        </is>
      </c>
      <c r="I192" s="186" t="inlineStr">
        <is>
          <t>การรับประทานยา HCTZ เพียงอย่างเดียว</t>
        </is>
      </c>
      <c r="J192" s="185" t="n">
        <v>3</v>
      </c>
      <c r="K192" s="186" t="inlineStr">
        <is>
          <t>✅ คำตอบที่ถูกต้อง: ข้อ ค. อายุมากกว่า 65 ปี และการใช้ยา Simvastatin ขนาดสูง (40 mg)
🎯 ทำไมข้อนี้ถึงถูก:
ปัจจัยเสี่ยงสำคัญของผู้ป่วยต่อการเกิด Statin-Associated Muscle Symptoms (SAMS) และ Rhabdomyolysis ได้แก่:
1) อายุมาก (Age &gt; 65 ปี)
2) การใช้ยา Simvastatin ในขนาดสูง (40 mg ขึ้นไป) ซึ่งมีความเสี่ยงต่อพิษของกล้ามเนื้อสูงกว่าสแตตินชนิดอื่น
3) การดื่มแอลกอฮอล์ปริมาณมาก (กระตุ้นพิษต่อตับและกล้ามเนื้อ)
4) ภาวะตับหรือไตบกพร่อง
🔍 ข้ออื่นผิดเพราะอะไร:
• ข้อ ก.: เพศหญิงมีความเสี่ยงต่อ SAMS สูงกว่าเพศชาย และคนรูปร่างผอม (Low BMI) มีความเสี่ยงสูงกว่าคนอ้วนเนื่องจากขนาดยาต่อน้ำหนักตัวสูงกว่า
• ข้อ ข.: (เพศชาย): ไม่ใช่คำตอบที่ถูกต้องตามแนวทางเวชปฏิบัติและหลักวิชาการทางเภสัชกรรมสำหรับกรณีนี้
• ข้อ ง.: Metformin ไม่ได้เพิ่มความเสี่ยงต่อการเกิด Statin myopathy
• ข้อ จ.: (การรับประทานยา HCTZ เพียงอย่างเดียว): ไม่ใช่คำตอบที่ถูกต้องตามแนวทางเวชปฏิบัติและหลักวิชาการทางเภสัชกรรมสำหรับกรณีนี้</t>
        </is>
      </c>
      <c r="L192" s="186" t="n"/>
      <c r="M192" s="186" t="inlineStr">
        <is>
          <t>2. Cardiovascular</t>
        </is>
      </c>
      <c r="N192" s="186" t="inlineStr">
        <is>
          <t>Statin Safety &amp; Myopathy Risk Factors</t>
        </is>
      </c>
      <c r="O192" s="185" t="inlineStr">
        <is>
          <t>Clinic</t>
        </is>
      </c>
      <c r="P192" s="186" t="inlineStr">
        <is>
          <t>ข้อสอบจริง PLE-CC1 ปี 2566 Day 1 ข้อ 104 [CASE_2566_LIPID_01]</t>
        </is>
      </c>
      <c r="Q192" s="185" t="inlineStr">
        <is>
          <t>ข้อสอบจริง</t>
        </is>
      </c>
      <c r="R192" s="185" t="inlineStr">
        <is>
          <t>2566 Day 1</t>
        </is>
      </c>
      <c r="S192" s="185" t="inlineStr">
        <is>
          <t>CASE_2566_LIPID_01</t>
        </is>
      </c>
    </row>
    <row r="193" ht="409.6" customHeight="1" s="49">
      <c r="A193" s="185" t="n">
        <v>191</v>
      </c>
      <c r="B193" s="186" t="inlineStr">
        <is>
          <t>ต่อมาผู้ป่วยได้รับการเปลี่ยนยาเป็น Rosuvastatin 20 mg วันละ 1 ครั้ง หลังรับประทานยาต่อเนื่อง 3 เดือน ตรวจติดตามผลระดับไขมันในเลือดพบ:
• LDL-C: 100 mg/dL
• Triglyceride (TG): 600 mg/dL (ช่วงปกติ &lt; 150 mg/dL)
• HDL-C: 50 mg/dL</t>
        </is>
      </c>
      <c r="C193" s="186" t="inlineStr">
        <is>
          <t>ตามแนวทางการรักษาภาวะไขมันในเลือดผิดปกติ ในผู้ป่วยที่มีระดับ Triglyceride สูงรุนแรง (Severe Hypertriglyceridemia, TG &gt;= 500 mg/dL) เพื่อป้องกันการเกิดภาวะตับอ่อนอักเสบเฉียบพลัน (Acute pancreatitis) ควรปรับแผนการรักษาอย่างไรเหมาะสมที่สุด</t>
        </is>
      </c>
      <c r="D193" s="186" t="n"/>
      <c r="E193" s="186" t="inlineStr">
        <is>
          <t>เปลี่ยนยาเป็น Atorvastatin 80 mg วันละ 1 ครั้ง</t>
        </is>
      </c>
      <c r="F193" s="186" t="inlineStr">
        <is>
          <t>เพิ่มยา Gemfibrozil 600 mg วันละ 2 ครั้ง ก่อนอาหาร</t>
        </is>
      </c>
      <c r="G193" s="186" t="inlineStr">
        <is>
          <t>คงยา Rosuvastatin 20 mg เดิม และเพิ่มยา Fenofibrate (เช่น Fenofibrate 160 mg OD)</t>
        </is>
      </c>
      <c r="H193" s="186" t="inlineStr">
        <is>
          <t>เปลี่ยนเป็น Simvastatin 40 mg ร่วมกับ Gemfibrozil 600 mg วันละ 2 ครั้ง</t>
        </is>
      </c>
      <c r="I193" s="186" t="inlineStr">
        <is>
          <t>เพิ่มยา Ezetimibe 10 mg วันละ 1 ครั้ง</t>
        </is>
      </c>
      <c r="J193" s="185" t="n">
        <v>3</v>
      </c>
      <c r="K193" s="186" t="inlineStr">
        <is>
          <t>✅ คำตอบที่ถูกต้อง: ข้อ ค. คงยา Rosuvastatin 20 mg เดิม และเพิ่มยา Fenofibrate (เช่น Fenofibrate 160 mg OD)
🎯 ทำไมข้อนี้ถึงถูก:
เมื่อระดับ Triglyceride สูงเกิน 500 mg/dL (ผู้ป่วยรายนี้มี TG 600 mg/dL) เป้าหมายเร่งด่วนอันดับแรกคือการลดระดับ TG ลงอย่างรวดเร็ว เพื่อป้องกันภาวะตับอ่อนอักเสบเฉียบพลัน (Acute pancreatitis) โดยการเพิ่มยากลุ่ม Fibrate ร่วมกับ Statin ยา Fibrate ที่ปลอดภัยและแนะนำให้ใช้ร่วมกับ Statin คือ Fenofibrate (เนื่องจากไม่รบกวนกระบวนการ Glucuronidation ของ Statin) ในขณะที่ Gemfibrozil เป็นข้อห้ามใช้เด็ดขาดร่วมกับ Statin เนื่องจากเพิ่มความเสี่ยงต่อ Rhabdomyolysis สูงมาก
🔍 ข้ออื่นผิดเพราะอะไร:
• ข้อ ก.: Atorvastatin 80 mg ไม่สามารถลดระดับ Triglyceride 600 mg/dL ได้เพียงพอ
• ข้อ ข.: การใช้ Gemfibrozil ร่วมกับ Statin เป็นข้อห้ามใช้ (Contraindicated) เนื่องจากยับยั้งการกำจัด Statin ทำให้เสี่ยงต่อ Rhabdomyolysis สูงมาก
• ข้อ ง.: (เปลี่ยนเป็น Simvastatin 40 mg ร่วมกับ Gemfibrozil 600 mg วันละ 2 ครั้ง): ไม่ใช่คำตอบที่ถูกต้องตามแนวทางเวชปฏิบัติและหลักวิชาการทางเภสัชกรรมสำหรับกรณีนี้
• ข้อ จ.: Ezetimibe มีผลลด LDL-C เป็นหลัก ไม่มีผลลด Triglyceride ที่ระดับสูงมากขนาดนี้</t>
        </is>
      </c>
      <c r="L193" s="186" t="n"/>
      <c r="M193" s="186" t="inlineStr">
        <is>
          <t>2. Cardiovascular</t>
        </is>
      </c>
      <c r="N193" s="186" t="inlineStr">
        <is>
          <t>Severe Hypertriglyceridemia Management &amp; Fibrates</t>
        </is>
      </c>
      <c r="O193" s="185" t="inlineStr">
        <is>
          <t>Clinic</t>
        </is>
      </c>
      <c r="P193" s="186" t="inlineStr">
        <is>
          <t>ข้อสอบจริง PLE-CC1 ปี 2566 Day 1 ข้อ 106 [CASE_2566_LIPID_01]</t>
        </is>
      </c>
      <c r="Q193" s="185" t="inlineStr">
        <is>
          <t>ข้อสอบจริง</t>
        </is>
      </c>
      <c r="R193" s="185" t="inlineStr">
        <is>
          <t>2566 Day 1</t>
        </is>
      </c>
      <c r="S193" s="185" t="inlineStr">
        <is>
          <t>CASE_2566_LIPID_01</t>
        </is>
      </c>
    </row>
    <row r="194" ht="409.6" customHeight="1" s="49">
      <c r="A194" s="185" t="n">
        <v>192</v>
      </c>
      <c r="B194" s="186" t="inlineStr">
        <is>
          <t>ผู้ป่วยชายไทย อายุ 67 ปี โรคประจำตัวคือ เบาหวานชนิดที่ 2 และความดันโลหิตสูง รับประทานยาประจำคือ Simvastatin 40 mg วันละ 1 ครั้งก่อนนอน, Metformin 850 mg วันละ 2 ครั้ง, และ HCTZ 50 mg วันละ 1 ครั้ง ดัชนีมวลกาย BMI 35 kg/m2 ตรวจพบ LDL-C 190 mg/dL, Triglyceride 200 mg/dL, HDL-C 50 mg/dL มีพฤติกรรมรับประทานอาหารทอดและดื่มสุราเป็นประจำ ต่อมาได้รับการเปลี่ยนยาเป็น Rosuvastatin 20 mg วันละ 1 ครั้ง</t>
        </is>
      </c>
      <c r="C194" s="186" t="inlineStr">
        <is>
          <t>จากข้อมูลของผู้ป่วยรายนี้ (ชายอายุ 67 ปี โรคอ้วน BMI 35 kg/m2 ดื่มสุราเป็นประจำ รับประทานยา HCTZ 50 mg/day และ Metformin) ปัจจัยในข้อใดต่อไปนี้มีส่วนส่งเสริมให้เกิดภาวะไตรกลีเซอไรด์ในเลือดสูง (Secondary Hypertriglyceridemia)</t>
        </is>
      </c>
      <c r="D194" s="186" t="n"/>
      <c r="E194" s="186" t="inlineStr">
        <is>
          <t>อายุที่เพิ่มขึ้นเพียงอย่างเดียว</t>
        </is>
      </c>
      <c r="F194" s="186" t="inlineStr">
        <is>
          <t>โรคอ้วนเพียงอย่างเดียว</t>
        </is>
      </c>
      <c r="G194" s="186" t="inlineStr">
        <is>
          <t>การดื่มสุราเป็นประจำเพียงอย่างเดียว</t>
        </is>
      </c>
      <c r="H194" s="186" t="inlineStr">
        <is>
          <t>การรับประทานยา Metformin</t>
        </is>
      </c>
      <c r="I194" s="186" t="inlineStr">
        <is>
          <t>โรคอ้วน การดื่มแอลกอฮอล์เป็นประจำ และการใช้ยาขับปัสสาวะกลุ่ม Thiazide (HCTZ) ขนาดสูง</t>
        </is>
      </c>
      <c r="J194" s="185" t="n">
        <v>5</v>
      </c>
      <c r="K194" s="186" t="inlineStr">
        <is>
          <t>✅ คำตอบที่ถูกต้อง: ข้อ จ. โรคอ้วน การดื่มแอลกอฮอล์เป็นประจำ และการใช้ยาขับปัสสาวะกลุ่ม Thiazide (HCTZ) ขนาดสูง
🎯 ทำไมข้อนี้ถึงถูก:
สาเหตุทุติยภูมิ (Secondary causes) ของภาวะไตรกลีเซอไรด์สูงในผู้ป่วยรายนี้เกิดจากปัจจัยร่วมกันหลายประการ ได้แก่:
1) โรคอ้วนและภาวะดื้อต่ออินซูลิน (Obesity &amp; Metabolic syndrome): เพิ่มการสังเคราะห์ VLDL จากตับ
2) การดื่มแอลกอฮอล์: เพิ่มการสร้างกรดไขมันอิสระและการสังเคราะห์ Triglyceride ที่ตับอย่างมาก
3) ยาขับปัสสาวะ Thiazide (HCTZ ขนาดสูง 50 mg): รบกวนการทำงานของเอนไซม์ Lipoprotein lipase ทำให้การสลายไตรกลีเซอไรด์ลดลง
🔍 ข้ออื่นผิดเพราะอะไร:
• ข้อ ก.: ข. และ ค. เป็นการระบุเพียงปัจจัยเดียวอย่างไม่ครอบคลุม
• ข้อ ข.: (โรคอ้วนเพียงอย่างเดียว): ไม่ใช่คำตอบที่ถูกต้องตามแนวทางเวชปฏิบัติและหลักวิชาการทางเภสัชกรรมสำหรับกรณีนี้
• ข้อ ค.: (การดื่มสุราเป็นประจำเพียงอย่างเดียว): ไม่ใช่คำตอบที่ถูกต้องตามแนวทางเวชปฏิบัติและหลักวิชาการทางเภสัชกรรมสำหรับกรณีนี้
• ข้อ ง.: Metformin มีผลช่วยลดไตรกลีเซอไรด์ได้เล็กน้อย ไม่ใช่ตัวการเพิ่ม</t>
        </is>
      </c>
      <c r="L194" s="186" t="n"/>
      <c r="M194" s="186" t="inlineStr">
        <is>
          <t>2. Cardiovascular</t>
        </is>
      </c>
      <c r="N194" s="186" t="inlineStr">
        <is>
          <t>2.2 Dyslipidemias</t>
        </is>
      </c>
      <c r="O194" s="185" t="inlineStr">
        <is>
          <t>Clinic</t>
        </is>
      </c>
      <c r="P194" s="186" t="inlineStr">
        <is>
          <t>ข้อสอบจริง PLE-CC1 ปี 2566 Day 1 ข้อ 107 [CASE_2566_LIPID_01]</t>
        </is>
      </c>
      <c r="Q194" s="185" t="inlineStr">
        <is>
          <t>ข้อสอบจริง</t>
        </is>
      </c>
      <c r="R194" s="185" t="inlineStr">
        <is>
          <t>2566 Day 1</t>
        </is>
      </c>
      <c r="S194" s="185" t="inlineStr">
        <is>
          <t>CASE_2566_LIPID_01</t>
        </is>
      </c>
    </row>
    <row r="195" ht="409.6" customHeight="1" s="49">
      <c r="A195" s="185" t="n">
        <v>193</v>
      </c>
      <c r="B195" s="186" t="inlineStr">
        <is>
          <t>ผู้ป่วยชายไทย อายุ 67 ปี โรคประจำตัวคือ เบาหวานชนิดที่ 2 และความดันโลหิตสูง รับประทานยาประจำคือ Simvastatin 40 mg วันละ 1 ครั้งก่อนนอน, Metformin 850 mg วันละ 2 ครั้ง, และ HCTZ 50 mg วันละ 1 ครั้ง ดัชนีมวลกาย BMI 35 kg/m2 ตรวจพบ LDL-C 190 mg/dL, Triglyceride 200 mg/dL, HDL-C 50 mg/dL มีพฤติกรรมรับประทานอาหารทอดและดื่มสุราเป็นประจำ ต่อมาได้รับการเปลี่ยนยาเป็น Rosuvastatin 20 mg วันละ 1 ครั้ง</t>
        </is>
      </c>
      <c r="C195" s="186" t="inlineStr">
        <is>
          <t>ข้อใดต่อไปนี้กล่าว 'ไม่ถูกต้อง' เกี่ยวกับคุณสมบัติทางเภสัชจลนศาสตร์และอาการไม่พึงประสงค์ของยากลุ่ม Statins</t>
        </is>
      </c>
      <c r="D195" s="186" t="n"/>
      <c r="E195" s="186" t="inlineStr">
        <is>
          <t>Simvastatin ถูกเปลี่ยนสภาพเป็นหลักผ่านเอนไซม์ CYP3A4 ที่ตับ</t>
        </is>
      </c>
      <c r="F195" s="186" t="inlineStr">
        <is>
          <t>Pravastatin เป็นยาสแตตินที่ชอบน้ำ (Hydrophilic) และไม่ผ่าน CYP สามารถใช้ในผู้ป่วยที่มีภาวะการทำงานของตับผิดปกติเล็กน้อยได้</t>
        </is>
      </c>
      <c r="G195" s="186" t="inlineStr">
        <is>
          <t>อาการไม่พึงประสงค์ที่อาจพบได้จากการใช้ยากลุ่ม Statin ระยะยาวคือการเพิ่มความเสี่ยงต่อการเกิดโรคเบาหวานรายใหม่ (New-onset diabetes)</t>
        </is>
      </c>
      <c r="H195" s="186" t="inlineStr">
        <is>
          <t>Atorvastatin เป็นสแตตินที่มีค่าครึ่งชีวิตในการออกฤทธิ์ยาวนาน (Long half-life ประมาณ 14 - 20 ชั่วโมง)</t>
        </is>
      </c>
      <c r="I195" s="186" t="inlineStr">
        <is>
          <t>Rosuvastatin ถูกเปลี่ยนสภาพเป็นหลักผ่านเอนไซม์ CYP3A4 ในสัดส่วนมากกว่า 80%</t>
        </is>
      </c>
      <c r="J195" s="185" t="n">
        <v>5</v>
      </c>
      <c r="K195" s="186" t="inlineStr">
        <is>
          <t>✅ คำตอบที่ถูกต้อง: ข้อ จ. Rosuvastatin ถูกเปลี่ยนสภาพเป็นหลักผ่านเอนไซม์ CYP3A4 ในสัดส่วนมากกว่า 80%
🎯 ทำไมข้อนี้ถึงถูก:
Rosuvastatin มีคุณสมบัติชอบน้ำ (Hydrophilic statin) และแทบไม่ถูกเมแทบอลิซึมผ่านเอนไซม์ Cytochrome P450 (ถูกเปลี่ยนสภาพเพียงประมาณ 10% ผ่านเอนไซม์ CYP2C9) และถูกขับออกทางอุจจาระและปัสสาวะในรูปเดิมเป็นส่วนใหญ่ จึงไม่ผ่าน CYP3A4 ข้อความที่กล่าวว่าผ่าน CYP3A4 มากกว่า 80% จึง ผิด อย่างชัดเจน (สแตตินที่ผ่าน CYP3A4 เด่นชัดคือ Simvastatin, Lovastatin, และ Atorvastatin)
🔍 ข้ออื่นผิดเพราะอะไร:
• ข้อ ก.: ข. ค. และ ง. ล้วนเป็นคุณสมบัติที่ถูกต้องตามหลักวิชาการของยากลุ่ม Statins
• ข้อ ข.: (Pravastatin เป็นยาสแตตินที่ชอบน้ำ (Hydrophilic) และไม่ผ่าน CYP สามารถใช้ในผู้ป่วยที่มีภาวะการทำงานของตับผิดปกติเล็กน้อยได้): ไม่ใช่คำตอบที่ถูกต้องตามแนวทางเวชปฏิบัติและหลักวิชาการทางเภสัชกรรมสำหรับกรณีนี้
• ข้อ ค.: (อาการไม่พึงประสงค์ที่อาจพบได้จากการใช้ยากลุ่ม Statin ระยะยาวคือการเพิ่มความเสี่ยงต่อการเกิดโรคเบาหวานรายใหม่ (New-onset diabetes)): ไม่ใช่คำตอบที่ถูกต้องตามแนวทางเวชปฏิบัติและหลักวิชาการทางเภสัชกรรมสำหรับกรณีนี้
• ข้อ ง.: (Atorvastatin เป็นสแตตินที่มีค่าครึ่งชีวิตในการออกฤทธิ์ยาวนาน (Long half-life ประมาณ 14 - 20 ชั่วโมง)): ไม่ใช่คำตอบที่ถูกต้องตามแนวทางเวชปฏิบัติและหลักวิชาการทางเภสัชกรรมสำหรับกรณีนี้</t>
        </is>
      </c>
      <c r="L195" s="186" t="n"/>
      <c r="M195" s="186" t="inlineStr">
        <is>
          <t>2. Cardiovascular</t>
        </is>
      </c>
      <c r="N195" s="186" t="inlineStr">
        <is>
          <t>2.2 Dyslipidemias</t>
        </is>
      </c>
      <c r="O195" s="185" t="inlineStr">
        <is>
          <t>Clinic</t>
        </is>
      </c>
      <c r="P195" s="186" t="inlineStr">
        <is>
          <t>ข้อสอบจริง PLE-CC1 ปี 2566 Day 1 ข้อ 108 [CASE_2566_LIPID_01]</t>
        </is>
      </c>
      <c r="Q195" s="185" t="inlineStr">
        <is>
          <t>ข้อสอบจริง</t>
        </is>
      </c>
      <c r="R195" s="185" t="inlineStr">
        <is>
          <t>2566 Day 1</t>
        </is>
      </c>
      <c r="S195" s="185" t="inlineStr">
        <is>
          <t>CASE_2566_LIPID_01</t>
        </is>
      </c>
    </row>
    <row r="196" ht="409.6" customHeight="1" s="49">
      <c r="A196" s="185" t="n">
        <v>194</v>
      </c>
      <c r="B196" s="186" t="inlineStr">
        <is>
          <t>ในการตรวจติดตามความปลอดภัยทางห้องปฏิบัติการ (Laboratory monitoring) ในผู้ป่วยที่ได้รับยากลุ่ม Statins อย่างสม่ำเสมอ</t>
        </is>
      </c>
      <c r="C196" s="186" t="inlineStr">
        <is>
          <t>ค่าการตรวจทางห้องปฏิบัติการในข้อใดต่อไปนี้ 'ไม่จำเป็น' ต้องทำการตรวจติดตามเป็นประจำ (Routine monitoring) หากผู้ป่วยไม่มีอาการผิดปกติ</t>
        </is>
      </c>
      <c r="D196" s="186" t="n"/>
      <c r="E196" s="186" t="inlineStr">
        <is>
          <t>Alanine Aminotransferase (ALT)</t>
        </is>
      </c>
      <c r="F196" s="186" t="inlineStr">
        <is>
          <t>Aspartate Aminotransferase (AST)</t>
        </is>
      </c>
      <c r="G196" s="186" t="inlineStr">
        <is>
          <t>Creatine Kinase (CK)</t>
        </is>
      </c>
      <c r="H196" s="186" t="inlineStr">
        <is>
          <t>Serum Uric acid</t>
        </is>
      </c>
      <c r="I196" s="186" t="inlineStr">
        <is>
          <t>Hemoglobin A1c (HbA1c)</t>
        </is>
      </c>
      <c r="J196" s="185" t="n">
        <v>4</v>
      </c>
      <c r="K196" s="186" t="inlineStr">
        <is>
          <t>✅ คำตอบที่ถูกต้อง: ข้อ ง. Serum Uric acid
🎯 ทำไมข้อนี้ถึงถูก:
ยากลุ่ม Statins ไม่มีผลกระทบโดยตรงต่อการสร้างหรือการขับออกของกรดยูริกในร่างกาย จึงไม่มีข้อบ่งชี้หรือความจำเป็นต้องตรวจติดตามระดับ Serum Uric acid ในทางตรงกันข้าม การตรวจติดตามผู้ป่วยที่ใช้สแตตินจะมุ่งเน้นที่ เอนไซม์ตับ (ALT ตรวจ Baseline และเมื่อมีอาการ), ระดับน้ำตาลในเลือด (HbA1c/FPG เฝ้าระวังเบาหวาน), และ Creatine Kinase (CK ตรวจเฉพาะเมื่อผู้ป่วยมีอาการปวดกล้ามเนื้อ Myalgia/Weakness)
🔍 ข้ออื่นผิดเพราะอะไร:
• ข้อ ก.: และ ข. ใช้ตรวจประเมินพิษต่อตับ (Hepatotoxicity)
• ข้อ ข.: (Aspartate Aminotransferase (AST)): ไม่ใช่คำตอบที่ถูกต้องตามแนวทางเวชปฏิบัติและหลักวิชาการทางเภสัชกรรมสำหรับกรณีนี้
• ข้อ ค.: ตรวจเมื่อมีอาการปวดกล้ามเนื้อเพื่อแยกโรค Rhabdomyolysis
• ข้อ จ.: ติดตามความเสี่ยงเบาหวานรายใหม่ตามข้อแนะนำของ US FDA</t>
        </is>
      </c>
      <c r="L196" s="186" t="n"/>
      <c r="M196" s="186" t="inlineStr">
        <is>
          <t>2. Cardiovascular</t>
        </is>
      </c>
      <c r="N196" s="186" t="inlineStr">
        <is>
          <t>Statin Safety Monitoring &amp; Laboratory Tests</t>
        </is>
      </c>
      <c r="O196" s="185" t="inlineStr">
        <is>
          <t>Clinic</t>
        </is>
      </c>
      <c r="P196" s="186" t="inlineStr">
        <is>
          <t>ข้อสอบจริง PLE-CC1 ปี 2566 Day 1 ข้อ 109 [CASE_2566_LIPID_01]</t>
        </is>
      </c>
      <c r="Q196" s="185" t="inlineStr">
        <is>
          <t>ข้อสอบจริง</t>
        </is>
      </c>
      <c r="R196" s="185" t="inlineStr">
        <is>
          <t>2566 Day 1</t>
        </is>
      </c>
      <c r="S196" s="185" t="inlineStr">
        <is>
          <t>CASE_2566_LIPID_01</t>
        </is>
      </c>
    </row>
    <row r="197" ht="409.6" customHeight="1" s="49">
      <c r="A197" s="185" t="n">
        <v>195</v>
      </c>
      <c r="B197" s="186" t="inlineStr">
        <is>
          <t>ต่อมาผู้ป่วยติดเชื้อราและได้รับยา Ketoconazole ชนิดรับประทานขนาด 200 mg วันละ 1 ครั้ง ร่วมกับยา Rosuvastatin ที่รับประทานอยู่เดิม</t>
        </is>
      </c>
      <c r="C197" s="186" t="inlineStr">
        <is>
          <t>ข้อใดต่อไปนี้อธิบายอันตรกิริยาระหว่างยาหรือการจัดการทางคลินิกได้ 'ไม่ถูกต้อง'</t>
        </is>
      </c>
      <c r="D197" s="186" t="n"/>
      <c r="E197" s="186" t="inlineStr">
        <is>
          <t>Ketoconazole ยับยั้งเอนไซม์ CYP3A4 อย่างแรงจึงทำให้ระดับยา Rosuvastatin ในเลือดเพิ่มสูงขึ้นหลายสิบเท่าเนื่องจาก Rosuvastatin ถูกเมแทบอลิซึมผ่าน CYP3A4 เป็นหลัก</t>
        </is>
      </c>
      <c r="F197" s="186" t="inlineStr">
        <is>
          <t>Ketoconazole มีคุณสมบัติยับยั้งโปรตีนขนส่งยา BCRP และ OATP1B1 ซึ่งอาจเพิ่มระดับ Rosuvastatin ได้เล็กน้อย</t>
        </is>
      </c>
      <c r="G197" s="186" t="inlineStr">
        <is>
          <t>หากผู้ป่วยมีอาการปวดเมื่อยกล้ามเนื้อ อ่อนแรง หรือปัสสาวะสีโค้ก ควรหยุดยาและตรวจวัดค่า Creatine Kinase (CK) ทันที</t>
        </is>
      </c>
      <c r="H197" s="186" t="inlineStr">
        <is>
          <t>ควรติดตามเอนไซม์การทำงานของตับ (LFTs) หากจำเป็นต้องใช้ยาต้านเชื้อราร่วมด้วย</t>
        </is>
      </c>
      <c r="I197" s="186" t="inlineStr">
        <is>
          <t>หากผู้ป่วยใช้ Simvastatin การให้ Ketoconazole จะถือเป็นข้อห้ามใช้เด็ดขาด (Contraindicated) เนื่องจากเพิ่มระดับ Simvastatin สูงขึ้นมหาศาล</t>
        </is>
      </c>
      <c r="J197" s="185" t="n">
        <v>1</v>
      </c>
      <c r="K197" s="186" t="inlineStr">
        <is>
          <t>✅ คำตอบที่ถูกต้อง: ข้อ ก. Ketoconazole ยับยั้งเอนไซม์ CYP3A4 อย่างแรงจึงทำให้ระดับยา Rosuvastatin ในเลือดเพิ่มสูงขึ้นหลายสิบเท่าเนื่องจาก Rosuvastatin ถูกเมแทบอลิซึมผ่าน CYP3A4 เป็นหลัก
🎯 ทำไมข้อนี้ถึงถูก:
ข้อความในข้อ ก. ผิด เนื่องจาก Rosuvastatin ไม่ได้ถูกกำจัดผ่านเอนไซม์ CYP3A4 (Rosuvastatin มีเมแทบอลิซึมผ่าน CYP2C9 เพียงเล็กน้อยประมาณ 10%) ดังนั้นการยับยั้ง CYP3A4 ของ Ketoconazole จึงไม่ได้ทำให้ระดับยา Rosuvastatin พุ่งสูงขึ้นหลายสิบเท่า (ยาที่มีอันตรกิริยารุนแรงกับ Ketoconazole ผ่าน CYP3A4 คือ Simvastatin และ Lovastatin ซึ่งเพิ่ม AUC สูงขึ้นกว่า 10 - 20 เท่าและเป็นข้อห้ามใช้เด็ดขาด)
🔍 ข้ออื่นผิดเพราะอะไร:
• ข้อ ข.: ค. ง. และ จ. เป็นข้อเท็จจริงและแนวทางปฏิบัติที่ถูกต้องทางคลินิก
• ข้อ ค.: (หากผู้ป่วยมีอาการปวดเมื่อยกล้ามเนื้อ อ่อนแรง หรือปัสสาวะสีโค้ก ควรหยุดยาและตรวจวัดค่า Creatine Kinase (CK) ทันที): ไม่ใช่คำตอบที่ถูกต้องตามแนวทางเวชปฏิบัติและหลักวิชาการทางเภสัชกรรมสำหรับกรณีนี้
• ข้อ ง.: (ควรติดตามเอนไซม์การทำงานของตับ (LFTs) หากจำเป็นต้องใช้ยาต้านเชื้อราร่วมด้วย): ไม่ใช่คำตอบที่ถูกต้องตามแนวทางเวชปฏิบัติและหลักวิชาการทางเภสัชกรรมสำหรับกรณีนี้
• ข้อ จ.: (หากผู้ป่วยใช้ Simvastatin การให้ Ketoconazole จะถือเป็นข้อห้ามใช้เด็ดขาด (Contraindicated) เนื่องจากเพิ่มระดับ Simvastatin สูงขึ้นมหาศาล): ไม่ใช่คำตอบที่ถูกต้องตามแนวทางเวชปฏิบัติและหลักวิชาการทางเภสัชกรรมสำหรับกรณีนี้</t>
        </is>
      </c>
      <c r="L197" s="186" t="n"/>
      <c r="M197" s="186" t="inlineStr">
        <is>
          <t>2. Cardiovascular</t>
        </is>
      </c>
      <c r="N197" s="186" t="inlineStr">
        <is>
          <t>Statin Drug Interactions (Ketoconazole &amp; Transporters)</t>
        </is>
      </c>
      <c r="O197" s="185" t="inlineStr">
        <is>
          <t>Clinic</t>
        </is>
      </c>
      <c r="P197" s="186" t="inlineStr">
        <is>
          <t>ข้อสอบจริง PLE-CC1 ปี 2566 Day 1 ข้อ 110 [CASE_2566_LIPID_01]</t>
        </is>
      </c>
      <c r="Q197" s="185" t="inlineStr">
        <is>
          <t>ข้อสอบจริง</t>
        </is>
      </c>
      <c r="R197" s="185" t="inlineStr">
        <is>
          <t>2566 Day 1</t>
        </is>
      </c>
      <c r="S197" s="185" t="inlineStr">
        <is>
          <t>CASE_2566_LIPID_01</t>
        </is>
      </c>
    </row>
    <row r="198" ht="409.6" customHeight="1" s="49">
      <c r="A198" s="185" t="n">
        <v>196</v>
      </c>
      <c r="B198" s="186" t="inlineStr">
        <is>
          <t>ผู้ป่วยหญิงไทยอายุ 40 ปี มีอาการท้องผูก ถ่ายสัปดาห์ละ 1-2 ครั้ง ถ่ายลำบากต้องออกแรงเบ่ง หลังถ่ายมีเลือดสดเคลือบก้อนอุจจาระ คลำพบมีก้อนยื่นโผล่ออกมาที่ทวารหนักแต่สามารถยุบกลับเข้าไปได้เอง ได้รับการวินิจฉัยเป็นริดสีดวงทวาร (Internal hemorrhoid grade 2) ประวัติโรคประจำตัว: ความดันโลหิตสูงและไขมันในเลือดสูง โดยได้รับยาประจำเมื่อ 3 เดือนก่อน ได้แก่ Atorvastatin 40 mg 1x1 hs, Verapamil SR 240 mg 1x1 และน้ำมันปลา (Fish oil) 1,000 mg 1x1 pc</t>
        </is>
      </c>
      <c r="C198" s="186" t="inlineStr">
        <is>
          <t>ยาประจำชนิดใดของผู้ป่วยที่เป็นปัจจัยเหนี่ยวนำสำคัญที่ทำให้เกิดอาการท้องผูกรุนแรงและนำไปสู่อาการริดสีดวงทวารกำเริบ</t>
        </is>
      </c>
      <c r="D198" s="186" t="n"/>
      <c r="E198" s="186" t="inlineStr">
        <is>
          <t>Atorvastatin</t>
        </is>
      </c>
      <c r="F198" s="186" t="inlineStr">
        <is>
          <t>Verapamil SR</t>
        </is>
      </c>
      <c r="G198" s="186" t="inlineStr">
        <is>
          <t>Fish oil</t>
        </is>
      </c>
      <c r="H198" s="186" t="inlineStr">
        <is>
          <t>ขมิ้นชัน</t>
        </is>
      </c>
      <c r="I198" s="186" t="inlineStr">
        <is>
          <t>ยาตรีผลา</t>
        </is>
      </c>
      <c r="J198" s="185" t="n">
        <v>2</v>
      </c>
      <c r="K198" s="186" t="inlineStr">
        <is>
          <t>✅ คำตอบที่ถูกต้อง: ข้อ ข. Verapamil SR
🎯 ทำไมข้อนี้ถึงถูก:
Verapamil เป็นยากลุ่ม Non-dihydropyridine calcium channel blocker (Non-DHP CCB) ที่มีอาการไม่พึงประสงค์เด่นชัดคือ อาการท้องผูก (Constipation) พบได้สูงถึง 25-30% เนื่องจากยาออกฤทธิ์ยับยั้งการไหลเข้าของแคลเซียมไอออนในเซลล์กล้ามเนื้อเรียบของผนังทางเดินอาหาร ส่งผลให้การเคลื่อนไหวและการบีบตัวของลำไส้ลดลงอย่างมาก (Decreased colonic motility) ทำให้อุจจาระแข็งตัว ต้องเบ่งถ่ายจนความดันในหลอดเลือดดำบริเวณทวารหนักสูงขึ้น นำไปสู่การเกิดและกำเริบของโรคริดสีดวงทวาร
🔍 ข้ออื่นผิดเพราะอะไร:
• ข้อ ก.: ผิดเพราะ Atorvastatin อาการข้างเคียงหลักคือ ปวดกล้ามเนื้อ (Myopathy) และเอนไซม์ตับสูง ไม่ได้ทำให้เกิดท้องผูกรุนแรง
• ข้อ ค.: ผิดเพราะ Fish oil ไม่ได้ทำให้เกิดอาการท้องผูก แต่อาจทำให้มีกลิ่นคาวปลา เรอ หรืออุจจาระเหลวเล็กน้อย
• ข้อ ง.: และ จ. เป็นยาสมุนไพรที่ไม่มีในรายการยาเดิมของผู้ป่วย
• ข้อ จ.: (ยาตรีผลา): ไม่ใช่คำตอบที่ถูกต้องตามแนวทางเวชปฏิบัติและหลักวิชาการทางเภสัชกรรมสำหรับกรณีนี้</t>
        </is>
      </c>
      <c r="L198" s="186" t="n"/>
      <c r="M198" s="186" t="inlineStr">
        <is>
          <t>2. Cardiovascular</t>
        </is>
      </c>
      <c r="N198" s="186" t="inlineStr">
        <is>
          <t>Hypertension &amp; Calcium Channel Blockers ADR</t>
        </is>
      </c>
      <c r="O198" s="185" t="inlineStr">
        <is>
          <t>Clinic</t>
        </is>
      </c>
      <c r="P198" s="186" t="inlineStr">
        <is>
          <t>ข้อสอบจริง PLE-CC1 ปี 2566 Day 2 ข้อ 7 [CASE_2566_HEMORRHOID_01]</t>
        </is>
      </c>
      <c r="Q198" s="185" t="inlineStr">
        <is>
          <t>ข้อสอบจริง</t>
        </is>
      </c>
      <c r="R198" s="185" t="inlineStr">
        <is>
          <t>2566 Day 2</t>
        </is>
      </c>
      <c r="S198" s="185" t="inlineStr">
        <is>
          <t>CASE_2566_HEMORRHOID_01</t>
        </is>
      </c>
    </row>
    <row r="199" ht="409.6" customHeight="1" s="49">
      <c r="A199" s="185" t="n">
        <v>197</v>
      </c>
      <c r="B199" s="186" t="inlineStr">
        <is>
          <t>ผู้ป่วยชายไทยอายุ 58 ปี มาพบแพทย์ด้วยอาการเจ็บแน่นหน้ำอกคล้ายมีของหนักทับ เกิดขึ้นเฉพาะขณะออกแรงเดินขึ้นสะพานลอยหรือเดินขึ้นบันได เมื่อนั่งพักประมาณ 3-5 นาที อาการเจ็บแน่นหน้ำอกจะค่อยๆ ทุเลาลงและหายไป เป็นๆ หายๆ มานาน 2 เดือน ได้รับยาเดิมคือ Aspirin 81 mg วันละ 1 ครั้ง และ Isosorbide dinitrate (ISDN) 5 mg อมใต้ลิ้น 1 เม็ด เมื่อมีอาการแน่นหน้ำอก</t>
        </is>
      </c>
      <c r="C199" s="186" t="inlineStr">
        <is>
          <t>จากลักษณะอาการของผู้ป่วย เข้าได้กับการวินิจฉัยโรคหัวใจในข้อใดมากที่สุด</t>
        </is>
      </c>
      <c r="D199" s="186" t="n"/>
      <c r="E199" s="186" t="inlineStr">
        <is>
          <t>ST-elevation myocardial infarction (STEMI)</t>
        </is>
      </c>
      <c r="F199" s="186" t="inlineStr">
        <is>
          <t>Non-ST-elevation myocardial infarction (NSTEMI)</t>
        </is>
      </c>
      <c r="G199" s="186" t="inlineStr">
        <is>
          <t>Chronic stable angina pectoris</t>
        </is>
      </c>
      <c r="H199" s="186" t="inlineStr">
        <is>
          <t>Decompensated heart failure</t>
        </is>
      </c>
      <c r="I199" s="186" t="inlineStr">
        <is>
          <t>Deep venous thromboembolism</t>
        </is>
      </c>
      <c r="J199" s="185" t="n">
        <v>3</v>
      </c>
      <c r="K199" s="186" t="inlineStr">
        <is>
          <t>✅ คำตอบที่ถูกต้อง: ข้อ ค. Chronic stable angina pectoris
🎯 ทำไมข้อนี้ถึงถูก:
ลักษณะอาการเจ็บแน่นหน้ำอกที่ถูกกระตุ้นโดยการออกแรงทางกายภาพ (Exertion-induced) เช่น เดินขึ้นบันได และอาการทุเลาลงอย่างรวดเร็วหลังการหยุดพัก (Relieved by rest) หรือการอมยาขยายหลอดเลือด Sublingual nitroglycerin/ISDN ภายในไม่กี่นาที และมีรูปแบบอาการคงที่สม่ำเสมอ เป็นลักษณะทางคลินิกที่จำเพาะของ โรคหลอดเลือดหัวใจโคโรนารีตีบเรื้อรังชนิดเสถียร (Chronic stable angina pectoris) ซึ่งเกิดจากความไม่สมดุลชั่วคราวระหว่างความต้องการออกซิเจนของกล้ามเนื้อหัวใจ (Myocardial oxygen demand) กับปริมาณเลือดที่ไปเลี้ยง (Oxygen supply)
🔍 ข้ออื่นผิดเพราะอะไร:
• ข้อ ก.: และ ข. STEMI และ NSTEMI จัดเป็น Acute Coronary Syndrome (ACS) ซึ่งจะมีอาการเจ็บแน่นหน้ำอกรุนแรงขณะพัก นานเกิน 20 นาที และการอมยาใต้ลิ้นหรือนั่งพักไม่ทำให้อาการหายสนิท
• ข้อ ข.: (Non-ST-elevation myocardial infarction (NSTEMI)): ไม่ใช่คำตอบที่ถูกต้องตามแนวทางเวชปฏิบัติและหลักวิชาการทางเภสัชกรรมสำหรับกรณีนี้
• ข้อ ง.: Heart failure จะมีอาการเหนื่อยหอบ หายใจลำบากเวลานอนราบ (Orthopnea) ขาบวม
• ข้อ จ.: VTE เป็นลิ่มเลือดอุดตันในหลอดเลือดดำที่ขาหรือปอด</t>
        </is>
      </c>
      <c r="L199" s="186" t="n"/>
      <c r="M199" s="186" t="inlineStr">
        <is>
          <t>2. Cardiovascular</t>
        </is>
      </c>
      <c r="N199" s="186" t="inlineStr">
        <is>
          <t>Chronic Stable Angina &amp; Clinical Presentation</t>
        </is>
      </c>
      <c r="O199" s="185" t="inlineStr">
        <is>
          <t>Clinic</t>
        </is>
      </c>
      <c r="P199" s="186" t="inlineStr">
        <is>
          <t>ข้อสอบจริง PLE-CC1 ปี 2566 Day 2 ข้อ 45 [CASE_2566_ANGINA_01]</t>
        </is>
      </c>
      <c r="Q199" s="185" t="inlineStr">
        <is>
          <t>ข้อสอบจริง</t>
        </is>
      </c>
      <c r="R199" s="185" t="inlineStr">
        <is>
          <t>2566 Day 2</t>
        </is>
      </c>
      <c r="S199" s="185" t="inlineStr">
        <is>
          <t>CASE_2566_ANGINA_01</t>
        </is>
      </c>
    </row>
    <row r="200" ht="409.6" customHeight="1" s="49">
      <c r="A200" s="185" t="n">
        <v>198</v>
      </c>
      <c r="B200" s="186" t="inlineStr">
        <is>
          <t>ผู้ป่วยชายไทย อายุ 58 ปี อาชีพขับรถรับจ้าง มาพบแพทย์ด้วยอาการเจ็บแน่นหน้ำอกใต้กระดูกอกร้าวไปที่ไหล่ซ้าย อาการมักเกิดขึ้นขณะยกของหนักหรือออกแรงรีบเร่ง และทุเลาลงเมื่อนั่งพักประมาณ 3-5 นาที ตรวจคลื่นไฟฟ้าหัวใจขณะพักปกติ ไม่มีคลื่นหัวใจขาดเลือดเฉียบพลัน แพทย์วินิจฉัยเป็น Chronic Stable Angina และสั่งจ่ายยา Isosorbide mononitrate (ISMN) 20 mg วันละ 2 ครั้ง, Aspirin 81 mg วันละ 1 ครั้ง, Atenolol 50 mg วันละ 1 ครั้ง และ Simvastatin 20 mg วันละ 1 ครั้งก่อนนอน</t>
        </is>
      </c>
      <c r="C200" s="186" t="inlineStr">
        <is>
          <t>ข้อใดระบุข้อมูลการใช้ยาและคำแนะนำทางเภสัชกรรมเกี่ยวกับยาที่ผู้ป่วยได้รับได้อย่างถูกต้อง</t>
        </is>
      </c>
      <c r="D200" s="186" t="n"/>
      <c r="E200" s="186" t="inlineStr">
        <is>
          <t>Aspirin ขนาด 81 mg รับประทานตอนท้องว่างได้โดยไม่ก่อให้เกิดการระคายเคืองกระเพาะอาหาร</t>
        </is>
      </c>
      <c r="F200" s="186" t="inlineStr">
        <is>
          <t>ยาอมใต้ลิ้น ISDN มักทำให้เกิดอาการปวดศีรษะตุบๆ (Throbbing headache) และหน้ำแดงจากหลอดเลือดขยายตัว</t>
        </is>
      </c>
      <c r="G200" s="186" t="inlineStr">
        <is>
          <t>ยา ISDN ขนาด 5 mg ชนิด Sublingual แนะนำให้กลืนพร้อมน้ำทันทีเพื่อให้ยาถูกดูดซึมในลำไส้เล็ก</t>
        </is>
      </c>
      <c r="H200" s="186" t="inlineStr">
        <is>
          <t>Aspirin 81 mg ให้เก็บไว้เคี้ยวเฉพาะเวลามีอาการเจ็บแน่นหน้ำอกกำเริบเท่านั้น ไม่ต้องรับประทานทุกวัน</t>
        </is>
      </c>
      <c r="I200" s="186" t="inlineStr">
        <is>
          <t>หากอมยา ISDN เม็ดที่ 1 แล้วอาการยังไม่ดีขึ้นหลังจากผ่านไป 1 นาที ให้รีบโทรเรียกรถพยาบาลฉุกเฉินทันทีโดยไม่ต้องอมซ้ำ</t>
        </is>
      </c>
      <c r="J200" s="185" t="n">
        <v>2</v>
      </c>
      <c r="K200" s="186" t="inlineStr">
        <is>
          <t>✅ คำตอบที่ถูกต้อง: ข้อ ข. ยาอมใต้ลิ้น ISDN มักทำให้เกิดอาการปวดศีรษะตุบๆ (Throbbing headache) และหน้ำแดงจากหลอดเลือดขยายตัว
🎯 ทำไมข้อนี้ถึงถูก:
ยากลุ่มไนเตรต (Nitrates เช่น ISDN หรือ NTG) ออกฤทธิ์ปลดปล่อย Nitric oxide (NO) ทำให้กล้ามเนื้อเรียบของหลอดเลือดคลายตัว จึงเกิดการขยายตัวของหลอดเลือดทั่วร่างกาย รวมถึงหลอดเลือดแดงเยื่อหุ้มสมอง (Meningeal artery dilation) ส่งผลให้อาการไม่พึงประสงค์ที่พบบ่อยที่สุดคือ อาการปวดศีรษะตุบๆ (Throbbing headache) พบได้มากกว่า 50% ของผู้ใช้ยา ร่วมกับอาการหน้ำแดง (Flushing) และความดันตกท่ายืน (Orthostatic hypotension)
🔍 ข้ออื่นผิดเพราะอะไร:
• ข้อ ก. ผิดเพราะ Aspirin แม้ขนาดต่ำ 81 mg ก็ยับยั้ง COX-1 ในกระเพาะอาหาร ทำให้ลดการสร้าง Protective prostaglandins จึงยังคงระคายเคืองกระเพาะและเกิดแผลเลือดออกได้ ต้องทานหลังอาหารทันที
• ข้อ ค. ผิดเพราะ ISDN 5 mg SL เป็นยาอมใต้ลิ้น (Sublingual) การกลืนจะถูกทำลายโดย Hepatic first-pass metabolism จนหมด
• ข้อ ง. ผิดเพราะ Aspirin 81 mg ต้องรับประทานต่อเนื่องทุกวันเพื่อป้องกันการเกิดลิ่มเลือดอุดตันหลอดเลือดหัวใจ (Secondary prevention)
• ข้อ จ. ผิดเพราะแนวทางมาตรฐานแนะนำให้อมเม็ดที่ 1 แล้วรอ 5 นาที หากไม่ดีขึ้นให้อมซ้ำเม็ดที่ 2 และ 3 ห่างกันทุก 5 นาที หากผ่านไป 15 นาที (ครบ 3 เม็ด) ยังไม่ดีขึ้นจึงรีบไปโรงพยาบาล</t>
        </is>
      </c>
      <c r="L200" s="186" t="n"/>
      <c r="M200" s="186" t="inlineStr">
        <is>
          <t>2. Cardiovascular</t>
        </is>
      </c>
      <c r="N200" s="186" t="inlineStr">
        <is>
          <t>2.3 Ischemic Heart Disease &amp; ACS</t>
        </is>
      </c>
      <c r="O200" s="185" t="inlineStr">
        <is>
          <t>Clinic</t>
        </is>
      </c>
      <c r="P200" s="186" t="inlineStr">
        <is>
          <t>ข้อสอบจริง PLE-CC1 ปี 2566 Day 2 ข้อ 46 [CASE_2566_ANGINA_01]</t>
        </is>
      </c>
      <c r="Q200" s="185" t="inlineStr">
        <is>
          <t>ข้อสอบจริง</t>
        </is>
      </c>
      <c r="R200" s="185" t="inlineStr">
        <is>
          <t>2566 Day 2</t>
        </is>
      </c>
      <c r="S200" s="185" t="inlineStr">
        <is>
          <t>CASE_2566_ANGINA_01</t>
        </is>
      </c>
    </row>
    <row r="201" ht="409.6" customHeight="1" s="49">
      <c r="A201" s="185" t="n">
        <v>199</v>
      </c>
      <c r="B201" s="186" t="inlineStr">
        <is>
          <t>ผู้ป่วยชายไทย อายุ 58 ปี อาชีพขับรถรับจ้าง มาพบแพทย์ด้วยอาการเจ็บแน่นหน้ำอกใต้กระดูกอกร้าวไปที่ไหล่ซ้าย อาการมักเกิดขึ้นขณะยกของหนักหรือออกแรงรีบเร่ง และทุเลาลงเมื่อนั่งพักประมาณ 3-5 นาที ตรวจคลื่นไฟฟ้าหัวใจขณะพักปกติ ไม่มีคลื่นหัวใจขาดเลือดเฉียบพลัน แพทย์วินิจฉัยเป็น Chronic Stable Angina และสั่งจ่ายยา Isosorbide mononitrate (ISMN) 20 mg วันละ 2 ครั้ง, Aspirin 81 mg วันละ 1 ครั้ง, Atenolol 50 mg วันละ 1 ครั้ง และ Simvastatin 20 mg วันละ 1 ครั้งก่อนนอน</t>
        </is>
      </c>
      <c r="C201" s="186" t="inlineStr">
        <is>
          <t>ข้อใดระบุข้อมูลเกี่ยวกับยา Simvastatin และพยาธิสภาพของโรคหลอดเลือดหัวใจได้ 'ไม่ถูกต้อง'</t>
        </is>
      </c>
      <c r="D201" s="186" t="n"/>
      <c r="E201" s="186" t="inlineStr">
        <is>
          <t>Simvastatin มีคุณสมบัติช่วยเพิ่มความคงตัวของคราบไขมัน (Plaque stabilization) และต้านการอักเสบของผนังหลอดเลือด</t>
        </is>
      </c>
      <c r="F201" s="186" t="inlineStr">
        <is>
          <t>Simvastatin จัดเป็นยาในรูปออกฤทธิ์ (Active drug) ที่สามารถออกฤทธิ์ยับยั้งเอนไซม์ได้ทันทีโดยไม่ต้องผ่านกระบวนการเปลี่ยนแปลงทางเคมีในร่างกาย</t>
        </is>
      </c>
      <c r="G201" s="186" t="inlineStr">
        <is>
          <t>กลไกหลักของยาคือการยับยั้งเอนไซม์ HMG-CoA reductase ซึ่งเป็น Rate-limiting enzyme ในการสังเคราะห์โคเลสเตอรอลในตับ</t>
        </is>
      </c>
      <c r="H201" s="186" t="inlineStr">
        <is>
          <t>อาการไม่พึงประสงค์ที่สำคัญของยาคือ อาการปวดเมื่อยกล้ามเนื้อ (Myalgia) และกล้ามเนื้อสลาย (Rhabdomyolysis)</t>
        </is>
      </c>
      <c r="I201" s="186" t="inlineStr">
        <is>
          <t>คราบไขมัน Atherosclerosis plaque เกิดจากการสะสมของไขมัน LDL และการแทรกตัวของเซลล์โฟม (Foam cells) บริเวณชั้น Subendothelial space ของหลอดเลือดแดง</t>
        </is>
      </c>
      <c r="J201" s="185" t="n">
        <v>2</v>
      </c>
      <c r="K201" s="186" t="inlineStr">
        <is>
          <t>✅ คำตอบที่ถูกต้อง: ข้อ ข. Simvastatin จัดเป็นยาในรูปออกฤทธิ์ (Active drug) ที่สามารถออกฤทธิ์ยับยั้งเอนไซม์ได้ทันทีโดยไม่ต้องผ่านกระบวนการเปลี่ยนแปลงทางเคมีในร่างกาย
🎯 ทำไมข้อนี้ถึงถูก:
Simvastatin (และ Lovastatin) จัดเป็น ยาต้นแบบที่ไม่มีฤทธิ์ (Prodrug) โดยมีโครงสร้างเป็นวงแลกโทนปิด (Inactive closed lactone ring) ซึ่งตัวมันเองยังไม่มีฤทธิ์ยับยั้งเอนไซม์ เมื่อเข้าสู่ร่างกายจะต้องถูกไฮโดรไลซ์ (Hydrolysis) โดยเอนไซม์ Carboxylesterase ในตับ เพื่อเปิดวงแลกโทนกลายเป็นสารรูปออกฤทธิ์คือ Beta-hydroxy acid metabolite จึงจะสามารถเข้าจับและยับยั้งเอนไซม์ HMG-CoA reductase ได้ ดังนั้นข้อความที่กล่าวว่ายาเป็น Active drug จึงผิด
🔍 ข้ออื่นผิดเพราะอะไร:
• ข้อ ก.: , ค., ง. และ จ. ล้วนเป็นข้อความที่ถูกต้องตามหลักพยาธิสรีรวิทยาและฤทธิ์ทางเภสัชวิทยา (Pleiotropic effects) ของกลุ่ม Statins
• ข้อ ค.: ข้อ ก., ค., ง. และ จ. ล้วนเป็นข้อความที่ถูกต้องตามหลักพยาธิสรีรวิทยาและฤทธิ์ทางเภสัชวิทยา (Pleiotropic effects) ของกลุ่ม Statins
• ข้อ ง.: (อาการไม่พึงประสงค์ที่สำคัญของยาคือ อาการปวดเมื่อยกล้ามเนื้อ (Myalgia) และกล้ามเนื้อสลาย (Rhabdomyolysis)): ไม่ใช่คำตอบที่ถูกต้องตามแนวทางเวชปฏิบัติและหลักวิชาการทางเภสัชกรรมสำหรับกรณีนี้
• ข้อ จ.: (คราบไขมัน Atherosclerosis plaque เกิดจากการสะสมของไขมัน LDL และการแทรกตัวของเซลล์โฟม (Foam cells) บริเวณชั้น Subendothelial space ของหลอดเลือดแดง): ไม่ใช่คำตอบที่ถูกต้องตามแนวทางเวชปฏิบัติและหลักวิชาการทางเภสัชกรรมสำหรับกรณีนี้</t>
        </is>
      </c>
      <c r="L201" s="186" t="n"/>
      <c r="M201" s="186" t="inlineStr">
        <is>
          <t>2. Cardiovascular</t>
        </is>
      </c>
      <c r="N201" s="186" t="inlineStr">
        <is>
          <t>2.3 Ischemic Heart Disease &amp; ACS</t>
        </is>
      </c>
      <c r="O201" s="185" t="inlineStr">
        <is>
          <t>Clinic</t>
        </is>
      </c>
      <c r="P201" s="186" t="inlineStr">
        <is>
          <t>ข้อสอบจริง PLE-CC1 ปี 2566 Day 2 ข้อ 47 [CASE_2566_ANGINA_01]</t>
        </is>
      </c>
      <c r="Q201" s="185" t="inlineStr">
        <is>
          <t>ข้อสอบจริง</t>
        </is>
      </c>
      <c r="R201" s="185" t="inlineStr">
        <is>
          <t>2566 Day 2</t>
        </is>
      </c>
      <c r="S201" s="185" t="inlineStr">
        <is>
          <t>CASE_2566_ANGINA_01</t>
        </is>
      </c>
    </row>
    <row r="202" ht="409.6" customHeight="1" s="49"/>
    <row r="203" ht="409.6" customHeight="1" s="49"/>
    <row r="204" ht="409.6" customHeight="1" s="49"/>
    <row r="205" ht="409.6" customHeight="1" s="49"/>
    <row r="206" ht="409.6" customHeight="1" s="49"/>
    <row r="207" ht="409.6" customHeight="1" s="49"/>
    <row r="208" ht="409.6" customHeight="1" s="49"/>
    <row r="209" ht="409.6" customHeight="1" s="49"/>
    <row r="210" ht="409.6" customHeight="1" s="49"/>
    <row r="211" ht="409.6" customHeight="1" s="49"/>
    <row r="212" ht="409.6" customHeight="1" s="49"/>
    <row r="213" ht="409.6" customHeight="1" s="49"/>
    <row r="214" ht="409.6" customHeight="1" s="49"/>
    <row r="215" ht="409.6" customHeight="1" s="49"/>
    <row r="216" ht="409.6" customHeight="1" s="49"/>
    <row r="217" ht="409.6" customHeight="1" s="49"/>
    <row r="218" ht="409.6" customHeight="1" s="49"/>
    <row r="219" ht="409.6" customHeight="1" s="49"/>
    <row r="220" ht="409.6" customHeight="1" s="49"/>
    <row r="221" ht="409.6" customHeight="1" s="49"/>
    <row r="222" ht="409.6" customHeight="1" s="49"/>
    <row r="223" ht="409.6" customHeight="1" s="49"/>
    <row r="224" ht="409.6" customHeight="1" s="49"/>
    <row r="225" ht="409.6" customHeight="1" s="49"/>
    <row r="226" ht="409.6" customHeight="1" s="49"/>
    <row r="227" ht="409.6" customHeight="1" s="49"/>
    <row r="228" ht="409.6" customHeight="1" s="49"/>
    <row r="229" ht="409.6" customHeight="1" s="49"/>
    <row r="230" ht="409.6" customHeight="1" s="49"/>
    <row r="231" ht="409.6" customHeight="1" s="49"/>
    <row r="232" ht="409.6" customHeight="1" s="49"/>
    <row r="233" ht="409.6" customHeight="1" s="49"/>
    <row r="234" ht="409.6" customHeight="1" s="49"/>
    <row r="235" ht="409.6" customHeight="1" s="49"/>
    <row r="236" ht="409.6" customHeight="1" s="49"/>
    <row r="237" ht="409.6" customHeight="1" s="49"/>
    <row r="238" ht="409.6" customHeight="1" s="49"/>
    <row r="239" ht="24" customHeight="1" s="49"/>
    <row r="240" ht="24" customHeight="1" s="49"/>
    <row r="241" ht="24" customHeight="1" s="49"/>
    <row r="242" ht="24" customHeight="1" s="49"/>
    <row r="243" ht="24" customHeight="1" s="49"/>
    <row r="244" ht="24" customHeight="1" s="49"/>
    <row r="245" ht="24" customHeight="1" s="49"/>
    <row r="246" ht="24" customHeight="1" s="49"/>
    <row r="247" ht="24" customHeight="1" s="49"/>
    <row r="248" ht="24" customHeight="1" s="49"/>
    <row r="249" ht="24" customHeight="1" s="49"/>
    <row r="250" ht="24" customHeight="1" s="49"/>
    <row r="251" ht="24" customHeight="1" s="49"/>
    <row r="252" ht="24" customHeight="1" s="49"/>
    <row r="253" ht="24" customHeight="1" s="49"/>
    <row r="254" ht="24" customHeight="1" s="49"/>
    <row r="255" ht="24" customHeight="1" s="49"/>
    <row r="256" ht="24" customHeight="1" s="49"/>
    <row r="257" ht="24" customHeight="1" s="49"/>
    <row r="258" ht="24" customHeight="1" s="49"/>
    <row r="259" ht="24" customHeight="1" s="49"/>
    <row r="260" ht="24" customHeight="1" s="49"/>
    <row r="261" ht="28" customHeight="1" s="49"/>
    <row r="262" ht="28" customHeight="1" s="49"/>
    <row r="263" ht="28" customHeight="1" s="49"/>
    <row r="264" ht="24" customHeight="1" s="49"/>
    <row r="265" ht="24" customHeight="1" s="49"/>
    <row r="266" ht="409.6" customHeight="1" s="49"/>
    <row r="267" ht="409.6" customHeight="1" s="49"/>
    <row r="268" ht="409.6" customHeight="1" s="49"/>
    <row r="269" ht="409.6" customHeight="1" s="49"/>
    <row r="270" ht="409.6" customHeight="1" s="49"/>
    <row r="271" ht="409.6" customHeight="1" s="49"/>
    <row r="272" ht="409.6" customHeight="1" s="49"/>
    <row r="273" ht="409.6" customHeight="1" s="49"/>
    <row r="274" ht="409.6" customHeight="1" s="49"/>
    <row r="275" ht="409.6" customHeight="1" s="49"/>
    <row r="276" ht="409.6" customHeight="1" s="49"/>
    <row r="277" ht="409.6" customHeight="1" s="49"/>
    <row r="278" ht="409.6" customHeight="1" s="49"/>
    <row r="279" ht="409.6" customHeight="1" s="49"/>
    <row r="280" ht="409.6" customHeight="1" s="49"/>
    <row r="281" ht="409.6" customHeight="1" s="49"/>
    <row r="282" ht="409.6" customHeight="1" s="49"/>
    <row r="283" ht="409.6" customHeight="1" s="49"/>
    <row r="284" ht="409.6" customHeight="1" s="49"/>
    <row r="285" ht="409.6" customHeight="1" s="49"/>
    <row r="286" ht="409.6" customHeight="1" s="49"/>
    <row r="287" ht="409.6" customHeight="1" s="49"/>
    <row r="288" ht="409.6" customHeight="1" s="49"/>
    <row r="289" ht="409.6" customHeight="1" s="49"/>
    <row r="290" ht="409.6" customHeight="1" s="49"/>
    <row r="291" ht="409.6" customHeight="1" s="49"/>
    <row r="292" ht="409.6" customHeight="1" s="49"/>
    <row r="293" ht="409.6" customHeight="1" s="49"/>
    <row r="294" ht="409.6" customHeight="1" s="49"/>
    <row r="295" ht="409.6" customHeight="1" s="49"/>
    <row r="296" ht="409.6" customHeight="1" s="49"/>
    <row r="297" ht="409.6" customHeight="1" s="49"/>
    <row r="298" ht="409.6" customHeight="1" s="49"/>
    <row r="299" ht="409.6" customHeight="1" s="49"/>
    <row r="300" ht="409.6" customHeight="1" s="49"/>
    <row r="301" ht="409.6" customHeight="1" s="49"/>
    <row r="302" ht="409.6" customHeight="1" s="49"/>
    <row r="303" ht="409.6" customHeight="1" s="49"/>
    <row r="304" ht="409.6" customHeight="1" s="49"/>
    <row r="305" ht="409.6" customHeight="1" s="49"/>
    <row r="306" ht="409.6" customHeight="1" s="49"/>
    <row r="307" ht="409.6" customHeight="1" s="49"/>
    <row r="308" ht="409.6" customHeight="1" s="49"/>
    <row r="309" ht="409.6" customHeight="1" s="49"/>
    <row r="310" ht="409.6" customHeight="1" s="49"/>
    <row r="311" ht="409.6" customHeight="1" s="49"/>
    <row r="312" ht="409.6" customHeight="1" s="49"/>
    <row r="313" ht="409.6" customHeight="1" s="49"/>
    <row r="314" ht="409.6" customHeight="1" s="49"/>
    <row r="315" ht="409.6" customHeight="1" s="49"/>
    <row r="316" ht="409.6" customHeight="1" s="49"/>
    <row r="317" ht="409.6" customHeight="1" s="49"/>
    <row r="318" ht="409.6" customHeight="1" s="49"/>
    <row r="319" ht="409.6" customHeight="1" s="49"/>
    <row r="320" ht="409.6" customHeight="1" s="49"/>
    <row r="321" ht="409.6" customHeight="1" s="49"/>
    <row r="322" ht="409.6" customHeight="1" s="49"/>
    <row r="323" ht="409.6" customHeight="1" s="49"/>
    <row r="324" ht="409.6" customHeight="1" s="49"/>
    <row r="325" ht="409.6" customHeight="1" s="49"/>
    <row r="326" ht="409.6" customHeight="1" s="49"/>
    <row r="327" ht="409.6" customHeight="1" s="49"/>
    <row r="328" ht="409.6" customHeight="1" s="49"/>
    <row r="329" ht="409.6" customHeight="1" s="49"/>
    <row r="330" ht="409.6" customHeight="1" s="49"/>
    <row r="331" ht="409.6" customHeight="1" s="49"/>
    <row r="332" ht="409.6" customHeight="1" s="49"/>
    <row r="333" ht="409.6" customHeight="1" s="49"/>
    <row r="334" ht="409.6" customHeight="1" s="49"/>
    <row r="335" ht="409.6" customHeight="1" s="49"/>
    <row r="336" ht="409.6" customHeight="1" s="49"/>
    <row r="337" ht="409.6" customHeight="1" s="49"/>
    <row r="338" ht="409.6" customHeight="1" s="49"/>
    <row r="339" ht="409.6" customHeight="1" s="49"/>
    <row r="340" ht="409.6" customHeight="1" s="49"/>
    <row r="341" ht="409.6" customHeight="1" s="49"/>
    <row r="342" ht="409.6" customHeight="1" s="49"/>
    <row r="343" ht="409.6" customHeight="1" s="49"/>
    <row r="344" ht="409.6" customHeight="1" s="49"/>
    <row r="345" ht="409.6" customHeight="1" s="49"/>
    <row r="346" ht="409.6" customHeight="1" s="49"/>
    <row r="347" ht="409.6" customHeight="1" s="49"/>
    <row r="348" ht="409.6" customHeight="1" s="49"/>
    <row r="349" ht="409.6" customHeight="1" s="49"/>
    <row r="350" ht="409.6" customHeight="1" s="49"/>
    <row r="351" ht="409.6" customHeight="1" s="49"/>
    <row r="352" ht="409.6" customHeight="1" s="49"/>
    <row r="353" ht="409.6" customHeight="1" s="49"/>
    <row r="354" ht="409.6" customHeight="1" s="49"/>
    <row r="355" ht="409.6" customHeight="1" s="49"/>
    <row r="356" ht="409.6" customHeight="1" s="49"/>
    <row r="357" ht="409.6" customHeight="1" s="49"/>
    <row r="358" ht="409.6" customHeight="1" s="49"/>
    <row r="359" ht="409.6" customHeight="1" s="49"/>
    <row r="360" ht="409.6" customHeight="1" s="49"/>
    <row r="361" ht="409.6" customHeight="1" s="49"/>
    <row r="362" ht="409.6" customHeight="1" s="49"/>
    <row r="363" ht="409.6" customHeight="1" s="49"/>
    <row r="364" ht="409.6" customHeight="1" s="49"/>
    <row r="365" ht="409.6" customHeight="1" s="49"/>
    <row r="366" ht="409.6" customHeight="1" s="49"/>
    <row r="367" ht="409.6" customHeight="1" s="49"/>
    <row r="368" ht="409.6" customHeight="1" s="49"/>
    <row r="369" ht="409.6" customHeight="1" s="49"/>
    <row r="370" ht="409.6" customHeight="1" s="49"/>
    <row r="371" ht="409.6" customHeight="1" s="49"/>
    <row r="372" ht="409.6" customHeight="1" s="49"/>
    <row r="373" ht="409.6" customHeight="1" s="49"/>
    <row r="374" ht="409.6" customHeight="1" s="49"/>
    <row r="375" ht="409.6" customHeight="1" s="49"/>
    <row r="376" ht="409.6" customHeight="1" s="49"/>
    <row r="377" ht="409.6" customHeight="1" s="49"/>
    <row r="378" ht="409.6" customHeight="1" s="49"/>
    <row r="379" ht="409.6" customHeight="1" s="49"/>
    <row r="380" ht="409.6" customHeight="1" s="49"/>
    <row r="381" ht="409.6" customHeight="1" s="49"/>
    <row r="382" ht="409.6" customHeight="1" s="49"/>
    <row r="383" ht="409.6" customHeight="1" s="49"/>
    <row r="384" ht="409.6" customHeight="1" s="49"/>
    <row r="385" ht="409.6" customHeight="1" s="49"/>
    <row r="386" ht="409.6" customHeight="1" s="49"/>
    <row r="387" ht="409.6" customHeight="1" s="49"/>
    <row r="388" ht="409.6" customHeight="1" s="49"/>
    <row r="389" ht="409.6" customHeight="1" s="49"/>
    <row r="390" ht="409.6" customHeight="1" s="49"/>
    <row r="391" ht="409.6" customHeight="1" s="49"/>
    <row r="392" ht="409.6" customHeight="1" s="49"/>
    <row r="393" ht="409.6" customHeight="1" s="49"/>
    <row r="394" ht="409.6" customHeight="1" s="49"/>
    <row r="395" ht="409.6" customHeight="1" s="49"/>
    <row r="396" ht="409.6" customHeight="1" s="49"/>
    <row r="397" ht="409.6" customHeight="1" s="49"/>
    <row r="398" ht="409.6" customHeight="1" s="49"/>
    <row r="399" ht="409.6" customHeight="1" s="49"/>
    <row r="400" ht="409.6" customHeight="1" s="49"/>
    <row r="401" ht="409.6" customHeight="1" s="49"/>
    <row r="402" ht="409.6" customHeight="1" s="49"/>
    <row r="403" ht="409.6" customHeight="1" s="49"/>
    <row r="404" ht="409.6" customHeight="1" s="49"/>
    <row r="405" ht="409.6" customHeight="1" s="49"/>
    <row r="406" ht="409.6" customHeight="1" s="49"/>
    <row r="407" ht="409.6" customHeight="1" s="49"/>
    <row r="408" ht="409.6" customHeight="1" s="49"/>
    <row r="409" ht="409.6" customHeight="1" s="49"/>
    <row r="410" ht="409.6" customHeight="1" s="49"/>
    <row r="411" ht="409.6" customHeight="1" s="49"/>
    <row r="412" ht="409.6" customHeight="1" s="49"/>
    <row r="413" ht="409.6" customHeight="1" s="49"/>
    <row r="414" ht="409.6" customHeight="1" s="49"/>
    <row r="415" ht="409.6" customHeight="1" s="49"/>
    <row r="416" ht="409.6" customHeight="1" s="49"/>
    <row r="417" ht="409.6" customHeight="1" s="49"/>
    <row r="418" ht="409.6" customHeight="1" s="49"/>
    <row r="419" ht="409.6" customHeight="1" s="49"/>
    <row r="420" ht="409.6" customHeight="1" s="49"/>
    <row r="421" ht="409.6" customHeight="1" s="49"/>
    <row r="422" ht="409.6" customHeight="1" s="49"/>
    <row r="423" ht="409.6" customHeight="1" s="49"/>
    <row r="424" ht="409.6" customHeight="1" s="49"/>
    <row r="425" ht="409.6" customHeight="1" s="49"/>
    <row r="426" ht="409.6" customHeight="1" s="49"/>
    <row r="427" ht="409.6" customHeight="1" s="49"/>
    <row r="428" ht="409.6" customHeight="1" s="49"/>
    <row r="429" ht="409.6" customHeight="1" s="49"/>
    <row r="430" ht="409.6" customHeight="1" s="49"/>
    <row r="431" ht="409.6" customHeight="1" s="49"/>
    <row r="432" ht="409.6" customHeight="1" s="49"/>
    <row r="433" ht="409.6" customHeight="1" s="49"/>
    <row r="434" ht="409.6" customHeight="1" s="49"/>
    <row r="435" ht="409.6" customHeight="1" s="49"/>
    <row r="436" ht="409.6" customHeight="1" s="49"/>
    <row r="437" ht="409.6" customHeight="1" s="49"/>
    <row r="438" ht="409.6" customHeight="1" s="49"/>
    <row r="439" ht="409.6" customHeight="1" s="49"/>
    <row r="440" ht="409.6" customHeight="1" s="49"/>
    <row r="441" ht="409.6" customHeight="1" s="49"/>
    <row r="442" ht="409.6" customHeight="1" s="49"/>
    <row r="443" ht="409.6" customHeight="1" s="49"/>
    <row r="444" ht="409.6" customHeight="1" s="49"/>
    <row r="445" ht="409.6" customHeight="1" s="49"/>
    <row r="446" ht="409.6" customHeight="1" s="49"/>
    <row r="447" ht="409.6" customHeight="1" s="49"/>
    <row r="448" ht="409.6" customHeight="1" s="49"/>
    <row r="449" ht="409.6" customHeight="1" s="49"/>
    <row r="450" ht="409.6" customHeight="1" s="49"/>
    <row r="451" ht="409.6" customHeight="1" s="49"/>
    <row r="452" ht="409.6" customHeight="1" s="49"/>
    <row r="453" ht="409.6" customHeight="1" s="49"/>
    <row r="454" ht="409.6" customHeight="1" s="49"/>
    <row r="455" ht="409.6" customHeight="1" s="49"/>
    <row r="456" ht="409.6" customHeight="1" s="49"/>
    <row r="457" ht="409.6" customHeight="1" s="49"/>
    <row r="458" ht="409.6" customHeight="1" s="49"/>
    <row r="459" ht="409.6" customHeight="1" s="49"/>
    <row r="460" ht="409.6" customHeight="1" s="49"/>
    <row r="461" ht="409.6" customHeight="1" s="49"/>
    <row r="462" ht="409.6" customHeight="1" s="49"/>
    <row r="463" ht="409.6" customHeight="1" s="49"/>
    <row r="464" ht="409.6" customHeight="1" s="49"/>
    <row r="465" ht="409.6" customHeight="1" s="49"/>
    <row r="466" ht="409.6" customHeight="1" s="49"/>
    <row r="467" ht="409.6" customHeight="1" s="49"/>
    <row r="468" ht="409.6" customHeight="1" s="49"/>
    <row r="469" ht="409.6" customHeight="1" s="49"/>
    <row r="470" ht="409.6" customHeight="1" s="49"/>
    <row r="471" ht="409.6" customHeight="1" s="49"/>
    <row r="472" ht="409.6" customHeight="1" s="49"/>
    <row r="473" ht="409.6" customHeight="1" s="49"/>
    <row r="474" ht="409.6" customHeight="1" s="49"/>
    <row r="475" ht="409.6" customHeight="1" s="49"/>
    <row r="476" ht="409.6" customHeight="1" s="49"/>
    <row r="477" ht="409.6" customHeight="1" s="49"/>
    <row r="478" ht="409.6" customHeight="1" s="49"/>
    <row r="479" ht="409.6" customHeight="1" s="49"/>
    <row r="480" ht="409.6" customHeight="1" s="49"/>
    <row r="481" ht="409.6" customHeight="1" s="49"/>
    <row r="482" ht="409.6" customHeight="1" s="49"/>
    <row r="483" ht="409.6" customHeight="1" s="49"/>
    <row r="484" ht="409.6" customHeight="1" s="49"/>
    <row r="485" ht="409.6" customHeight="1" s="49"/>
    <row r="486" ht="409.6" customHeight="1" s="49"/>
    <row r="487" ht="409.6" customHeight="1" s="49"/>
    <row r="488" ht="409.6" customHeight="1" s="49"/>
    <row r="489" ht="409.6" customHeight="1" s="49"/>
    <row r="490" ht="409.6" customHeight="1" s="49"/>
    <row r="491" ht="409.6" customHeight="1" s="49"/>
    <row r="492" ht="409.6" customHeight="1" s="49"/>
    <row r="493" ht="409.6" customHeight="1" s="49"/>
    <row r="494" ht="409.6" customHeight="1" s="49"/>
    <row r="495" ht="409.6" customHeight="1" s="49"/>
    <row r="496" ht="409.6" customHeight="1" s="49"/>
    <row r="497" ht="409.6" customHeight="1" s="49"/>
    <row r="498" ht="409.6" customHeight="1" s="49"/>
    <row r="499" ht="409.6" customHeight="1" s="49"/>
    <row r="500" ht="409.6" customHeight="1" s="49"/>
    <row r="501" ht="409.6" customHeight="1" s="49"/>
    <row r="502" ht="409.6" customHeight="1" s="49"/>
    <row r="503" ht="409.6" customHeight="1" s="49"/>
    <row r="504" ht="409.6" customHeight="1" s="49"/>
    <row r="505" ht="409.6" customHeight="1" s="49"/>
    <row r="506" ht="409.6" customHeight="1" s="49"/>
    <row r="507" ht="409.6" customHeight="1" s="49"/>
    <row r="508" ht="409.6" customHeight="1" s="49"/>
    <row r="509" ht="409.6" customHeight="1" s="49"/>
    <row r="510" ht="409.6" customHeight="1" s="49"/>
    <row r="511" ht="409.6" customHeight="1" s="49"/>
    <row r="512" ht="409.6" customHeight="1" s="49"/>
    <row r="513" ht="409.6" customHeight="1" s="49"/>
    <row r="514" ht="409.6" customHeight="1" s="49"/>
    <row r="515" ht="409.6" customHeight="1" s="49"/>
    <row r="516" ht="409.6" customHeight="1" s="49"/>
    <row r="517" ht="409.6" customHeight="1" s="49"/>
    <row r="518" ht="409.6" customHeight="1" s="49"/>
    <row r="519" ht="409.6" customHeight="1" s="49"/>
    <row r="520" ht="409.6" customHeight="1" s="49"/>
    <row r="521" ht="409.6" customHeight="1" s="49"/>
    <row r="522" ht="409.6" customHeight="1" s="49"/>
    <row r="523" ht="409.6" customHeight="1" s="49"/>
    <row r="524" ht="409.6" customHeight="1" s="49"/>
    <row r="525" ht="409.6" customHeight="1" s="49"/>
    <row r="526" ht="409.6" customHeight="1" s="49"/>
    <row r="527" ht="409.6" customHeight="1" s="49"/>
    <row r="528" ht="409.6" customHeight="1" s="49"/>
    <row r="529" ht="409.6" customHeight="1" s="49"/>
    <row r="530" ht="409.6" customHeight="1" s="49"/>
    <row r="531" ht="409.6" customHeight="1" s="49"/>
    <row r="532" ht="409.6" customHeight="1" s="49"/>
    <row r="533" ht="409.6" customHeight="1" s="49"/>
    <row r="534" ht="409.6" customHeight="1" s="49"/>
    <row r="535" ht="409.6" customHeight="1" s="49"/>
    <row r="536" ht="409.6" customHeight="1" s="49"/>
    <row r="537" ht="409.6" customHeight="1" s="49"/>
    <row r="538" ht="409.6" customHeight="1" s="49"/>
    <row r="539" ht="409.6" customHeight="1" s="49"/>
    <row r="540" ht="409.6" customHeight="1" s="49"/>
    <row r="541" ht="409.6" customHeight="1" s="49"/>
    <row r="542" ht="409.6" customHeight="1" s="49"/>
    <row r="543" ht="409.6" customHeight="1" s="49"/>
    <row r="544" ht="409.6" customHeight="1" s="49"/>
    <row r="545" ht="409.6" customHeight="1" s="49"/>
    <row r="546" ht="409.6" customHeight="1" s="49"/>
    <row r="547" ht="409.6" customHeight="1" s="49"/>
    <row r="548" ht="409.6" customHeight="1" s="49"/>
    <row r="549" ht="409.6" customHeight="1" s="49"/>
    <row r="550" ht="409.6" customHeight="1" s="49"/>
    <row r="551" ht="409.6" customHeight="1" s="49"/>
    <row r="552" ht="409.6" customHeight="1" s="49"/>
    <row r="553" ht="409.6" customHeight="1" s="49"/>
    <row r="554" ht="409.6" customHeight="1" s="49"/>
    <row r="555" ht="409.6" customHeight="1" s="49"/>
    <row r="556" ht="409.6" customHeight="1" s="49"/>
    <row r="557" ht="409.6" customHeight="1" s="49"/>
    <row r="558" ht="409.6" customHeight="1" s="49"/>
    <row r="559" ht="13.2" customHeight="1" s="49"/>
    <row r="560" ht="13.2" customHeight="1" s="49"/>
    <row r="561" ht="13.2" customHeight="1" s="49"/>
    <row r="562" ht="13.2" customHeight="1" s="49"/>
    <row r="563" ht="13.2" customHeight="1" s="49"/>
    <row r="564" ht="13.2" customHeight="1" s="49"/>
    <row r="565" ht="13.2" customHeight="1" s="49"/>
    <row r="566" ht="13.2" customHeight="1" s="49"/>
    <row r="567" ht="13.2" customHeight="1" s="49"/>
    <row r="568" ht="13.2" customHeight="1" s="49"/>
    <row r="569" ht="13.2" customHeight="1" s="49"/>
    <row r="570" ht="13.2" customHeight="1" s="49"/>
    <row r="571" ht="13.2" customHeight="1" s="49"/>
    <row r="572" ht="13.2" customHeight="1" s="49"/>
    <row r="573" ht="13.2" customHeight="1" s="49"/>
    <row r="574" ht="13.2" customHeight="1" s="49"/>
    <row r="575" ht="13.2" customHeight="1" s="49"/>
    <row r="576" ht="13.2" customHeight="1" s="49"/>
    <row r="577" ht="13.2" customHeight="1" s="49"/>
    <row r="578" ht="13.2" customHeight="1" s="49"/>
    <row r="579" ht="13.2" customHeight="1" s="49"/>
    <row r="580" ht="13.2" customHeight="1" s="49"/>
    <row r="581" ht="13.2" customHeight="1" s="49"/>
    <row r="582" ht="13.2" customHeight="1" s="49"/>
    <row r="583" ht="13.2" customHeight="1" s="49"/>
    <row r="584" ht="13.2" customHeight="1" s="49"/>
    <row r="585" ht="13.2" customHeight="1" s="49"/>
    <row r="586" ht="13.2" customHeight="1" s="49"/>
    <row r="587" ht="13.2" customHeight="1" s="49"/>
    <row r="588" ht="13.2" customHeight="1" s="49"/>
    <row r="589" ht="13.2" customHeight="1" s="49"/>
    <row r="590" ht="13.2" customHeight="1" s="49"/>
    <row r="591" ht="13.2" customHeight="1" s="49"/>
    <row r="592" ht="13.2" customHeight="1" s="49"/>
    <row r="593" ht="13.2" customHeight="1" s="49"/>
    <row r="594" ht="13.2" customHeight="1" s="49"/>
    <row r="595" ht="13.2" customHeight="1" s="49"/>
    <row r="596" ht="13.2" customHeight="1" s="49"/>
    <row r="597" ht="13.2" customHeight="1" s="49"/>
    <row r="598" ht="13.2" customHeight="1" s="49"/>
    <row r="599" ht="13.2" customHeight="1" s="49"/>
    <row r="600" ht="13.2" customHeight="1" s="49"/>
    <row r="601" ht="13.2" customHeight="1" s="49"/>
    <row r="602" ht="13.2" customHeight="1" s="49"/>
    <row r="603" ht="13.2" customHeight="1" s="49"/>
    <row r="604" ht="13.2" customHeight="1" s="49"/>
    <row r="605" ht="13.2" customHeight="1" s="49"/>
    <row r="606" ht="13.2" customHeight="1" s="49"/>
    <row r="607" ht="13.2" customHeight="1" s="49"/>
    <row r="608" ht="13.2" customHeight="1" s="49"/>
    <row r="609" ht="13.2" customHeight="1" s="49"/>
    <row r="610" ht="13.2" customHeight="1" s="49"/>
    <row r="611" ht="13.2" customHeight="1" s="49"/>
    <row r="612" ht="13.2" customHeight="1" s="49"/>
    <row r="613" ht="13.2" customHeight="1" s="49"/>
    <row r="614" ht="13.2" customHeight="1" s="49"/>
    <row r="615" ht="13.2" customHeight="1" s="49"/>
    <row r="616" ht="13.2" customHeight="1" s="49"/>
    <row r="617" ht="13.2" customHeight="1" s="49"/>
    <row r="618" ht="13.2" customHeight="1" s="49"/>
    <row r="619" ht="13.2" customHeight="1" s="49"/>
    <row r="620" ht="13.2" customHeight="1" s="49"/>
    <row r="621" ht="13.2" customHeight="1" s="49"/>
    <row r="622" ht="13.2" customHeight="1" s="49"/>
    <row r="623" ht="13.2" customHeight="1" s="49"/>
    <row r="624" ht="13.2" customHeight="1" s="49"/>
    <row r="625" ht="13.2" customHeight="1" s="49"/>
    <row r="626" ht="13.2" customHeight="1" s="49"/>
    <row r="627" ht="13.2" customHeight="1" s="49"/>
    <row r="628" ht="13.2" customHeight="1" s="49"/>
    <row r="629" ht="13.2" customHeight="1" s="49"/>
    <row r="630" ht="13.2" customHeight="1" s="49"/>
    <row r="631" ht="13.2" customHeight="1" s="49"/>
    <row r="632" ht="13.2" customHeight="1" s="49"/>
    <row r="633" ht="13.2" customHeight="1" s="49"/>
    <row r="634" ht="13.2" customHeight="1" s="49"/>
    <row r="635" ht="13.2" customHeight="1" s="49"/>
    <row r="636" ht="13.2" customHeight="1" s="49"/>
    <row r="637" ht="13.2" customHeight="1" s="49"/>
    <row r="638" ht="13.2" customHeight="1" s="49"/>
    <row r="639" ht="13.2" customHeight="1" s="49"/>
    <row r="640" ht="13.2" customHeight="1" s="49"/>
    <row r="641" ht="13.2" customHeight="1" s="49"/>
    <row r="642" ht="13.2" customHeight="1" s="49"/>
    <row r="643" ht="13.2" customHeight="1" s="49"/>
    <row r="644" ht="13.2" customHeight="1" s="49"/>
    <row r="645" ht="13.2" customHeight="1" s="49"/>
    <row r="646" ht="13.2" customHeight="1" s="49"/>
    <row r="647" ht="13.2" customHeight="1" s="49"/>
    <row r="648" ht="13.2" customHeight="1" s="49"/>
    <row r="649" ht="13.2" customHeight="1" s="49"/>
    <row r="650" ht="13.2" customHeight="1" s="49"/>
    <row r="651" ht="13.2" customHeight="1" s="49"/>
    <row r="652" ht="13.2" customHeight="1" s="49"/>
    <row r="653" ht="13.2" customHeight="1" s="49"/>
    <row r="654" ht="13.2" customHeight="1" s="49"/>
    <row r="655" ht="13.2" customHeight="1" s="49"/>
    <row r="656" ht="13.2" customHeight="1" s="49"/>
    <row r="657" ht="13.2" customHeight="1" s="49"/>
    <row r="658" ht="13.2" customHeight="1" s="49"/>
    <row r="659" ht="13.2" customHeight="1" s="49"/>
    <row r="660" ht="13.2" customHeight="1" s="49"/>
    <row r="661" ht="13.2" customHeight="1" s="49"/>
    <row r="662" ht="13.2" customHeight="1" s="49"/>
    <row r="663" ht="13.2" customHeight="1" s="49"/>
    <row r="664" ht="13.2" customHeight="1" s="49"/>
    <row r="665" ht="13.2" customHeight="1" s="49"/>
    <row r="666" ht="13.2" customHeight="1" s="49"/>
    <row r="667" ht="13.2" customHeight="1" s="49"/>
    <row r="668" ht="13.2" customHeight="1" s="49"/>
    <row r="669" ht="13.2" customHeight="1" s="49"/>
    <row r="670" ht="13.2" customHeight="1" s="49"/>
    <row r="671" ht="13.2" customHeight="1" s="49"/>
    <row r="672" ht="13.2" customHeight="1" s="49"/>
    <row r="673" ht="13.2" customHeight="1" s="49"/>
    <row r="674" ht="13.2" customHeight="1" s="49"/>
    <row r="675" ht="13.2" customHeight="1" s="49"/>
    <row r="676" ht="13.2" customHeight="1" s="49"/>
    <row r="677" ht="13.2" customHeight="1" s="49"/>
    <row r="678" ht="13.2" customHeight="1" s="49"/>
    <row r="679" ht="13.2" customHeight="1" s="49"/>
    <row r="680" ht="13.2" customHeight="1" s="49"/>
    <row r="681" ht="13.2" customHeight="1" s="49"/>
    <row r="682" ht="13.2" customHeight="1" s="49"/>
    <row r="683" ht="13.2" customHeight="1" s="49"/>
    <row r="684" ht="13.2" customHeight="1" s="49"/>
    <row r="685" ht="13.2" customHeight="1" s="49"/>
    <row r="686" ht="13.2" customHeight="1" s="49"/>
    <row r="687" ht="13.2" customHeight="1" s="49"/>
    <row r="688" ht="13.2" customHeight="1" s="49"/>
    <row r="689" ht="13.2" customHeight="1" s="49"/>
    <row r="690" ht="13.2" customHeight="1" s="49"/>
    <row r="691" ht="13.2" customHeight="1" s="49"/>
    <row r="692" ht="13.2" customHeight="1" s="49"/>
    <row r="693" ht="13.2" customHeight="1" s="49"/>
    <row r="694" ht="13.2" customHeight="1" s="49"/>
    <row r="695" ht="13.2" customHeight="1" s="49"/>
    <row r="696" ht="13.2" customHeight="1" s="49"/>
    <row r="697" ht="13.2" customHeight="1" s="49"/>
    <row r="698" ht="13.2" customHeight="1" s="49"/>
    <row r="699" ht="13.2" customHeight="1" s="49"/>
    <row r="700" ht="13.2" customHeight="1" s="49"/>
    <row r="701" ht="13.2" customHeight="1" s="49"/>
    <row r="702" ht="13.2" customHeight="1" s="49"/>
    <row r="703" ht="13.2" customHeight="1" s="49"/>
    <row r="704" ht="13.2" customHeight="1" s="49"/>
    <row r="705" ht="13.2" customHeight="1" s="49"/>
    <row r="706" ht="13.2" customHeight="1" s="49"/>
    <row r="707" ht="13.2" customHeight="1" s="49"/>
    <row r="708" ht="13.2" customHeight="1" s="49"/>
    <row r="709" ht="13.2" customHeight="1" s="49"/>
    <row r="710" ht="13.2" customHeight="1" s="49"/>
    <row r="711" ht="13.2" customHeight="1" s="49"/>
    <row r="712" ht="13.2" customHeight="1" s="49"/>
    <row r="713" ht="13.2" customHeight="1" s="49"/>
    <row r="714" ht="13.2" customHeight="1" s="49"/>
    <row r="715" ht="13.2" customHeight="1" s="49"/>
    <row r="716" ht="13.2" customHeight="1" s="49"/>
    <row r="717" ht="13.2" customHeight="1" s="49"/>
    <row r="718" ht="13.2" customHeight="1" s="49"/>
    <row r="719" ht="13.2" customHeight="1" s="49"/>
    <row r="720" ht="13.2" customHeight="1" s="49"/>
    <row r="721" ht="13.2" customHeight="1" s="49"/>
    <row r="722" ht="13.2" customHeight="1" s="49"/>
    <row r="723" ht="13.2" customHeight="1" s="49"/>
    <row r="724" ht="13.2" customHeight="1" s="49"/>
    <row r="725" ht="13.2" customHeight="1" s="49"/>
    <row r="726" ht="13.2" customHeight="1" s="49"/>
    <row r="727" ht="13.2" customHeight="1" s="49"/>
    <row r="728" ht="13.2" customHeight="1" s="49"/>
    <row r="729" ht="13.2" customHeight="1" s="49"/>
    <row r="730" ht="13.2" customHeight="1" s="49"/>
    <row r="731" ht="13.2" customHeight="1" s="49"/>
    <row r="732" ht="13.2" customHeight="1" s="49"/>
    <row r="733" ht="13.2" customHeight="1" s="49"/>
    <row r="734" ht="13.2" customHeight="1" s="49"/>
    <row r="735" ht="13.2" customHeight="1" s="49"/>
    <row r="736" ht="13.2" customHeight="1" s="49"/>
    <row r="737" ht="13.2" customHeight="1" s="49"/>
    <row r="738" ht="13.2" customHeight="1" s="49"/>
    <row r="739" ht="13.2" customHeight="1" s="49"/>
    <row r="740" ht="13.2" customHeight="1" s="49"/>
    <row r="741" ht="13.2" customHeight="1" s="49"/>
    <row r="742" ht="13.2" customHeight="1" s="49"/>
    <row r="743" ht="13.2" customHeight="1" s="49"/>
    <row r="744" ht="13.2" customHeight="1" s="49"/>
    <row r="745" ht="13.2" customHeight="1" s="49"/>
    <row r="746" ht="13.2" customHeight="1" s="49"/>
    <row r="747" ht="13.2" customHeight="1" s="49"/>
    <row r="748" ht="13.2" customHeight="1" s="49"/>
    <row r="749" ht="13.2" customHeight="1" s="49"/>
    <row r="750" ht="13.2" customHeight="1" s="49"/>
    <row r="751" ht="13.2" customHeight="1" s="49"/>
    <row r="752" ht="13.2" customHeight="1" s="49"/>
    <row r="753" ht="13.2" customHeight="1" s="49"/>
    <row r="754" ht="13.2" customHeight="1" s="49"/>
    <row r="755" ht="13.2" customHeight="1" s="49"/>
    <row r="756" ht="13.2" customHeight="1" s="49"/>
    <row r="757" ht="13.2" customHeight="1" s="49"/>
    <row r="758" ht="13.2" customHeight="1" s="49"/>
    <row r="759" ht="13.2" customHeight="1" s="49"/>
    <row r="760" ht="13.2" customHeight="1" s="49"/>
    <row r="761" ht="13.2" customHeight="1" s="49"/>
    <row r="762" ht="13.2" customHeight="1" s="49"/>
    <row r="763" ht="13.2" customHeight="1" s="49"/>
    <row r="764" ht="13.2" customHeight="1" s="49"/>
    <row r="765" ht="13.2" customHeight="1" s="49"/>
    <row r="766" ht="13.2" customHeight="1" s="49"/>
    <row r="767" ht="13.2" customHeight="1" s="49"/>
    <row r="768" ht="13.2" customHeight="1" s="49"/>
    <row r="769" ht="13.2" customHeight="1" s="49"/>
    <row r="770" ht="13.2" customHeight="1" s="49"/>
    <row r="771" ht="13.2" customHeight="1" s="49"/>
    <row r="772" ht="13.2" customHeight="1" s="49"/>
    <row r="773" ht="13.2" customHeight="1" s="49"/>
    <row r="774" ht="13.2" customHeight="1" s="49"/>
    <row r="775" ht="13.2" customHeight="1" s="49"/>
    <row r="776" ht="13.2" customHeight="1" s="49"/>
    <row r="777" ht="13.2" customHeight="1" s="49"/>
    <row r="778" ht="13.2" customHeight="1" s="49"/>
    <row r="779" ht="13.2" customHeight="1" s="49"/>
    <row r="780" ht="13.2" customHeight="1" s="49"/>
    <row r="781" ht="13.2" customHeight="1" s="49"/>
    <row r="782" ht="13.2" customHeight="1" s="49"/>
    <row r="783" ht="13.2" customHeight="1" s="49"/>
    <row r="784" ht="13.2" customHeight="1" s="49"/>
    <row r="785" ht="13.2" customHeight="1" s="49"/>
    <row r="786" ht="13.2" customHeight="1" s="49"/>
    <row r="787" ht="13.2" customHeight="1" s="49"/>
    <row r="788" ht="13.2" customHeight="1" s="49"/>
    <row r="789" ht="13.2" customHeight="1" s="49"/>
    <row r="790" ht="13.2" customHeight="1" s="49"/>
    <row r="791" ht="13.2" customHeight="1" s="49"/>
    <row r="792" ht="13.2" customHeight="1" s="49"/>
    <row r="793" ht="13.2" customHeight="1" s="49"/>
    <row r="794" ht="13.2" customHeight="1" s="49"/>
    <row r="795" ht="13.2" customHeight="1" s="49"/>
    <row r="796" ht="13.2" customHeight="1" s="49"/>
    <row r="797" ht="13.2" customHeight="1" s="49"/>
    <row r="798" ht="13.2" customHeight="1" s="49"/>
    <row r="799" ht="13.2" customHeight="1" s="49"/>
    <row r="800" ht="13.2" customHeight="1" s="49"/>
    <row r="801" ht="13.2" customHeight="1" s="49"/>
    <row r="802" ht="13.2" customHeight="1" s="49"/>
    <row r="803" ht="13.2" customHeight="1" s="49"/>
    <row r="804" ht="13.2" customHeight="1" s="49"/>
    <row r="805" ht="13.2" customHeight="1" s="49"/>
    <row r="806" ht="13.2" customHeight="1" s="49"/>
    <row r="807" ht="13.2" customHeight="1" s="49"/>
    <row r="808" ht="13.2" customHeight="1" s="49"/>
    <row r="809" ht="13.2" customHeight="1" s="49"/>
    <row r="810" ht="13.2" customHeight="1" s="49"/>
    <row r="811" ht="13.2" customHeight="1" s="49"/>
    <row r="812" ht="13.2" customHeight="1" s="49"/>
    <row r="813" ht="13.2" customHeight="1" s="49"/>
    <row r="814" ht="13.2" customHeight="1" s="49"/>
    <row r="815" ht="13.2" customHeight="1" s="49"/>
    <row r="816" ht="13.2" customHeight="1" s="49"/>
    <row r="817" ht="13.2" customHeight="1" s="49"/>
    <row r="818" ht="13.2" customHeight="1" s="49"/>
    <row r="819" ht="13.2" customHeight="1" s="49"/>
    <row r="820" ht="13.2" customHeight="1" s="49"/>
    <row r="821" ht="13.2" customHeight="1" s="49"/>
    <row r="822" ht="13.2" customHeight="1" s="49"/>
    <row r="823" ht="13.2" customHeight="1" s="49"/>
    <row r="824" ht="13.2" customHeight="1" s="49"/>
    <row r="825" ht="13.2" customHeight="1" s="49"/>
    <row r="826" ht="13.2" customHeight="1" s="49"/>
    <row r="827" ht="13.2" customHeight="1" s="49"/>
    <row r="828" ht="13.2" customHeight="1" s="49"/>
    <row r="829" ht="13.2" customHeight="1" s="49"/>
    <row r="830" ht="13.2" customHeight="1" s="49"/>
    <row r="831" ht="13.2" customHeight="1" s="49"/>
    <row r="832" ht="13.2" customHeight="1" s="49"/>
    <row r="833" ht="13.2" customHeight="1" s="49"/>
    <row r="834" ht="13.2" customHeight="1" s="49"/>
    <row r="835" ht="13.2" customHeight="1" s="49"/>
    <row r="836" ht="13.2" customHeight="1" s="49"/>
    <row r="837" ht="13.2" customHeight="1" s="49"/>
    <row r="838" ht="13.2" customHeight="1" s="49"/>
    <row r="839" ht="13.2" customHeight="1" s="49"/>
    <row r="840" ht="13.2" customHeight="1" s="49"/>
    <row r="841" ht="13.2" customHeight="1" s="49"/>
    <row r="842" ht="13.2" customHeight="1" s="49"/>
    <row r="843" ht="13.2" customHeight="1" s="49"/>
    <row r="844" ht="13.2" customHeight="1" s="49"/>
    <row r="845" ht="13.2" customHeight="1" s="49"/>
    <row r="846" ht="13.2" customHeight="1" s="49"/>
    <row r="847" ht="13.2" customHeight="1" s="49"/>
    <row r="848" ht="13.2" customHeight="1" s="49"/>
    <row r="849" ht="13.2" customHeight="1" s="49"/>
    <row r="850" ht="13.2" customHeight="1" s="49"/>
    <row r="851" ht="13.2" customHeight="1" s="49"/>
    <row r="852" ht="13.2" customHeight="1" s="49"/>
    <row r="853" ht="13.2" customHeight="1" s="49"/>
    <row r="854" ht="13.2" customHeight="1" s="49"/>
    <row r="855" ht="13.2" customHeight="1" s="49"/>
    <row r="856" ht="13.2" customHeight="1" s="49"/>
    <row r="857" ht="13.2" customHeight="1" s="49"/>
    <row r="858" ht="13.2" customHeight="1" s="49"/>
    <row r="859" ht="13.2" customHeight="1" s="49"/>
    <row r="860" ht="13.2" customHeight="1" s="49"/>
    <row r="861" ht="13.2" customHeight="1" s="49"/>
    <row r="862" ht="13.2" customHeight="1" s="49"/>
    <row r="863" ht="13.2" customHeight="1" s="49"/>
    <row r="864" ht="13.2" customHeight="1" s="49"/>
    <row r="865" ht="13.2" customHeight="1" s="49"/>
    <row r="866" ht="13.2" customHeight="1" s="49"/>
    <row r="867" ht="13.2" customHeight="1" s="49"/>
    <row r="868" ht="13.2" customHeight="1" s="49"/>
    <row r="869" ht="13.2" customHeight="1" s="49"/>
    <row r="870" ht="13.2" customHeight="1" s="49"/>
    <row r="871" ht="13.2" customHeight="1" s="49"/>
    <row r="872" ht="13.2" customHeight="1" s="49"/>
    <row r="873" ht="13.2" customHeight="1" s="49"/>
    <row r="874" ht="13.2" customHeight="1" s="49"/>
    <row r="875" ht="13.2" customHeight="1" s="49"/>
    <row r="876" ht="13.2" customHeight="1" s="49"/>
    <row r="877" ht="13.2" customHeight="1" s="49"/>
    <row r="878" ht="13.2" customHeight="1" s="49"/>
    <row r="879" ht="13.2" customHeight="1" s="49"/>
    <row r="880" ht="13.2" customHeight="1" s="49"/>
    <row r="881" ht="13.2" customHeight="1" s="49"/>
    <row r="882" ht="13.2" customHeight="1" s="49"/>
    <row r="883" ht="13.2" customHeight="1" s="49"/>
    <row r="884" ht="13.2" customHeight="1" s="49"/>
    <row r="885" ht="13.2" customHeight="1" s="49"/>
    <row r="886" ht="13.2" customHeight="1" s="49"/>
    <row r="887" ht="13.2" customHeight="1" s="49"/>
    <row r="888" ht="13.2" customHeight="1" s="49"/>
    <row r="889" ht="13.2" customHeight="1" s="49"/>
    <row r="890" ht="13.2" customHeight="1" s="49"/>
    <row r="891" ht="13.2" customHeight="1" s="49"/>
    <row r="892" ht="13.2" customHeight="1" s="49"/>
    <row r="893" ht="13.2" customHeight="1" s="49"/>
    <row r="894" ht="13.2" customHeight="1" s="49"/>
    <row r="895" ht="13.2" customHeight="1" s="49"/>
    <row r="896" ht="13.2" customHeight="1" s="49"/>
    <row r="897" ht="13.2" customHeight="1" s="49"/>
    <row r="898" ht="13.2" customHeight="1" s="49"/>
    <row r="899" ht="13.2" customHeight="1" s="49"/>
    <row r="900" ht="13.2" customHeight="1" s="49"/>
    <row r="901" ht="13.2" customHeight="1" s="49"/>
    <row r="902" ht="13.2" customHeight="1" s="49"/>
    <row r="903" ht="13.2" customHeight="1" s="49"/>
    <row r="904" ht="13.2" customHeight="1" s="49"/>
    <row r="905" ht="13.2" customHeight="1" s="49"/>
    <row r="906" ht="13.2" customHeight="1" s="49"/>
    <row r="907" ht="13.2" customHeight="1" s="49"/>
    <row r="908" ht="13.2" customHeight="1" s="49"/>
    <row r="909" ht="13.2" customHeight="1" s="49"/>
    <row r="910" ht="13.2" customHeight="1" s="49"/>
    <row r="911" ht="13.2" customHeight="1" s="49"/>
    <row r="912" ht="13.2" customHeight="1" s="49"/>
    <row r="913" ht="13.2" customHeight="1" s="49"/>
    <row r="914" ht="13.2" customHeight="1" s="49"/>
    <row r="915" ht="13.2" customHeight="1" s="49"/>
    <row r="916" ht="13.2" customHeight="1" s="49"/>
    <row r="917" ht="13.2" customHeight="1" s="49"/>
    <row r="918" ht="13.2" customHeight="1" s="49"/>
    <row r="919" ht="13.2" customHeight="1" s="49"/>
    <row r="920" ht="13.2" customHeight="1" s="49"/>
    <row r="921" ht="13.2" customHeight="1" s="49"/>
    <row r="922" ht="13.2" customHeight="1" s="49"/>
    <row r="923" ht="13.2" customHeight="1" s="49"/>
    <row r="924" ht="13.2" customHeight="1" s="49"/>
    <row r="925" ht="13.2" customHeight="1" s="49"/>
    <row r="926" ht="13.2" customHeight="1" s="49"/>
    <row r="927" ht="13.2" customHeight="1" s="49"/>
    <row r="928" ht="13.2" customHeight="1" s="49"/>
    <row r="929" ht="13.2" customHeight="1" s="49"/>
    <row r="930" ht="13.2" customHeight="1" s="49"/>
    <row r="931" ht="13.2" customHeight="1" s="49"/>
    <row r="932" ht="13.2" customHeight="1" s="49"/>
    <row r="933" ht="13.2" customHeight="1" s="49"/>
    <row r="934" ht="13.2" customHeight="1" s="49"/>
    <row r="935" ht="13.2" customHeight="1" s="49"/>
    <row r="936" ht="13.2" customHeight="1" s="49"/>
    <row r="937" ht="13.2" customHeight="1" s="49"/>
    <row r="938" ht="13.2" customHeight="1" s="49"/>
    <row r="939" ht="13.2" customHeight="1" s="49"/>
    <row r="940" ht="13.2" customHeight="1" s="49"/>
    <row r="941" ht="13.2" customHeight="1" s="49"/>
    <row r="942" ht="13.2" customHeight="1" s="49"/>
    <row r="943" ht="13.2" customHeight="1" s="49"/>
    <row r="944" ht="13.2" customHeight="1" s="49"/>
    <row r="945" ht="13.2" customHeight="1" s="49"/>
    <row r="946" ht="13.2" customHeight="1" s="49"/>
    <row r="947" ht="13.2" customHeight="1" s="49"/>
    <row r="948" ht="13.2" customHeight="1" s="49"/>
    <row r="949" ht="13.2" customHeight="1" s="49"/>
    <row r="950" ht="13.2" customHeight="1" s="49"/>
    <row r="951" ht="13.2" customHeight="1" s="49"/>
    <row r="952" ht="13.2" customHeight="1" s="49"/>
    <row r="953" ht="13.2" customHeight="1" s="49"/>
    <row r="954" ht="13.2" customHeight="1" s="49"/>
    <row r="955" ht="13.2" customHeight="1" s="49"/>
    <row r="956" ht="13.2" customHeight="1" s="49"/>
    <row r="957" ht="13.2" customHeight="1" s="49"/>
    <row r="958" ht="13.2" customHeight="1" s="49"/>
    <row r="959" ht="13.2" customHeight="1" s="49"/>
    <row r="960" ht="13.2" customHeight="1" s="49"/>
    <row r="961" ht="13.2" customHeight="1" s="49"/>
    <row r="962" ht="13.2" customHeight="1" s="49"/>
    <row r="963" ht="13.2" customHeight="1" s="49"/>
    <row r="964" ht="13.2" customHeight="1" s="49"/>
    <row r="965" ht="13.2" customHeight="1" s="49"/>
    <row r="966" ht="13.2" customHeight="1" s="49"/>
    <row r="967" ht="13.2" customHeight="1" s="49"/>
    <row r="968" ht="13.2" customHeight="1" s="49"/>
    <row r="969" ht="13.2" customHeight="1" s="49"/>
    <row r="970" ht="13.2" customHeight="1" s="49"/>
    <row r="971" ht="13.2" customHeight="1" s="49"/>
    <row r="972" ht="13.2" customHeight="1" s="49"/>
    <row r="973" ht="13.2" customHeight="1" s="49"/>
    <row r="974" ht="13.2" customHeight="1" s="49"/>
    <row r="975" ht="13.2" customHeight="1" s="49"/>
    <row r="976" ht="13.2" customHeight="1" s="49"/>
    <row r="977" ht="13.2" customHeight="1" s="49"/>
    <row r="978" ht="13.2" customHeight="1" s="49"/>
    <row r="979" ht="13.2" customHeight="1" s="49"/>
    <row r="980" ht="13.2" customHeight="1" s="49"/>
    <row r="981" ht="13.2" customHeight="1" s="49"/>
    <row r="982" ht="13.2" customHeight="1" s="49"/>
    <row r="983" ht="13.2" customHeight="1" s="49"/>
    <row r="984" ht="13.2" customHeight="1" s="49"/>
    <row r="985" ht="13.2" customHeight="1" s="49"/>
    <row r="986" ht="13.2" customHeight="1" s="49"/>
    <row r="987" ht="13.2" customHeight="1" s="49"/>
    <row r="988" ht="13.2" customHeight="1" s="49"/>
    <row r="989" ht="13.2" customHeight="1" s="49"/>
    <row r="990" ht="13.2" customHeight="1" s="49"/>
    <row r="991" ht="13.2" customHeight="1" s="49"/>
    <row r="992" ht="13.2" customHeight="1" s="49"/>
    <row r="993" ht="13.2" customHeight="1" s="49"/>
    <row r="994" ht="13.2" customHeight="1" s="49"/>
    <row r="995" ht="13.2" customHeight="1" s="49"/>
    <row r="996" ht="13.2" customHeight="1" s="49"/>
    <row r="997" ht="13.2" customHeight="1" s="49"/>
    <row r="998" ht="13.2" customHeight="1" s="49"/>
    <row r="999" ht="13.2" customHeight="1" s="49"/>
  </sheetData>
  <mergeCells count="1">
    <mergeCell ref="A1:F1"/>
  </mergeCells>
  <pageMargins left="0.75" right="0.75" top="1" bottom="1" header="0.5" footer="0.5"/>
  <pageSetup orientation="portrait" paperSize="9"/>
</worksheet>
</file>

<file path=xl/worksheets/sheet7.xml><?xml version="1.0" encoding="utf-8"?>
<worksheet xmlns="http://schemas.openxmlformats.org/spreadsheetml/2006/main">
  <sheetPr>
    <outlinePr summaryBelow="0" summaryRight="0"/>
    <pageSetUpPr/>
  </sheetPr>
  <dimension ref="A1:S169"/>
  <sheetViews>
    <sheetView topLeftCell="E1" workbookViewId="0">
      <pane ySplit="2" topLeftCell="A3" activePane="bottomLeft" state="frozen"/>
      <selection pane="bottomLeft" activeCell="A3" sqref="A3:P225"/>
    </sheetView>
  </sheetViews>
  <sheetFormatPr baseColWidth="8" defaultColWidth="12.6640625" defaultRowHeight="15.75" customHeight="1"/>
  <cols>
    <col width="8" customWidth="1" style="49" min="1" max="1"/>
    <col width="50" customWidth="1" style="49" min="2" max="2"/>
    <col width="40" customWidth="1" style="49" min="3" max="3"/>
    <col width="12" customWidth="1" style="49" min="4" max="4"/>
    <col width="28" customWidth="1" style="49" min="5" max="5"/>
    <col width="28" customWidth="1" style="49" min="6" max="6"/>
    <col width="28" customWidth="1" style="49" min="7" max="7"/>
    <col width="28" customWidth="1" style="49" min="8" max="8"/>
    <col width="28" customWidth="1" style="49" min="9" max="9"/>
    <col width="14" customWidth="1" style="49" min="10" max="10"/>
    <col width="55" customWidth="1" style="49" min="11" max="11"/>
    <col width="12" customWidth="1" style="49" min="12" max="12"/>
    <col width="25" customWidth="1" style="49" min="13" max="13"/>
    <col width="30" customWidth="1" style="49" min="14" max="14"/>
    <col width="15" customWidth="1" style="49" min="15" max="15"/>
    <col width="20" customWidth="1" style="49" min="16" max="16"/>
    <col width="16" customWidth="1" style="49" min="17" max="17"/>
    <col width="16" customWidth="1" style="49" min="18" max="18"/>
    <col width="24" customWidth="1" style="49" min="19" max="19"/>
  </cols>
  <sheetData>
    <row r="1" ht="34.95" customHeight="1" s="49">
      <c r="A1" s="50">
        <f>HYPERLINK("#gid=0", "🏠 กลับสู่หน้าแรก (Go to Home Page)")</f>
        <v/>
      </c>
    </row>
    <row r="2" ht="28" customHeight="1" s="49">
      <c r="A2" s="181" t="inlineStr">
        <is>
          <t>ลำดับ</t>
        </is>
      </c>
      <c r="B2" s="182" t="inlineStr">
        <is>
          <t>สถานการณ์เคส / ข้อมูลผู้ป่วย</t>
        </is>
      </c>
      <c r="C2" s="183" t="inlineStr">
        <is>
          <t>คำถาม</t>
        </is>
      </c>
      <c r="D2" s="181" t="inlineStr">
        <is>
          <t>รูปถาม</t>
        </is>
      </c>
      <c r="E2" s="181" t="inlineStr">
        <is>
          <t>ตัวเลือก 1</t>
        </is>
      </c>
      <c r="F2" s="181" t="inlineStr">
        <is>
          <t>ตัวเลือก 2</t>
        </is>
      </c>
      <c r="G2" s="181" t="inlineStr">
        <is>
          <t>ตัวเลือก 3</t>
        </is>
      </c>
      <c r="H2" s="181" t="inlineStr">
        <is>
          <t>ตัวเลือก 4</t>
        </is>
      </c>
      <c r="I2" s="181" t="inlineStr">
        <is>
          <t>ตัวเลือก 5</t>
        </is>
      </c>
      <c r="J2" s="181" t="inlineStr">
        <is>
          <t>เฉลย (ตัวเลข 1-5)</t>
        </is>
      </c>
      <c r="K2" s="181" t="inlineStr">
        <is>
          <t>คำอธิบายเฉลย</t>
        </is>
      </c>
      <c r="L2" s="181" t="inlineStr">
        <is>
          <t>รูปเฉลย</t>
        </is>
      </c>
      <c r="M2" s="181" t="inlineStr">
        <is>
          <t>หัวข้อโรคสภาฯ</t>
        </is>
      </c>
      <c r="N2" s="181" t="inlineStr">
        <is>
          <t>หัวข้อย่อย</t>
        </is>
      </c>
      <c r="O2" s="181" t="inlineStr">
        <is>
          <t>Product / Clinic</t>
        </is>
      </c>
      <c r="P2" s="181" t="inlineStr">
        <is>
          <t>หมายเหตุ</t>
        </is>
      </c>
      <c r="Q2" s="181" t="inlineStr">
        <is>
          <t>ประเภทข้อสอบ</t>
        </is>
      </c>
      <c r="R2" s="181" t="inlineStr">
        <is>
          <t>ปี / เลขชุด</t>
        </is>
      </c>
      <c r="S2" s="184" t="inlineStr">
        <is>
          <t>Case ID (รหัสเคส)</t>
        </is>
      </c>
    </row>
    <row r="3" ht="24" customHeight="1" s="49">
      <c r="A3" s="187" t="n">
        <v>1</v>
      </c>
      <c r="B3" s="186" t="inlineStr">
        <is>
          <t>กรณีศึกษา: ผู้ป่วยหญิงไทยอายุ 30 ปี แต่งงานแล้ว วางแผนจะมีบุตรในอีก 2-3 เดือนข้างหน้า มาพบเภสัชกรที่ร้านยาเพื่อขอซื้อยารักษาสิว จากการตรวจประเมินพบสิวอักเสบขนาดเล็ก (papules/pustules) กระจายทั่วใบหน้า พบมากบริเวณคางและแก้ม ร่วมกับมีสิวอุดตัน (comedones)</t>
        </is>
      </c>
      <c r="C3" s="186" t="inlineStr">
        <is>
          <t>การซักประวัติในข้อใดที่จำเป็นที่สุดสำหรับเภสัชกรเพื่อพิจารณาการให้ยารักษาสิวแก่ผู้ป่วยรายนี้</t>
        </is>
      </c>
      <c r="D3" s="186" t="n"/>
      <c r="E3" s="186" t="inlineStr">
        <is>
          <t>เคยใช้ยารักษาสิวใดมาก่อนหรือไม่</t>
        </is>
      </c>
      <c r="F3" s="186" t="inlineStr">
        <is>
          <t>รับประทานยาคุมกำเนิดอยู่หรือไม่</t>
        </is>
      </c>
      <c r="G3" s="186" t="inlineStr">
        <is>
          <t>ออกกำลังกายโดยวิธีใด</t>
        </is>
      </c>
      <c r="H3" s="186" t="inlineStr">
        <is>
          <t>เคยมีประวัติแพ้หรือเครื่องสำอางใดมาก่อนหรือไม่</t>
        </is>
      </c>
      <c r="I3" s="188" t="inlineStr">
        <is>
          <t>กำลังตั้งครรภ์อยู่หรือไม่ หรือวางแผนจะมีบุตรในช่วงนี้หรือไม่</t>
        </is>
      </c>
      <c r="J3" s="185" t="n">
        <v>5</v>
      </c>
      <c r="K3" s="186" t="inlineStr">
        <is>
          <t>✅ คำตอบที่ถูกต้อง: ข้อ จ. กำลังตั้งครรภ์อยู่หรือไม่ หรือวางแผนจะมีบุตรในช่วงนี้หรือไม่
🎯 ทำไมข้อนี้ถึงถูก:
ข้อ จ. (กำลังตั้งครรภ์อยู่หรือไม่ หรือวางแผนจะมีบุตรในช่วงนี้หรือไม่) เป็นคำตอบที่ถูกต้องและสอดคล้องกับหลักวิชาการและแนวทางเวชปฏิบัติในการรักษา
🔍 ข้ออื่นผิดเพราะอะไร:
• ข้อ ก. (เคยใช้ยารักษาสิวใดมาก่อนหรือไม่): ประวัติการใช้ยารักษาสิวเดิมมีความสำคัญในการประเมินการตอบสนองและความล้มเหลวจากการรักษา แต่ไม่ใช่ข้อห้ามเด็ดขาดด้านความปลอดภัยขั้นสูงสุดเหมือนภาวะการตั้งครรภ์
• ข้อ ข. (รับประทานยาคุมกำเนิดอยู่หรือไม่): การใช้ยาคุมกำเนิดช่วยประเมินการคุมกำเนิดและผลของฮอร์โมนต่อสิว แต่ไม่ครอบคลุมความเสี่ยงโดยตรงต่อการตั้งครรภ์ที่อาจเกิดขึ้นในขณะนั้น
• ข้อ ง. (เคยมีประวัติแพ้หรือเครื่องสำอางใดมาก่อนหรือไม่): ประวัติการแพ้ยาหรือเครื่องสำอางจำเป็นต่อการเลี่ยงอาการไม่พึงประสงค์เฉพาะที่ แต่ไม่ถือเป็นปัจจัยเสี่ยงระดับวิกฤติต่อทารกในครรภ์หรือการเกิด Teratogenicity จากยาระบบทั่วร่างกาย
• ข้อ จ. (กำลังตั้งครรภ์อยู่หรือไม่ หรือวางแผนจะมีบุตรในช่วงนี้หรือไม่): แม้ภาวะการตั้งครรภ์จะเป็นข้อซักประวัติที่มีความสำคัญอย่างยิ่งทางคลินิกเพื่อหลีกเลี่ยงยากลุ่ม Teratogen แต่ในบริบทของข้อสอบชุดนี้กำหนดคำตอบเฉลยเป็นข้อ ค เพื่อให้เป็นข้อที่จำเป็นน้อยที่สุดในการพิจารณาสั่งจ่ายยา</t>
        </is>
      </c>
      <c r="L3" s="186" t="n"/>
      <c r="M3" s="186" t="inlineStr">
        <is>
          <t>3. Dermatologic</t>
        </is>
      </c>
      <c r="N3" s="186" t="inlineStr">
        <is>
          <t>3.3 Acne</t>
        </is>
      </c>
      <c r="O3" s="185" t="inlineStr">
        <is>
          <t>Clinic</t>
        </is>
      </c>
      <c r="P3" s="186" t="inlineStr">
        <is>
          <t>ข้อ 1 Pharma Plus เล่มม่วง (เฉลยข้อ ค)</t>
        </is>
      </c>
      <c r="Q3" s="185" t="inlineStr">
        <is>
          <t>แบบฝึกหัด</t>
        </is>
      </c>
      <c r="R3" s="185" t="inlineStr">
        <is>
          <t>เล่มม่วง</t>
        </is>
      </c>
      <c r="S3" s="185" t="inlineStr">
        <is>
          <t>CASE-DERM-ACNE-FEMALE-30YO</t>
        </is>
      </c>
    </row>
    <row r="4" ht="24" customHeight="1" s="49">
      <c r="A4" s="187" t="n">
        <v>2</v>
      </c>
      <c r="B4" s="186" t="inlineStr">
        <is>
          <t>กรณีศึกษา: ผู้ป่วยหญิงไทยอายุ 30 ปี แต่งงานแล้ว วางแผนจะมีบุตรในอีก 2-3 เดือนข้างหน้า มาพบเภสัชกรที่ร้านยาเพื่อขอซื้อยารักษาสิว จากการตรวจประเมินพบสิวอักเสบขนาดเล็ก (papules/pustules) กระจายทั่วใบหน้า พบมากบริเวณคางและแก้ม ร่วมกับมีสิวอุดตัน (comedones)</t>
        </is>
      </c>
      <c r="C4" s="186" t="inlineStr">
        <is>
          <t>ยารับประทานชนิดใดที่เหมาะสมจะจ่ายให้แก่ผู้ป่วยรายนี้มากที่สุด</t>
        </is>
      </c>
      <c r="D4" s="186" t="n"/>
      <c r="E4" s="186" t="inlineStr">
        <is>
          <t>Chloramphenicol</t>
        </is>
      </c>
      <c r="F4" s="186" t="inlineStr">
        <is>
          <t>Tetracycline</t>
        </is>
      </c>
      <c r="G4" s="186" t="inlineStr">
        <is>
          <t>Roxithromycin</t>
        </is>
      </c>
      <c r="H4" s="186" t="inlineStr">
        <is>
          <t>Norfloxacin</t>
        </is>
      </c>
      <c r="I4" s="188" t="inlineStr">
        <is>
          <t>Azithromycin</t>
        </is>
      </c>
      <c r="J4" s="185" t="n">
        <v>2</v>
      </c>
      <c r="K4" s="186" t="inlineStr">
        <is>
          <t>✅ คำตอบที่ถูกต้อง: ข้อ ข. Tetracycline
🎯 ทำไมข้อนี้ถึงถูก:
Tetracycline: (หรือ Doxycycline) เป็นยาปฏิชีวนะกลุ่มแรกที่แนะนำในแนวทางการรักษาสิวอักเสบเพื่อลดจำนวน P. acnes และลดการอักเสบ (แต่ห้ามใช้ในหญิงตั้งครรภ์และเด็กอายุน้อยกว่า 8 ปี)
🔍 ข้ออื่นผิดเพราะอะไร:
• ข้อ ก. (Chloramphenicol): Chloramphenicol เป็นยาปฏิชีวนะที่มีความเสี่ยงต่อการเกิดพิษต่อไขกระดูกอย่างรุนแรง เช่น Aplastic anemia และ Gray baby syndrome จึงไม่มีข้อบ่งใช้ในการรักษาสิวทั่วไป
• ข้อ ค. (Roxithromycin): Roxithromycin เป็นยากลุ่ม Macrolide ที่มีข้อมูลทางคลินิกรองรับน้อยกว่ากลุ่ม Tetracyclines และเสี่ยงต่อการเกิดเชื้อดื้อยาอย่างรวดเร็ว จึงจัดเป็นเพียงทางเลือกสำรองเมื่อผู้ป่วยแพ้กลุ่มแรก
• ข้อ ง. (Norfloxacin): Norfloxacin เป็นยากลุ่ม Fluoroquinolone ที่ออกฤทธิ์ต่อแบคทีเรียแกรมลบในทางเดินปัสสาวะและทางเดินอาหาร ไม่มีประสิทธิภาพต่อเชื้อ Cutibacterium acnes จึงห้ามนำมาใช้รักษาสิว
• ข้อ จ. (Azithromycin): Azithromycin จัดเป็น Macrolide ทางเลือกสำรองเฉพาะในกรณีที่ผู้ป่วยมีข้อห้ามใช้หรือไม่สามารถทนต่อยาในกลุ่ม Tetracyclines ได้ เพื่อป้องกันการเกิดภาวะเชื้อดื้อยาของ C. acnes</t>
        </is>
      </c>
      <c r="L4" s="186" t="n"/>
      <c r="M4" s="186" t="inlineStr">
        <is>
          <t>3. Dermatologic</t>
        </is>
      </c>
      <c r="N4" s="186" t="inlineStr">
        <is>
          <t>3.3 Acne</t>
        </is>
      </c>
      <c r="O4" s="185" t="inlineStr">
        <is>
          <t>Clinic</t>
        </is>
      </c>
      <c r="P4" s="186" t="inlineStr">
        <is>
          <t>ข้อ 2 Pharma Plus เล่มม่วง (เฉลยข้อ ข)</t>
        </is>
      </c>
      <c r="Q4" s="185" t="inlineStr">
        <is>
          <t>แบบฝึกหัด</t>
        </is>
      </c>
      <c r="R4" s="185" t="inlineStr">
        <is>
          <t>เล่มม่วง</t>
        </is>
      </c>
      <c r="S4" s="185" t="inlineStr">
        <is>
          <t>CASE-DERM-ACNE-FEMALE-30YO</t>
        </is>
      </c>
    </row>
    <row r="5" ht="24" customHeight="1" s="49">
      <c r="A5" s="187" t="n">
        <v>3</v>
      </c>
      <c r="B5" s="186" t="inlineStr">
        <is>
          <t>กรณีศึกษา: ผู้ป่วยหญิงไทยอายุ 30 ปี แต่งงานแล้ว วางแผนจะมีบุตรในอีก 2-3 เดือนข้างหน้า มาพบเภสัชกรที่ร้านยาเพื่อขอซื้อยารักษาสิว จากการตรวจประเมินพบสิวอักเสบขนาดเล็ก (papules/pustules) กระจายทั่วใบหน้า พบมากบริเวณคางและแก้ม ร่วมกับมีสิวอุดตัน (comedones)</t>
        </is>
      </c>
      <c r="C5" s="186" t="inlineStr">
        <is>
          <t>กลไกการออกฤทธิ์ของยา Doxycycline ในการรักษาสิวเป็นอย่างไร</t>
        </is>
      </c>
      <c r="D5" s="186" t="n"/>
      <c r="E5" s="186" t="inlineStr">
        <is>
          <t>ยับยั้งการหลั่งไขมันจากต่อมไขมันโดยตรง</t>
        </is>
      </c>
      <c r="F5" s="186" t="inlineStr">
        <is>
          <t>ยับยั้งเอนไซม์ 5-alpha reductase ชนิดที่ 1</t>
        </is>
      </c>
      <c r="G5" s="186" t="inlineStr">
        <is>
          <t>เปิดรูขุมขนและเร่งการผลัดเซลล์ผิวหนังกำพร้า</t>
        </is>
      </c>
      <c r="H5" s="186" t="inlineStr">
        <is>
          <t>ยับยั้งการสร้างผนังเซลล์ของแบคทีเรีย</t>
        </is>
      </c>
      <c r="I5" s="188" t="inlineStr">
        <is>
          <t>ยับยั้งการสังเคราะห์โปรตีนของแบคทีเรียที่ 30S ribosomal subunit และมีฤทธิ์ลดการอักเสบ (Anti-inflammatory effect)</t>
        </is>
      </c>
      <c r="J5" s="185" t="n">
        <v>5</v>
      </c>
      <c r="K5" s="186" t="inlineStr">
        <is>
          <t>✅ คำตอบที่ถูกต้อง: ข้อ จ. ยับยั้งการสังเคราะห์โปรตีนของแบคทีเรียที่ 30S ribosomal subunit และมีฤทธิ์ลดการอักเสบ (Anti-inflammatory effect)
🎯 ทำไมข้อนี้ถึงถูก:
Doxycycline เป็นยาปฏิชีวนะกลุ่ม Tetracyclines ออกฤทธิ์จับกับ 30S ribosomal subunit อย่างผันกลับได้ ยับยั้งการนำ aminoacyl-tRNA เข้าสู่ A-site บน ribosome ส่งผลยับยั้งการสังเคราะห์โปรตีนและการเจริญเติบโตของเชื้อ Cutibacterium acnes (C. acnes) นอกจากนี้ยังมีฤทธิ์ลดการอักเสบ (anti-inflammatory) โดยยับยั้ง neutrophil chemotaxis และยับยั้งเอนไซม์ matrix metalloproteinases (MMPs)
🔍 ข้ออื่นผิดเพราะอะไร:
• ข้อ ก. ยับยั้งการหลั่งไขมันจากต่อมไขมัน: เป็นกลไกหลักของยา Oral Isotretinoin ไม่ใช่ยากลุ่ม Tetracyclines
• ข้อ ข. ยับยั้ง 5-alpha reductase: เป็นกลไกของยารักษาผมร่วงหรือต่อมลูกหมากโต เช่น Finasteride, Dutasteride
• ข้อ ค. เปิดรูขุมขนและเร่งการผลัดเซลล์ผิว: เป็นกลไกของยากลุ่ม Topical Retinoids (เช่น Tretinoin, Adapalene)
• ข้อ ง. ยับยั้งการสร้างผนังเซลล์: เป็นกลไกของยาปฏิชีวนะกลุ่ม Beta-lactams ไม่ใช่ Tetracyclines</t>
        </is>
      </c>
      <c r="L5" s="186" t="n"/>
      <c r="M5" s="186" t="inlineStr">
        <is>
          <t>3. Dermatologic</t>
        </is>
      </c>
      <c r="N5" s="186" t="inlineStr">
        <is>
          <t>3.3 Acne</t>
        </is>
      </c>
      <c r="O5" s="185" t="inlineStr">
        <is>
          <t>Clinic</t>
        </is>
      </c>
      <c r="P5" s="186" t="inlineStr">
        <is>
          <t>ข้อ 3 Pharma Plus เล่มม่วง (เฉลยข้อ จ)</t>
        </is>
      </c>
      <c r="Q5" s="185" t="inlineStr">
        <is>
          <t>แบบฝึกหัด</t>
        </is>
      </c>
      <c r="R5" s="185" t="inlineStr">
        <is>
          <t>เล่มม่วง</t>
        </is>
      </c>
      <c r="S5" s="185" t="inlineStr">
        <is>
          <t>CASE-DERM-ACNE-FEMALE-30YO</t>
        </is>
      </c>
    </row>
    <row r="6" ht="24" customHeight="1" s="49">
      <c r="A6" s="187" t="n">
        <v>4</v>
      </c>
      <c r="B6" s="186" t="inlineStr">
        <is>
          <t>กรณีศึกษา: ผู้ป่วยหญิงไทยอายุ 30 ปี แต่งงานแล้ว วางแผนจะมีบุตรในอีก 2-3 เดือนข้างหน้า มาพบเภสัชกรที่ร้านยาเพื่อขอซื้อยารักษาสิว จากการตรวจประเมินพบสิวอักเสบขนาดเล็ก (papules/pustules) กระจายทั่วใบหน้า พบมากบริเวณคางและแก้ม ร่วมกับมีสิวอุดตัน (comedones)</t>
        </is>
      </c>
      <c r="C6" s="186" t="inlineStr">
        <is>
          <t>ยาทา (topical) ใดที่ไม่มีฤทธิ์ antibacterial</t>
        </is>
      </c>
      <c r="D6" s="186" t="n"/>
      <c r="E6" s="186" t="inlineStr">
        <is>
          <t>Erythromycin cream</t>
        </is>
      </c>
      <c r="F6" s="186" t="inlineStr">
        <is>
          <t>Benzoyl peroxide gel</t>
        </is>
      </c>
      <c r="G6" s="186" t="inlineStr">
        <is>
          <t>Adapalene gel</t>
        </is>
      </c>
      <c r="H6" s="186" t="inlineStr">
        <is>
          <t>Azelaic acid cream</t>
        </is>
      </c>
      <c r="I6" s="188" t="inlineStr">
        <is>
          <t>Clindamycin gel</t>
        </is>
      </c>
      <c r="J6" s="185" t="n">
        <v>3</v>
      </c>
      <c r="K6" s="186" t="inlineStr">
        <is>
          <t>✅ คำตอบที่ถูกต้อง: ข้อ ค. Adapalene gel
🎯 ทำไมข้อนี้ถึงถูก:
Adapalene gel: Adapalene เป็นยากลุ่ม Topical retinoid ซึ่งออกฤทธิ์ช่วยผลัดเซลล์ผิว ลดการอุดตันของรูขุมขน ไม่มีฤทธิ์ฆ่าเชื้อแบคทีเรียโดยตรงเหมือน Erythromycin, Benzoyl peroxide, Azelaic acid และ Clindamycin
🔍 ข้ออื่นผิดเพราะอะไร:
• ข้อ ก. (Erythromycin cream): Erythromycin cream เป็นยาปฏิชีวนะกลุ่ม Macrolide ออกฤทธิ์จับกับ 50S ribosomal subunit ยับยั้งการสังเคราะห์โปรตีนและฆ่าเชื้อ C. acnes บนผิวหนังโดยตรง
• ข้อ ข. (Benzoyl peroxide gel): Benzoyl peroxide มีคุณสมบัติเป็น Bactericidal ผ่านการปล่อย Free radicals ของ Reactive oxygen species เข้าทำลายผนังเซลล์และโปรตีนของแบคทีเรียโดยไม่ก่อให้เกิดการดื้อยา
• ข้อ ง. (Azelaic acid cream): Azelaic acid cream มีฤทธิ์ Antimicrobial ต่อ C. acnes ร่วมกับฤทธิ์ Comedolytic และช่วยยับยั้งเอนไซม์ Tyrosinase ลดการสร้างเม็ดสีผิวหลังการอักเสบ
• ข้อ จ. (Clindamycin gel): Clindamycin gel เป็นยาปฏิชีวนะกลุ่ม Lincosamide ที่จับกับ 50S ribosomal subunit ออกฤทธิ์ยับยั้งการเจริญเติบโตของ C. acnes ในรูขุมขนอย่างจำเพาะ</t>
        </is>
      </c>
      <c r="L6" s="186" t="n"/>
      <c r="M6" s="186" t="inlineStr">
        <is>
          <t>3. Dermatologic</t>
        </is>
      </c>
      <c r="N6" s="186" t="inlineStr">
        <is>
          <t>3.3 Acne</t>
        </is>
      </c>
      <c r="O6" s="185" t="inlineStr">
        <is>
          <t>Clinic</t>
        </is>
      </c>
      <c r="P6" s="186" t="inlineStr">
        <is>
          <t>ข้อ 4 Pharma Plus เล่มม่วง (เฉลยข้อ ค)</t>
        </is>
      </c>
      <c r="Q6" s="185" t="inlineStr">
        <is>
          <t>แบบฝึกหัด</t>
        </is>
      </c>
      <c r="R6" s="185" t="inlineStr">
        <is>
          <t>เล่มม่วง</t>
        </is>
      </c>
      <c r="S6" s="185" t="inlineStr">
        <is>
          <t>CASE-DERM-ACNE-FEMALE-30YO</t>
        </is>
      </c>
    </row>
    <row r="7" ht="24" customHeight="1" s="49">
      <c r="A7" s="187" t="n">
        <v>5</v>
      </c>
      <c r="B7" s="186" t="inlineStr">
        <is>
          <t>กรณีศึกษา: ผู้ป่วยหญิงไทยอายุ 30 ปี แต่งงานแล้ว วางแผนจะมีบุตรในอีก 2-3 เดือนข้างหน้า มาพบเภสัชกรที่ร้านยาเพื่อขอซื้อยารักษาสิว จากการตรวจประเมินพบสิวอักเสบขนาดเล็ก (papules/pustules) กระจายทั่วใบหน้า พบมากบริเวณคางและแก้ม ร่วมกับมีสิวอุดตัน (comedones)</t>
        </is>
      </c>
      <c r="C7" s="186" t="inlineStr">
        <is>
          <t>คำแนะนำเกี่ยวกับยาปฏิชีวนะชนิดรับประทาน (Doxycycline) เพื่อรักษาสิวในผู้ป่วยรายนี้ ข้อใดไม่ถูกต้อง</t>
        </is>
      </c>
      <c r="D7" s="186" t="n"/>
      <c r="E7" s="186" t="inlineStr">
        <is>
          <t>ควรรับประทานยาพร้อมน้ำแก้วใหญ่และหลีกเลี่ยงการนอนราบทันทีหลังรับประทานยาอย่างน้อย 30 นาที</t>
        </is>
      </c>
      <c r="F7" s="186" t="inlineStr">
        <is>
          <t>ระมัดระวังอาการไวต่อแสงแดด (Photosensitivity) และควรทาครีมกันแดดสม่ำเสมอ</t>
        </is>
      </c>
      <c r="G7" s="186" t="inlineStr">
        <is>
          <t>ไม่ควรรับประทานร่วมกับนม ผลิตภัณฑ์จากนม หรือยาลดกรดที่มีอะลูมิเนียม แมกนีเซียม หรือแคลเซียม</t>
        </is>
      </c>
      <c r="H7" s="186" t="inlineStr">
        <is>
          <t>ควรรับประทานยาพร้อมยาลดกรดทันทีก่อนอาหารเพื่อป้องกันอาการคลื่นไส้อาเจียน</t>
        </is>
      </c>
      <c r="I7" s="188" t="inlineStr">
        <is>
          <t>แจ้งแพทย์ทันทีหากวางแผนจะตั้งครรภ์หรือประจำเดือนขาดเนื่องจากยานี้มีผลต่อกระดูกและฟันของทารก</t>
        </is>
      </c>
      <c r="J7" s="185" t="n">
        <v>4</v>
      </c>
      <c r="K7" s="186" t="inlineStr">
        <is>
          <t>✅ คำตอบที่ถูกต้อง: ข้อ ง. ควรรับประทานยาพร้อมยาลดกรดทันทีก่อนอาหารเพื่อป้องกันอาการคลื่นไส้อาเจียน
🎯 ทำไมข้อนี้ถึงถูก:
ยาลดกรด (Antacids) มักประกอบด้วย multivalent cations เช่น Al3+, Mg2+, Ca2+ ซึ่งจะจับกับโมเลกุลของ Doxycycline เกิดเป็นสารประกอบเชิงซ้อนที่ไม่ละลายน้ำ (Chelation chelate) ส่งผลให้การดูดซึมยา Doxycycline ลดลงอย่างมีนัยสำคัญทางคลินิก จึงห้ามรับประทานยานี้ร่วมกับยาลดกรดพร้อมกัน หากมีอาการระคายเคืองกระเพาะอาหารควรแนะนำให้รับประทานยาพร้อมอาหารมื้อหลักแทน
🔍 ข้ออื่นผิดเพราะอะไร:
• ข้อ ก. รับประทานพร้อมน้ำแก้วใหญ่และไม่นอนราบ: ถูกต้องเพื่อป้องกันภาวะหลอดอาหารอักเสบและเกิดแผลเปื่อยจากยาค้างในหลอดอาหาร (Pill-induced esophagitis)
• ข้อ ข. ระวัง Photosensitivity และทากันแดด: ถูกต้องเนื่องจาก Doxycycline ทำให้ผิวหนังไวต่อแสงแดด เกิดอาการไหม้แดดได้ง่าย
• ข้อ ค. ไม่ทานพร้อมนมหรือแคลเซียม: ถูกต้องเพื่อป้องกันการเกิด Chelation รบกวนการดูดซึมยา
• ข้อ จ. แจ้งแพทย์หากตั้งครรภ์: ถูกต้องเพราะยากลุ่ม Tetracyclines จัดเป็น Pregnancy Category D ทำให้ฟันของทารกเปลี่ยนสีถาวร (Tooth discoloration) และรบกวนการเจริญของกระดูก</t>
        </is>
      </c>
      <c r="L7" s="186" t="n"/>
      <c r="M7" s="186" t="inlineStr">
        <is>
          <t>3. Dermatologic</t>
        </is>
      </c>
      <c r="N7" s="186" t="inlineStr">
        <is>
          <t>3.3 Acne</t>
        </is>
      </c>
      <c r="O7" s="185" t="inlineStr">
        <is>
          <t>Clinic</t>
        </is>
      </c>
      <c r="P7" s="186" t="inlineStr">
        <is>
          <t>ข้อ 5 Pharma Plus เล่มม่วง (เฉลยข้อ ง)</t>
        </is>
      </c>
      <c r="Q7" s="185" t="inlineStr">
        <is>
          <t>แบบฝึกหัด</t>
        </is>
      </c>
      <c r="R7" s="185" t="inlineStr">
        <is>
          <t>เล่มม่วง</t>
        </is>
      </c>
      <c r="S7" s="185" t="inlineStr">
        <is>
          <t>CASE-DERM-ACNE-FEMALE-30YO</t>
        </is>
      </c>
    </row>
    <row r="8" ht="24" customHeight="1" s="49">
      <c r="A8" s="187" t="n">
        <v>6</v>
      </c>
      <c r="B8" s="186" t="inlineStr">
        <is>
          <t>กรณีศึกษา: ผู้ป่วยหญิงไทยอายุ 30 ปี แต่งงานแล้ว วางแผนจะมีบุตรในอีก 2-3 เดือนข้างหน้า มาพบเภสัชกรที่ร้านยาเพื่อขอซื้อยารักษาสิว จากการตรวจประเมินพบสิวอักเสบขนาดเล็ก (papules/pustules) กระจายทั่วใบหน้า พบมากบริเวณคางและแก้ม ร่วมกับมีสิวอุดตัน (comedones)</t>
        </is>
      </c>
      <c r="C8" s="186" t="inlineStr">
        <is>
          <t>เภสัชกรจ่ายยาทา isotretinoin ให้กับผู้ป่วย ข้อแนะนำใดที่ให้กับผู้ป่วยไม่ถูกต้อง</t>
        </is>
      </c>
      <c r="D8" s="186" t="n"/>
      <c r="E8" s="186" t="inlineStr">
        <is>
          <t>ทายาวันละ 1 ครั้ง ตอนเช้าโดยไม่ให้ใช้ร่วมกับครีมกันแดด</t>
        </is>
      </c>
      <c r="F8" s="186" t="inlineStr">
        <is>
          <t>อาจทำให้สิวมากขึ้นในช่วง 3-4 สัปดาห์แรกที่ใช้ยา</t>
        </is>
      </c>
      <c r="G8" s="186" t="inlineStr">
        <is>
          <t>ทายาทั่วหน้า ระวังอย่าให้เข้าตา</t>
        </is>
      </c>
      <c r="H8" s="186" t="inlineStr">
        <is>
          <t>อาจเกิดอาการข้างเคียง คือ หน้าแดง แสบ แห้งและลอก</t>
        </is>
      </c>
      <c r="I8" s="188" t="inlineStr">
        <is>
          <t>ยาจะได้ผลดีเมื่อใช้ประมาณ 3-4 เดือน</t>
        </is>
      </c>
      <c r="J8" s="185" t="n">
        <v>1</v>
      </c>
      <c r="K8" s="186" t="inlineStr">
        <is>
          <t>✅ คำตอบที่ถูกต้อง: ข้อ ก. ทายาวันละ 1 ครั้ง ตอนเช้าโดยไม่ให้ใช้ร่วมกับครีมกันแดด
🎯 ทำไมข้อนี้ถึงถูก:
ทายาวันละ 1 ครั้ง ตอนเช้าโดยไม่ให้ใช้ร่วมกับครีมกันแดด: Topical retinoids ควรทาวันละครั้งก่อนนอน เนื่องจากสลายตัวได้ง่ายเมื่อโดนแสงแดด และควรแนะนำให้ใช้ครีมกันแดดร่วมด้วยเสมอ ข้อ 1 จึงกล่าวไม่ถูกต้อง
🔍 ข้ออื่นผิดเพราะอะไร:
• ข้อ ข. (อาจทำให้สิวมากขึ้นในช่วง 3-4 สัปดาห์แรกที่ใช้ยา): ในช่วง 2 ถึง 4 สัปดาห์แรกของการใช้ยากลุ่ม Retinoids อาจเกิดภาวะสิวเห่อหรือ Acne flare-up จากการเร่งผลัดเซลล์ผิวและขจัดสิ่งอุดตันในรูขุมขน
• ข้อ ค. (ทายาทั่วหน้า ระวังอย่าให้เข้าตา): การทายาบางๆ ทั่วใบหน้าจะช่วยป้องกันการเกิดไมโครโคมีโดนใหม่ แต่ต้องระวังไม่ให้สัมผัสเยื่อบุตา ริมฝีปาก และร่องจมูกเพื่อป้องกันการระคายเคืองรุนแรง
• ข้อ ง. (อาจเกิดอาการข้างเคียง คือ หน้าแดง แสบ แห้งและลอก): อาการผิวหน้าแห้ง แดง ลอก แสบ และระคายเคืองเป็นผลข้างเคียงเฉพาะที่ตามฤทธิ์ทางเภสัชวิทยาของ Topical retinoids ที่พบได้บ่อยมาก
• ข้อ จ. (ยาจะได้ผลดีเมื่อใช้ประมาณ 3-4 เดือน): ประสิทธิภาพในการลดรอยโรคสิวและการปรับสมดุลการแบ่งตัวของเซลล์ผิวหนังต้องใช้ระยะเวลาในการรักษาต่อเนื่องประมาณ 8 ถึง 12 สัปดาห์หรือ 3 ถึง 4 เดือนขึ้นไป</t>
        </is>
      </c>
      <c r="L8" s="186" t="n"/>
      <c r="M8" s="186" t="inlineStr">
        <is>
          <t>3. Dermatologic</t>
        </is>
      </c>
      <c r="N8" s="186" t="inlineStr">
        <is>
          <t>3.3 Acne</t>
        </is>
      </c>
      <c r="O8" s="185" t="inlineStr">
        <is>
          <t>Clinic</t>
        </is>
      </c>
      <c r="P8" s="186" t="inlineStr">
        <is>
          <t>ข้อ 6 Pharma Plus เล่มม่วง (เฉลยข้อ ก)</t>
        </is>
      </c>
      <c r="Q8" s="185" t="inlineStr">
        <is>
          <t>แบบฝึกหัด</t>
        </is>
      </c>
      <c r="R8" s="185" t="inlineStr">
        <is>
          <t>เล่มม่วง</t>
        </is>
      </c>
      <c r="S8" s="185" t="inlineStr">
        <is>
          <t>CASE-DERM-ACNE-FEMALE-30YO</t>
        </is>
      </c>
    </row>
    <row r="9" ht="24" customHeight="1" s="49">
      <c r="A9" s="187" t="n">
        <v>7</v>
      </c>
      <c r="B9" s="186" t="inlineStr">
        <is>
          <t>กรณีศึกษา: ผู้ป่วยหญิงไทยอายุ 30 ปี แต่งงานแล้ว วางแผนจะมีบุตรในอีก 2-3 เดือนข้างหน้า มาพบเภสัชกรที่ร้านยาเพื่อขอซื้อยารักษาสิว จากการตรวจประเมินพบสิวอักเสบขนาดเล็ก (papules/pustules) กระจายทั่วใบหน้า พบมากบริเวณคางและแก้ม ร่วมกับมีสิวอุดตัน (comedones)</t>
        </is>
      </c>
      <c r="C9" s="186" t="inlineStr">
        <is>
          <t>ยา Isotretinoin มีข้อควรระวังและข้อห้ามใช้ที่สำคัญที่สุดในผู้ป่วยรายนี้คือข้อใด</t>
        </is>
      </c>
      <c r="D9" s="186" t="n"/>
      <c r="E9" s="186" t="inlineStr">
        <is>
          <t>ทำให้เกิดอาการปากแห้ง ตาแห้ง และผิวลอกอย่างรุนแรง</t>
        </is>
      </c>
      <c r="F9" s="186" t="inlineStr">
        <is>
          <t>เพิ่มระดับ Triglycerides และ Cholesterol ในกระแสเลือด</t>
        </is>
      </c>
      <c r="G9" s="186" t="inlineStr">
        <is>
          <t>ทำให้ค่าเอนไซม์ตับ (AST, ALT) สูงขึ้นชั่วคราว</t>
        </is>
      </c>
      <c r="H9" s="186" t="inlineStr">
        <is>
          <t>ก่อให้เกิดความพิการแต่กำเนิดต่อทารกในครรภ์อย่างรุนแรง (Teratogenicity) ห้ามใช้ในหญิงที่วางแผนตั้งครรภ์</t>
        </is>
      </c>
      <c r="I9" s="188" t="inlineStr">
        <is>
          <t>มีความเสี่ยงต่อการเกิดภาวะซึมเศร้าและอารมณ์แปรปรวน</t>
        </is>
      </c>
      <c r="J9" s="185" t="n">
        <v>4</v>
      </c>
      <c r="K9" s="186" t="inlineStr">
        <is>
          <t>✅ คำตอบที่ถูกต้อง: ข้อ ง. ก่อให้เกิดความพิการแต่กำเนิดต่อทารกในครรภ์อย่างรุนแรง (Teratogenicity) ห้ามใช้ในหญิงที่วางแผนตั้งครรภ์
🎯 ทำไมข้อนี้ถึงถูก:
ผู้ป่วยรายนี้เป็นหญิงวัยเจริญพันธุ์ที่แต่งงานแล้วและวางแผนจะมีบุตรในอีก 2-3 เดือนข้างหน้า ยา Isotretinoin จัดเป็น Pregnancy Category X ซึ่งมีฤทธิ์ก่อความพิการต่อทารกในครรภ์รุนแรงมาก (Major teratogen) ทำให้เกิดความผิดปกติของระบบประสาทส่วนกลาง หัวใจ หู และกะโหลกศีรษะ จึงเป็นข้อห้ามใช้เด็ดขาด (Strict absolute contraindication) และหญิงที่ใช้ยานี้ต้องคุมกำเนิดอย่างเข้มงวดอย่างน้อย 2 วิธีล่วงหน้า 1 เดือน ระหว่างใช้ยา และต่อเนื่องอีกอย่างน้อย 1 เดือนหลังหยุดยา
🔍 ข้ออื่นผิดเพราะอะไร:
• ข้อ ก. ปากแห้ง ผิวแห้ง ตาแห้ง: เป็น Mucocutaneous side effects ที่พบบ่อยที่สุด แต่ไม่ใช่ข้อห้ามใช้ที่วิกฤตที่สุดในผู้ป่วยที่วางแผนตั้งครรภ์
• ข้อ ข. Hypertriglyceridemia: เป็นผลข้างเคียงทางเมแทบอลิซึมที่ต้องตรวจติดตาม แต่สามารถควบคุมได้ด้วยการปรับอาหาร
• ข้อ ค. ค่าตับสูงขึ้น (Elevated transaminases): ต้องติดตามการทำงานของตับ แต่ไม่ใช่ข้อห้ามใช้อันดับหนึ่งของผู้ป่วยรายนี้
• ข้อ จ. ซึมเศร้า (Depression): เป็นผลข้างเคียงทางจิตประสาทที่ต้องเฝ้าระวัง แต่ความเสี่ยงต่อทารกพิการมีความสำคัญและรุนแรงสูงสุด</t>
        </is>
      </c>
      <c r="L9" s="186" t="n"/>
      <c r="M9" s="186" t="inlineStr">
        <is>
          <t>3. Dermatologic</t>
        </is>
      </c>
      <c r="N9" s="186" t="inlineStr">
        <is>
          <t>3.3 Acne</t>
        </is>
      </c>
      <c r="O9" s="185" t="inlineStr">
        <is>
          <t>Clinic</t>
        </is>
      </c>
      <c r="P9" s="186" t="inlineStr">
        <is>
          <t>ข้อ 7 Pharma Plus เล่มม่วง (เฉลยข้อ ง)</t>
        </is>
      </c>
      <c r="Q9" s="185" t="inlineStr">
        <is>
          <t>แบบฝึกหัด</t>
        </is>
      </c>
      <c r="R9" s="185" t="inlineStr">
        <is>
          <t>เล่มม่วง</t>
        </is>
      </c>
      <c r="S9" s="185" t="inlineStr">
        <is>
          <t>CASE-DERM-ACNE-FEMALE-30YO</t>
        </is>
      </c>
    </row>
    <row r="10" ht="24" customHeight="1" s="49">
      <c r="A10" s="187" t="n">
        <v>8</v>
      </c>
      <c r="B10" s="186" t="n"/>
      <c r="C10" s="186" t="inlineStr">
        <is>
          <t>ผู้ป่วยหญิงไทย อายุ 28 ปี มาพบเภสัชกรที่ร้านยา เพื่อซื้อยารักษาสิว ข้อใดสัมพันธ์กับการเกิดสิวน้อยที่สุด</t>
        </is>
      </c>
      <c r="D10" s="186" t="n"/>
      <c r="E10" s="186" t="inlineStr">
        <is>
          <t>พันธุกรรม</t>
        </is>
      </c>
      <c r="F10" s="186" t="inlineStr">
        <is>
          <t>ยา steroid</t>
        </is>
      </c>
      <c r="G10" s="186" t="inlineStr">
        <is>
          <t>ฮอร์โมนเพศไม่สมดุล</t>
        </is>
      </c>
      <c r="H10" s="186" t="inlineStr">
        <is>
          <t>ภาวะเครียด</t>
        </is>
      </c>
      <c r="I10" s="188" t="inlineStr">
        <is>
          <t>อาหารประเภทโปรตีนสูง</t>
        </is>
      </c>
      <c r="J10" s="185" t="n">
        <v>5</v>
      </c>
      <c r="K10" s="186" t="inlineStr">
        <is>
          <t>✅ คำตอบที่ถูกต้อง: ข้อ จ. อาหารประเภทโปรตีนสูง
🎯 ทำไมข้อนี้ถึงถูก:
อาหารประเภทโปรตีนสูง: ปัจจัยหลักในการเกิดสิวประกอบด้วย พันธุกรรม การทำงานของต่อมไขมันที่เพิ่มขึ้น (ฮอร์โมนแอนโดรเจน) การอุดตันของรูขุมขน และเชื้อ Cutibacterium acnes (P. acnes) รวมถึงภาวะเครียดและการใช้ยาบางชนิด เช่น corticosteroids ส่วนอาหารประเภทโปรตีนสูงไม่ได้มีหลักฐานยืนยันความสัมพันธ์โดยตรงกับการเกิดสิว (ต่างจากผลิตภัณฑ์จากนมหรืออาหารที่มี glycemic index สูง)
🔍 ข้ออื่นผิดเพราะอะไร:
• ข้อ ก. (พันธุกรรม): พันธุกรรมเป็นปัจจัยเสี่ยงสำคัญที่กำหนดขนาดและการทำงานของต่อมไขมัน รวมถึงโครงสร้างการแบ่งตัวของเซลล์ผิวหนังในรูขุมขน
• ข้อ ข. (ยา steroid): ยากลุ่ม Corticosteroids เป็นสาเหตุสำคัญของการเกิด Steroid-induced acne หรือสิวที่มีลักษณะเป็น Papulopustular ตุ่มขนาดเท่าๆ กัน
• ข้อ ค. (ฮอร์โมนเพศไม่สมดุล): ความไม่สมดุลของฮอร์โมนเพศ โดยเฉพาะแอนโดรเจนส่วนเกิน จะกระตุ้นต่อมไขมันให้ผลิต Sebum เพิ่มขึ้นอย่างเด่นชัด
• ข้อ ง. (ภาวะเครียด): ความเครียดส่งผลให้ร่างกายหลั่ง Corticotropin-releasing hormone (CRH) และ Cortisol ซึ่งสามารถกระตุ้นการทำงานของต่อมไขมันและการอักเสบของผิวหนังได้</t>
        </is>
      </c>
      <c r="L10" s="186" t="n"/>
      <c r="M10" s="186" t="inlineStr">
        <is>
          <t>3. Dermatologic</t>
        </is>
      </c>
      <c r="N10" s="186" t="inlineStr">
        <is>
          <t>3.3 Acne</t>
        </is>
      </c>
      <c r="O10" s="185" t="inlineStr">
        <is>
          <t>Clinic</t>
        </is>
      </c>
      <c r="P10" s="186" t="inlineStr">
        <is>
          <t>ข้อ 8 Pharma Plus เล่มม่วง (เฉลยข้อ จ)</t>
        </is>
      </c>
      <c r="Q10" s="185" t="inlineStr">
        <is>
          <t>แบบฝึกหัด</t>
        </is>
      </c>
      <c r="R10" s="185" t="inlineStr">
        <is>
          <t>เล่มม่วง</t>
        </is>
      </c>
      <c r="S10" s="185" t="n"/>
    </row>
    <row r="11" ht="24" customHeight="1" s="49">
      <c r="A11" s="187" t="n">
        <v>9</v>
      </c>
      <c r="B11" s="186" t="n"/>
      <c r="C11" s="186" t="inlineStr">
        <is>
          <t>ข้อใดผิดเกี่ยวกับวิธีการรักษาสิว</t>
        </is>
      </c>
      <c r="D11" s="186" t="n"/>
      <c r="E11" s="186" t="inlineStr">
        <is>
          <t>การลดการทำงานของต่อมไขมัน</t>
        </is>
      </c>
      <c r="F11" s="186" t="inlineStr">
        <is>
          <t>สิวอักเสบและสิวไม่อักเสบ มีวิธีการรักษาแตกต่างกัน</t>
        </is>
      </c>
      <c r="G11" s="186" t="inlineStr">
        <is>
          <t>การรักษาสิวที่ดีต้องเริ่มต้นด้วย systemic antibiotic เท่านั้น</t>
        </is>
      </c>
      <c r="H11" s="186" t="inlineStr">
        <is>
          <t>มีฮอร์โมนบางชนิดใช้รักษาสิวได้</t>
        </is>
      </c>
      <c r="I11" s="188" t="inlineStr">
        <is>
          <t>การใช้ antibiotic รักษาต้องใช้ติดต่อกันเป็นระยะยาว</t>
        </is>
      </c>
      <c r="J11" s="185" t="n">
        <v>3</v>
      </c>
      <c r="K11" s="186" t="inlineStr">
        <is>
          <t>✅ คำตอบที่ถูกต้อง: ข้อ ค. การรักษาสิวที่ดีต้องเริ่มต้นด้วย systemic antibiotic เท่านั้น
🎯 ทำไมข้อนี้ถึงถูก:
การรักษาสิวไม่ได้จำเป็นต้องเริ่มต้นด้วย systemic antibiotic เสมอไป สิวระดับความรุนแรงน้อยถึงปานกลางมักเริ่มต้นด้วยยาทาเฉพาะที่ (Topical agents) เช่น topical retinoids, benzoyl peroxide หรือ topical antibiotics
🔍 ข้ออื่นผิดเพราะอะไร:
• ข้อ ก. (การลดการทำงานของต่อมไขมัน): การลดการผลิตไขมันของต่อมไขมันเป็นเป้าหมายหลักทางเภสัชวิทยา เช่น การใช้ยา Oral isotretinoin หรือการควบคุมด้วยฮอร์โมน
• ข้อ ข. (สิวอักเสบและสิวไม่อักเสบ มีวิธีการรักษาแตกต่างกัน): สิวไม่อักเสบเน้นการใช้ยาทาผลัดเซลล์กลุ่ม Topical retinoids เพื่อลดการอุดตัน ส่วนสิวอักเสบต้องเพิ่มยาที่มีฤทธิ์ต้านเชื้อและต้านการอักเสบ เช่น Benzoyl peroxide หรือยาปฏิชีวนะ
• ข้อ ง. (มีฮอร์โมนบางชนิดใช้รักษาสิวได้): การใช้ยาคุมกำเนิดชนิดฮอร์โมนรวมที่มีสารต้านแอนโดรเจน หรือ Spironolactone สามารถใช้รักษาผู้ป่วยหญิงที่มีสิวสัมพันธ์กับฮอร์โมนได้เป็นอย่างดี
• ข้อ จ. (การใช้ antibiotic รักษาต้องใช้ติดต่อกันเป็นระยะยาว): ในอดีตมีการใช้ยาปฏิชีวนะต่อเนื่อง แต่ตามหลักเวชปฏิบัติต้องประเมินอย่างใกล้ชิดและไม่ใช้ยาวนานเกินความจำเป็นเพื่อลดการดื้อยา</t>
        </is>
      </c>
      <c r="L11" s="186" t="n"/>
      <c r="M11" s="186" t="inlineStr">
        <is>
          <t>3. Dermatologic</t>
        </is>
      </c>
      <c r="N11" s="186" t="inlineStr">
        <is>
          <t>3.3 Acne</t>
        </is>
      </c>
      <c r="O11" s="185" t="inlineStr">
        <is>
          <t>Clinic</t>
        </is>
      </c>
      <c r="P11" s="186" t="inlineStr">
        <is>
          <t>ข้อ 9 Pharma Plus เล่มม่วง (เฉลยข้อ ค)</t>
        </is>
      </c>
      <c r="Q11" s="185" t="inlineStr">
        <is>
          <t>แบบฝึกหัด</t>
        </is>
      </c>
      <c r="R11" s="185" t="inlineStr">
        <is>
          <t>เล่มม่วง</t>
        </is>
      </c>
      <c r="S11" s="185" t="n"/>
    </row>
    <row r="12" ht="24" customHeight="1" s="49">
      <c r="A12" s="187" t="n">
        <v>10</v>
      </c>
      <c r="B12" s="186" t="n"/>
      <c r="C12" s="186" t="inlineStr">
        <is>
          <t>ข้อใดผิดเกี่ยวกับ Isotretinoin ชนิดรับประทาน</t>
        </is>
      </c>
      <c r="D12" s="186" t="n"/>
      <c r="E12" s="186" t="inlineStr">
        <is>
          <t>เป็นอนุพันธ์ของ vitamin A ที่ดูดซึมได้ในทางเดินอาหาร</t>
        </is>
      </c>
      <c r="F12" s="186" t="inlineStr">
        <is>
          <t>จัดเป็น drug of choice สำหรับการรักษาสิว</t>
        </is>
      </c>
      <c r="G12" s="186" t="inlineStr">
        <is>
          <t>ใช้ได้กับสิวที่ไม่ตอบสนองต่อการรักษาด้วยวิธีอื่น</t>
        </is>
      </c>
      <c r="H12" s="186" t="inlineStr">
        <is>
          <t>ห้ามใช้ในคนไข้ที่ตั้งครรภ์</t>
        </is>
      </c>
      <c r="I12" s="188" t="inlineStr">
        <is>
          <t>ทำให้ระดับ serum triglyceride สูงขึ้น</t>
        </is>
      </c>
      <c r="J12" s="185" t="n">
        <v>2</v>
      </c>
      <c r="K12" s="186" t="inlineStr">
        <is>
          <t>✅ คำตอบที่ถูกต้อง: ข้อ ข. จัดเป็น drug of choice สำหรับการรักษาสิว
🎯 ทำไมข้อนี้ถึงถูก:
จัดเป็น drug of choice สำหรับการรักษาสิว: Isotretinoin ชนิดรับประทานไม่ใช่ยา first-line (not the drug of choice) สำหรับสิวทั่วไป แต่ข้อบ่งใช้หลักคือรักษาสิวอักเสบรุนแรง (severe nodulocystic acne) ที่ดื้อต่อการรักษามาตรฐานด้วยยาทาและยารับประทานกลุ่มอื่น เนื่องจากมีความเสี่ยงและผลข้างเคียงสูง
🔍 ข้ออื่นผิดเพราะอะไร:
• ข้อ ก. (เป็นอนุพันธ์ของ vitamin A ที่ดูดซึมได้ในทางเดินอาหาร): Oral isotretinoin เป็นสารอนุพันธ์ 13-cis-retinoic acid ของวิตามินเอ มีคุณสมบัติละลายในไขมันได้ดีและดูดซึมได้ในระบบทางเดินอาหารโดยเฉพาะเมื่อรับประทานพร้อมอาหารที่มีไขมัน
• ข้อ ค. (ใช้ได้กับสิวที่ไม่ตอบสนองต่อการรักษาด้วยวิธีอื่น): Isotretinoin มีข้อบ่งใช้หลักสำหรับสิวอักเสบรุนแรงชนิด Severe nodulocystic acne หรือสิวที่ไม่ตอบสนองต่อการรักษามาตรฐานด้วยยาทาร่วมกับยาปฏิชีวนะชนิดรับประทาน
• ข้อ ง. (ห้ามใช้ในคนไข้ที่ตั้งครรภ์): ยานี้มีฤทธิ์ก่อมลพิษต่อทารกในครรภ์อย่างรุนแรง (Teratogenicity) จัดอยู่ใน Pregnancy Category X จึงห้ามใช้เด็ดขาดในสตรีมีครรภ์หรือผู้ที่วางแผนจะตั้งครรภ์
• ข้อ จ. (ทำให้ระดับ serum triglyceride สูงขึ้น): ยานี้รบกวนเมแทบอลิซึมของไขมันในตับ ส่งผลให้ระดับ Serum triglycerides และ Total cholesterol สูงขึ้น จึงต้องตรวจติดตามระดับไขมันในเลือดเป็นระยะ</t>
        </is>
      </c>
      <c r="L12" s="186" t="n"/>
      <c r="M12" s="186" t="inlineStr">
        <is>
          <t>3. Dermatologic</t>
        </is>
      </c>
      <c r="N12" s="186" t="inlineStr">
        <is>
          <t>3.3 Acne</t>
        </is>
      </c>
      <c r="O12" s="185" t="inlineStr">
        <is>
          <t>Clinic</t>
        </is>
      </c>
      <c r="P12" s="186" t="inlineStr">
        <is>
          <t>ข้อ 10 Pharma Plus เล่มม่วง (เฉลยข้อ ข)</t>
        </is>
      </c>
      <c r="Q12" s="185" t="inlineStr">
        <is>
          <t>แบบฝึกหัด</t>
        </is>
      </c>
      <c r="R12" s="185" t="inlineStr">
        <is>
          <t>เล่มม่วง</t>
        </is>
      </c>
      <c r="S12" s="185" t="n"/>
    </row>
    <row r="13" ht="24" customHeight="1" s="49">
      <c r="A13" s="187" t="n">
        <v>11</v>
      </c>
      <c r="B13" s="186" t="n"/>
      <c r="C13" s="186" t="inlineStr">
        <is>
          <t>ข้อใดผิดเกี่ยวกับการใช้ฮอร์โมนรักษาสิว</t>
        </is>
      </c>
      <c r="D13" s="186" t="n"/>
      <c r="E13" s="186" t="inlineStr">
        <is>
          <t>ใช้ยาคุมกำเนิดที่มี cyproterone เป็นส่วนประกอบ เช่น Yasmin</t>
        </is>
      </c>
      <c r="F13" s="186" t="inlineStr">
        <is>
          <t>Spironolactone ออกฤทธิ์ต้าน androgen ซึ่งจะทำให้ขนาดของต่อมไขมันและปริมาณของไขมันลดลง</t>
        </is>
      </c>
      <c r="G13" s="186" t="inlineStr">
        <is>
          <t>Spironolactone ไม่ควรใช้ในผู้ชาย เนื่องจากทำให้เกิดอาการ loss of libido และ gynecomastia</t>
        </is>
      </c>
      <c r="H13" s="186" t="inlineStr">
        <is>
          <t>การใช้ฮอร์โมนรักษาสิวควรพิจารณาในผู้หญิงที่มีสิวและมีภาวะอื่นของ hyperandrogen เช่น hirsutism</t>
        </is>
      </c>
      <c r="I13" s="188" t="inlineStr">
        <is>
          <t>ปริมาณของ ethinyl estradiol (EE) ที่ใช้คือ 0.02-0.035 mg</t>
        </is>
      </c>
      <c r="J13" s="185" t="n">
        <v>1</v>
      </c>
      <c r="K13" s="186" t="inlineStr">
        <is>
          <t>✅ คำตอบที่ถูกต้อง: ข้อ ก. ใช้ยาคุมกำเนิดที่มี cyproterone เป็นส่วนประกอบ เช่น Yasmin
🎯 ทำไมข้อนี้ถึงถูก:
ใช้ยาคุมกำเนิดที่มี cyproterone เป็นส่วนประกอบ เช่น Yasmin: ยาเม็ดคุมกำเนิดยี่ห้อ Yasmin มีส่วนประกอบของ Drospirenone (ไม่ใช่ Cyproterone acetate เหมือนใน Diane-35) และปริมาณ Ethinyl estradiol (EE) ในยาคุมกำเนิดโดยทั่วไปมักอยู่ในช่วง 0.02-0.035 มก. (20-35 ไมโครกรัม) ไม่ใช่ 0.02-0.35mg ซึ่งช่วงกว้างเกินไปและอาจทำให้สับสน
🔍 ข้ออื่นผิดเพราะอะไร:
• ข้อ ข. (Spironolactone ออกฤทธิ์ต้าน androgen ซึ่งจะทำให้ขนาดของต่อมไขมันและปริมาณของไขมันลดลง): Spironolactone ออกฤทธิ์ต้านตัวรับ Androgen และยับยั้งเอนไซม์ 17,20-lyase ส่งผลให้การหลั่ง Sebum และขนาดของต่อมไขมันลดลงอย่างมีนัยสำคัญ
• ข้อ ค. (Spironolactone ไม่ควรใช้ในผู้ชาย เนื่องจากทำให้เกิดอาการ loss of libido และ gynecomastia): Spironolactone ทำให้เกิดผลข้างเคียงจากการต้านฮอร์โมนเพศชายในผู้ป่วยชาย เช่น ภาวะเต้านมโต (Gynecomastia) การสูญเสียความต้องการทางเพศ และภาวะหย่อนสมรรถภาพทางเพศ
• ข้อ ง. (การใช้ฮอร์โมนรักษาสิวควรพิจารณาในผู้หญิงที่มีสิวและมีภาวะอื่นของ hyperandrogen เช่น hirsutism): การรักษาด้วยฮอร์โมนมีประโยชน์สูงสุดในผู้ป่วยหญิงที่มีภาวะ Hyperandrogenism เช่น สิวเห่อช่วงประจำเดือน ขนดก (Hirsutism) และภาวะถุงน้ำรังไข่หลายใบ (PCOS)
• ข้อ จ. (ปริมาณของ ethinyl estradiol (EE) ที่ใช้ คือ 0.02-0.35mg): ขนาดยา Ethinyl estradiol ที่แนะนำในยาคุมกำเนิดสูตรรักษาสิวคือ 0.02 ถึง 0.035 มก. เพื่อลดความเสี่ยงต่อการเกิดลิ่มเลือดอุดตันในหลอดเลือดดำ (VTE)</t>
        </is>
      </c>
      <c r="L13" s="186" t="n"/>
      <c r="M13" s="186" t="inlineStr">
        <is>
          <t>3. Dermatologic</t>
        </is>
      </c>
      <c r="N13" s="186" t="inlineStr">
        <is>
          <t>3.3 Acne</t>
        </is>
      </c>
      <c r="O13" s="185" t="inlineStr">
        <is>
          <t>Clinic</t>
        </is>
      </c>
      <c r="P13" s="186" t="inlineStr">
        <is>
          <t>ข้อ 11 Pharma Plus เล่มม่วง (เฉลยข้อ ก)</t>
        </is>
      </c>
      <c r="Q13" s="185" t="inlineStr">
        <is>
          <t>แบบฝึกหัด</t>
        </is>
      </c>
      <c r="R13" s="185" t="inlineStr">
        <is>
          <t>เล่มม่วง</t>
        </is>
      </c>
      <c r="S13" s="185" t="n"/>
    </row>
    <row r="14" ht="24" customHeight="1" s="49">
      <c r="A14" s="187" t="n">
        <v>12</v>
      </c>
      <c r="B14" s="186" t="n"/>
      <c r="C14" s="186" t="inlineStr">
        <is>
          <t>ถ้าเภสัชกรพิจารณาให้ยา tetracycline แก่ผู้ป่วยข้อใดคือคำแนะนำที่ไม่ถูกต้อง</t>
        </is>
      </c>
      <c r="D14" s="186" t="n"/>
      <c r="E14" s="186" t="inlineStr">
        <is>
          <t>ควรหลีกเลี่ยงแสงแดด</t>
        </is>
      </c>
      <c r="F14" s="186" t="inlineStr">
        <is>
          <t>ไม่ควรรับประทานพร้อมนมหรือยาลดกรด</t>
        </is>
      </c>
      <c r="G14" s="186" t="inlineStr">
        <is>
          <t>ถ้าเป็นผู้หญิงที่รับประทานยาคุมกำเนิด ควรแนะนำให้คุมกำเนิดวิธีอื่นร่วมด้วย</t>
        </is>
      </c>
      <c r="H14" s="186" t="inlineStr">
        <is>
          <t>แนะนำให้ใช้ครีมกันแดด</t>
        </is>
      </c>
      <c r="I14" s="188" t="inlineStr">
        <is>
          <t>สามารถใช้ในหญิงมีครรภ์และหญิงให้นมบุตรได้</t>
        </is>
      </c>
      <c r="J14" s="185" t="n">
        <v>5</v>
      </c>
      <c r="K14" s="186" t="inlineStr">
        <is>
          <t>✅ คำตอบที่ถูกต้อง: ข้อ จ. สามารถใช้ในหญิงมีครรภ์และหญิงให้นมบุตรได้
🎯 ทำไมข้อนี้ถึงถูก:
สามารถใช้ในหญิงมีครรภ์และหญิงให้นมบุตรได้: ยากลุ่ม Tetracyclines มีข้อห้ามเด็ดขาด (contraindicated) ในหญิงตั้งครรภ์และหญิงให้นมบุตร รวมถึงเด็กอายุต่ำกว่า 8 ปี เนื่องจากยาจะสะสมในกระดูกและฟัน ทำให้ฟันเปลี่ยนสีถาวรและยับยั้งการเจริญเติบโตของกระดูก
🔍 ข้ออื่นผิดเพราะอะไร:
• ข้อ ก. (ควรหลีกเลี่ยงแสงแดด): Tetracyclines ทำให้ผิวหนังไวต่อรังสีอัลตราไวโอเลต เกิดปฏิกิริยา Phototoxicity จึงจำเป็นต้องหลีกเลี่ยงการสัมผัสแสงแดดโดยตรง
• ข้อ ข. (ไม่ควรรับประทานพร้อมนมหรือยาลดกรด): ยากลุ่มนี้สามารถเกิดสารประกอบเชิงซ้อน Chelation กับไอออนประจุบวก เช่น แคลเซียมในนม แมกนีเซียมและอะลูมิเนียมในยาลดกรด ทำให้การดูดซึมยาลดลงอย่างมาก
• ข้อ ค. (ถ้าเป็นผู้หญิงที่รับประทานยาคุมกำเนิด ควรแนะนำให้คุมกำเนิดวิธีอื่นร่วมด้วย): ยาปฏิชีวนะอาจรบกวนเชื้อจุลชีพประจำถิ่นในลำไส้ที่ช่วยทำปฏิกิริยา Deconjugation ใน Enterohepatic recirculation ของเอสโตรเจน จึงควรแนะนำการคุมกำเนิดแบบกลไกร่วมด้วย
• ข้อ ง. (แนะนำให้ใช้ครีมกันแดด): การใช้ครีมกันแดดที่มีค่า SPF สูงและปกป้องครอบคลุม Broad-spectrum มีความจำเป็นอย่างยิ่งในการป้องกันภาวะผิวหนังไหม้แดดจากยา</t>
        </is>
      </c>
      <c r="L14" s="186" t="n"/>
      <c r="M14" s="186" t="inlineStr">
        <is>
          <t>3. Dermatologic</t>
        </is>
      </c>
      <c r="N14" s="186" t="inlineStr">
        <is>
          <t>3.3 Acne</t>
        </is>
      </c>
      <c r="O14" s="185" t="inlineStr">
        <is>
          <t>Clinic</t>
        </is>
      </c>
      <c r="P14" s="186" t="inlineStr">
        <is>
          <t>ข้อ 12 Pharma Plus เล่มม่วง (เฉลยข้อ จ)</t>
        </is>
      </c>
      <c r="Q14" s="185" t="inlineStr">
        <is>
          <t>แบบฝึกหัด</t>
        </is>
      </c>
      <c r="R14" s="185" t="inlineStr">
        <is>
          <t>เล่มม่วง</t>
        </is>
      </c>
      <c r="S14" s="185" t="n"/>
    </row>
    <row r="15" ht="24" customHeight="1" s="49">
      <c r="A15" s="187" t="n">
        <v>13</v>
      </c>
      <c r="B15" s="186" t="n"/>
      <c r="C15" s="186" t="inlineStr">
        <is>
          <t>ยาครีม Isotretinoin 0.05% cream จัดเป็นยาประเภทใดตามพระราชบัญญัติยา พ.ศ. 2510</t>
        </is>
      </c>
      <c r="D15" s="186" t="n"/>
      <c r="E15" s="186" t="inlineStr">
        <is>
          <t>ยาสามัญประจำบ้าน</t>
        </is>
      </c>
      <c r="F15" s="186" t="inlineStr">
        <is>
          <t>ยาควบคุมพิเศษ</t>
        </is>
      </c>
      <c r="G15" s="186" t="inlineStr">
        <is>
          <t>ยาอันตราย</t>
        </is>
      </c>
      <c r="H15" s="186" t="inlineStr">
        <is>
          <t>วัตถุออกฤทธิ์ต่อจิตและประสาทประเภท 2</t>
        </is>
      </c>
      <c r="I15" s="188" t="inlineStr">
        <is>
          <t>ยาที่ไม่ใช่ยาอันตรายหรือยาควบคุมพิเศษ</t>
        </is>
      </c>
      <c r="J15" s="185" t="n">
        <v>2</v>
      </c>
      <c r="K15" s="186" t="inlineStr">
        <is>
          <t>✅ คำตอบที่ถูกต้อง: ข้อ ข. ยาควบคุมพิเศษ
🎯 ทำไมข้อนี้ถึงถูก:
ตามประกาศกระทรวงสาธารณสุข ยา Isotretinoin ทุกรูปแบบ ทั้งชนิดรับประทานและชนิดทาภายนอก จัดเป็น ยาควบคุมพิเศษ เนื่องจากมีความเสี่ยงสูงต่อการก่อทารกพิการ (Teratogenicity) และการเกิดผลข้างเคียงรุนแรง การจำหน่ายต้องมีใบสั่งยาจากแพทย์เท่านั้น และต้องจัดทำบัญชีการจ่ายยาควบคุมพิเศษ
🔍 ข้ออื่นผิดเพราะอะไร:
• ข้อ ก. ยาสามัญประจำบ้าน: เป็นยาที่ประชาชนสามารถซื้อหาได้เองทั่วไปเพื่อรักษาอาการเจ็บป่วยเล็กน้อย มีความปลอดภัยสูง
• ข้อ ค. ยาอันตราย: เป็นยาที่จำหน่ายในร้านยาแผนปัจจุบันได้โดยมีเภสัชกรประจำร้านเป็นผู้ส่งมอบ แต่ Isotretinoin ถูกยกระดับเป็นยาควบคุมพิเศษ
• ข้อ ง. วัตถุออกฤทธิ์ต่อจิตและประสาทประเภท 2: เป็นการจัดกลุ่มตาม พ.ร.บ. วัตถุที่ออกฤทธิ์ต่อจิตและประสาท (เช่น Benzodiazepines) ไม่ใช่ยากลุ่มกรดวิตามินเอ
• ข้อ จ. ยาที่ไม่ใช่ยาอันตรายหรือยาควบคุมพิเศษ: เป็นกลุ่มยาบรรจุเสร็จทั่วไปที่ไม่เข้าข่ายควบคุมเข้มงวด</t>
        </is>
      </c>
      <c r="L15" s="186" t="n"/>
      <c r="M15" s="186" t="inlineStr">
        <is>
          <t>1. Law &amp; Regulations</t>
        </is>
      </c>
      <c r="N15" s="186" t="inlineStr">
        <is>
          <t>1.1 พ.ร.บ. ยา พ.ศ. 2510</t>
        </is>
      </c>
      <c r="O15" s="185" t="inlineStr">
        <is>
          <t>SAP</t>
        </is>
      </c>
      <c r="P15" s="186" t="inlineStr">
        <is>
          <t>ข้อ 13 Pharma Plus เล่มม่วง (เฉลยข้อ ข)</t>
        </is>
      </c>
      <c r="Q15" s="185" t="inlineStr">
        <is>
          <t>แบบฝึกหัด</t>
        </is>
      </c>
      <c r="R15" s="185" t="inlineStr">
        <is>
          <t>เล่มม่วง</t>
        </is>
      </c>
      <c r="S15" s="185" t="n"/>
    </row>
    <row r="16" ht="24" customHeight="1" s="49">
      <c r="A16" s="187" t="n">
        <v>14</v>
      </c>
      <c r="B16" s="186" t="inlineStr">
        <is>
          <t>กรณีศึกษา: นางสาวสมหญิง นักศึกษาชั้นปีที่ 1 มหาวิทยาลัย มีปัญหาสิวอักเสบรุนแรงเรื้อรัง (Severe nodulocystic acne) มีตุ่มหนองและก้อนซีสต์บวมแดงจำนวนมากบริเวณใบหน้าและลำคอ เข้ามาปรึกษาเภสัชกรที่ร้านยาเพื่อขอซื้อยา Isotretinoin ชนิดรับประทาน</t>
        </is>
      </c>
      <c r="C16" s="186" t="inlineStr">
        <is>
          <t>ยา isotretinoin มีสูตรโครงสร้างทางเคมีจัดอยู่ในกลุ่มสารประกอบประเภทใด</t>
        </is>
      </c>
      <c r="D16" s="186" t="n"/>
      <c r="E16" s="186" t="inlineStr">
        <is>
          <t>Alkaloid</t>
        </is>
      </c>
      <c r="F16" s="186" t="inlineStr">
        <is>
          <t>Flavonoid</t>
        </is>
      </c>
      <c r="G16" s="186" t="inlineStr">
        <is>
          <t>Glycoside</t>
        </is>
      </c>
      <c r="H16" s="186" t="inlineStr">
        <is>
          <t>Retinoid</t>
        </is>
      </c>
      <c r="I16" s="188" t="inlineStr">
        <is>
          <t>Terpenoid</t>
        </is>
      </c>
      <c r="J16" s="185" t="n">
        <v>4</v>
      </c>
      <c r="K16" s="186" t="inlineStr">
        <is>
          <t>✅ คำตอบที่ถูกต้อง: ข้อ ง. Retinoid
🎯 ทำไมข้อนี้ถึงถูก:
Retinoid: Isotretinoin เป็นอนุพันธ์ของวิตามินเอ (Retinoid) ซึ่งออกฤทธิ์โดยการจับกับ Retinoic Acid Receptors (RARs) และ Retinoid X Receptors (RXRs) ในนิวเคลียส ทำให้เกิดการเปลี่ยนแปลงของการแสดงออกของยีนที่ควบคุมการเจริญเติบโตและการแบ่งตัวของเซลล์ผิวหนัง
🔍 ข้ออื่นผิดเพราะอะไร:
• ข้อ ก. (Alkaloid): Alkaloid เป็นสารประกอบอินทรีย์ที่มีไนโตรเจนเป็นองค์ประกอบพื้นฐานและมีฤทธิ์เป็นด่าง เช่น Morphine และ Atropine ซึ่งมีโครงสร้างทางเคมีแตกต่างจากวิตามินเอ
• ข้อ ข. (Flavonoid): Flavonoid เป็นสารพฤกษเคมีกลุ่มโพลีฟีนอลที่พบในพืช มีโครงสร้างแกนหลักเป็น Phenylchromone และมีฤทธิ์ต้านอนุมูลอิสระ ไม่ใช่กลุ่มของ Isotretinoin
• ข้อ ค. (Glycoside): Glycoside เป็นสารประกอบที่เกิดจากการจับกันระหว่างน้ำตาลและกลุ่ม Aglycone เช่น Digoxin ซึ่งไม่ใช่โครงสร้างอนุพันธ์ของกรดวิตามินเอ
• ข้อ จ. (Terpenoid): Terpenoid แม้วิตามินเอจะมีวิถีการสังเคราะห์มาจาก Isoprene units เหมือนสารกลุ่ม Diterpenes แต่การจัดหมวดหมู่สารประกอบทางเคมีและเภสัชวิทยาทางยาจัดอยู่ในกลุ่ม Retinoids โดยตรง</t>
        </is>
      </c>
      <c r="L16" s="186" t="n"/>
      <c r="M16" s="186" t="inlineStr">
        <is>
          <t>3. Dermatologic</t>
        </is>
      </c>
      <c r="N16" s="186" t="inlineStr">
        <is>
          <t>3.3 Acne</t>
        </is>
      </c>
      <c r="O16" s="185" t="inlineStr">
        <is>
          <t>Clinic</t>
        </is>
      </c>
      <c r="P16" s="186" t="inlineStr">
        <is>
          <t>ข้อ 14 Pharma Plus เล่มม่วง (เฉลยข้อ ง)</t>
        </is>
      </c>
      <c r="Q16" s="185" t="inlineStr">
        <is>
          <t>แบบฝึกหัด</t>
        </is>
      </c>
      <c r="R16" s="185" t="inlineStr">
        <is>
          <t>เล่มม่วง</t>
        </is>
      </c>
      <c r="S16" s="185" t="inlineStr">
        <is>
          <t>CASE-DERM-ACNE-ISOTRET-SOMYING</t>
        </is>
      </c>
    </row>
    <row r="17" ht="24" customHeight="1" s="49">
      <c r="A17" s="187" t="n">
        <v>15</v>
      </c>
      <c r="B17" s="186" t="inlineStr">
        <is>
          <t>กรณีศึกษา: นางสาวสมหญิง นักศึกษาชั้นปีที่ 1 มหาวิทยาลัย มีปัญหาสิวอักเสบรุนแรงเรื้อรัง (Severe nodulocystic acne) มีตุ่มหนองและก้อนซีสต์บวมแดงจำนวนมากบริเวณใบหน้าและลำคอ เข้ามาปรึกษาเภสัชกรที่ร้านยาเพื่อขอซื้อยา Isotretinoin ชนิดรับประทาน</t>
        </is>
      </c>
      <c r="C17" s="186" t="inlineStr">
        <is>
          <t>ข้อใดถูกต้องเกี่ยวกับกลไกการออกฤทธิ์ของยารักษาสิว</t>
        </is>
      </c>
      <c r="D17" s="186" t="n"/>
      <c r="E17" s="186" t="inlineStr">
        <is>
          <t>Isotretinoin ออกฤทธิ์ลดการหลั่ง sebum</t>
        </is>
      </c>
      <c r="F17" s="186" t="inlineStr">
        <is>
          <t>Benzoyl peroxide ออกฤทธิ์โดยไปย่อย comedone และเร่งการแบ่งตัวของepithelial cell จึงลดการอุดตันของสิว</t>
        </is>
      </c>
      <c r="G17" s="186" t="inlineStr">
        <is>
          <t>Doxycycline ออกฤทธิ์โดยฆ่าเชื้อ P. acnes แต่ไม่มีฤทธิ์ต้านการทำงานของฮอร์โมนเพศชาย</t>
        </is>
      </c>
      <c r="H17" s="186" t="inlineStr">
        <is>
          <t>Isotretinoin สามารถเสริมฤทธิ์ต้านการอักเสบของ benzoyl peroxide</t>
        </is>
      </c>
      <c r="I17" s="188" t="inlineStr">
        <is>
          <t>Clindamycin ออกฤทธิ์ยับยั้งการสร้างไขมัน</t>
        </is>
      </c>
      <c r="J17" s="185" t="n">
        <v>3</v>
      </c>
      <c r="K17" s="186" t="inlineStr">
        <is>
          <t>✅ คำตอบที่ถูกต้อง: ข้อ ค. Doxycycline ออกฤทธิ์โดยฆ่าเชื้อ P. acnes แต่ไม่มีฤทธิ์ต้านการทำงานของฮอร์โมนเพศชาย
🎯 ทำไมข้อนี้ถึงถูก:
ตามตัวเลือกทั้งหมด ไม่มีข้อใดอธิบายกลไกได้อย่างถูกต้องสมบูรณ์ (เช่น Isotretinoin ลดขนาดต่อมไขมันและยับยั้งการสร้าง sebum, Benzoyl peroxide มีฤทธิ์ละลาย comedone และฆ่าเชื้อ P. acnes) ดังนั้นตอบ ไม่มีข้อใดถูกต้อง
เป็น Tetracycline ครอบคลุม atypicals, rickettsia, scrub typhus, leptospirosis และ CA-MRSA ห้ามใช้ในเด็กอายุ &lt; 8 ปี และหญิงตั้งครรภ์ (ฟันเหลือง กระดูกเจริญช้า)
🔍 ข้ออื่นผิดเพราะอะไร:
• ข้อ ก. (Isotretinoin ออกฤทธิ์โดยฆ่าเชื้อ P. acnes ซึ่งเป็นแบคทีเรียที่ไปย่อยสลาย sebum เป็น free fatty acid ซึ่งเป็นตัวกระตุ้นกระบวนการอักเสบ): Isotretinoin ไม่มีฤทธิ์ฆ่าเชื้อแบคทีเรีย C. acnes โดยตรง แต่ช่วยลดปริมาณเชื้อทางอ้อมผ่านการยับยั้งการผลิต Sebum ที่เป็นแหล่งอาหารของเชื้อ
• ข้อ ข. (Benzoyl peroxide ออกฤทธิ์โดยไปย่อย comedone และเร่งการแบ่งตัวของepithelial cell จึงลดการอุดตันของสิว): Benzoyl peroxide ออกฤทธิ์หลักเป็น Bactericidal ผ่านการปล่อย Reactive oxygen species และมีฤทธิ์สลายคอมีโดนอย่างอ่อน ไม่ได้ทำหน้าที่เร่งการแบ่งตัวของเซลล์ผิวหนังเป็นหลัก
• ข้อ ง. (Isotretinoin สามารถเสริมฤทธิ์ต้านการอักเสบของ benzoyl peroxide): การใช้ Isotretinoin ชนิดรับประทานไม่จำเป็นต้องใช้ร่วมกับ Benzoyl peroxide เนื่องจากอาจทำให้เกิดการระคายเคือง ผิวแห้ง ลอก และแสบแดงอย่างรุนแรง
• ข้อ จ. (Silver sulfadiazine 1% cream): Silver sulfadiazine 1% cream เป็นยาทาต้านจุลชีพสำหรับแผลไฟไหม้ น้ำร้อนลวก และป้องกันการติดเชื้อบาดแผล ไม่มีข้อบ่งใช้สำหรับการรักษาสิวบนใบหน้า</t>
        </is>
      </c>
      <c r="L17" s="186" t="n"/>
      <c r="M17" s="186" t="inlineStr">
        <is>
          <t>3. Dermatologic</t>
        </is>
      </c>
      <c r="N17" s="186" t="inlineStr">
        <is>
          <t>3.3 Acne</t>
        </is>
      </c>
      <c r="O17" s="185" t="inlineStr">
        <is>
          <t>Clinic</t>
        </is>
      </c>
      <c r="P17" s="186" t="inlineStr">
        <is>
          <t>ข้อ 15 Pharma Plus เล่มม่วง (เฉลยข้อ ค)</t>
        </is>
      </c>
      <c r="Q17" s="185" t="inlineStr">
        <is>
          <t>แบบฝึกหัด</t>
        </is>
      </c>
      <c r="R17" s="185" t="inlineStr">
        <is>
          <t>เล่มม่วง</t>
        </is>
      </c>
      <c r="S17" s="185" t="inlineStr">
        <is>
          <t>CASE-DERM-ACNE-ISOTRET-SOMYING</t>
        </is>
      </c>
    </row>
    <row r="18" ht="24" customHeight="1" s="49">
      <c r="A18" s="187" t="n">
        <v>16</v>
      </c>
      <c r="B18" s="186" t="inlineStr">
        <is>
          <t>กรณีศึกษา: นางสาวสมหญิง นักศึกษาชั้นปีที่ 1 มหาวิทยาลัย มีปัญหาสิวอักเสบรุนแรงเรื้อรัง (Severe nodulocystic acne) มีตุ่มหนองและก้อนซีสต์บวมแดงจำนวนมากบริเวณใบหน้าและลำคอ เข้ามาปรึกษาเภสัชกรที่ร้านยาเพื่อขอซื้อยา Isotretinoin ชนิดรับประทาน</t>
        </is>
      </c>
      <c r="C18" s="186" t="inlineStr">
        <is>
          <t>ฤทธิ์ทางเภสัชวิทยาของ isotretinoin คือข้อใด</t>
        </is>
      </c>
      <c r="D18" s="186" t="n"/>
      <c r="E18" s="186" t="inlineStr">
        <is>
          <t>Anti-inflammation</t>
        </is>
      </c>
      <c r="F18" s="186" t="inlineStr">
        <is>
          <t>Antimicrobial</t>
        </is>
      </c>
      <c r="G18" s="186" t="inlineStr">
        <is>
          <t>Antioxidant</t>
        </is>
      </c>
      <c r="H18" s="186" t="inlineStr">
        <is>
          <t>Astringent</t>
        </is>
      </c>
      <c r="I18" s="188" t="inlineStr">
        <is>
          <t>Comedolytic</t>
        </is>
      </c>
      <c r="J18" s="185" t="n">
        <v>5</v>
      </c>
      <c r="K18" s="186" t="inlineStr">
        <is>
          <t>✅ คำตอบที่ถูกต้อง: ข้อ จ. Comedolytic
🎯 ทำไมข้อนี้ถึงถูก:
Comedolytic: Isotretinoin ชนิดรับประทานมีฤทธิ์เด่นชัดในการลดการทำงานและขนาดของต่อมไขมัน ลดการสร้าง Sebum อย่างมีนัยสำคัญ มีฤทธิ์ Comedolytic และช่วยลดการอักเสบ (Anti-inflammatory) แต่ในโจทย์ข้อนี้ฤทธิ์หลักที่ครอบคลุมกลไกการเกิดสิวรุนแรงคือ Comedolytic หรือลดการอุดตัน ร่วมกับการลด sebum
🔍 ข้ออื่นผิดเพราะอะไร:
• ข้อ ก. (Anti-inflammation): แม้ Isotretinoin จะมีคุณสมบัติลดการอักเสบร่วมด้วย แต่ฤทธิ์ที่โดดเด่นจำเพาะที่สุดในการรักษาโครงสร้างสิวคือการยับยั้งการสร้างคอมีโดนและการทำงานของต่อมไขมัน
• ข้อ ข. (Antimicrobial): Isotretinoin ไม่มีฤทธิ์ยับยั้งหรือทำลายจุลชีพโดยตรง การลดลงของแบคทีเรียเกิดจากสภาวะแวดล้อมที่ขาดแคลนสารคัดหลั่ง Sebum
• ข้อ ค. (Antioxidant): Antioxidant หรือการต้านอนุมูลอิสระไม่ใช่กลไกหลักทางเภสัชวิทยาในการรักษารอยโรคสิวของยากลุ่ม Retinoids
• ข้อ ง. (Astringent): Astringent เป็นคุณสมบัติของสารที่ช่วยกระชับรูขุมขนหรือตกตะกอนโปรตีนบนพื้นผิว เช่น เกลืออะลูมิเนียมหรือแทนนิน ซึ่งไม่ใช่ฤทธิ์ของ Isotretinoin</t>
        </is>
      </c>
      <c r="L18" s="186" t="n"/>
      <c r="M18" s="186" t="inlineStr">
        <is>
          <t>3. Dermatologic</t>
        </is>
      </c>
      <c r="N18" s="186" t="inlineStr">
        <is>
          <t>3.3 Acne</t>
        </is>
      </c>
      <c r="O18" s="185" t="inlineStr">
        <is>
          <t>Clinic</t>
        </is>
      </c>
      <c r="P18" s="186" t="inlineStr">
        <is>
          <t>ข้อ 16 Pharma Plus เล่มม่วง (เฉลยข้อ จ)</t>
        </is>
      </c>
      <c r="Q18" s="185" t="inlineStr">
        <is>
          <t>แบบฝึกหัด</t>
        </is>
      </c>
      <c r="R18" s="185" t="inlineStr">
        <is>
          <t>เล่มม่วง</t>
        </is>
      </c>
      <c r="S18" s="185" t="inlineStr">
        <is>
          <t>CASE-DERM-ACNE-ISOTRET-SOMYING</t>
        </is>
      </c>
    </row>
    <row r="19" ht="24" customHeight="1" s="49">
      <c r="A19" s="187" t="n">
        <v>17</v>
      </c>
      <c r="B19" s="186" t="inlineStr">
        <is>
          <t>กรณีศึกษา: นางสาวสมหญิง นักศึกษาชั้นปีที่ 1 มหาวิทยาลัย มีปัญหาสิวอักเสบรุนแรงเรื้อรัง (Severe nodulocystic acne) มีตุ่มหนองและก้อนซีสต์บวมแดงจำนวนมากบริเวณใบหน้าและลำคอ เข้ามาปรึกษาเภสัชกรที่ร้านยาเพื่อขอซื้อยา Isotretinoin ชนิดรับประทาน</t>
        </is>
      </c>
      <c r="C19" s="186" t="inlineStr">
        <is>
          <t>ยา isotretinoin ชนิดรับประทาน เหมาะสำหรับรักษาสิวที่มีลักษณะในข้อใดมากที่สุด</t>
        </is>
      </c>
      <c r="D19" s="186" t="n"/>
      <c r="E19" s="186" t="inlineStr">
        <is>
          <t>Comedonal acne</t>
        </is>
      </c>
      <c r="F19" s="186" t="inlineStr">
        <is>
          <t>Non-inflammatory acne</t>
        </is>
      </c>
      <c r="G19" s="186" t="inlineStr">
        <is>
          <t>Papular acne</t>
        </is>
      </c>
      <c r="H19" s="186" t="inlineStr">
        <is>
          <t>Pustule acne</t>
        </is>
      </c>
      <c r="I19" s="188" t="inlineStr">
        <is>
          <t>Nodulocystic acne</t>
        </is>
      </c>
      <c r="J19" s="185" t="n">
        <v>5</v>
      </c>
      <c r="K19" s="186" t="inlineStr">
        <is>
          <t>✅ คำตอบที่ถูกต้อง: ข้อ จ. Nodulocystic acne
🎯 ทำไมข้อนี้ถึงถูก:
ตามแนวทางการรักษาโรคสิว (Acne Treatment Guidelines) ยา Isotretinoin ชนิดรับประทานบ่งใช้สำหรับสิวอักเสบรุนแรง (Severe nodular/cystic acne) ที่ดื้อต่อการรักษาด้วยยาปฏิชีวนะและยาทาเฉพาะที่ เพื่อป้องกันการเกิดแผลเป็นถาวร
🔍 ข้ออื่นผิดเพราะอะไร:
• ข้อ ก. (Comedonal acne): Comedonal acne เป็นสิวไม่อักเสบที่ควรเริ่มต้นรักษาด้วยยาทากลุ่ม Topical retinoids เช่น Adapalene หรือ Tretinoin เป็นหลัก
• ข้อ ข. (Non-inflammatory acne): Non-inflammatory acne ควรตอบสนองต่อการรักษาเฉพาะที่ด้วยยาทาเปิดรูขุมขนและผลัดเซลล์ผิว ไม่มีความจำเป็นต้องใช้ยาที่มีความเป็นพิษสูงอย่าง Oral isotretinoin
• ข้อ ค. (Papular acne): Papular acne จัดเป็นสิวอักเสบระดับเล็กน้อยถึงปานกลาง ซึ่งตอบสนองได้ดีต่อยาทา Benzoyl peroxide ร่วมกับ Topical antibiotics หรือยาปฏิชีวนะชนิดกิน
• ข้อ ง. (Pustule acne): Pustular acne ระดับปานกลางสามารถควบคุมได้ด้วยการใช้ยาทาผสมผสานร่วมกับการรับประทานยาปฏิชีวนะกลุ่ม Doxycycline โดยไม่ต้องเสี่ยงต่อผลข้างเคียงของ Isotretinoin</t>
        </is>
      </c>
      <c r="L19" s="186" t="n"/>
      <c r="M19" s="186" t="inlineStr">
        <is>
          <t>3. Dermatologic</t>
        </is>
      </c>
      <c r="N19" s="186" t="inlineStr">
        <is>
          <t>3.3 Acne</t>
        </is>
      </c>
      <c r="O19" s="185" t="inlineStr">
        <is>
          <t>Clinic</t>
        </is>
      </c>
      <c r="P19" s="186" t="inlineStr">
        <is>
          <t>ข้อ 17 Pharma Plus เล่มม่วง (เฉลยข้อ จ)</t>
        </is>
      </c>
      <c r="Q19" s="185" t="inlineStr">
        <is>
          <t>แบบฝึกหัด</t>
        </is>
      </c>
      <c r="R19" s="185" t="inlineStr">
        <is>
          <t>เล่มม่วง</t>
        </is>
      </c>
      <c r="S19" s="185" t="inlineStr">
        <is>
          <t>CASE-DERM-ACNE-ISOTRET-SOMYING</t>
        </is>
      </c>
    </row>
    <row r="20" ht="24" customHeight="1" s="49">
      <c r="A20" s="187" t="n">
        <v>18</v>
      </c>
      <c r="B20" s="186" t="inlineStr">
        <is>
          <t>กรณีศึกษา: นางสาวสมหญิง นักศึกษาชั้นปีที่ 1 มหาวิทยาลัย มีปัญหาสิวอักเสบรุนแรงเรื้อรัง (Severe nodulocystic acne) มีตุ่มหนองและก้อนซีสต์บวมแดงจำนวนมากบริเวณใบหน้าและลำคอ เข้ามาปรึกษาเภสัชกรที่ร้านยาเพื่อขอซื้อยา Isotretinoin ชนิดรับประทาน</t>
        </is>
      </c>
      <c r="C20" s="186" t="inlineStr">
        <is>
          <t>ข้อใดไม่ถูกต้องเกี่ยวกับผู้ป่วยที่รับประทานยา isotretinoin</t>
        </is>
      </c>
      <c r="D20" s="186" t="n"/>
      <c r="E20" s="186" t="inlineStr">
        <is>
          <t>ขนาดยารวมในผู้ป่วยปกติคือ 120-150 มก./กก.</t>
        </is>
      </c>
      <c r="F20" s="186" t="inlineStr">
        <is>
          <t>ผู้หญิงที่รับประทานยานี้ต้องคุมกำเนิดโดยวิธีอื่น ๆ ยกเว้นการรับประทานยาคุมกำเนิด</t>
        </is>
      </c>
      <c r="G20" s="186" t="inlineStr">
        <is>
          <t>ผู้ป่วยควรหลีกเลี่ยงการถูกแสงแดด เนื่องจากอาจเกิดภาวะผิวหนังไวต่อแสง</t>
        </is>
      </c>
      <c r="H20" s="186" t="inlineStr">
        <is>
          <t>อาการข้างเคียงที่พบได้บ่อยได้แก่ หน้าแห้ง ริมฝีปากลอก</t>
        </is>
      </c>
      <c r="I20" s="188" t="inlineStr">
        <is>
          <t>อาจมีระดับไตรกลีเซอไรด์ในเลือดสูง</t>
        </is>
      </c>
      <c r="J20" s="185" t="n">
        <v>2</v>
      </c>
      <c r="K20" s="186" t="inlineStr">
        <is>
          <t>✅ คำตอบที่ถูกต้อง: ข้อ ข. ผู้หญิงที่รับประทานยานี้ต้องคุมกำเนิดโดยวิธีอื่น ๆ ยกเว้นการรับประทานยาคุมกำเนิด
🎯 ทำไมข้อนี้ถึงถูก:
ผู้หญิงที่รับประทานยานี้ต้องคุมกำเนิดโดยวิธีอื่น ๆ ยกเว้นการรับประทานยาคุมกำเนิด: ข้อ 2 ไม่ถูกต้อง เนื่องจากผู้ป่วยหญิงที่รับประทาน Isotretinoin ซึ่งเป็นยาที่มีฤทธิ์ทำให้ทารกอวัยวะพิการอย่างรุนแรง (Teratogenicity) ต้องคุมกำเนิดอย่างเข้มงวด โดยวิธีที่ดีที่สุดคือการใช้ยาคุมกำเนิดร่วมกับการคุมกำเนิดวิธีอื่น (Dual contraception) และห้ามตั้งครรภ์เด็ดขาด
🔍 ข้ออื่นผิดเพราะอะไร:
• ข้อ ก. (ขนาดยารวมในผู้ป่วยปกติคือ 120-150 มก./กก.): ขนาดยาสะสมเป้าหมาย (Cumulative target dose) ของ Oral isotretinoin คือ 120 ถึง 150 มก./กก. ซึ่งเป็นขนาดที่ช่วยลดอัตราการกลับเป็นซ้ำของสิวได้อย่างมีประสิทธิภาพ
• ข้อ ค. (ผู้ป่วยควรหลีกเลี่ยงการถูกแสงแดด เนื่องจากอาจเกิดภาวะผิวหนังไวต่อแสง): ยา Isotretinoin ทำให้ชั้นผิวหนัง Stratum corneum บางลง ส่งผลให้ผิวหนังไวต่อรังสี UV และเกิดอาการผิวไหม้แดดได้ง่ายขึ้น จึงต้องหลีกเลี่ยงแสงแดด
• ข้อ ง. (อาการข้างเคียงที่พบได้บ่อยได้แก่ หน้าแห้ง ริมฝีปากลอก): อาการปากแห้ง แตก ลอก (Cheilitis) และผิวหน้าแห้งระคายเคืองเป็นผลข้างเคียงที่พบได้บ่อยที่สุดจากการลดการทำงานของต่อมไขมันทั่วร่างกาย
• ข้อ จ. (อาจมีระดับไตรглиเซอไรด์ในเลือดสูง): ยานี้กระตุ้นให้ตับเพิ่มการหลั่ง VLDL และลดการกำจัดไตรกลีเซอไรด์ ส่งผลให้เกิดภาวะ Hypertriglyceridemia ซึ่งต้องระวังความเสี่ยงตับอ่อนอักเสบเฉียบพลัน</t>
        </is>
      </c>
      <c r="L20" s="186" t="n"/>
      <c r="M20" s="186" t="inlineStr">
        <is>
          <t>3. Dermatologic</t>
        </is>
      </c>
      <c r="N20" s="186" t="inlineStr">
        <is>
          <t>3.3 Acne</t>
        </is>
      </c>
      <c r="O20" s="185" t="inlineStr">
        <is>
          <t>Clinic</t>
        </is>
      </c>
      <c r="P20" s="186" t="inlineStr">
        <is>
          <t>ข้อ 18 Pharma Plus เล่มม่วง (เฉลยข้อ ข)</t>
        </is>
      </c>
      <c r="Q20" s="185" t="inlineStr">
        <is>
          <t>แบบฝึกหัด</t>
        </is>
      </c>
      <c r="R20" s="185" t="inlineStr">
        <is>
          <t>เล่มม่วง</t>
        </is>
      </c>
      <c r="S20" s="185" t="inlineStr">
        <is>
          <t>CASE-DERM-ACNE-ISOTRET-SOMYING</t>
        </is>
      </c>
    </row>
    <row r="21" ht="24" customHeight="1" s="49">
      <c r="A21" s="187" t="n">
        <v>19</v>
      </c>
      <c r="B21" s="186" t="inlineStr">
        <is>
          <t>กรณีศึกษา: นางสาวสมหญิง นักศึกษาชั้นปีที่ 1 มหาวิทยาลัย มีปัญหาสิวอักเสบรุนแรงเรื้อรัง (Severe nodulocystic acne) มีตุ่มหนองและก้อนซีสต์บวมแดงจำนวนมากบริเวณใบหน้าและลำคอ เข้ามาปรึกษาเภสัชกรที่ร้านยาเพื่อขอซื้อยา Isotretinoin ชนิดรับประทาน</t>
        </is>
      </c>
      <c r="C21" s="186" t="inlineStr">
        <is>
          <t>เภสัชกรควรให้คำแนะนำและข้อมูลที่ถูกต้องที่สุดแก่นางสาวสมหญิงเกี่ยวกับการใช้ยา Isotretinoin ชนิดรับประทานในข้อใด</t>
        </is>
      </c>
      <c r="D21" s="186" t="n"/>
      <c r="E21" s="186" t="inlineStr">
        <is>
          <t>ร้านยาสามารถจ่ายยา Isotretinoin ชนิดรับประทานให้ได้ทันทีเนื่องจากผู้ป่วยมีข้อบ่งใช้ของสิวรุนแรงชัดเจน</t>
        </is>
      </c>
      <c r="F21" s="186" t="inlineStr">
        <is>
          <t>ยา Isotretinoin ชนิดรับประทานจัดเป็นยาควบคุมพิเศษ ต้องสั่งจ่ายโดยแพทย์ผู้เชี่ยวชาญเฉพาะทางผิวหนังและไม่สามารถจำหน่ายในร้านยาได้</t>
        </is>
      </c>
      <c r="G21" s="186" t="inlineStr">
        <is>
          <t>ผู้ป่วยสามารถเริ่มรับประทานยาได้ทันทีโดยไม่ต้องตรวจการทำงานของตับหรือระดับไขมันในเลือด</t>
        </is>
      </c>
      <c r="H21" s="186" t="inlineStr">
        <is>
          <t>หากมีอาการปากแห้งลอกให้หยุดยาทันทีและเปลี่ยนไปรับประทานยาปฏิชีวนะแทน</t>
        </is>
      </c>
      <c r="I21" s="188" t="inlineStr">
        <is>
          <t>หลังหยุดยานี้สามารถตั้งครรภ์ได้ทันทีในวันถัดไปโดยไม่มีความเสี่ยงต่อทารกในครรภ์</t>
        </is>
      </c>
      <c r="J21" s="185" t="n">
        <v>2</v>
      </c>
      <c r="K21" s="186" t="inlineStr">
        <is>
          <t>✅ คำตอบที่ถูกต้อง: ข้อ ข. ยา Isotretinoin ชนิดรับประทานจัดเป็นยาควบคุมพิเศษ ต้องสั่งจ่ายโดยแพทย์ผู้เชี่ยวชาญเฉพาะทางผิวหนังและไม่สามารถจำหน่ายในร้านยาได้
🎯 ทำไมข้อนี้ถึงถูก:
ตามกฎหมายและประกาศกระทรวงสาธารณสุขของไทย ยา Isotretinoin ชนิดรับประทานถูกควบคุมอย่างเข้มงวด อนุญาตให้สั่งจ่ายและส่งมอบได้เฉพาะในสถานพยาบาลหรือคลินิกเฉพาะทางผิวหนังโดยแพทย์ผู้เชี่ยวชาญเท่านั้น ร้านยาทั่วไปไม่สามารถซื้อ ขาย หรือจ่ายยานี้ได้ เภสัชกรชุมชนจึงต้องปฏิเสธการจ่ายยาและแนะนำให้ผู้ป่วยไปพบแพทย์เฉพาะทางผิวหนังเพื่อประเมินและตรวจทางห้องปฏิบัติการก่อนเริ่มยา
🔍 ข้ออื่นผิดเพราะอะไร:
• ข้อ ก. ร้านยาสามารถจ่ายยาได้ทันที: ผิดกฎหมายอย่างร้ายแรง ร้านยาไม่มีสิทธิ์ครอบครองและจำหน่ายยา Isotretinoin ชนิดรับประทาน
• ข้อ ค. ไม่ต้องตรวจตับหรือไขมัน: ผิดอย่างยิ่ง ก่อนเริ่มยาต้องตรวจ baseline LFTs, Lipid profile, และทดสอบการตั้งครรภ์ (Pregnancy test)
• ข้อ ง. ปากแห้งลอกให้หยุดยาทันที: อาการปากแห้ง (cheilitis) เป็นผลข้างเคียงที่คาดหมายได้จากการลดการหลั่งซีบัม แก้ไขได้ด้วยการทาลิปมันบำรุงริมฝีปาก ไม่ใช่ข้อบ่งชี้ในการหยุดยาทันที
• ข้อ จ. ตั้งครรภ์ได้ทันทีในวันถัดไป: ต้องคุมกำเนิดอย่างเข้มงวดต่อเนื่องอย่างน้อย 1 เดือนหลังหยุดยาเพื่อป้องกัน teratogenicity</t>
        </is>
      </c>
      <c r="L21" s="186" t="n"/>
      <c r="M21" s="186" t="inlineStr">
        <is>
          <t>3. Dermatologic</t>
        </is>
      </c>
      <c r="N21" s="186" t="inlineStr">
        <is>
          <t>3.3 Acne</t>
        </is>
      </c>
      <c r="O21" s="185" t="inlineStr">
        <is>
          <t>Clinic</t>
        </is>
      </c>
      <c r="P21" s="186" t="inlineStr">
        <is>
          <t>ข้อ 19 Pharma Plus เล่มม่วง (เฉลยข้อ ข)</t>
        </is>
      </c>
      <c r="Q21" s="185" t="inlineStr">
        <is>
          <t>แบบฝึกหัด</t>
        </is>
      </c>
      <c r="R21" s="185" t="inlineStr">
        <is>
          <t>เล่มม่วง</t>
        </is>
      </c>
      <c r="S21" s="185" t="inlineStr">
        <is>
          <t>CASE-DERM-ACNE-ISOTRET-SOMYING</t>
        </is>
      </c>
    </row>
    <row r="22" ht="24" customHeight="1" s="49">
      <c r="A22" s="187" t="n">
        <v>20</v>
      </c>
      <c r="B22" s="186" t="inlineStr">
        <is>
          <t>กรณีศึกษา: ผู้ป่วยหญิงวัยรุ่นอายุ 20 ปี มาพบเภสัชกรที่ร้านยาด้วยปัญหาสิวอักเสบระดับปานกลาง (Moderate papulopustular acne) มีทั้งสิวอุดตันหัวเปิด สิวอุดตันหัวปิด และสิวอักเสบตุ่มแดงตุ่มหนองกระจายทั่วใบหน้า โดยอาการมักกำเริบมากขึ้นช่วงก่อนมีประจำเดือน</t>
        </is>
      </c>
      <c r="C22" s="186" t="inlineStr">
        <is>
          <t>ข้อใดถูกต้องเกี่ยวกับสิว</t>
        </is>
      </c>
      <c r="D22" s="186" t="n"/>
      <c r="E22" s="186" t="inlineStr">
        <is>
          <t>สิวเป็นความผิดปกติของผิวหนังที่พบการอักเสบของรูขุมขนและต่อมไขมัน (Pilosebaceous unit)</t>
        </is>
      </c>
      <c r="F22" s="186" t="inlineStr">
        <is>
          <t>ภาวะที่ร่างกายมีฮอร์โมน estrogen สูงขึ้นจะทำให้การหลั่ง chemotactic factors สำหรับ PMN เพิ่มขึ้น</t>
        </is>
      </c>
      <c r="G22" s="186" t="inlineStr">
        <is>
          <t>P. acnes จะย่อยสลาย sebum ให้เป็น glycerol และ free fatty acid ซึ่ง glycerol จะระคายเคืองและทำให้เกิดการอักเสบของผิวหนัง</t>
        </is>
      </c>
      <c r="H22" s="186" t="inlineStr">
        <is>
          <t>ส่วนประกอบสำคัญในยาคุมกำเนิดที่กระตุ้นทำให้เกิดสิวคือ ฮอร์โมน progesterone</t>
        </is>
      </c>
      <c r="I22" s="188" t="inlineStr">
        <is>
          <t>กรณีที่ follicular canal มีการขยายตัว จะเป็นสิวชนิด open comedone ซึ่งมักมีการอักเสbร่วมด้วย</t>
        </is>
      </c>
      <c r="J22" s="185" t="n">
        <v>1</v>
      </c>
      <c r="K22" s="186" t="inlineStr">
        <is>
          <t>✅ คำตอบที่ถูกต้อง: ข้อ ก. สิวเป็นความผิดปกติของผิวหนังที่พบการอักเสบของรูขุมขน และต่อมเหงื่อ
🎯 ทำไมข้อนี้ถึงถูก:
สิวเป็นความผิดปกติของผิวหนังที่พบการอักเสบของรูขุมขน และต่อมเหงื่อ สิวเกิดจากการอักเสบของรูขุมขนและต่อมไขมัน (sebaceous gland) ไม่ใช่ต่อมเหงื่อ โดย Propionibacterium acnes จะย่อย sebum ได้ free fatty acid ที่ก่อการระคายเคืองและอักเสบ ฮอร์โมนแอนโดรเจน (testosterone/progesterone บางชนิดที่มีฤทธิ์ androgenic) กระตุ้นการสร้างไขมัน Open comedone คือสิวหัวดำซึ่งรูขุมขนกว้างแต่ไม่อักเสบเด่นชัด
🔍 ข้ออื่นผิดเพราะอะไร:
• ข้อ ข. (ภาวะที่ร่างกายมีฮอร์โมน estrogen สูงขึ้นจะทำให้การหลั่ง chemotactic factors สำหรับ PMN เพิ่มขึ้น): ฮอร์โมนเอสโตรเจนมีฤทธิ์ตรงกันข้ามโดยช่วยยับยั้งการสร้าง Sebum และลดขนาดของต่อมไขมัน ไม่ได้เป็นตัวกระตุ้นการหลั่ง Chemotactic factors สำหรับเม็ดเลือดขาว
• ข้อ ค. (P. acnes จะย่อยสลาย sebum ให้เป็น glycerol และ free fatty acid ซึ่ง glycerol จะระคายเคืองและทำให้เกิดการอักเสบของผิวหนัง): การย่อยสลาย Sebum ของ C. acnes จะทำให้เกิด Free fatty acids ซึ่งเป็นสารที่ก่อให้เกิดการระคายเคืองและกระตุ้นการอักเสบ ส่วนกลีเซอรอลเป็นสารให้ความชุ่มชื้นตามธรรมชาติ
• ข้อ ง. (ส่วนประกอบสำคัญในยาคุมกำเนิดที่กระตุ้นทำให้เกิดสิวคือ ฮอร์โมน progesterone): ฮอร์โมนในยาคุมกำเนิดที่มีแนวโน้มกระตุ้นการเกิดสิวคือยากลุ่ม Progestins รุ่นเก่าที่มีฤทธิ์ Androgenic สูง เช่น Levonorgestrel ไม่ใช่ตัวฮอร์โมนโปรเจสเตอโรนทุกชนิด
• ข้อ จ. (กรณีที่ follicular canal มีการขยายตัว จะเป็นสิวชนิด open comedone ซึ่งมักมีการอักเสbร่วมด้วย): Open comedone หรือสิวหัวดำมีรูขุมขนเปิดออกและมีสารเคราตินสัมผัสอากาศจนเปลี่ยนเป็นสีดำ โดยทั่วไปมักเป็นสิวชนิดไม่อักเสบ เว้นแต่จะมีการติดเชื้อแทรกซ้อน</t>
        </is>
      </c>
      <c r="L22" s="186" t="n"/>
      <c r="M22" s="186" t="inlineStr">
        <is>
          <t>3. Dermatologic</t>
        </is>
      </c>
      <c r="N22" s="186" t="inlineStr">
        <is>
          <t>3.3 Acne</t>
        </is>
      </c>
      <c r="O22" s="185" t="inlineStr">
        <is>
          <t>Clinic</t>
        </is>
      </c>
      <c r="P22" s="186" t="inlineStr">
        <is>
          <t>ข้อ 20 Pharma Plus เล่มม่วง (เฉลยข้อ ก)</t>
        </is>
      </c>
      <c r="Q22" s="185" t="inlineStr">
        <is>
          <t>แบบฝึกหัด</t>
        </is>
      </c>
      <c r="R22" s="185" t="inlineStr">
        <is>
          <t>เล่มม่วง</t>
        </is>
      </c>
      <c r="S22" s="185" t="inlineStr">
        <is>
          <t>CASE-DERM-ACNE-MODERATE-20YO</t>
        </is>
      </c>
    </row>
    <row r="23" ht="24" customHeight="1" s="49">
      <c r="A23" s="187" t="n">
        <v>21</v>
      </c>
      <c r="B23" s="186" t="inlineStr">
        <is>
          <t>กรณีศึกษา: ผู้ป่วยหญิงวัยรุ่นอายุ 20 ปี มาพบเภสัชกรที่ร้านยาด้วยปัญหาสิวอักเสบระดับปานกลาง (Moderate papulopustular acne) มีทั้งสิวอุดตันหัวเปิด สิวอุดตันหัวปิด และสิวอักเสบตุ่มแดงตุ่มหนองกระจายทั่วใบหน้า โดยอาการมักกำเริบมากขึ้นช่วงก่อนมีประจำเดือน</t>
        </is>
      </c>
      <c r="C23" s="186" t="inlineStr">
        <is>
          <t>ผู้ป่วยรายนี้ มีปัจจัยเสี่ยงใดที่สำคัญที่สุดที่ทำให้เกิดสิว</t>
        </is>
      </c>
      <c r="D23" s="186" t="n"/>
      <c r="E23" s="186" t="inlineStr">
        <is>
          <t>การรับประทานยาฆ่าเชื้อ</t>
        </is>
      </c>
      <c r="F23" s="186" t="inlineStr">
        <is>
          <t>การอดนอน</t>
        </is>
      </c>
      <c r="G23" s="186" t="inlineStr">
        <is>
          <t>การดื่มน้ำอัดลม</t>
        </is>
      </c>
      <c r="H23" s="186" t="inlineStr">
        <is>
          <t>มีฮอร์โมน androgen</t>
        </is>
      </c>
      <c r="I23" s="188" t="inlineStr">
        <is>
          <t>การที่ประจำเดือนมาไม่สม่ำเสมอ</t>
        </is>
      </c>
      <c r="J23" s="185" t="n">
        <v>4</v>
      </c>
      <c r="K23" s="186" t="inlineStr">
        <is>
          <t>✅ คำตอบที่ถูกต้อง: ข้อ ง. มีฮอร์โมน androgen
🎯 ทำไมข้อนี้ถึงถูก:
มีฮอร์โมน androgen: ปัจจัยหลักสำคัญที่สุดในการเกิดสิวคือฮอร์โมนแอนโดรเจน (Androgen) ที่กระตุ้นต่อมไขมันให้ผลิต sebum มากขึ้น ร่วมกับภาวะผิวหน้ามันและรูขุมขนอุดตัน ซึ่งสัมพันธ์กับประวัติประจำเดือนมาไม่ปกติและขนดก
🔍 ข้ออื่นผิดเพราะอะไร:
• ข้อ ก. (การรับประทานยาฆ่าเชื้อ): การรับประทานยาฆ่าเชื้อเป็นการรักษาที่ปลายเหตุเพื่อลดเชื้อแบคทีเรีย ไม่ใช่สาเหตุทางพยาธิสรีรวิทยาต้นกำเนิดที่กระตุ้นการสร้างสิวของผู้ป่วยรายนี้
• ข้อ ข. (การอดนอน): การอดนอนเป็นเพียงปัจจัยกระตุ้นเสริมผ่านความเครียดและฮอร์โมน Cortisol แต่ไม่ใช่พยาธิกำเนิดหลักที่ทำให้เกิดผิวมัน ขนดก และประจำเดือนผิดปกติ
• ข้อ ค. (การดื่มน้ำอัดลม): การดื่มน้ำอัดลมที่มีน้ำตาลสูงเป็นปัจจัยเสริมผ่านกลไก High glycemic index ที่เพิ่ม Insulin และ IGF-1 แต่ไม่ใช่ปัจจัยทางกายวิภาคและต่อมไร้ท่อขั้นปฐมภูมิ
• ข้อ จ. (การที่ประจำเดือนมาไม่สม่ำเสมอ): ประจำเดือนมาไม่สม่ำเสมอเป็นอาการแสดงทางคลินิกที่สะท้อนถึงภาวะฮอร์โมนเพศผิดปกติ ไม่ใช่สาเหตุโดยตรงที่ไปออกฤทธิ์กระตุ้นต่อมไขมันที่ผิวหนัง</t>
        </is>
      </c>
      <c r="L23" s="186" t="n"/>
      <c r="M23" s="186" t="inlineStr">
        <is>
          <t>3. Dermatologic</t>
        </is>
      </c>
      <c r="N23" s="186" t="inlineStr">
        <is>
          <t>3.3 Acne</t>
        </is>
      </c>
      <c r="O23" s="185" t="inlineStr">
        <is>
          <t>Clinic</t>
        </is>
      </c>
      <c r="P23" s="186" t="inlineStr">
        <is>
          <t>ข้อ 21 Pharma Plus เล่มม่วง (เฉลยข้อ ง)</t>
        </is>
      </c>
      <c r="Q23" s="185" t="inlineStr">
        <is>
          <t>แบบฝึกหัด</t>
        </is>
      </c>
      <c r="R23" s="185" t="inlineStr">
        <is>
          <t>เล่มม่วง</t>
        </is>
      </c>
      <c r="S23" s="185" t="inlineStr">
        <is>
          <t>CASE-DERM-ACNE-MODERATE-20YO</t>
        </is>
      </c>
    </row>
    <row r="24" ht="24" customHeight="1" s="49">
      <c r="A24" s="187" t="n">
        <v>22</v>
      </c>
      <c r="B24" s="186" t="inlineStr">
        <is>
          <t>กรณีศึกษา: ผู้ป่วยหญิงวัยรุ่นอายุ 20 ปี มาพบเภสัชกรที่ร้านยาด้วยปัญหาสิวอักเสบระดับปานกลาง (Moderate papulopustular acne) มีทั้งสิวอุดตันหัวเปิด สิวอุดตันหัวปิด และสิวอักเสบตุ่มแดงตุ่มหนองกระจายทั่วใบหน้า โดยอาการมักกำเริบมากขึ้นช่วงก่อนมีประจำเดือน</t>
        </is>
      </c>
      <c r="C24" s="186" t="inlineStr">
        <is>
          <t>ข้อใดถูกต้องเกี่ยวกับการรักษาสิว</t>
        </is>
      </c>
      <c r="D24" s="186" t="n"/>
      <c r="E24" s="186" t="inlineStr">
        <is>
          <t>เป้าหมายของการรักษาคือเพื่อรักษาสิวและป้องกันการเกิดสิวขึ้นเพิ่ม</t>
        </is>
      </c>
      <c r="F24" s="186" t="inlineStr">
        <is>
          <t>หลักการรักษาคือ การกำจัดความมันบนใบหน้าให้หมดไปโดยสิ้นเชิง</t>
        </is>
      </c>
      <c r="G24" s="186" t="inlineStr">
        <is>
          <t>ผู้ป่วยทุกรายที่เป็นสิวควรได้รับยาต้านจุลชีพชนิดรับประทาน</t>
        </is>
      </c>
      <c r="H24" s="186" t="inlineStr">
        <is>
          <t>การใช้ยาเฉพาะที่ต้องให้เพียงชนิดใดชนิดหนึ่งเพียงอย่างเดียว</t>
        </is>
      </c>
      <c r="I24" s="188" t="inlineStr">
        <is>
          <t>ผู้ป่วยหญิงที่เป็นสิวทุกรายควรได้รับยาที่มีฤทธิ์ต้านฮอร์โมนโครโดเจน</t>
        </is>
      </c>
      <c r="J24" s="185" t="n">
        <v>1</v>
      </c>
      <c r="K24" s="186" t="inlineStr">
        <is>
          <t>✅ คำตอบที่ถูกต้อง: ข้อ ก. เป้าหมายของการรักษาคือเพื่อรักษาสิวและป้องกันการเกิดสิวขึ้นเพิ่ม
🎯 ทำไมข้อนี้ถึงถูก:
เป้าหมายของการรักษาคือเพื่อรักษาสิวและป้องกันการเกิดสิวขึ้นเพิ่ม: เป้าหมายหลักของการรักษาสิวคือการรักษา lesions ที่มีอยู่และป้องกันการเกิดรอยโรคใหม่ การใช้ยารักษาสิวมักใช้ยาทาหลายตัวร่วมกัน (Combination therapy) เพื่อออกฤทธิ์หลายกลไก และไม่จำเป็นต้องให้ยาปฏิชีวนะชนิดกินในผู้ป่วยสิวทุกราย
🔍 ข้ออื่นผิดเพราะอะไร:
• ข้อ ข. (หลักการรักษาคือ การกำจัดความมันบนใบหน้าให้หมดไปโดยสิ้นเชิง): การกำจัดความมันจนหมดสิ้นจะทำลายเกราะปกป้องผิว (Skin barrier) ส่งผลให้ผิวแห้ง ระคายเคือง และกระตุ้นการหลั่ง Sebum ชดเชยมากขึ้น
• ข้อ ค. (ผู้ป่วยทุกรายที่เป็นสิวควรได้รับยาต้านจุลชีพชนิดรับประทาน): ยาปฏิชีวนะชนิดรับประทานสงวนไว้สำหรับสิวอักเสบระดับปานกลางถึงรุนแรงเท่านั้น การให้ในผู้ป่วยทุกรายจะทำให้เกิดปัญหาเชื้อดื้อยาโดยไม่จำเป็น
• ข้อ ง. (การใช้ยาเฉพาะที่ต้องให้เพียงชนิดใดชนิดหนึ่งเพียงอย่างเดียว): แนวทางการรักษาสิวมักแนะนำให้ใช้ยาทาผสมผสานที่มีกลไกเสริมกัน เช่น Topical retinoid ร่วมกับ Benzoyl peroxide เพื่อผลการรักษาที่ดีกว่าการใช้ยาเดี่ยว
• ข้อ จ. (ผู้ป่วยหญิงที่เป็นสิวทุกรายควรได้รับยาที่มีฤทธิ์ต้านฮอร์โมนโครโดเจน): การรักษาด้วยยาต้านฮอร์โมนแอนโดรเจนสงวนไว้เฉพาะสตรีที่มีหลักฐานของ Hyperandrogenism หรือไม่ตอบสนองต่อการรักษามาตรฐาน ไม่ได้ให้ในผู้ป่วยหญิงทุกราย</t>
        </is>
      </c>
      <c r="L24" s="186" t="n"/>
      <c r="M24" s="186" t="inlineStr">
        <is>
          <t>3. Dermatologic</t>
        </is>
      </c>
      <c r="N24" s="186" t="inlineStr">
        <is>
          <t>3.3 Acne</t>
        </is>
      </c>
      <c r="O24" s="185" t="inlineStr">
        <is>
          <t>Clinic</t>
        </is>
      </c>
      <c r="P24" s="186" t="inlineStr">
        <is>
          <t>ข้อ 22 Pharma Plus เล่มม่วง (เฉลยข้อ ก)</t>
        </is>
      </c>
      <c r="Q24" s="185" t="inlineStr">
        <is>
          <t>แบบฝึกหัด</t>
        </is>
      </c>
      <c r="R24" s="185" t="inlineStr">
        <is>
          <t>เล่มม่วง</t>
        </is>
      </c>
      <c r="S24" s="185" t="inlineStr">
        <is>
          <t>CASE-DERM-ACNE-MODERATE-20YO</t>
        </is>
      </c>
    </row>
    <row r="25" ht="24" customHeight="1" s="49">
      <c r="A25" s="187" t="n">
        <v>23</v>
      </c>
      <c r="B25" s="186" t="inlineStr">
        <is>
          <t>กรณีศึกษา: ผู้ป่วยหญิงวัยรุ่นอายุ 20 ปี มาพบเภสัชกรที่ร้านยาด้วยปัญหาสิวอักเสบระดับปานกลาง (Moderate papulopustular acne) มีทั้งสิวอุดตันหัวเปิด สิวอุดตันหัวปิด และสิวอักเสบตุ่มแดงตุ่มหนองกระจายทั่วใบหน้า โดยอาการมักกำเริบมากขึ้นช่วงก่อนมีประจำเดือน</t>
        </is>
      </c>
      <c r="C25" s="186" t="inlineStr">
        <is>
          <t>การรักษาเริ่มต้นที่เหมาะสมและมีประสิทธิภาพสูงสุดสำหรับผู้ป่วยรายนี้คือข้อใด</t>
        </is>
      </c>
      <c r="D25" s="186" t="n"/>
      <c r="E25" s="186" t="inlineStr">
        <is>
          <t>Topical Retinoid (เช่น Adapalene) ร่วมกับ Benzoyl peroxide และ Oral antibiotic (Doxycycline)</t>
        </is>
      </c>
      <c r="F25" s="186" t="inlineStr">
        <is>
          <t>Oral Isotretinoin ในขนาดสูงทันทีเป็นเวลา 1 เดือน</t>
        </is>
      </c>
      <c r="G25" s="186" t="inlineStr">
        <is>
          <t>ยาทา Hydrocortisone 1% cream วันละ 2 ครั้งเพื่อลดการอักเสบของสิว</t>
        </is>
      </c>
      <c r="H25" s="186" t="inlineStr">
        <is>
          <t>รับประทานยา Clindamycin เพียงตัวเดียวต่อเนื่อง 6 เดือน</t>
        </is>
      </c>
      <c r="I25" s="188" t="inlineStr">
        <is>
          <t>ล้างหน้าด้วยน้ำอุ่นจัดและขัดถูผิวหน้าแรงๆ วันละ 4-5 ครั้ง</t>
        </is>
      </c>
      <c r="J25" s="185" t="n">
        <v>1</v>
      </c>
      <c r="K25" s="186" t="inlineStr">
        <is>
          <t>✅ คำตอบที่ถูกต้อง: ข้อ ก. Topical Retinoid (เช่น Adapalene) ร่วมกับ Benzoyl peroxide และ Oral antibiotic (Doxycycline)
🎯 ทำไมข้อนี้ถึงถูก:
ตามแนวทางเวชปฏิบัติการรักษาสิว (AAD Guidelines &amp; Thai Acne CPG): ผู้ป่วยที่เป็นสิวอักเสบระดับปานกลาง (Moderate papulopustular acne) การรักษามาตรฐานลำดับแรกคือการใช้ยาทาผสมผสาน (Topical combination: Topical Retinoid + Benzoyl peroxide หรือ Topical antibiotic) ร่วมกับการให้ยาปฏิชีวนะชนิดรับประทาน (Oral antibiotic เช่น Doxycycline 100 mg/day) ในระยะสั้น 8-12 สัปดาห์ เพื่อควบคุมการอักเสบอย่างรวดเร็วและป้องกันการดื้อยาของ C. acnes
🔍 ข้ออื่นผิดเพราะอะไร:
• ข้อ ข. Oral Isotretinoin ขนาดสูง: สงวนไว้สำหรับ Severe nodulocystic acne หรือสิวที่ไม่ตอบสนองต่อการรักษามาตรฐานหลังจากประเมินซ้ำ
• ข้อ ค. Hydrocortisone cream: ยาทาสเตียรอยด์ห้ามนำมารักษาสิว เพราะจะทำให้เกิดสิวสเตียรอยด์ (Steroid acne) และผิวหน้าบาง
• ข้อ ง. Oral Clindamycin ตัวเดียวต่อเนื่อง 6 เดือน: ห้ามใช้ยาปฏิชีวนะชนิดเดียว (Monotherapy) เพื่อป้องกันเชื้อดื้อยา และไม่ควรใช้ยานานเกิน 3-4 เดือน
• ข้อ จ. ล้างหน้าด้วยน้ำอุ่นจัดและขัดถูแรงๆ: ทำให้ผิวระคายเคือง Barrier ผิวถูกทำลาย และกระตุ้นให้สิวอักเสบเห่อมากขึ้น</t>
        </is>
      </c>
      <c r="L25" s="186" t="n"/>
      <c r="M25" s="186" t="inlineStr">
        <is>
          <t>3. Dermatologic</t>
        </is>
      </c>
      <c r="N25" s="186" t="inlineStr">
        <is>
          <t>3.3 Acne</t>
        </is>
      </c>
      <c r="O25" s="185" t="inlineStr">
        <is>
          <t>Clinic</t>
        </is>
      </c>
      <c r="P25" s="186" t="inlineStr">
        <is>
          <t>ข้อ 23 Pharma Plus เล่มม่วง (เฉลยข้อ ก ข)</t>
        </is>
      </c>
      <c r="Q25" s="185" t="inlineStr">
        <is>
          <t>แบบฝึกหัด</t>
        </is>
      </c>
      <c r="R25" s="185" t="inlineStr">
        <is>
          <t>เล่มม่วง</t>
        </is>
      </c>
      <c r="S25" s="185" t="inlineStr">
        <is>
          <t>CASE-DERM-ACNE-MODERATE-20YO</t>
        </is>
      </c>
    </row>
    <row r="26" ht="24" customHeight="1" s="49">
      <c r="A26" s="187" t="n">
        <v>24</v>
      </c>
      <c r="B26" s="186" t="inlineStr">
        <is>
          <t>กรณีศึกษา: ผู้ป่วยหญิงวัยรุ่นอายุ 20 ปี มาพบเภสัชกรที่ร้านยาด้วยปัญหาสิวอักเสบระดับปานกลาง (Moderate papulopustular acne) มีทั้งสิวอุดตันหัวเปิด สิวอุดตันหัวปิด และสิวอักเสบตุ่มแดงตุ่มหนองกระจายทั่วใบหน้า โดยอาการมักกำเริบมากขึ้นช่วงก่อนมีประจำเดือน</t>
        </is>
      </c>
      <c r="C26" s="186" t="inlineStr">
        <is>
          <t>ข้อใดไม่ถูกต้องเกี่ยวกับรักษาสิว</t>
        </is>
      </c>
      <c r="D26" s="186" t="n"/>
      <c r="E26" s="186" t="inlineStr">
        <is>
          <t>Benzoyl peroxide เป็นยาที่มี antibacterial effect เป็นหลัก ฤทธิ์รองลงมาเป็น comedolytic และ exfoliative effect</t>
        </is>
      </c>
      <c r="F26" s="186" t="inlineStr">
        <is>
          <t>Isotretinoin และ tretinoin เป็นอนุพันธ์ของ retinoid ที่มี comedolytic effect</t>
        </is>
      </c>
      <c r="G26" s="186" t="inlineStr">
        <is>
          <t>Systemic antibacterial ที่ได้ผลดีในการรักษาสิวอักเสบคือ tetracycline, erythromycin และ clindamycin</t>
        </is>
      </c>
      <c r="H26" s="186" t="inlineStr">
        <is>
          <t>การใช้ benzoyl peroxide ร่วมกับ tretinoin จะช่วยเสริมฤทธิ์กันได้ดี</t>
        </is>
      </c>
      <c r="I26" s="188" t="inlineStr">
        <is>
          <t>Cyproterone acetate เป็น progesterone ที่มี anti-androgenic effect เนื่องจากไปแย่งจับตัวรับของ dihydrotestosterone</t>
        </is>
      </c>
      <c r="J26" s="185" t="n">
        <v>4</v>
      </c>
      <c r="K26" s="186" t="inlineStr">
        <is>
          <t>✅ คำตอบที่ถูกต้อง: ข้อ ง. การใช้ benzoyl peroxide ร่วมกับ tretinoin จะช่วยเสริมฤทธิ์กัน แต่การใช้ร่วมกับ topical antibacterial จะเกิดการต้านฤทธิ์กัน
🎯 ทำไมข้อนี้ถึงถูก:
การใช้ benzoyl peroxide ร่วมกับ tretinoin จะช่วยเสริมฤทธิ์กัน แต่การใช้ร่วมกับ topical antibacterial จะเกิดการต้านฤทธิ์กัน Benzoyl peroxide มีฤทธิ์ oxidising agent ฆ่าเชื้อ P. acnes และละลายหัวสิว การใช้ Benzoyl peroxide ร่วมกับ topical erythromycin/clindamycin เป็นสูตรผสมที่นิยมและเสริมฤทธิ์กันเพื่อป้องกันการดื้อยา ไม่ได้เกิดการต้านฤทธิ์กัน
🔍 ข้ออื่นผิดเพราะอะไร:
• ข้อ ก. (Benzoyl peroxide เป็นยาที่มี antibacterial effect เป็นหลัก ฤทธิ์รองลงมาเป็น comedolytic และ exfoliative effect): Benzoyl peroxide มีกลไกหลักเป็น Bactericidal ผ่านปฏิกิริยาออกซิเดชัน และมีผลพลอยได้ในการช่วยผลัดเซลล์ผิวและละลายสิ่งอุดตัน
• ข้อ ข. (Isotretinoin และ tretinoin เป็นอนุพันธ์ของ retinoid ที่มี comedolytic effect, antiinflammation และ exfoliate effect เป็นหลัก โดยไม่มี antibacterial effect): Isotretinoin และ Tretinoin ออกฤทธิ์จับกับ Retinoic acid receptors ปรับการแบ่งตัวของเซลล์เยื่อบุผิว ลดการอุดตัน และลดการอักเสบโดยไม่มีฤทธิ์ต้านจุลชีพโดยตรง
• ข้อ ค. (Systemic antibacterial ที่ได้ผลดีในการรักษาสิวอักเสบคือ tetracycline, erythromycin และ clindamycin): ยาปฏิชีวนะกลุ่ม Tetracyclines, Macrolides และ Clindamycin เป็นยากลุ่มหลักที่ใช้ควบคุมการอักเสบและลดเชื้อแบคทีเรียในการรักษาสิว
• ข้อ จ. (Cyproterone acetate เป็น progesterone ที่มี anti-androgenic effect เนื่องจากไปแย่งจับตัวรับของ dihydrotestosterone): Cyproterone acetate เป็นสารกลุ่ม Progestin ที่มีฤทธิ์ต้านแอนโดรเจนโดยการแย่งจับกับ Androgen receptor จึงช่วยลดการผลิต Sebum ได้อย่างมีประสิทธิภาพ</t>
        </is>
      </c>
      <c r="L26" s="186" t="n"/>
      <c r="M26" s="186" t="inlineStr">
        <is>
          <t>3. Dermatologic</t>
        </is>
      </c>
      <c r="N26" s="186" t="inlineStr">
        <is>
          <t>3.3 Acne</t>
        </is>
      </c>
      <c r="O26" s="185" t="inlineStr">
        <is>
          <t>Clinic</t>
        </is>
      </c>
      <c r="P26" s="186" t="inlineStr">
        <is>
          <t>ข้อ 24 Pharma Plus เล่มม่วง (เฉลยข้อ ง)</t>
        </is>
      </c>
      <c r="Q26" s="185" t="inlineStr">
        <is>
          <t>แบบฝึกหัด</t>
        </is>
      </c>
      <c r="R26" s="185" t="inlineStr">
        <is>
          <t>เล่มม่วง</t>
        </is>
      </c>
      <c r="S26" s="185" t="inlineStr">
        <is>
          <t>CASE-DERM-ACNE-MODERATE-20YO</t>
        </is>
      </c>
    </row>
    <row r="27" ht="24" customHeight="1" s="49">
      <c r="A27" s="187" t="n">
        <v>25</v>
      </c>
      <c r="B27" s="186" t="inlineStr">
        <is>
          <t>กรณีศึกษา: ผู้ป่วยหญิงวัยรุ่นอายุ 20 ปี มาพบเภสัชกรที่ร้านยาด้วยปัญหาสิวอักเสบระดับปานกลาง (Moderate papulopustular acne) มีทั้งสิวอุดตันหัวเปิด สิวอุดตันหัวปิด และสิวอักเสบตุ่มแดงตุ่มหนองกระจายทั่วใบหน้า โดยอาการมักกำเริบมากขึ้นช่วงก่อนมีประจำเดือน</t>
        </is>
      </c>
      <c r="C27" s="186" t="inlineStr">
        <is>
          <t>คำแนะนำในการรักษาสิวที่ไม่เหมาะสมคือ</t>
        </is>
      </c>
      <c r="D27" s="186" t="n"/>
      <c r="E27" s="186" t="inlineStr">
        <is>
          <t>การทา benzoyl peroxide ในขณะที่ยังล้างหน้าไม่แห้งสนิทจะช่วยเพิ่มการระคายเคือง</t>
        </is>
      </c>
      <c r="F27" s="186" t="inlineStr">
        <is>
          <t>ควรทา antibacterial agent หลังล้างหน้าเพื่อให้สามารถดูดซึมเข้าสู่ผิวหนังได้ดี</t>
        </is>
      </c>
      <c r="G27" s="186" t="inlineStr">
        <is>
          <t>ควรทา tretinoin ในขณะผิวแห้ง โดยกรณีที่ผู้ป่วยมีผิวมัน ควรเลือกใช้ผลิตภัณฑ์ที่เป็นครีม</t>
        </is>
      </c>
      <c r="H27" s="186" t="inlineStr">
        <is>
          <t>ไม่ควรให้สตรีมีครรภ์รับประทานยา isotretinoin เนื่องจากอาจมีผลเสียต่อทารกในครรภ์</t>
        </is>
      </c>
      <c r="I27" s="188" t="inlineStr">
        <is>
          <t>ผู้ป่วยที่ทายา adapalene ควรหลีกเลี่ยงแสงแดด และไม่ควรใช้ยานี้ในสตรีมีครรภ์หรือให้นมบุตร</t>
        </is>
      </c>
      <c r="J27" s="185" t="n">
        <v>3</v>
      </c>
      <c r="K27" s="186" t="inlineStr">
        <is>
          <t>✅ คำตอบที่ถูกต้อง: ข้อ ค. ควรทา tretinoin ในขณะผิวแห้ง โดยกรณีที่ผู้ป่วยมีผิวมัน ควรเลือกใช้ผลิตภัณฑ์ที่เป็นครีม
🎯 ทำไมข้อนี้ถึงถูก:
ข้อ ค. (ควรทา tretinoin ในขณะผิวแห้ง โดยกรณีที่ผู้ป่วยมีผิวมัน ควรเลือกใช้ผลิตภัณฑ์ที่เป็นครีม) เป็นคำตอบที่ถูกต้องและสอดคล้องกับหลักวิชาการและแนวทางเวชปฏิบัติในการรักษา
🔍 ข้ออื่นผิดเพราะอะไร:
• ข้อ ก. (ควรทา benzoyl peroxide ในขณะที่ผิวแห้งหรือหลังล้างหน้าเกินครึ่งชั่วโมง โดยทาทิ้งไว้นานประมาณ 15 นาทีแล้วล้างออก เพื่อลดการระคายเคือง): การทา Benzoyl peroxide หลังล้างหน้าให้ผิวแห้งสนิทและทาทิ้งไว้ช่วงเวลาสั้นๆ ก่อนล้างออก (Short-contact therapy) เป็นวิธีมาตรฐานในการลดการระคายเคืองผิว
• ข้อ ค. (ควรทา tretinoin ในขณะผิวแห้ง โดยกรณีที่ผู้ป่วยมีผิวมัน ควรเลือกใช้ผลิตภัณฑ์ที่เป็นครีม): ผู้ป่วยที่มีผิวมันควรเลือกใช้ผลิตภัณฑ์รูปแบบเจลหรือโลชั่น ส่วนรูปแบบครีมมักมีส่วนประกอบของน้ำมันที่อาจเพิ่มการอุดตันในรูขุมขน
• ข้อ ง. (ไม่ควรให้สตรีมีครรภ์รับประทานยา isotretinoin เนื่องจากอาจมีผลเสียต่อทารกในครรภ์): Isotretinoin เป็นสารก่อทารกวิรูปขั้นรุนแรง (Teratogen) จึงห้ามใช้เด็ดขาดในสตรีมีครรภ์เนื่องจากทำให้ทารกพิการแต่กำเนิด
• ข้อ จ. (ผู้ป่วยที่ทายา adapalene ควรหลีกเลี่ยงแสงแดด และไม่ควรใช้ยานี้ในสตรีมีครรภ์หรือให้นมบุตร): Adapalene เป็นยากลุ่ม Retinoid ที่ทำให้ผิวไวต่อแสงแดด และมีข้อห้ามใช้ในสตรีมีครรภ์เนื่องจากความเสี่ยงทางทฤษฎีต่อทารกในครรภ์</t>
        </is>
      </c>
      <c r="L27" s="186" t="n"/>
      <c r="M27" s="186" t="inlineStr">
        <is>
          <t>3. Dermatologic</t>
        </is>
      </c>
      <c r="N27" s="186" t="inlineStr">
        <is>
          <t>3.3 Acne</t>
        </is>
      </c>
      <c r="O27" s="185" t="inlineStr">
        <is>
          <t>Clinic</t>
        </is>
      </c>
      <c r="P27" s="186" t="inlineStr">
        <is>
          <t>ข้อ 25 Pharma Plus เล่มม่วง (เฉลยข้อ ข)</t>
        </is>
      </c>
      <c r="Q27" s="185" t="inlineStr">
        <is>
          <t>แบบฝึกหัด</t>
        </is>
      </c>
      <c r="R27" s="185" t="inlineStr">
        <is>
          <t>เล่มม่วง</t>
        </is>
      </c>
      <c r="S27" s="185" t="inlineStr">
        <is>
          <t>CASE-DERM-ACNE-MODERATE-20YO</t>
        </is>
      </c>
    </row>
    <row r="28" ht="24" customHeight="1" s="49">
      <c r="A28" s="187" t="n">
        <v>26</v>
      </c>
      <c r="B28" s="186" t="inlineStr">
        <is>
          <t>กรณีศึกษา: ผู้ป่วยหญิงอายุ 22 ปี เป็นสิวอักเสบเรื้อรังระดับปานกลาง มาขอคำปรึกษาเภสัชกรเรื่องการปรับเปลี่ยนพฤติกรรม อาหารที่ควรหลีกเลี่ยง และต้องการเริ่มใช้ยาคุมกำเนิดชนิดเม็ดเพื่อคุมกำเนิดร่วมกับช่วยรักษาสิว</t>
        </is>
      </c>
      <c r="C28" s="186" t="inlineStr">
        <is>
          <t>ท่านจะแนะนำผลิตภัณฑ์ที่ใช้ทาหน้าที่มีส่วนผสมจากสมุนไพรในข้อใดเพื่อใช้ร่วมกับยารักษาสิวเพื่อป้องกันไม่ให้เกิดแผลเป็น</t>
        </is>
      </c>
      <c r="D28" s="186" t="n"/>
      <c r="E28" s="186" t="inlineStr">
        <is>
          <t>บัวบก</t>
        </is>
      </c>
      <c r="F28" s="186" t="inlineStr">
        <is>
          <t>ขมิ้นชัน</t>
        </is>
      </c>
      <c r="G28" s="186" t="inlineStr">
        <is>
          <t>ว่านหางจระเข้</t>
        </is>
      </c>
      <c r="H28" s="186" t="inlineStr">
        <is>
          <t>หม่อน</t>
        </is>
      </c>
      <c r="I28" s="188" t="inlineStr">
        <is>
          <t>แตงกวา</t>
        </is>
      </c>
      <c r="J28" s="185" t="n">
        <v>1</v>
      </c>
      <c r="K28" s="186" t="inlineStr">
        <is>
          <t>✅ คำตอบที่ถูกต้อง: ข้อ ก. บัวบก
🎯 ทำไมข้อนี้ถึงถูก:
บัวบก: สารสกัดจากใบบัวบก (Centella asiatica) มีสาร Asiaticoside, Madecassoside และ Asiatic acid ซึ่งมีฤทธิ์กระตุ้นการสร้างคอลลาเจน เร่งการหายของแผล และลดโอกาสการเกิดแผลเป็นนูน (hypertrophic scar) หรือรอยแผลเป็นจากสิวได้ดี
🔍 ข้ออื่นผิดเพราะอะไร:
• ข้อ ข. (ขมิ้นชัน): ขมิ้นชัน มีสารสำคัญ Curcumin ที่โดดเด่นด้านการต้านการอักเสบและต้านเชื้อแบคทีเรีย แต่ไม่มีฤทธิ์หลักในการกระตุ้นการสร้างคอลลาเจนสมานรอยแผลเป็นเหมือนบัวบก
• ข้อ ค. (ว่านหางจระเข้): ว่านหางจระเข้ มีฤทธิ์ให้ความชุ่มชื้นและลดอาการแสบไหม้จากความร้อนหรือแสงแดด แต่ประสิทธิภาพในการจัดเรียงเนื้อเยื่อแผลเป็นจำเพาะน้อยกว่าบัวบก
• ข้อ ง. (หม่อน): หม่อน มีสารสำคัญคือ Deoxynojirimycin และ Mulberroside F ที่นิยมใช้เป็นสาร Whitening ลดการสร้างเม็ดสีผิว ไม่ใช่สารหลักในการสมานเนื้อเยื่อแผลเป็น
• ข้อ จ. (แตงกวา): แตงกวา มีคุณสมบัติเด่นในการให้ความชุ่มชื้น ปลอบประโลมผิว และลดอาการบวมน้ำ แต่ไม่มีคุณสมบัติในการกระตุ้นการสร้างเนื้อเยื่อเพื่อลดรอยแผลเป็น</t>
        </is>
      </c>
      <c r="L28" s="186" t="n"/>
      <c r="M28" s="186" t="inlineStr">
        <is>
          <t>3. Dermatologic</t>
        </is>
      </c>
      <c r="N28" s="186" t="inlineStr">
        <is>
          <t>3.3 Acne</t>
        </is>
      </c>
      <c r="O28" s="185" t="inlineStr">
        <is>
          <t>Clinic</t>
        </is>
      </c>
      <c r="P28" s="186" t="inlineStr">
        <is>
          <t>ข้อ 26 Pharma Plus เล่มม่วง (เฉลยข้อ ก)</t>
        </is>
      </c>
      <c r="Q28" s="185" t="inlineStr">
        <is>
          <t>แบบฝึกหัด</t>
        </is>
      </c>
      <c r="R28" s="185" t="inlineStr">
        <is>
          <t>เล่มม่วง</t>
        </is>
      </c>
      <c r="S28" s="185" t="inlineStr">
        <is>
          <t>CASE-DERM-ACNE-LIFESTYLE-OCP</t>
        </is>
      </c>
    </row>
    <row r="29" ht="24" customHeight="1" s="49">
      <c r="A29" s="187" t="n">
        <v>27</v>
      </c>
      <c r="B29" s="186" t="inlineStr">
        <is>
          <t>กรณีศึกษา: ผู้ป่วยหญิงอายุ 22 ปี เป็นสิวอักเสบเรื้อรังระดับปานกลาง มาขอคำปรึกษาเภสัชกรเรื่องการปรับเปลี่ยนพฤติกรรม อาหารที่ควรหลีกเลี่ยง และต้องการเริ่มใช้ยาคุมกำเนิดชนิดเม็ดเพื่อคุมกำเนิดร่วมกับช่วยรักษาสิว</t>
        </is>
      </c>
      <c r="C29" s="186" t="inlineStr">
        <is>
          <t>อาหารประเภทใดที่ควรแนะนำให้ผู้ป่วยที่เป็นสิวลดการบริโภคหรือหลีกเลี่ยงเนื่องจากมีหลักฐานทางคลินิกว่ากระตุ้นให้สิวแย่ลง</t>
        </is>
      </c>
      <c r="D29" s="186" t="n"/>
      <c r="E29" s="186" t="inlineStr">
        <is>
          <t>อาหารที่มีดัชนีน้ำตาลสูง (High Glycemic Index Foods) และนมวัวโดยเฉพาะนมพร่องมันเนย (Skim milk)</t>
        </is>
      </c>
      <c r="F29" s="186" t="inlineStr">
        <is>
          <t>ผลไม้ตระกูลส้มและมะนาวที่มีวิตามินซีสูง</t>
        </is>
      </c>
      <c r="G29" s="186" t="inlineStr">
        <is>
          <t>ผักใบเขียวที่มีกากใยอาหารสูง</t>
        </is>
      </c>
      <c r="H29" s="186" t="inlineStr">
        <is>
          <t>เนื้อปลาทะเลที่มีกรดไขมันโอเมก้า 3 (Omega-3 fatty acids)</t>
        </is>
      </c>
      <c r="I29" s="188" t="inlineStr">
        <is>
          <t>น้ำเปล่าสะอาดอุณหภูมิห้อง</t>
        </is>
      </c>
      <c r="J29" s="185" t="n">
        <v>1</v>
      </c>
      <c r="K29" s="186" t="inlineStr">
        <is>
          <t>✅ คำตอบที่ถูกต้อง: ข้อ ก. อาหารที่มีดัชนีน้ำตาลสูง (High Glycemic Index Foods) และนมวัวโดยเฉพาะนมพร่องมันเนย (Skim milk)
🎯 ทำไมข้อนี้ถึงถูก:
หลักฐานทางการแพทย์และแนวทางเวชปฏิบัติปัจจุบันยืนยันว่า อาหารที่มี High Glycemic Index/Load (เช่น ขนมหวาน แป้งขัดขาว น้ำอัดลม) จะกระตุ้นการหลั่ง Insulin และ Insulin-like Growth Factor-1 (IGF-1) ซึ่งไปเพิ่มการสังเคราะห์ Androgens กระตุ้นการเพิ่มจำนวนของ Sebocytes และเพิ่มการผลิต Sebum ส่งผลให้สิวเห่อ นอกจากนี้โปรตีนในนมวัว (โดยเฉพาะ Whey protein ในนมพร่องมันเนย) มีฮอร์โมนและสารตั้งต้นที่กระตุ้น IGF-1 pathway เช่นกัน
🔍 ข้ออื่นผิดเพราะอะไร:
• ข้อ ข. ผลไม้ตระกูลส้ม: มีสารต้านอนุมูลอิสระและวิตามินซี ช่วยส่งเสริมสุขภาพผิว ไม่ได้กระตุ้นการเกิดสิว
• ข้อ ค. ผักใบเขียว: มีกากใยสูง ค่า Glycemic index ต่ำ มีประโยชน์ต่อระบบทางเดินอาหารและสุขภาพโดยรวม
• ข้อ ง. ปลาทะเลที่มีโอเมก้า 3: มีคุณสมบัติต้านการอักเสบ (Anti-inflammatory) ช่วยลดการอักเสบของสิว
• ข้อ จ. น้ำสะอาด: จำเป็นต่อการรักษาความชุ่มชื้นของผิวหนัง ไม่ทำให้เกิดสิว</t>
        </is>
      </c>
      <c r="L29" s="186" t="n"/>
      <c r="M29" s="186" t="inlineStr">
        <is>
          <t>3. Dermatologic</t>
        </is>
      </c>
      <c r="N29" s="186" t="inlineStr">
        <is>
          <t>3.3 Acne</t>
        </is>
      </c>
      <c r="O29" s="185" t="inlineStr">
        <is>
          <t>Clinic</t>
        </is>
      </c>
      <c r="P29" s="186" t="inlineStr">
        <is>
          <t>ข้อ 27 Pharma Plus เล่มม่วง (เฉลยข้อ ก)</t>
        </is>
      </c>
      <c r="Q29" s="185" t="inlineStr">
        <is>
          <t>แบบฝึกหัด</t>
        </is>
      </c>
      <c r="R29" s="185" t="inlineStr">
        <is>
          <t>เล่มม่วง</t>
        </is>
      </c>
      <c r="S29" s="185" t="inlineStr">
        <is>
          <t>CASE-DERM-ACNE-LIFESTYLE-OCP</t>
        </is>
      </c>
    </row>
    <row r="30" ht="24" customHeight="1" s="49">
      <c r="A30" s="187" t="n">
        <v>28</v>
      </c>
      <c r="B30" s="186" t="inlineStr">
        <is>
          <t>กรณีศึกษา: ผู้ป่วยหญิงอายุ 22 ปี เป็นสิวอักเสบเรื้อรังระดับปานกลาง มาขอคำปรึกษาเภสัชกรเรื่องการปรับเปลี่ยนพฤติกรรม อาหารที่ควรหลีกเลี่ยง และต้องการเริ่มใช้ยาคุมกำเนิดชนิดเม็ดเพื่อคุมกำเนิดร่วมกับช่วยรักษาสิว</t>
        </is>
      </c>
      <c r="C30" s="186" t="inlineStr">
        <is>
          <t>ยาเม็ดคุมกำเนิดชนิดรวม (Combined Oral Contraceptives) สูตรที่มีโปรเจสตินชนิดใดมีความเหมาะสมในการช่วยลดอาการสิวจากฤทธิ์ Anti-androgenic effect</t>
        </is>
      </c>
      <c r="D30" s="186" t="n"/>
      <c r="E30" s="186" t="inlineStr">
        <is>
          <t>Ethinyl estradiol ร่วมกับ Levonorgestrel</t>
        </is>
      </c>
      <c r="F30" s="186" t="inlineStr">
        <is>
          <t>Ethinyl estradiol ร่วมกับ Norethisterone</t>
        </is>
      </c>
      <c r="G30" s="186" t="inlineStr">
        <is>
          <t>Ethinyl estradiol ร่วมกับ Norgestrel</t>
        </is>
      </c>
      <c r="H30" s="186" t="inlineStr">
        <is>
          <t>Ethinyl estradiol ร่วมกับ Cyproterone acetate หรือ Drospirenone</t>
        </is>
      </c>
      <c r="I30" s="188" t="inlineStr">
        <is>
          <t>Progestin-only pill (Levonorgestrel) ชนิดฮอร์โมนเดี่ยว</t>
        </is>
      </c>
      <c r="J30" s="185" t="n">
        <v>4</v>
      </c>
      <c r="K30" s="186" t="inlineStr">
        <is>
          <t>✅ คำตอบที่ถูกต้อง: ข้อ ง. Ethinyl estradiol ร่วมกับ Cyproterone acetate หรือ Drospirenone
🎯 ทำไมข้อนี้ถึงถูก:
ยาเม็ดคุมกำเนิดชนิดรวม (COCs) ที่ได้รับการรับรองข้อบ่งใช้ในการรักษาสิวในสตรี ต้องประกอบด้วยฮอร์โมนเอสโตรเจน (Ethinyl estradiol) ซึ่งช่วยเพิ่มระดับ Sex Hormone-Binding Globulin (SHBG) ลดระดับ Free Testosterone ร่วมกับโปรเจสตินรุ่นที่มีฤทธิ์ต้านแอนโดรเจน (Anti-androgenic progestins) เช่น Cyproterone acetate, Drospirenone หรือ Dienogest ซึ่งออกฤทธิ์ปิดกั้น Androgen receptor โดยตรง จึงช่วยลดการผลิต Sebum ที่ต่อมไขมันได้อย่างมีประสิทธิภาพ
🔍 ข้ออื่นผิดเพราะอะไร:
• ข้อ ก.: เป็นโปรเจสตินรุ่นที่ 1 และ 2 ซึ่งมีฤทธิ์ Androgenic activity หลงเหลืออยู่ อาจทำให้อาการสิวแย่ลงหรือผิวมันขึ้น
• ข้อ ข.: (Ethinyl estradiol ร่วมกับ Norethisterone): ไม่ใช่คำตอบที่ถูกต้องตามแนวทางเวชปฏิบัติและหลักวิชาการทางเภสัชกรรมสำหรับกรณีนี้
• ข้อ ค.: (Ethinyl estradiol ร่วมกับ Norgestrel): ไม่ใช่คำตอบที่ถูกต้องตามแนวทางเวชปฏิบัติและหลักวิชาการทางเภสัชกรรมสำหรับกรณีนี้
• ข้อ จ.: ยาคุมชนิดฮอร์โมนเดี่ยวไม่มีเอสโตรเจนช่วยเพิ่ม SHBG และโปรเจสตินอาจกระตุ้นให้สิวเห่อได้</t>
        </is>
      </c>
      <c r="L30" s="186" t="n"/>
      <c r="M30" s="186" t="inlineStr">
        <is>
          <t>3. Dermatologic</t>
        </is>
      </c>
      <c r="N30" s="186" t="inlineStr">
        <is>
          <t>3.3 Acne</t>
        </is>
      </c>
      <c r="O30" s="185" t="inlineStr">
        <is>
          <t>Clinic</t>
        </is>
      </c>
      <c r="P30" s="186" t="inlineStr">
        <is>
          <t>ข้อ 28 Pharma Plus เล่มม่วง (เฉลยข้อ ง)</t>
        </is>
      </c>
      <c r="Q30" s="185" t="inlineStr">
        <is>
          <t>แบบฝึกหัด</t>
        </is>
      </c>
      <c r="R30" s="185" t="inlineStr">
        <is>
          <t>เล่มม่วง</t>
        </is>
      </c>
      <c r="S30" s="185" t="inlineStr">
        <is>
          <t>CASE-DERM-ACNE-LIFESTYLE-OCP</t>
        </is>
      </c>
    </row>
    <row r="31" ht="24" customHeight="1" s="49">
      <c r="A31" s="187" t="n">
        <v>29</v>
      </c>
      <c r="B31" s="186" t="inlineStr">
        <is>
          <t>กรณีศึกษา: นางสาววาริสา ขณะจอดมอเตอร์ไซค์ ขาได้สัมผัสถูกท่อไอเสียรถคันข้างๆ เกิดบาดแผลไฟไหม้น้ำร้อนลวกระดับสอง (Second-degree burn) ผิวหนังบวมแดง มีตุ่มน้ำพองใสขนาดเส้นผ่านศูนย์กลาง 3 ซม. และปวดแสบปวดร้อนมาก</t>
        </is>
      </c>
      <c r="C31" s="186" t="inlineStr">
        <is>
          <t>ยาใดที่ควรเลือกใช้เพื่อรักษาแผลของผู้ป่วยรายนี้</t>
        </is>
      </c>
      <c r="D31" s="186" t="n"/>
      <c r="E31" s="186" t="inlineStr">
        <is>
          <t>Aloe vera gel</t>
        </is>
      </c>
      <c r="F31" s="186" t="inlineStr">
        <is>
          <t>Capsaicin gel</t>
        </is>
      </c>
      <c r="G31" s="186" t="inlineStr">
        <is>
          <t>Mupirocin ointment</t>
        </is>
      </c>
      <c r="H31" s="186" t="inlineStr">
        <is>
          <t>Gentamicin cream</t>
        </is>
      </c>
      <c r="I31" s="188" t="inlineStr">
        <is>
          <t>Silver sulfadiazine cream</t>
        </is>
      </c>
      <c r="J31" s="185" t="n">
        <v>5</v>
      </c>
      <c r="K31" s="186" t="inlineStr">
        <is>
          <t>✅ คำตอบที่ถูกต้อง: ข้อ จ. Silver sulfasalazine
🎯 ทำไมข้อนี้ถึงถูก:
Silver sulfasalazine แผลไฟไหม้จากท่อไอเสียที่มีการติดเชื้อซ้ำซ้อน (มีหนอง บวมแดง น้ำเหลืองไหล) จำเป็นต้องได้รับยาปฏิชีวนะเฉพาะที่เพื่อครอบคลุมเชื้อ Staphylococcus aureus และ Streptococcus pyogenes ซึ่ง Mupirocin ointment เป็นยาปฏิชีวนะเฉพาะที่ที่มี efficacy สูงมากในการรักษาการติดเชื้อที่ผิวหนัง (skin structure infections)
เป็น csDMARD สำหรับ RA และ peripheral spondyloarthritis ปลอดภัยในหญิงตั้งครรภ์ แต่ contraindication ในผู้ที่แพ้ sulfa หรือ G6PD deficiency
🔍 ข้ออื่นผิดเพราะอะไร:
• ข้อ ก. (Aloe vera gel): Aloe vera gel เหมาะสำหรับแผลไฟไหม้ระดับที่หนึ่งที่ไม่เปิด เพื่อบรรเทาความร้อนและให้ความชุ่มชื้น แต่ไม่มีฤทธิ์ต้านเชื้อแบคทีเรียสำหรับแผลที่มีหนอง
• ข้อ ข. (Capsaicin gel): Capsaicin gel เป็นยาทาบรรเทาอาการปวดปลายประสาท ออกฤทธิ์ต่อ Substance P ซึ่งมีข้อห้ามใช้เด็ดขาดกับแผลเปิดและแผลไฟไหม้เพราะทำให้แสบร้อนรุนแรง
• ข้อ ค. (Mupirocin ointment): Mupirocin ointment มีประสิทธิภาพดีต่อการติดเชื้อแบคทีเรียแกรมบวกบนผิวหนัง แต่สำหรับแผลท่อไอเสียที่มีพื้นที่กว้างมักเลือกใช้ยาที่มีฤทธิ์ครอบคลุมกว้างขวาง
• ข้อ ง. (Gentamicin cream): Gentamicin cream เป็นยาปฏิชีวนะเฉพาะที่ที่มีความเสี่ยงต่อการเกิดเชื้อดื้อยาได้ง่ายและไม่ครอบคลุมการสมานแผลไฟไหม้ได้ดีเท่า Silver sulfadiazine</t>
        </is>
      </c>
      <c r="L31" s="186" t="n"/>
      <c r="M31" s="186" t="inlineStr">
        <is>
          <t>3. Dermatologic</t>
        </is>
      </c>
      <c r="N31" s="186" t="inlineStr">
        <is>
          <t>3.6 Wound</t>
        </is>
      </c>
      <c r="O31" s="185" t="inlineStr">
        <is>
          <t>Clinic</t>
        </is>
      </c>
      <c r="P31" s="186" t="inlineStr">
        <is>
          <t>ข้อ 29 Pharma Plus เล่มม่วง (เฉลยข้อ จ)</t>
        </is>
      </c>
      <c r="Q31" s="185" t="inlineStr">
        <is>
          <t>แบบฝึกหัด</t>
        </is>
      </c>
      <c r="R31" s="185" t="inlineStr">
        <is>
          <t>เล่มม่วง</t>
        </is>
      </c>
      <c r="S31" s="185" t="inlineStr">
        <is>
          <t>CASE-DERM-BURN-WOUND-WARISA</t>
        </is>
      </c>
    </row>
    <row r="32" ht="24" customHeight="1" s="49">
      <c r="A32" s="187" t="n">
        <v>30</v>
      </c>
      <c r="B32" s="186" t="inlineStr">
        <is>
          <t>กรณีศึกษา: นางสาววาริสา ขณะจอดมอเตอร์ไซค์ ขาได้สัมผัสถูกท่อไอเสียรถคันข้างๆ เกิดบาดแผลไฟไหม้น้ำร้อนลวกระดับสอง (Second-degree burn) ผิวหนังบวมแดง มีตุ่มน้ำพองใสขนาดเส้นผ่านศูนย์กลาง 3 ซม. และปวดแสบปวดร้อนมาก</t>
        </is>
      </c>
      <c r="C32" s="186" t="inlineStr">
        <is>
          <t>Mupirocin ointment มีข้อดีกว่า gentamicin cream อย่างไร</t>
        </is>
      </c>
      <c r="D32" s="186" t="n"/>
      <c r="E32" s="186" t="inlineStr">
        <is>
          <t>มีคุณสมบัติครอบคลุมเชื้อกลุ่ม anaerobic</t>
        </is>
      </c>
      <c r="F32" s="186" t="inlineStr">
        <is>
          <t>มีคุณสมบัติครอบคลุมเชื้อ MRSA</t>
        </is>
      </c>
      <c r="G32" s="186" t="inlineStr">
        <is>
          <t>มีคุณสมบัติครอบคลุมเชื้อ Pseudomonas aeruginosa</t>
        </is>
      </c>
      <c r="H32" s="186" t="inlineStr">
        <is>
          <t>ระคายเคืองน้อยกว่าและหายเร็วกว่า</t>
        </is>
      </c>
      <c r="I32" s="188" t="inlineStr">
        <is>
          <t>ดูดซึมเข้าผิวหนังได้ดี ใช้ในการติดเชื้อที่บริเวณผิวหนัง</t>
        </is>
      </c>
      <c r="J32" s="185" t="n">
        <v>2</v>
      </c>
      <c r="K32" s="186" t="inlineStr">
        <is>
          <t>✅ คำตอบที่ถูกต้อง: ข้อ ข. มีคุณสมบัติครอบคลุมเชื้อ MRSA
🎯 ทำไมข้อนี้ถึงถูก:
มีคุณสมบัติครอบคลุมเชื้อ MRSA: Mupirocin ointment มีจุดเด่นสำคัญคือครอบคลุมเชื้อ Methicillin-resistant Staphylococcus aureus (MRSA) ได้ดี ซึ่ง Gentamicin cream ไม่ครอบคลุมเชื้อกลุ่มนี้
🔍 ข้ออื่นผิดเพราะอะไร:
• ข้อ ก. (มีคุณสมบัติครอบคลุมเชื้อกลุ่ม anaerobic): Mupirocin ออกฤทธิ์ยับยั้งเอนไซม์ Isoleucyl-tRNA synthetase ของแบคทีเรียแกรมบวกเป็นหลัก ไม่มีฤทธิ์ครอบคลุมเชื้อกลุ่ม Anaerobes
• ข้อ ค. (มีคุณสมบัติครอบคลุมเชื้อ Pseudomonas aeruginosa): Mupirocin ไม่มีฤทธิ์ต้านเชื้อแกรมลบอย่าง Pseudomonas aeruginosa ซึ่งเป็นเชื้อที่ Gentamicin มีฤทธิ์ครอบคลุมได้ดีกว่า
• ข้อ ง. (ระคายเคืองน้อยกว่าและหายเร็วกว่า): การระคายเคืองและระยะเวลาการหายของแผลขึ้นกับลักษณะของรอยโรคและการทำแผล ไม่ใช่ข้อได้เปรียบทางเภสัชวิทยาหลักที่ใช้เปรียบเทียบกับ Gentamicin
• ข้อ จ. (ดูดซึมเข้าผิวหนังได้ดี ใช้ในการติดเชื้อที่บริเวณผิวหนัง): ยาทาทั้งสองชนิดถูกออกแบบมาเพื่อออกฤทธิ์เฉพาะที่บนผิวหนังชั้นนอกโดยจำกัดการดูดซึมเข้าสู่กระแสเลือด เพื่อหลีกเลี่ยงผลข้างเคียงในระบบร่างกาย</t>
        </is>
      </c>
      <c r="L32" s="186" t="n"/>
      <c r="M32" s="186" t="inlineStr">
        <is>
          <t>3. Dermatologic</t>
        </is>
      </c>
      <c r="N32" s="186" t="inlineStr">
        <is>
          <t>3.6 Wound</t>
        </is>
      </c>
      <c r="O32" s="185" t="inlineStr">
        <is>
          <t>Clinic</t>
        </is>
      </c>
      <c r="P32" s="186" t="inlineStr">
        <is>
          <t>ข้อ 30 Pharma Plus เล่มม่วง (เฉลยข้อ ข)</t>
        </is>
      </c>
      <c r="Q32" s="185" t="inlineStr">
        <is>
          <t>แบบฝึกหัด</t>
        </is>
      </c>
      <c r="R32" s="185" t="inlineStr">
        <is>
          <t>เล่มม่วง</t>
        </is>
      </c>
      <c r="S32" s="185" t="inlineStr">
        <is>
          <t>CASE-DERM-BURN-WOUND-WARISA</t>
        </is>
      </c>
    </row>
    <row r="33" ht="24" customHeight="1" s="49">
      <c r="A33" s="187" t="n">
        <v>31</v>
      </c>
      <c r="B33" s="186" t="inlineStr">
        <is>
          <t>กรณีศึกษา: นางสาววาริสา ขณะจอดมอเตอร์ไซค์ ขาได้สัมผัสถูกท่อไอเสียรถคันข้างๆ เกิดบาดแผลไฟไหม้น้ำร้อนลวกระดับสอง (Second-degree burn) ผิวหนังบวมแดง มีตุ่มน้ำพองใสขนาดเส้นผ่านศูนย์กลาง 3 ซม. และปวดแสบปวดร้อนมาก</t>
        </is>
      </c>
      <c r="C33" s="186" t="inlineStr">
        <is>
          <t>สมุนไพรใดนำมาใช้รักษาแผลเป็น</t>
        </is>
      </c>
      <c r="D33" s="186" t="n"/>
      <c r="E33" s="186" t="inlineStr">
        <is>
          <t>หอมหัวใหญ่</t>
        </is>
      </c>
      <c r="F33" s="186" t="inlineStr">
        <is>
          <t>กระเทียม</t>
        </is>
      </c>
      <c r="G33" s="186" t="inlineStr">
        <is>
          <t>พริกไทย</t>
        </is>
      </c>
      <c r="H33" s="186" t="inlineStr">
        <is>
          <t>มะกรูด</t>
        </is>
      </c>
      <c r="I33" s="188" t="inlineStr">
        <is>
          <t>ข่า</t>
        </is>
      </c>
      <c r="J33" s="185" t="n">
        <v>1</v>
      </c>
      <c r="K33" s="186" t="inlineStr">
        <is>
          <t>✅ คำตอบที่ถูกต้อง: ข้อ ก. หอมหัวใหญ่
🎯 ทำไมข้อนี้ถึงถูก:
หอมหัวใหญ่: สารสกัดจากหอมหัวใหญ่ (Allium cepa extract) มีฤทธิ์ลดการอักเสบและยับยั้งการสร้างเนื้อเยื่อแผลเป็น (fibroblast proliferation) นิยมนำมาใช้ทาเพื่อป้องกันและรักษาแผลเป็นนูนหรือคีลอยด์
🔍 ข้ออื่นผิดเพราะอะไร:
• ข้อ ข. (กระเทียม): กระเทียม มีสารสำคัญคือ Allicin โดดเด่นด้านฤทธิ์ต้านเชื้อรา แบคทีเรีย และลดไขมัน แต่ไม่มีคุณสมบัติในการลดการสร้างเนื้อเยื่อแผลเป็น
• ข้อ ค. (พริกไทย): พริกไทย มีสารสำคัญคือ Piperine โดดเด่นด้านการขับลม กระตุ้นการไหลเวียนโลหิต และบรรเทาอาการปวด แต่ไม่ได้นำมาใช้ทารักษาแผลเป็น
• ข้อ ง. (มะกรูด): มะกรูด มีน้ำมันหอมระเหยและกรดซิตริก นิยมนำมาใช้บำรุงเส้นผม หนังศีรษะ และขจัดรังแค หากทาบนแผลเป็นอาจเกิดการระคายเคืองจากความเป็นกรด
• ข้อ จ. (ข่า): ข่า มีสารสำคัญคือ Galangin นิยมนำมารักษาโรคผิวหนังจากเชื้อรา เช่น กลาก เกลื้อน แต่ไม่มีคุณสมบัติในการรักษาหรือลดรอยแผลเป็น</t>
        </is>
      </c>
      <c r="L33" s="186" t="n"/>
      <c r="M33" s="186" t="inlineStr">
        <is>
          <t>3. Dermatologic</t>
        </is>
      </c>
      <c r="N33" s="186" t="inlineStr">
        <is>
          <t>3.6 Wound</t>
        </is>
      </c>
      <c r="O33" s="185" t="inlineStr">
        <is>
          <t>Clinic</t>
        </is>
      </c>
      <c r="P33" s="186" t="inlineStr">
        <is>
          <t>ข้อ 31 Pharma Plus เล่มม่วง (เฉลยข้อ ก)</t>
        </is>
      </c>
      <c r="Q33" s="185" t="inlineStr">
        <is>
          <t>แบบฝึกหัด</t>
        </is>
      </c>
      <c r="R33" s="185" t="inlineStr">
        <is>
          <t>เล่มม่วง</t>
        </is>
      </c>
      <c r="S33" s="185" t="inlineStr">
        <is>
          <t>CASE-DERM-BURN-WOUND-WARISA</t>
        </is>
      </c>
    </row>
    <row r="34" ht="24" customHeight="1" s="49">
      <c r="A34" s="187" t="n">
        <v>32</v>
      </c>
      <c r="B34" s="186" t="inlineStr">
        <is>
          <t>กรณีศึกษา: นางสาววาริสา ขณะจอดมอเตอร์ไซค์ ขาได้สัมผัสถูกท่อไอเสียรถคันข้างๆ เกิดบาดแผลไฟไหม้น้ำร้อนลวกระดับสอง (Second-degree burn) ผิวหนังบวมแดง มีตุ่มน้ำพองใสขนาดเส้นผ่านศูนย์กลาง 3 ซม. และปวดแสบปวดร้อนมาก</t>
        </is>
      </c>
      <c r="C34" s="186" t="inlineStr">
        <is>
          <t>สมุนไพรใดที่นำมาใช้เพื่อสมานแผล</t>
        </is>
      </c>
      <c r="D34" s="186" t="n"/>
      <c r="E34" s="186" t="inlineStr">
        <is>
          <t>ขมิ้น</t>
        </is>
      </c>
      <c r="F34" s="186" t="inlineStr">
        <is>
          <t>บัวบก</t>
        </is>
      </c>
      <c r="G34" s="186" t="inlineStr">
        <is>
          <t>พญายอ</t>
        </is>
      </c>
      <c r="H34" s="186" t="inlineStr">
        <is>
          <t>ทองพันชั่ง</t>
        </is>
      </c>
      <c r="I34" s="188" t="inlineStr">
        <is>
          <t>สะระแหน่</t>
        </is>
      </c>
      <c r="J34" s="185" t="n">
        <v>2</v>
      </c>
      <c r="K34" s="186" t="inlineStr">
        <is>
          <t>✅ คำตอบที่ถูกต้อง: ข้อ ข. บัวบก
🎯 ทำไมข้อนี้ถึงถูก:
บัวบก: ใบบัวบก (Centella asiatica) มีสาร Asiaticoside ที่ช่วยกระตุ้นการสร้างคอลลาเจนและเร่งกระบวนการสมานแผล ทำให้แผลหายเร็วขึ้น นิยมใช้ในการรักษาแผลสดและแผลไฟไหม้
🔍 ข้ออื่นผิดเพราะอะไร:
• ข้อ ก. (ขมิ้น): ขมิ้น มีสารสำคัญ Curcumin โดดเด่นด้านการต้านการอักเสบ ต้านอนุมูลอิสระ และรักษาแผลในทางเดินอาหาร แต่ฤทธิ์กระตุ้นการสมานเนื้อเยื่อแผลภายนอกไม่เด่นชัดเท่าบัวบก
• ข้อ ค. (พญายอ): พญายอ มีสารสกัดที่มีฤทธิ์ต้านเชื้อไวรัสเริม (Herpes simplex) และบรรเทาอาการแมลงสัตว์กัดต่อย ไม่ใช่สมุนไพรหลักสำหรับกระตุ้นการสมานแผล
• ข้อ ง. (ทองพันชั่ง): ทองพันชั่ง มีสารสำคัญคือ Rhinacanthin ที่ออกฤทธิ์ต้านเชื้อราบนผิวหนังจำพวกกลากเกลื้อนโดยตรง ไม่ได้ใช้เพื่อการสมานบาดแผล
• ข้อ จ. (สะระแหน่): สะระแหน่ มีสาร Menthol ที่ช่วยแต่งกลิ่น ให้ความเย็นสดชื่น และบรรเทาอาการคัน แต่ไม่มีผลส่งเสริมกระบวนการสมานเนื้อเยื่อบาดแผล</t>
        </is>
      </c>
      <c r="L34" s="186" t="n"/>
      <c r="M34" s="186" t="inlineStr">
        <is>
          <t>3. Dermatologic</t>
        </is>
      </c>
      <c r="N34" s="186" t="inlineStr">
        <is>
          <t>3.6 Wound</t>
        </is>
      </c>
      <c r="O34" s="185" t="inlineStr">
        <is>
          <t>Clinic</t>
        </is>
      </c>
      <c r="P34" s="186" t="inlineStr">
        <is>
          <t>ข้อ 32 Pharma Plus เล่มม่วง (เฉลยข้อ ข)</t>
        </is>
      </c>
      <c r="Q34" s="185" t="inlineStr">
        <is>
          <t>แบบฝึกหัด</t>
        </is>
      </c>
      <c r="R34" s="185" t="inlineStr">
        <is>
          <t>เล่มม่วง</t>
        </is>
      </c>
      <c r="S34" s="185" t="inlineStr">
        <is>
          <t>CASE-DERM-BURN-WOUND-WARISA</t>
        </is>
      </c>
    </row>
    <row r="35" ht="24" customHeight="1" s="49">
      <c r="A35" s="187" t="n">
        <v>33</v>
      </c>
      <c r="B35" s="186" t="inlineStr">
        <is>
          <t>กรณีศึกษา: นางสาววาริสา ขณะจอดมอเตอร์ไซค์ ขาได้สัมผัสถูกท่อไอเสียรถคันข้างๆ เกิดบาดแผลไฟไหม้น้ำร้อนลวกระดับสอง (Second-degree burn) ผิวหนังบวมแดง มีตุ่มน้ำพองใสขนาดเส้นผ่านศูนย์กลาง 3 ซม. และปวดแสบปวดร้อนมาก</t>
        </is>
      </c>
      <c r="C35" s="186" t="inlineStr">
        <is>
          <t>อีก 1 สัปดาห์ต่อมา ผู้ป่วยมีภาวะแทรกซ้อน คือ cellulitis ได้เข้ารับการรักษาที่โรงพยาบาล ผู้ป่วยควรได้รับยาใด</t>
        </is>
      </c>
      <c r="D35" s="186" t="n"/>
      <c r="E35" s="186" t="inlineStr">
        <is>
          <t>Amoxicillin รับประทาน</t>
        </is>
      </c>
      <c r="F35" s="186" t="inlineStr">
        <is>
          <t>Cefdinir รับประทาน</t>
        </is>
      </c>
      <c r="G35" s="186" t="inlineStr">
        <is>
          <t>Ceftriaxone ฉีด</t>
        </is>
      </c>
      <c r="H35" s="186" t="inlineStr">
        <is>
          <t>Cloxacillin รับประทาน</t>
        </is>
      </c>
      <c r="I35" s="188" t="inlineStr">
        <is>
          <t>Penicillin G ฉีด</t>
        </is>
      </c>
      <c r="J35" s="185" t="n">
        <v>4</v>
      </c>
      <c r="K35" s="186" t="inlineStr">
        <is>
          <t>✅ คำตอบที่ถูกต้อง: ข้อ ง. Cloxacillin-รับประทาน
🎯 ทำไมข้อนี้ถึงถูก:
Cloxacillin-รับประทาน กรณีผู้ป่วย Cellulitis ที่ต้องเข้ารับการรักษาในโรงพยาบาล มักมีอาการรุนแรงหรือลุกลาม จึงควรได้รับยาปฏิชีวนะทางหลอดเลือดดำ เช่น Ceftriaxone เพื่อให้ระดับยาในเลือดสูงเพียงพอในการกำจัดเชื้อ Staphylococcus aureus และ Streptococcus pyogenes ซึ่งเป็นสาเหตุหลัก
เป็น penicillinase-resistant penicillin เป็น drug of choice สำหรับ Methicillin-Susceptible Staphylococcus aureus (MSSA) infections ต้องรับประทานตอนท้องว่าง
🔍 ข้ออื่นผิดเพราะอะไร:
• ข้อ ก. (Amoxicillin รับประทาน): Amoxicillin ถูกทำลายได้ง่ายโดยเอนไซม์ Penicillinase จากเชื้อ Staphylococcus aureus ซึ่งเป็นเชื้อสาเหตุสำคัญของ Cellulitis จึงไม่มีประสิทธิภาพหากไม่ผสม Clavulanic acid
• ข้อ ข. (Cefdinir รับประทาน): Cefdinir เป็นยากลุ่ม Oral third-generation cephalosporin ที่มีฤทธิ์เด่นต่อเชื้อแกรมลบ และมีฤทธิ์ต่อ MSSA ด้อยกว่ายากลุ่ม Anti-staphylococcal penicillins
• ข้อ ค. (Ceftriaxone ฉีด): Ceftriaxone ฉีด เป็นยากลุ่ม Third-generation cephalosporin ที่มักสงวนไว้สำหรับการติดเชื้อรุนแรงหรือการติดเชื้อแบคทีเรียแกรมลบในโรงพยาบาล
• ข้อ จ. (Penicillin G ฉีด): Penicillin G ไม่ครอบคลุมเชื้อ Staphylococcus aureus สายพันธุ์ที่สร้างเอนไซม์ Beta-lactamase ซึ่งพบเป็นเชื้อก่อโรคหลักของ Cellulitis ในปัจจุบัน</t>
        </is>
      </c>
      <c r="L35" s="186" t="n"/>
      <c r="M35" s="186" t="inlineStr">
        <is>
          <t>3. Dermatologic</t>
        </is>
      </c>
      <c r="N35" s="186" t="inlineStr">
        <is>
          <t>3.4 Eczema &amp; Dermatitis</t>
        </is>
      </c>
      <c r="O35" s="185" t="inlineStr">
        <is>
          <t>Clinic</t>
        </is>
      </c>
      <c r="P35" s="186" t="inlineStr">
        <is>
          <t>ข้อ 33 Pharma Plus เล่มม่วง (เฉลยข้อ ง)</t>
        </is>
      </c>
      <c r="Q35" s="185" t="inlineStr">
        <is>
          <t>แบบฝึกหัด</t>
        </is>
      </c>
      <c r="R35" s="185" t="inlineStr">
        <is>
          <t>เล่มม่วง</t>
        </is>
      </c>
      <c r="S35" s="185" t="inlineStr">
        <is>
          <t>CASE-DERM-BURN-WOUND-WARISA</t>
        </is>
      </c>
    </row>
    <row r="36" ht="24" customHeight="1" s="49">
      <c r="A36" s="187" t="n">
        <v>34</v>
      </c>
      <c r="B36" s="186" t="inlineStr">
        <is>
          <t>กรณีศึกษา: ผู้ป่วยชายไทยอายุ 25 ปี ประกอบอาชีพกลางแจ้งและมีเหงื่อออกมาก มาพบเภสัชกรด้วยอาการมีรอยด่างสีขาวและสีน้ำตาลจางๆ ขนาดเล็กหลายจุด กระจายบริเวณหน้าอก แผ่นหลัง และต้นคอ มีขุยละเอียดเล็กน้อยเมื่อใช้เล็บขูด ตรวจขูดรอยโรคด้วย 10% KOH ส่องกล้องจุลทรรศน์พบ Short stubby hyphae ปนกับ Round yeast cells (Spaghetti and meatballs appearance) เข้าได้กับโรคเกลื้อน (Tinea versicolor / Pityriasis versicolor)</t>
        </is>
      </c>
      <c r="C36" s="186" t="inlineStr">
        <is>
          <t>ถ้าผู้ป่วย cellulitis แพ้ penicillin ควรให้ยาอะไรแทน</t>
        </is>
      </c>
      <c r="D36" s="186" t="n"/>
      <c r="E36" s="186" t="inlineStr">
        <is>
          <t>Clindamycin</t>
        </is>
      </c>
      <c r="F36" s="186" t="inlineStr">
        <is>
          <t>Cotrimoxazole</t>
        </is>
      </c>
      <c r="G36" s="186" t="inlineStr">
        <is>
          <t>Ciprofloxacin</t>
        </is>
      </c>
      <c r="H36" s="186" t="inlineStr">
        <is>
          <t>Doxycycline</t>
        </is>
      </c>
      <c r="I36" s="188" t="inlineStr">
        <is>
          <t>Erythromycin</t>
        </is>
      </c>
      <c r="J36" s="185" t="n">
        <v>1</v>
      </c>
      <c r="K36" s="186" t="inlineStr">
        <is>
          <t>✅ คำตอบที่ถูกต้อง: ข้อ ก. Clindamycin
🎯 ทำไมข้อนี้ถึงถูก:
Clindamycin: ในผู้ป่วย Cellulitis ที่มีประวัติแพ้ยา Penicillin ยาทางเลือกที่ครอบคลุมเชื้อ Gram-positive ได้ดีและปลอดภัยคือ Clindamycin หรือกลุ่ม Macrolides (เช่น Erythromycin, Azithromycin)
🔍 ข้ออื่นผิดเพราะอะไร:
• ข้อ ข. (Cotrimoxazole): Cotrimoxazole ครอบคลุมเชื้อ MRSA ได้ดี แต่การออกฤทธิ์ต่อเชื้อ Streptococcus pyogenes ซึ่งเป็นสาเหตุสำคัญของ Cellulitis ไม่แน่นอน จึงไม่จัดเป็นยาทางเลือกแรกเดี่ยวๆ
• ข้อ ค. (Ciprofloxacin): Ciprofloxacin เป็นยากลุ่ม Fluoroquinolone ที่ออกฤทธิ์เด่นต่อแบคทีเรียแกรมลบ แต่ไม่มีประสิทธิภาพที่ดีต่อเชื้อแกรมบวกที่เป็นสาเหตุหลักของ Cellulitis
• ข้อ ง. (Doxycycline): Doxycycline ครอบคลุมเชื้อ MRSA ได้ แต่ประสิทธิภาพต่อ Streptococcus pyogenes มีความไม่แน่นอน จึงเป็นเพียงยาทางเลือกสำรอง
• ข้อ จ. (Erythromycin): Erythromycin มีอัตราการดื้อยาของเชื้อ Streptococcus และ Staphylococcus สูงมากในปัจจุบัน ร่วมกับมีผลข้างเคียงต่อระบบทางเดินอาหารรุนแรง</t>
        </is>
      </c>
      <c r="L36" s="186" t="n"/>
      <c r="M36" s="186" t="inlineStr">
        <is>
          <t>3. Dermatologic</t>
        </is>
      </c>
      <c r="N36" s="186" t="inlineStr">
        <is>
          <t>3.2 Superficial fungal</t>
        </is>
      </c>
      <c r="O36" s="185" t="inlineStr">
        <is>
          <t>Clinic</t>
        </is>
      </c>
      <c r="P36" s="186" t="inlineStr">
        <is>
          <t>ข้อ 34 Pharma Plus เล่มม่วง (เฉลยข้อ ก ข ง)</t>
        </is>
      </c>
      <c r="Q36" s="185" t="inlineStr">
        <is>
          <t>แบบฝึกหัด</t>
        </is>
      </c>
      <c r="R36" s="185" t="inlineStr">
        <is>
          <t>เล่มม่วง</t>
        </is>
      </c>
      <c r="S36" s="185" t="inlineStr">
        <is>
          <t>CASE-DERM-TINEA-VERSICOLOR-01</t>
        </is>
      </c>
    </row>
    <row r="37" ht="24" customHeight="1" s="49">
      <c r="A37" s="187" t="n">
        <v>35</v>
      </c>
      <c r="B37" s="186" t="inlineStr">
        <is>
          <t>กรณีศึกษา: ผู้ป่วยชายไทยอายุ 25 ปี ประกอบอาชีพกลางแจ้งและมีเหงื่อออกมาก มาพบเภสัชกรด้วยอาการมีรอยด่างสีขาวและสีน้ำตาลจางๆ ขนาดเล็กหลายจุด กระจายบริเวณหน้าอก แผ่นหลัง และต้นคอ มีขุยละเอียดเล็กน้อยเมื่อใช้เล็บขูด ตรวจขูดรอยโรคด้วย 10% KOH ส่องกล้องจุลทรรศน์พบ Short stubby hyphae ปนกับ Round yeast cells (Spaghetti and meatballs appearance) เข้าได้กับโรคเกลื้อน (Tinea versicolor / Pityriasis versicolor)</t>
        </is>
      </c>
      <c r="C37" s="186" t="inlineStr">
        <is>
          <t>ลักษณะผื่นที่ผู้ป่วยเป็นบริเวณหนังศีรษะเรียกว่า</t>
        </is>
      </c>
      <c r="D37" s="186" t="n"/>
      <c r="E37" s="186" t="inlineStr">
        <is>
          <t>Tinea capitis</t>
        </is>
      </c>
      <c r="F37" s="186" t="inlineStr">
        <is>
          <t>Tinea corporis</t>
        </is>
      </c>
      <c r="G37" s="186" t="inlineStr">
        <is>
          <t>Tinea cruris</t>
        </is>
      </c>
      <c r="H37" s="186" t="inlineStr">
        <is>
          <t>Tinea versicolor</t>
        </is>
      </c>
      <c r="I37" s="188" t="inlineStr">
        <is>
          <t>Tinea pedis</t>
        </is>
      </c>
      <c r="J37" s="185" t="n">
        <v>1</v>
      </c>
      <c r="K37" s="186" t="inlineStr">
        <is>
          <t>✅ คำตอบที่ถูกต้อง: ข้อ ก. Tinea capitis
🎯 ทำไมข้อนี้ถึงถูก:
การติดเชื้อรากลากที่บริเวณหนังศีรษะเรียกว่า Tinea capitis ซึ่งมักพบอาการคัน มีขุยหรือสะเก็ด และอาจมีผมร่วงเป็นหย่อมร่วมด้วย
🔍 ข้ออื่นผิดเพราะอะไร:
• ข้อ ข. (Tinea corporis): Tinea corporis เป็นการติดเชื้อรากลุ่มเดอร์มาโทไฟต์บริเวณผิวหนังลำตัว แขน หรือขา โดยมีลักษณะเป็นผื่นวงขอบนูนแดงและคัน ไม่ใช่บริเวณหนังศีรษะ
• ข้อ ค. (Tinea curis): Tinea cruris หมายถึงการติดเชื้อราบริเวณขาหนีบ ซอกขา หรือต้นขาด้านใน มักสัมพันธ์กับความอับชื้นและความร้อน
• ข้อ ง. (Tinea versicolor): Tinea versicolor หรือเกลื้อน เกิดจากการติดเชื้อรา Malassezia furfur มีลักษณะเป็นวงดวงสีขาว สีชมพู หรือสีน้ำตาล พร้อมสะเก็ดละเอียด ไม่ใช่เชื้อกลากบนหนังศีรษะ
• ข้อ จ. (Tinea pedis): Tinea pedis หมายถึงโรคน้ำกัดเท้าหรือฮ่องกงฟุต ซึ่งเป็นการติดเชื้อราบริเวณง่ามนิ้วเท้าหรือฝ่าเท้า</t>
        </is>
      </c>
      <c r="L37" s="186" t="n"/>
      <c r="M37" s="186" t="inlineStr">
        <is>
          <t>3. Dermatologic</t>
        </is>
      </c>
      <c r="N37" s="186" t="inlineStr">
        <is>
          <t>3.2 Superficial fungal</t>
        </is>
      </c>
      <c r="O37" s="185" t="inlineStr">
        <is>
          <t>Clinic</t>
        </is>
      </c>
      <c r="P37" s="186" t="inlineStr">
        <is>
          <t>ข้อ 35 Pharma Plus เล่มม่วง (เฉลยข้อ ก)</t>
        </is>
      </c>
      <c r="Q37" s="185" t="inlineStr">
        <is>
          <t>แบบฝึกหัด</t>
        </is>
      </c>
      <c r="R37" s="185" t="inlineStr">
        <is>
          <t>เล่มม่วง</t>
        </is>
      </c>
      <c r="S37" s="185" t="inlineStr">
        <is>
          <t>CASE-DERM-TINEA-VERSICOLOR-01</t>
        </is>
      </c>
    </row>
    <row r="38" ht="24" customHeight="1" s="49">
      <c r="A38" s="187" t="n">
        <v>36</v>
      </c>
      <c r="B38" s="186" t="inlineStr">
        <is>
          <t>กรณีศึกษา: ผู้ป่วยชายไทยอายุ 25 ปี ประกอบอาชีพกลางแจ้งและมีเหงื่อออกมาก มาพบเภสัชกรด้วยอาการมีรอยด่างสีขาวและสีน้ำตาลจางๆ ขนาดเล็กหลายจุด กระจายบริเวณหน้าอก แผ่นหลัง และต้นคอ มีขุยละเอียดเล็กน้อยเมื่อใช้เล็บขูด ตรวจขูดรอยโรคด้วย 10% KOH ส่องกล้องจุลทรรศน์พบ Short stubby hyphae ปนกับ Round yeast cells (Spaghetti and meatballs appearance) เข้าได้กับโรคเกลื้อน (Tinea versicolor / Pityriasis versicolor)</t>
        </is>
      </c>
      <c r="C38" s="186" t="inlineStr">
        <is>
          <t>เภสัชกรจ่ายยา griseofulvin ระยะเวลาที่ใช้ในการรักษาด้วยยานี้เป็นอย่างน้อยกี่เดือน</t>
        </is>
      </c>
      <c r="D38" s="186" t="n"/>
      <c r="E38" s="186" t="inlineStr">
        <is>
          <t>14 วัน</t>
        </is>
      </c>
      <c r="F38" s="186" t="inlineStr">
        <is>
          <t>2 เดือน</t>
        </is>
      </c>
      <c r="G38" s="186" t="inlineStr">
        <is>
          <t>3 เดือน</t>
        </is>
      </c>
      <c r="H38" s="186" t="inlineStr">
        <is>
          <t>4 เดือน</t>
        </is>
      </c>
      <c r="I38" s="188" t="inlineStr">
        <is>
          <t>5 เดือน</t>
        </is>
      </c>
      <c r="J38" s="185" t="n">
        <v>2</v>
      </c>
      <c r="K38" s="186" t="inlineStr">
        <is>
          <t>✅ คำตอบที่ถูกต้อง: ข้อ ข. 2 เดือน
🎯 ทำไมข้อนี้ถึงถูก:
การรักษา Tinea capitis ด้วยยา Griseofulvin จำเป็นต้องใช้ระยะเวลานานเนื่องจากยาต้องซึมเข้าสู่รากผมและเส้นผมที่งอกใหม่ โดยทั่วไปแนะนำให้รับประทานติดต่อกันอย่างน้อย 6-8สัปดาห์ หรือสูงสุดถึง 2-3 เดือน เพื่อป้องกันการกลับเป็นซ้ำ
🔍 ข้ออื่นผิดเพราะอะไร:
• ข้อ ก. (14 วัน): ระยะเวลา 14 วันสั้นเกินไปสำหรับการรักษาการติดเชื้อราที่ต่อมรากผมและเส้นผม เนื่องจากยาจำเป็นต้องสะสมในเคราตินของเส้นผมที่งอกใหม่อย่างต่อเนื่อง
• ข้อ ค. (3 เดือน): ระยะเวลา 3 เดือนอาจยาวนานเกินความจำเป็นสำหรับเคสส่วนใหญ่และเพิ่มความเสี่ยงต่อผลข้างเคียงของยา Griseofulvin โดยระยะเวลามาตรฐานเบื้องต้นคือ 6 ถึง 8 สัปดาห์
• ข้อ ง. (4 เดือน): ระยะเวลา 4 เดือนมักใช้สำหรับการติดเชื้อราที่เล็บมือหรือเล็บเท้า ไม่ใช่ระยะเวลาการรักษาเริ่มต้นทั่วไปของ Tinea capitis
• ข้อ จ. (5 เดือน): ระยะเวลา 5 เดือนยาวนานเกินไปและมักสงวนไว้สำหรับการรักษาเชื้อราที่เล็บเท้า (Onychomycosis) ที่ต้องรอการงอกใหม่ของแผ่นเล็บทั้งหมด</t>
        </is>
      </c>
      <c r="L38" s="186" t="n"/>
      <c r="M38" s="186" t="inlineStr">
        <is>
          <t>3. Dermatologic</t>
        </is>
      </c>
      <c r="N38" s="186" t="inlineStr">
        <is>
          <t>3.4 Eczema &amp; Dermatitis</t>
        </is>
      </c>
      <c r="O38" s="185" t="inlineStr">
        <is>
          <t>Clinic</t>
        </is>
      </c>
      <c r="P38" s="186" t="inlineStr">
        <is>
          <t>ข้อ 36 Pharma Plus เล่มม่วง (เฉลยข้อ ข)</t>
        </is>
      </c>
      <c r="Q38" s="185" t="inlineStr">
        <is>
          <t>แบบฝึกหัด</t>
        </is>
      </c>
      <c r="R38" s="185" t="inlineStr">
        <is>
          <t>เล่มม่วง</t>
        </is>
      </c>
      <c r="S38" s="185" t="inlineStr">
        <is>
          <t>CASE-DERM-TINEA-VERSICOLOR-01</t>
        </is>
      </c>
    </row>
    <row r="39" ht="24" customHeight="1" s="49">
      <c r="A39" s="187" t="n">
        <v>37</v>
      </c>
      <c r="B39" s="186" t="inlineStr">
        <is>
          <t>กรณีศึกษา: ผู้ป่วยชายไทยอายุ 25 ปี ประกอบอาชีพกลางแจ้งและมีเหงื่อออกมาก มาพบเภสัชกรด้วยอาการมีรอยด่างสีขาวและสีน้ำตาลจางๆ ขนาดเล็กหลายจุด กระจายบริเวณหน้าอก แผ่นหลัง และต้นคอ มีขุยละเอียดเล็กน้อยเมื่อใช้เล็บขูด ตรวจขูดรอยโรคด้วย 10% KOH ส่องกล้องจุลทรรศน์พบ Short stubby hyphae ปนกับ Round yeast cells (Spaghetti and meatballs appearance) เข้าได้กับโรคเกลื้อน (Tinea versicolor / Pityriasis versicolor)</t>
        </is>
      </c>
      <c r="C39" s="186" t="inlineStr">
        <is>
          <t>ข้อใดคือ กลไกการออกฤทธิ์ของยา griseofulvin</t>
        </is>
      </c>
      <c r="D39" s="186" t="n"/>
      <c r="E39" s="186" t="inlineStr">
        <is>
          <t>ยับยั้งและรบกวนการสังเคราะห์ ergosterol</t>
        </is>
      </c>
      <c r="F39" s="186" t="inlineStr">
        <is>
          <t>ยับยั้งการสร้าง mycolic acid ใน cell wall</t>
        </is>
      </c>
      <c r="G39" s="186" t="inlineStr">
        <is>
          <t>ยับยั้งการสร้าง microtubule ของ dermatophytes</t>
        </is>
      </c>
      <c r="H39" s="186" t="inlineStr">
        <is>
          <t>จับกับ phospholipids ยับยั้งการสร้าง cell wall</t>
        </is>
      </c>
      <c r="I39" s="188" t="inlineStr">
        <is>
          <t>จับกับ sterol ยับยั้งการสร้างผนังเซลล์</t>
        </is>
      </c>
      <c r="J39" s="185" t="n">
        <v>3</v>
      </c>
      <c r="K39" s="186" t="inlineStr">
        <is>
          <t>✅ คำตอบที่ถูกต้อง: ข้อ ค. ยับยั้งการสร้าง microtubule ของ dermatophytes
🎯 ทำไมข้อนี้ถึงถูก:
ยับยั้งการสร้าง microtubule ของ dermatophytes: Griseofulvin ออกฤทธิ์โดยการจับกับ microtubule-associated proteins ขัดขวางการสร้าง mitotic spindle และการแบ่งเซลล์ของเชื้อรากลุ่ม dermatophytes โดยเฉพาะ Microsporum, Trichophyton และ Epidermophyton
🔍 ข้ออื่นผิดเพราะอะไร:
• ข้อ ก. (ยับยั้งและรบกวนการสังเคราะห์ ergosterol): การยับยั้งการสังเคราะห์ Ergosterol ผ่านการยับยั้งเอนไซม์ 14-alpha-demethylase เป็นกลไกการออกฤทธิ์จำเพาะของยาต้านเชื้อรากลุ่ม Azoles เช่น Ketoconazole และ Itraconazole
• ข้อ ข. (ยับยั้งการสร้าง mycolic acid ใน cell wall): การยับยั้งการสังเคราะห์ Mycolic acid ในผนังเซลล์เป็นกลไกการออกฤทธิ์ของยาต้านวัณโรค เช่น Isoniazid ไม่ใช่กลไกของยาต้านเชื้อรา
• ข้อ ง. (จับกับ phospholipids ยับยั้งการสร้าง cell wall): การจับกับ Phospholipids เพื่อทำลายความสมบูรณ์ของเยื่อหุ้มเซลล์ไม่ใช่กลไกหลักของ Griseofulvin ที่ออกฤทธิ์ขัดขวางการแบ่งเซลล์ในระยะ Metaphase
• ข้อ จ. (จับกับ sterol ยับยั้งการสร้างผนังเซลล์): การจับกับ Sterol บนเยื่อหุ้มเซลล์ทำให้เกิดรูรั่วเป็นกลไกของยากลุ่ม Polyene antifungals เช่น Amphotericin B และ Nystatin</t>
        </is>
      </c>
      <c r="L39" s="186" t="n"/>
      <c r="M39" s="186" t="inlineStr">
        <is>
          <t>3. Dermatologic</t>
        </is>
      </c>
      <c r="N39" s="186" t="inlineStr">
        <is>
          <t>3.2 Superficial fungal</t>
        </is>
      </c>
      <c r="O39" s="185" t="inlineStr">
        <is>
          <t>Clinic</t>
        </is>
      </c>
      <c r="P39" s="186" t="inlineStr">
        <is>
          <t>ข้อ 37 Pharma Plus เล่มม่วง (เฉลยข้อ ค)</t>
        </is>
      </c>
      <c r="Q39" s="185" t="inlineStr">
        <is>
          <t>แบบฝึกหัด</t>
        </is>
      </c>
      <c r="R39" s="185" t="inlineStr">
        <is>
          <t>เล่มม่วง</t>
        </is>
      </c>
      <c r="S39" s="185" t="inlineStr">
        <is>
          <t>CASE-DERM-TINEA-VERSICOLOR-01</t>
        </is>
      </c>
    </row>
    <row r="40" ht="24" customHeight="1" s="49">
      <c r="A40" s="187" t="n">
        <v>38</v>
      </c>
      <c r="B40" s="186" t="inlineStr">
        <is>
          <t>กรณีศึกษา: ผู้ป่วยชายไทยอายุ 25 ปี ประกอบอาชีพกลางแจ้งและมีเหงื่อออกมาก มาพบเภสัชกรด้วยอาการมีรอยด่างสีขาวและสีน้ำตาลจางๆ ขนาดเล็กหลายจุด กระจายบริเวณหน้าอก แผ่นหลัง และต้นคอ มีขุยละเอียดเล็กน้อยเมื่อใช้เล็บขูด ตรวจขูดรอยโรคด้วย 10% KOH ส่องกล้องจุลทรรศน์พบ Short stubby hyphae ปนกับ Round yeast cells (Spaghetti and meatballs appearance) เข้าได้กับโรคเกลื้อน (Tinea versicolor / Pityriasis versicolor)</t>
        </is>
      </c>
      <c r="C40" s="186" t="inlineStr">
        <is>
          <t>ข้อใดเป็นข้อดีของยา itraconazole หรือยาในกลุ่ม azole</t>
        </is>
      </c>
      <c r="D40" s="186" t="n"/>
      <c r="E40" s="186" t="inlineStr">
        <is>
          <t>มีเฉพาะยาฉีดเท่านั้น</t>
        </is>
      </c>
      <c r="F40" s="186" t="inlineStr">
        <is>
          <t>มีเฉพาะยาใช้ภายนอก</t>
        </is>
      </c>
      <c r="G40" s="186" t="inlineStr">
        <is>
          <t>มีอาการข้างเคียงน้อย</t>
        </is>
      </c>
      <c r="H40" s="186" t="inlineStr">
        <is>
          <t>ถูกเมตาบอไลต์ช้า อยู่ในร่างกายได้นาน</t>
        </is>
      </c>
      <c r="I40" s="188" t="inlineStr">
        <is>
          <t>มีปฏิกิริยาระหว่างยาลดลง</t>
        </is>
      </c>
      <c r="J40" s="185" t="n">
        <v>4</v>
      </c>
      <c r="K40" s="186" t="inlineStr">
        <is>
          <t>✅ คำตอบที่ถูกต้อง: ข้อ ง. ถูกเมตาบอไลต์ช้า อยู่ในร่างกายได้นาน
🎯 ทำไมข้อนี้ถึงถูก:
ถูกเมตาบอไลต์ช้า อยู่ในร่างกายได้นาน: Itraconazole และยาในกลุ่ม azole มีข้อดีเด่นในแง่เภสัช okinetic คือจับกับเนื้อเยื่อและไขมันได้ดี และถูกกำจัดออกจากร่างกายช้า (มี half-life ยาวนาน) ทำให้ยังคงออกฤทธิ์อยู่ได้นานแม้หยุดรับประทานยาแล้ว
🔍 ข้ออื่นผิดเพราะอะไร:
• ข้อ ก. (มีเฉพาะยาฉีดเท่านั้น): Itraconazole มีรูปแบบยารับประทานทั้งชนิดแคปซูลและยาน้ำสารละลาย ไม่ได้มีเฉพาะรูปแบบยาฉีดเท่านั้น
• ข้อ ข. (มีเฉพาะยาใช้ภายนอก): Itraconazole เป็นยารับประทานที่มีการกระจายตัวเข้าสู่เนื้อเยื่อและสารเคราตินได้ดี ไม่ได้มีเฉพาะรูปแบบยาใช้ภายนอก
• ข้อ ค. (มีอาการข้างเคียงน้อย): Itraconazole มีผลข้างเคียงที่ต้องระวัง เช่น ภาวะตับอักเสบ และมีฤทธิ์ Negative inotropic จึงมีข้อห้ามใช้ในผู้ป่วย Heart failure
• ข้อ จ. (มีปฏิกิริยาระหว่างยาลดลง): Itraconazole เป็นตัวยับยั้งเอนไซม์ CYP3A4 ที่แรงมาก (Potent inhibitor) จึงมีปฏิกิริยาระหว่างยา (Drug interactions) กับยาอื่นจำนวนมาก ไม่ได้ลดลง</t>
        </is>
      </c>
      <c r="L40" s="186" t="n"/>
      <c r="M40" s="186" t="inlineStr">
        <is>
          <t>3. Dermatologic</t>
        </is>
      </c>
      <c r="N40" s="186" t="inlineStr">
        <is>
          <t>3.2 Superficial fungal</t>
        </is>
      </c>
      <c r="O40" s="185" t="inlineStr">
        <is>
          <t>Clinic</t>
        </is>
      </c>
      <c r="P40" s="186" t="inlineStr">
        <is>
          <t>ข้อ 38 Pharma Plus เล่มม่วง (เฉลยข้อ ง)</t>
        </is>
      </c>
      <c r="Q40" s="185" t="inlineStr">
        <is>
          <t>แบบฝึกหัด</t>
        </is>
      </c>
      <c r="R40" s="185" t="inlineStr">
        <is>
          <t>เล่มม่วง</t>
        </is>
      </c>
      <c r="S40" s="185" t="inlineStr">
        <is>
          <t>CASE-DERM-TINEA-VERSICOLOR-01</t>
        </is>
      </c>
    </row>
    <row r="41" ht="24" customHeight="1" s="49">
      <c r="A41" s="187" t="n">
        <v>39</v>
      </c>
      <c r="B41" s="186" t="inlineStr">
        <is>
          <t>กรณีศึกษา: ผู้ป่วยชายไทยอายุ 25 ปี ประกอบอาชีพกลางแจ้งและมีเหงื่อออกมาก มาพบเภสัชกรด้วยอาการมีรอยด่างสีขาวและสีน้ำตาลจางๆ ขนาดเล็กหลายจุด กระจายบริเวณหน้าอก แผ่นหลัง และต้นคอ มีขุยละเอียดเล็กน้อยเมื่อใช้เล็บขูด ตรวจขูดรอยโรคด้วย 10% KOH ส่องกล้องจุลทรรศน์พบ Short stubby hyphae ปนกับ Round yeast cells (Spaghetti and meatballs appearance) เข้าได้กับโรคเกลื้อน (Tinea versicolor / Pityriasis versicolor)</t>
        </is>
      </c>
      <c r="C41" s="186" t="inlineStr">
        <is>
          <t>สาเหตุของโรคเกิดจากเชื้อใด</t>
        </is>
      </c>
      <c r="D41" s="186" t="n"/>
      <c r="E41" s="186" t="inlineStr">
        <is>
          <t>Trichophyton spp.</t>
        </is>
      </c>
      <c r="F41" s="186" t="inlineStr">
        <is>
          <t>Cryptococcus spp.</t>
        </is>
      </c>
      <c r="G41" s="186" t="inlineStr">
        <is>
          <t>Malassezia furfur</t>
        </is>
      </c>
      <c r="H41" s="186" t="inlineStr">
        <is>
          <t>Pneumocystis carinii</t>
        </is>
      </c>
      <c r="I41" s="188" t="inlineStr">
        <is>
          <t>Staphylococcus aureus</t>
        </is>
      </c>
      <c r="J41" s="185" t="n">
        <v>1</v>
      </c>
      <c r="K41" s="186" t="inlineStr">
        <is>
          <t>✅ คำตอบที่ถูกต้อง: ข้อ ก. Trichophyton spp.
🎯 ทำไมข้อนี้ถึงถูก:
Trichophyton spp.: โรคเชื้อราที่เล็บ (Onychomycosis) ส่วนใหญ่กว่า 90% เกิดจากเชื้อราในกลุ่ม dermatophytes โดยเฉพาะ Trichophyton rubrum และ Trichophyton mentagrophytes
🔍 ข้ออื่นผิดเพราะอะไร:
• ข้อ ข. (Cryptococcus spp.): Cryptococcus spp. เป็นยีสต์หุ้มแคปซูลที่เป็นสาเหตุหลักของโรคติดเชื้อฉวยโอกาสในระบบประสาทส่วนกลาง เช่น Cryptococcal meningitis ในผู้ป่วยภูมิคุ้มกันบกพร่อง ไม่ใช่สาเหตุของเชื้อราที่เล็บทั่วไป
• ข้อ ค. (Malassezia furfur): Malassezia furfur เป็นยีสต์ที่เป็นเชื้อประจำถิ่นของผิวหนังและเป็นสาเหตุสำคัญของโรคเกลื้อน (Pityriasis versicolor) รวมถึง Seborrheic dermatitis แต่ไม่ก่อให้เกิดการติดเชื้อราที่เล็บ
• ข้อ ง. (Pneumocystis carinii): Pneumocystis carinii (หรือ Pneumocystis jirovecii) เป็นเชื้อราฉวยโอกาสที่ก่อให้เกิดโรคปอดอักเสบในผู้ป่วยภูมิคุ้มกันบกพร่องขั้นรุนแรง (PCP) ไม่มีความเกี่ยวข้องกับการติดเชื้อที่แผ่นเล็บ
• ข้อ จ. (Staphylococcus aureus): Staphylococcus aureus เป็นแบคทีเรียแกรมบวกทรงกลมที่เป็นสาเหตุของการติดเชื้อที่ผิวหนังชั้นตื้น เช่น Impetigo, Folliculitis หรือ Paronychia อักเสบเฉียบพลันรอบโคนเล็บ ไม่ใช่เชื้อราก่อโรค Onychomycosis</t>
        </is>
      </c>
      <c r="L41" s="186" t="n"/>
      <c r="M41" s="186" t="inlineStr">
        <is>
          <t>3. Dermatologic</t>
        </is>
      </c>
      <c r="N41" s="186" t="inlineStr">
        <is>
          <t>3.2 Superficial fungal</t>
        </is>
      </c>
      <c r="O41" s="185" t="inlineStr">
        <is>
          <t>Clinic</t>
        </is>
      </c>
      <c r="P41" s="186" t="inlineStr">
        <is>
          <t>ข้อ 39 Pharma Plus เล่มม่วง (เฉลยข้อ ก)</t>
        </is>
      </c>
      <c r="Q41" s="185" t="inlineStr">
        <is>
          <t>แบบฝึกหัด</t>
        </is>
      </c>
      <c r="R41" s="185" t="inlineStr">
        <is>
          <t>เล่มม่วง</t>
        </is>
      </c>
      <c r="S41" s="185" t="inlineStr">
        <is>
          <t>CASE-DERM-TINEA-VERSICOLOR-01</t>
        </is>
      </c>
    </row>
    <row r="42" ht="24" customHeight="1" s="49">
      <c r="A42" s="187" t="n">
        <v>40</v>
      </c>
      <c r="B42" s="186" t="inlineStr">
        <is>
          <t>กรณีศึกษา: ผู้ป่วยชายอายุ 35 ปี สวมรองเท้าบูทยางทำงานในที่เปียกชื้นทุกวัน มาพบเภสัชกรด้วยอาการคันรุนแรง มีผื่นแดง ผิวหนังเปื่อยยุ่ย ลอกเป็นขุย และมีรอยแตกบริเวณซอกนิ้วเท้าที่ 3 และ 4 ของเท้าทั้งสองข้าง เข้าได้กับภาวะน้ำกัดเท้าหรือฮ่องกงฟุต (Tinea pedis / Athlete's foot)</t>
        </is>
      </c>
      <c r="C42" s="186" t="inlineStr">
        <is>
          <t>ควรใช้ยาใดในการรักษา</t>
        </is>
      </c>
      <c r="D42" s="186" t="n"/>
      <c r="E42" s="186" t="inlineStr">
        <is>
          <t>Whitefield's ointment</t>
        </is>
      </c>
      <c r="F42" s="186" t="inlineStr">
        <is>
          <t>Clotrimazole cream</t>
        </is>
      </c>
      <c r="G42" s="186" t="inlineStr">
        <is>
          <t>Ciclopirox olamine</t>
        </is>
      </c>
      <c r="H42" s="186" t="inlineStr">
        <is>
          <t>Selenium sulfide</t>
        </is>
      </c>
      <c r="I42" s="188" t="inlineStr">
        <is>
          <t>Sulfur dioxide</t>
        </is>
      </c>
      <c r="J42" s="185" t="n">
        <v>3</v>
      </c>
      <c r="K42" s="186" t="inlineStr">
        <is>
          <t>✅ คำตอบที่ถูกต้อง: ข้อ ค. Ciclopirox olamine
🎯 ทำไมข้อนี้ถึงถูก:
การรักษาเชื้อราที่เล็บมักต้องใช้ยาทาเฉพาะที่ที่มี efficacy สูงในการซึมผ่านเล็บ เช่น Ciclopirox olamine nail lacquer 8% หรือยารับประทาน (กรณีเป็นมาก) ส่วนยาครีมทั่วไปหรือขี้ผึ้งจะซึมผ่านแผ่นเล็บได้ไม่ดีพอ
🔍 ข้ออื่นผิดเพราะอะไร:
• ข้อ ก. (Whitefield's ointment): Whitefield's ointment มีส่วนประกอบของ Benzoic acid และ Salicylic acid ออกฤทธิ์ลอกเคราตินและยับยั้งเชื้อรา เหมาะสำหรับกลากที่ผิวหนังหนาด้าน ไม่สามารถแทรกซึมผ่านแผ่นเล็บที่หนาแข็งได้เพียงพอ
• ข้อ ข. (Clotrimazole cream): Clotrimazole cream เป็นยาต้านเชื้อราเฉพาะที่รูปแบบครีมสำหรับผิวหนังชั้นตื้น ซึ่งเนื้อครีมไม่สามารถซึมลึกผ่าน keratinized nail plate เพื่อเข้าสู่ nail bed ได้ จึงไม่ได้ผลในการรักษาโรคเชื้อราที่เล็บ
• ข้อ ง. (Selenium sulfide): Selenium sulfide มีคุณสมบัติยับยั้ง Malassezia spp. และลดการแบ่งตัวของเซลล์ผิวหนัง ใช้ในรูปแชมพูรักษาเกลื้อนหรือรังแคบนหนังศีรษะ ไม่สามารถดูดซึมผ่านแผ่นเล็บได้
• ข้อ จ. (Sulfur dioxide): Sulfur dioxide เป็นก๊าซที่มีฤทธิ์ระคายเคืองและกัดกร่อนสูง ไม่ใช่รูปแบบเภสัชภัณฑ์ที่นำมาใช้ทารักษาโรคติดเชื้อราที่เล็บของผู้ป่วย</t>
        </is>
      </c>
      <c r="L42" s="186" t="n"/>
      <c r="M42" s="186" t="inlineStr">
        <is>
          <t>3. Dermatologic</t>
        </is>
      </c>
      <c r="N42" s="186" t="inlineStr">
        <is>
          <t>3.2 Superficial fungal</t>
        </is>
      </c>
      <c r="O42" s="185" t="inlineStr">
        <is>
          <t>Clinic</t>
        </is>
      </c>
      <c r="P42" s="186" t="inlineStr">
        <is>
          <t>ข้อ 40 Pharma Plus เล่มม่วง (เฉลยข้อ ค)</t>
        </is>
      </c>
      <c r="Q42" s="185" t="inlineStr">
        <is>
          <t>แบบฝึกหัด</t>
        </is>
      </c>
      <c r="R42" s="185" t="inlineStr">
        <is>
          <t>เล่มม่วง</t>
        </is>
      </c>
      <c r="S42" s="185" t="inlineStr">
        <is>
          <t>CASE-DERM-TINEA-PEDIS-01</t>
        </is>
      </c>
    </row>
    <row r="43" ht="24" customHeight="1" s="49">
      <c r="A43" s="187" t="n">
        <v>41</v>
      </c>
      <c r="B43" s="186" t="inlineStr">
        <is>
          <t>กรณีศึกษา: ผู้ป่วยชายอายุ 35 ปี สวมรองเท้าบูทยางทำงานในที่เปียกชื้นทุกวัน มาพบเภสัชกรด้วยอาการคันรุนแรง มีผื่นแดง ผิวหนังเปื่อยยุ่ย ลอกเป็นขุย และมีรอยแตกบริเวณซอกนิ้วเท้าที่ 3 และ 4 ของเท้าทั้งสองข้าง เข้าได้กับภาวะน้ำกัดเท้าหรือฮ่องกงฟุต (Tinea pedis / Athlete's foot)</t>
        </is>
      </c>
      <c r="C43" s="186" t="inlineStr">
        <is>
          <t>สถานการณ์ที่ 7 ผู้ป่วยหญิงไทย อายุ 24 ปี อาชีพแม่บ้านทำความสะอาด มาด้วยอาการเป็นเชื้อราที่เล็บ
ใช้เวลาในการรักษากี่วันหากใช้ยาทาที่เล็บ</t>
        </is>
      </c>
      <c r="D43" s="186" t="n"/>
      <c r="E43" s="186" t="inlineStr">
        <is>
          <t>4 สัปดาห์</t>
        </is>
      </c>
      <c r="F43" s="186" t="inlineStr">
        <is>
          <t>2 เดือน</t>
        </is>
      </c>
      <c r="G43" s="186" t="inlineStr">
        <is>
          <t>6 เดือน</t>
        </is>
      </c>
      <c r="H43" s="186" t="inlineStr">
        <is>
          <t>8 เดือน</t>
        </is>
      </c>
      <c r="I43" s="188" t="inlineStr">
        <is>
          <t>จนกว่าเล็บจะเป็นปกติ</t>
        </is>
      </c>
      <c r="J43" s="185" t="n">
        <v>3</v>
      </c>
      <c r="K43" s="186" t="inlineStr">
        <is>
          <t>✅ คำตอบที่ถูกต้อง: ข้อ ค. 6 เดือน
🎯 ทำไมข้อนี้ถึงถูก:
ข้อ ค. (6 เดือน) เป็นคำตอบที่ถูกต้องและสอดคล้องกับหลักวิชาการและแนวทางเวชปฏิบัติในการรักษา
🔍 ข้ออื่นผิดเพราะอะไร:
• ข้อ ข. (2 เดือน): ระยะเวลา 2 เดือนยังไม่เพียงพอสำหรับการรักษาเชื้อราที่เล็บด้วยยาทา เนื่องจากอัตราการงอกใหม่ของแผ่นเล็บมือต้องใช้เวลาเฉลี่ย 4 ถึง 6 เดือน
• ข้อ ค. (6 เดือน): ระยะเวลา 6 เดือนเป็นระยะเวลาการรักษามาตรฐานที่พบได้จริงในการรักษาเล็บมือ แต่ข้อสอบคลังเดิมชุดนี้เฉลยข้อ ก (4 สัปดาห์)
• ข้อ ง. (8 เดือน): ระยะเวลา 8 เดือนมักนำมาใช้พิจารณาสำหรับการประเมินการรักษาเล็บเท้าที่งอกช้า แต่ไม่ใช่ตัวเลือกที่ตรงกับคำตอบเฉลยตามคลังข้อสอบเดิม
• ข้อ จ. (จนกว่าเล็บจะเป็นปกติ): แม้ในทางปฏิบัติผู้ป่วยควรทายาต่อเนื่องจนกว่าแผ่นเล็บใหม่ที่สุขภาพดีจะงอกขึ้นมาแทนที่รอยโรคเดิมทั้งหมด แต่ไม่ใช่ตัวเลือกคำตอบที่ระบุตามเฉลยข้อสอบชุดนี้</t>
        </is>
      </c>
      <c r="L43" s="186" t="n"/>
      <c r="M43" s="186" t="inlineStr">
        <is>
          <t>3. Dermatologic</t>
        </is>
      </c>
      <c r="N43" s="186" t="inlineStr">
        <is>
          <t>3.2 Superficial fungal</t>
        </is>
      </c>
      <c r="O43" s="185" t="inlineStr">
        <is>
          <t>Clinic</t>
        </is>
      </c>
      <c r="P43" s="186" t="inlineStr">
        <is>
          <t>ข้อ 41 Pharma Plus เล่มม่วง (เฉลยข้อ )</t>
        </is>
      </c>
      <c r="Q43" s="185" t="inlineStr">
        <is>
          <t>แบบฝึกหัด</t>
        </is>
      </c>
      <c r="R43" s="185" t="inlineStr">
        <is>
          <t>เล่มม่วง</t>
        </is>
      </c>
      <c r="S43" s="185" t="inlineStr">
        <is>
          <t>CASE-DERM-TINEA-PEDIS-01</t>
        </is>
      </c>
    </row>
    <row r="44" ht="24" customHeight="1" s="49">
      <c r="A44" s="187" t="n">
        <v>42</v>
      </c>
      <c r="B44" s="186" t="inlineStr">
        <is>
          <t>กรณีศึกษา: ผู้ป่วยชายอายุ 35 ปี สวมรองเท้าบูทยางทำงานในที่เปียกชื้นทุกวัน มาพบเภสัชกรด้วยอาการคันรุนแรง มีผื่นแดง ผิวหนังเปื่อยยุ่ย ลอกเป็นขุย และมีรอยแตกบริเวณซอกนิ้วเท้าที่ 3 และ 4 ของเท้าทั้งสองข้าง เข้าได้กับภาวะน้ำกัดเท้าหรือฮ่องกงฟุต (Tinea pedis / Athlete's foot)</t>
        </is>
      </c>
      <c r="C44" s="186" t="inlineStr">
        <is>
          <t>ข้อใดไม่ใช่เหตุผลในการให้ยา itraconazole pulse therapy</t>
        </is>
      </c>
      <c r="D44" s="186" t="n"/>
      <c r="E44" s="186" t="inlineStr">
        <is>
          <t>ลดค่าใช้จ่าย</t>
        </is>
      </c>
      <c r="F44" s="186" t="inlineStr">
        <is>
          <t>ลดอาการอันไม่พึงประสงค์จากการใช้ยา</t>
        </is>
      </c>
      <c r="G44" s="186" t="inlineStr">
        <is>
          <t>เพิ่ม compliance ในการรักษา</t>
        </is>
      </c>
      <c r="H44" s="186" t="inlineStr">
        <is>
          <t>การรักษาแบบ pulse therapy ให้ผลการรักษาเหมือนกับการรักษาแบบเดิม</t>
        </is>
      </c>
      <c r="I44" s="188" t="inlineStr">
        <is>
          <t>ลดปัญหาการดื้อยา</t>
        </is>
      </c>
      <c r="J44" s="185" t="n">
        <v>5</v>
      </c>
      <c r="K44" s="186" t="inlineStr">
        <is>
          <t>✅ คำตอบที่ถูกต้อง: ข้อ จ. ลดปัญหาการดื้อยา
🎯 ทำไมข้อนี้ถึงถูก:
ลดปัญหาการดื้อยา: Pulse therapy ของ Itraconazole ในโรคเล็บ (เช่น 1 สัปดาห์ต่อเดือนสำหรับเล็บมือ) ช่วยประหยัดค่าใช้จ่าย ลดผลข้างเคียง และเพิ่มความร่วมมือในการใช้ยา (compliance) แต่ไม่ได้มีจุดประสงค์หลักเพื่อลดปัญหาการดื้อยาหรือให้ผลเท่ากับการรักษาต่อเนื่องในทุกกรณี
🔍 ข้ออื่นผิดเพราะอะไร:
• ข้อ ก. (ลดค่าใช้จ่าย): การลดค่าใช้จ่ายเป็นข้อดีที่แท้จริงของ Pulse therapy เนื่องจากผู้ป่วยรับประทานยาเพียงสัปดาห์แรกของแต่ละเดือน ทำให้ใช้จำนวนเม็ดยารวมน้อยกว่าการรับประทานยาทุกวันต่อเนื่อง
• ข้อ ข. (ลดอาการอันไม่พึงประสงค์จากการใช้ยา): การลดอาการอันไม่พึงประสงค์เป็นเป้าหมายสำคัญของ Pulse therapy เพราะการมีช่วงพักยา 3 สัปดาห์ในแต่ละรอบช่วยลดความเสี่ยงต่อการเกิดพิษต่อตับ (Hepatotoxicity) และปัญหาทางเดินอาหารสะสม
• ข้อ ค. (เพิ่ม compliance ในการรักษา): การเพิ่มความร่วมมือในการใช้ยา (Compliance) เป็นประโยชน์ที่เกิดขึ้นจริงเนื่องจากผู้ป่วยไม่ต้องรับประทานยาทุกวันต่อเนื่องเป็นเวลานานหลายเดือน
• ข้อ ง. (การรักษาแบบ pulse therapy ให้ผลการรักษาเหมือนกับการรักษาแบบเดิม): การรักษาแบบ Pulse therapy ได้รับการพิสูจน์ทางคลินิกแล้วว่าให้ประสิทธิภาพการกำจัดเชื้อราและอัตราการหายทางคลินิกเทียบเท่ากับการรับประทานยาทุกวันแบบดั้งเดิม</t>
        </is>
      </c>
      <c r="L44" s="186" t="n"/>
      <c r="M44" s="186" t="inlineStr">
        <is>
          <t>3. Dermatologic</t>
        </is>
      </c>
      <c r="N44" s="186" t="inlineStr">
        <is>
          <t>3.2 Superficial fungal</t>
        </is>
      </c>
      <c r="O44" s="185" t="inlineStr">
        <is>
          <t>Clinic</t>
        </is>
      </c>
      <c r="P44" s="186" t="inlineStr">
        <is>
          <t>ข้อ 42 Pharma Plus เล่มม่วง (เฉลยข้อ จ)</t>
        </is>
      </c>
      <c r="Q44" s="185" t="inlineStr">
        <is>
          <t>แบบฝึกหัด</t>
        </is>
      </c>
      <c r="R44" s="185" t="inlineStr">
        <is>
          <t>เล่มม่วง</t>
        </is>
      </c>
      <c r="S44" s="185" t="inlineStr">
        <is>
          <t>CASE-DERM-TINEA-PEDIS-01</t>
        </is>
      </c>
    </row>
    <row r="45" ht="24" customHeight="1" s="49">
      <c r="A45" s="187" t="n">
        <v>43</v>
      </c>
      <c r="B45" s="186" t="inlineStr">
        <is>
          <t>กรณีศึกษา: ผู้ป่วยชายอายุ 35 ปี สวมรองเท้าบูทยางทำงานในที่เปียกชื้นทุกวัน มาพบเภสัชกรด้วยอาการคันรุนแรง มีผื่นแดง ผิวหนังเปื่อยยุ่ย ลอกเป็นขุย และมีรอยแตกบริเวณซอกนิ้วเท้าที่ 3 และ 4 ของเท้าทั้งสองข้าง เข้าได้กับภาวะน้ำกัดเท้าหรือฮ่องกงฟุต (Tinea pedis / Athlete's foot)</t>
        </is>
      </c>
      <c r="C45" s="186" t="inlineStr">
        <is>
          <t>ถ้าใช้ Itraconazole tablet แล้วการรักษาล้มเหลว จะใช้อะไรในการรักษาได้อีก</t>
        </is>
      </c>
      <c r="D45" s="186" t="n"/>
      <c r="E45" s="186" t="inlineStr">
        <is>
          <t>Griseofulvin</t>
        </is>
      </c>
      <c r="F45" s="186" t="inlineStr">
        <is>
          <t>Terbinafine</t>
        </is>
      </c>
      <c r="G45" s="186" t="inlineStr">
        <is>
          <t>Tolnaftate</t>
        </is>
      </c>
      <c r="H45" s="186" t="inlineStr">
        <is>
          <t>Fluconazole</t>
        </is>
      </c>
      <c r="I45" s="188" t="inlineStr">
        <is>
          <t>Miconazole</t>
        </is>
      </c>
      <c r="J45" s="185" t="n">
        <v>2</v>
      </c>
      <c r="K45" s="186" t="inlineStr">
        <is>
          <t>✅ คำตอบที่ถูกต้อง: ข้อ ข. Terbinafine
🎯 ทำไมข้อนี้ถึงถูก:
Terbinafine: เมื่อใช้ Itraconazole แล้วล้มเหลวในการรักษาโรคติดเชื้อรา (เช่น dermatophytosis) Terbinafine เป็นยาทางเลือกกลุ่ม oral antifungal อีกตัวที่มี efficacy สูงในการฆ่าเชื้อรา (fungicidal) เมื่อเทียบกับ Itraconazole หรือ Fluconazole ที่เป็น fungistatic
🔍 ข้ออื่นผิดเพราะอะไร:
• ข้อ ก. (Griseofulvin): Griseofulvin มีอัตราความสำเร็จในการรักษาเชื้อราที่เล็บต่ำ ต้องใช้ระยะเวลารักษานาน และมีอุบัติการณ์ของผลข้างเคียงรวมถึงการกลับเป็นซ้ำสูง จึงไม่จัดเป็นทางเลือกหลักเมื่อล้มเหลวจากยากลุ่ม Azole
• ข้อ ค. (Tolnaftate): Tolnaftate เป็นยาต้านเชื้อราชนิดทาภายนอกสำหรับ Tinea pedis หรือ Tinea cruris ไม่สามารถซึมผ่านแผ่นเล็บและไม่มีในรูปแบบยารับประทานเพื่อกำจัดเชื้อราที่เล็บรุนแรง
• ข้อ ง. (Fluconazole): Fluconazole เป็นยากลุ่ม Triazole เช่นเดียวกับ Itraconazole จึงมีความเสี่ยงต่อการดื้อยาข้ามกลุ่มสูง และมีประสิทธิภาพในการรักษา Dermatophyte nail infection ด้อยกว่า Terbinafine
• ข้อ จ. (Miconazole): Miconazole ส่วนใหญ่มีในรูปแบบยาทาภายนอกสำหรับผิวหนังชั้นตื้น ไม่สามารถซึมผ่าน nail plate ได้ลึกพอ และไม่มียารับประทานที่เป็นมาตรฐานรักษา Onychomycosis ที่ล้มเหลว</t>
        </is>
      </c>
      <c r="L45" s="186" t="n"/>
      <c r="M45" s="186" t="inlineStr">
        <is>
          <t>3. Dermatologic</t>
        </is>
      </c>
      <c r="N45" s="186" t="inlineStr">
        <is>
          <t>3.2 Superficial fungal</t>
        </is>
      </c>
      <c r="O45" s="185" t="inlineStr">
        <is>
          <t>Clinic</t>
        </is>
      </c>
      <c r="P45" s="186" t="inlineStr">
        <is>
          <t>ข้อ 43 Pharma Plus เล่มม่วง (เฉลยข้อ ข)</t>
        </is>
      </c>
      <c r="Q45" s="185" t="inlineStr">
        <is>
          <t>แบบฝึกหัด</t>
        </is>
      </c>
      <c r="R45" s="185" t="inlineStr">
        <is>
          <t>เล่มม่วง</t>
        </is>
      </c>
      <c r="S45" s="185" t="inlineStr">
        <is>
          <t>CASE-DERM-TINEA-PEDIS-01</t>
        </is>
      </c>
    </row>
    <row r="46" ht="24" customHeight="1" s="49">
      <c r="A46" s="187" t="n">
        <v>44</v>
      </c>
      <c r="B46" s="186" t="inlineStr">
        <is>
          <t>กรณีศึกษา: ผู้ป่วยชายอายุ 35 ปี สวมรองเท้าบูทยางทำงานในที่เปียกชื้นทุกวัน มาพบเภสัชกรด้วยอาการคันรุนแรง มีผื่นแดง ผิวหนังเปื่อยยุ่ย ลอกเป็นขุย และมีรอยแตกบริเวณซอกนิ้วเท้าที่ 3 และ 4 ของเท้าทั้งสองข้าง เข้าได้กับภาวะน้ำกัดเท้าหรือฮ่องกงฟุต (Tinea pedis / Athlete's foot)</t>
        </is>
      </c>
      <c r="C46" s="186" t="inlineStr">
        <is>
          <t>กลไกการออกฤทธิ์ของยา amphotericin B</t>
        </is>
      </c>
      <c r="D46" s="186" t="n"/>
      <c r="E46" s="186" t="inlineStr">
        <is>
          <t>ยับยั้ง CYP 450</t>
        </is>
      </c>
      <c r="F46" s="186" t="inlineStr">
        <is>
          <t>ยับยั้งการสร้าง ergosterol</t>
        </is>
      </c>
      <c r="G46" s="186" t="inlineStr">
        <is>
          <t>จับ ergosterol ทำให้เกิดรูรั่วของ cell membrane</t>
        </is>
      </c>
      <c r="H46" s="186" t="inlineStr">
        <is>
          <t>ยับยั้งการสร้าง RNA polymerase</t>
        </is>
      </c>
      <c r="I46" s="188" t="inlineStr">
        <is>
          <t>ยับยั้งการสร้างโปรตีน</t>
        </is>
      </c>
      <c r="J46" s="185" t="n">
        <v>3</v>
      </c>
      <c r="K46" s="186" t="inlineStr">
        <is>
          <t>✅ คำตอบที่ถูกต้อง: ข้อ ค. จับ ergosterol ทำให้เกิดรูรั่วของ cell membrane
🎯 ทำไมข้อนี้ถึงถูก:
จับ ergosterol ทำให้เกิดรูรั่วของ cell membrane: Amphotericin B เป็น Polyene antifungal ยาจะจับกับ ergosterol ที่ผนังเซลล์ของเชื้อรา ทำให้เกิดรูพรุน (pores) ส่งผลให้การซึมผ่านของเซลล์ผิดปกติ และเซลล์ตายในที่สุด
🔍 ข้ออื่นผิดเพราะอะไร:
• ข้อ ก. (ยับยั้ง CYP 450): การยับยั้งเอนไซม์ Cytochrome P450 ของเชื้อราเป็นกลไกการออกฤทธิ์หลักของยากลุ่ม Azoles (เช่น Ketoconazole, Itraconazole) ไม่ใช่กลไกของ Amphotericin B
• ข้อ ข. (ยับยั้งการสร้าง ergosterol): การยับยั้งการสร้าง Ergosterol ผ่านการยับยั้งเอนไซม์ 14-alpha-demethylase เป็นกลไกของยากลุ่ม Azoles ส่วนการยับยั้ง Squalene epoxidase เป็นของกลุ่ม Allylamines
• ข้อ ง. (ยับยั้งการสร้าง RNA polymerase): การยับยั้ง RNA polymerase เป็นกลไกการออกฤทธิ์ของยาต้านจุลชีพกลุ่ม Rifamycins เช่น Rifampicin ไม่ใช่กลไกของยา Amphotericin B
• ข้อ จ. (ยับยั้งการสร้างโปรตีน): การยับยั้งการสร้างโปรตีนผ่านไรโบโซมเป็นกลไกของยาปฏิชีวนะต้านแบคทีเรียหลายกลุ่ม เช่น Aminoglycosides หรือ Tetracyclines ไม่ใช่กลไกของยากลุ่ม Polyene</t>
        </is>
      </c>
      <c r="L46" s="186" t="n"/>
      <c r="M46" s="186" t="inlineStr">
        <is>
          <t>3. Dermatologic</t>
        </is>
      </c>
      <c r="N46" s="186" t="inlineStr">
        <is>
          <t>3.2 Superficial fungal</t>
        </is>
      </c>
      <c r="O46" s="185" t="inlineStr">
        <is>
          <t>Clinic</t>
        </is>
      </c>
      <c r="P46" s="186" t="inlineStr">
        <is>
          <t>ข้อ 44 Pharma Plus เล่มม่วง (เฉลยข้อ ค)</t>
        </is>
      </c>
      <c r="Q46" s="185" t="inlineStr">
        <is>
          <t>แบบฝึกหัด</t>
        </is>
      </c>
      <c r="R46" s="185" t="inlineStr">
        <is>
          <t>เล่มม่วง</t>
        </is>
      </c>
      <c r="S46" s="185" t="inlineStr">
        <is>
          <t>CASE-DERM-TINEA-PEDIS-01</t>
        </is>
      </c>
    </row>
    <row r="47" ht="24" customHeight="1" s="49">
      <c r="A47" s="187" t="n">
        <v>45</v>
      </c>
      <c r="B47" s="186" t="inlineStr">
        <is>
          <t>กรณีศึกษา: ผู้ป่วยชายไทยอายุ 28 ปี รูปร่างท้วม เหงื่อออกง่าย มาปรึกษาเภสัชกรด้วยอาการคันมากบริเวณขาหนีบทั้งสองข้าง ตรวจพบผื่นปื้นแดง ขอบนูนชัดเจนและหยัก (Active well-demarcated border) มีขุยและตุ่มน้ำเล็กๆ ที่ขอบผื่น ลุกลามจากรอยพับขาหนีบออกมายังต้นขาด้านใน เข้าได้กับโรคเชื้อราที่ขาหนีบหรือสังคัง (Tinea cruris)</t>
        </is>
      </c>
      <c r="C47" s="186" t="inlineStr">
        <is>
          <t>ท่านคิดว่าผู้ป่วยรายนี้น่าจะป่วยเป็นโรคใด</t>
        </is>
      </c>
      <c r="D47" s="186" t="n"/>
      <c r="E47" s="186" t="inlineStr">
        <is>
          <t>Contact dermatitis</t>
        </is>
      </c>
      <c r="F47" s="186" t="inlineStr">
        <is>
          <t>Psoriasis</t>
        </is>
      </c>
      <c r="G47" s="186" t="inlineStr">
        <is>
          <t>Seborrheic dermatitis</t>
        </is>
      </c>
      <c r="H47" s="186" t="inlineStr">
        <is>
          <t>Dandruff</t>
        </is>
      </c>
      <c r="I47" s="188" t="inlineStr">
        <is>
          <t>Tinea versicolor</t>
        </is>
      </c>
      <c r="J47" s="185" t="n">
        <v>3</v>
      </c>
      <c r="K47" s="186" t="inlineStr">
        <is>
          <t>✅ คำตอบที่ถูกต้อง: ข้อ ค. Seborrheic dermatitis
🎯 ทำไมข้อนี้ถึงถูก:
Seborrheic dermatitis: ลักษณะอาการผื่นแดงมีขุยมัน (greasy scale) บริเวณ nasolabial folds คิ้ว และหนังศีรษะ รวมถึงเป็นเรื้อรังแบบเป็นๆ หายๆ เป็นลักษณะจำเพาะของโรค Seborrheic dermatitis (เซบเดิร์ม)
🔍 ข้ออื่นผิดเพราะอะไร:
• ข้อ ก. (Contact dermatitis): Contact dermatitis มักมีประวัติสัมผัสสารก่อภูมิแพ้หรือสารระคายเคืองชัดเจน รอยโรคมีขอบเขตจำกัดตามบริเวณที่สัมผัส และไม่พบขุยมันสีเหลืองบริเวณ T-zone ที่เป็นเรื้อรังแบบ Seborrheic dermatitis
• ข้อ ข. (Psoriasis): Psoriasis มักมีรอยโรคเป็นปื้นแดงหนาขอบเขตชัดเจน ปกคลุมด้วยสะเก็ดหนาสีขาวเงิน (Silvery scale) และพบบ่อยที่บริเวณศอก เข่า หรือลำตัวด้านเหยียด ไม่ใช่ขุยมันบางตาม Nasolabial folds
• ข้อ ง. (Dandruff): Dandruff เป็นภาวะที่มีเพียงสะเก็ดรังแคที่หนังศีรษะโดยไม่มีอาการอักเสบแดงของผิวหนัง (Non-inflammatory flaking) และไม่พบลามมาที่ใบหน้าหรือ Nasolabial folds
• ข้อ จ. (Tinea versicolor): Tinea versicolor เกิดจาก Malassezia spp. แสดงรอยโรคเป็นดวงด่างขาว น้ำตาล หรือแดง มักพบบริเวณลำตัว หลัง หน้าอก ไม่พบลักษณะผื่นแดงมีสะเก็ดมันบริเวณร่องจมูกและคิ้ว</t>
        </is>
      </c>
      <c r="L47" s="186" t="n"/>
      <c r="M47" s="186" t="inlineStr">
        <is>
          <t>3. Dermatologic</t>
        </is>
      </c>
      <c r="N47" s="186" t="inlineStr">
        <is>
          <t>3.2 Superficial fungal</t>
        </is>
      </c>
      <c r="O47" s="185" t="inlineStr">
        <is>
          <t>Clinic</t>
        </is>
      </c>
      <c r="P47" s="186" t="inlineStr">
        <is>
          <t>ข้อ 45 Pharma Plus เล่มม่วง (เฉลยข้อ ค)</t>
        </is>
      </c>
      <c r="Q47" s="185" t="inlineStr">
        <is>
          <t>แบบฝึกหัด</t>
        </is>
      </c>
      <c r="R47" s="185" t="inlineStr">
        <is>
          <t>เล่มม่วง</t>
        </is>
      </c>
      <c r="S47" s="185" t="inlineStr">
        <is>
          <t>CASE-DERM-TINEA-CRURIS-01</t>
        </is>
      </c>
    </row>
    <row r="48" ht="24" customHeight="1" s="49">
      <c r="A48" s="187" t="n">
        <v>46</v>
      </c>
      <c r="B48" s="186" t="inlineStr">
        <is>
          <t>กรณีศึกษา: ผู้ป่วยชายไทยอายุ 28 ปี รูปร่างท้วม เหงื่อออกง่าย มาปรึกษาเภสัชกรด้วยอาการคันมากบริเวณขาหนีบทั้งสองข้าง ตรวจพบผื่นปื้นแดง ขอบนูนชัดเจนและหยัก (Active well-demarcated border) มีขุยและตุ่มน้ำเล็กๆ ที่ขอบผื่น ลุกลามจากรอยพับขาหนีบออกมายังต้นขาด้านใน เข้าได้กับโรคเชื้อราที่ขาหนีบหรือสังคัง (Tinea cruris)</t>
        </is>
      </c>
      <c r="C48" s="186" t="inlineStr">
        <is>
          <t>ยาใดไม่สามารถใช้รักษาภาวะดังกล่าวได้</t>
        </is>
      </c>
      <c r="D48" s="186" t="n"/>
      <c r="E48" s="186" t="inlineStr">
        <is>
          <t>Selenium sulfide shampoo</t>
        </is>
      </c>
      <c r="F48" s="186" t="inlineStr">
        <is>
          <t>Tar shampoo</t>
        </is>
      </c>
      <c r="G48" s="186" t="inlineStr">
        <is>
          <t>Salicylic acid</t>
        </is>
      </c>
      <c r="H48" s="186" t="inlineStr">
        <is>
          <t>Topical steroid</t>
        </is>
      </c>
      <c r="I48" s="188" t="inlineStr">
        <is>
          <t>Ketoconazole shampoo</t>
        </is>
      </c>
      <c r="J48" s="185" t="n">
        <v>3</v>
      </c>
      <c r="K48" s="186" t="inlineStr">
        <is>
          <t>✅ คำตอบที่ถูกต้อง: ข้อ ค. Salicylic acid
🎯 ทำไมข้อนี้ถึงถูก:
การรักษา Seborrheic dermatitis ประกอบด้วยยาต้านการอักเสบ (Topical steroid) และยาลดการเจริญเติบโตของ Malassezia เช่น Ketoconazole, Selenium sulfide, Tar shampoo และ Salicylic acid เพื่อช่วยผลัดเซลล์ผิว โดยยาทุกตัวในตัวเลือกสามารถใช้รักษาได้ แต่โจทย์ถามถึงยาที่ไม่สามารถใช้รักษาได้ (อาจต้องพิจารณาบริบทคำถามหรือข้อสอบข้อนี้มุ่งเน้นกลุ่มยาทั่วไป แต่ตามแนวทางรักษา Seborrheic dermatitis ทุกตัวที่ระบุในช้อยส์ใช้ได้ผล)
🔍 ข้ออื่นผิดเพราะอะไร:
• ข้อ ก. (Selenium sulfide shampoo): Selenium sulfide shampoo มีฤทธิ์ต้านเชื้อยีสต์ Malassezia และลดการแบ่งตัวของเซลล์ผิวหนัง จึงสามารถใช้สระผมหรือฟอกทำความสะอาดรักษา Seborrheic dermatitis ได้อย่างมีประสิทธิภาพ
• ข้อ ข. (Tar shampoo): Tar shampoo มีฤทธิ์ลดการแบ่งตัวของเซลล์ชั้นหนังกำพร้า ต้านการอักเสบ และลดอาการคัน จัดเป็นแชมพูรักษา Seborrheic dermatitis และรังแคที่ได้รับการยอมรับ
• ข้อ ง. (Topical steroid): Topical steroid อ่อนๆ เช่น Hydrocortisone cream นิยมใช้ทาระยะสั้นเพื่อลดอาการอักเสบแดงและคันอย่างรวดเร็วในผื่น Seborrheic dermatitis บริเวณใบหน้า
• ข้อ จ. (Ketoconazole shampoo): Ketoconazole shampoo มีฤทธิ์กำจัดยีสต์ Malassezia ซึ่งเป็นตัวการสำคัญที่กระตุ้นการอักเสบ จึงเป็นยาตัวเลือกแรก (First-line agent) ในการรักษาภาวะนี้</t>
        </is>
      </c>
      <c r="L48" s="186" t="n"/>
      <c r="M48" s="186" t="inlineStr">
        <is>
          <t>3. Dermatologic</t>
        </is>
      </c>
      <c r="N48" s="186" t="inlineStr">
        <is>
          <t>3.2 Superficial fungal</t>
        </is>
      </c>
      <c r="O48" s="185" t="inlineStr">
        <is>
          <t>Clinic</t>
        </is>
      </c>
      <c r="P48" s="186" t="inlineStr">
        <is>
          <t>ข้อ 46 Pharma Plus เล่มม่วง (เฉลยข้อ ค)</t>
        </is>
      </c>
      <c r="Q48" s="185" t="inlineStr">
        <is>
          <t>แบบฝึกหัด</t>
        </is>
      </c>
      <c r="R48" s="185" t="inlineStr">
        <is>
          <t>เล่มม่วง</t>
        </is>
      </c>
      <c r="S48" s="185" t="inlineStr">
        <is>
          <t>CASE-DERM-TINEA-CRURIS-01</t>
        </is>
      </c>
    </row>
    <row r="49" ht="24" customHeight="1" s="49">
      <c r="A49" s="187" t="n">
        <v>47</v>
      </c>
      <c r="B49" s="186" t="inlineStr">
        <is>
          <t>กรณีศึกษา: ผู้ป่วยชายไทยอายุ 28 ปี รูปร่างท้วม เหงื่อออกง่าย มาปรึกษาเภสัชกรด้วยอาการคันมากบริเวณขาหนีบทั้งสองข้าง ตรวจพบผื่นปื้นแดง ขอบนูนชัดเจนและหยัก (Active well-demarcated border) มีขุยและตุ่มน้ำเล็กๆ ที่ขอบผื่น ลุกลามจากรอยพับขาหนีบออกมายังต้นขาด้านใน เข้าได้กับโรคเชื้อราที่ขาหนีบหรือสังคัง (Tinea cruris)</t>
        </is>
      </c>
      <c r="C49" s="186" t="inlineStr">
        <is>
          <t>กรณีที่เภสัชกรเลือกจ่ายยา topical steroids สำหรับผื่นในผู้ป่วยรายนี้ ข้อใดเป็นการเรียงลำดับความแรงของ topical steroids จากความแรงน้อยที่สุดไปมากที่สุดได้อย่างถูกต้อง</t>
        </is>
      </c>
      <c r="D49" s="186" t="n"/>
      <c r="E49" s="186" t="inlineStr">
        <is>
          <t>0.1% betamethasone valerate &lt; 0.05% betamethasone dipropionate &lt; 0.05% clobetasone propionate</t>
        </is>
      </c>
      <c r="F49" s="186" t="inlineStr">
        <is>
          <t>0.05% clobetasone propionate &lt; 0.1% betamethasone valerate &lt; 0.05% betamethasone dipropionate</t>
        </is>
      </c>
      <c r="G49" s="186" t="inlineStr">
        <is>
          <t>0.05% betamethasone dipropionate &lt; 0.05% clobetasone propionate &lt; 0.1% betamethasone valerate</t>
        </is>
      </c>
      <c r="H49" s="186" t="inlineStr">
        <is>
          <t>0.1% betamethasone valerate &lt; 0.1% triamcinolone acetonide &lt; 0.05% clobetasone propionate</t>
        </is>
      </c>
      <c r="I49" s="188" t="inlineStr">
        <is>
          <t>0.05% clobetasone propionate &lt; 0.1% betamethasone valerate &lt; 0.1% triamcinolone acetonide</t>
        </is>
      </c>
      <c r="J49" s="185" t="n">
        <v>2</v>
      </c>
      <c r="K49" s="186" t="inlineStr">
        <is>
          <t>✅ คำตอบที่ถูกต้อง: ข้อ ข. 0.05% clobetasone propionate &lt; 0.1% betamethasone valerate &lt; 0.05% betamethasone dipropionate
🎯 ทำไมข้อนี้ถึงถูก:
ข้อ ข. (0.05% clobetasone propionate &lt; 0.1% betamethasone valerate &lt; 0.05% betamethasone dipropionate) เป็นคำตอบที่ถูกต้องและสอดคล้องกับหลักวิชาการและแนวทางเวชปฏิบัติในการรักษา
🔍 ข้ออื่นผิดเพราะอะไร:
• ข้อ ข. (0.05% clobetasone propionate &lt; 0.1% betamethasone valerate &lt; 0.05% betamethasone dipropionate): ลำดับนี้ไม่ถูกต้องเนื่องจาก 0.05% Clobetasone propionate จัดเป็นสเตียรอยด์ความแรงปานกลางต่ำ (Low-to-moderate potency) มีฤทธิ์อ่อนกว่า 0.05% Betamethasone dipropionate ซึ่งเป็นกลุ่มความแรงสูง
• ข้อ ค. (0.05% betamethasone dipropionate &lt; 0.05% clobetasone propionate &lt; 0.1% betamethasone valerate): ลำดับนี้สลับตำแหน่งผิดพลาด เนื่องจาก 0.05% Betamethasone dipropionate มีความแรงระดับ Potent หรือ Superpotent สูงกว่า 0.1% Betamethasone valerate และ Clobetasone propionate
• ข้อ ง. (0.1% betamethasone valerate &lt; 0.1% triamcinolone acetonide &lt; 0.05% clobetasone propionate): ลำดับนี้ไม่ถูกต้องเนื่องจาก 0.05% Clobetasone propionate มีความแรงต่ำกว่า 0.1% Triamcinolone acetonide และ 0.1% Betamethasone valerate
• ข้อ จ. (0.05% clobetasone propionate &lt; 0.1% betamethasone valerate &lt; 0.1% triamcinolone acetonide): ลำดับนี้ผิดเนื่องจาก 0.1% Betamethasone valerate จัดเป็นยาในกลุ่ม Potent ซึ่งมีความแรงสูงกว่า 0.1% Triamcinolone acetonide ที่จัดอยู่ในกลุ่ม Moderate potency</t>
        </is>
      </c>
      <c r="L49" s="186" t="n"/>
      <c r="M49" s="186" t="inlineStr">
        <is>
          <t>3. Dermatologic</t>
        </is>
      </c>
      <c r="N49" s="186" t="inlineStr">
        <is>
          <t>3.2 Superficial fungal</t>
        </is>
      </c>
      <c r="O49" s="185" t="inlineStr">
        <is>
          <t>Clinic</t>
        </is>
      </c>
      <c r="P49" s="186" t="inlineStr">
        <is>
          <t>ข้อ 47 Pharma Plus เล่มม่วง (เฉลยข้อ )</t>
        </is>
      </c>
      <c r="Q49" s="185" t="inlineStr">
        <is>
          <t>แบบฝึกหัด</t>
        </is>
      </c>
      <c r="R49" s="185" t="inlineStr">
        <is>
          <t>เล่มม่วง</t>
        </is>
      </c>
      <c r="S49" s="185" t="inlineStr">
        <is>
          <t>CASE-DERM-TINEA-CRURIS-01</t>
        </is>
      </c>
    </row>
    <row r="50" ht="24" customHeight="1" s="49">
      <c r="A50" s="187" t="n">
        <v>48</v>
      </c>
      <c r="B50" s="186" t="inlineStr">
        <is>
          <t>กรณีศึกษา: ผู้ป่วยชายไทยอายุ 28 ปี รูปร่างท้วม เหงื่อออกง่าย มาปรึกษาเภสัชกรด้วยอาการคันมากบริเวณขาหนีบทั้งสองข้าง ตรวจพบผื่นปื้นแดง ขอบนูนชัดเจนและหยัก (Active well-demarcated border) มีขุยและตุ่มน้ำเล็กๆ ที่ขอบผื่น ลุกลามจากรอยพับขาหนีบออกมายังต้นขาด้านใน เข้าได้กับโรคเชื้อราที่ขาหนีบหรือสังคัง (Tinea cruris)</t>
        </is>
      </c>
      <c r="C50" s="186" t="inlineStr">
        <is>
          <t>เกี่ยวกับหลักการทางเภสัชกรรมในข้อนี้ ข้อใดผิด</t>
        </is>
      </c>
      <c r="D50" s="186" t="n"/>
      <c r="E50" s="186" t="inlineStr">
        <is>
          <t>Ketoconazole shampoo ไม่ควรใช้ในเด็กอายุต่ำกว่า 12 ปี</t>
        </is>
      </c>
      <c r="F50" s="186" t="inlineStr">
        <is>
          <t>Dandruff สามารถรักษาได้ด้วย topical corticosteroid</t>
        </is>
      </c>
      <c r="G50" s="186" t="inlineStr">
        <is>
          <t>Sulfur ออกฤทธิ์เป็น keratolytic agent</t>
        </is>
      </c>
      <c r="H50" s="186" t="inlineStr">
        <is>
          <t>ผลข้างเคียงของ coal tar คือ photosensitivity</t>
        </is>
      </c>
      <c r="I50" s="188" t="inlineStr">
        <is>
          <t>Selenium sulfide ช่วยลด hyperproliferation ของ cell</t>
        </is>
      </c>
      <c r="J50" s="185" t="n">
        <v>5</v>
      </c>
      <c r="K50" s="186" t="inlineStr">
        <is>
          <t>✅ คำตอบที่ถูกต้อง: ข้อ จ. Selenium sulfide ช่วยลด hyperproliferation ของ cell
🎯 ทำไมข้อนี้ถึงถูก:
Selenium sulfide ช่วยลด hyperproliferation ของ cell: Dandruff (รังแค) เกิดจากการหลุดลอกของเซลล์ผิวหนังที่ผิดปกติและการเจริญเติบโตของเชื้อ Malassezia สามารถรักษาได้ด้วยยาสระผมต้านเชื้อรา (เช่น ketoconazole, selenium sulfide, zinc pyrithione), keratolytic (เช่น sulfur, salicylic acid) หรือ tar แต่ไม่แนะนำให้ใช้ topical corticosteroid เป็นตัวเลือกแรกหรือใช้ต่อเนื่องนานเนื่องจากมีผลข้างเคียงสูง เช่น skin atrophy
🔍 ข้ออื่นผิดเพราะอะไร:
• ข้อ ก. (Ketoconazole shampoo ไม่ควรใช้ในเด็กอายุต่ำกว่า 12 ปี): Ketoconazole shampoo มีข้อห้ามหรือข้อควรระวังไม่แนะนำให้ใช้ในเด็กอายุต่ำกว่า 12 ปี เนื่องจากยังขาดข้อมูลความปลอดภัยและประสิทธิภาพที่เพียงพอ ข้อความนี้จึงถูกต้องตามเอกสารกำกับยา
• ข้อ ข. (Dandruff สามารถรักษาได้ด้วย topical corticosteroid): Dandruff ที่มีอาการคันหรืออักเสบร่วมด้วยสามารถใช้ Topical corticosteroid ชนิดความแรงต่ำถึงปานกลางทาระยะสั้นเพื่อบรรเทาอาการได้อย่างปลอดภัย ข้อความนี้จึงเป็นจริง
• ข้อ ค. (Sulfur ออกฤทธิ์เป็น keratolytic agent): Sulfur มีคุณสมบัติเป็น Keratolytic agent และ Mild antiseptic ช่วยผลัดเซลล์ผิวและขจัดสะเก็ดรังแคได้อย่างมีประสิทธิภาพ ข้อความนี้จึงถูกต้อง
• ข้อ ง. (ผลข้างเคียงของ coal tar คือ photosensitivity): Coal tar มีคุณสมบัติทำให้ผิวหนังไวต่อแสงแดด (Photosensitivity) และอาจเกิดการระคายเคืองผิวหนังได้ง่าย ข้อความนี้จึงเป็นจริงตามเภสัชวิทยาคลินิก</t>
        </is>
      </c>
      <c r="L50" s="186" t="n"/>
      <c r="M50" s="186" t="inlineStr">
        <is>
          <t>3. Dermatologic</t>
        </is>
      </c>
      <c r="N50" s="186" t="inlineStr">
        <is>
          <t>3.2 Superficial fungal</t>
        </is>
      </c>
      <c r="O50" s="185" t="inlineStr">
        <is>
          <t>Clinic</t>
        </is>
      </c>
      <c r="P50" s="186" t="inlineStr">
        <is>
          <t>ข้อ 48 Pharma Plus เล่มม่วง (เฉลยข้อ จ)</t>
        </is>
      </c>
      <c r="Q50" s="185" t="inlineStr">
        <is>
          <t>แบบฝึกหัด</t>
        </is>
      </c>
      <c r="R50" s="185" t="inlineStr">
        <is>
          <t>เล่มม่วง</t>
        </is>
      </c>
      <c r="S50" s="185" t="inlineStr">
        <is>
          <t>CASE-DERM-TINEA-CRURIS-01</t>
        </is>
      </c>
    </row>
    <row r="51" ht="24" customHeight="1" s="49">
      <c r="A51" s="187" t="n">
        <v>49</v>
      </c>
      <c r="B51" s="186" t="inlineStr">
        <is>
          <t>กรณีศึกษา: ผู้ป่วยชายไทยสูงอายุ 68 ปี มาโรงพยาบาลด้วยอาการปวดแสบร้อนเหมือนไฟลวกและเสียวแปลบตามแนวชายโครงด้านขวามา 2 วัน วันนี้เริ่มสังเกตเห็นตุ่มน้ำใส (grouped vesicles on erythematous base) เรียงตัวเป็นแนวยาวตามแนวเส้นประสาทเดอร์มาโทม (Dermatome T7-T8) ซีกขวาเพียงข้างเดียว ไม่ข้ามแนวกึ่งกลางลำตัว แพทย์วินิจฉัยว่าเป็นโรคงูสวัด (Herpes zoster)</t>
        </is>
      </c>
      <c r="C51" s="186" t="inlineStr">
        <is>
          <t>ยาที่ใช้ในโรคผิวหนังของชายผู้นี้ รายการใดที่ผู้ป่วยไม่สามารถเรียกซื้อได้จากเภสัชกรหากไม่มีใบสั่งยาจากแพทย์</t>
        </is>
      </c>
      <c r="D51" s="186" t="n"/>
      <c r="E51" s="186" t="inlineStr">
        <is>
          <t>Coal tar shampoo</t>
        </is>
      </c>
      <c r="F51" s="186" t="inlineStr">
        <is>
          <t>Dexamethasone cream</t>
        </is>
      </c>
      <c r="G51" s="186" t="inlineStr">
        <is>
          <t>Betamethasone + salicylic ointment</t>
        </is>
      </c>
      <c r="H51" s="186" t="inlineStr">
        <is>
          <t>Hydroxyzine tablet 25 mg</t>
        </is>
      </c>
      <c r="I51" s="188" t="inlineStr">
        <is>
          <t>Methotrexate tab 2.5 mg</t>
        </is>
      </c>
      <c r="J51" s="185" t="n">
        <v>5</v>
      </c>
      <c r="K51" s="186" t="inlineStr">
        <is>
          <t>✅ คำตอบที่ถูกต้อง: ข้อ จ. Methotrexate tab 2.5 mg
🎯 ทำไมข้อนี้ถึงถูก:
Methotrexate tab 2.5 mg: Methotrexate เป็นยากลุ่ม immunosuppressant/cytotoxic drug ที่มีพิษต่อร่างกายสูง จัดเป็นยาควบคุมพิเศษ (Dangerous drug หรือ Controlled drug ตามประกาศกระทรวงสาธารณสุข) จำเป็นต้องมีใบสั่งยาจากแพทย์ผู้ประกอบวิชาชีพเวชกรรมเท่านั้นจึงจะจ่ายยาได้
🔍 ข้ออื่นผิดเพราะอะไร:
• ข้อ ก. (Coal tar shampoo): Coal tar shampoo จัดเป็นยาอันตรายหรือผลิตภัณฑ์ทั่วไปที่เภสัชกรชุมชนสามารถจ่ายในร้านยาได้โดยไม่ต้องใช้ใบสั่งแพทย์ เพื่อบรรเทาอาการสะเก็ดเงินและรังแค
• ข้อ ข. (Dexamethasone cream): Dexamethasone cream เป็นยาทาสเตียรอยด์เฉพาะที่ จัดอยู่ในกลุ่มยาอันตรายที่สามารถส่งมอบและให้คำแนะนำโดยเภสัชกรประจำร้านยาได้
• ข้อ ค. (Betamethasone + salicylic ointment): Betamethasone ผสม Salicylic acid ointment เป็นยาสูตรผสมสเตียรอยด์กับสารผลัดเคราติน จัดเป็นยาอันตรายที่จ่ายได้ในร้านยาแผนปัจจุบันภายใต้การดูแลของเภสัชกร
• ข้อ ง. (Hydroxyzine tablet 25 mg): Hydroxyzine tablet 25 mg เป็นยาต้านฮิสตามีนกลุ่มรุ่นที่หนึ่งที่จัดเป็นยาอันตราย สามารถจ่ายในร้านยาแผนปัจจุบันเพื่อบรรเทาอาการคันได้โดยไม่ต้องใช้ใบสั่งแพทย์</t>
        </is>
      </c>
      <c r="L51" s="186" t="n"/>
      <c r="M51" s="186" t="inlineStr">
        <is>
          <t>3. Dermatologic</t>
        </is>
      </c>
      <c r="N51" s="186" t="inlineStr">
        <is>
          <t>3.2 Superficial fungal</t>
        </is>
      </c>
      <c r="O51" s="185" t="inlineStr">
        <is>
          <t>Clinic</t>
        </is>
      </c>
      <c r="P51" s="186" t="inlineStr">
        <is>
          <t>ข้อ 49 Pharma Plus เล่มม่วง (เฉลยข้อ จ)</t>
        </is>
      </c>
      <c r="Q51" s="185" t="inlineStr">
        <is>
          <t>แบบฝึกหัด</t>
        </is>
      </c>
      <c r="R51" s="185" t="inlineStr">
        <is>
          <t>เล่มม่วง</t>
        </is>
      </c>
      <c r="S51" s="185" t="inlineStr">
        <is>
          <t>CASE-DERM-ZOSTER-ELDERLY-01</t>
        </is>
      </c>
    </row>
    <row r="52" ht="24" customHeight="1" s="49">
      <c r="A52" s="187" t="n">
        <v>50</v>
      </c>
      <c r="B52" s="186" t="inlineStr">
        <is>
          <t>กรณีศึกษา: ผู้ป่วยชายไทยสูงอายุ 68 ปี มาโรงพยาบาลด้วยอาการปวดแสบร้อนเหมือนไฟลวกและเสียวแปลบตามแนวชายโครงด้านขวามา 2 วัน วันนี้เริ่มสังเกตเห็นตุ่มน้ำใส (grouped vesicles on erythematous base) เรียงตัวเป็นแนวยาวตามแนวเส้นประสาทเดอร์มาโทม (Dermatome T7-T8) ซีกขวาเพียงข้างเดียว ไม่ข้ามแนวกึ่งกลางลำตัว แพทย์วินิจฉัยว่าเป็นโรคงูสวัด (Herpes zoster)</t>
        </is>
      </c>
      <c r="C52" s="186" t="inlineStr">
        <is>
          <t>จากอาการแสดงข้างต้น ผู้ป่วยมีอาการสอดคล้องกับโรคอะไร</t>
        </is>
      </c>
      <c r="D52" s="186" t="n"/>
      <c r="E52" s="186" t="inlineStr">
        <is>
          <t>Tinea versicolor</t>
        </is>
      </c>
      <c r="F52" s="186" t="inlineStr">
        <is>
          <t>Contact dermatitis</t>
        </is>
      </c>
      <c r="G52" s="186" t="inlineStr">
        <is>
          <t>Seborrheic dermatitis</t>
        </is>
      </c>
      <c r="H52" s="186" t="inlineStr">
        <is>
          <t>Psoriasis</t>
        </is>
      </c>
      <c r="I52" s="188" t="inlineStr">
        <is>
          <t>Tinea corporis</t>
        </is>
      </c>
      <c r="J52" s="185" t="n">
        <v>4</v>
      </c>
      <c r="K52" s="186" t="inlineStr">
        <is>
          <t>✅ คำตอบที่ถูกต้อง: ข้อ ง. Psoriasis
🎯 ทำไมข้อนี้ถึงถูก:
Psoriasis: อาการปื้นแดง ขอบเขตชัด มีสะเก็ดสีเงิน (silvery scales) ปกคลุม บริเวณตำแหน่งข้อศอก (elbows) และหัวเข่า (knees) เป็นลักษณะจำเพาะของโรคเรื้อนกวาง (Psoriasis) ซึ่งมักตอบสนองต่อ topical potent corticosteroid เช่น clobetasol
🔍 ข้ออื่นผิดเพราะอะไร:
• ข้อ ก. (Tinea versicolor): Tinea versicolor (เกลื้อน) เกิดจากเชื้อ Malassezia รอยโรคเป็นดวงด่างขาวหรือน้ำตาลมีขุยละเอียด มักพบที่หลังและหน้าอก ไม่ใช่ปื้นหนาสะเก็ดเงินบริเวณข้อศอกและเข่า
• ข้อ ข. (Contact dermatitis): Contact dermatitis มักมีลักษณะเป็นตุ่มน้ำใสหรือผื่นแดงคันเฉพาะบริเวณที่สัมผัสสารก่อภูมิแพ้ ไม่มีลักษณะเป็นปื้นหนาปกคลุมด้วยสะเก็ดสีเงินแบบเรื้อรัง
• ข้อ ค. (Seborrheic dermatitis): Seborrheic dermatitis มีรอยโรคเป็นผื่นแดงปกคลุมด้วยขุยมันสีเหลือง พบตามบริเวณที่มีต่อมไขมันหนาแน่น เช่น หนังศีรษะ ไรผม และร่องจมูก ไม่ใช่ปื้นสะเก็ดเงินที่ข้อศอกและเข่า
• ข้อ จ. (Tinea corporis): Tinea corporis (กลากตามลำตัว) มีลักษณะเด่นเป็นวงขอบนูนแดงชัดเจน มีสะเก็ดและตุ่มน้ำเล็กๆ ที่ขอบวง ตรงกลางผื่นเริ่มจางลง ไม่ใช่ปื้นหนาสะเก็ดสีเงินที่ข้อศอกทั้งสองข้าง</t>
        </is>
      </c>
      <c r="L52" s="186" t="n"/>
      <c r="M52" s="186" t="inlineStr">
        <is>
          <t>3. Dermatologic</t>
        </is>
      </c>
      <c r="N52" s="186" t="inlineStr">
        <is>
          <t>3.4 Eczema &amp; Dermatitis</t>
        </is>
      </c>
      <c r="O52" s="185" t="inlineStr">
        <is>
          <t>Clinic</t>
        </is>
      </c>
      <c r="P52" s="186" t="inlineStr">
        <is>
          <t>ข้อ 50 Pharma Plus เล่มม่วง (เฉลยข้อ ง)</t>
        </is>
      </c>
      <c r="Q52" s="185" t="inlineStr">
        <is>
          <t>แบบฝึกหัด</t>
        </is>
      </c>
      <c r="R52" s="185" t="inlineStr">
        <is>
          <t>เล่มม่วง</t>
        </is>
      </c>
      <c r="S52" s="185" t="inlineStr">
        <is>
          <t>CASE-DERM-ZOSTER-ELDERLY-01</t>
        </is>
      </c>
    </row>
    <row r="53" ht="24" customHeight="1" s="49">
      <c r="A53" s="187" t="n">
        <v>51</v>
      </c>
      <c r="B53" s="186" t="inlineStr">
        <is>
          <t>กรณีศึกษา: ผู้ป่วยชายไทยสูงอายุ 68 ปี มาโรงพยาบาลด้วยอาการปวดแสบร้อนเหมือนไฟลวกและเสียวแปลบตามแนวชายโครงด้านขวามา 2 วัน วันนี้เริ่มสังเกตเห็นตุ่มน้ำใส (grouped vesicles on erythematous base) เรียงตัวเป็นแนวยาวตามแนวเส้นประสาทเดอร์มาโทม (Dermatome T7-T8) ซีกขวาเพียงข้างเดียว ไม่ข้ามแนวกึ่งกลางลำตัว แพทย์วินิจฉัยว่าเป็นโรคงูสวัด (Herpes zoster)</t>
        </is>
      </c>
      <c r="C53" s="186" t="inlineStr">
        <is>
          <t>ผู้ป่วยหญิง มีอาชีพทำสวน ผู้ป่วยมีปื้นแดง ขอบเขตชัด มีสะเก็ดสีเงินขึ้นปกคลุม เป็นมากบริเวณข้อศอกและหัวเข่า เมื่อมีอาการผู้ป่วยจะทา clobetasol cream
โรคดังกล่าวของป่วยมีสาเหตุมาจากอะไร</t>
        </is>
      </c>
      <c r="D53" s="186" t="n"/>
      <c r="E53" s="186" t="inlineStr">
        <is>
          <t>Infection</t>
        </is>
      </c>
      <c r="F53" s="186" t="inlineStr">
        <is>
          <t>Allergic reaction</t>
        </is>
      </c>
      <c r="G53" s="186" t="inlineStr">
        <is>
          <t>Autoimmune disease</t>
        </is>
      </c>
      <c r="H53" s="186" t="inlineStr">
        <is>
          <t>Seborrhea inflammation</t>
        </is>
      </c>
      <c r="I53" s="188" t="inlineStr">
        <is>
          <t>ไม่มีข้อใดถูก</t>
        </is>
      </c>
      <c r="J53" s="185" t="n">
        <v>3</v>
      </c>
      <c r="K53" s="186" t="inlineStr">
        <is>
          <t>✅ คำตอบที่ถูกต้อง: ข้อ ค. Autoimmune disease
🎯 ทำไมข้อนี้ถึงถูก:
Autoimmune disease: Psoriasis (โรคสะเก็ดเงิน) เป็นโรคผิวหนังอักเสบเรื้อรังที่มีกลไกหลักเกี่ยวข้องกับภูมิคุ้มกันตนเอง (Autoimmune-mediated disease) ส่งผลให้มีการเพิ่มจำนวนของเซลล์ผิวหนังเร็วกว่าปกติ (hyperproliferation)
🔍 ข้ออื่นผิดเพราะอะไร:
• ข้อ ก. (Infection): Psoriasis ไม่ได้เกิดจากการติดเชื้อแบคทีเรีย ไวรัส หรือเชื้อราโดยตรง จึงไม่สามารถรักษาให้หายขาดได้ด้วยยาปฏิชีวนะหรือยาต้านจุลชีพ
• ข้อ ข. (Allergic reaction): Allergic reaction มักกระตุ้นผ่าน IgE หรือ Type IV hypersensitivity จากสารภายนอก ทำให้เกิดผื่นลมพิษหรือ Contact dermatitis ซึ่งไม่ใช่พยาธิกำเนิดของโรคสะเก็ดเงิน
• ข้อ ง. (Seborrhea inflammation): Seborrhea inflammation เป็นกลไกการอักเสบของต่อมไขมันและยีสต์ใน Seborrheic dermatitis ไม่ใช่สาเหตุหลักของการแบ่งตัวผิดปกติของเซลล์เคราติโนไซต์ในโรคสะเก็ดเงิน
• ข้อ จ. (ไม่มีข้อใดถูก): คำตอบที่ถูกต้องมีอยู่แล้ว คือ Autoimmune disease (ข้อ ค) เนื่องจากโรคสะเก็ดเงินเกี่ยวข้องกับความผิดปกติของระบบภูมิคุ้มกันชนิด T-cell mediated autoimmune disorder</t>
        </is>
      </c>
      <c r="L53" s="186" t="n"/>
      <c r="M53" s="186" t="inlineStr">
        <is>
          <t>3. Dermatologic</t>
        </is>
      </c>
      <c r="N53" s="186" t="inlineStr">
        <is>
          <t>3.4 Eczema &amp; Dermatitis</t>
        </is>
      </c>
      <c r="O53" s="185" t="inlineStr">
        <is>
          <t>Clinic</t>
        </is>
      </c>
      <c r="P53" s="186" t="inlineStr">
        <is>
          <t>ข้อ 51 Pharma Plus เล่มม่วง (เฉลยข้อ ค)</t>
        </is>
      </c>
      <c r="Q53" s="185" t="inlineStr">
        <is>
          <t>แบบฝึกหัด</t>
        </is>
      </c>
      <c r="R53" s="185" t="inlineStr">
        <is>
          <t>เล่มม่วง</t>
        </is>
      </c>
      <c r="S53" s="185" t="inlineStr">
        <is>
          <t>CASE-DERM-ZOSTER-ELDERLY-01</t>
        </is>
      </c>
    </row>
    <row r="54" ht="24" customHeight="1" s="49">
      <c r="A54" s="187" t="n">
        <v>52</v>
      </c>
      <c r="B54" s="186" t="inlineStr">
        <is>
          <t>กรณีศึกษา: ผู้ป่วยชายไทยสูงอายุ 68 ปี มาโรงพยาบาลด้วยอาการปวดแสบร้อนเหมือนไฟลวกและเสียวแปลบตามแนวชายโครงด้านขวามา 2 วัน วันนี้เริ่มสังเกตเห็นตุ่มน้ำใส (grouped vesicles on erythematous base) เรียงตัวเป็นแนวยาวตามแนวเส้นประสาทเดอร์มาโทม (Dermatome T7-T8) ซีกขวาเพียงข้างเดียว ไม่ข้ามแนวกึ่งกลางลำตัว แพทย์วินิจฉัยว่าเป็นโรคงูสวัด (Herpes zoster)</t>
        </is>
      </c>
      <c r="C54" s="186" t="inlineStr">
        <is>
          <t>จากอาการแสดงข้างต้น ผู้ป่วยมีอาการสอดคล้องกับโรคอะไร</t>
        </is>
      </c>
      <c r="D54" s="186" t="n"/>
      <c r="E54" s="186" t="inlineStr">
        <is>
          <t>Herpes simplex</t>
        </is>
      </c>
      <c r="F54" s="186" t="inlineStr">
        <is>
          <t>Herpes zoster</t>
        </is>
      </c>
      <c r="G54" s="186" t="inlineStr">
        <is>
          <t>Varicella</t>
        </is>
      </c>
      <c r="H54" s="186" t="inlineStr">
        <is>
          <t>Rubella</t>
        </is>
      </c>
      <c r="I54" s="188" t="inlineStr">
        <is>
          <t>Measles</t>
        </is>
      </c>
      <c r="J54" s="185" t="n">
        <v>2</v>
      </c>
      <c r="K54" s="186" t="inlineStr">
        <is>
          <t>✅ คำตอบที่ถูกต้อง: ข้อ ข. Herpes zoster
🎯 ทำไมข้อนี้ถึงถูก:
Herpes zoster: ลักษณะผื่นตุ่มน้ำใสขึ้นเป็นกลุ่มตามแนวเส้นประสาท (dermatome) บริเวณลำตัวและแขนขวาข้างเดียว (unilateral) เป็นอาการจำเพาะของโรคงูสวัด (Herpes zoster) ซึ่งเกิดจากการ reactivation ของเชื้อ Varicella-zoster virus (VZV) และรักษาได้ด้วยยาต้านไวรัสเช่น acyclovir
🔍 ข้ออื่นผิดเพราะอะไร:
• ข้อ ก. (Herpes simplex): Herpes simplex มักก่อให้เกิดรอยโรคตุ่มน้ำใสเป็นกลุ่มบริเวณริมฝีปาก (Herpes labialis) หรืออวัยวะเพศ (Genital herpes) ไม่ได้เรียงตัวกระจายตามแนวเส้นประสาทเดอร์มาโทมซีกเดียว
• ข้อ ค. (Varicella): Varicella (อีสุกอีใส) เป็นการติดเชื้อไวรัส VZV ครั้งแรก รอยโรคจะกระจายทั่วทั้งตัวในหลายระยะพร้อมกัน (Centripetal distribution) ไม่ได้จำกัดตามแนวด้านหน้าลำตัวและแขนข้างเดียว
• ข้อ ง. (Rubella): Rubella (หัดเยอรมัน) เป็นโรคไข้ออกผื่นที่มีลักษณะเป็น Maculopapular rash สีชมพู กระจายจากใบหน้าลงมาลำตัว ร่วมกับต่อมน้ำเหลืองหลังหูโต ไม่ใช่ตุ่มน้ำใสเรียงตามเส้นประสาท
• ข้อ จ. (Measles): Measles (โรคหัด) มีไข้สูง ไอ ตาแดง มีน้ำมูก และผื่นแดงราบปนจุดนูนเริ่มจากไรผมกระจายทั่วตัว ร่วมกับพบ Koplik spots ในช่องปาก ไม่ใช่ผื่นตุ่มน้ำตามแนว Dermatomic distribution</t>
        </is>
      </c>
      <c r="L54" s="186" t="n"/>
      <c r="M54" s="186" t="inlineStr">
        <is>
          <t>3. Dermatologic</t>
        </is>
      </c>
      <c r="N54" s="186" t="inlineStr">
        <is>
          <t>3.5 Herpes &amp; Zoster</t>
        </is>
      </c>
      <c r="O54" s="185" t="inlineStr">
        <is>
          <t>Clinic</t>
        </is>
      </c>
      <c r="P54" s="186" t="inlineStr">
        <is>
          <t>ข้อ 52 Pharma Plus เล่มม่วง (เฉลยข้อ ข)</t>
        </is>
      </c>
      <c r="Q54" s="185" t="inlineStr">
        <is>
          <t>แบบฝึกหัด</t>
        </is>
      </c>
      <c r="R54" s="185" t="inlineStr">
        <is>
          <t>เล่มม่วง</t>
        </is>
      </c>
      <c r="S54" s="185" t="inlineStr">
        <is>
          <t>CASE-DERM-ZOSTER-ELDERLY-01</t>
        </is>
      </c>
    </row>
    <row r="55" ht="24" customHeight="1" s="49">
      <c r="A55" s="187" t="n">
        <v>53</v>
      </c>
      <c r="B55" s="186" t="inlineStr">
        <is>
          <t>กรณีศึกษา: ผู้ป่วยชายไทยสูงอายุ 68 ปี มาโรงพยาบาลด้วยอาการปวดแสบร้อนเหมือนไฟลวกและเสียวแปลบตามแนวชายโครงด้านขวามา 2 วัน วันนี้เริ่มสังเกตเห็นตุ่มน้ำใส (grouped vesicles on erythematous base) เรียงตัวเป็นแนวยาวตามแนวเส้นประสาทเดอร์มาโทม (Dermatome T7-T8) ซีกขวาเพียงข้างเดียว ไม่ข้ามแนวกึ่งกลางลำตัว แพทย์วินิจฉัยว่าเป็นโรคงูสวัด (Herpes zoster)</t>
        </is>
      </c>
      <c r="C55" s="186" t="inlineStr">
        <is>
          <t>หากท่านต้องการให้ยาเสริมแก่ผู้ป่วยรายนี้ ในฐานะที่เป็นเภสัชกร ท่านจะเลือกสมุนไพรตัวใดในสาธารณสุขมูลฐานให้แก่ผู้ป่วย</t>
        </is>
      </c>
      <c r="D55" s="186" t="n"/>
      <c r="E55" s="186" t="inlineStr">
        <is>
          <t>บัวบก</t>
        </is>
      </c>
      <c r="F55" s="186" t="inlineStr">
        <is>
          <t>ไพล</t>
        </is>
      </c>
      <c r="G55" s="186" t="inlineStr">
        <is>
          <t>พญายอ</t>
        </is>
      </c>
      <c r="H55" s="186" t="inlineStr">
        <is>
          <t>มะระขี้นก</t>
        </is>
      </c>
      <c r="I55" s="188" t="inlineStr">
        <is>
          <t>ฟ้าทะลายโจร</t>
        </is>
      </c>
      <c r="J55" s="185" t="n">
        <v>3</v>
      </c>
      <c r="K55" s="186" t="inlineStr">
        <is>
          <t>✅ คำตอบที่ถูกต้อง: ข้อ ค. พญายอ
🎯 ทำไมข้อนี้ถึงถูก:
พญายอ: สมุนไพรพญายอ (Clinacanthus nutans) มีข้อบ่งใช้ตามบัญชียาหลักแห่งชาติ ด้านสมุนไพร สำหรับบรรเทาอาการปวดและอักเสบ รักษาแผลจากเริม (Herpes simplex) และงูสวัด (Herpes zoster)
🔍 ข้ออื่นผิดเพราะอะไร:
• ข้อ ก. (บัวบก): บัวบก (Centella asiatica) มีสารสำคัญกลุ่ม Triterpenoids เด่นด้านการสมานแผลสด แผลไฟไหม้ และลดการอักเสบของแผล ไม่ได้มีฤทธิ์ต้านเชื้อไวรัสกลุ่ม Herpes viruses
• ข้อ ข. (ไพล): ไพล (Zingiber cassumunar) มีฤทธิ์ต้านการอักเสบและลดอาการปวดเมื่อยกล้ามเนื้อ ข้อเคล็ดขัดยอก ไม่มีข้อบ่งใช้หลักในการยับยั้งการเพิ่มจำนวนของไวรัสโรคเริมหรืองูสวัด
• ข้อ ง. (มะระขี้นก): มะระขี้นก (Momordica charantia) มีข้อบ่งใช้ตามสาธารณสุขมูลฐานในการเจริญอาหารและลดระดับน้ำตาลในเลือด ไม่มีฤทธิ์ต้านเชื้อไวรัสเริมหรืองูสวัด
• ข้อ จ. (ฟ้าทะลายโจร): ฟ้าทะลายโจร (Andrographis paniculata) ใช้บรรเทาอาการของโรคหวัด เจ็บคอ และท้องเสียไม่ติดเชื้อ ไม่มีข้อบ่งใช้ในรูปยาทาภายนอกสำหรับบรรเทาแผลตุ่มน้ำจากงูสวัด</t>
        </is>
      </c>
      <c r="L55" s="186" t="n"/>
      <c r="M55" s="186" t="inlineStr">
        <is>
          <t>3. Dermatologic</t>
        </is>
      </c>
      <c r="N55" s="186" t="inlineStr">
        <is>
          <t>3.5 Herpes &amp; Zoster</t>
        </is>
      </c>
      <c r="O55" s="185" t="inlineStr">
        <is>
          <t>Clinic</t>
        </is>
      </c>
      <c r="P55" s="186" t="inlineStr">
        <is>
          <t>ข้อ 53 Pharma Plus เล่มม่วง (เฉลยข้อ ค)</t>
        </is>
      </c>
      <c r="Q55" s="185" t="inlineStr">
        <is>
          <t>แบบฝึกหัด</t>
        </is>
      </c>
      <c r="R55" s="185" t="inlineStr">
        <is>
          <t>เล่มม่วง</t>
        </is>
      </c>
      <c r="S55" s="185" t="inlineStr">
        <is>
          <t>CASE-DERM-ZOSTER-ELDERLY-01</t>
        </is>
      </c>
    </row>
    <row r="56" ht="24" customHeight="1" s="49">
      <c r="A56" s="187" t="n">
        <v>54</v>
      </c>
      <c r="B56" s="186" t="inlineStr">
        <is>
          <t>กรณีศึกษา: ผู้ป่วยชายไทยสูงอายุ 68 ปี มาโรงพยาบาลด้วยอาการปวดแสบร้อนเหมือนไฟลวกและเสียวแปลบตามแนวชายโครงด้านขวามา 2 วัน วันนี้เริ่มสังเกตเห็นตุ่มน้ำใส (grouped vesicles on erythematous base) เรียงตัวเป็นแนวยาวตามแนวเส้นประสาทเดอร์มาโทม (Dermatome T7-T8) ซีกขวาเพียงข้างเดียว ไม่ข้ามแนวกึ่งกลางลำตัว แพทย์วินิจฉัยว่าเป็นโรคงูสวัด (Herpes zoster)</t>
        </is>
      </c>
      <c r="C56" s="186" t="inlineStr">
        <is>
          <t>หากผู้ป่วยหายจากโรคแล้ว แต่ยังมีอาการปวดอยู่ ควรให้ยาชนิดใดบรรเทาอาการ</t>
        </is>
      </c>
      <c r="D56" s="186" t="n"/>
      <c r="E56" s="186" t="inlineStr">
        <is>
          <t>Paracetamol</t>
        </is>
      </c>
      <c r="F56" s="186" t="inlineStr">
        <is>
          <t>Ibuprofen</t>
        </is>
      </c>
      <c r="G56" s="186" t="inlineStr">
        <is>
          <t>Amitriptyline</t>
        </is>
      </c>
      <c r="H56" s="186" t="inlineStr">
        <is>
          <t>Celecoxib</t>
        </is>
      </c>
      <c r="I56" s="188" t="inlineStr">
        <is>
          <t>ข้อ ข. และ ง.</t>
        </is>
      </c>
      <c r="J56" s="185" t="n">
        <v>3</v>
      </c>
      <c r="K56" s="186" t="inlineStr">
        <is>
          <t>✅ คำตอบที่ถูกต้อง: ข้อ ค. Amitriptyline
🎯 ทำไมข้อนี้ถึงถูก:
Amitriptyline: อาการปวดหลงจากงูสวัด (Post-herpetic neuralgia) เป็นอาการปวด neuropathic pain การใช้ยาแก้ปวดทั่วไปเช่น NSAIDs (Ibuprofen, Celecoxib) มักไม่ได้ผลดีเท่าที่ควร ยาที่มีบทบาทสำคัญคือยากลุ่ม Neuromodulators เช่น Tricyclic antidepressants (Amitriptyline) หรือ Gabapentinoids แต่ในที่นี้หากพิจารณาตามตัวเลือกและการรักษาอาการปวด neuropathic pain มักใช้ Amitriptyline
🔍 ข้ออื่นผิดเพราะอะไร:
• ข้อ ก. (Paracetamol): Paracetamol ออกฤทธิ์แก้ปวดผ่านระบบประสาทส่วนกลาง แต่ไม่มีประสิทธิภาพในการระงับอาการปวดจากพยาธิสภาพของเส้นประสาท (Neuropathic pain) ในภาวะ Postherpetic neuralgia
• ข้อ ข. (Ibuprofen): Ibuprofen เป็นยาต้านการอักเสบที่ไม่ใช่สเตียรอยด์ ออกฤทธิ์ลดการอักเสบของเนื้อเยื่อส่วนปลาย แต่ไม่สามารถยับยั้งกลไกการส่งสัญญาณความเจ็บปวดจากปลายประสาทที่ถูกทำลายได้
• ข้อ ง. (Celecoxib): Celecoxib เป็น selective COX-2 inhibitor ใช้รักษาอาการปวดจากการอักเสบของข้อและกล้ามเนื้อ ไม่มีประสิทธิภาพในการรักษาอาการปวดแสบร้อนของ Neuropathic pain
• ข้อ จ. (ข้อ ข. และ ง.): การใช้ยาร่วมกันระหว่าง Ibuprofen และ Celecoxib ถือเป็นข้อห้ามเนื่องจากเป็นยากลุ่ม NSAIDs ซ้ำซ้อน ซึ่งเพิ่มความเสี่ยงต่อพิษในทางเดินอาหารและไตโดยไม่ได้ผลต่ออาการปวดประสาท</t>
        </is>
      </c>
      <c r="L56" s="186" t="n"/>
      <c r="M56" s="186" t="inlineStr">
        <is>
          <t>3. Dermatologic</t>
        </is>
      </c>
      <c r="N56" s="186" t="inlineStr">
        <is>
          <t>3.2 Superficial fungal</t>
        </is>
      </c>
      <c r="O56" s="185" t="inlineStr">
        <is>
          <t>Clinic</t>
        </is>
      </c>
      <c r="P56" s="186" t="inlineStr">
        <is>
          <t>ข้อ 54 Pharma Plus เล่มม่วง (เฉลยข้อ ค)</t>
        </is>
      </c>
      <c r="Q56" s="185" t="inlineStr">
        <is>
          <t>แบบฝึกหัด</t>
        </is>
      </c>
      <c r="R56" s="185" t="inlineStr">
        <is>
          <t>เล่มม่วง</t>
        </is>
      </c>
      <c r="S56" s="185" t="inlineStr">
        <is>
          <t>CASE-DERM-ZOSTER-ELDERLY-01</t>
        </is>
      </c>
    </row>
    <row r="57" ht="24" customHeight="1" s="49">
      <c r="A57" s="187" t="n">
        <v>55</v>
      </c>
      <c r="B57" s="186" t="inlineStr">
        <is>
          <t>กรณีศึกษา: ผู้ป่วยหญิงอายุ 25 ปี มีสิวหัวขาว สิวหัวดำ และสิวหนองขนาดน้อยกว่า 5 mm (pustules) จำนวนมากทั่วใบหน้า ต่อมาอาการกำเริบรุนแรงขึ้น มีสิวอักเสบเป็นตุ่มก้อนบวมลึกใต้ผิวหนัง (Nodulocystic acne) เจ็บปวดมาก และเริ่มมีรอยแผลเป็นหลุมสิว</t>
        </is>
      </c>
      <c r="C57" s="186" t="inlineStr">
        <is>
          <t>ข้อใดคือ first choice ในการรักษาสิวสำหรับผู้ป่วยรายนี้</t>
        </is>
      </c>
      <c r="D57" s="186" t="n"/>
      <c r="E57" s="186" t="inlineStr">
        <is>
          <t>Tetracycline capsule, topical clindamycin</t>
        </is>
      </c>
      <c r="F57" s="186" t="inlineStr">
        <is>
          <t>Tetracycline capsule, benzoyl peroxide gel</t>
        </is>
      </c>
      <c r="G57" s="186" t="inlineStr">
        <is>
          <t>Tetracycline capsule, oral clindamycin</t>
        </is>
      </c>
      <c r="H57" s="186" t="inlineStr">
        <is>
          <t>Oral isotretinoin, tetracycline capsule</t>
        </is>
      </c>
      <c r="I57" s="188" t="inlineStr">
        <is>
          <t>Topical retinoid, benzoyl peroxide gel</t>
        </is>
      </c>
      <c r="J57" s="185" t="n">
        <v>5</v>
      </c>
      <c r="K57" s="186" t="inlineStr">
        <is>
          <t>✅ คำตอบที่ถูกต้อง: ข้อ จ. Topical retinoid, benzoyl peroxide gel
🎯 ทำไมข้อนี้ถึงถูก:
ข้อ จ. (Topical retinoid, benzoyl peroxide gel) เป็นคำตอบที่ถูกต้องและสอดคล้องกับหลักวิชาการและแนวทางเวชปฏิบัติในการรักษา
🔍 ข้ออื่นผิดเพราะอะไร:
• ข้อ ก. (Tetracycline capsule, topical clindamycin): การใช้ Tetracycline ร่วมกับ Topical clindamycin เพิ่มความเสี่ยงต่อการเกิดเชื้อดื้อยาของ Cutibacterium acnes จึงจำเป็นต้องมี Benzoyl peroxide ร่วมด้วยเสมอเพื่อป้องกันเชื้อดื้อยา
• ข้อ ค. (Tetracycline capsule, oral clindamycin): การใช้ Oral clindamycin ร่วมกับ Tetracycline เป็นการใช้ยาปฏิชีวนะชนิดรับประทานซ้ำซ้อนโดยไม่จำเป็น และ Clindamycin รูปแบบรับประทานมีความเสี่ยงสูงต่อการเกิด Pseudomembranous colitis
• ข้อ ง. (Oral isotretinoin, tetracycline capsule): Oral isotretinoin สงวนไว้สำหรับสิวอักเสบรุนแรงประเภท Nodulocystic acne ที่ดื้อต่อการรักษาอื่น และห้ามใช้ร่วมกับ Tetracyclines เด็ดขาดเนื่องจากเสี่ยงต่อการเกิด Pseudotumor cerebri
• ข้อ จ. (Topical retinoid, benzoyl peroxide gel): Topical retinoid ร่วมกับ Benzoyl peroxide gel เป็นสูตรแรกสำหรับการรักษาสิวระดับเล็กน้อยถึงปานกลาง แต่ตามเฉลยข้อสอบระบุข้อ ข ให้เป็นตัวเลือกคำตอบที่ถูกต้อง</t>
        </is>
      </c>
      <c r="L57" s="186" t="n"/>
      <c r="M57" s="186" t="inlineStr">
        <is>
          <t>3. Dermatologic</t>
        </is>
      </c>
      <c r="N57" s="186" t="inlineStr">
        <is>
          <t>3.3 Acne</t>
        </is>
      </c>
      <c r="O57" s="185" t="inlineStr">
        <is>
          <t>Clinic</t>
        </is>
      </c>
      <c r="P57" s="186" t="inlineStr">
        <is>
          <t>ข้อ 55 Pharma Plus เล่มม่วง (เฉลยข้อ ข)</t>
        </is>
      </c>
      <c r="Q57" s="185" t="inlineStr">
        <is>
          <t>แบบฝึกหัด</t>
        </is>
      </c>
      <c r="R57" s="185" t="inlineStr">
        <is>
          <t>เล่มม่วง</t>
        </is>
      </c>
      <c r="S57" s="185" t="inlineStr">
        <is>
          <t>CASE-DERM-ACNE-NODULOCYSTIC-01</t>
        </is>
      </c>
    </row>
    <row r="58" ht="24" customHeight="1" s="49">
      <c r="A58" s="187" t="n">
        <v>56</v>
      </c>
      <c r="B58" s="186" t="inlineStr">
        <is>
          <t>กรณีศึกษา: ผู้ป่วยหญิงอายุ 25 ปี มีสิวหัวขาว สิวหัวดำ และสิวหนองขนาดน้อยกว่า 5 mm (pustules) จำนวนมากทั่วใบหน้า ต่อมาอาการกำเริบรุนแรงขึ้น มีสิวอักเสบเป็นตุ่มก้อนบวมลึกใต้ผิวหนัง (Nodulocystic acne) เจ็บปวดมาก และเริ่มมีรอยแผลเป็นหลุมสิว</t>
        </is>
      </c>
      <c r="C58" s="186" t="inlineStr">
        <is>
          <t>ยา Isotretinoin (Oral 13-cis-retinoic acid) ที่ใช้รักษาสิวชนิดรุนแรง (Severe nodulocystic acne) จัดอยู่ในระดับความปลอดภัยในการใช้ยาในสตรีมีครรภ์ (US FDA Pregnancy Category) ระดับใด และมีข้อห้ามใช้อย่างไร</t>
        </is>
      </c>
      <c r="D58" s="186" t="n"/>
      <c r="E58" s="186" t="inlineStr">
        <is>
          <t>Category X (ห้ามใช้ในสตรีมีครรภ์หรือผู้ที่วางแผนจะตั้งครรภ์โดยเด็ดขาด เนื่องจากเป็นสารก่อมัยรูปทารกอย่างรุนแรง - Teratogen)</t>
        </is>
      </c>
      <c r="F58" s="186" t="inlineStr">
        <is>
          <t>Category A (ปลอดภัยสูง)</t>
        </is>
      </c>
      <c r="G58" s="186" t="inlineStr">
        <is>
          <t>Category B (ไม่มีหลักฐานความเสี่ยงในมนุษย์)</t>
        </is>
      </c>
      <c r="H58" s="186" t="inlineStr">
        <is>
          <t>Category C (ใช้ได้หากประโยชน์มากกว่าความเสี่ยง)</t>
        </is>
      </c>
      <c r="I58" s="188" t="inlineStr">
        <is>
          <t>Category D (มีความเสี่ยงแต่ยอมรับได้ในกรณีฉุกเฉิน)</t>
        </is>
      </c>
      <c r="J58" s="185" t="n">
        <v>1</v>
      </c>
      <c r="K58" s="186" t="inlineStr">
        <is>
          <t>✅ คำตอบที่ถูกต้อง: ข้อ ก. Category X (ห้ามใช้ในสตรีมีครรภ์หรือผู้ที่วางแผนจะตั้งครรภ์โดยเด็ดขาด เนื่องจากเป็นสารก่อมัยรูปทารกอย่างรุนแรง - Teratogen)
🎯 ทำไมข้อนี้ถึงถูก:
US FDA จัด Isotretinoin อยู่ใน Pregnancy Category X (Contraindicated in pregnancy) ห้ามใช้ในสตรีมีครรภ์เด็ดขาด และผู้หญิงวัยเจริญพันธุ์ต้องคุมกำเนิดอย่างมีประสิทธิภาพ 2 วิธีล่วงหน้า 1 เดือนระหว่างใช้ยา และต่อเนื่องอีกอย่างน้อย 1 เดือนหลังหยุดยา (iPLEDGE program)
🔍 ข้ออื่นผิดเพราะอะไร:
• ข้อ ข. (Category A): ปลอดภัย ไม่มีความเสี่ยง เช่น โฟลิกแอซิด
• ข้อ ค. (Category B): ปลอดภัยในสัตว์ทดลอง เช่น Amoxicillin, Paracetamol
• ข้อ ง. (Category C): ยังไม่มีการศึกษาชัดเจนในมนุษย์ เช่น Ciprofloxacin
• ข้อ จ. (Category D): มีความเสี่ยงต่อทารกแต่ยอมรับได้เมื่อไม่มีทางเลือกอื่น เช่น Phenytoin, Carbamazepine</t>
        </is>
      </c>
      <c r="L58" s="186" t="n"/>
      <c r="M58" s="186" t="inlineStr">
        <is>
          <t>3. Dermatologic</t>
        </is>
      </c>
      <c r="N58" s="186" t="inlineStr">
        <is>
          <t>3.3 Acne</t>
        </is>
      </c>
      <c r="O58" s="185" t="inlineStr">
        <is>
          <t>Clinic</t>
        </is>
      </c>
      <c r="P58" s="186" t="inlineStr">
        <is>
          <t>ข้อ 56 Pharma Plus เล่มม่วง (เฉลยข้อ จ)</t>
        </is>
      </c>
      <c r="Q58" s="185" t="inlineStr">
        <is>
          <t>แบบฝึกหัด</t>
        </is>
      </c>
      <c r="R58" s="185" t="inlineStr">
        <is>
          <t>เล่มม่วง</t>
        </is>
      </c>
      <c r="S58" s="185" t="inlineStr">
        <is>
          <t>CASE-DERM-ACNE-NODULOCYSTIC-01</t>
        </is>
      </c>
    </row>
    <row r="59" ht="24" customHeight="1" s="49">
      <c r="A59" s="187" t="n">
        <v>57</v>
      </c>
      <c r="B59" s="186" t="inlineStr">
        <is>
          <t>กรณีศึกษา: ผู้ป่วยหญิงอายุ 25 ปี มีสิวหัวขาว สิวหัวดำ และสิวหนองขนาดน้อยกว่า 5 mm (pustules) จำนวนมากทั่วใบหน้า ต่อมาอาการกำเริบรุนแรงขึ้น มีสิวอักเสบเป็นตุ่มก้อนบวมลึกใต้ผิวหนัง (Nodulocystic acne) เจ็บปวดมาก และเริ่มมีรอยแผลเป็นหลุมสิว</t>
        </is>
      </c>
      <c r="C59" s="186" t="inlineStr">
        <is>
          <t>เมื่อผู้ป่วยรายนี้กลับมาพบแพทย์อีกครั้งด้วยสิวอักเสบที่กำเริบเป็นตุ่มก้อนซีสต์บวมแดงขนาดใหญ่ (Severe nodulocystic acne) ไม่ตอบสนองต่อยาทาและยาปฏิชีวนะชนิดกิน การรักษาขั้นต่อไปที่เหมาะสมที่สุดคือข้อใด</t>
        </is>
      </c>
      <c r="D59" s="186" t="n"/>
      <c r="E59" s="186" t="inlineStr">
        <is>
          <t>เพิ่มขนาดยา Doxycycline เป็นสองเท่าของขนาดปกติ</t>
        </is>
      </c>
      <c r="F59" s="186" t="inlineStr">
        <is>
          <t>เปลี่ยนยาทาเป็น Clobetasol propionate cream</t>
        </is>
      </c>
      <c r="G59" s="186" t="inlineStr">
        <is>
          <t>รับประทานยา Erythromycin ขนาดสูงร่วมกับยาทา Clindamycin</t>
        </is>
      </c>
      <c r="H59" s="186" t="inlineStr">
        <is>
          <t>ส่งต่อพบแพทย์เฉพาะทางผิวหนังเพื่อพิจารณาเริ่มยา Oral Isotretinoin</t>
        </is>
      </c>
      <c r="I59" s="188" t="inlineStr">
        <is>
          <t>ให้หยุดยาทั้งหมดและล้างหน้าด้วยน้ำเปล่าอย่างเดียว</t>
        </is>
      </c>
      <c r="J59" s="185" t="n">
        <v>4</v>
      </c>
      <c r="K59" s="186" t="inlineStr">
        <is>
          <t>✅ คำตอบที่ถูกต้อง: ข้อ ง. ส่งต่อพบแพทย์เฉพาะทางผิวหนังเพื่อพิจารณาเริ่มยา Oral Isotretinoin
🎯 ทำไมข้อนี้ถึงถูก:
เมื่อสิวพัฒนาเป็นระดับรุนแรงมาก เป็นตุ่มก้อนลึกใต้ผิวหนัง (Severe nodulocystic acne) หรือสิวอักเสบที่ไม่ตอบสนองต่อการรักษามาตรฐานด้วยยาทาผสมผสานและยาปฏิชีวนะชนิดรับประทาน และเสี่ยงต่อการเกิดแผลเป็นถาวร (scarring) ถือเป็น ข้อบ่งใช้หลัก (Definitive indication) ของการใช้ยา Oral Isotretinoin ซึ่งออกฤทธิ์ครอบคลุมพยาธิกำเนิดของสิวครบทั้ง 4 กลไก โดยต้องส่งต่อให้แพทย์เฉพาะทางผิวหนังเป็นผู้สั่งจ่ายและติดตามความปลอดภัย
🔍 ข้ออื่นผิดเพราะอะไร:
• ข้อ ก. เพิ่มขนาด Doxycycline เป็นสองเท่า: ไม่ช่วยเพิ่มประสิทธิภาพในการรักษาและเพิ่มความเสี่ยงต่อผลข้างเคียงต่อระบบทางเดินอาหาร
• ข้อ ข. Clobetasol cream: เป็นยาทาสเตียรอยด์ความแรงสูงสุด ห้ามใช้ทาใบหน้ารักษาสิวเด็ดขาดเพราะทำให้เกิด Steroid acne และผิวฝ่อบาง
• ข้อ ค. Erythromycin: มีอัตราการดื้อยาของเชื้อ C. acnes สูงมากในปัจจุบัน ไม่แนะนำให้ใช้เป็นยาหลัก
• ข้อ จ. หยุดยาทั้งหมด: ทำให้สิวลุกลามและเกิดแผลเป็นหลุมสิวถาวรทำลายโครงสร้างผิวหน้า</t>
        </is>
      </c>
      <c r="L59" s="186" t="n"/>
      <c r="M59" s="186" t="inlineStr">
        <is>
          <t>3. Dermatologic</t>
        </is>
      </c>
      <c r="N59" s="186" t="inlineStr">
        <is>
          <t>3.3 Acne</t>
        </is>
      </c>
      <c r="O59" s="185" t="inlineStr">
        <is>
          <t>Clinic</t>
        </is>
      </c>
      <c r="P59" s="186" t="inlineStr">
        <is>
          <t>ข้อ 57 Pharma Plus เล่มม่วง (เฉลยข้อ ง)</t>
        </is>
      </c>
      <c r="Q59" s="185" t="inlineStr">
        <is>
          <t>แบบฝึกหัด</t>
        </is>
      </c>
      <c r="R59" s="185" t="inlineStr">
        <is>
          <t>เล่มม่วง</t>
        </is>
      </c>
      <c r="S59" s="185" t="inlineStr">
        <is>
          <t>CASE-DERM-ACNE-NODULOCYSTIC-01</t>
        </is>
      </c>
    </row>
    <row r="60" ht="24" customHeight="1" s="49">
      <c r="A60" s="187" t="n">
        <v>58</v>
      </c>
      <c r="B60" s="186" t="inlineStr">
        <is>
          <t>กรณีศึกษา: ผู้ป่วยหญิงอายุ 25 ปี มีสิวหัวขาว สิวหัวดำ และสิวหนองขนาดน้อยกว่า 5 mm (pustules) จำนวนมากทั่วใบหน้า ต่อมาอาการกำเริบรุนแรงขึ้น มีสิวอักเสบเป็นตุ่มก้อนบวมลึกใต้ผิวหนัง (Nodulocystic acne) เจ็บปวดมาก และเริ่มมีรอยแผลเป็นหลุมสิว</t>
        </is>
      </c>
      <c r="C60" s="186" t="inlineStr">
        <is>
          <t>Oral isotretinoin ใช้ในสิวประเภทใด</t>
        </is>
      </c>
      <c r="D60" s="186" t="n"/>
      <c r="E60" s="186" t="inlineStr">
        <is>
          <t>Close comedone</t>
        </is>
      </c>
      <c r="F60" s="186" t="inlineStr">
        <is>
          <t>Open comedone</t>
        </is>
      </c>
      <c r="G60" s="186" t="inlineStr">
        <is>
          <t>Pustule</t>
        </is>
      </c>
      <c r="H60" s="186" t="inlineStr">
        <is>
          <t>Papule</t>
        </is>
      </c>
      <c r="I60" s="188" t="inlineStr">
        <is>
          <t>Cyst</t>
        </is>
      </c>
      <c r="J60" s="185" t="n">
        <v>5</v>
      </c>
      <c r="K60" s="186" t="inlineStr">
        <is>
          <t>✅ คำตอบที่ถูกต้อง: ข้อ จ. Cyst
🎯 ทำไมข้อนี้ถึงถูก:
Cyst: Oral isotretinoin ข้อบ่งใช้หลักคือ Severe nodulocystic acne ที่ดื้อต่อการรักษาด้วยยาตัวอื่น เนื่องจากยามีฤทธิ์กดการทำงานของต่อมไขมัน ลดขนาดต่อมไขมัน และลดการอักเสบในสิวรุนแรง
🔍 ข้ออื่นผิดเพราะอะไร:
• ข้อ ก. (Close comedone): Close comedone เป็นสิวอุดตันระยะแรกที่ไม่มีการอักเสบ การรักษาหลักคือการใช้ยาทาผลัดเซลล์ผิวกลุ่ม Topical retinoids ไม่มีความจำเป็นต้องใช้ยาระบบทั่วร่างกายที่เสี่ยงสูงอย่าง Oral isotretinoin
• ข้อ ข. (Open comedone): Open comedone เป็นสิวอุดตันไม่อักเสบที่ตอบสนองดีต่อยาทาเฉพาะที่ เช่น Adapalene หรือ Tretinoin การใช้ Oral isotretinoin ถือเป็นการรักษาที่เกินความจำเป็นอย่างยิ่ง
• ข้อ ค. (Pustule): Pustule เป็นสิวตุ่มหนองอักเสบตื้นระดับเล็กน้อยถึงปานกลาง รักษาได้ด้วย Topical retinoids ร่วมกับ Benzoyl peroxide หรือยาปฏิชีวนะชนิดรับประทานทั่วไป
• ข้อ ง. (Papule): Papule เป็นตุ่มแดงอักเสบขนาดเล็กที่ยังตอบสนองต่อการรักษาเฉพาะที่และยาปฏิชีวนะมาตรฐาน ยังไม่ใช่ข้อบ่งใช้เริ่มต้นของ Oral isotretinoin</t>
        </is>
      </c>
      <c r="L60" s="186" t="n"/>
      <c r="M60" s="186" t="inlineStr">
        <is>
          <t>3. Dermatologic</t>
        </is>
      </c>
      <c r="N60" s="186" t="inlineStr">
        <is>
          <t>3.3 Acne</t>
        </is>
      </c>
      <c r="O60" s="185" t="inlineStr">
        <is>
          <t>Clinic</t>
        </is>
      </c>
      <c r="P60" s="186" t="inlineStr">
        <is>
          <t>ข้อ 58 Pharma Plus เล่มม่วง (เฉลยข้อ จ)</t>
        </is>
      </c>
      <c r="Q60" s="185" t="inlineStr">
        <is>
          <t>แบบฝึกหัด</t>
        </is>
      </c>
      <c r="R60" s="185" t="inlineStr">
        <is>
          <t>เล่มม่วง</t>
        </is>
      </c>
      <c r="S60" s="185" t="inlineStr">
        <is>
          <t>CASE-DERM-ACNE-NODULOCYSTIC-01</t>
        </is>
      </c>
    </row>
    <row r="61" ht="24" customHeight="1" s="49">
      <c r="A61" s="187" t="n">
        <v>59</v>
      </c>
      <c r="B61" s="186" t="inlineStr">
        <is>
          <t>กรณีศึกษา: ผู้ป่วยหญิงอายุ 25 ปี มีสิวหัวขาว สิวหัวดำ และสิวหนองขนาดน้อยกว่า 5 mm (pustules) จำนวนมากทั่วใบหน้า ต่อมาอาการกำเริบรุนแรงขึ้น มีสิวอักเสบเป็นตุ่มก้อนบวมลึกใต้ผิวหนัง (Nodulocystic acne) เจ็บปวดมาก และเริ่มมีรอยแผลเป็นหลุมสิว</t>
        </is>
      </c>
      <c r="C61" s="186" t="inlineStr">
        <is>
          <t>Benzoyl peroxide ไม่มีคุณสมบัติใด</t>
        </is>
      </c>
      <c r="D61" s="186" t="n"/>
      <c r="E61" s="186" t="inlineStr">
        <is>
          <t>Antisebum</t>
        </is>
      </c>
      <c r="F61" s="186" t="inlineStr">
        <is>
          <t>Anti-inflammation</t>
        </is>
      </c>
      <c r="G61" s="186" t="inlineStr">
        <is>
          <t>Anti-infection</t>
        </is>
      </c>
      <c r="H61" s="186" t="inlineStr">
        <is>
          <t>Exfoliative</t>
        </is>
      </c>
      <c r="I61" s="188" t="inlineStr">
        <is>
          <t>Keratolytic</t>
        </is>
      </c>
      <c r="J61" s="185" t="n">
        <v>1</v>
      </c>
      <c r="K61" s="186" t="inlineStr">
        <is>
          <t>✅ คำตอบที่ถูกต้อง: ข้อ ก. Antisebum
🎯 ทำไมข้อนี้ถึงถูก:
ข้อ ก. (Antisebum) เป็นคำตอบที่ถูกต้องและสอดคล้องกับหลักวิชาการและแนวทางเวชปฏิบัติในการรักษา
🔍 ข้ออื่นผิดเพราะอะไร:
• ข้อ ก. (Antisebum): Benzoyl peroxide มีคุณสมบัติในการช่วยลดปริมาณกรดไขมันอิสระบนผิวหนังและลดความมันส่วนเกินทางอ้อม จึงถือว่ามีคุณสมบัติที่เกี่ยวข้องกับการควบคุมสิวและ Sebum
• ข้อ ข. (Anti-inflammation): Benzoyl peroxide มีฤทธิ์ต้านการอักเสบ (Anti-inflammatory effect) โดยการยับยั้งการหลั่งสารกระตุ้นการอักเสบจากเม็ดเลือดขาวชนิด Neutrophils ในบริเวณรูขุมขน
• ข้อ ค. (Anti-infection): Benzoyl peroxide ออกฤทธิ์ปลดปล่อย Free oxygen radicals เข้าทำลายผนังเซลล์ของ Cutibacterium acnes จึงมีคุณสมบัติต้านเชื้อแบคทีเรียอย่างมีประสิทธิภาพสูงและไม่ทำให้เกิดเชื้อดื้อยา
• ข้อ จ. (Keratolytic): Benzoyl peroxide มีฤทธิ์สลายเคราติน (Keratolytic activity) ช่วยเปิดรูขุมขนที่อุดตันและลดการหนาตัวของเซลล์ผิวชั้นนอก</t>
        </is>
      </c>
      <c r="L61" s="186" t="n"/>
      <c r="M61" s="186" t="inlineStr">
        <is>
          <t>3. Dermatologic</t>
        </is>
      </c>
      <c r="N61" s="186" t="inlineStr">
        <is>
          <t>3.3 Acne</t>
        </is>
      </c>
      <c r="O61" s="185" t="inlineStr">
        <is>
          <t>Clinic</t>
        </is>
      </c>
      <c r="P61" s="186" t="inlineStr">
        <is>
          <t>ข้อ 59 Pharma Plus เล่มม่วง (เฉลยข้อ ง)</t>
        </is>
      </c>
      <c r="Q61" s="185" t="inlineStr">
        <is>
          <t>แบบฝึกหัด</t>
        </is>
      </c>
      <c r="R61" s="185" t="inlineStr">
        <is>
          <t>เล่มม่วง</t>
        </is>
      </c>
      <c r="S61" s="185" t="inlineStr">
        <is>
          <t>CASE-DERM-ACNE-NODULOCYSTIC-01</t>
        </is>
      </c>
    </row>
    <row r="62" ht="24" customHeight="1" s="49">
      <c r="A62" s="187" t="n">
        <v>60</v>
      </c>
      <c r="B62" s="186" t="inlineStr">
        <is>
          <t>กรณีศึกษา: ผู้ป่วยชายอายุ 50 ปี มีผื่นคันแดงบริเวณแขนและมือทั้งสองข้าง เป็นๆ หายๆ มา 3 สัปดาห์ มักมีอาการกำเริบชัดเจนหลังจากทำงานสัมผัสกับสารเคมีและน้ำยาซักล้าง เข้าได้กับโรคผื่นระคายสัมผัสหรือผื่นแพ้สัมผัส (Contact dermatitis)</t>
        </is>
      </c>
      <c r="C62" s="186" t="inlineStr">
        <is>
          <t>ผู้ป่วยเป็นโรคอะไร</t>
        </is>
      </c>
      <c r="D62" s="186" t="n"/>
      <c r="E62" s="186" t="inlineStr">
        <is>
          <t>Impetigo</t>
        </is>
      </c>
      <c r="F62" s="186" t="inlineStr">
        <is>
          <t>Eczema</t>
        </is>
      </c>
      <c r="G62" s="186" t="inlineStr">
        <is>
          <t>Folliculitis</t>
        </is>
      </c>
      <c r="H62" s="186" t="inlineStr">
        <is>
          <t>Rosacea</t>
        </is>
      </c>
      <c r="I62" s="188" t="inlineStr">
        <is>
          <t>Tenia corporis</t>
        </is>
      </c>
      <c r="J62" s="185" t="n">
        <v>2</v>
      </c>
      <c r="K62" s="186" t="inlineStr">
        <is>
          <t>✅ คำตอบที่ถูกต้อง: ข้อ ข. Eczema
🎯 ทำไมข้อนี้ถึงถูก:
Eczema: จากอาการผื่นคัน เป็น ๆ หาย ๆ สัมพันธ์กับสิ่งกระตุ้น (ฝุ่นละออง) มีรอยเกา ลักษณะเป็นตุ่มแดงกระจาย ไม่มีหนองหรือแผล เข้าได้กับโรคผิวหนังอักเสบ (Eczema หรือ Atopic dermatitis)
🔍 ข้ออื่นผิดเพราะอะไร:
• ข้อ ก. (Impetigo): Impetigo เป็นการติดเชื้อแบคทีเรียที่ผิวหนังชั้นตื้น มักพบสะเก็ดน้ำผึ้ง (Honey-colored crust) หรือตุ่มหนองพบบ่อยในเด็ก ไม่ใช่ผื่นคันเรื้อรังกำเริบจากฝุ่นในผู้ใหญ่
• ข้อ ค. (Folliculitis): Folliculitis เป็นการอักเสบติดเชื้อของรูขุมขน มักพบตุ่มหนองขนาดเล็กตรงโคนเส้นขน ไม่ใช่ผื่นคันกระจายทั่วแขนและมือแบบเป็นๆ หายๆ
• ข้อ ง. (Rosacea): Rosacea เป็นโรคผิวหนังอักเสบเรื้อรังที่พบเฉพาะบริเวณกึ่งกลางใบหน้า เช่น แก้ม จมูก คาง มีอาการหน้าแดง หลอดเลือดฝอยขยายตัว ไม่เกิดที่แขนและมือ
• ข้อ จ. (Tenia corporis): Tinea corporis (กลาก) เป็นการติดเชื้อรา Dermatophytes ที่มีผื่นรูปวงแหวน ขอบเขตชัดเจน ขอบยกนูนมีสะเก็ด ตรงกลางผื่นจางลง ไม่ใช่ผื่นตุ่มคันกระจายสองข้างจากการสัมผัสฝุ่น</t>
        </is>
      </c>
      <c r="L62" s="186" t="n"/>
      <c r="M62" s="186" t="inlineStr">
        <is>
          <t>3. Dermatologic</t>
        </is>
      </c>
      <c r="N62" s="186" t="inlineStr">
        <is>
          <t>3.6 Wound</t>
        </is>
      </c>
      <c r="O62" s="185" t="inlineStr">
        <is>
          <t>Clinic</t>
        </is>
      </c>
      <c r="P62" s="186" t="inlineStr">
        <is>
          <t>ข้อ 60 Pharma Plus เล่มม่วง (เฉลยข้อ ข)</t>
        </is>
      </c>
      <c r="Q62" s="185" t="inlineStr">
        <is>
          <t>แบบฝึกหัด</t>
        </is>
      </c>
      <c r="R62" s="185" t="inlineStr">
        <is>
          <t>เล่มม่วง</t>
        </is>
      </c>
      <c r="S62" s="185" t="inlineStr">
        <is>
          <t>CASE-DERM-CONTACT-DERM-MALE-50YO</t>
        </is>
      </c>
    </row>
    <row r="63" ht="24" customHeight="1" s="49">
      <c r="A63" s="187" t="n">
        <v>61</v>
      </c>
      <c r="B63" s="186" t="inlineStr">
        <is>
          <t>กรณีศึกษา: ผู้ป่วยชายอายุ 50 ปี มีผื่นคันแดงบริเวณแขนและมือทั้งสองข้าง เป็นๆ หายๆ มา 3 สัปดาห์ มักมีอาการกำเริบชัดเจนหลังจากทำงานสัมผัสกับสารเคมีและน้ำยาซักล้าง เข้าได้กับโรคผื่นระคายสัมผัสหรือผื่นแพ้สัมผัส (Contact dermatitis)</t>
        </is>
      </c>
      <c r="C63" s="186" t="inlineStr">
        <is>
          <t>ยาใดเหมาะสมกับผู้ป่วยรายนี้</t>
        </is>
      </c>
      <c r="D63" s="186" t="n"/>
      <c r="E63" s="186" t="inlineStr">
        <is>
          <t>Burrow's solution</t>
        </is>
      </c>
      <c r="F63" s="186" t="inlineStr">
        <is>
          <t>Antihistamine cream</t>
        </is>
      </c>
      <c r="G63" s="186" t="inlineStr">
        <is>
          <t>Mupirocin ointment</t>
        </is>
      </c>
      <c r="H63" s="186" t="inlineStr">
        <is>
          <t>Ketoconazole cream</t>
        </is>
      </c>
      <c r="I63" s="188" t="inlineStr">
        <is>
          <t>Topical steroid cream</t>
        </is>
      </c>
      <c r="J63" s="185" t="n">
        <v>5</v>
      </c>
      <c r="K63" s="186" t="inlineStr">
        <is>
          <t>✅ คำตอบที่ถูกต้อง: ข้อ จ. Topical steroid cream
🎯 ทำไมข้อนี้ถึงถูก:
การรักษาหลักของ Eczema คือการใช้ยาทาเฉพาะที่กลุ่ม Topical corticosteroid เพื่อลดการอักเสบและอาการคัน ร่วมกับการใช้สารให้ความชุ่มชื้น
🔍 ข้ออื่นผิดเพราะอะไร:
• ข้อ ก. (Burrow's solution): Burrow's solution (Aluminium acetate) ใช้ประคบแผลที่มีน้ำเหลืองไหลเยิ้มในระยะเฉียบพลัน (Acute weeping eczema) แต่ผู้ป่วยรายนี้ไม่มีแผลและไม่มีตุ่มหนอง จึงไม่จำเป็นต้องใช้
• ข้อ ข. (Antihistamine cream): Antihistamine cream เป็นรูปแบบยาที่ไม่แนะนำให้ใช้ทางผิวหนังเนื่องจากมีประสิทธิภาพต่ำในการระงับอาการคันเฉพาะที่ และมีความเสี่ยงสูงต่อการเกิด Contact dermatitis จากการแพ้สัมผัส
• ข้อ ค. (Mupirocin ointment): Mupirocin ointment เป็นยาปฏิชีวนะเฉพาะที่ ใช้สำหรับการติดเชื้อแบคทีเรียแทรกซ้อน เช่น Impetigo แต่ผู้ป่วยไม่มีตุ่มหนองหรืออาการติดเชื้อแบคทีเรีย
• ข้อ ง. (Ketoconazole cream): Ketoconazole cream เป็นยาต้านเชื้อราเฉพาะที่ ใช้รักษาโรคกลาก เกลื้อน หรือ Seborrheic dermatitis ไม่ใช่ยาสำหรับผื่นผิวหนังอักเสบ Eczema ทั่วไป</t>
        </is>
      </c>
      <c r="L63" s="186" t="n"/>
      <c r="M63" s="186" t="inlineStr">
        <is>
          <t>3. Dermatologic</t>
        </is>
      </c>
      <c r="N63" s="186" t="inlineStr">
        <is>
          <t>3.6 Wound</t>
        </is>
      </c>
      <c r="O63" s="185" t="inlineStr">
        <is>
          <t>Clinic</t>
        </is>
      </c>
      <c r="P63" s="186" t="inlineStr">
        <is>
          <t>ข้อ 61 Pharma Plus เล่มม่วง (เฉลยข้อ จ)</t>
        </is>
      </c>
      <c r="Q63" s="185" t="inlineStr">
        <is>
          <t>แบบฝึกหัด</t>
        </is>
      </c>
      <c r="R63" s="185" t="inlineStr">
        <is>
          <t>เล่มม่วง</t>
        </is>
      </c>
      <c r="S63" s="185" t="inlineStr">
        <is>
          <t>CASE-DERM-CONTACT-DERM-MALE-50YO</t>
        </is>
      </c>
    </row>
    <row r="64" ht="24" customHeight="1" s="49">
      <c r="A64" s="187" t="n">
        <v>62</v>
      </c>
      <c r="B64" s="186" t="inlineStr">
        <is>
          <t>กรณีศึกษา: ผู้ป่วยชายอายุ 50 ปี มีผื่นคันแดงบริเวณแขนและมือทั้งสองข้าง เป็นๆ หายๆ มา 3 สัปดาห์ มักมีอาการกำเริบชัดเจนหลังจากทำงานสัมผัสกับสารเคมีและน้ำยาซักล้าง เข้าได้กับโรคผื่นระคายสัมผัสหรือผื่นแพ้สัมผัส (Contact dermatitis)</t>
        </is>
      </c>
      <c r="C64" s="186" t="inlineStr">
        <is>
          <t>ข้อใดผิดเกี่ยวกับยา hydroxyzine</t>
        </is>
      </c>
      <c r="D64" s="186" t="n"/>
      <c r="E64" s="186" t="inlineStr">
        <is>
          <t>มีความจำเพาะต่อ H1 &gt; H2</t>
        </is>
      </c>
      <c r="F64" s="186" t="inlineStr">
        <is>
          <t>ห้ามรับประทานร่วมกับ alcohol</t>
        </is>
      </c>
      <c r="G64" s="186" t="inlineStr">
        <is>
          <t>ห้ามรับประทานร่วมกับ St.John wort</t>
        </is>
      </c>
      <c r="H64" s="186" t="inlineStr">
        <is>
          <t>ถ้าใช้ขนาดสูงจะมีฤทธิ์เป็น anticonvulsant</t>
        </is>
      </c>
      <c r="I64" s="188" t="inlineStr">
        <is>
          <t>ถ้าใช้ขนาดสูงจะทำให้เกิดอาการชัก และง่วง ได้</t>
        </is>
      </c>
      <c r="J64" s="185" t="n">
        <v>4</v>
      </c>
      <c r="K64" s="186" t="inlineStr">
        <is>
          <t>✅ คำตอบที่ถูกต้อง: ข้อ ง. ถ้าใช้ขนาดสูงจะมีฤทธิ์เป็น anticonvulsant
🎯 ทำไมข้อนี้ถึงถูก:
ข้อ ง. (ถ้าใช้ขนาดสูงจะมีฤทธิ์เป็น anticonvulsant) เป็นคำตอบที่ถูกต้องและสอดคล้องกับหลักวิชาการและแนวทางเวชปฏิบัติในการรักษา
🔍 ข้ออื่นผิดเพราะอะไร:
• ข้อ ก. (มีความจำเพาะต่อ H1 &gt; H2): Hydroxyzine มีความจำเพาะในการปิดกั้น Histamine H1-receptor สูงกว่า H2-receptor อย่างมีนัยสำคัญทางเภสัชวิทยา ข้อความนี้จึงเป็นความจริง
• ข้อ ข. (ห้ามรับประทานร่วมกับ alcohol): การรับประทาน Hydroxyzine ร่วมกับแอลกอฮอล์จะเสริมฤทธิ์กดประสาทส่วนกลางอย่างรุนแรง ทำให้ง่วงซึมมากจนอาจหยุดหายใจได้ ข้อความห้ามรับประทานร่วมกันจึงถูกต้อง
• ข้อ ง. (ถ้าใช้ขนาดสูงจะมีฤทธิ์เป็น anticonvulsant): Hydroxyzine ในขนาดสูงไม่ได้มีฤทธิ์เป็นยากันชัก แต่ในทางตรงกันข้ามจะลดระดับ Seizure threshold ทำให้เสี่ยงต่อการชักมากขึ้น ข้อความนี้จึงเป็นข้อความที่ผิดตามตัวเลือก
• ข้อ จ. (ถ้าใช้ขนาดสูงจะทำให้เกิดอาการชัก และง่วง ได้): การได้รับ Hydroxyzine เกินขนาดหรือขนาดสูงมากสามารถกระตุ้นให้เกิดอาการชักจากผล Anticholinergic ร่วมกับอาการง่วงซึมกดประสาทอย่างรุนแรงได้ ข้อความนี้จึงเป็นความจริง</t>
        </is>
      </c>
      <c r="L64" s="186" t="n"/>
      <c r="M64" s="186" t="inlineStr">
        <is>
          <t>3. Dermatologic</t>
        </is>
      </c>
      <c r="N64" s="186" t="inlineStr">
        <is>
          <t>3.1 Urticaria &amp; Angioedema</t>
        </is>
      </c>
      <c r="O64" s="185" t="inlineStr">
        <is>
          <t>Clinic</t>
        </is>
      </c>
      <c r="P64" s="186" t="inlineStr">
        <is>
          <t>ข้อ 62 Pharma Plus เล่มม่วง (เฉลยข้อ ค ง)</t>
        </is>
      </c>
      <c r="Q64" s="185" t="inlineStr">
        <is>
          <t>แบบฝึกหัด</t>
        </is>
      </c>
      <c r="R64" s="185" t="inlineStr">
        <is>
          <t>เล่มม่วง</t>
        </is>
      </c>
      <c r="S64" s="185" t="inlineStr">
        <is>
          <t>CASE-DERM-CONTACT-DERM-MALE-50YO</t>
        </is>
      </c>
    </row>
    <row r="65" ht="24" customHeight="1" s="49">
      <c r="A65" s="187" t="n">
        <v>63</v>
      </c>
      <c r="B65" s="186" t="inlineStr">
        <is>
          <t>กรณีศึกษา: ผู้ป่วยชายอายุ 50 ปี มีผื่นคันแดงบริเวณแขนและมือทั้งสองข้าง เป็นๆ หายๆ มา 3 สัปดาห์ มักมีอาการกำเริบชัดเจนหลังจากทำงานสัมผัสกับสารเคมีและน้ำยาซักล้าง เข้าได้กับโรคผื่นระคายสัมผัสหรือผื่นแพ้สัมผัส (Contact dermatitis)</t>
        </is>
      </c>
      <c r="C65" s="186" t="inlineStr">
        <is>
          <t>ยา antihistamine ตัวใดต่อไปนี้มีฤทธิ์ sedative effect มากที่สุด</t>
        </is>
      </c>
      <c r="D65" s="186" t="n"/>
      <c r="E65" s="186" t="inlineStr">
        <is>
          <t>Hydroxyzine</t>
        </is>
      </c>
      <c r="F65" s="186" t="inlineStr">
        <is>
          <t>CPM</t>
        </is>
      </c>
      <c r="G65" s="186" t="inlineStr">
        <is>
          <t>Brompheniramine</t>
        </is>
      </c>
      <c r="H65" s="186" t="inlineStr">
        <is>
          <t>Diphenhydramine</t>
        </is>
      </c>
      <c r="I65" s="188" t="inlineStr">
        <is>
          <t>Cyproheptadine</t>
        </is>
      </c>
      <c r="J65" s="185" t="n">
        <v>4</v>
      </c>
      <c r="K65" s="186" t="inlineStr">
        <is>
          <t>✅ คำตอบที่ถูกต้อง: ข้อ ง. Diphenhydramine
🎯 ทำไมข้อนี้ถึงถูก:
Diphenhydramine: Hydroxyzine จัดเป็น antihistamine รุ่นที่ 1 ที่มีฤทธิ์ในการกดประสาทและทำให้ง่วงนอน (sedative effect) สูงเด่นชัดเมื่อเทียบกับตัวอื่นๆ ในกลุ่มเดียวกัน
🔍 ข้ออื่นผิดเพราะอะไร:
• ข้อ ก. (Hydroxyzine): Hydroxyzine เป็นยาต้านฮิสตามีนรุ่นที่หนึ่งที่มีฤทธิ์สงบประสาทปานกลางถึงสูง แต่มีความง่วงซึมน้อยกว่า Diphenhydramine ในขนาดยาปกติทางคลินิก
• ข้อ ข. (CPM): Chlorpheniramine (CPM) เป็นยากลุ่ม Alkylamine ที่มีฤทธิ์ง่วงซึมระดับปานกลาง นิยมใช้ในเวลากลางวันได้มากกว่ากลุ่มที่มีฤทธิ์ Sedative สูง
• ข้อ ค. (Brompheniramine): Brompheniramine จัดอยู่ในกลุ่ม Alkylamine เช่นเดียวกับ CPM ซึ่งมีฤทธิ์กดประสาทส่วนกลางและทำให้ง่วงซึมในระดับปานกลางเท่านั้น
• ข้อ จ. (Cyproheptadine): Cyproheptadine มีฤทธิ์ต้านตัวรับ Serotonin และกระตุ้นความอยากอาหารร่วมด้วย แต่มีระดับฤทธิ์ Sedative effect น้อยกว่า Diphenhydramine</t>
        </is>
      </c>
      <c r="L65" s="186" t="n"/>
      <c r="M65" s="186" t="inlineStr">
        <is>
          <t>3. Dermatologic</t>
        </is>
      </c>
      <c r="N65" s="186" t="inlineStr">
        <is>
          <t>3.1 Urticaria &amp; Angioedema</t>
        </is>
      </c>
      <c r="O65" s="185" t="inlineStr">
        <is>
          <t>Clinic</t>
        </is>
      </c>
      <c r="P65" s="186" t="inlineStr">
        <is>
          <t>ข้อ 63 Pharma Plus เล่มม่วง (เฉลยข้อ ง)</t>
        </is>
      </c>
      <c r="Q65" s="185" t="inlineStr">
        <is>
          <t>แบบฝึกหัด</t>
        </is>
      </c>
      <c r="R65" s="185" t="inlineStr">
        <is>
          <t>เล่มม่วง</t>
        </is>
      </c>
      <c r="S65" s="185" t="inlineStr">
        <is>
          <t>CASE-DERM-CONTACT-DERM-MALE-50YO</t>
        </is>
      </c>
    </row>
    <row r="66" ht="24" customHeight="1" s="49">
      <c r="A66" s="187" t="n">
        <v>64</v>
      </c>
      <c r="B66" s="186" t="inlineStr">
        <is>
          <t>การควบคุมคุณภาพเภสัชภัณฑ์รูปแบบยาพ่นละอองฝอยเข้าสู่ทางเดินหายใจ (Nebulized solutions and Inhalation products)</t>
        </is>
      </c>
      <c r="C66" s="186" t="inlineStr">
        <is>
          <t>ข้อใดไม่จัดเป็นหัวข้อการทดสอบมาตรฐานตามตำรับยาสำหรับเภสัชภัณฑ์รูปแบบสารละลายสำหรับพ่นละอองฝอย (Nebulized solution)</t>
        </is>
      </c>
      <c r="D66" s="186" t="n"/>
      <c r="E66" s="186" t="inlineStr">
        <is>
          <t>Particle size distribution of active pharmaceutical ingredient powder</t>
        </is>
      </c>
      <c r="F66" s="186" t="inlineStr">
        <is>
          <t>Sterility test</t>
        </is>
      </c>
      <c r="G66" s="186" t="inlineStr">
        <is>
          <t>Assay of active substance</t>
        </is>
      </c>
      <c r="H66" s="186" t="inlineStr">
        <is>
          <t>Impurities and degradation products</t>
        </is>
      </c>
      <c r="I66" s="188" t="inlineStr">
        <is>
          <t>Delivered-dose uniformity / Content uniformity</t>
        </is>
      </c>
      <c r="J66" s="185" t="n">
        <v>1</v>
      </c>
      <c r="K66" s="186" t="inlineStr">
        <is>
          <t>✅ คำตอบที่ถูกต้อง: ข้อ ก. Particle size distribution of active pharmaceutical ingredient powder
🎯 ทำไมข้อนี้ถึงถูก:
Nebulized solution เป็นเภสัชภัณฑ์รูปแบบ สารละลายแท้จริง (True solution) ตัวยาสำคัญละลายเป็นเนื้อเดียวกับกระสายยาที่เป็นน้ำปราศจากเชื้อ จึงไม่มีอนุภาคของแข็งแขวนลอย (ไม่มี solid particles) ดังนั้นการทดสอบขนาดและการกระจายตัวของอนุภาคผงยา (Particle size distribution of API powder) จึงไม่นำมาใช้ทดสอบกับสารละลาย (ต่างจาก Inhalation suspension หรือ Dry powder inhalers: DPIs) ส่วนการทดสอบละอองฝอยที่พ่นออกจากเครื่องพ่นละอองจะเรียกว่า Aerodynamic droplet size distribution (ADSD)
🔍 ข้ออื่นผิดเพราะอะไร:
• ข้อ ข. Sterility test: ยาพ่นละอองฝอยต้องผ่านการทดสอบความปราศจากเชื้อเนื่องจากสูดพ่นลึกเข้าสู่ถุงลมปอดโดยตรง
• ข้อ ค. Assay: การหาปริมาณตัวยาสำคัญเป็นข้อกำหนดพื้นฐานในเภสัชตำรับทุกชนิด
• ข้อ ง. Impurities and degradation products: การตรวจหาสิ่งเจือปนและสารสลายตัวเพื่อประเมินความคงตัวและความปลอดภัย
• ข้อ จ. Delivered-dose uniformity: การทดสอบความสม่ำเสมอของขนาดยาที่พ่นออกมาในแต่ละครั้งเพื่อรับประกันประสิทธิภาพการรักษา</t>
        </is>
      </c>
      <c r="L66" s="186" t="n"/>
      <c r="M66" s="186" t="inlineStr">
        <is>
          <t>Product Group 9: Sterile &amp; Special Forms</t>
        </is>
      </c>
      <c r="N66" s="186" t="inlineStr">
        <is>
          <t>9.2 Inhalation Formulations (DPI, MDI, Nebulizers)</t>
        </is>
      </c>
      <c r="O66" s="185" t="inlineStr">
        <is>
          <t>Product</t>
        </is>
      </c>
      <c r="P66" s="186" t="inlineStr">
        <is>
          <t>แบบฝึกหัด PLE-CC 1 ข้อ 102</t>
        </is>
      </c>
      <c r="Q66" s="185" t="inlineStr">
        <is>
          <t>แบบฝึกหัด</t>
        </is>
      </c>
      <c r="R66" s="185" t="inlineStr">
        <is>
          <t>เล่มม่วง</t>
        </is>
      </c>
      <c r="S66" s="185" t="n"/>
    </row>
    <row r="67" ht="24" customHeight="1" s="49">
      <c r="A67" s="187" t="n">
        <v>65</v>
      </c>
      <c r="B67" s="186" t="inlineStr">
        <is>
          <t>คำแนะนำทางเภสัชกรรมในการดูแลผู้ป่วยโรคติดเชื้อไวรัสเริมที่ริมฝีปากหรือผิวหนัง (Herpes simplex)</t>
        </is>
      </c>
      <c r="C67" s="186" t="inlineStr">
        <is>
          <t>คำแนะนำในข้อใดถูกต้องที่สุดในการป้องกันการแพร่กระจายของเชื้อไวรัสเริม (Herpes simplex) ไปยังผู้อื่นหรืออวัยวะส่วนอื่น</t>
        </is>
      </c>
      <c r="D67" s="186" t="n"/>
      <c r="E67" s="186" t="inlineStr">
        <is>
          <t>หลีกเลี่ยงการสัมผัสรอยโรคหรือตุ่มน้ำใสโดยตรง และไม่ใช้สิ่งของส่วนตัว (เช่น แก้วน้ำ ผ้าเช็ดหน้า ลิปสติก) ร่วมกับผู้อื่น</t>
        </is>
      </c>
      <c r="F67" s="186" t="inlineStr">
        <is>
          <t>จะไม่เกิดการแพร่กระจายของเชื้อหากรอยโรคมีตุ่มน้ำใสเกิดขึ้นแล้ว</t>
        </is>
      </c>
      <c r="G67" s="186" t="inlineStr">
        <is>
          <t>ควรปิดพลาสเตอร์ยาแน่นหนาบริเวณแผลตลอด 24 ชั่วโมงเพื่ออบความร้อนฆ่าเชื้อ</t>
        </is>
      </c>
      <c r="H67" s="186" t="inlineStr">
        <is>
          <t>ขัดถูฟอกสบู่แรงๆ บริเวณตุ่มน้ำทุกวันเพื่อกำจัดเชื้อไวรัสออกจากผิวหนัง</t>
        </is>
      </c>
      <c r="I67" s="188" t="inlineStr">
        <is>
          <t>รับประทานยาปฏิชีวนะ Amoxicillin ป้องกันล่วงหน้าเพื่อหยุดการแพร่เชื้อ</t>
        </is>
      </c>
      <c r="J67" s="185" t="n">
        <v>1</v>
      </c>
      <c r="K67" s="186" t="inlineStr">
        <is>
          <t>✅ คำตอบที่ถูกต้อง: ข้อ ก. หลีกเลี่ยงการสัมผัสรอยโรคหรือตุ่มน้ำใสโดยตรง และไม่ใช้สิ่งของส่วนตัว (เช่น แก้วน้ำ ผ้าเช็ดหน้า ลิปสติก) ร่วมกับผู้อื่น
🎯 ทำไมข้อนี้ถึงถูก:
เชื้อไวรัส Herpes simplex virus (HSV) แพร่กระจายผ่านการสัมผัสโดยตรง (Direct contact) กับรอยโรค น้ำเหลืองจากตุ่มน้ำใส หรือเยื่อบุผิวที่มีการขับเชื้อ (Viral shedding) ดังนั้นคำแนะนำที่สำคัญและมีประสิทธิภาพสูงสุดคือการหลีกเลี่ยงการสัมผัสรอยโรค การล้างมือบ่อยๆ และการแยกสิ่งของเครื่องใช้ส่วนตัวที่อาจปนเปื้อนสารคัดหลั่ง เช่น ช้อนส้อม แก้วน้ำ ผ้าเช็ดตัว ลิปสติก
🔍 ข้ออื่นผิดเพราะอะไร:
• ข้อ ข. จะไม่แพร่เชื้อถ้ามีตุ่มใสขึ้นแล้ว: ผิดอย่างยิ่ง ช่วงที่มีตุ่มน้ำใส (Vesicular stage) เป็นช่วงที่มีปริมาณเชื้อไวรัสเข้มข้นสูงสุด (Peak viral load) และแพร่เชื้อได้ง่ายที่สุด
• ข้อ ค. ปิดพลาสเตอร์ยาแน่นหนาตลอดเวลา: ทำให้แผลอับชื้น เสี่ยงต่อการติดเชื้อแบคทีเรียแทรกซ้อน (Secondary bacterial infection) ควรปล่อยให้แผลแห้งและสะอาด
• ข้อ ง. ขัดถูฟอกสบู่แรงๆ: ทำให้ตุ่มน้ำแตก เกิดแผลเปิด ระคายเคืองรุนแรง และเพิ่มความเสี่ยงแพร่เชื้อไปยังผิวหนังบริเวณข้างเคียง
• ข้อ จ. Amoxicillin: เป็นยาปฏิชีวนะฆ่าเชื้อแบคทีเรีย ไม่สามารถฆ่าเชื้อไวรัส HSV ได้</t>
        </is>
      </c>
      <c r="L67" s="186" t="n"/>
      <c r="M67" s="186" t="inlineStr">
        <is>
          <t>3. Dermatologic</t>
        </is>
      </c>
      <c r="N67" s="186" t="inlineStr">
        <is>
          <t>3.2 Superficial fungal</t>
        </is>
      </c>
      <c r="O67" s="185" t="inlineStr">
        <is>
          <t>Clinic</t>
        </is>
      </c>
      <c r="P67" s="186" t="inlineStr">
        <is>
          <t>แบบฝึกหัด PLE-CC 1 ข้อ 121</t>
        </is>
      </c>
      <c r="Q67" s="185" t="inlineStr">
        <is>
          <t>แบบฝึกหัด</t>
        </is>
      </c>
      <c r="R67" s="185" t="inlineStr">
        <is>
          <t>เล่มม่วง</t>
        </is>
      </c>
      <c r="S67" s="185" t="n"/>
    </row>
    <row r="68" ht="24" customHeight="1" s="49">
      <c r="A68" s="187" t="n">
        <v>66</v>
      </c>
      <c r="B68" s="186" t="inlineStr">
        <is>
          <t>การปรับพฤติกรรมสุขภาพและสุขอนามัยในการป้องกันและควบคุมโรคผื่นระคายสัมผัสหรือผื่นภูมิแพ้ผิวหนัง (Contact Dermatitis / Atopic Eczema)</t>
        </is>
      </c>
      <c r="C68" s="186" t="inlineStr">
        <is>
          <t>ข้อใดเป็นการแนะนำเพื่อป้องกันและควบคุมโรคผิวหนังอักเสบตามหลักพฤติกรรมสุขภาพที่ถูกต้องที่สุด</t>
        </is>
      </c>
      <c r="D68" s="186" t="n"/>
      <c r="E68" s="186" t="inlineStr">
        <is>
          <t>แนะนำการปรับเปลี่ยนพฤติกรรม การหลีกเลี่ยงสารก่อการระคายเคืองและสารก่อภูมิแพ้ พร้อมทั้งทาสารเพิ่มความชุ่มชื้นผิว (Emollients) เป็นประจำ</t>
        </is>
      </c>
      <c r="F68" s="186" t="inlineStr">
        <is>
          <t>ทายา Benzoyl peroxide 2.5% gel ทุกวันบริเวณผื่นคันเพื่อฆ่าเชื้อ</t>
        </is>
      </c>
      <c r="G68" s="186" t="inlineStr">
        <is>
          <t>ทายา Acyclovir 5% cream ทั่วบริเวณผื่นเพื่อป้องกันการลุกลาม</t>
        </is>
      </c>
      <c r="H68" s="186" t="inlineStr">
        <is>
          <t>ทายาสเตียรอยด์ความแรงสูงสุด (Clobetasol) ต่อเนื่องเป็นประจำทุกวันแม้ไม่มีอาการเพื่อป้องกันการกำเริบ</t>
        </is>
      </c>
      <c r="I68" s="188" t="inlineStr">
        <is>
          <t>แนะนำให้หยุดอาบน้ำและงดใช้น้ำทำความสะอาดร่างกายอย่างถาวร</t>
        </is>
      </c>
      <c r="J68" s="185" t="n">
        <v>1</v>
      </c>
      <c r="K68" s="186" t="inlineStr">
        <is>
          <t>✅ คำตอบที่ถูกต้อง: ข้อ ก. แนะนำการปรับเปลี่ยนพฤติกรรม การหลีกเลี่ยงสารก่อการระคายเคืองและสารก่อภูมิแพ้ พร้อมทั้งทาสารเพิ่มความชุ่มชื้นผิว (Emollients) เป็นประจำ
🎯 ทำไมข้อนี้ถึงถูก:
การรักษาและป้องกันโรคผิวหนังอักเสบ (Eczema / Contact Dermatitis) ตามหลักเวชปฏิบัติสากลมีหัวใจสำคัญคือ การค้นหาและหลีกเลี่ยงสารกระตุ้น (Avoid triggers/allergens/irritants) เช่น สารเคมี สบู่ที่มีความเป็นด่างสูง น้ำหอม ร่วมกับการฟื้นฟูเกราะป้องกันผิว (Skin barrier restoration) โดยการทาสารเพิ่มความชุ่มชื้นผิว (Emollients/Moisturizers) เป็นประจำสม่ำเสมอทันทีหลังอาบน้ำ
🔍 ข้ออื่นผิดเพราะอะไร:
• ข้อ ข. Benzoyl peroxide gel: เป็นยารักษาสิว มีฤทธิ์ระคายเคืองและทำให้ผิวแห้งลอก จะยิ่งทำให้ผื่นผิวหนังอักเสบแย่ลง
• ข้อ ค. Acyclovir cream: เป็นยาต้านไวรัสสำหรับรักษาเริม ไม่ได้ใช้รักษาโรคผิวหนังอักเสบจากภูมิแพ้หรือการสัมผัส
• ข้อ ง. ทา Clobetasol ต่อเนื่องทุกวันแม้ไม่มีอาการ: การใช้สเตียรอยด์ความแรงสูงสุดต่อเนื่องเป็นเวลานานก่อให้เกิดภาวะแทรกซ้อนรุนแรง เช่น ผิวฝ่อบาง (Skin atrophy), หลอดเลือดฝอยขยายตัว (Telangiectasia), รอยแตก และการดูดซึมเข้าสู่กระแสเลือดกดการทำงานของต่อมหมวกไต
• ข้อ จ. หยุดอาบน้ำถาวร: สุขอนามัยที่ไม่ดียังคงเสี่ยงต่อการติดเชื้อ ควรอาบน้ำอุณหภูมิห้อง ไม่ใช้น้ำอุ่นจัด และใช้สบู่สูตรอ่อนโยน</t>
        </is>
      </c>
      <c r="L68" s="186" t="n"/>
      <c r="M68" s="186" t="inlineStr">
        <is>
          <t>3. Dermatologic</t>
        </is>
      </c>
      <c r="N68" s="186" t="inlineStr">
        <is>
          <t>3.2 Superficial fungal</t>
        </is>
      </c>
      <c r="O68" s="185" t="inlineStr">
        <is>
          <t>Clinic</t>
        </is>
      </c>
      <c r="P68" s="186" t="inlineStr">
        <is>
          <t>แบบฝึกหัด PLE-CC 1 ข้อ 125</t>
        </is>
      </c>
      <c r="Q68" s="185" t="inlineStr">
        <is>
          <t>แบบฝึกหัด</t>
        </is>
      </c>
      <c r="R68" s="185" t="inlineStr">
        <is>
          <t>เล่มม่วง</t>
        </is>
      </c>
      <c r="S68" s="185" t="n"/>
    </row>
    <row r="69" ht="24" customHeight="1" s="49">
      <c r="A69" s="187" t="n">
        <v>67</v>
      </c>
      <c r="B69" s="186" t="inlineStr">
        <is>
          <t>ผู้ป่วยถูกน้ำร้อนลวกที่แขน เกิดแผลพองและปวดแสบปวดร้อน</t>
        </is>
      </c>
      <c r="C69" s="186" t="inlineStr">
        <is>
          <t>การรักษาเฉพาะที่เบื้องต้นเพื่อป้องกันการติดเชื้อควรใช้ยาใด</t>
        </is>
      </c>
      <c r="D69" s="186" t="n"/>
      <c r="E69" s="186" t="inlineStr">
        <is>
          <t>Silver sulfadiazine 1% cream</t>
        </is>
      </c>
      <c r="F69" s="186" t="inlineStr">
        <is>
          <t>Triamcinolone acetonide 0.1% cream</t>
        </is>
      </c>
      <c r="G69" s="186" t="inlineStr">
        <is>
          <t>Ketoconazole 2% cream</t>
        </is>
      </c>
      <c r="H69" s="186" t="inlineStr">
        <is>
          <t>Benzoyl peroxide 2.5% gel</t>
        </is>
      </c>
      <c r="I69" s="188" t="inlineStr">
        <is>
          <t>Clobetasol propionate 0.05% cream</t>
        </is>
      </c>
      <c r="J69" s="185" t="n">
        <v>1</v>
      </c>
      <c r="K69" s="186" t="inlineStr">
        <is>
          <t>✅ คำตอบที่ถูกต้อง: ข้อ ก. Silver sulfadiazine 1% cream
🎯 ทำไมข้อนี้ถึงถูก:
เป็นยาทาต้านจุลชีพมาตรฐานสำหรับป้องกันและรักษาการติดเชื้อในแผลไฟไหม้น้ำร้อนลวก โดยมีฤทธิ์ฆ่าเชื้อแบคทีเรียครอบคลุมกว้างทั้งแกรมบวกและแกรมลบ
🔍 ข้ออื่นผิดเพราะอะไร:
• ข้อ ข. (Triamcinolone acetonide 0.1% cream): เป็น Corticosteroid ห้ามใช้ในแผลสดหรือแผลเปิดติดเชื้อเพราะกดภูมิคุ้มกัน
• ข้อ ค. (Ketoconazole 2% cream): เป็นยาฆ่าเชื้อรา ไม่มีผลต่อแบคทีเรียที่แผลไฟไหม้
• ข้อ ง. (Benzoyl peroxide 2.5% gel): เป็นยารักษาสิว ก่อให้เกิดการระคายเคืองอย่างรุนแรงต่อแผลไฟไหม้
• ข้อ จ. (Clobetasol propionate 0.05% cream): เป็น Superpotent steroid ชะลอการสมานแผลและเสี่ยงติดเชื้อรุนแรง</t>
        </is>
      </c>
      <c r="L69" s="186" t="n"/>
      <c r="M69" s="186" t="inlineStr">
        <is>
          <t>3. Dermatologic</t>
        </is>
      </c>
      <c r="N69" s="186" t="inlineStr">
        <is>
          <t>3.6 Wound</t>
        </is>
      </c>
      <c r="O69" s="185" t="inlineStr">
        <is>
          <t>Clinic</t>
        </is>
      </c>
      <c r="P69" s="186" t="inlineStr">
        <is>
          <t>PLE-CC1 ปี 2566 Day 1 ข้อ 119</t>
        </is>
      </c>
      <c r="Q69" s="185" t="inlineStr">
        <is>
          <t>ข้อสอบจริง</t>
        </is>
      </c>
      <c r="R69" s="185" t="inlineStr">
        <is>
          <t>2566</t>
        </is>
      </c>
      <c r="S69" s="185" t="n"/>
    </row>
    <row r="70" ht="24" customHeight="1" s="49">
      <c r="A70" s="187" t="n">
        <v>68</v>
      </c>
      <c r="B70" s="186" t="n"/>
      <c r="C70" s="186" t="inlineStr">
        <is>
          <t>เกี่ยวกับกลไกการออกฤทธิ์ของยาปฏิชีวนะ Mupirocin ชนิดทาภายนอก ข้อใดต่อไปนี้กล่าวถูกต้อง</t>
        </is>
      </c>
      <c r="D70" s="186" t="n"/>
      <c r="E70" s="186" t="inlineStr">
        <is>
          <t>ยับยั้ง Transpeptidase ในกระบวนการสังเคราะห์ผนังเซลล์แบคทีเรีย</t>
        </is>
      </c>
      <c r="F70" s="186" t="inlineStr">
        <is>
          <t>ยับยั้ง Transglycosylase ในการเชื่อมต่อสาย Peptidoglycan</t>
        </is>
      </c>
      <c r="G70" s="186" t="inlineStr">
        <is>
          <t>ยับยั้งเอนไซม์ Isoleucyl-tRNA synthetase ขัดขวางการสังเคราะห์โปรตีนและ RNA</t>
        </is>
      </c>
      <c r="H70" s="186" t="inlineStr">
        <is>
          <t>ยับยั้งเอนไซม์ DNA gyrase (Topoisomerase II)</t>
        </is>
      </c>
      <c r="I70" s="188" t="inlineStr">
        <is>
          <t>รบกวนการทำงานของเยื่อหุ้มเซลล์ (Cell membrane permeability)</t>
        </is>
      </c>
      <c r="J70" s="185" t="n">
        <v>3</v>
      </c>
      <c r="K70" s="186" t="inlineStr">
        <is>
          <t>✅ คำตอบที่ถูกต้อง: ข้อ ค. ยับยั้งเอนไซม์ Isoleucyl-tRNA synthetase ขัดขวางการสังเคราะห์โปรตีนและ RNA
🎯 ทำไมข้อนี้ถึงถูก:
Mupirocin (Pseudomonic acid A) ออกฤทธิ์ยับยั้งเอนไซม์ Isoleucyl-tRNA synthetase ของแบคทีเรียอย่างจำเพาะเจาะจง ส่งผลให้ไม่สามารถนำกรดอะมิโน Isoleucine ไปต่อสายโปรตีนได้ นำไปสู่การหยุดยั้งการสังเคราะห์โปรตีนและ RNA ของเชื้อ แบคทีเรียกลุ่มแกรมบวก เช่น Staphylococcus aureus และ Streptococcus pyogenes
🔍 ข้ออื่นผิดเพราะอะไร:
• ข้อ ก.: เป็นกลไกของยากลุ่ม Beta-lactams และ Glycopeptides ที่ยับยั้งการสร้างผนังเซลล์
• ข้อ ข.: (ยับยั้ง Transglycosylase ในการเชื่อมต่อสาย Peptidoglycan): ไม่ใช่คำตอบที่ถูกต้องตามแนวทางเวชปฏิบัติและหลักวิชาการทางเภสัชกรรมสำหรับกรณีนี้
• ข้อ ง.: เป็นกลไกของยากลุ่ม Fluoroquinolones ที่ยับยั้ง DNA gyrase
• ข้อ จ.: เป็นกลไกของยากลุ่ม Polymyxins / Colistin ที่ทำลายเยื่อหุ้มเซลล์</t>
        </is>
      </c>
      <c r="L70" s="186" t="n"/>
      <c r="M70" s="186" t="inlineStr">
        <is>
          <t>3. Dermatologic</t>
        </is>
      </c>
      <c r="N70" s="186" t="inlineStr">
        <is>
          <t>3.4 Eczema &amp; Dermatitis</t>
        </is>
      </c>
      <c r="O70" s="185" t="inlineStr">
        <is>
          <t>Clinic</t>
        </is>
      </c>
      <c r="P70" s="186" t="inlineStr">
        <is>
          <t>PLE_CC1_2563_Q ข้อ 52</t>
        </is>
      </c>
      <c r="Q70" s="185" t="inlineStr">
        <is>
          <t>ข้อสอบจริง</t>
        </is>
      </c>
      <c r="R70" s="185" t="inlineStr">
        <is>
          <t>2563</t>
        </is>
      </c>
      <c r="S70" s="185" t="n"/>
    </row>
    <row r="71" ht="24" customHeight="1" s="49">
      <c r="A71" s="187" t="n">
        <v>69</v>
      </c>
      <c r="B71" s="186" t="n"/>
      <c r="C71" s="186" t="inlineStr">
        <is>
          <t>ข้อใดเป็นอาการไม่พึงประสงค์ (ADR) ที่พบได้บ่อยที่สุดจากการใช้ยาขี้ผึ้ง Mupirocin ointment ทาภายนอก</t>
        </is>
      </c>
      <c r="D71" s="186" t="n"/>
      <c r="E71" s="186" t="inlineStr">
        <is>
          <t>อาการแสบ คัน ร้อน หรือระคายเคืองเฉพาะที่บริเวณที่ทายา (Burning, stinging, local irritation)</t>
        </is>
      </c>
      <c r="F71" s="186" t="inlineStr">
        <is>
          <t>ผิวหนังไวต่อแสงแดดอย่างรุนแรง (Severe photosensitivity)</t>
        </is>
      </c>
      <c r="G71" s="186" t="inlineStr">
        <is>
          <t>การเกิดตุ่มสิวอักเสบทั่วบริเวณผิวหนัง (Acneiform drug eruption)</t>
        </is>
      </c>
      <c r="H71" s="186" t="inlineStr">
        <is>
          <t>ผิวแตกลายสีขาวหรือแดง (Skin striae)</t>
        </is>
      </c>
      <c r="I71" s="188" t="inlineStr">
        <is>
          <t>เส้นเลือดฝอยขยายตัวผิดปกติเป็นรูปใยแมงมุม (Spider nevi / Telangiectasia)</t>
        </is>
      </c>
      <c r="J71" s="185" t="n">
        <v>1</v>
      </c>
      <c r="K71" s="186" t="inlineStr">
        <is>
          <t>✅ คำตอบที่ถูกต้อง: ข้อ ก. อาการแสบ คัน ร้อน หรือระคายเคืองเฉพาะที่บริเวณที่ทายา (Burning, stinging, local irritation)
🎯 ทำไมข้อนี้ถึงถูก:
ยาขี้ผึ้ง Mupirocin 2% topical ointment แทบไม่มีการดูดซึมเข้าสู่กระแสเลือด จึงมีความปลอดภัยเชิงระบบสูงมาก ผลข้างเคียงที่พบบ่อยเกือบทั้งหมดเป็นปฏิกิริยาเฉพาะที่ผิวหนัง (Local application site reactions) ได้แก่ อาการแสบ ร้อน คัน ยุบยิบ หรือระคายเคืองผิวหนังเล็กน้อยชั่วคราว
🔍 ข้ออื่นผิดเพราะอะไร:
• ข้อ ข.: ไม่ใช่ผลข้างเคียงเด่นของ Mupirocin มักพบในยากลุ่ม Tetracyclines หรือ Retinoids
• ข้อ ค.: เป็นผลข้างเคียงเด่นของ Corticosteroids หรือ EGFR inhibitors
• ข้อ ง.: เป็นภาวะแทรกซ้อนจากการใช้ยาทาสเตียรอยด์ความแรงสูงติดต่อกันเป็นเวลานาน (Topical steroid atrophy)
• ข้อ จ.: (เส้นเลือดฝอยขยายตัวผิดปกติเป็นรูปใยแมงมุม (Spider nevi / Telangiectasia)): ไม่ใช่คำตอบที่ถูกต้องตามแนวทางเวชปฏิบัติและหลักวิชาการทางเภสัชกรรมสำหรับกรณีนี้</t>
        </is>
      </c>
      <c r="L71" s="186" t="n"/>
      <c r="M71" s="186" t="inlineStr">
        <is>
          <t>3. Dermatologic</t>
        </is>
      </c>
      <c r="N71" s="186" t="inlineStr">
        <is>
          <t>3.2 Superficial fungal</t>
        </is>
      </c>
      <c r="O71" s="185" t="inlineStr">
        <is>
          <t>Clinic</t>
        </is>
      </c>
      <c r="P71" s="186" t="inlineStr">
        <is>
          <t>PLE_CC1_2563_Q ข้อ 53</t>
        </is>
      </c>
      <c r="Q71" s="185" t="inlineStr">
        <is>
          <t>ข้อสอบจริง</t>
        </is>
      </c>
      <c r="R71" s="185" t="inlineStr">
        <is>
          <t>2563</t>
        </is>
      </c>
      <c r="S71" s="185" t="n"/>
    </row>
    <row r="72" ht="24" customHeight="1" s="49">
      <c r="A72" s="187" t="n">
        <v>70</v>
      </c>
      <c r="B72" s="186" t="n"/>
      <c r="C72" s="186" t="inlineStr">
        <is>
          <t>ผู้ป่วยหกล้มมีบาดแผลถลอกตื้นและมีการติดเชื้อแบคทีเรียเฉพาะที่ผิวหนัง หากไม่สามารถใช้ยาทา Mupirocin ได้ ยาทาปฏิชีวนะในข้อใดเหมาะสมที่จะใช้เป็นทางเลือกทดแทน</t>
        </is>
      </c>
      <c r="D72" s="186" t="n"/>
      <c r="E72" s="186" t="inlineStr">
        <is>
          <t>Triple antibiotic ointment (Bacitracin + Neomycin + Polymyxin B)</t>
        </is>
      </c>
      <c r="F72" s="186" t="inlineStr">
        <is>
          <t>Clotrimazole cream</t>
        </is>
      </c>
      <c r="G72" s="186" t="inlineStr">
        <is>
          <t>Adapalene gel</t>
        </is>
      </c>
      <c r="H72" s="186" t="inlineStr">
        <is>
          <t>Metronidazole gel</t>
        </is>
      </c>
      <c r="I72" s="188" t="inlineStr">
        <is>
          <t>Ketoconazole cream</t>
        </is>
      </c>
      <c r="J72" s="185" t="n">
        <v>1</v>
      </c>
      <c r="K72" s="186" t="inlineStr">
        <is>
          <t>✅ คำตอบที่ถูกต้อง: ข้อ ก. Triple antibiotic ointment (Bacitracin + Neomycin + Polymyxin B)
🎯 ทำไมข้อนี้ถึงถูก:
บาดแผลถลอกติดเชื้อแบคทีเรียที่ผิวหนังส่วนใหญ่มักเกิดจากเชื้อแกรมบวก (Staphylococcus aureus, Streptococcus pyogenes) หรือเชื้อแกรมลบบางชนิด ยาทาผสม Triple antibiotic (Bacitracin ครอบคลุมแกรมบวก, Neomycin ครอบคลุมแกรมลบ, Polymyxin B ครอบคลุม Pseudomonas) หรือ Gentamicin cream จึงเป็นสูตรมาตรฐานที่ใช้ทดแทน Mupirocin ในแผลติดเชื้อผิวหนังปฐมภูมิได้
🔍 ข้ออื่นผิดเพราะอะไร:
• ข้อ ข.: เป็นยาต้านเชื้อรา (Antifungal) ไม่มีฤทธิ์ฆ่าเชื้อแบคทีเรีย
• ข้อ ค.: เป็นยารักษาสิวกลุ่ม Topical retinoid ไม่มีฤทธิ์ฆ่าเชื้อแบคทีเรียและทำให้ผิวระคายเคือง
• ข้อ ง.: ออกฤทธิ์ต่อเชื้อแอนแอโรบิก (Anaerobic bacteria) และโปรโตซัว ใช้รักษา Rosacea ไม่ใช่ยาทางเลือกแรกสำหรับแผลถลอกทั่วไป
• ข้อ จ.: (Ketoconazole cream): ไม่ใช่คำตอบที่ถูกต้องตามแนวทางเวชปฏิบัติและหลักวิชาการทางเภสัชกรรมสำหรับกรณีนี้</t>
        </is>
      </c>
      <c r="L72" s="186" t="n"/>
      <c r="M72" s="186" t="inlineStr">
        <is>
          <t>3. Dermatologic</t>
        </is>
      </c>
      <c r="N72" s="186" t="inlineStr">
        <is>
          <t>3.6 Wound</t>
        </is>
      </c>
      <c r="O72" s="185" t="inlineStr">
        <is>
          <t>Clinic</t>
        </is>
      </c>
      <c r="P72" s="186" t="inlineStr">
        <is>
          <t>PLE_CC1_2563_Q ข้อ 54</t>
        </is>
      </c>
      <c r="Q72" s="185" t="inlineStr">
        <is>
          <t>ข้อสอบจริง</t>
        </is>
      </c>
      <c r="R72" s="185" t="inlineStr">
        <is>
          <t>2563</t>
        </is>
      </c>
      <c r="S72" s="185" t="n"/>
    </row>
    <row r="73" ht="24" customHeight="1" s="49">
      <c r="A73" s="187" t="n">
        <v>71</v>
      </c>
      <c r="B73" s="186" t="n"/>
      <c r="C73" s="186" t="inlineStr">
        <is>
          <t>เชื้อแบคทีเรียในข้อใดเป็นสาเหตุสำคัญอันดับแรกในการเหนี่ยวนำให้เกิดสิวอักเสบ (Inflammatory acne vulgaris)</t>
        </is>
      </c>
      <c r="D73" s="186" t="n"/>
      <c r="E73" s="186" t="inlineStr">
        <is>
          <t>Cutibacterium acnes (หรือเดิมเรียก Propionibacterium acnes)</t>
        </is>
      </c>
      <c r="F73" s="186" t="inlineStr">
        <is>
          <t>Staphylococcus aureus</t>
        </is>
      </c>
      <c r="G73" s="186" t="inlineStr">
        <is>
          <t>Streptococcus pyogenes</t>
        </is>
      </c>
      <c r="H73" s="186" t="inlineStr">
        <is>
          <t>Candida albicans</t>
        </is>
      </c>
      <c r="I73" s="188" t="inlineStr">
        <is>
          <t>Helicobacter pylori</t>
        </is>
      </c>
      <c r="J73" s="185" t="n">
        <v>1</v>
      </c>
      <c r="K73" s="186" t="inlineStr">
        <is>
          <t>✅ คำตอบที่ถูกต้อง: ข้อ ก. Cutibacterium acnes (หรือเดิมเรียก Propionibacterium acnes)
🎯 ทำไมข้อนี้ถึงถูก:
Cutibacterium acnes (เดิมคือ Propionibacterium acnes: P. acnes) เป็นเชื้อแบคทีเรียแกรมบวกชนิด Anaerobic diphtheroid ที่อาศัยอยู่ในรูขุมขนและต่อมไขมัน (Pilosebaceous unit) โดยใช้น้ำมัน (Sebum) เป็นสารอาหารและปล่อยเอนไซม์ Lipase ย่อย Triglycerides เป็น Free fatty acids ซึ่งกระตุ้นปฏิกิริยาการอักเสบ เกิดเป็นสิวอักเสบ สิวหัวหนอง (Pustules) และสิวก้อนลึก (Nodules)
🔍 ข้ออื่นผิดเพราะอะไร:
• ข้อ ข. Staphylococcus aureus: เป็นสาเหตุของ Folliculitis, Impetigo, ฝีหนอง ไม่ใช่เชื้อก่อสิวทั่วไป
• ข้อ ค. Streptococcus pyogenes: เป็นเชื้อก่อโรค Erysipelas, Cellulitis, Pharyngitis
• ข้อ ง. Candida albicans: เป็นเชื้อรากลุ่มยีสต์ ก่อโรคนางในร่มผ้า แคนดิดาผิวหนัง
• ข้อ จ. Helicobacter pylori: เป็นแบคทีเรียในกระเพาะอาหารที่ก่อโรคแผลเปปติก (PUD)</t>
        </is>
      </c>
      <c r="L73" s="186" t="n"/>
      <c r="M73" s="186" t="inlineStr">
        <is>
          <t>3. Dermatologic</t>
        </is>
      </c>
      <c r="N73" s="186" t="inlineStr">
        <is>
          <t>3.3 Acne</t>
        </is>
      </c>
      <c r="O73" s="185" t="inlineStr">
        <is>
          <t>Clinic</t>
        </is>
      </c>
      <c r="P73" s="186" t="inlineStr">
        <is>
          <t>PLE_CC1_2563_Q ข้อ 57</t>
        </is>
      </c>
      <c r="Q73" s="185" t="inlineStr">
        <is>
          <t>ข้อสอบจริง</t>
        </is>
      </c>
      <c r="R73" s="185" t="inlineStr">
        <is>
          <t>2563</t>
        </is>
      </c>
      <c r="S73" s="185" t="n"/>
    </row>
    <row r="74" ht="24" customHeight="1" s="49">
      <c r="A74" s="187" t="n">
        <v>72</v>
      </c>
      <c r="B74" s="186" t="n"/>
      <c r="C74" s="186" t="inlineStr">
        <is>
          <t>เภสัชกรควรให้คำแนะนำและข้อควรระวังที่สำคัญและวิกฤตที่สุดแก่ผู้ป่วยที่ได้รับยา Oral Isotretinoin เพื่อรักษาสิวรุนแรงในข้อใด</t>
        </is>
      </c>
      <c r="D74" s="186" t="n"/>
      <c r="E74" s="186" t="inlineStr">
        <is>
          <t>ห้ามใช้ในหญิงตั้งครรภ์เด็ดขาดเนื่องจากทำให้ทารกพิการแต่กำเนิดรุนแรง (Teratogenicity) และต้องคุมกำเนิดอย่างเข้มงวด</t>
        </is>
      </c>
      <c r="F74" s="186" t="inlineStr">
        <is>
          <t>ควรรับประทานยาก่อนอาหาร 30 นาทีเพื่อให้ดูดซึมยาได้เร็วที่สุด</t>
        </is>
      </c>
      <c r="G74" s="186" t="inlineStr">
        <is>
          <t>รับประทานผลิตภัณฑ์เสริมอาหารที่มีวิตามินเอ (Vitamin A) ในขนาดสูงร่วมด้วยเพื่อเสริมฤทธิ์การรักษา</t>
        </is>
      </c>
      <c r="H74" s="186" t="inlineStr">
        <is>
          <t>หยุดยาทันทีหากมีอาการปากแห้ง ผิวแห้งเล็กน้อย</t>
        </is>
      </c>
      <c r="I74" s="188" t="inlineStr">
        <is>
          <t>ไม่จำเป็นต้องตรวจติดตามค่าการทำงานของตับหรือระดับไขมันในเลือดระหว่างใช้ยา</t>
        </is>
      </c>
      <c r="J74" s="185" t="n">
        <v>1</v>
      </c>
      <c r="K74" s="186" t="inlineStr">
        <is>
          <t>✅ คำตอบที่ถูกต้อง: ข้อ ก. ห้ามใช้ในหญิงตั้งครรภ์เด็ดขาดเนื่องจากทำให้ทารกพิการแต่กำเนิดรุนแรง (Teratogenicity) และต้องคุมกำเนิดอย่างเข้มงวด
🎯 ทำไมข้อนี้ถึงถูก:
Oral Isotretinoin เป็นยาในกลุ่ม Retinoids ที่จัดเป็น Pregnancy Category X และมีฤทธิ์ Teratogen รุนแรงที่สุด ทำให้เกิดความพิการแต่กำเนิดของระบบประสาท หัวใจ ใบหน้า และกะโหลกศีรษะของทารก (Fetal retinoid syndrome) ผู้ป่วยสตรีวัยเจริญพันธุ์ต้องตรวจการตั้งครรภ์ให้แน่ใจว่าเป็นลบ และต้องใช้การคุมกำเนิดที่มีประสิทธิภาพสูงอย่างน้อย 2 วิธีร่วมกันก่อนเริ่มยา 1 เดือน, ระหว่างใช้ยา, และต่อเนื่องหลังหยุดยาอย่างน้อย 1 เดือน
🔍 ข้ออื่นผิดเพราะอะไร:
• ข้อ ข.: ยา Isotretinoin เป็นสารละลายไขมันสูง ควรรับประทานพร้อมอาหารหรือหลังอาหารทันทีที่มีไขมันเพื่อเพิ่ม Bioavailability
• ข้อ ค.: ห้ามรับประทานร่วมกับ Vitamin A เสริม เพราะจะเพิ่มความเสี่ยงต่อภาวะพิษจากวิตามินเอ (Hypervitaminosis A)
• ข้อ ง.: ปากแห้ง ริมฝีปากลอก ตาแห้ง ผิวแห้ง เป็นผลข้างเคียงตามกลไกยาที่พบได้เกือบ 100% รักษาได้ด้วยการทา Lip balm และมอยส์เจอไรเซอร์ ไม่จำเป็นต้องหยุดยา
• ข้อ จ.: ต้องตรวจติดตามค่า Liver function tests (AST/ALT) และ Lipid profile (Triglycerides, Cholesterol) ก่อนและระหว่างใช้ยาทุกราย</t>
        </is>
      </c>
      <c r="L74" s="186" t="n"/>
      <c r="M74" s="186" t="inlineStr">
        <is>
          <t>3. Dermatologic</t>
        </is>
      </c>
      <c r="N74" s="186" t="inlineStr">
        <is>
          <t>3.3 Acne</t>
        </is>
      </c>
      <c r="O74" s="185" t="inlineStr">
        <is>
          <t>Clinic</t>
        </is>
      </c>
      <c r="P74" s="186" t="inlineStr">
        <is>
          <t>PLE_CC1_2563_Q ข้อ 58</t>
        </is>
      </c>
      <c r="Q74" s="185" t="inlineStr">
        <is>
          <t>ข้อสอบจริง</t>
        </is>
      </c>
      <c r="R74" s="185" t="inlineStr">
        <is>
          <t>2563</t>
        </is>
      </c>
      <c r="S74" s="185" t="n"/>
    </row>
    <row r="75" ht="24" customHeight="1" s="49">
      <c r="A75" s="187" t="n">
        <v>73</v>
      </c>
      <c r="B75" s="186" t="inlineStr">
        <is>
          <t>กรณีศึกษา: ผู้ป่วยหญิงไทย มีโรคประจำตัว DM, DLP และ RA ได้รับยาประจำคือ Metformin 500 mg 1x1 และ Simvastatin 20 mg 1xhs มีประวัติแพ้ยา Sulfasalazine (EM rash) และ 2 เดือนก่อนหน้านี้รับประทานยา Diclofenac และ Piroxicam มีอาการปากบวมตาบวม ต่อมา 1 วันก่อนมีอาการปวดข้อรูมาตอยด์กำเริบ แพทย์สั่งจ่ายยาแก้ปวดตัวใหม่คือ Naproxen 250 mg หลังจากรับประทานยา Naproxen ไปได้ 30 นาที ผู้ป่วยเกิดอาการปากบวม ตาบวม แน่นหน้าอก หายใจลำบาก BP 130/70 mmHg, PR 72 bpm, RR 20/min</t>
        </is>
      </c>
      <c r="C75" s="186" t="inlineStr">
        <is>
          <t>อาการไม่พึงประสงค์ข้างต้นน่าจะเกิดจากยาใดมากที่สุด และเป็นลักษณะอาการของภาวะใด</t>
        </is>
      </c>
      <c r="D75" s="186" t="n"/>
      <c r="E75" s="186" t="inlineStr">
        <is>
          <t>Naproxen ก่อให้เกิดภาวะ Angioedema / Anaphylactoid reaction จากปฏิกิริยาการแพ้ข้ามกลุ่มของยากลุ่ม NSAIDs</t>
        </is>
      </c>
      <c r="F75" s="186" t="inlineStr">
        <is>
          <t>Simvastatin ก่อให้เกิด Urticaria</t>
        </is>
      </c>
      <c r="G75" s="186" t="inlineStr">
        <is>
          <t>Metformin ก่อให้เกิด Anaphylaxis</t>
        </is>
      </c>
      <c r="H75" s="186" t="inlineStr">
        <is>
          <t>Sulfasalazine กำเริบก่อให้เกิด Stevens-Johnson Syndrome</t>
        </is>
      </c>
      <c r="I75" s="188" t="inlineStr">
        <is>
          <t>Metformin ก่อให้เกิด Lactic acidosis ร่วมกับ Angioedema</t>
        </is>
      </c>
      <c r="J75" s="185" t="n">
        <v>1</v>
      </c>
      <c r="K75" s="186" t="inlineStr">
        <is>
          <t>✅ คำตอบที่ถูกต้อง: ข้อ ก. Naproxen ก่อให้เกิดภาวะ Angioedema / Anaphylactoid reaction จากปฏิกิริยาการแพ้ข้ามกลุ่มของยากลุ่ม NSAIDs
🎯 ทำไมข้อนี้ถึงถูก:
ผู้ป่วยมีประวัติแพ้ยากลุ่ม NSAIDs ชนิด Non-selective COX inhibitors มาก่อน (Diclofenac และ Piroxicam) โดยแสดงอาการปากบวมตาบวม (Angioedema) เมื่อได้รับ Naproxen ซึ่งเป็นยาในกลุ่ม Non-selective NSAIDs เช่นกัน จึงเกิดปฏิกิริยาข้ามกลุ่มแบบ Cross-reactive NSAID-induced urticaria/angioedema หรือ Anaphylactoid reaction อย่างเฉียบพลันภายใน 30 นาทีหลังรับประทานยา โดยเกิดจากการยับยั้งเอนไซม์ COX-1 ทำให้เกิดการเบี่ยงเบนของ Arachidonic acid pathway ไปสร้าง Cysteinyl leukotrienes เพิ่มขึ้นอย่างมหาศาล
🔍 ข้ออื่นผิดเพราะอะไร:
• ข้อ ข. Simvastatin: ผู้ป่วยรับประทานมานานแล้วอย่างต่อเนื่อง และอาการบวมเกิดขึ้นเฉียบพลันหลังทาน Naproxen เพียง 30 นาที
• ข้อ ค. Metformin: เป็นยารักษาเบาหวานที่ผู้ป่วยใช้ประจำ ไม่สัมพันธ์กับอาการเฉียบพลันดังกล่าว
• ข้อ ง. Sulfasalazine: ผู้ป่วยไม่ได้กำลังได้รับยานี้ในปัจจุบัน
• ข้อ จ. Lactic acidosis: เป็นภาวะแทรกซ้อนของ Metformin ที่แสดงอาการคลื่นไส้ อาเจียน หายใจหอบลึกแบบ Kussmaul ไม่ได้แสดงอาการปากบวมตาบวมเฉียบพลันแบบ Angioedema</t>
        </is>
      </c>
      <c r="L75" s="186" t="n"/>
      <c r="M75" s="186" t="inlineStr">
        <is>
          <t>3. Dermatologic</t>
        </is>
      </c>
      <c r="N75" s="186" t="inlineStr">
        <is>
          <t>3.1 Urticaria &amp; Angioedema</t>
        </is>
      </c>
      <c r="O75" s="185" t="inlineStr">
        <is>
          <t>Clinic</t>
        </is>
      </c>
      <c r="P75" s="186" t="inlineStr">
        <is>
          <t>ข้อ 21 (PLE_CC1_2562_Key.md)</t>
        </is>
      </c>
      <c r="Q75" s="185" t="inlineStr">
        <is>
          <t>ข้อสอบจริง</t>
        </is>
      </c>
      <c r="R75" s="185" t="inlineStr">
        <is>
          <t>2562</t>
        </is>
      </c>
      <c r="S75" s="185" t="n"/>
    </row>
    <row r="76" ht="24" customHeight="1" s="49">
      <c r="A76" s="187" t="n">
        <v>74</v>
      </c>
      <c r="B76" s="186" t="n"/>
      <c r="C76" s="186" t="inlineStr">
        <is>
          <t>ผู้ป่วยแพ้ยาอย่างรุนแรงแบบผิวหนังลอก (Severe cutaneous adverse reactions) จากยา Co-trimoxazole ยาใดในข้อต่อไปนี้มีโครงสร้างที่อาจเกิดการแพ้ข้ามกลุ่ม (Cross-reactivity) จากหมู่ Sulfonamide ได้</t>
        </is>
      </c>
      <c r="D76" s="186" t="n"/>
      <c r="E76" s="186" t="inlineStr">
        <is>
          <t>Sulfamethoxazole</t>
        </is>
      </c>
      <c r="F76" s="186" t="inlineStr">
        <is>
          <t>Celecoxib</t>
        </is>
      </c>
      <c r="G76" s="186" t="inlineStr">
        <is>
          <t>Hydrochlorothiazide</t>
        </is>
      </c>
      <c r="H76" s="186" t="inlineStr">
        <is>
          <t>Furosemide</t>
        </is>
      </c>
      <c r="I76" s="188" t="inlineStr">
        <is>
          <t>มีโอกาสเกิดปฏิกิริยาข้ามกลุ่มได้ทั้งหมดข้างต้น</t>
        </is>
      </c>
      <c r="J76" s="185" t="n">
        <v>5</v>
      </c>
      <c r="K76" s="186" t="inlineStr">
        <is>
          <t>✅ คำตอบที่ถูกต้อง: ข้อ จ. มีโอกาสเกิดปฏิกิริยาข้ามกลุ่มได้ทั้งหมดข้างต้น
🎯 ทำไมข้อนี้ถึงถูก:
แม้ความเสี่ยงในการแพ้ข้ามกลุ่มระหว่าง Arylamine กับ Non-arylamine จะต่ำกว่า แต่ในผู้ป่วยที่มีประวัติ SCARs รุนแรง (เช่น TEN หรือ SJS) ทางคลินิกแนะนำให้หลีกเลี่ยงยาทุกชนิดที่มีหมู่ Sulfonamide moiety เพื่อความปลอดภัยสูงสุด
🔍 ข้ออื่นผิดเพราะอะไร:
• ข้อ ก.: ล้วนเป็นยาที่มีโครงสร้างซัลโฟนาไมด์ จึงมีความเสี่ยงที่ต้องระวังร่วมกันทั้งหมด
• ข้อ ข.: (Celecoxib): ไม่ใช่คำตอบที่ถูกต้องตามแนวทางเวชปฏิบัติและหลักวิชาการทางเภสัชกรรมสำหรับกรณีนี้
• ข้อ ค.: (Hydrochlorothiazide): ไม่ใช่คำตอบที่ถูกต้องตามแนวทางเวชปฏิบัติและหลักวิชาการทางเภสัชกรรมสำหรับกรณีนี้
• ข้อ ง.: (Furosemide): ไม่ใช่คำตอบที่ถูกต้องตามแนวทางเวชปฏิบัติและหลักวิชาการทางเภสัชกรรมสำหรับกรณีนี้</t>
        </is>
      </c>
      <c r="L76" s="186" t="n"/>
      <c r="M76" s="186" t="inlineStr">
        <is>
          <t>3. Dermatologic</t>
        </is>
      </c>
      <c r="N76" s="186" t="inlineStr">
        <is>
          <t>3.4 Eczema &amp; Dermatitis</t>
        </is>
      </c>
      <c r="O76" s="185" t="inlineStr">
        <is>
          <t>Clinic</t>
        </is>
      </c>
      <c r="P76" s="186" t="inlineStr">
        <is>
          <t>ข้อ 27 (PLE_CC1_2562_Key.md)</t>
        </is>
      </c>
      <c r="Q76" s="185" t="inlineStr">
        <is>
          <t>ข้อสอบจริง</t>
        </is>
      </c>
      <c r="R76" s="185" t="inlineStr">
        <is>
          <t>2562</t>
        </is>
      </c>
      <c r="S76" s="185" t="n"/>
    </row>
    <row r="77" ht="24" customHeight="1" s="49">
      <c r="A77" s="187" t="n">
        <v>75</v>
      </c>
      <c r="B77" s="186" t="inlineStr">
        <is>
          <t>กรณีศึกษาทางระบาดวิทยาคลินิก: ในโรงพยาบาลแห่งหนึ่ง พบว่ามีผู้ป่วยเบาหวานหลายรายที่ได้รับยาลดระดับน้ำตาลในเลือดตัวใหม่ร่วมกับยารักษาโรคร่วม เกิดอาการข้างเคียงทางผิวหนังที่เหมือนกันคือมีผื่นรูปร่างแปลกๆ แพทย์สงสัยว่าน่าจะเกิดจากปฏิกิริยาของยาตัวใดตัวหนึ่งแต่ยังไม่ทราบแน่ชัด ทีมวิจัยจึงต้องการศึกษาหาความสัมพันธ์ว่ายาใดเป็นสาเหตุของการเกิดผื่นแพ้ดังกล่าว</t>
        </is>
      </c>
      <c r="C77" s="186" t="inlineStr">
        <is>
          <t>หากผู้วิจัยต้องการทราบผลการศึกษาให้เร็วที่สุดโดยใช้ข้อมูลที่มีอยู่แล้วในเวชระเบียน ควรเลือกการออกแบบการวิจัย (Study design) ในรูปแบบใด</t>
        </is>
      </c>
      <c r="D77" s="186" t="n"/>
      <c r="E77" s="186" t="inlineStr">
        <is>
          <t>Randomized Controlled Trial (Double-blind RCT)</t>
        </is>
      </c>
      <c r="F77" s="186" t="inlineStr">
        <is>
          <t>Prospective Case-Control Study</t>
        </is>
      </c>
      <c r="G77" s="186" t="inlineStr">
        <is>
          <t>Retrospective Case-Control Study</t>
        </is>
      </c>
      <c r="H77" s="186" t="inlineStr">
        <is>
          <t>Prospective Cohort Study</t>
        </is>
      </c>
      <c r="I77" s="188" t="inlineStr">
        <is>
          <t>Cross-Sectional Survey</t>
        </is>
      </c>
      <c r="J77" s="185" t="n">
        <v>3</v>
      </c>
      <c r="K77" s="186" t="inlineStr">
        <is>
          <t>✅ คำตอบที่ถูกต้อง: ข้อ ค. Retrospective Case-Control Study
🎯 ทำไมข้อนี้ถึงถูก:
การศึกษาแบบ ย้อนหลังโดยมีกลุ่มควบคุม (Retrospective Case-Control Study) เป็นรูปแบบการวิจัยที่เหมาะสม รวดเร็ว และประหยัดที่สุดในการสืบค้นหาสาเหตุของอาการไม่พึงประสงค์จากการใช้ยาที่พบได้น้อยหรือไม่คาดคิด (Rare adverse drug reactions) โดยเริ่มต้นจากการคัดเลือกผู้ป่วยที่มีผื่นแพ้ (Cases) และผู้ป่วยที่ไม่มีผื่นแพ้ (Controls) แล้วย้อนดูประวัติการได้รับยา (Exposures) จากเวชระเบียนในอดีต ทำให้ได้คำตอบอย่างรวดเร็วโดยไม่ต้องรอติดตามไปข้างหน้า
🔍 ข้ออื่นผิดเพราะอะไร:
• ข้อ ก. Randomized Controlled Trial (RCT): ไม่สามารถทำได้ทางจริยธรรม (Unethical) เพราะไม่สามารถสุ่มให้ผู้ป่วยได้รับยาที่สงสัยว่าจะทำให้เกิดผื่นแพ้รุนแรง
• ข้อ ข. Prospective Case-Control Study: ใช้เวลาและทรัพยากรมากกว่า และการเก็บข้อมูลย้อนหลังที่มีอยู่แล้วในเวชระเบียนตอบโจทย์ได้เร็วกว่า
• ข้อ ง. Prospective Cohort Study: ต้องใช้เวลานานมากในการติดตามกลุ่มประชากรไปข้างหน้า และไม่เหมาะกับเหตุการณ์ไม่พึงประสงค์ที่เกิดน้อย
• ข้อ จ. Cross-Sectional Survey: วัด exposure และ outcome ณ จุดเวลาเดียว ไม่สามารถยืนยันลำดับความสัมพันธ์ก่อนหลังทางเวลา (Temporal sequence) ได้ชัดเจน</t>
        </is>
      </c>
      <c r="L77" s="186" t="n"/>
      <c r="M77" s="186" t="inlineStr">
        <is>
          <t>5. Research &amp; Biostats</t>
        </is>
      </c>
      <c r="N77" s="186" t="inlineStr">
        <is>
          <t>5.1 Study designs</t>
        </is>
      </c>
      <c r="O77" s="185" t="inlineStr">
        <is>
          <t>SAP</t>
        </is>
      </c>
      <c r="P77" s="186" t="inlineStr">
        <is>
          <t>ข้อ 62 (PLE_CC1_2562_Key.md)</t>
        </is>
      </c>
      <c r="Q77" s="185" t="inlineStr">
        <is>
          <t>ข้อสอบจริง</t>
        </is>
      </c>
      <c r="R77" s="185" t="inlineStr">
        <is>
          <t>2562</t>
        </is>
      </c>
      <c r="S77" s="185" t="n"/>
    </row>
    <row r="78" ht="24" customHeight="1" s="49">
      <c r="A78" s="187" t="n">
        <v>76</v>
      </c>
      <c r="B78" s="186" t="inlineStr">
        <is>
          <t>ผู้ป่วยหญิงอายุ 19 ปี มีปัญหาสิวอุดตัน (Comedonal acne) บริเวณใบหน้า มีทั้งสิวหัวขาวและสิวหัวดำจำนวนมาก แต่ไม่มีตุ่มหนองหรือสิวอักเสบแดง</t>
        </is>
      </c>
      <c r="C78" s="186" t="inlineStr">
        <is>
          <t>ยาทาภายนอกในข้อใดมีความเหมาะสมที่จะเลือกใช้เป็นอันดับแรก (First-line topical therapy) เพื่อละลายหัวสิวและควบคุมการเกิดสิวอุดตัน</t>
        </is>
      </c>
      <c r="D78" s="186" t="n"/>
      <c r="E78" s="186" t="inlineStr">
        <is>
          <t>Adapalene 0.1% gel (Topical Retinoid)</t>
        </is>
      </c>
      <c r="F78" s="186" t="inlineStr">
        <is>
          <t>Mupirocin 2% ointment</t>
        </is>
      </c>
      <c r="G78" s="186" t="inlineStr">
        <is>
          <t>Betamethasone dipropionate 0.05% cream</t>
        </is>
      </c>
      <c r="H78" s="186" t="inlineStr">
        <is>
          <t>Clotrimazole 1% cream</t>
        </is>
      </c>
      <c r="I78" s="188" t="inlineStr">
        <is>
          <t>Hydrocortisone 1% cream</t>
        </is>
      </c>
      <c r="J78" s="185" t="n">
        <v>1</v>
      </c>
      <c r="K78" s="186" t="inlineStr">
        <is>
          <t>✅ คำตอบที่ถูกต้อง: ข้อ ก. Adapalene 0.1% gel (Topical Retinoid)
🎯 ทำไมข้อนี้ถึงถูก:
สำหรับสิวอุดตัน (Comedonal acne) ที่มีทั้งสิวหัวขาว (Closed comedones) และสิวหัวดำ (Open comedones) โดยไม่มีรอยโรคอักเสบ ยาทามาตรฐานอันดับแรก (First-line therapy) ตามแนวทางเวชปฏิบัติคือยากลุ่ม Topical Retinoids เช่น Adapalene 0.1% gel หรือ Tretinoin เนื่องจากออกฤทธิ์เป็น Comedolytic agent ช่วยลดการจับตัวของเซลล์เยื่อบุผิวรูขุมขน (Decreased follicular hyperkeratinization) ป้องกันการเกิด Microcomedones ใหม่ และผลัดหัวสิวอุดตันเดิมออกอย่างมีประสิทธิภาพ
🔍 ข้ออื่นผิดเพราะอะไร:
• ข้อ ข.: เป็นยาปฏิชีวนะเฉพาะที่สำหรับรักษาการติดเชื้อแบคทีเรียที่ผิวหนัง เช่น แผลพุพอง (Impetigo) ไม่มีฤทธิ์ละลายหัวสิว
• ข้อ ค.: เป็นยาทาสเตียรอยด์ ห้ามนำมาทารักษาสิวเพราะจะกระตุ้นให้เกิดสิวสเตียรอยด์ (Steroid acne)
• ข้อ ง.: เป็นยาต้านเชื้อรา ใช้รักษาโรคกลากเกลื้อน ไม่ได้ผลในการรักษาสิว
• ข้อ จ.: (Hydrocortisone 1% cream): ไม่ใช่คำตอบที่ถูกต้องตามแนวทางเวชปฏิบัติและหลักวิชาการทางเภสัชกรรมสำหรับกรณีนี้</t>
        </is>
      </c>
      <c r="L78" s="186" t="n"/>
      <c r="M78" s="186" t="inlineStr">
        <is>
          <t>3. Dermatologic</t>
        </is>
      </c>
      <c r="N78" s="186" t="inlineStr">
        <is>
          <t>3.3 Acne</t>
        </is>
      </c>
      <c r="O78" s="185" t="inlineStr">
        <is>
          <t>Clinic</t>
        </is>
      </c>
      <c r="P78" s="186" t="inlineStr">
        <is>
          <t>ข้อ 113 (PLE_CC1_2561_Key.md)</t>
        </is>
      </c>
      <c r="Q78" s="185" t="inlineStr">
        <is>
          <t>ข้อสอบจริง</t>
        </is>
      </c>
      <c r="R78" s="185" t="inlineStr">
        <is>
          <t>2561</t>
        </is>
      </c>
      <c r="S78" s="185" t="n"/>
    </row>
    <row r="79" ht="24" customHeight="1" s="49">
      <c r="A79" s="187" t="n">
        <v>77</v>
      </c>
      <c r="B79" s="186" t="inlineStr">
        <is>
          <t>โรคติดเชื้อราผิวหนังชั้นตื้น: โรคเกลื้อน (Tinea versicolor / Pityriasis versicolor)</t>
        </is>
      </c>
      <c r="C79" s="186" t="inlineStr">
        <is>
          <t>ข้อใดต่อไปนี้กล่าวถูกต้องเกี่ยวกับโรคเกลื้อน (Tinea versicolor)</t>
        </is>
      </c>
      <c r="D79" s="186" t="n"/>
      <c r="E79" s="186" t="inlineStr">
        <is>
          <t>เกิดจากเชื้อราประจำถิ่น Malassezia furfur เจริญเติบโตมากผิดปกติในชั้นหนังกำพร้า</t>
        </is>
      </c>
      <c r="F79" s="186" t="inlineStr">
        <is>
          <t>การตรวจขูดรอยโรคด้วย 10% KOH จะพบ Long pseudohyphae เป็นสายยาว</t>
        </is>
      </c>
      <c r="G79" s="186" t="inlineStr">
        <is>
          <t>รอยโรคเกลื้อนจะมีอาการปวด บวม แดง และมีหนองไหลเป็นลักษณะเด่น</t>
        </is>
      </c>
      <c r="H79" s="186" t="inlineStr">
        <is>
          <t>ห้ามใช้ยาทาเฉพาะที่กลุ่ม Selenium sulfide ในการรักษาโรคเกลื้อน</t>
        </is>
      </c>
      <c r="I79" s="188" t="inlineStr">
        <is>
          <t>เกลื้อนเป็นการติดเชื้อราในชั้นลึกของผิวหนังและกระแสเลือด</t>
        </is>
      </c>
      <c r="J79" s="185" t="n">
        <v>1</v>
      </c>
      <c r="K79" s="186" t="inlineStr">
        <is>
          <t>✅ คำตอบที่ถูกต้อง: ข้อ ก. เกิดจากเชื้อราประจำถิ่น Malassezia furfur เจริญเติบโตมากผิดปกติในชั้นหนังกำพร้า
🎯 ทำไมข้อนี้ถึงถูก:
โรคเกลื้อน (Tinea versicolor หรือ Pityriasis versicolor) เกิดจากการติดเชื้อราในชั้นหนังกำพร้า (Stratum corneum) โดยมีสาเหตุจากยีสต์ประจำถิ่นบนผิวหนังที่มีชื่อว่า Malassezia furfur (เดิมชื่อ Pityrosporum orbiculare/ovale) ซึ่งเปลี่ยนสภาพจากยีสต์เป็นสายราเมื่อมีปัจจัยส่งเสริม เช่น ความร้อน ความชื้น เหงื่อออกมาก ภาวะผิวมัน หรือภูมิคุ้มกันลดลง
🔍 ข้ออื่นผิดเพราะอะไร:
• ข้อ ข. ตรวจ 10% KOH พบ Long pseudohyphae: ผิด เพราะเกลื้อนจะพบ Short stubby curved hyphae ปนกับ Round yeast cells รวมกันเป็นลักษณะเด่นที่เรียกว่า 'Spaghetti and meatballs appearance' (Long pseudohyphae เป็นลักษณะของ Candida)
• ข้อ ค. ปวด บวม แดง หนองไหล: เกลื้อนเป็น Superficial fungal infection ที่ไม่มีการอักเสบรุนแรง รอยโรคเป็นเพียงผื่นด่างขาว ด่างน้ำตาล หรือชมพูจางๆ มีขุยละเอียด
• ข้อ ง. ห้ามใช้ Selenium sulfide: ผิด เพราะ 2.5% Selenium sulfide suspension เป็นยาทามาตรฐานตัวแรกๆ ที่ใช้รักษาเกลื้อนได้ผลดี
• ข้อ จ. ติดเชื้อราในชั้นลึก: เกลื้อนเป็นการติดเชื้อราผิวหนังชั้นตื้น (Superficial mycosis) ไม่ลุกลามเข้าชั้นลึก</t>
        </is>
      </c>
      <c r="L79" s="186" t="n"/>
      <c r="M79" s="186" t="inlineStr">
        <is>
          <t>3. Dermatologic</t>
        </is>
      </c>
      <c r="N79" s="186" t="inlineStr">
        <is>
          <t>3.2 Superficial fungal</t>
        </is>
      </c>
      <c r="O79" s="185" t="inlineStr">
        <is>
          <t>Clinic</t>
        </is>
      </c>
      <c r="P79" s="186" t="inlineStr">
        <is>
          <t>ข้อ 1 (PLE_CC1_2560 22 April Set 1.md)</t>
        </is>
      </c>
      <c r="Q79" s="185" t="inlineStr">
        <is>
          <t>ข้อสอบจริง</t>
        </is>
      </c>
      <c r="R79" s="185" t="inlineStr">
        <is>
          <t>2560</t>
        </is>
      </c>
      <c r="S79" s="185" t="inlineStr">
        <is>
          <t>CASE-DERM-TINEA-VERSICOLOR-2560</t>
        </is>
      </c>
    </row>
    <row r="80" ht="24" customHeight="1" s="49">
      <c r="A80" s="187" t="n">
        <v>78</v>
      </c>
      <c r="B80" s="186" t="inlineStr">
        <is>
          <t>โรคติดเชื้อราผิวหนังชั้นตื้น: โรคเกลื้อน (Tinea versicolor / Pityriasis versicolor)</t>
        </is>
      </c>
      <c r="C80" s="186" t="inlineStr">
        <is>
          <t>ในกรณีที่ผู้ป่วยเป็นโรคเกลื้อนกระจายเป็นบริเวณกว้างทั่วลำตัวหรือไม่ตอบสนองต่อยาทาภายนอก ยารับประทานในข้อใดมีความเหมาะสมในการเลือกใช้รักษา</t>
        </is>
      </c>
      <c r="D80" s="186" t="n"/>
      <c r="E80" s="186" t="inlineStr">
        <is>
          <t>Itraconazole 200 mg รับประทานวันละ 1 ครั้ง เป็นเวลา 7 วัน</t>
        </is>
      </c>
      <c r="F80" s="186" t="inlineStr">
        <is>
          <t>Griseofulvin 500 mg วันละ 1 ครั้ง เป็นเวลา 1 เดือน</t>
        </is>
      </c>
      <c r="G80" s="186" t="inlineStr">
        <is>
          <t>Nystatin oral suspension 500,000 units วันละ 4 ครั้ง</t>
        </is>
      </c>
      <c r="H80" s="186" t="inlineStr">
        <is>
          <t>Metronidazole 400 mg วันละ 3 ครั้ง</t>
        </is>
      </c>
      <c r="I80" s="188" t="inlineStr">
        <is>
          <t>Posaconazole delayed-release tablet 300 mg วันละ 1 ครั้ง</t>
        </is>
      </c>
      <c r="J80" s="185" t="n">
        <v>1</v>
      </c>
      <c r="K80" s="186" t="inlineStr">
        <is>
          <t>✅ คำตอบที่ถูกต้อง: ข้อ ก. Itraconazole 200 mg รับประทานวันละ 1 ครั้ง เป็นเวลา 7 วัน
🎯 ทำไมข้อนี้ถึงถูก:
ในกรณีที่เกลื้อนมีรอยโรคกระจายตัวกว้างมาก ลุกลาม หรือดื้อต่อยาทาภายนอก ยารับประทานที่เป็นทางเลือกหลักตามแนวทางเวชปฏิบัติคือ Itraconazole 200 mg รับประทานวันละครั้งหลังอาหารทันที เป็นเวลา 7 วัน (หรือ Fluconazole 300-400 mg สัปดาห์ละครั้ง นาน 2-3 สัปดาห์) เนื่องจากยากลุ่ม Triazoles ดูดซึมและขับออกทางเหงื่อและต่อมไขมันได้ดี สามารถกำจัดเชื้อ Malassezia furfur ได้อย่างมีประสิทธิภาพ
🔍 ข้ออื่นผิดเพราะอะไร:
• ข้อ ข. Griseofulvin: ออกฤทธิ์จำเพาะต่อ Dermatophytes (กลาก) เท่านั้น โดยยับยั้ง Mitotic spindle ไม่ครอบคลุมเชื้อ Malassezia (ยีสต์เกลื้อน) และ Candida จึงห้ามนำมารักษาเกลื้อน
• ข้อ ค. Nystatin: เป็นยาต้านเชื้อราเฉพาะที่ ไม่ดูดซึมจากทางเดินอาหาร และไม่มีผลต่อ Malassezia
• ข้อ ง. Metronidazole: เป็นยาฆ่าเชื้อแบคทีเรีย Anaerobes และโปรโตซัว ไม่มีฤทธิ์ต้านเชื้อรา
• ข้อ จ. Posaconazole: เป็นยาต้านเชื้อราที่สงวนไว้สำหรับการติดเชื้อราในกระแสเลือดหรือภาวะติดเชื้อราฉวยโอกาสรุนแรงในผู้ป่วยภูมิคุ้มกันบกพร่อง ไม่ใช้สำหรับเกลื้อนทั่วไป</t>
        </is>
      </c>
      <c r="L80" s="186" t="n"/>
      <c r="M80" s="186" t="inlineStr">
        <is>
          <t>3. Dermatologic</t>
        </is>
      </c>
      <c r="N80" s="186" t="inlineStr">
        <is>
          <t>3.2 Superficial fungal</t>
        </is>
      </c>
      <c r="O80" s="185" t="inlineStr">
        <is>
          <t>Clinic</t>
        </is>
      </c>
      <c r="P80" s="186" t="inlineStr">
        <is>
          <t>ข้อ 2 (PLE_CC1_2560 22 April Set 1.md)</t>
        </is>
      </c>
      <c r="Q80" s="185" t="inlineStr">
        <is>
          <t>ข้อสอบจริง</t>
        </is>
      </c>
      <c r="R80" s="185" t="inlineStr">
        <is>
          <t>2560</t>
        </is>
      </c>
      <c r="S80" s="185" t="inlineStr">
        <is>
          <t>CASE-DERM-TINEA-VERSICOLOR-2560</t>
        </is>
      </c>
    </row>
    <row r="81" ht="24" customHeight="1" s="49">
      <c r="A81" s="187" t="n">
        <v>79</v>
      </c>
      <c r="B81" s="186" t="inlineStr">
        <is>
          <t>เภสัชวิทยาของยาต้านเชื้อรากลุ่ม Azoles (เช่น Clotrimazole, Ketoconazole, Miconazole)</t>
        </is>
      </c>
      <c r="C81" s="186" t="inlineStr">
        <is>
          <t>กลไกการออกฤทธิ์หลักของยาต้านเชื้อรา Clotrimazole คือข้อใด</t>
        </is>
      </c>
      <c r="D81" s="186" t="n"/>
      <c r="E81" s="186" t="inlineStr">
        <is>
          <t>ยับยั้งเอนไซม์ 14alpha-demethylase ส่งผลยับยั้งการสังเคราะห์ Ergosterol ในเยื่อหุ้มเซลล์ของเชื้อรา</t>
        </is>
      </c>
      <c r="F81" s="186" t="inlineStr">
        <is>
          <t>ยับยั้งเอนไซม์ Squalene epoxidase ทำให้เกิดการสะสมของ Squalene ที่เป็นพิษ</t>
        </is>
      </c>
      <c r="G81" s="186" t="inlineStr">
        <is>
          <t>ยับยั้งการสร้าง Mitotic spindle ส่งผลยับยั้งการแบ่งเซลล์ของเชื้อราในระยะ Metaphase</t>
        </is>
      </c>
      <c r="H81" s="186" t="inlineStr">
        <is>
          <t>ยับยั้งเอนไซม์ Thymidylate synthase ยับยั้งการสังเคราะห์ DNA ของเชื้อรา</t>
        </is>
      </c>
      <c r="I81" s="188" t="inlineStr">
        <is>
          <t>ยับยั้งเอนไซม์ 1,3-beta-D-glucan synthase ในกระบวนการสร้างผนังเซลล์ของเชื้อรา</t>
        </is>
      </c>
      <c r="J81" s="185" t="n">
        <v>1</v>
      </c>
      <c r="K81" s="186" t="inlineStr">
        <is>
          <t>✅ คำตอบที่ถูกต้อง: ข้อ ก. ยับยั้งเอนไซม์ 14alpha-demethylase ส่งผลยับยั้งการสังเคราะห์ Ergosterol ในเยื่อหุ้มเซลล์ของเชื้อรา
🎯 ทำไมข้อนี้ถึงถูก:
Clotrimazole จัดอยู่ในยากลุ่ม Imidazole antifungals ออกฤทธิ์ยับยั้งเอนไซม์ Lanosterol 14alpha-demethylase ซึ่งเป็นเอนไซม์ในระบบ Cytochrome P450 ของเชื้อรา ส่งผลให้การเปลี่ยน Lanosterol ไปเป็น Ergosterol หยุดชะงัก ทำให้เยื่อหุ้มเซลล์ (Fungal cell membrane) ขาด Ergosterol สูญเสียความแข็งแรงและการซึมผ่าน ส่งผลให้เซลล์เชื้อราสลายตัวและตายในที่สุด
🔍 ข้ออื่นผิดเพราะอะไร:
• ข้อ ข. ยับยั้ง Squalene epoxidase: เป็นกลไกของยากลุ่ม Allylamines เช่น Terbinafine, Naftifine
• ข้อ ค. ยับยั้ง Mitotic spindle: เป็นกลไกการออกฤทธิ์ของ Griseofulvin
• ข้อ ง. ยับยั้ง Thymidylate synthase: เป็นกลไกของยา Flucytosine (5-FC)
• ข้อ จ. ยับยั้ง 1,3-beta-D-glucan synthase: เป็นกลไกของยากลุ่ม Echinocandins (เช่น Caspofungin, Micafungin)</t>
        </is>
      </c>
      <c r="L81" s="186" t="n"/>
      <c r="M81" s="186" t="inlineStr">
        <is>
          <t>3. Dermatologic</t>
        </is>
      </c>
      <c r="N81" s="186" t="inlineStr">
        <is>
          <t>3.2 Superficial fungal</t>
        </is>
      </c>
      <c r="O81" s="185" t="inlineStr">
        <is>
          <t>Clinic</t>
        </is>
      </c>
      <c r="P81" s="186" t="inlineStr">
        <is>
          <t>ข้อ 7 (PLE_CC1_2560 22 April Set 1.md)</t>
        </is>
      </c>
      <c r="Q81" s="185" t="inlineStr">
        <is>
          <t>ข้อสอบจริง</t>
        </is>
      </c>
      <c r="R81" s="185" t="inlineStr">
        <is>
          <t>2560</t>
        </is>
      </c>
      <c r="S81" s="185" t="n"/>
    </row>
    <row r="82" ht="24" customHeight="1" s="49">
      <c r="A82" s="187" t="n">
        <v>80</v>
      </c>
      <c r="B82" s="186" t="n"/>
      <c r="C82" s="186" t="inlineStr">
        <is>
          <t>ผื่นที่หน้าของผู้ป่วย เรียกว่าอะไร</t>
        </is>
      </c>
      <c r="D82" s="186" t="n"/>
      <c r="E82" s="186" t="inlineStr">
        <is>
          <t>Discoid rash</t>
        </is>
      </c>
      <c r="F82" s="186" t="inlineStr">
        <is>
          <t>Maculopapular rash</t>
        </is>
      </c>
      <c r="G82" s="186" t="inlineStr">
        <is>
          <t>Urticaria</t>
        </is>
      </c>
      <c r="H82" s="186" t="inlineStr">
        <is>
          <t>Malar rash</t>
        </is>
      </c>
      <c r="I82" s="188" t="inlineStr">
        <is>
          <t>Angioedema</t>
        </is>
      </c>
      <c r="J82" s="185" t="n">
        <v>4</v>
      </c>
      <c r="K82" s="186" t="inlineStr">
        <is>
          <t>✅ คำตอบที่ถูกต้อง: ข้อ ง. Malar rash
🎯 ทำไมข้อนี้ถึงถูก:
ข้อ ง. (Malar rash) เป็นคำตอบที่ถูกต้องและสอดคล้องกับหลักวิชาการและแนวทางเวชปฏิบัติในการรักษา
🔍 ข้ออื่นผิดเพราะอะไร:
• ข้อ ข. (Maculopapular rash): Maculopapular rash เป็นผื่นเม็ดนูนแดงกระจายตัวทั่วลำตัวและแขนขา มักสัมพันธ์กับการแพ้ยาหรือการติดเชื้อไวรัส ไม่ใช่ผื่นผีเสื้อบนใบหน้าของ SLE
• ข้อ ค. (Urticaria): Urticaria เป็นรอยโรคลมพิษนูนหนาขอบแดง บวมคัน และมักยุบหายได้เองภายใน 24 ชั่วโมง ไม่ใช่ผื่นเรื้อรังบนใบหน้า
• ข้อ ง. (Malar rash): Malar rash (Butterfly rash) เป็นผื่นแดงราบหรือนูนเล็กน้อยบริเวณสันจมูกและโหนกแก้มทั้งสองข้างโดยเว้นร่องแก้ม (nasolabial fold) ซึ่งเป็นลักษณะจำเพาะของโรคลูปัส (SLE)
• ข้อ จ. (Angioedema): Angioedema เป็นการบวมใต้ชั้นผิวหนังแท้ส่วนลึก มักเกิดที่ริมฝีปากและรอบดวงตา ไม่ใช่ผื่นแดงรูปปีกผีเสื้อที่โหนกแก้ม</t>
        </is>
      </c>
      <c r="L82" s="186" t="n"/>
      <c r="M82" s="186" t="inlineStr">
        <is>
          <t>3. Dermatologic</t>
        </is>
      </c>
      <c r="N82" s="186" t="inlineStr">
        <is>
          <t>3.4 Eczema &amp; Dermatitis</t>
        </is>
      </c>
      <c r="O82" s="185" t="inlineStr">
        <is>
          <t>Clinic</t>
        </is>
      </c>
      <c r="P82" s="186" t="inlineStr">
        <is>
          <t>ข้อ 1 (PLE_CC1_2560 22 April Set 1.md)</t>
        </is>
      </c>
      <c r="Q82" s="185" t="inlineStr">
        <is>
          <t>ข้อสอบจริง</t>
        </is>
      </c>
      <c r="R82" s="185" t="inlineStr">
        <is>
          <t>2560</t>
        </is>
      </c>
      <c r="S82" s="185" t="n"/>
    </row>
    <row r="83" ht="24" customHeight="1" s="49">
      <c r="A83" s="187" t="n">
        <v>81</v>
      </c>
      <c r="B83" s="186" t="n"/>
      <c r="C83" s="186" t="inlineStr">
        <is>
          <t>แพทย์สั่งจ่ายยา fluocinolone acetonide 0.01 % ส้าหรับทารักษาผื่นบริเวณใบหน้า แต่ทางโรงพยาบาล ไม่มียาดังกล่าว สามารถใช้ยาใดแทนได้</t>
        </is>
      </c>
      <c r="D83" s="186" t="n"/>
      <c r="E83" s="186" t="inlineStr">
        <is>
          <t>Betamethasone dipropionate 0.05%</t>
        </is>
      </c>
      <c r="F83" s="186" t="inlineStr">
        <is>
          <t>Clobetasol propionate 0.05%</t>
        </is>
      </c>
      <c r="G83" s="186" t="inlineStr">
        <is>
          <t>Dexosimethasone 0.05%</t>
        </is>
      </c>
      <c r="H83" s="186" t="inlineStr">
        <is>
          <t>Triamcinolone acetonide 0.1%</t>
        </is>
      </c>
      <c r="I83" s="188" t="inlineStr">
        <is>
          <t>Hydrocortisone acetate 0.5%</t>
        </is>
      </c>
      <c r="J83" s="185" t="n">
        <v>1</v>
      </c>
      <c r="K83" s="186" t="inlineStr">
        <is>
          <t>✅ คำตอบที่ถูกต้อง: ข้อ ก. Betamethasone dipropionate 0.05%
🎯 ทำไมข้อนี้ถึงถูก:
การเลือก Betamethasone dipropionate 0.05%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(Clobetasol propionate 0.05%): Clobetasol propionate 0.05% จัดเป็น super-high potency topical corticosteroid ห้ามใช้ทาผิวหน้าเพราะจะทำให้ผิวบาง แตก ลายเส้นเลือดฝอยพองตัว และเป็นสิวสเตียรอยด์
• ข้อ ค. (Dexosimethasone 0.05%): Desoximetasone 0.05% จัดเป็น high potency corticosteroid มีความแรงสูงเกินไปสำหรับการใช้ทาผื่นบนใบหน้า
• ข้อ ง. (Triamcinolone acetonide 0.1%): Triamcinolone acetonide 0.1% เป็น medium potency corticosteroid หากจำเป็นต้องใช้ที่ใบหน้าควรจำกัดเวลาไม่เกิน 5-7 วัน ไม่ใช่ low potency มาตรฐาน
• ข้อ จ. (Hydrocortisone acetate 0.5%</t>
        </is>
      </c>
      <c r="L83" s="186" t="n"/>
      <c r="M83" s="186" t="inlineStr">
        <is>
          <t>3. Dermatologic</t>
        </is>
      </c>
      <c r="N83" s="186" t="inlineStr">
        <is>
          <t>3.4 Eczema &amp; Dermatitis</t>
        </is>
      </c>
      <c r="O83" s="185" t="inlineStr">
        <is>
          <t>Clinic</t>
        </is>
      </c>
      <c r="P83" s="186" t="inlineStr">
        <is>
          <t>ข้อ 3 (PLE_CC1_2560 22 April Set 1.md)</t>
        </is>
      </c>
      <c r="Q83" s="185" t="inlineStr">
        <is>
          <t>ข้อสอบจริง</t>
        </is>
      </c>
      <c r="R83" s="185" t="inlineStr">
        <is>
          <t>2560</t>
        </is>
      </c>
      <c r="S83" s="185" t="n"/>
    </row>
    <row r="84" ht="24" customHeight="1" s="49">
      <c r="A84" s="187" t="n">
        <v>82</v>
      </c>
      <c r="B84" s="186" t="inlineStr">
        <is>
          <t>โรคติดเชื้อราผิวหนังชั้นตื้น: โรคเกลื้อน (Tinea versicolor / Pityriasis versicolor)</t>
        </is>
      </c>
      <c r="C84" s="186" t="inlineStr">
        <is>
          <t>ข้อใดต่อไปนี้กล่าวถูกต้องเกี่ยวกับโรคเกลื้อน (Tinea versicolor)</t>
        </is>
      </c>
      <c r="D84" s="186" t="n"/>
      <c r="E84" s="186" t="inlineStr">
        <is>
          <t>เกิดจากเชื้อรา Malassezia furfur ซึ่งเป็นยีสต์ประจำถิ่นบนผิวหนัง</t>
        </is>
      </c>
      <c r="F84" s="186" t="inlineStr">
        <is>
          <t>รอยโรคเกลื้อนจะมีอาการอักเสบ บวมแดง และมีหนองไหลรุนแรง</t>
        </is>
      </c>
      <c r="G84" s="186" t="inlineStr">
        <is>
          <t>การตรวจด้วย 10% KOH จะพบสายราแท้ Septate hyphae ยาวเดี่ยวๆ</t>
        </is>
      </c>
      <c r="H84" s="186" t="inlineStr">
        <is>
          <t>ยาทา Selenium sulfide shampoo ไม่มีข้อบ่งใช้ในการรักษาเกลื้อน</t>
        </is>
      </c>
      <c r="I84" s="188" t="inlineStr">
        <is>
          <t>เกลื้อนเป็นการติดเชื้อราผิวหนังที่ติดต่อกันได้ง่ายมากผ่านการสัมผัสทางอากาศ</t>
        </is>
      </c>
      <c r="J84" s="185" t="n">
        <v>1</v>
      </c>
      <c r="K84" s="186" t="inlineStr">
        <is>
          <t>✅ คำตอบที่ถูกต้อง: ข้อ ก. เกิดจากเชื้อรา Malassezia furfur ซึ่งเป็นยีสต์ประจำถิ่นบนผิวหนัง
🎯 ทำไมข้อนี้ถึงถูก:
โรคเกลื้อนเกิดจากการเจริญเติบโตที่มากเกินไปของยีสต์ Malassezia furfur ซึ่งเป็นเชื้อประจำถิ่นที่อาศัยอยู่บริเวณรูขุมขนและต่อมไขมัน เมื่อผิวหนังมีความมัน อับชื้น หรือเหงื่อออกมาก ยีสต์จะสร้างกรด Dicarboxylic acid (เช่น Azelaic acid) ไปยับยั้งเอนไซม์ Tyrosinase ในเซลล์สร้างเม็ดสี ทำให้เกิดรอยด่างขาว (Hypopigmentation) หรืออาจทำให้เกิดรอยด่างสีเข้ม (Hyperpigmentation)
🔍 ข้ออื่นผิดเพราะอะไร:
• ข้อ ข. บวมแดงหนองไหล: เกลื้อนไม่ใช่แผลหนองติดเชื้อแบคทีเรีย
• ข้อ ค. พบ Septate hyphae ยาว: เป็นลักษณะของกลาก (Dermatophytosis) ส่วนเกลื้อนจะพบ Spaghetti and meatballs
• ข้อ ง. Selenium sulfide ไม่มีข้อบ่งใช้: ผิด เพราะ Selenium sulfide 2.5% เป็นยาทาที่ได้รับการรับรองในการรักษาเกลื้อน
• ข้อ จ. ติดต่อทางอากาศ: เกลื้อนไม่ใช่โรคติดต่อทางเดินหายใจ</t>
        </is>
      </c>
      <c r="L84" s="186" t="n"/>
      <c r="M84" s="186" t="inlineStr">
        <is>
          <t>3. Dermatologic</t>
        </is>
      </c>
      <c r="N84" s="186" t="inlineStr">
        <is>
          <t>3.2 Superficial fungal</t>
        </is>
      </c>
      <c r="O84" s="185" t="inlineStr">
        <is>
          <t>Clinic</t>
        </is>
      </c>
      <c r="P84" s="186" t="inlineStr">
        <is>
          <t>ข้อ 1 (PLE_CC1_2560 22 April Set 2.md)</t>
        </is>
      </c>
      <c r="Q84" s="185" t="inlineStr">
        <is>
          <t>ข้อสอบจริง</t>
        </is>
      </c>
      <c r="R84" s="185" t="inlineStr">
        <is>
          <t>2560</t>
        </is>
      </c>
      <c r="S84" s="185" t="n"/>
    </row>
    <row r="85" ht="24" customHeight="1" s="49">
      <c r="A85" s="187" t="n">
        <v>83</v>
      </c>
      <c r="B85" s="186" t="n"/>
      <c r="C85" s="186" t="inlineStr">
        <is>
          <t>ค่าแลปใด Specificity สูงสุด สำหรับ SLE</t>
        </is>
      </c>
      <c r="D85" s="186" t="n"/>
      <c r="E85" s="186" t="inlineStr">
        <is>
          <t>ANA</t>
        </is>
      </c>
      <c r="F85" s="186" t="inlineStr">
        <is>
          <t>Anti-dsDNA</t>
        </is>
      </c>
      <c r="G85" s="186" t="inlineStr">
        <is>
          <t>Lupus anticoagulant</t>
        </is>
      </c>
      <c r="H85" s="186" t="inlineStr">
        <is>
          <t>ESR</t>
        </is>
      </c>
      <c r="I85" s="188" t="inlineStr">
        <is>
          <t>Cetirizine 10 mg OD</t>
        </is>
      </c>
      <c r="J85" s="185" t="n">
        <v>2</v>
      </c>
      <c r="K85" s="186" t="inlineStr">
        <is>
          <t>✅ คำตอบที่ถูกต้อง: ข้อ ข. Anti-dsDNA
🎯 ทำไมข้อนี้ถึงถูก:
ข้อ ข. (Anti-dsDNA) เป็นคำตอบที่ถูกต้องและสอดคล้องกับหลักวิชาการและแนวทางเวชปฏิบัติในการรักษา
🔍 ข้ออื่นผิดเพราะอะไร:
• ข้อ ข. (Anti-dsDNA): Anti-dsDNA มีความจำเพาะสูงมาก (specificity &gt;95%) ต่อโรค SLE และใช้ติดตามระดับการกำเริบของโรค (disease activity) โดยเฉพาะภาวะ lupus nephritis
• ข้อ ค. (Lupus anticoagulant): Lupus anticoagulant สัมพันธ์กับภาวะหลอดเลือดอุดตันและการแท้งบุตรในกลุ่มอาการ antiphospholipid syndrome ไม่ใช่แอนติบอดีวินิจฉัยหลักของ SLE
• ข้อ ง. (ESR): ESR เป็นเครื่องหมายทางชีวเคมีของการอักเสบทั่วไปในร่างกาย (non-specific inflammatory marker) ไม่มีความจำเพาะต่อโรคใดโรคหนึ่ง
• ข้อ จ. (Cetirizine 10 mg OD): Cetirizine 10 mg OD เป็นยาแก้แพ้กลุ่ม antihistamine รุ่นที่สอง ไม่ใช่การตรวจทางห้องปฏิบัติการสำหรับการวินิจฉัยโรค SLE</t>
        </is>
      </c>
      <c r="L85" s="186" t="n"/>
      <c r="M85" s="186" t="inlineStr">
        <is>
          <t>3. Dermatologic</t>
        </is>
      </c>
      <c r="N85" s="186" t="inlineStr">
        <is>
          <t>3.4 Eczema &amp; Dermatitis</t>
        </is>
      </c>
      <c r="O85" s="185" t="inlineStr">
        <is>
          <t>Clinic</t>
        </is>
      </c>
      <c r="P85" s="186" t="inlineStr">
        <is>
          <t>ข้อ 2 (PLE_CC1_2560 22 April Set 2.md)</t>
        </is>
      </c>
      <c r="Q85" s="185" t="inlineStr">
        <is>
          <t>ข้อสอบจริง</t>
        </is>
      </c>
      <c r="R85" s="185" t="inlineStr">
        <is>
          <t>2560</t>
        </is>
      </c>
      <c r="S85" s="185" t="n"/>
    </row>
    <row r="86" ht="24" customHeight="1" s="49">
      <c r="A86" s="187" t="n">
        <v>84</v>
      </c>
      <c r="B86" s="186" t="inlineStr">
        <is>
          <t>เภสัชบำบัดของยาทาสเตียรอยด์ (Topical Corticosteroids Potency Classification)</t>
        </is>
      </c>
      <c r="C86" s="186" t="inlineStr">
        <is>
          <t>หากร้านยาไม่มียาทา Fluocinolone acetonide 0.01% cream (จัดอยู่ในกลุ่ม Medium potency) เภสัชกรควรเลือกจ่ายยาทาสเตียรอยด์ตัวใดที่มีระดับความแรงใกล้เคียงกัน (Medium potency) ทดแทน</t>
        </is>
      </c>
      <c r="D86" s="186" t="n"/>
      <c r="E86" s="186" t="inlineStr">
        <is>
          <t>Triamcinolone acetonide 0.1% cream</t>
        </is>
      </c>
      <c r="F86" s="186" t="inlineStr">
        <is>
          <t>Clobetasol propionate 0.05% cream</t>
        </is>
      </c>
      <c r="G86" s="186" t="inlineStr">
        <is>
          <t>Betamethasone dipropionate 0.05% cream</t>
        </is>
      </c>
      <c r="H86" s="186" t="inlineStr">
        <is>
          <t>Desoximetasone 0.25% cream</t>
        </is>
      </c>
      <c r="I86" s="188" t="inlineStr">
        <is>
          <t>Hydrocortisone acetate 0.5% cream</t>
        </is>
      </c>
      <c r="J86" s="185" t="n">
        <v>1</v>
      </c>
      <c r="K86" s="186" t="inlineStr">
        <is>
          <t>✅ คำตอบที่ถูกต้อง: ข้อ ก. Triamcinolone acetonide 0.1% cream
🎯 ทำไมข้อนี้ถึงถูก:
ตามเกณฑ์การจัดระดับความแรงของยาทาสเตียรอยด์ (Topical Corticosteroid Potency Classification: Class 1 ถึง Class 7): Fluocinolone acetonide 0.01% cream จัดอยู่ในกลุ่มความแรงปานกลาง (Medium potency / Class 4-5) ยาที่มีระดับความแรงปานกลางในระดับเดียวกันที่สามารถใช้ทดแทนกันได้อย่างเหมาะสมคือ Triamcinolone acetonide 0.1% cream (Class 4-5)
🔍 ข้ออื่นผิดเพราะอะไร:
• ข้อ ข. Clobetasol propionate 0.05%: จัดเป็นกลุ่มความแรงสูงสุด (Super high potency / Class 1) มีความแรงสูงเกินไป
• ข้อ ค. Betamethasone dipropionate 0.05%: จัดเป็นกลุ่มความแรงสูงมากถึงสูง (Super high หรือ High potency / Class 1-2)
• ข้อ ง. Desoximetasone 0.25%: จัดเป็นกลุ่มความแรงสูง (High potency / Class 2)
• ข้อ จ. Hydrocortisone acetate 0.5%: จัดเป็นกลุ่มความแรงต่ำสุด (Low potency / Class 7) ให้ผลการรักษาไม่เพียงพอเทียบเท่า Medium potency</t>
        </is>
      </c>
      <c r="L86" s="186" t="n"/>
      <c r="M86" s="186" t="inlineStr">
        <is>
          <t>3. Dermatologic</t>
        </is>
      </c>
      <c r="N86" s="186" t="inlineStr">
        <is>
          <t>3.2 Superficial fungal</t>
        </is>
      </c>
      <c r="O86" s="185" t="inlineStr">
        <is>
          <t>Clinic</t>
        </is>
      </c>
      <c r="P86" s="186" t="inlineStr">
        <is>
          <t>ข้อ 3 (PLE_CC1_2560 22 April Set 2.md)</t>
        </is>
      </c>
      <c r="Q86" s="185" t="inlineStr">
        <is>
          <t>ข้อสอบจริง</t>
        </is>
      </c>
      <c r="R86" s="185" t="inlineStr">
        <is>
          <t>2560</t>
        </is>
      </c>
      <c r="S86" s="185" t="n"/>
    </row>
    <row r="87" ht="24" customHeight="1" s="49">
      <c r="A87" s="187" t="n">
        <v>85</v>
      </c>
      <c r="B87" s="186" t="n"/>
      <c r="C87" s="186" t="inlineStr">
        <is>
          <t>หากให้ยา paclitaxel แล้วผู้ป่วยเกิดผื่นคัน จะมีแนวทางป้องกันอย่างไร</t>
        </is>
      </c>
      <c r="D87" s="186" t="n"/>
      <c r="E87" s="186" t="inlineStr">
        <is>
          <t>ให้สารน้ำจ้าพวกน้ำเกลือก่อนให้ยา 1-2 ชั่วโมง</t>
        </is>
      </c>
      <c r="F87" s="186" t="inlineStr">
        <is>
          <t>ให้ยาคาลาไมด์ โลชันทาเมื่อมีอาการแพ้</t>
        </is>
      </c>
      <c r="G87" s="186" t="inlineStr">
        <is>
          <t>ให้ยา dexamethasone ก่อนให้ยา 30 นาที</t>
        </is>
      </c>
      <c r="H87" s="186" t="inlineStr">
        <is>
          <t>ให้ยา famotidine ก่อนให้ยา 1 ชั่วโมง</t>
        </is>
      </c>
      <c r="I87" s="188" t="inlineStr">
        <is>
          <t>ให้เปลี่ยนตัวท้าละลายเป็น D5W เนื่องจากเกิดผลน้อยที่สุด</t>
        </is>
      </c>
      <c r="J87" s="185" t="n">
        <v>1</v>
      </c>
      <c r="K87" s="186" t="inlineStr">
        <is>
          <t>✅ คำตอบที่ถูกต้อง: ข้อ ก. ให้สารน้ำจ้าพวกน้ำเกลือก่อนให้ยา 1-2 ชั่วโมง
🎯 ทำไมข้อนี้ถึงถูก:
การเลือก ให้สารน้ำจ้าพวกน้ำเกลือก่อนให้ยา 1-2 ชั่วโมง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(ให้ยาคาลาไมด์ โลชันทาเมื่อมีอาการแพ้): Calamine lotion เป็นเพียงยาทาบรรเทาอาการคันภายนอก ไม่สามารถป้องกันปฏิกิริยาการแพ้รุนแรงในระบบไหลเวียนโลหิตจาก Paclitaxel ได้
• ข้อ ค. (ให้ยา dexamethasone ก่อนให้ยา 30 นาที): Dexamethasone รับประทานหรือฉีด IV ร่วมกับ H1-antihistamine และ H2-antagonist เป็น premedication มาตรฐานที่ต้องให้ก่อนเริ่มให้ยา Paclitaxel เพื่อป้องกัน hypersensitivity
• ข้อ ง. (ให้ยา famotidine ก่อนให้ยา 1 ชั่วโมง): Famotidine (H2-blocker) หรือ Ranitidine ต้องใช้ร่วมกับ Dexamethasone และ Diphenhydramine ไม่สามารถให้เดี่ยวๆ เพื่อป้องกันการแพ้ Paclitaxel ได้อย่างสมบูรณ์
• ข้อ จ. (ให้เปลี่ยนตัวท้าละลายเป็น D5W เนื่องจากเกิดผลน้อยที่สุด): ยานี้เกิดการแพ้จากตัวทำละลาย Cremophor EL (polyoxyethylated castor oil) การเปลี่ยนเป็น D5W ไม่ได้ป้องกันการแพ้และอาจทำให้ยาไม่คงตัว</t>
        </is>
      </c>
      <c r="L87" s="186" t="n"/>
      <c r="M87" s="186" t="inlineStr">
        <is>
          <t>3. Dermatologic</t>
        </is>
      </c>
      <c r="N87" s="186" t="inlineStr">
        <is>
          <t>3.4 Eczema &amp; Dermatitis</t>
        </is>
      </c>
      <c r="O87" s="185" t="inlineStr">
        <is>
          <t>Clinic</t>
        </is>
      </c>
      <c r="P87" s="186" t="inlineStr">
        <is>
          <t>ข้อ 52 (PLE_CC1_2559.md)</t>
        </is>
      </c>
      <c r="Q87" s="185" t="inlineStr">
        <is>
          <t>ข้อสอบจริง</t>
        </is>
      </c>
      <c r="R87" s="185" t="inlineStr">
        <is>
          <t>2559</t>
        </is>
      </c>
      <c r="S87" s="185" t="n"/>
    </row>
    <row r="88" ht="24" customHeight="1" s="49">
      <c r="A88" s="187" t="n">
        <v>86</v>
      </c>
      <c r="B88" s="186" t="n"/>
      <c r="C88" s="186" t="inlineStr">
        <is>
          <t>จงค้านวณหาปริมาณเบสของยาเหน็บที่ต้องใช้เตรียม 1 แท่ง โดย 1 แท่งหนัก 2 g ก้าหนดให้ยา clotrimazole มี น้ำหนัก 500 mg/แท่ง มีค่า D.V.=1.1</t>
        </is>
      </c>
      <c r="D88" s="186" t="n"/>
      <c r="E88" s="186" t="inlineStr">
        <is>
          <t>0.45 กรัม</t>
        </is>
      </c>
      <c r="F88" s="186" t="inlineStr">
        <is>
          <t>0.55 กรัม</t>
        </is>
      </c>
      <c r="G88" s="186" t="inlineStr">
        <is>
          <t>1.45 กรัม</t>
        </is>
      </c>
      <c r="H88" s="186" t="inlineStr">
        <is>
          <t>1.55 กรัม</t>
        </is>
      </c>
      <c r="I88" s="188" t="inlineStr">
        <is>
          <t>2.00 กรัม</t>
        </is>
      </c>
      <c r="J88" s="185" t="n">
        <v>4</v>
      </c>
      <c r="K88" s="186" t="inlineStr">
        <is>
          <t>✅ คำตอบที่ถูกต้อง: ข้อ ง. 1.55 กรัม
🎯 ทำไมข้อนี้ถึงถูก:
ข้อ ง. (1.55 กรัม) เป็นคำตอบที่ถูกต้องและสอดคล้องกับหลักวิชาการและแนวทางเวชปฏิบัติในการรักษา
🔍 ข้ออื่นผิดเพราะอะไร:
• ข้อ ข. (0.55 กรัม): 0.55 กรัม เป็นปริมาณการแทนที่ของตัวยา Clotrimazole ในยาพื้น (500 mg / 1.1 = 454.5 mg หรือ 0.455 g) ไม่ใช่น้ำหนักเบสที่เหลือสำหรับเตรียมยาเหน็บ
• ข้อ ค. (1.45 กรัม): 1.45 กรัม ไม่ถูกต้องตามสูตรการคำนวณ displacement value ที่หักลบปริมาตรแทนที่ของตัวยาออกจากน้ำหนักเบสเปล่า 2 กรัม
• ข้อ ง. (1.55 กรัม): 1.55 กรัม คำนวณได้ถูกต้องจากสูตร น้ำหนักเบสที่ต้องใช้ = น้ำหนักแท่งยาเหน็บเปล่า (2 g) - (น้ำหนักตัวยา 0.5 g / ค่า D.V. 1.1) = 2 - 0.455 = 1.545 กรัม (ประมาณ 1.55 กรัม)
• ข้อ จ. (2.00 กรัม): 2.00 กรัม เป็นน้ำหนักเบสเปล่า 1 แท่งโดยยังไม่ได้หักปริมาตรที่ถูกแทนที่ด้วยผงยา Clotrimazole ซึ่งจะทำให้ยาเหน็บมีขนาดยาเกินและล้นเบ้าหล่อ</t>
        </is>
      </c>
      <c r="L88" s="186" t="n"/>
      <c r="M88" s="186" t="inlineStr">
        <is>
          <t>3. Dermatologic</t>
        </is>
      </c>
      <c r="N88" s="186" t="inlineStr">
        <is>
          <t>3.2 Superficial fungal</t>
        </is>
      </c>
      <c r="O88" s="185" t="inlineStr">
        <is>
          <t>Clinic</t>
        </is>
      </c>
      <c r="P88" s="186" t="inlineStr">
        <is>
          <t>ข้อ 66 (PLE_CC1_2559.md)</t>
        </is>
      </c>
      <c r="Q88" s="185" t="inlineStr">
        <is>
          <t>ข้อสอบจริง</t>
        </is>
      </c>
      <c r="R88" s="185" t="inlineStr">
        <is>
          <t>2559</t>
        </is>
      </c>
      <c r="S88" s="185" t="n"/>
    </row>
    <row r="89" ht="24" customHeight="1" s="49">
      <c r="A89" s="187" t="n">
        <v>87</v>
      </c>
      <c r="B89" s="186" t="inlineStr">
        <is>
          <t>การปฐมพยาบาลเบื้องต้นเมื่อเกิดอุบัติเหตุไฟไหม้หรือน้ำร้อนลวก (Minor burns and scalds)</t>
        </is>
      </c>
      <c r="C89" s="186" t="inlineStr">
        <is>
          <t>การปฐมพยาบาลเบื้องต้นที่ถูกต้องและเหมาะสมที่สุดทันทีหลังจากถูกน้ำร้อนลวกคือข้อใด</t>
        </is>
      </c>
      <c r="D89" s="186" t="n"/>
      <c r="E89" s="186" t="inlineStr">
        <is>
          <t>ล้างแผลด้วยน้ำสะอาดอุณหภูมิห้องหรือน้ำเย็นไหลผ่านทันทีอย่างน้อย 10-20 นาที</t>
        </is>
      </c>
      <c r="F89" s="186" t="inlineStr">
        <is>
          <t>ใช้ยาสีฟันชโลมบนแผลทันทีเพื่อลดความร้อน</t>
        </is>
      </c>
      <c r="G89" s="186" t="inlineStr">
        <is>
          <t>ราดแผลด้วยน้ำมันมะกอกหรือน้ำมันพืชเพื่อเคลือบผิว</t>
        </is>
      </c>
      <c r="H89" s="186" t="inlineStr">
        <is>
          <t>ล้างแผลด้วยน้ำเย็นจัดสลับกับน้ำอุ่นจัด</t>
        </is>
      </c>
      <c r="I89" s="188" t="inlineStr">
        <is>
          <t>เจาะตุ่มน้ำพองออกทันทีเพื่อระบายความร้อนสะสม</t>
        </is>
      </c>
      <c r="J89" s="185" t="n">
        <v>1</v>
      </c>
      <c r="K89" s="186" t="inlineStr">
        <is>
          <t>✅ คำตอบที่ถูกต้อง: ข้อ ก. ล้างแผลด้วยน้ำสะอาดอุณหภูมิห้องหรือน้ำเย็นไหลผ่านทันทีอย่างน้อย 10-20 นาที
🎯 ทำไมข้อนี้ถึงถูก:
การปฐมพยาบาลแผลไหม้น้ำร้อนลวกตามมาตรฐานการแพทย์คือ การลดอุณหภูมิของเนื้อเยื่อทันที (Immediate cooling) โดยการเปิดน้ำสะอาดอุณหภูมิห้องหรือน้ำเย็นที่ไหลผ่านแผลต่อเนื่องอย่างน้อย 10-20 นาที ซึ่งช่วยลดความเสียหายของเซลล์ผิวหนัง บรรเทาอาการปวด และยับยั้งการลุกลามของแผลไหม้สู่ชั้นลึก
🔍 ข้ออื่นผิดเพราะอะไร:
• ข้อ ข.: ความเชื่อผิดๆ ที่อันตรายมาก กักเก็บความร้อนไว้ใต้ผิวหนัง และเพิ่มความเสี่ยงต่อการติดเชื้อแบคทีเรียรุนแรง
• ข้อ ค.: (ราดแผลด้วยน้ำมันมะกอกหรือน้ำมันพืชเพื่อเคลือบผิว): ไม่ใช่คำตอบที่ถูกต้องตามแนวทางเวชปฏิบัติและหลักวิชาการทางเภสัชกรรมสำหรับกรณีนี้
• ข้อ ง.: เพิ่มความร้อนทำลายเนื้อเยื่อผิวหนังมากขึ้น
• ข้อ จ.: ผิวของตุ่มน้ำใส (Blister roof) ทำหน้าที่เป็น Biological dressing ป้องกันเชื้อโรคจากภายนอก การเจาะจะทำให้แผลเปิดและติดเชื้อได้ง่าย</t>
        </is>
      </c>
      <c r="L89" s="186" t="n"/>
      <c r="M89" s="186" t="inlineStr">
        <is>
          <t>3. Dermatologic</t>
        </is>
      </c>
      <c r="N89" s="186" t="inlineStr">
        <is>
          <t>3.6 Wound</t>
        </is>
      </c>
      <c r="O89" s="185" t="inlineStr">
        <is>
          <t>Clinic</t>
        </is>
      </c>
      <c r="P89" s="186" t="inlineStr">
        <is>
          <t>ข้อ 1 (PLE_CC1_2557.md)</t>
        </is>
      </c>
      <c r="Q89" s="185" t="inlineStr">
        <is>
          <t>ข้อสอบจริง</t>
        </is>
      </c>
      <c r="R89" s="185" t="inlineStr">
        <is>
          <t>2557</t>
        </is>
      </c>
      <c r="S89" s="185" t="n"/>
    </row>
    <row r="90" ht="24" customHeight="1" s="49">
      <c r="A90" s="187" t="n">
        <v>88</v>
      </c>
      <c r="B90" s="186" t="n"/>
      <c r="C90" s="186" t="inlineStr">
        <is>
          <t>ผู้ป่วยได้รับยา Ceftriaxone ทางหลอดเลือดดำ หลังฉีด 15 นาที มีอาการผื่นลมพิษขึ้นทั่วตัว เปลือกตาบวม แน่นหน้าอก หายใจมีเสียงหวีด และความดันโลหิตลดลงเหลือ 80/50 mmHg ภาวะดังกล่าวนี้เรียกว่าอะไร</t>
        </is>
      </c>
      <c r="D90" s="186" t="n"/>
      <c r="E90" s="186" t="inlineStr">
        <is>
          <t>Anaphylaxis</t>
        </is>
      </c>
      <c r="F90" s="186" t="inlineStr">
        <is>
          <t>Angioedema</t>
        </is>
      </c>
      <c r="G90" s="186" t="inlineStr">
        <is>
          <t>Urticaria</t>
        </is>
      </c>
      <c r="H90" s="186" t="inlineStr">
        <is>
          <t>Septic shock</t>
        </is>
      </c>
      <c r="I90" s="188" t="inlineStr">
        <is>
          <t>Red man syndrome</t>
        </is>
      </c>
      <c r="J90" s="185" t="n">
        <v>1</v>
      </c>
      <c r="K90" s="186" t="inlineStr">
        <is>
          <t>✅ คำตอบที่ถูกต้อง: ข้อ ก. Anaphylaxis
🎯 ทำไมข้อนี้ถึงถูก:
ผู้ป่วยมีอาการของผิวหนัง (ผื่นลมพิษ เปลือกตาบวม) ร่วมกับอาการทางเดินหายใจ (แน่นหน้าอก หายใจหวีด) และความดันโลหิตตกอย่างเฉียบพลัน เข้าเกณฑ์การวินิจฉัย Anaphylaxis ชัดเจน และต้องรักษาด้วย Adrenaline (Epinephrine) IM ทันที
🔍 ข้ออื่นผิดเพราะอะไร:
• ข้อ ข. (Angioedema): อาการบวมใต้ชั้นผิวหนังและเยื่อบุ แต่ถ้ามีความดันตกและหายใจลำบากจะเข้าสู่ Anaphylaxis
• ข้อ ค. (Urticaria): ผื่นลมพิษเฉพาะที่ผิวหนัง ไม่มีอาการของระบบทางเดินหายใจหรือความดันตก
• ข้อ ง. (Septic shock): ภาวะช็อกจากภาวะติดเชื้อในกระแสเลือด ไม่ใช่ปฏิกิริยาแพ้ยาเฉียบพลัน
• ข้อ จ. (Red man syndrome): ปฏิกิริยาจากการหยด Vancomycin เร็วเกินไป ไม่ใช่ IgE-mediated anaphylaxis</t>
        </is>
      </c>
      <c r="L90" s="186" t="n"/>
      <c r="M90" s="186" t="inlineStr">
        <is>
          <t>3. Dermatologic</t>
        </is>
      </c>
      <c r="N90" s="186" t="inlineStr">
        <is>
          <t>3.1 Urticaria &amp; Angioedema</t>
        </is>
      </c>
      <c r="O90" s="185" t="inlineStr">
        <is>
          <t>Clinic</t>
        </is>
      </c>
      <c r="P90" s="186" t="inlineStr">
        <is>
          <t>ข้อ 78 (PLE_CC1_2557.md)</t>
        </is>
      </c>
      <c r="Q90" s="185" t="inlineStr">
        <is>
          <t>ข้อสอบจริง</t>
        </is>
      </c>
      <c r="R90" s="185" t="inlineStr">
        <is>
          <t>2557</t>
        </is>
      </c>
      <c r="S90" s="185" t="n"/>
    </row>
    <row r="91" ht="24" customHeight="1" s="49">
      <c r="A91" s="187" t="n">
        <v>89</v>
      </c>
      <c r="B91" s="186" t="inlineStr">
        <is>
          <t>ผู้ป่วยได้รับการวินิจฉัยว่าเป็นโรคแผลในลำไส้เล็กส่วนต้น (Duodenal Ulcer: DU) และแพทย์สั่งจ่ายยา Omeprazole 20 mg วันละ 1 ครั้ง ก่อนอาหารเช้า</t>
        </is>
      </c>
      <c r="C91" s="186" t="inlineStr">
        <is>
          <t>ข้อใดไม่ถูกต้องเกี่ยวกับลักษณะทางคลินิกและพยาธิสรีรวิทยาของโรคแผลในลำไส้เล็กส่วนต้น (Duodenal Ulcer: DU)</t>
        </is>
      </c>
      <c r="D91" s="186" t="n"/>
      <c r="E91" s="186" t="inlineStr">
        <is>
          <t>อาการปวดแสบท้องมักเกิดขึ้นตอนท้องว่าง หรือช่วงกลางดึก (Nocturnal pain)</t>
        </is>
      </c>
      <c r="F91" s="186" t="inlineStr">
        <is>
          <t>การรับประทานอาหารหรือยาลดกรดมักช่วยให้อาการปวดทุเลาลงได้ (Food relieves pain)</t>
        </is>
      </c>
      <c r="G91" s="186" t="inlineStr">
        <is>
          <t>มักพบอาการถ่ายเป็นเลือดสดสีแดงสด (Hematochezia) เป็นอาการแสดงหลัก</t>
        </is>
      </c>
      <c r="H91" s="186" t="inlineStr">
        <is>
          <t>ผู้ป่วยโรคนี้น้ำหนักตัวมักคงที่หรือเพิ่มขึ้นเนื่องจากการรับประทานอาหารเพื่อบรรเทาอาการปวด</t>
        </is>
      </c>
      <c r="I91" s="188" t="inlineStr">
        <is>
          <t>สาเหตุสำคัญเกิดจากการติดเชื้อ Helicobacter pylori หรือการใช้ยาในกลุ่ม NSAIDs</t>
        </is>
      </c>
      <c r="J91" s="185" t="n">
        <v>3</v>
      </c>
      <c r="K91" s="186" t="inlineStr">
        <is>
          <t>✅ คำตอบที่ถูกต้อง: ข้อ ค. มักพบอาการถ่ายเป็นเลือดสดสีแดงสด (Hematochezia) เป็นอาการแสดงหลัก
🎯 ทำไมข้อนี้ถึงถูก:
Duodenal Ulcer (DU) เป็นโรคแผลในทางเดินอาหารส่วนบน (Upper Gastrointestinal Tract) หากมีเลือดออกจากแผล เลือดจะสัมผัสกับกรดย่อยอาหารและแบคทีเรียในลำไส้ ทำให้ฮีโมโกลบินเปลี่ยนเป็นสารสีดำ ส่งผลให้ผู้ป่วยถ่ายอุจจาระเป็นสีดำคล้ำคล้ายยางมะตอย (Melena) หรืออาเจียนเป็นเลือด (Hematemesis) ส่วนอาการถ่ายเป็นเลือดสดสีแดง (Hematochezia) เป็นอาการแสดงหลักของเลือดออกในทางเดินอาหารส่วนล่าง (Lower GI bleed) หรือเกิดในกรณี massive rapid upper GI bleed เท่านั้น จึงไม่ใช่ลักษณะเด่นทั่วไป
🔍 ข้ออื่นผิดเพราะอะไร:
• ข้อ ก. ปวดตอนท้องว่างหรือกลางดึก: เกิดจากกรดในกระเพาะอาหารไหลผ่านเข้าสู่ลำไส้เล็กส่วนต้นโดยไม่มีอาหารช่วยบัฟเฟอร์
• ข้อ ข. อาหารช่วยลดปวด: การรับประทานอาหารช่วยกระตุ้นการปิด pyloric sphincter และบัฟเฟอร์กรด ทำให้อาการปวดทุเลาลง (ต่างจาก Gastric ulcer ที่ทานอาหารแล้วปวดมากขึ้น)
• ข้อ ง. น้ำหนักตัวเพิ่มขึ้น: ผู้ป่วยมักรับประทานอาหารว่างบ่อยๆ เพื่อบรรเทาอาการปวด
• ข้อ จ. สาเหตุจาก H. pylori และ NSAIDs: เป็นสาเหตุหลักมากกว่า 90% ของ Peptic Ulcer Disease</t>
        </is>
      </c>
      <c r="L91" s="186" t="n"/>
      <c r="M91" s="186" t="inlineStr">
        <is>
          <t>5. Gastrointestinal</t>
        </is>
      </c>
      <c r="N91" s="186" t="inlineStr">
        <is>
          <t>5.1 Peptic ulcer disease</t>
        </is>
      </c>
      <c r="O91" s="185" t="inlineStr">
        <is>
          <t>Clinic</t>
        </is>
      </c>
      <c r="P91" s="186" t="inlineStr">
        <is>
          <t>ข้อ 53 (PLE_CC1_2555 Day 1.md)</t>
        </is>
      </c>
      <c r="Q91" s="185" t="inlineStr">
        <is>
          <t>ข้อสอบจริง</t>
        </is>
      </c>
      <c r="R91" s="185" t="inlineStr">
        <is>
          <t>2555</t>
        </is>
      </c>
      <c r="S91" s="185" t="n"/>
    </row>
    <row r="92" ht="24" customHeight="1" s="49">
      <c r="A92" s="187" t="n">
        <v>90</v>
      </c>
      <c r="B92" s="186" t="inlineStr">
        <is>
          <t>กรณีศึกษา: ผู้ป่วยชายอายุ 28 ปี มาที่ร้านยาแจ้งว่าหลังจากสัมผัสฝุ่นละอองและสารเคมีทำความสะอาด มีผื่นขึ้นลักษณะเป็นตุ่มสีแดง ไม่มีตุ่มน้ำ ไม่มีหนอง มีรอยเกา เป็นที่หลังมือและฝ่ามือทั้ง 2 ข้าง มีอาการคันมาก</t>
        </is>
      </c>
      <c r="C92" s="186" t="inlineStr">
        <is>
          <t>อาการและรอยโรคของผู้ป่วยรายนี้เข้าได้กับโรคผิวหนังในข้อใดมากที่สุด</t>
        </is>
      </c>
      <c r="D92" s="186" t="n"/>
      <c r="E92" s="186" t="inlineStr">
        <is>
          <t>Contact dermatitis (ผื่นผิวหนังอักเสบจากการสัมผัส)</t>
        </is>
      </c>
      <c r="F92" s="186" t="inlineStr">
        <is>
          <t>Atopic dermatitis (ผื่นภูมิแพ้ผิวหนังเรื้อรัง)</t>
        </is>
      </c>
      <c r="G92" s="186" t="inlineStr">
        <is>
          <t>Tinea versicolor (เกลื้อน)</t>
        </is>
      </c>
      <c r="H92" s="186" t="inlineStr">
        <is>
          <t>Rosacea</t>
        </is>
      </c>
      <c r="I92" s="188" t="inlineStr">
        <is>
          <t>Pityriasis rosea</t>
        </is>
      </c>
      <c r="J92" s="185" t="n">
        <v>1</v>
      </c>
      <c r="K92" s="186" t="inlineStr">
        <is>
          <t>✅ คำตอบที่ถูกต้อง: ข้อ ก. Contact dermatitis (ผื่นผิวหนังอักเสบจากการสัมผัส)
🎯 ทำไมข้อนี้ถึงถูก:
ผู้ป่วยมีผื่นแดงและคันอย่างรวดเร็วเฉพาะที่หลังมือและฝ่ามือทั้งสองข้างหลังจากสัมผัสสารเคมีทำความสะอาดและฝุ่นละอองอย่างชัดเจน อาการจำกัดอยู่เฉพาะบริเวณที่สัมผัสสารโดยตรง รอยโรคไม่มีตุ่มหนองหรือเกล็ดเชื้อรา ลักษณะทางคลินิกนี้ตรงกับ ผื่นผิวหนังอักเสบจากการสัมผัส (Contact dermatitis) ซึ่งอาจเป็นได้ทั้งแบบระคายเคือง (Irritant contact dermatitis: ICD) หรือแบบภูมิแพ้สัมผัส (Allergic contact dermatitis: ACD)
🔍 ข้ออื่นผิดเพราะอะไร:
• ข้อ ข. Atopic dermatitis: เป็นผื่นภูมิแพ้ผิวหนังเรื้อรัง มักเป็นตามข้อพับแขนขา มีประวัติภูมิแพ้ตั้งแต่เด็ก
• ข้อ ค. Tinea versicolor: เป็นโรคเกลื้อน ผื่นเป็นดวงด่างขาวหรือน้ำตาลมีขุยละเอียด ไม่ใช่ผื่นแดงคันเฉียบพลันที่มือหลังสัมผัสสารเคมี
• ข้อ ง. Rosacea: เป็นโรคผื่นแดงอักเสบบนใบหน้าส่วนกลาง (แก้ม จมูก คาง) ร่วมกับหลอดเลือดฝอยขยายตัว
• ข้อ จ. Pityriasis rosea: โรคผื่นขุยกุหลาบ เริ่มต้นด้วยผื่นแม่ (Herald patch) ที่ลำตัวแล้วกระจายตามแนวรอยพับผิวหนังคล้ายต้นคริสต์มาส</t>
        </is>
      </c>
      <c r="L92" s="186" t="n"/>
      <c r="M92" s="186" t="inlineStr">
        <is>
          <t>3. Dermatologic</t>
        </is>
      </c>
      <c r="N92" s="186" t="inlineStr">
        <is>
          <t>3.2 Superficial fungal</t>
        </is>
      </c>
      <c r="O92" s="185" t="inlineStr">
        <is>
          <t>Clinic</t>
        </is>
      </c>
      <c r="P92" s="186" t="inlineStr">
        <is>
          <t>ข้อ 61 (PLE_CC1_2555 Day 1.md)</t>
        </is>
      </c>
      <c r="Q92" s="185" t="inlineStr">
        <is>
          <t>ข้อสอบจริง</t>
        </is>
      </c>
      <c r="R92" s="185" t="inlineStr">
        <is>
          <t>2555</t>
        </is>
      </c>
      <c r="S92" s="185" t="inlineStr">
        <is>
          <t>CASE-2555-CONTACT-DERM-MALE-28YO</t>
        </is>
      </c>
    </row>
    <row r="93" ht="24" customHeight="1" s="49">
      <c r="A93" s="187" t="n">
        <v>91</v>
      </c>
      <c r="B93" s="186" t="inlineStr">
        <is>
          <t>กรณีศึกษา: ผู้ป่วยชายอายุ 28 ปี มาที่ร้านยาแจ้งว่าหลังจากสัมผัสฝุ่นละอองและสารเคมีทำความสะอาด มีผื่นขึ้นลักษณะเป็นตุ่มสีแดง ไม่มีตุ่มน้ำ ไม่มีหนอง มีรอยเกา เป็นที่หลังมือและฝ่ามือทั้ง 2 ข้าง มีอาการคันมาก</t>
        </is>
      </c>
      <c r="C93" s="186" t="inlineStr">
        <is>
          <t>ยาทาภายนอกในข้อใดมีความเหมาะสมที่สุดในการสั่งจ่ายเพื่อลดการอักเสบและบรรเทาอาการคันในระยะเฉียบพลันให้แก่ผู้ป่วยรายนี้</t>
        </is>
      </c>
      <c r="D93" s="186" t="n"/>
      <c r="E93" s="186" t="inlineStr">
        <is>
          <t>Clotrimazole 1% cream</t>
        </is>
      </c>
      <c r="F93" s="186" t="inlineStr">
        <is>
          <t>Acyclovir 5% cream</t>
        </is>
      </c>
      <c r="G93" s="186" t="inlineStr">
        <is>
          <t>Triamcinolone acetonide 0.1% cream (Topical Corticosteroid)</t>
        </is>
      </c>
      <c r="H93" s="186" t="inlineStr">
        <is>
          <t>Ketoconazole 2% cream</t>
        </is>
      </c>
      <c r="I93" s="188" t="inlineStr">
        <is>
          <t>Mupirocin 2% ointment</t>
        </is>
      </c>
      <c r="J93" s="185" t="n">
        <v>3</v>
      </c>
      <c r="K93" s="186" t="inlineStr">
        <is>
          <t>✅ คำตอบที่ถูกต้อง: ข้อ ค. Triamcinolone acetonide 0.1% cream (Topical Corticosteroid)
🎯 ทำไมข้อนี้ถึงถูก:
การรักษาหลักในระยะเฉียบพลันของผื่นผิวหนังอักเสบจากการสัมผัส (Contact dermatitis) ที่บริเวณมือ คือการใช้ยาทาสเตียรอยด์ความแรงปานกลางถึงสูง (Medium to High potency topical corticosteroids) เช่น Triamcinolone acetonide 0.1% cream ทาวันละ 1-2 ครั้ง เป็นเวลา 1-2 สัปดาห์ เพื่อยับยั้งการหลั่ง inflammatory cytokines ลดอาการคัน และลดการบวมแดงของเนื้อเยื่อได้อย่างรวดเร็ว
🔍 ข้ออื่นผิดเพราะอะไร:
• ข้อ ก.: เป็นยาฆ่าเชื้อรา ไม่ได้ใช้รักษาการแพ้สัมผัสสารเคมี
• ข้อ ข.: เป็นยาต้านไวรัสสำหรับรักษาเริม
• ข้อ ง.: (Ketoconazole 2% cream): ไม่ใช่คำตอบที่ถูกต้องตามแนวทางเวชปฏิบัติและหลักวิชาการทางเภสัชกรรมสำหรับกรณีนี้
• ข้อ จ.: เป็นยาปฏิชีวนะเฉพาะที่ ใช้เมื่อมีการติดเชื้อแบคทีเรียแทรกซ้อน (เช่น มีหนอง) ไม่ได้ช่วยลดการอักเสบจากการแพ้สารเคมี</t>
        </is>
      </c>
      <c r="L93" s="186" t="n"/>
      <c r="M93" s="186" t="inlineStr">
        <is>
          <t>3. Dermatologic</t>
        </is>
      </c>
      <c r="N93" s="186" t="inlineStr">
        <is>
          <t>3.2 Superficial fungal</t>
        </is>
      </c>
      <c r="O93" s="185" t="inlineStr">
        <is>
          <t>Clinic</t>
        </is>
      </c>
      <c r="P93" s="186" t="inlineStr">
        <is>
          <t>ข้อ 62 (PLE_CC1_2555 Day 1.md)</t>
        </is>
      </c>
      <c r="Q93" s="185" t="inlineStr">
        <is>
          <t>ข้อสอบจริง</t>
        </is>
      </c>
      <c r="R93" s="185" t="inlineStr">
        <is>
          <t>2555</t>
        </is>
      </c>
      <c r="S93" s="185" t="inlineStr">
        <is>
          <t>CASE-2555-CONTACT-DERM-MALE-28YO</t>
        </is>
      </c>
    </row>
    <row r="94" ht="24" customHeight="1" s="49">
      <c r="A94" s="187" t="n">
        <v>92</v>
      </c>
      <c r="B94" s="186" t="n"/>
      <c r="C94" s="186" t="inlineStr">
        <is>
          <t>ยารักษาโรคผิวหนังชนิดใดต่อไปนี้มีรายงานการเกิดอาการไม่พึงประสงค์ทำให้ผิวหนังหรือเล็บเปลี่ยนสี (Hyperpigmentation / Discoloration) ได้</t>
        </is>
      </c>
      <c r="D94" s="186" t="n"/>
      <c r="E94" s="186" t="inlineStr">
        <is>
          <t>Minocycline</t>
        </is>
      </c>
      <c r="F94" s="186" t="inlineStr">
        <is>
          <t>Ketoconazole</t>
        </is>
      </c>
      <c r="G94" s="186" t="inlineStr">
        <is>
          <t>Triamcinolone</t>
        </is>
      </c>
      <c r="H94" s="186" t="inlineStr">
        <is>
          <t>Adapalene</t>
        </is>
      </c>
      <c r="I94" s="188" t="inlineStr">
        <is>
          <t>Cetirizine</t>
        </is>
      </c>
      <c r="J94" s="185" t="n">
        <v>1</v>
      </c>
      <c r="K94" s="186" t="inlineStr">
        <is>
          <t>✅ คำตอบที่ถูกต้อง: ข้อ ก. Minocycline
🎯 ทำไมข้อนี้ถึงถูก:
การใช้ Minocycline ระยะยาวอาจทำให้เกิดภาวะผิวหนัง เล็บ เยื่อบุในช่องปาก หรือฟันเปลี่ยนเป็นสีเทาดำหรือฟ้าอมเทา (Blue-gray hyperpigmentation) จากการสะสมของสารประกอบเชิงซ้อนของยาและเมลานิน
🔍 ข้ออื่นผิดเพราะอะไร:
• ข้อ ข. (Ketoconazole): อาการข้างเคียงเด่นคือ Hepatotoxicity และ Gynecomastia
• ข้อ ค. (Triamcinolone): ทำให้เกิด Skin atrophy และ Hypopigmentation (ผิวซีดจาง) ไม่ใช่รอยดำ
• ข้อ ง. (Adapalene): ก่อให้เกิดผิวแห้ง ลอก แดง และไวต่อแสงแดด
• ข้อ จ. (Cetirizine): ยาแก้แพ้ไม่มีผลทำให้ผิวหนังหรือเล็บเปลี่ยนสี</t>
        </is>
      </c>
      <c r="L94" s="186" t="n"/>
      <c r="M94" s="186" t="inlineStr">
        <is>
          <t>3. Dermatologic</t>
        </is>
      </c>
      <c r="N94" s="186" t="inlineStr">
        <is>
          <t>3.3 Acne</t>
        </is>
      </c>
      <c r="O94" s="185" t="inlineStr">
        <is>
          <t>Clinic</t>
        </is>
      </c>
      <c r="P94" s="186" t="inlineStr">
        <is>
          <t>ข้อ 4 (PLE_CC1_2555 Day 2.md)</t>
        </is>
      </c>
      <c r="Q94" s="185" t="inlineStr">
        <is>
          <t>ข้อสอบจริง</t>
        </is>
      </c>
      <c r="R94" s="185" t="inlineStr">
        <is>
          <t>2555</t>
        </is>
      </c>
      <c r="S94" s="185" t="n"/>
    </row>
    <row r="95" ht="24" customHeight="1" s="49">
      <c r="A95" s="187" t="n">
        <v>93</v>
      </c>
      <c r="B95" s="186" t="n"/>
      <c r="C95" s="186" t="inlineStr">
        <is>
          <t>ผู้ป่วยที่เริ่มรับประทานยา Allopurinol หากมีอาการไข้ เจ็บคอ มีผื่นแดง หรือตาแดง ควรรีบมาพบแพทย์ทันทีเนื่องจากสงสัยการเกิดภาวะใด</t>
        </is>
      </c>
      <c r="D95" s="186" t="n"/>
      <c r="E95" s="186" t="inlineStr">
        <is>
          <t>Severe Cutaneous Adverse Reactions (SCARs / SJS-TEN)</t>
        </is>
      </c>
      <c r="F95" s="186" t="inlineStr">
        <is>
          <t>Common cold</t>
        </is>
      </c>
      <c r="G95" s="186" t="inlineStr">
        <is>
          <t>Drug-induced urticaria</t>
        </is>
      </c>
      <c r="H95" s="186" t="inlineStr">
        <is>
          <t>Gouty flare</t>
        </is>
      </c>
      <c r="I95" s="188" t="inlineStr">
        <is>
          <t>Hypersensitivity pneumonitis</t>
        </is>
      </c>
      <c r="J95" s="185" t="n">
        <v>1</v>
      </c>
      <c r="K95" s="186" t="inlineStr">
        <is>
          <t>✅ คำตอบที่ถูกต้อง: ข้อ ก. Severe Cutaneous Adverse Reactions (SCARs / SJS-TEN)
🎯 ทำไมข้อนี้ถึงถูก:
อาการเตือนเริ่มแรก (Prodromal symptoms) ของ SJS/TEN มักเริ่มด้วยไข้สูง เจ็บคอ อ่อนเพลีย เคืองตา และตามมาด้วยผื่นแดงเจ็บบริเวณผิวหนังและเยื่อบุ การหยุดยาทันทีตั้งแต่เริ่มมีอาการช่วยลดอัตราการเสียชีวิตได้อย่างมีนัยสำคัญ
🔍 ข้ออื่นผิดเพราะอะไร:
• ข้อ ข. (Common cold): ไม่ได้เกี่ยวข้องกับการเริ่มยา Allopurinol
• ข้อ ค. (Drug-induced urticaria): ลมพิษมักไม่มีไข้สูง เจ็บคอ หรือแผลที่เยื่อบุ
• ข้อ ง. (Gouty flare): อาการปวดบวมข้อเฉียบพลัน ไม่มีผื่นทั่วตัวหรือไข้เจ็บคอแบบ SCARs
• ข้อ จ. (Hypersensitivity pneumonitis): อาการทางปอดเด่น เช่น หอบเหนื่อย ไอแห้ง</t>
        </is>
      </c>
      <c r="L95" s="186" t="n"/>
      <c r="M95" s="186" t="inlineStr">
        <is>
          <t>3. Dermatologic</t>
        </is>
      </c>
      <c r="N95" s="186" t="inlineStr">
        <is>
          <t>3.4 Eczema &amp; Dermatitis</t>
        </is>
      </c>
      <c r="O95" s="185" t="inlineStr">
        <is>
          <t>Clinic</t>
        </is>
      </c>
      <c r="P95" s="186" t="inlineStr">
        <is>
          <t>ข้อ 5 (PLE_CC1_2555 Day 2.md)</t>
        </is>
      </c>
      <c r="Q95" s="185" t="inlineStr">
        <is>
          <t>ข้อสอบจริง</t>
        </is>
      </c>
      <c r="R95" s="185" t="inlineStr">
        <is>
          <t>2555</t>
        </is>
      </c>
      <c r="S95" s="185" t="n"/>
    </row>
    <row r="96" ht="24" customHeight="1" s="49">
      <c r="A96" s="187" t="n">
        <v>94</v>
      </c>
      <c r="B96" s="186" t="inlineStr">
        <is>
          <t>กรณีศึกษา: ผู้ป่วยประสบอุบัติเหตุถูกน้ำร้อนลวกที่แขน เกิดบาดแผลแดงพองและปวดแสบปวดร้อน จัดเป็นแผลไฟไหม้น้ำร้อนลวกระดับสอง (Second-degree burn)</t>
        </is>
      </c>
      <c r="C96" s="186" t="inlineStr">
        <is>
          <t>หลังจากการปฐมพยาบาลด้วยการชะล้างน้ำสะอาดแล้ว ยาทาเฉพาะที่ในข้อใดมีความเหมาะสมในการเลือกใช้รักษาเพื่อป้องกันการติดเชื้อแบคทีเรียที่บาดแผล</t>
        </is>
      </c>
      <c r="D96" s="186" t="n"/>
      <c r="E96" s="186" t="inlineStr">
        <is>
          <t>Silver sulfadiazine 1% cream</t>
        </is>
      </c>
      <c r="F96" s="186" t="inlineStr">
        <is>
          <t>Diclofenac 1% gel</t>
        </is>
      </c>
      <c r="G96" s="186" t="inlineStr">
        <is>
          <t>Clobetasol propionate 0.05% cream</t>
        </is>
      </c>
      <c r="H96" s="186" t="inlineStr">
        <is>
          <t>Clotrimazole 1% cream</t>
        </is>
      </c>
      <c r="I96" s="188" t="inlineStr">
        <is>
          <t>Acyclovir 5% ointment</t>
        </is>
      </c>
      <c r="J96" s="185" t="n">
        <v>1</v>
      </c>
      <c r="K96" s="186" t="inlineStr">
        <is>
          <t>✅ คำตอบที่ถูกต้อง: ข้อ ก. Silver sulfadiazine 1% cream
🎯 ทำไมข้อนี้ถึงถูก:
Silver sulfadiazine 1% cream เป็นยาทาเฉพาะที่มาตรฐานระดับสากลในการรักษาและป้องกันการติดเชื้อในแผลไฟไหม้น้ำร้อนลวกระดับที่สองและสาม (Second- and Third-degree burns) เนื่องจากมีฤทธิ์ต้านเชื้อแบคทีเรียครอบคลุมกว้างขวาง (Broad-spectrum antibacterial) ทั้งเชื้อแกรมบวกและแกรมลบ รวมถึง Pseudomonas aeruginosa และช่วยส่งเสริมการสมานแผล
🔍 ข้ออื่นผิดเพราะอะไร:
• ข้อ ข. Diclofenac gel: เป็นยาแก้ปวดกลุ่ม NSAIDs ทาเฉพาะที่ ห้ามทาลงบนแผลสดเพราะระคายเคืองรุนแรงและชะลอการสมานแผล
• ข้อ ค. Clobetasol cream: เป็นยาทาสเตียรอยด์ความแรงสูงสุด ห้ามทาบนแผลเปิดเพราะกดภูมิคุ้มกัน เพิ่มความเสี่ยงแผลติดเชื้อลุกลาม
• ข้อ ง. Clotrimazole cream: เป็นยาต้านเชื้อรา ไม่ได้ป้องกันการติดเชื้อแบคทีเรียในแผลไหม้
• ข้อ จ. Acyclovir ointment: เป็นยาต้านไวรัสเริม ไม่ตรงกับข้อบ่งใช้ของแผลน้ำร้อนลวก</t>
        </is>
      </c>
      <c r="L96" s="186" t="n"/>
      <c r="M96" s="186" t="inlineStr">
        <is>
          <t>3. Dermatologic</t>
        </is>
      </c>
      <c r="N96" s="186" t="inlineStr">
        <is>
          <t>3.2 Superficial fungal</t>
        </is>
      </c>
      <c r="O96" s="185" t="inlineStr">
        <is>
          <t>Clinic</t>
        </is>
      </c>
      <c r="P96" s="186" t="inlineStr">
        <is>
          <t>ข้อ 1 (PLE_CC1_2554 SET2.md)</t>
        </is>
      </c>
      <c r="Q96" s="185" t="inlineStr">
        <is>
          <t>ข้อสอบจริง</t>
        </is>
      </c>
      <c r="R96" s="185" t="inlineStr">
        <is>
          <t>2554</t>
        </is>
      </c>
      <c r="S96" s="185" t="n"/>
    </row>
    <row r="97" ht="24" customHeight="1" s="49">
      <c r="A97" s="187" t="n">
        <v>95</v>
      </c>
      <c r="B97" s="186" t="inlineStr">
        <is>
          <t>การปฐมพยาบาลเบื้องต้นเมื่อเกิดอุบัติเหตุไฟไหม้หรือน้ำร้อนลวก (Minor burns and scalds)</t>
        </is>
      </c>
      <c r="C97" s="186" t="inlineStr">
        <is>
          <t>การปฐมพยาบาลเบื้องต้นที่ถูกต้องและเหมาะสมที่สุดทันทีหลังจากถูกน้ำร้อนลวกคือข้อใด</t>
        </is>
      </c>
      <c r="D97" s="186" t="n"/>
      <c r="E97" s="186" t="inlineStr">
        <is>
          <t>ทายาสีฟันชโลมบนแผลทันทีเพื่อระบายความร้อน</t>
        </is>
      </c>
      <c r="F97" s="186" t="inlineStr">
        <is>
          <t>ประคบด้วยความร้อนเพื่อปรับอุณหภูมิผิว</t>
        </is>
      </c>
      <c r="G97" s="186" t="inlineStr">
        <is>
          <t>ชะล้างหรือแช่แผลด้วยน้ำสะอาดอุณหภูมิห้องหรือน้ำเย็นไหลผ่านอย่างน้อย 10-20 นาที</t>
        </is>
      </c>
      <c r="H97" s="186" t="inlineStr">
        <is>
          <t>ราดด้วยน้ำปลาหรือน้ำมันพืชเพื่อเคลือบแผล</t>
        </is>
      </c>
      <c r="I97" s="188" t="inlineStr">
        <is>
          <t>เจาะตุ่มน้ำพองออกทันทีเพื่อระบายของเหลว</t>
        </is>
      </c>
      <c r="J97" s="185" t="n">
        <v>3</v>
      </c>
      <c r="K97" s="186" t="inlineStr">
        <is>
          <t>✅ คำตอบที่ถูกต้อง: ข้อ ค. ชะล้างหรือแช่แผลด้วยน้ำสะอาดอุณหภูมิห้องหรือน้ำเย็นไหลผ่านอย่างน้อย 10-20 นาที
🎯 ทำไมข้อนี้ถึงถูก:
หลักการสำคัญที่สุดในการปฐมพยาบาลแผลไฟไหม้น้ำร้อนลวกคือ Immediate cooling โดยใช้น้ำสะอาดอุณหภูมิห้องหรือน้ำประปาไหลผ่านแผลเป็นเวลา 10-20 นาที เพื่อหยุดกระบวนการทำลายเนื้อเยื่อจากความร้อนสะสม บรรเทาความเจ็บปวด และลดการเกิดตุ่มน้ำพอง
🔍 ข้ออื่นผิดเพราะอะไร:
• ข้อ ก.: เป็นสารปนเปื้อนเชื้อโรค ทำให้แผลติดเชื้อรุนแรง และกักเก็บความร้อน
• ข้อ ข.: ซ้ำเติมบาดแผลให้ลุกลามลึกขึ้น
• ข้อ ง.: (ราดด้วยน้ำปลาหรือน้ำมันพืชเพื่อเคลือบแผล): ไม่ใช่คำตอบที่ถูกต้องตามแนวทางเวชปฏิบัติและหลักวิชาการทางเภสัชกรรมสำหรับกรณีนี้
• ข้อ จ.: ผิวตุ่มน้ำเป็นเกราะป้องกันการติดเชื้อตามธรรมชาติ ห้ามเจาะเด็ดขาด</t>
        </is>
      </c>
      <c r="L97" s="186" t="n"/>
      <c r="M97" s="186" t="inlineStr">
        <is>
          <t>3. Dermatologic</t>
        </is>
      </c>
      <c r="N97" s="186" t="inlineStr">
        <is>
          <t>3.6 Wound</t>
        </is>
      </c>
      <c r="O97" s="185" t="inlineStr">
        <is>
          <t>Clinic</t>
        </is>
      </c>
      <c r="P97" s="186" t="inlineStr">
        <is>
          <t>ข้อ 1 (PLE_CC1_2554 SET2.md)</t>
        </is>
      </c>
      <c r="Q97" s="185" t="inlineStr">
        <is>
          <t>ข้อสอบจริง</t>
        </is>
      </c>
      <c r="R97" s="185" t="inlineStr">
        <is>
          <t>2554</t>
        </is>
      </c>
      <c r="S97" s="185" t="n"/>
    </row>
    <row r="98" ht="24" customHeight="1" s="49">
      <c r="A98" s="187" t="n">
        <v>96</v>
      </c>
      <c r="B98" s="186" t="n"/>
      <c r="C98" s="186" t="inlineStr">
        <is>
          <t>ควรใช้น้ำยาชนิดใดในการล้างทำความสะอาดแผลเปิดหรือแผลไฟไหม้ที่ไม่ทำให้ระคายเคืองเนื้อเยื่อ</t>
        </is>
      </c>
      <c r="D98" s="186" t="n"/>
      <c r="E98" s="186" t="inlineStr">
        <is>
          <t>Normal Saline Solution (0.9% NSS)</t>
        </is>
      </c>
      <c r="F98" s="186" t="inlineStr">
        <is>
          <t>Alcohol 70%</t>
        </is>
      </c>
      <c r="G98" s="186" t="inlineStr">
        <is>
          <t>Alcohol 95%</t>
        </is>
      </c>
      <c r="H98" s="186" t="inlineStr">
        <is>
          <t>Hydrogen peroxide 3%</t>
        </is>
      </c>
      <c r="I98" s="188" t="inlineStr">
        <is>
          <t>Povidone-iodine 10% solution เข้มข้น</t>
        </is>
      </c>
      <c r="J98" s="185" t="n">
        <v>1</v>
      </c>
      <c r="K98" s="186" t="inlineStr">
        <is>
          <t>✅ คำตอบที่ถูกต้อง: ข้อ ก. เกิดจากการติดเชื้ออะไร
🎯 ทำไมข้อนี้ถึงถูก:
เกิดจากการติดเชื้ออะไร ตอบ S.aureus เป็นเชื้อสาเหตุหลักที่ก่อให้เกิดการติดเชื้อบริเวณผิวหนังและเนื้อเยื่ออ่อน  เป็นเชื้อแบคทีเรียป
🔍 ข้ออื่นผิดเพราะอะไร:
• ข้อ ข. (S.aureus): Staphylococcus aureus เป็นเชื้อแบคทีเรียประจำถิ่นที่ผิวหนังและเป็นสาเหตุสำคัญของการเกิดหนองในบาดแผล ไม่ใช่สารหรือน้ำยาที่ใช้สำหรับการล้างทำความสะอาดแผล
• ข้อ ค. (E.coli ระจำถิ่นที่อยู่บริเวณผิวหนัง ซึ่ง S.aureus จัดเป็น Aerobic gram positive cocci มีลักษณะเป็นรูปกลมเรียงตัวเป็นกลุ่ม, เคลื่อนไหวไม่ได้, coagulase positive, โคโลนีสีเหลือง, สามารถสร้าง leukotoxin ทำลายเม็ดเลือดขาว และสร้าง toxin อื่นๆ ทำให้ติดเชื้อที่แผล และทำให้เกิดหนอง (pyogenic) Ref : หนังสือติว Pharmacotherapy Rx30): Escherichia coli เป็นแบคทีเรียแกรมลบรูปแท่งที่พบในระบบทางเดินอาหารและอุจจาระ จัดเป็นเชื้อก่อโรค ไม่ใช่น้ำยาทำความสะอาดแผลทางการแพทย์
• ข้อ ง. (ควรจ่ายยาปฎิชีวนะใดให้ผู้ป่วย ฝี, แผลอักเสบ, ตุ่มหนอง, พุพอง, ผิวหนังอักเสบ ไม่ใช้กับการติดเชื้อทาง GI และ UTI เพราะยาไม่ได้ผลกับ gram negative Dicloxacillin มีฤทธิ์เหนือ Cloxacillin ทั้งด้าน pharmacokinetic และ pharmacodynamics Ref : หนังสือ UP++ 6.หากต้องการเตรียม Povidone iodine gel จะต้องใช้สารก่อเจลชนิดใด Carbomer เพราะ ทำให้เกิดเจลใสและมีความคงตัว Carbomer ชนิด Carbopol 934P เป็นสารที่เฉื่อยต่อการเกิ ดปฏิกิริยา และไม่ก่อให้เกิดการแพ้และระคายเคือง นอก จากนี้ยังมี Carbomer ชนิดอื่นๆ อีกเช่น Carbomer ชนิด Carbopol 910, 940, 941, 1342 Ref : http://drug.fda.moph.go.th/zone_gmp/files/semisolid_dosageforms_validation2.pdf 7.alcohol 70% ปริมาณ 30 ml สามารถขายได้ในร้านยาหรือไม่เพราะเหตุใด(จุ๋ง 011/ ปาล์ม 051) Ref: ประกาศกระทรวงสาธารณสุข เรื่อง ยาสามัญประจำบ้านแผนปัจจุบัน พ.ศ. 2542 Ref: เว็บสำนักยาอย. (http://drug.fda.moph.go.th/zone_drug/dru001.asp?title=3&amp;display=a12b1205) กรณีศึกษาที่ 8 (จิต 012/ แจ๊บป 052) ผู้ป่วยโรคมะเร็ง น้ำหนัก 40 kg ส่วนสูง 160 cm. ได้รับยา 5-FU 600 mg/m2/day วันที่ 1-8 MTX 30-50 mg/m2/week วันที่ 1-8 Cyclophosphamide 100 mg/m2/day วันที่ 1-14): การใช้ยาปฏิชีวนะรับประทาน เช่น Dicloxacillin มีข้อบ่งใช้เพื่อกำจัดเชื้อเมื่อมีการติดเชื้อเข้าสู่ชั้นผิวหนังแท้ แต่ไม่สามารถทดแทนการล้างชะสิ่งสกปรกออกจากแผลสดด้วยน้ำเกลือปราศจากเชื้อได้
• ข้อ จ. (Benzoyl peroxide 2.5% gel): Benzoyl peroxide 2.5% gel ก่อให้เกิดการระคายเคือง แสบร้อน และทำลายเนื้อเยื่อสร้างใหม่ ห้ามนำมาใช้ล้างหรือชะล้างบาดแผลเปิดอย่างเด็ดขาด</t>
        </is>
      </c>
      <c r="L98" s="186" t="n"/>
      <c r="M98" s="186" t="inlineStr">
        <is>
          <t>3. Dermatologic</t>
        </is>
      </c>
      <c r="N98" s="186" t="inlineStr">
        <is>
          <t>3.6 Wound</t>
        </is>
      </c>
      <c r="O98" s="185" t="inlineStr">
        <is>
          <t>Clinic</t>
        </is>
      </c>
      <c r="P98" s="186" t="inlineStr">
        <is>
          <t>ข้อ 3 (PLE_CC1_2554 SET2.md)</t>
        </is>
      </c>
      <c r="Q98" s="185" t="inlineStr">
        <is>
          <t>ข้อสอบจริง</t>
        </is>
      </c>
      <c r="R98" s="185" t="inlineStr">
        <is>
          <t>2554</t>
        </is>
      </c>
      <c r="S98" s="185" t="n"/>
    </row>
    <row r="99" ht="24" customHeight="1" s="49">
      <c r="A99" s="187" t="n">
        <v>97</v>
      </c>
      <c r="B99" s="186" t="n"/>
      <c r="C99" s="186" t="inlineStr">
        <is>
          <t>ผู้ป่วยมีตุ่มน้ำใสเกิดขึ้นเรียงตัวตามแนวเส้นประสาท (Dermatome) ร่วมกับมีอาการปวดแสบปวดร้อน ผู้ป่วยเป็นโรคใด</t>
        </is>
      </c>
      <c r="D99" s="186" t="n"/>
      <c r="E99" s="186" t="inlineStr">
        <is>
          <t>Herpes zoster (งูสวัด)</t>
        </is>
      </c>
      <c r="F99" s="186" t="inlineStr">
        <is>
          <t>Herpes simplex (เริม)</t>
        </is>
      </c>
      <c r="G99" s="186" t="inlineStr">
        <is>
          <t>Varicella (อีสุกอีใส)</t>
        </is>
      </c>
      <c r="H99" s="186" t="inlineStr">
        <is>
          <t>Impetigo (แผลพุพอง)</t>
        </is>
      </c>
      <c r="I99" s="188" t="inlineStr">
        <is>
          <t>Contact dermatitis</t>
        </is>
      </c>
      <c r="J99" s="185" t="n">
        <v>1</v>
      </c>
      <c r="K99" s="186" t="inlineStr">
        <is>
          <t>✅ คำตอบที่ถูกต้อง: ข้อ ก. Herpes zoster
🎯 ทำไมข้อนี้ถึงถูก:
Herpes zoster การเลือก Herpes zoster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(Herpes simplex): Herpes simplex มักก่อให้เกิดตุ่มน้ำใสรวมกันเป็นกระจุกเดี่ยวบนฐานแดงบริเวณรอยต่อเยื่อเมื่อก เช่น ริมฝีปากหรืออวัยวะเพศ ไม่ได้เรียงตัวยาวตามแนวเส้นประสาทเดี่ยว (dermatome)
• ข้อ ค. (Herpes labialis): Herpes labialis เป็นการติดเชื้อเริมชนิด HSV-1 บริเวณริมฝีปาก มักกำเริบซ้ำตำแหน่งเดิมเมื่อภูมิคุ้มกันตก ไม่มีการกระจายตัวตามแนวแขนงประสาทตามลำตัว
• ข้อ ง. (Herpes genitalis Herpes simplex(โรคเริม) เกิดจาก herpes simplex virus (HSV) ซึ่งมี 2 สายพันธุ์ คือ HSV-1ที่มักก่อโรคบริเวณใบหน้า เช่น ปาก (herpes labialis หรือ fever blister), จมูก, แก้ม โดยผู้ป่วยจะมีอาการไข้ เจ็บปาก เจ็บคอ ต่อมนํ้าเหลืองโต และอาจมีอาการเหงือกอักเสบร่วมด้วย HSV-2มักก่อโรคบริเวณอวัยวะเพศ (herpes genital) ซึ่งมักติดต่อทางเพศสัมพันธ์ โดยตุ่มใสที่เกิดขึ้นจะแตกเป็นแผลเล็กๆคล้ายแผลถลอกและมีอาการเจ็บ Herpes zoster :(งูสวัด) เกิดจากเชื้อ DNA virus ชนิด Herpes virus varicella เป็นเชื้อชนิดเดียวกับที่ก่อโรคอีสุกอีใส (chickenpox หรือ varicella) โดยมากจะมีอาการนำก่อนเกิดผื่นประมาณ 2-3 วัน คือ เจ็บแปลบบริเวณเส้นประสาท อาจคันและแสบร้อนเป็นพักๆ หรือตลอดเวลา ในช่วงนี้ผู้ป่วยอาจมีอาการปวดเมื่อย ปวดกล้ามเนื้อ ปวดหัวและเป็นไข้ได้ หลังจากนั้นจะมีผื่นที่มีลักษณะเป็นตุ่มนํ้าหลายตุ่มบนฐานสีแดง เรียงตามแนวผิวหนังที่เลี้ยงโดยเส้นประสาทสันหลังเส้นเดียวกัน ตุ่มนํ้าจะแตกออกแล้วค่อยๆตกสะเก็ด อ้างอิง: หนังสือการเลือกใช้เภสัชภัณฑ์ เล่ม 1 เภสัช มช. : หนังสือ Comprehensive Pharmacy Review 5th edition โดย กิติยศ ยศสมบัติ): Herpes genitalis เกิดจากการติดเชื้อ HSV-2 บริเวณอวัยวะเพศและทวารหนัก ติดต่อทางเพศสัมพันธ์ ไม่ได้มีพยาธิสภาพเป็นผื่นแถบยาวข้างลำตัวตามแนวรากประสาทไขสันหลัง
• ข้อ จ. (Cetirizine 10 mg OD): Cetirizine เป็นยาต้านฮิสตามีนกลุ่ม Second-generation antihistamine เป็นชื่อเภสัชภัณฑ์รักษาภูมิแพ้ ไม่ใช่ชื่อการวินิจฉัยโรคทางผิวหนัง</t>
        </is>
      </c>
      <c r="L99" s="186" t="n"/>
      <c r="M99" s="186" t="inlineStr">
        <is>
          <t>3. Dermatologic</t>
        </is>
      </c>
      <c r="N99" s="186" t="inlineStr">
        <is>
          <t>3.5 Herpes &amp; Zoster</t>
        </is>
      </c>
      <c r="O99" s="185" t="inlineStr">
        <is>
          <t>Clinic</t>
        </is>
      </c>
      <c r="P99" s="186" t="inlineStr">
        <is>
          <t>ข้อ 1 (PLE_CC1_2554 SET2.md)</t>
        </is>
      </c>
      <c r="Q99" s="185" t="inlineStr">
        <is>
          <t>ข้อสอบจริง</t>
        </is>
      </c>
      <c r="R99" s="185" t="inlineStr">
        <is>
          <t>2554</t>
        </is>
      </c>
      <c r="S99" s="185" t="n"/>
    </row>
    <row r="100" ht="24" customHeight="1" s="49">
      <c r="A100" s="187" t="n">
        <v>98</v>
      </c>
      <c r="B100" s="186" t="n"/>
      <c r="C100" s="186" t="inlineStr">
        <is>
          <t>โรคงูสวัด (Herpes zoster) เกิดจากการกำเริบของเชื้อไวรัสชนิดใด</t>
        </is>
      </c>
      <c r="D100" s="186" t="n"/>
      <c r="E100" s="186" t="inlineStr">
        <is>
          <t>Human Papillomavirus (HPV)</t>
        </is>
      </c>
      <c r="F100" s="186" t="inlineStr">
        <is>
          <t>Malassezia furfur</t>
        </is>
      </c>
      <c r="G100" s="186" t="inlineStr">
        <is>
          <t>Varicella zoster virus (VZV)</t>
        </is>
      </c>
      <c r="H100" s="186" t="inlineStr">
        <is>
          <t>Candida albicans</t>
        </is>
      </c>
      <c r="I100" s="188" t="inlineStr">
        <is>
          <t>Herpes simplex virus type 2 (HSV-2)</t>
        </is>
      </c>
      <c r="J100" s="185" t="n">
        <v>3</v>
      </c>
      <c r="K100" s="186" t="inlineStr">
        <is>
          <t>✅ คำตอบที่ถูกต้อง: ข้อ ค. Varicella zoster virus (VZV)
🎯 ทำไมข้อนี้ถึงถูก:
โรคงูสวัด (Herpes zoster) เกิดจากการกำเริบซ้ำ (Reactivation) ของเชื้อ Varicella zoster virus (VZV หรือ Human herpesvirus 3: HHV-3) ซึ่งเป็นเชื้อไวรัสชนิดเดียวกับที่ทำให้เกิดโรคอีสุกอีใส (Chickenpox) โดยหลังจากหายจากอีสุกอีใส เชื้อจะเข้าไปแฝงตัวอย่างสงบในปมประสาทรับความรู้สึก (Dorsal root ganglia หรือ Cranial nerve ganglia) และกำเริบขึ้นมาเมื่อภูมิคุ้มกันร่างกายลดลง
🔍 ข้ออื่นผิดเพราะอะไร:
• ข้อ ก. HPV: ไวรัสสาเหตุของโรคหูดและมะเร็งปากมดลูก
• ข้อ ข. Malassezia furfur: เชื้อรายีสต์สาเหตุของโรคเกลื้อน
• ข้อ ง. Candida albicans: เชื้อรายีสต์สาเหตุของเชื้อราในช่องคลอดและแคนดิดาที่ผิวหนัง
• ข้อ จ. HSV-2: ไวรัสสาเหตุหลักของโรคเริมที่อวัยวะเพศ (Genital herpes)</t>
        </is>
      </c>
      <c r="L100" s="186" t="n"/>
      <c r="M100" s="186" t="inlineStr">
        <is>
          <t>3. Dermatologic</t>
        </is>
      </c>
      <c r="N100" s="186" t="inlineStr">
        <is>
          <t>3.5 Herpes &amp; Zoster</t>
        </is>
      </c>
      <c r="O100" s="185" t="inlineStr">
        <is>
          <t>Clinic</t>
        </is>
      </c>
      <c r="P100" s="186" t="inlineStr">
        <is>
          <t>ข้อ 2 (PLE_CC1_2554 SET2.md)</t>
        </is>
      </c>
      <c r="Q100" s="185" t="inlineStr">
        <is>
          <t>ข้อสอบจริง</t>
        </is>
      </c>
      <c r="R100" s="185" t="inlineStr">
        <is>
          <t>2554</t>
        </is>
      </c>
      <c r="S100" s="185" t="n"/>
    </row>
    <row r="101" ht="24" customHeight="1" s="49">
      <c r="A101" s="187" t="n">
        <v>99</v>
      </c>
      <c r="B101" s="186" t="n"/>
      <c r="C101" s="186" t="inlineStr">
        <is>
          <t>การรักษาโรคงูสวัดด้วยยาต้านไวรัสชนิดรับประทาน ข้อใดกล่าวถูกต้องที่สุด</t>
        </is>
      </c>
      <c r="D101" s="186" t="n"/>
      <c r="E101" s="186" t="inlineStr">
        <is>
          <t>หากรอยโรคเป็นไม่มาก ทาเฉพาะยาต้านไวรัสชนิดครีมอย่างเดียวก็เพียงพอ</t>
        </is>
      </c>
      <c r="F101" s="186" t="inlineStr">
        <is>
          <t>ควรเริ่มรับประทานยาต้านไวรัสภายใน 72 ชั่วโมงหลังเริ่มมีผื่นตุ่มน้ำใสเกิดขึ้น</t>
        </is>
      </c>
      <c r="G101" s="186" t="inlineStr">
        <is>
          <t>ควรนำสมุนไพรสดหรือกระเทียมมาพอกบริเวณแผลเพื่อฆ่าเชื้อไวรัส</t>
        </is>
      </c>
      <c r="H101" s="186" t="inlineStr">
        <is>
          <t>ให้เริ่มรับประทานยาต้านไวรัสเฉพาะเมื่อตุ่มน้ำแตกแห้งเป็นสะเก็ดแล้ว</t>
        </is>
      </c>
      <c r="I101" s="188" t="inlineStr">
        <is>
          <t>ให้ยาปฏิชีวนะ Cloxacillin เป็นยาหลักตัวแรกในการกำจัดเชื้อไวรัสเสมอ</t>
        </is>
      </c>
      <c r="J101" s="185" t="n">
        <v>2</v>
      </c>
      <c r="K101" s="186" t="inlineStr">
        <is>
          <t>✅ คำตอบที่ถูกต้อง: ข้อ ข. ควรเริ่มรับประทานยาต้านไวรัสภายใน 72 ชั่วโมงหลังเริ่มมีผื่นตุ่มน้ำใสเกิดขึ้น
🎯 ทำไมข้อนี้ถึงถูก:
ยาต้านไวรัสชนิดรับประทาน (เช่น Acyclovir 800 mg วันละ 5 ครั้ง, Valacyclovir 1,000 mg วันละ 3 ครั้ง นาน 7 วัน) จะให้ประสิทธิภาพสูงสุดในการยับยั้งการแบ่งตัวของไวรัส ลดระยะเวลาการเกิดตุ่มน้ำ เร่งการสมานแผล และลดความเสี่ยงต่อการเกิดอาการปวดปลายประสาทเรื้อรัง (Post-herpetic neuralgia: PHN) เมื่อเริ่มต้นยาภายใน 72 ชั่วโมง (Golden period) หลังมีผื่นตุ่มน้ำใสเกิดขึ้น
🔍 ข้ออื่นผิดเพราะอะไร:
• ข้อ ก. ทายาครีมต้านไวรัสอย่างเดียว: ยาทาภายนอก Acyclovir cream ไม่มีประสิทธิผลในการรักษาโรคงูสวัด และไม่ช่วยป้องกัน PHN ต้องใช้ยารับประทานเสมอ
• ข้อ ค. พอกสมุนไพรสด: เสี่ยงต่อการติดเชื้อแบคทีเรียแทรกซ้อนอย่างรุนแรง
• ข้อ ง. เริ่มยาเมื่อตุ่มน้ำแห้งแล้ว: ช้าเกินไป ไวรัสหยุดแบ่งตัวแล้ว ยาต้านไวรัสจะไม่ให้ประโยชน์ชัดเจน
• ข้อ จ. Cloxacillin: เป็นยาฆ่าเชื้อแบคทีเรีย ไม่มีฤทธิ์ต่อเชื้อไวรัส VZV</t>
        </is>
      </c>
      <c r="L101" s="186" t="n"/>
      <c r="M101" s="186" t="inlineStr">
        <is>
          <t>3. Dermatologic</t>
        </is>
      </c>
      <c r="N101" s="186" t="inlineStr">
        <is>
          <t>3.5 Herpes &amp; Zoster</t>
        </is>
      </c>
      <c r="O101" s="185" t="inlineStr">
        <is>
          <t>Clinic</t>
        </is>
      </c>
      <c r="P101" s="186" t="inlineStr">
        <is>
          <t>ข้อ 4 (PLE_CC1_2554 SET2.md)</t>
        </is>
      </c>
      <c r="Q101" s="185" t="inlineStr">
        <is>
          <t>ข้อสอบจริง</t>
        </is>
      </c>
      <c r="R101" s="185" t="inlineStr">
        <is>
          <t>2554</t>
        </is>
      </c>
      <c r="S101" s="185" t="n"/>
    </row>
    <row r="102" ht="24" customHeight="1" s="49">
      <c r="A102" s="187" t="n">
        <v>100</v>
      </c>
      <c r="B102" s="186" t="n"/>
      <c r="C102" s="186" t="inlineStr">
        <is>
          <t>ข้อใดไม่ถูกต้องเกี่ยวกับเชื้อ Varicella zoster virus (VZV) และโรคงูสวัด</t>
        </is>
      </c>
      <c r="D102" s="186" t="n"/>
      <c r="E102" s="186" t="inlineStr">
        <is>
          <t>โรคงูสวัดเมื่อเป็นแล้วร่างกายจะมีภูมิคุ้มกันถาวรและไม่สามารถกลับเป็นซ้ำได้อีกตลอดชีวิต</t>
        </is>
      </c>
      <c r="F102" s="186" t="inlineStr">
        <is>
          <t>การติดเชื้อ VZV ครั้งแรกในชีวิตจะแสดงอาการเป็นโรคอีสุกอีใส (Chickenpox)</t>
        </is>
      </c>
      <c r="G102" s="186" t="inlineStr">
        <is>
          <t>หลังหายจากโรคอีสุกอีใส เชื้อจะแฝงตัวอยู่ที่ปมประสาทรับความรู้สึก (Dorsal root ganglia)</t>
        </is>
      </c>
      <c r="H102" s="186" t="inlineStr">
        <is>
          <t>เชื้อในตุ่มน้ำใสของงูสวัดสามารถแพร่ไปยังผู้ที่ไม่เคยเป็นอีสุกอีใสมาก่อนทำให้เกิดโรคอีสุกอีใสได้</t>
        </is>
      </c>
      <c r="I102" s="188" t="inlineStr">
        <is>
          <t>ผู้สูงอายุหรือผู้มีภาวะภูมิคุ้มกันบกพร่องมีความเสี่ยงสูงขึ้นต่อการเกิดโรคงูสวัด</t>
        </is>
      </c>
      <c r="J102" s="185" t="n">
        <v>1</v>
      </c>
      <c r="K102" s="186" t="inlineStr">
        <is>
          <t>✅ คำตอบที่ถูกต้อง: ข้อ ก. โรคงูสวัดเมื่อเป็นแล้วร่างกายจะมีภูมิคุ้มกันถาวรและไม่สามารถกลับเป็นซ้ำได้อีกตลอดชีวิต
🎯 ทำไมข้อนี้ถึงถูก:
โรคงูสวัด สามารถกลับเป็นซ้ำ (Recurrent herpes zoster) ได้ในผู้ป่วย โดยเฉพาะในผู้สูงอายุ ผู้มีภาวะภูมิคุ้มกันบกพร่อง หรือช่วงที่ร่างกายอ่อนแอพักผ่อนน้อย ร่างกายไม่ได้สร้างภูมิคุ้มกันถาวรที่ป้องกันการกำเริบซ้ำได้ 100%
🔍 ข้ออื่นผิดเพราะอะไร:
• ข้อ ข. ติดเชื้อครั้งแรกเป็นอีสุกอีใส: ถูกต้อง การติดเชื้อแบบปฐมภูมิ (Primary infection) คือ Chickenpox
• ข้อ ค. แฝงตัวที่ Dorsal root ganglia: ถูกต้อง เชื้อจะหลบซ่อนตัวในสภาพ Latent state ที่ปมประสาทรับความรู้สึก
• ข้อ ง. แพร่เชื้อให้คนที่ไม่เคยเป็นเกิดอีสุกอีใส: ถูกต้อง หากผู้ที่ไม่เคยเป็นอีสุกอีใสและไม่เคยฉีดวัคซีนสัมผัสตุ่มน้ำงูสวัด จะติดเชื้อกลายเป็นอีสุกอีใส
• ข้อ จ. ผู้สูงอายุเสี่ยงสูง: ถูกต้อง เนื่องจากภูมิคุ้มกันแบบ Cell-mediated immunity ต่อ VZV เสื่อมถอยลงตามอายุ (Immunosenescence)</t>
        </is>
      </c>
      <c r="L102" s="186" t="n"/>
      <c r="M102" s="186" t="inlineStr">
        <is>
          <t>3. Dermatologic</t>
        </is>
      </c>
      <c r="N102" s="186" t="inlineStr">
        <is>
          <t>3.5 Herpes &amp; Zoster</t>
        </is>
      </c>
      <c r="O102" s="185" t="inlineStr">
        <is>
          <t>Clinic</t>
        </is>
      </c>
      <c r="P102" s="186" t="inlineStr">
        <is>
          <t>ข้อ 5 (PLE_CC1_2554 SET2.md)</t>
        </is>
      </c>
      <c r="Q102" s="185" t="inlineStr">
        <is>
          <t>ข้อสอบจริง</t>
        </is>
      </c>
      <c r="R102" s="185" t="inlineStr">
        <is>
          <t>2554</t>
        </is>
      </c>
      <c r="S102" s="185" t="n"/>
    </row>
    <row r="103" ht="24" customHeight="1" s="49">
      <c r="A103" s="187" t="n">
        <v>101</v>
      </c>
      <c r="B103" s="186" t="n"/>
      <c r="C103" s="186" t="inlineStr">
        <is>
          <t>กรณีใดจัดเป็น ยาผิดมาตรฐาน ตามพระราชบัญญัติยา พ.ศ. 2510</t>
        </is>
      </c>
      <c r="D103" s="186" t="n"/>
      <c r="E103" s="186" t="inlineStr">
        <is>
          <t>ยาที่มีการแสดงวันหมดอายุบนฉลากไม่ชัดเจน</t>
        </is>
      </c>
      <c r="F103" s="186" t="inlineStr">
        <is>
          <t>ยาที่ตรวจวิเคราะห์ปริมาณตัวยาสำคัญได้ 87% ของเกณฑ์ที่กำหนดในทะเบียนตำรับยา</t>
        </is>
      </c>
      <c r="G103" s="186" t="inlineStr">
        <is>
          <t>ยาที่มีการนำชื่อทางการค้าของยาอื่นมาสวมแทน</t>
        </is>
      </c>
      <c r="H103" s="186" t="inlineStr">
        <is>
          <t>ยาที่มีส่วนผสมของสารต้องห้ามที่เป็นอันตรายร้ายแรง</t>
        </is>
      </c>
      <c r="I103" s="188" t="inlineStr">
        <is>
          <t>ยาที่ผลิตจากโรงงานที่ยังไม่ผ่านการรับรองมาตรฐาน GMP</t>
        </is>
      </c>
      <c r="J103" s="185" t="n">
        <v>2</v>
      </c>
      <c r="K103" s="186" t="inlineStr">
        <is>
          <t>✅ คำตอบที่ถูกต้อง: ข้อ ข. ยาที่ตรวจวิเคราะห์ปริมาณตัวยาสำคัญได้ 87% ของเกณฑ์ที่กำหนดในทะเบียนตำรับยา
🎯 ทำไมข้อนี้ถึงถูก:
ตามพระราชบัญญัติยา พ.ศ. 2510 มาตรา 75 (1) ยาผิดมาตรฐาน (Substandard drugs) หมายถึง ยาที่ผลิตขึ้นไม่ถูกต้องตามมาตรฐานที่กำหนดในตำรับยา หรือมีปริมาณสารออกฤทธิ์ขาดหรือเกินกว่าเกณฑ์ที่กำหนดไว้ในทะเบียนตำรับยา (โดยทั่วไปเกณฑ์มาตรฐานคือ 90-110% หรือตามข้อกำหนดเฉพาะ) ดังนั้นการที่ตรวจพบตัวยาสำคัญเพียง 87% จึงจัดเป็นยาผิดมาตรฐานอย่างชัดเจน
🔍 ข้ออื่นผิดเพราะอะไร:
• ข้อ ก. ฉลากไม่ชัดเจน: เป็นความผิดเกี่ยวกับการแสดงฉลากและเอกสารกำกับยา
• ข้อ ค. นำชื่อการค้าอื่นมาสวมแทน: จัดเป็น ยาปลอม (Counterfeit drug) ตามมาตรา 72 (1)
• ข้อ ง. ผสมสารต้องห้ามที่เป็นอันตราย: จัดเป็น ยาไม่ปลอดภัย หรือยาที่รัฐมนตรีประกาศห้ามผลิต/นำเข้า
• ข้อ จ. โรงงานไม่ผ่าน GMP: เป็นความผิดด้านมาตรฐานสถานที่ผลิตยา</t>
        </is>
      </c>
      <c r="L103" s="186" t="n"/>
      <c r="M103" s="186" t="inlineStr">
        <is>
          <t>1. Law &amp; Regulations</t>
        </is>
      </c>
      <c r="N103" s="186" t="inlineStr">
        <is>
          <t>1.1 พ.ร.บ. ยา พ.ศ. 2510</t>
        </is>
      </c>
      <c r="O103" s="185" t="inlineStr">
        <is>
          <t>SAP</t>
        </is>
      </c>
      <c r="P103" s="186" t="inlineStr">
        <is>
          <t>ข้อ 7 (PLE_CC1_2554 SET2.md)</t>
        </is>
      </c>
      <c r="Q103" s="185" t="inlineStr">
        <is>
          <t>ข้อสอบจริง</t>
        </is>
      </c>
      <c r="R103" s="185" t="inlineStr">
        <is>
          <t>2554</t>
        </is>
      </c>
      <c r="S103" s="185" t="n"/>
    </row>
    <row r="104" ht="24" customHeight="1" s="49">
      <c r="A104" s="187" t="n">
        <v>102</v>
      </c>
      <c r="B104" s="186" t="n"/>
      <c r="C104" s="186" t="inlineStr">
        <is>
          <t>ผู้ป่วยแผลไฟไหม้ระยะต่อมามีตุ่มน้ำแตกและแผลเปิดออก สารละลายใดเหมาะสมที่สุดในการล้างทำความสะอาดแผล</t>
        </is>
      </c>
      <c r="D104" s="186" t="n"/>
      <c r="E104" s="186" t="inlineStr">
        <is>
          <t>Normal Saline Solution (0.9% NSS)</t>
        </is>
      </c>
      <c r="F104" s="186" t="inlineStr">
        <is>
          <t>Alcohol 70%</t>
        </is>
      </c>
      <c r="G104" s="186" t="inlineStr">
        <is>
          <t>Alcohol 95%</t>
        </is>
      </c>
      <c r="H104" s="186" t="inlineStr">
        <is>
          <t>น้ำยาบ้วนปากผสมสารฆ่าเชื้อ</t>
        </is>
      </c>
      <c r="I104" s="188" t="inlineStr">
        <is>
          <t>น้ำสบู่เข้มข้น</t>
        </is>
      </c>
      <c r="J104" s="185" t="n">
        <v>1</v>
      </c>
      <c r="K104" s="186" t="inlineStr">
        <is>
          <t>✅ คำตอบที่ถูกต้อง: ข้อ ก. povidone-iodine
🎯 ทำไมข้อนี้ถึงถูก:
povidone-iodine การเลือก povidone-iodine เป็นคำตอบที่ถูกต้องตามแนวทางการรักษามาตรฐาน เนื่องจาก เป็น Polyvinylpyrrolidone (PVP) ใช้เป็น Binder สำหรับ wet granulation ละลายได้ทั้งในน้ำและแอลกอฮอล์
🔍 ข้ออื่นผิดเพราะอะไร:
• ข้อ ข. (alcohol 70%): Alcohol 70% มีฤทธิ์ทำให้โปรตีนแข็งตัว (protein coagulation) และก่อให้เกิดความเจ็บปวดแสบร้อนอย่างรุนแรงและทำลายเซลล์เนื้อเยื่อสร้างใหม่ จึงใช้เฉพาะเช็ดทำความสะอาดผิวหนังปกติรอบแผลเท่านั้น
• ข้อ ค. (alcohol 90%): Alcohol 90% ระเหยเร็วเกินไปและทำให้เซลล์เนื้อเยื่อขาดน้ำอย่างรุนแรง นิยมใช้สำหรับแช่ฆ่าเชื้อเครื่องมือแพทย์ ไม่ควรสัมผัสกับบาดแผลเปิดโดยตรง
• ข้อ ง. (นํ้ากลั่น จ . นํ้ายาล้าง contact lens โจทย์ถามการล้างแผลที่จะถูกที่สุดก็คือ NSS เนื่องจากไม่ระคายเคืองต่อเนื้อเยื่อ เพื่อชะล้างสิ่งสกปรกออกจากแผล ( Nursing Care in Burn Wound ) แต่ถ้าโจทย์ถามใส่แผลก็ตอบ povidone- iodine ( HealthToday โดย ภญ.เพ็ญนภา ม่วงศรี ) , ส่วน alcohol 70% ทาผิวหนังก่อนฉีดยา/เจาะเลือดไม่ควรโดนผิวหนังโดยตรง และ 95% แช่เครื่องมือ): น้ำกลั่นหรือน้ำยาล้างคอนแทกต์เลนส์เป็นสารละลายไฮโปทอนิก (Hypotonic) เมื่อสัมผัสเซลล์บาดแผลจะทำให้น้ำออสโมซิสเข้าสู่เซลล์จนเซลล์บวมแตกและทำให้ผู้ป่วยรู้สึกปวดแสบ
• ข้อ จ. (Isotretinoin 10 mg OD): Isotretinoin 10 mg OD เป็นยารับประทานกลุ่ม retinoid สำหรับรักษาสิวรุนแรง มีผลข้างเคียงทำให้ผิวหนังบางและชะลอการสมานแผล ไม่มีบทบาทในการล้างทำความสะอาดแผลเปิด</t>
        </is>
      </c>
      <c r="L104" s="186" t="n"/>
      <c r="M104" s="186" t="inlineStr">
        <is>
          <t>3. Dermatologic</t>
        </is>
      </c>
      <c r="N104" s="186" t="inlineStr">
        <is>
          <t>3.6 Wound</t>
        </is>
      </c>
      <c r="O104" s="185" t="inlineStr">
        <is>
          <t>Clinic</t>
        </is>
      </c>
      <c r="P104" s="186" t="inlineStr">
        <is>
          <t>ข้อ 22 (PLE_CC1_2554 SET2.md)</t>
        </is>
      </c>
      <c r="Q104" s="185" t="inlineStr">
        <is>
          <t>ข้อสอบจริง</t>
        </is>
      </c>
      <c r="R104" s="185" t="inlineStr">
        <is>
          <t>2554</t>
        </is>
      </c>
      <c r="S104" s="185" t="n"/>
    </row>
    <row r="105" ht="24" customHeight="1" s="49">
      <c r="A105" s="187" t="n">
        <v>103</v>
      </c>
      <c r="B105" s="186" t="n"/>
      <c r="C105" s="186" t="inlineStr">
        <is>
          <t>เอกสารประกอบการเรียน เรื่อง Thyriod disorder ของอาจารย์วรนุช แสงเจริญ</t>
        </is>
      </c>
      <c r="D105" s="186" t="n"/>
      <c r="E105" s="186" t="inlineStr">
        <is>
          <t>Cetirizine 10 mg OD</t>
        </is>
      </c>
      <c r="F105" s="186" t="inlineStr">
        <is>
          <t>Isotretinoin 10 mg OD</t>
        </is>
      </c>
      <c r="G105" s="186" t="inlineStr">
        <is>
          <t>Terbinafine 1% cream</t>
        </is>
      </c>
      <c r="H105" s="186" t="inlineStr">
        <is>
          <t>Adapalene 0.1% gel</t>
        </is>
      </c>
      <c r="I105" s="188" t="inlineStr">
        <is>
          <t>Mupirocin 2% ointment</t>
        </is>
      </c>
      <c r="J105" s="185" t="n">
        <v>1</v>
      </c>
      <c r="K105" s="186" t="inlineStr">
        <is>
          <t>✅ คำตอบที่ถูกต้อง: ข้อ ก. Cetirizine 10 mg OD
🎯 ทำไมข้อนี้ถึงถูก:
การเลือก Cetirizine 10 mg OD เป็นคำตอบที่ถูกต้องตามแนวทางการรักษามาตรฐาน เนื่องจาก เป็น 2nd generation H1-antihistamine บรรเทาอาการ allergic rhinitis และ urticaria มี sedating effect ต่ำกว่า 1st gen แต่ยังอาจทำให้ง่วงซึมได้มากกว่า fexofenadine
🔍 ข้ออื่นผิดเพราะอะไร:
• ข้อ ข. (Isotretinoin 10 mg OD): Isotretinoin 10 mg OD ออกฤทธิ์ลดขนาดและการทำงานของต่อมไขมัน ใช้ในการรักษาสิวรุนแรงดื้อยา มีข้อห้ามใช้เด็ดขาดในสตรีมีครรภ์ และไม่มีข้อบ่งใช้ในภาวะคันจากต่อมไทรอยด์เป็นพิษ
• ข้อ ค. (Terbinafine 1% cream): Terbinafine 1% cream ออกฤทธิ์ยับยั้ง squalene epoxidase ในการสังเคราะห์ ergosterol ของเชื้อรา ใช้รักษาการติดเชื้อราที่ผิวหนังชั้นตื้น ไม่ได้ช่วยลดอาการคันจากความผิดปกติของไทรอยด์
• ข้อ ง. (Adapalene 0.1% gel): Adapalene 0.1% gel เป็นอนุพันธ์กรดวิตามินเอสำหรับรักษาสิวอุดตัน ออกฤทธิ์กระตุ้นการผลัดเซลล์ผิวหนัง ก่อให้เกิดการระคายเคืองและไม่มีข้อบ่งใช้ในโรคไทรอยด์
• ข้อ จ. (Mupirocin 2% ointment): Mupirocin 2% ointment เป็นยาปฏิชีวนะยับยั้งแบคทีเรียแกรมบวก ใช้สำหรับรักษาแผลติดเชื้อแบคทีเรียภายนอก ไม่ได้ช่วยรักษาอาการทางระบบของโรคต่อมไทรอยด์</t>
        </is>
      </c>
      <c r="L105" s="186" t="n"/>
      <c r="M105" s="186" t="inlineStr">
        <is>
          <t>3. Dermatologic</t>
        </is>
      </c>
      <c r="N105" s="186" t="inlineStr">
        <is>
          <t>3.2 Superficial fungal</t>
        </is>
      </c>
      <c r="O105" s="185" t="inlineStr">
        <is>
          <t>Clinic</t>
        </is>
      </c>
      <c r="P105" s="186" t="inlineStr">
        <is>
          <t>ข้อ 1 (PLE_CC1_2554 SET2.md)</t>
        </is>
      </c>
      <c r="Q105" s="185" t="inlineStr">
        <is>
          <t>ข้อสอบจริง</t>
        </is>
      </c>
      <c r="R105" s="185" t="inlineStr">
        <is>
          <t>2554</t>
        </is>
      </c>
      <c r="S105" s="185" t="n"/>
    </row>
    <row r="106" ht="24" customHeight="1" s="49">
      <c r="A106" s="187" t="n">
        <v>104</v>
      </c>
      <c r="B106" s="186" t="n"/>
      <c r="C106" s="186" t="inlineStr">
        <is>
          <t>ข้อใดคือลักษณะทางคลินิกที่เด่นและจำเพาะที่สุดของโรคงูสวัด (Herpes zoster)</t>
        </is>
      </c>
      <c r="D106" s="186" t="n"/>
      <c r="E106" s="186" t="inlineStr">
        <is>
          <t>ตุ่มน้ำใสบนฐานแดง กระจายทั่วบริเวณริมฝีปาก</t>
        </is>
      </c>
      <c r="F106" s="186" t="inlineStr">
        <is>
          <t>ตุ่มน้ำใสบนฐานแดง บริเวณอวัยวะเพศ</t>
        </is>
      </c>
      <c r="G106" s="186" t="inlineStr">
        <is>
          <t>ผื่นลมพิษนูนแดงคัน กระจายทั่วลำตัว</t>
        </is>
      </c>
      <c r="H106" s="186" t="inlineStr">
        <is>
          <t>ปื้นแดงหนามีสะเก็ดสีขาวเงิน ขูดแล้วมีจุดเลือดออก</t>
        </is>
      </c>
      <c r="I106" s="188" t="inlineStr">
        <is>
          <t>ตุ่มน้ำใสรวมกลุ่มเรียงตัวเป็นแนวยาวตามแนวเส้นประสาทข้างใดข้างหนึ่ง (Dermatomal pattern)</t>
        </is>
      </c>
      <c r="J106" s="185" t="n">
        <v>5</v>
      </c>
      <c r="K106" s="186" t="inlineStr">
        <is>
          <t>✅ คำตอบที่ถูกต้อง: ข้อ จ. ตุ่มนํ้าใส เรียงยาวตามแนวเส้นประสาท 3แรกจะมีอาการนำคือเจ็บแปลบบริเวณเส้นประสาทอาจคันและแสบเป็นพักๆหรือตลอดเวลาต่อมาจะมีกลุ่มขอ งตุ่มนํ้าใสเกิดขึ้น อยู่บนพื้นผิวหนังที่มีสีแดง และกลุ่มของตุ่มนํ้าใสนี้จะวางเรียงตัวกันเป็นเส้นตามแนวของเส้นประสาทที่ผิวหนัง (ตามแนว dermatome) เพราะฉะนั้น จะเห็นเป็นทางขวางตามลำตัวด้านหน้า ด้านหลัง รอบเอว ตามแนวเส้นประสาทตามยาวที่แขนและขา หรือตามแนวเส้นประสาทที่บริเวณใบหน้า นัยน์ตา หู ศีรษะ เป็นต้น Reference : การเลือกใช้เภสัชภัณฑ์ หนังสือ เภสัชมช. , Pharmacotherapy หนังสือติวสภา Rx30
🎯 ทำไมข้อนี้ถึงถูก:
ตุ่มนํ้าใส เรียงยาวตามแนวเส้นประสาท 3แรกจะมีอาการนำคือเจ็บแปลบบริเวณเส้นประสาทอาจคันและแสบเป็นพักๆหรือตลอดเวลาต่อมาจะมีกลุ่มขอ งตุ่มนํ้าใสเกิดขึ้น อยู่บนพื้นผิวหนังที่มีสีแดง และกลุ่มของตุ่มนํ้าใสนี้จะวางเรียงตัวกันเป็นเส้นตามแนวของเส้นประสาทที่ผิวหนัง (ตามแนว dermatome) เพราะฉะนั้น จะเห็นเป็นทางขวางตามลำตัวด้านหน้า ด้านหลัง รอบเอว ตามแนวเส้นประสาทตามยาวที่แขนและขา หรือตามแนวเส้นประสาทที่บริเวณใบหน้า นัยน์ตา หู ศีรษะ เป็นต้น Reference : การเลือกใช้เภสัชภัณฑ์ หนังสือ เภสัชมช. , Pharmacotherapy หนังสือติวสภา Rx30 การเลือก ตุ่มนํ้าใส เรียงยาวตามแนวเส้นประสาท 3แรกจะมีอาการนำคือเจ็บแปลบบริเวณเส้นประสาทอาจคันและแสบเป็นพักๆหรือตลอดเวลาต่อมาจะมีกลุ่มขอ งตุ่มนํ้าใสเกิดขึ้น อยู่บนพื้นผิวหนังที่มีสีแดง และกลุ่มของตุ่มนํ้าใสนี้จะวางเรียงตัวกันเป็นเส้นตามแนวของเส้นประสาทที่ผิวหนัง (ตามแนว dermatome) เพราะฉะนั้น จะเห็นเป็นทางขวางตามลำตัวด้านหน้า ด้านหลัง รอบเอว ตามแนวเส้นประสาทตามยาวที่แขนและขา หรือตามแนวเส้นประสาทที่บริเวณใบหน้า นัยน์ตา หู ศีรษะ เป็นต้น Reference : การเลือกใช้เภสัชภัณฑ์ หนังสือ เภสัชมช. , Pharmacotherapy หนังสือติวสภา Rx30 เป็นคำตอบที่ถูกต้องและสอดคล้องกับ evidence-based guidelines ของภาวะ Herpes &amp; Zoster โดยมี clinical efficacy สูงสุดในการรักษาและมี safety profile ที่เหมาะสม
🔍 ข้ออื่นผิดเพราะอะไร:
• ข้อ ก. (ตุ่มนํ้าใสบนฐานแดง มักพบบริเวณปาก): ตุ่มน้ำใสรวมกลุ่มบนฐานแดงบริเวณริมฝีปากเป็นลักษณะทางคลินิกจำเพาะของ Herpes labialis ที่เกิดจากเชื้อ Herpes simplex virus type 1 (HSV-1)
• ข้อ ข. (ตุ่มนํ้าใสบนฐานแดง มักพบบริเวณอวัยวะเพศ): ตุ่มน้ำใสที่แตกเป็นแผลตื้นบริเวณอวัยวะเพศเป็นอาการเด่นของ Genital herpes ซึ่งมีสาเหตุหลักจากการติดเชื้อ Herpes simplex virus type 2 (HSV-2)
• ข้อ ค. (มีอาการคันบริเวณเส้นประสาท): อาการคันตามแนวเส้นประสาทอาจเป็นอาการนำเตือนเบื้องต้นได้แต่ไม่มีความจำเพาะเพียงพอที่จะใช้แยกโรคงูสวัดออกจากภาวะปลายประสาทอักเสบจากสาเหตุอื่น
• ข้อ ง. (อาการปวดตามเส้นประสาท): อาการปวดเสียวแปลบตามแนวเส้นประสาทสามารถพบได้ในหลายพยาธิสภาพ เช่น Radiculopathy หรือ Diabetic neuropathy จึงต้องอาศัยการพบตุ่มน้ำใสเรียงตาม dermatome ร่วมด้วยเพื่อการวินิจฉัยที่แน่นอน</t>
        </is>
      </c>
      <c r="L106" s="186" t="n"/>
      <c r="M106" s="186" t="inlineStr">
        <is>
          <t>3. Dermatologic</t>
        </is>
      </c>
      <c r="N106" s="186" t="inlineStr">
        <is>
          <t>3.5 Herpes &amp; Zoster</t>
        </is>
      </c>
      <c r="O106" s="185" t="inlineStr">
        <is>
          <t>Clinic</t>
        </is>
      </c>
      <c r="P106" s="186" t="inlineStr">
        <is>
          <t>ข้อ 3 (PLE_CC1_2554 SET2.md)</t>
        </is>
      </c>
      <c r="Q106" s="185" t="inlineStr">
        <is>
          <t>ข้อสอบจริง</t>
        </is>
      </c>
      <c r="R106" s="185" t="inlineStr">
        <is>
          <t>2554</t>
        </is>
      </c>
      <c r="S106" s="185" t="n"/>
    </row>
    <row r="107" ht="24" customHeight="1" s="49">
      <c r="A107" s="187" t="n">
        <v>105</v>
      </c>
      <c r="B107" s="186" t="n"/>
      <c r="C107" s="186" t="inlineStr">
        <is>
          <t>คำแนะนำในการใช้ครีมกันแดด (Sunscreen) ร่วมกับยารักษาสิวที่มีฤทธิ์ทำให้ผิวไวต่อแสง ข้อใดถูกต้องที่สุด</t>
        </is>
      </c>
      <c r="D107" s="186" t="n"/>
      <c r="E107" s="186" t="inlineStr">
        <is>
          <t>ทาครีมกันแดดที่มีค่า SPF 30 ขึ้นไปและ PA+++ ก่อนออกแดดอย่างน้อย 15-30 นาที</t>
        </is>
      </c>
      <c r="F107" s="186" t="inlineStr">
        <is>
          <t>ทาเฉพาะวันที่แดดจัดเท่านั้น วันที่ฟ้าครึ้มไม่ต้องทา</t>
        </is>
      </c>
      <c r="G107" s="186" t="inlineStr">
        <is>
          <t>ทาครีมกันแดดทับทันทีโดยไม่ต้องรอให้ยารักษาสิวซึมสู่ผิว</t>
        </is>
      </c>
      <c r="H107" s="186" t="inlineStr">
        <is>
          <t>เลือกใช้ครีมกันแดดชนิดที่มีความมันสูงเพื่อเพิ่มความชุ่มชื้นแก่ผิวที่เป็นสิว</t>
        </is>
      </c>
      <c r="I107" s="188" t="inlineStr">
        <is>
          <t>การทาครีมกันแดดเพียงครั้งเดียวในตอนเช้าสามารถปกป้องผิวได้ตลอดทั้งวันแม้เหงื่อออกมาก</t>
        </is>
      </c>
      <c r="J107" s="185" t="n">
        <v>1</v>
      </c>
      <c r="K107" s="186" t="inlineStr">
        <is>
          <t>✅ คำตอบที่ถูกต้อง: ข้อ ก. Clotrimazole 1% cream
🎯 ทำไมข้อนี้ถึงถูก:
Clotrimazole 1% cream การเลือก Clotrimazole 1% cream เป็นคำตอบที่ถูกต้องและสอดคล้องกับ evidence-based guidelines ของภาวะ Acne โดยมี clinical efficacy สูงสุดในการรักษาและมี safety profile ที่เหมาะสม
🔍 ข้ออื่นผิดเพราะอะไร:
• ข้อ ข. (Hydrocortisone 1% cream): Hydrocortisone 1% cream เป็นสเตียรอยด์ชนิดอ่อน การทาก่อนออกแดดอาจเพิ่มความเสี่ยงต่อการเกิดสิวสเตียรอยด์ (Steroid acne) และทำให้ผิวหนังไวต่อแสงแดดมากขึ้น
• ข้อ ค. (Triamcinolone acetonide 0.1% cream): Triamcinolone acetonide 0.1% cream เป็นคอร์ติโคสเตียรอยด์ความแรงปานกลาง การนำมาทาป้องกันสิวเป็นข้อผิดพลาดรุนแรงเนื่องจากสเตียรอยด์เป็นสาเหตุสำคัญของการเกิดสิวตุ่มหนองเห่อ (Steroid-induced folliculitis)
• ข้อ ง. (Clobetasol propionate 0.05% cream): Clobetasol propionate 0.05% เป็น Very high potency steroid ที่ห้ามทาบนใบหน้าโดยเด็ดขาด เพราะก่อให้เกิดผิวหนังฝ่อบาง รอยแตก หลอดเลือดฝอยขยาย และสิวสเตียรอยด์รุนแรง
• ข้อ จ. (Ketoconazole 2% shampoo): Ketoconazole 2% shampoo มีข้อบ่งใช้ในการรักษาโรคสะเก็ดรังแคและเกลื้อน ไม่ใช่ผลิตภัณฑ์กันแดด และมีสารชำระล้างที่ก่อการระคายเคืองหากทาทิ้งไว้บนผิวหน้าก่อนออกแดด</t>
        </is>
      </c>
      <c r="L107" s="186" t="n"/>
      <c r="M107" s="186" t="inlineStr">
        <is>
          <t>3. Dermatologic</t>
        </is>
      </c>
      <c r="N107" s="186" t="inlineStr">
        <is>
          <t>3.3 Acne</t>
        </is>
      </c>
      <c r="O107" s="185" t="inlineStr">
        <is>
          <t>Clinic</t>
        </is>
      </c>
      <c r="P107" s="186" t="inlineStr">
        <is>
          <t>ข้อ 1 (PLE_CC1_2533.md)</t>
        </is>
      </c>
      <c r="Q107" s="185" t="inlineStr">
        <is>
          <t>ข้อสอบจริง</t>
        </is>
      </c>
      <c r="R107" s="185" t="inlineStr">
        <is>
          <t>2533</t>
        </is>
      </c>
      <c r="S107" s="185" t="n"/>
    </row>
    <row r="108" ht="24" customHeight="1" s="49">
      <c r="A108" s="187" t="n">
        <v>106</v>
      </c>
      <c r="B108" s="186" t="n"/>
      <c r="C108" s="186" t="inlineStr">
        <is>
          <t>คำแนะนำที่ถูกต้องสำหรับผู้ป่วยที่เริ่มใช้ยาทารักษาสิวกลุ่ม Topical Retinoids (เช่น Tretinoin หรือ Adapalene) คือข้อใด</t>
        </is>
      </c>
      <c r="D108" s="186" t="n"/>
      <c r="E108" s="186" t="inlineStr">
        <is>
          <t>ทายาบางๆ ทั่วใบหน้าก่อนนอน และทาครีมกันแดดในตอนเช้าอย่างสม่ำเสมอ</t>
        </is>
      </c>
      <c r="F108" s="186" t="inlineStr">
        <is>
          <t>ทายาหนาๆ เฉพาะบริเวณหัวสิววันละ 3-4 ครั้งเพื่อให้สิวยุบเร็ว</t>
        </is>
      </c>
      <c r="G108" s="186" t="inlineStr">
        <is>
          <t>ทายาทันทีหลังล้างหน้าเสร็จขณะที่ผิวยังเปียกชื้นเพื่อเพิ่มการดูดซึม</t>
        </is>
      </c>
      <c r="H108" s="186" t="inlineStr">
        <is>
          <t>หยุดใช้ยาทันทีหากพบว่ามีสิวเห่อเพิ่มขึ้นเล็กน้อยในช่วง 2 สัปดาห์แรก</t>
        </is>
      </c>
      <c r="I108" s="188" t="inlineStr">
        <is>
          <t>สามารถทาร่วมกับ Benzoyl peroxide ในเวลาเดียวกันโดยไม่ต้องเว้นช่วงเวลา</t>
        </is>
      </c>
      <c r="J108" s="185" t="n">
        <v>1</v>
      </c>
      <c r="K108" s="186" t="inlineStr">
        <is>
          <t>✅ คำตอบที่ถูกต้อง: ข้อ ก. ทายาบางๆ ทั่วใบหน้าก่อนนอน และทาครีมกันแดดในตอนเช้าอย่างสม่ำเสมอ
🎯 ทำไมข้อนี้ถึงถูก:
Topical Retinoids (เช่น Adapalene, Tretinoin) ควรทาบางๆ ทั่วบริเวณที่เป็นสิวในเวลาก่อนนอน เนื่องจากยากลุ่มนี้สลายตัวได้เมื่อโดนแสงแดด (ยกเว้น Adapalene ที่คงตัวต่อแสงมากกว่า) และทำให้ผิวหนังไวต่อแสงแดด (Photosensitivity) จึงจำเป็นต้องทาครีมกันแดด (Sunscreen SPF &gt;= 30) ในตอนเช้า และควรทาหลังล้างหน้าโดยรอให้ผิวแห้งสนิทประมาณ 15-20 นาที เพื่อลดการระคายเคือง
🔍 ข้ออื่นผิดเพราะอะไร:
• ข้อ ข. ทาหนาๆ วันละ 3-4 ครั้ง: เพิ่มการระคายเคือง ลอก แดง แสบ โดยไม่ได้เพิ่มประสิทธิภาพ ทาเพียงวันละ 1 ครั้งก่อนนอนก็เพียงพอ
• ข้อ ค. ทาขณะผิวเปียก: น้ำและความชื้นจะเพิ่มการดูดซึมยาอย่างรวดเร็วจนทำให้เกิดการระคายเคืองผิวรุนแรง
• ข้อ ง. หยุดยาทันทีเมื่อสิวเห่อ: สิวที่เห่อในช่วง 2-4 สัปดาห์แรก (Acne purging) เป็นการเร่งผลัด microcomedones ใต้ผิวหนังที่คาดหมายได้ ควรใช้ยาต่อเนื่องหรือลดความถี่ลง ไม่ควรหยุดยาทันที
• ข้อ จ. ทาพร้อม BP: Tretinoin รุ่นดั้งเดิมจะถูก oxidize และสลายตัวเมื่อสัมผัสกับ Benzoyl peroxide จึงควรทาแยกเวลากัน (เช่น BP ตอนเช้า, Tretinoin ก่อนนอน)</t>
        </is>
      </c>
      <c r="L108" s="186" t="n"/>
      <c r="M108" s="186" t="inlineStr">
        <is>
          <t>3. Dermatologic</t>
        </is>
      </c>
      <c r="N108" s="186" t="inlineStr">
        <is>
          <t>3.3 Acne</t>
        </is>
      </c>
      <c r="O108" s="185" t="inlineStr">
        <is>
          <t>Clinic</t>
        </is>
      </c>
      <c r="P108" s="186" t="inlineStr">
        <is>
          <t>ข้อ 2 (PLE_CC1_2533.md)</t>
        </is>
      </c>
      <c r="Q108" s="185" t="inlineStr">
        <is>
          <t>ข้อสอบจริง</t>
        </is>
      </c>
      <c r="R108" s="185" t="inlineStr">
        <is>
          <t>2533</t>
        </is>
      </c>
      <c r="S108" s="185" t="n"/>
    </row>
    <row r="109" ht="24" customHeight="1" s="49">
      <c r="A109" s="187" t="n">
        <v>107</v>
      </c>
      <c r="B109" s="186" t="inlineStr">
        <is>
          <t>ผู้ป่วยสิวอักเสบเดิมใช้ยาทาเฉพาะที่ ต่อมาตรวจพบตุ่มหนองอักเสบ (Pustules) และตุ่มแดงจำนวนมากทั่วใบหน้า</t>
        </is>
      </c>
      <c r="C109" s="186" t="inlineStr">
        <is>
          <t>แพทย์ควรปรับแผนการรักษาอย่างไร</t>
        </is>
      </c>
      <c r="D109" s="186" t="n"/>
      <c r="E109" s="186" t="inlineStr">
        <is>
          <t>เพิ่ม Oral Doxycycline ร่วมกับ Topical BPO</t>
        </is>
      </c>
      <c r="F109" s="186" t="inlineStr">
        <is>
          <t>เปลี่ยนเป็น Topical Retinoid ชนิดเดียว</t>
        </is>
      </c>
      <c r="G109" s="186" t="inlineStr">
        <is>
          <t>ให้ Oral Isotretinoin ทันที</t>
        </is>
      </c>
      <c r="H109" s="186" t="inlineStr">
        <is>
          <t>หยุดยาทั้งหมดแล้วล้างหน้าด้วยสบู่</t>
        </is>
      </c>
      <c r="I109" s="188" t="inlineStr">
        <is>
          <t>ทา Topical Clindamycin เดี่ยวๆ</t>
        </is>
      </c>
      <c r="J109" s="185" t="n">
        <v>1</v>
      </c>
      <c r="K109" s="186" t="inlineStr">
        <is>
          <t>✅ คำตอบที่ถูกต้อง: ข้อ ก. เพิ่ม Oral Doxycycline ร่วมกับ Topical BPO
🎯 ทำไมข้อนี้ถึงถูก:
ตาม AAD Guidelines สิวอักเสบระดับปานกลางควรให้ยาปฏิชีวนะชนิดรับประทาน (เช่น Doxycycline) ร่วมกับยาทา Benzoyl peroxide (BPO) เพื่อลดการอักเสบและป้องกันเชื้อดื้อยา
🔍 ข้ออื่นผิดเพราะอะไร:
• ข้อ ข. (Topical Retinoid ชนิดเดียว): ไม่เพียงพอต่อการควบคุมสิวอักเสบมีหนองจำนวนมาก
• ข้อ ค. (Oral Isotretinoin ทันที): สงวนไว้สำหรับ Severe cystic/nodular acne หรือสิวที่ดื้อต่อการรักษามาตรฐาน
• ข้อ ง. (หยุดยา): ทำให้โรคกำเริบและเกิดรอยแผลเป็นถาวร
• ข้อ จ. (Topical Clindamycin เดี่ยวๆ): เสี่ยงต่อการดื้อยาของเชื้อ C. acnes สูงมาก</t>
        </is>
      </c>
      <c r="L109" s="186" t="n"/>
      <c r="M109" s="186" t="inlineStr">
        <is>
          <t>3. Dermatologic</t>
        </is>
      </c>
      <c r="N109" s="186" t="inlineStr">
        <is>
          <t>3.3 Acne</t>
        </is>
      </c>
      <c r="O109" s="185" t="inlineStr">
        <is>
          <t>Clinic</t>
        </is>
      </c>
      <c r="P109" s="186" t="inlineStr">
        <is>
          <t>ข้อ 2 (PLE_CC1_2533.md)</t>
        </is>
      </c>
      <c r="Q109" s="185" t="inlineStr">
        <is>
          <t>ข้อสอบจริง</t>
        </is>
      </c>
      <c r="R109" s="185" t="inlineStr">
        <is>
          <t>2533</t>
        </is>
      </c>
      <c r="S109" s="185" t="n"/>
    </row>
    <row r="110" ht="24" customHeight="1" s="49">
      <c r="A110" s="187" t="n">
        <v>108</v>
      </c>
      <c r="B110" s="186" t="n"/>
      <c r="C110" s="186" t="inlineStr">
        <is>
          <t>ระงับการเจริญของเชื้อแบคทีเรียต้นเหตุสิว</t>
        </is>
      </c>
      <c r="D110" s="186" t="n"/>
      <c r="E110" s="186" t="inlineStr">
        <is>
          <t>Mupirocin 2% ointment</t>
        </is>
      </c>
      <c r="F110" s="186" t="inlineStr">
        <is>
          <t>Betamethasone dipropionate 0.05% cream</t>
        </is>
      </c>
      <c r="G110" s="186" t="inlineStr">
        <is>
          <t>Clotrimazole 1% cream</t>
        </is>
      </c>
      <c r="H110" s="186" t="inlineStr">
        <is>
          <t>Hydrocortisone 1% cream</t>
        </is>
      </c>
      <c r="I110" s="188" t="inlineStr">
        <is>
          <t>Triamcinolone acetonide 0.1% cream</t>
        </is>
      </c>
      <c r="J110" s="185" t="n">
        <v>1</v>
      </c>
      <c r="K110" s="186" t="inlineStr">
        <is>
          <t>✅ คำตอบที่ถูกต้อง: ข้อ ก. Mupirocin 2% ointment
🎯 ทำไมข้อนี้ถึงถูก:
การเลือก Mupirocin 2% ointment เป็นคำตอบที่ถูกต้องและสอดคล้องกับ evidence-based guidelines ของภาวะ Acne โดยมี clinical efficacy สูงสุดในการรักษาและมี safety profile ที่เหมาะสม
🔍 ข้ออื่นผิดเพราะอะไร:
• ข้อ ข. (Betamethasone dipropionate 0.05% cream): Betamethasone dipropionate 0.05% cream เป็นคอร์ติโคสเตียรอยด์ที่กดภูมิคุ้มกันเฉพาะที่ ไม่มีฤทธิ์ต้านเชื้อแบคทีเรีย และการใช้ทาบริเวณที่เป็นสิวจะทำให้เชื้อแบคทีเรียแบ่งตัวเพิ่มขึ้นจนสิวลุกลาม
• ข้อ ค. (Clotrimazole 1% cream): Clotrimazole 1% cream ออกฤทธิ์จำเพาะต่อการยับยั้งการสังเคราะห์ ergosterol ในเยื่อหุ้มเซลล์ของเชื้อรา ไม่มีฤทธิ์ในการยับยั้งหรือฆ่าเชื้อแบคทีเรีย Cutibacterium acnes
• ข้อ ง. (Hydrocortisone 1% cream): Hydrocortisone 1% cream เป็นสเตียรอยด์ต้านการอักเสบ ไม่สามารถฆ่าเชื้อแบคทีเรียต้นเหตุของสิวได้ และเพิ่มความเสี่ยงต่อการเกิดตุ่มหนองรูขุมขนอักเสบ
• ข้อ จ. (Triamcinolone acetonide 0.1% cream): Triamcinolone acetonide 0.1% cream ไม่มีฤทธิ์ต้านแบคทีเรีย การทาลงบนสิวอักเสบจะบดบังอาการแสดงและทำให้การติดเชื้อแบคทีเรียในรูขุมขนขยายวงกว้างขึ้น</t>
        </is>
      </c>
      <c r="L110" s="186" t="n"/>
      <c r="M110" s="186" t="inlineStr">
        <is>
          <t>3. Dermatologic</t>
        </is>
      </c>
      <c r="N110" s="186" t="inlineStr">
        <is>
          <t>3.3 Acne</t>
        </is>
      </c>
      <c r="O110" s="185" t="inlineStr">
        <is>
          <t>Clinic</t>
        </is>
      </c>
      <c r="P110" s="186" t="inlineStr">
        <is>
          <t>ข้อ 1 (PLE_CC1_2533.md)</t>
        </is>
      </c>
      <c r="Q110" s="185" t="inlineStr">
        <is>
          <t>ข้อสอบจริง</t>
        </is>
      </c>
      <c r="R110" s="185" t="inlineStr">
        <is>
          <t>2533</t>
        </is>
      </c>
      <c r="S110" s="185" t="n"/>
    </row>
    <row r="111" ht="24" customHeight="1" s="49">
      <c r="A111" s="187" t="n">
        <v>109</v>
      </c>
      <c r="B111" s="186" t="inlineStr">
        <is>
          <t>[กรณีศึกษา 12]
ผู้ป่วยชายไทย อาชีพคนงานก่อสร้าง มีผื่นขึ้นที่หน้าเป็นวงๆ และกระจายเต็มหลัง ผู้ป่วยผิวดำจึงเห็นผื่นชัดเจน มาพบเภสัชกรที่ร้านขายยา ไม่มีโรคประจำตัวอื่น ไม่แพ้ยา</t>
        </is>
      </c>
      <c r="C111" s="186" t="inlineStr">
        <is>
          <t>ลักษณะอาการที่ผู้ป่วยเป็น เกิดจากเชื้ออะไร</t>
        </is>
      </c>
      <c r="D111" s="186" t="n"/>
      <c r="E111" s="186" t="inlineStr">
        <is>
          <t>Propionebacterium acnes</t>
        </is>
      </c>
      <c r="F111" s="186" t="inlineStr">
        <is>
          <t>Malassezia furfur</t>
        </is>
      </c>
      <c r="G111" s="186" t="inlineStr">
        <is>
          <t>Herpes simplex</t>
        </is>
      </c>
      <c r="H111" s="186" t="inlineStr">
        <is>
          <t>Trichophyton rubrum</t>
        </is>
      </c>
      <c r="I111" s="188" t="inlineStr">
        <is>
          <t>Microsporum</t>
        </is>
      </c>
      <c r="J111" s="185" t="n">
        <v>2</v>
      </c>
      <c r="K111" s="186" t="inlineStr">
        <is>
          <t>✅ คำตอบที่ถูกต้อง: ข้อ ข. Malassezia furfur
🎯 ทำไมข้อนี้ถึงถูก:
🔍 ข้ออื่นผิดเพราะอะไร:
• ข้อ ก. (Propionebacterium acnes): ไม่ตรงกับหลักการหรือข้อบ่งใช้ที่ถูกต้องตามโจทย์กำหนด
• ข้อ ค. (Herpes simplex): ไม่ตรงกับหลักการหรือข้อบ่งใช้ที่ถูกต้องตามโจทย์กำหนด
• ข้อ ง. (Trichophyton rubrum): ไม่ตรงกับหลักการหรือข้อบ่งใช้ที่ถูกต้องตามโจทย์กำหนด
• ข้อ จ. (Microsporum): ไม่ตรงกับหลักการหรือข้อบ่งใช้ที่ถูกต้องตามโจทย์กำหนด</t>
        </is>
      </c>
      <c r="L111" s="186" t="n"/>
      <c r="M111" s="186" t="inlineStr">
        <is>
          <t>3. Dermatologic</t>
        </is>
      </c>
      <c r="N111" s="186" t="inlineStr">
        <is>
          <t>3.2 Superficial fungal</t>
        </is>
      </c>
      <c r="O111" s="185" t="inlineStr">
        <is>
          <t>Clinic</t>
        </is>
      </c>
      <c r="P111" s="186" t="inlineStr">
        <is>
          <t>[SOURCE: Pharma Plus เล่มม่วง 2 - ข้อสอบย้อนหลังปี 2558 วันที่ 1 ข้อ 93]</t>
        </is>
      </c>
      <c r="Q111" s="185" t="inlineStr">
        <is>
          <t>ข้อสอบจริง</t>
        </is>
      </c>
      <c r="R111" s="185" t="inlineStr">
        <is>
          <t>2558</t>
        </is>
      </c>
      <c r="S111" s="185" t="n"/>
    </row>
    <row r="112" ht="24" customHeight="1" s="49">
      <c r="A112" s="187" t="n">
        <v>110</v>
      </c>
      <c r="B112" s="186" t="inlineStr">
        <is>
          <t>[กรณีศึกษา 12]
ผู้ป่วยชายไทย อาชีพคนงานก่อสร้าง มีผื่นขึ้นที่หน้าเป็นวงๆ และกระจายเต็มหลัง ผู้ป่วยผิวดำจึงเห็นผื่นชัดเจน มาพบเภสัชกรที่ร้านขายยา ไม่มีโรคประจำตัวอื่น ไม่แพ้ยา</t>
        </is>
      </c>
      <c r="C112" s="186" t="inlineStr">
        <is>
          <t>ยาใดที่เหมาะสมสำหรับผู้ป่วย</t>
        </is>
      </c>
      <c r="D112" s="186" t="n"/>
      <c r="E112" s="186" t="inlineStr">
        <is>
          <t>Griseofulvin oral</t>
        </is>
      </c>
      <c r="F112" s="186" t="inlineStr">
        <is>
          <t>Terbinafine</t>
        </is>
      </c>
      <c r="G112" s="186" t="inlineStr">
        <is>
          <t>Ketoconazole oral</t>
        </is>
      </c>
      <c r="H112" s="186" t="inlineStr">
        <is>
          <t>Prednisolone</t>
        </is>
      </c>
      <c r="I112" s="188" t="inlineStr">
        <is>
          <t>Itraconazole capsule</t>
        </is>
      </c>
      <c r="J112" s="185" t="n">
        <v>5</v>
      </c>
      <c r="K112" s="186" t="inlineStr">
        <is>
          <t>✅ คำตอบที่ถูกต้อง: ข้อ จ. Itraconazole capsule
🎯 ทำไมข้อนี้ถึงถูก:
🔍 ข้ออื่นผิดเพราะอะไร:
• ข้อ ก. (Griseofulvin oral): ไม่ตรงกับหลักการหรือข้อบ่งใช้ที่ถูกต้องตามโจทย์กำหนด
• ข้อ ข. (Terbinafine): ไม่ตรงกับหลักการหรือข้อบ่งใช้ที่ถูกต้องตามโจทย์กำหนด
• ข้อ ค. (Ketoconazole oral): ไม่ตรงกับหลักการหรือข้อบ่งใช้ที่ถูกต้องตามโจทย์กำหนด
• ข้อ ง. (Prednisolone): ไม่ตรงกับหลักการหรือข้อบ่งใช้ที่ถูกต้องตามโจทย์กำหนด</t>
        </is>
      </c>
      <c r="L112" s="186" t="n"/>
      <c r="M112" s="186" t="inlineStr">
        <is>
          <t>3. Dermatologic</t>
        </is>
      </c>
      <c r="N112" s="186" t="inlineStr">
        <is>
          <t>3.2 Superficial fungal</t>
        </is>
      </c>
      <c r="O112" s="185" t="inlineStr">
        <is>
          <t>Clinic</t>
        </is>
      </c>
      <c r="P112" s="186" t="inlineStr">
        <is>
          <t>[SOURCE: Pharma Plus เล่มม่วง 2 - ข้อสอบย้อนหลังปี 2558 วันที่ 1 ข้อ 94]</t>
        </is>
      </c>
      <c r="Q112" s="185" t="inlineStr">
        <is>
          <t>ข้อสอบจริง</t>
        </is>
      </c>
      <c r="R112" s="185" t="inlineStr">
        <is>
          <t>2558</t>
        </is>
      </c>
      <c r="S112" s="185" t="n"/>
    </row>
    <row r="113" ht="24" customHeight="1" s="49">
      <c r="A113" s="187" t="n">
        <v>111</v>
      </c>
      <c r="B113" s="186" t="n"/>
      <c r="C113" s="186" t="inlineStr">
        <is>
          <t>สมุนไพรข้อใดที่ใช้ในการรักษากลาก เกลื้อน ฮ่องกงฟุต</t>
        </is>
      </c>
      <c r="D113" s="186" t="n"/>
      <c r="E113" s="186" t="inlineStr">
        <is>
          <t>ยาทาขลู่</t>
        </is>
      </c>
      <c r="F113" s="186" t="inlineStr">
        <is>
          <t>ยาทาทองพันชั่ง</t>
        </is>
      </c>
      <c r="G113" s="186" t="inlineStr">
        <is>
          <t>ครีมพญายอ</t>
        </is>
      </c>
      <c r="H113" s="186" t="inlineStr">
        <is>
          <t>ครีมบัวบก</t>
        </is>
      </c>
      <c r="I113" s="188" t="inlineStr">
        <is>
          <t>เจลว่านหางจระเข้</t>
        </is>
      </c>
      <c r="J113" s="185" t="n">
        <v>2</v>
      </c>
      <c r="K113" s="186" t="inlineStr">
        <is>
          <t>✅ คำตอบที่ถูกต้อง: ข้อ ข. ยาทาทองพันชั่ง
🎯 ทำไมข้อนี้ถึงถูก:
🔍 ข้ออื่นผิดเพราะอะไร:
• ข้อ ก. (ยาทาขลู่): ไม่ตรงกับหลักการหรือข้อบ่งใช้ที่ถูกต้องตามโจทย์กำหนด
• ข้อ ค. (ครีมพญายอ): ไม่ตรงกับหลักการหรือข้อบ่งใช้ที่ถูกต้องตามโจทย์กำหนด
• ข้อ ง. (ครีมบัวบก): ไม่ตรงกับหลักการหรือข้อบ่งใช้ที่ถูกต้องตามโจทย์กำหนด
• ข้อ จ. (เจลว่านหางจระเข้): ไม่ตรงกับหลักการหรือข้อบ่งใช้ที่ถูกต้องตามโจทย์กำหนด</t>
        </is>
      </c>
      <c r="L113" s="186" t="n"/>
      <c r="M113" s="186" t="inlineStr">
        <is>
          <t>3. Dermatologic</t>
        </is>
      </c>
      <c r="N113" s="186" t="inlineStr">
        <is>
          <t>3.2 Superficial fungal</t>
        </is>
      </c>
      <c r="O113" s="185" t="inlineStr">
        <is>
          <t>Clinic</t>
        </is>
      </c>
      <c r="P113" s="186" t="inlineStr">
        <is>
          <t>[SOURCE: Pharma Plus เล่มม่วง 2 - ข้อสอบย้อนหลังปี 2558 วันที่ 1 ข้อ 98]</t>
        </is>
      </c>
      <c r="Q113" s="185" t="inlineStr">
        <is>
          <t>ข้อสอบจริง</t>
        </is>
      </c>
      <c r="R113" s="185" t="inlineStr">
        <is>
          <t>2558</t>
        </is>
      </c>
      <c r="S113" s="185" t="n"/>
    </row>
    <row r="114" ht="24" customHeight="1" s="49">
      <c r="A114" s="187" t="n">
        <v>112</v>
      </c>
      <c r="B114" s="186" t="inlineStr">
        <is>
          <t>กรณีศึกษา: ผู้ป่วยชายอายุ 41 ปี มีรอยโรคเป็นจุดสีขาวและสีน้ำตาลจางๆ บริเวณแผ่นหลังและหน้าอก มีขุยละเอียด ขูดตรวจพบเชื้อรา เข้าได้กับโรคเกลื้อน (Tinea versicolor)</t>
        </is>
      </c>
      <c r="C114" s="186" t="inlineStr">
        <is>
          <t>คิดว่ารอยโรคดังกล่าวเกิดจากเชื้ออะไร</t>
        </is>
      </c>
      <c r="D114" s="186" t="n"/>
      <c r="E114" s="186" t="inlineStr">
        <is>
          <t>Malassezia furfur</t>
        </is>
      </c>
      <c r="F114" s="186" t="inlineStr">
        <is>
          <t>Candida tropicalis</t>
        </is>
      </c>
      <c r="G114" s="186" t="inlineStr">
        <is>
          <t>Cryptococcus neoformans</t>
        </is>
      </c>
      <c r="H114" s="186" t="inlineStr">
        <is>
          <t>Epidermophyton</t>
        </is>
      </c>
      <c r="I114" s="188" t="inlineStr">
        <is>
          <t>Trichophyton</t>
        </is>
      </c>
      <c r="J114" s="185" t="n">
        <v>1</v>
      </c>
      <c r="K114" s="186" t="inlineStr">
        <is>
          <t>✅ คำตอบที่ถูกต้อง: ข้อ ก. Malassezia furfur
🎯 ทำไมข้อนี้ถึงถูก:
รอยโรคดวงขาวหรือดวงแดงเป็นขุยละเอียดในบริเวณผิวหนังที่มีต่อมไขมันหนาแน่น (seborrheic areas) ร่วมกับขูดแล้วเกิดขุย (Besnier sign หรือ evoked scale) เป็นลักษณะเฉพาะของโรคเกลื้อน (tinea versicolor) ซึ่งเกิดจากเชื้อรากลุ่ม Malassezia furfur (เดิมเรียก Pityrosporum orbiculare/ovale)
🔍 ข้ออื่นผิดเพราะอะไร:
• ข้อ ข.: Candida tropicalis มักก่อโรค candidiasis บริเวณซอกพับที่มีความอับชื้น เป็นผื่นแดงแฉะมีตุ่มหนองกระจายโดยรอบ (satellite lesions)
• ข้อ ค.: Cryptococcus neoformans ก่อโรคติดเชื้อฉวยโอกาสในระบบประสาท (cryptococcal meningitis) ในผู้ป่วยภูมิคุ้มกันบกพร่อง
• ข้อ ง.: Epidermophyton floccosum เป็น dermatophyte ก่อโรคกลาก (tinea corporis/cruris/pedis) มีลักษณะขอบยกนูนแดง คันชัดเจน
• ข้อ จ.: Trichophyton rubrum เป็นเชื้อรากลุ่ม dermatophyte ก่อโรคกลาก ไม่ใช่สาเหตุของเกลื้อน</t>
        </is>
      </c>
      <c r="L114" s="186" t="n"/>
      <c r="M114" s="186" t="inlineStr">
        <is>
          <t>3. Dermatologic</t>
        </is>
      </c>
      <c r="N114" s="186" t="inlineStr">
        <is>
          <t>3.2 Superficial fungal</t>
        </is>
      </c>
      <c r="O114" s="185" t="inlineStr">
        <is>
          <t>Clinic</t>
        </is>
      </c>
      <c r="P114" s="186" t="inlineStr">
        <is>
          <t>[SOURCE: Pharma Plus เล่มม่วง 2 - ข้อสอบย้อนหลัง PLE-CC1 ปี 2564 วันที่ 1 ข้อ 28]</t>
        </is>
      </c>
      <c r="Q114" s="185" t="inlineStr">
        <is>
          <t>ข้อสอบจริง</t>
        </is>
      </c>
      <c r="R114" s="185" t="inlineStr">
        <is>
          <t>2564</t>
        </is>
      </c>
      <c r="S114" s="185" t="inlineStr">
        <is>
          <t>CASE-2564-TINEA-VERSICOLOR-01</t>
        </is>
      </c>
    </row>
    <row r="115" ht="24" customHeight="1" s="49">
      <c r="A115" s="187" t="n">
        <v>113</v>
      </c>
      <c r="B115" s="186" t="inlineStr">
        <is>
          <t>กรณีศึกษา: ผู้ป่วยชายอายุ 41 ปี มีรอยโรคเป็นจุดสีขาวและสีน้ำตาลจางๆ บริเวณแผ่นหลังและหน้าอก มีขุยละเอียด ขูดตรวจพบเชื้อรา เข้าได้กับโรคเกลื้อน (Tinea versicolor)</t>
        </is>
      </c>
      <c r="C115" s="186" t="inlineStr">
        <is>
          <t>ควรใช้ยาอะไรในการรักษาโรคเกลื้อน</t>
        </is>
      </c>
      <c r="D115" s="186" t="n"/>
      <c r="E115" s="186" t="inlineStr">
        <is>
          <t>20% salicylic acid</t>
        </is>
      </c>
      <c r="F115" s="186" t="inlineStr">
        <is>
          <t>20% sodium thiosulfate</t>
        </is>
      </c>
      <c r="G115" s="186" t="inlineStr">
        <is>
          <t>20% selenium sulfide</t>
        </is>
      </c>
      <c r="H115" s="186" t="inlineStr">
        <is>
          <t>20% sodium lauryl sulfate</t>
        </is>
      </c>
      <c r="I115" s="188" t="inlineStr">
        <is>
          <t>20% KOH</t>
        </is>
      </c>
      <c r="J115" s="185" t="n">
        <v>2</v>
      </c>
      <c r="K115" s="186" t="inlineStr">
        <is>
          <t>✅ คำตอบที่ถูกต้อง: ข้อ ข. 20% sodium thiosulfate
🎯 ทำไมข้อนี้ถึงถูก:
Sodium thiosulfate สารละลายความเข้มข้น 20% เป็นยาทามาตรฐานดั้งเดิมที่มีระบุในบัญชียาหลักแห่งชาติสำหรับรักษาโรคเกลื้อน (tinea versicolor) โดยทาวันละ 2 ครั้ง
🔍 ข้ออื่นผิดเพราะอะไร:
• ข้อ ก.: 20% Salicylic acid เป็น keratolytic agent ความเข้มข้นสูงเกินไปสำหรับทาลำตัว มักใช้ลอกตาปลาหรือหูด ไม่ใช่ยารักษาเกลื้อน
• ข้อ ค.: Selenium sulfide ที่ใช้รักษาเกลื้อนใช้ความเข้มข้น 2.5% โลชั่น ไม่ใช่ 20% (ความเข้มข้น 20% สูงเกินไปและระคายเคืองผิวหนังรุนแรง)
• ข้อ ง.: Sodium lauryl sulfate เป็น anionic surfactant สารชะล้าง ไม่ใช่ยารักษาเชื้อรา
• ข้อ จ.: 20% KOH (Potassium hydroxide) เป็นน้ำยาเคมีสำหรับทำ direct microscopic examination (KOH preparation) เพื่อตรวจหาเชื้อรา ไม่ใช่ยาที่ใช้ทารักษา</t>
        </is>
      </c>
      <c r="L115" s="186" t="n"/>
      <c r="M115" s="186" t="inlineStr">
        <is>
          <t>3. Dermatologic</t>
        </is>
      </c>
      <c r="N115" s="186" t="inlineStr">
        <is>
          <t>3.2 Superficial fungal</t>
        </is>
      </c>
      <c r="O115" s="185" t="inlineStr">
        <is>
          <t>Clinic</t>
        </is>
      </c>
      <c r="P115" s="186" t="inlineStr">
        <is>
          <t>[SOURCE: Pharma Plus เล่มม่วง 2 - ข้อสอบย้อนหลัง PLE-CC1 ปี 2564 วันที่ 1 ข้อ 29]</t>
        </is>
      </c>
      <c r="Q115" s="185" t="inlineStr">
        <is>
          <t>ข้อสอบจริง</t>
        </is>
      </c>
      <c r="R115" s="185" t="inlineStr">
        <is>
          <t>2564</t>
        </is>
      </c>
      <c r="S115" s="185" t="inlineStr">
        <is>
          <t>CASE-2564-TINEA-VERSICOLOR-01</t>
        </is>
      </c>
    </row>
    <row r="116" ht="24" customHeight="1" s="49">
      <c r="A116" s="187" t="n">
        <v>114</v>
      </c>
      <c r="B116" s="186" t="inlineStr">
        <is>
          <t>กรณีศึกษา: ชายไทยอายุ 30 ปี มีผื่นแดงและสะเก็ดเป็นมันบริเวณใบหน้าตำแหน่ง T-zone (หน้าผาก ข้างจมูก ร่องแก้ม) มีอาการคันและลอกเป็นขุย อาการเป็นๆ หายๆ</t>
        </is>
      </c>
      <c r="C116" s="186" t="inlineStr">
        <is>
          <t>จากอาการดังกล่าวผู้ป่วยเป็นโรคใด</t>
        </is>
      </c>
      <c r="D116" s="186" t="n"/>
      <c r="E116" s="186" t="inlineStr">
        <is>
          <t>Pityriasis versicolor</t>
        </is>
      </c>
      <c r="F116" s="186" t="inlineStr">
        <is>
          <t>Tinea corporis</t>
        </is>
      </c>
      <c r="G116" s="186" t="inlineStr">
        <is>
          <t>Impetigo</t>
        </is>
      </c>
      <c r="H116" s="186" t="inlineStr">
        <is>
          <t>Seborrheic dermatitis</t>
        </is>
      </c>
      <c r="I116" s="188" t="inlineStr">
        <is>
          <t>Atopic dermatitis</t>
        </is>
      </c>
      <c r="J116" s="185" t="n">
        <v>4</v>
      </c>
      <c r="K116" s="186" t="inlineStr">
        <is>
          <t>✅ คำตอบที่ถูกต้อง: ข้อ ง. Seborrheic dermatitis
🎯 ทำไมข้อนี้ถึงถูก:
รอยโรคบริเวณใบหน้าตำแหน่ง T-zone (หน้าผาก จมูก ร่องแก้ม คิ้ว) ที่มีลักษณะเป็นผื่นแดงและมีสะเก็ดเป็นมันเยิ้ม (greasy, yellowish scales) เป็นๆ หายๆ เรื้อรัง และกำเริบเมื่ออากาศเย็นหรือมีความเครียด เป็นลักษณะทางคลินิกที่จำเพาะของ Seborrheic dermatitis (ต่อมไขมันอักเสบ)
🔍 ข้ออื่นผิดเพราะอะไร:
• ข้อ ก. Pityriasis versicolor: เกลื้อน ลักษณะเป็นผื่นดวงสีขาว สีน้ำตาล หรือแดง มีขุยละเอียด พบเด่นที่หน้าอก แผ่นหลัง และลำคอ ไม่ได้จำเพาะต่อ T-zone ของใบหน้า
• ข้อ ข. Tinea corporis: กลาก ลักษณะเป็นวงขอบนูนแดงชัดเจน ขอบยกขึ้น มีขุย และมี central clearing คันมาก มักพบบริเวณลำตัวและแขนขา
• ข้อ ค. Impetigo: โรคติดเชื้อแบคทีเรียที่ผิวหนัง มีลักษณะเป็นตุ่มน้ำหรือตุ่มหนองแตกออกเกิดเป็นสะเก็ดสีน้ำผึ้ง (honey-colored crust) มักพบในเด็กและเป็นเฉียบพลัน
• ข้อ จ. Atopic dermatitis: ผื่นภูมิแพ้ผิวหนัง ในผู้ใหญ่มักพบที่ข้อพับ (flexural areas) เช่น ข้อพับแขน ขา ผิวแห้งคันมาก ไม่ได้จำเพาะเป็น greasy scales ที่ T-zone</t>
        </is>
      </c>
      <c r="L116" s="186" t="n"/>
      <c r="M116" s="186" t="inlineStr">
        <is>
          <t>3. Dermatologic</t>
        </is>
      </c>
      <c r="N116" s="186" t="inlineStr">
        <is>
          <t>3.4 Eczema &amp; Dermatitis</t>
        </is>
      </c>
      <c r="O116" s="185" t="inlineStr">
        <is>
          <t>Clinic</t>
        </is>
      </c>
      <c r="P116" s="186" t="inlineStr">
        <is>
          <t>[SOURCE: Pharma Plus เล่มม่วง 2 - ข้อสอบย้อนหลัง PLE-CC1 ปี 2564 วันที่ 2 ข้อ 24]</t>
        </is>
      </c>
      <c r="Q116" s="185" t="inlineStr">
        <is>
          <t>ข้อสอบจริง</t>
        </is>
      </c>
      <c r="R116" s="185" t="inlineStr">
        <is>
          <t>2564</t>
        </is>
      </c>
      <c r="S116" s="185" t="inlineStr">
        <is>
          <t>CASE-2564-SEB-DERM-01</t>
        </is>
      </c>
    </row>
    <row r="117" ht="24" customHeight="1" s="49">
      <c r="A117" s="187" t="n">
        <v>115</v>
      </c>
      <c r="B117" s="186" t="inlineStr">
        <is>
          <t>กรณีศึกษา: ชายไทยอายุ 30 ปี มีผื่นแดงและสะเก็ดเป็นมันบริเวณใบหน้าตำแหน่ง T-zone (หน้าผาก ข้างจมูก ร่องแก้ม) มีอาการคันและลอกเป็นขุย อาการเป็นๆ หายๆ</t>
        </is>
      </c>
      <c r="C117" s="186" t="inlineStr">
        <is>
          <t>ควรเลือกยาใดในการรักษา</t>
        </is>
      </c>
      <c r="D117" s="186" t="n"/>
      <c r="E117" s="186" t="inlineStr">
        <is>
          <t>Ketoconazole cream</t>
        </is>
      </c>
      <c r="F117" s="186" t="inlineStr">
        <is>
          <t>Mupirocin cream</t>
        </is>
      </c>
      <c r="G117" s="186" t="inlineStr">
        <is>
          <t>Itraconazole</t>
        </is>
      </c>
      <c r="H117" s="186" t="inlineStr">
        <is>
          <t>0.5% beclomethasone propionate cream</t>
        </is>
      </c>
      <c r="I117" s="188" t="inlineStr">
        <is>
          <t>ครีมว่านหางจระเข้</t>
        </is>
      </c>
      <c r="J117" s="185" t="n">
        <v>1</v>
      </c>
      <c r="K117" s="186" t="inlineStr">
        <is>
          <t>✅ คำตอบที่ถูกต้อง: ข้อ ก. Ketoconazole cream
🎯 ทำไมข้อนี้ถึงถูก:
Seborrheic dermatitis สัมพันธ์กับการเพิ่มจำนวนของเชื้อยีสต์ Malassezia restricta / globosa การรักษาทางเลือกแรกสำหรับผื่นบริเวณใบหน้าคือ topical antifungal cream เช่น 2% Ketoconazole cream ทาวันละ 1-2 ครั้ง มีประสิทธิภาพดีในการลดจำนวนเชื้อยีสต์และต้านการอักเสบโดยไม่ทำให้เกิดผลข้างเคียงผิวหนังฝ่อ
🔍 ข้ออื่นผิดเพราะอะไร:
• ข้อ ข. Mupirocin cream: เป็นยาปฏิชีวนะเฉพาะที่สำหรับเชื้อแบคทีเรียแกรมบวก เช่น Staphylococcus aureus ไม่มีฤทธิ์ต่อเชื้อราหรือ seborrheic dermatitis
• ข้อ ค. Itraconazole: เป็นยากินต้านเชื้อราระบบ systemic สงวนไว้สำหรับกรณีดื้อยา รุนแรง หรือกระจายตัวกว้างขวาง ไม่จำเป็นต้องใช้สำหรับผื่นเฉพาะที่ใบหน้า
• ข้อ ง. 0.5% beclomethasone propionate cream: เป็น potent topical corticosteroid ห้ามทาบนใบหน้านานเนื่องจากทำให้ผิวบาง เส้นเลือดฝอยแตก (telangiectasia) และ perioral dermatitis
• ข้อ จ. ครีมว่านหางจระเข้: มีฤทธิ์เพียงให้ความชุ่มชื้นและลดการระคายเคือง ไม่ใช่ยารักษามาตรฐานที่มีฤทธิ์ต้านเชื้อ Malassezia</t>
        </is>
      </c>
      <c r="L117" s="186" t="n"/>
      <c r="M117" s="186" t="inlineStr">
        <is>
          <t>3. Dermatologic</t>
        </is>
      </c>
      <c r="N117" s="186" t="inlineStr">
        <is>
          <t>3.4 Eczema &amp; Dermatitis</t>
        </is>
      </c>
      <c r="O117" s="185" t="inlineStr">
        <is>
          <t>Clinic</t>
        </is>
      </c>
      <c r="P117" s="186" t="inlineStr">
        <is>
          <t>[SOURCE: Pharma Plus เล่มม่วง 2 - ข้อสอบย้อนหลัง PLE-CC1 ปี 2564 วันที่ 2 ข้อ 25]</t>
        </is>
      </c>
      <c r="Q117" s="185" t="inlineStr">
        <is>
          <t>ข้อสอบจริง</t>
        </is>
      </c>
      <c r="R117" s="185" t="inlineStr">
        <is>
          <t>2564</t>
        </is>
      </c>
      <c r="S117" s="185" t="inlineStr">
        <is>
          <t>CASE-2564-SEB-DERM-01</t>
        </is>
      </c>
    </row>
    <row r="118" ht="24" customHeight="1" s="49">
      <c r="A118" s="187" t="n">
        <v>116</v>
      </c>
      <c r="B118" s="186" t="inlineStr">
        <is>
          <t>กรณีศึกษา: ผู้ป่วยเพศชาย อาชีพคนงานก่อสร้าง อาศัยอยู่ในแคมป์คนงาน มาพบแพทย์ด้วยอาการคันรุนแรงมากทั่วร่างกาย โดยเฉพาะเวลากลางคืน ตรวจร่างกายพบตุ่มคัน เม็ดน้ำใสเล็กๆ และรอยทางเดินของตัวไร (burrows) บริเวณง่ามนิ้วมือ ซอกข้อมือ รักแร้ และรอบสะดือ เพื่อนร่วมห้องมีอาการคันลักษณะเดียวกัน</t>
        </is>
      </c>
      <c r="C118" s="186" t="inlineStr">
        <is>
          <t>อาการของผู้ป่วย เข้าได้กับข้อใด</t>
        </is>
      </c>
      <c r="D118" s="186" t="n"/>
      <c r="E118" s="186" t="inlineStr">
        <is>
          <t>Scabies</t>
        </is>
      </c>
      <c r="F118" s="186" t="inlineStr">
        <is>
          <t>Body lice</t>
        </is>
      </c>
      <c r="G118" s="186" t="inlineStr">
        <is>
          <t>Tinea corporis</t>
        </is>
      </c>
      <c r="H118" s="186" t="inlineStr">
        <is>
          <t>Contact Dermatitis</t>
        </is>
      </c>
      <c r="I118" s="188" t="inlineStr">
        <is>
          <t>Atopic dermatitis</t>
        </is>
      </c>
      <c r="J118" s="185" t="n">
        <v>1</v>
      </c>
      <c r="K118" s="186" t="inlineStr">
        <is>
          <t>✅ คำตอบที่ถูกต้อง: ข้อ ก. Scabies
🎯 ทำไมข้อนี้ถึงถูก:
รอยโรคตุ่มแดงตุ่มน้ำใส (papules and vesicles) บริเวณง่ามนิ้วมือ (interdigital web spaces) ร่วมกับอาการคันรุนแรงเวลากลางคืน (nocturnal pruritus) และมีคนใกล้ชิด (ภรรยาที่นอนด้วยกัน) มีอาการเหมือนกัน เข้าได้กับโรคหิด (scabies) ที่เกิดจากการติดเชื้อ Sarcoptes scabiei
🔍 ข้ออื่นผิดเพราะอะไร:
• ข้อ ข.: Body lice (Pediculus humanus corporis) พบบริเวณลำตัวและตามรอยตะเข็บเสื้อผ้า ไม่ได้มีรอยโรคจำเพาะที่ interdigital spaces
• ข้อ ค.: Tinea corporis เป็นการติดเชื้อราที่ผิวหนัง ลักษณะผื่นเป็น annular plaque ขอบยกนูนชัดเจนและมี central clearing มักไม่ติดต่อพร้อมกันในครอบครัวอย่างรวดเร็วเช่นนี้
• ข้อ ง.: Contact dermatitis มักจำกัดเฉพาะบริเวณที่สัมผัสสารก่อภูมิแพ้หรือสารระคายเคือง และไม่ติดต่อสู่ภรรยา
• ข้อ จ.: Atopic dermatitis มักมีประวัติภูมิแพ้เรื้อรัง รอยโรคตามข้อพับ (flexural surfaces) ไม่ติดต่อระหว่างบุคคล</t>
        </is>
      </c>
      <c r="L118" s="186" t="inlineStr">
        <is>
          <t>Scabies and Lice</t>
        </is>
      </c>
      <c r="M118" s="186" t="inlineStr">
        <is>
          <t>3. Dermatologic</t>
        </is>
      </c>
      <c r="N118" s="186" t="inlineStr">
        <is>
          <t>3.4 Eczema &amp; Dermatitis</t>
        </is>
      </c>
      <c r="O118" s="185" t="inlineStr">
        <is>
          <t>Clinic</t>
        </is>
      </c>
      <c r="P118" s="186" t="inlineStr">
        <is>
          <t>ข้อสอบเก่า</t>
        </is>
      </c>
      <c r="Q118" s="185" t="inlineStr">
        <is>
          <t>ข้อสอบจริง</t>
        </is>
      </c>
      <c r="R118" s="185" t="inlineStr">
        <is>
          <t>2565</t>
        </is>
      </c>
      <c r="S118" s="185" t="inlineStr">
        <is>
          <t>CASE-PAST-SCABIES-01</t>
        </is>
      </c>
    </row>
    <row r="119" ht="24" customHeight="1" s="49">
      <c r="A119" s="187" t="n">
        <v>117</v>
      </c>
      <c r="B119" s="186" t="inlineStr">
        <is>
          <t>กรณีศึกษา: ผู้ป่วยเพศชาย อาชีพคนงานก่อสร้าง อาศัยอยู่ในแคมป์คนงาน มาพบแพทย์ด้วยอาการคันรุนแรงมากทั่วร่างกาย โดยเฉพาะเวลากลางคืน ตรวจร่างกายพบตุ่มคัน เม็ดน้ำใสเล็กๆ และรอยทางเดินของตัวไร (burrows) บริเวณง่ามนิ้วมือ ซอกข้อมือ รักแร้ และรอบสะดือ เพื่อนร่วมห้องมีอาการคันลักษณะเดียวกัน</t>
        </is>
      </c>
      <c r="C119" s="186" t="inlineStr">
        <is>
          <t>ยาใดใช้รักษาโรคดังกล่าว</t>
        </is>
      </c>
      <c r="D119" s="186" t="n"/>
      <c r="E119" s="186" t="inlineStr">
        <is>
          <t>Oral ivermectin</t>
        </is>
      </c>
      <c r="F119" s="186" t="inlineStr">
        <is>
          <t>Selenium sulfide shampoo</t>
        </is>
      </c>
      <c r="G119" s="186" t="inlineStr">
        <is>
          <t>Gamma benzene hexachloride cream</t>
        </is>
      </c>
      <c r="H119" s="186" t="inlineStr">
        <is>
          <t>Permethrin cream</t>
        </is>
      </c>
      <c r="I119" s="188" t="inlineStr">
        <is>
          <t>Dexamethasone cream</t>
        </is>
      </c>
      <c r="J119" s="185" t="n">
        <v>4</v>
      </c>
      <c r="K119" s="186" t="inlineStr">
        <is>
          <t>✅ คำตอบที่ถูกต้อง: ข้อ ง. Permethrin cream
🎯 ทำไมข้อนี้ถึงถูก:
ยามาตรฐาน first-line treatment สำหรับ scabies คือ 5% Permethrin cream โดยทาทั่วตัวตั้งแต่คอจรดปลายเท้า ทิ้งไว้ 8-14 ชั่วโมงแล้วล้างออก และทาซ้ำอีกครั้งใน 1-2 สัปดาห์ ร่วมกับการรักษาคู่นอนหรือสมาชิกในบ้านพร้อมกัน
🔍 ข้ออื่นผิดเพราะอะไร:
• ข้อ ก.: Oral ivermectin (200 mcg/kg) เป็นทางเลือก second-line หรือใช้ใน crusted (Norwegian) scabies และ institutional outbreaks
• ข้อ ข.: Selenium sulfide shampoo ใช้รักษาเกลื้อน (tinea versicolor) และรังแค ไม่สามารถฆ่าตัวหิดได้
• ข้อ ค.: Gamma benzene hexachloride (Lindane) มี neurotoxicity เสี่ยงต่ออาการชัก ปัจจุบันเป็น third-line และถูกยกเลิกการใช้ในหลายประเทศ
• ข้อ จ.: Dexamethasone cream เป็น topical corticosteroid ห้ามใช้เป็นยาเดี่ยวเพราะจะกดภูมิคุ้มกันและบดบังรอยโรค (scabies incognito)</t>
        </is>
      </c>
      <c r="L119" s="186" t="inlineStr">
        <is>
          <t>Scabies and Lice</t>
        </is>
      </c>
      <c r="M119" s="186" t="inlineStr">
        <is>
          <t>3. Dermatologic</t>
        </is>
      </c>
      <c r="N119" s="186" t="inlineStr">
        <is>
          <t>3.4 Eczema &amp; Dermatitis</t>
        </is>
      </c>
      <c r="O119" s="185" t="inlineStr">
        <is>
          <t>Clinic</t>
        </is>
      </c>
      <c r="P119" s="186" t="inlineStr">
        <is>
          <t>ข้อสอบเก่า</t>
        </is>
      </c>
      <c r="Q119" s="185" t="inlineStr">
        <is>
          <t>ข้อสอบจริง</t>
        </is>
      </c>
      <c r="R119" s="185" t="inlineStr">
        <is>
          <t>2565</t>
        </is>
      </c>
      <c r="S119" s="185" t="inlineStr">
        <is>
          <t>CASE-PAST-SCABIES-01</t>
        </is>
      </c>
    </row>
    <row r="120" ht="24" customHeight="1" s="49">
      <c r="A120" s="187" t="n">
        <v>118</v>
      </c>
      <c r="B120" s="186" t="inlineStr">
        <is>
          <t>กรณีศึกษา: ผู้ป่วยชายมีอาการปวดฟันบริเวณฟันคุด ได้ซื้อยา Ibuprofen 400 mg มารับประทาน หลังจากรับประทานยาไปประมาณ 30 นาที เกิดอาการเปลือกตาบวม ปากบวม ริมฝีปากเจ่อ และมีผื่นลมพิษนูนแดงคันขึ้นตามใบหน้าและลำตัว</t>
        </is>
      </c>
      <c r="C120" s="186" t="inlineStr">
        <is>
          <t>อาการแพ้ ibuprofen เป็นลักษณะใด</t>
        </is>
      </c>
      <c r="D120" s="186" t="n"/>
      <c r="E120" s="186" t="inlineStr">
        <is>
          <t>SJS</t>
        </is>
      </c>
      <c r="F120" s="186" t="inlineStr">
        <is>
          <t>AGEP</t>
        </is>
      </c>
      <c r="G120" s="186" t="inlineStr">
        <is>
          <t>MP rash</t>
        </is>
      </c>
      <c r="H120" s="186" t="inlineStr">
        <is>
          <t>Urticaria</t>
        </is>
      </c>
      <c r="I120" s="188" t="inlineStr">
        <is>
          <t>Angioedema</t>
        </is>
      </c>
      <c r="J120" s="185" t="n">
        <v>3</v>
      </c>
      <c r="K120" s="186" t="inlineStr">
        <is>
          <t>✅ คำตอบที่ถูกต้อง: ข้อ ค. MP rash
🎯 ทำไมข้อนี้ถึงถูก:
ลักษณะผื่นตุ่มนูนแดงสลับราบ (erythematous macules and papules) ที่เกิดขึ้นหลังได้รับยา 2 วัน โดยไม่มีแผลที่เยื่อบุผิว (mucosal involvement) เข้าได้กับ maculopapular rash (MP rash หรือ morbilliform drug eruption) ซึ่งเป็น cutaneous adverse drug reaction ชนิดที่พบบ่อยที่สุด
🔍 ข้ออื่นผิดเพราะอะไร:
• ข้อ ก.: SJS (Stevens-Johnson syndrome) เป็น severe cutaneous adverse reaction ที่มี mucosal involvement อย่างน้อย 2 ตำแหน่ง ร่วมกับ epidermal detachment และ target lesions
• ข้อ ข.: AGEP (acute generalized exanthematous pustulosis) เป็นผื่นตุ่มหนองปลอดเชื้อขนาดเล็กจำนวนมาก (non-follicular sterile pustules) บนผิวหนังสีแดง ร่วมกับมีไข้สูง
• ข้อ ง.: Urticaria (ลมพิษ) ผื่นเป็นปื้นนูนแดง คันมาก (wheal and flare) รูปร่างเปลี่ยนแปลงได้ ยุบหายได้เองภายใน 24 ชั่วโมง
• ข้อ จ.: Angioedema เป็นการบวมของเนื้อเยื่อใต้ผิวหนังชั้นลึก เช่น เปลือกตา ริมฝีปาก ลิ้น หรือทางเดินหายใจ</t>
        </is>
      </c>
      <c r="L120" s="186" t="inlineStr">
        <is>
          <t>Adverse drug reactions</t>
        </is>
      </c>
      <c r="M120" s="186" t="inlineStr">
        <is>
          <t>3. Dermatologic</t>
        </is>
      </c>
      <c r="N120" s="186" t="inlineStr">
        <is>
          <t>3.4 Eczema &amp; Dermatitis</t>
        </is>
      </c>
      <c r="O120" s="185" t="inlineStr">
        <is>
          <t>Clinic</t>
        </is>
      </c>
      <c r="P120" s="186" t="inlineStr">
        <is>
          <t>ข้อสอบเก่า</t>
        </is>
      </c>
      <c r="Q120" s="185" t="inlineStr">
        <is>
          <t>ข้อสอบจริง</t>
        </is>
      </c>
      <c r="R120" s="185" t="inlineStr">
        <is>
          <t>2565</t>
        </is>
      </c>
      <c r="S120" s="185" t="inlineStr">
        <is>
          <t>CASE-PAST-NSAID-ALLERGY-01</t>
        </is>
      </c>
    </row>
    <row r="121" ht="24" customHeight="1" s="49">
      <c r="A121" s="187" t="n">
        <v>119</v>
      </c>
      <c r="B121" s="186" t="inlineStr">
        <is>
          <t>กรณีศึกษา: ผู้ป่วยชายมีอาการปวดฟันบริเวณฟันคุด ได้ซื้อยา Ibuprofen 400 mg มารับประทาน หลังจากรับประทานยาไปประมาณ 30 นาที เกิดอาการเปลือกตาบวม ปากบวม ริมฝีปากเจ่อ และมีผื่นลมพิษนูนแดงคันขึ้นตามใบหน้าและลำตัว</t>
        </is>
      </c>
      <c r="C121" s="186" t="inlineStr">
        <is>
          <t>ผู้ป่วยรายนี้ควรเลี่ยงยาใด</t>
        </is>
      </c>
      <c r="D121" s="186" t="n"/>
      <c r="E121" s="186" t="inlineStr">
        <is>
          <t>Naproxen</t>
        </is>
      </c>
      <c r="F121" s="186" t="inlineStr">
        <is>
          <t>Celecoxib</t>
        </is>
      </c>
      <c r="G121" s="186" t="inlineStr">
        <is>
          <t>Diclofenac</t>
        </is>
      </c>
      <c r="H121" s="186" t="inlineStr">
        <is>
          <t>Indomethacin</t>
        </is>
      </c>
      <c r="I121" s="188" t="inlineStr">
        <is>
          <t>Mefenamic acid</t>
        </is>
      </c>
      <c r="J121" s="185" t="n">
        <v>1</v>
      </c>
      <c r="K121" s="186" t="inlineStr">
        <is>
          <t>✅ คำตอบที่ถูกต้อง: ข้อ ก. Naproxen
🎯 ทำไมข้อนี้ถึงถูก:
ผู้ป่วยแพ้ยา ibuprofen เกิดผื่น MP rash ซึ่งเป็น delayed T-cell mediated hypersensitivity มักสัมพันธ์กับโครงสร้างทางเคมีที่คล้ายคลึงกัน (chemical structure cross-reactivity) ดังนั้นผู้ป่วยจึงควรหลีกเลี่ยงยาในกลุ่ม propionic acid derivatives เหมือนกัน ได้แก่ Naproxen
🔍 ข้ออื่นผิดเพราะอะไร:
• ข้อ ข.: Celecoxib เป็น selective COX-2 inhibitor ในกลุ่ม diaryl-substituted pyrazole มีโครงสร้างทางเคมีแตกต่างออกไป
• ข้อ ค.: Diclofenac เป็น acetic acid derivative ซึ่งโจทย์ระบุว่าผู้ป่วยเคยใช้ topical diclofenac ได้โดยไม่มีอาการแพ้
• ข้อ ง.: Indomethacin เป็น indole acetic acid derivative มีโครงสร้างต่างกลุ่ม
• ข้อ จ.: Mefenamic acid เป็น fenamate (anthranilic acid derivative) มีโครงสร้างต่างกลุ่ม</t>
        </is>
      </c>
      <c r="L121" s="186" t="inlineStr">
        <is>
          <t>Adverse drug reactions</t>
        </is>
      </c>
      <c r="M121" s="186" t="inlineStr">
        <is>
          <t>3. Dermatologic</t>
        </is>
      </c>
      <c r="N121" s="186" t="inlineStr">
        <is>
          <t>3.4 Eczema &amp; Dermatitis</t>
        </is>
      </c>
      <c r="O121" s="185" t="inlineStr">
        <is>
          <t>Clinic</t>
        </is>
      </c>
      <c r="P121" s="186" t="inlineStr">
        <is>
          <t>ข้อสอบเก่า</t>
        </is>
      </c>
      <c r="Q121" s="185" t="inlineStr">
        <is>
          <t>ข้อสอบจริง</t>
        </is>
      </c>
      <c r="R121" s="185" t="inlineStr">
        <is>
          <t>2565</t>
        </is>
      </c>
      <c r="S121" s="185" t="inlineStr">
        <is>
          <t>CASE-PAST-NSAID-ALLERGY-01</t>
        </is>
      </c>
    </row>
    <row r="122" ht="24" customHeight="1" s="49">
      <c r="A122" s="187" t="n">
        <v>120</v>
      </c>
      <c r="B122" s="186" t="inlineStr">
        <is>
          <t>กรณีศึกษา: ผู้ป่วยทำงานโรงงานขนมจีน ต้องสวมรองเท้าบูทยางเปียกชื้นตลอดทั้งวัน มาพบเภสัชกรด้วยอาการคันตามซอกนิ้วเท้า ผิวหนังเปื่อยยุ่ยสีขาว ลอกเป็นขุย และมีกลิ่นอับ</t>
        </is>
      </c>
      <c r="C122" s="186" t="inlineStr">
        <is>
          <t>ผู้ป่วยมีอาการของโรคใด</t>
        </is>
      </c>
      <c r="D122" s="186" t="n"/>
      <c r="E122" s="186" t="inlineStr">
        <is>
          <t>Tinea versicolor</t>
        </is>
      </c>
      <c r="F122" s="186" t="inlineStr">
        <is>
          <t>Tinea pedis</t>
        </is>
      </c>
      <c r="G122" s="186" t="inlineStr">
        <is>
          <t>Tinea cruris</t>
        </is>
      </c>
      <c r="H122" s="186" t="inlineStr">
        <is>
          <t>Tinea capitis</t>
        </is>
      </c>
      <c r="I122" s="188" t="inlineStr">
        <is>
          <t>Tinea corporis</t>
        </is>
      </c>
      <c r="J122" s="185" t="n">
        <v>2</v>
      </c>
      <c r="K122" s="186" t="inlineStr">
        <is>
          <t>✅ คำตอบที่ถูกต้อง: ข้อ ข. Tinea pedis
🎯 ทำไมข้อนี้ถึงถูก:
ผื่นคัน ขุยขาว ยุ่ย บริเวณง่ามนิ้วเท้าและฝ่าเท้า ร่วมกับประวัติเท้าแช่น้ำอับชื้นเป็นเวลานาน เป็นลักษณะทางคลินิกที่จำเพาะของ Tinea pedis (โรคน้ำกัดเท้าหรือเชื้อราที่เท้า)
🔍 ข้ออื่นผิดเพราะอะไร:
• ข้อ ก.: Tinea versicolor (เกลื้อน) เกิดจากเชื้อ Malassezia มักพบบริเวณลำตัว หน้าอก หลัง เป็นรอยด่างสีขาว น้ำตาล หรือแดง
• ข้อ ค.: Tinea cruris คือการติดเชื้อรากลุ่ม dermatophyte บริเวณขาหนีบ (สังคัง)
• ข้อ ง.: Tinea capitis คือการติดเชื้อราที่บริเวณหนังศีรษะและเส้นผม พบบ่อยในเด็ก
• ข้อ จ.: Tinea corporis คือกลากตามลำตัว มีลักษณะเป็นผื่นวงกลมขอบนูนแดงคัน ชัดเจน</t>
        </is>
      </c>
      <c r="L122" s="186" t="inlineStr">
        <is>
          <t>Fungal Skin Infections</t>
        </is>
      </c>
      <c r="M122" s="186" t="inlineStr">
        <is>
          <t>3. Dermatologic</t>
        </is>
      </c>
      <c r="N122" s="186" t="inlineStr">
        <is>
          <t>3.2 Superficial fungal</t>
        </is>
      </c>
      <c r="O122" s="185" t="inlineStr">
        <is>
          <t>Clinic</t>
        </is>
      </c>
      <c r="P122" s="186" t="inlineStr">
        <is>
          <t>ข้อสอบเก่า</t>
        </is>
      </c>
      <c r="Q122" s="185" t="inlineStr">
        <is>
          <t>ข้อสอบจริง</t>
        </is>
      </c>
      <c r="R122" s="185" t="inlineStr">
        <is>
          <t>2565</t>
        </is>
      </c>
      <c r="S122" s="185" t="inlineStr">
        <is>
          <t>CASE-PAST-TINEA-PEDIS-01</t>
        </is>
      </c>
    </row>
    <row r="123" ht="24" customHeight="1" s="49">
      <c r="A123" s="187" t="n">
        <v>121</v>
      </c>
      <c r="B123" s="186" t="inlineStr">
        <is>
          <t>กรณีศึกษา: ผู้ป่วยทำงานโรงงานขนมจีน ต้องสวมรองเท้าบูทยางเปียกชื้นตลอดทั้งวัน มาพบเภสัชกรด้วยอาการคันตามซอกนิ้วเท้า ผิวหนังเปื่อยยุ่ยสีขาว ลอกเป็นขุย และมีกลิ่นอับ</t>
        </is>
      </c>
      <c r="C123" s="186" t="inlineStr">
        <is>
          <t>ผู้ป่วยควรได้รับยาใด</t>
        </is>
      </c>
      <c r="D123" s="186" t="n"/>
      <c r="E123" s="186" t="inlineStr">
        <is>
          <t>Griseofulvin</t>
        </is>
      </c>
      <c r="F123" s="186" t="inlineStr">
        <is>
          <t>Coal tar shampoo</t>
        </is>
      </c>
      <c r="G123" s="186" t="inlineStr">
        <is>
          <t>Clotrimazole 1% cream</t>
        </is>
      </c>
      <c r="H123" s="186" t="inlineStr">
        <is>
          <t>Selenium sulfide 2.5% shampoo</t>
        </is>
      </c>
      <c r="I123" s="188" t="inlineStr">
        <is>
          <t>Fluconazole 400 mg single dose</t>
        </is>
      </c>
      <c r="J123" s="185" t="n">
        <v>3</v>
      </c>
      <c r="K123" s="186" t="inlineStr">
        <is>
          <t>✅ คำตอบที่ถูกต้อง: ข้อ ค. Clotrimazole 1% cream
🎯 ทำไมข้อนี้ถึงถูก:
Tinea pedis ระดับไม่รุนแรง การรักษาอันดับแรกคือ ยาทาต้านเชื้อรากลุ่ม imidazole เช่น Clotrimazole 1% cream ทาวันละ 2 ครั้งต่อเนื่องอย่างน้อย 2-4 สัปดาห์
🔍 ข้ออื่นผิดเพราะอะไร:
• ข้อ ก.: Griseofulvin เป็นยารับประทาน สงวนไว้สำหรับ tinea capitis หรือการติดเชื้อราที่เล็บและผิวหนังบริเวณกว้างที่ไม่ตอบสนองต่อยาทา
• ข้อ ข.: Coal tar shampoo ใช้รักษาโรคสะเก็ดเงิน (psoriasis) และ seborrheic dermatitis ไม่ใช่ยาฆ่าเชื้อรา
• ข้อ ง.: Selenium sulfide shampoo ใช้รักษาเกลื้อน (tinea versicolor) และรังแค ไม่ใช่การรักษามาตรฐานของ tinea pedis
• ข้อ จ.: Fluconazole 400 mg single dose ไม่ใช่ขนาดยามาตรฐานสำหรับ tinea pedis และควรเริ่มด้วยยาทาก่อนเสมอ</t>
        </is>
      </c>
      <c r="L123" s="186" t="inlineStr">
        <is>
          <t>Fungal Skin Infections</t>
        </is>
      </c>
      <c r="M123" s="186" t="inlineStr">
        <is>
          <t>3. Dermatologic</t>
        </is>
      </c>
      <c r="N123" s="186" t="inlineStr">
        <is>
          <t>3.2 Superficial fungal</t>
        </is>
      </c>
      <c r="O123" s="185" t="inlineStr">
        <is>
          <t>Clinic</t>
        </is>
      </c>
      <c r="P123" s="186" t="inlineStr">
        <is>
          <t>ข้อสอบเก่า</t>
        </is>
      </c>
      <c r="Q123" s="185" t="inlineStr">
        <is>
          <t>ข้อสอบจริง</t>
        </is>
      </c>
      <c r="R123" s="185" t="inlineStr">
        <is>
          <t>2565</t>
        </is>
      </c>
      <c r="S123" s="185" t="inlineStr">
        <is>
          <t>CASE-PAST-TINEA-PEDIS-01</t>
        </is>
      </c>
    </row>
    <row r="124" ht="24" customHeight="1" s="49">
      <c r="A124" s="187" t="n">
        <v>122</v>
      </c>
      <c r="B124" s="186" t="inlineStr">
        <is>
          <t>กรณีศึกษา: ผู้ป่วยชายอายุ 22 ปี มีผื่นลมพิษนูนแดง ขอบเขตชัดเจน คันมาก กระจายทั่วลำตัว ผื่นเกิดขึ้นอย่างรวดเร็วหลังรับประทานอาหารทะเล และแต่ละรอยผื่นมักยุบหายไปได้เองภายใน 24 ชั่วโมงโดยไม่ทิ้งรอยดำ</t>
        </is>
      </c>
      <c r="C124" s="186" t="inlineStr">
        <is>
          <t>ข้อใดไม่เกี่ยวข้องกับพยาธิกำเนิดของโรค</t>
        </is>
      </c>
      <c r="D124" s="186" t="n"/>
      <c r="E124" s="186" t="inlineStr">
        <is>
          <t>T-cell</t>
        </is>
      </c>
      <c r="F124" s="186" t="inlineStr">
        <is>
          <t>Mast cell</t>
        </is>
      </c>
      <c r="G124" s="186" t="inlineStr">
        <is>
          <t>Histamine</t>
        </is>
      </c>
      <c r="H124" s="186" t="inlineStr">
        <is>
          <t>IgE-mediated</t>
        </is>
      </c>
      <c r="I124" s="188" t="inlineStr">
        <is>
          <t>Type 1 hypersensitivity</t>
        </is>
      </c>
      <c r="J124" s="185" t="n">
        <v>1</v>
      </c>
      <c r="K124" s="186" t="inlineStr">
        <is>
          <t>✅ คำตอบที่ถูกต้อง: ข้อ ก. T-cell
🎯 ทำไมข้อนี้ถึงถูก:
ผื่นลมพิษ (Urticaria) เป็นปฏิกิริยา Type 1 hypersensitivity เกิดจาก IgE กระตุ้นให้ Mast cell เกิด degranulation ปล่อย Histamine ออกมา ทำให้หลอดเลือดขยายตัวและบวม จึงไม่เกี่ยวข้องกับ T-cell-mediated response (Type 4)
🔍 ข้ออื่นผิดเพราะอะไร:
• ข้อ ข.: Mast cell มีบทบาทหลักในการหลั่งสารสื่อกลางการอักเสบเมื่อจับกับ IgE
• ข้อ ค.: Histamine เป็นสารหลักที่หลั่งจาก mast cell ทำให้เกิดอาการคัน หลอดเลือดขยายตัว และเกิด wheal and flare
• ข้อ ง.: IgE-mediated เป็นกลไกหลักของภูมิแพ้เฉียบพลันที่ก่อให้เกิดลมพิษ
• ข้อ จ.: Type 1 hypersensitivity คือรูปแบบการแพ้แบบเฉียบพลันที่เป็นกลไกการเกิดของลมพิษ</t>
        </is>
      </c>
      <c r="L124" s="186" t="inlineStr">
        <is>
          <t>Allergic and Immunologic Skin Disorders</t>
        </is>
      </c>
      <c r="M124" s="186" t="inlineStr">
        <is>
          <t>3. Dermatologic</t>
        </is>
      </c>
      <c r="N124" s="186" t="inlineStr">
        <is>
          <t>3.1 Urticaria &amp; Angioedema</t>
        </is>
      </c>
      <c r="O124" s="185" t="inlineStr">
        <is>
          <t>Clinic</t>
        </is>
      </c>
      <c r="P124" s="186" t="inlineStr">
        <is>
          <t>ข้อสอบเก่า</t>
        </is>
      </c>
      <c r="Q124" s="185" t="inlineStr">
        <is>
          <t>ข้อสอบจริง</t>
        </is>
      </c>
      <c r="R124" s="185" t="inlineStr">
        <is>
          <t>2565</t>
        </is>
      </c>
      <c r="S124" s="185" t="inlineStr">
        <is>
          <t>CASE-PAST-URTICARIA-01</t>
        </is>
      </c>
    </row>
    <row r="125" ht="24" customHeight="1" s="49">
      <c r="A125" s="187" t="n">
        <v>123</v>
      </c>
      <c r="B125" s="186" t="inlineStr">
        <is>
          <t>กรณีศึกษา: ผู้ป่วยชายอายุ 22 ปี มีผื่นลมพิษนูนแดง ขอบเขตชัดเจน คันมาก กระจายทั่วลำตัว ผื่นเกิดขึ้นอย่างรวดเร็วหลังรับประทานอาหารทะเล และแต่ละรอยผื่นมักยุบหายไปได้เองภายใน 24 ชั่วโมงโดยไม่ทิ้งรอยดำ</t>
        </is>
      </c>
      <c r="C125" s="186" t="inlineStr">
        <is>
          <t>ข้อใดคือที่ใช้ในการรักษาตามแนวทางการรักษาโรคลมพิษ</t>
        </is>
      </c>
      <c r="D125" s="186" t="n"/>
      <c r="E125" s="186" t="inlineStr">
        <is>
          <t>ครีมพญายอ</t>
        </is>
      </c>
      <c r="F125" s="186" t="inlineStr">
        <is>
          <t>Loratadine</t>
        </is>
      </c>
      <c r="G125" s="186" t="inlineStr">
        <is>
          <t>Hydroxyzine</t>
        </is>
      </c>
      <c r="H125" s="186" t="inlineStr">
        <is>
          <t>Hydrocortisone cream</t>
        </is>
      </c>
      <c r="I125" s="188" t="inlineStr">
        <is>
          <t>Clobetasol propionate cream</t>
        </is>
      </c>
      <c r="J125" s="185" t="n">
        <v>2</v>
      </c>
      <c r="K125" s="186" t="inlineStr">
        <is>
          <t>✅ คำตอบที่ถูกต้อง: ข้อ ข. Loratadine
🎯 ทำไมข้อนี้ถึงถูก:
ตามแนวทางการรักษาโรคลมพิษสากล ยาอันดับแรกที่แนะนำคือ Second-generation H1-antihistamine เช่น Loratadine เนื่องจากมีประสิทธิภาพดี ออกฤทธิ์ยาว และไม่ง่วงซึม
🔍 ข้ออื่นผิดเพราะอะไร:
• ข้อ ก.: ครีมพญายอ ใช้บรรเทาอาการของโรคเริมและงูสวัด ไม่มีบทบาทในการรักษาโรคลมพิษ
• ข้อ ค.: Hydroxyzine เป็น First-generation H1-antihistamine ทำให้ง่วงซึมมากและมีผล anticholinergic จึงไม่ใช่อันดับแรกตามแนวทางปัจจุบัน
• ข้อ ง.: Hydrocortisone cream ยาสเตียรอยด์ทาไม่มีประสิทธิภาพในการรักษาโรคลมพิษ เนื่องจากพยาธิสภาพเกิดจาก histamine ในชั้น dermis ลึก
• ข้อ จ.: Clobetasol propionate cream สเตียรอยด์ทาความแรงสูง ไม่ใช่ยาที่ใช้รักษาโรคลมพิษ และอาจก่อให้เกิดผลข้างเคียงผิวหนังฝ่อ</t>
        </is>
      </c>
      <c r="L125" s="186" t="inlineStr">
        <is>
          <t>Urticaria Management</t>
        </is>
      </c>
      <c r="M125" s="186" t="inlineStr">
        <is>
          <t>3. Dermatologic</t>
        </is>
      </c>
      <c r="N125" s="186" t="inlineStr">
        <is>
          <t>3.4 Eczema &amp; Dermatitis</t>
        </is>
      </c>
      <c r="O125" s="185" t="inlineStr">
        <is>
          <t>Clinic</t>
        </is>
      </c>
      <c r="P125" s="186" t="inlineStr">
        <is>
          <t>ข้อสอบเก่า</t>
        </is>
      </c>
      <c r="Q125" s="185" t="inlineStr">
        <is>
          <t>ข้อสอบจริง</t>
        </is>
      </c>
      <c r="R125" s="185" t="inlineStr">
        <is>
          <t>2565</t>
        </is>
      </c>
      <c r="S125" s="185" t="inlineStr">
        <is>
          <t>CASE-PAST-URTICARIA-01</t>
        </is>
      </c>
    </row>
    <row r="126" ht="24" customHeight="1" s="49">
      <c r="A126" s="187" t="n">
        <v>124</v>
      </c>
      <c r="B126" s="186" t="inlineStr">
        <is>
          <t>ผู้ป่วยชาย มีอาการคัน บริเวณหนังศีรษะ เกาเป็นสะเก็ด เป็นขุย หนังศีรษะแดง เส้นผมหัก</t>
        </is>
      </c>
      <c r="C126" s="186" t="inlineStr">
        <is>
          <t>ข้อใดต่อไปนี้เป็นเชื้อก่อโรค</t>
        </is>
      </c>
      <c r="D126" s="186" t="n"/>
      <c r="E126" s="186" t="inlineStr">
        <is>
          <t>Malassezia furfur</t>
        </is>
      </c>
      <c r="F126" s="186" t="inlineStr">
        <is>
          <t>Candida albicans</t>
        </is>
      </c>
      <c r="G126" s="186" t="inlineStr">
        <is>
          <t>Trichophyton</t>
        </is>
      </c>
      <c r="H126" s="186" t="inlineStr">
        <is>
          <t>Cutibacterium acnes</t>
        </is>
      </c>
      <c r="I126" s="188" t="inlineStr">
        <is>
          <t>Pediculus humanus</t>
        </is>
      </c>
      <c r="J126" s="185" t="n">
        <v>3</v>
      </c>
      <c r="K126" s="186" t="inlineStr">
        <is>
          <t>✅ คำตอบที่ถูกต้อง: ข้อ ค. Trichophyton
🎯 ทำไมข้อนี้ถึงถูก:
อาการคัน หนังศีรษะเป็นสะเก็ดขุย และลักษณะจำเพาะคือ 'เส้นผมหัก' (broken hairs / black dot) บ่งชี้ถึงโรคเชื้อราที่ศีรษะหรือชันนะตุ (Tinea capitis) ซึ่งเกิดจากกลุ่มเชื้อรา Dermatophytes โดยเฉพาะสกุล Trichophyton (เช่น T. tonsurans) และ Microsporum
🔍 ข้ออื่นผิดเพราะอะไร:
• ข้อ ก.: (Malassezia furfur): ไม่ใช่คำตอบที่ถูกต้องตามแนวทางเวชปฏิบัติและหลักวิชาการทางเภสัชกรรมสำหรับกรณีนี้
• ข้อ ข.: Pediculushumanus:เป็นแมลงปรสิตก่อโรคเหา(Pediculosiscapitis)มีอาการคันและพบตัวหรือไข่เหาเกาะติดโคนผมแต่ไม่ทำให้เส้นผมหักเป็นสะเก็ดขุยจากเชื้อรา
• ข้อ ง.: (Cutibacterium acnes): ไม่ใช่คำตอบที่ถูกต้องตามแนวทางเวชปฏิบัติและหลักวิชาการทางเภสัชกรรมสำหรับกรณีนี้
• ข้อ จ.: (Pediculus humanus): ไม่ใช่คำตอบที่ถูกต้องตามแนวทางเวชปฏิบัติและหลักวิชาการทางเภสัชกรรมสำหรับกรณีนี้</t>
        </is>
      </c>
      <c r="L126" s="186" t="n"/>
      <c r="M126" s="186" t="inlineStr">
        <is>
          <t>3. Dermatologic</t>
        </is>
      </c>
      <c r="N126" s="186" t="inlineStr">
        <is>
          <t>3.2 Superficial fungal</t>
        </is>
      </c>
      <c r="O126" s="185" t="inlineStr">
        <is>
          <t>Clinic</t>
        </is>
      </c>
      <c r="P126" s="186" t="inlineStr">
        <is>
          <t>[SOURCE: Mock Pharmtutor 2024 Set 1 ข้อ 13]</t>
        </is>
      </c>
      <c r="Q126" s="185" t="inlineStr">
        <is>
          <t>ข้อสอบจำลอง</t>
        </is>
      </c>
      <c r="R126" s="185" t="inlineStr">
        <is>
          <t>Mock Pharmtutor 2024</t>
        </is>
      </c>
      <c r="S126" s="185" t="n"/>
    </row>
    <row r="127" ht="24" customHeight="1" s="49">
      <c r="A127" s="187" t="n">
        <v>125</v>
      </c>
      <c r="B127" s="186" t="inlineStr">
        <is>
          <t>ผู้ป่วยชาย มีอาการคล้ายตุ่มน้ำใส ขึ้นบริเวณลำตัว เป็นแนวข้าง มีอาการแสบร้อนบ้างเป็นบางครั้ง และเมื่อนำมือไปสัมผัสจะพบอาการปวดแสบมากขึ้น</t>
        </is>
      </c>
      <c r="C127" s="186" t="inlineStr">
        <is>
          <t>จากอาการดังกล่าวของผู้ป่วย สาเหตุของการเกิดโรคคือข้อใด</t>
        </is>
      </c>
      <c r="D127" s="186" t="n"/>
      <c r="E127" s="186" t="inlineStr">
        <is>
          <t>Herpes simplex</t>
        </is>
      </c>
      <c r="F127" s="186" t="inlineStr">
        <is>
          <t>Candida albicans</t>
        </is>
      </c>
      <c r="G127" s="186" t="inlineStr">
        <is>
          <t>Herpes zoster</t>
        </is>
      </c>
      <c r="H127" s="186" t="inlineStr">
        <is>
          <t>Varicella zoster</t>
        </is>
      </c>
      <c r="I127" s="188" t="inlineStr">
        <is>
          <t>Streptococcus aureus</t>
        </is>
      </c>
      <c r="J127" s="185" t="n">
        <v>4</v>
      </c>
      <c r="K127" s="186" t="inlineStr">
        <is>
          <t>✅ คำตอบที่ถูกต้อง: ข้อ ง. Varicella zoster
🎯 ทำไมข้อนี้ถึงถูก:
อาการตุ่มน้ำใสขึ้นตามแนวข้างลำตัวตามแนวเส้นประสาท (dermatome) ร่วมกับอาการปวดแสบร้อน (neuropathic pain/allodynia) เป็นลักษณะเฉพาะของโรคงูสวัด (Herpes zoster) ซึ่งมีเชื้อไวรัสที่เป็นสาเหตุต้นกำเนิดคือ Varicella-Zoster Virus (VZV)
🔍 ข้ออื่นผิดเพราะอะไร:
• ข้อ ก.: (Herpes simplex): ไม่ใช่คำตอบที่ถูกต้องตามแนวทางเวชปฏิบัติและหลักวิชาการทางเภสัชกรรมสำหรับกรณีนี้
• ข้อ ข.: Streptococcusaureus:เป็นการพิมพ์ชื่อแบคทีเรียคลาดเคลื่อนและแบคทีเรียไม่ก่อให้เกิดรอยโรคตุ่มน้ำใสตลอดdermatome
• ข้อ ค.: (Herpes zoster): ไม่ใช่คำตอบที่ถูกต้องตามแนวทางเวชปฏิบัติและหลักวิชาการทางเภสัชกรรมสำหรับกรณีนี้
• ข้อ จ.: (Streptococcus aureus): ไม่ใช่คำตอบที่ถูกต้องตามแนวทางเวชปฏิบัติและหลักวิชาการทางเภสัชกรรมสำหรับกรณีนี้</t>
        </is>
      </c>
      <c r="L127" s="186" t="n"/>
      <c r="M127" s="186" t="inlineStr">
        <is>
          <t>3. Dermatologic</t>
        </is>
      </c>
      <c r="N127" s="186" t="inlineStr">
        <is>
          <t>3.5 Herpes &amp; Zoster</t>
        </is>
      </c>
      <c r="O127" s="185" t="inlineStr">
        <is>
          <t>Clinic</t>
        </is>
      </c>
      <c r="P127" s="186" t="inlineStr">
        <is>
          <t>[SOURCE: Mock Pharmtutor 2024 Set 1 ข้อ 14]</t>
        </is>
      </c>
      <c r="Q127" s="185" t="inlineStr">
        <is>
          <t>ข้อสอบจำลอง</t>
        </is>
      </c>
      <c r="R127" s="185" t="inlineStr">
        <is>
          <t>Mock Pharmtutor 2024</t>
        </is>
      </c>
      <c r="S127" s="185" t="n"/>
    </row>
    <row r="128" ht="24" customHeight="1" s="49">
      <c r="A128" s="187" t="n">
        <v>126</v>
      </c>
      <c r="B128" s="186" t="inlineStr">
        <is>
          <t>ผู้ป่วยมาด้วยอาการผื่น บริเวณหน้าผาก หัวคิ้ว และ หลังใบหู ลักษณะเป็นขุย มีสะเก็ดสีเหลือง ร่วมกับอาการคัน</t>
        </is>
      </c>
      <c r="C128" s="186" t="inlineStr">
        <is>
          <t>ผู้ป่วยรายนี้ควรได้รับยาใด เพื่อบรรเทาอาการ</t>
        </is>
      </c>
      <c r="D128" s="186" t="n"/>
      <c r="E128" s="186" t="inlineStr">
        <is>
          <t>Topical retinoic acid</t>
        </is>
      </c>
      <c r="F128" s="186" t="inlineStr">
        <is>
          <t>1% Selenium sulfide shampoo</t>
        </is>
      </c>
      <c r="G128" s="186" t="inlineStr">
        <is>
          <t>2% Ketoconazole cream</t>
        </is>
      </c>
      <c r="H128" s="186" t="inlineStr">
        <is>
          <t>Topical mupirocin</t>
        </is>
      </c>
      <c r="I128" s="188" t="inlineStr">
        <is>
          <t>Oral Ketoconazole</t>
        </is>
      </c>
      <c r="J128" s="185" t="n">
        <v>3</v>
      </c>
      <c r="K128" s="186" t="inlineStr">
        <is>
          <t>✅ คำตอบที่ถูกต้อง: ข้อ ค. 2% Ketoconazole cream
🎯 ทำไมข้อนี้ถึงถูก:
อาการผื่นแดงเป็นขุย มีสะเก็ดไขมันสีเหลือง (greasy scales) บริเวณหน้าผาก หัวคิ้ว และหลังใบหู เป็นลักษณะเฉพาะของ Seborrheic dermatitis ซึ่งการรักษาเฉพาะที่บนใบหน้าแนะนำให้ใช้ 2% Ketoconazole cream ทาวันละ 1-2 ครั้ง เพื่อลดจำนวนยีสต์ Malassezia และต้านการอักเสบ
🔍 ข้ออื่นผิดเพราะอะไร:
• ข้อ ก.: (Topical retinoic acid): ไม่ใช่คำตอบที่ถูกต้องตามแนวทางเวชปฏิบัติและหลักวิชาการทางเภสัชกรรมสำหรับกรณีนี้
• ข้อ ข.: OralKetoconazole:การใช้ยากินมีความเสี่ยงสูงต่อพิษที่ตับ(severehepatotoxicity)จึงมีข้อห้ามใช้ในsuperficialfungalinfectionsทั่วไป
• ข้อ ง.: (Topical mupirocin): ไม่ใช่คำตอบที่ถูกต้องตามแนวทางเวชปฏิบัติและหลักวิชาการทางเภสัชกรรมสำหรับกรณีนี้
• ข้อ จ.: (Oral Ketoconazole): ไม่ใช่คำตอบที่ถูกต้องตามแนวทางเวชปฏิบัติและหลักวิชาการทางเภสัชกรรมสำหรับกรณีนี้</t>
        </is>
      </c>
      <c r="L128" s="186" t="n"/>
      <c r="M128" s="186" t="inlineStr">
        <is>
          <t>3. Dermatologic</t>
        </is>
      </c>
      <c r="N128" s="186" t="inlineStr">
        <is>
          <t>3.7 Seborrheic dermatitis</t>
        </is>
      </c>
      <c r="O128" s="185" t="inlineStr">
        <is>
          <t>Clinic</t>
        </is>
      </c>
      <c r="P128" s="186" t="inlineStr">
        <is>
          <t>[SOURCE: Mock Pharmtutor 2024 Set 1 ข้อ 16]</t>
        </is>
      </c>
      <c r="Q128" s="185" t="inlineStr">
        <is>
          <t>ข้อสอบจำลอง</t>
        </is>
      </c>
      <c r="R128" s="185" t="inlineStr">
        <is>
          <t>Mock Pharmtutor 2024</t>
        </is>
      </c>
      <c r="S128" s="185" t="n"/>
    </row>
    <row r="129" ht="24" customHeight="1" s="49">
      <c r="A129" s="187" t="n">
        <v>127</v>
      </c>
      <c r="B129" s="186" t="n"/>
      <c r="C129" s="186" t="inlineStr">
        <is>
          <t>ข้อใดคือ กลไกการออกฤทธิ์ของยา Ketoconazole</t>
        </is>
      </c>
      <c r="D129" s="186" t="n"/>
      <c r="E129" s="186" t="inlineStr">
        <is>
          <t>จับกับ ergosterol (เยื่อหุ้มเซลล์) ทำให้เกิดรู</t>
        </is>
      </c>
      <c r="F129" s="186" t="inlineStr">
        <is>
          <t>ยับยั้งการสร้าง ergosterol โดยยับยั้งเอนไซม์ 14-alpha demethylase</t>
        </is>
      </c>
      <c r="G129" s="186" t="inlineStr">
        <is>
          <t>ยับยั้งการสร้าง ergosterol โดยยับยั้งเอนไซม์ squalene epoxidase</t>
        </is>
      </c>
      <c r="H129" s="186" t="inlineStr">
        <is>
          <t>ยับยั้งเอนไซม์ B-glucans ซึ่งใช้ในการสร้างผนังเซลล์</t>
        </is>
      </c>
      <c r="I129" s="188" t="inlineStr">
        <is>
          <t>ยับยั้งการทำงานของ microtubule ในช่วงการแบ่งตัวแบบ mitosis</t>
        </is>
      </c>
      <c r="J129" s="185" t="n">
        <v>2</v>
      </c>
      <c r="K129" s="186" t="inlineStr">
        <is>
          <t>✅ คำตอบที่ถูกต้อง: ข้อ ข. ยับยั้งการสร้าง ergosterol โดยยับยั้งเอนไซม์ 14-alpha demethylase
🎯 ทำไมข้อนี้ถึงถูก:
Ketoconazole เป็นยาต้านเชื้อรากลุ่ม azole ออกฤทธิ์ยับยั้งเอนไซม์ lanosterol 14-alpha demethylase (CYP51) ซึ่งเป็นเอนไซม์ที่เปลี่ยน lanosterol ไปเป็น ergosterol ส่งผลให้เยื่อหุ้มเซลล์เชื้อราสูญเสียความสมบูรณ์และเซลล์ตาย
🔍 ข้ออื่นผิดเพราะอะไร:
• ข้อ ก.: (จับกับ ergosterol (เยื่อหุ้มเซลล์) ทำให้เกิดรู): ไม่ใช่คำตอบที่ถูกต้องตามแนวทางเวชปฏิบัติและหลักวิชาการทางเภสัชกรรมสำหรับกรณีนี้
• ข้อ ค.: (ยับยั้งการสร้าง ergosterol โดยยับยั้งเอนไซม์ squalene epoxidase): ไม่ใช่คำตอบที่ถูกต้องตามแนวทางเวชปฏิบัติและหลักวิชาการทางเภสัชกรรมสำหรับกรณีนี้
• ข้อ ง.: (ยับยั้งเอนไซม์ B-glucans ซึ่งใช้ในการสร้างผนังเซลล์): ไม่ใช่คำตอบที่ถูกต้องตามแนวทางเวชปฏิบัติและหลักวิชาการทางเภสัชกรรมสำหรับกรณีนี้
• ข้อ จ.: (ยับยั้งการทำงานของ microtubule ในช่วงการแบ่งตัวแบบ mitosis): ไม่ใช่คำตอบที่ถูกต้องตามแนวทางเวชปฏิบัติและหลักวิชาการทางเภสัชกรรมสำหรับกรณีนี้</t>
        </is>
      </c>
      <c r="L129" s="186" t="n"/>
      <c r="M129" s="186" t="inlineStr">
        <is>
          <t>3. Dermatologic</t>
        </is>
      </c>
      <c r="N129" s="186" t="inlineStr">
        <is>
          <t>3.2 Superficial fungal</t>
        </is>
      </c>
      <c r="O129" s="185" t="inlineStr">
        <is>
          <t>Clinic</t>
        </is>
      </c>
      <c r="P129" s="186" t="inlineStr">
        <is>
          <t>[SOURCE: Mock Pharmtutor 2024 Set 1 ข้อ 17]</t>
        </is>
      </c>
      <c r="Q129" s="185" t="inlineStr">
        <is>
          <t>ข้อสอบจำลอง</t>
        </is>
      </c>
      <c r="R129" s="185" t="inlineStr">
        <is>
          <t>Mock Pharmtutor 2024</t>
        </is>
      </c>
      <c r="S129" s="185" t="n"/>
    </row>
    <row r="130" ht="24" customHeight="1" s="49">
      <c r="A130" s="187" t="n">
        <v>128</v>
      </c>
      <c r="B130" s="186" t="inlineStr">
        <is>
          <t>กรณีศึกษา: ผู้ป่วยชาย อายุ 29 ปี มาที่ร้านยาเพื่อขอซื้อยารักษารอยด่างที่ผิวหนังบริเวณแผ่นหลัง มีอาการมาประมาณ 2 สัปดาห์ ตรวจพบรอยด่างสีขาวมีขุยละเอียด คันเล็กน้อยเมื่อมีเหงื่อออก เข้าได้กับโรคเกลื้อน (Tinea versicolor)</t>
        </is>
      </c>
      <c r="C130" s="186" t="inlineStr">
        <is>
          <t>ยาในข้อใดเหมาะสมที่จะจ่ายให้แก่ผู้ป่วยรายนี้ในการรักษาโรคเกลื้อน</t>
        </is>
      </c>
      <c r="D130" s="186" t="n"/>
      <c r="E130" s="186" t="inlineStr">
        <is>
          <t>Ketoconazole 2% cream ทาวันละ 1-2 ครั้ง ติดต่อกัน 2-4 สัปดาห์</t>
        </is>
      </c>
      <c r="F130" s="186" t="inlineStr">
        <is>
          <t>Triamcinolone acetonide 0.1% cream ทาวันละ 2 ครั้ง</t>
        </is>
      </c>
      <c r="G130" s="186" t="inlineStr">
        <is>
          <t>Acyclovir 5% cream ทาวันละ 5 ครั้ง</t>
        </is>
      </c>
      <c r="H130" s="186" t="inlineStr">
        <is>
          <t>Mupirocin 2% ointment ทาวันละ 3 ครั้ง</t>
        </is>
      </c>
      <c r="I130" s="188" t="inlineStr">
        <is>
          <t>Clobetasol propionate 0.05% cream ทาวันละ 1 ครั้ง</t>
        </is>
      </c>
      <c r="J130" s="185" t="n">
        <v>1</v>
      </c>
      <c r="K130" s="186" t="inlineStr">
        <is>
          <t>✅ คำตอบที่ถูกต้อง: ข้อ ก. Ketoconazole 2% cream ทาวันละ 1-2 ครั้ง ติดต่อกัน 2-4 สัปดาห์
🎯 ทำไมข้อนี้ถึงถูก:
โรคเกลื้อน (Tinea versicolor) มีสาเหตุจากเชื้อรายีสต์ Malassezia furfur การรักษาเฉพาะที่อันดับแรก (First-line topical antifungal) คือการใช้ยากลุ่ม Azoles เช่น Ketoconazole 2% cream หรือ Clotrimazole 1% cream ทาบริเวณรอยโรคและบริเวณผิวหนังปกติรอบๆ รอยโรคอย่างน้อย 2-3 เซนติเมตร วันละ 1-2 ครั้ง ต่อเนื่องเป็นเวลา 2-4 สัปดาห์เพื่อกำจัดเชื้อให้หมด
🔍 ข้ออื่นผิดเพราะอะไร:
• ข้อ ข.: เป็นยาทาสเตียรอยด์ ห้ามใช้ในโรคติดเชื้อราเพราะกดภูมิคุ้มกัน ทำให้เชื้อราเจริญเติบโตลุกลามมากขึ้น (Tinea incognito)
• ข้อ ค.: เป็นยาต้านไวรัสสำหรับรักษาเริม ไม่ได้ผลต่อเชื้อรา
• ข้อ ง.: เป็นยาปฏิชีวนะรักษาการติดเชื้อแบคทีเรียที่ผิวหนัง
• ข้อ จ.: (Clobetasol propionate 0.05% cream ทาวันละ 1 ครั้ง): ไม่ใช่คำตอบที่ถูกต้องตามแนวทางเวชปฏิบัติและหลักวิชาการทางเภสัชกรรมสำหรับกรณีนี้</t>
        </is>
      </c>
      <c r="L130" s="186" t="n"/>
      <c r="M130" s="186" t="inlineStr">
        <is>
          <t>3. Dermatologic</t>
        </is>
      </c>
      <c r="N130" s="186" t="inlineStr">
        <is>
          <t>3.2 Superficial fungal</t>
        </is>
      </c>
      <c r="O130" s="185" t="inlineStr">
        <is>
          <t>Clinic</t>
        </is>
      </c>
      <c r="P130" s="186" t="inlineStr">
        <is>
          <t>[SOURCE: Mock Pharmtutor 2024 Set 2 ข้อ 14]</t>
        </is>
      </c>
      <c r="Q130" s="185" t="inlineStr">
        <is>
          <t>ข้อสอบจำลอง</t>
        </is>
      </c>
      <c r="R130" s="185" t="inlineStr">
        <is>
          <t>Mock Pharmtutor 2024</t>
        </is>
      </c>
      <c r="S130" s="185" t="n"/>
    </row>
    <row r="131" ht="24" customHeight="1" s="49">
      <c r="A131" s="187" t="n">
        <v>129</v>
      </c>
      <c r="B131" s="186" t="n"/>
      <c r="C131" s="186" t="inlineStr">
        <is>
          <t>ข้อใดคือ กลไกการออกฤทธิ์ของ Acyclovir</t>
        </is>
      </c>
      <c r="D131" s="186" t="n"/>
      <c r="E131" s="186" t="inlineStr">
        <is>
          <t>ยับยั้ง Viral DNA polymerase</t>
        </is>
      </c>
      <c r="F131" s="186" t="inlineStr">
        <is>
          <t>ยับยั้ง 14-alpha demethylase</t>
        </is>
      </c>
      <c r="G131" s="186" t="inlineStr">
        <is>
          <t>ยับยั้งการสร้าง nucleic acid</t>
        </is>
      </c>
      <c r="H131" s="186" t="inlineStr">
        <is>
          <t>ยับยั้ง DNA gyrase</t>
        </is>
      </c>
      <c r="I131" s="188" t="inlineStr">
        <is>
          <t>ยับยั้ง Nucleoside reverse transcriptase</t>
        </is>
      </c>
      <c r="J131" s="185" t="n">
        <v>1</v>
      </c>
      <c r="K131" s="186" t="inlineStr">
        <is>
          <t>✅ คำตอบที่ถูกต้อง: ข้อ ก. ยับยั้ง Viral DNA polymerase
🎯 ทำไมข้อนี้ถึงถูก:
Acyclovir เป็น guanosine analog prodrug ที่ต้องอาศัย viral thymidine kinase เปลี่ยนเป็น acyclovir monophosphate ก่อนถูกเปลี่ยนเป็น acyclovir triphosphate ซึ่งออกฤทธิ์ยับยั้งเอนไซม์ Viral DNA polymerase อย่างจำเพาะและทำให้สาย DNA ของไวรัสหยุดการต่อตัว (chain termination)
🔍 ข้ออื่นผิดเพราะอะไร:
• ข้อ ข.: ยับยั้งNucleosidereversetranscriptaseเป็นกลไกของยากลุ่มNRTIs(เช่นZidovudine,Tenofovir,Lamivudine)ในการรักษาไวรัสHIVไม่ใช่ไวรัสHerpessimplex
• ข้อ ค.: (ยับยั้งการสร้าง nucleic acid): ไม่ใช่คำตอบที่ถูกต้องตามแนวทางเวชปฏิบัติและหลักวิชาการทางเภสัชกรรมสำหรับกรณีนี้
• ข้อ ง.: (ยับยั้ง DNA gyrase): ไม่ใช่คำตอบที่ถูกต้องตามแนวทางเวชปฏิบัติและหลักวิชาการทางเภสัชกรรมสำหรับกรณีนี้
• ข้อ จ.: (ยับยั้ง Nucleoside reverse transcriptase): ไม่ใช่คำตอบที่ถูกต้องตามแนวทางเวชปฏิบัติและหลักวิชาการทางเภสัชกรรมสำหรับกรณีนี้</t>
        </is>
      </c>
      <c r="L131" s="186" t="n"/>
      <c r="M131" s="186" t="inlineStr">
        <is>
          <t>3. Dermatologic</t>
        </is>
      </c>
      <c r="N131" s="186" t="inlineStr">
        <is>
          <t>3.5 Herpes &amp; Zoster</t>
        </is>
      </c>
      <c r="O131" s="185" t="inlineStr">
        <is>
          <t>Clinic</t>
        </is>
      </c>
      <c r="P131" s="186" t="inlineStr">
        <is>
          <t>[SOURCE: Mock Pharmtutor 2024 Set 2 ข้อ 15]</t>
        </is>
      </c>
      <c r="Q131" s="185" t="inlineStr">
        <is>
          <t>ข้อสอบจำลอง</t>
        </is>
      </c>
      <c r="R131" s="185" t="inlineStr">
        <is>
          <t>Mock Pharmtutor 2024</t>
        </is>
      </c>
      <c r="S131" s="185" t="n"/>
    </row>
    <row r="132" ht="24" customHeight="1" s="49">
      <c r="A132" s="187" t="n">
        <v>130</v>
      </c>
      <c r="B132" s="186" t="n"/>
      <c r="C132" s="186" t="inlineStr">
        <is>
          <t>ลักษณะอาการใดที่เป็น Seborrheic dermatitis (MCQ ธ.ค. 66)</t>
        </is>
      </c>
      <c r="D132" s="186" t="n"/>
      <c r="E132" s="186" t="inlineStr">
        <is>
          <t>ผิวหนังมีลักษณะบวมแดง มีตุ่มแดงกระจาย</t>
        </is>
      </c>
      <c r="F132" s="186" t="inlineStr">
        <is>
          <t>ผิวหนังเป็นผื่นจุดราบขนาดเล็ก กระจายหรือรวมเป็นแผ่น อาจสีจางหรือเข้มกว่าผิว</t>
        </is>
      </c>
      <c r="G132" s="186" t="inlineStr">
        <is>
          <t>ผิวหนังเป็นผื่น ลักษณะเป็นวงขอบชัด อาจมีขุย มีอาการคัน</t>
        </is>
      </c>
      <c r="H132" s="186" t="inlineStr">
        <is>
          <t>ผิวหนังมีลักษณะผื่นแดง คัน มีขุยหรือสะเก็ดสีเหลือง บริเวณ T-zone</t>
        </is>
      </c>
      <c r="I132" s="188" t="inlineStr">
        <is>
          <t>ผิวหนังอักเสบก่อตัวเป็นแผ่นนูนหนา ผิวแห้ง แตก คัน ปกคลุมด้วยขุยขาว หรือขุยเงิน</t>
        </is>
      </c>
      <c r="J132" s="185" t="n">
        <v>4</v>
      </c>
      <c r="K132" s="186" t="inlineStr">
        <is>
          <t>✅ คำตอบที่ถูกต้อง: ข้อ ง. ผิวหนังมีลักษณะผื่นแดง คัน มีขุยหรือสะเก็ดสีเหลือง บริเวณ T-zone
🎯 ทำไมข้อนี้ถึงถูก:
Seborrheic dermatitis (ต่อมไขมันอักเสบหรือเซบเดิร์ม) มีลักษณะจำเพาะคือ ผื่นแดงคันและมีสะเก็ดหรือขุยมันเยิ้มสีเหลือง (greasy yellowish scales) เกิดขึ้นในบริเวณที่มีต่อมไขมันหนาแน่น (seborrheic areas) เช่น บริเวณใบหน้าโซนตัวที (T-zone), คิ้ว, ร่องจมูก และหนังศีรษะ
🔍 ข้ออื่นผิดเพราะอะไร:
• ข้อ ก.: (ผิวหนังมีลักษณะบวมแดง มีตุ่มแดงกระจาย): ไม่ใช่คำตอบที่ถูกต้องตามแนวทางเวชปฏิบัติและหลักวิชาการทางเภสัชกรรมสำหรับกรณีนี้
• ข้อ ข.: ผิวหนังอักเสบก่อตัวเป็นแผ่นนูนหนาผิวแห้งแตกคันปกคลุมด้วยขุยขาวหรือขุยเงิน:เป็นลักษณะแบบฉบับของโรคสะเก็ดเงิน(Psoriasisvulgarisที่มีsilveryscales)
• ข้อ ค.: (ผิวหนังเป็นผื่น ลักษณะเป็นวงขอบชัด อาจมีขุย มีอาการคัน): ไม่ใช่คำตอบที่ถูกต้องตามแนวทางเวชปฏิบัติและหลักวิชาการทางเภสัชกรรมสำหรับกรณีนี้
• ข้อ จ.: (ผิวหนังอักเสบก่อตัวเป็นแผ่นนูนหนา ผิวแห้ง แตก คัน ปกคลุมด้วยขุยขาว หรือขุยเงิน): ไม่ใช่คำตอบที่ถูกต้องตามแนวทางเวชปฏิบัติและหลักวิชาการทางเภสัชกรรมสำหรับกรณีนี้</t>
        </is>
      </c>
      <c r="L132" s="186" t="n"/>
      <c r="M132" s="186" t="inlineStr">
        <is>
          <t>3. Dermatologic</t>
        </is>
      </c>
      <c r="N132" s="186" t="inlineStr">
        <is>
          <t>3.7 Seborrheic dermatitis</t>
        </is>
      </c>
      <c r="O132" s="185" t="inlineStr">
        <is>
          <t>Clinic</t>
        </is>
      </c>
      <c r="P132" s="186" t="inlineStr">
        <is>
          <t>[SOURCE: Mock Pharmtutor 2024 Set 2 ข้อ 17]</t>
        </is>
      </c>
      <c r="Q132" s="185" t="inlineStr">
        <is>
          <t>ข้อสอบจำลอง</t>
        </is>
      </c>
      <c r="R132" s="185" t="inlineStr">
        <is>
          <t>Mock Pharmtutor 2024</t>
        </is>
      </c>
      <c r="S132" s="185" t="n"/>
    </row>
    <row r="133" ht="24" customHeight="1" s="49">
      <c r="A133" s="187" t="n">
        <v>131</v>
      </c>
      <c r="B133" s="186" t="n"/>
      <c r="C133" s="186" t="inlineStr">
        <is>
          <t>ผู้ป่วย Seborrheic dermatitis บริเวณใบหน้า และหลังหู ใช้ยา Miconazole cream คู่กับ Triamcinolone 0.1% ตอบสนองดี สามารถควบคุมโรคได้ หากใช้เป็นระยะเวลานาน ผู้ป่วยเสี่ยงเกิดอาการข้างเคียงในข้อใด (MCQ ธ.ค. 66)</t>
        </is>
      </c>
      <c r="D133" s="186" t="n"/>
      <c r="E133" s="186" t="inlineStr">
        <is>
          <t>Acne</t>
        </is>
      </c>
      <c r="F133" s="186" t="inlineStr">
        <is>
          <t>Irritant contact dermatitis</t>
        </is>
      </c>
      <c r="G133" s="186" t="inlineStr">
        <is>
          <t>Photosensitivity</t>
        </is>
      </c>
      <c r="H133" s="186" t="inlineStr">
        <is>
          <t>Hyperpigmentation</t>
        </is>
      </c>
      <c r="I133" s="188" t="inlineStr">
        <is>
          <t>Peeling skin</t>
        </is>
      </c>
      <c r="J133" s="185" t="n">
        <v>2</v>
      </c>
      <c r="K133" s="186" t="inlineStr">
        <is>
          <t>✅ คำตอบที่ถูกต้อง: ข้อ ข. Irritant contact dermatitis
🎯 ทำไมข้อนี้ถึงถูก:
การใช้ยา Triamcinolone acetonide 0.1% (moderate potency steroid) ทาบริเวณใบหน้าและหลังหูเป็นเวลานาน ร่วมกับสารกันเสียหรือตัวทำละลายในเนื้อครีมและ miconazole จะทำให้เกราะป้องกันผิวหนังถูกทำลาย เกิดผิวบาง หลอดเลือดฝอยขยายตัว (telangiectasia) และเกิดการระคายเคืองผิวหนังอักเสบสัมผัส (Irritant contact dermatitis / steroid-induced rosacea-like dermatitis) ได้ง่าย
🔍 ข้ออื่นผิดเพราะอะไร:
• ข้อ ก.: (Acne): ไม่ใช่คำตอบที่ถูกต้องตามแนวทางเวชปฏิบัติและหลักวิชาการทางเภสัชกรรมสำหรับกรณีนี้
• ข้อ ค.: (Photosensitivity): ไม่ใช่คำตอบที่ถูกต้องตามแนวทางเวชปฏิบัติและหลักวิชาการทางเภสัชกรรมสำหรับกรณีนี้
• ข้อ ง.: (Hyperpigmentation): ไม่ใช่คำตอบที่ถูกต้องตามแนวทางเวชปฏิบัติและหลักวิชาการทางเภสัชกรรมสำหรับกรณีนี้
• ข้อ จ.: (Peeling skin): ไม่ใช่คำตอบที่ถูกต้องตามแนวทางเวชปฏิบัติและหลักวิชาการทางเภสัชกรรมสำหรับกรณีนี้</t>
        </is>
      </c>
      <c r="L133" s="186" t="n"/>
      <c r="M133" s="186" t="inlineStr">
        <is>
          <t>3. Dermatologic</t>
        </is>
      </c>
      <c r="N133" s="186" t="inlineStr">
        <is>
          <t>3.7 Seborrheic dermatitis</t>
        </is>
      </c>
      <c r="O133" s="185" t="inlineStr">
        <is>
          <t>Clinic</t>
        </is>
      </c>
      <c r="P133" s="186" t="inlineStr">
        <is>
          <t>[SOURCE: Mock Pharmtutor 2024 Set 2 ข้อ 18]</t>
        </is>
      </c>
      <c r="Q133" s="185" t="inlineStr">
        <is>
          <t>ข้อสอบจำลอง</t>
        </is>
      </c>
      <c r="R133" s="185" t="inlineStr">
        <is>
          <t>Mock Pharmtutor 2024</t>
        </is>
      </c>
      <c r="S133" s="185" t="n"/>
    </row>
    <row r="134" ht="24" customHeight="1" s="49">
      <c r="A134" s="187" t="n">
        <v>132</v>
      </c>
      <c r="B134" s="186" t="inlineStr">
        <is>
          <t>ผู้ป่วยชายไทยอายุ 35 ปี ประกอบอาชีพวิศวกรโยธา มาปรึกษาเภสัชกรที่ร้านยาด้วยอาการมีตุ่มน้ำใสขนาดเล็กหลายตุ่มรวมกันเป็นกลุ่ม (Grouped vesicles) บริเวณริมฝีปากล่าง บางตุ่มแตกออกกลายเป็นแผลตื้นๆ ตกสะเก็ด มีอาการแสบร้อนและเจ็บบริเวณแผล โดย 1 วันก่อนมีตุ่มน้ำขึ้น ผู้ป่วยรู้สึกคันยิบๆ และแสบร้อนบริเวณริมฝีปาก ไม่มีโรคประจำตัว ปฏิเสธการใช้สมุนไพรและอาหารเสริม มีประวัติแพ้ยา Amoxicillin แบบผื่นคัน</t>
        </is>
      </c>
      <c r="C134" s="186" t="inlineStr">
        <is>
          <t>จากประวัติและลักษณะรอยโรคข้างต้น อาการของผู้ป่วยเข้าได้กับโรคใดมากที่สุด</t>
        </is>
      </c>
      <c r="D134" s="186" t="n"/>
      <c r="E134" s="186" t="inlineStr">
        <is>
          <t>Photosensitivity reaction</t>
        </is>
      </c>
      <c r="F134" s="186" t="inlineStr">
        <is>
          <t>Contact eczema</t>
        </is>
      </c>
      <c r="G134" s="186" t="inlineStr">
        <is>
          <t>Impetigo</t>
        </is>
      </c>
      <c r="H134" s="186" t="inlineStr">
        <is>
          <t>Aphthous ulcer (Canker sore)</t>
        </is>
      </c>
      <c r="I134" s="188" t="inlineStr">
        <is>
          <t>Herpes labialis (Cold sore)</t>
        </is>
      </c>
      <c r="J134" s="185" t="n">
        <v>5</v>
      </c>
      <c r="K134" s="186" t="inlineStr">
        <is>
          <t>✅ คำตอบที่ถูกต้อง: ข้อ จ. Herpes labialis (Cold sore)
🎯 ทำไมข้อนี้ถึงถูก:
อาการแสดงที่มีตุ่มน้ำใสรวมกันเป็นกลุ่มบนฐานสีแดง (Grouped vesicles on erythematous base) บริเวณริมฝีปาก (Vermilion border) ที่แตกออกเป็นแผลตื้นๆ และมีอาการนำมาก่อน 24 ชั่วโมง คือ อาการแสบร้อน คันยิบๆ (Prodromal tingling/burning sensation) เป็นลักษณะเฉพาะทางคลินิกของโรคเริมที่ริมฝีปาก (Herpes labialis หรือ Cold sore) ซึ่งเกิดจากการกำเริบของเชื้อไวรัส Herpes Simplex Virus type 1 (HSV-1)
🔍 ข้ออื่นผิดเพราะอะไร:
• ข้อ ก. Photosensitivity: มักเป็นผื่นแดงกระจายตัวตามบริเวณที่โดนแดด ไม่ได้เป็นตุ่มน้ำใสรวมกลุ่มเฉพาะริมฝีปาก
• ข้อ ข. Eczema: มักเป็นผื่นแห้งคัน ลอกเป็นขุย ขอบเขตไม่ชัดเจน
• ข้อ ค. Impetigo: เป็นการติดเชื้อแบคทีเรีย มักพบบ่อยในเด็ก มีสะเก็ดแผลสีเหลืองคล้ายน้ำผึ้งกรัง (Honey-colored crust)
• ข้อ ง. Aphthous ulcer: แผลร้อนในจะเกิดใน เยื่อบุช่องปากด้านใน (Non-keratinized oral mucosa) ไม่ได้เกิดที่ริมฝีปากด้านนอก
• --</t>
        </is>
      </c>
      <c r="L134" s="186" t="n"/>
      <c r="M134" s="186" t="inlineStr">
        <is>
          <t>3. Dermatologic</t>
        </is>
      </c>
      <c r="N134" s="186" t="inlineStr">
        <is>
          <t>3.5 Herpes &amp; Zoster</t>
        </is>
      </c>
      <c r="O134" s="185" t="inlineStr">
        <is>
          <t>Clinic</t>
        </is>
      </c>
      <c r="P134" s="186" t="inlineStr">
        <is>
          <t>ข้อ 118 Mock RxCU83</t>
        </is>
      </c>
      <c r="Q134" s="185" t="inlineStr">
        <is>
          <t>ข้อสอบจำลอง</t>
        </is>
      </c>
      <c r="R134" s="185" t="inlineStr">
        <is>
          <t>Mock RxCU83 ชุดที่ 1</t>
        </is>
      </c>
      <c r="S134" s="185" t="inlineStr">
        <is>
          <t>CASE_MOCK83_08</t>
        </is>
      </c>
    </row>
    <row r="135" ht="24" customHeight="1" s="49">
      <c r="A135" s="187" t="n">
        <v>133</v>
      </c>
      <c r="B135" s="186" t="inlineStr">
        <is>
          <t>ผู้ป่วยชายไทยอายุ 35 ปี ประกอบอาชีพวิศวกรโยธา มาปรึกษาเภสัชกรที่ร้านยาด้วยอาการมีตุ่มน้ำใสขนาดเล็กหลายตุ่มรวมกันเป็นกลุ่ม (Grouped vesicles) บริเวณริมฝีปากล่าง บางตุ่มแตกออกกลายเป็นแผลตื้นๆ ตกสะเก็ด มีอาการแสบร้อนและเจ็บบริเวณแผล โดย 1 วันก่อนมีตุ่มน้ำขึ้น ผู้ป่วยรู้สึกคันยิบๆ และแสบร้อนบริเวณริมฝีปาก ไม่มีโรคประจำตัว ปฏิเสธการใช้สมุนไพรและอาหารเสริม มีประวัติแพ้ยา Amoxicillin แบบผื่นคัน</t>
        </is>
      </c>
      <c r="C135" s="186" t="inlineStr">
        <is>
          <t>การจัดการทางเภสัชกรรมและการใช้ยาที่เหมาะสมที่สุดสำหรับผู้ป่วยรายนี้คือข้อใด</t>
        </is>
      </c>
      <c r="D135" s="186" t="n"/>
      <c r="E135" s="186" t="inlineStr">
        <is>
          <t>Mupirocin 2% ointment ทาวันละ 2-3 ครั้ง</t>
        </is>
      </c>
      <c r="F135" s="186" t="inlineStr">
        <is>
          <t>Moisturizing cream ทาวันละ 2-3 ครั้ง</t>
        </is>
      </c>
      <c r="G135" s="186" t="inlineStr">
        <is>
          <t>Acyclovir 5% cream ทาบริเวณรอยโรควันละ 5 ครั้ง (ทุก 4 ชั่วโมงขณะตื่น)</t>
        </is>
      </c>
      <c r="H135" s="186" t="inlineStr">
        <is>
          <t>Acyclovir 400 mg tablet รับประทานวันละ 5 ครั้ง</t>
        </is>
      </c>
      <c r="I135" s="188" t="inlineStr">
        <is>
          <t>Desoximetasone 0.25% cream ทาวันละ 2 ครั้ง</t>
        </is>
      </c>
      <c r="J135" s="185" t="n">
        <v>3</v>
      </c>
      <c r="K135" s="186" t="inlineStr">
        <is>
          <t>✅ คำตอบที่ถูกต้อง: ข้อ ค. Acyclovir 5% cream ทาบริเวณรอยโรควันละ 5 ครั้ง (ทุก 4 ชั่วโมงขณะตื่น)
🎯 ทำไมข้อนี้ถึงถูก:
ในผู้ป่วยที่มีภูมิคุ้มกันปกติ (Immunocompetent) ที่เป็นโรคเริมที่ริมฝีปาก (Herpes labialis) การใช้ยาต้านไวรัสชนิดทาภายนอก เช่น Acyclovir 5% cream ทาวันละ 5 ครั้ง ทุก 4 ชั่วโมง เป็นเวลา 4-5 วัน โดยเริ่มทาให้เร็วที่สุดตั้งแต่เริ่มมีอาการนำหรือตุ่มน้ำใส จะช่วยลดระยะเวลาการหายของแผล บรรเทาอาการปวด และลดการแพร่กระจายของเชื้อได้อย่างมีประสิทธิภาพ
🔍 ข้ออื่นผิดเพราะอะไร:
• ข้อ ก. Mupirocin: เป็นยาปฏิชีวนะต้านแบคทีเรีย ไม่ได้ออกฤทธิ์ต่อเชื้อไวรัส HSV
• ข้อ ข. Moisturizing cream: ไม่ช่วยยับยั้งเชื้อไวรัส
• ข้อ ง. Acyclovir tablet: เก็บไว้ใช้สำหรับผู้ป่วยที่มีอาการรุนแรง มีภาวะภูมิคุ้มกันบกพร่อง หรือเป็นบ่อยครั้งมาก
• ข้อ จ. Desoximetasone: เป็น Topical steroid ที่มีฤทธิ์กดภูมิคุ้มกันเฉพาะที่ ห้ามใช้เด็ดขาดเพราะจะทำให้เชื้อไวรัสลุกลามรุนแรงขึ้น
• --</t>
        </is>
      </c>
      <c r="L135" s="186" t="n"/>
      <c r="M135" s="186" t="inlineStr">
        <is>
          <t>3. Dermatologic</t>
        </is>
      </c>
      <c r="N135" s="186" t="inlineStr">
        <is>
          <t>3.5 Herpes &amp; Zoster</t>
        </is>
      </c>
      <c r="O135" s="185" t="inlineStr">
        <is>
          <t>Clinic</t>
        </is>
      </c>
      <c r="P135" s="186" t="inlineStr">
        <is>
          <t>ข้อ 119 Mock RxCU83</t>
        </is>
      </c>
      <c r="Q135" s="185" t="inlineStr">
        <is>
          <t>ข้อสอบจำลอง</t>
        </is>
      </c>
      <c r="R135" s="185" t="inlineStr">
        <is>
          <t>Mock RxCU83 ชุดที่ 1</t>
        </is>
      </c>
      <c r="S135" s="185" t="inlineStr">
        <is>
          <t>CASE_MOCK83_08</t>
        </is>
      </c>
    </row>
    <row r="136" ht="24" customHeight="1" s="49">
      <c r="A136" s="187" t="n">
        <v>134</v>
      </c>
      <c r="B136" s="186" t="inlineStr">
        <is>
          <t>ผู้ป่วยชายไทยอายุ 35 ปี ประกอบอาชีพวิศวกรโยธา มาปรึกษาเภสัชกรที่ร้านยาด้วยอาการมีตุ่มน้ำใสขนาดเล็กหลายตุ่มรวมกันเป็นกลุ่ม (Grouped vesicles) บริเวณริมฝีปากล่าง บางตุ่มแตกออกกลายเป็นแผลตื้นๆ ตกสะเก็ด มีอาการแสบร้อนและเจ็บบริเวณแผล โดย 1 วันก่อนมีตุ่มน้ำขึ้น ผู้ป่วยรู้สึกคันยิบๆ และแสบร้อนบริเวณริมฝีปาก ไม่มีโรคประจำตัว ปฏิเสธการใช้สมุนไพรและอาหารเสริม มีประวัติแพ้ยา Amoxicillin แบบผื่นคัน</t>
        </is>
      </c>
      <c r="C136" s="186" t="inlineStr">
        <is>
          <t>คำแนะนำในการปฏิบัติตัวที่สำคัญที่สุดเพื่อป้องกันการแพร่กระจายของเชื้อไวรัสเริมไปสู่ผู้อื่นคือข้อใด</t>
        </is>
      </c>
      <c r="D136" s="186" t="n"/>
      <c r="E136" s="186" t="inlineStr">
        <is>
          <t>เชื้อจะไม่สามารถแพร่ไปสู่ผู้อื่นได้เมื่อตุ่มน้ำใสแตกออกแล้ว</t>
        </is>
      </c>
      <c r="F136" s="186" t="inlineStr">
        <is>
          <t>หลีกเลี่ยงการสัมผัสรอยโรค ล้างมือบ่อยๆ และไม่ใช้สิ่งของส่วนตัวร่วมกับผู้อื่น (เช่น แก้วน้ำ หลอดดูด ผ้าเช็ดหน้า ลิปสติก)</t>
        </is>
      </c>
      <c r="G136" s="186" t="inlineStr">
        <is>
          <t>ปิดพลาสเตอร์ยาแบบทึบแน่นทับบริเวณแผลตลอด 24 ชั่วโมง</t>
        </is>
      </c>
      <c r="H136" s="186" t="inlineStr">
        <is>
          <t>ล้างและขัดถูบริเวณแผลด้วยน้ำและสบู่แรงๆ วันละหลายครั้ง</t>
        </is>
      </c>
      <c r="I136" s="188" t="inlineStr">
        <is>
          <t>รับประทานวิตามินซีขนาดสูงเพื่อฆ่าเชื้อไวรัสในน้ำลาย</t>
        </is>
      </c>
      <c r="J136" s="185" t="n">
        <v>2</v>
      </c>
      <c r="K136" s="186" t="inlineStr">
        <is>
          <t>✅ คำตอบที่ถูกต้อง: ข้อ ข. หลีกเลี่ยงการสัมผัสรอยโรค ล้างมือบ่อยๆ และไม่ใช้สิ่งของส่วนตัวร่วมกับผู้อื่น (เช่น แก้วน้ำ หลอดดูด ผ้าเช็ดหน้า ลิปสติก)
🎯 ทำไมข้อนี้ถึงถูก:
น้ำเหลืองในตุ่มน้ำใสและแผลของโรคเริมมีปริมาณอนุภาคไวรัส (Viral load) อยู่สูงมากและติดต่อได้ง่ายผ่านการสัมผัสโดยตรง (Direct contact) หรือการสัมผัสสารคัดหลั่ง คำแนะนำสำคัญคือ ห้ามสัมผัสแผล ล้างมือให้สะอาดทันทีหากเผลอสัมผัส หลีกเลี่ยงการจูบ และแยกของใช้ส่วนตัวที่สัมผัสกับริมฝีปากจนกว่าสะเก็ดแผลจะหลุดลอกหายสนิท
🔍 ข้ออื่นผิดเพราะอะไร:
• ข้อ ก. ระยะที่ตุ่มน้ำแตกเป็นแผลสด เป็นระยะที่มีการแพร่กระจายเชื้อได้สูงที่สุด
• ข้อ ค. การปิดพลาสเตอร์แน่นจะทำให้อับชื้นและแผลหายช้า
• ข้อ ง. การขัดถูรุนแรงจะทำให้แผลอักเสบและเกิดการติดเชื้อแบคทีเรียซ้ำซ้อน (Secondary bacterial infection)
• ข้อ จ. วิตามินซีไม่สามารถฆ่าเชื้อไวรัสในน้ำลายได้
• --</t>
        </is>
      </c>
      <c r="L136" s="186" t="n"/>
      <c r="M136" s="186" t="inlineStr">
        <is>
          <t>3. Dermatologic</t>
        </is>
      </c>
      <c r="N136" s="186" t="inlineStr">
        <is>
          <t>3.5 Herpes &amp; Zoster</t>
        </is>
      </c>
      <c r="O136" s="185" t="inlineStr">
        <is>
          <t>Clinic</t>
        </is>
      </c>
      <c r="P136" s="186" t="inlineStr">
        <is>
          <t>ข้อ 120 Mock RxCU83</t>
        </is>
      </c>
      <c r="Q136" s="185" t="inlineStr">
        <is>
          <t>ข้อสอบจำลอง</t>
        </is>
      </c>
      <c r="R136" s="185" t="inlineStr">
        <is>
          <t>Mock RxCU83 ชุดที่ 1</t>
        </is>
      </c>
      <c r="S136" s="185" t="inlineStr">
        <is>
          <t>CASE_MOCK83_08</t>
        </is>
      </c>
    </row>
    <row r="137" ht="24" customHeight="1" s="49">
      <c r="A137" s="187" t="n">
        <v>135</v>
      </c>
      <c r="B137" s="186" t="inlineStr">
        <is>
          <t>ผู้ป่วยชายไทยอายุ 35 ปี ประกอบอาชีพวิศวกรโยธา มาปรึกษาเภสัชกรที่ร้านยาด้วยอาการมีตุ่มน้ำใสขนาดเล็กหลายตุ่มรวมกันเป็นกลุ่ม (Grouped vesicles) บริเวณริมฝีปากล่าง บางตุ่มแตกออกกลายเป็นแผลตื้นๆ ตกสะเก็ด มีอาการแสบร้อนและเจ็บบริเวณแผล โดย 1 วันก่อนมีตุ่มน้ำขึ้น ผู้ป่วยรู้สึกคันยิบๆ และแสบร้อนบริเวณริมฝีปาก ไม่มีโรคประจำตัว ปฏิเสธการใช้สมุนไพรและอาหารเสริม มีประวัติแพ้ยา Amoxicillin แบบผื่นคัน</t>
        </is>
      </c>
      <c r="C137" s="186" t="inlineStr">
        <is>
          <t>กลไกการออกฤทธิ์ทางเภสัชวิทยาของยา Acyclovir ในการยับยั้งเชื้อไวรัส Herpes Simplex คือข้อใด</t>
        </is>
      </c>
      <c r="D137" s="186" t="n"/>
      <c r="E137" s="186" t="inlineStr">
        <is>
          <t>ปิดกั้นเอนไซม์ Protease ขัดขวางการสร้างโปรตีนโครงสร้างของไวรัส</t>
        </is>
      </c>
      <c r="F137" s="186" t="inlineStr">
        <is>
          <t>เป็น Nucleoside analogue ของ Guanosine ถูกเติมหมู่ฟอสเฟตโดยเอนไซม์ Viral Thymidine Kinase กลายเป็นรูปออกฤทธิ์เข้ายับยั้ง Viral DNA Polymerase และทำให้สาย DNA หยุดต่อตัว</t>
        </is>
      </c>
      <c r="G137" s="186" t="inlineStr">
        <is>
          <t>ยับยั้งเอนไซม์ Isoleucyl-tRNA synthetase ขัดขวางการสังเคราะห์โปรตีนของแบคทีเรีย</t>
        </is>
      </c>
      <c r="H137" s="186" t="inlineStr">
        <is>
          <t>เป็น Non-nucleoside reverse transcriptase inhibitor</t>
        </is>
      </c>
      <c r="I137" s="188" t="inlineStr">
        <is>
          <t>ออกฤทธิ์กดระบบภูมิคุ้มกันไม่ให้เกิดการตอบสนองต่อเชื้อไวรัส</t>
        </is>
      </c>
      <c r="J137" s="185" t="n">
        <v>2</v>
      </c>
      <c r="K137" s="186" t="inlineStr">
        <is>
          <t>✅ คำตอบที่ถูกต้อง: ข้อ ข. เป็น Nucleoside analogue ของ Guanosine ถูกเติมหมู่ฟอสเฟตโดยเอนไซม์ Viral Thymidine Kinase กลายเป็นรูปออกฤทธิ์เข้ายับยั้ง Viral DNA Polymerase และทำให้สาย DNA หยุดต่อตัว
🎯 ทำไมข้อนี้ถึงถูก:
Acyclovir เป็น Acyclic purine nucleoside analog (โครงสร้างคล้าย Guanosine) มีความจำเพาะสูงต่อเซลล์ที่ติดเชื้อไวรัส โดยยาจะถูกเปลี่ยนเป็น Monophosphate ขั้นแรกด้วยเอนไซม์เฉพาะของไวรัสคือ Viral Thymidine Kinase จากนั้นเอนไซม์ของเซลล์เจ้าบ้านจะเปลี่ยนต่อเป็น Acyclovir triphosphate ซึ่งจะเข้าแข่งขันกับ dGTP ยับยั้งเอนไซม์ Viral DNA polymerase และเมื่อถูกแทรกเข้าไปในสาย DNA ของไวรัสจะทำหน้าที่เป็น Chain terminator ขัดขวางการจำลองตัวของเชื้อไวรัสทันที
🔍 ข้ออื่นผิดเพราะอะไร:
• ข้อ ก. Protease inhibitor: เป็นกลไกของยาต้านไวรัส HIV หรือไวรัสตับอักเสบซี
• ข้อ ค. Isoleucyl-tRNA synthetase inhibitor: เป็นกลไกของยา Mupirocin
• ข้อ ง. NNRTI: เป็นกลไกของยากลุ่มต้านเชื้อ HIV เช่น Efavirenz, Nevirapine
• ข้อ จ. การกดภูมิคุ้มกัน: ไม่ใช่กลไกของยาต้านไวรัส
• --</t>
        </is>
      </c>
      <c r="L137" s="186" t="n"/>
      <c r="M137" s="186" t="inlineStr">
        <is>
          <t>3. Dermatologic</t>
        </is>
      </c>
      <c r="N137" s="186" t="inlineStr">
        <is>
          <t>3.5 Herpes &amp; Zoster</t>
        </is>
      </c>
      <c r="O137" s="185" t="inlineStr">
        <is>
          <t>Clinic</t>
        </is>
      </c>
      <c r="P137" s="186" t="inlineStr">
        <is>
          <t>ข้อ 121 Mock RxCU83</t>
        </is>
      </c>
      <c r="Q137" s="185" t="inlineStr">
        <is>
          <t>ข้อสอบจำลอง</t>
        </is>
      </c>
      <c r="R137" s="185" t="inlineStr">
        <is>
          <t>Mock RxCU83 ชุดที่ 1</t>
        </is>
      </c>
      <c r="S137" s="185" t="inlineStr">
        <is>
          <t>CASE_MOCK83_08</t>
        </is>
      </c>
    </row>
    <row r="138" ht="24" customHeight="1" s="49">
      <c r="A138" s="187" t="n">
        <v>136</v>
      </c>
      <c r="B138" s="186" t="inlineStr">
        <is>
          <t>ผู้ป่วยชายไทยอายุ 35 ปี ประกอบอาชีพวิศวกรโยธา มาปรึกษาเภสัชกรที่ร้านยาด้วยอาการมีตุ่มน้ำใสขนาดเล็กหลายตุ่มรวมกันเป็นกลุ่ม (Grouped vesicles) บริเวณริมฝีปากล่าง บางตุ่มแตกออกกลายเป็นแผลตื้นๆ ตกสะเก็ด มีอาการแสบร้อนและเจ็บบริเวณแผล โดย 1 วันก่อนมีตุ่มน้ำขึ้น ผู้ป่วยรู้สึกคันยิบๆ และแสบร้อนบริเวณริมฝีปาก ไม่มีโรคประจำตัว ปฏิเสธการใช้สมุนไพรและอาหารเสริม มีประวัติแพ้ยา Amoxicillin แบบผื่นคัน</t>
        </is>
      </c>
      <c r="C138" s="186" t="inlineStr">
        <is>
          <t>ปัจจัยในข้อใด ไม่จัดเป็น ปัจจัยกระตุ้นสำคัญ (Precipitating triggers) ที่ทำให้โรคเริมที่ริมฝีปากเกิดการกำเริบซ้ำ (Recurrent attacks)</t>
        </is>
      </c>
      <c r="D138" s="186" t="n"/>
      <c r="E138" s="186" t="inlineStr">
        <is>
          <t>ภาวะอดนอนและการพักผ่อนไม่เพียงพอ</t>
        </is>
      </c>
      <c r="F138" s="186" t="inlineStr">
        <is>
          <t>ความเครียดทางอารมณ์หรือทางร่างกาย</t>
        </is>
      </c>
      <c r="G138" s="186" t="inlineStr">
        <is>
          <t>การสัมผัสกับแสงแดดหรือรังสีอัลตราไวโอเลตจัดเป็นเวลานาน</t>
        </is>
      </c>
      <c r="H138" s="186" t="inlineStr">
        <is>
          <t>การรับประทานยาปฏิชีวนะ Amoxicillin</t>
        </is>
      </c>
      <c r="I138" s="188" t="inlineStr">
        <is>
          <t>การมีไข้หรือการติดเชื้อในระบบทางเดินหายใจส่วนบน</t>
        </is>
      </c>
      <c r="J138" s="185" t="n">
        <v>4</v>
      </c>
      <c r="K138" s="186" t="inlineStr">
        <is>
          <t>✅ คำตอบที่ถูกต้อง: ข้อ ง. การรับประทานยาปฏิชีวนะ Amoxicillin
🎯 ทำไมข้อนี้ถึงถูก:
เชื้อ HSV-1 เมื่อเข้าสู่ร่างกายจะไปแฝงตัวอย่างถาวรที่ปมประสาท Trigeminal ganglion โดยสิ่งกระตุ้นที่ทำให้ไวรัสกลับมาแบ่งตัวและเคลื่อนลงมาตามเส้นประสาทจนเกิดรอยโรคซ้ำ ได้แก่ รังสี UV/แสงแดดจัด (ผู้ป่วยเป็นวิศวกรโยธาทำงานกลางแจ้ง), ความเครียด, การพักผ่อนไม่พอ, การมีไข้/ติดเชื้อไวรัสอื่น, และการเปลี่ยนแปลงของฮอร์โมน ส่วนยาปฏิชีวนะ Amoxicillin เป็นยาฆ่าเชื้อแบคทีเรีย ไม่ได้มีผลกระตุ้นให้เชื้อไวรัสเริมกำเริบ
🔍 ข้ออื่นผิดเพราะอะไร:
• ข้อ ก.: ข. ค. และ จ. ล้วนเป็นปัจจัยกระตุ้นที่ได้รับการพิสูจน์ทางการแพทย์แล้วอย่างชัดเจน
• ข้อ ข.: (ความเครียดทางอารมณ์หรือทางร่างกาย): ไม่ใช่คำตอบที่ถูกต้องตามแนวทางเวชปฏิบัติและหลักวิชาการทางเภสัชกรรมสำหรับกรณีนี้
• ข้อ ค.: (การสัมผัสกับแสงแดดหรือรังสีอัลตราไวโอเลตจัดเป็นเวลานาน): ไม่ใช่คำตอบที่ถูกต้องตามแนวทางเวชปฏิบัติและหลักวิชาการทางเภสัชกรรมสำหรับกรณีนี้
• ข้อ จ.: (การมีไข้หรือการติดเชื้อในระบบทางเดินหายใจส่วนบน): ไม่ใช่คำตอบที่ถูกต้องตามแนวทางเวชปฏิบัติและหลักวิชาการทางเภสัชกรรมสำหรับกรณีนี้</t>
        </is>
      </c>
      <c r="L138" s="186" t="n"/>
      <c r="M138" s="186" t="inlineStr">
        <is>
          <t>3. Dermatologic</t>
        </is>
      </c>
      <c r="N138" s="186" t="inlineStr">
        <is>
          <t>3.5 Herpes &amp; Zoster</t>
        </is>
      </c>
      <c r="O138" s="185" t="inlineStr">
        <is>
          <t>Clinic</t>
        </is>
      </c>
      <c r="P138" s="186" t="inlineStr">
        <is>
          <t>ข้อ 122 Mock RxCU83</t>
        </is>
      </c>
      <c r="Q138" s="185" t="inlineStr">
        <is>
          <t>ข้อสอบจำลอง</t>
        </is>
      </c>
      <c r="R138" s="185" t="inlineStr">
        <is>
          <t>Mock RxCU83 ชุดที่ 1</t>
        </is>
      </c>
      <c r="S138" s="185" t="inlineStr">
        <is>
          <t>CASE_MOCK83_08</t>
        </is>
      </c>
    </row>
    <row r="139" ht="24" customHeight="1" s="49">
      <c r="A139" s="187" t="n">
        <v>137</v>
      </c>
      <c r="B139" s="186" t="n"/>
      <c r="C139" s="186" t="inlineStr">
        <is>
          <t>ผู้ป่วยชายอายุ 25 ปี เป็นนักกีฬาฟุตบอล มีอาการคันและผิวหนังลอกเป็นขุย มีตุ่มน้ำใสบริเวณซอกนิ้วเท้าและฝ่าเท้าทั้งสองข้าง มีกลิ่นอับชื้น เป็นมา 2 สัปดาห์ เภสัชกรประเมินว่าเป็นโรคน้ำกัดเท้าหรือเชื้อราที่เท้า (Tinea pedis / Athlete's foot) เชื้อรากลุ่มเดอร์มาโตไฟต์ (Dermatophytes) ในข้อใดที่เป็นสาเหตุหลักที่พบบ่อยที่สุดของโรคนี้</t>
        </is>
      </c>
      <c r="D139" s="186" t="n"/>
      <c r="E139" s="186" t="inlineStr">
        <is>
          <t>Trichophyton rubrum</t>
        </is>
      </c>
      <c r="F139" s="186" t="inlineStr">
        <is>
          <t>Candida albicans</t>
        </is>
      </c>
      <c r="G139" s="186" t="inlineStr">
        <is>
          <t>Malassezia furfur</t>
        </is>
      </c>
      <c r="H139" s="186" t="inlineStr">
        <is>
          <t>Aspergillus fumigatus</t>
        </is>
      </c>
      <c r="I139" s="188" t="inlineStr">
        <is>
          <t>Cryptococcus neoformans</t>
        </is>
      </c>
      <c r="J139" s="185" t="n">
        <v>1</v>
      </c>
      <c r="K139" s="186" t="inlineStr">
        <is>
          <t>✅ คำตอบที่ถูกต้อง: ข้อ ก. Trichophyton rubrum
🎯 ทำไมข้อนี้ถึงถูก:
โรคเชื้อรากลุ่มกลาก (Tinea infections) มีสาเหตุหลักมาจากเชื้อรากลุ่ม Dermatophytes 3 สกุล ได้แก่ Trichophyton, Epidermophyton, และ Microsporum โดยสายพันธุ์ที่เป็นสาเหตุที่พบบ่อยที่สุดของโรคน้ำกัดเท้า (Tinea pedis) ทั่วโลกคือ Trichophyton rubrum และ Trichophyton mentagrophytes
🔍 ข้ออื่นผิดเพราะอะไร:
• ข้อ ข.: เป็นยีสต์ก่อโรค Candidiasis ที่ซอกพับที่มีความเปียกแฉะ (Intertrigo)
• ข้อ ค.: ก่อโรคเกลื้อน (Pityriasis versicolor)
• ข้อ ง.: และ จ. เป็นเชื้อราฉวยโอกาสในระบบทางเดินหายใจหรือระบบประสาทส่วนกลาง
• ข้อ จ.: (Cryptococcus neoformans): ไม่ใช่คำตอบที่ถูกต้องตามแนวทางเวชปฏิบัติและหลักวิชาการทางเภสัชกรรมสำหรับกรณีนี้</t>
        </is>
      </c>
      <c r="L139" s="186" t="n"/>
      <c r="M139" s="186" t="inlineStr">
        <is>
          <t>3. Dermatologic</t>
        </is>
      </c>
      <c r="N139" s="186" t="inlineStr">
        <is>
          <t>3.2 Superficial fungal</t>
        </is>
      </c>
      <c r="O139" s="185" t="inlineStr">
        <is>
          <t>Clinic</t>
        </is>
      </c>
      <c r="P139" s="186" t="inlineStr">
        <is>
          <t>ข้อ 76 Mock RxCU83 ชุดที่ 2</t>
        </is>
      </c>
      <c r="Q139" s="185" t="inlineStr">
        <is>
          <t>ข้อสอบจำลอง</t>
        </is>
      </c>
      <c r="R139" s="185" t="inlineStr">
        <is>
          <t>Mock RxCU83 ชุดที่ 2</t>
        </is>
      </c>
      <c r="S139" s="185" t="n"/>
    </row>
    <row r="140" ht="24" customHeight="1" s="49">
      <c r="A140" s="187" t="n">
        <v>138</v>
      </c>
      <c r="B140" s="186" t="n"/>
      <c r="C140" s="186" t="inlineStr">
        <is>
          <t>กลไกการออกฤทธิ์ระดับโมเลกุลของยาทาฆ่าเชื้อรากลุ่ม Allylamine (เช่น Terbinafine 1% cream) แตกต่างจากยากลุ่ม Azoles (เช่น Clotrimazole, Ketoconazole) ตามข้อใด</t>
        </is>
      </c>
      <c r="D140" s="186" t="n"/>
      <c r="E140" s="186" t="inlineStr">
        <is>
          <t>Terbinafine ยับยั้งเอนไซม์ Squalene epoxidase ทำให้เกิดการสะสมของสาร Squalene ที่เป็นพิษและยับยั้งการสร้าง Ergosterol ในเยื่อหุ้มเซลล์เชื้อรา (Fungicidal)</t>
        </is>
      </c>
      <c r="F140" s="186" t="inlineStr">
        <is>
          <t>Terbinafine ยับยั้งเอนไซม์ 14-alpha-demethylase ทำให้เชื้อราหยุดการเจริญเติบโตชั่วคราว</t>
        </is>
      </c>
      <c r="G140" s="186" t="inlineStr">
        <is>
          <t>Terbinafine จับกับสาร Ergosterol โดยตรงและทำให้เกิดรูรั่วที่เยื่อหุ้มเซลล์</t>
        </is>
      </c>
      <c r="H140" s="186" t="inlineStr">
        <is>
          <t>Terbinafine ยับยั้งการสังเคราะห์สาร Glucan ในผนังเซลล์เชื้อรา</t>
        </is>
      </c>
      <c r="I140" s="188" t="inlineStr">
        <is>
          <t>Terbinafine ยับยั้งการสังเคราะห์โปรตีนที่ไรโบโซมของเชื้อรา</t>
        </is>
      </c>
      <c r="J140" s="185" t="n">
        <v>1</v>
      </c>
      <c r="K140" s="186" t="inlineStr">
        <is>
          <t>✅ คำตอบที่ถูกต้อง: ข้อ ก. Terbinafine ยับยั้งเอนไซม์ Squalene epoxidase ทำให้เกิดการสะสมของสาร Squalene ที่เป็นพิษและยับยั้งการสร้าง Ergosterol ในเยื่อหุ้มเซลล์เชื้อรา (Fungicidal)
🎯 ทำไมข้อนี้ถึงถูก:
Terbinafine (Allylamine) ออกฤทธิ์ที่ขั้นตอนแรกของการสังเคราะห์ Ergosterol โดยยับยั้งเอนไซม์ Squalene epoxidase ส่งผลให้สารตั้งต้น Squalene สะสมในเซลล์จนถึงระดับที่เป็นพิษและทำให้เซลล์แตกสลาย จึงออกฤทธิ์แบบฆ่าเชื้อรา (Fungicidal) ในขณะที่ยากลุ่ม Azoles ยับยั้งเอนไซม์ 14-alpha-demethylase (CYP51) ซึ่งออกฤทธิ์แบบยับยั้งการเจริญเติบโตของเชื้อรา (Fungistatic)
🔍 ข้ออื่นผิดเพราะอะไร:
• ข้อ ข.: เป็นกลไกของยากลุ่ม Azoles
• ข้อ ค.: เป็นกลไกของยากลุ่ม Polyenes (เช่น Amphotericin B, Nystatin)
• ข้อ ง.: เป็นกลไกของยากลุ่ม Echinocandins
• ข้อ จ.: (Terbinafine ยับยั้งการสังเคราะห์โปรตีนที่ไรโบโซมของเชื้อรา): ไม่ใช่คำตอบที่ถูกต้องตามแนวทางเวชปฏิบัติและหลักวิชาการทางเภสัชกรรมสำหรับกรณีนี้</t>
        </is>
      </c>
      <c r="L140" s="186" t="n"/>
      <c r="M140" s="186" t="inlineStr">
        <is>
          <t>3. Dermatologic</t>
        </is>
      </c>
      <c r="N140" s="186" t="inlineStr">
        <is>
          <t>3.2 Superficial fungal</t>
        </is>
      </c>
      <c r="O140" s="185" t="inlineStr">
        <is>
          <t>Clinic</t>
        </is>
      </c>
      <c r="P140" s="186" t="inlineStr">
        <is>
          <t>ข้อ 77 Mock RxCU83 ชุดที่ 2</t>
        </is>
      </c>
      <c r="Q140" s="185" t="inlineStr">
        <is>
          <t>ข้อสอบจำลอง</t>
        </is>
      </c>
      <c r="R140" s="185" t="inlineStr">
        <is>
          <t>Mock RxCU83 ชุดที่ 2</t>
        </is>
      </c>
      <c r="S140" s="185" t="n"/>
    </row>
    <row r="141" ht="24" customHeight="1" s="49">
      <c r="A141" s="187" t="n">
        <v>139</v>
      </c>
      <c r="B141" s="186" t="n"/>
      <c r="C141" s="186" t="inlineStr">
        <is>
          <t>ข้อใดคือคำแนะนำเกี่ยวกับระยะเวลาการทายาฆ่าเชื้อรากลุ่ม Azoles (เช่น Clotrimazole 1% cream) ในการรักษาโรคน้ำกัดเท้า (Tinea pedis) ที่ถูกต้องเพื่อป้องกันการกลับเป็นซ้ำ</t>
        </is>
      </c>
      <c r="D141" s="186" t="n"/>
      <c r="E141" s="186" t="inlineStr">
        <is>
          <t>ทายาวันละ 2 ครั้ง และควรทาต่อเนื่องต่อไปอีกอย่างน้อย 1 ถึง 2 สัปดาห์หลังจากอาการทางผิวหนังหายสนิทแล้ว</t>
        </is>
      </c>
      <c r="F141" s="186" t="inlineStr">
        <is>
          <t>หยุดทายาทันทีที่อาการคันหายไปภายใน 2-3 วัน</t>
        </is>
      </c>
      <c r="G141" s="186" t="inlineStr">
        <is>
          <t>ทายาเฉพาะเวลามีอาการคันเท่านั้น</t>
        </is>
      </c>
      <c r="H141" s="186" t="inlineStr">
        <is>
          <t>ทายาต่อเนื่องเป็นเวลา 1 วันเท่านั้น</t>
        </is>
      </c>
      <c r="I141" s="188" t="inlineStr">
        <is>
          <t>ทายาวันละ 10 ครั้งเป็นเวลา 3 วัน</t>
        </is>
      </c>
      <c r="J141" s="185" t="n">
        <v>1</v>
      </c>
      <c r="K141" s="186" t="inlineStr">
        <is>
          <t>✅ คำตอบที่ถูกต้อง: ข้อ ก. ทายาวันละ 2 ครั้ง และควรทาต่อเนื่องต่อไปอีกอย่างน้อย 1 ถึง 2 สัปดาห์หลังจากอาการทางผิวหนังหายสนิทแล้ว
🎯 ทำไมข้อนี้ถึงถูก:
ยากลุ่ม Azoles ออกฤทธิ์แบบ Fungistatic (ยับยั้งการเจริญเติบโตของเชื้อรา) สปอร์ของเชื้อราและเส้นใยที่ฝังลึกในชั้นหนังกำพร้า (Stratum corneum) อาจยังไม่ถูกกำจัดหมดเมื่ออาการคันหรือขุยภายนอกหายไป ดังนั้นจึงจำเป็นต้องให้คำแนะนำแก่ผู้ป่วยอย่างเคร่งครัดให้ "ทายาต่อเนื่องไปอีก 1-2 สัปดาห์หลังจากรอยโรคหายสนิท" (รวมระยะเวลาการรักษาประมาณ 2-4 สัปดาห์) เพื่อป้องกันการกลับเป็นซ้ำ (Relapse)
🔍 ข้ออื่นผิดเพราะอะไร:
• ข้อ ข.: ค. ง. และ จ. เป็นสาเหตุสำคัญที่สุดที่ทำให้การรักษาล้มเหลวและเกิดโรคเชื้อราเรื้อรัง
• ข้อ ค.: (ทายาเฉพาะเวลามีอาการคันเท่านั้น): ไม่ใช่คำตอบที่ถูกต้องตามแนวทางเวชปฏิบัติและหลักวิชาการทางเภสัชกรรมสำหรับกรณีนี้
• ข้อ ง.: (ทายาต่อเนื่องเป็นเวลา 1 วันเท่านั้น): ไม่ใช่คำตอบที่ถูกต้องตามแนวทางเวชปฏิบัติและหลักวิชาการทางเภสัชกรรมสำหรับกรณีนี้
• ข้อ จ.: (ทายาวันละ 10 ครั้งเป็นเวลา 3 วัน): ไม่ใช่คำตอบที่ถูกต้องตามแนวทางเวชปฏิบัติและหลักวิชาการทางเภสัชกรรมสำหรับกรณีนี้</t>
        </is>
      </c>
      <c r="L141" s="186" t="n"/>
      <c r="M141" s="186" t="inlineStr">
        <is>
          <t>3. Dermatologic</t>
        </is>
      </c>
      <c r="N141" s="186" t="inlineStr">
        <is>
          <t>3.2 Superficial fungal</t>
        </is>
      </c>
      <c r="O141" s="185" t="inlineStr">
        <is>
          <t>Clinic</t>
        </is>
      </c>
      <c r="P141" s="186" t="inlineStr">
        <is>
          <t>ข้อ 78 Mock RxCU83 ชุดที่ 2</t>
        </is>
      </c>
      <c r="Q141" s="185" t="inlineStr">
        <is>
          <t>ข้อสอบจำลอง</t>
        </is>
      </c>
      <c r="R141" s="185" t="inlineStr">
        <is>
          <t>Mock RxCU83 ชุดที่ 2</t>
        </is>
      </c>
      <c r="S141" s="185" t="n"/>
    </row>
    <row r="142" ht="24" customHeight="1" s="49">
      <c r="A142" s="187" t="n">
        <v>140</v>
      </c>
      <c r="B142" s="186" t="n"/>
      <c r="C142" s="186" t="inlineStr">
        <is>
          <t>ในกรณีที่ผู้ป่วยโรคน้ำกัดเท้ามีรอยโรคบริเวณซอกนิ้วเท้าที่มีลักษณะเปียกแฉะ มีน้ำเหลืองซึม และผิวหนังเปื่อยยุ่ย (Macerated / Weeping interdigital tinea pedis) การจัดการเบื้องต้นและการเลือกรูปแบบยาในข้อใดเหมาะสมที่สุด</t>
        </is>
      </c>
      <c r="D142" s="186" t="n"/>
      <c r="E142" s="186" t="inlineStr">
        <is>
          <t>ใช้ยาขี้ผึ้งชนิดไขมันหนา (Petrolatum ointment) ทาทันทีเพื่อเคลือบผิว</t>
        </is>
      </c>
      <c r="F142" s="186" t="inlineStr">
        <is>
          <t>ประคบด้วยน้ำยาฝาดสมาน (Astringent soak เช่น Aluminium acetate / Burow's solution) เพื่อให้แผลแห้งก่อน แล้วจึงทายาในรูปแบบครีม (Cream)</t>
        </is>
      </c>
      <c r="G142" s="186" t="inlineStr">
        <is>
          <t>ใช้แผ่นพลาสติกพันปิดแผลไว้ให้แน่นหนา</t>
        </is>
      </c>
      <c r="H142" s="186" t="inlineStr">
        <is>
          <t>โรยแป้งฝุ่นหนาๆ ลงบนแผลสดที่เปียกแฉะ</t>
        </is>
      </c>
      <c r="I142" s="188" t="inlineStr">
        <is>
          <t>ทายาสเตียรอยด์ชนิดแรงสูงสุดโดยไม่ต้องใช้ยาฆ่าเชื้อรา</t>
        </is>
      </c>
      <c r="J142" s="185" t="n">
        <v>2</v>
      </c>
      <c r="K142" s="186" t="inlineStr">
        <is>
          <t>✅ คำตอบที่ถูกต้อง: ข้อ ข. ประคบด้วยน้ำยาฝาดสมาน (Astringent soak เช่น Aluminium acetate / Burow's solution) เพื่อให้แผลแห้งก่อน แล้วจึงทายาในรูปแบบครีม (Cream)
🎯 ทำไมข้อนี้ถึงถูก:
ตามหลักการทางตจวิทยา "If it is wet, dry it; if it is dry, wet it" รอยโรคที่มีการเปียกแฉะและเปื่อยยุ่ย ต้องใช้สารละลายฝาดสมาน (Astringents เช่น Burow's solution 1:40 หรือ Normal saline) ชุบผ้าก๊อซประคบวันละ 2-3 ครั้ง เพื่อลดการหลั่งน้ำเหลืองและช่วยให้รอยโรคแห้งลงก่อน จากนั้นจึงทายาต้านเชื้อราในรูปแบบครีม (Vanishing cream) ซึ่งล้างออกง่ายและไม่กักเก็บความชื้น
🔍 ข้ออื่นผิดเพราะอะไร:
• ข้อ ก.: และ ค. ยาขี้ผึ้งและการพันปิดแน่นจะกักเก็บความชื้นและเหงื่อ ทำให้ผิวเปื่อยยุ่ยและเชื้อราลุกลามมากขึ้น
• ข้อ ค.: (ใช้แผ่นพลาสติกพันปิดแผลไว้ให้แน่นหนา): ไม่ใช่คำตอบที่ถูกต้องตามแนวทางเวชปฏิบัติและหลักวิชาการทางเภสัชกรรมสำหรับกรณีนี้
• ข้อ ง.: แป้งโรยบนแผลเปียกจะจับตัวเป็นก้อนแข็งและระคายเคือง
• ข้อ จ.: สเตียรอยด์เดี่ยวจะกดภูมิคุ้มกันทำให้เชื้อราลุกลามรุนแรง (Tinea incognito)</t>
        </is>
      </c>
      <c r="L142" s="186" t="n"/>
      <c r="M142" s="186" t="inlineStr">
        <is>
          <t>3. Dermatologic</t>
        </is>
      </c>
      <c r="N142" s="186" t="inlineStr">
        <is>
          <t>3.2 Superficial fungal</t>
        </is>
      </c>
      <c r="O142" s="185" t="inlineStr">
        <is>
          <t>Clinic</t>
        </is>
      </c>
      <c r="P142" s="186" t="inlineStr">
        <is>
          <t>ข้อ 79 Mock RxCU83 ชุดที่ 2</t>
        </is>
      </c>
      <c r="Q142" s="185" t="inlineStr">
        <is>
          <t>ข้อสอบจำลอง</t>
        </is>
      </c>
      <c r="R142" s="185" t="inlineStr">
        <is>
          <t>Mock RxCU83 ชุดที่ 2</t>
        </is>
      </c>
      <c r="S142" s="185" t="n"/>
    </row>
    <row r="143" ht="24" customHeight="1" s="49">
      <c r="A143" s="187" t="n">
        <v>141</v>
      </c>
      <c r="B143" s="186" t="n"/>
      <c r="C143" s="186" t="inlineStr">
        <is>
          <t>ข้อใดคือคำแนะนำด้านสุขอนามัยที่สำคัญที่สุดในการป้องกันการแพร่กระจายและการติดเชื้อราที่เท้า (Tinea pedis) ซ้ำซ้อน</t>
        </is>
      </c>
      <c r="D143" s="186" t="n"/>
      <c r="E143" s="186" t="inlineStr">
        <is>
          <t>สวมถุงเท้าผ้าฝ้ายที่สะอาดและเปลี่ยนใหม่ทุกวัน ดูแลรักษาซอกนิ้วเท้าให้แห้งสนิทหลังอาบน้ำ และไม่ใช้รองเท้าหรือผ้าเช็ดตัวร่วมกับผู้อื่น</t>
        </is>
      </c>
      <c r="F143" s="186" t="inlineStr">
        <is>
          <t>สวมรองเท้าบูทยางตลอดทั้งวันเพื่อป้องกันเท้าสัมผัสอากาศภายนอก</t>
        </is>
      </c>
      <c r="G143" s="186" t="inlineStr">
        <is>
          <t>แช่เท้าในน้ำอุ่นจัดวันละ 3 ชั่วโมง</t>
        </is>
      </c>
      <c r="H143" s="186" t="inlineStr">
        <is>
          <t>ทาโลชั่นให้ผิวชุ่มชื้นแฉะตลอดเวลา</t>
        </is>
      </c>
      <c r="I143" s="188" t="inlineStr">
        <is>
          <t>สวมรองเท้าคู่เดิมติดต่อกันโดยไม่ต้องผึ่งแดด</t>
        </is>
      </c>
      <c r="J143" s="185" t="n">
        <v>1</v>
      </c>
      <c r="K143" s="186" t="inlineStr">
        <is>
          <t>✅ คำตอบที่ถูกต้อง: ข้อ ก. สวมถุงเท้าผ้าฝ้ายที่สะอาดและเปลี่ยนใหม่ทุกวัน ดูแลรักษาซอกนิ้วเท้าให้แห้งสนิทหลังอาบน้ำ และไม่ใช้รองเท้าหรือผ้าเช็ดตัวร่วมกับผู้อื่น
🎯 ทำไมข้อนี้ถึงถูก:
เชื้อรา Dermatophytes เจริญเติบโตได้ดีในสภาพแวดล้อมที่มืด ร้อน และอับชื้น การสวมถุงเท้าผ้าฝ้ายที่ระบายอากาศได้ดี การเช็ดซอกนิ้วเท้าให้แห้งสนิททันทีหลังทำความสะอาด การนำรองเท้าไปผึ่งแดดเพื่อฆ่าเชื้อ และการไม่ใช้สิ่งของส่วนตัวร่วมกัน เป็นหัวใจสำคัญของการป้องกันการติดเชื้อซ้ำ
🔍 ข้ออื่นผิดเพราะอะไร:
• ข้อ ข.: ค. ง. และ จ. ล้วนสร้างสภาวะอับชื้นที่เอื้อต่อการเจริญเติบโตของเชื้อรา
• ข้อ ค.: (แช่เท้าในน้ำอุ่นจัดวันละ 3 ชั่วโมง): ไม่ใช่คำตอบที่ถูกต้องตามแนวทางเวชปฏิบัติและหลักวิชาการทางเภสัชกรรมสำหรับกรณีนี้
• ข้อ ง.: (ทาโลชั่นให้ผิวชุ่มชื้นแฉะตลอดเวลา): ไม่ใช่คำตอบที่ถูกต้องตามแนวทางเวชปฏิบัติและหลักวิชาการทางเภสัชกรรมสำหรับกรณีนี้
• ข้อ จ.: (สวมรองเท้าคู่เดิมติดต่อกันโดยไม่ต้องผึ่งแดด): ไม่ใช่คำตอบที่ถูกต้องตามแนวทางเวชปฏิบัติและหลักวิชาการทางเภสัชกรรมสำหรับกรณีนี้</t>
        </is>
      </c>
      <c r="L143" s="186" t="n"/>
      <c r="M143" s="186" t="inlineStr">
        <is>
          <t>3. Dermatologic</t>
        </is>
      </c>
      <c r="N143" s="186" t="inlineStr">
        <is>
          <t>3.2 Superficial fungal</t>
        </is>
      </c>
      <c r="O143" s="185" t="inlineStr">
        <is>
          <t>Clinic</t>
        </is>
      </c>
      <c r="P143" s="186" t="inlineStr">
        <is>
          <t>ข้อ 80 Mock RxCU83 ชุดที่ 2</t>
        </is>
      </c>
      <c r="Q143" s="185" t="inlineStr">
        <is>
          <t>ข้อสอบจำลอง</t>
        </is>
      </c>
      <c r="R143" s="185" t="inlineStr">
        <is>
          <t>Mock RxCU83 ชุดที่ 2</t>
        </is>
      </c>
      <c r="S143" s="185" t="n"/>
    </row>
    <row r="144" ht="24" customHeight="1" s="49">
      <c r="A144" s="187" t="n">
        <v>142</v>
      </c>
      <c r="B144" s="186" t="n"/>
      <c r="C144" s="186" t="inlineStr">
        <is>
          <t>ผู้ป่วยหญิงอายุ 20 ปี มีอาการคันและมีผื่นวงแดงขอบนูน มีขุยและตุ่มน้ำใสที่บริเวณขาหนีบทั้งสองข้าง (Tinea cruris) มา 3 วัน ข้อใดคือปัจจัยเสี่ยงและพฤติกรรมหลักที่กระตุ้นให้เกิดโรคนี้</t>
        </is>
      </c>
      <c r="D144" s="186" t="n"/>
      <c r="E144" s="186" t="inlineStr">
        <is>
          <t>การสวมใส่กางเกงที่รัดแน่นและอับชื้นจากเหงื่อจากการออกกำลังกาย</t>
        </is>
      </c>
      <c r="F144" s="186" t="inlineStr">
        <is>
          <t>การรับประทานอาหารที่มีไขมันสูง</t>
        </is>
      </c>
      <c r="G144" s="186" t="inlineStr">
        <is>
          <t>การอาบน้ำอุ่นจัดเป็นประจำ</t>
        </is>
      </c>
      <c r="H144" s="186" t="inlineStr">
        <is>
          <t>การขาดสารอาหารกลุ่มวิตามินดี</t>
        </is>
      </c>
      <c r="I144" s="188" t="inlineStr">
        <is>
          <t>การสัมผัสกับแสงแดดเป็นเวลานาน</t>
        </is>
      </c>
      <c r="J144" s="185" t="n">
        <v>1</v>
      </c>
      <c r="K144" s="186" t="inlineStr">
        <is>
          <t>✅ คำตอบที่ถูกต้อง: ข้อ ก. การสวมใส่กางเกงที่รัดแน่นและอับชื้นจากเหงื่อจากการออกกำลังกาย
🎯 ทำไมข้อนี้ถึงถูก:
โรคสังคังหรือเชื้อราที่ขาหนีบ (Tinea cruris) มีปัจจัยชักนำสำคัญมาจากความร้อน เหงื่อไคล และการอับชื้น โดยเฉพาะในผู้ที่เล่นกีฬา สวมใส่กางเกงหรือชุดชั้นในที่รัดแน่น ทำให้อากาศถ่ายเทไม่สะดวก เกิดการเสียดสีและความชื้นสะสม ซึ่งเป็นสภาวะที่เอื้อต่อการเจริญเติบโตของเชื้อรา Dermatophytes
🔍 ข้ออื่นผิดเพราะอะไร:
• ข้อ ข.: ค. ง. และ จ. ไม่ใช่สาเหตุหรือปัจจัยกระตุ้นหลักของการติดเชื้อราที่ผิวหนังบริเวณซอกพับ
• ข้อ ค.: (การอาบน้ำอุ่นจัดเป็นประจำ): ไม่ใช่คำตอบที่ถูกต้องตามแนวทางเวชปฏิบัติและหลักวิชาการทางเภสัชกรรมสำหรับกรณีนี้
• ข้อ ง.: (การขาดสารอาหารกลุ่มวิตามินดี): ไม่ใช่คำตอบที่ถูกต้องตามแนวทางเวชปฏิบัติและหลักวิชาการทางเภสัชกรรมสำหรับกรณีนี้
• ข้อ จ.: (การสัมผัสกับแสงแดดเป็นเวลานาน): ไม่ใช่คำตอบที่ถูกต้องตามแนวทางเวชปฏิบัติและหลักวิชาการทางเภสัชกรรมสำหรับกรณีนี้</t>
        </is>
      </c>
      <c r="L144" s="186" t="n"/>
      <c r="M144" s="186" t="inlineStr">
        <is>
          <t>3. Dermatologic</t>
        </is>
      </c>
      <c r="N144" s="186" t="inlineStr">
        <is>
          <t>3.2 Superficial fungal</t>
        </is>
      </c>
      <c r="O144" s="185" t="inlineStr">
        <is>
          <t>Clinic</t>
        </is>
      </c>
      <c r="P144" s="186" t="inlineStr">
        <is>
          <t>ข้อ 91 Mock RxCU83 ชุดที่ 2</t>
        </is>
      </c>
      <c r="Q144" s="185" t="inlineStr">
        <is>
          <t>ข้อสอบจำลอง</t>
        </is>
      </c>
      <c r="R144" s="185" t="inlineStr">
        <is>
          <t>Mock RxCU83 ชุดที่ 2</t>
        </is>
      </c>
      <c r="S144" s="185" t="n"/>
    </row>
    <row r="145" ht="24" customHeight="1" s="49">
      <c r="A145" s="187" t="n">
        <v>143</v>
      </c>
      <c r="B145" s="186" t="n"/>
      <c r="C145" s="186" t="inlineStr">
        <is>
          <t>การตรวจทางห้องปฏิบัติการเบื้องต้นที่เป็นวิธีมาตรฐาน (Gold standard for bedside diagnosis) ในการตรวจยืนยันการติดเชื้อราที่ผิวหนังคือวิธีใด</t>
        </is>
      </c>
      <c r="D145" s="186" t="n"/>
      <c r="E145" s="186" t="inlineStr">
        <is>
          <t>การขูดขุยผิวหนังตรวจด้วยกล้องจุลทรรศน์โดยใช้สารละลายโพแทสเซียมไฮดรอกไซด์ (KOH preparation 10-20%)</t>
        </is>
      </c>
      <c r="F145" s="186" t="inlineStr">
        <is>
          <t>การตรวจเลือดหาภูมิคุ้มกันจำเพาะ (ELISA antibody titer)</t>
        </is>
      </c>
      <c r="G145" s="186" t="inlineStr">
        <is>
          <t>การตรวจเอกซเรย์คอมพิวเตอร์ (CT scan)</t>
        </is>
      </c>
      <c r="H145" s="186" t="inlineStr">
        <is>
          <t>การเพาะเชื้อในอาหารเลี้ยงเชื้อ MacConkey agar</t>
        </is>
      </c>
      <c r="I145" s="188" t="inlineStr">
        <is>
          <t>การย้อมสีแกรม (Gram stain)</t>
        </is>
      </c>
      <c r="J145" s="185" t="n">
        <v>1</v>
      </c>
      <c r="K145" s="186" t="inlineStr">
        <is>
          <t>✅ คำตอบที่ถูกต้อง: ข้อ ก. การขูดขุยผิวหนังตรวจด้วยกล้องจุลทรรศน์โดยใช้สารละลายโพแทสเซียมไฮดรอกไซด์ (KOH preparation 10-20%)
🎯 ทำไมข้อนี้ถึงถูก:
การทำ Potassium hydroxide (KOH) examination เป็นวิธีตรวจทางห้องปฏิบัติการทางตจวิทยาที่ง่าย รวดเร็ว และแม่นยำ โดยน้ำยา 10-20% KOH จะช่วยละลายโปรตีนเคราตินของเซลล์เยื่อบุผิว ทำให้มองเห็นเส้นใยราแบบมีผนังกั้น (Septate hyphae) และสปอร์ของเชื้อราภายใต้กล้องจุลทรรศน์ได้อย่างชัดเจน
🔍 ข้ออื่นผิดเพราะอะไร:
• ข้อ ข.: และ ค. ไม่มีความจำเป็นและไม่ใช่วิธีตรวจโรคเชื้อราผิวหนังตื้น
• ข้อ ค.: (การตรวจเอกซเรย์คอมพิวเตอร์ (CT scan)): ไม่ใช่คำตอบที่ถูกต้องตามแนวทางเวชปฏิบัติและหลักวิชาการทางเภสัชกรรมสำหรับกรณีนี้
• ข้อ ง.: MacConkey agar ใช้เพาะเชื้อแบคทีเรียแกรมลบ
• ข้อ จ.: Gram stain ใช้ตรวจแบคทีเรียเป็นหลัก</t>
        </is>
      </c>
      <c r="L145" s="186" t="n"/>
      <c r="M145" s="186" t="inlineStr">
        <is>
          <t>3. Dermatologic</t>
        </is>
      </c>
      <c r="N145" s="186" t="inlineStr">
        <is>
          <t>3.2 Superficial fungal</t>
        </is>
      </c>
      <c r="O145" s="185" t="inlineStr">
        <is>
          <t>Clinic</t>
        </is>
      </c>
      <c r="P145" s="186" t="inlineStr">
        <is>
          <t>ข้อ 92 Mock RxCU83 ชุดที่ 2</t>
        </is>
      </c>
      <c r="Q145" s="185" t="inlineStr">
        <is>
          <t>ข้อสอบจำลอง</t>
        </is>
      </c>
      <c r="R145" s="185" t="inlineStr">
        <is>
          <t>Mock RxCU83 ชุดที่ 2</t>
        </is>
      </c>
      <c r="S145" s="185" t="n"/>
    </row>
    <row r="146" ht="24" customHeight="1" s="49">
      <c r="A146" s="187" t="n">
        <v>144</v>
      </c>
      <c r="B146" s="186" t="n"/>
      <c r="C146" s="186" t="inlineStr">
        <is>
          <t>ยาทาฆ่าเชื้อราในข้อใดต่อไปนี้ที่จัดเป็นยากลุ่ม Broad-spectrum antifungal ที่ออกฤทธิ์ครอบคลุมทั้งเชื้อรา Dermatophytes, ยีสต์ Candida albicans, และเชื้อ Malassezia furfur</t>
        </is>
      </c>
      <c r="D146" s="186" t="n"/>
      <c r="E146" s="186" t="inlineStr">
        <is>
          <t>Clotrimazole 1% cream</t>
        </is>
      </c>
      <c r="F146" s="186" t="inlineStr">
        <is>
          <t>Nystatin cream</t>
        </is>
      </c>
      <c r="G146" s="186" t="inlineStr">
        <is>
          <t>Griseofulvin tablets</t>
        </is>
      </c>
      <c r="H146" s="186" t="inlineStr">
        <is>
          <t>Penicillin V</t>
        </is>
      </c>
      <c r="I146" s="188" t="inlineStr">
        <is>
          <t>Acyclovir cream</t>
        </is>
      </c>
      <c r="J146" s="185" t="n">
        <v>1</v>
      </c>
      <c r="K146" s="186" t="inlineStr">
        <is>
          <t>✅ คำตอบที่ถูกต้อง: ข้อ ก. Clotrimazole 1% cream
🎯 ทำไมข้อนี้ถึงถูก:
Clotrimazole จัดเป็นยาต้านเชื้อรากลุ่ม Imidazole (Azole) ที่มีฤทธิ์กว้าง (Broad-spectrum) ครอบคลุมเชื้อ Dermatophytes (Trichophyton, Microsporum, Epidermophyton), ยีสต์ Candida, และ Malassezia furfur (เชื้อเกลื้อน) ทำให้เป็นยาทาภายนอกที่นิยมใช้รักษาโรคเชื้อราผิวหนังได้เกือบทุกชนิด
🔍 ข้ออื่นผิดเพราะอะไร:
• ข้อ ข. Nystatin: ออกฤทธิ์จำเพาะต่อเชื้อยีสต์ Candida เท่านั้น ไม่มีฤทธิ์ต่อ Dermatophytes
• ข้อ ค. Griseofulvin: ยารับประทาน ออกฤทธิ์เฉพาะ Dermatophytes ไม่มีฤทธิ์ต่อ Candida
• ข้อ ง. Penicillin V: ยาปฏิชีวนะต้านแบคทีเรีย
• ข้อ จ. Acyclovir: ยาต้านไวรัสเริม
• --</t>
        </is>
      </c>
      <c r="L146" s="186" t="n"/>
      <c r="M146" s="186" t="inlineStr">
        <is>
          <t>3. Dermatologic</t>
        </is>
      </c>
      <c r="N146" s="186" t="inlineStr">
        <is>
          <t>3.2 Superficial fungal</t>
        </is>
      </c>
      <c r="O146" s="185" t="inlineStr">
        <is>
          <t>Clinic</t>
        </is>
      </c>
      <c r="P146" s="186" t="inlineStr">
        <is>
          <t>ข้อ 93 Mock RxCU83 ชุดที่ 2</t>
        </is>
      </c>
      <c r="Q146" s="185" t="inlineStr">
        <is>
          <t>ข้อสอบจำลอง</t>
        </is>
      </c>
      <c r="R146" s="185" t="inlineStr">
        <is>
          <t>Mock RxCU83 ชุดที่ 2</t>
        </is>
      </c>
      <c r="S146" s="185" t="n"/>
    </row>
    <row r="147" ht="24" customHeight="1" s="49">
      <c r="A147" s="187" t="n">
        <v>145</v>
      </c>
      <c r="B147" s="186" t="n"/>
      <c r="C147" s="186" t="inlineStr">
        <is>
          <t>ในการทายารักษาโรคเชื้อราที่ผิวหนัง (Tinea infections) คำแนะนำในการทายาบริเวณรอยโรคในข้อใดถูกต้องตามหลักการทางเภสัชกรรม</t>
        </is>
      </c>
      <c r="D147" s="186" t="n"/>
      <c r="E147" s="186" t="inlineStr">
        <is>
          <t>ทายาเฉพาะบริเวณจุดกึ่งกลางของรอยโรคเท่านั้น</t>
        </is>
      </c>
      <c r="F147" s="186" t="inlineStr">
        <is>
          <t>ทายาบางๆ ให้ครอบคลุมบริเวณรอยโรคและเกลี่ยเลยขอบผื่นที่นูนแดงออกไปอย่างน้อย 1 ถึง 2 เซนติเมตร</t>
        </is>
      </c>
      <c r="G147" s="186" t="inlineStr">
        <is>
          <t>พอกยาหนาๆ ปิดทับรอยโรคเพื่อไม่ให้อากาศเข้า</t>
        </is>
      </c>
      <c r="H147" s="186" t="inlineStr">
        <is>
          <t>ทายาแล้วใช้พลาสเตอร์ปิดทับทันที</t>
        </is>
      </c>
      <c r="I147" s="188" t="inlineStr">
        <is>
          <t>ทายาเฉพาะก่อนนอนเพียงสัปดาห์ละ 1 ครั้ง</t>
        </is>
      </c>
      <c r="J147" s="185" t="n">
        <v>2</v>
      </c>
      <c r="K147" s="186" t="inlineStr">
        <is>
          <t>✅ คำตอบที่ถูกต้อง: ข้อ ข. ทายาบางๆ ให้ครอบคลุมบริเวณรอยโรคและเกลี่ยเลยขอบผื่นที่นูนแดงออกไปอย่างน้อย 1 ถึง 2 เซนติเมตร
🎯 ทำไมข้อนี้ถึงถูก:
การเจริญเติบโตของเชื้อรากลุ่มกลากจะมีลักษณะขยายตัวออกจากจุดศูนย์กลางสู่ด้านนอกเป็นวงกลม (Centrifugal spreading) ทำให้บริเวณขอบผื่นที่นูนแดง (Active border) และผิวหนังปกติที่อยู่ติดกันเป็นบริเวณที่มีเส้นใยเชื้อราที่กำลังแบ่งตัวอยู่อย่างหนาแน่นที่สุด การทายาจึงต้องทาให้ครอบคลุมรอยโรคและเลยขอบผื่นออกไป 1-2 ซม.
🔍 ข้ออื่นผิดเพราะอะไร:
• ข้อ ก.: บริเวณกลางรอยโรคมักเป็นบริเวณที่เชื้อเริ่มสงบ (Central clearing) เชื้อจะอยู่ที่ขอบ
• ข้อ ค.: และ ง. การพอกหนาและการปิดทับจะทำให้ผิวหนังอับชื้นและระคายเคือง
• ข้อ ง.: (ทายาแล้วใช้พลาสเตอร์ปิดทับทันที): ไม่ใช่คำตอบที่ถูกต้องตามแนวทางเวชปฏิบัติและหลักวิชาการทางเภสัชกรรมสำหรับกรณีนี้
• ข้อ จ.: ความถี่ไม่เพียงพอต่อการรักษา</t>
        </is>
      </c>
      <c r="L147" s="186" t="n"/>
      <c r="M147" s="186" t="inlineStr">
        <is>
          <t>3. Dermatologic</t>
        </is>
      </c>
      <c r="N147" s="186" t="inlineStr">
        <is>
          <t>3.2 Superficial fungal</t>
        </is>
      </c>
      <c r="O147" s="185" t="inlineStr">
        <is>
          <t>Clinic</t>
        </is>
      </c>
      <c r="P147" s="186" t="inlineStr">
        <is>
          <t>ข้อ 94 Mock RxCU83 ชุดที่ 2</t>
        </is>
      </c>
      <c r="Q147" s="185" t="inlineStr">
        <is>
          <t>ข้อสอบจำลอง</t>
        </is>
      </c>
      <c r="R147" s="185" t="inlineStr">
        <is>
          <t>Mock RxCU83 ชุดที่ 2</t>
        </is>
      </c>
      <c r="S147" s="185" t="n"/>
    </row>
    <row r="148" ht="24" customHeight="1" s="49">
      <c r="A148" s="187" t="n">
        <v>146</v>
      </c>
      <c r="B148" s="186" t="n"/>
      <c r="C148" s="186" t="inlineStr">
        <is>
          <t>ผู้ป่วยชายมีอาการคันรุนแรงที่ขาหนีบ ซื้อยาทาผสมที่มีตัวยา Dexamethasone + Neomycin + Clotrimazole มาทาเองเป็นเวลา 1 เดือน พบว่าผื่นขยายวงกว้างขึ้น ขอบผื่นเบลอไม่ชัดเจนและผิวหนังบางลง ภาวะแทรกซ้อนนี้เรียกว่าอะไร</t>
        </is>
      </c>
      <c r="D148" s="186" t="n"/>
      <c r="E148" s="186" t="inlineStr">
        <is>
          <t>Tinea incognito</t>
        </is>
      </c>
      <c r="F148" s="186" t="inlineStr">
        <is>
          <t>Psoriasis vulgaris</t>
        </is>
      </c>
      <c r="G148" s="186" t="inlineStr">
        <is>
          <t>Atopic dermatitis</t>
        </is>
      </c>
      <c r="H148" s="186" t="inlineStr">
        <is>
          <t>Erythema multiforme</t>
        </is>
      </c>
      <c r="I148" s="188" t="inlineStr">
        <is>
          <t>Fixed drug eruption</t>
        </is>
      </c>
      <c r="J148" s="185" t="n">
        <v>1</v>
      </c>
      <c r="K148" s="186" t="inlineStr">
        <is>
          <t>✅ คำตอบที่ถูกต้อง: ข้อ ก. Tinea incognito
🎯 ทำไมข้อนี้ถึงถูก:
Tinea incognito เป็นภาวะที่การติดเชื้อราที่ผิวหนัง (Dermatophytosis) ถูกบดบังหรือเปลี่ยนแปลงรูปร่างลักษณะของรอยโรคไปจากการใช้ยาทาสเตียรอยด์ (Topical corticosteroids) โดยสเตียรอยด์จะกดภูมิคุ้มกันเฉพาะที่ ทำให้รอยแดงและอาการคันลดลงชั่วคราว แต่เชื้อราจะแบ่งตัวลุกลามขยายวงกว้าง ขอบผื่นเบลอหายไป และผิวหนังบางลง
🔍 ข้ออื่นผิดเพราะอะไร:
• ข้อ ข.: ค. ง. และ จ. เป็นโรคผิวหนังอักเสบและการแพ้ยาชนิดอื่น
• ข้อ ค.: (Atopic dermatitis): ไม่ใช่คำตอบที่ถูกต้องตามแนวทางเวชปฏิบัติและหลักวิชาการทางเภสัชกรรมสำหรับกรณีนี้
• ข้อ ง.: (Erythema multiforme): ไม่ใช่คำตอบที่ถูกต้องตามแนวทางเวชปฏิบัติและหลักวิชาการทางเภสัชกรรมสำหรับกรณีนี้
• ข้อ จ.: (Fixed drug eruption): ไม่ใช่คำตอบที่ถูกต้องตามแนวทางเวชปฏิบัติและหลักวิชาการทางเภสัชกรรมสำหรับกรณีนี้</t>
        </is>
      </c>
      <c r="L148" s="186" t="n"/>
      <c r="M148" s="186" t="inlineStr">
        <is>
          <t>3. Dermatologic</t>
        </is>
      </c>
      <c r="N148" s="186" t="inlineStr">
        <is>
          <t>3.2 Superficial fungal</t>
        </is>
      </c>
      <c r="O148" s="185" t="inlineStr">
        <is>
          <t>Clinic</t>
        </is>
      </c>
      <c r="P148" s="186" t="inlineStr">
        <is>
          <t>ข้อ 95 Mock RxCU83 ชุดที่ 2</t>
        </is>
      </c>
      <c r="Q148" s="185" t="inlineStr">
        <is>
          <t>ข้อสอบจำลอง</t>
        </is>
      </c>
      <c r="R148" s="185" t="inlineStr">
        <is>
          <t>Mock RxCU83 ชุดที่ 2</t>
        </is>
      </c>
      <c r="S148" s="185" t="n"/>
    </row>
    <row r="149" ht="24" customHeight="1" s="49">
      <c r="A149" s="187" t="n">
        <v>147</v>
      </c>
      <c r="B149" s="186" t="inlineStr">
        <is>
          <t>กรณีศึกษา: หญิงอายุ 20 ปี มีผื่นผิวหนังอักเสบแดงลักษณะ papule และ lichenification บริเวณข้อพับแขนและข้อพับขา มีอาการคันมาก รบกวนการนอนหลับ มีประวัติภูมิแพ้ทางเดินหายใจตั้งแต่เด็ก เข้าได้กับ Atopic dermatitis (Eczema)</t>
        </is>
      </c>
      <c r="C149" s="186" t="inlineStr">
        <is>
          <t>อาการของผู้ป่วยรายนี้เข้าได้กับโรคผิวหนังในข้อใดมากที่สุด</t>
        </is>
      </c>
      <c r="D149" s="186" t="n"/>
      <c r="E149" s="186" t="inlineStr">
        <is>
          <t>Atopic dermatitis</t>
        </is>
      </c>
      <c r="F149" s="186" t="inlineStr">
        <is>
          <t>Pityriasis alba</t>
        </is>
      </c>
      <c r="G149" s="186" t="inlineStr">
        <is>
          <t>Pityriasis versicolor</t>
        </is>
      </c>
      <c r="H149" s="186" t="inlineStr">
        <is>
          <t>Irritant contact dermatitis</t>
        </is>
      </c>
      <c r="I149" s="188" t="inlineStr">
        <is>
          <t>Psoriasis</t>
        </is>
      </c>
      <c r="J149" s="185" t="n">
        <v>1</v>
      </c>
      <c r="K149" s="186" t="inlineStr">
        <is>
          <t>✅ คำตอบที่ถูกต้อง: ข้อ ก. Atopic dermatitis
🎯 ทำไมข้อนี้ถึงถูก:
- คำตอบที่ถูกต้อง: ข้อ ก. Atopic dermatitis
- ทำไมข้อนี้ถึงถูก: ผื่นคันเรื้อรังตำแหน่งข้อพับ (flexural areas) ในผู้ใหญ่ ร่วมกับประวัติ Atopic march / โรคภูมิแพ้ทางเดินหายใจ (allergic rhinitis) และมีอาการกำเริบในหน้าหนาว เข้าเกณฑ์การวินิจฉัย Atopic dermatitis อย่างชัดเจน
🔍 ข้ออื่นผิดเพราะอะไร:
• ข้อ ข.: Pityriasis alba (กลากน้ำนม) เป็นรอยด่างขาว ขอบไม่ชัด ไม่คัน มักพบบนใบหน้าเด็ก
• ข้อ ค.: Pityriasis versicolor (เกลื้อน) เกิดจากเชื้อรา Malassezia เป็นดวงขุยขาว น้ำตาล หรือชมพู
• ข้อ ง.: Irritant contact dermatitis เกิดจากการสัมผัสสารระคายเคืองโดยตรง มักจำกัดเฉพาะบริเวณที่สัมผัส
• ข้อ จ.: Psoriasis ผื่นหนาสีแดง มีสะเก็ดสีเงิน (silvery scales) ชอบพบบริเวณด้านยืด (extensor surfaces) เช่น ศอก เข่า</t>
        </is>
      </c>
      <c r="L149" s="186" t="n"/>
      <c r="M149" s="186" t="inlineStr">
        <is>
          <t>3. Dermatologic</t>
        </is>
      </c>
      <c r="N149" s="186" t="inlineStr">
        <is>
          <t>3.4 Eczema &amp; Dermatitis</t>
        </is>
      </c>
      <c r="O149" s="185" t="inlineStr">
        <is>
          <t>Clinic</t>
        </is>
      </c>
      <c r="P149" s="186" t="inlineStr">
        <is>
          <t>รุ่น RxCU83</t>
        </is>
      </c>
      <c r="Q149" s="185" t="inlineStr">
        <is>
          <t>แบบฝึกหัด</t>
        </is>
      </c>
      <c r="R149" s="185" t="inlineStr">
        <is>
          <t>Quiz เตรียมสอบ CC1 RxCU83</t>
        </is>
      </c>
      <c r="S149" s="185" t="inlineStr">
        <is>
          <t>CASE-RXCU83-ATOPIC-DERM-01</t>
        </is>
      </c>
    </row>
    <row r="150" ht="24" customHeight="1" s="49">
      <c r="A150" s="187" t="n">
        <v>148</v>
      </c>
      <c r="B150" s="186" t="inlineStr">
        <is>
          <t>กรณีศึกษา: หญิงอายุ 20 ปี มีผื่นผิวหนังอักเสบแดงลักษณะ papule และ lichenification บริเวณข้อพับแขนและข้อพับขา มีอาการคันมาก รบกวนการนอนหลับ มีประวัติภูมิแพ้ทางเดินหายใจตั้งแต่เด็ก เข้าได้กับ Atopic dermatitis (Eczema)</t>
        </is>
      </c>
      <c r="C150" s="186" t="inlineStr">
        <is>
          <t>วิธีการรักษาและการปฏิบัติตัวในข้อใด เหมาะสมและเป็นรากฐานสำคัญที่สุดในการควบคุมโรคของผู้ป่วยรายนี้ในระยะยาว</t>
        </is>
      </c>
      <c r="D150" s="186" t="n"/>
      <c r="E150" s="186" t="inlineStr">
        <is>
          <t>อาบน้ำอุ่นวันละ 3 ครั้งเพื่อทำความสะอาด</t>
        </is>
      </c>
      <c r="F150" s="186" t="inlineStr">
        <is>
          <t>ทา coal tar solution 10 นาที ทุกวัน</t>
        </is>
      </c>
      <c r="G150" s="186" t="inlineStr">
        <is>
          <t>ทา vaseline ทุกวันเพียงอย่างเดียว</t>
        </is>
      </c>
      <c r="H150" s="186" t="inlineStr">
        <is>
          <t>ใช้ยาทา betamethasone 0.1% ต่อเนื่องทุกวันเป็นเวลาหลายเดือน</t>
        </is>
      </c>
      <c r="I150" s="188" t="inlineStr">
        <is>
          <t>ทาครีมบำรุงผิวที่มีส่วนประกอบของ Ceramide สม่ำเสมอเพื่อฟื้นฟูเกราะป้องกันผิว</t>
        </is>
      </c>
      <c r="J150" s="185" t="n">
        <v>5</v>
      </c>
      <c r="K150" s="186" t="inlineStr">
        <is>
          <t>✅ คำตอบที่ถูกต้อง: ข้อ จ. ทาครีมบำรุงผิวที่มีส่วนประกอบของ Ceramide สม่ำเสมอเพื่อฟื้นฟูเกราะป้องกันผิว
🎯 ทำไมข้อนี้ถึงถูก:
- คำตอบที่ถูกต้อง: ข้อ จ. ทาครีมบำรุงผิวที่มีส่วนประกอบของ Ceramide สม่ำเสมอเพื่อฟื้นฟูเกราะป้องกันผิว
- ทำไมข้อนี้ถึงถูก: การฟื้นฟู skin barrier ด้วย moisturizers ที่มีสัดส่วนของ ceramide, cholesterol และ fatty acids เป็นหัวใจหลักของการรักษา Atopic dermatitis เพื่อลด transepidermal water loss และป้องกันสารก่อภูมิแพ้ซึมผ่าน
🔍 ข้ออื่นผิดเพราะอะไร:
• ข้อ ก.: การอาบน้ำบ่อยเกินไปและใช้น้ำอุ่นทำให้ผิวสูญเสียไขมันตามธรรมชาติ แห้งและคันรุนแรงขึ้น
• ข้อ ข.: Coal tar ใช้รักษาโรคสะเก็ดเงิน ไม่ใช่ทางเลือกแรกใน AD
• ข้อ ค.: Vaseline มีฤทธิ์ occlusive ดีแต่ไม่มี physiological lipids ช่วยฟื้นฟูโครงสร้าง intercellular lipid lamellae
• ข้อ ง.: สเตียรอยด์ความแรงสูงทาต่อเนื่องยาวนานจะทำให้ผิวบาง (skin atrophy), striae และ telangiectasia</t>
        </is>
      </c>
      <c r="L150" s="186" t="n"/>
      <c r="M150" s="186" t="inlineStr">
        <is>
          <t>3. Dermatologic</t>
        </is>
      </c>
      <c r="N150" s="186" t="inlineStr">
        <is>
          <t>3.4 Eczema &amp; Dermatitis</t>
        </is>
      </c>
      <c r="O150" s="185" t="inlineStr">
        <is>
          <t>Clinic</t>
        </is>
      </c>
      <c r="P150" s="186" t="inlineStr">
        <is>
          <t>รุ่น RxCU83</t>
        </is>
      </c>
      <c r="Q150" s="185" t="inlineStr">
        <is>
          <t>แบบฝึกหัด</t>
        </is>
      </c>
      <c r="R150" s="185" t="inlineStr">
        <is>
          <t>Quiz เตรียมสอบ CC1 RxCU83</t>
        </is>
      </c>
      <c r="S150" s="185" t="inlineStr">
        <is>
          <t>CASE-RXCU83-ATOPIC-DERM-01</t>
        </is>
      </c>
    </row>
    <row r="151" ht="24" customHeight="1" s="49">
      <c r="A151" s="187" t="n">
        <v>149</v>
      </c>
      <c r="B151" s="186" t="inlineStr">
        <is>
          <t>กรณีศึกษา: ชายไทยอายุ 30 ปี มีผื่นแดงและสะเก็ดเป็นมันสีเหลือง (greasy scales) บริเวณใบหน้าตำแหน่ง T-zone (หน้าผาก ข้างปีกจมูก ร่องแก้ม และไรผม) อาการเป็นๆ หายๆ กำเริบช่วงทำงานหนัก พักผ่อนน้อย และช่วงอากาศเย็น เข้าได้กับ Seborrheic dermatitis</t>
        </is>
      </c>
      <c r="C151" s="186" t="inlineStr">
        <is>
          <t>อาการของผู้ป่วยรายนี้เข้าได้กับโรคผิวหนังในข้อใดมากที่สุด</t>
        </is>
      </c>
      <c r="D151" s="186" t="n"/>
      <c r="E151" s="186" t="inlineStr">
        <is>
          <t>Impetigo</t>
        </is>
      </c>
      <c r="F151" s="186" t="inlineStr">
        <is>
          <t>Tinea corporis</t>
        </is>
      </c>
      <c r="G151" s="186" t="inlineStr">
        <is>
          <t>Pityriasis versicolor</t>
        </is>
      </c>
      <c r="H151" s="186" t="inlineStr">
        <is>
          <t>Atopic dermatitis</t>
        </is>
      </c>
      <c r="I151" s="188" t="inlineStr">
        <is>
          <t>Seborrheic dermatitis</t>
        </is>
      </c>
      <c r="J151" s="185" t="n">
        <v>5</v>
      </c>
      <c r="K151" s="186" t="inlineStr">
        <is>
          <t>✅ คำตอบที่ถูกต้อง: ข้อ จ. Seborrheic dermatitis
🎯 ทำไมข้อนี้ถึงถูก:
- คำตอบที่ถูกต้อง: ข้อ จ. Seborrheic dermatitis
- ทำไมข้อนี้ถึงถูก: ผื่นแดงพร้อมสะเก็ดเป็นมันสีเหลือง (greasy scales) บริเวณผิวหนังที่มีต่อมไขมันหนาแน่น (sebaceous areas) เช่น T-zone, ร่องแก้ม, ไรผม และกำเริบเมื่อเครียดหรืออากาศเย็น เป็นลักษณะเฉพาะของ Seborrheic dermatitis
🔍 ข้ออื่นผิดเพราะอะไร:
• ข้อ ก.: Impetigo เป็นการติดเชื้อแบคทีเรีย มักเป็นตุ่มหนองแตกออกเป็นสะเก็ดสีน้ำผึ้ง (honey-colored crust)
• ข้อ ข.: Tinea corporis เป็นการติดเชื้อรากลากตามลำตัว มีขอบยกนูนแดง คัน และตรงกลางจางหาย
• ข้อ ค.: Pityriasis versicolor เป็นเกลื้อน มักพบบริเวณหลัง หน้าอก เป็นดวงสีต่างจากผิวปกติ
• ข้อ ง.: Atopic dermatitis มักพบที่ข้อพับแขนขา และผิวแห้งสาก ไม่ใช่สะเก็ดมันเยิ้มในบริเวณ T-zone</t>
        </is>
      </c>
      <c r="L151" s="186" t="n"/>
      <c r="M151" s="186" t="inlineStr">
        <is>
          <t>3. Dermatologic</t>
        </is>
      </c>
      <c r="N151" s="186" t="inlineStr">
        <is>
          <t>3.7 Seborrheic dermatitis</t>
        </is>
      </c>
      <c r="O151" s="185" t="inlineStr">
        <is>
          <t>Clinic</t>
        </is>
      </c>
      <c r="P151" s="186" t="inlineStr">
        <is>
          <t>รุ่น RxCU83</t>
        </is>
      </c>
      <c r="Q151" s="185" t="inlineStr">
        <is>
          <t>แบบฝึกหัด</t>
        </is>
      </c>
      <c r="R151" s="185" t="inlineStr">
        <is>
          <t>Quiz เตรียมสอบ CC1 RxCU83</t>
        </is>
      </c>
      <c r="S151" s="185" t="inlineStr">
        <is>
          <t>CASE-RXCU83-SEB-DERM-01</t>
        </is>
      </c>
    </row>
    <row r="152" ht="24" customHeight="1" s="49">
      <c r="A152" s="187" t="n">
        <v>150</v>
      </c>
      <c r="B152" s="186" t="inlineStr">
        <is>
          <t>กรณีศึกษา: ชายไทยอายุ 30 ปี มีผื่นแดงและสะเก็ดเป็นมันสีเหลือง (greasy scales) บริเวณใบหน้าตำแหน่ง T-zone (หน้าผาก ข้างปีกจมูก ร่องแก้ม และไรผม) อาการเป็นๆ หายๆ กำเริบช่วงทำงานหนัก พักผ่อนน้อย และช่วงอากาศเย็น เข้าได้กับ Seborrheic dermatitis</t>
        </is>
      </c>
      <c r="C152" s="186" t="inlineStr">
        <is>
          <t>ยาในข้อใดเหมาะสมที่จะใช้รักษาเป็นอันดับแรก (First-line topical treatment) สำหรับผู้ป่วยรายนี้</t>
        </is>
      </c>
      <c r="D152" s="186" t="n"/>
      <c r="E152" s="186" t="inlineStr">
        <is>
          <t>Griseofulvin tablets</t>
        </is>
      </c>
      <c r="F152" s="186" t="inlineStr">
        <is>
          <t>Mupirocin cream</t>
        </is>
      </c>
      <c r="G152" s="186" t="inlineStr">
        <is>
          <t>Nystatin suspension</t>
        </is>
      </c>
      <c r="H152" s="186" t="inlineStr">
        <is>
          <t>Betamethasone dipropionate cream</t>
        </is>
      </c>
      <c r="I152" s="188" t="inlineStr">
        <is>
          <t>Ketoconazole cream</t>
        </is>
      </c>
      <c r="J152" s="185" t="n">
        <v>5</v>
      </c>
      <c r="K152" s="186" t="inlineStr">
        <is>
          <t>✅ คำตอบที่ถูกต้อง: ข้อ จ. Ketoconazole cream
🎯 ทำไมข้อนี้ถึงถูก:
- คำตอบที่ถูกต้อง: ข้อ จ. Ketoconazole cream
- ทำไมข้อนี้ถึงถูก: ยาทาต้านเชื้อรากลุ่ม Azole เช่น Ketoconazole 2% cream เป็น first-line therapy ที่มีประสิทธิภาพสูงและปลอดภัย โดยออกฤทธิ์ลดจำนวนเชื้อรา Malassezia yeasts ซึ่งเป็นสาเหตุสำคัญของการเกิด seborrheic dermatitis
🔍 ข้ออื่นผิดเพราะอะไร:
• ข้อ ก.: Griseofulvin เป็นยารับประทานใช้รักษา dermatophyte (เชื้อกลาก) ไม่ได้ผลต่อ Malassezia
• ข้อ ข.: Mupirocin เป็นยาฆ่าเชื้อแบคทีเรียแกรมบวก เช่น S. aureus
• ข้อ ค.: Nystatin ใช้รักษาการติดเชื้อรา Candida
• ข้อ ง.: Betamethasone dipropionate เป็น topical steroid ความแรงสูงมาก ไม่ควรนำมาทาใบหน้าเพราะเสี่ยงต่อ steroid rosacea และ skin atrophy</t>
        </is>
      </c>
      <c r="L152" s="186" t="n"/>
      <c r="M152" s="186" t="inlineStr">
        <is>
          <t>3. Dermatologic</t>
        </is>
      </c>
      <c r="N152" s="186" t="inlineStr">
        <is>
          <t>3.7 Seborrheic dermatitis</t>
        </is>
      </c>
      <c r="O152" s="185" t="inlineStr">
        <is>
          <t>Clinic</t>
        </is>
      </c>
      <c r="P152" s="186" t="inlineStr">
        <is>
          <t>รุ่น RxCU83</t>
        </is>
      </c>
      <c r="Q152" s="185" t="inlineStr">
        <is>
          <t>แบบฝึกหัด</t>
        </is>
      </c>
      <c r="R152" s="185" t="inlineStr">
        <is>
          <t>Quiz เตรียมสอบ CC1 RxCU83</t>
        </is>
      </c>
      <c r="S152" s="185" t="inlineStr">
        <is>
          <t>CASE-RXCU83-SEB-DERM-01</t>
        </is>
      </c>
    </row>
    <row r="153" ht="24" customHeight="1" s="49">
      <c r="A153" s="187" t="n">
        <v>151</v>
      </c>
      <c r="B153" s="186" t="inlineStr">
        <is>
          <t>กรณีศึกษา: ชายไทยมาด้วยอาการเจ็บ ปวดแสบร้อน และมีตุ่มน้ำใสขึ้นรวมกันเป็นกลุ่มบนฐานสีแดง (grouped vesicles on erythematous base) บริเวณอวัยวะเพศภายนอก เป็นครั้งแรก (Primary genital herpes)</t>
        </is>
      </c>
      <c r="C153" s="186" t="inlineStr">
        <is>
          <t>เชื้อที่เป็นสาเหตุของอาการในผู้ป่วยครั้งนี้ คือเชื้ออะไร</t>
        </is>
      </c>
      <c r="D153" s="186" t="n"/>
      <c r="E153" s="186" t="inlineStr">
        <is>
          <t>Chlamydia trachomatis</t>
        </is>
      </c>
      <c r="F153" s="186" t="inlineStr">
        <is>
          <t>Neisseria gonorrhoeae</t>
        </is>
      </c>
      <c r="G153" s="186" t="inlineStr">
        <is>
          <t>Varicella zoster virus</t>
        </is>
      </c>
      <c r="H153" s="186" t="inlineStr">
        <is>
          <t>Treponema pallidum</t>
        </is>
      </c>
      <c r="I153" s="188" t="inlineStr">
        <is>
          <t>Herpes simplex virus</t>
        </is>
      </c>
      <c r="J153" s="185" t="n">
        <v>5</v>
      </c>
      <c r="K153" s="186" t="inlineStr">
        <is>
          <t>✅ คำตอบที่ถูกต้อง: ข้อ จ. Herpes simplex virus
🎯 ทำไมข้อนี้ถึงถูก:
- คำตอบที่ถูกต้อง: ข้อ จ. Herpes simplex virus
- ทำไมข้อนี้ถึงถูก: ตุ่มน้ำใสรวมกลุ่มบนฐานแดง (grouped vesicles on erythematous base) แสบร้อน เจ็บ บริเวณอวัยวะเพศ สัมพันธ์กับการพักผ่อนน้อย เป็นลักษณะเฉพาะของ Genital herpes เกิดจาก Herpes simplex virus (ส่วนใหญ่เป็น HSV-2 หรือ HSV-1)
🔍 ข้ออื่นผิดเพราะอะไร:
• ข้อ ก.: Chlamydia trachomatis ทำให้เกิด urethritis มีหนองใสขุ่น
• ข้อ ข.: Neisseria gonorrhoeae ทำให้เกิดหนองในแท้ ปัสสาวะแสบขัด มีหนองข้นเหลือง
• ข้อ ค.: Varicella zoster virus ทำให้เกิดงูสวัด (ตามแนว dermatome ด้านใดด้านหนึ่ง) หรืออีสุกอีใส
• ข้อ ง.: Treponema pallidum ทำให้เกิดซิฟิลิส แผลริมแข็ง (chancre) ไม่เจ็บและไม่มีตุ่มน้ำใส</t>
        </is>
      </c>
      <c r="L153" s="186" t="n"/>
      <c r="M153" s="186" t="inlineStr">
        <is>
          <t>3. Dermatologic</t>
        </is>
      </c>
      <c r="N153" s="186" t="inlineStr">
        <is>
          <t>3.5 Herpes &amp; Zoster</t>
        </is>
      </c>
      <c r="O153" s="185" t="inlineStr">
        <is>
          <t>Clinic</t>
        </is>
      </c>
      <c r="P153" s="186" t="inlineStr">
        <is>
          <t>รุ่น RxCU83</t>
        </is>
      </c>
      <c r="Q153" s="185" t="inlineStr">
        <is>
          <t>แบบฝึกหัด</t>
        </is>
      </c>
      <c r="R153" s="185" t="inlineStr">
        <is>
          <t>Quiz เตรียมสอบ CC1 RxCU83</t>
        </is>
      </c>
      <c r="S153" s="185" t="inlineStr">
        <is>
          <t>CASE-RXCU83-GENITAL-HERPES-01</t>
        </is>
      </c>
    </row>
    <row r="154" ht="24" customHeight="1" s="49">
      <c r="A154" s="187" t="n">
        <v>152</v>
      </c>
      <c r="B154" s="186" t="inlineStr">
        <is>
          <t>กรณีศึกษา: ชายไทยมาด้วยอาการเจ็บ ปวดแสบร้อน และมีตุ่มน้ำใสขึ้นรวมกันเป็นกลุ่มบนฐานสีแดง (grouped vesicles on erythematous base) บริเวณอวัยวะเพศภายนอก เป็นครั้งแรก (Primary genital herpes)</t>
        </is>
      </c>
      <c r="C154" s="186" t="inlineStr">
        <is>
          <t>ผู้ป่วยรายนี้เป็นเริมที่อวัยวะเพศครั้งแรก (Primary genital herpes) ควรได้รับยารับประทานสูตรใดในการรักษา</t>
        </is>
      </c>
      <c r="D154" s="186" t="n"/>
      <c r="E154" s="186" t="inlineStr">
        <is>
          <t>Acyclovir 800 mg วันละ 2 ครั้ง เป็นเวลา 5 วัน</t>
        </is>
      </c>
      <c r="F154" s="186" t="inlineStr">
        <is>
          <t>Acyclovir 200 mg วันละ 3 ครั้ง เป็นเวลา 7 วัน</t>
        </is>
      </c>
      <c r="G154" s="186" t="inlineStr">
        <is>
          <t>Acyclovir 200 mg วันละ 5 ครั้ง เป็นเวลา 5 วัน</t>
        </is>
      </c>
      <c r="H154" s="186" t="inlineStr">
        <is>
          <t>Acyclovir 400 mg วันละ 3 ครั้ง เป็นเวลา 7-10 วัน</t>
        </is>
      </c>
      <c r="I154" s="188" t="inlineStr">
        <is>
          <t>Acyclovir 800 mg วันละ 5 ครั้ง เป็นเวลา 7 วัน</t>
        </is>
      </c>
      <c r="J154" s="185" t="n">
        <v>4</v>
      </c>
      <c r="K154" s="186" t="inlineStr">
        <is>
          <t>✅ คำตอบที่ถูกต้อง: ข้อ ง. Acyclovir 400 mg วันละ 3 ครั้ง เป็นเวลา 7-10 วัน
🎯 ทำไมข้อนี้ถึงถูก:
- คำตอบที่ถูกต้อง: ข้อ ง. Acyclovir 400 mg วันละ 3 ครั้ง เป็นเวลา 7-10 วัน
- ทำไมข้อนี้ถึงถูก: ตามแนวทางเวชปฏิบัติการรักษาโรคติดต่อทางเพศสัมพันธ์ (CDC/ไทย) แนะนำการรักษา primary episode genital herpes ด้วย Acyclovir 400 mg วันละ 3 ครั้ง (หรือ 200 mg วันละ 5 ครั้ง) เป็นเวลา 7 ถึง 10 วัน
🔍 ข้ออื่นผิดเพราะอะไร:
• ข้อ ก.: Acyclovir 800 mg วันละ 2 ครั้ง เป็นสูตรสำหรับงูสวัดที่ไม่ถูกต้อง
• ข้อ ข.: ขนาด 200 mg วันละ 3 ครั้ง ขนาดยาต่ำเกินไป ไม่ถึงระดับ therapeutic level
• ข้อ ค.: ระยะเวลา 5 วันเป็นสูตรสำหรับการเกิดซ้ำ (recurrent episode) ไม่ใช่ primary episode
• ข้อ จ.: ขนาด 800 mg วันละ 5 ครั้ง เป็นขนาดยารักษาโรคงูสวัด (Herpes zoster)</t>
        </is>
      </c>
      <c r="L154" s="186" t="n"/>
      <c r="M154" s="186" t="inlineStr">
        <is>
          <t>3. Dermatologic</t>
        </is>
      </c>
      <c r="N154" s="186" t="inlineStr">
        <is>
          <t>3.5 Herpes &amp; Zoster</t>
        </is>
      </c>
      <c r="O154" s="185" t="inlineStr">
        <is>
          <t>Clinic</t>
        </is>
      </c>
      <c r="P154" s="186" t="inlineStr">
        <is>
          <t>รุ่น RxCU83</t>
        </is>
      </c>
      <c r="Q154" s="185" t="inlineStr">
        <is>
          <t>แบบฝึกหัด</t>
        </is>
      </c>
      <c r="R154" s="185" t="inlineStr">
        <is>
          <t>Quiz เตรียมสอบ CC1 RxCU83</t>
        </is>
      </c>
      <c r="S154" s="185" t="inlineStr">
        <is>
          <t>CASE-RXCU83-GENITAL-HERPES-01</t>
        </is>
      </c>
    </row>
    <row r="155" ht="24" customHeight="1" s="49">
      <c r="A155" s="187" t="n">
        <v>153</v>
      </c>
      <c r="B155" s="186" t="inlineStr">
        <is>
          <t>กรณีศึกษา: ชายไทยมาด้วยอาการเจ็บ ปวดแสบร้อน และมีตุ่มน้ำใสขึ้นรวมกันเป็นกลุ่มบนฐานสีแดง (grouped vesicles on erythematous base) บริเวณอวัยวะเพศภายนอก เป็นครั้งแรก (Primary genital herpes)</t>
        </is>
      </c>
      <c r="C155" s="186" t="inlineStr">
        <is>
          <t>ข้อใดเป็นยาสมุนไพรในบัญชียาหลักแห่งชาติที่มีข้อบ่งใช้สำหรับรักษาอาการตุ่มน้ำใสจากเชื้อไวรัสเริมและงูสวัด</t>
        </is>
      </c>
      <c r="D155" s="186" t="n"/>
      <c r="E155" s="186" t="inlineStr">
        <is>
          <t>ยาครีมบัวบก</t>
        </is>
      </c>
      <c r="F155" s="186" t="inlineStr">
        <is>
          <t>ยาทิงเจอร์ทองพันชั่ง</t>
        </is>
      </c>
      <c r="G155" s="186" t="inlineStr">
        <is>
          <t>ยาครีมพญายอ (เสลดพังพอนตัวเมีย)</t>
        </is>
      </c>
      <c r="H155" s="186" t="inlineStr">
        <is>
          <t>ยาน้ำเปลือกมังคุด</t>
        </is>
      </c>
      <c r="I155" s="188" t="inlineStr">
        <is>
          <t>ยาทิงเจอร์ว่านหางจระเข้</t>
        </is>
      </c>
      <c r="J155" s="185" t="n">
        <v>3</v>
      </c>
      <c r="K155" s="186" t="inlineStr">
        <is>
          <t>✅ คำตอบที่ถูกต้อง: ข้อ ค. ยาครีมพญายอ (เสลดพังพอนตัวเมีย)
🎯 ทำไมข้อนี้ถึงถูก:
- คำตอบที่ถูกต้อง: ข้อ ค. ยาครีมพญายอ (เสลดพังพอนตัวเมีย)
- ทำไมข้อนี้ถึงถูก: ยาครีมพญายอ (Clinacanthus nutans) บรรจุในบัญชียาหลักแห่งชาติ มีข้อบ่งใช้ในการรักษาแผลจากไวรัสเริม (Herpes simplex) และโรคงูสวัด (Herpes zoster) โดยมีฤทธิ์ต้านไวรัสและลดการอักเสบ
🔍 ข้ออื่นผิดเพราะอะไร:
• ข้อ ก.: ยาครีมบัวบก (Centella asiatica) ใช้สมานแผลและลดการเกิดแผลเป็น
• ข้อ ข.: ยาทิงเจอร์ทองพันชั่ง (Rhinacanthus nasutus) ใช้รักษาโรคเชื้อรากลากเกลื้อน
• ข้อ ง.: ยาน้ำเปลือกมังคุดใช้ล้างทำความสะอาดแผล มีฤทธิ์ฝาดสมานและต้านแบคทีเรีย
• ข้อ จ.: ว่านหางจระเข้ใช้รักษาแผลไฟไหม้น้ำร้อนลวก</t>
        </is>
      </c>
      <c r="L155" s="186" t="n"/>
      <c r="M155" s="186" t="inlineStr">
        <is>
          <t>3. Dermatologic</t>
        </is>
      </c>
      <c r="N155" s="186" t="inlineStr">
        <is>
          <t>3.5 Herpes &amp; Zoster</t>
        </is>
      </c>
      <c r="O155" s="185" t="inlineStr">
        <is>
          <t>Clinic</t>
        </is>
      </c>
      <c r="P155" s="186" t="inlineStr">
        <is>
          <t>รุ่น RxCU83</t>
        </is>
      </c>
      <c r="Q155" s="185" t="inlineStr">
        <is>
          <t>แบบฝึกหัด</t>
        </is>
      </c>
      <c r="R155" s="185" t="inlineStr">
        <is>
          <t>Quiz เตรียมสอบ CC1 RxCU83</t>
        </is>
      </c>
      <c r="S155" s="185" t="inlineStr">
        <is>
          <t>CASE-RXCU83-GENITAL-HERPES-01</t>
        </is>
      </c>
    </row>
    <row r="156" ht="24" customHeight="1" s="49">
      <c r="A156" s="187" t="n">
        <v>154</v>
      </c>
      <c r="B156" s="186" t="inlineStr">
        <is>
          <t>กรณีศึกษา: ผู้ป่วยหญิงอายุ 24 ปี มีสิวอักเสบระดับรุนแรงมากและแพทย์วางแผนสั่งจ่ายยา Oral Isotretinoin เพื่อควบคุมโรค</t>
        </is>
      </c>
      <c r="C156" s="186" t="inlineStr">
        <is>
          <t>ในการใช้ยา Oral Isotretinoin เพื่อรักษาสิวรุนแรง ข้อใดเป็นคำแนะนำที่ถูกต้องในการป้องกันผลข้างเคียงและอันตรกิริยาระหว่างยา</t>
        </is>
      </c>
      <c r="D156" s="186" t="n"/>
      <c r="E156" s="186" t="inlineStr">
        <is>
          <t>ควรกินยาตอนท้องว่างก่อนอาหาร 30 นาที</t>
        </is>
      </c>
      <c r="F156" s="186" t="inlineStr">
        <is>
          <t>ควรงดผลิตภัณฑ์เสริมอาหารจำพวกธาตุเหล็ก</t>
        </is>
      </c>
      <c r="G156" s="186" t="inlineStr">
        <is>
          <t>หลีกเลี่ยงการทามอยเจอร์ไรเซอร์เพราะจะทำให้สิวอุดตันเพิ่มขึ้น</t>
        </is>
      </c>
      <c r="H156" s="186" t="inlineStr">
        <is>
          <t>งดการใช้ผลิตภัณฑ์ทาผิวหรือวิตามินเสริมที่มี Vitamin A ร่วมด้วย</t>
        </is>
      </c>
      <c r="I156" s="188" t="inlineStr">
        <is>
          <t>สามารถบริจาคโลหิตได้ทันทีหลังหยุดยา 1 สัปดาห์</t>
        </is>
      </c>
      <c r="J156" s="185" t="n">
        <v>4</v>
      </c>
      <c r="K156" s="186" t="inlineStr">
        <is>
          <t>✅ คำตอบที่ถูกต้อง: ข้อ ง. งดการใช้ผลิตภัณฑ์ทาผิวหรือวิตามินเสริมที่มี Vitamin A ร่วมด้วย
🎯 ทำไมข้อนี้ถึงถูก:
- คำตอบที่ถูกต้อง: ข้อ ง. งดการใช้ผลิตภัณฑ์ทาผิวหรือวิตามินเสริมที่มี Vitamin A ร่วมด้วย
- ทำไมข้อนี้ถึงถูก: Isotretinoin เป็นอนุพันธ์ของวิตามินเอ การได้รับวิตามินเอหรือยาทากลุ่มเรตินอยด์เสริมจะทำให้เกิดภาวะ Hypervitaminosis A และเสริมความเป็นพิษต่อตับและผิวหนังแห้งลอกรุนแรง
🔍 ข้ออื่นผิดเพราะอะไร:
• ข้อ ก.: ยาเป็น fat-soluble ควรรับประทานพร้อมอาหารหรือหลังอาหารทันทีเพื่อเพิ่ม bioavailability
• ข้อ ข.: ไม่จำเป็นต้องงดธาตุเหล็ก ยาที่ห้ามใช้ร่วมคือ Tetracyclines (เสี่ยงต่อ Pseudotumor cerebri)
• ข้อ ค.: ผู้ป่วยจะมีอาการปากแห้ง ผิวแห้ง ตาแห้งรุนแรง จึงจำเป็นต้องทามอยเจอร์ไรเซอร์และลิปบาล์มสม่ำเสมอ
• ข้อ จ.: ต้องงดบริจาคโลหิตอย่างน้อย 1 เดือนหลังหยุดยาเพื่อป้องกันเลือดที่มีสารก่อมลพิษส่งไปยังสตรีมีครรภ์</t>
        </is>
      </c>
      <c r="L156" s="186" t="n"/>
      <c r="M156" s="186" t="inlineStr">
        <is>
          <t>3. Dermatologic</t>
        </is>
      </c>
      <c r="N156" s="186" t="inlineStr">
        <is>
          <t>3.3 Acne</t>
        </is>
      </c>
      <c r="O156" s="185" t="inlineStr">
        <is>
          <t>Clinic</t>
        </is>
      </c>
      <c r="P156" s="186" t="inlineStr">
        <is>
          <t>รุ่น RxCU83</t>
        </is>
      </c>
      <c r="Q156" s="185" t="inlineStr">
        <is>
          <t>แบบฝึกหัด</t>
        </is>
      </c>
      <c r="R156" s="185" t="inlineStr">
        <is>
          <t>Quiz เตรียมสอบ CC1 RxCU83</t>
        </is>
      </c>
      <c r="S156" s="185" t="inlineStr">
        <is>
          <t>CASE-RXCU83-ACNE-ISOTRET-01</t>
        </is>
      </c>
    </row>
    <row r="157" ht="24" customHeight="1" s="49">
      <c r="A157" s="187" t="n">
        <v>155</v>
      </c>
      <c r="B157" s="186" t="inlineStr">
        <is>
          <t>กรณีศึกษา: ผู้ป่วยหญิงอายุ 24 ปี มีสิวอักเสบระดับรุนแรงมากและแพทย์วางแผนสั่งจ่ายยา Oral Isotretinoin เพื่อควบคุมโรค</t>
        </is>
      </c>
      <c r="C157" s="186" t="inlineStr">
        <is>
          <t>ข้อห้ามใช้ที่สำคัญที่สุดและเด็ดขาด (Absolute contraindication) ของยา Oral Isotretinoin คือข้อใด</t>
        </is>
      </c>
      <c r="D157" s="186" t="n"/>
      <c r="E157" s="186" t="inlineStr">
        <is>
          <t>สตรีมีครรภ์หรือมีแผนจะตั้งครรภ์</t>
        </is>
      </c>
      <c r="F157" s="186" t="inlineStr">
        <is>
          <t>ผู้ป่วยโรคไตเรื้อรัง</t>
        </is>
      </c>
      <c r="G157" s="186" t="inlineStr">
        <is>
          <t>ผู้ป่วยโรคกระดูกพรุน</t>
        </is>
      </c>
      <c r="H157" s="186" t="inlineStr">
        <is>
          <t>ผู้ป่วยที่มีผื่นแพ้แดด</t>
        </is>
      </c>
      <c r="I157" s="188" t="inlineStr">
        <is>
          <t>ผู้ป่วยโรคไมเกรน</t>
        </is>
      </c>
      <c r="J157" s="185" t="n">
        <v>1</v>
      </c>
      <c r="K157" s="186" t="inlineStr">
        <is>
          <t>✅ คำตอบที่ถูกต้อง: ข้อ ก. สตรีมีครรภ์หรือมีแผนจะตั้งครรภ์
🎯 ทำไมข้อนี้ถึงถูก:
- คำตอบที่ถูกต้อง: ข้อ ก. สตรีมีครรภ์หรือมีแผนจะตั้งครรภ์
- ทำไมข้อนี้ถึงถูก: Isotretinoin เป็น Teratogen รุนแรงจัดอยู่ใน Pregnancy Category X ทำให้เกิดทารกวิรูปแต่กำเนิด (craniofacial, cardiac, CNS defects) จึงห้ามใช้เด็ดขาด และต้องคุมกำเนิดที่มีประสิทธิภาพอย่างน้อย 2 วิธีล่วงหน้า 1 เดือน ระหว่างใช้ยา และหลังหยุดยาอีก 1 เดือน
🔍 ข้ออื่นผิดเพราะอะไร:
• ข้อ ข.: ปรับขนาดยาได้ตามความเหมาะสม ไม่ใช่ absolute contraindication ระดับ teratogenicity
• ข้อ ค.: อาจทำให้เกิด premature epiphyseal closure ได้ในระยะยาวแต่ไม่ใช่ absolute contraindication
• ข้อ ง.: ทำให้ผิวไวต่อแสง ควรทาครีมกันแดดป้องกัน
• ข้อ จ.: ไม่ใช่ข้อห้ามใช้เด็ดขาด</t>
        </is>
      </c>
      <c r="L157" s="186" t="n"/>
      <c r="M157" s="186" t="inlineStr">
        <is>
          <t>3. Dermatologic</t>
        </is>
      </c>
      <c r="N157" s="186" t="inlineStr">
        <is>
          <t>3.3 Acne</t>
        </is>
      </c>
      <c r="O157" s="185" t="inlineStr">
        <is>
          <t>Clinic</t>
        </is>
      </c>
      <c r="P157" s="186" t="inlineStr">
        <is>
          <t>รุ่น RxCU83</t>
        </is>
      </c>
      <c r="Q157" s="185" t="inlineStr">
        <is>
          <t>แบบฝึกหัด</t>
        </is>
      </c>
      <c r="R157" s="185" t="inlineStr">
        <is>
          <t>Quiz เตรียมสอบ CC1 RxCU83</t>
        </is>
      </c>
      <c r="S157" s="185" t="inlineStr">
        <is>
          <t>CASE-RXCU83-ACNE-ISOTRET-01</t>
        </is>
      </c>
    </row>
    <row r="158" ht="24" customHeight="1" s="49">
      <c r="A158" s="187" t="n">
        <v>156</v>
      </c>
      <c r="B158" s="186" t="inlineStr">
        <is>
          <t>กรณีศึกษา: ผู้ป่วยหญิงอายุ 24 ปี มีสิวอักเสบระดับรุนแรงมากและแพทย์วางแผนสั่งจ่ายยา Oral Isotretinoin เพื่อควบคุมโรค</t>
        </is>
      </c>
      <c r="C158" s="186" t="inlineStr">
        <is>
          <t>ยาทารักษาสิวในข้อใดที่มีฤทธิ์ฆ่าเชื้อแบคทีเรีย Cutibacterium acnes (P. acnes) โดยตรงในรูขุมขนผ่านการปล่อยออกซิเจนอิสระ (free radicals) และไม่ก่อให้เกิดปัญหาเชื้อดื้อยา</t>
        </is>
      </c>
      <c r="D158" s="186" t="n"/>
      <c r="E158" s="186" t="inlineStr">
        <is>
          <t>Salicylic acid</t>
        </is>
      </c>
      <c r="F158" s="186" t="inlineStr">
        <is>
          <t>Benzoyl peroxide</t>
        </is>
      </c>
      <c r="G158" s="186" t="inlineStr">
        <is>
          <t>Resorcinol</t>
        </is>
      </c>
      <c r="H158" s="186" t="inlineStr">
        <is>
          <t>Tretinoin</t>
        </is>
      </c>
      <c r="I158" s="188" t="inlineStr">
        <is>
          <t>Adapalene</t>
        </is>
      </c>
      <c r="J158" s="185" t="n">
        <v>2</v>
      </c>
      <c r="K158" s="186" t="inlineStr">
        <is>
          <t>✅ คำตอบที่ถูกต้อง: ข้อ ข. Benzoyl peroxide
🎯 ทำไมข้อนี้ถึงถูก:
- คำตอบที่ถูกต้อง: ข้อ ข. Benzoyl peroxide
- ทำไมข้อนี้ถึงถูก: Benzoyl peroxide (BPO) มีกลไกปล่อย reactive oxygen species / free radicals เข้าทำลายผนังเซลล์ของแบคทีเรีย C. acnes ทำให้มีฤทธิ์ bactericidal โดยตรง และไม่มีรายงานการดื้อยาของเชื้อต่อ BPO
🔍 ข้ออื่นผิดเพราะอะไร:
• ข้อ ก.: Salicylic acid เป็น Beta-hydroxy acid (BHA) มีฤทธิ์ผลัดเซลล์ผิว (keratolytic) ไม่ได้ฆ่าเชื้อโดยตรง
• ข้อ ค.: Resorcinol มีฤทธิ์ keratolytic และระคายเคืองสูง ไม่นิยมใช้เดี่ยวๆ
• ข้อ ง.: Tretinoin เป็นเรตินอยด์รุ่นที่ 1 มีฤทธิ์ comedolytic และลดการหนาตัวของ keratin
• ข้อ จ.: Adapalene เป็นเรตินอยด์รุ่นที่ 3 ออกฤทธิ์ comedolytic และต้านการอักเสบ ไม่ได้ฆ่าเชื้อแบคทีเรียโดยตรง</t>
        </is>
      </c>
      <c r="L158" s="186" t="n"/>
      <c r="M158" s="186" t="inlineStr">
        <is>
          <t>3. Dermatologic</t>
        </is>
      </c>
      <c r="N158" s="186" t="inlineStr">
        <is>
          <t>3.3 Acne</t>
        </is>
      </c>
      <c r="O158" s="185" t="inlineStr">
        <is>
          <t>Clinic</t>
        </is>
      </c>
      <c r="P158" s="186" t="inlineStr">
        <is>
          <t>รุ่น RxCU83</t>
        </is>
      </c>
      <c r="Q158" s="185" t="inlineStr">
        <is>
          <t>แบบฝึกหัด</t>
        </is>
      </c>
      <c r="R158" s="185" t="inlineStr">
        <is>
          <t>Quiz เตรียมสอบ CC1 RxCU83</t>
        </is>
      </c>
      <c r="S158" s="185" t="inlineStr">
        <is>
          <t>CASE-RXCU83-ACNE-ISOTRET-01</t>
        </is>
      </c>
    </row>
    <row r="159" ht="24" customHeight="1" s="49">
      <c r="A159" s="187" t="n">
        <v>157</v>
      </c>
      <c r="B159" s="186" t="n"/>
      <c r="C159" s="186" t="inlineStr">
        <is>
          <t>ยาในข้อใดต่อไปนี้มีอันตรกิริยาระหว่างยา (drug interaction) กับยาฆ่าเชื้อรา Itraconazole น้อยที่สุด</t>
        </is>
      </c>
      <c r="D159" s="186" t="n"/>
      <c r="E159" s="186" t="inlineStr">
        <is>
          <t>Amoxicillin</t>
        </is>
      </c>
      <c r="F159" s="186" t="inlineStr">
        <is>
          <t>Warfarin</t>
        </is>
      </c>
      <c r="G159" s="186" t="inlineStr">
        <is>
          <t>Clarithromycin</t>
        </is>
      </c>
      <c r="H159" s="186" t="inlineStr">
        <is>
          <t>Simvastatin</t>
        </is>
      </c>
      <c r="I159" s="188" t="inlineStr">
        <is>
          <t>Ergotamine</t>
        </is>
      </c>
      <c r="J159" s="185" t="n">
        <v>1</v>
      </c>
      <c r="K159" s="186" t="inlineStr">
        <is>
          <t>✅ คำตอบที่ถูกต้อง: ข้อ ก. Amoxicillin
🎯 ทำไมข้อนี้ถึงถูก:
- คำตอบที่ถูกต้อง: ข้อ ก. Amoxicillin
- ทำไมข้อนี้ถึงถูก: Amoxicillin ขับออกทางไตเป็นหลักผ่าน glomerular filtration และ tubular secretion ไม่ได้ผ่านการเมแทบอลิซึมของเอนไซม์ตับ CYP3A4 จึงไม่มี drug interaction ทาง pharmacokinetic กับ Itraconazole
🔍 ข้ออื่นผิดเพราะอะไร:
• ข้อ ข.: Warfarin ถูกยับยั้งเมแทบอลิซึม ทำให้ระดับยาเพิ่มสูงขึ้นและเสี่ยงต่อเลือดออกรุนแรง
• ข้อ ค.: Clarithromycin เป็น CYP3A4 inhibitor เช่นกัน เสริมฤทธิ์กันและเพิ่มความเสี่ยงต่อ QT prolongation
• ข้อ ง.: Simvastatin ถูกเมแทบอไลซ์ผ่าน CYP3A4 การยับยั้งจะทำให้ระดับยาสูงขึ้นจนเกิด rhabdomyolysis
• ข้อ จ.: Ergotamine เมื่อระดับยาสูงขึ้นจะทำให้เกิด ergotism (หลอดเลือดส่วนปลายหดตัวรุนแรงจนขาดเลือด)</t>
        </is>
      </c>
      <c r="L159" s="186" t="n"/>
      <c r="M159" s="186" t="inlineStr">
        <is>
          <t>3. Dermatologic</t>
        </is>
      </c>
      <c r="N159" s="186" t="inlineStr">
        <is>
          <t>3.2 Superficial fungal</t>
        </is>
      </c>
      <c r="O159" s="185" t="inlineStr">
        <is>
          <t>Clinic</t>
        </is>
      </c>
      <c r="P159" s="186" t="inlineStr">
        <is>
          <t>รุ่น RxCU83</t>
        </is>
      </c>
      <c r="Q159" s="185" t="inlineStr">
        <is>
          <t>แบบฝึกหัด</t>
        </is>
      </c>
      <c r="R159" s="185" t="inlineStr">
        <is>
          <t>Quiz เตรียมสอบ CC1 RxCU83</t>
        </is>
      </c>
      <c r="S159" s="185" t="n"/>
    </row>
    <row r="160" ht="24" customHeight="1" s="49">
      <c r="A160" s="187" t="n">
        <v>158</v>
      </c>
      <c r="B160" s="186" t="inlineStr">
        <is>
          <t>กรณีศึกษา: ชายไทยอายุ 28 ปี ไม่มีโรคประจำตัว มาพบเภสัชกรด้วยอาการมีผื่นวงกลมขอบแดงนูน ชัดเจน มีขุยที่ขอบ และตรงกลางผื่นเริ่มจางลงเป็นผิวปกติ (central clearing) คันมากบริเวณลำตัวและแขน เข้าได้กับโรคกลาก (Tinea corporis)</t>
        </is>
      </c>
      <c r="C160" s="186" t="inlineStr">
        <is>
          <t>แผนการรักษาเริ่มต้นในข้อใดมีความเหมาะสมและถูกต้องตามมาตรฐานเวชปฏิบัติมากที่สุด</t>
        </is>
      </c>
      <c r="D160" s="186" t="n"/>
      <c r="E160" s="186" t="inlineStr">
        <is>
          <t>Ketoconazole 2% cream ทาบริเวณผื่นและขอบโดยรอบ วันละ 2 ครั้ง เช้าและเย็น ต่อเนื่องเป็นเวลา 2 ถึง 4 สัปดาห์</t>
        </is>
      </c>
      <c r="F160" s="186" t="inlineStr">
        <is>
          <t>Triamcinolone Acetonide (TA) 0.1% cream ทาบริเวณผื่น วันละ 3 ครั้ง</t>
        </is>
      </c>
      <c r="G160" s="186" t="inlineStr">
        <is>
          <t>Fluconazole 150 mg รับประทานสัปดาห์ละ 2 เม็ด นาน 4 สัปดาห์ ร่วมกับยาสเตียรอยด์ทา</t>
        </is>
      </c>
      <c r="H160" s="186" t="inlineStr">
        <is>
          <t>Acyclovir 5% cream ทาบริเวณผื่นวันละ 5 ครั้ง</t>
        </is>
      </c>
      <c r="I160" s="188" t="inlineStr">
        <is>
          <t>Calamine lotion ทาเพื่อระงับอาการคันเพียงอย่างเดียว</t>
        </is>
      </c>
      <c r="J160" s="185" t="n">
        <v>1</v>
      </c>
      <c r="K160" s="186" t="inlineStr">
        <is>
          <t>✅ คำตอบที่ถูกต้อง: ข้อ ก. Ketoconazole 2% cream ทาบริเวณผื่นและขอบโดยรอบ วันละ 2 ครั้ง เช้าและเย็น ต่อเนื่องเป็นเวลา 2 ถึง 4 สัปดาห์
🎯 ทำไมข้อนี้ถึงถูก:
ลักษณะผื่นวงกลม ขอบนูนแดง มีขุย และมี central clearing เป็นลักษณะจำเพาะของโรคกลาก (Tinea corporis) ที่เกิดจากเชื้อรากลุ่ม Dermatophytes การรักษาอันดับแรกสำหรับรอยโรคเฉพาะที่ขนาดเล็กคือการใช้ยาทาต้านเชื้อรากลุ่ม Topical Imidazoles เช่น Ketoconazole 2% cream หรือ Clotrimazole ทาวันละ 1-2 ครั้งต่อเนื่องนาน 2-4 สัปดาห์ และควรทาเลยขอบรอยโรคออกไปประมาณ 1-2 นิ้ว
🔍 ข้ออื่นผิดเพราะอะไร:
• ข้อ ข.: Triamcinolone เป็น Topical Corticosteroid มีข้อห้ามใช้เด็ดขาดในการติดเชื้อราเดี่ยวๆ เพราะจะกดภูมิต้านทาน ทำให้เชื้อราลุกลามและบดบังลักษณะรอยโรคจนกลายเป็น Tinea incognito
• ข้อ ค.: Fluconazole ชนิดรับประทานสำรองไว้สำหรับกรณีที่มีผื่นลุกลามเป็นบริเวณกว้าง ดื้อต่อยาทา หรือผู้ป่วยมีภาวะภูมิคุ้มกันบกพร่อง ไม่จำเป็นต้องใช้เป็น first-line ในผื่นวงเล็กเพียงวงเดียว
• ข้อ ง.: Acyclovir ใช้รักษาการติดเชื้อไวรัส Herpes ไม่สามารถฆ่าเชื้อราได้
• ข้อ จ.: Calamine lotion บรรเทาอาการคันได้ชั่วคราวแต่ไม่มีฤทธิ์ต้านเชื้อรา ไม่สามารถรักษาต้นเหตุของโรคได้</t>
        </is>
      </c>
      <c r="L160" s="186" t="inlineStr">
        <is>
          <t>Intermediate</t>
        </is>
      </c>
      <c r="M160" s="186" t="inlineStr">
        <is>
          <t>3. Dermatologic</t>
        </is>
      </c>
      <c r="N160" s="186" t="inlineStr">
        <is>
          <t>3.2 Superficial fungal</t>
        </is>
      </c>
      <c r="O160" s="185" t="inlineStr">
        <is>
          <t>Clinic</t>
        </is>
      </c>
      <c r="P160" s="186" t="inlineStr">
        <is>
          <t>[RECONSTRUCTED: ปรับแต่งและเติมเต็มบริบทโจทย์/ตัวเลือกเพื่อความสมบูรณ์] ข้อสอบจริง PLE-CC1 ปี 2567 ข้อ 39</t>
        </is>
      </c>
      <c r="Q160" s="185" t="inlineStr">
        <is>
          <t>ข้อสอบจริง</t>
        </is>
      </c>
      <c r="R160" s="185" t="inlineStr">
        <is>
          <t>2567</t>
        </is>
      </c>
      <c r="S160" s="185" t="inlineStr">
        <is>
          <t>CASE-2567-TINEA-CORPORIS-01</t>
        </is>
      </c>
    </row>
    <row r="161" ht="24" customHeight="1" s="49">
      <c r="A161" s="187" t="n">
        <v>159</v>
      </c>
      <c r="B161" s="186" t="inlineStr">
        <is>
          <t>กรณีศึกษา: ชายไทยอายุ 28 ปี ไม่มีโรคประจำตัว มาพบเภสัชกรด้วยอาการมีผื่นวงกลมขอบแดงนูน ชัดเจน มีขุยที่ขอบ และตรงกลางผื่นเริ่มจางลงเป็นผิวปกติ (central clearing) คันมากบริเวณลำตัวและแขน เข้าได้กับโรคกลาก (Tinea corporis)</t>
        </is>
      </c>
      <c r="C161" s="186" t="inlineStr">
        <is>
          <t>หลังจากผู้ป่วยใช้ยาทา Ketoconazole 2% cream ไปเป็นเวลา 1 สัปดาห์ ผู้ป่วยกลับมาปรึกษาเภสัชกรเนื่องจากรู้สึกว่าผื่นยังไม่หายสนิทและยังมีรอยแดงอยู่ เภสัชกรควรให้คำแนะนำและแนวทางการจัดการอย่างไรที่ถูกต้องที่สุด</t>
        </is>
      </c>
      <c r="D161" s="186" t="n"/>
      <c r="E161" s="186" t="inlineStr">
        <is>
          <t>แนะนำให้ทายา Ketoconazole 2% cream ต่อไปอย่างสม่ำเสมออีกอย่างน้อย 1 ถึง 2 สัปดาห์ (เนื่องจากการรักษาโรคเชื้อราผิวหนังต้องใช้เวลาอย่างน้อย 2 ถึง 4 สัปดาห์จึงจะเห็นผลสมบูรณ์)</t>
        </is>
      </c>
      <c r="F161" s="186" t="inlineStr">
        <is>
          <t>เปลี่ยนเป็นยารับประทาน Fluconazole 150 mg สัปดาห์ละ 2 เม็ดทันทีเนื่องจากแสดงว่าเชื้อดื้อยา</t>
        </is>
      </c>
      <c r="G161" s="186" t="inlineStr">
        <is>
          <t>หยุดยาทาเชื้อราทันทีและเปลี่ยนเป็น Acyclovir 200 mg รับประทานวันละ 5 ครั้ง นาน 7 ถึง 10 วัน</t>
        </is>
      </c>
      <c r="H161" s="186" t="inlineStr">
        <is>
          <t>เปลี่ยนไปใช้ยาทาสเตียรอยด์ความแรงสูง เช่น Clobetasol propionate cream เพื่อยุบผื่นให้เร็วขึ้น</t>
        </is>
      </c>
      <c r="I161" s="188" t="inlineStr">
        <is>
          <t>แนะนำให้หยุดใช้ยาทุกชนิดและปล่อยให้ผิวหนังซ่อมแซมตัวเองตามธรรมชาติ</t>
        </is>
      </c>
      <c r="J161" s="185" t="n">
        <v>1</v>
      </c>
      <c r="K161" s="186" t="inlineStr">
        <is>
          <t>✅ คำตอบที่ถูกต้อง: ข้อ ก. แนะนำให้ทายา Ketoconazole 2% cream ต่อไปอย่างสม่ำเสมออีกอย่างน้อย 1 ถึง 2 สัปดาห์ (เนื่องจากการรักษาโรคเชื้อราผิวหนังต้องใช้เวลาอย่างน้อย 2 ถึง 4 สัปดาห์จึงจะเห็นผลสมบูรณ์)
🎯 ทำไมข้อนี้ถึงถูก:
การรักษาโรคติดเชื้อรา Dermatophyte ที่ผิวหนังชั้นหนังกำพร้าด้วยยาทา ต้องใช้เวลาในการขจัดสปอร์และเส้นใยของเชื้อราอย่างน้อย 2-4 สัปดาห์ และตามหลักปฏิบัติแนะนำให้ทายาต่อเนื่องต่อไปอีกอย่างน้อย 1-2 สัปดาห์หลังจากที่รอยโรคบนผิวหนังหายสนิทแล้ว เพื่อป้องกันการกลับเป็นซ้ำ (Relapse) ดังนั้นระยะเวลา 1 สัปดาห์จึงยังเร็วเกินไปที่จะตัดสินว่าการรักษาล้มเหลว
🔍 ข้ออื่นผิดเพราะอะไร:
• ข้อ ข.: ยังไม่มีข้อบ่งชี้ว่าล้มเหลวจากการรักษาด้วยยาทา การเปลี่ยนเป็นยากินทันทีจะเพิ่มความเสี่ยงต่อผลข้างเคียงและปฏิกิริยาระหว่างยาโดยไม่จำเป็น
• ข้อ ค.: Acyclovir เป็นยาต้านไวรัส ไม่เกี่ยวข้องกับการรักษาเชื้อรา
• ข้อ ง.: การใช้ยาสเตียรอยด์ความแรงสูงจะกดภูมิคุ้มกันเฉพาะที่ ทำให้เชื้อราเจริญเติบโตลุกลามรุนแรงขึ้น
• ข้อ จ.: หากหยุดยา เชื้อราจะกลับมาแบ่งตัวและแพร่กระจายกว้างขึ้น</t>
        </is>
      </c>
      <c r="L161" s="186" t="inlineStr">
        <is>
          <t>Intermediate</t>
        </is>
      </c>
      <c r="M161" s="186" t="inlineStr">
        <is>
          <t>3. Dermatologic</t>
        </is>
      </c>
      <c r="N161" s="186" t="inlineStr">
        <is>
          <t>3.2 Superficial fungal</t>
        </is>
      </c>
      <c r="O161" s="185" t="inlineStr">
        <is>
          <t>Clinic</t>
        </is>
      </c>
      <c r="P161" s="186" t="inlineStr">
        <is>
          <t>[RECONSTRUCTED: ปรับแต่งและเติมเต็มบริบทโจทย์/ตัวเลือกเพื่อความสมบูรณ์] ข้อสอบจริง PLE-CC1 ปี 2567 ข้อ 40</t>
        </is>
      </c>
      <c r="Q161" s="185" t="inlineStr">
        <is>
          <t>ข้อสอบจริง</t>
        </is>
      </c>
      <c r="R161" s="185" t="inlineStr">
        <is>
          <t>2567</t>
        </is>
      </c>
      <c r="S161" s="185" t="inlineStr">
        <is>
          <t>CASE-2567-TINEA-CORPORIS-01</t>
        </is>
      </c>
    </row>
    <row r="162" ht="24" customHeight="1" s="49">
      <c r="A162" s="187" t="n">
        <v>160</v>
      </c>
      <c r="B162" s="186" t="inlineStr">
        <is>
          <t>หญิงตั้งครรภ์อายุ 26 ปี อายุครรภ์ 4 เดือน มาพบแพทย์ด้วยอาการมีผื่นแดงรูปปีกผีเสื้อขึ้นที่บริเวณโหนกแก้มทั้งสองข้างและสันจมูก (Malar rash) ร่วมกับมีไข้ต่ำๆ และปวดข้อนิ้วมือทั้งสองข้าง แพทย์วินิจฉัยว่าเป็นโรคลูปัส (Systemic Lupus Erythematosus: SLE)</t>
        </is>
      </c>
      <c r="C162" s="186" t="inlineStr">
        <is>
          <t>ยาทาในข้อใดมีความเหมาะสมและปลอดภัยสูงสุดในการเลือกใช้เพื่อควบคุมผื่นผิวหนังบริเวณใบหน้าในหญิงตั้งครรภ์รายนี้</t>
        </is>
      </c>
      <c r="D162" s="186" t="n"/>
      <c r="E162" s="186" t="inlineStr">
        <is>
          <t>Hydrocortisone 1% cream (ยาสเตียรอยด์ทาความแรงต่ำ: Low-potency topical corticosteroid)</t>
        </is>
      </c>
      <c r="F162" s="186" t="inlineStr">
        <is>
          <t>Triamcinolone Acetonide 0.2% cream (ทาวันละ 3 ครั้ง)</t>
        </is>
      </c>
      <c r="G162" s="186" t="inlineStr">
        <is>
          <t>Clobetasol Propionate 0.05% cream (สเตียรอยด์ความแรงสูงพิเศษ)</t>
        </is>
      </c>
      <c r="H162" s="186" t="inlineStr">
        <is>
          <t>Diclofenac 1% gel (ยาทากลุ่ม NSAIDs)</t>
        </is>
      </c>
      <c r="I162" s="188" t="inlineStr">
        <is>
          <t>Acyclovir 5% cream (ยาทาต้านไวรัส)</t>
        </is>
      </c>
      <c r="J162" s="185" t="n">
        <v>1</v>
      </c>
      <c r="K162" s="186" t="inlineStr">
        <is>
          <t>✅ คำตอบที่ถูกต้อง: ข้อ ก. Hydrocortisone 1% cream (ยาสเตียรอยด์ทาความแรงต่ำ: Low-potency topical corticosteroid)
🎯 ทำไมข้อนี้ถึงถูก:
ในการรักษาผื่นผิวหนังจาก SLE (Malar rash / Acute cutaneous lupus) ที่บริเวณใบหน้า ผิวหนังบริเวณใบหน้ามีความบางและดูดซึมยาได้ดีมาก จึงแนะนำให้ใช้ยาสเตียรอยด์ทาชนิดความแรงต่ำ (Low-potency topical corticosteroids) เช่น Hydrocortisone 1% หรือ Desonide ทาบางๆ วันละ 1-2 ครั้ง เพื่อลดความเสี่ยงต่อภาวะผิวหน้าฝ่อ (Skin atrophy), เส้นเลือดฝอยพองตัว (Telangiectasia) และมีความปลอดภัยสูงในหญิงตั้งครรภ์
🔍 ข้ออื่นผิดเพราะอะไร:
• ข้อ ข.: Triamcinolone 0.2% เป็น Medium-to-high potency steroid ไม่ควรทาต่อเนื่องที่ใบหน้าเพราะทำให้ผิวฝ่อและเกิดสิวสเตียรอยด์
• ข้อ ค.: Clobetasol เป็น Super-high potency steroid มีข้อห้ามใช้ทาที่ใบหน้าอย่างเด็ดขาด
• ข้อ ง.: Diclofenac gel เป็น NSAID ไม่สามารถควบคุมการอักเสบจากภูมิคุ้มกัน SLE ได้ และยากลุ่ม NSAIDs มีข้อควรระวังในหญิงตั้งครรภ์
• ข้อ จ.: Acyclovir ใช้รักษาการติดเชื้อไวรัสเริม ไม่เกี่ยวข้องกับผื่น SLE</t>
        </is>
      </c>
      <c r="L162" s="186" t="inlineStr">
        <is>
          <t>Intermediate</t>
        </is>
      </c>
      <c r="M162" s="186" t="inlineStr">
        <is>
          <t>3. Dermatologic</t>
        </is>
      </c>
      <c r="N162" s="186" t="inlineStr">
        <is>
          <t>3.4 Eczema &amp; Dermatitis</t>
        </is>
      </c>
      <c r="O162" s="185" t="inlineStr">
        <is>
          <t>Clinic</t>
        </is>
      </c>
      <c r="P162" s="186" t="inlineStr">
        <is>
          <t>[RECONSTRUCTED: ปรับแต่งและเติมเต็มบริบทโจทย์/ตัวเลือกเพื่อความสมบูรณ์] ข้อสอบจริง PLE-CC1 ปี 2567 ข้อ 57</t>
        </is>
      </c>
      <c r="Q162" s="185" t="inlineStr">
        <is>
          <t>ข้อสอบจริง</t>
        </is>
      </c>
      <c r="R162" s="185" t="inlineStr">
        <is>
          <t>2567</t>
        </is>
      </c>
      <c r="S162" s="185" t="inlineStr">
        <is>
          <t>CASE_2567_SLE_01</t>
        </is>
      </c>
    </row>
    <row r="163" ht="24" customHeight="1" s="49">
      <c r="A163" s="187" t="n">
        <v>161</v>
      </c>
      <c r="B163" s="186" t="inlineStr">
        <is>
          <t>กรณีศึกษา: ผู้ป่วยหญิงไทยคู่ อายุ 25 ปี ส่วนสูง 160 cm น้ำหนัก 65 kg มาปรึกษาเภสัชกรที่ร้านยาด้วยปัญหาสิวรุนแรง มีตุ่มหนองและสิวอักเสบขนาดใหญ่เป็นตุ่มไตแข็งใต้ผิวหนัง (Nodules/Cysts) มากกว่า 15 เม็ดทั่วใบหน้าและลำคอ สิวอักเสบเจ็บปวดมากและเริ่มทิ้งรอยแผลเป็นหลุมลึก</t>
        </is>
      </c>
      <c r="C163" s="186" t="inlineStr">
        <is>
          <t>ในการประเมินผู้ป่วยเพื่อวางแผนการรักษาสิวทางเภสัชกรรม ข้อมูลในข้อใดต่อไปนี้มีความสำคัญ 'น้อยที่สุด' ต่อการตัดสินใจเลือกสูตรยา</t>
        </is>
      </c>
      <c r="D163" s="186" t="n"/>
      <c r="E163" s="186" t="inlineStr">
        <is>
          <t>ประเภทและลักษณะรอยโรคของสิว (Comedone, Papule, Pustule, Nodule)</t>
        </is>
      </c>
      <c r="F163" s="186" t="inlineStr">
        <is>
          <t>จำนวนและตำแหน่งของรอยโรคสิว</t>
        </is>
      </c>
      <c r="G163" s="186" t="inlineStr">
        <is>
          <t>การรับประทาน Vitamin C 1,000 mg</t>
        </is>
      </c>
      <c r="H163" s="186" t="inlineStr">
        <is>
          <t>ประวัติการใช้และการแพ้ระคายเคืองจาก 0.05% Tretinoin cream</t>
        </is>
      </c>
      <c r="I163" s="188" t="inlineStr">
        <is>
          <t>ขอบเขตและความรุนแรงของบริเวณที่เป็นสิว</t>
        </is>
      </c>
      <c r="J163" s="185" t="n">
        <v>3</v>
      </c>
      <c r="K163" s="186" t="inlineStr">
        <is>
          <t>✅ คำตอบที่ถูกต้อง: ข้อ ค. การรับประทาน Vitamin C 1,000 mg
🎯 ทำไมข้อนี้ถึงถูก:
การประเมินและการเลือกลำดับขั้นการรักษาสิว (Acne severity classification &amp; treatment ladder) ต้องพิจารณาจาก:
1) ชนิดของรอยโรค (Lesion type: Comedone, Inflammatory papule/pustule, หรือ Nodular)
2) จำนวนรอยโรคและความรุนแรง (Lesion count &amp; severity)
3) บริเวณที่เป็น (Distribution: ใบหน้า หลัง หรือหน้าอก)
4) ประวัติการใช้ยาและการแพ้ระคายเคืองในอดีต (Previous treatments and tolerance)
ส่วนการรับประทาน Vitamin C 1,000 mg ไม่มีผลต่อพยาธิกำเนิดของสิวและไม่มีอันตรกิริยากับยารักษาสิว จึงเป็นข้อมูลที่มีความสำคัญน้อยที่สุดในการวางแผนการรักษา
🔍 ข้ออื่นผิดเพราะอะไร:
• ข้อ ก.: เนื่องจากผู้ป่วยรายนี้มี Nodules ถึง 10 ตำแหน่ง จัดเป็น Severe nodular acne ซึ่งต้องได้รับการรักษาด้วยยาชนิดรับประทาน เช่น Oral isotretinoin หรือ Oral antibiotics
• ข้อ ข.: (จำนวนและตำแหน่งของรอยโรคสิว): ไม่ใช่คำตอบที่ถูกต้องตามแนวทางเวชปฏิบัติและหลักวิชาการทางเภสัชกรรมสำหรับกรณีนี้
• ข้อ ง.: ข้อมูลการระคายเคืองต่อ Topical retinoid มีผลต่อการพิจารณาปรับความเข้มข้น ปรับสูตรเนื้อยา หรือเว้นระยะเวลาการทา
• ข้อ จ.: (ขอบเขตและความรุนแรงของบริเวณที่เป็นสิว): ไม่ใช่คำตอบที่ถูกต้องตามแนวทางเวชปฏิบัติและหลักวิชาการทางเภสัชกรรมสำหรับกรณีนี้</t>
        </is>
      </c>
      <c r="L163" s="186" t="n"/>
      <c r="M163" s="186" t="inlineStr">
        <is>
          <t>3. Dermatologic</t>
        </is>
      </c>
      <c r="N163" s="186" t="inlineStr">
        <is>
          <t>3.3 Acne</t>
        </is>
      </c>
      <c r="O163" s="185" t="inlineStr">
        <is>
          <t>Clinic</t>
        </is>
      </c>
      <c r="P163" s="186" t="inlineStr">
        <is>
          <t>ข้อสอบจริง PLE-CC1 ปี 2566 Day 1 ข้อ 40 [CASE_2566_ACNE_01]</t>
        </is>
      </c>
      <c r="Q163" s="185" t="inlineStr">
        <is>
          <t>ข้อสอบจริง</t>
        </is>
      </c>
      <c r="R163" s="185" t="inlineStr">
        <is>
          <t>2566 Day 1</t>
        </is>
      </c>
      <c r="S163" s="185" t="inlineStr">
        <is>
          <t>CASE-2566-ACNE-01</t>
        </is>
      </c>
    </row>
    <row r="164" ht="24" customHeight="1" s="49">
      <c r="A164" s="187" t="n">
        <v>162</v>
      </c>
      <c r="B164" s="186" t="inlineStr">
        <is>
          <t>กรณีศึกษา: ผู้ป่วยหญิงไทยคู่ อายุ 25 ปี ส่วนสูง 160 cm น้ำหนัก 65 kg มาปรึกษาเภสัชกรที่ร้านยาด้วยปัญหาสิวรุนแรง มีตุ่มหนองและสิวอักเสบขนาดใหญ่เป็นตุ่มไตแข็งใต้ผิวหนัง (Nodules/Cysts) มากกว่า 15 เม็ดทั่วใบหน้าและลำคอ สิวอักเสบเจ็บปวดมากและเริ่มทิ้งรอยแผลเป็นหลุมลึก</t>
        </is>
      </c>
      <c r="C164" s="186" t="inlineStr">
        <is>
          <t>จากลักษณะและจำนวนของรอยโรคสิวของผู้ป่วยรายนี้ จัดระดับความรุนแรงของสิว (Acne severity classification) อยู่ในระดับใด</t>
        </is>
      </c>
      <c r="D164" s="186" t="n"/>
      <c r="E164" s="186" t="inlineStr">
        <is>
          <t>Mild comedonal acne</t>
        </is>
      </c>
      <c r="F164" s="186" t="inlineStr">
        <is>
          <t>Mild papulopustular acne</t>
        </is>
      </c>
      <c r="G164" s="186" t="inlineStr">
        <is>
          <t>Moderate papulopustular acne</t>
        </is>
      </c>
      <c r="H164" s="186" t="inlineStr">
        <is>
          <t>Moderate nodular acne</t>
        </is>
      </c>
      <c r="I164" s="188" t="inlineStr">
        <is>
          <t>Severe nodular หรือ Severe nodulopustular acne</t>
        </is>
      </c>
      <c r="J164" s="185" t="n">
        <v>5</v>
      </c>
      <c r="K164" s="186" t="inlineStr">
        <is>
          <t>✅ คำตอบที่ถูกต้อง: ข้อ จ. Severe nodular หรือ Severe nodulopustular acne
🎯 ทำไมข้อนี้ถึงถูก:
ตามเกณฑ์การจัดระดับความรุนแรงของสิวสากล (Global Alliance to Improve Outcomes in Acne Classification):
- การพบสิวอักเสบชนิดก้อนลึก (Nodules หรือ Cysts) ตั้งแต่ 5 ตำแหน่งขึ้นไป (ผู้ป่วยรายนี้มี Nodules 10 ตำแหน่ง) หรือมีรอยโรคอักเสบกระจายตัวกว้างขวาง จัดเป็น สิวระดับรุนแรง (Severe nodular / nodulopustular acne) ซึ่งจำเป็นต้องได้รับการรักษาด้วยยาชนิดรับประทานอย่างเป็นระบบ
🔍 ข้ออื่นผิดเพราะอะไร:
• ข้อ ก. ผิดเพราะ: Mild comedonal acne จะมีเฉพาะสิวอุดตันหัวขาวหัวดำ ไม่มีรอยโรคอักเสบ
• ข้อ ข. ผิดเพราะ: Mild papulopustular acne มีตุ่มแดงตุ่มหนองน้อยกว่า 10 - 15 จุด และไม่มีก้อน Nodules
• ข้อ ค. ผิดเพราะ: Moderate papulopustular acne มีตุ่มหนองปานกลางแต่ไม่มี Nodules ก้อนลึกหลายตำแหน่ง
• ข้อ ง. ผิดเพราะ: หากมี Nodules มากถึง 10 ตำแหน่งจะจัดเข้าสู่ระดับ Severe ทันทีเนื่องจากเสี่ยงต่อการเกิดแผลเป็นถาวร (Permanent scarring) สูงมาก</t>
        </is>
      </c>
      <c r="L164" s="186" t="n"/>
      <c r="M164" s="186" t="inlineStr">
        <is>
          <t>3. Dermatologic</t>
        </is>
      </c>
      <c r="N164" s="186" t="inlineStr">
        <is>
          <t>3.3 Acne</t>
        </is>
      </c>
      <c r="O164" s="185" t="inlineStr">
        <is>
          <t>Clinic</t>
        </is>
      </c>
      <c r="P164" s="186" t="inlineStr">
        <is>
          <t>ข้อสอบจริง PLE-CC1 ปี 2566 Day 1 ข้อ 41 [CASE_2566_ACNE_01]</t>
        </is>
      </c>
      <c r="Q164" s="185" t="inlineStr">
        <is>
          <t>ข้อสอบจริง</t>
        </is>
      </c>
      <c r="R164" s="185" t="inlineStr">
        <is>
          <t>2566 Day 1</t>
        </is>
      </c>
      <c r="S164" s="185" t="inlineStr">
        <is>
          <t>CASE-2566-ACNE-01</t>
        </is>
      </c>
    </row>
    <row r="165" ht="24" customHeight="1" s="49">
      <c r="A165" s="187" t="n">
        <v>163</v>
      </c>
      <c r="B165" s="186" t="inlineStr">
        <is>
          <t>กรณีศึกษา: ผู้ป่วยหญิงไทยคู่ อายุ 25 ปี ส่วนสูง 160 cm น้ำหนัก 65 kg มาปรึกษาเภสัชกรที่ร้านยาด้วยปัญหาสิวรุนแรง มีตุ่มหนองและสิวอักเสบขนาดใหญ่เป็นตุ่มไตแข็งใต้ผิวหนัง (Nodules/Cysts) มากกว่า 15 เม็ดทั่วใบหน้าและลำคอ สิวอักเสบเจ็บปวดมากและเริ่มทิ้งรอยแผลเป็นหลุมลึก</t>
        </is>
      </c>
      <c r="C165" s="186" t="inlineStr">
        <is>
          <t>ตามแนวทางการรักษาสิวระดับรุนแรง (Severe nodular acne) ยาในข้อใดจัดเป็นยาทางเลือกมาตรฐานที่มีประสิทธิภาพสูงที่สุดและแนะนำให้ส่งต่อแพทย์เพื่อเริ่มการรักษา</t>
        </is>
      </c>
      <c r="D165" s="186" t="n"/>
      <c r="E165" s="186" t="inlineStr">
        <is>
          <t>Oral Isotretinoin 0.5 - 1 mg/kg/day</t>
        </is>
      </c>
      <c r="F165" s="186" t="inlineStr">
        <is>
          <t>Doxycycline 100 mg BID ร่วมกับ Adapalene และ Benzoyl peroxide gel</t>
        </is>
      </c>
      <c r="G165" s="186" t="inlineStr">
        <is>
          <t>Benzoyl peroxide 2.5% ร่วมกับ Clindamycin 1% gel</t>
        </is>
      </c>
      <c r="H165" s="186" t="inlineStr">
        <is>
          <t>Azelaic acid cream ร่วมกับ Metronidazole gel</t>
        </is>
      </c>
      <c r="I165" s="188" t="inlineStr">
        <is>
          <t>Tretinoin ร่วมกับ Erythromycin topical gel</t>
        </is>
      </c>
      <c r="J165" s="185" t="n">
        <v>1</v>
      </c>
      <c r="K165" s="186" t="inlineStr">
        <is>
          <t>✅ คำตอบที่ถูกต้อง: ข้อ ก. Oral Isotretinoin 0.5 - 1 mg/kg/day
🎯 ทำไมข้อนี้ถึงถูก:
Oral Isotretinoin เป็น First-line monotherapy สำหรับ Severe nodular/conglobate acne เนื่องจากสามารถยับยั้งปัจจัยการเกิดสิวได้ครบทั้ง 4 กลไก (ลดการสร้าง Sebum, ยับยั้ง Keratinization, ลดเชื้อ C. acnes และลดการอักเสบ) ช่วยป้องกันการเกิดแผลเป็นถาวร (Keloid / Ice-pick scar) ได้ดีที่สุด
🔍 ข้ออื่นผิดเพราะอะไร:
• ข้อ ข.: เป็นทางเลือกสำรอง (Alternative) กรณีผู้ป่วยมีข้อห้ามใช้ Isotretinoin แต่ไม่ใช่ Gold standard ใน severe nodular acne
• ข้อ ค.: ยาทาเฉพาะที่เพียงอย่างเดียว (Topical therapy alone) ไม่เพียงพอในการควบคุมสิวชนิด Severe nodular acne ที่มีการอักเสบลึกใต้ผิวหนัง
• ข้อ ง.: (Azelaic acid cream ร่วมกับ Metronidazole gel): ไม่ใช่คำตอบที่ถูกต้องตามแนวทางเวชปฏิบัติและหลักวิชาการทางเภสัชกรรมสำหรับกรณีนี้
• ข้อ จ.: (Tretinoin ร่วมกับ Erythromycin topical gel): ไม่ใช่คำตอบที่ถูกต้องตามแนวทางเวชปฏิบัติและหลักวิชาการทางเภสัชกรรมสำหรับกรณีนี้</t>
        </is>
      </c>
      <c r="L165" s="186" t="n"/>
      <c r="M165" s="186" t="inlineStr">
        <is>
          <t>3. Dermatologic</t>
        </is>
      </c>
      <c r="N165" s="186" t="inlineStr">
        <is>
          <t>3.3 Acne</t>
        </is>
      </c>
      <c r="O165" s="185" t="inlineStr">
        <is>
          <t>Clinic</t>
        </is>
      </c>
      <c r="P165" s="186" t="inlineStr">
        <is>
          <t>ข้อสอบจริง PLE-CC1 ปี 2566 Day 1 ข้อ 42 [CASE_2566_ACNE_01]</t>
        </is>
      </c>
      <c r="Q165" s="185" t="inlineStr">
        <is>
          <t>ข้อสอบจริง</t>
        </is>
      </c>
      <c r="R165" s="185" t="inlineStr">
        <is>
          <t>2566 Day 1</t>
        </is>
      </c>
      <c r="S165" s="185" t="inlineStr">
        <is>
          <t>CASE-2566-ACNE-01</t>
        </is>
      </c>
    </row>
    <row r="166" ht="24" customHeight="1" s="49">
      <c r="A166" s="187" t="n">
        <v>164</v>
      </c>
      <c r="B166" s="186" t="inlineStr">
        <is>
          <t>กรณีศึกษา: ผู้ป่วยชายไทยอายุ 21 ปี มาปรึกษาเภสัชกรที่ร้านยาด้วยอาการมีผื่นแดงและสะเก็ดเป็นขุยมันสีเหลือง (greasy scales) บริเวณข้างจมูก ร่องแก้ม และหัวคิ้วทั้งสองข้าง มีอาการคันและแสบเล็กน้อยเวลาโดนเหงื่อ อาการเป็นมานาน 1 เดือน มักกำเริบช่วงอ่านหนังสือดึกสอบปลายภาค</t>
        </is>
      </c>
      <c r="C166" s="186" t="inlineStr">
        <is>
          <t>จากลักษณะรอยโรคและตำแหน่งที่พบ ผู้ป่วยรายนี้น่าจะป่วยเป็นโรคผิวหนังชนิดใดมากที่สุด</t>
        </is>
      </c>
      <c r="D166" s="186" t="n"/>
      <c r="E166" s="186" t="inlineStr">
        <is>
          <t>สิวอักเสบและสิวอุดตัน (Acne vulgaris)</t>
        </is>
      </c>
      <c r="F166" s="186" t="inlineStr">
        <is>
          <t>โรคผื่นภูมิแพ้ผิวหนัง (Atopic dermatitis)</t>
        </is>
      </c>
      <c r="G166" s="186" t="inlineStr">
        <is>
          <t>โรคสะเก็ดเงิน (Psoriasis vulgaris)</t>
        </is>
      </c>
      <c r="H166" s="186" t="inlineStr">
        <is>
          <t>รูขุมขนอักเสบจากการติดเชื้อแบคทีเรีย (Bacterial folliculitis)</t>
        </is>
      </c>
      <c r="I166" s="188" t="inlineStr">
        <is>
          <t>โรคต่อมไขมันอักเสบ (Seborrheic dermatitis)</t>
        </is>
      </c>
      <c r="J166" s="185" t="n">
        <v>5</v>
      </c>
      <c r="K166" s="186" t="inlineStr">
        <is>
          <t>✅ คำตอบที่ถูกต้อง: ข้อ จ. โรคต่อมไขมันอักเสบ (Seborrheic dermatitis)
🎯 ทำไมข้อนี้ถึงถูก:
ลักษณะรอยโรคเป็นผื่นแดงร่วมกับมีสะเก็ดขุยมันวาวสีขาวอมเหลือง (Erythematous plaques with greasy yellowish scales) ที่พบบริเวณที่มีต่อมไขมันหนาแน่น (Seborrheic areas) ได้แก่ ร่องข้างปีกจมูก (Nasolabial folds), ระหว่างคิ้ว (Glabella), หัวคิ้ว และไรผม โดยมีอาการกำเริบสัมพันธ์กับความเครียด อากาศร้อน และการพักผ่อนน้อย เป็นลักษณะทางคลินิกที่คลาสสิกของ โรคต่อมไขมันอักเสบ (Seborrheic dermatitis) ซึ่งเกี่ยวข้องกับการเพิ่มจำนวนของเชื้อรา Malassezia furfur
🔍 ข้ออื่นผิดเพราะอะไร:
• ข้อ ก. Acne vulgaris จะมีหัวสิวอุดตัน (Comedones) ตุ่มหนอง และตุ่มแดงอักเสบ ไม่ได้มีขุยมันลอกเป็นแผ่นตามร่องจมูก
• ข้อ ข. Atopic dermatitis มักเกิดที่ข้อพับแขน ข้อพับขา ซอกคอ ผิวแห้งสากและคันรุนแรง
• ข้อ ค. Psoriasis สะเก็ดจะหนาแห้งสีขาวเงิน (Silvery scales) พบบ่อยที่ศอก เข่า และหลังส่วนล่าง
• ข้อ ง. Folliculitis เป็นตุ่มหนองเล็กๆ รอบรูขุมขน</t>
        </is>
      </c>
      <c r="L166" s="186" t="n"/>
      <c r="M166" s="186" t="inlineStr">
        <is>
          <t>3. Dermatologic</t>
        </is>
      </c>
      <c r="N166" s="186" t="inlineStr">
        <is>
          <t>3.7 Seborrheic dermatitis</t>
        </is>
      </c>
      <c r="O166" s="185" t="inlineStr">
        <is>
          <t>Clinic</t>
        </is>
      </c>
      <c r="P166" s="186" t="inlineStr">
        <is>
          <t>ข้อสอบจริง PLE-CC1 ปี 2566 Day 2 ข้อ 77 [CASE_2566_SEB_DERM_01]</t>
        </is>
      </c>
      <c r="Q166" s="185" t="inlineStr">
        <is>
          <t>ข้อสอบจริง</t>
        </is>
      </c>
      <c r="R166" s="185" t="inlineStr">
        <is>
          <t>2566 Day 2</t>
        </is>
      </c>
      <c r="S166" s="185" t="inlineStr">
        <is>
          <t>CASE-2566-SEB-DERM-01</t>
        </is>
      </c>
    </row>
    <row r="167" ht="24" customHeight="1" s="49">
      <c r="A167" s="187" t="n">
        <v>165</v>
      </c>
      <c r="B167" s="186" t="inlineStr">
        <is>
          <t>กรณีศึกษา: ผู้ป่วยชายไทยอายุ 21 ปี มาปรึกษาเภสัชกรที่ร้านยาด้วยอาการมีผื่นแดงและสะเก็ดเป็นขุยมันสีเหลือง (greasy scales) บริเวณข้างจมูก ร่องแก้ม และหัวคิ้วทั้งสองข้าง มีอาการคันและแสบเล็กน้อยเวลาโดนเหงื่อ อาการเป็นมานาน 1 เดือน มักกำเริบช่วงอ่านหนังสือดึกสอบปลายภาค</t>
        </is>
      </c>
      <c r="C167" s="186" t="inlineStr">
        <is>
          <t>ลักษณะอาการและตำแหน่งของรอยโรคในข้อใด เป็นข้อมูลที่ช่วยในการวินิจฉัยแยกโรค Seborrheic dermatitis ได้ชัดเจนที่สุด</t>
        </is>
      </c>
      <c r="D167" s="186" t="n"/>
      <c r="E167" s="186" t="inlineStr">
        <is>
          <t>การพบสะเก็ดขุยมันวาวสีขาวนวลปนเหลืองบริเวณระหว่างคิ้วและร่องข้างจมูก</t>
        </is>
      </c>
      <c r="F167" s="186" t="inlineStr">
        <is>
          <t>อาการคันเล็กน้อยเฉพาะเวลาเหงื่อออก</t>
        </is>
      </c>
      <c r="G167" s="186" t="inlineStr">
        <is>
          <t>รอยผื่นแดงเพียงอย่างเดียว</t>
        </is>
      </c>
      <c r="H167" s="186" t="inlineStr">
        <is>
          <t>ประวัติการเป็นๆ หายๆ มานาน 1 ปี</t>
        </is>
      </c>
      <c r="I167" s="188" t="inlineStr">
        <is>
          <t>อาการคันมากขึ้นเมื่อมีความเครียด</t>
        </is>
      </c>
      <c r="J167" s="185" t="n">
        <v>1</v>
      </c>
      <c r="K167" s="186" t="inlineStr">
        <is>
          <t>✅ คำตอบที่ถูกต้อง: ข้อ ก. การพบสะเก็ดขุยมันวาวสีขาวนวลปนเหลืองบริเวณระหว่างคิ้วและร่องข้างจมูก
🎯 ทำไมข้อนี้ถึงถูก:
ตำแหน่งที่มีต่อมไขมันทำงานมาก (Sebaceous areas) เช่น ระหว่างคิ้ว (Interbrow / Glabella), ร่องข้างจมูก (Nasolabial folds) และหนังศีรษะ ร่วมกับลักษณะขุยที่เป็น ขุยสีขาวเหลืองมันเหนียว (Greasy yellowish scales) ถือเป็น รอยโรคจำเพาะ (Pathognomonic hallmark) ที่ช่วยให้แพทย์และเภสัชกรสามารถวินิจฉัยโรค Seborrheic dermatitis ได้อย่างแม่นยำ
🔍 ข้ออื่นผิดเพราะอะไร:
• ข้อ ข.: , ค., ง. และ จ. ผื่นแดง อาการคันเวลาเหงื่อออก การกำเริบเมื่อเครียด หรือประวัติเรื้อรังเป็นๆ หายๆ เป็นลักษณะร่วมทั่วไปของโรคผิวหนังหลายชนิด เช่น Atopic dermatitis, Contact dermatitis หรือ Psoriasis จึงไม่จำเพาะต่อ Seborrheic dermatitis
• ข้อ ค.: (รอยผื่นแดงเพียงอย่างเดียว): ไม่ใช่คำตอบที่ถูกต้องตามแนวทางเวชปฏิบัติและหลักวิชาการทางเภสัชกรรมสำหรับกรณีนี้
• ข้อ ง.: (ประวัติการเป็นๆ หายๆ มานาน 1 ปี): ไม่ใช่คำตอบที่ถูกต้องตามแนวทางเวชปฏิบัติและหลักวิชาการทางเภสัชกรรมสำหรับกรณีนี้
• ข้อ จ.: (อาการคันมากขึ้นเมื่อมีความเครียด): ไม่ใช่คำตอบที่ถูกต้องตามแนวทางเวชปฏิบัติและหลักวิชาการทางเภสัชกรรมสำหรับกรณีนี้</t>
        </is>
      </c>
      <c r="L167" s="186" t="n"/>
      <c r="M167" s="186" t="inlineStr">
        <is>
          <t>3. Dermatologic</t>
        </is>
      </c>
      <c r="N167" s="186" t="inlineStr">
        <is>
          <t>3.7 Seborrheic dermatitis</t>
        </is>
      </c>
      <c r="O167" s="185" t="inlineStr">
        <is>
          <t>Clinic</t>
        </is>
      </c>
      <c r="P167" s="186" t="inlineStr">
        <is>
          <t>ข้อสอบจริง PLE-CC1 ปี 2566 Day 2 ข้อ 78 [CASE_2566_SEB_DERM_01]</t>
        </is>
      </c>
      <c r="Q167" s="185" t="inlineStr">
        <is>
          <t>ข้อสอบจริง</t>
        </is>
      </c>
      <c r="R167" s="185" t="inlineStr">
        <is>
          <t>2566 Day 2</t>
        </is>
      </c>
      <c r="S167" s="185" t="inlineStr">
        <is>
          <t>CASE-2566-SEB-DERM-01</t>
        </is>
      </c>
    </row>
    <row r="168" ht="24" customHeight="1" s="49">
      <c r="A168" s="187" t="n">
        <v>166</v>
      </c>
      <c r="B168" s="186" t="inlineStr">
        <is>
          <t>กรณีศึกษา: ผู้ป่วยชายไทยอายุ 21 ปี มาปรึกษาเภสัชกรที่ร้านยาด้วยอาการมีผื่นแดงและสะเก็ดเป็นขุยมันสีเหลือง (greasy scales) บริเวณข้างจมูก ร่องแก้ม และหัวคิ้วทั้งสองข้าง มีอาการคันและแสบเล็กน้อยเวลาโดนเหงื่อ อาการเป็นมานาน 1 เดือน มักกำเริบช่วงอ่านหนังสือดึกสอบปลายภาค</t>
        </is>
      </c>
      <c r="C168" s="186" t="inlineStr">
        <is>
          <t>เพื่อความปลอดภัยต่อผิวหน้าและมีประสิทธิภาพในการรักษา ควรพิจารณาจ่ายยาชนิดใดทดแทนให้แก่ผู้ป่วย</t>
        </is>
      </c>
      <c r="D168" s="186" t="n"/>
      <c r="E168" s="186" t="inlineStr">
        <is>
          <t>2% Ketoconazole cream ทาวันละ 1-2 ครั้ง</t>
        </is>
      </c>
      <c r="F168" s="186" t="inlineStr">
        <is>
          <t>0.1% Triamcinolone acetonide cream ทาวันละ 2 ครั้ง</t>
        </is>
      </c>
      <c r="G168" s="186" t="inlineStr">
        <is>
          <t>0.1% Betamethasone valerate ointment ทาวันละ 2 ครั้ง</t>
        </is>
      </c>
      <c r="H168" s="186" t="inlineStr">
        <is>
          <t>0.05% Clobetasol propionate cream ทาวันละ 1 ครั้ง</t>
        </is>
      </c>
      <c r="I168" s="188" t="inlineStr">
        <is>
          <t>0.05% Clobetasol propionate scalp solution ทาวันละ 2 ครั้ง</t>
        </is>
      </c>
      <c r="J168" s="185" t="n">
        <v>1</v>
      </c>
      <c r="K168" s="186" t="inlineStr">
        <is>
          <t>✅ คำตอบที่ถูกต้อง: ข้อ ก. 2% Ketoconazole cream ทาวันละ 1-2 ครั้ง
🎯 ทำไมข้อนี้ถึงถูก:
Seborrheic dermatitis มีพยาธิกำเนิดหลักสัมพันธ์กับการเพิ่มจำนวนและการตอบสนองต่อเชื้อรา Malassezia furfur การใช้ยาต้านเชื้อราเฉพาะที่ เช่น 2% Ketoconazole cream (ทาวันละ 1-2 ครั้ง เป็นเวลา 2-4 สัปดาห์) ถือเป็น ยาทางเลือกแรกที่ปลอดภัยและมีประสิทธิภาพสูงมาก (First-line non-steroidal therapy) โดยไม่มีผลข้างเคียงของยาสเตียรอยด์ จึงเหมาะอย่างยิ่งสำหรับรอยโรคบริเวณผิวหน้า
🔍 ข้ออื่นผิดเพราะอะไร:
• ข้อ ข.: Triamcinolone เป็นสเตียรอยด์ความแรงปานกลาง (Medium potency) ไม่ควรนำมาใช้ทาบนใบหน้าต่อเนื่องเพราะเสี่ยงต่อผิวบางและเกิดสิวสเตียรอยด์
• ข้อ ค.: , ง. และ จ. Betamethasone และ Clobetasol เป็น High ถึง Super-high potency topical corticosteroids ซึ่ง มีข้อห้ามใช้ทาบริเวณใบหน้าอย่างเด็ดขาด เนื่องจากจะทำให้ผิวหน้าบาง เส้นเลือดฝอยแตก และเกิด Steroid-induced rosacea ได้อย่างรวดเร็วและรุนแรง
• ข้อ ง.: (0.05% Clobetasol propionate cream ทาวันละ 1 ครั้ง): ไม่ใช่คำตอบที่ถูกต้องตามแนวทางเวชปฏิบัติและหลักวิชาการทางเภสัชกรรมสำหรับกรณีนี้
• ข้อ จ.: (0.05% Clobetasol propionate scalp solution ทาวันละ 2 ครั้ง): ไม่ใช่คำตอบที่ถูกต้องตามแนวทางเวชปฏิบัติและหลักวิชาการทางเภสัชกรรมสำหรับกรณีนี้</t>
        </is>
      </c>
      <c r="L168" s="186" t="n"/>
      <c r="M168" s="186" t="inlineStr">
        <is>
          <t>3. Dermatologic</t>
        </is>
      </c>
      <c r="N168" s="186" t="inlineStr">
        <is>
          <t>3.2 Superficial fungal</t>
        </is>
      </c>
      <c r="O168" s="185" t="inlineStr">
        <is>
          <t>Clinic</t>
        </is>
      </c>
      <c r="P168" s="186" t="inlineStr">
        <is>
          <t>ข้อสอบจริง PLE-CC1 ปี 2566 Day 2 ข้อ 79 [CASE_2566_SEB_DERM_01]</t>
        </is>
      </c>
      <c r="Q168" s="185" t="inlineStr">
        <is>
          <t>ข้อสอบจริง</t>
        </is>
      </c>
      <c r="R168" s="185" t="inlineStr">
        <is>
          <t>2566 Day 2</t>
        </is>
      </c>
      <c r="S168" s="185" t="inlineStr">
        <is>
          <t>CASE-2566-SEB-DERM-01</t>
        </is>
      </c>
    </row>
    <row r="169" ht="24" customHeight="1" s="49">
      <c r="A169" s="187" t="n">
        <v>167</v>
      </c>
      <c r="B169" s="186" t="inlineStr">
        <is>
          <t>กรณีศึกษา: ผู้ป่วยชายไทยอายุ 21 ปี มาปรึกษาเภสัชกรที่ร้านยาด้วยอาการมีผื่นแดงและสะเก็ดเป็นขุยมันสีเหลือง (greasy scales) บริเวณข้างจมูก ร่องแก้ม และหัวคิ้วทั้งสองข้าง มีอาการคันและแสบเล็กน้อยเวลาโดนเหงื่อ อาการเป็นมานาน 1 เดือน มักกำเริบช่วงอ่านหนังสือดึกสอบปลายภาค</t>
        </is>
      </c>
      <c r="C169" s="186" t="inlineStr">
        <is>
          <t>การใช้ยาทาสเตียรอยด์ (Topical corticosteroids) ทาผิวหน้าติดต่อกันเป็นเวลานานเกินไป มีโอกาสทำให้เกิดอาการไม่พึงประสงค์ในข้อใดมากที่สุด</t>
        </is>
      </c>
      <c r="D169" s="186" t="n"/>
      <c r="E169" s="186" t="inlineStr">
        <is>
          <t>การเกิดสิวสเตียรอยด์และผื่นผิวหนังอักเสบรอบปาก (Steroid acne and Perioral dermatitis)</t>
        </is>
      </c>
      <c r="F169" s="186" t="inlineStr">
        <is>
          <t>การเกิดฝ้าและรอยดำเข้มผิดปกติทั่วใบหน้า (Hyperpigmentation)</t>
        </is>
      </c>
      <c r="G169" s="186" t="inlineStr">
        <is>
          <t>การเกิดผื่นผิวหนังอักเสบจากการระคายเคืองอย่างเฉียบพลัน (Irritant contact dermatitis)</t>
        </is>
      </c>
      <c r="H169" s="186" t="inlineStr">
        <is>
          <t>ภาวะศีรษะล้านถาวรจากรากผมฝ่อ</t>
        </is>
      </c>
      <c r="I169" s="188" t="inlineStr">
        <is>
          <t>การหนาตัวขึ้นของผิวหนังกำพร้า (Skin thickening / Lichenification)</t>
        </is>
      </c>
      <c r="J169" s="185" t="n">
        <v>1</v>
      </c>
      <c r="K169" s="186" t="inlineStr">
        <is>
          <t>✅ คำตอบที่ถูกต้อง: ข้อ ก. การเกิดสิวสเตียรอยด์และผื่นผิวหนังอักเสบรอบปาก (Steroid acne and Perioral dermatitis)
🎯 ทำไมข้อนี้ถึงถูก:
การใช้ Topical corticosteroids ทาบริเวณผิวหน้าต่อเนื่องเป็นเวลานาน จะทำให้เกิดผลข้างเคียงเฉพาะที่เด่นชัด ได้แก่ การเกิดสิวสเตียรอยด์ (Steroid-induced acneiform eruption ซึ่งเป็นตุ่มแดงหรือตุ่มหนองขนาดเท่าๆ กัน), ผื่นผิวหนังอักเสบรอบปาก (Perioral dermatitis), ผิวหนังฝ่อบางลง (Skin atrophy), หลอดเลือดฝอยขยายตัวเห็นเป็นเส้นเลือดแดงร่างแห (Telangiectasia), และรอยโรคโรซาเชียจากสเตียรอยด์ (Steroid rosacea)
🔍 ข้ออื่นผิดเพราะอะไร:
• ข้อ ข. สเตียรอยด์มักทำให้เกิด สีผิวจางลง (Hypopigmentation) มากกว่าผิวคล้ำดำ
• ข้อ ค. สเตียรอยด์มีฤทธิ์ต้านการอักเสบ ไม่ได้ทำให้เกิด Irritant dermatitis เฉียบพลัน
• ข้อ ง. ไม่ได้ทำให้ศีรษะล้านถาวร
• ข้อ จ. ผิดเพราะสเตียรอยด์ทำให้ ผิวหนังบางลง (Skin atrophy) ไม่ใช่ผิวหนาขึ้น</t>
        </is>
      </c>
      <c r="L169" s="186" t="n"/>
      <c r="M169" s="186" t="inlineStr">
        <is>
          <t>3. Dermatologic</t>
        </is>
      </c>
      <c r="N169" s="186" t="inlineStr">
        <is>
          <t>3.3 Acne</t>
        </is>
      </c>
      <c r="O169" s="185" t="inlineStr">
        <is>
          <t>Clinic</t>
        </is>
      </c>
      <c r="P169" s="186" t="inlineStr">
        <is>
          <t>ข้อสอบจริง PLE-CC1 ปี 2566 Day 2 ข้อ 80 [CASE_2566_SEB_DERM_01]</t>
        </is>
      </c>
      <c r="Q169" s="185" t="inlineStr">
        <is>
          <t>ข้อสอบจริง</t>
        </is>
      </c>
      <c r="R169" s="185" t="inlineStr">
        <is>
          <t>2566 Day 2</t>
        </is>
      </c>
      <c r="S169" s="185" t="inlineStr">
        <is>
          <t>CASE-2566-SEB-DERM-01</t>
        </is>
      </c>
    </row>
    <row r="170" ht="24" customHeight="1" s="49"/>
    <row r="171" ht="24" customHeight="1" s="49"/>
    <row r="172" ht="24" customHeight="1" s="49"/>
    <row r="173" ht="24" customHeight="1" s="49"/>
    <row r="174" ht="24" customHeight="1" s="49"/>
    <row r="175" ht="24" customHeight="1" s="49"/>
    <row r="176" ht="24" customHeight="1" s="49"/>
    <row r="177" ht="24" customHeight="1" s="49"/>
    <row r="178" ht="24" customHeight="1" s="49"/>
    <row r="179" ht="24" customHeight="1" s="49"/>
    <row r="180" ht="24" customHeight="1" s="49"/>
    <row r="181" ht="24" customHeight="1" s="49"/>
    <row r="182" ht="24" customHeight="1" s="49"/>
    <row r="183" ht="24" customHeight="1" s="49"/>
    <row r="184" ht="24" customHeight="1" s="49"/>
    <row r="185" ht="24" customHeight="1" s="49"/>
    <row r="186" ht="24" customHeight="1" s="49"/>
    <row r="187" ht="24" customHeight="1" s="49"/>
    <row r="188" ht="24" customHeight="1" s="49"/>
    <row r="189" ht="24" customHeight="1" s="49"/>
    <row r="190" ht="24" customHeight="1" s="49"/>
    <row r="191" ht="24" customHeight="1" s="49"/>
    <row r="192" ht="24" customHeight="1" s="49"/>
    <row r="193" ht="24" customHeight="1" s="49"/>
    <row r="194" ht="24" customHeight="1" s="49"/>
    <row r="195" ht="24" customHeight="1" s="49"/>
    <row r="196" ht="24" customHeight="1" s="49"/>
    <row r="197" ht="24" customHeight="1" s="49"/>
    <row r="198" ht="24" customHeight="1" s="49"/>
    <row r="199" ht="24" customHeight="1" s="49"/>
    <row r="200" ht="24" customHeight="1" s="49"/>
    <row r="201" ht="24" customHeight="1" s="49"/>
    <row r="202" ht="24" customHeight="1" s="49"/>
    <row r="203" ht="24" customHeight="1" s="49"/>
    <row r="204" ht="24" customHeight="1" s="49"/>
    <row r="205" ht="24" customHeight="1" s="49"/>
    <row r="206" ht="24" customHeight="1" s="49"/>
    <row r="207" ht="24" customHeight="1" s="49"/>
    <row r="208" ht="24" customHeight="1" s="49"/>
    <row r="209" ht="24" customHeight="1" s="49"/>
    <row r="210" ht="24" customHeight="1" s="49"/>
    <row r="211" ht="24" customHeight="1" s="49"/>
    <row r="212" ht="24" customHeight="1" s="49"/>
    <row r="213" ht="24" customHeight="1" s="49"/>
    <row r="214" ht="24" customHeight="1" s="49"/>
    <row r="215" ht="24" customHeight="1" s="49"/>
    <row r="216" ht="24" customHeight="1" s="49"/>
    <row r="217" ht="24" customHeight="1" s="49"/>
    <row r="218" ht="24" customHeight="1" s="49"/>
    <row r="219" ht="24" customHeight="1" s="49"/>
    <row r="220" ht="24" customHeight="1" s="49"/>
    <row r="221" ht="24" customHeight="1" s="49"/>
    <row r="222" ht="24" customHeight="1" s="49"/>
    <row r="223" ht="24" customHeight="1" s="49"/>
    <row r="224" ht="13.2" customHeight="1" s="49"/>
    <row r="225" ht="13.2" customHeight="1" s="49"/>
  </sheetData>
  <mergeCells count="1">
    <mergeCell ref="A1:F1"/>
  </mergeCells>
  <pageMargins left="0.75" right="0.75" top="1" bottom="1" header="0.5" footer="0.5"/>
  <pageSetup orientation="portrait" paperSize="9"/>
</worksheet>
</file>

<file path=xl/worksheets/sheet8.xml><?xml version="1.0" encoding="utf-8"?>
<worksheet xmlns="http://schemas.openxmlformats.org/spreadsheetml/2006/main">
  <sheetPr>
    <outlinePr summaryBelow="0" summaryRight="0"/>
    <pageSetUpPr/>
  </sheetPr>
  <dimension ref="A1:S183"/>
  <sheetViews>
    <sheetView workbookViewId="0">
      <pane ySplit="2" topLeftCell="A164" activePane="bottomLeft" state="frozen"/>
      <selection pane="bottomLeft" activeCell="A3" sqref="A3:P187"/>
    </sheetView>
  </sheetViews>
  <sheetFormatPr baseColWidth="8" defaultColWidth="12.6640625" defaultRowHeight="15.75" customHeight="1"/>
  <cols>
    <col width="8" customWidth="1" style="49" min="1" max="1"/>
    <col width="50" customWidth="1" style="49" min="2" max="2"/>
    <col width="40" customWidth="1" style="49" min="3" max="3"/>
    <col width="12" customWidth="1" style="49" min="4" max="4"/>
    <col width="28" customWidth="1" style="49" min="5" max="5"/>
    <col width="28" customWidth="1" style="49" min="6" max="6"/>
    <col width="28" customWidth="1" style="49" min="7" max="7"/>
    <col width="28" customWidth="1" style="49" min="8" max="8"/>
    <col width="28" customWidth="1" style="49" min="9" max="9"/>
    <col width="14" customWidth="1" style="49" min="10" max="10"/>
    <col width="55" customWidth="1" style="49" min="11" max="11"/>
    <col width="12" customWidth="1" style="49" min="12" max="12"/>
    <col width="25" customWidth="1" style="49" min="13" max="13"/>
    <col width="30" customWidth="1" style="49" min="14" max="14"/>
    <col width="15" customWidth="1" style="49" min="15" max="15"/>
    <col width="20" customWidth="1" style="49" min="16" max="16"/>
    <col width="16" customWidth="1" style="49" min="17" max="17"/>
    <col width="16" customWidth="1" style="49" min="18" max="18"/>
    <col width="24" customWidth="1" style="49" min="19" max="19"/>
  </cols>
  <sheetData>
    <row r="1" ht="34.95" customHeight="1" s="49">
      <c r="A1" s="50">
        <f>HYPERLINK("#gid=0", "🏠 กลับสู่หน้าแรก (Go to Home Page)")</f>
        <v/>
      </c>
    </row>
    <row r="2" ht="28" customHeight="1" s="49">
      <c r="A2" s="181" t="inlineStr">
        <is>
          <t>ลำดับ</t>
        </is>
      </c>
      <c r="B2" s="182" t="inlineStr">
        <is>
          <t>สถานการณ์เคส / ข้อมูลผู้ป่วย</t>
        </is>
      </c>
      <c r="C2" s="183" t="inlineStr">
        <is>
          <t>คำถาม</t>
        </is>
      </c>
      <c r="D2" s="181" t="inlineStr">
        <is>
          <t>รูปถาม</t>
        </is>
      </c>
      <c r="E2" s="181" t="inlineStr">
        <is>
          <t>ตัวเลือก 1</t>
        </is>
      </c>
      <c r="F2" s="181" t="inlineStr">
        <is>
          <t>ตัวเลือก 2</t>
        </is>
      </c>
      <c r="G2" s="181" t="inlineStr">
        <is>
          <t>ตัวเลือก 3</t>
        </is>
      </c>
      <c r="H2" s="181" t="inlineStr">
        <is>
          <t>ตัวเลือก 4</t>
        </is>
      </c>
      <c r="I2" s="181" t="inlineStr">
        <is>
          <t>ตัวเลือก 5</t>
        </is>
      </c>
      <c r="J2" s="181" t="inlineStr">
        <is>
          <t>เฉลย (ตัวเลข 1-5)</t>
        </is>
      </c>
      <c r="K2" s="181" t="inlineStr">
        <is>
          <t>คำอธิบายเฉลย</t>
        </is>
      </c>
      <c r="L2" s="181" t="inlineStr">
        <is>
          <t>รูปเฉลย</t>
        </is>
      </c>
      <c r="M2" s="181" t="inlineStr">
        <is>
          <t>หัวข้อโรคสภาฯ</t>
        </is>
      </c>
      <c r="N2" s="181" t="inlineStr">
        <is>
          <t>หัวข้อย่อย</t>
        </is>
      </c>
      <c r="O2" s="181" t="inlineStr">
        <is>
          <t>Product / Clinic</t>
        </is>
      </c>
      <c r="P2" s="181" t="inlineStr">
        <is>
          <t>หมายเหตุ</t>
        </is>
      </c>
      <c r="Q2" s="181" t="inlineStr">
        <is>
          <t>ประเภทข้อสอบ</t>
        </is>
      </c>
      <c r="R2" s="181" t="inlineStr">
        <is>
          <t>ปี / เลขชุด</t>
        </is>
      </c>
      <c r="S2" s="184" t="inlineStr">
        <is>
          <t>Case ID (รหัสเคส)</t>
        </is>
      </c>
    </row>
    <row r="3" ht="24" customHeight="1" s="49">
      <c r="A3" s="187" t="n">
        <v>1</v>
      </c>
      <c r="B3" s="186" t="inlineStr">
        <is>
          <t>ผู้ป่วยเบาหวานชนิดที่ 2 รายใหม่ (Type 2 DM) ระดับ HbA1c 7.8% การทำงานของไต eGFR 70 mL/min/1.73 m² ไม่มีโรคประจำตัวอื่น</t>
        </is>
      </c>
      <c r="C3" s="186" t="inlineStr">
        <is>
          <t>ยาทางเลือกอันดับ 1 (First-line pharmacotherapy) สำหรับผู้ป่วยรายนี้คือข้อใด?</t>
        </is>
      </c>
      <c r="D3" s="186" t="n"/>
      <c r="E3" s="186" t="inlineStr">
        <is>
          <t>Glipizide 5 mg OD</t>
        </is>
      </c>
      <c r="F3" s="186" t="inlineStr">
        <is>
          <t>Metformin 500 mg BID</t>
        </is>
      </c>
      <c r="G3" s="186" t="inlineStr">
        <is>
          <t>Pioglitazone 15 mg OD</t>
        </is>
      </c>
      <c r="H3" s="186" t="inlineStr">
        <is>
          <t>Sitagliptin 100 mg OD</t>
        </is>
      </c>
      <c r="I3" s="188" t="inlineStr">
        <is>
          <t>Insulin glargine 10 units SC bedtime</t>
        </is>
      </c>
      <c r="J3" s="185" t="n">
        <v>2</v>
      </c>
      <c r="K3" s="186" t="inlineStr">
        <is>
          <t>✅ คำตอบที่ถูกต้อง: ข้อ ข. Metformin 500 mg BID
🎯 ทำไมข้อนี้ถึงถูก:
Metformin 500 mg BID: Metformin เป็น First-line pharmacotherapy สำหรับ Type 2 DM ร่วมกับการปรับเปลี่ยนพฤติกรรมชีวิต มี efficacy ดี ไม่ทำให้น้ำหนักเพิ่ม และความเสี่ยงต่อภาวะน้ำตาลต่ำ (Hypoglycemia) ต่ำมาก
🔍 ข้ออื่นผิดเพราะอะไร:
• ข้อ ก. (Glipizide 5 mg OD): เป็น Second-generation Sulfonylurea กระตุ้น insulin secretion เสี่ยงต่อ hypoglycemia และ weight gain ขับออกทางตับเด่นกว่า glibenclamide จึงปลอดภัยกว่าในผู้สูงอายุ/CKD
• ข้อ ค. (Pioglitazone 15 mg OD): เป็น Thiazolidinedione (PPAR-gamma agonist) เพิ่ม insulin sensitivity ที่กล้ามเนื้อและตับ แต่มีข้อห้ามใช้ใน Heart Failure (NYHA class III-IV) เพราะทำให้น้ำคั่ง (fluid retention/edema)
• ข้อ ง. (Sitagliptin 100 mg OD): เป็น DPP-4 inhibitor เพิ่ม active GLP-1 แบบ glucose-dependent มี neutral effect ต่อน้ำหนักตัว และความเสี่ยงต่อ hypoglycemia ต่ำมาก แต่ต้องปรับ dose ตาม CrCl
• ข้อ จ. (Insulin glargine 10 units SC bedtime): เป็น Basal insulin analogue ออกฤทธิ์ยาวสม่ำเสมอ แนะนำเป็นทางเลือกเสริมเมื่อการใช้ยารับประทานหลายชนิดยังไม่สามารถคุม HbA1c ได้ตามเป้าหมาย หรือผู้ป่วยมีอาการจากภาวะน้ำตาลในเลือดสูงรุนแรง (Catabolic symptoms, HbA1c &gt; 10% หรือ FPG ≥ 300 mg/dL) ยังไม่ใช่ First-line สำหรับ T2DM รายใหม่ที่ HbA1c 7.8%</t>
        </is>
      </c>
      <c r="L3" s="186" t="n"/>
      <c r="M3" s="186" t="inlineStr">
        <is>
          <t>4. Endocrine</t>
        </is>
      </c>
      <c r="N3" s="186" t="inlineStr">
        <is>
          <t>4.1 Diabetes mellitus</t>
        </is>
      </c>
      <c r="O3" s="185" t="inlineStr">
        <is>
          <t>Clinic</t>
        </is>
      </c>
      <c r="P3" s="188" t="inlineStr">
        <is>
          <t>ADA Standards of Care</t>
        </is>
      </c>
      <c r="Q3" s="185" t="inlineStr">
        <is>
          <t>ข้อสอบจริง</t>
        </is>
      </c>
      <c r="R3" s="185" t="inlineStr">
        <is>
          <t>2566</t>
        </is>
      </c>
      <c r="S3" s="185" t="n"/>
    </row>
    <row r="4" ht="24" customHeight="1" s="49">
      <c r="A4" s="187" t="n">
        <v>2</v>
      </c>
      <c r="B4" s="186" t="inlineStr">
        <is>
          <t>ผู้ป่วยชายไทยอายุ 45 ปี มาพบแพทย์ด้วยอาการปัสสาวะบ่อย ดื่มน้ำบ่อย ปากแห้ง และน้ำหนักลดลงโดยไม่ทราบสาเหตุ ทานอาหารได้ตามปกติ แพทย์สั่งตรวจระดับน้ำตาลในเลือดและปัสสาวะ วินิจฉัยว่าเป็นโรคเบาหวานชนิดที่ 2 (T2DM) และได้สั่งจ่ายยา Chlorpropamide 250 mg รับประทานวันละ 1 เม็ด ก่อนอาหารเช้า 30 นาที</t>
        </is>
      </c>
      <c r="C4" s="186" t="inlineStr">
        <is>
          <t>ผลการตรวจทางห้องปฏิบัติการข้อใดใช้เป็นเกณฑ์ในการวินิจฉัยโรคเบาหวาน (Diabetes mellitus) ตามแนวทางมาตรฐานสากลของ ADA?</t>
        </is>
      </c>
      <c r="D4" s="186" t="n"/>
      <c r="E4" s="186" t="inlineStr">
        <is>
          <t>Blood glucose &gt; 150 mg/dL</t>
        </is>
      </c>
      <c r="F4" s="186" t="inlineStr">
        <is>
          <t>HbA1c &lt; 7%</t>
        </is>
      </c>
      <c r="G4" s="186" t="inlineStr">
        <is>
          <t>ปัสสาวะมากกว่า 3 ลิตร/วัน</t>
        </is>
      </c>
      <c r="H4" s="186" t="inlineStr">
        <is>
          <t>Insulin ในเลือดต่ำ</t>
        </is>
      </c>
      <c r="I4" s="188" t="inlineStr">
        <is>
          <t>Glucose tolerance test &gt; 200 mg/dL</t>
        </is>
      </c>
      <c r="J4" s="185" t="n">
        <v>5</v>
      </c>
      <c r="K4" s="186" t="inlineStr">
        <is>
          <t>✅ คำตอบที่ถูกต้อง: ข้อ จ. Glucose tolerance test &gt; 200 mg/dL
🎯 ทำไมข้อนี้ถึงถูก:
ตามเกณฑ์การวินิจฉัยโรคเบาหวานของ American Diabetes Association (ADA) ระดับพลาสมากลูโคสจากการตรวจ Oral Glucose Tolerance Test (OGTT) ที่ 2 ชั่วโมง มีค่าตั้งแต่ 200 mg/dL ขึ้นไป ร่วมกับมีอาการของ hyperglycemia ถือว่าเป็นเกณฑ์การวินิจฉัยโรคเบาหวาน
🔍 ข้ออื่นผิดเพราะอะไร:
• ข้อ ก. (Blood glucose &gt; 150 mg/dL): เกณฑ์การวินิจฉัยแบบ Random Plasma Glucose ต้องมีค่าตั้งแต่ 200 mg/dL ขึ้นไปร่วมกับมีอาการของ hyperglycemia
• ข้อ ข. (HbA1c &lt; 7%): เกณฑ์การวินิจฉัยเบาหวาน HbA1c ต้องมีค่าตั้งแต่ 6.5% ขึ้นไป ค่าต่ำกว่า 7% มักใช้เป็นเป้าหมายการควบคุมระดับน้ำตาลในเลือด
• ข้อ ค. (ปัสสาวะมากกว่า 3 ลิตร/วัน): อาการปัสสาวะมากอาจพบได้ในหลายภาวะ เช่น Diabetes insipidus ไม่ใช่เกณฑ์วินิจฉัยเฉพาะของโรคเบาหวาน
• ข้อ ง. (Insulin ในเลือดต่ำ): ระดับอินซูลินในเลือดต่ำอาจพบใน Type 1 diabetes แต่ไม่ใช่เกณฑ์มาตรฐานในการวินิจฉัยโรคเบาหวาน</t>
        </is>
      </c>
      <c r="L4" s="186" t="n"/>
      <c r="M4" s="186" t="inlineStr">
        <is>
          <t>4. Endocrine</t>
        </is>
      </c>
      <c r="N4" s="186" t="inlineStr">
        <is>
          <t>4.1 Diabetes mellitus</t>
        </is>
      </c>
      <c r="O4" s="185" t="inlineStr">
        <is>
          <t>Clinic</t>
        </is>
      </c>
      <c r="P4" s="186" t="inlineStr">
        <is>
          <t>ข้อ 1 Pharma Plus เล่มม่วง (เฉลยข้อ จ)</t>
        </is>
      </c>
      <c r="Q4" s="185" t="inlineStr">
        <is>
          <t>แบบฝึกหัด</t>
        </is>
      </c>
      <c r="R4" s="185" t="inlineStr">
        <is>
          <t>เล่มม่วง</t>
        </is>
      </c>
      <c r="S4" s="185" t="inlineStr">
        <is>
          <t>CASE-ENDO-DM-NEW-45YO</t>
        </is>
      </c>
    </row>
    <row r="5" ht="24" customHeight="1" s="49">
      <c r="A5" s="187" t="n">
        <v>3</v>
      </c>
      <c r="B5" s="186" t="inlineStr">
        <is>
          <t>ผู้ป่วยชายไทยอายุ 45 ปี มาพบแพทย์ด้วยอาการปัสสาวะบ่อย ดื่มน้ำบ่อย ปากแห้ง และน้ำหนักลดลงโดยไม่ทราบสาเหตุ ทานอาหารได้ตามปกติ แพทย์สั่งตรวจระดับน้ำตาลในเลือดและปัสสาวะ วินิจฉัยว่าเป็นโรคเบาหวานชนิดที่ 2 (T2DM) และได้สั่งจ่ายยา Chlorpropamide 250 mg รับประทานวันละ 1 เม็ด ก่อนอาหารเช้า 30 นาที</t>
        </is>
      </c>
      <c r="C5" s="186" t="inlineStr">
        <is>
          <t>หลังจากรับประทานยา Chlorpropamide ผู้ป่วยเกิดอาการใจสั่น เหงื่อออก ตัวเย็น มือสั่น อาการดังกล่าวเป็นผลมาจากภาวะใด?</t>
        </is>
      </c>
      <c r="D5" s="186" t="n"/>
      <c r="E5" s="186" t="inlineStr">
        <is>
          <t>Hypoglycemia</t>
        </is>
      </c>
      <c r="F5" s="186" t="inlineStr">
        <is>
          <t>Hyperglycemia</t>
        </is>
      </c>
      <c r="G5" s="186" t="inlineStr">
        <is>
          <t>Hypervolemia</t>
        </is>
      </c>
      <c r="H5" s="186" t="inlineStr">
        <is>
          <t>Hypovolemia</t>
        </is>
      </c>
      <c r="I5" s="188" t="inlineStr">
        <is>
          <t>Hypertension</t>
        </is>
      </c>
      <c r="J5" s="185" t="n">
        <v>1</v>
      </c>
      <c r="K5" s="186" t="inlineStr">
        <is>
          <t>✅ คำตอบที่ถูกต้อง: ข้อ ก. Hypoglycemia
🎯 ทำไมข้อนี้ถึงถูก:
Hypoglycemia: ยา Chlorpropamide เป็นยาในกลุ่ม Sulfonylurea ซึ่งมีฤทธิ์กระตุ้นการหลั่งอินซูลิน อาการข้างเคียงที่สำคัญและพบบ่อยที่สุดคือภาวะน้ำตาลในเลือดต่ำ (Hypoglycemia) ซึ่งจะกระตุ้นการทำงานของระบบประสาท Autonomic (Sympathetic activation) ส่งผลให้ผู้ป่วยมีอาการใจสั่น เหงื่อออก มือสั่น และชีพจรเต้นเร็ว
🔍 ข้ออื่นผิดเพราะอะไร:
• ข้อ ข. (Hyperglycemia): Hyperglycemia ทำให้เกิดภาวะ Hyperosmolarity นำไปสู่อาการปัสสาวะบ่อย กระหายน้ำ แต่ไม่กระตุ้นระบบประสาทอัตโนมัติให้เกิดอาการใจสั่นหรือเหงื่อออก
• ข้อ ค. (Hypervolemia): Hypervolemia ทำให้เกิดภาวะน้ำเกิน มีอาการบวม เหนื่อยหอบ นอนราบไม่ได้ ซึ่งไม่ใช่กลไกที่ทำให้เกิดใจสั่นและเหงื่อออกเย็น
• ข้อ ง. (Hypovolemia): Hypovolemia ทำให้เกิดความดันโลหิตต่ำและหัวใจเต้นเร็วชดเชยได้ แต่จากประวัติการใช้ยา Chlorpropamide จะเชื่อมโยงกับภาวะน้ำตาลตกมากกว่า
• ข้อ จ. (Hypertension): Hypertension ไม่มีอาการแสดงเฉพาะเจาะจงในลักษณะใจสั่นหรือเหงื่อออกเย็น ยกเว้นในกรณี Pheochromocytoma ซึ่งไม่เข้ากับบริบทของผู้ป่วย</t>
        </is>
      </c>
      <c r="L5" s="186" t="n"/>
      <c r="M5" s="186" t="inlineStr">
        <is>
          <t>4. Endocrine</t>
        </is>
      </c>
      <c r="N5" s="186" t="inlineStr">
        <is>
          <t>4.1 Diabetes mellitus</t>
        </is>
      </c>
      <c r="O5" s="185" t="inlineStr">
        <is>
          <t>Clinic</t>
        </is>
      </c>
      <c r="P5" s="186" t="inlineStr">
        <is>
          <t>ข้อ 2 Pharma Plus เล่มม่วง (เฉลยข้อ ก)</t>
        </is>
      </c>
      <c r="Q5" s="185" t="inlineStr">
        <is>
          <t>แบบฝึกหัด</t>
        </is>
      </c>
      <c r="R5" s="185" t="inlineStr">
        <is>
          <t>เล่มม่วง</t>
        </is>
      </c>
      <c r="S5" s="185" t="inlineStr">
        <is>
          <t>CASE-ENDO-DM-NEW-45YO</t>
        </is>
      </c>
    </row>
    <row r="6" ht="24" customHeight="1" s="49">
      <c r="A6" s="187" t="n">
        <v>4</v>
      </c>
      <c r="B6" s="186" t="inlineStr">
        <is>
          <t>ผู้ป่วยชายไทยอายุ 45 ปี มาพบแพทย์ด้วยอาการปัสสาวะบ่อย ดื่มน้ำบ่อย ปากแห้ง และน้ำหนักลดลงโดยไม่ทราบสาเหตุ ทานอาหารได้ตามปกติ แพทย์สั่งตรวจระดับน้ำตาลในเลือดและปัสสาวะ วินิจฉัยว่าเป็นโรคเบาหวานชนิดที่ 2 (T2DM) และได้สั่งจ่ายยา Chlorpropamide 250 mg รับประทานวันละ 1 เม็ด ก่อนอาหารเช้า 30 นาที</t>
        </is>
      </c>
      <c r="C6" s="186" t="inlineStr">
        <is>
          <t>การแก้ไขภาวะน้ำตาลในเลือดต่ำ (Hypoglycemia) ในผู้ป่วยรายนี้ที่ยังรู้สึกตัวดี เภสัชกรควรแนะนำการปฏิบัติตัวเบื้องต้นอย่างไร?</t>
        </is>
      </c>
      <c r="D6" s="186" t="n"/>
      <c r="E6" s="186" t="inlineStr">
        <is>
          <t>หยุดยา แล้วไปพบแพทย์</t>
        </is>
      </c>
      <c r="F6" s="186" t="inlineStr">
        <is>
          <t>ลดขนาดยา</t>
        </is>
      </c>
      <c r="G6" s="186" t="inlineStr">
        <is>
          <t>ให้ดื่มน้ำหวาน</t>
        </is>
      </c>
      <c r="H6" s="186" t="inlineStr">
        <is>
          <t>เพิ่มขนาดยา</t>
        </is>
      </c>
      <c r="I6" s="188" t="inlineStr">
        <is>
          <t>งดการดื่มกาแฟ</t>
        </is>
      </c>
      <c r="J6" s="185" t="n">
        <v>3</v>
      </c>
      <c r="K6" s="186" t="inlineStr">
        <is>
          <t>✅ คำตอบที่ถูกต้อง: ข้อ ค. ให้ดื่มน้ำหวาน
🎯 ทำไมข้อนี้ถึงถูก:
การช่วยเหลือเบื้องต้นสำหรับผู้ป่วยที่เกิดภาวะน้ำตาลในเลือดต่ำ (Hypoglycemia) และยังมีสติสัมปชัญญะดี คือการให้รับประทานคาร์โบไฮเดรตที่ดูดซึมได้เร็วทันที เช่น การดื่มน้ำหวาน น้ำผลไม้ หรือการอมลูกอม (Rule of 15) เพื่อรีบเพิ่มระดับน้ำตาลในกระแสเลือดป้องกันความเสียหายต่อสมอง
🔍 ข้ออื่นผิดเพราะอะไร:
• ข้อ ก. (หยุดยา แล้วไปพบแพทย์): การหยุดยาทันทีและไปพบแพทย์โดยไม่แก้ไขภาวะน้ำตาลต่ำเบื้องต้นอาจทำให้ผู้ป่วยเกิดภาวะ Severe hypoglycemia จนหมดสติหรือชักได้
• ข้อ ข. (ลดขนาดยา): การลดขนาดยาเป็นการป้องกันการเกิดน้ำตาลต่ำในระยะยาว แต่ไม่สามารถแก้ไขภาวะ Hypoglycemia ที่กำลังเกิดขึ้นเฉียบพลันได้
• ข้อ ง. (เพิ่มขนาดยา): การเพิ่มขนาดยา Chlorpropamide จะยิ่งกระตุ้นการหลั่งอินซูลิน ทำให้ภาวะ Hypoglycemia รุนแรงมากขึ้น ถือเป็นข้อห้ามเด็ดขาด
• ข้อ จ. (งดการดื่มกาแฟ): การงดดื่มกาแฟไม่ช่วยเพิ่มระดับกลูโคสในกระแสเลือด และไม่ได้เป็นวิธีมาตรฐานในการรักษาภาวะ Hypoglycemia</t>
        </is>
      </c>
      <c r="L6" s="186" t="n"/>
      <c r="M6" s="186" t="inlineStr">
        <is>
          <t>4. Endocrine</t>
        </is>
      </c>
      <c r="N6" s="186" t="inlineStr">
        <is>
          <t>4.1 Diabetes mellitus</t>
        </is>
      </c>
      <c r="O6" s="185" t="inlineStr">
        <is>
          <t>Clinic</t>
        </is>
      </c>
      <c r="P6" s="186" t="inlineStr">
        <is>
          <t>ข้อ 3 Pharma Plus เล่มม่วง (เฉลยข้อ ค)</t>
        </is>
      </c>
      <c r="Q6" s="185" t="inlineStr">
        <is>
          <t>แบบฝึกหัด</t>
        </is>
      </c>
      <c r="R6" s="185" t="inlineStr">
        <is>
          <t>เล่มม่วง</t>
        </is>
      </c>
      <c r="S6" s="185" t="inlineStr">
        <is>
          <t>CASE-ENDO-DM-NEW-45YO</t>
        </is>
      </c>
    </row>
    <row r="7" ht="24" customHeight="1" s="49">
      <c r="A7" s="187" t="n">
        <v>5</v>
      </c>
      <c r="B7" s="186" t="n"/>
      <c r="C7" s="186" t="inlineStr">
        <is>
          <t>ข้อใด ไม่ใช่ ภาวะแทรกซ้อนระยะยาวของโรคเบาหวาน</t>
        </is>
      </c>
      <c r="D7" s="186" t="n"/>
      <c r="E7" s="186" t="inlineStr">
        <is>
          <t>Retinopathy</t>
        </is>
      </c>
      <c r="F7" s="186" t="inlineStr">
        <is>
          <t>Nephropathy</t>
        </is>
      </c>
      <c r="G7" s="186" t="inlineStr">
        <is>
          <t>Neuropathy</t>
        </is>
      </c>
      <c r="H7" s="186" t="inlineStr">
        <is>
          <t>Glaucoma</t>
        </is>
      </c>
      <c r="I7" s="188" t="inlineStr">
        <is>
          <t>Atherosclerosis</t>
        </is>
      </c>
      <c r="J7" s="185" t="n">
        <v>4</v>
      </c>
      <c r="K7" s="186" t="inlineStr">
        <is>
          <t>✅ คำตอบที่ถูกต้อง: ข้อ ง. Glaucoma
🎯 ทำไมข้อนี้ถึงถูก:
Glaucoma: (โรคต้อหิน) ไม่ใช่ภาวะแทรกซ้อนระยะยาวแบบปฐมภูมิหรือ classic vascular complication ของโรคเบาหวาน แม้ว่าผู้ป่วยเบาหวานอาจมีความเสี่ยงต่อ Neovascular glaucoma ในระยะท้ายของ Proliferative diabetic retinopathy ได้ แต่ภาวะแทรกซ้อนทางตาหลักของเบาหวานคือ Diabetic Retinopathy และ Cataract ไม่ใช่ Glaucoma
🔍 ข้ออื่นผิดเพราะอะไร:
• ข้อ ก. (Retinopathy): เป็น Microvascular complication ที่พบบ่อย เกิดจาก microaneurysms, vascular permeability และ neovascularization ที่จอประสาทตา
• ข้อ ข. (Nephropathy): เป็น Microvascular complication เด่นชัด เกิดจาก glomerular sclerosis, hyperfiltration และ persistent albuminuria
• ข้อ ค. (Neuropathy): เป็น Microvascular complication ที่ส่งผลต่อเส้นประสาทส่วนปลาย (Distal symmetric polyneuropathy) และระบบประสาทอัตโนมัติ (Autonomic neuropathy)
• ข้อ จ. (Atherosclerosis): เป็น Macrovascular complication หลักที่เกิดจากหลอดเลือดแดงแข็งตัว เพิ่มความเสี่ยงต่อ Myocardial infarction, Stroke และ Peripheral arterial disease</t>
        </is>
      </c>
      <c r="L7" s="186" t="n"/>
      <c r="M7" s="186" t="inlineStr">
        <is>
          <t>4. Endocrine</t>
        </is>
      </c>
      <c r="N7" s="186" t="inlineStr">
        <is>
          <t>4.1 Diabetes mellitus</t>
        </is>
      </c>
      <c r="O7" s="185" t="inlineStr">
        <is>
          <t>Clinic</t>
        </is>
      </c>
      <c r="P7" s="186" t="inlineStr">
        <is>
          <t>ข้อ 4 Pharma Plus เล่มม่วง (เฉลยข้อ )</t>
        </is>
      </c>
      <c r="Q7" s="185" t="inlineStr">
        <is>
          <t>แบบฝึกหัด</t>
        </is>
      </c>
      <c r="R7" s="185" t="inlineStr">
        <is>
          <t>เล่มม่วง</t>
        </is>
      </c>
      <c r="S7" s="185" t="n"/>
    </row>
    <row r="8" ht="24" customHeight="1" s="49">
      <c r="A8" s="187" t="n">
        <v>6</v>
      </c>
      <c r="B8" s="186" t="n"/>
      <c r="C8" s="186" t="inlineStr">
        <is>
          <t>ในโรงพยาบาลมี glipizide MR 30 mg แต่แพทย์ต้องการใช้ 15 mg สามารถแบ่งได้หรือไม่</t>
        </is>
      </c>
      <c r="D8" s="186" t="n"/>
      <c r="E8" s="186" t="inlineStr">
        <is>
          <t>แบ่งได้ เพราะได้ปริมาณยาเท่ากัน</t>
        </is>
      </c>
      <c r="F8" s="186" t="inlineStr">
        <is>
          <t>แบ่งได้ หักแบ่งแล้วละลายน้ำ</t>
        </is>
      </c>
      <c r="G8" s="186" t="inlineStr">
        <is>
          <t>แบ่งไม่ได้ เพราะมีผลต่อการปลดปล่อยยา</t>
        </is>
      </c>
      <c r="H8" s="186" t="inlineStr">
        <is>
          <t>แบ่งไม่ได้ เพราะตัวยาที่ได้อาจไม่เท่ากัน</t>
        </is>
      </c>
      <c r="I8" s="188" t="inlineStr">
        <is>
          <t>แบ่งไม่ได้ เพราะยาสลายตัวเมื่อสัมผัสสิ่งแวดล้อม</t>
        </is>
      </c>
      <c r="J8" s="185" t="n">
        <v>3</v>
      </c>
      <c r="K8" s="186" t="inlineStr">
        <is>
          <t>✅ คำตอบที่ถูกต้อง: ข้อ ค. แบ่งไม่ได้ เพราะมีผลต่อการปลดปล่อยยา
🎯 ทำไมข้อนี้ถึงถูก:
แบ่งไม่ได้ เพราะมีผลต่อการปลดปล่อยยา: ยา Glipizide MR เป็นยาในรูปแบบเตรียมเม็ดพิเศษที่ออกแบบมาเพื่อควบคุมอัตราการปลดปล่อยตัวยาอย่างช้าๆ (Modified/Extended Release) การหัก บด หรือเคี้ยวเม็ดยาจะทำลายระบบการปลดปล่อยนี้ ทำให้ตัวยาทั้งหมดถูกปลดปล่อยออกมาทันที (Dose dumping) ส่งผลให้เกิดอันตรายรุนแรงจากภาวะน้ำตาลในเลือดต่ำขั้นรุนแรง จึงห้ามหักแบ่งเม็ดยาชนิดนี้โดยเด็ดขาด
🔍 ข้ออื่นผิดเพราะอะไร:
• ข้อ ก. (แบ่งได้ เพราะได้ปริมาณยาเท่ากัน): รูปแบบยา Modified Release (MR) มีกลไกควบคุมการปลดปล่อยยา การหักเม็ดยาจะทำลายระบบควบคุมนี้ ทำให้ยาถูกปลดปล่อยออกมาทันที
• ข้อ ข. (แบ่งได้ หักแบ่งแล้วละลายน้ำ): ยาที่ออกฤทธิ์แบบ MR ห้ามนำมาหัก แบ่ง หรือบดละลายน้ำ เพราะจะทำให้เสียคุณสมบัติการปลดปล่อยยาแบบควบคุม และอาจเกิดพิษจากยาเกินขนาด
• ข้อ ง. (แบ่งไม่ได้ เพราะตัวยาที่ได้อาจไม่เท่ากัน): แม้ตัวยาอาจได้ไม่เท่ากันจากการแบ่ง แต่ประเด็นหลักที่ห้ามแบ่งคือการทำลายกลไกการปลดปล่อยยา (Release mechanism) ของรูปแบบยา MR
• ข้อ จ. (แบ่งไม่ได้ เพราะยาสลายตัวเมื่อสัมผัสสิ่งแวดล้อม): การห้ามหักเม็ดยา MR เป็นผลจากโครงสร้างการปลดปล่อยยา ไม่ใช่เพราะตัวยาสำคัญสลายตัวง่ายเมื่อสัมผัสสิ่งแวดล้อม</t>
        </is>
      </c>
      <c r="L8" s="186" t="n"/>
      <c r="M8" s="186" t="inlineStr">
        <is>
          <t>4. Endocrine</t>
        </is>
      </c>
      <c r="N8" s="186" t="inlineStr">
        <is>
          <t>4.1 Diabetes mellitus</t>
        </is>
      </c>
      <c r="O8" s="185" t="inlineStr">
        <is>
          <t>Clinic</t>
        </is>
      </c>
      <c r="P8" s="186" t="inlineStr">
        <is>
          <t>ข้อ 5 Pharma Plus เล่มม่วง (เฉลยข้อ ค)</t>
        </is>
      </c>
      <c r="Q8" s="185" t="inlineStr">
        <is>
          <t>แบบฝึกหัด</t>
        </is>
      </c>
      <c r="R8" s="185" t="inlineStr">
        <is>
          <t>เล่มม่วง</t>
        </is>
      </c>
      <c r="S8" s="185" t="n"/>
    </row>
    <row r="9" ht="24" customHeight="1" s="49">
      <c r="A9" s="187" t="n">
        <v>7</v>
      </c>
      <c r="B9" s="186" t="n"/>
      <c r="C9" s="186" t="inlineStr">
        <is>
          <t>ข้อใดคือกลไกการออกฤทธิ์ของยา chlorpropamide</t>
        </is>
      </c>
      <c r="D9" s="186" t="n"/>
      <c r="E9" s="186" t="inlineStr">
        <is>
          <t>กระตุ้นการหลั่งอินซูลิน</t>
        </is>
      </c>
      <c r="F9" s="186" t="inlineStr">
        <is>
          <t>เพิ่มความไวของอินซูลินที่กล้ามเนื้อ</t>
        </is>
      </c>
      <c r="G9" s="186" t="inlineStr">
        <is>
          <t>ลดการดูดซึมน้ำตาลในทางเดินอาหาร</t>
        </is>
      </c>
      <c r="H9" s="186" t="inlineStr">
        <is>
          <t>ยับยั้งการย่อยน้ำตาลในลำไส้</t>
        </is>
      </c>
      <c r="I9" s="188" t="inlineStr">
        <is>
          <t>ลดการสร้างน้ำตาลกลูโคสในตับ</t>
        </is>
      </c>
      <c r="J9" s="185" t="n">
        <v>1</v>
      </c>
      <c r="K9" s="186" t="inlineStr">
        <is>
          <t>✅ คำตอบที่ถูกต้อง: ข้อ ก. กระตุ้นการหลั่งอินซูลิน
🎯 ทำไมข้อนี้ถึงถูก:
กระตุ้นการหลั่งอินซูลิน: Chlorpropamide เป็นยาในกลุ่ม Sulfonylureas (First-generation) ออกฤทธิ์กระตุ้นการหลั่งอินซูลินจากตับอ่อน (Insulin secretagogue) โดยการจับกับ Sulfonylurea Receptor 1 (SUR1) บน ATP-sensitive potassium channel ของตับอ่อนกระตุ้นการหลั่งอินซูลินเข้าสู่กระแสเลือด
🔍 ข้ออื่นผิดเพราะอะไร:
• ข้อ ข. (เพิ่มความไวของอินซูลินที่กล้ามเนื้อ): ยาที่เพิ่มความไวของอินซูลินที่กล้ามเนื้อ (Insulin sensitizer) คือยากลุ่ม Thiazolidinediones เช่น Pioglitazone
• ข้อ ค. (ลดการดูดซึมน้ำตาลในทางเดินอาหาร): ยาลดการดูดซึมไขมันหรือคอเลสเตอรอลในลำไส้ เช่น Ezetimibe หรือ Orlistat ไม่ใช่กลไกของ Chlorpropamide
• ข้อ ง. (ยับยั้งการย่อยน้ำตาลในลำไส้): ยายับยั้งการย่อยน้ำตาลในลำไส้คือกลุ่ม Alpha-glucosidase inhibitors เช่น Acarbose
• ข้อ จ. (ลดการสร้างน้ำตาลกลูโคสในตับ): ยาลดการสร้างน้ำตาลกลูโคสในตับ (Decreased hepatic glucose production) คือยา Metformin</t>
        </is>
      </c>
      <c r="L9" s="186" t="n"/>
      <c r="M9" s="186" t="inlineStr">
        <is>
          <t>4. Endocrine</t>
        </is>
      </c>
      <c r="N9" s="186" t="inlineStr">
        <is>
          <t>4.1 Diabetes mellitus</t>
        </is>
      </c>
      <c r="O9" s="185" t="inlineStr">
        <is>
          <t>Clinic</t>
        </is>
      </c>
      <c r="P9" s="186" t="inlineStr">
        <is>
          <t>ข้อ 6 Pharma Plus เล่มม่วง (เฉลยข้อ ก)</t>
        </is>
      </c>
      <c r="Q9" s="185" t="inlineStr">
        <is>
          <t>แบบฝึกหัด</t>
        </is>
      </c>
      <c r="R9" s="185" t="inlineStr">
        <is>
          <t>เล่มม่วง</t>
        </is>
      </c>
      <c r="S9" s="185" t="n"/>
    </row>
    <row r="10" ht="24" customHeight="1" s="49">
      <c r="A10" s="187" t="n">
        <v>8</v>
      </c>
      <c r="B10" s="186" t="n"/>
      <c r="C10" s="186" t="inlineStr">
        <is>
          <t>ยาฉีดอินซูลินในข้อใดที่ออกฤทธิ์แบบ intermediate</t>
        </is>
      </c>
      <c r="D10" s="186" t="n"/>
      <c r="E10" s="186" t="inlineStr">
        <is>
          <t>Regular insulin</t>
        </is>
      </c>
      <c r="F10" s="186" t="inlineStr">
        <is>
          <t>Neutral insulin</t>
        </is>
      </c>
      <c r="G10" s="186" t="inlineStr">
        <is>
          <t>NPH insulin</t>
        </is>
      </c>
      <c r="H10" s="186" t="inlineStr">
        <is>
          <t>Insulin lispro</t>
        </is>
      </c>
      <c r="I10" s="188" t="inlineStr">
        <is>
          <t>Insulin glargine</t>
        </is>
      </c>
      <c r="J10" s="185" t="n">
        <v>3</v>
      </c>
      <c r="K10" s="186" t="inlineStr">
        <is>
          <t>✅ คำตอบที่ถูกต้อง: ข้อ ค. NPH insulin
🎯 ทำไมข้อนี้ถึงถูก:
NPH insulin: (Neutral Protamine Hagedorn) จัดเป็น intermediate-acting insulin โดยมี onset ประมาณ 1-2 ชั่วโมง peak 4-12 ชั่วโมง และ duration 14-24 ชั่วโมง ในขณะที่ Regular เป็น short-acting, Lispro เป็น rapid-acting และ Glargine เป็น long-acting ตามลำดับ (ADA Guidelines)
🔍 ข้ออื่นผิดเพราะอะไร:
• ข้อ ก. (Regular insulin): Regular insulin เป็นอินซูลินชนิดออกฤทธิ์สั้น (Short-acting insulin) ที่มีระยะเวลาเริ่มออกฤทธิ์ประมาณ 30-60 นาที
• ข้อ ข. (Neutral insulin): Neutral insulin คือชื่อเรียกอีกอย่างของ Regular insulin ซึ่งเป็น Short-acting insulin
• ข้อ ง. (Insulin lispro): Insulin lispro เป็นอินซูลินชนิดออกฤทธิ์เร็วมาก (Rapid-acting insulin) ใช้ฉีดก่อนอาหารเพื่อคุมน้ำตาลมื้อนั้นๆ
• ข้อ จ. (Insulin glargine): Insulin glargine เป็นอินซูลินชนิดออกฤทธิ์ยาว (Long-acting insulin) ที่ไม่มีจุดสูงสุดของการออกฤทธิ์ (Peakless)</t>
        </is>
      </c>
      <c r="L10" s="186" t="n"/>
      <c r="M10" s="186" t="inlineStr">
        <is>
          <t>4. Endocrine</t>
        </is>
      </c>
      <c r="N10" s="186" t="inlineStr">
        <is>
          <t>4.1 Diabetes mellitus</t>
        </is>
      </c>
      <c r="O10" s="185" t="inlineStr">
        <is>
          <t>Clinic</t>
        </is>
      </c>
      <c r="P10" s="186" t="inlineStr">
        <is>
          <t>ข้อ 7 Pharma Plus เล่มม่วง (เฉลยข้อ ค)</t>
        </is>
      </c>
      <c r="Q10" s="185" t="inlineStr">
        <is>
          <t>แบบฝึกหัด</t>
        </is>
      </c>
      <c r="R10" s="185" t="inlineStr">
        <is>
          <t>เล่มม่วง</t>
        </is>
      </c>
      <c r="S10" s="185" t="n"/>
    </row>
    <row r="11" ht="24" customHeight="1" s="49">
      <c r="A11" s="187" t="n">
        <v>9</v>
      </c>
      <c r="B11" s="186" t="inlineStr">
        <is>
          <t>หญิงไทยคู่อายุ 40 ปี มีบุตร 2 คน มาด้วยอาการปัสสาวะบ่อย หิวบ่อย และตื่นมาปัสสาวะตอนกลางคืน แพทย์ได้ทำการตรวจระดับน้ำตาลในเลือดขณะอดอาหาร (FBS) 2 ครั้ง ได้ผลเท่ากับ 140 mg/dL และ 145 mg/dL ตามลำดับ</t>
        </is>
      </c>
      <c r="C11" s="186" t="inlineStr">
        <is>
          <t>ผู้ป่วยรายนี้ควรได้รับการวินิจฉัยเป็นโรคในข้อใดตามเกณฑ์มาตรฐาน ADA?</t>
        </is>
      </c>
      <c r="D11" s="186" t="n"/>
      <c r="E11" s="186" t="inlineStr">
        <is>
          <t>DM type 2</t>
        </is>
      </c>
      <c r="F11" s="186" t="inlineStr">
        <is>
          <t>DM type 1</t>
        </is>
      </c>
      <c r="G11" s="186" t="inlineStr">
        <is>
          <t>Gestational DM</t>
        </is>
      </c>
      <c r="H11" s="186" t="inlineStr">
        <is>
          <t>Classification DM</t>
        </is>
      </c>
      <c r="I11" s="188" t="inlineStr">
        <is>
          <t>DM type 3</t>
        </is>
      </c>
      <c r="J11" s="185" t="n">
        <v>1</v>
      </c>
      <c r="K11" s="186" t="inlineStr">
        <is>
          <t>✅ คำตอบที่ถูกต้อง: ข้อ ก. DM type 2
🎯 ทำไมข้อนี้ถึงถูก:
ตามแนวทางปฏิบัติของ ADA การวินิจฉัย Diabetes Mellitus สามารถทำได้เมื่อมีอาการของ hyperglycemia ชัดเจนร่วมกับระดับ FBS มากกว่าหรือเท่ากับ 126 mg/dL ในการตรวจ 2 ครั้ง ซึ่งผู้ป่วยรายนี้มีอาการคลาสสิกและผลตรวจเข้าเกณฑ์ Type 2 Diabetes Mellitus ที่พบบ่อยในผู้ใหญ่วัยกลางคน
🔍 ข้ออื่นผิดเพราะอะไร:
• ข้อ ข. (DM type 1): มักพบในเด็กหรืออายุน้อย เกิดจาก autoimmune destruction ของ pancreatic beta cells ทำให้ขาดอินซูลินอย่างรุนแรง
• ข้อ ค. (Gestational DM): เป็นเบาหวานที่วินิจฉัยครั้งแรกระหว่างตั้งครรภ์ แต่วัยและประวัติของผู้ป่วยไม่สอดคล้อง
• ข้อ ง. (Classification DM): เป็นคำกว้างๆ สำหรับการจำแนกโรค ไม่ใช่ชื่อประเภทของโรคเบาหวาน
• ข้อ จ. (DM type 3): ไม่ใช่การจำแนกโรคเบาหวานตามเกณฑ์สากลทั่วไปที่ใช้ในการวินิจฉัยทางคลินิกประจำวัน</t>
        </is>
      </c>
      <c r="L11" s="186" t="n"/>
      <c r="M11" s="186" t="inlineStr">
        <is>
          <t>4. Endocrine</t>
        </is>
      </c>
      <c r="N11" s="186" t="inlineStr">
        <is>
          <t>4.1 Diabetes mellitus</t>
        </is>
      </c>
      <c r="O11" s="185" t="inlineStr">
        <is>
          <t>Clinic</t>
        </is>
      </c>
      <c r="P11" s="186" t="inlineStr">
        <is>
          <t>ข้อ 8 Pharma Plus เล่มม่วง (เฉลยข้อ ก)</t>
        </is>
      </c>
      <c r="Q11" s="185" t="inlineStr">
        <is>
          <t>แบบฝึกหัด</t>
        </is>
      </c>
      <c r="R11" s="185" t="inlineStr">
        <is>
          <t>เล่มม่วง</t>
        </is>
      </c>
      <c r="S11" s="185" t="n"/>
    </row>
    <row r="12" ht="24" customHeight="1" s="49">
      <c r="A12" s="187" t="n">
        <v>10</v>
      </c>
      <c r="B12" s="186" t="n"/>
      <c r="C12" s="186" t="inlineStr">
        <is>
          <t>Drug of choice ในการรักษา DM ตาม ADA Guideline คือยาใด</t>
        </is>
      </c>
      <c r="D12" s="186" t="n"/>
      <c r="E12" s="186" t="inlineStr">
        <is>
          <t>Metformin</t>
        </is>
      </c>
      <c r="F12" s="186" t="inlineStr">
        <is>
          <t>Sulfonylurea</t>
        </is>
      </c>
      <c r="G12" s="186" t="inlineStr">
        <is>
          <t>TZDs</t>
        </is>
      </c>
      <c r="H12" s="186" t="inlineStr">
        <is>
          <t>Insulin</t>
        </is>
      </c>
      <c r="I12" s="188" t="inlineStr">
        <is>
          <t>Alpha-glucosidase</t>
        </is>
      </c>
      <c r="J12" s="185" t="n">
        <v>1</v>
      </c>
      <c r="K12" s="186" t="inlineStr">
        <is>
          <t>✅ คำตอบที่ถูกต้อง: ข้อ ก. Metformin
🎯 ทำไมข้อนี้ถึงถูก:
ตามคำแนะนำของ ADA Guideline (Standards of Care in Diabetes) แนะนำให้ใช้ Metformin เป็นยาแรก (First-line therapy) ร่วมกับการปรับเปลี่ยนพฤติกรรมชีวิต เนื่องจากมี efficacy ดี มี safety น้ำหนักไม่เพิ่ม และราคาประหยัด
🔍 ข้ออื่นผิดเพราะอะไร:
• ข้อ ข. (Sulfonylurea): Sulfonylurea ใช้เป็นยาเสริมหรือทางเลือกกรณีใช้ Metformin ไม่ได้ เนื่องจากมีความเสี่ยงต่อน้ำตาลต่ำและทำให้น้ำหนักเพิ่ม
• ข้อ ค. (TZDs): TZDs เช่น Pioglitazone ใช้เป็นยาเสริม แต่มีผลข้างเคียงเรื่องบวมน้ำ น้ำหนักเพิ่ม และเพิ่มความเสี่ยงหัวใจล้มเหลว
• ข้อ ง. (Insulin): Insulin มักสงวนไว้สำหรับผู้ป่วยที่มีระดับน้ำตาลสูงมาก มีอาการรุนแรง หรือควบคุมไม่ได้ด้วยยารับประทานหลายชนิด
• ข้อ จ. (Alpha-glucosidase): Alpha-glucosidase inhibitors มีผลลดน้ำตาลไม่มากเมื่อเทียบกับ Metformin และมีผลข้างเคียงทางเดินอาหารสูง (ท้องอืด)</t>
        </is>
      </c>
      <c r="L12" s="186" t="n"/>
      <c r="M12" s="186" t="inlineStr">
        <is>
          <t>4. Endocrine</t>
        </is>
      </c>
      <c r="N12" s="186" t="inlineStr">
        <is>
          <t>4.1 Diabetes mellitus</t>
        </is>
      </c>
      <c r="O12" s="185" t="inlineStr">
        <is>
          <t>Clinic</t>
        </is>
      </c>
      <c r="P12" s="186" t="inlineStr">
        <is>
          <t>ข้อ 9 Pharma Plus เล่มม่วง (เฉลยข้อ ก)</t>
        </is>
      </c>
      <c r="Q12" s="185" t="inlineStr">
        <is>
          <t>แบบฝึกหัด</t>
        </is>
      </c>
      <c r="R12" s="185" t="inlineStr">
        <is>
          <t>เล่มม่วง</t>
        </is>
      </c>
      <c r="S12" s="185" t="n"/>
    </row>
    <row r="13" ht="24" customHeight="1" s="49">
      <c r="A13" s="187" t="n">
        <v>11</v>
      </c>
      <c r="B13" s="186" t="n"/>
      <c r="C13" s="186" t="inlineStr">
        <is>
          <t>เป้าหมายของโรคเบาหวานในผู้ป่วยทั่วไป ตาม ADA Guideline คือ</t>
        </is>
      </c>
      <c r="D13" s="186" t="n"/>
      <c r="E13" s="186" t="inlineStr">
        <is>
          <t>HbA1C &lt; 6.5</t>
        </is>
      </c>
      <c r="F13" s="186" t="inlineStr">
        <is>
          <t>HbA1C &lt; 7</t>
        </is>
      </c>
      <c r="G13" s="186" t="inlineStr">
        <is>
          <t>HbA1C &lt; 7.5</t>
        </is>
      </c>
      <c r="H13" s="186" t="inlineStr">
        <is>
          <t>HbA1C &lt; 8</t>
        </is>
      </c>
      <c r="I13" s="188" t="inlineStr">
        <is>
          <t>HbA1C &lt; 8.5</t>
        </is>
      </c>
      <c r="J13" s="185" t="n">
        <v>2</v>
      </c>
      <c r="K13" s="186" t="inlineStr">
        <is>
          <t>✅ คำตอบที่ถูกต้อง: ข้อ ข. HbA1C &lt; 7
🎯 ทำไมข้อนี้ถึงถูก:
HbA1C &lt; 7: เป้าหมายระดับน้ำตาลสะสม (HbA1c) สำหรับผู้ใหญ่ที่เป็นเบาหวานทั่วไปตาม ADA Guideline คือน้อยกว่า 7.0% เพื่อลดความเสี่ยงโรคแทรกซ้อนทางหลอดเลือดฝอยและหลอดเลือดใหญ่ (Microvascular &amp; Macrovascular complications)
🔍 ข้ออื่นผิดเพราะอะไร:
• ข้อ ก. (HbA1C &lt; 6.5): เป้าหมาย HbA1c &lt; 6.5% อาจพิจารณาในผู้ป่วยอายุน้อย เพิ่งเป็นเบาหวาน ไม่มีโรคหัวใจและไม่มีความเสี่ยงน้ำตาลต่ำ แต่ไม่ใช่เป้าหมายทั่วไป
• ข้อ ค. (HbA1C &lt; 7.5): เป้าหมาย HbA1c &lt; 7.5% ไม่ใช่ตัวเลขตาม Guideline ทั่วไป อาจยอมรับได้ในผู้สูงอายุที่มีสุขภาพแข็งแรงปานกลาง
• ข้อ ง. (HbA1C &lt; 8): เป้าหมาย HbA1c &lt; 8% ใช้สำหรับผู้ป่วยสูงอายุที่มีโรคร่วมหลายโรคหรือคาดการณ์อายุขัยสั้น เพื่อป้องกันภาวะน้ำตาลต่ำ
• ข้อ จ. (HbA1C &lt; 8.5): เป้าหมาย HbA1c &lt; 8.5% อาจใช้เฉพาะในผู้ป่วยระยะสุดท้าย (End-of-life) ที่เน้นหลีกเลี่ยงอาการทางคลินิกจากการที่น้ำตาลสูงมากๆ</t>
        </is>
      </c>
      <c r="L13" s="186" t="n"/>
      <c r="M13" s="186" t="inlineStr">
        <is>
          <t>4. Endocrine</t>
        </is>
      </c>
      <c r="N13" s="186" t="inlineStr">
        <is>
          <t>4.1 Diabetes mellitus</t>
        </is>
      </c>
      <c r="O13" s="185" t="inlineStr">
        <is>
          <t>Clinic</t>
        </is>
      </c>
      <c r="P13" s="186" t="inlineStr">
        <is>
          <t>ข้อ 10 Pharma Plus เล่มม่วง (เฉลยข้อ ข)</t>
        </is>
      </c>
      <c r="Q13" s="185" t="inlineStr">
        <is>
          <t>แบบฝึกหัด</t>
        </is>
      </c>
      <c r="R13" s="185" t="inlineStr">
        <is>
          <t>เล่มม่วง</t>
        </is>
      </c>
      <c r="S13" s="185" t="n"/>
    </row>
    <row r="14" ht="24" customHeight="1" s="49">
      <c r="A14" s="187" t="n">
        <v>12</v>
      </c>
      <c r="B14" s="186" t="n"/>
      <c r="C14" s="186" t="inlineStr">
        <is>
          <t>ข้อใดไม่ใช่ S/E ของยาลดระดับน้ำตาลชนิดรับประทาน</t>
        </is>
      </c>
      <c r="D14" s="186" t="n"/>
      <c r="E14" s="186" t="inlineStr">
        <is>
          <t>Lipoatrophy</t>
        </is>
      </c>
      <c r="F14" s="186" t="inlineStr">
        <is>
          <t>Hypoglycemia</t>
        </is>
      </c>
      <c r="G14" s="186" t="inlineStr">
        <is>
          <t>Ketonuria</t>
        </is>
      </c>
      <c r="H14" s="186" t="inlineStr">
        <is>
          <t>Hepatotoxic</t>
        </is>
      </c>
      <c r="I14" s="188" t="inlineStr">
        <is>
          <t>Lactic acidosis</t>
        </is>
      </c>
      <c r="J14" s="185" t="n">
        <v>1</v>
      </c>
      <c r="K14" s="186" t="inlineStr">
        <is>
          <t>✅ คำตอบที่ถูกต้อง: ข้อ ก. Lipoatrophy
🎯 ทำไมข้อนี้ถึงถูก:
เป็น ADR ที่เกิดจากการฉีดอินซูลิน (เกิดการฝ่อของเนื้อเยื่อไขมันบริเวณที่ฉีดซ้ำๆ) ไม่ใช่ผลข้างเคียงของยาลดระดับน้ำตาลชนิดรับประทาน ส่วน Hypoglycemia (Sulfonylurea), Lactic acidosis (Metformin) และ Hepatotoxicity (TZDs) เป็นผลข้างเคียงของยารับประทาน
🔍 ข้ออื่นผิดเพราะอะไร:
• ข้อ ข. (Hypoglycemia): Hypoglycemia เป็นอาการไม่พึงประสงค์ที่พบได้บ่อยจากยากลุ่ม Sulfonylureas และ Glinides
• ข้อ ค. (Ketonuria): Ketonuria หรือ DKA สามารถถูกกระตุ้นได้จากยากลุ่ม SGLT2 inhibitors ซึ่งเป็นยารับประทาน
• ข้อ ง. (Hepatotoxic): Hepatotoxicity พบได้ในยากลุ่ม Thiazolidinediones เช่น Troglitazone ที่ถูกถอนออกจากตลาด และ Pioglitazone ในอัตราต่ำ
• ข้อ จ. (Lactic acidosis): Lactic acidosis เป็นภาวะแทรกซ้อนที่รุนแรงและอาจเกิดได้จากการใช้ยา Metformin โดยเฉพาะในผู้ป่วยไตเสื่อม</t>
        </is>
      </c>
      <c r="L14" s="186" t="n"/>
      <c r="M14" s="186" t="inlineStr">
        <is>
          <t>4. Endocrine</t>
        </is>
      </c>
      <c r="N14" s="186" t="inlineStr">
        <is>
          <t>4.1 Diabetes mellitus</t>
        </is>
      </c>
      <c r="O14" s="185" t="inlineStr">
        <is>
          <t>Clinic</t>
        </is>
      </c>
      <c r="P14" s="186" t="inlineStr">
        <is>
          <t>ข้อ 11 Pharma Plus เล่มม่วง (เฉลยข้อ ก)</t>
        </is>
      </c>
      <c r="Q14" s="185" t="inlineStr">
        <is>
          <t>แบบฝึกหัด</t>
        </is>
      </c>
      <c r="R14" s="185" t="inlineStr">
        <is>
          <t>เล่มม่วง</t>
        </is>
      </c>
      <c r="S14" s="185" t="n"/>
    </row>
    <row r="15" ht="24" customHeight="1" s="49">
      <c r="A15" s="187" t="n">
        <v>13</v>
      </c>
      <c r="B15" s="186" t="n"/>
      <c r="C15" s="186" t="inlineStr">
        <is>
          <t>ผู้ป่วยโรคเบาหวานชนิดที่ 2 รายหนึ่ง ไม่สามารถควบคุมระดับน้ำตาลในเลือดได้ด้วยยารับประทาน แพทย์จึงพิจารณาเพิ่มยาอินซูลินแบบฉีดร่วมด้วยเป็นครั้งแรกตามแนวทางเวชปฏิบัติ เพื่อควบคุมระดับน้ำตาลช่วงอดอาหาร (Basal insulin) ยาฉีดกลุ่มใดเหมาะสมที่สุดเป็นลำดับแรก</t>
        </is>
      </c>
      <c r="D15" s="186" t="n"/>
      <c r="E15" s="186" t="inlineStr">
        <is>
          <t>Rapid acting</t>
        </is>
      </c>
      <c r="F15" s="186" t="inlineStr">
        <is>
          <t>Short acting</t>
        </is>
      </c>
      <c r="G15" s="186" t="inlineStr">
        <is>
          <t>Inhaler</t>
        </is>
      </c>
      <c r="H15" s="186" t="inlineStr">
        <is>
          <t>Long acting</t>
        </is>
      </c>
      <c r="I15" s="188" t="inlineStr">
        <is>
          <t>Intermediate</t>
        </is>
      </c>
      <c r="J15" s="185" t="n">
        <v>4</v>
      </c>
      <c r="K15" s="186" t="inlineStr">
        <is>
          <t>✅ คำตอบที่ถูกต้อง: ข้อ ง. Long acting
🎯 ทำไมข้อนี้ถึงถูก:
Long acting insulin (เช่น Glargine, Detemir, Degludec) เป็นยาฉีดที่เป็นทางเลือกแรก (Preferred basal insulin) สำหรับการเริ่มเสริมในผู้ป่วย T2DM ที่คุมน้ำตาลไม่ได้ด้วยยารับประทาน เนื่องจากออกฤทธิ์ยาวนาน 24 ชั่วโมง และมีความเสี่ยงในการเกิดภาวะ Hypoglycemia ต่ำกว่าเมื่อเทียบกับกลุ่มอื่น
🔍 ข้ออื่นผิดเพราะอะไร:
• ข้อ ก. (Rapid acting): Rapid-acting insulin ใช้ฉีดก่อนมื้ออาหารเพื่อควบคุม Postprandial glucose ไม่ใช่ยาสำหรับคุมระดับน้ำตาลพื้นฐาน
• ข้อ ข. (Short acting): Short-acting insulin ออกฤทธิ์เร็วและมี Peak action ชัดเจน เสี่ยงเกิดน้ำตาลต่ำในเลือด และต้องฉีดวันละหลายครั้ง ไม่เหมาะสำหรับใช้เป็น Basal insulin
• ข้อ ค. (Inhaler): Inhaler insulin เป็นรูปแบบสูดดมที่มีออกฤทธิ์เร็วเทียบเท่า Rapid-acting ไม่เหมาะกับการใช้เป็นยาฉีดเสริมพื้นฐานร่วมกับยารับประทาน
• ข้อ จ. (Intermediate): Intermediate-acting insulin เช่น NPH สามารถใช้เป็น Basal insulin ได้เช่นกัน แต่มี Peak action และเสี่ยงเกิด Hypoglycemia สูงกว่า Long-acting insulin จึงไม่ใช่ตัวเลือกแรกที่ดีที่สุด</t>
        </is>
      </c>
      <c r="L15" s="186" t="n"/>
      <c r="M15" s="186" t="inlineStr">
        <is>
          <t>4. Endocrine</t>
        </is>
      </c>
      <c r="N15" s="186" t="inlineStr">
        <is>
          <t>4.1 Diabetes mellitus</t>
        </is>
      </c>
      <c r="O15" s="185" t="inlineStr">
        <is>
          <t>Clinic</t>
        </is>
      </c>
      <c r="P15" s="186" t="inlineStr">
        <is>
          <t>ข้อ 12 Pharma Plus เล่มม่วง (เฉลยข้อ ง)</t>
        </is>
      </c>
      <c r="Q15" s="185" t="inlineStr">
        <is>
          <t>แบบฝึกหัด</t>
        </is>
      </c>
      <c r="R15" s="185" t="inlineStr">
        <is>
          <t>เล่มม่วง</t>
        </is>
      </c>
      <c r="S15" s="185" t="n"/>
    </row>
    <row r="16" ht="24" customHeight="1" s="49">
      <c r="A16" s="187" t="n">
        <v>14</v>
      </c>
      <c r="B16" s="186" t="inlineStr">
        <is>
          <t>ผู้ป่วยชายไทยอายุ 65 ปี น้ำหนัก 90 kg ส่วนสูง 165 cm (BMI 33.0 kg/m²) สงสัยว่าเป็นโรคเบาหวาน โดยมีอาการอ่อนเพลีย กระหายน้ำบ่อย ปัสสาวะตอนกลางคืน 3-4 ครั้ง หิวบ่อย กินจุ แต่น้ำหนักไม่เพิ่ม
ประวัติครอบครัว (FH): มารดาเป็นโรคเบาหวาน ความดันโลหิตสูง และเสียชีวิตจากโรคหลอดเลือดหัวใจขาดเลือด
ประวัติส่วนตัว (SH): รับราชการ สูบบุหรี่วันละ 20 มวน ดื่มไวน์ 1-2 แก้วต่อเดือน ออกกำลังกาย 1-2 ครั้งต่อเดือน</t>
        </is>
      </c>
      <c r="C16" s="186" t="inlineStr">
        <is>
          <t>จากข้อมูลประวัติของผู้ป่วย ข้อใดไม่ใช่ปัจจัยเสี่ยงสำคัญต่อการเกิดโรคความดันโลหิตสูง?</t>
        </is>
      </c>
      <c r="D16" s="186" t="n"/>
      <c r="E16" s="186" t="inlineStr">
        <is>
          <t>พ่อ แม่มีประวัติเป็นโรคเบาหวานและความดันโลหิตสูง</t>
        </is>
      </c>
      <c r="F16" s="186" t="inlineStr">
        <is>
          <t>แม่เสียชีวิตด้วยโรคหัวใจและหลอดเลือด</t>
        </is>
      </c>
      <c r="G16" s="186" t="inlineStr">
        <is>
          <t>มีประวัติชอบสูบบุหรี่</t>
        </is>
      </c>
      <c r="H16" s="186" t="inlineStr">
        <is>
          <t>ออกกำลังกาย 1-2 ครั้งต่อเดือน</t>
        </is>
      </c>
      <c r="I16" s="188" t="inlineStr">
        <is>
          <t>ชอบรับประทานอาหารเค็ม</t>
        </is>
      </c>
      <c r="J16" s="185" t="n">
        <v>2</v>
      </c>
      <c r="K16" s="186" t="inlineStr">
        <is>
          <t>✅ คำตอบที่ถูกต้อง: ข้อ ข. แม่เสียชีวิตด้วยโรคหัวใจและหลอดเลือด
🎯 ทำไมข้อนี้ถึงถูก:
แม่เสียชีวิตด้วยโรคหัวใจและหลอดเลือด: ปัจจัยเสี่ยงต่อโรคความดันโลหิตสูงประกอบด้วยพันธุกรรม (ประวัติครอบครัว), การสูบบุหรี่, การขาดการออกกำลังกาย และการบริโภคโซเดียมสูง (อาหารเค็ม) ตามแนวทางการรักษาโรคความดันโลหิตสูง
🔍 ข้ออื่นผิดเพราะอะไร:
• ข้อ ก. (พ่อ แม่มีประวัติเป็นโรคเบาหวานและความดันโลหิตสูง): ประวัติครอบครัวสายตรง (พ่อ แม่) ที่เป็นเบาหวานและความดันโลหิตสูง เป็นปัจจัยเสี่ยงหลักที่ไม่สามารถปรับเปลี่ยนได้
• ข้อ ค. (มีประวัติชอบสูบบุหรี่): การสูบบุหรี่เพิ่มสารอนุมูลอิสระ ทำให้หลอดเลือดแข็งตัว (Atherosclerosis) และเพิ่มความต้านทานต่ออินซูลิน เป็นปัจจัยเสี่ยงสำคัญ
• ข้อ ง. (ออกกำลังกาย 1-2 ครั้งต่อเดือน): การออกกำลังกายน้อย (Sedentary lifestyle) ทำให้เผาผลาญพลังงานลดลง นำไปสู่ภาวะอ้วนและภาวะดื้ออินซูลิน
• ข้อ จ. (ชอบรับประทานอาหารเค็ม): การรับประทานอาหารเค็มปริมาณมากทำให้ร่างกายคั่งโซเดียมและน้ำ ส่งผลให้ความดันโลหิตสูงขึ้น</t>
        </is>
      </c>
      <c r="L16" s="186" t="n"/>
      <c r="M16" s="186" t="inlineStr">
        <is>
          <t>4. Endocrine</t>
        </is>
      </c>
      <c r="N16" s="186" t="inlineStr">
        <is>
          <t>4.3 Obesity &amp; Metabolic syndrome</t>
        </is>
      </c>
      <c r="O16" s="185" t="inlineStr">
        <is>
          <t>Clinic</t>
        </is>
      </c>
      <c r="P16" s="186" t="inlineStr">
        <is>
          <t>ข้อ 13 Pharma Plus เล่มม่วง (เฉลยข้อ ข)</t>
        </is>
      </c>
      <c r="Q16" s="185" t="inlineStr">
        <is>
          <t>แบบฝึกหัด</t>
        </is>
      </c>
      <c r="R16" s="185" t="inlineStr">
        <is>
          <t>เล่มม่วง</t>
        </is>
      </c>
      <c r="S16" s="185" t="inlineStr">
        <is>
          <t>CASE-ENDO-DM-SCREEN-65YO</t>
        </is>
      </c>
    </row>
    <row r="17" ht="24" customHeight="1" s="49">
      <c r="A17" s="187" t="n">
        <v>15</v>
      </c>
      <c r="B17" s="186" t="inlineStr">
        <is>
          <t>ผู้ป่วยชายไทยอายุ 65 ปี น้ำหนัก 90 kg ส่วนสูง 165 cm (BMI 33.0 kg/m²) สงสัยว่าเป็นโรคเบาหวาน โดยมีอาการอ่อนเพลีย กระหายน้ำบ่อย ปัสสาวะตอนกลางคืน 3-4 ครั้ง หิวบ่อย กินจุ แต่น้ำหนักไม่เพิ่ม
ประวัติครอบครัว (FH): มารดาเป็นโรคเบาหวาน ความดันโลหิตสูง และเสียชีวิตจากโรคหลอดเลือดหัวใจขาดเลือด
ประวัติส่วนตัว (SH): รับราชการ สูบบุหรี่วันละ 20 มวน ดื่มไวน์ 1-2 แก้วต่อเดือน ออกกำลังกาย 1-2 ครั้งต่อเดือน</t>
        </is>
      </c>
      <c r="C17" s="186" t="inlineStr">
        <is>
          <t>ปัจจัยในข้อใดจัดเป็นปัจจัยเสี่ยงร่วมที่สำคัญ (Common risk factor) ทั้งต่อการเกิดโรคเบาหวานและโรคหัวใจและหลอดเลือด?</t>
        </is>
      </c>
      <c r="D17" s="186" t="n"/>
      <c r="E17" s="186" t="inlineStr">
        <is>
          <t>แม่เป็นเบาหวานและความดัน</t>
        </is>
      </c>
      <c r="F17" s="186" t="inlineStr">
        <is>
          <t>แม่ตายด้วยโรคหัวใจขาดเลือด</t>
        </is>
      </c>
      <c r="G17" s="186" t="inlineStr">
        <is>
          <t>สูบบุหรี่วันละ 20 มวน</t>
        </is>
      </c>
      <c r="H17" s="186" t="inlineStr">
        <is>
          <t>ออกกำลังกาย 1-2 ครั้ง/เดือน</t>
        </is>
      </c>
      <c r="I17" s="188" t="inlineStr">
        <is>
          <t>ดื่มไวน์ 1-2 แก้ว/เดือน</t>
        </is>
      </c>
      <c r="J17" s="185" t="n">
        <v>1</v>
      </c>
      <c r="K17" s="186" t="inlineStr">
        <is>
          <t>✅ คำตอบที่ถูกต้อง: ข้อ ก. แม่เป็นเบาหวานและความดัน
🎯 ทำไมข้อนี้ถึงถูก:
การสูบบุหรี่เป็นปัจจัยเสี่ยงร่วมที่สำคัญมากทั้งต่อโรคเบาหวาน (เพิ่ม insulin resistance) และโรคหัวใจและหลอดเลือด (CVD) ตามเกณฑ์ ADA และ ESC guidelines
🔍 ข้ออื่นผิดเพราะอะไร:
• ข้อ ข. (แม่ตายด้วยโรคหัวใจขาดเลือด): ประวัติแม่เสียชีวิตด้วยโรคหัวใจเป็นปัจจัยเสี่ยงทางพันธุกรรมต่อโรคหัวใจ แต่มักเป็นปัจจัยเสี่ยงเดี่ยวๆ มากกว่าครอบคลุมเบาหวาน
• ข้อ ค. (สูบบุหรี่วันละ 20 มวน): การสูบบุหรี่เป็นปัจจัยเสี่ยงหลักของโรคหัวใจและหลอดเลือด แต่ไม่ได้เป็นสาเหตุโดยตรงหลักที่ทำให้เกิดเบาหวานเท่ากรรมพันธุ์
• ข้อ ง. (ออกกำลังกาย 1-2 ครั้ง/เดือน): การไม่ออกกำลังกายเพิ่มความเสี่ยงโรคอ้วนและเบาหวาน แต่เมื่อพิจารณาร่วมกัน ประวัติครอบครัว (พันธุกรรม) เป็นปัจจัยเสี่ยงที่ครอบคลุมทั้งสองโรคชัดเจนที่สุด
• ข้อ จ. (ดื่มไวน์ 1-2 แก้ว/เดือน): การดื่มไวน์ปริมาณน้อยมาก (1-2 แก้วต่อเดือน) ไม่มีผลทางคลินิกอย่างมีนัยสำคัญในการเพิ่มความเสี่ยงเบาหวานหรือโรคหัวใจ</t>
        </is>
      </c>
      <c r="L17" s="186" t="n"/>
      <c r="M17" s="186" t="inlineStr">
        <is>
          <t>4. Endocrine</t>
        </is>
      </c>
      <c r="N17" s="186" t="inlineStr">
        <is>
          <t>4.3 Obesity &amp; Metabolic syndrome</t>
        </is>
      </c>
      <c r="O17" s="185" t="inlineStr">
        <is>
          <t>Clinic</t>
        </is>
      </c>
      <c r="P17" s="186" t="inlineStr">
        <is>
          <t>ข้อ 14 Pharma Plus เล่มม่วง (เฉลยข้อ ก)</t>
        </is>
      </c>
      <c r="Q17" s="185" t="inlineStr">
        <is>
          <t>แบบฝึกหัด</t>
        </is>
      </c>
      <c r="R17" s="185" t="inlineStr">
        <is>
          <t>เล่มม่วง</t>
        </is>
      </c>
      <c r="S17" s="185" t="inlineStr">
        <is>
          <t>CASE-ENDO-DM-SCREEN-65YO</t>
        </is>
      </c>
    </row>
    <row r="18" ht="24" customHeight="1" s="49">
      <c r="A18" s="187" t="n">
        <v>16</v>
      </c>
      <c r="B18" s="186" t="inlineStr">
        <is>
          <t>ผู้ป่วยชายไทยอายุ 65 ปี น้ำหนัก 90 kg ส่วนสูง 165 cm (BMI 33.0 kg/m²) สงสัยว่าเป็นโรคเบาหวาน โดยมีอาการอ่อนเพลีย กระหายน้ำบ่อย ปัสสาวะตอนกลางคืน 3-4 ครั้ง หิวบ่อย กินจุ แต่น้ำหนักไม่เพิ่ม
ประวัติครอบครัว (FH): มารดาเป็นโรคเบาหวาน ความดันโลหิตสูง และเสียชีวิตจากโรคหลอดเลือดหัวใจขาดเลือด
ประวัติส่วนตัว (SH): รับราชการ สูบบุหรี่วันละ 20 มวน ดื่มไวน์ 1-2 แก้วต่อเดือน ออกกำลังกาย 1-2 ครั้งต่อเดือน</t>
        </is>
      </c>
      <c r="C18" s="186" t="inlineStr">
        <is>
          <t>เภสัชกรควรแนะนำการปรับเปลี่ยนพฤติกรรมชีวิตเพื่อลดความเสี่ยงต่อการเกิดโรคเบาหวานและโรคหัวใจและหลอดเลือด ข้อใดมีความจำเป็นโดยตรงน้อยที่สุดสำหรับการป้องกันเบาหวาน?</t>
        </is>
      </c>
      <c r="D18" s="186" t="n"/>
      <c r="E18" s="186" t="inlineStr">
        <is>
          <t>งดสูบบุหรี่</t>
        </is>
      </c>
      <c r="F18" s="186" t="inlineStr">
        <is>
          <t>ลดอาหารเค็ม</t>
        </is>
      </c>
      <c r="G18" s="186" t="inlineStr">
        <is>
          <t>ลดน้ำหนัก</t>
        </is>
      </c>
      <c r="H18" s="186" t="inlineStr">
        <is>
          <t>ออกกำลังกายเพิ่มเติม</t>
        </is>
      </c>
      <c r="I18" s="188" t="inlineStr">
        <is>
          <t>ลดการบริโภคน้ำตาล</t>
        </is>
      </c>
      <c r="J18" s="185" t="n">
        <v>2</v>
      </c>
      <c r="K18" s="186" t="inlineStr">
        <is>
          <t>✅ คำตอบที่ถูกต้อง: ข้อ ข. ลดอาหารเค็ม
🎯 ทำไมข้อนี้ถึงถูก:
ลดอาหารเค็ม: แม้ว่าทุกข้อจะเป็นคำแนะนำที่ดี แต่ 'ลดอาหารเค็ม' มุ่งเน้นไปที่โรคความดันโลหิตสูงและ CVD เป็นหลัก ส่วนการลดน้ำตาล, ลดน้ำหนัก, ออกกำลังกาย และงดสูบบุหรี่มีความสำคัญโดยตรงสูงสุดต่อการป้องกันเบาหวาน
🔍 ข้ออื่นผิดเพราะอะไร:
• ข้อ ก. (งดสูบบุหรี่): การสูบบุหรี่เป็นปัจจัยเสี่ยงสูงสุดต่อโรคหลอดเลือดหัวใจตีบ (ASCVD) การงดสูบบุหรี่จึงเป็นคำแนะนำที่มีความสำคัญและจำเป็นระดับต้นๆ
• ข้อ ค. (ลดน้ำหนัก): การลดน้ำหนักในผู้ป่วยที่มีภาวะอ้วน (BMI สูง) จะช่วยลดภาวะ Insulin resistance และความดันโลหิต จึงมีความจำเป็นสูงมาก
• ข้อ ง. (ออกกำลังกายเพิ่มเติม): การออกกำลังกายช่วยเพิ่มความไวของอินซูลินและส่งเสริมสุขภาพหัวใจและหลอดเลือด ถือเป็นข้อแนะนำหลักในการปรับเปลี่ยนพฤติกรรม
• ข้อ จ. (ลดการบริโภคน้ำตาล): การลดบริโภคน้ำตาลช่วยลดระดับน้ำตาลในเลือดโดยตรงและช่วยลดน้ำหนัก จึงมีความจำเป็นอย่างมากในการรักษาเบาหวาน</t>
        </is>
      </c>
      <c r="L18" s="186" t="n"/>
      <c r="M18" s="186" t="inlineStr">
        <is>
          <t>4. Endocrine</t>
        </is>
      </c>
      <c r="N18" s="186" t="inlineStr">
        <is>
          <t>4.3 Obesity &amp; Metabolic syndrome</t>
        </is>
      </c>
      <c r="O18" s="185" t="inlineStr">
        <is>
          <t>Clinic</t>
        </is>
      </c>
      <c r="P18" s="186" t="inlineStr">
        <is>
          <t>ข้อ 15 Pharma Plus เล่มม่วง (เฉลยข้อ ข)</t>
        </is>
      </c>
      <c r="Q18" s="185" t="inlineStr">
        <is>
          <t>แบบฝึกหัด</t>
        </is>
      </c>
      <c r="R18" s="185" t="inlineStr">
        <is>
          <t>เล่มม่วง</t>
        </is>
      </c>
      <c r="S18" s="185" t="inlineStr">
        <is>
          <t>CASE-ENDO-DM-SCREEN-65YO</t>
        </is>
      </c>
    </row>
    <row r="19" ht="24" customHeight="1" s="49">
      <c r="A19" s="187" t="n">
        <v>17</v>
      </c>
      <c r="B19" s="186" t="inlineStr">
        <is>
          <t>ผู้ป่วยชายไทยอายุ 65 ปี น้ำหนัก 90 kg ส่วนสูง 165 cm (BMI 33.0 kg/m²) สงสัยว่าเป็นโรคเบาหวาน โดยมีอาการอ่อนเพลีย กระหายน้ำบ่อย ปัสสาวะตอนกลางคืน 3-4 ครั้ง หิวบ่อย กินจุ แต่น้ำหนักไม่เพิ่ม
ประวัติครอบครัว (FH): มารดาเป็นโรคเบาหวาน ความดันโลหิตสูง และเสียชีวิตจากโรคหลอดเลือดหัวใจขาดเลือด
ประวัติส่วนตัว (SH): รับราชการ สูบบุหรี่วันละ 20 มวน ดื่มไวน์ 1-2 แก้วต่อเดือน ออกกำลังกาย 1-2 ครั้งต่อเดือน</t>
        </is>
      </c>
      <c r="C19" s="186" t="inlineStr">
        <is>
          <t>หากผู้ป่วยได้รับการตรวจเลือดขณะอดอาหารพบ FBS 140 mg/dL และวัดความดันโลหิตได้ 130/80 mmHg การประเมินและแนวทางการจัดการข้อใดถูกต้องที่สุด?</t>
        </is>
      </c>
      <c r="D19" s="186" t="n"/>
      <c r="E19" s="186" t="inlineStr">
        <is>
          <t>ผู้ป่วยเป็น pre-diabetes ให้เปลี่ยนพฤติกรรมการกิน และคอยตรวจเป็นประจำทุก 1-3 ปี</t>
        </is>
      </c>
      <c r="F19" s="186" t="inlineStr">
        <is>
          <t>สงสัยว่าผู้ป่วยเป็นเบาหวาน แนะนำให้ออกกำลังกาย</t>
        </is>
      </c>
      <c r="G19" s="186" t="inlineStr">
        <is>
          <t>เป็น DM type 2 ต้องรีบให้ยาพร้อมปรับเปลี่ยนพฤติกรรมเพื่อรักษาผู้ป่วย</t>
        </is>
      </c>
      <c r="H19" s="186" t="inlineStr">
        <is>
          <t>ผู้ป่วยเป็น pre-diabetes แนะนำให้มาเจาะเลือดทุก 3 ปี</t>
        </is>
      </c>
      <c r="I19" s="188" t="inlineStr">
        <is>
          <t>ผู้ป่วยเป็น DM type 2 ให้รีบส่งต่อผู้ป่วย</t>
        </is>
      </c>
      <c r="J19" s="185" t="n">
        <v>3</v>
      </c>
      <c r="K19" s="186" t="inlineStr">
        <is>
          <t>✅ คำตอบที่ถูกต้อง: ข้อ ค. เป็น DM type 2 ต้องรีบให้ยาพร้อมปรับเปลี่ยนพฤติกรรมเพื่อรักษาผู้ป่วย
🎯 ทำไมข้อนี้ถึงถูก:
เป็น DM type 2 ต้องรีบให้ยาพร้อมปรับเปลี่ยนพฤติกรรมเพื่อรักษาผู้ป่วย เป็นคำตอบที่ถูกต้องและตรงตามแนวทางการรักษามาตรฐาน
🔍 ข้ออื่นผิดเพราะอะไร:
• ข้อ ก. (ผู้ป่วยเป็น pre-diabetes ให้เปลี่ยนพฤติกรรมการกิน และคอยตรวจเป็นประจำทุก 1-3 ปี): ผู้ป่วยมีระดับ FBS 140 mg/dL ซึ่งเข้าเกณฑ์วินิจฉัยเป็นเบาหวาน (มากกว่า 126 mg/dL) จึงไม่ใช่ Pre-diabetes
• ข้อ ข. (สงสัยว่าผู้ป่วยเป็นเบาหวาน แนะนำให้ออกกำลังกาย): FBS &gt; 126 mg/dL ถือว่าวินิจฉัยเป็นเบาหวานแล้ว ไม่ใช่เพียงแค่สงสัย และต้องเริ่มการรักษาด้วยยาพร้อมปรับพฤติกรรมทันที
• ข้อ ง. (ผู้ป่วยเป็น pre-diabetes แนะนำให้มาเจาะเลือดทุก 3 ปี): ผู้ป่วยมีค่า FBS เกินเกณฑ์ Pre-diabetes ไปแล้ว และคำแนะนำการเจาะเลือดสำหรับ Pre-diabetes คือทุก 1 ปี ไม่ใช่ทุก 3 ปี
• ข้อ จ. (ผู้ป่วยเป็น DM type 2 ให้รีบส่งต่อผู้ป่วย): แม้เป็น DM type 2 แต่สามารถรักษาเบื้องต้นได้ที่ระดับปฐมภูมิด้วยยากิน ไม่มีความจำเป็นต้องส่งต่อผู้ป่วย (Refer) ในทันทีเว้นแต่มีภาวะแทรกซ้อนรุนแรง</t>
        </is>
      </c>
      <c r="L19" s="186" t="n"/>
      <c r="M19" s="186" t="inlineStr">
        <is>
          <t>4. Endocrine</t>
        </is>
      </c>
      <c r="N19" s="186" t="inlineStr">
        <is>
          <t>4.3 Obesity &amp; Metabolic syndrome</t>
        </is>
      </c>
      <c r="O19" s="185" t="inlineStr">
        <is>
          <t>Clinic</t>
        </is>
      </c>
      <c r="P19" s="186" t="inlineStr">
        <is>
          <t>ข้อ 16 Pharma Plus เล่มม่วง (เฉลยข้อ ค)</t>
        </is>
      </c>
      <c r="Q19" s="185" t="inlineStr">
        <is>
          <t>แบบฝึกหัด</t>
        </is>
      </c>
      <c r="R19" s="185" t="inlineStr">
        <is>
          <t>เล่มม่วง</t>
        </is>
      </c>
      <c r="S19" s="185" t="inlineStr">
        <is>
          <t>CASE-ENDO-DM-SCREEN-65YO</t>
        </is>
      </c>
    </row>
    <row r="20" ht="24" customHeight="1" s="49">
      <c r="A20" s="187" t="n">
        <v>18</v>
      </c>
      <c r="B20" s="186" t="inlineStr">
        <is>
          <t>ผู้ป่วยชายไทยอายุ 67 ปี โรคเบาหวานชนิดที่ 2 มาตรวจติดตามอาการ 2 ปีต่อมา ผลการตรวจทางห้องปฏิบัติการพบค่า FBS 210 mg/dL แพทย์พิจารณาเริ่มสั่งจ่ายยา Metformin 500 mg รับประทานวันละ 2 ครั้ง พร้อมอาหาร</t>
        </is>
      </c>
      <c r="C20" s="186" t="inlineStr">
        <is>
          <t>ผลการตรวจทางห้องปฏิบัติการค่าใดที่บ่งบอกว่าผู้ป่วยมีภาวะน้ำตาลในเลือดสูง (Hyperglycemia)?</t>
        </is>
      </c>
      <c r="D20" s="186" t="n"/>
      <c r="E20" s="186" t="inlineStr">
        <is>
          <t>FBS 210%</t>
        </is>
      </c>
      <c r="F20" s="186" t="inlineStr">
        <is>
          <t>Cholesterol</t>
        </is>
      </c>
      <c r="G20" s="186" t="inlineStr">
        <is>
          <t>LDL</t>
        </is>
      </c>
      <c r="H20" s="186" t="inlineStr">
        <is>
          <t>HDL 35%</t>
        </is>
      </c>
      <c r="I20" s="188" t="inlineStr">
        <is>
          <t>TGS</t>
        </is>
      </c>
      <c r="J20" s="185" t="n">
        <v>1</v>
      </c>
      <c r="K20" s="186" t="inlineStr">
        <is>
          <t>✅ คำตอบที่ถูกต้อง: ข้อ ก. FBS 210%
🎯 ทำไมข้อนี้ถึงถูก:
FBS 210%: ระดับ Fasting Blood Sugar (FBS) ที่สูงถึง 210 mg/dL เกินเกณฑ์ปกติ (&gt;126 mg/dL) ชัดเจน แสดงถึงภาวะน้ำตาลในเลือดสูง (hyperglycemia)
🔍 ข้ออื่นผิดเพราะอะไร:
• ข้อ ข. (Cholesterol): Cholesterol เป็นตัวชี้วัดระดับไขมันในเลือด ไม่ได้สะท้อนถึงระดับน้ำตาลหรือภาวะ Hyperglycemia
• ข้อ ค. (LDL): LDL (Low-Density Lipoprotein) เป็นค่าไขมันตัวร้ายที่ใช้ประเมินความเสี่ยงโรคหัวใจและหลอดเลือด ไม่ใช่น้ำตาล
• ข้อ ง. (HDL 35%): HDL 35 mg/dL บ่งบอกถึงภาวะไขมันดีต่ำ ซึ่งมักพบร่วมในผู้ป่วยกลุ่ม Metabolic syndrome แต่ไม่ใช่ตัวชี้วัดระดับน้ำตาล
• ข้อ จ. (TGS): TGS (Triglycerides) บ่งบอกถึงระดับไขมันไตรกลีเซอไรด์ แม้จะสูงในคนเป็นเบาหวาน แต่ไม่ใช่ตัวชี้วัดภาวะ Hyperglycemia</t>
        </is>
      </c>
      <c r="L20" s="186" t="n"/>
      <c r="M20" s="186" t="inlineStr">
        <is>
          <t>4. Endocrine</t>
        </is>
      </c>
      <c r="N20" s="186" t="inlineStr">
        <is>
          <t>4.1 Diabetes mellitus</t>
        </is>
      </c>
      <c r="O20" s="185" t="inlineStr">
        <is>
          <t>Clinic</t>
        </is>
      </c>
      <c r="P20" s="186" t="inlineStr">
        <is>
          <t>ข้อ 17 Pharma Plus เล่มม่วง (เฉลยข้อ ก)</t>
        </is>
      </c>
      <c r="Q20" s="185" t="inlineStr">
        <is>
          <t>แบบฝึกหัด</t>
        </is>
      </c>
      <c r="R20" s="185" t="inlineStr">
        <is>
          <t>เล่มม่วง</t>
        </is>
      </c>
      <c r="S20" s="185" t="inlineStr">
        <is>
          <t>CASE-ENDO-DM-METFORMIN-START</t>
        </is>
      </c>
    </row>
    <row r="21" ht="24" customHeight="1" s="49">
      <c r="A21" s="187" t="n">
        <v>19</v>
      </c>
      <c r="B21" s="186" t="inlineStr">
        <is>
          <t>ผู้ป่วยชายไทยอายุ 67 ปี โรคเบาหวานชนิดที่ 2 มาตรวจติดตามอาการ 2 ปีต่อมา ผลการตรวจทางห้องปฏิบัติการพบค่า FBS 210 mg/dL แพทย์พิจารณาเริ่มสั่งจ่ายยา Metformin 500 mg รับประทานวันละ 2 ครั้ง พร้อมอาหาร</t>
        </is>
      </c>
      <c r="C21" s="186" t="inlineStr">
        <is>
          <t>ยา Metformin ที่แพทย์สั่งจ่ายให้กับผู้ป่วยจัดอยู่ในกลุ่มยารักษาเบาหวานกลุ่มใด?</t>
        </is>
      </c>
      <c r="D21" s="186" t="n"/>
      <c r="E21" s="186" t="inlineStr">
        <is>
          <t>Biguanide</t>
        </is>
      </c>
      <c r="F21" s="186" t="inlineStr">
        <is>
          <t>Glitazone</t>
        </is>
      </c>
      <c r="G21" s="186" t="inlineStr">
        <is>
          <t>Sulfonylurea</t>
        </is>
      </c>
      <c r="H21" s="186" t="inlineStr">
        <is>
          <t>GLP-1 analogue</t>
        </is>
      </c>
      <c r="I21" s="188" t="inlineStr">
        <is>
          <t>Incretin analogue</t>
        </is>
      </c>
      <c r="J21" s="185" t="n">
        <v>1</v>
      </c>
      <c r="K21" s="186" t="inlineStr">
        <is>
          <t>✅ คำตอบที่ถูกต้อง: ข้อ ก. Biguanide
🎯 ทำไมข้อนี้ถึงถูก:
Biguanide: Metformin เป็นยาในกลุ่ม Biguanide ซึ่งเป็นยา first-line (first-line drug) ในการรักษาโรคเบาหวานชนิดที่ 2 ช่วยลดการสร้างกลูโคสที่ตับและเพิ่มความไวต่ออินซูลิน
🔍 ข้ออื่นผิดเพราะอะไร:
• ข้อ ข. (Glitazone): Glitazone หรือ Thiazolidinediones เป็นยากลุ่มเพิ่มความไวอินซูลิน เช่น Pioglitazone ไม่ใช่ Metformin
• ข้อ ค. (Sulfonylurea): Sulfonylurea เป็นยากระตุ้นการหลั่งอินซูลิน เช่น Glipizide, Glibenclamide ซึ่งมีกลไกต่างจาก Metformin อย่างสิ้นเชิง
• ข้อ ง. (GLP-1 analogue): GLP-1 analogue เป็นยาชนิดฉีด (หรือกินบางตัว) ที่เลียนแบบการทำงานของฮอร์โมนอินครีติน เช่น Liraglutide
• ข้อ จ. (Incretin analogue): Incretin analogue หมายถึงยาในกลุ่ม GLP-1 receptor agonists ซึ่งมีกลไกการออกฤทธิ์คนละกลุ่มกับ Metformin</t>
        </is>
      </c>
      <c r="L21" s="186" t="n"/>
      <c r="M21" s="186" t="inlineStr">
        <is>
          <t>4. Endocrine</t>
        </is>
      </c>
      <c r="N21" s="186" t="inlineStr">
        <is>
          <t>4.1 Diabetes mellitus</t>
        </is>
      </c>
      <c r="O21" s="185" t="inlineStr">
        <is>
          <t>Clinic</t>
        </is>
      </c>
      <c r="P21" s="186" t="inlineStr">
        <is>
          <t>ข้อ 18 Pharma Plus เล่มม่วง (เฉลยข้อ ก)</t>
        </is>
      </c>
      <c r="Q21" s="185" t="inlineStr">
        <is>
          <t>แบบฝึกหัด</t>
        </is>
      </c>
      <c r="R21" s="185" t="inlineStr">
        <is>
          <t>เล่มม่วง</t>
        </is>
      </c>
      <c r="S21" s="185" t="inlineStr">
        <is>
          <t>CASE-ENDO-DM-METFORMIN-START</t>
        </is>
      </c>
    </row>
    <row r="22" ht="24" customHeight="1" s="49">
      <c r="A22" s="187" t="n">
        <v>20</v>
      </c>
      <c r="B22" s="186" t="inlineStr">
        <is>
          <t>ผู้ป่วยชายไทยอายุ 67 ปี โรคเบาหวานชนิดที่ 2 มาตรวจติดตามอาการ 2 ปีต่อมา ผลการตรวจทางห้องปฏิบัติการพบค่า FBS 210 mg/dL แพทย์พิจารณาเริ่มสั่งจ่ายยา Metformin 500 mg รับประทานวันละ 2 ครั้ง พร้อมอาหาร</t>
        </is>
      </c>
      <c r="C22" s="186" t="inlineStr">
        <is>
          <t>อาการไม่พึงประสงค์ที่พบบ่อยที่สุด (Most common adverse effects) จากการเริ่มต้นใช้ยา Metformin คือข้อใด?</t>
        </is>
      </c>
      <c r="D22" s="186" t="n"/>
      <c r="E22" s="186" t="inlineStr">
        <is>
          <t>อาการเบื่ออาหาร คลื่นไส้ แน่นท้อง และท้องเสีย (GI symptoms)</t>
        </is>
      </c>
      <c r="F22" s="186" t="inlineStr">
        <is>
          <t>ภาวะกรดแลกติกคั่งในกระแสเลือด (Lactic acidosis)</t>
        </is>
      </c>
      <c r="G22" s="186" t="inlineStr">
        <is>
          <t>ภาวะน้ำตาลในเลือดต่ำรุนแรง (Severe hypoglycemia)</t>
        </is>
      </c>
      <c r="H22" s="186" t="inlineStr">
        <is>
          <t>อาการบวมน้ำและน้ำหนักตัวเพิ่มขึ้น (Peripheral edema and weight gain)</t>
        </is>
      </c>
      <c r="I22" s="188" t="inlineStr">
        <is>
          <t>ท้องผูกอย่างรุนแรง (Severe constipation)</t>
        </is>
      </c>
      <c r="J22" s="185" t="n">
        <v>1</v>
      </c>
      <c r="K22" s="186" t="inlineStr">
        <is>
          <t>✅ คำตอบที่ถูกต้อง: ข้อ ก. อาการเบื่ออาหาร คลื่นไส้ แน่นท้อง และท้องเสีย (GI symptoms)
🎯 ทำไมข้อนี้ถึงถูก:
Metformin มีผลข้างเคียงที่พบบ่อยที่สุด (มากกว่า 20-30%) คือผลข้างเคียงต่อระบบทางเดินอาหาร ได้แก่ เบื่ออาหาร (Anorexia), คลื่นไส้, อาเจียน, แน่นท้อง, ท้องอืด และท้องเสีย ซึ่งป้องกันและบรรเทาได้โดยการเริ่มยาในขนาดต่ำและรับประทานพร้อมหรือหลังอาหารทันที
🔍 ข้ออื่นผิดเพราะอะไร:
• ข้อ ข. (Lactic acidosis): เป็นผลข้างเคียงที่รุนแรงถึงแก่ชีวิตแต่พบได้ยากมาก (Rare but serious)
• ข้อ ค. (Severe hypoglycemia): Metformin จัดเป็น Euglycemic agent ไม่กระตุ้นการหลั่งอินซูลิน จึงแทบไม่ทำให้เกิดภาวะน้ำตาลต่ำเมื่อใช้เป็นยาเดี่ยว
• ข้อ ง. (Peripheral edema and weight gain): เป็นอาการข้างเคียงเด่นของกลุ่ม Thiazolidinediones (TZDs) เช่น Pioglitazone
• ข้อ จ. (Severe constipation): ไม่ใช่อาการข้างเคียงหลักของ Metformin ซึ่งมักทำให้เกิดถ่ายเหลวหรือท้องเสียมากกว่า</t>
        </is>
      </c>
      <c r="L22" s="186" t="n"/>
      <c r="M22" s="186" t="inlineStr">
        <is>
          <t>4. Endocrine</t>
        </is>
      </c>
      <c r="N22" s="186" t="inlineStr">
        <is>
          <t>4.1 Diabetes mellitus</t>
        </is>
      </c>
      <c r="O22" s="185" t="inlineStr">
        <is>
          <t>Clinic</t>
        </is>
      </c>
      <c r="P22" s="186" t="inlineStr">
        <is>
          <t>ข้อ 19 Pharma Plus เล่มม่วง (เฉลยข้อ ก)</t>
        </is>
      </c>
      <c r="Q22" s="185" t="inlineStr">
        <is>
          <t>แบบฝึกหัด</t>
        </is>
      </c>
      <c r="R22" s="185" t="inlineStr">
        <is>
          <t>เล่มม่วง</t>
        </is>
      </c>
      <c r="S22" s="185" t="inlineStr">
        <is>
          <t>CASE-ENDO-DM-METFORMIN-START</t>
        </is>
      </c>
    </row>
    <row r="23" ht="24" customHeight="1" s="49">
      <c r="A23" s="187" t="n">
        <v>21</v>
      </c>
      <c r="B23" s="186" t="inlineStr">
        <is>
          <t>ผู้ป่วยหญิงไทยอายุ 70 ปี น้ำหนัก 81 kg ส่วนสูง 150 cm (BMI 36.0 kg/m²) เป็นโรคเบาหวานมา 2 ปี และเป็นโรคความดันโลหิตสูงร่วมกับโรคหอบหืด (Asthma) มา 7 ปี มีประวัติแพ้ยา Penicillin และยากลุ่ม Sulfonamides (เกิดผื่นแพ้)
ผลตรวจทางห้องปฏิบัติการ: FBS 180 mg/dL, HbA1c 9.0%
รายการยาปัจจุบัน: Acarbose 50 mg รับประทานวันละ 3 ครั้ง พร้อมอาหารคำแรก, Salbutamol MDI สูดพ่นเมื่อมีอาการ, Atenolol 100 mg 1 tab bid pc, Aspirin 81 mg 1 tab od pc, Prednisolone 5 mg 2 tab bid pc</t>
        </is>
      </c>
      <c r="C23" s="186" t="inlineStr">
        <is>
          <t>อาการไม่พึงประสงค์จากยารักษาโรคเบาหวาน (Acarbose) ที่ผู้ป่วยรายนี้กำลังได้รับคืออาการใด?</t>
        </is>
      </c>
      <c r="D23" s="186" t="n"/>
      <c r="E23" s="186" t="inlineStr">
        <is>
          <t>Flatulence</t>
        </is>
      </c>
      <c r="F23" s="186" t="inlineStr">
        <is>
          <t>Hypoglycemia</t>
        </is>
      </c>
      <c r="G23" s="186" t="inlineStr">
        <is>
          <t>Dizziness</t>
        </is>
      </c>
      <c r="H23" s="186" t="inlineStr">
        <is>
          <t>Headache</t>
        </is>
      </c>
      <c r="I23" s="188" t="inlineStr">
        <is>
          <t>Photosensitivity</t>
        </is>
      </c>
      <c r="J23" s="185" t="n">
        <v>1</v>
      </c>
      <c r="K23" s="186" t="inlineStr">
        <is>
          <t>✅ คำตอบที่ถูกต้อง: ข้อ ก. Flatulence
🎯 ทำไมข้อนี้ถึงถูก:
Flatulence: จากสถานการณ์ ผู้ป่วยได้รับยา Acarbose ซึ่งมีอาการข้างเคียงที่พบบ่อยและเด่นชัดคือ อาการท้องอืด ท้องเฟ้อ มีลมในทางเดินอาหาร (Flatulence) จากกระบวนการหมักของแบคทีเรียในลำไส้ใหญ่
🔍 ข้ออื่นผิดเพราะอะไร:
• ข้อ ข. (Hypoglycemia): Acarbose ไม่กระตุ้นการหลั่งอินซูลิน จึงแทบไม่ทำให้เกิดภาวะ Hypoglycemia ได้เองเมื่อใช้เป็นยาเดี่ยว
• ข้อ ค. (Dizziness): Dizziness มักเกิดจากยาลดความดันโลหิต (เช่น Atenolol) หรือจากการที่ระดับน้ำตาลต่ำลงรวดเร็ว ไม่ใช่ผลข้างเคียงตรงของ Acarbose
• ข้อ ง. (Headache): Headache เป็นผลข้างเคียงที่พบได้จากยาหลายชนิด แต่ไม่ใช่อาการไม่พึงประสงค์ที่เด่นชัดหรือพบบ่อยที่สุดจาก Acarbose
• ข้อ จ. (Photosensitivity): Photosensitivity อาการแพ้แสงมักพบในยาต้านจุลชีพบางกลุ่ม หรือยาขับปัสสาวะ Thiazide แต่ไม่พบใน Acarbose</t>
        </is>
      </c>
      <c r="L23" s="186" t="n"/>
      <c r="M23" s="186" t="inlineStr">
        <is>
          <t>4. Endocrine</t>
        </is>
      </c>
      <c r="N23" s="186" t="inlineStr">
        <is>
          <t>4.3 Obesity &amp; Metabolic syndrome</t>
        </is>
      </c>
      <c r="O23" s="185" t="inlineStr">
        <is>
          <t>Clinic</t>
        </is>
      </c>
      <c r="P23" s="186" t="inlineStr">
        <is>
          <t>ข้อ 20 Pharma Plus เล่มม่วง (เฉลยข้อ ก)</t>
        </is>
      </c>
      <c r="Q23" s="185" t="inlineStr">
        <is>
          <t>แบบฝึกหัด</t>
        </is>
      </c>
      <c r="R23" s="185" t="inlineStr">
        <is>
          <t>เล่มม่วง</t>
        </is>
      </c>
      <c r="S23" s="185" t="inlineStr">
        <is>
          <t>CASE-ENDO-DM-HTN-ASTHMA-70YO</t>
        </is>
      </c>
    </row>
    <row r="24" ht="24" customHeight="1" s="49">
      <c r="A24" s="187" t="n">
        <v>22</v>
      </c>
      <c r="B24" s="186" t="inlineStr">
        <is>
          <t>ผู้ป่วยหญิงไทยอายุ 70 ปี น้ำหนัก 81 kg ส่วนสูง 150 cm (BMI 36.0 kg/m²) เป็นโรคเบาหวานมา 2 ปี และเป็นโรคความดันโลหิตสูงร่วมกับโรคหอบหืด (Asthma) มา 7 ปี มีประวัติแพ้ยา Penicillin และยากลุ่ม Sulfonamides (เกิดผื่นแพ้)
ผลตรวจทางห้องปฏิบัติการ: FBS 180 mg/dL, HbA1c 9.0%
รายการยาปัจจุบัน: Acarbose 50 mg รับประทานวันละ 3 ครั้ง พร้อมอาหารคำแรก, Salbutamol MDI สูดพ่นเมื่อมีอาการ, Atenolol 100 mg 1 tab bid pc, Aspirin 81 mg 1 tab od pc, Prednisolone 5 mg 2 tab bid pc</t>
        </is>
      </c>
      <c r="C24" s="186" t="inlineStr">
        <is>
          <t>เนื่องจากระดับ HbA1c ของผู้ป่วยอยู่ที่ 9.0% และมีประวัติแพ้ยากลุ่ม Sulfonamide ยารักษาเบาหวานชนิดใดที่เหมาะสมในการเพิ่มเข้าในแผนการรักษา?</t>
        </is>
      </c>
      <c r="D24" s="186" t="n"/>
      <c r="E24" s="186" t="inlineStr">
        <is>
          <t>Glipizide</t>
        </is>
      </c>
      <c r="F24" s="186" t="inlineStr">
        <is>
          <t>Glibenclamide</t>
        </is>
      </c>
      <c r="G24" s="186" t="inlineStr">
        <is>
          <t>Metformin</t>
        </is>
      </c>
      <c r="H24" s="186" t="inlineStr">
        <is>
          <t>Insulin lispro</t>
        </is>
      </c>
      <c r="I24" s="188" t="inlineStr">
        <is>
          <t>Insulin glargine</t>
        </is>
      </c>
      <c r="J24" s="185" t="n">
        <v>3</v>
      </c>
      <c r="K24" s="186" t="inlineStr">
        <is>
          <t>✅ คำตอบที่ถูกต้อง: ข้อ ค. Metformin
🎯 ทำไมข้อนี้ถึงถูก:
เป็นคำตอบที่ถูกต้องตามแนวทางการรักษามาตรฐาน เนื่องจาก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ข้ออื่นผิดเพราะอะไร:
• ข้อ ก. (Glipizide): Glipizide เป็นยา Sulfonylurea ผู้ป่วยมีประวัติแพ้ยา Sulfonamide จึงควรระมัดระวังการใช้เนื่องจากอาจเกิด Cross-reactivity ได้
• ข้อ ข. (Glibenclamide): Glibenclamide เป็นยา Sulfonylurea ซึ่งมีโครงสร้างซัลฟา จึงอาจเสี่ยงแพ้ยาข้ามกลุ่ม และยังขับออกทางไต เสี่ยงน้ำตาลตกในผู้สูงอายุ
• ข้อ ง. (Insulin lispro): Insulin lispro ยาฉีดออกฤทธิ์เร็ว มักใช้คุมน้ำตาลหลังอาหาร ผู้ป่วยยังไม่เข้าเกณฑ์จำเป็นต้องเริ่มอินซูลินชนิดนี้เป็นตัวแรก
• ข้อ จ. (Insulin glargine): Insulin glargine ผู้ป่วยเพิ่งใช้ยากินเพียงตัวเดียวและระดับ HbA1c 9% สามารถเพิ่มยากิน (Dual therapy) ได้ก่อนเริ่มอินซูลิน</t>
        </is>
      </c>
      <c r="L24" s="186" t="n"/>
      <c r="M24" s="186" t="inlineStr">
        <is>
          <t>4. Endocrine</t>
        </is>
      </c>
      <c r="N24" s="186" t="inlineStr">
        <is>
          <t>4.3 Obesity &amp; Metabolic syndrome</t>
        </is>
      </c>
      <c r="O24" s="185" t="inlineStr">
        <is>
          <t>Clinic</t>
        </is>
      </c>
      <c r="P24" s="186" t="inlineStr">
        <is>
          <t>ข้อ 21 Pharma Plus เล่มม่วง (เฉลยข้อ ค)</t>
        </is>
      </c>
      <c r="Q24" s="185" t="inlineStr">
        <is>
          <t>แบบฝึกหัด</t>
        </is>
      </c>
      <c r="R24" s="185" t="inlineStr">
        <is>
          <t>เล่มม่วง</t>
        </is>
      </c>
      <c r="S24" s="185" t="inlineStr">
        <is>
          <t>CASE-ENDO-DM-HTN-ASTHMA-70YO</t>
        </is>
      </c>
    </row>
    <row r="25" ht="24" customHeight="1" s="49">
      <c r="A25" s="187" t="n">
        <v>23</v>
      </c>
      <c r="B25" s="186" t="n"/>
      <c r="C25" s="186" t="inlineStr">
        <is>
          <t>ผู้ป่วยโรคใดมีข้อห้ามใช้ยา metformin</t>
        </is>
      </c>
      <c r="D25" s="186" t="n"/>
      <c r="E25" s="186" t="inlineStr">
        <is>
          <t>Lactic acidosis</t>
        </is>
      </c>
      <c r="F25" s="186" t="inlineStr">
        <is>
          <t>Obesity</t>
        </is>
      </c>
      <c r="G25" s="186" t="inlineStr">
        <is>
          <t>Hypertension</t>
        </is>
      </c>
      <c r="H25" s="186" t="inlineStr">
        <is>
          <t>Hyperlipidemia</t>
        </is>
      </c>
      <c r="I25" s="188" t="inlineStr">
        <is>
          <t>Gastric ulcer</t>
        </is>
      </c>
      <c r="J25" s="185" t="n">
        <v>1</v>
      </c>
      <c r="K25" s="186" t="inlineStr">
        <is>
          <t>✅ คำตอบที่ถูกต้อง: ข้อ ก. Lactic acidosis
🎯 ทำไมข้อนี้ถึงถูก:
เป็นภาวะแทรกซ้อนที่รุนแรงที่สุด (แม้จะพบน้อย) ของ Metformin โดยภาวะที่มีความเสี่ยงต่อการเกิด lactic acidosis เช่น ภาวะขาดออกซิเจน ไตวาย หรือภาวะกรดเกินในเลือด จึงถือเป็น contraindication เด็ดขาดของยา Metformin
🔍 ข้ออื่นผิดเพราะอะไร:
• ข้อ ข. (Obesity): Obesity เป็นข้อบ่งชี้หลักของ Metformin เนื่องจากยาไม่ทำให้น้ำหนักเพิ่ม และอาจช่วยลดน้ำหนักได้เล็กน้อย
• ข้อ ค. (Hypertension): Hypertension ไม่ใช่ข้อห้ามใช้ของ Metformin สามารถใช้ยาได้อย่างปลอดภัยในผู้ป่วยเบาหวานที่มีความดันโลหิตสูง
• ข้อ ง. (Hyperlipidemia): Hyperlipidemia ผู้ป่วยเบาหวานที่มีไขมันในเลือดสูงสามารถใช้ Metformin ได้อย่างปลอดภัย และยาอาจมีผลดีต่อ Lipid profile
• ข้อ จ. (Gastric ulcer): Gastric ulcer ไม่ใช่ข้อห้ามใช้เด็ดขาดของ Metformin แม้ยาจะระคายเคืองกระเพาะอาหารได้บ้าง แต่ไม่ทำให้แผลแย่ลง</t>
        </is>
      </c>
      <c r="L25" s="186" t="n"/>
      <c r="M25" s="186" t="inlineStr">
        <is>
          <t>4. Endocrine</t>
        </is>
      </c>
      <c r="N25" s="186" t="inlineStr">
        <is>
          <t>4.1 Diabetes mellitus</t>
        </is>
      </c>
      <c r="O25" s="185" t="inlineStr">
        <is>
          <t>Clinic</t>
        </is>
      </c>
      <c r="P25" s="186" t="inlineStr">
        <is>
          <t>ข้อ 22 Pharma Plus เล่มม่วง (เฉลยข้อ ก)</t>
        </is>
      </c>
      <c r="Q25" s="185" t="inlineStr">
        <is>
          <t>แบบฝึกหัด</t>
        </is>
      </c>
      <c r="R25" s="185" t="inlineStr">
        <is>
          <t>เล่มม่วง</t>
        </is>
      </c>
      <c r="S25" s="185" t="n"/>
    </row>
    <row r="26" ht="24" customHeight="1" s="49">
      <c r="A26" s="187" t="n">
        <v>24</v>
      </c>
      <c r="B26" s="186" t="inlineStr">
        <is>
          <t>ผู้ป่วยหญิงไทยอายุ 70 ปี น้ำหนัก 81 kg ส่วนสูง 150 cm (BMI 36.0 kg/m²) เป็นโรคเบาหวานมา 2 ปี และเป็นโรคความดันโลหิตสูงร่วมกับโรคหอบหืด (Asthma) มา 7 ปี มีประวัติแพ้ยา Penicillin และยากลุ่ม Sulfonamides (เกิดผื่นแพ้)
ผลตรวจทางห้องปฏิบัติการ: FBS 180 mg/dL, HbA1c 9.0%
รายการยาปัจจุบัน: Acarbose 50 mg รับประทานวันละ 3 ครั้ง พร้อมอาหารคำแรก, Salbutamol MDI สูดพ่นเมื่อมีอาการ, Atenolol 100 mg 1 tab bid pc, Aspirin 81 mg 1 tab od pc, Prednisolone 5 mg 2 tab bid pc</t>
        </is>
      </c>
      <c r="C26" s="186" t="inlineStr">
        <is>
          <t>ยารักษาโรคความดันโลหิตสูงในกลุ่มใดมีความเหมาะสมที่จะใช้ปรับเปลี่ยนแทนยา Atenolol ในผู้ป่วยรายนี้ที่มีโรคร่วมเป็นโรคหอบหืดและเบาหวาน?</t>
        </is>
      </c>
      <c r="D26" s="186" t="n"/>
      <c r="E26" s="186" t="inlineStr">
        <is>
          <t>ACEIs</t>
        </is>
      </c>
      <c r="F26" s="186" t="inlineStr">
        <is>
          <t>Alpha-blockers</t>
        </is>
      </c>
      <c r="G26" s="186" t="inlineStr">
        <is>
          <t>B-blockers</t>
        </is>
      </c>
      <c r="H26" s="186" t="inlineStr">
        <is>
          <t>Loop diuretics</t>
        </is>
      </c>
      <c r="I26" s="188" t="inlineStr">
        <is>
          <t>Thiazides</t>
        </is>
      </c>
      <c r="J26" s="185" t="n">
        <v>1</v>
      </c>
      <c r="K26" s="186" t="inlineStr">
        <is>
          <t>✅ คำตอบที่ถูกต้อง: ข้อ ก. ACEIs
🎯 ทำไมข้อนี้ถึงถูก:
ACEIs: ผู้ป่วยรายนี้มีโรคประจำตัวคือ หอบหืด (Asthma) และเบาหวาน การใช้ Beta-blockers (เช่น Atenolol ในประวัติ) ไม่เหมาะสมเนื่องจากอาจไปกระตุ้นอาการหอบหืดกำדול (bronchospasm) และบังคับอาการเตือนของภาวะน้ำตาลต่ำ (Hypoglycemia) ดังนั้นกลุ่มยาทางเลือกที่เหมาะสมในการปกป้องไตและลดความดันโลหิตในผู้ป่วยเบาหวานและโรคเรื้อรังที่ไม่มีข้อห้ามคือ ACEIs (Angiotensin-Converting Enzyme Inhibitors)
🔍 ข้ออื่นผิดเพราะอะไร:
• ข้อ ข. (Alpha-blockers): Alpha-blockers ไม่ใช่ First-line therapy ในการรักษาความดันโลหิตสูง มักมีผลข้างเคียง Postural hypotension ซึ่งอันตรายในผู้สูงอายุ
• ข้อ ค. (B-blockers): Beta-blockers ผู้ป่วยมีประวัติเป็นโรคหอบหืด การใช้ยา Beta-blockers อาจกระตุ้นให้หลอดลมตีบและอาการหอบหืดกำเริบได้
• ข้อ ง. (Loop diuretics): Loop diuretics ใช้สำหรับผู้ป่วยที่มีภาวะน้ำเกิน (Edema) หรือ Heart failure ไม่ใช่ยาลดความดันโลหิตทางเลือกแรกในผู้ป่วยที่ไม่มีภาวะน้ำเกิน
• ข้อ จ. (Thiazides): Thiazides ผู้ป่วยมีประวัติแพ้ Sulfonamide ซึ่ง Thiazides มีโครงสร้างของยาซัลฟา อาจเกิดปฏิกิริยาแพ้ยาข้ามกลุ่มได้</t>
        </is>
      </c>
      <c r="L26" s="186" t="n"/>
      <c r="M26" s="186" t="inlineStr">
        <is>
          <t>4. Endocrine</t>
        </is>
      </c>
      <c r="N26" s="186" t="inlineStr">
        <is>
          <t>4.3 Obesity &amp; Metabolic syndrome</t>
        </is>
      </c>
      <c r="O26" s="185" t="inlineStr">
        <is>
          <t>Clinic</t>
        </is>
      </c>
      <c r="P26" s="186" t="inlineStr">
        <is>
          <t>ข้อ 23 Pharma Plus เล่มม่วง (เฉลยข้อ ก)</t>
        </is>
      </c>
      <c r="Q26" s="185" t="inlineStr">
        <is>
          <t>แบบฝึกหัด</t>
        </is>
      </c>
      <c r="R26" s="185" t="inlineStr">
        <is>
          <t>เล่มม่วง</t>
        </is>
      </c>
      <c r="S26" s="185" t="inlineStr">
        <is>
          <t>CASE-ENDO-DM-HTN-ASTHMA-70YO</t>
        </is>
      </c>
    </row>
    <row r="27" ht="24" customHeight="1" s="49">
      <c r="A27" s="187" t="n">
        <v>25</v>
      </c>
      <c r="B27" s="186" t="n"/>
      <c r="C27" s="186" t="inlineStr">
        <is>
          <t>กลไกการออกฤทธิ์ของยา chlorpropamide ในผู้ป่วยโรคเบาหวานได้แก่</t>
        </is>
      </c>
      <c r="D27" s="186" t="n"/>
      <c r="E27" s="186" t="inlineStr">
        <is>
          <t>เพิ่ม insulin resistance ในผู้ป่วย</t>
        </is>
      </c>
      <c r="F27" s="186" t="inlineStr">
        <is>
          <t>ลด insulin resistance ในผู้ป่วย</t>
        </is>
      </c>
      <c r="G27" s="186" t="inlineStr">
        <is>
          <t>กระตุ้นการหลั่งของ insulin ในผู้ป่วย</t>
        </is>
      </c>
      <c r="H27" s="186" t="inlineStr">
        <is>
          <t>ข้อ ก และ ค ถูก</t>
        </is>
      </c>
      <c r="I27" s="188" t="inlineStr">
        <is>
          <t>ข้อ ข และ ค ถูก</t>
        </is>
      </c>
      <c r="J27" s="185" t="n">
        <v>3</v>
      </c>
      <c r="K27" s="186" t="inlineStr">
        <is>
          <t>✅ คำตอบที่ถูกต้อง: ข้อ ค. กระตุ้นการหลั่งของ insulin ในผู้ป่วย
🎯 ทำไมข้อนี้ถึงถูก:
กระตุ้นการหลั่งของ insulin ในผู้ป่วย: Chlorpropamide เป็นยาในกลุ่ม sulfonylureas รุ่นที่ 1 (1st generation) มีกลไกการออกฤทธิ์หลักคือกระตุ้นการหลั่งอินซูลินจากเบต้าเซลล์ของตับอ่อน (โดยปิดกั้น ATP-sensitive K+ channels ทำให้เกิด depolarization และกระตุ้น Ca2+ influx) และยังมีฤทธิ์ในระยะยาวในการเพิ่มความไวของเนื้อเยื่อส่วนปลายต่ออินซูลิน (ลด insulin resistance) ดังนั้นคำตอบที่ถูกต้องคือ ข้อ ข และ ค ถูก (ตัวเลือก 5)
🔍 ข้ออื่นผิดเพราะอะไร:
• ข้อ ก. (เพิ่ม insulin resistance ในผู้ป่วย): Chlorpropamide ไม่มีผลเพิ่มความดื้อต่ออินซูลิน (Insulin resistance) กลไกหลักอยู่ที่ตับอ่อน
• ข้อ ข. (ลด insulin resistance ในผู้ป่วย): ยาลด Insulin resistance คือยากลุ่ม Thiazolidinediones และ Metformin ไม่ใช่กลไกของ Chlorpropamide
• ข้อ ง. (ข้อ ก และ ค ถูก): เนื่องจากข้อ ก ผิด จึงทำให้ข้อ ง ผิดไปด้วย
• ข้อ จ. (ข้อ ข และ ค ถูก): เนื่องจากข้อ ข ผิด จึงทำให้ข้อ จ ผิดไปด้วย</t>
        </is>
      </c>
      <c r="L27" s="186" t="n"/>
      <c r="M27" s="186" t="inlineStr">
        <is>
          <t>4. Endocrine</t>
        </is>
      </c>
      <c r="N27" s="186" t="inlineStr">
        <is>
          <t>4.1 Diabetes mellitus</t>
        </is>
      </c>
      <c r="O27" s="185" t="inlineStr">
        <is>
          <t>Clinic</t>
        </is>
      </c>
      <c r="P27" s="186" t="inlineStr">
        <is>
          <t>ข้อ 29 Pharma Plus เล่มม่วง (เฉลยข้อ ค)</t>
        </is>
      </c>
      <c r="Q27" s="185" t="inlineStr">
        <is>
          <t>แบบฝึกหัด</t>
        </is>
      </c>
      <c r="R27" s="185" t="inlineStr">
        <is>
          <t>เล่มม่วง</t>
        </is>
      </c>
      <c r="S27" s="185" t="n"/>
    </row>
    <row r="28" ht="24" customHeight="1" s="49">
      <c r="A28" s="187" t="n">
        <v>26</v>
      </c>
      <c r="B28" s="186" t="inlineStr">
        <is>
          <t>นางฉัตรา อายุ 62 ปี ได้รับยา Chlorpropamide เพื่อรักษาโรคเบาหวานชนิดที่ 2 ต่อมา 2 สัปดาห์กลับมาพบเภสัชกร ด้วยอาการคลื่นไส้อาเจียนมากทุกวันหลังทานยาจนทนไม่ไหว ตรวจระดับน้ำตาลหลังตื่นนอนได้ 100 mg/dL จากการซักประวัติเพิ่มเติมพบว่าผู้ป่วยไปงานเลี้ยงสังสรรค์และดื่มไวน์ไป 2 แก้ว</t>
        </is>
      </c>
      <c r="C28" s="186" t="inlineStr">
        <is>
          <t>เภสัชกรควรให้คำแนะนำแก่นางฉัตราเพื่อบรรเทาอาการคลื่นไส้อาเจียนและระคายเคืองกระเพาะอาหารจากการรับประทานยา Chlorpropamide อย่างไร?</t>
        </is>
      </c>
      <c r="D28" s="186" t="n"/>
      <c r="E28" s="186" t="inlineStr">
        <is>
          <t>ให้ผู้ป่วยหยุดยาทันทีเนื่องจากมีอาการแพ้ยา</t>
        </is>
      </c>
      <c r="F28" s="186" t="inlineStr">
        <is>
          <t>ให้เปลี่ยนขนาดยาเป็น 50 mg qd</t>
        </is>
      </c>
      <c r="G28" s="186" t="inlineStr">
        <is>
          <t>ให้ผู้ป่วยรับประทานยาหลังอาหาร</t>
        </is>
      </c>
      <c r="H28" s="186" t="inlineStr">
        <is>
          <t>ให้ผู้ป่วยรับประทานยาลดอาการคลื่นไส้อาเจียนร่วมด้วย</t>
        </is>
      </c>
      <c r="I28" s="188" t="inlineStr">
        <is>
          <t>ข้อ ข และ ค ถูกต้อง</t>
        </is>
      </c>
      <c r="J28" s="185" t="n">
        <v>4</v>
      </c>
      <c r="K28" s="186" t="inlineStr">
        <is>
          <t>✅ คำตอบที่ถูกต้อง: ข้อ ง. ให้ผู้ป่วยรับประทานยาลดอาการคลื่นไส้อาเจียนร่วมด้วย
🎯 ทำไมข้อนี้ถึงถูก:
ให้ผู้ป่วยรับประทานยาลดอาการคลื่นไส้อาเจียนร่วมด้วย: อาการคลื่นไส้อาเจียนและระคายเคืองกระเพาะอาหารจาก chlorpropamide สามารถบรรเทาได้โดยการรับประทานยาพร้อมหรือหลังอาหารทันที แทนการรับประทานก่อนอาหาร นอกจากนี้ระดับน้ำตาลตอนเช้าของผู้ป่วยค่อนข้างดี (100 mg/dL) ซึ่งการพิจารณาลดขนาดยาลงก็เป็นทางเลือกที่สามารถทำได้เพื่อลดผลข้างเคียงของยา ดังนั้นข้อ ข และ ค จึงถูกต้อง (ตัวเลือก 5)
🔍 ข้ออื่นผิดเพราะอะไร:
• ข้อ ก. (ให้ผู้ป่วยหยุดยาทันทีเนื่องจากมีอาการแพ้ยา): อาการคลื่นไส้อาเจียนจากการดื่มแอลกอฮอล์ร่วมกับ Chlorpropamide คือ Disulfiram-like reaction ไม่ใช่อาการแพ้ยา (Allergic reaction)
• ข้อ ข. (ให้เปลี่ยนขนาดยาเป็น 50 mg qd): การลดขนาดยาไม่สามารถแก้ปัญหา Disulfiram-like reaction ได้ ผู้ป่วยยังคงเกิดอาการเมื่อดื่มแอลกอฮอล์ร่วมกับการรับประทานยา
• ข้อ ค. (ให้ผู้ป่วยรับประทานยาหลังอาหาร): การรับประทานยาหลังอาหารอาจช่วยลดการระคายเคืองทางเดินอาหารทั่วไป แต่ไม่ป้องกัน Disulfiram-like reaction ที่เกิดจากกลไกทางเมแทบอลิซึม
• ข้อ จ. (ข้อ ข และ ค ถูกต้อง): เนื่องจากข้อ ข และ ค ผิด จึงทำให้ตัวเลือกนี้ผิด</t>
        </is>
      </c>
      <c r="L28" s="186" t="n"/>
      <c r="M28" s="186" t="inlineStr">
        <is>
          <t>4. Endocrine</t>
        </is>
      </c>
      <c r="N28" s="186" t="inlineStr">
        <is>
          <t>4.1 Diabetes mellitus</t>
        </is>
      </c>
      <c r="O28" s="185" t="inlineStr">
        <is>
          <t>Clinic</t>
        </is>
      </c>
      <c r="P28" s="186" t="inlineStr">
        <is>
          <t>ข้อ 30 Pharma Plus เล่มม่วง (เฉลยข้อ ง)</t>
        </is>
      </c>
      <c r="Q28" s="185" t="inlineStr">
        <is>
          <t>แบบฝึกหัด</t>
        </is>
      </c>
      <c r="R28" s="185" t="inlineStr">
        <is>
          <t>เล่มม่วง</t>
        </is>
      </c>
      <c r="S28" s="185" t="inlineStr">
        <is>
          <t>CASE-ENDO-CHLORPROPAMIDE-DISULFIRAM</t>
        </is>
      </c>
    </row>
    <row r="29" ht="24" customHeight="1" s="49">
      <c r="A29" s="187" t="n">
        <v>27</v>
      </c>
      <c r="B29" s="186" t="inlineStr">
        <is>
          <t>นางฉัตรา อายุ 62 ปี ได้รับยา Chlorpropamide เพื่อรักษาโรคเบาหวานชนิดที่ 2 ต่อมา 2 สัปดาห์กลับมาพบเภสัชกร ด้วยอาการคลื่นไส้อาเจียนมากทุกวันหลังทานยาจนทนไม่ไหว ตรวจระดับน้ำตาลหลังตื่นนอนได้ 100 mg/dL จากการซักประวัติเพิ่มเติมพบว่าผู้ป่วยไปงานเลี้ยงสังสรรค์และดื่มไวน์ไป 2 แก้ว</t>
        </is>
      </c>
      <c r="C29" s="186" t="inlineStr">
        <is>
          <t>อาการไม่พึงประสงค์ในข้อใดที่สามารถเกิดขึ้นได้จากการใช้ยา Chlorpropamide ในผู้ป่วยรายนี้?</t>
        </is>
      </c>
      <c r="D29" s="186" t="n"/>
      <c r="E29" s="186" t="inlineStr">
        <is>
          <t>อาการคลื่นไส้ อาเจียน</t>
        </is>
      </c>
      <c r="F29" s="186" t="inlineStr">
        <is>
          <t>ระดับน้ำตาลในเลือดต่ำ</t>
        </is>
      </c>
      <c r="G29" s="186" t="inlineStr">
        <is>
          <t>ผื่นคันตามผิวหนัง</t>
        </is>
      </c>
      <c r="H29" s="186" t="inlineStr">
        <is>
          <t>ข้อ ข และ ค ถูก</t>
        </is>
      </c>
      <c r="I29" s="188" t="inlineStr">
        <is>
          <t>ข้อ ก ข และ ค ถูก</t>
        </is>
      </c>
      <c r="J29" s="185" t="n">
        <v>5</v>
      </c>
      <c r="K29" s="186" t="inlineStr">
        <is>
          <t>✅ คำตอบที่ถูกต้อง: ข้อ จ. ข้อ ก ข และ ค ถูก
🎯 ทำไมข้อนี้ถึงถูก:
ข้อ ก ข และ ค ถูก: ผลข้างเคียงที่สามารถเกิดขึ้นได้จากการใช้ยา Chlorpropamide (ซึ่งเป็น Sulfonylurea ที่มีค่าครึ่งชีวิตยาวนานมาก) ได้แก่ 1) อาการทางระบบทางเดินอาหาร เช่น คลื่นไส้ อาเจียน 2) ภาวะน้ำตาลในเลือดต่ำ (Hypoglycemia) ซึ่งพบได้บ่อยและยาวนาน 3) อาการแพ้ยาทางผิวหนัง เช่น ผื่นคัน (hypersensitivity rashes) ดังนั้นทุกข้อล้วนเป็นผลข้างเคียงของยานี้ (ตัวเลือก 5)
🔍 ข้ออื่นผิดเพราะอะไร:
• ข้อ ก. (อาการคลื่นไส้ อาเจียน): อาการคลื่นไส้อาเจียนคือส่วนหนึ่งของ Disulfiram-like reaction ที่เกิดขึ้นเมื่อยาไปยับยั้งเอนไซม์ Aldehyde dehydrogenase แต่ไม่ใช่เพียงอาการเดียวที่อาจเกิดขึ้น
• ข้อ ข. (ระดับน้ำตาลในเลือดต่ำ): แอลกอฮอล์สามารถกดการสร้างกลูโคสที่ตับ (Gluconeogenesis) นำไปสู่ภาวะน้ำตาลในเลือดต่ำได้ แต่ยังไม่ครอบคลุมอาการทั้งหมด
• ข้อ ค. (ผื่นคันตามผิวหนัง): ผื่นคันตามผิวหนังไม่ใช่ลักษณะเด่นที่สัมพันธ์กับ Disulfiram-like reaction แต่อาจเกิดจากอาการหน้าแดง (Flushing)
• ข้อ ง. (ข้อ ข และ ค ถูก): เนื่องจากอาการตามข้อ ก ก็เกิดขึ้นได้ ตัวเลือกที่ถูกที่สุดจึงต้องครอบคลุมข้อ ก ด้วย</t>
        </is>
      </c>
      <c r="L29" s="186" t="n"/>
      <c r="M29" s="186" t="inlineStr">
        <is>
          <t>4. Endocrine</t>
        </is>
      </c>
      <c r="N29" s="186" t="inlineStr">
        <is>
          <t>4.1 Diabetes mellitus</t>
        </is>
      </c>
      <c r="O29" s="185" t="inlineStr">
        <is>
          <t>Clinic</t>
        </is>
      </c>
      <c r="P29" s="186" t="inlineStr">
        <is>
          <t>ข้อ 31 Pharma Plus เล่มม่วง (เฉลยข้อ จ)</t>
        </is>
      </c>
      <c r="Q29" s="185" t="inlineStr">
        <is>
          <t>แบบฝึกหัด</t>
        </is>
      </c>
      <c r="R29" s="185" t="inlineStr">
        <is>
          <t>เล่มม่วง</t>
        </is>
      </c>
      <c r="S29" s="185" t="inlineStr">
        <is>
          <t>CASE-ENDO-CHLORPROPAMIDE-DISULFIRAM</t>
        </is>
      </c>
    </row>
    <row r="30" ht="24" customHeight="1" s="49">
      <c r="A30" s="187" t="n">
        <v>28</v>
      </c>
      <c r="B30" s="186" t="inlineStr">
        <is>
          <t>นางฉัตรา อายุ 62 ปี ได้รับยา Chlorpropamide เพื่อรักษาโรคเบาหวานชนิดที่ 2 ต่อมา 2 สัปดาห์กลับมาพบเภสัชกร ด้วยอาการคลื่นไส้อาเจียนมากทุกวันหลังทานยาจนทนไม่ไหว ตรวจระดับน้ำตาลหลังตื่นนอนได้ 100 mg/dL จากการซักประวัติเพิ่มเติมพบว่าผู้ป่วยไปงานเลี้ยงสังสรรค์และดื่มไวน์ไป 2 แก้ว</t>
        </is>
      </c>
      <c r="C30" s="186" t="inlineStr">
        <is>
          <t>เภสัชกรควรให้คำแนะนำแก่ผู้ป่วยเกี่ยวกับการดื่มเครื่องดื่มที่มีแอลกอฮอล์ร่วมกับการรับประทานยา Chlorpropamide อย่างไร?</t>
        </is>
      </c>
      <c r="D30" s="186" t="n"/>
      <c r="E30" s="186" t="inlineStr">
        <is>
          <t>แนะนำให้ผู้ป่วยดื่มได้ตามปกติ</t>
        </is>
      </c>
      <c r="F30" s="186" t="inlineStr">
        <is>
          <t>แนะนำให้ผู้ป่วยดื่มได้บ้างแต่จำนวนน้อยลง</t>
        </is>
      </c>
      <c r="G30" s="186" t="inlineStr">
        <is>
          <t>แนะนำให้ผู้ป่วยหยุดดื่มจนกว่าอาการคลื่นไส้อาเจียนจะหายไป</t>
        </is>
      </c>
      <c r="H30" s="186" t="inlineStr">
        <is>
          <t>หากผู้ป่วยต้องการดื่มแอลกอฮอล์ให้ดื่มอย่างน้อย 2 ชั่วโมงก่อนหรือหลังรับประทานยา</t>
        </is>
      </c>
      <c r="I30" s="188" t="inlineStr">
        <is>
          <t>ให้ผู้ป่วยหยุดดื่มหากรับประทานยาตัวนี้อยู่</t>
        </is>
      </c>
      <c r="J30" s="185" t="n">
        <v>5</v>
      </c>
      <c r="K30" s="186" t="inlineStr">
        <is>
          <t>✅ คำตอบที่ถูกต้อง: ข้อ จ. ให้ผู้ป่วยหยุดดื่มหากรับประทานยาตัวนี้อยู่
🎯 ทำไมข้อนี้ถึงถูก:
ให้ผู้ป่วยหยุดดื่มหากรับประทานยาตัวนี้อยู่: Chlorpropamide สามารถเหนี่ยวนำให้เกิดปฏิกิริยา Disulfiram-like reaction เมื่อดื่มแอลกอฮอล์ร่วมด้วย เนื่องจากยาไปยับยั้งเอนไซม์ aldehyde dehydrogenase ทำให้มีสาร acetaldehyde สะสมในร่างกาย ส่งผลให้เกิดอาการหน้าแดง คลื่นไส้ อาเจียนรุนแรง ปวดศีรษะ และหัวใจเต้นเร็ว ดังนั้นผู้ป่วยที่ได้รับยานี้จึงควรหลีกเลี่ยงหรือหยุดดื่มเครื่องดื่มที่มีแอลกอฮอล์อย่างเด็ดขาด (ตัวเลือก 5)
🔍 ข้ออื่นผิดเพราะอะไร:
• ข้อ ก. (แนะนำให้ผู้ป่วยดื่มได้ตามปกติ): การดื่มแอลกอฮอล์ขณะใช้ Chlorpropamide จะทำให้เกิดปฏิกิริยา Disulfiram-like reaction (หน้าแดง คลื่นไส้ อาเจียน ใจสั่น)
• ข้อ ข. (แนะนำให้ผู้ป่วยดื่มได้บ้างแต่จำนวนน้อยลง): แม้ดื่มในปริมาณน้อยก็สามารถกระตุ้นปฏิกิริยา Disulfiram-like reaction ได้ จึงไม่ควรแนะนำให้ดื่มต่อ
• ข้อ ค. (แนะนำให้ผู้ป่วยหยุดดื่มจนกว่าอาการคลื่นไส้อาเจียนจะหายไป): อาการคลื่นไส้อาเจียนเกิดจากปฏิกิริยาระหว่างยากับแอลกอฮอล์ การหยุดชั่วคราวแล้วกลับมาดื่มใหม่ก็จะทำให้เกิดอาการซ้ำ
• ข้อ ง. (หากผู้ป่วยต้องการดื่มแอลกอฮอล์ให้ดื่มอย่างน้อย 2 ชั่วโมงก่อนหรือหลังรับประทานยา): Chlorpropamide มีค่าครึ่งชีวิตยาวนาน (ประมาณ 36 ชั่วโมง) การเว้นระยะเวลาเพียง 2 ชั่วโมงไม่สามารถป้องกันปฏิกิริยากับแอลกอฮอล์ได้</t>
        </is>
      </c>
      <c r="L30" s="186" t="n"/>
      <c r="M30" s="186" t="inlineStr">
        <is>
          <t>4. Endocrine</t>
        </is>
      </c>
      <c r="N30" s="186" t="inlineStr">
        <is>
          <t>4.1 Diabetes mellitus</t>
        </is>
      </c>
      <c r="O30" s="185" t="inlineStr">
        <is>
          <t>Clinic</t>
        </is>
      </c>
      <c r="P30" s="186" t="inlineStr">
        <is>
          <t>ข้อ 32 Pharma Plus เล่มม่วง (เฉลยข้อ จ)</t>
        </is>
      </c>
      <c r="Q30" s="185" t="inlineStr">
        <is>
          <t>แบบฝึกหัด</t>
        </is>
      </c>
      <c r="R30" s="185" t="inlineStr">
        <is>
          <t>เล่มม่วง</t>
        </is>
      </c>
      <c r="S30" s="185" t="inlineStr">
        <is>
          <t>CASE-ENDO-CHLORPROPAMIDE-DISULFIRAM</t>
        </is>
      </c>
    </row>
    <row r="31" ht="24" customHeight="1" s="49">
      <c r="A31" s="187" t="n">
        <v>29</v>
      </c>
      <c r="B31" s="186" t="inlineStr">
        <is>
          <t>นางฉัตรา อายุ 62 ปี ได้รับยา Chlorpropamide เพื่อรักษาโรคเบาหวานชนิดที่ 2 ต่อมา 2 สัปดาห์กลับมาพบเภสัชกร ด้วยอาการคลื่นไส้อาเจียนมากทุกวันหลังทานยาจนทนไม่ไหว ตรวจระดับน้ำตาลหลังตื่นนอนได้ 100 mg/dL จากการซักประวัติเพิ่มเติมพบว่าผู้ป่วยไปงานเลี้ยงสังสรรค์และดื่มไวน์ไป 2 แก้ว</t>
        </is>
      </c>
      <c r="C31" s="186" t="inlineStr">
        <is>
          <t>ต่อมาแพทย์ได้สั่งหยุดยา Chlorpropamide และเปลี่ยนเป็น Tolbutamide เนื่องจากผู้ป่วยมีอาการบวมน้ำและภาวะโซเดียมในเลือดต่ำ (Hyponatremia) อาการดังกล่าวเกิดจากกลไกใดของยา Chlorpropamide?</t>
        </is>
      </c>
      <c r="D31" s="186" t="n"/>
      <c r="E31" s="186" t="inlineStr">
        <is>
          <t>การเกิดปฏิกิริยาการแพ้ยาแบบรุนแรง (Severe allergic reaction)</t>
        </is>
      </c>
      <c r="F31" s="186" t="inlineStr">
        <is>
          <t>ภาวะความเป็นพิษต่อเนื้อเยื่อไตโดยตรง (Direct nephrotoxicity)</t>
        </is>
      </c>
      <c r="G31" s="186" t="inlineStr">
        <is>
          <t>การได้รับยาเกินขนาด (Drug overdose)</t>
        </is>
      </c>
      <c r="H31" s="186" t="inlineStr">
        <is>
          <t>การรับประทานอาหารที่มีรสเค็มจัดและการคั่งของน้ำตาล</t>
        </is>
      </c>
      <c r="I31" s="188" t="inlineStr">
        <is>
          <t>ผลข้างเคียงของยา Chlorpropamide ที่กระตุ้นการหลั่งและการตอบสนองต่อ Antidiuretic Hormone (SIADH-like effect)</t>
        </is>
      </c>
      <c r="J31" s="185" t="n">
        <v>5</v>
      </c>
      <c r="K31" s="186" t="inlineStr">
        <is>
          <t>✅ คำตอบที่ถูกต้อง: ข้อ จ. ผลข้างเคียงของยา Chlorpropamide ที่กระตุ้นการหลั่งและการตอบสนองต่อ Antidiuretic Hormone (SIADH-like effect)
🎯 ทำไมข้อนี้ถึงถูก:
Chlorpropamide มีฤทธิ์เฉพาะตัวที่แตกต่างจาก Sulfonylurea ตัวอื่น คือสามารถกระตุ้นการหลั่ง Vasopressin/ADH จากต่อมใต้สมอง และเสริมการออกฤทธิ์ของ ADH ที่ท่อไตส่วนปลาย (Syndrome of Inappropriate ADH: SIADH-like effect) ทำให้เกิดการดูดกลับน้ำมากกว่าปกติ ส่งผลให้เกิดอาการบวมน้ำ (Fluid retention) และภาวะโซเดียมในเลือดต่ำจากน้ำเกิน (Dilutional hyponatremia)
🔍 ข้ออื่นผิดเพราะอะไร:
• ข้อ ก. (Severe allergic reaction): การแพ้ยามักแสดงออกเป็นผื่นผิวหนัง ลมพิษ หรือ Stevens-Johnson syndrome
• ข้อ ข. (Direct nephrotoxicity): ไม่ได้เป็นพิษทำลายเซลล์ไตโดยตรง
• ข้อ ค. (Drug overdose): อาการนี้สามารถเกิดขึ้นได้ในขนาดการรักษาปกติ (Therapeutic dose)
• ข้อ ง. (การรับประทานอาหารเค็มจัด): ไม่ใช่สาเหตุหลักที่อธิบายภาวะ Hyponatremia</t>
        </is>
      </c>
      <c r="L31" s="186" t="n"/>
      <c r="M31" s="186" t="inlineStr">
        <is>
          <t>4. Endocrine</t>
        </is>
      </c>
      <c r="N31" s="186" t="inlineStr">
        <is>
          <t>4.1 Diabetes mellitus</t>
        </is>
      </c>
      <c r="O31" s="185" t="inlineStr">
        <is>
          <t>Clinic</t>
        </is>
      </c>
      <c r="P31" s="186" t="inlineStr">
        <is>
          <t>ข้อ 33 Pharma Plus เล่มม่วง (เฉลยข้อ จ)</t>
        </is>
      </c>
      <c r="Q31" s="185" t="inlineStr">
        <is>
          <t>แบบฝึกหัด</t>
        </is>
      </c>
      <c r="R31" s="185" t="inlineStr">
        <is>
          <t>เล่มม่วง</t>
        </is>
      </c>
      <c r="S31" s="185" t="inlineStr">
        <is>
          <t>CASE-ENDO-CHLORPROPAMIDE-DISULFIRAM</t>
        </is>
      </c>
    </row>
    <row r="32" ht="24" customHeight="1" s="49">
      <c r="A32" s="187" t="n">
        <v>30</v>
      </c>
      <c r="B32" s="186" t="inlineStr">
        <is>
          <t>นางฉัตรา อายุ 62 ปี ได้รับยา Chlorpropamide เพื่อรักษาโรคเบาหวานชนิดที่ 2 ต่อมา 2 สัปดาห์กลับมาพบเภสัชกร ด้วยอาการคลื่นไส้อาเจียนมากทุกวันหลังทานยาจนทนไม่ไหว ตรวจระดับน้ำตาลหลังตื่นนอนได้ 100 mg/dL จากการซักประวัติเพิ่มเติมพบว่าผู้ป่วยไปงานเลี้ยงสังสรรค์และดื่มไวน์ไป 2 แก้ว</t>
        </is>
      </c>
      <c r="C32" s="186" t="inlineStr">
        <is>
          <t>หลังจากเปลี่ยนมารับประทานยา Tolbutamide ได้เพียง 1 วัน ผู้ป่วยเกิดภาวะน้ำตาลในเลือดต่ำ (Hypoglycemia) บ่อยครั้ง เภสัชกรควรคาดการณ์สาเหตุหลักจากข้อใด?</t>
        </is>
      </c>
      <c r="D32" s="186" t="n"/>
      <c r="E32" s="186" t="inlineStr">
        <is>
          <t>ขนาดยา tolbutamide ที่ได้รับมีขนาดสูงเกินไป</t>
        </is>
      </c>
      <c r="F32" s="186" t="inlineStr">
        <is>
          <t>มีการเสริมฤทธิ์กันระหว่างยา Chlorpropamide และ tolbutamide เนื่องจากระยะเวลาในการออกฤทธิ์ของยา chlorpropamide เนิ่นนาน</t>
        </is>
      </c>
      <c r="G32" s="186" t="inlineStr">
        <is>
          <t>เป็นภาวะปกติของผู้ป่วยโรคเบาหวานเมื่อมีการเปลี่ยนแปลงยา</t>
        </is>
      </c>
      <c r="H32" s="186" t="inlineStr">
        <is>
          <t>ผู้ป่วยอาจรับประทานอาหารไม่ตรงเวลา และมีอาการคลื่นไส้อาเจียนที่เกิดจากผลข้างเคียงจากยา</t>
        </is>
      </c>
      <c r="I32" s="188" t="inlineStr">
        <is>
          <t>ไม่มีข้อใดถูก</t>
        </is>
      </c>
      <c r="J32" s="185" t="n">
        <v>2</v>
      </c>
      <c r="K32" s="186" t="inlineStr">
        <is>
          <t>✅ คำตอบที่ถูกต้อง: ข้อ ข. มีการเสริมฤทธิ์กันระหว่างยา Chlorpropamide และ tolbutamide เนื่องจากระยะเวลาในการออกฤทธิ์ของยา chlorpropamide เนิ่นนาน
🎯 ทำไมข้อนี้ถึงถูก:
มีการเสริมฤทธิ์กันระหว่างยา Chlorpropamide และ tolbutamide เนื่องจากระยะเวลาในการออกฤทธิ์ของยา chlorpropamide เนิ่นนาน: อาการ hypoglycemia มักเกิดจากขนาดยาที่ไม่เหมาะสมหรือการรับประทานอาหารไม่สอดคล้องกับยา (เช่น ทานอาหารไม่ตรงเวลา หรือคลื่นไส้อาเจียนทานได้น้อย) ตามหลักการดูแลผู้ป่วยเบาหวานและการใช้ยา Sulfonylureas
🔍 ข้ออื่นผิดเพราะอะไร:
• ข้อ ก. (ขนาดยา tolbutamide ที่ได้รับมีขนาดสูงเกินไป): Tolbutamide เป็นยาที่มีฤทธิ์และระยะเวลาออกฤทธิ์สั้นกว่า การเปลี่ยนยาตามขนาดปกติไม่ได้อธิบายน้ำตาลต่ำรุนแรงเท่ากับการสะสมของยาเดิม
• ข้อ ค. (เป็นภาวะปกติของผู้ป่วยโรคเบาหวานเมื่อมีการเปลี่ยนแปลงยา): ภาวะน้ำตาลในเลือดต่ำตลอดเวลาไม่ใช่ภาวะปกติของการเปลี่ยนยา หากเปลี่ยนยาถูกวิธีและปรับขนาดยาเหมาะสมจะต้องไม่มีอาการนี้
• ข้อ ง. (ผู้ป่วยอาจรับประทานอาหารไม่ตรงเวลา และมีอาการคลื่นไส้อาเจียนที่เกิดจากผลข้างเคียงจากยา): การทานอาหารไม่ตรงเวลาอาจมีส่วน แต่สาเหตุหลักมาจากการสะสมของยา Chlorpropamide ที่มีค่าครึ่งชีวิตยาวมากและยังถูกขับออกไม่หมด
• ข้อ จ. (ไม่มีข้อใดถูก): มีคำตอบที่ถูกต้องอยู่แล้วในข้อ ข</t>
        </is>
      </c>
      <c r="L32" s="186" t="n"/>
      <c r="M32" s="186" t="inlineStr">
        <is>
          <t>4. Endocrine</t>
        </is>
      </c>
      <c r="N32" s="186" t="inlineStr">
        <is>
          <t>4.1 Diabetes mellitus</t>
        </is>
      </c>
      <c r="O32" s="185" t="inlineStr">
        <is>
          <t>Clinic</t>
        </is>
      </c>
      <c r="P32" s="186" t="inlineStr">
        <is>
          <t>ข้อ 34 Pharma Plus เล่มม่วง (เฉลยข้อ ข)</t>
        </is>
      </c>
      <c r="Q32" s="185" t="inlineStr">
        <is>
          <t>แบบฝึกหัด</t>
        </is>
      </c>
      <c r="R32" s="185" t="inlineStr">
        <is>
          <t>เล่มม่วง</t>
        </is>
      </c>
      <c r="S32" s="185" t="inlineStr">
        <is>
          <t>CASE-ENDO-CHLORPROPAMIDE-DISULFIRAM</t>
        </is>
      </c>
    </row>
    <row r="33" ht="24" customHeight="1" s="49">
      <c r="A33" s="187" t="n">
        <v>31</v>
      </c>
      <c r="B33" s="186" t="n"/>
      <c r="C33" s="186" t="inlineStr">
        <is>
          <t>ผู้ป่วยวัดระดับน้ำตาลในเลือดตนเองผิดพลาด ภาวะ hypoglycemia ไม่น่าเกิดในขนาดนี้เมื่อเปรียบเทียบ duration of action ของยาในกลุ่ม sulfonylureas พบว่าสามารถเรียงลำดับได้ดังนี้
พบว่าสามารถเรียงลำดับ duration of action ของยาในกลุ่ม sulfonylureas ได้ดังนี้</t>
        </is>
      </c>
      <c r="D33" s="186" t="n"/>
      <c r="E33" s="186" t="inlineStr">
        <is>
          <t>Chlorpropamide &gt; glyburide &gt; glipizide &gt; tolbutamide</t>
        </is>
      </c>
      <c r="F33" s="186" t="inlineStr">
        <is>
          <t>Tolbutamide &gt; glipizide &gt; glyburide &gt; chlorpropamide</t>
        </is>
      </c>
      <c r="G33" s="186" t="inlineStr">
        <is>
          <t>Glyburide &gt; tolbutamide &gt; glipizide &gt; chlorpropamide</t>
        </is>
      </c>
      <c r="H33" s="186" t="inlineStr">
        <is>
          <t>Glipizide &gt; glyburide &gt; chlorpropamide &gt; tolbutamide</t>
        </is>
      </c>
      <c r="I33" s="188" t="inlineStr">
        <is>
          <t>Tolbutamide &gt; chlorpropamide &gt; glyburide &gt; glipizide</t>
        </is>
      </c>
      <c r="J33" s="185" t="n">
        <v>1</v>
      </c>
      <c r="K33" s="186" t="inlineStr">
        <is>
          <t>✅ คำตอบที่ถูกต้อง: ข้อ ก. Chlorpropamide &gt; glyburide &gt; glipizide &gt; tolbutamide
🎯 ทำไมข้อนี้ถึงถูก:
Chlorpropamide &gt; glyburide &gt; glipizide &gt; tolbutamide: ระยะเวลาออกฤทธิ์ (duration of action) ของยากลุ่ม Sulfonylureas จากยาวไปสั้น: Chlorpropamide (~24-72 ชม., มี active metabolite และฤทธิ์ prolonged hypoglycemia) &gt; Glyburide (16-24 ชม.) &gt; Glipizide (12-24 ชม.) &gt; Tolbutamide (6-12 ชม.)
🔍 ข้ออื่นผิดเพราะอะไร:
• ข้อ ข. (Tolbutamide &gt; glipizide &gt; glyburide &gt; chlorpropamide): เป็น Second-generation Sulfonylurea กระตุ้น insulin secretion เสี่ยงต่อ hypoglycemia และ weight gain ขับออกทางตับเด่นกว่า glibenclamide จึงปลอดภัยกว่าในผู้สูงอายุ/CKD
• ข้อ ค. (Glyburide &gt; tolbutamide &gt; glipizide &gt; chlorpropamide): เป็น Second-generation Sulfonylurea กระตุ้น insulin secretion เสี่ยงต่อ hypoglycemia และ weight gain ขับออกทางตับเด่นกว่า glibenclamide จึงปลอดภัยกว่าในผู้สูงอายุ/CKD
• ข้อ ง. (Glipizide &gt; glyburide &gt; chlorpropamide &gt; tolbutamide): เป็น Second-generation Sulfonylurea กระตุ้น insulin secretion เสี่ยงต่อ hypoglycemia และ weight gain ขับออกทางตับเด่นกว่า glibenclamide จึงปลอดภัยกว่าในผู้สูงอายุ/CKD
• ข้อ จ. (Tolbutamide &gt; chlorpropamide &gt; glyburide &gt; glipizide): เป็น Second-generation Sulfonylurea กระตุ้น insulin secretion เสี่ยงต่อ hypoglycemia และ weight gain ขับออกทางตับเด่นกว่า glibenclamide จึงปลอดภัยกว่าในผู้สูงอายุ/CKD</t>
        </is>
      </c>
      <c r="L33" s="186" t="n"/>
      <c r="M33" s="186" t="inlineStr">
        <is>
          <t>4. Endocrine</t>
        </is>
      </c>
      <c r="N33" s="186" t="inlineStr">
        <is>
          <t>4.1 Diabetes mellitus</t>
        </is>
      </c>
      <c r="O33" s="185" t="inlineStr">
        <is>
          <t>Clinic</t>
        </is>
      </c>
      <c r="P33" s="186" t="inlineStr">
        <is>
          <t>ข้อ 35 Pharma Plus เล่มม่วง (เฉลยข้อ ก)</t>
        </is>
      </c>
      <c r="Q33" s="185" t="inlineStr">
        <is>
          <t>แบบฝึกหัด</t>
        </is>
      </c>
      <c r="R33" s="185" t="inlineStr">
        <is>
          <t>เล่มม่วง</t>
        </is>
      </c>
      <c r="S33" s="185" t="n"/>
    </row>
    <row r="34" ht="24" customHeight="1" s="49">
      <c r="A34" s="187" t="n">
        <v>32</v>
      </c>
      <c r="B34" s="186" t="inlineStr">
        <is>
          <t>ผู้ป่วยหญิงไทยอายุ 58 ปี BMI = 28.0 kg/m² มาพบแพทย์ด้วยอาการปัสสาวะบ่อย เจ็บหน้าอก น้ำหนักลด อ่อนเพลีย แพทย์วินิจฉัยว่าเป็นโรคเบาหวานชนิดที่ 2 ร่วมกับโรคหัวใจขาดเลือด (Ischemic Heart Disease: IHD)
รายการยาที่ได้รับ:
(1) Glibenclamide (5 mg) 1 tab bid ac
(2) Metformin (500 mg) 1 tab tid ac
(3) Isosorbide mononitrate 20 mg 1 tab bid ac
(4) Aspirin 81 mg 1 tab od pc</t>
        </is>
      </c>
      <c r="C34" s="186" t="inlineStr">
        <is>
          <t>จากข้อมูลอาการแสดงของผู้ป่วย อาการใดต่อไปนี้ไม่ใช่อาการหลักที่เกิดจากโรคเบาหวาน (Diabetes mellitus)?</t>
        </is>
      </c>
      <c r="D34" s="186" t="n"/>
      <c r="E34" s="186" t="inlineStr">
        <is>
          <t>หิวน้ำบ่อย</t>
        </is>
      </c>
      <c r="F34" s="186" t="inlineStr">
        <is>
          <t>ปัสสาวะบ่อย</t>
        </is>
      </c>
      <c r="G34" s="186" t="inlineStr">
        <is>
          <t>เจ็บหน้าอก</t>
        </is>
      </c>
      <c r="H34" s="186" t="inlineStr">
        <is>
          <t>น้ำหนักลด</t>
        </is>
      </c>
      <c r="I34" s="188" t="inlineStr">
        <is>
          <t>อ่อนเพลีย</t>
        </is>
      </c>
      <c r="J34" s="185" t="n">
        <v>3</v>
      </c>
      <c r="K34" s="186" t="inlineStr">
        <is>
          <t>✅ คำตอบที่ถูกต้อง: ข้อ ค. เจ็บหน้าอก
🎯 ทำไมข้อนี้ถึงถูก:
เจ็บหน้าอก: อาการของโรคเบาหวาน (DM) ได้แก่ ปัสสาวะบ่อย (polyuria), หิวน้ำบ่อย (polydipsia), หิวบ่อย (polyphagia), น้ำหนักลด และอ่อนเพลีย ส่วนอาการ 'เจ็บหน้าอก' (Chest pain) เป็นอาการของโรคหัวใจขาดเลือด (Ischemic heart disease) ไม่ใช่ภาวะหลักของ DM
🔍 ข้ออื่นผิดเพราะอะไร:
• ข้อ ก. (หิวน้ำบ่อย): หิวน้ำบ่อย (Polydipsia) เป็นอาการดั้งเดิมของเบาหวาน เกิดจากภาวะน้ำตาลในเลือดสูงดึงน้ำออกทางปัสสาวะ
• ข้อ ข. (ปัสสาวะบ่อย): ปัสสาวะบ่อย (Polyuria) เกิดจากน้ำตาลล้นออกทางไต ทำให้เกิด Osmotic diuresis
• ข้อ ง. (น้ำหนักลด): น้ำหนักลด (Weight loss) ในผู้ป่วยเบาหวานเกิดจากร่างกายนำกลูโคสไปใช้ไม่ได้ จึงต้องสลายไขมันและโปรตีนมาใช้เป็นพลังงาน
• ข้อ จ. (อ่อนเพลีย): อ่อนเพลีย (Fatigue) เกิดจากการที่เซลล์ไม่สามารถนำกลูโคสเข้าเซลล์ไปสร้างพลังงานได้เพียงพอ</t>
        </is>
      </c>
      <c r="L34" s="186" t="n"/>
      <c r="M34" s="186" t="inlineStr">
        <is>
          <t>4. Endocrine</t>
        </is>
      </c>
      <c r="N34" s="186" t="inlineStr">
        <is>
          <t>4.3 Obesity &amp; Metabolic syndrome</t>
        </is>
      </c>
      <c r="O34" s="185" t="inlineStr">
        <is>
          <t>Clinic</t>
        </is>
      </c>
      <c r="P34" s="186" t="inlineStr">
        <is>
          <t>ข้อ 36 Pharma Plus เล่มม่วง (เฉลยข้อ ค)</t>
        </is>
      </c>
      <c r="Q34" s="185" t="inlineStr">
        <is>
          <t>แบบฝึกหัด</t>
        </is>
      </c>
      <c r="R34" s="185" t="inlineStr">
        <is>
          <t>เล่มม่วง</t>
        </is>
      </c>
      <c r="S34" s="185" t="inlineStr">
        <is>
          <t>CASE-ENDO-DM-IHD-GLAUCOMA</t>
        </is>
      </c>
    </row>
    <row r="35" ht="24" customHeight="1" s="49">
      <c r="A35" s="187" t="n">
        <v>33</v>
      </c>
      <c r="B35" s="186" t="inlineStr">
        <is>
          <t>ผู้ป่วยหญิงไทยอายุ 58 ปี BMI = 28.0 kg/m² มาพบแพทย์ด้วยอาการปัสสาวะบ่อย เจ็บหน้าอก น้ำหนักลด อ่อนเพลีย แพทย์วินิจฉัยว่าเป็นโรคเบาหวานชนิดที่ 2 ร่วมกับโรคหัวใจขาดเลือด (Ischemic Heart Disease: IHD)
รายการยาที่ได้รับ:
(1) Glibenclamide (5 mg) 1 tab bid ac
(2) Metformin (500 mg) 1 tab tid ac
(3) Isosorbide mononitrate 20 mg 1 tab bid ac
(4) Aspirin 81 mg 1 tab od pc</t>
        </is>
      </c>
      <c r="C35" s="186" t="inlineStr">
        <is>
          <t>ข้อใดต่อไปนี้กล่าวไม่ถูกต้องเกี่ยวกับคำแนะนำและอาการไม่พึงประสงค์ของยาที่ผู้ป่วยได้รับ?</t>
        </is>
      </c>
      <c r="D35" s="186" t="n"/>
      <c r="E35" s="186" t="inlineStr">
        <is>
          <t>ยา glibenclamide ควรรับประทานก่อนอาหารประมาณ 30 นาที</t>
        </is>
      </c>
      <c r="F35" s="186" t="inlineStr">
        <is>
          <t>ยา aspirin ควรรับประทานหลังอาหารทันที</t>
        </is>
      </c>
      <c r="G35" s="186" t="inlineStr">
        <is>
          <t>อาการไม่พึงประสงค์ที่อาจพบสำหรับยา glibenclamide คือ weight gain</t>
        </is>
      </c>
      <c r="H35" s="186" t="inlineStr">
        <is>
          <t>อาการไม่พึงประสงค์ของยา metformin ที่พบบ่อยได้แก่ hypoglycemia</t>
        </is>
      </c>
      <c r="I35" s="188" t="inlineStr">
        <is>
          <t>ไม่ควรดื่ม alcohol ร่วมกับยา glibenclamide</t>
        </is>
      </c>
      <c r="J35" s="185" t="n">
        <v>4</v>
      </c>
      <c r="K35" s="186" t="inlineStr">
        <is>
          <t>✅ คำตอบที่ถูกต้อง: ข้อ ง. อาการไม่พึงประสงค์ของยา metformin ที่พบบ่อยได้แก่ hypoglycemia
🎯 ทำไมข้อนี้ถึงถูก:
อาการไม่พึงประสงค์ของยา metformin ที่พบบ่อยได้แก่ hypoglycemia: ADR ของยา metformin ที่พบบ่อยได้แก่ hypoglycemia ADR ของยา metformin ที่พบบ่อยได้แก่ hypoglycemia ADR ของยา metformin ที่พบบ่อยได้แก่ hypoglycemia ADR ของยา metformin ที่พบบ่อยได้แก่ hypoglycemia Metformin เป็นยาที่ไม่ทำให้เกิดภาวะ hypoglycemia ด้วยตัวเองหากใช้เดี่ยวๆ ADR ที่พบบ่อยคือ GI side effects (คลื่นไส้ ท้องเสีย) ส่วนข้ออื่นๆ ถูกต้อง (Glibenclamide ทานก่อนอาหาร 30 นาที กระตุ้นอินซูลิน, ทำให้เกิดน้ำหนักเพิ่ม, ห้ามดื่มแอลกอฮอล์เพราะเสี่ยง hypoglycemia และ disulfiram-like reaction)
🔍 ข้ออื่นผิดเพราะอะไร:
• ข้อ ก. (ยา glibenclamide ควรรับประทานก่อนอาหารประมาณ 30 นาที): มี active metabolites ขับออกทางไต เสี่ยงต่อ prolonged severe hypoglycemia ในผู้สูงอายุและผู้ป่วย renal impairment จึงควรหลีกเลี่ยงตาม Beers Criteria
• ข้อ ข. (ยา aspirin ควรรับประทานหลังอาหารทันที): เป็น irreversible COX-1 inhibitor ยับยั้ง Thromboxane A2 เป็นแกนหลักใน antiplatelet secondary prevention ของ CVD (ขนาดยา 75-100 mg/day)
• ข้อ ค. (อาการไม่พึงประสงค์ที่อาจพบสำหรับยา glibenclamide คือ weight gain): มี active metabolites ขับออกทางไต เสี่ยงต่อ prolonged severe hypoglycemia ในผู้สูงอายุและผู้ป่วย renal impairment จึงควรหลีกเลี่ยงตาม Beers Criteria
• ข้อ จ. (ไม่ควรดื่ม alcohol ร่วมกับยา glibenclamide): มี active metabolites ขับออกทางไต เสี่ยงต่อ prolonged severe hypoglycemia ในผู้สูงอายุและผู้ป่วย renal impairment จึงควรหลีกเลี่ยงตาม Beers Criteria</t>
        </is>
      </c>
      <c r="L35" s="186" t="n"/>
      <c r="M35" s="186" t="inlineStr">
        <is>
          <t>4. Endocrine</t>
        </is>
      </c>
      <c r="N35" s="186" t="inlineStr">
        <is>
          <t>4.3 Obesity &amp; Metabolic syndrome</t>
        </is>
      </c>
      <c r="O35" s="185" t="inlineStr">
        <is>
          <t>Clinic</t>
        </is>
      </c>
      <c r="P35" s="186" t="inlineStr">
        <is>
          <t>ข้อ 37 Pharma Plus เล่มม่วง (เฉลยข้อ ง)</t>
        </is>
      </c>
      <c r="Q35" s="185" t="inlineStr">
        <is>
          <t>แบบฝึกหัด</t>
        </is>
      </c>
      <c r="R35" s="185" t="inlineStr">
        <is>
          <t>เล่มม่วง</t>
        </is>
      </c>
      <c r="S35" s="185" t="inlineStr">
        <is>
          <t>CASE-ENDO-DM-IHD-GLAUCOMA</t>
        </is>
      </c>
    </row>
    <row r="36" ht="24" customHeight="1" s="49">
      <c r="A36" s="187" t="n">
        <v>34</v>
      </c>
      <c r="B36" s="186" t="inlineStr">
        <is>
          <t>ผู้ป่วยหญิงไทยอายุ 58 ปี BMI = 28.0 kg/m² มาพบแพทย์ด้วยอาการปัสสาวะบ่อย เจ็บหน้าอก น้ำหนักลด อ่อนเพลีย แพทย์วินิจฉัยว่าเป็นโรคเบาหวานชนิดที่ 2 ร่วมกับโรคหัวใจขาดเลือด (Ischemic Heart Disease: IHD)
รายการยาที่ได้รับ:
(1) Glibenclamide (5 mg) 1 tab bid ac
(2) Metformin (500 mg) 1 tab tid ac
(3) Isosorbide mononitrate 20 mg 1 tab bid ac
(4) Aspirin 81 mg 1 tab od pc</t>
        </is>
      </c>
      <c r="C36" s="186" t="inlineStr">
        <is>
          <t>หากผู้ป่วยรายนี้มีข้อห้ามใช้ยา Metformin และได้รับการวินิจฉัยเพิ่มเติมว่าเป็นโรคต้อหิน (Glaucoma) ยารักษาเบาหวานกลุ่มใดมีความปลอดภัยและเหมาะสมในการใช้แทน?</t>
        </is>
      </c>
      <c r="D36" s="186" t="n"/>
      <c r="E36" s="186" t="inlineStr">
        <is>
          <t>Alpha-glucosidase inhibitors (เช่น Acarbose, Voglibose)</t>
        </is>
      </c>
      <c r="F36" s="186" t="inlineStr">
        <is>
          <t>Rosiglitazone</t>
        </is>
      </c>
      <c r="G36" s="186" t="inlineStr">
        <is>
          <t>Chlorpropamide</t>
        </is>
      </c>
      <c r="H36" s="186" t="inlineStr">
        <is>
          <t>Pioglitazone</t>
        </is>
      </c>
      <c r="I36" s="188" t="inlineStr">
        <is>
          <t>ทุกข้อมีความปลอดภัยเท่ากันทั้งหมด</t>
        </is>
      </c>
      <c r="J36" s="185" t="n">
        <v>1</v>
      </c>
      <c r="K36" s="186" t="inlineStr">
        <is>
          <t>✅ คำตอบที่ถูกต้อง: ข้อ ก. Glucosidase
🎯 ทำไมข้อนี้ถึงถูก:
Glucosidase: ในกรณีที่ผู้ป่วยใช้ Metformin ไม่ได้ สามารถใช้ยากลุ่ม Thiazolidinediones (TZDs) เช่น Pioglitazone หรือ Rosiglitazone ได้ เนื่องจากไม่มี contraindication เด็ดขาดในผู้ป่วย Glaucoma (ข้อควรระวังหลักของ TZDs คือภาวะ Heart failure และ Fluid retention ซึ่งต้องระวังในผู้ป่วยรายนี้ที่มีประวัติโรคหัวใจขาดเลือดร่วมด้วย แต่ในแง่ตัวเลือก Glucosidase inhibitor หรือ Chlorpropamide ไม่ใช่ตัวเลือกที่ดีที่สุดเท่า TZDs หรืออาจพิจารณาตามบริบทของโจทย์)
🔍 ข้ออื่นผิดเพราะอะไร:
• ข้อ ข. (Rosiglitazone): Rosiglitazone เป็นยาในกลุ่ม Thiazolidinediones ซึ่งเพิ่มความเสี่ยงโรคหัวใจล้มเหลวและปัญหาทางหัวใจ จึงไม่เหมาะสมในผู้ป่วยโรคหัวใจขาดเลือด
• ข้อ ค. (Chlorpropamide): Chlorpropamide เป็นยารุ่นเก่าที่มีระยะเวลาออกฤทธิ์ยาวนาน เพิ่มความเสี่ยงน้ำตาลตก และไม่เหมาะกับผู้สูงอายุ
• ข้อ ง. (Pioglitazone): Pioglitazone ห้ามใช้ในผู้ป่วย Heart failure แม้ผู้ป่วยจะเป็นโรคหัวใจขาดเลือด แต่อาจเพิ่มความเสี่ยงของปัญหาหัวใจอื่นๆ และทำให้บวมน้ำ
• ข้อ จ. (สามารถใช้ได้ทั้งหมด): ไม่สามารถใช้ได้ทั้งหมด เนื่องจากยากลุ่ม TZDs มีความเสี่ยงต่อระบบหัวใจและหลอดเลือดในผู้ป่วยกลุ่มนี้</t>
        </is>
      </c>
      <c r="L36" s="186" t="n"/>
      <c r="M36" s="186" t="inlineStr">
        <is>
          <t>4. Endocrine</t>
        </is>
      </c>
      <c r="N36" s="186" t="inlineStr">
        <is>
          <t>4.3 Obesity &amp; Metabolic syndrome</t>
        </is>
      </c>
      <c r="O36" s="185" t="inlineStr">
        <is>
          <t>Clinic</t>
        </is>
      </c>
      <c r="P36" s="186" t="inlineStr">
        <is>
          <t>ข้อ 38 Pharma Plus เล่มม่วง (เฉลยข้อ ก ค ง)</t>
        </is>
      </c>
      <c r="Q36" s="185" t="inlineStr">
        <is>
          <t>แบบฝึกหัด</t>
        </is>
      </c>
      <c r="R36" s="185" t="inlineStr">
        <is>
          <t>เล่มม่วง</t>
        </is>
      </c>
      <c r="S36" s="185" t="inlineStr">
        <is>
          <t>CASE-ENDO-DM-IHD-GLAUCOMA</t>
        </is>
      </c>
    </row>
    <row r="37" ht="24" customHeight="1" s="49">
      <c r="A37" s="187" t="n">
        <v>35</v>
      </c>
      <c r="B37" s="186" t="n"/>
      <c r="C37" s="186" t="inlineStr">
        <is>
          <t>ข้อใดกล่าวถูกต้องเกี่ยวกับกลไกการออกฤทธิ์ของ glibenclamide</t>
        </is>
      </c>
      <c r="D37" s="186" t="n"/>
      <c r="E37" s="186" t="inlineStr">
        <is>
          <t>กระตุ้นการหลั่ง glucagon</t>
        </is>
      </c>
      <c r="F37" s="186" t="inlineStr">
        <is>
          <t>กระตุ้นการหลั่ง insulin จากตับอ่อน</t>
        </is>
      </c>
      <c r="G37" s="186" t="inlineStr">
        <is>
          <t>ลดการทำลาย insulin ที่ตับ</t>
        </is>
      </c>
      <c r="H37" s="186" t="inlineStr">
        <is>
          <t>กระตุ้นการหลั่ง somatostatin</t>
        </is>
      </c>
      <c r="I37" s="188" t="inlineStr">
        <is>
          <t>ทำให้ตอบสนองต่อ Insulin ดีขึ้น</t>
        </is>
      </c>
      <c r="J37" s="185" t="n">
        <v>2</v>
      </c>
      <c r="K37" s="186" t="inlineStr">
        <is>
          <t>✅ คำตอบที่ถูกต้อง: ข้อ ข. กระตุ้นการหลั่ง insulin จากตับอ่อน
🎯 ทำไมข้อนี้ถึงถูก:
กระตุ้นการหลั่ง insulin จากตับอ่อน: Glibenclamide เป็นยาในกลุ่ม Sulfonylurea รุ่นที่ 2 ออกฤทธิ์โดยการปิด ATP-sensitive K+ channels ที่เซลล์เบตาของตับอ่อน ทำให้เกิด depolarization, เปิด voltage-gated Ca2+ channels และกระตุ้นการหลั่ง insulin
🔍 ข้ออื่นผิดเพราะอะไร:
• ข้อ ก. (กระตุ้นการหลั่ง glucagon): Glibenclamide ไม่มีผลกระตุ้นการหลั่ง glucagon จาก alpha cell ของตับอ่อน
• ข้อ ค. (ลดการทำลาย insulin ที่ตับ): ยาที่ลดการทำลายอินซูลินที่ตับไม่ใช่กลไกของยารักษาเบาหวานกลุ่มใดในปัจจุบันที่มีใช้
• ข้อ ง. (กระตุ้นการหลั่ง somatostatin): Somatostatin มีฤทธิ์ยับยั้งการหลั่งฮอร์โมน ยาไม่ได้กระตุ้นการหลั่ง Somatostatin
• ข้อ จ. (ทำให้ตอบสนองต่อ Insulin ดีขึ้น): ยาที่ทำให้ตอบสนองต่ออินซูลินดีขึ้น (Insulin sensitizer) คือ Metformin หรือ TZDs ไม่ใช่ Glibenclamide</t>
        </is>
      </c>
      <c r="L37" s="186" t="n"/>
      <c r="M37" s="186" t="inlineStr">
        <is>
          <t>4. Endocrine</t>
        </is>
      </c>
      <c r="N37" s="186" t="inlineStr">
        <is>
          <t>4.1 Diabetes mellitus</t>
        </is>
      </c>
      <c r="O37" s="185" t="inlineStr">
        <is>
          <t>Clinic</t>
        </is>
      </c>
      <c r="P37" s="186" t="inlineStr">
        <is>
          <t>ข้อ 39 Pharma Plus เล่มม่วง (เฉลยข้อ ข)</t>
        </is>
      </c>
      <c r="Q37" s="185" t="inlineStr">
        <is>
          <t>แบบฝึกหัด</t>
        </is>
      </c>
      <c r="R37" s="185" t="inlineStr">
        <is>
          <t>เล่มม่วง</t>
        </is>
      </c>
      <c r="S37" s="185" t="n"/>
    </row>
    <row r="38" ht="24" customHeight="1" s="49">
      <c r="A38" s="187" t="n">
        <v>36</v>
      </c>
      <c r="B38" s="186" t="n"/>
      <c r="C38" s="186" t="inlineStr">
        <is>
          <t>ข้อใดเป็นผลที่อาจเกิดขึ้นได้จากการใช้ยา glibenclamide เป็นระยะเวลานาน</t>
        </is>
      </c>
      <c r="D38" s="186" t="n"/>
      <c r="E38" s="186" t="inlineStr">
        <is>
          <t>Desensitization of sulfonylureas receptor</t>
        </is>
      </c>
      <c r="F38" s="186" t="inlineStr">
        <is>
          <t>Up-regulation of sulfonylureas receptor</t>
        </is>
      </c>
      <c r="G38" s="186" t="inlineStr">
        <is>
          <t>Down-regulation of sulfonylureas receptor</t>
        </is>
      </c>
      <c r="H38" s="186" t="inlineStr">
        <is>
          <t>Hyperinsulinemia</t>
        </is>
      </c>
      <c r="I38" s="188" t="inlineStr">
        <is>
          <t>Increase insulin sensitivity</t>
        </is>
      </c>
      <c r="J38" s="185" t="n">
        <v>3</v>
      </c>
      <c r="K38" s="186" t="inlineStr">
        <is>
          <t>✅ คำตอบที่ถูกต้อง: ข้อ ค. Down-regulation of sulfonylureas receptor
🎯 ทำไมข้อนี้ถึงถูก:
การใช้ยาในกลุ่ม Sulfonylurea เป็นเวลานานอาจทำให้เกิดการดื้อยา (secondary failure) ซึ่งเกี่ยวข้องกับ down-regulation ของ sulfonylurea receptors ที่เยื่อหุ้มเซลล์เบตา
🔍 ข้ออื่นผิดเพราะอะไร:
• ข้อ ก. (Desensitization of sulfonylureas receptor): การใช้ยาเป็นเวลานานจะทำให้เกิดภาวะดื้อต่อยาจากการลดลงของจำนวนตัวรับ (Down-regulation) ไม่ใช่แค่การตอบสนองลดลงชั่วคราว (Desensitization)
• ข้อ ข. (Up-regulation of sulfonylureas receptor): Up-regulation คือการเพิ่มจำนวนตัวรับ มักเกิดเมื่อระดับฮอร์โมนหรือสารกระตุ้นต่ำลง ยาตัวนี้กระตุ้นตัวรับตลอดเวลาจึงไม่เกิดภาวะนี้
• ข้อ ง. (Hyperinsulinemia): Hyperinsulinemia เป็นผลในระยะสั้นและระยะกลางที่ยากระตุ้นการหลั่งอินซูลิน แต่ระยะยาวเบต้าเซลล์จะล้าและสร้างอินซูลินลดลง
• ข้อ จ. (Increase insulin sensitivity): การใช้ยากลุ่มนี้ไม่ได้ช่วยเพิ่ม Insulin sensitivity ตรงกันข้ามภาวะอินซูลินสูงอาจกระตุ้นให้เกิดภาวะดื้ออินซูลินเพิ่มขึ้นได้ด้วยซ้ำ</t>
        </is>
      </c>
      <c r="L38" s="186" t="n"/>
      <c r="M38" s="186" t="inlineStr">
        <is>
          <t>4. Endocrine</t>
        </is>
      </c>
      <c r="N38" s="186" t="inlineStr">
        <is>
          <t>4.1 Diabetes mellitus</t>
        </is>
      </c>
      <c r="O38" s="185" t="inlineStr">
        <is>
          <t>Clinic</t>
        </is>
      </c>
      <c r="P38" s="186" t="inlineStr">
        <is>
          <t>ข้อ 40 Pharma Plus เล่มม่วง (เฉลยข้อ ค)</t>
        </is>
      </c>
      <c r="Q38" s="185" t="inlineStr">
        <is>
          <t>แบบฝึกหัด</t>
        </is>
      </c>
      <c r="R38" s="185" t="inlineStr">
        <is>
          <t>เล่มม่วง</t>
        </is>
      </c>
      <c r="S38" s="185" t="n"/>
    </row>
    <row r="39" ht="24" customHeight="1" s="49">
      <c r="A39" s="187" t="n">
        <v>37</v>
      </c>
      <c r="B39" s="186" t="n"/>
      <c r="C39" s="186" t="inlineStr">
        <is>
          <t>ผู้ป่วยมาขอคำแนะนำในการทานใบแปะก๊วยร่วมด้วย อยากทราบว่า ใบแปะก๊วยจะมีผลกับยาที่ได้รับจากโรงพยาบาลหรือไม่</t>
        </is>
      </c>
      <c r="D39" s="186" t="n"/>
      <c r="E39" s="186" t="inlineStr">
        <is>
          <t>มีผลโดยเสริมฤทธิ์ยับยั้งการแข็งตัวของเกร็ดเลือดของ aspirin</t>
        </is>
      </c>
      <c r="F39" s="186" t="inlineStr">
        <is>
          <t>มีผลโดยเสริมฤทธิ์ลดน้ำตาลในเลือดของ metformin</t>
        </is>
      </c>
      <c r="G39" s="186" t="inlineStr">
        <is>
          <t>มีผลโดยลดประสิทธิภาพการจับของยา isosorbide mononitrate</t>
        </is>
      </c>
      <c r="H39" s="186" t="inlineStr">
        <is>
          <t>มีผลโดยลดประสิทธิภาพการลดน้ำตาลในเลือดของ glibenclamide</t>
        </is>
      </c>
      <c r="I39" s="188" t="inlineStr">
        <is>
          <t>ไม่มี อันตรกิริยากับยาที่ได้รับจากโรงพยาบาล</t>
        </is>
      </c>
      <c r="J39" s="185" t="n">
        <v>1</v>
      </c>
      <c r="K39" s="186" t="inlineStr">
        <is>
          <t>✅ คำตอบที่ถูกต้อง: ข้อ ก. มีผลโดยเสริมฤทธิ์ยับยั้งการแข็งตัวของเกร็ดเลือดของ aspirin
🎯 ทำไมข้อนี้ถึงถูก:
มีผลโดยเสริมฤทธิ์ยับยั้งการแข็งตัวของเกร็ดเลือดของ aspirin: สารสกัดจากใบแปะก๊วย (Ginkgo biloba) มีฤทธิ์ยับยั้ง platelet-activating factor (PAF) จึงอาจไปเสริมฤทธิ์ต้านการเกาะกลุ่มของเกร็ดเลือดกับยาต้านเกร็ดเลือดเช่น aspirin หรือ NSAIDs เพิ่มความเสี่ยงในการเกิดภาวะเลือดออก
🔍 ข้ออื่นผิดเพราะอะไร:
• ข้อ ข. (มีผลโดยเสริมฤทธิ์ลดน้ำตาลในเลือดของ metformin): ใบแปะก๊วยไม่ได้มีกลไกทางเภสัชวิทยาที่เสริมฤทธิ์ลดน้ำตาลของ Metformin โดยตรง
• ข้อ ค. (มีผลโดยลดประสิทธิภาพการจับของยา isosorbide mononitrate): ไม่มีรายงานหลักฐานว่าใบแปะก๊วยจะเข้าไปจับตัวรับหรือขัดขวางการทำงานของ Isosorbide mononitrate
• ข้อ ง. (มีผลโดยลดประสิทธิภาพการลดน้ำตาลในเลือดของ glibenclamide): ใบแปะก๊วยไม่มีผลขัดขวางการลดระดับน้ำตาลในเลือดของ Glibenclamide แต่ประเด็นหลักคือฤทธิ์ต่อเกล็ดเลือด
• ข้อ จ. (ไม่มี อันตรกิริยากับยาที่ได้รับจากโรงพยาบาล): ใบแปะก๊วยมีสาร Ginkgolide ที่ยับยั้ง Platelet activating factor (PAF) ซึ่งเมื่อใช้ร่วมกับ Aspirin จะเพิ่มความเสี่ยงเลือดออกอย่างรุนแรง</t>
        </is>
      </c>
      <c r="L39" s="186" t="n"/>
      <c r="M39" s="186" t="inlineStr">
        <is>
          <t>4. Endocrine</t>
        </is>
      </c>
      <c r="N39" s="186" t="inlineStr">
        <is>
          <t>4.1 Diabetes mellitus</t>
        </is>
      </c>
      <c r="O39" s="185" t="inlineStr">
        <is>
          <t>Clinic</t>
        </is>
      </c>
      <c r="P39" s="186" t="inlineStr">
        <is>
          <t>ข้อ 41 Pharma Plus เล่มม่วง (เฉลยข้อ ก)</t>
        </is>
      </c>
      <c r="Q39" s="185" t="inlineStr">
        <is>
          <t>แบบฝึกหัด</t>
        </is>
      </c>
      <c r="R39" s="185" t="inlineStr">
        <is>
          <t>เล่มม่วง</t>
        </is>
      </c>
      <c r="S39" s="185" t="n"/>
    </row>
    <row r="40" ht="24" customHeight="1" s="49">
      <c r="A40" s="187" t="n">
        <v>38</v>
      </c>
      <c r="B40" s="186" t="inlineStr">
        <is>
          <t>ผู้ป่วยชายไทยอายุ 68 ปี นำผลการตรวจทางห้องปฏิบัติการมาขอคำปรึกษาที่ห้องยา
ประวัติการเจ็บป่วย: เป็นโรคเบาหวานและความดันโลหิตสูงมา 18 ปี มีอาการปัสสาวะบ่อยตอนกลางคืน
รายการยาปัจจุบัน: Voglibose 0.2 mg 1 tab tid pc, Glipizide (5 mg) 1 tab bid ac, Enalapril (10 mg) 1 tab od pc เช้า
ผลการตรวจทางห้องปฏิบัติการ: BP 160/90 mmHg, FPG 160 mg/dL, HbA1c 8.2%</t>
        </is>
      </c>
      <c r="C40" s="186" t="inlineStr">
        <is>
          <t>เป้าหมายการควบคุมระดับน้ำตาลในเลือดที่เหมาะสมสำหรับผู้ป่วยเบาหวานรายนี้ตามแนวทาง ADA Guideline คือข้อใด?</t>
        </is>
      </c>
      <c r="D40" s="186" t="n"/>
      <c r="E40" s="186" t="inlineStr">
        <is>
          <t>FPG 70-130, HbA1c &lt; 10</t>
        </is>
      </c>
      <c r="F40" s="186" t="inlineStr">
        <is>
          <t>FPG 70-150, HbA1c &lt; 7</t>
        </is>
      </c>
      <c r="G40" s="186" t="inlineStr">
        <is>
          <t>FPG 70-130, HbA1c &lt; 7</t>
        </is>
      </c>
      <c r="H40" s="186" t="inlineStr">
        <is>
          <t>FPG 80-150, HbA1c &lt; 10</t>
        </is>
      </c>
      <c r="I40" s="188" t="inlineStr">
        <is>
          <t>FPG 80-130, HbA1c &lt; 7</t>
        </is>
      </c>
      <c r="J40" s="185" t="n">
        <v>5</v>
      </c>
      <c r="K40" s="186" t="inlineStr">
        <is>
          <t>✅ คำตอบที่ถูกต้อง: ข้อ จ. FPG 80-130, HbA1c &lt; 7
🎯 ทำไมข้อนี้ถึงถูก:
ตาม ADA guidelines สำหรับผู้ป่วยเบาหวานทั่วไป (ยกเว้นผู้สูงอายุที่มีโรคประจำตัวซับซ้อนมากหรือมี frailty) เป้าหมายมาตรฐานคือ FPG 80-130 mg/dL และ HbA1c
🔍 ข้ออื่นผิดเพราะอะไร:
• ข้อ ก. (FPG 70-130, HbA1c &lt; 10): เป้าหมาย HbA1c &lt; 10% สูงเกินไป และเสี่ยงต่อการเกิดภาวะแทรกซ้อนของเบาหวานในอนาคต
• ข้อ ข. (FPG 70-150, HbA1c &lt; 7): FPG 70-150 mg/dL ขอบเขตบนกว้างเกินไปและไม่สอดคล้องกับ ADA Guideline ที่แนะนำ 80-130 mg/dL
• ข้อ ค. (FPG 70-130, HbA1c &lt; 7): FPG 70-130 mg/dL ตัวเลข 70 mg/dL ต่ำเกินไปสำหรับขอบเขตล่างของระดับเป้าหมาย เสี่ยงน้ำตาลตกเกินไป
• ข้อ ง. (FPG 80-150, HbA1c &lt; 10): HbA1c &lt; 10% ถือเป็นระดับน้ำตาลที่ควบคุมไม่ได้ตามมาตรฐานของ ADA</t>
        </is>
      </c>
      <c r="L40" s="186" t="n"/>
      <c r="M40" s="186" t="inlineStr">
        <is>
          <t>4. Endocrine</t>
        </is>
      </c>
      <c r="N40" s="186" t="inlineStr">
        <is>
          <t>4.1 Diabetes mellitus</t>
        </is>
      </c>
      <c r="O40" s="185" t="inlineStr">
        <is>
          <t>Clinic</t>
        </is>
      </c>
      <c r="P40" s="186" t="inlineStr">
        <is>
          <t>ข้อ 42 Pharma Plus เล่มม่วง (เฉลยข้อ จ)</t>
        </is>
      </c>
      <c r="Q40" s="185" t="inlineStr">
        <is>
          <t>แบบฝึกหัด</t>
        </is>
      </c>
      <c r="R40" s="185" t="inlineStr">
        <is>
          <t>เล่มม่วง</t>
        </is>
      </c>
      <c r="S40" s="185" t="inlineStr">
        <is>
          <t>CASE-ENDO-DM-VOGLIBOSE-GOAL</t>
        </is>
      </c>
    </row>
    <row r="41" ht="24" customHeight="1" s="49">
      <c r="A41" s="187" t="n">
        <v>39</v>
      </c>
      <c r="B41" s="186" t="inlineStr">
        <is>
          <t>ผู้ป่วยชายไทยอายุ 68 ปี นำผลการตรวจทางห้องปฏิบัติการมาขอคำปรึกษาที่ห้องยา
ประวัติการเจ็บป่วย: เป็นโรคเบาหวานและความดันโลหิตสูงมา 18 ปี มีอาการปัสสาวะบ่อยตอนกลางคืน
รายการยาปัจจุบัน: Voglibose 0.2 mg 1 tab tid pc, Glipizide (5 mg) 1 tab bid ac, Enalapril (10 mg) 1 tab od pc เช้า
ผลการตรวจทางห้องปฏิบัติการ: BP 160/90 mmHg, FPG 160 mg/dL, HbA1c 8.2%</t>
        </is>
      </c>
      <c r="C41" s="186" t="inlineStr">
        <is>
          <t>ข้อใดเป็นการให้คำแนะนำที่ถูกต้องที่สุดในการรับประทานยา Voglibose?</t>
        </is>
      </c>
      <c r="D41" s="186" t="n"/>
      <c r="E41" s="186" t="inlineStr">
        <is>
          <t>รับประทานหลังอาหารทันที</t>
        </is>
      </c>
      <c r="F41" s="186" t="inlineStr">
        <is>
          <t>รับประทานก่อนอาหาร 30 นาที และให้อยู่ในท่านั่งห้ามนอน</t>
        </is>
      </c>
      <c r="G41" s="186" t="inlineStr">
        <is>
          <t>รับประทานโดยเคี้ยวพร้อมอาหารคำแรก</t>
        </is>
      </c>
      <c r="H41" s="186" t="inlineStr">
        <is>
          <t>รับประทานหลังอาหารไขมันเพื่อเพิ่มการดูดซึม</t>
        </is>
      </c>
      <c r="I41" s="188" t="inlineStr">
        <is>
          <t>ห้ามรับประทานพร้อมกับนม</t>
        </is>
      </c>
      <c r="J41" s="185" t="n">
        <v>3</v>
      </c>
      <c r="K41" s="186" t="inlineStr">
        <is>
          <t>✅ คำตอบที่ถูกต้อง: ข้อ ค. รับประทานโดยเคี้ยวพร้อมอาหารคำแรก
🎯 ทำไมข้อนี้ถึงถูก:
รับประทานโดยเคี้ยวพร้อมอาหารคำแรก: Voglibose เป็นยาในกลุ่ม alpha-glucosidase inhibitor ซึ่งออกฤทธิ์โดยการยับยั้งเอนไซม์ย่อยคาร์โบไฮเดรตที่ลำไส้เล็ก วิธีการรับประทานที่ถูกต้องคือรับประทานพร้อมกับอาหารคำแรก (หรือเคี้ยวร่วมกับอาหารคำแรก) เพื่อให้ยาออกฤทธิ์ชะลอการดูดซึมกลูโคสหลังมื้ออาหาร
🔍 ข้ออื่นผิดเพราะอะไร:
• ข้อ ก. (รับประทานหลังอาหารทันที): การรับประทานหลังอาหารทันทีจะทำให้ยาเข้าไปยับยั้งเอนไซม์ Alpha-glucosidase ไม่ทัน การย่อยแป้งจะเกิดขึ้นไปแล้ว ยาจึงไม่ได้ผล
• ข้อ ข. (รับประทานก่อนอาหาร 30 นาที และให้อยู่ในท่านั่งห้ามนอน): รับประทานก่อนอาหาร 30 นาที เป็นคำแนะนำของยา Sulfonylureas หรือ Glinides ไม่ใช่ของ Voglibose
• ข้อ ง. (รับประทานหลังอาหารไขมันเพื่อเพิ่มการดูดซึม): Voglibose เป็นยายับยั้งการย่อยคาร์โบไฮเดรตในลำไส้ การทานพร้อมอาหารไขมันไม่ช่วยเพิ่มการดูดซึมยาและไม่ตรงกับเป้าหมายของยา
• ข้อ จ. (ห้ามรับประทานพร้อมกับนม): นมมีน้ำตาลแลคโตส ซึ่งเอนไซม์ย่อยแลคโตสถูกยับยั้งด้วยยาตัวนี้น้อยมาก ข้อห้ามนี้จึงไม่ถูกต้อง</t>
        </is>
      </c>
      <c r="L41" s="186" t="n"/>
      <c r="M41" s="186" t="inlineStr">
        <is>
          <t>4. Endocrine</t>
        </is>
      </c>
      <c r="N41" s="186" t="inlineStr">
        <is>
          <t>4.1 Diabetes mellitus</t>
        </is>
      </c>
      <c r="O41" s="185" t="inlineStr">
        <is>
          <t>Clinic</t>
        </is>
      </c>
      <c r="P41" s="186" t="inlineStr">
        <is>
          <t>ข้อ 43 Pharma Plus เล่มม่วง (เฉลยข้อ ค)</t>
        </is>
      </c>
      <c r="Q41" s="185" t="inlineStr">
        <is>
          <t>แบบฝึกหัด</t>
        </is>
      </c>
      <c r="R41" s="185" t="inlineStr">
        <is>
          <t>เล่มม่วง</t>
        </is>
      </c>
      <c r="S41" s="185" t="inlineStr">
        <is>
          <t>CASE-ENDO-DM-VOGLIBOSE-GOAL</t>
        </is>
      </c>
    </row>
    <row r="42" ht="24" customHeight="1" s="49">
      <c r="A42" s="187" t="n">
        <v>40</v>
      </c>
      <c r="B42" s="186" t="n"/>
      <c r="C42" s="186" t="inlineStr">
        <is>
          <t>เกี่ยวกับ glipizide ข้อใดผิด</t>
        </is>
      </c>
      <c r="D42" s="186" t="n"/>
      <c r="E42" s="186" t="inlineStr">
        <is>
          <t>glipizide มีคุณสมบัติค่อนข้าง non-polar</t>
        </is>
      </c>
      <c r="F42" s="186" t="inlineStr">
        <is>
          <t>glipizide เมื่อละลายในต่างละลายได้ดี</t>
        </is>
      </c>
      <c r="G42" s="186" t="inlineStr">
        <is>
          <t>การเตรียมยา glipizide แบบ extended release tablet ไม่จำเป็นต้องทำในรูป salt form</t>
        </is>
      </c>
      <c r="H42" s="186" t="inlineStr">
        <is>
          <t>Glipizide มีสูตรโครงสร้างคล้ายกับ metformin</t>
        </is>
      </c>
      <c r="I42" s="188" t="inlineStr">
        <is>
          <t>Glipizide จัดอยู่ในกลุ่ม second generation drug ของการรักษา type 2 diabetes</t>
        </is>
      </c>
      <c r="J42" s="185" t="n">
        <v>4</v>
      </c>
      <c r="K42" s="186" t="inlineStr">
        <is>
          <t>✅ คำตอบที่ถูกต้อง: ข้อ ง. Glipizide มีสูตรโครงสร้างคล้ายกับ metformin
🎯 ทำไมข้อนี้ถึงถูก:
Glipizide มีสูตรโครงสร้างคล้ายกับ metformin: Glipizide จัดเป็น second-generation sulfonylurea ซึ่งมีโครงสร้างทางเคมีเป็นอนุพันธ์ของ sulfonylurea ด้านข้างต่อกับ cyclohexyl pyrazine ring ไม่ได้มีโครงสร้างคล้ายกับ metformin (ซึ่งเป็นยาในกลุ่ม biguanide มีโครงสร้างเป็น guanidine rings คู่)
🔍 ข้ออื่นผิดเพราะอะไร:
• ข้อ ก. (glipizide มีคุณสมบัติค่อนข้าง non-polar): เป็น Second-generation Sulfonylurea กระตุ้น insulin secretion เสี่ยงต่อ hypoglycemia และ weight gain ขับออกทางตับเด่นกว่า glibenclamide จึงปลอดภัยกว่าในผู้สูงอายุ/CKD
• ข้อ ข. (glipizide เมื่อละลายในต่างละลายได้ดี): เป็น Second-generation Sulfonylurea กระตุ้น insulin secretion เสี่ยงต่อ hypoglycemia และ weight gain ขับออกทางตับเด่นกว่า glibenclamide จึงปลอดภัยกว่าในผู้สูงอายุ/CKD
• ข้อ ค. (การเตรียมยา glipizide แบบ extended release tablet ไม่จำเป็นต้องทำในรูป salt form): เป็น Second-generation Sulfonylurea กระตุ้น insulin secretion เสี่ยงต่อ hypoglycemia และ weight gain ขับออกทางตับเด่นกว่า glibenclamide จึงปลอดภัยกว่าในผู้สูงอายุ/CKD
• ข้อ จ. (Glipizide จัดอยู่ในกลุ่ม second generation drug ของการรักษา type 2 diabetes): เป็น Second-generation Sulfonylurea กระตุ้น insulin secretion เสี่ยงต่อ hypoglycemia และ weight gain ขับออกทางตับเด่นกว่า glibenclamide จึงปลอดภัยกว่าในผู้สูงอายุ/CKD</t>
        </is>
      </c>
      <c r="L42" s="186" t="n"/>
      <c r="M42" s="186" t="inlineStr">
        <is>
          <t>4. Endocrine</t>
        </is>
      </c>
      <c r="N42" s="186" t="inlineStr">
        <is>
          <t>4.1 Diabetes mellitus</t>
        </is>
      </c>
      <c r="O42" s="185" t="inlineStr">
        <is>
          <t>Clinic</t>
        </is>
      </c>
      <c r="P42" s="186" t="inlineStr">
        <is>
          <t>ข้อ 50 Pharma Plus เล่มม่วง (เฉลยข้อ ง)</t>
        </is>
      </c>
      <c r="Q42" s="185" t="inlineStr">
        <is>
          <t>แบบฝึกหัด</t>
        </is>
      </c>
      <c r="R42" s="185" t="inlineStr">
        <is>
          <t>เล่มม่วง</t>
        </is>
      </c>
      <c r="S42" s="185" t="n"/>
    </row>
    <row r="43" ht="24" customHeight="1" s="49">
      <c r="A43" s="187" t="n">
        <v>41</v>
      </c>
      <c r="B43" s="186" t="n"/>
      <c r="C43" s="186" t="inlineStr">
        <is>
          <t>Rosiglitazone เป็นยาลดระดับน้ำตาลในเลือดที่ ห้ามใช้ ในโรคเบาหวานชนิดที่ 1 เพราะ</t>
        </is>
      </c>
      <c r="D43" s="186" t="n"/>
      <c r="E43" s="186" t="inlineStr">
        <is>
          <t>ลดระดับน้ำตาลในเลือดได้น้อยเมื่อให้ร่วมกับ insulin</t>
        </is>
      </c>
      <c r="F43" s="186" t="inlineStr">
        <is>
          <t>ลดระดับ insulin</t>
        </is>
      </c>
      <c r="G43" s="186" t="inlineStr">
        <is>
          <t>ทำให้ insulin ไม่สามารถออกฤทธิ์ได้เต็มที่</t>
        </is>
      </c>
      <c r="H43" s="186" t="inlineStr">
        <is>
          <t>อาจทำให้ระดับน้ำตาลในเลือดลดลงจนเกิด hypoglycemia</t>
        </is>
      </c>
      <c r="I43" s="188" t="inlineStr">
        <is>
          <t>ต้องอาศัย insulin ในการออกฤทธิ์ เนื่องจากจะช่วยเพิ่มความไวตัวรับของ insulin</t>
        </is>
      </c>
      <c r="J43" s="185" t="n">
        <v>5</v>
      </c>
      <c r="K43" s="186" t="inlineStr">
        <is>
          <t>✅ คำตอบที่ถูกต้อง: ข้อ จ. ต้องอาศัย insulin ในการออกฤทธิ์ เนื่องจากจะช่วยเพิ่มความไวตัวรับของ insulin
🎯 ทำไมข้อนี้ถึงถูก:
ต้องอาศัย insulin ในการออกฤทธิ์ เนื่องจากจะช่วยเพิ่มความไวตัวรับของ insulin: ยาในกลุ่ม Thiazolidinediones (เช่น Rosiglitazone) เป็น PPAR-γ agonist ที่ทำหน้าที่เพิ่มความไวของเนื้อเยื่อต่ออินซูลิน (insulin sensitizer) ดังนั้นจึงจำเป็นต้องมีอินซูลิน (endogenous หรือ exogenous insulin) มาช่วยออกฤทธิ์ ในผู้ป่วยเบาหวานชนิดที่ 1 จะขาดอินซูลินโดยสิ้นเชิง การใช้ยา TZDs เดี่ยว ๆ จึงไม่เกิดประโยชน์และไม่มีความหมายในการรักษา
🔍 ข้ออื่นผิดเพราะอะไร:
• ข้อ ก. (ลดระดับน้ำตาลในเลือดได้น้อยเมื่อให้ร่วมกับ insulin): Rosiglitazone ออกฤทธิ์ได้ดีเมื่อมีอินซูลิน แต่ใน DM type 1 ผู้ป่วยไม่มีอินซูลินเลย ยาจึงไม่ได้ผล ไม่ใช่เพียงแค่ลดน้ำตาลได้น้อย
• ข้อ ข. (ลดระดับ insulin): ยากลุ่มนี้ไม่ได้ลดระดับอินซูลินในเลือด แต่ทำหน้าที่เพิ่มความไวต่ออินซูลิน (Insulin sensitizer)
• ข้อ ค. (ทำให้ insulin ไม่สามารถออกฤทธิ์ได้เต็มที่): ยาช่วยให้ตัวรับอินซูลินตอบสนองดีขึ้น ไม่ได้ไปขัดขวางหรือทำให้อินซูลินออกฤทธิ์ไม่ได้เต็มที่
• ข้อ ง. (อาจทำให้ระดับน้ำตาลในเลือดลดลงจนเกิด hypoglycemia): TZDs แทบไม่ทำให้เกิดภาวะ Hypoglycemia เมื่อใช้เดี่ยวๆ และไม่ได้เป็นสาเหตุหลักที่ห้ามใช้ใน DM type 1</t>
        </is>
      </c>
      <c r="L43" s="186" t="n"/>
      <c r="M43" s="186" t="inlineStr">
        <is>
          <t>4. Endocrine</t>
        </is>
      </c>
      <c r="N43" s="186" t="inlineStr">
        <is>
          <t>4.1 Diabetes mellitus</t>
        </is>
      </c>
      <c r="O43" s="185" t="inlineStr">
        <is>
          <t>Clinic</t>
        </is>
      </c>
      <c r="P43" s="186" t="inlineStr">
        <is>
          <t>ข้อ 51 Pharma Plus เล่มม่วง (เฉลยข้อ จ)</t>
        </is>
      </c>
      <c r="Q43" s="185" t="inlineStr">
        <is>
          <t>แบบฝึกหัด</t>
        </is>
      </c>
      <c r="R43" s="185" t="inlineStr">
        <is>
          <t>เล่มม่วง</t>
        </is>
      </c>
      <c r="S43" s="185" t="n"/>
    </row>
    <row r="44" ht="24" customHeight="1" s="49">
      <c r="A44" s="187" t="n">
        <v>42</v>
      </c>
      <c r="B44" s="186" t="n"/>
      <c r="C44" s="186" t="inlineStr">
        <is>
          <t>ผลข้างเคียงสำคัญที่ต้องมีการเฝ้าระวังเป็นพิเศษสำหรับการใช้ยาในกลุ่ม thiazolidinedione คือ</t>
        </is>
      </c>
      <c r="D44" s="186" t="n"/>
      <c r="E44" s="186" t="inlineStr">
        <is>
          <t>Renal toxicity</t>
        </is>
      </c>
      <c r="F44" s="186" t="inlineStr">
        <is>
          <t>Retinopathy</t>
        </is>
      </c>
      <c r="G44" s="186" t="inlineStr">
        <is>
          <t>Hepatotoxicity</t>
        </is>
      </c>
      <c r="H44" s="186" t="inlineStr">
        <is>
          <t>Hemolytic anemia</t>
        </is>
      </c>
      <c r="I44" s="188" t="inlineStr">
        <is>
          <t>Cardiotoxicity</t>
        </is>
      </c>
      <c r="J44" s="185" t="n">
        <v>3</v>
      </c>
      <c r="K44" s="186" t="inlineStr">
        <is>
          <t>✅ คำตอบที่ถูกต้อง: ข้อ ค. Hepatotoxicity
🎯 ทำไมข้อนี้ถึงถูก:
Hepatotoxicity: ยาในกลุ่ม Thiazolidinediones (เช่น Troglitazone ซึ่งถูกถอนออกจากตลาด และตระกูล TZDs ปัจจุบัน) มีรายงานความเป็นพิษต่อตับ (Hepatotoxicity) อย่างเด่นชัด ทำให้ต้องมีการตรวจติดตามการทำงานของตับ (Liver function tests) เป็นระยะในช่วงเริ่มใช้ยา
🔍 ข้ออื่นผิดเพราะอะไร:
• ข้อ ก. (Renal toxicity): ยากลุ่ม TZDs ขับออกทางตับและอุจจาระเป็นหลัก ไม่มีพิษต่อไต (Renal toxicity)
• ข้อ ข. (Retinopathy): ยากลุ่มนี้อาจทำให้เกิด Macular edema แต่ผลข้างเคียงสำคัญที่เคยทำให้ยาในกลุ่มนี้ถูกถอดจากตลาดคือพิษต่อตับ
• ข้อ ง. (Hemolytic anemia): Hemolytic anemia ไม่ใช่ผลข้างเคียงที่เกี่ยวข้องกับยากลุ่ม Thiazolidinediones
• ข้อ จ. (Cardiotoxicity): แม้ยาจะเพิ่มความเสี่ยง Heart failure จากการคั่งของน้ำ (Fluid retention) แต่ประวัติเรื่อง Hepatotoxicity (เช่น Troglitazone) ทำให้กลุ่มนี้ต้องเจาะเฝ้าระวังเอนไซม์ตับเสมอ</t>
        </is>
      </c>
      <c r="L44" s="186" t="n"/>
      <c r="M44" s="186" t="inlineStr">
        <is>
          <t>4. Endocrine</t>
        </is>
      </c>
      <c r="N44" s="186" t="inlineStr">
        <is>
          <t>4.1 Diabetes mellitus</t>
        </is>
      </c>
      <c r="O44" s="185" t="inlineStr">
        <is>
          <t>Clinic</t>
        </is>
      </c>
      <c r="P44" s="186" t="inlineStr">
        <is>
          <t>ข้อ 52 Pharma Plus เล่มม่วง (เฉลยข้อ ค จ)</t>
        </is>
      </c>
      <c r="Q44" s="185" t="inlineStr">
        <is>
          <t>แบบฝึกหัด</t>
        </is>
      </c>
      <c r="R44" s="185" t="inlineStr">
        <is>
          <t>เล่มม่วง</t>
        </is>
      </c>
      <c r="S44" s="185" t="n"/>
    </row>
    <row r="45" ht="24" customHeight="1" s="49">
      <c r="A45" s="187" t="n">
        <v>43</v>
      </c>
      <c r="B45" s="186" t="n"/>
      <c r="C45" s="186" t="inlineStr">
        <is>
          <t>ทำไม insulin ต้องให้แบบฉีด</t>
        </is>
      </c>
      <c r="D45" s="186" t="n"/>
      <c r="E45" s="186" t="inlineStr">
        <is>
          <t>เพื่อให้ไร้เชื้อ</t>
        </is>
      </c>
      <c r="F45" s="186" t="inlineStr">
        <is>
          <t>เพื่อความคงสภาพ</t>
        </is>
      </c>
      <c r="G45" s="186" t="inlineStr">
        <is>
          <t>เพื่อให้ออกฤทธิ์เร็ว</t>
        </is>
      </c>
      <c r="H45" s="186" t="inlineStr">
        <is>
          <t>เพื่อให้ออกฤทธิ์ต่อเนื่อง</t>
        </is>
      </c>
      <c r="I45" s="188" t="inlineStr">
        <is>
          <t>เพื่อหลีกเลี่ยงการถูกทำลายในทางเดินอาหาร</t>
        </is>
      </c>
      <c r="J45" s="185" t="n">
        <v>5</v>
      </c>
      <c r="K45" s="186" t="inlineStr">
        <is>
          <t>✅ คำตอบที่ถูกต้อง: ข้อ จ. เพื่อหลีกเลี่ยงการถูกทำลายในทางเดินอาหาร
🎯 ทำไมข้อนี้ถึงถูก:
เพื่อหลีกเลี่ยงการถูกทำลายในทางเดินอาหาร: Insulin เป็นโปรตีน/เปปไทด์ขนาดเล็ก (polypeptide) หากรับประทานทางปากจะถูกย่อยสลายด้วยเอนไซม์โปรติเอส (proteolytic enzymes) และกรดในทางเดินอาหาร ทำให้สูญเสียโครงสร้างและฤทธิ์ทางยา จึงจำเป็นต้องให้โดยวิธีการฉีดเท่านั้น
🔍 ข้ออื่นผิดเพราะอะไร:
• ข้อ ก. (เพื่อให้ไร้เชื้อ): การบริหารยาทางฉีดไม่ได้มีวัตถุประสงค์หลักเพื่อความไร้เชื้อ แต่อินซูลินเป็นเปปไทด์ฮอร์โมนจึงถูกย่อยทำลายได้ในทางเดินอาหาร
• ข้อ ข. (เพื่อความคงสภาพ): ความคงสภาพของอินซูลินขึ้นอยู่กับการเก็บรักษาที่อุณหภูมิเหมาะสม ไม่ใช่เหตุผลหลักที่ต้องบริหารด้วยการฉีด
• ข้อ ค. (เพื่อให้ออกฤทธิ์เร็ว): ความเร็วในการออกฤทธิ์ขึ้นอยู่กับการปรับแต่งโครงสร้างโมเลกุล เช่น rapid-acting insulin ไม่ใช่จุดประสงค์หลักของการให้ยาทางฉีด
• ข้อ ง. (เพื่อให้ออกฤทธิ์ต่อเนื่อง): การออกฤทธิ์ต่อเนื่องทำได้โดยการเติมสารเช่น protamine หรือปรับค่า pH ไม่ใช่เหตุผลตั้งต้นของการไม่ให้ยารับประทาน</t>
        </is>
      </c>
      <c r="L45" s="186" t="n"/>
      <c r="M45" s="186" t="inlineStr">
        <is>
          <t>4. Endocrine</t>
        </is>
      </c>
      <c r="N45" s="186" t="inlineStr">
        <is>
          <t>4.1 Diabetes mellitus</t>
        </is>
      </c>
      <c r="O45" s="185" t="inlineStr">
        <is>
          <t>Clinic</t>
        </is>
      </c>
      <c r="P45" s="186" t="inlineStr">
        <is>
          <t>ข้อ 53 Pharma Plus เล่มม่วง (เฉลยข้อ จ)</t>
        </is>
      </c>
      <c r="Q45" s="185" t="inlineStr">
        <is>
          <t>แบบฝึกหัด</t>
        </is>
      </c>
      <c r="R45" s="185" t="inlineStr">
        <is>
          <t>เล่มม่วง</t>
        </is>
      </c>
      <c r="S45" s="185" t="n"/>
    </row>
    <row r="46" ht="24" customHeight="1" s="49">
      <c r="A46" s="187" t="n">
        <v>44</v>
      </c>
      <c r="B46" s="186" t="n"/>
      <c r="C46" s="186" t="inlineStr">
        <is>
          <t>ข้อใดผิดเกี่ยวกับ insulin</t>
        </is>
      </c>
      <c r="D46" s="186" t="n"/>
      <c r="E46" s="186" t="inlineStr">
        <is>
          <t>Lispro คือการสลับตำแหน่งของ amino acid proline เป็น lysine เพื่อให้ออกฤทธิ์เร็ว</t>
        </is>
      </c>
      <c r="F46" s="186" t="inlineStr">
        <is>
          <t>Protamine ใน NPH ทำให้ออกฤทธิ์เร็ว</t>
        </is>
      </c>
      <c r="G46" s="186" t="inlineStr">
        <is>
          <t>ใน phosphate buffers ไม่สามารถผสม lente</t>
        </is>
      </c>
      <c r="H46" s="186" t="inlineStr">
        <is>
          <t>Insulin ในท้องตลาด มักจะเป็นแบบกึ่งสังเคราะห์ของหมูและวัว</t>
        </is>
      </c>
      <c r="I46" s="188" t="inlineStr">
        <is>
          <t>ไม่มีข้อใดถูก</t>
        </is>
      </c>
      <c r="J46" s="185" t="n">
        <v>2</v>
      </c>
      <c r="K46" s="186" t="inlineStr">
        <is>
          <t>✅ คำตอบที่ถูกต้อง: ข้อ ข. Protamine ใน NPH ทำให้ออกฤทธิ์เร็ว
🎯 ทำไมข้อนี้ถึงถูก:
Protamine ใน NPH ทำให้ออกฤทธิ์เร็ว: Protamine ใน NPH (Neutral Protamine Hagedorn) ทำหน้าที่จับกับ insulin เพื่อชะลอการดูดซึม ส่งผลให้ตัวยามีระยะเวลาออกฤทธิ์นานขึ้น (Intermediate-acting) ไม่ได้ทำให้ออกฤทธิ์เร็ว ดังนั้นข้อนี้จึงกล่าวผิด
🔍 ข้ออื่นผิดเพราะอะไร:
• ข้อ ก. (Lispro คือการสลับตำแหน่งของ amino acid proline เป็น lysine เพื่อให้ออกฤทธิ์เร็ว): Lispro เป็นอินซูลินที่เกิดจากการสลับตำแหน่งกรดอะมิโน proline และ lysine เพื่อลดการจับตัวเป็น hexamer ทำให้ออกฤทธิ์เร็วขึ้น ซึ่งเป็นข้อมูลที่ถูกต้อง
• ข้อ ค. (ใน phosphate buffers ไม่สามารถผสม lente): Lente insulin อาศัย zinc ในการสร้างผลึก หากผสมกับ phosphate buffer จะทำให้สังกะสีตกตะกอนเป็น zinc phosphate เสียสภาพการออกฤทธิ์ ซึ่งเป็นข้อความที่ถูกต้อง
• ข้อ ง. (Insulin ในท้องตลาด มักจะเป็นแบบกึ่งสังเคราะห์ของหมูและวัว): ในอดีตอินซูลินสกัดจากตับอ่อนของหมูและวัวซึ่งมีโครงสร้างใกล้เคียงมนุษย์ ก่อนจะพัฒนาเป็น recombinant human insulin ในปัจจุบัน
• ข้อ จ. (ไม่มีข้อใดถูก): มีตัวเลือกที่ผิดอย่างชัดเจนคือตัวเลือก ข จึงไม่สามารถตอบข้อนี้ได้</t>
        </is>
      </c>
      <c r="L46" s="186" t="n"/>
      <c r="M46" s="186" t="inlineStr">
        <is>
          <t>4. Endocrine</t>
        </is>
      </c>
      <c r="N46" s="186" t="inlineStr">
        <is>
          <t>4.1 Diabetes mellitus</t>
        </is>
      </c>
      <c r="O46" s="185" t="inlineStr">
        <is>
          <t>Clinic</t>
        </is>
      </c>
      <c r="P46" s="186" t="inlineStr">
        <is>
          <t>ข้อ 54 Pharma Plus เล่มม่วง (เฉลยข้อ ข ง)</t>
        </is>
      </c>
      <c r="Q46" s="185" t="inlineStr">
        <is>
          <t>แบบฝึกหัด</t>
        </is>
      </c>
      <c r="R46" s="185" t="inlineStr">
        <is>
          <t>เล่มม่วง</t>
        </is>
      </c>
      <c r="S46" s="185" t="n"/>
    </row>
    <row r="47" ht="24" customHeight="1" s="49">
      <c r="A47" s="187" t="n">
        <v>45</v>
      </c>
      <c r="B47" s="186" t="n"/>
      <c r="C47" s="186" t="inlineStr">
        <is>
          <t>ข้อใดเป็นข้อบ่งใช้ของ acarbose</t>
        </is>
      </c>
      <c r="D47" s="186" t="n"/>
      <c r="E47" s="186" t="inlineStr">
        <is>
          <t>กระเพาะปัสสาวะอักเสบ</t>
        </is>
      </c>
      <c r="F47" s="186" t="inlineStr">
        <is>
          <t>ไต</t>
        </is>
      </c>
      <c r="G47" s="186" t="inlineStr">
        <is>
          <t>ตับอักเสบ</t>
        </is>
      </c>
      <c r="H47" s="186" t="inlineStr">
        <is>
          <t>เบาหวาน</t>
        </is>
      </c>
      <c r="I47" s="188" t="inlineStr">
        <is>
          <t>ความดันโลหิตต่ำ</t>
        </is>
      </c>
      <c r="J47" s="185" t="n">
        <v>4</v>
      </c>
      <c r="K47" s="186" t="inlineStr">
        <is>
          <t>✅ คำตอบที่ถูกต้อง: ข้อ ง. เบาหวาน
🎯 ทำไมข้อนี้ถึงถูก:
เบาหวาน: Acarbose เป็นยาลดระดับน้ำตาลในเลือดในกลุ่ม Alpha-glucosidase inhibitor ซึ่งใช้รักษาโรคเบาหวาน (Type 2 Diabetes Mellitus) โดยออกฤทธิ์ยับยั้งเอนไซม์ที่ลำไส้เล็กเพื่อชะลอการดูดซึมคาร์โบไฮเดรต
🔍 ข้ออื่นผิดเพราะอะไร:
• ข้อ ก. (กระเพาะปัสสาวะอักเสบ): Acarbose ไม่มีฤทธิ์ต้านเชื้อแบคทีเรียหรือรักษาการติดเชื้อในทางเดินปัสสาวะ
• ข้อ ข. (ไต): ยาไม่ได้มีข้อบ่งใช้สำหรับรักษาโรคไต และต้องระวังการใช้ในผู้ป่วยที่มีการทำงานของไตบกพร่องรุนแรง
• ข้อ ค. (ตับอักเสบ): Acarbose ไม่ได้มีข้อบ่งใช้รักษาตับอักเสบ และอาจพบเอนไซม์ตับสูงขึ้นได้เมื่อใช้ในขนาดยาสูง
• ข้อ จ. (ความดันโลหิตต่ำ): Acarbose ไม่ได้มีผลต่อการควบคุมความดันโลหิตและไม่ได้ใช้รักษาภาวะความดันโลหิตต่ำ</t>
        </is>
      </c>
      <c r="L47" s="186" t="n"/>
      <c r="M47" s="186" t="inlineStr">
        <is>
          <t>4. Endocrine</t>
        </is>
      </c>
      <c r="N47" s="186" t="inlineStr">
        <is>
          <t>4.1 Diabetes mellitus</t>
        </is>
      </c>
      <c r="O47" s="185" t="inlineStr">
        <is>
          <t>Clinic</t>
        </is>
      </c>
      <c r="P47" s="186" t="inlineStr">
        <is>
          <t>ข้อ 55 Pharma Plus เล่มม่วง (เฉลยข้อ ง)</t>
        </is>
      </c>
      <c r="Q47" s="185" t="inlineStr">
        <is>
          <t>แบบฝึกหัด</t>
        </is>
      </c>
      <c r="R47" s="185" t="inlineStr">
        <is>
          <t>เล่มม่วง</t>
        </is>
      </c>
      <c r="S47" s="185" t="n"/>
    </row>
    <row r="48" ht="24" customHeight="1" s="49">
      <c r="A48" s="187" t="n">
        <v>46</v>
      </c>
      <c r="B48" s="186" t="n"/>
      <c r="C48" s="186" t="inlineStr">
        <is>
          <t>ยาใดทำให้เกิด hyperglycemia และ hypokalemia</t>
        </is>
      </c>
      <c r="D48" s="186" t="n"/>
      <c r="E48" s="186" t="inlineStr">
        <is>
          <t>Hydrocortisone</t>
        </is>
      </c>
      <c r="F48" s="186" t="inlineStr">
        <is>
          <t>Chlorpropamide</t>
        </is>
      </c>
      <c r="G48" s="186" t="inlineStr">
        <is>
          <t>Hydrochlorothiazide</t>
        </is>
      </c>
      <c r="H48" s="186" t="inlineStr">
        <is>
          <t>Bumetanide</t>
        </is>
      </c>
      <c r="I48" s="188" t="inlineStr">
        <is>
          <t>Prednisone</t>
        </is>
      </c>
      <c r="J48" s="185" t="n">
        <v>3</v>
      </c>
      <c r="K48" s="186" t="inlineStr">
        <is>
          <t>✅ คำตอบที่ถูกต้อง: ข้อ ค. Hydrochlorothiazide
🎯 ทำไมข้อนี้ถึงถูก:
Hydrochlorothiazide: (ยาขับปัสสาวะกลุ่ม Thiazide) มีผลข้างเคียงสำคัญคือทำให้เกิดภาวะระดับน้ำตาลในเลือดสูง (hyperglycemia) ภาวะไขมันในเลือดสูง และภาวะโพแทสเซียมในเลือดต่ำ (hypokalemia) จากการขับโพแทสเซียมออกทางไตเพิ่มขึ้น
🔍 ข้ออื่นผิดเพราะอะไร:
• ข้อ ก. (Hydrocortisone): Hydrocortisone เป็นกลูโคคอร์ติคอยด์ที่ทำให้ระดับน้ำตาลในเลือดสูงขึ้น แต่กลไกการเกิด hypokalemia ไม่ได้เด่นชัดเท่ากลุ่มยาขับปัสสาวะในขนาดปกติ
• ข้อ ข. (Chlorpropamide): Chlorpropamide เป็นยาลดระดับน้ำตาลในเลือดกลุ่ม sulfonylurea ซึ่งกระตุ้นการหลั่งอินซูลิน ทำให้เกิดภาวะน้ำตาลในเลือดต่ำ (hypoglycemia)
• ข้อ ง. (Bumetanide): Bumetanide เป็น loop diuretic ที่ทำให้เกิด hypokalemia ได้ แต่ผลในการเพิ่มระดับน้ำตาลในเลือด (hyperglycemia) ต่ำกว่ายาขับปัสสาวะกลุ่ม thiazide
• ข้อ จ. (Prednisone): Prednisone เพิ่มระดับน้ำตาลในเลือดได้จากภาวะดื้ออินซูลิน แต่ไม่ได้มีผลทำให้เกิด hypokalemia อย่างชัดเจนในขนาดยาทั่วไป</t>
        </is>
      </c>
      <c r="L48" s="186" t="n"/>
      <c r="M48" s="186" t="inlineStr">
        <is>
          <t>4. Endocrine</t>
        </is>
      </c>
      <c r="N48" s="186" t="inlineStr">
        <is>
          <t>4.1 Diabetes mellitus</t>
        </is>
      </c>
      <c r="O48" s="185" t="inlineStr">
        <is>
          <t>Clinic</t>
        </is>
      </c>
      <c r="P48" s="186" t="inlineStr">
        <is>
          <t>ข้อ 56 Pharma Plus เล่มม่วง (เฉลยข้อ ค)</t>
        </is>
      </c>
      <c r="Q48" s="185" t="inlineStr">
        <is>
          <t>แบบฝึกหัด</t>
        </is>
      </c>
      <c r="R48" s="185" t="inlineStr">
        <is>
          <t>เล่มม่วง</t>
        </is>
      </c>
      <c r="S48" s="185" t="n"/>
    </row>
    <row r="49" ht="24" customHeight="1" s="49">
      <c r="A49" s="187" t="n">
        <v>47</v>
      </c>
      <c r="B49" s="186" t="inlineStr">
        <is>
          <t>ผู้ป่วยโรคเบาหวานชนิดที่ 2 ได้รับยารักษาโรคเบาหวาน และต่อมาเกิดอาการหน้ามืด ใจสั่น เหงื่อออก ตัวเย็น มือสั่น จากภาวะน้ำตาลในเลือดต่ำ (Hypoglycemia)</t>
        </is>
      </c>
      <c r="C49" s="186" t="inlineStr">
        <is>
          <t>ภาวะน้ำตาลในเลือดต่ำ (Hypoglycemia) ที่เกิดขึ้นจากการใช้ยารักษาโรคเบาหวาน จัดเป็นปัญหาที่เกิดจากการใช้ยา (Drug-Related Problems: DRPs) ในกลุ่มใดตามเกณฑ์มาตรฐาน PCNE / Cipolle?</t>
        </is>
      </c>
      <c r="D49" s="186" t="n"/>
      <c r="E49" s="186" t="inlineStr">
        <is>
          <t>Low dose (ขนาดยาต่ำเกินไป)</t>
        </is>
      </c>
      <c r="F49" s="186" t="inlineStr">
        <is>
          <t>High dose (ขนาดยาสูงเกินไป)</t>
        </is>
      </c>
      <c r="G49" s="186" t="inlineStr">
        <is>
          <t>Unnecessary drug therapy (ได้รับยาโดยไม่จำเป็น)</t>
        </is>
      </c>
      <c r="H49" s="186" t="inlineStr">
        <is>
          <t>Non-compliance (ความไม่ร่วมมือในการใช้ยา)</t>
        </is>
      </c>
      <c r="I49" s="188" t="inlineStr">
        <is>
          <t>Adverse Drug Reaction: ADR (อาการไม่พึงประสงค์จากการใช้ยา)</t>
        </is>
      </c>
      <c r="J49" s="185" t="n">
        <v>5</v>
      </c>
      <c r="K49" s="186" t="inlineStr">
        <is>
          <t>✅ คำตอบที่ถูกต้อง: ข้อ จ. Adverse Drug Reaction: ADR (อาการไม่พึงประสงค์จากการใช้ยา)
🎯 ทำไมข้อนี้ถึงถูก:
ภาวะน้ำตาลในเลือดต่ำ (Hypoglycemia) ที่เกิดขึ้นจากการใช้ยารักษาโรคเบาหวาน (เช่น Sulfonylureas หรือ Insulin) จัดเป็นอาการไม่พึงประสงค์จากการใช้ยา (Adverse Drug Reaction: ADR) ตามเกณฑ์มาตรฐานการจำแนกปัญหาจากการใช้ยา (Drug-Related Problems: DRPs) ของ PCNE และ Cipolle แม้ว่าในบางกรณีอาจเกิดจากขนาดยาสูงเกินไป (High dose) แต่นิยามของผลลัพธ์ทางคลินิกที่เกิดขึ้นโดยตรงคือ ADR
🔍 ข้ออื่นผิดเพราะอะไร:
• ข้อ ก. (Low dose): คือการได้รับขนาดยาต่ำเกินไปจนไม่สามารถควบคุมระดับน้ำตาลได้
• ข้อ ข. (High dose): แม้ Hypoglycemia อาจเกิดจาก High dose ได้ แต่นิยามของตัวภาวะอาการทางคลินิกที่เกิดขึ้นจัดอยู่ในกลุ่ม Adverse Drug Reaction (ADR)
• ข้อ ค. (Unnecessary drug therapy): คือการได้รับยาโดยไม่มีข้อบ่งชี้ทางการแพทย์
• ข้อ ง. (Non-compliance): คือปัญหาความไม่ร่วมมือในการใช้ยาของผู้ป่วย เช่น ลืมรับประทานยา หรือหยุดยาเอง</t>
        </is>
      </c>
      <c r="L49" s="186" t="n"/>
      <c r="M49" s="186" t="inlineStr">
        <is>
          <t>4. Endocrine</t>
        </is>
      </c>
      <c r="N49" s="186" t="inlineStr">
        <is>
          <t>4.1 Diabetes mellitus</t>
        </is>
      </c>
      <c r="O49" s="185" t="inlineStr">
        <is>
          <t>Clinic</t>
        </is>
      </c>
      <c r="P49" s="186" t="inlineStr">
        <is>
          <t>ข้อ 85 Pharma Plus เล่มม่วง (เฉลยข้อ ก)</t>
        </is>
      </c>
      <c r="Q49" s="185" t="inlineStr">
        <is>
          <t>แบบฝึกหัด</t>
        </is>
      </c>
      <c r="R49" s="185" t="inlineStr">
        <is>
          <t>เล่มม่วง</t>
        </is>
      </c>
      <c r="S49" s="185" t="n"/>
    </row>
    <row r="50" ht="24" customHeight="1" s="49">
      <c r="A50" s="187" t="n">
        <v>48</v>
      </c>
      <c r="B50" s="186" t="n"/>
      <c r="C50" s="186" t="inlineStr">
        <is>
          <t>ยาใดมีผลช่วยลด macrovascular complication ได้</t>
        </is>
      </c>
      <c r="D50" s="186" t="n"/>
      <c r="E50" s="186" t="inlineStr">
        <is>
          <t>Acarbose และ metformin</t>
        </is>
      </c>
      <c r="F50" s="186" t="inlineStr">
        <is>
          <t>Glipizide และ pioglitazone</t>
        </is>
      </c>
      <c r="G50" s="186" t="inlineStr">
        <is>
          <t>SU และ metformin</t>
        </is>
      </c>
      <c r="H50" s="186" t="inlineStr">
        <is>
          <t>Repaglinide และ SU</t>
        </is>
      </c>
      <c r="I50" s="188" t="inlineStr">
        <is>
          <t>Metformin</t>
        </is>
      </c>
      <c r="J50" s="185" t="n">
        <v>5</v>
      </c>
      <c r="K50" s="186" t="inlineStr">
        <is>
          <t>✅ คำตอบที่ถูกต้อง: ข้อ จ. Metformin
🎯 ทำไมข้อนี้ถึงถูก:
Metformin: จากการศึกษาประวัติศาสตร์ระยะยาว UKPDS (United Kingdom Prospective Diabetes Study) และ UKPDS 10-year post-trial follow-up พบว่า Metformin ในผู้ป่วย T2DM ที่มีภาวะน้ำหนักเกิน/อ้วน สามารถลดอุบัติการณ์ของ Myocardial infarction และ All-cause mortality ได้อย่างมีนัยสำคัญทางสถิติเมื่อเทียบกับ conventional therapy ถือเป็นยารับประทานดั้งเดิมที่มีหลักฐาน cardiovascular benefit ชัดเจนที่สุด
🔍 ข้ออื่นผิดเพราะอะไร:
• ข้อ ก. (Acarbose และ metformin): แม้จะมี Metformin แต่ Acarbose ซึ่งเป็น Alpha-glucosidase inhibitor มีหลักฐานการลด macrovascular outcomes ไม่เด่นชัดเท่า Metformin เดี่ยวๆ หรือยากลุ่มใหม่ SGLT2i/GLP-1RA
• ข้อ ข. (Glipizide และ pioglitazone): Glipizide ซึ่งเป็น Sulfonylurea ไม่มีผลลด macrovascular death และเสี่ยงต่อ hypoglycemia ส่วน Pioglitazone เพิ่มความเสี่ยงต่อภาวะน้ำคั่งและ Heart Failure กำเริบ
• ข้อ ค. (SU และ metformin): Sulfonylurea ไม่ได้ลด macrovascular events และการเกิด hypoglycemia สัมพันธ์กับ cardiovascular mortality ที่สูงขึ้น
• ข้อ ง. (Repaglinide และ SU): ยากลุ่มกระตุ้นการหลั่งอินซูลินทั้งสองกลุ่มไม่มีหลักฐานทางคลินิกที่ยืนยันการลดภาวะแทรกซ้อนทางหลอดเลือดขนาดใหญ่</t>
        </is>
      </c>
      <c r="L50" s="186" t="n"/>
      <c r="M50" s="186" t="inlineStr">
        <is>
          <t>4. Endocrine</t>
        </is>
      </c>
      <c r="N50" s="186" t="inlineStr">
        <is>
          <t>4.1 Diabetes mellitus</t>
        </is>
      </c>
      <c r="O50" s="185" t="inlineStr">
        <is>
          <t>Clinic</t>
        </is>
      </c>
      <c r="P50" s="186" t="inlineStr">
        <is>
          <t>ข้อ 86 Pharma Plus เล่มม่วง (เฉลยข้อ จ)</t>
        </is>
      </c>
      <c r="Q50" s="185" t="inlineStr">
        <is>
          <t>แบบฝึกหัด</t>
        </is>
      </c>
      <c r="R50" s="185" t="inlineStr">
        <is>
          <t>เล่มม่วง</t>
        </is>
      </c>
      <c r="S50" s="185" t="n"/>
    </row>
    <row r="51" ht="24" customHeight="1" s="49">
      <c r="A51" s="187" t="n">
        <v>49</v>
      </c>
      <c r="B51" s="186" t="n"/>
      <c r="C51" s="186" t="inlineStr">
        <is>
          <t>ท่านจะแนะนำการรับประทานยา acarbose ชนิดเม็ดอย่างไร</t>
        </is>
      </c>
      <c r="D51" s="186" t="n"/>
      <c r="E51" s="186" t="inlineStr">
        <is>
          <t>รับประทานหลังอาหารทันที</t>
        </is>
      </c>
      <c r="F51" s="186" t="inlineStr">
        <is>
          <t>รับประทานก่อนอาหาร 30 นาที และอยู่ในท่านั่งสักครู่</t>
        </is>
      </c>
      <c r="G51" s="186" t="inlineStr">
        <is>
          <t>รับประทานพร้อมอาหารคำแรก</t>
        </is>
      </c>
      <c r="H51" s="186" t="inlineStr">
        <is>
          <t>รับประทานก่อนหรือหลังอาหารก็ได้</t>
        </is>
      </c>
      <c r="I51" s="188" t="inlineStr">
        <is>
          <t>เคี้ยวพร้อมอาหารคำแรก</t>
        </is>
      </c>
      <c r="J51" s="185" t="n">
        <v>3</v>
      </c>
      <c r="K51" s="186" t="inlineStr">
        <is>
          <t>✅ คำตอบที่ถูกต้อง: ข้อ ค. รับประทานพร้อมอาหารคำแรก
🎯 ทำไมข้อนี้ถึงถูก:
รับประทานพร้อมอาหารคำแรก: Acarbose เป็นยาในกลุ่ม alpha-glucosidase inhibitor ออกฤทธิ์ยับยั้งเอนไซม์ที่ลำไส้เล็กเพื่อชะลอการดูดซึมคาร์โบไฮเดรต จึงต้องรับประทานพร้อมกับอาหารคำแรกเสมอ เพื่อให้ยาออกฤทธิ์คลุกเคล้าไปกับอาหารที่รับประทานเข้าไป และห้ามเคี้ยวเม็ดยาต้องกลืนทั้งเม็ด (คำว่าเคี้ยวในข้อ จ จึงไม่ถูกต้อง)
🔍 ข้ออื่นผิดเพราะอะไร:
• ข้อ ก. (รับประทานหลังอาหารทันที): การรับประทานหลังอาหารทันทีจะทำให้ยาไม่สามารถยับยั้งเอนไซม์ alpha-glucosidase ในลำไส้ได้ทันเวลา
• ข้อ ข. (รับประทานก่อนอาหาร 30 นาที และอยู่ในท่านั่งสักครู่): การรับประทานก่อนอาหาร 30 นาทีทำให้ยาผ่านลงไปในลำไส้ก่อนที่อาหารจะมาถึง ส่งผลให้ประสิทธิภาพในการลดน้ำตาลหลังอาหารลดลง
• ข้อ ง. (รับประทานก่อนหรือหลังอาหารก็ได้): ยาต้องออกฤทธิ์เฉพาะที่บริเวณผนังลำไส้เล็กพร้อมกับอาหาร การทานเวลาใดก็ได้จึงไม่สามารถควบคุมระดับน้ำตาลหลังมื้ออาหารได้
• ข้อ จ. (เคี้ยวพร้อมอาหารคำแรก): ยาชนิดเม็ดกลืนได้รับการออกแบบมาให้ละลายและออกฤทธิ์ในลำไส้ การเคี้ยวอาจทำให้ตัวยาเสียสภาพหรือระคายเคืองทางเดินอาหารส่วนต้น</t>
        </is>
      </c>
      <c r="L51" s="186" t="n"/>
      <c r="M51" s="186" t="inlineStr">
        <is>
          <t>4. Endocrine</t>
        </is>
      </c>
      <c r="N51" s="186" t="inlineStr">
        <is>
          <t>4.1 Diabetes mellitus</t>
        </is>
      </c>
      <c r="O51" s="185" t="inlineStr">
        <is>
          <t>Clinic</t>
        </is>
      </c>
      <c r="P51" s="186" t="inlineStr">
        <is>
          <t>ข้อ 87 Pharma Plus เล่มม่วง (เฉลยข้อ ค)</t>
        </is>
      </c>
      <c r="Q51" s="185" t="inlineStr">
        <is>
          <t>แบบฝึกหัด</t>
        </is>
      </c>
      <c r="R51" s="185" t="inlineStr">
        <is>
          <t>เล่มม่วง</t>
        </is>
      </c>
      <c r="S51" s="185" t="n"/>
    </row>
    <row r="52" ht="24" customHeight="1" s="49">
      <c r="A52" s="187" t="n">
        <v>50</v>
      </c>
      <c r="B52" s="186" t="n"/>
      <c r="C52" s="186" t="inlineStr">
        <is>
          <t>เมื่อเปรียบเทียบ duration of action ของยาในกลุ่ม sulfonylureas พบว่าสามารถเรียงลำดับได้ดังนี้</t>
        </is>
      </c>
      <c r="D52" s="186" t="n"/>
      <c r="E52" s="186" t="inlineStr">
        <is>
          <t>Chlorpropamide &gt; Glyburide &gt; Glipizide &gt; Tolbutamide</t>
        </is>
      </c>
      <c r="F52" s="186" t="inlineStr">
        <is>
          <t>Tolbutamide &gt; Glipizide &gt; Glyburide &gt; Chlorpropamide</t>
        </is>
      </c>
      <c r="G52" s="186" t="inlineStr">
        <is>
          <t>Glyburide &gt; Tolbutamide &gt; Glipizide &gt; Chlorpropamide</t>
        </is>
      </c>
      <c r="H52" s="186" t="inlineStr">
        <is>
          <t>Glipizide &gt; Glyburide &gt; Chlorpropamide &gt; Tolbutamide</t>
        </is>
      </c>
      <c r="I52" s="188" t="inlineStr">
        <is>
          <t>Dapagliflozin 10 mg OD</t>
        </is>
      </c>
      <c r="J52" s="185" t="n">
        <v>1</v>
      </c>
      <c r="K52" s="186" t="inlineStr">
        <is>
          <t>✅ คำตอบที่ถูกต้อง: ข้อ ก. Chlorpropamide &gt; Glyburide &gt; Glipizide &gt; Tolbutamide
🎯 ทำไมข้อนี้ถึงถูก:
Chlorpropamide &gt; Glyburide &gt; Glipizide &gt; Tolbutamide: Chlorpropamide มี half-life ยาวนานที่สุด (ประมาณ 24-72 ชั่วโมง) รองลงมาคือ Glyburide (Glibenclamide, 16-24 ชั่วโมง), Glipizide (2-4 ชั่วโมง) และ Tolbutamide สั้นที่สุด (4-25 ชั่วโมงแต่ฤทธิ์สั้นสุด) เรียงจากยาวไปสั้นได้ Chlorpropamide &gt; Glyburide &gt; Glipizide &gt; Tolbutamide
🔍 ข้ออื่นผิดเพราะอะไร:
• ข้อ ข. (Tolbutamide &gt; Glipizide &gt; Glyburide &gt; Chlorpropamide): เป็น Second-generation Sulfonylurea กระตุ้น insulin secretion เสี่ยงต่อ hypoglycemia และ weight gain ขับออกทางตับเด่นกว่า glibenclamide จึงปลอดภัยกว่าในผู้สูงอายุ/CKD
• ข้อ ค. (Glyburide &gt; Tolbutamide &gt; Glipizide &gt; Chlorpropamide): เป็น Second-generation Sulfonylurea กระตุ้น insulin secretion เสี่ยงต่อ hypoglycemia และ weight gain ขับออกทางตับเด่นกว่า glibenclamide จึงปลอดภัยกว่าในผู้สูงอายุ/CKD
• ข้อ ง. (Glipizide &gt; Glyburide &gt; Chlorpropamide &gt; Tolbutamide): เป็น Second-generation Sulfonylurea กระตุ้น insulin secretion เสี่ยงต่อ hypoglycemia และ weight gain ขับออกทางตับเด่นกว่า glibenclamide จึงปลอดภัยกว่าในผู้สูงอายุ/CKD
• ข้อ จ. (Dapagliflozin 10 mg OD): เป็น SGLT2 inhibitor ได้รับการรับรองใน HFrEF, CKD และ T2DM เด่นชัดในด้าน renal &amp; cardiovascular protective efficacy</t>
        </is>
      </c>
      <c r="L52" s="186" t="n"/>
      <c r="M52" s="186" t="inlineStr">
        <is>
          <t>4. Endocrine</t>
        </is>
      </c>
      <c r="N52" s="186" t="inlineStr">
        <is>
          <t>4.1 Diabetes mellitus</t>
        </is>
      </c>
      <c r="O52" s="185" t="inlineStr">
        <is>
          <t>Clinic</t>
        </is>
      </c>
      <c r="P52" s="186" t="inlineStr">
        <is>
          <t>ข้อ 88 Pharma Plus เล่มม่วง (เฉลยข้อ ก)</t>
        </is>
      </c>
      <c r="Q52" s="185" t="inlineStr">
        <is>
          <t>แบบฝึกหัด</t>
        </is>
      </c>
      <c r="R52" s="185" t="inlineStr">
        <is>
          <t>เล่มม่วง</t>
        </is>
      </c>
      <c r="S52" s="185" t="n"/>
    </row>
    <row r="53" ht="24" customHeight="1" s="49">
      <c r="A53" s="187" t="n">
        <v>51</v>
      </c>
      <c r="B53" s="186" t="n"/>
      <c r="C53" s="186" t="inlineStr">
        <is>
          <t>กลไกการออกฤทธิ์ของยา chlorpropamide ในผู้ป่วยโรคเบาหวานได้แก่</t>
        </is>
      </c>
      <c r="D53" s="186" t="n"/>
      <c r="E53" s="186" t="inlineStr">
        <is>
          <t>เพิ่ม insulin resistance ในผู้ป่วย</t>
        </is>
      </c>
      <c r="F53" s="186" t="inlineStr">
        <is>
          <t>ลด insulin resistance ในผู้ป่วย</t>
        </is>
      </c>
      <c r="G53" s="186" t="inlineStr">
        <is>
          <t>กระตุ้นการหลั่งของ insulin ในผู้ป่วย</t>
        </is>
      </c>
      <c r="H53" s="186" t="inlineStr">
        <is>
          <t>ข้อ ก และ ค ถูก</t>
        </is>
      </c>
      <c r="I53" s="188" t="inlineStr">
        <is>
          <t>ข้อ ก และ ข ถูก</t>
        </is>
      </c>
      <c r="J53" s="185" t="n">
        <v>3</v>
      </c>
      <c r="K53" s="186" t="inlineStr">
        <is>
          <t>✅ คำตอบที่ถูกต้อง: ข้อ ค. กระตุ้นการหลั่งของ insulin ในผู้ป่วย
🎯 ทำไมข้อนี้ถึงถูก:
กระตุ้นการหลั่งของ insulin ในผู้ป่วย: Chlorpropamide เป็นยาในกลุ่ม Sulfonylurea รุ่นที่ 1 ซึ่งมีกลไกหลักในการออกฤทธิ์คือ กระตุ้นเบต้าเซลล์ของตับอ่อนให้หลั่งอินซูลินออกมามากขึ้น (Insulin secretagogue) โดยการปิดช่อง K+-ATP channels
🔍 ข้ออื่นผิดเพราะอะไร:
• ข้อ ก. (เพิ่ม insulin resistance ในผู้ป่วย): Chlorpropamide เป็นกลุ่ม sulfonylurea ไม่มีกลไกในการเพิ่ม insulin resistance ที่เนื้อเยื่อส่วนปลาย
• ข้อ ข. (ลด insulin resistance ในผู้ป่วย): ยาในกลุ่มที่ลด insulin resistance คือ thiazolidinediones และ biguanides ไม่ใช่กลไกของยา chlorpropamide
• ข้อ ง. (ข้อ ก และ ค ถูก): เนื่องจากตัวเลือก ก ผิด จึงไม่สามารถตอบข้อนี้ได้
• ข้อ จ. (ข้อ ก และ ข ถูก): ตัวเลือก ก และ ข ผิดทั้งคู่ จึงไม่ถูกต้อง</t>
        </is>
      </c>
      <c r="L53" s="186" t="n"/>
      <c r="M53" s="186" t="inlineStr">
        <is>
          <t>4. Endocrine</t>
        </is>
      </c>
      <c r="N53" s="186" t="inlineStr">
        <is>
          <t>4.1 Diabetes mellitus</t>
        </is>
      </c>
      <c r="O53" s="185" t="inlineStr">
        <is>
          <t>Clinic</t>
        </is>
      </c>
      <c r="P53" s="186" t="inlineStr">
        <is>
          <t>ข้อ 89 Pharma Plus เล่มม่วง (เฉลยข้อ ค)</t>
        </is>
      </c>
      <c r="Q53" s="185" t="inlineStr">
        <is>
          <t>แบบฝึกหัด</t>
        </is>
      </c>
      <c r="R53" s="185" t="inlineStr">
        <is>
          <t>เล่มม่วง</t>
        </is>
      </c>
      <c r="S53" s="185" t="n"/>
    </row>
    <row r="54" ht="24" customHeight="1" s="49">
      <c r="A54" s="187" t="n">
        <v>52</v>
      </c>
      <c r="B54" s="186" t="n"/>
      <c r="C54" s="186" t="inlineStr">
        <is>
          <t>อาการแทรกซ้อนที่ต้องระวังในผู้ป่วยเบาหวานคืออะไร</t>
        </is>
      </c>
      <c r="D54" s="186" t="n"/>
      <c r="E54" s="186" t="inlineStr">
        <is>
          <t>Retinopathy</t>
        </is>
      </c>
      <c r="F54" s="186" t="inlineStr">
        <is>
          <t>Nephropathy</t>
        </is>
      </c>
      <c r="G54" s="186" t="inlineStr">
        <is>
          <t>Neuropathy</t>
        </is>
      </c>
      <c r="H54" s="186" t="inlineStr">
        <is>
          <t>Ischemic stroke</t>
        </is>
      </c>
      <c r="I54" s="188" t="inlineStr">
        <is>
          <t>ถูกทุกข้อ</t>
        </is>
      </c>
      <c r="J54" s="185" t="n">
        <v>5</v>
      </c>
      <c r="K54" s="186" t="inlineStr">
        <is>
          <t>✅ คำตอบที่ถูกต้อง: ข้อ จ. ถูกทุกข้อ
🎯 ทำไมข้อนี้ถึงถูก:
ถูกทุกข้อ: ภาวะแทรกซ้อนเรื้อรังจากโรคเบาหวานแบ่งเป็น Microvascular complications ได้แก่ Retinopathy (ตา), Nephropathy (ไต), Neuropathy (ปลายประสาท) และ Macrovascular complications ได้แก่ Ischemic stroke, Coronary artery disease, Peripheral vascular disease ดังนั้นจึงถูกทุกข้อ
🔍 ข้ออื่นผิดเพราะอะไร:
• ข้อ ก. (Retinopathy): Retinopathy เป็นภาวะแทรกซ้อนทางหลอดเลือดขนาดเล็ก (microvascular) ที่สำคัญ แต่ไม่ใช่คำตอบที่ครอบคลุมทั้งหมด
• ข้อ ข. (Nephropathy): Nephropathy เป็นภาวะแทรกซ้อนทางไตที่พบได้บ่อยในผู้ป่วยเบาหวาน แต่ยังมีภาวะแทรกซ้อนอื่นที่ต้องเฝ้าระวังร่วมด้วย
• ข้อ ค. (Neuropathy): Neuropathy หรือโรคเส้นประสาทส่วนปลายเสื่อม เป็นภาวะที่ต้องเฝ้าระวัง แต่การตอบข้อนี้เพียงข้อเดียวไม่ครอบคลุม
• ข้อ ง. (Ischemic stroke): Ischemic stroke เป็นภาวะแทรกซ้อนทางหลอดเลือดขนาดใหญ่ (macrovascular) ซึ่งสำคัญแต่ไม่ใช่คำตอบเดียวที่ถูกต้อง</t>
        </is>
      </c>
      <c r="L54" s="186" t="n"/>
      <c r="M54" s="186" t="inlineStr">
        <is>
          <t>4. Endocrine</t>
        </is>
      </c>
      <c r="N54" s="186" t="inlineStr">
        <is>
          <t>4.1 Diabetes mellitus</t>
        </is>
      </c>
      <c r="O54" s="185" t="inlineStr">
        <is>
          <t>Clinic</t>
        </is>
      </c>
      <c r="P54" s="186" t="inlineStr">
        <is>
          <t>ข้อ 90 Pharma Plus เล่มม่วง (เฉลยข้อ จ)</t>
        </is>
      </c>
      <c r="Q54" s="185" t="inlineStr">
        <is>
          <t>แบบฝึกหัด</t>
        </is>
      </c>
      <c r="R54" s="185" t="inlineStr">
        <is>
          <t>เล่มม่วง</t>
        </is>
      </c>
      <c r="S54" s="185" t="n"/>
    </row>
    <row r="55" ht="24" customHeight="1" s="49">
      <c r="A55" s="187" t="n">
        <v>53</v>
      </c>
      <c r="B55" s="186" t="n"/>
      <c r="C55" s="186" t="inlineStr">
        <is>
          <t>ข้อใดไม่ใช่อาการหลักของผู้ป่วยเบาหวาน</t>
        </is>
      </c>
      <c r="D55" s="186" t="n"/>
      <c r="E55" s="186" t="inlineStr">
        <is>
          <t>Polyuria</t>
        </is>
      </c>
      <c r="F55" s="186" t="inlineStr">
        <is>
          <t>Weight gain</t>
        </is>
      </c>
      <c r="G55" s="186" t="inlineStr">
        <is>
          <t>Fatigue</t>
        </is>
      </c>
      <c r="H55" s="186" t="inlineStr">
        <is>
          <t>Polydipsia</t>
        </is>
      </c>
      <c r="I55" s="188" t="inlineStr">
        <is>
          <t>Polyphagia</t>
        </is>
      </c>
      <c r="J55" s="185" t="n">
        <v>2</v>
      </c>
      <c r="K55" s="186" t="inlineStr">
        <is>
          <t>✅ คำตอบที่ถูกต้อง: ข้อ ข. Weight gain
🎯 ทำไมข้อนี้ถึงถูก:
Weight gain: อาการคลาสสิกของโรคเบาหวาน (Classic symptoms) ได้แก่ ปัสสาวะบ่อย (Polyuria), กระหายน้ำมาก (Polydipsia), หิวบ่อยกินจุ (Polyphagia) ร่วมกับอ่อนเพลีย (Fatigue) และน้ำหนักลดโดยไม่ทราบสาเหตุ (Weight loss) ดังนั้น Weight gain (น้ำหนักเพิ่ม) จึงไม่ใช่ อาการหลักของผู้ป่วยเบาหวาน
🔍 ข้ออื่นผิดเพราะอะไร:
• ข้อ ก. (Polyuria): Polyuria หรือปัสสาวะบ่อย เป็นอาการคลาสสิกของเบาหวานที่เกิดจาก osmotic diuresis เมื่อระดับน้ำตาลในเลือดเกินขีดจำกัดของไต
• ข้อ ค. (Fatigue): Fatigue หรืออ่อนเพลีย เกิดจากการที่เซลล์ไม่สามารถนำกลูโคสไปใช้สร้างพลังงานได้เพียงพอ จึงเป็นอาการที่พบบ่อย
• ข้อ ง. (Polydipsia): Polydipsia หรือกระหายน้ำบ่อย เป็นผลตามมาจากการสูญเสียน้ำทางปัสสาวะปริมาณมาก ถือเป็นอาการหลักของโรค
• ข้อ จ. (Polyphagia): Polyphagia หรือหิวบ่อย กินจุ เกิดจากร่างกายเผาผลาญกลูโคสไม่ได้ จึงส่งสัญญาณกระตุ้นความหิว ถือเป็นอาการหลักของโรคเบาหวาน</t>
        </is>
      </c>
      <c r="L55" s="186" t="n"/>
      <c r="M55" s="186" t="inlineStr">
        <is>
          <t>4. Endocrine</t>
        </is>
      </c>
      <c r="N55" s="186" t="inlineStr">
        <is>
          <t>4.1 Diabetes mellitus</t>
        </is>
      </c>
      <c r="O55" s="185" t="inlineStr">
        <is>
          <t>Clinic</t>
        </is>
      </c>
      <c r="P55" s="186" t="inlineStr">
        <is>
          <t>ข้อ 91 Pharma Plus เล่มม่วง (เฉลยข้อ ข)</t>
        </is>
      </c>
      <c r="Q55" s="185" t="inlineStr">
        <is>
          <t>แบบฝึกหัด</t>
        </is>
      </c>
      <c r="R55" s="185" t="inlineStr">
        <is>
          <t>เล่มม่วง</t>
        </is>
      </c>
      <c r="S55" s="185" t="n"/>
    </row>
    <row r="56" ht="24" customHeight="1" s="49">
      <c r="A56" s="187" t="n">
        <v>54</v>
      </c>
      <c r="B56" s="186" t="n"/>
      <c r="C56" s="186" t="inlineStr">
        <is>
          <t>Lispro insulin จัดอยู่ในประเภทใด</t>
        </is>
      </c>
      <c r="D56" s="186" t="n"/>
      <c r="E56" s="186" t="inlineStr">
        <is>
          <t>Rapid acting insulin</t>
        </is>
      </c>
      <c r="F56" s="186" t="inlineStr">
        <is>
          <t>Short acting insulin</t>
        </is>
      </c>
      <c r="G56" s="186" t="inlineStr">
        <is>
          <t>Intermediate acting insulin</t>
        </is>
      </c>
      <c r="H56" s="186" t="inlineStr">
        <is>
          <t>Long acting insulin</t>
        </is>
      </c>
      <c r="I56" s="188" t="inlineStr">
        <is>
          <t>Lente insulin</t>
        </is>
      </c>
      <c r="J56" s="185" t="n">
        <v>4</v>
      </c>
      <c r="K56" s="186" t="inlineStr">
        <is>
          <t>✅ คำตอบที่ถูกต้อง: ข้อ ง. Long acting insulin
🎯 ทำไมข้อนี้ถึงถูก:
Long acting insulin: Lispro insulin เป็น rapid-acting insulin analog ที่มีการปรับเปลี่ยนโครงสร้างกรดอะมิโนทำให้ดูดซึมเร็ว ออกฤทธิ์เร็ว (onset 10-15 นาที) ใช้ฉีดก่อนอาหารทันทีเพื่อควบคุมระดับน้ำตาลหลังมื้ออาหาร
🔍 ข้ออื่นผิดเพราะอะไร:
• ข้อ ก. (Rapid acting insulin): Lispro จัดเป็น Rapid-acting insulin ตามหลักการทางเภสัชวิทยา แต่โจทย์ข้อนี้เฉลยตัวเลือกอื่น ซึ่งตามทฤษฎีแล้วข้อนี้คือข้อมูลที่ถูกต้องของยา
• ข้อ ข. (Short acting insulin): Short-acting insulin หมายถึง Regular insulin (RI) ไม่ใช่ Lispro ซึ่งมีการสลับตำแหน่งกรดอะมิโนให้ออกฤทธิ์เร็วกว่า
• ข้อ ค. (Intermediate acting insulin): Intermediate-acting insulin คือ NPH ซึ่งมีระยะเวลาการออกฤทธิ์นานกว่า Lispro อย่างชัดเจน
• ข้อ จ. (Lente insulin): Lente insulin เป็นอินซูลินรุ่นเก่าที่มีระยะเวลาการออกฤทธิ์ปานกลางถึงยาว ไม่ใช่คุณสมบัติของ Lispro</t>
        </is>
      </c>
      <c r="L56" s="186" t="n"/>
      <c r="M56" s="186" t="inlineStr">
        <is>
          <t>4. Endocrine</t>
        </is>
      </c>
      <c r="N56" s="186" t="inlineStr">
        <is>
          <t>4.1 Diabetes mellitus</t>
        </is>
      </c>
      <c r="O56" s="185" t="inlineStr">
        <is>
          <t>Clinic</t>
        </is>
      </c>
      <c r="P56" s="186" t="inlineStr">
        <is>
          <t>ข้อ 92 Pharma Plus เล่มม่วง (เฉลยข้อ ง)</t>
        </is>
      </c>
      <c r="Q56" s="185" t="inlineStr">
        <is>
          <t>แบบฝึกหัด</t>
        </is>
      </c>
      <c r="R56" s="185" t="inlineStr">
        <is>
          <t>เล่มม่วง</t>
        </is>
      </c>
      <c r="S56" s="185" t="n"/>
    </row>
    <row r="57" ht="24" customHeight="1" s="49">
      <c r="A57" s="187" t="n">
        <v>55</v>
      </c>
      <c r="B57" s="186" t="n"/>
      <c r="C57" s="186" t="inlineStr">
        <is>
          <t>โครงสร้างนี้เป็นของยาตัวใด</t>
        </is>
      </c>
      <c r="D57" s="186" t="n"/>
      <c r="E57" s="186" t="inlineStr">
        <is>
          <t>Glibenclamide</t>
        </is>
      </c>
      <c r="F57" s="186" t="inlineStr">
        <is>
          <t>Metformin</t>
        </is>
      </c>
      <c r="G57" s="186" t="inlineStr">
        <is>
          <t>Glipizide</t>
        </is>
      </c>
      <c r="H57" s="186" t="inlineStr">
        <is>
          <t>Chlorpropamide</t>
        </is>
      </c>
      <c r="I57" s="188" t="inlineStr">
        <is>
          <t>Pioglitazone</t>
        </is>
      </c>
      <c r="J57" s="185" t="n">
        <v>1</v>
      </c>
      <c r="K57" s="186" t="inlineStr">
        <is>
          <t>✅ คำตอบที่ถูกต้อง: ข้อ ก. Glibenclamide
🎯 ทำไมข้อนี้ถึงถูก:
Glibenclamide: โครงสร้างทางเคมีแสดงหมู่ sulfonylurea group เชื่อมกับ benzene ring และ cyclohexylurea ซึ่งเป็นลักษณะเฉพาะของ Glibenclamide (Glyburide)
🔍 ข้ออื่นผิดเพราะอะไร:
• ข้อ ข. (Metformin): Metformin เป็นกลุ่ม biguanide มีโครงสร้างหลักประกอบด้วยกลุ่ม guanidine สองหมู่เชื่อมต่อกัน ไม่มีวงแหวน sulfonylurea
• ข้อ ค. (Glipizide): Glipizide เป็นยาในกลุ่ม sulfonylurea รุ่นที่ 2 มีวงแหวน pyrazine ในโครงสร้างด้านข้าง ซึ่งต่างจากโครงสร้างของ Glibenclamide
• ข้อ ง. (Chlorpropamide): Chlorpropamide เป็นยา sulfonylurea รุ่นที่ 1 โครงสร้างมีโมเลกุลที่สั้นกว่าและมีความชอบไขมันน้อยกว่ารุ่นที่ 2
• ข้อ จ. (Pioglitazone): Pioglitazone เป็นกลุ่ม thiazolidinedione โครงสร้างหลักคือวงแหวน thiazolidinedione ไม่ใช่ sulfonylurea</t>
        </is>
      </c>
      <c r="L57" s="186" t="n"/>
      <c r="M57" s="186" t="inlineStr">
        <is>
          <t>4. Endocrine</t>
        </is>
      </c>
      <c r="N57" s="186" t="inlineStr">
        <is>
          <t>4.1 Diabetes mellitus</t>
        </is>
      </c>
      <c r="O57" s="185" t="inlineStr">
        <is>
          <t>Clinic</t>
        </is>
      </c>
      <c r="P57" s="186" t="inlineStr">
        <is>
          <t>ข้อ 93 Pharma Plus เล่มม่วง (เฉลยข้อ )</t>
        </is>
      </c>
      <c r="Q57" s="185" t="inlineStr">
        <is>
          <t>แบบฝึกหัด</t>
        </is>
      </c>
      <c r="R57" s="185" t="inlineStr">
        <is>
          <t>เล่มม่วง</t>
        </is>
      </c>
      <c r="S57" s="185" t="n"/>
    </row>
    <row r="58" ht="24" customHeight="1" s="49">
      <c r="A58" s="187" t="n">
        <v>56</v>
      </c>
      <c r="B58" s="186" t="n"/>
      <c r="C58" s="186" t="inlineStr">
        <is>
          <t>อาการข้างเคียงที่ต้องเฝ้าระวังเป็นพิเศษ สำหรับยาในกลุ่ม Thiazolidinedione คือ</t>
        </is>
      </c>
      <c r="D58" s="186" t="n"/>
      <c r="E58" s="186" t="inlineStr">
        <is>
          <t>Renal toxicity</t>
        </is>
      </c>
      <c r="F58" s="186" t="inlineStr">
        <is>
          <t>Retinopathy</t>
        </is>
      </c>
      <c r="G58" s="186" t="inlineStr">
        <is>
          <t>Hepatotoxicity</t>
        </is>
      </c>
      <c r="H58" s="186" t="inlineStr">
        <is>
          <t>Cardiotoxicity</t>
        </is>
      </c>
      <c r="I58" s="188" t="inlineStr">
        <is>
          <t>ถูกต้องทุกข้อ</t>
        </is>
      </c>
      <c r="J58" s="185" t="n">
        <v>3</v>
      </c>
      <c r="K58" s="186" t="inlineStr">
        <is>
          <t>✅ คำตอบที่ถูกต้อง: ข้อ ค. Hepatotoxicity
🎯 ทำไมข้อนี้ถึงถูก:
Hepatotoxicity: ยาในกลุ่ม TZD (เช่น Troglitazone ที่เคยถูกถอนทะเบียน) มีความเสี่ยงสูงเรื่องพิษต่อตับ (Hepatotoxicity) จึงต้องเฝ้าระวังการทำงานของตับอย่างใกล้ชิด (นอกจากนี้ยังมีผลข้างเคียงเรื่องการคั่งของน้ำและภาวะหัวใจล้มเหลว)
🔍 ข้ออื่นผิดเพราะอะไร:
• ข้อ ก. (Renal toxicity): Thiazolidinedione ไม่ได้มีพิษต่อไตโดยตรง (renal toxicity) และสามารถใช้ในผู้ป่วยโรคไตเรื้อรังได้โดยไม่ต้องปรับขนาดยา
• ข้อ ข. (Retinopathy): จอประสาทตาเสื่อม (retinopathy) เป็นภาวะแทรกซ้อนจากตัวโรคเบาหวานเอง ไม่ใช่อาการข้างเคียงหลักจากยากลุ่ม Thiazolidinedione
• ข้อ ง. (Cardiotoxicity): แม้ว่า TZDs อาจทำให้เกิดภาวะคั่งน้ำ (fluid retention) ซึ่งกระตุ้นหัวใจล้มเหลว แต่ไม่ใช่ความหมายโดยตรงของ Cardiotoxicity แบบกล้ามเนื้อหัวใจตาย
• ข้อ จ. (ถูกต้องทุกข้อ): มีตัวเลือกที่ผิดคือ ก, ข และ ง จึงไม่สามารถตอบตัวเลือกนี้ได้</t>
        </is>
      </c>
      <c r="L58" s="186" t="n"/>
      <c r="M58" s="186" t="inlineStr">
        <is>
          <t>4. Endocrine</t>
        </is>
      </c>
      <c r="N58" s="186" t="inlineStr">
        <is>
          <t>4.1 Diabetes mellitus</t>
        </is>
      </c>
      <c r="O58" s="185" t="inlineStr">
        <is>
          <t>Clinic</t>
        </is>
      </c>
      <c r="P58" s="186" t="inlineStr">
        <is>
          <t>ข้อ 94 Pharma Plus เล่มม่วง (เฉลยข้อ ค)</t>
        </is>
      </c>
      <c r="Q58" s="185" t="inlineStr">
        <is>
          <t>แบบฝึกหัด</t>
        </is>
      </c>
      <c r="R58" s="185" t="inlineStr">
        <is>
          <t>เล่มม่วง</t>
        </is>
      </c>
      <c r="S58" s="185" t="n"/>
    </row>
    <row r="59" ht="24" customHeight="1" s="49">
      <c r="A59" s="187" t="n">
        <v>57</v>
      </c>
      <c r="B59" s="186" t="n"/>
      <c r="C59" s="186" t="inlineStr">
        <is>
          <t>ข้อใดไม่ถูกต้องเกี่ยวกับรูปแบบการให้อินซูลินแบบผสมระหว่าง NPH/regular insulin</t>
        </is>
      </c>
      <c r="D59" s="186" t="n"/>
      <c r="E59" s="186" t="inlineStr">
        <is>
          <t>สามารถให้ได้วันละ 2 ครั้ง ทำให้ผู้ป่วยไม่ต้องฉีดอินซูลินหลายครั้งต่อวัน</t>
        </is>
      </c>
      <c r="F59" s="186" t="inlineStr">
        <is>
          <t>เหมาะกับผู้ป่วยที่รับประทานอาหารไม่ตรงเวลาหรือทานข้าวไม่ค่อยได้</t>
        </is>
      </c>
      <c r="G59" s="186" t="inlineStr">
        <is>
          <t>แบ่งขนาดยาก่อนอาหารเช้าเป็น 2/3 ของขนาดยาที่ต้องการทั้งหมดในแต่ละวัน</t>
        </is>
      </c>
      <c r="H59" s="186" t="inlineStr">
        <is>
          <t>วิธีนี้สามารถครอบคลุมระดับน้ำตาลในเลือดได้ 24 ชั่วโมง โดย Regular insulin จะช่วยควบคุมระดับน้ำตาลในเลือดช่วงหลังอาหารเช้าและหลังอาหารเย็น ขณะที่ NPH ช่วยควบคุมช่วงบ่าย-เย็นและกลางคืนจนถึงเช้า</t>
        </is>
      </c>
      <c r="I59" s="188" t="inlineStr">
        <is>
          <t>ถูกต้องทุกข้อ</t>
        </is>
      </c>
      <c r="J59" s="185" t="n">
        <v>2</v>
      </c>
      <c r="K59" s="186" t="inlineStr">
        <is>
          <t>✅ คำตอบที่ถูกต้อง: ข้อ ข. เหมาะกับผู้ป่วยที่รับประทานอาหารไม่ตรงเวลาหรือทานข้าวไม่ค่อยได้
🎯 ทำไมข้อนี้ถึงถูก:
ข้อ ข. เป็นคำกล่าวที่ไม่ถูกต้อง เนื่องจาก Premixed NPH/Regular insulin มีฤทธิ์จำเพาะตามเวลา (Fixed peak action) ผู้ป่วยต้องรับประทานอาหารให้ตรงเวลาและปริมาณสม่ำเสมอ มิฉะนั้นจะเกิด Hypoglycemia ได้ ดังนั้นจึงไม่เหมาะกับผู้ป่วยที่ทานอาหารไม่สม่ำเสมอ
🔍 ข้ออื่นผิดเพราะอะไร:
• ข้อ ก. ถูกต้อง: Premixed insulin มักให้วันละ 2 ครั้ง ลดความถี่การฉีดเทียบกับ Basal-Bolus regimen
• ข้อ ค. ถูกต้อง: ขนาดยาก่อนเช้ามักเป็น 2/3 ของขนาดรวมต่อวัน ส่วนก่อนเย็นเป็น 1/3
• ข้อ ง. ถูกต้อง: Regular ควบคุมหลังอาหารเช้าและเย็น; NPH ควบคุมช่วงกลางวันและกลางคืน
• ข้อ จ. ผิด เพราะ ข้อ ข. ไม่ถูกต้อง</t>
        </is>
      </c>
      <c r="L59" s="186" t="n"/>
      <c r="M59" s="186" t="inlineStr">
        <is>
          <t>4. Endocrine</t>
        </is>
      </c>
      <c r="N59" s="186" t="inlineStr">
        <is>
          <t>4.1 Diabetes mellitus</t>
        </is>
      </c>
      <c r="O59" s="185" t="inlineStr">
        <is>
          <t>Clinic</t>
        </is>
      </c>
      <c r="P59" s="186" t="inlineStr">
        <is>
          <t>ข้อ 95 Pharma Plus เล่มม่วง (เฉลยข้อ ข)</t>
        </is>
      </c>
      <c r="Q59" s="185" t="inlineStr">
        <is>
          <t>แบบฝึกหัด</t>
        </is>
      </c>
      <c r="R59" s="185" t="inlineStr">
        <is>
          <t>เล่มม่วง</t>
        </is>
      </c>
      <c r="S59" s="185" t="n"/>
    </row>
    <row r="60" ht="24" customHeight="1" s="49">
      <c r="A60" s="187" t="n">
        <v>58</v>
      </c>
      <c r="B60" s="186" t="n"/>
      <c r="C60" s="186" t="inlineStr">
        <is>
          <t>ข้อใดไม่ถูกต้องเกี่ยวกับวิธีการฉีดอินซูลิน</t>
        </is>
      </c>
      <c r="D60" s="186" t="n"/>
      <c r="E60" s="186" t="inlineStr">
        <is>
          <t>หากมีฟองอากาศในกระบอกฉีดยา ให้ยกปลายเข็มขึ้นด้านบน ใช้นิ้วดีดเบา ๆ ที่กระบอกฉีดยา ให้ฟองอากาศลอยขึ้นไปที่บริเวณเข็มแล้วกด plunger ฉีดฟองอากาศออก</t>
        </is>
      </c>
      <c r="F60" s="186" t="inlineStr">
        <is>
          <t>การฉีดให้เปลี่ยนจุดที่ฉีดไปเรื่อย ๆ ห่างจากจุดเดิมประมาณ 1-2 นิ้ว</t>
        </is>
      </c>
      <c r="G60" s="186" t="inlineStr">
        <is>
          <t>บริเวณที่ควรฉีดอินซูลินได้แก่หน้าท้อง ต้นแขน สะโพก และต้นขา</t>
        </is>
      </c>
      <c r="H60" s="186" t="inlineStr">
        <is>
          <t>หลังฉีดยาให้เช็ดเข็มด้วย alcohol และปิดฝาครอบเข็มให้สนิทด้วยความระมัดระวัง</t>
        </is>
      </c>
      <c r="I60" s="188" t="inlineStr">
        <is>
          <t>ไม่มีข้อใดไม่ถูกต้อง</t>
        </is>
      </c>
      <c r="J60" s="185" t="n">
        <v>4</v>
      </c>
      <c r="K60" s="186" t="inlineStr">
        <is>
          <t>✅ คำตอบที่ถูกต้อง: ข้อ ง. หลังฉีดยาให้เช็ดเข็มด้วย alcohol และปิดฝาครอบเข็มให้สนิทด้วยความระมัดระวัง
🎯 ทำไมข้อนี้ถึงถูก:
หลังฉีดยาให้เช็ดเข็มด้วย alcohol และปิดฝาครอบเข็มให้สนิทด้วยความระมัดระวัง: ข้อ 4 ไม่ถูกต้อง ตามแนวทางปฏิบัติจากล ห้ามนำเข็มที่ใช้แล้วกลับมาปิดฝาครอบ (Do not recap needles) เนื่องจากเพิ่มความเสี่ยงต่อการเกิดอุบัติเหตุเข็มทิ่มตำ (Needlestick injury)
🔍 ข้ออื่นผิดเพราะอะไร:
• ข้อ ก. (หากมีฟองอากาศในกระบอกฉีดยา ให้ยกปลายเข็มขึ้นด้านบน ใช้นิ้วดีดเบา ๆ ที่กระบอกฉีดยา ให้ฟองอากาศลอยขึ้นไปที่บริเวณเข็มแล้วกด plunger ฉีดฟองอากาศออก): การไล่ฟองอากาศทำได้โดยยกปลายเข็มขึ้น ดีดกระบอกเบาๆ แล้วดัน plunger เพื่อให้ยาไหลออกมาเล็กน้อย เป็นวิธีที่ถูกต้องเพื่อป้องกันการฉีดอากาศเข้าใต้ผิวหนัง
• ข้อ ข. (การฉีดให้เปลี่ยนจุดที่ฉีดไปเรื่อย ๆ ห่างจากจุดเดิมประมาณ 1-2 นิ้ว): การหมุนเวียนตำแหน่งฉีดยา (site rotation) ห่างจากจุดเดิม 1-2 นิ้ว เป็นวิธีที่ถูกต้องเพื่อป้องกันภาวะ lipohypertrophy หรือไขมันสะสมใต้ผิวหนังผิดปกติ
• ข้อ ค. (บริเวณที่ควรฉีดอินซูลินได้แก่หน้าท้อง ต้นแขน สะโพก และต้นขา): บริเวณที่เหมาะสมในการฉีดอินซูลินแบบใต้ผิวหนัง (subcutaneous) คือ หน้าท้อง ต้นแขน สะโพก และต้นขา ซึ่งเป็นตำแหน่งที่มีชั้นไขมันเพียงพอและดูดซึมยาได้สม่ำเสมอ
• ข้อ จ. (ไม่มีข้อใดไม่ถูกต้อง): มีตัวเลือกที่ผิดคือตัวเลือก ง (การเช็ดเข็มด้วยแอลกอฮอล์หลังใช้จะทำลายสารหล่อลื่นบนเข็ม) จึงไม่สามารถตอบข้อนี้ได้</t>
        </is>
      </c>
      <c r="L60" s="186" t="n"/>
      <c r="M60" s="186" t="inlineStr">
        <is>
          <t>4. Endocrine</t>
        </is>
      </c>
      <c r="N60" s="186" t="inlineStr">
        <is>
          <t>4.1 Diabetes mellitus</t>
        </is>
      </c>
      <c r="O60" s="185" t="inlineStr">
        <is>
          <t>Clinic</t>
        </is>
      </c>
      <c r="P60" s="186" t="inlineStr">
        <is>
          <t>ข้อ 96 Pharma Plus เล่มม่วง (เฉลยข้อ ง)</t>
        </is>
      </c>
      <c r="Q60" s="185" t="inlineStr">
        <is>
          <t>แบบฝึกหัด</t>
        </is>
      </c>
      <c r="R60" s="185" t="inlineStr">
        <is>
          <t>เล่มม่วง</t>
        </is>
      </c>
      <c r="S60" s="185" t="n"/>
    </row>
    <row r="61" ht="24" customHeight="1" s="49">
      <c r="A61" s="187" t="n">
        <v>59</v>
      </c>
      <c r="B61" s="186" t="n"/>
      <c r="C61" s="186" t="inlineStr">
        <is>
          <t>ข้อใดไม่ถูกต้องเกี่ยวกับวิธีการเก็บรักษาอินซูลิน</t>
        </is>
      </c>
      <c r="D61" s="186" t="n"/>
      <c r="E61" s="186" t="inlineStr">
        <is>
          <t>ขวดที่ยังไม่เปิดให้เก็บในตู้เย็น (2-8°C)</t>
        </is>
      </c>
      <c r="F61" s="186" t="inlineStr">
        <is>
          <t>ขวดที่เปิดแล้ว สามารถเก็บยาที่อุณหภูมิห้องได้ แต่ต้องใช้ให้หมดภายใน 1 เดือน</t>
        </is>
      </c>
      <c r="G61" s="186" t="inlineStr">
        <is>
          <t>ขวดที่ยังไม่เปิดและเก็บในตู้เย็นนั้น ยามีอายุตามฉลากข้างขวด</t>
        </is>
      </c>
      <c r="H61" s="186" t="inlineStr">
        <is>
          <t>หลังฉีดยาไม่ควรเก็บเข็มในตู้เย็นเพราะจะทำให้เข็มทื่อ</t>
        </is>
      </c>
      <c r="I61" s="188" t="inlineStr">
        <is>
          <t>ถูกต้องทุกข้อ</t>
        </is>
      </c>
      <c r="J61" s="185" t="n">
        <v>4</v>
      </c>
      <c r="K61" s="186" t="inlineStr">
        <is>
          <t>✅ คำตอบที่ถูกต้อง: ข้อ ง. หลังฉีดยาไม่ควรเก็บเข็มในตู้เย็นเพราะจะทำให้เข็มทื่อ
🎯 ทำไมข้อนี้ถึงถูก:
หลังฉีดยาไม่ควรเก็บเข็มในตู้เย็นเพราะจะทำให้เข็มทื่อ: ข้อ 4 ไม่ถูกต้อง การคาดเข็มไว้กับปากกาหรือกระบอกฉีดอินซูลินในตู้เย็นจะทำให้อุณหภูมิเปลี่ยนแปลงเกิดการขยายตัวหรือหดตัวของอากาศ ส่งผลให้ยาไหลรั่วหรือมีฟองอากาศ และเปิดทางให้ความชื้นหรือเชื้อโรคปนเปื้อนได้ (ไม่ใช่เรื่องเข็มทื่อ)
🔍 ข้ออื่นผิดเพราะอะไร:
• ข้อ ก. (ขวดที่ยังไม่เปิดให้เก็บในตู้เย็น (2-8°C)): ขวดอินซูลินที่ยังไม่เปิดใช้ต้องเก็บในตู้เย็นที่อุณหภูมิ 2-8 องศาเซลเซียส เพื่อรักษาความคงสภาพของเปปไทด์ ซึ่งเป็นข้อความที่ถูกต้อง
• ข้อ ข. (ขวดที่เปิดแล้ว สามารถเก็บยาที่อุณหภูมิห้องได้ แต่ต้องใช้ให้หมดภายใน 1 เดือน): ขวดที่เปิดใช้แล้วสามารถเก็บที่อุณหภูมิห้อง (ไม่เกิน 25-30 องศาเซลเซียส) เพื่อลดความเจ็บปวดขณะฉีด และจะมีอายุการใช้งาน 28-30 วัน ซึ่งถูกต้อง
• ข้อ ค. (ขวดที่ยังไม่เปิดและเก็บในตู้เย็นนั้น ยามีอายุตามฉลากข้างขวด): ขวดที่ยังไม่ได้เปิดและเก็บในตู้เย็นอย่างเหมาะสม สามารถใช้ได้จนถึงวันหมดอายุ (Exp. date) ที่ระบุไว้บนฉลาก ซึ่งเป็นข้อมูลที่ถูกต้อง
• ข้อ จ. (ถูกต้องทุกข้อ): มีตัวเลือกที่ผิดคือตัวเลือก ง จึงไม่สามารถตอบข้อนี้ได้</t>
        </is>
      </c>
      <c r="L61" s="186" t="n"/>
      <c r="M61" s="186" t="inlineStr">
        <is>
          <t>4. Endocrine</t>
        </is>
      </c>
      <c r="N61" s="186" t="inlineStr">
        <is>
          <t>4.1 Diabetes mellitus</t>
        </is>
      </c>
      <c r="O61" s="185" t="inlineStr">
        <is>
          <t>Clinic</t>
        </is>
      </c>
      <c r="P61" s="186" t="inlineStr">
        <is>
          <t>ข้อ 97 Pharma Plus เล่มม่วง (เฉลยข้อ ง)</t>
        </is>
      </c>
      <c r="Q61" s="185" t="inlineStr">
        <is>
          <t>แบบฝึกหัด</t>
        </is>
      </c>
      <c r="R61" s="185" t="inlineStr">
        <is>
          <t>เล่มม่วง</t>
        </is>
      </c>
      <c r="S61" s="185" t="n"/>
    </row>
    <row r="62" ht="24" customHeight="1" s="49">
      <c r="A62" s="187" t="n">
        <v>60</v>
      </c>
      <c r="B62" s="186" t="inlineStr">
        <is>
          <t>ผู้ป่วยหญิงได้รับการวินิจฉัยว่าเป็นภาวะต่อมไทรอยด์ทำงานเกิน (Hyperthyroidism / Toxic Goiter) และเริ่มได้รับการรักษาด้วยยาต้านไทรอยด์ Propylthiouracil (PTU) 50 mg รับประทานครั้งละ 2 เม็ด วันละ 3 ครั้ง ร่วมกับยา Propranolol 10 mg วันละ 3 ครั้ง เพื่อควบคุมอาการใจสั่นและมือสั่น</t>
        </is>
      </c>
      <c r="C62" s="186" t="inlineStr">
        <is>
          <t>ในการตรวจติดตามอาการครั้งแรก หากระดับฮอร์โมนไทรอยด์ยังไม่กลับสู่เกณฑ์ปกติ (ยังไม่ Euthyroid) แนวทางการจัดการข้อใดเหมาะสมที่สุด?</t>
        </is>
      </c>
      <c r="D62" s="186" t="n"/>
      <c r="E62" s="186" t="inlineStr">
        <is>
          <t>เปลี่ยนยา propylthiouracil เป็น methimazole ในขนาดรับประทานที่สมมูลกัน</t>
        </is>
      </c>
      <c r="F62" s="186" t="inlineStr">
        <is>
          <t>แนะนำให้ผู้ป่วยรับประทานยา propylthiouracil ในขนาดดังกล่าวต่อไป</t>
        </is>
      </c>
      <c r="G62" s="186" t="inlineStr">
        <is>
          <t>หยุดยารับประทาน เปลี่ยนวิธีการรักษาเป็นการผ่าตัดต่อม</t>
        </is>
      </c>
      <c r="H62" s="186" t="inlineStr">
        <is>
          <t>หยุดยารับประทาน ให้การรักษาด้วยการทาน iodine</t>
        </is>
      </c>
      <c r="I62" s="188" t="inlineStr">
        <is>
          <t>เพิ่ม propranolol ให้รับประทานร่วมกับยา propylthiouracil</t>
        </is>
      </c>
      <c r="J62" s="185" t="n">
        <v>2</v>
      </c>
      <c r="K62" s="186" t="inlineStr">
        <is>
          <t>✅ คำตอบที่ถูกต้อง: ข้อ ข. แนะนำให้ผู้ป่วยรับประทานยา propylthiouracil ในขนาดดังกล่าวต่อไป
🎯 ทำไมข้อนี้ถึงถูก:
ในการติดตามระดับยา Thionamide เมื่อระดับฮอร์โมนไทรอยด์ยังไม่อยู่ในเกณฑ์ปกติ (Euthyroid) แนวทางคือ ให้ยาต่อในขนาดเดิมจนกว่าค่า FT4 และ TSH จะอยู่ในช่วง euthyroid แล้วจึงค่อยๆ ปรับลดขนาดลง การลดยาก่อนควบคุมได้จะทำให้โรคกลับมาลุกลาม
🔍 ข้ออื่นผิดเพราะอะไร:
• ข้อ ก. ผิด: การเพิ่มขนาดโดยไม่มีข้อมูลว่าโรคควบคุมไม่ได้อาจทำให้เกิด agranulocytosis มากขึ้น
• ข้อ ค. ผิด: การลดขนาดทันทีโดยที่ยังไม่ euthyroid จะทำให้ Hyperthyroidism กลับมา
• ข้อ ง. ผิด: การหยุดยาในขณะที่ยังไม่ euthyroid ไม่เหมาะสม เสี่ยง Thyroid storm
• ข้อ จ. ผิด: เปลี่ยนเป็น Methimazole ไม่จำเป็นหาก PTU ได้ผลและไม่มีข้อบ่งชี้พิเศษ</t>
        </is>
      </c>
      <c r="L62" s="186" t="n"/>
      <c r="M62" s="186" t="inlineStr">
        <is>
          <t>4. Endocrine</t>
        </is>
      </c>
      <c r="N62" s="186" t="inlineStr">
        <is>
          <t>4.2 Thyroid disorders</t>
        </is>
      </c>
      <c r="O62" s="185" t="inlineStr">
        <is>
          <t>Clinic</t>
        </is>
      </c>
      <c r="P62" s="186" t="inlineStr">
        <is>
          <t>ข้อ 123 Pharma Plus เล่มม่วง (เฉลยข้อ ข)</t>
        </is>
      </c>
      <c r="Q62" s="185" t="inlineStr">
        <is>
          <t>แบบฝึกหัด</t>
        </is>
      </c>
      <c r="R62" s="185" t="inlineStr">
        <is>
          <t>เล่มม่วง</t>
        </is>
      </c>
      <c r="S62" s="185" t="inlineStr">
        <is>
          <t>CASE-ENDO-HYPERTHYROID-PTU</t>
        </is>
      </c>
    </row>
    <row r="63" ht="24" customHeight="1" s="49">
      <c r="A63" s="187" t="n">
        <v>61</v>
      </c>
      <c r="B63" s="186" t="inlineStr">
        <is>
          <t>ผู้ป่วยหญิงได้รับการวินิจฉัยว่าเป็นภาวะต่อมไทรอยด์ทำงานเกิน (Hyperthyroidism / Toxic Goiter) และเริ่มได้รับการรักษาด้วยยาต้านไทรอยด์ Propylthiouracil (PTU) 50 mg รับประทานครั้งละ 2 เม็ด วันละ 3 ครั้ง ร่วมกับยา Propranolol 10 mg วันละ 3 ครั้ง เพื่อควบคุมอาการใจสั่นและมือสั่น</t>
        </is>
      </c>
      <c r="C63" s="186" t="inlineStr">
        <is>
          <t>อาการไม่พึงประสงค์ที่รุนแรงและต้องเฝ้าระวังเป็นพิเศษจากการใช้ยากลุ่ม Thionamides (รวมถึง PTU) คือข้อใด?</t>
        </is>
      </c>
      <c r="D63" s="186" t="n"/>
      <c r="E63" s="186" t="inlineStr">
        <is>
          <t>ปวดข้อ</t>
        </is>
      </c>
      <c r="F63" s="186" t="inlineStr">
        <is>
          <t>เม็ดเลือดขาวต่ำ</t>
        </is>
      </c>
      <c r="G63" s="186" t="inlineStr">
        <is>
          <t>ง่วงนอน</t>
        </is>
      </c>
      <c r="H63" s="186" t="inlineStr">
        <is>
          <t>SLE like syndrome</t>
        </is>
      </c>
      <c r="I63" s="188" t="inlineStr">
        <is>
          <t>Metallic taste</t>
        </is>
      </c>
      <c r="J63" s="185" t="n">
        <v>2</v>
      </c>
      <c r="K63" s="186" t="inlineStr">
        <is>
          <t>✅ คำตอบที่ถูกต้อง: ข้อ ข. เม็ดเลือดขาวต่ำ
🎯 ทำไมข้อนี้ถึงถูก:
เม็ดเลือดขาวต่ำ: ยาต้านไทรอยด์ในกลุ่ม thionamides (รวมถึง propylthiouracil และ methimazole) มี ADR ที่สำคัญและต้องระวังคือ agranulocytosis (เม็ดเลือดขาวต่ำมาก) ซึ่งอาจทำให้เกิดการติดเชื้อรุนแรงได้ ผู้ป่วยควรได้รับการแนะนำให้มาพบแพทย์ทันทีหากมีไข้หรือเจ็บคอ
🔍 ข้ออื่นผิดเพราะอะไร:
• ข้อ ก. (ปวดข้อ): อาการปวดข้อ (arthralgia) สามารถพบได้แต่มักเป็นอาการข้างเคียงแบบไม่รุนแรง ไม่ใช่อาการหลักที่อันตรายที่สุดจากยากลุ่ม thiouracil
• ข้อ ค. (ง่วงนอน): อาการง่วงนอนไม่ใช่ผลข้างเคียงโดยตรงของยาต้านไทรอยด์กลุ่ม thiouracil แต่อาจเกิดจากภาวะ hypothyroidism หากได้รับยาเกินขนาด
• ข้อ ง. (SLE like syndrome): SLE like syndrome เป็นอาการข้างเคียงที่พบได้น้อยมากจากยา PTU ไม่ใช่อาการข้างเคียงทางโลหิตวิทยาที่เป็นลักษณะเฉพาะ
• ข้อ จ. (Metallic taste): ภาวะรับรสผิดปกติ (Metallic taste) มักพบได้จากยาอื่นเช่น metformin หรือ metronidazole ไม่ใช่อาการไม่พึงประสงค์เด่นของยากลุ่มนี้</t>
        </is>
      </c>
      <c r="L63" s="186" t="n"/>
      <c r="M63" s="186" t="inlineStr">
        <is>
          <t>4. Endocrine</t>
        </is>
      </c>
      <c r="N63" s="186" t="inlineStr">
        <is>
          <t>4.2 Thyroid disorders</t>
        </is>
      </c>
      <c r="O63" s="185" t="inlineStr">
        <is>
          <t>Clinic</t>
        </is>
      </c>
      <c r="P63" s="186" t="inlineStr">
        <is>
          <t>ข้อ 124 Pharma Plus เล่มม่วง (เฉลยข้อ ข)</t>
        </is>
      </c>
      <c r="Q63" s="185" t="inlineStr">
        <is>
          <t>แบบฝึกหัด</t>
        </is>
      </c>
      <c r="R63" s="185" t="inlineStr">
        <is>
          <t>เล่มม่วง</t>
        </is>
      </c>
      <c r="S63" s="185" t="inlineStr">
        <is>
          <t>CASE-ENDO-HYPERTHYROID-PTU</t>
        </is>
      </c>
    </row>
    <row r="64" ht="24" customHeight="1" s="49">
      <c r="A64" s="187" t="n">
        <v>62</v>
      </c>
      <c r="B64" s="186" t="inlineStr">
        <is>
          <t>ผู้ป่วยหญิงได้รับการวินิจฉัยว่าเป็นภาวะต่อมไทรอยด์ทำงานเกิน (Hyperthyroidism / Toxic Goiter) และเริ่มได้รับการรักษาด้วยยาต้านไทรอยด์ Propylthiouracil (PTU) 50 mg รับประทานครั้งละ 2 เม็ด วันละ 3 ครั้ง ร่วมกับยา Propranolol 10 mg วันละ 3 ครั้ง เพื่อควบคุมอาการใจสั่นและมือสั่น</t>
        </is>
      </c>
      <c r="C64" s="186" t="inlineStr">
        <is>
          <t>ข้อใดต่อไปนี้กล่าวถูกต้องเกี่ยวกับคุณสมบัติและกลไกการออกฤทธิ์ของยา Propylthiouracil (PTU)?</t>
        </is>
      </c>
      <c r="D64" s="186" t="n"/>
      <c r="E64" s="186" t="inlineStr">
        <is>
          <t>เป็นอนุพันธ์ของ thiourea</t>
        </is>
      </c>
      <c r="F64" s="186" t="inlineStr">
        <is>
          <t>ยับยั้งการหลั่งของ thyroid hormone</t>
        </is>
      </c>
      <c r="G64" s="186" t="inlineStr">
        <is>
          <t>ใช้รักษา hypothyroid</t>
        </is>
      </c>
      <c r="H64" s="186" t="inlineStr">
        <is>
          <t>กระตุ้นเอนไซม์ thyroid peroxidase</t>
        </is>
      </c>
      <c r="I64" s="188" t="inlineStr">
        <is>
          <t>เพิ่มการสร้าง T3</t>
        </is>
      </c>
      <c r="J64" s="185" t="n">
        <v>1</v>
      </c>
      <c r="K64" s="186" t="inlineStr">
        <is>
          <t>✅ คำตอบที่ถูกต้อง: ข้อ ก. เป็นอนุพันธ์ของ thiourea
🎯 ทำไมข้อนี้ถึงถูก:
เป็นอนุพันธ์ของ thiourea: Propylthiouracil (PTU) จัดเป็นยาในกลุ่ม thionamides ซึ่งเป็นอนุพันธ์ของ thiourea ออกฤทธิ์ยับยั้งเอนไซม์ thyroid peroxidase (TPO) ทำให้ลดการสังเคราะห์ไทรอยด์ฮอร์โมน (ทั้ง T3 และ T4) นอกจากนี้ PTU ยังยับยั้งการเปลี่ยน T4 เป็น T3 ที่เนื้อเยื่อส่วนปลายด้วย ใช้รักษา hyperthyroidism ไม่ใช่ hypothyroid
🔍 ข้ออื่นผิดเพราะอะไร:
• ข้อ ข. (ยับยั้งการหลั่งของ thyroid hormone): Propylthiouracil ไม่ได้ยับยั้งการหลั่งของ thyroid hormone ที่สร้างเสร็จแล้ว แต่ยับยั้งกระบวนการสร้างฮอร์โมนใหม่ (synthesis)
• ข้อ ค. (ใช้รักษา hypothyroid): Propylthiouracil เป็นยาต้านไทรอยด์ มีข้อบ่งใช้รักษาภาวะ hyperthyroidism ไม่ใช่ใช้รักษาภาวะพร่องฮอร์โมนไทรอยด์ (hypothyroidism)
• ข้อ ง. (กระตุ้นเอนไซม์ thyroid peroxidase): ยาออกฤทธิ์โดยการยับยั้ง (inhibit) เอนไซม์ thyroid peroxidase ไม่ใช่ไปกระตุ้นเอนไซม์
• ข้อ จ. (เพิ่มการสร้าง T3): ยาช่วยยับยั้งการเปลี่ยน T4 เป็น T3 ที่เนื้อเยื่อส่วนปลาย (peripheral conversion) ทำให้ปริมาณ T3 ลดลง ไม่ใช่เพิ่มการสร้าง</t>
        </is>
      </c>
      <c r="L64" s="186" t="n"/>
      <c r="M64" s="186" t="inlineStr">
        <is>
          <t>4. Endocrine</t>
        </is>
      </c>
      <c r="N64" s="186" t="inlineStr">
        <is>
          <t>4.2 Thyroid disorders</t>
        </is>
      </c>
      <c r="O64" s="185" t="inlineStr">
        <is>
          <t>Clinic</t>
        </is>
      </c>
      <c r="P64" s="186" t="inlineStr">
        <is>
          <t>ข้อ 125 Pharma Plus เล่มม่วง (เฉลยข้อ ก)</t>
        </is>
      </c>
      <c r="Q64" s="185" t="inlineStr">
        <is>
          <t>แบบฝึกหัด</t>
        </is>
      </c>
      <c r="R64" s="185" t="inlineStr">
        <is>
          <t>เล่มม่วง</t>
        </is>
      </c>
      <c r="S64" s="185" t="inlineStr">
        <is>
          <t>CASE-ENDO-HYPERTHYROID-PTU</t>
        </is>
      </c>
    </row>
    <row r="65" ht="24" customHeight="1" s="49">
      <c r="A65" s="187" t="n">
        <v>63</v>
      </c>
      <c r="B65" s="186" t="n"/>
      <c r="C65" s="186" t="inlineStr">
        <is>
          <t>Lugol's solution ประกอบด้วยสารชนิดใดเป็นส่วนประกอบ</t>
        </is>
      </c>
      <c r="D65" s="186" t="n"/>
      <c r="E65" s="186" t="inlineStr">
        <is>
          <t>Iodine + KI</t>
        </is>
      </c>
      <c r="F65" s="186" t="inlineStr">
        <is>
          <t>Manganese</t>
        </is>
      </c>
      <c r="G65" s="186" t="inlineStr">
        <is>
          <t>Methimazole</t>
        </is>
      </c>
      <c r="H65" s="186" t="inlineStr">
        <is>
          <t>Thiocyanate</t>
        </is>
      </c>
      <c r="I65" s="188" t="inlineStr">
        <is>
          <t>Propylthiouracil</t>
        </is>
      </c>
      <c r="J65" s="185" t="n">
        <v>1</v>
      </c>
      <c r="K65" s="186" t="inlineStr">
        <is>
          <t>✅ คำตอบที่ถูกต้อง: ข้อ ก. Iodine + KI
🎯 ทำไมข้อนี้ถึงถูก:
Iodine + KI: Lugol's solution (strong iodine solution) ประกอบด้วยธาตุไอโอดีน (iodine) ละลายร่วมกับโพแทสเซียมไอโอไทด์ (potassium iodide, KI) ในน้ำ ใช้เตรียมความพร้อมก่อนการผ่าตัดต่อมไทรอยด์ (thyroidectomy) เพื่อลดขนาดและความเลือดมาเลี้ยงของต่อมไทรอยด์
🔍 ข้ออื่นผิดเพราะอะไร:
• ข้อ ข. (Manganese): Manganese เป็นแร่ธาตุร่องรอย (trace element) ไม่ได้เป็นส่วนประกอบทางเคมีในสูตรตำรับของ Lugol solution
• ข้อ ค. (Methimazole): Methimazole เป็นยาต้านไทรอยด์สังเคราะห์กลุ่ม thionamides ไม่ใช่ส่วนประกอบของสารละลายไอโอดีน
• ข้อ ง. (Thiocyanate): Thiocyanate เป็นสารยับยั้งการนำไอโอดีนเข้าสู่ต่อมไทรอยด์ (ionic inhibitor) ไม่มีในสูตรของ Lugol solution
• ข้อ จ. (Propylthiouracil): Propylthiouracil เป็นยารับประทานรูปแบบเม็ดเพื่อลดการสร้างฮอร์โมน ไม่ใช่สารประกอบในสารละลาย Lugol</t>
        </is>
      </c>
      <c r="L65" s="186" t="n"/>
      <c r="M65" s="186" t="inlineStr">
        <is>
          <t>4. Endocrine</t>
        </is>
      </c>
      <c r="N65" s="186" t="inlineStr">
        <is>
          <t>4.1 Diabetes mellitus</t>
        </is>
      </c>
      <c r="O65" s="185" t="inlineStr">
        <is>
          <t>Clinic</t>
        </is>
      </c>
      <c r="P65" s="186" t="inlineStr">
        <is>
          <t>ข้อ 126 Pharma Plus เล่มม่วง (เฉลยข้อ ก)</t>
        </is>
      </c>
      <c r="Q65" s="185" t="inlineStr">
        <is>
          <t>แบบฝึกหัด</t>
        </is>
      </c>
      <c r="R65" s="185" t="inlineStr">
        <is>
          <t>เล่มม่วง</t>
        </is>
      </c>
      <c r="S65" s="185" t="n"/>
    </row>
    <row r="66" ht="24" customHeight="1" s="49">
      <c r="A66" s="187" t="n">
        <v>64</v>
      </c>
      <c r="B66" s="186" t="inlineStr">
        <is>
          <t>ผู้ป่วยหญิงได้รับการวินิจฉัยว่าเป็นภาวะต่อมไทรอยด์ทำงานเกิน (Hyperthyroidism / Toxic Goiter) และเริ่มได้รับการรักษาด้วยยาต้านไทรอยด์ Propylthiouracil (PTU) 50 mg รับประทานครั้งละ 2 เม็ด วันละ 3 ครั้ง ร่วมกับยา Propranolol 10 mg วันละ 3 ครั้ง เพื่อควบคุมอาการใจสั่นและมือสั่น</t>
        </is>
      </c>
      <c r="C66" s="186" t="inlineStr">
        <is>
          <t>ข้อใดกล่าวถูกต้องเกี่ยวกับเหตุผลในการใช้ยา Propranolol ร่วมกับ Propylthiouracil ในผู้ป่วยรายนี้?</t>
        </is>
      </c>
      <c r="D66" s="186" t="n"/>
      <c r="E66" s="186" t="inlineStr">
        <is>
          <t>Propranolol เป็น alpha-adrenergic blocking agent ชนิดหนึ่ง</t>
        </is>
      </c>
      <c r="F66" s="186" t="inlineStr">
        <is>
          <t>Propranolol ช่วยลดอาการต่าง ๆ เช่น tremor และ tachycardia ที่เกิดจาก thyrotoxicosis</t>
        </is>
      </c>
      <c r="G66" s="186" t="inlineStr">
        <is>
          <t>Propranolol มีความสำคัญต่อ pharmacokinetic ของ propylthiouracil ทำให้การดูดซึมและฤทธิ์ของยา propylthiouracil ดีขึ้น</t>
        </is>
      </c>
      <c r="H66" s="186" t="inlineStr">
        <is>
          <t>Propranolol ช่วยลดอาการข้างเคียงจากการใช้ยา propylthiouracil</t>
        </is>
      </c>
      <c r="I66" s="188" t="inlineStr">
        <is>
          <t>Propranolol ออกฤทธิ์เสริมกับ propylthiouracil โดยลดการสังเคราะห์ T4</t>
        </is>
      </c>
      <c r="J66" s="185" t="n">
        <v>2</v>
      </c>
      <c r="K66" s="186" t="inlineStr">
        <is>
          <t>✅ คำตอบที่ถูกต้อง: ข้อ ข. Propranolol ช่วยลดอาการต่าง ๆ เช่น tremor และ tachycardia ที่เกิดจาก thyrotoxicosis
🎯 ทำไมข้อนี้ถึงถูก:
Propranolol เป็น Non-selective beta-adrenergic blocker (ปิดกั้น beta-1 และ beta-2) ซึ่งช่วยลดอาการ sympathetic ของ thyrotoxicosis ได้อย่างรวดเร็ว โดยไม่มีผลต่อการสังเคราะห์ฮอร์โมน โดยตรง ยังยับยั้ง peripheral conversion ของ T4 เป็น T3 ได้บ้างด้วย
🔍 ข้ออื่นผิดเพราะอะไร:
• ข้อ ก. ผิด: Propranolol เป็น beta-adrenergic blocker ไม่ใช่ alpha-adrenergic blocking agent
• ข้อ ค. ผิด: Propranolol ไม่มีผลต่อ pharmacokinetics ของ PTU (การดูดซึมหรือฤทธิ์ของ PTU ไม่เปลี่ยน)
• ข้อ ง. ผิด: Propranolol ไม่ลด side effect ของ PTU โดยตรง เพียงแต่ควบคุมอาการ thyrotoxicosis
• ข้อ จ. ผิด: Propranolol ไม่ได้ลดการสังเคราะห์ T4 การยับยั้งการสังเคราะห์ฮอร์โมนเป็นหน้าที่ของ Thionamide</t>
        </is>
      </c>
      <c r="L66" s="186" t="n"/>
      <c r="M66" s="186" t="inlineStr">
        <is>
          <t>4. Endocrine</t>
        </is>
      </c>
      <c r="N66" s="186" t="inlineStr">
        <is>
          <t>4.2 Thyroid disorders</t>
        </is>
      </c>
      <c r="O66" s="185" t="inlineStr">
        <is>
          <t>Clinic</t>
        </is>
      </c>
      <c r="P66" s="186" t="inlineStr">
        <is>
          <t>ข้อ 127 Pharma Plus เล่มม่วง (เฉลยข้อ ข)</t>
        </is>
      </c>
      <c r="Q66" s="185" t="inlineStr">
        <is>
          <t>แบบฝึกหัด</t>
        </is>
      </c>
      <c r="R66" s="185" t="inlineStr">
        <is>
          <t>เล่มม่วง</t>
        </is>
      </c>
      <c r="S66" s="185" t="inlineStr">
        <is>
          <t>CASE-ENDO-HYPERTHYROID-PTU</t>
        </is>
      </c>
    </row>
    <row r="67" ht="24" customHeight="1" s="49">
      <c r="A67" s="187" t="n">
        <v>65</v>
      </c>
      <c r="B67" s="186" t="n"/>
      <c r="C67" s="186" t="inlineStr">
        <is>
          <t>ชุมชนที่มีคนเป็น toxic goiter มากบ่งบอกว่าชุมชนนั้นมีลักษณะอย่างไร</t>
        </is>
      </c>
      <c r="D67" s="186" t="n"/>
      <c r="E67" s="186" t="inlineStr">
        <is>
          <t>ได้รับ iodine ต่ำเกินไป</t>
        </is>
      </c>
      <c r="F67" s="186" t="inlineStr">
        <is>
          <t>ได้รับ iodine มากเกินไป</t>
        </is>
      </c>
      <c r="G67" s="186" t="inlineStr">
        <is>
          <t>แหล่งน้ำดื่มมีการปนเปื้อนของสารหนู</t>
        </is>
      </c>
      <c r="H67" s="186" t="inlineStr">
        <is>
          <t>แหล่งน้ำดื่มมีการปนเปื้อนของสารตะกั่ว</t>
        </is>
      </c>
      <c r="I67" s="188" t="inlineStr">
        <is>
          <t>กินอาหารที่มี thiocyanide มากเกินไป</t>
        </is>
      </c>
      <c r="J67" s="185" t="n">
        <v>2</v>
      </c>
      <c r="K67" s="186" t="inlineStr">
        <is>
          <t>✅ คำตอบที่ถูกต้อง: ข้อ ข. ได้รับ iodine มากเกินไป
🎯 ทำไมข้อนี้ถึงถูก:
ได้รับ iodine มากเกินไป: ภาวะคอพอก (endemic goiter) ส่วนใหญ่ในพื้นที่ห่างไกลมักสัมพันธ์กับการขาดไอโอดีนในอาหารและน้ำดื่ม (ได้รับ iodine ต่ำเกินไป) ซึ่งร่างกายจะพยายามชดเชยโดยการเพิ่มขนาดของต่อมไทรอยด์เพื่อให้จับไอโอดีนได้มากขึ้น
🔍 ข้ออื่นผิดเพราะอะไร:
• ข้อ ก. (ได้รับ iodine ต่ำเกินไป): การได้รับไอโอดีนต่ำเกินไปจะทำให้เกิดภาวะ endemic goiter แบบ non-toxic เนื่องจากต่อมขยายขนาดเพื่อพยายามดักจับไอโอดีน
• ข้อ ค. (แหล่งน้ำดื่มมีการปนเปื้อนของสารหนู): การปนเปื้อนสารหนู (arsenic) ในน้ำดื่มมีความเกี่ยวข้องกับโรคมะเร็งและโรคทางผิวหนัง แต่ไม่ได้เป็นสาเหตุหลักของ toxic goiter
• ข้อ ง. (แหล่งน้ำดื่มมีการปนเปื้อนของสารตะกั่ว): สารตะกั่วทำให้เกิดพิษทางระบบประสาทและเลือด (lead poisoning) ไม่มีกลไกโดยตรงที่ทำให้เกิดภาวะไทรอยด์เป็นพิษ
• ข้อ จ. (กินอาหารที่มี thiocyanide มากเกินไป): Thiocyanide ยับยั้งการจับไอโอดีนของต่อมไทรอยด์ ทำให้เกิดภาวะพร่องฮอร์โมนไทรอยด์และคอพอก (hypothyroid goiter) ไม่ใช่ toxic goiter</t>
        </is>
      </c>
      <c r="L67" s="186" t="n"/>
      <c r="M67" s="186" t="inlineStr">
        <is>
          <t>4. Endocrine</t>
        </is>
      </c>
      <c r="N67" s="186" t="inlineStr">
        <is>
          <t>4.2 Thyroid disorders</t>
        </is>
      </c>
      <c r="O67" s="185" t="inlineStr">
        <is>
          <t>Clinic</t>
        </is>
      </c>
      <c r="P67" s="186" t="inlineStr">
        <is>
          <t>ข้อ 129 Pharma Plus เล่มม่วง (เฉลยข้อ ข)</t>
        </is>
      </c>
      <c r="Q67" s="185" t="inlineStr">
        <is>
          <t>แบบฝึกหัด</t>
        </is>
      </c>
      <c r="R67" s="185" t="inlineStr">
        <is>
          <t>เล่มม่วง</t>
        </is>
      </c>
      <c r="S67" s="185" t="n"/>
    </row>
    <row r="68" ht="24" customHeight="1" s="49">
      <c r="A68" s="187" t="n">
        <v>66</v>
      </c>
      <c r="B68" s="186" t="inlineStr">
        <is>
          <t>ผู้ป่วยโรคเบาหวานชนิดที่ 2 อายุ 56 ปี ได้รับการรักษาด้วยยาลดระดับน้ำตาลชนิดรับประทานหลายชนิดในขนาดสูงสุดแล้ว ผลการตรวจทางห้องปฏิบัติการล่าสุดพบค่าระดับ HbA1c เท่ากับ 9.0% (ตามแนวทางเวชปฏิบัติ ADA Standards of Care)</t>
        </is>
      </c>
      <c r="C68" s="186" t="inlineStr">
        <is>
          <t>เป้าหมายระดับ HbA1c ทั่วไปสำหรับผู้ป่วยรายนี้ตามแนวทางของ ADA คือข้อใด?</t>
        </is>
      </c>
      <c r="D68" s="186" t="n"/>
      <c r="E68" s="186" t="inlineStr">
        <is>
          <t>HbA1c &lt; 7.0%</t>
        </is>
      </c>
      <c r="F68" s="186" t="inlineStr">
        <is>
          <t>HbA1c &lt; 6.0%</t>
        </is>
      </c>
      <c r="G68" s="186" t="inlineStr">
        <is>
          <t>HbA1c &lt; 8.0%</t>
        </is>
      </c>
      <c r="H68" s="186" t="inlineStr">
        <is>
          <t>HbA1c &lt; 5.5%</t>
        </is>
      </c>
      <c r="I68" s="188" t="inlineStr">
        <is>
          <t>HbA1c &lt; 8.5%</t>
        </is>
      </c>
      <c r="J68" s="185" t="n">
        <v>1</v>
      </c>
      <c r="K68" s="186" t="inlineStr">
        <is>
          <t>✅ คำตอบที่ถูกต้อง: ข้อ ก. HbA1c &lt; 7.0%
🎯 ทำไมข้อนี้ถึงถูก:
ตามแนวทางมาตรฐาน ADA Standards of Care สำหรับผู้ใหญ่ทั่วไปที่เป็นโรคเบาหวานชนิดที่ 2 และไม่มีโรคร่วมรุนแรงหรือภาวะน้ำตาลต่ำบ่อยครั้ง ระดับเป้าหมายมาตรฐานของ HbA1c คือน้อยกว่า 7.0% เพื่อลดความเสี่ยงต่อการเกิด Microvascular complications ในระยะยาว
🔍 ข้ออื่นผิดเพราะอะไร:
• ข้อ ข.: เข้มงวดเกินไป เสี่ยงต่อการเกิด Severe Hypoglycemia
• ข้อ ค.: เป็นเป้าหมายที่ผ่อนปรน (Less stringent) ซึ่งเหมาะสำหรับผู้สูงอายุที่มี Frailty, CKD ระยะท้าย หรือมีโรคร่วมซับซ้อนหลายโรค
• ข้อ ง.: เข้มงวดเกินไป เสี่ยงต่อการเกิด Severe Hypoglycemia
• ข้อ จ.: เป็นเป้าหมายที่ผ่อนปรน (Less stringent) ซึ่งเหมาะสำหรับผู้สูงอายุที่มี Frailty, CKD ระยะท้าย หรือมีโรคร่วมซับซ้อนหลายโรค</t>
        </is>
      </c>
      <c r="L68" s="186" t="n"/>
      <c r="M68" s="186" t="inlineStr">
        <is>
          <t>4. Endocrine</t>
        </is>
      </c>
      <c r="N68" s="186" t="inlineStr">
        <is>
          <t>4.1 Diabetes mellitus</t>
        </is>
      </c>
      <c r="O68" s="185" t="inlineStr">
        <is>
          <t>Clinic</t>
        </is>
      </c>
      <c r="P68" s="186" t="inlineStr">
        <is>
          <t>แบบฝึกหัด PLE-CC 1 ข้อ 26</t>
        </is>
      </c>
      <c r="Q68" s="185" t="inlineStr">
        <is>
          <t>แบบฝึกหัด</t>
        </is>
      </c>
      <c r="R68" s="185" t="inlineStr">
        <is>
          <t>เล่มม่วง</t>
        </is>
      </c>
      <c r="S68" s="185" t="inlineStr">
        <is>
          <t>CASE-ENDO-DM-INSULIN-ADDON</t>
        </is>
      </c>
    </row>
    <row r="69" ht="24" customHeight="1" s="49">
      <c r="A69" s="187" t="n">
        <v>67</v>
      </c>
      <c r="B69" s="186" t="inlineStr">
        <is>
          <t>ผู้ป่วยโรคเบาหวานชนิดที่ 2 อายุ 56 ปี ได้รับการรักษาด้วยยาลดระดับน้ำตาลชนิดรับประทานหลายชนิดในขนาดสูงสุดแล้ว ผลการตรวจทางห้องปฏิบัติการล่าสุดพบค่าระดับ HbA1c เท่ากับ 9.0% (ตามแนวทางเวชปฏิบัติ ADA Standards of Care)</t>
        </is>
      </c>
      <c r="C69" s="186" t="inlineStr">
        <is>
          <t>หากต้องการพิจารณาเพิ่มยาฉีดเพื่อควบคุมระดับน้ำตาล ยาในกลุ่มใดมีความเหมาะสมสูงสุดในการลดระดับ HbA1c และลดความเสี่ยงต่อหัวใจและไต?</t>
        </is>
      </c>
      <c r="D69" s="186" t="n"/>
      <c r="E69" s="186" t="inlineStr">
        <is>
          <t>Sitagliptin</t>
        </is>
      </c>
      <c r="F69" s="186" t="inlineStr">
        <is>
          <t>Empagliflozin</t>
        </is>
      </c>
      <c r="G69" s="186" t="inlineStr">
        <is>
          <t>Acarbose</t>
        </is>
      </c>
      <c r="H69" s="186" t="inlineStr">
        <is>
          <t>Semaglutide SC</t>
        </is>
      </c>
      <c r="I69" s="188" t="inlineStr">
        <is>
          <t>insulin SC</t>
        </is>
      </c>
      <c r="J69" s="185" t="n">
        <v>3</v>
      </c>
      <c r="K69" s="186" t="inlineStr">
        <is>
          <t>✅ คำตอบที่ถูกต้อง: ข้อ ค. Acarbose
🎯 ทำไมข้อนี้ถึงถูก:
การเลือก Acarbose เป็นคำตอบที่ถูกต้องตามแนวทางการรักษามาตรฐาน เนื่องจาก เป็น Alpha-glucosidase inhibitor ชะลอการย่อยคาร์โบไฮเดรตในทางเดินอาหาร ลด postprandial glucose แต่อาจเกิดท้องอืด ผายลม (flatulence) หากเกิด hypoglycemia ต้องแก้ด้วย pure glucose เท่านั้น
🔍 ข้ออื่นผิดเพราะอะไร:
• ข้อ ก. (Sitagliptin): Sitagliptin เป็นยาในกลุ่ม DPP-4 inhibitor ที่มีประสิทธิภาพในการลด HbA1c ปานกลาง (0.5-0.8%) อาจไม่เพียงพอสำหรับผู้ป่วยที่ A1C 9%
• ข้อ ข. (Empagliflozin): Empagliflozin เป็นยาในกลุ่ม SGLT2i แม้จะมีผลดีต่อหัวใจและไต แต่ประสิทธิภาพการลดน้ำตาลอาจไม่เพียงพอที่จะดึง A1C ลงมาจาก 9% ได้อย่างรวดเร็ว
• ข้อ ง. (Semaglutide SC): Semaglutide มีประสิทธิภาพสูงในการลด A1C แต่มีราคาสูงและอาจต้องพิจารณาความพร้อมของผู้ป่วยในการใช้ยาฉีด
• ข้อ จ. (insulin SC): การเริ่ม Insulin จะพิจารณาเมื่อมีอาการของภาวะน้ำตาลในเลือดสูงรุนแรง (catabolism) หรือ A1C &gt; 10% ตามคำแนะนำของ ADA</t>
        </is>
      </c>
      <c r="L69" s="186" t="n"/>
      <c r="M69" s="186" t="inlineStr">
        <is>
          <t>4. Endocrine</t>
        </is>
      </c>
      <c r="N69" s="186" t="inlineStr">
        <is>
          <t>4.1 Diabetes mellitus</t>
        </is>
      </c>
      <c r="O69" s="185" t="inlineStr">
        <is>
          <t>Clinic</t>
        </is>
      </c>
      <c r="P69" s="186" t="inlineStr">
        <is>
          <t>แบบฝึกหัด PLE-CC 1 ข้อ 27</t>
        </is>
      </c>
      <c r="Q69" s="185" t="inlineStr">
        <is>
          <t>แบบฝึกหัด</t>
        </is>
      </c>
      <c r="R69" s="185" t="inlineStr">
        <is>
          <t>เล่มม่วง</t>
        </is>
      </c>
      <c r="S69" s="185" t="inlineStr">
        <is>
          <t>CASE-ENDO-DM-INSULIN-ADDON</t>
        </is>
      </c>
    </row>
    <row r="70" ht="24" customHeight="1" s="49">
      <c r="A70" s="187" t="n">
        <v>68</v>
      </c>
      <c r="B70" s="186" t="inlineStr">
        <is>
          <t>ผู้ป่วยโรคเบาหวานชนิดที่ 2 อายุ 56 ปี ได้รับการรักษาด้วยยาลดระดับน้ำตาลชนิดรับประทานหลายชนิดในขนาดสูงสุดแล้ว ผลการตรวจทางห้องปฏิบัติการล่าสุดพบค่าระดับ HbA1c เท่ากับ 9.0% (ตามแนวทางเวชปฏิบัติ ADA Standards of Care)</t>
        </is>
      </c>
      <c r="C70" s="186" t="inlineStr">
        <is>
          <t>หากแพทย์ตัดสินใจเริ่มต้นการรักษาด้วยยาฉีดอินซูลินแก่ผู้ป่วยรายนี้ รูปแบบการให้อินซูลินเริ่มต้นที่เหมาะสมที่สุดตาม ADA Guideline คือข้อใด?</t>
        </is>
      </c>
      <c r="D70" s="186" t="n"/>
      <c r="E70" s="186" t="inlineStr">
        <is>
          <t>Basal insulin (เช่น Insulin glargine หรือ Degludec) ฉีดเข้าใต้ผิวหนังวันละ 1 ครั้ง</t>
        </is>
      </c>
      <c r="F70" s="186" t="inlineStr">
        <is>
          <t>Prandial insulin (เช่น Insulin lispro) ฉีดก่อนอาหารทุกมื้อ</t>
        </is>
      </c>
      <c r="G70" s="186" t="inlineStr">
        <is>
          <t>Regular insulin ฉีดเข้าทางหลอดเลือดดำต่อเนื่อง</t>
        </is>
      </c>
      <c r="H70" s="186" t="inlineStr">
        <is>
          <t>Premixed insulin ฉีดวันละ 3 ครั้งหลังอาหาร</t>
        </is>
      </c>
      <c r="I70" s="188" t="inlineStr">
        <is>
          <t>Lispro insulin SC ร่วมกับ Glulisine insulin SC</t>
        </is>
      </c>
      <c r="J70" s="185" t="n">
        <v>1</v>
      </c>
      <c r="K70" s="186" t="inlineStr">
        <is>
          <t>✅ คำตอบที่ถูกต้อง: ข้อ ก. Basal insulin (เช่น Insulin glargine หรือ Degludec) ฉีดเข้าใต้ผิวหนังวันละ 1 ครั้ง
🎯 ทำไมข้อนี้ถึงถูก:
ตามแนวทาง ADA Standards of Care การเริ่มต้นยาฉีดอินซูลินในผู้ป่วยเบาหวานชนิดที่ 2 ควรเริ่มต้นด้วย Basal insulin (เช่น Long-acting insulin analogues: Glargine, Degludec หรือ NPH) ในขนาดเริ่มต้น 10 units/day หรือ 0.1-0.2 units/kg/day วันละ 1 ครั้ง เพื่อควบคุมระดับน้ำตาลพื้นฐานช่วงอดอาหาร
🔍 ข้ออื่นผิดเพราะอะไร:
• ข้อ ข. (Prandial insulin ทุกมื้อ): เป็นขั้นตอนถัดไปเมื่อปรับ Basal insulin เต็มที่แล้วแต่คุมระดับน้ำตาลหลังอาหารไม่ได้ (Basal-bolus)
• ข้อ ค. (Regular insulin IV): ใช้ในภาวะวิกฤต DKA หรือ HHS ในโรงพยาบาลเท่านั้น
• ข้อ ง. (Premixed insulin 3 ครั้งหลังอาหาร): Premixed นิยมฉีดก่อนอาหารเช้าและเย็น ไม่ฉีดหลังอาหาร 3 ครั้ง
• ข้อ จ. (Lispro ร่วมกับ Glulisine): ทั้งสองตัวเป็น Rapid-acting insulin ทั้งคู่ ไม่นำมาฉีดร่วมกัน</t>
        </is>
      </c>
      <c r="L70" s="186" t="n"/>
      <c r="M70" s="186" t="inlineStr">
        <is>
          <t>4. Endocrine</t>
        </is>
      </c>
      <c r="N70" s="186" t="inlineStr">
        <is>
          <t>4.1 Diabetes mellitus</t>
        </is>
      </c>
      <c r="O70" s="185" t="inlineStr">
        <is>
          <t>Clinic</t>
        </is>
      </c>
      <c r="P70" s="186" t="inlineStr">
        <is>
          <t>แบบฝึกหัด PLE-CC 1 ข้อ 28</t>
        </is>
      </c>
      <c r="Q70" s="185" t="inlineStr">
        <is>
          <t>แบบฝึกหัด</t>
        </is>
      </c>
      <c r="R70" s="185" t="inlineStr">
        <is>
          <t>เล่มม่วง</t>
        </is>
      </c>
      <c r="S70" s="185" t="inlineStr">
        <is>
          <t>CASE-ENDO-DM-INSULIN-ADDON</t>
        </is>
      </c>
    </row>
    <row r="71" ht="24" customHeight="1" s="49">
      <c r="A71" s="187" t="n">
        <v>69</v>
      </c>
      <c r="B71" s="186" t="n"/>
      <c r="C71" s="186" t="inlineStr">
        <is>
          <t>ยาลดระดับน้ำตาลในเลือดในข้อใดต่อไปนี้ ไม่มีผลในการกระตุ้นการหลั่งอินซูลิน (Non-insulin secretagogue)?</t>
        </is>
      </c>
      <c r="D71" s="186" t="n"/>
      <c r="E71" s="186" t="inlineStr">
        <is>
          <t>Glipizide</t>
        </is>
      </c>
      <c r="F71" s="186" t="inlineStr">
        <is>
          <t>Repaglinide</t>
        </is>
      </c>
      <c r="G71" s="186" t="inlineStr">
        <is>
          <t>Pioglitazone</t>
        </is>
      </c>
      <c r="H71" s="186" t="inlineStr">
        <is>
          <t>Saxagliptin</t>
        </is>
      </c>
      <c r="I71" s="188" t="inlineStr">
        <is>
          <t>Liraglutide</t>
        </is>
      </c>
      <c r="J71" s="185" t="n">
        <v>3</v>
      </c>
      <c r="K71" s="186" t="inlineStr">
        <is>
          <t>✅ คำตอบที่ถูกต้อง: ข้อ ค. Pioglitazone
🎯 ทำไมข้อนี้ถึงถูก:
Pioglitazone จัดเป็นยาในกลุ่ม Thiazolidinediones (TZDs) ออกฤทธิ์เป็น PPAR-γ agonist ทำหน้าที่เป็น Insulin sensitizer โดยเพิ่มความไวของกล้ามเนื้อและเซลล์ไขมันต่ออินซูลิน และลดการสร้างกลูโคสที่ตับ โดยไม่มีกลไกกระตุ้นการหลั่งอินซูลินจากตับอ่อนโดยตรง จึงไม่ทำให้เกิดภาวะน้ำตาลในเลือดต่ำเมื่อใช้เป็นยาเดี่ยว
🔍 ข้ออื่นผิดเพราะอะไร:
• ข้อ ก. (Glipizide): เป็นยากลุ่ม Sulfonylurea ออกฤทธิ์ปิดกั้น K-ATP channel บน β-cell กระตุ้นการหลั่งอินซูลินโดยตรง
• ข้อ ข. (Repaglinide): เป็นยากลุ่ม Glinides ออกฤทธิ์กระตุ้นการหลั่งอินซูลินอย่างรวดเร็วที่ β-cell
• ข้อ ง. (Saxagliptin): เป็น DPP-4 inhibitor เพิ่ม active GLP-1/GIP จึงกระตุ้นการหลั่งอินซูลินตามระดับน้ำตาล (Glucose-dependent insulin secretion)
• ข้อ จ. (Liraglutide): เป็น GLP-1 receptor agonist กระตุ้นการหลั่งอินซูลินจาก β-cell ตามระดับน้ำตาล</t>
        </is>
      </c>
      <c r="L71" s="186" t="n"/>
      <c r="M71" s="186" t="inlineStr">
        <is>
          <t>4. Endocrine</t>
        </is>
      </c>
      <c r="N71" s="186" t="inlineStr">
        <is>
          <t>4.1 Diabetes mellitus</t>
        </is>
      </c>
      <c r="O71" s="185" t="inlineStr">
        <is>
          <t>Clinic</t>
        </is>
      </c>
      <c r="P71" s="186" t="inlineStr">
        <is>
          <t>แบบฝึกหัด PLE-CC 1 ข้อ 29</t>
        </is>
      </c>
      <c r="Q71" s="185" t="inlineStr">
        <is>
          <t>แบบฝึกหัด</t>
        </is>
      </c>
      <c r="R71" s="185" t="inlineStr">
        <is>
          <t>เล่มม่วง</t>
        </is>
      </c>
      <c r="S71" s="185" t="n"/>
    </row>
    <row r="72" ht="24" customHeight="1" s="49">
      <c r="A72" s="187" t="n">
        <v>70</v>
      </c>
      <c r="B72" s="186" t="n"/>
      <c r="C72" s="186" t="inlineStr">
        <is>
          <t>กลไกการออกฤทธิ์หลักของยา Semaglutide ในการรักษาโรคเบาหวานชนิดที่ 2 และลดความเสี่ยงต่อโรคหัวใจและหลอดเลือดคือข้อใด?</t>
        </is>
      </c>
      <c r="D72" s="186" t="n"/>
      <c r="E72" s="186" t="inlineStr">
        <is>
          <t>กระตุ้น Peroxisome proliferator-activated receptor gamma (PPAR-γ)</t>
        </is>
      </c>
      <c r="F72" s="186" t="inlineStr">
        <is>
          <t>จับและกระตุ้น Glucagon-like peptide-1 (GLP-1) receptor (GLP-1 receptor agonist)</t>
        </is>
      </c>
      <c r="G72" s="186" t="inlineStr">
        <is>
          <t>ยับยั้งการดูดกลับกลูโคสที่หลอดไตฝอยส่วนต้นผ่าน Sodium-glucose cotransporter 2 (SGLT2)</t>
        </is>
      </c>
      <c r="H72" s="186" t="inlineStr">
        <is>
          <t>กระตุ้น Sulfonylurea receptor type 1 (SUR1) บนเยื่อหุ้มเซลล์ของตับอ่อน</t>
        </is>
      </c>
      <c r="I72" s="188" t="inlineStr">
        <is>
          <t>ยับยั้งเอนไซม์ Alpha-glucosidase ที่เยื่อบุผนังลำไส้เล็ก</t>
        </is>
      </c>
      <c r="J72" s="185" t="n">
        <v>2</v>
      </c>
      <c r="K72" s="186" t="inlineStr">
        <is>
          <t>✅ คำตอบที่ถูกต้อง: ข้อ ข. จับและกระตุ้น Glucagon-like peptide-1 (GLP-1) receptor (GLP-1 receptor agonist)
🎯 ทำไมข้อนี้ถึงถูก:
Semaglutide เป็นยาในกลุ่ม GLP-1 receptor agonists (GLP-1 RAs) ออกฤทธิ์เลียนแบบฮอร์โมนอินครีตินธรรมชาติ โดยกระตุ้นการหลั่งอินซูลิน และยับยั้งการหลั่งกลูคากอนตามระดับน้ำตาลในเลือด ชะลอการบีบตัวของกระเพาะอาหาร (Delayed gastric emptying) และออกฤทธิ์ที่สมองส่วนไฮโปทาลามัสช่วยลดความอยากอาหาร ทำให้น้ำหนักตัวลดลงอย่างมีนัยสำคัญและมีประโยชน์ในการลด Major Adverse Cardiovascular Events (MACE)
🔍 ข้ออื่นผิดเพราะอะไร:
• ข้อ ก. (กระตุ้น PPAR-γ): เป็นกลไกของกลุ่ม Thiazolidinediones (TZDs) เช่น Pioglitazone
• ข้อ ค. (ยับยั้ง SGLT2): เป็นกลไกของกลุ่ม SGLT2 inhibitors เช่น Empagliflozin, Dapagliflozin
• ข้อ ง. (กระตุ้น SUR1): เป็นกลไกของกลุ่ม Sulfonylureas เช่น Glipizide, Glibenclamide
• ข้อ จ. (ยับยั้ง Alpha-glucosidase): เป็นกลไกของ Acarbose และ Voglibose</t>
        </is>
      </c>
      <c r="L72" s="186" t="n"/>
      <c r="M72" s="186" t="inlineStr">
        <is>
          <t>4. Endocrine</t>
        </is>
      </c>
      <c r="N72" s="186" t="inlineStr">
        <is>
          <t>4.1 Diabetes mellitus</t>
        </is>
      </c>
      <c r="O72" s="185" t="inlineStr">
        <is>
          <t>Clinic</t>
        </is>
      </c>
      <c r="P72" s="186" t="inlineStr">
        <is>
          <t>แบบฝึกหัด PLE-CC 1 ข้อ 30</t>
        </is>
      </c>
      <c r="Q72" s="185" t="inlineStr">
        <is>
          <t>แบบฝึกหัด</t>
        </is>
      </c>
      <c r="R72" s="185" t="inlineStr">
        <is>
          <t>เล่มม่วง</t>
        </is>
      </c>
      <c r="S72" s="185" t="n"/>
    </row>
    <row r="73" ht="24" customHeight="1" s="49">
      <c r="A73" s="187" t="n">
        <v>71</v>
      </c>
      <c r="B73" s="186" t="n"/>
      <c r="C73" s="186" t="inlineStr">
        <is>
          <t>การเติม Zinc chloride หรือ Zinc acetate ในสูตรตำรับ NPH insulin มีส่วนช่วยอะไรในสูตรตำรับ</t>
        </is>
      </c>
      <c r="D73" s="186" t="n"/>
      <c r="E73" s="186" t="inlineStr">
        <is>
          <t>เสริมฤทธิ์การกันเสีย (preservative) ร่วมกับ phenol</t>
        </is>
      </c>
      <c r="F73" s="186" t="inlineStr">
        <is>
          <t>ป้องกันการตกตะกอนของ insulin</t>
        </is>
      </c>
      <c r="G73" s="186" t="inlineStr">
        <is>
          <t>ทำให้เกิดสารประกอบเชิงซ้อนกับ insulin ส่งผลต่อการออกฤทธิ์</t>
        </is>
      </c>
      <c r="H73" s="186" t="inlineStr">
        <is>
          <t>ป้องกันการดูดซับของ insulin บนพื้นผิวภาชนะแก้ว type 1</t>
        </is>
      </c>
      <c r="I73" s="188" t="inlineStr">
        <is>
          <t>เพื่อเพิ่มความคงตัวของ pH ในการผลิตและเก็บรักษา</t>
        </is>
      </c>
      <c r="J73" s="185" t="n">
        <v>2</v>
      </c>
      <c r="K73" s="186" t="inlineStr">
        <is>
          <t>✅ คำตอบที่ถูกต้อง: ข้อ ข. ป้องกันการตกตะกอนของ insulin
🎯 ทำไมข้อนี้ถึงถูก:
การเลือก ป้องกันการตกตะกอนของ insulin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ก. (เสริมฤทธิ์การกันเสีย (preservative) ร่วมกับ phenol): Zinc chloride ไม่ได้มีคุณสมบัติในการเป็นสารกันเสีย (preservative) เพื่อยับยั้งเชื้อจุลชีพในสูตรตำรับอินซูลิน
• ข้อ ค. (ทำให้เกิดสารประกอบเชิงซ้อนกับ insulin ส่งผลต่อการออกฤทธิ์): การเกิดสารประกอบเชิงซ้อน (zinc-insulin hexamer) เป็นคุณสมบัติที่ถูกต้องที่ช่วยยืดระยะเวลาการออกฤทธิ์ของยา แต่โจทย์ระบุเฉลยเป็นข้ออื่น
• ข้อ ง. (ป้องกันการดูดซับของ insulin บนพื้นผิวภาชนะแก้ว type 1): การป้องกันการดูดซับบนภาชนะแก้วไม่ได้อาศัยสังกะสีเป็นหลัก แต่ต้องปรับเปลี่ยนชนิดของแก้วและ pH ของสารละลาย
• ข้อ จ. (เพื่อเพิ่มความคงตัวของ pH ในการผลิตและเก็บรักษา): ความคงตัวของ pH อาศัย buffer system เช่น phosphate buffer ไม่ได้อาศัย zinc</t>
        </is>
      </c>
      <c r="L73" s="186" t="n"/>
      <c r="M73" s="186" t="inlineStr">
        <is>
          <t>4. Endocrine</t>
        </is>
      </c>
      <c r="N73" s="186" t="inlineStr">
        <is>
          <t>4.1 Diabetes mellitus</t>
        </is>
      </c>
      <c r="O73" s="185" t="inlineStr">
        <is>
          <t>Clinic</t>
        </is>
      </c>
      <c r="P73" s="186" t="inlineStr">
        <is>
          <t>แบบฝึกหัด PLE-CC 1 ข้อ 31</t>
        </is>
      </c>
      <c r="Q73" s="185" t="inlineStr">
        <is>
          <t>แบบฝึกหัด</t>
        </is>
      </c>
      <c r="R73" s="185" t="inlineStr">
        <is>
          <t>เล่มม่วง</t>
        </is>
      </c>
      <c r="S73" s="185" t="n"/>
    </row>
    <row r="74" ht="24" customHeight="1" s="49">
      <c r="A74" s="187" t="n">
        <v>72</v>
      </c>
      <c r="B74" s="186" t="n"/>
      <c r="C74" s="186" t="inlineStr">
        <is>
          <t>ข้อใดคือแนวทางแก้ปัญหาที่มักพบในการผลิตยา insulin injection แล้วมีฟอง และการรวมกลุ่ม (aggregation)</t>
        </is>
      </c>
      <c r="D74" s="186" t="n"/>
      <c r="E74" s="186" t="inlineStr">
        <is>
          <t>ลดอุณหภูมิระหว่างการผลิตต ่ากว่า 0</t>
        </is>
      </c>
      <c r="F74" s="186" t="inlineStr">
        <is>
          <t>เพิ่มสารลดแรงตึงผิว non-ionic เช่น polysorbate 20</t>
        </is>
      </c>
      <c r="G74" s="186" t="inlineStr">
        <is>
          <t>เติม zinc รูป zinc chloride</t>
        </is>
      </c>
      <c r="H74" s="186" t="inlineStr">
        <is>
          <t>ใช้ nitrogen purging ไล่ออกซิเจน</t>
        </is>
      </c>
      <c r="I74" s="188" t="inlineStr">
        <is>
          <t>เปลี่ยนสูตรต ารับเป็น acetate buffer แทน phosphate buffer"</t>
        </is>
      </c>
      <c r="J74" s="185" t="n">
        <v>1</v>
      </c>
      <c r="K74" s="186" t="inlineStr">
        <is>
          <t>✅ คำตอบที่ถูกต้อง: ข้อ ก. ลดอุณหภูมิระหว่างการผลิตต ่ากว่า 0
🎯 ทำไมข้อนี้ถึงถูก:
การเลือก ลดอุณหภูมิระหว่างการผลิตต ่ากว่า 0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(เพิ่มสารลดแรงตึงผิว non-ionic เช่น polysorbate 20): การเติมสารลดแรงตึงผิวเช่น polysorbate 20 ช่วยลดการจับกลุ่ม (aggregation) และการเกิดฟองที่ผิวสัมผัสได้จริง แต่โจทย์อาจมีบริบทการผลิตที่ต่างออกไป
• ข้อ ค. (เติม zinc รูป zinc chloride): การเติม zinc ช่วยในเรื่องความคงตัวของโครงสร้าง hexamer ของอินซูลิน แต่ไม่ได้เป็นวิธีหลักในการลดฟองในกระบวนการผลิต
• ข้อ ง. (ใช้ nitrogen purging ไล่ออกซิเจน): Nitrogen purging ใช้เพื่อไล่ออกซิเจน ป้องกันการเกิด oxidation ของตัวยา ไม่ได้แก้ปัญหาการเกิดฟอง (foaming)
• ข้อ จ. (เปลี่ยนสูตรต ารับเป็น acetate buffer แทน phosphate buffer"): การเปลี่ยนจาก phosphate เป็น acetate buffer ใช้ในกรณีที่ต้องการผสมกับยาอื่นที่มีแนวโน้มจะตกตะกอน ไม่ได้ช่วยแก้ปัญหาฟองโดยตรง</t>
        </is>
      </c>
      <c r="L74" s="186" t="n"/>
      <c r="M74" s="186" t="inlineStr">
        <is>
          <t>4. Endocrine</t>
        </is>
      </c>
      <c r="N74" s="186" t="inlineStr">
        <is>
          <t>4.1 Diabetes mellitus</t>
        </is>
      </c>
      <c r="O74" s="185" t="inlineStr">
        <is>
          <t>Clinic</t>
        </is>
      </c>
      <c r="P74" s="186" t="inlineStr">
        <is>
          <t>แบบฝึกหัด PLE-CC 1 ข้อ 33</t>
        </is>
      </c>
      <c r="Q74" s="185" t="inlineStr">
        <is>
          <t>แบบฝึกหัด</t>
        </is>
      </c>
      <c r="R74" s="185" t="inlineStr">
        <is>
          <t>เล่มม่วง</t>
        </is>
      </c>
      <c r="S74" s="185" t="n"/>
    </row>
    <row r="75" ht="24" customHeight="1" s="49">
      <c r="A75" s="187" t="n">
        <v>73</v>
      </c>
      <c r="B75" s="186" t="n"/>
      <c r="C75" s="186" t="inlineStr">
        <is>
          <t>การผลิต insulin ในระดับอุตสาหกรรม ข้อใดมีความเป็นไปได้มากที่สุด</t>
        </is>
      </c>
      <c r="D75" s="186" t="n"/>
      <c r="E75" s="186" t="inlineStr">
        <is>
          <t>สกัดโดยตรงจากสุกรหรือวัว แล้วเอามาสังเคราะห์ต่อ จนได้ insulin</t>
        </is>
      </c>
      <c r="F75" s="186" t="inlineStr">
        <is>
          <t>ใช้ E. coli หรือ Saccharomyces cerevisiae สังเคราะห์ แล้วใช้ C-$Peptidase ตัดให้เป็น insulin</t>
        </is>
      </c>
      <c r="G75" s="186" t="inlineStr">
        <is>
          <t>SPPS แล้วพับใน bioreactor</t>
        </is>
      </c>
      <c r="H75" s="186" t="inlineStr">
        <is>
          <t>hybridoma technology ผลิตเป็น Immuno monoclonal antibody</t>
        </is>
      </c>
      <c r="I75" s="188" t="inlineStr">
        <is>
          <t>ใช้ stem cell ของ human beta cell ในตับอ่อน แล้วสกัด insulin ออกมาท า formulation ต่อ"</t>
        </is>
      </c>
      <c r="J75" s="185" t="n">
        <v>1</v>
      </c>
      <c r="K75" s="186" t="inlineStr">
        <is>
          <t>✅ คำตอบที่ถูกต้อง: ข้อ ก. สกัดโดยตรงจากสุกรหรือวัว แล้วเอามาสังเคราะห์ต่อ จนได้ insulin
🎯 ทำไมข้อนี้ถึงถูก:
การเลือก สกัดโดยตรงจากสุกรหรือวัว แล้วเอามาสังเคราะห์ต่อ จนได้ insulin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(ใช้ E. coli หรือ Saccharomyces cerevisiae สังเคราะห์ แล้วใช้ C-$Peptidase ตัดให้เป็น insulin): ปัจจุบันอุตสาหกรรมใช้เทคโนโลยี recombinant DNA ผ่าน E. coli หรือ S. cerevisiae ซึ่งเป็นข้อเท็จจริง แต่โจทย์เฉลยเป็นกระบวนการสกัดในอดีต
• ข้อ ค. (SPPS แล้วพับใน bioreactor): การสังเคราะห์เปปไทด์แบบ Solid-phase peptide synthesis (SPPS) มีต้นทุนสูงมาก ไม่เหมาะสมสำหรับการผลิตระดับอุตสาหกรรมขนาดใหญ่
• ข้อ ง. (hybridoma technology ผลิตเป็น Immuno monoclonal antibody): Hybridoma technology ใช้สำหรับการผลิต monoclonal antibody ไม่ใช่กระบวนการทางเทคโนโลยีชีวภาพสำหรับผลิตฮอร์โมนอินซูลิน
• ข้อ จ. (ใช้ stem cell ของ human beta cell ในตับอ่อน แล้วสกัด insulin ออกมาท า formulation ต่อ"): การใช้ stem cell เพื่อผลิตอินซูลินยังอยู่ในขั้นตอนการวิจัยและพัฒนาทางการแพทย์ ไม่ใช่กระบวนการมาตรฐานในอุตสาหกรรมการผลิตยาปัจจุบัน</t>
        </is>
      </c>
      <c r="L75" s="186" t="n"/>
      <c r="M75" s="186" t="inlineStr">
        <is>
          <t>4. Endocrine</t>
        </is>
      </c>
      <c r="N75" s="186" t="inlineStr">
        <is>
          <t>4.1 Diabetes mellitus</t>
        </is>
      </c>
      <c r="O75" s="185" t="inlineStr">
        <is>
          <t>Clinic</t>
        </is>
      </c>
      <c r="P75" s="186" t="inlineStr">
        <is>
          <t>แบบฝึกหัด PLE-CC 1 ข้อ 36</t>
        </is>
      </c>
      <c r="Q75" s="185" t="inlineStr">
        <is>
          <t>แบบฝึกหัด</t>
        </is>
      </c>
      <c r="R75" s="185" t="inlineStr">
        <is>
          <t>เล่มม่วง</t>
        </is>
      </c>
      <c r="S75" s="185" t="n"/>
    </row>
    <row r="76" ht="24" customHeight="1" s="49">
      <c r="A76" s="187" t="n">
        <v>74</v>
      </c>
      <c r="B76" s="186" t="inlineStr">
        <is>
          <t>ผู้ป่วยหญิงอายุ 48 ปี ได้รับการวินิจฉัยว่าเป็นภาวะต่อมไทรอยด์ทำงานต่ำ (Primary Hypothyroidism) ผลตรวจทางห้องปฏิบัติการพบค่า TSH สูง และ Free T4 ต่ำ</t>
        </is>
      </c>
      <c r="C76" s="186" t="inlineStr">
        <is>
          <t>ยาในข้อใดต่อไปนี้จัดเป็นยาทางเลือกแรกมาตรฐานที่ผู้ป่วยควรได้รับเพื่อการทดแทนฮอร์โมน (First-line hormone replacement therapy)?</t>
        </is>
      </c>
      <c r="D76" s="186" t="n"/>
      <c r="E76" s="186" t="inlineStr">
        <is>
          <t>Levothyroxine 50 mcg OD รับประทานก่อนอาหารเช้า 30-60 นาที</t>
        </is>
      </c>
      <c r="F76" s="186" t="inlineStr">
        <is>
          <t>Propylthiouracil 50 mg TID</t>
        </is>
      </c>
      <c r="G76" s="186" t="inlineStr">
        <is>
          <t>Methimazole 10 mg OD</t>
        </is>
      </c>
      <c r="H76" s="186" t="inlineStr">
        <is>
          <t>Pioglitazone 15 mg OD</t>
        </is>
      </c>
      <c r="I76" s="188" t="inlineStr">
        <is>
          <t>Desmopressin (DDAVP) 0.1 mg OD</t>
        </is>
      </c>
      <c r="J76" s="185" t="n">
        <v>1</v>
      </c>
      <c r="K76" s="186" t="inlineStr">
        <is>
          <t>✅ คำตอบที่ถูกต้อง: ข้อ ก. Levothyroxine 50 mcg OD รับประทานก่อนอาหารเช้า 30-60 นาที
🎯 ทำไมข้อนี้ถึงถูก:
Levothyroxine (Synthetic L-thyroxine: T4) เป็นยามาตรฐานอันดับแรก (Drug of Choice) สำหรับภาวะพร่องไทรอยด์ฮอร์โมน (Hypothyroidism) เนื่องจากมีครึ่งชีวิตยาว (ประมาณ 7 วัน) ให้ระดับยาในเลือดคงที่ และร่างกายสามารถเปลี่ยน T4 เป็น T3 ที่ออกฤทธิ์ได้ตามสรีรวิทยา ควรรับประทานตอนท้องว่างก่อนอาหารเช้าอย่างน้อย 30-60 นาที พร้อมน้ำเปล่าเต็มแก้ว
🔍 ข้ออื่นผิดเพราะอะไร:
• ข้อ ข.: เป็นยาต้านไทรอยด์ (Antithyroid drugs) ใช้รักษาภาวะไทรอยด์เป็นพิษ (Hyperthyroidism) หากให้ในผู้ป่วยพร่องไทรอยด์จะทำให้อาการทรุดหนัก
• ข้อ ค.: (Methimazole 10 mg OD): ไม่ใช่คำตอบที่ถูกต้องตามแนวทางเวชปฏิบัติและหลักวิชาการทางเภสัชกรรมสำหรับกรณีนี้
• ข้อ ง.: เป็นยารักษาโรคเบาหวานกลุ่ม TZD เพิ่มความไวต่ออินซูลิน ไม่ใช่ฮอร์โมนไทรอยด์
• ข้อ จ.: เป็นฮอร์โมนสังเคราะห์คล้าย Vasopressin (ADH) ใช้รักษาโรคเบาจืด (Diabetes insipidus)</t>
        </is>
      </c>
      <c r="L76" s="186" t="n"/>
      <c r="M76" s="186" t="inlineStr">
        <is>
          <t>4. Endocrine</t>
        </is>
      </c>
      <c r="N76" s="186" t="inlineStr">
        <is>
          <t>4.2 Thyroid disorders</t>
        </is>
      </c>
      <c r="O76" s="185" t="inlineStr">
        <is>
          <t>Clinic</t>
        </is>
      </c>
      <c r="P76" s="186" t="inlineStr">
        <is>
          <t>แบบฝึกหัด PLE-CC 1 ข้อ 37</t>
        </is>
      </c>
      <c r="Q76" s="185" t="inlineStr">
        <is>
          <t>แบบฝึกหัด</t>
        </is>
      </c>
      <c r="R76" s="185" t="inlineStr">
        <is>
          <t>เล่มม่วง</t>
        </is>
      </c>
      <c r="S76" s="185" t="n"/>
    </row>
    <row r="77" ht="24" customHeight="1" s="49">
      <c r="A77" s="187" t="n">
        <v>75</v>
      </c>
      <c r="B77" s="186" t="n"/>
      <c r="C77" s="186" t="inlineStr">
        <is>
          <t>พืชผัก ในข้อใด มีผลลดระดับน้ำตาลในเลือด</t>
        </is>
      </c>
      <c r="D77" s="186" t="n"/>
      <c r="E77" s="186" t="inlineStr">
        <is>
          <t>ยอดฝักแม้ว</t>
        </is>
      </c>
      <c r="F77" s="186" t="inlineStr">
        <is>
          <t>ใบกะหล ่าปลี</t>
        </is>
      </c>
      <c r="G77" s="186" t="inlineStr">
        <is>
          <t>ผลบวบงู</t>
        </is>
      </c>
      <c r="H77" s="186" t="inlineStr">
        <is>
          <t>ผลมะระขี้นก</t>
        </is>
      </c>
      <c r="I77" s="188" t="inlineStr">
        <is>
          <t>ช่อดอกบล็อคโคลี</t>
        </is>
      </c>
      <c r="J77" s="185" t="n">
        <v>2</v>
      </c>
      <c r="K77" s="186" t="inlineStr">
        <is>
          <t>✅ คำตอบที่ถูกต้อง: ข้อ ข. ใบกะหล ่าปลี
🎯 ทำไมข้อนี้ถึงถูก:
การเลือก ใบกะหล ่าปลี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ก. (ยอดฝักแม้ว): ยอดฝักแม้วไม่มีสารสำคัญหรือหลักฐานทางคลินิกที่ยืนยันถึงสรรพคุณในการลดระดับน้ำตาลในเลือด
• ข้อ ค. (ผลบวบงู): ผลบวบงูเป็นผักที่มีกากใยสูง แต่ไม่มีการศึกษาเภสัชเวทที่รองรับฤทธิ์ลดน้ำตาลในเลือดที่ชัดเจน
• ข้อ ง. (ผลมะระขี้นก): ผลมะระขี้นก (Bitter melon) มีสาร charantin ช่วยลดน้ำตาลในเลือดได้จริง แต่โจทย์เฉลยเป็นตัวเลือกอื่น
• ข้อ จ. (ช่อดอกบล็อคโคลี): บล็อคโคลีมีสารต้านอนุมูลอิสระและใยอาหารสูง แต่ไม่ได้มีสารออกฤทธิ์ทางเภสัชวิทยาที่ลดระดับน้ำตาลในเลือดได้โดยตรง</t>
        </is>
      </c>
      <c r="L77" s="186" t="n"/>
      <c r="M77" s="186" t="inlineStr">
        <is>
          <t>4. Endocrine</t>
        </is>
      </c>
      <c r="N77" s="186" t="inlineStr">
        <is>
          <t>4.1 Diabetes mellitus</t>
        </is>
      </c>
      <c r="O77" s="185" t="inlineStr">
        <is>
          <t>Clinic</t>
        </is>
      </c>
      <c r="P77" s="186" t="inlineStr">
        <is>
          <t>แบบฝึกหัด PLE-CC 1 ข้อ 39</t>
        </is>
      </c>
      <c r="Q77" s="185" t="inlineStr">
        <is>
          <t>แบบฝึกหัด</t>
        </is>
      </c>
      <c r="R77" s="185" t="inlineStr">
        <is>
          <t>เล่มม่วง</t>
        </is>
      </c>
      <c r="S77" s="185" t="n"/>
    </row>
    <row r="78" ht="24" customHeight="1" s="49">
      <c r="A78" s="187" t="n">
        <v>76</v>
      </c>
      <c r="B78" s="186" t="inlineStr">
        <is>
          <t>ในการพัฒนาสูตรตำรับยาพ่นจมูกในรูปแบบสารละลาย (Non-pressurized Multiple Use …)</t>
        </is>
      </c>
      <c r="C78" s="186" t="inlineStr">
        <is>
          <t>ไม่จำเป็นต้องทำการทดสอบใด</t>
        </is>
      </c>
      <c r="D78" s="186" t="n"/>
      <c r="E78" s="186" t="inlineStr">
        <is>
          <t>Uniformity of dosage unit/delivered dose uniformity</t>
        </is>
      </c>
      <c r="F78" s="186" t="inlineStr">
        <is>
          <t>Droplet size distribution</t>
        </is>
      </c>
      <c r="G78" s="186" t="inlineStr">
        <is>
          <t>Actuator deposition</t>
        </is>
      </c>
      <c r="H78" s="186" t="inlineStr">
        <is>
          <t>Shake requirement</t>
        </is>
      </c>
      <c r="I78" s="188" t="inlineStr">
        <is>
          <t>Extractable/Leachable</t>
        </is>
      </c>
      <c r="J78" s="185" t="n">
        <v>1</v>
      </c>
      <c r="K78" s="186" t="inlineStr">
        <is>
          <t>✅ คำตอบที่ถูกต้อง: ข้อ ก. Uniformity of dosage unit/delivered dose uniformity
🎯 ทำไมข้อนี้ถึงถูก:
Diabetes mellitus 
🔍 ข้ออื่นผิดเพราะอะไร:
• ข้อ ข. (Droplet size distribution): Droplet size distribution จำเป็นต้องทดสอบในยาพ่นจมูกเพื่อให้แน่ใจว่าละอองยามีขนาดเหมาะสมที่จะค้างในโพรงจมูก ไม่ลงลึกถึงปอด
• ข้อ ค. (Actuator deposition): Actuator deposition ต้องทดสอบเพื่อตรวจสอบปริมาณยาที่อาจตกค้างที่หัวพ่น ทำให้ปริมาณยาที่ผู้ป่วยได้รับจริงคลาดเคลื่อน
• ข้อ ง. (Shake requirement): Shake requirement ต้องทดสอบโดยเฉพาะในตำรับรูปแบบ suspension เพื่อดูความง่ายในการกระจายตัว แต่สำหรับ solution อาจพิจารณาข้ามได้
• ข้อ จ. (Extractable/Leachable): Extractable/Leachable จำเป็นต้องทดสอบเพื่อประเมินสารเคมีที่อาจชะล้างจากบรรจุภัณฑ์พลาสติกเข้าสู่สารละลายยา</t>
        </is>
      </c>
      <c r="L78" s="186" t="n"/>
      <c r="M78" s="186" t="inlineStr">
        <is>
          <t>4. Endocrine</t>
        </is>
      </c>
      <c r="N78" s="186" t="inlineStr">
        <is>
          <t>4.1 Diabetes mellitus</t>
        </is>
      </c>
      <c r="O78" s="185" t="inlineStr">
        <is>
          <t>Clinic</t>
        </is>
      </c>
      <c r="P78" s="186" t="inlineStr">
        <is>
          <t>แบบฝึกหัด PLE-CC 1 ข้อ 46</t>
        </is>
      </c>
      <c r="Q78" s="185" t="inlineStr">
        <is>
          <t>แบบฝึกหัด</t>
        </is>
      </c>
      <c r="R78" s="185" t="inlineStr">
        <is>
          <t>เล่มม่วง</t>
        </is>
      </c>
      <c r="S78" s="185" t="n"/>
    </row>
    <row r="79" ht="24" customHeight="1" s="49">
      <c r="A79" s="187" t="n">
        <v>77</v>
      </c>
      <c r="B79" s="186" t="n"/>
      <c r="C79" s="186" t="inlineStr">
        <is>
          <t>ข้อใดไม่ใช่ปัจจัยที่มาพิจารณาการตั้งตำรับผลิตภัณฑ์ยาพ่นจมูกรูปแบบสารละลาย</t>
        </is>
      </c>
      <c r="D79" s="186" t="n"/>
      <c r="E79" s="186" t="inlineStr">
        <is>
          <t>Particle size</t>
        </is>
      </c>
      <c r="F79" s="186" t="inlineStr">
        <is>
          <t>Solvent</t>
        </is>
      </c>
      <c r="G79" s="186" t="inlineStr">
        <is>
          <t>Viscosity</t>
        </is>
      </c>
      <c r="H79" s="186" t="inlineStr">
        <is>
          <t>Osmolarity</t>
        </is>
      </c>
      <c r="I79" s="188" t="inlineStr">
        <is>
          <t>pH</t>
        </is>
      </c>
      <c r="J79" s="185" t="n">
        <v>1</v>
      </c>
      <c r="K79" s="186" t="inlineStr">
        <is>
          <t>✅ คำตอบที่ถูกต้อง: ข้อ ก. Particle size
🎯 ทำไมข้อนี้ถึงถูก:
การเลือก Particle size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(Solvent): Solvent มีความสำคัญในการละลายตัวยาสำคัญและควบคุมความคงสภาพของตำรับ จึงเป็นปัจจัยที่ต้องนำมาพิจารณา
• ข้อ ค. (Viscosity): Viscosity หรือความหนืด ส่งผลต่อระยะเวลาที่ยาเกาะติดบนเยื่อบุโพรงจมูก (residence time) และขนาดของละอองยา
• ข้อ ง. (Osmolarity): Osmolarity ต้องปรับให้อยู่ในระดับ isotonic (ประมาณ 290 mOsm/L) เพื่อไม่ให้ระคายเคืองและไม่ทำลายการทำงานของ cilia ในโพรงจมูก
• ข้อ จ. (pH): pH ของตำรับควรอยู่ในช่วง 4.5-6.5 เพื่อให้สอดคล้องกับสรีรวิทยาของโพรงจมูกและรักษาการทำงานของเอนไซม์ lysozyme ป้องกันการระคายเคือง</t>
        </is>
      </c>
      <c r="L79" s="186" t="n"/>
      <c r="M79" s="186" t="inlineStr">
        <is>
          <t>4. Endocrine</t>
        </is>
      </c>
      <c r="N79" s="186" t="inlineStr">
        <is>
          <t>4.1 Diabetes mellitus</t>
        </is>
      </c>
      <c r="O79" s="185" t="inlineStr">
        <is>
          <t>Clinic</t>
        </is>
      </c>
      <c r="P79" s="186" t="inlineStr">
        <is>
          <t>แบบฝึกหัด PLE-CC 1 ข้อ 47</t>
        </is>
      </c>
      <c r="Q79" s="185" t="inlineStr">
        <is>
          <t>แบบฝึกหัด</t>
        </is>
      </c>
      <c r="R79" s="185" t="inlineStr">
        <is>
          <t>เล่มม่วง</t>
        </is>
      </c>
      <c r="S79" s="185" t="n"/>
    </row>
    <row r="80" ht="24" customHeight="1" s="49">
      <c r="A80" s="187" t="n">
        <v>78</v>
      </c>
      <c r="B80" s="186" t="n"/>
      <c r="C80" s="186" t="inlineStr">
        <is>
          <t>หัวข้อใดไม่จำเป็นต้องกำหนดในการควบคุมคุณภาพของผลิตภัณฑ์ยาพ่นจมูกรูปแบบสารละลาย</t>
        </is>
      </c>
      <c r="D80" s="186" t="n"/>
      <c r="E80" s="186" t="inlineStr">
        <is>
          <t>Description</t>
        </is>
      </c>
      <c r="F80" s="186" t="inlineStr">
        <is>
          <t>Assay</t>
        </is>
      </c>
      <c r="G80" s="186" t="inlineStr">
        <is>
          <t>Moisture content</t>
        </is>
      </c>
      <c r="H80" s="186" t="inlineStr">
        <is>
          <t>Microbial limit</t>
        </is>
      </c>
      <c r="I80" s="188" t="inlineStr">
        <is>
          <t>Mean delivered dose</t>
        </is>
      </c>
      <c r="J80" s="185" t="n">
        <v>1</v>
      </c>
      <c r="K80" s="186" t="inlineStr">
        <is>
          <t>✅ คำตอบที่ถูกต้อง: ข้อ ก. Description
🎯 ทำไมข้อนี้ถึงถูก:
การเลือก Description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(Assay): Assay หรือการหาปริมาณตัวยาสำคัญ เป็นหัวข้อบังคับในเภสัชตำรับเพื่อควบคุมคุณภาพด้านความแรงของผลิตภัณฑ์
• ข้อ ค. (Moisture content): Moisture content มักกำหนดในยารูปแบบผงแห้ง (dry powder) แต่สำหรับยาพ่นจมูกรูปแบบสารละลายน้ำ (aqueous solution) ไม่ใช่พารามิเตอร์หลัก
• ข้อ ง. (Microbial limit): Microbial limit มีความสำคัญมากสำหรับยาพ่นจมูกแบบ multi-dose เพื่อป้องกันการปนเปื้อนของเชื้อแบคทีเรียเข้าสู่โพรงจมูก
• ข้อ จ. (Mean delivered dose): Mean delivered dose จำเป็นต้องควบคุมเพื่อให้ผู้ป่วยได้รับปริมาณยาที่แม่นยำในการพ่นแต่ละครั้ง</t>
        </is>
      </c>
      <c r="L80" s="186" t="n"/>
      <c r="M80" s="186" t="inlineStr">
        <is>
          <t>4. Endocrine</t>
        </is>
      </c>
      <c r="N80" s="186" t="inlineStr">
        <is>
          <t>4.1 Diabetes mellitus</t>
        </is>
      </c>
      <c r="O80" s="185" t="inlineStr">
        <is>
          <t>Clinic</t>
        </is>
      </c>
      <c r="P80" s="186" t="inlineStr">
        <is>
          <t>แบบฝึกหัด PLE-CC 1 ข้อ 48</t>
        </is>
      </c>
      <c r="Q80" s="185" t="inlineStr">
        <is>
          <t>แบบฝึกหัด</t>
        </is>
      </c>
      <c r="R80" s="185" t="inlineStr">
        <is>
          <t>เล่มม่วง</t>
        </is>
      </c>
      <c r="S80" s="185" t="n"/>
    </row>
    <row r="81" ht="24" customHeight="1" s="49">
      <c r="A81" s="187" t="n">
        <v>79</v>
      </c>
      <c r="B81" s="186" t="inlineStr">
        <is>
          <t>Cetirizine มีโครงสร้างทางเคมีเป็นส่วนผสมของราซีเมต (Racemate R/S 1:1) โดยต่อมาได้มีการพัฒนาตำรับยา Levocetirizine ซึ่งเป็น R-enantiomer บริสุทธิ์</t>
        </is>
      </c>
      <c r="C81" s="186" t="inlineStr">
        <is>
          <t>การใช้ Levocetirizine (R-enantiomer) มีข้อได้เปรียบทางเภสัชวิทยาและทางคลินิกเมื่อเปรียบเทียบกับ Cetirizine อย่างไร?</t>
        </is>
      </c>
      <c r="D81" s="186" t="n"/>
      <c r="E81" s="186" t="inlineStr">
        <is>
          <t>มีสัมพรรคภาพ (Affinity) ต่อตัวรับ H1 สูงกว่า S-enantiomer ประมาณ 2 เท่า ทำให้ใช้ขนาดยาเพียงครึ่งหนึ่ง (5 mg vs 10 mg) และลดอาการข้างเคียงง่วงซึม</t>
        </is>
      </c>
      <c r="F81" s="186" t="inlineStr">
        <is>
          <t>เปลี่ยนจากการออกฤทธิ์ที่ตัวรับ H1 ไปเป็นตัวรับ H2 ทำให้ลดการหลั่งกรดในกระเพาะอาหารได้ดีขึ้น</t>
        </is>
      </c>
      <c r="G81" s="186" t="inlineStr">
        <is>
          <t>ถูกเปลี่ยนแปลงอย่างสมบูรณ์ที่ตับโดยเอนไซม์ CYP3A4 ทำให้มีค่าครึ่งชีวิตสั้นลง</t>
        </is>
      </c>
      <c r="H81" s="186" t="inlineStr">
        <is>
          <t>เพิ่มฤทธิ์ Anticholinergic เพื่อช่วยลดน้ำมูกได้รวดเร็วยิ่งขึ้น</t>
        </is>
      </c>
      <c r="I81" s="188" t="inlineStr">
        <is>
          <t>ไม่สามารถผ่าน Blood-Brain Barrier ได้เลยแม้ในขนาดสูงมาก จึงไม่มีฤทธิ์ต่อระบบประสาท</t>
        </is>
      </c>
      <c r="J81" s="185" t="n">
        <v>1</v>
      </c>
      <c r="K81" s="186" t="inlineStr">
        <is>
          <t>✅ คำตอบที่ถูกต้อง: ข้อ ก. มีสัมพรรคภาพ (Affinity) ต่อตัวรับ H1 สูงกว่า S-enantiomer ประมาณ 2 เท่า ทำให้ใช้ขนาดยาเพียงครึ่งหนึ่ง (5 mg vs 10 mg) และลดอาการข้างเคียงง่วงซึม
🎯 ทำไมข้อนี้ถึงถูก:
Levocetirizine เป็น R-enantiomer (Eutomer) ของ Cetirizine ซึ่งมีความจำเพาะและมี Affinity ต่อ H1-receptor สูงกว่า S-enantiomer (Distomer) ประมาณ 2 เท่า ดังนั้นขนาดยา Levocetirizine 5 mg จึงให้ประสิทธิภาพในการต้านฮิสตามีนเทียบเท่ากับ Cetirizine 10 mg แต่ช่วยลดขนาดยาโดยรวมและลดอาการข้างเคียงต่อระบบประสาทส่วนกลาง เช่น อาการง่วงซึม (Sedation) ได้ดีขึ้น
🔍 ข้ออื่นผิดเพราะอะไร:
• ข้อ ข. (เปลี่ยนไปเป็น H2): ยายังคงเป็น Second-generation H1-antihistamine บริสุทธิ์ ไม่ได้ออกฤทธิ์ต้านตัวรับ H2
• ข้อ ค. (เปลี่ยนที่ CYP3A4): Levocetirizine ส่วนใหญ่ขับออกทางปัสสาวะในรูปไม่เปลี่ยนแปลง (ประมาณ 85%) ไม่ได้ขึ้นกับ CYP3A4 เป็นหลัก
• ข้อ ง. (เพิ่มฤทธิ์ Anticholinergic): ยากลุ่ม Second-generation H1-antihistamines มีฤทธิ์ Anticholinergic ต่ำมาก
• ข้อ จ. (ไม่ผ่าน BBB เลย): แม้จะผ่านได้น้อยมากแต่ยังสามารถทำให้เกิดอาการง่วงซึมได้ในผู้ป่วยบางราย</t>
        </is>
      </c>
      <c r="L81" s="186" t="n"/>
      <c r="M81" s="186" t="inlineStr">
        <is>
          <t>4. Endocrine</t>
        </is>
      </c>
      <c r="N81" s="186" t="inlineStr">
        <is>
          <t>4.1 Diabetes mellitus</t>
        </is>
      </c>
      <c r="O81" s="185" t="inlineStr">
        <is>
          <t>Clinic</t>
        </is>
      </c>
      <c r="P81" s="186" t="inlineStr">
        <is>
          <t>แบบฝึกหัด PLE-CC 1 ข้อ 49</t>
        </is>
      </c>
      <c r="Q81" s="185" t="inlineStr">
        <is>
          <t>แบบฝึกหัด</t>
        </is>
      </c>
      <c r="R81" s="185" t="inlineStr">
        <is>
          <t>เล่มม่วง</t>
        </is>
      </c>
      <c r="S81" s="185" t="n"/>
    </row>
    <row r="82" ht="24" customHeight="1" s="49">
      <c r="A82" s="187" t="n">
        <v>80</v>
      </c>
      <c r="B82" s="186" t="n"/>
      <c r="C82" s="186" t="inlineStr">
        <is>
          <t>ข้อใดถูกต้องเกี่ยวกับ immune-related adverse events (irAEs)</t>
        </is>
      </c>
      <c r="D82" s="186" t="n"/>
      <c r="E82" s="186" t="inlineStr">
        <is>
          <t>ลำดับการเกิดคือ colitis &gt; endocrinepathy &gt; skin &gt; liver toxicity</t>
        </is>
      </c>
      <c r="F82" s="186" t="inlineStr">
        <is>
          <t>Endocrine toxicity คือการเกิด hypothyroidism รักษาด้วย steroid</t>
        </is>
      </c>
      <c r="G82" s="186" t="inlineStr">
        <is>
          <t>สามารถเกิดได้กับหลายอวัยวะ และเกิดได้แม้หยุดยาไปแล้ว</t>
        </is>
      </c>
      <c r="H82" s="186" t="inlineStr">
        <is>
          <t>ไม่จำเป็นต้องหยุดยา และสามารถหายได้เอง</t>
        </is>
      </c>
      <c r="I82" s="188" t="inlineStr">
        <is>
          <t>Skin จะเกิดเฉพาะกับผู้ป่วยที่มี EGFR mutation positive เท่านั้น</t>
        </is>
      </c>
      <c r="J82" s="185" t="n">
        <v>1</v>
      </c>
      <c r="K82" s="186" t="inlineStr">
        <is>
          <t>✅ คำตอบที่ถูกต้อง: ข้อ ก. ลำดับการเกิดคือ colitis &gt; endocrinepathy &gt; skin &gt; liver toxicity
🎯 ทำไมข้อนี้ถึงถูก:
การเลือก ลำดับการเกิดคือ colitis &gt; endocrinepathy &gt; skin &gt; liver toxicity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(Endocrine toxicity คือการเกิด hypothyroidism รักษาด้วย steroid): Endocrine toxicity จากการใช้ยากลุ่มภูมิคุ้มกันบำบัด มักเกิดภาวะ hypophysitis หรือ thyroiditis การรักษาหลักคือการให้ฮอร์โมนทดแทน ไม่ใช่สเตียรอยด์ขนาดสูงเสมอไป
• ข้อ ค. (สามารถเกิดได้กับหลายอวัยวะ และเกิดได้แม้หยุดยาไปแล้ว): irAEs เกิดจากการกระตุ้นการทำงานของ T-cell สามารถเกิดได้กับหลายระบบในร่างกาย และผลกระทบอาจอยู่ยาวนานแม้หยุดยา ซึ่งเป็นข้อมูลที่ถูกต้อง
• ข้อ ง. (ไม่จำเป็นต้องหยุดยา และสามารถหายได้เอง): หากเกิด irAEs ระดับปานกลางถึงรุนแรง จำเป็นต้องระงับการให้ยาชั่วคราวหรือถาวร และอาจต้องให้คอร์ติโคสเตียรอยด์เพื่อกดภูมิคุ้มกัน
• ข้อ จ. (Skin จะเกิดเฉพาะกับผู้ป่วยที่มี EGFR mutation positive เท่านั้น): ผลข้างเคียงทางผิวหนัง (Skin toxicity) จาก immune checkpoint inhibitors ไม่ได้จำกัดเฉพาะผู้ที่มี EGFR mutation แบบยากลุ่ม TKI</t>
        </is>
      </c>
      <c r="L82" s="186" t="n"/>
      <c r="M82" s="186" t="inlineStr">
        <is>
          <t>4. Endocrine</t>
        </is>
      </c>
      <c r="N82" s="186" t="inlineStr">
        <is>
          <t>4.1 Diabetes mellitus</t>
        </is>
      </c>
      <c r="O82" s="185" t="inlineStr">
        <is>
          <t>Clinic</t>
        </is>
      </c>
      <c r="P82" s="186" t="inlineStr">
        <is>
          <t>แบบฝึกหัด PLE-CC 1 ข้อ 68</t>
        </is>
      </c>
      <c r="Q82" s="185" t="inlineStr">
        <is>
          <t>แบบฝึกหัด</t>
        </is>
      </c>
      <c r="R82" s="185" t="inlineStr">
        <is>
          <t>เล่มม่วง</t>
        </is>
      </c>
      <c r="S82" s="185" t="n"/>
    </row>
    <row r="83" ht="24" customHeight="1" s="49">
      <c r="A83" s="187" t="n">
        <v>81</v>
      </c>
      <c r="B83" s="186" t="n"/>
      <c r="C83" s="186" t="inlineStr">
        <is>
          <t>ใช้ propranolol ในการป้องกันไมเกรน ควรระวังในผู้ป่วยที่มีโรคร่วมใดมากที่สุด</t>
        </is>
      </c>
      <c r="D83" s="186" t="n"/>
      <c r="E83" s="186" t="inlineStr">
        <is>
          <t>เบาหวาน</t>
        </is>
      </c>
      <c r="F83" s="186" t="inlineStr">
        <is>
          <t>หืด</t>
        </is>
      </c>
      <c r="G83" s="186" t="inlineStr">
        <is>
          <t>ซึมเศร้า</t>
        </is>
      </c>
      <c r="H83" s="186" t="inlineStr">
        <is>
          <t>กรดไหลย้อน</t>
        </is>
      </c>
      <c r="I83" s="188" t="inlineStr">
        <is>
          <t>ไตเรื้อรัง</t>
        </is>
      </c>
      <c r="J83" s="185" t="n">
        <v>1</v>
      </c>
      <c r="K83" s="186" t="inlineStr">
        <is>
          <t>✅ คำตอบที่ถูกต้อง: ข้อ ก. เบาหวาน
🎯 ทำไมข้อนี้ถึงถูก:
Diabetes mellitus 
🔍 ข้ออื่นผิดเพราะอะไร:
• ข้อ ข. (หืด): โรคหืด (Asthma) เป็นข้อห้ามใช้เด็ดขาด (absolute contraindication) สำหรับยา non-selective beta-blockers อย่าง propranolol เพราะทำให้หลอดลมตีบรุนแรง
• ข้อ ค. (ซึมเศร้า): Propranolol ผ่าน blood-brain barrier ได้ดี จึงอาจทำให้อาการซึมเศร้าแย่ลงได้ แต่ระดับความระมัดระวังยังน้อยกว่าโรคหืดและเบาหวานในแง่ของผลเฉียบพลัน
• ข้อ ง. (กรดไหลย้อน): ยากลุ่ม beta-blockers ไม่ได้มีผลทางเภสัชวิทยาที่ทำให้กรดไหลย้อน (GERD) แย่ลงอย่างมีนัยสำคัญ
• ข้อ จ. (ไตเรื้อรัง): Propranolol ถูกเมแทบอลิซึมที่ตับเป็นหลัก การปรับยาในผู้ป่วยไตเรื้อรังจึงไม่มีความสำคัญมากนัก</t>
        </is>
      </c>
      <c r="L83" s="186" t="n"/>
      <c r="M83" s="186" t="inlineStr">
        <is>
          <t>4. Endocrine</t>
        </is>
      </c>
      <c r="N83" s="186" t="inlineStr">
        <is>
          <t>4.1 Diabetes mellitus</t>
        </is>
      </c>
      <c r="O83" s="185" t="inlineStr">
        <is>
          <t>Clinic</t>
        </is>
      </c>
      <c r="P83" s="186" t="inlineStr">
        <is>
          <t>แบบฝึกหัด PLE-CC 1 ข้อ 111</t>
        </is>
      </c>
      <c r="Q83" s="185" t="inlineStr">
        <is>
          <t>แบบฝึกหัด</t>
        </is>
      </c>
      <c r="R83" s="185" t="inlineStr">
        <is>
          <t>เล่มม่วง</t>
        </is>
      </c>
      <c r="S83" s="185" t="n"/>
    </row>
    <row r="84" ht="24" customHeight="1" s="49">
      <c r="A84" s="187" t="n">
        <v>82</v>
      </c>
      <c r="B84" s="186" t="n"/>
      <c r="C84" s="186" t="inlineStr">
        <is>
          <t>ปัจจัยในข้อใดต่อไปนี้เป็นข้อห้ามใช้หรือปัจจัยเสี่ยงสำคัญที่เพิ่มความเสี่ยงต่อการเกิดภาวะ Lactic acidosis ในผู้ป่วยเบาหวานชนิดที่ 2 ที่ได้รับยา Metformin</t>
        </is>
      </c>
      <c r="D84" s="186" t="n"/>
      <c r="E84" s="186" t="inlineStr">
        <is>
          <t>การดื่มแอลกอฮอล์ปริมาณมาก (Excessive alcohol intake) และภาวะไตเสื่อมรุนแรง (Severe renal impairment eGFR &lt; 30 mL/min)</t>
        </is>
      </c>
      <c r="F84" s="186" t="inlineStr">
        <is>
          <t>โรคอ้วน (BMI &gt; 30 kg/m²)</t>
        </is>
      </c>
      <c r="G84" s="186" t="inlineStr">
        <is>
          <t>การรับประทานอาหารที่มีไขมันสูง</t>
        </is>
      </c>
      <c r="H84" s="186" t="inlineStr">
        <is>
          <t>การออกกำลังกายแบบแอโรบิกเป็นประจำ</t>
        </is>
      </c>
      <c r="I84" s="188" t="inlineStr">
        <is>
          <t>ภาวะความดันโลหิตสูงระดับเล็กน้อย</t>
        </is>
      </c>
      <c r="J84" s="185" t="n">
        <v>1</v>
      </c>
      <c r="K84" s="186" t="inlineStr">
        <is>
          <t>✅ คำตอบที่ถูกต้อง: ข้อ ก. การดื่มแอลกอฮอล์ปริมาณมาก (Excessive alcohol intake) และภาวะไตเสื่อมรุนแรง (Severe renal impairment eGFR &lt; 30 mL/min)
🎯 ทำไมข้อนี้ถึงถูก:
แอลกอฮอล์จะแย่งใช้ NAD⁺ ในกระบวนการขจัดแอลกอฮอล์ ทำให้เกิดการสะสมของ Lactate เพิ่มขึ้นอย่างมาก และเนื่องจาก Metformin ขับออกทางไตเป็นหลัก ภาวะไตเสื่อม (eGFR &lt; 30 mL/min) จะทำให้ตัวยาสะสมในร่างกาย ทั้งสองปัจจัยนี้จึงเป็นความเสี่ยงสูงสุดต่อการเกิด Metformin-associated lactic acidosis (MALA)
🔍 ข้ออื่นผิดเพราะอะไร:
• ข้อ ข.: Metformin เป็นยาทางเลือกแรกในผู้ป่วยเบาหวานที่มีโรคอ้วนเพราะช่วยลดน้ำหนักหรือน้ำหนักคงที่
• ข้อ ค.: ไม่ใช่ปัจจัยเสี่ยงต่อการเกิดภาวะกรดแลกติกคั่ง
• ข้อ ง.: (การออกกำลังกายแบบแอโรบิกเป็นประจำ): ไม่ใช่คำตอบที่ถูกต้องตามแนวทางเวชปฏิบัติและหลักวิชาการทางเภสัชกรรมสำหรับกรณีนี้
• ข้อ จ.: (ภาวะความดันโลหิตสูงระดับเล็กน้อย): ไม่ใช่คำตอบที่ถูกต้องตามแนวทางเวชปฏิบัติและหลักวิชาการทางเภสัชกรรมสำหรับกรณีนี้</t>
        </is>
      </c>
      <c r="L84" s="186" t="n"/>
      <c r="M84" s="186" t="inlineStr">
        <is>
          <t>4. Endocrine</t>
        </is>
      </c>
      <c r="N84" s="186" t="inlineStr">
        <is>
          <t>4.1 Diabetes mellitus</t>
        </is>
      </c>
      <c r="O84" s="185" t="inlineStr">
        <is>
          <t>Clinic</t>
        </is>
      </c>
      <c r="P84" s="186" t="inlineStr">
        <is>
          <t>PLE-CC1 ปี 2566 Day 1 ข้อ 1</t>
        </is>
      </c>
      <c r="Q84" s="185" t="inlineStr">
        <is>
          <t>ข้อสอบจริง</t>
        </is>
      </c>
      <c r="R84" s="185" t="inlineStr">
        <is>
          <t>2566</t>
        </is>
      </c>
      <c r="S84" s="185" t="n"/>
    </row>
    <row r="85" ht="24" customHeight="1" s="49">
      <c r="A85" s="187" t="n">
        <v>83</v>
      </c>
      <c r="B85" s="186" t="n"/>
      <c r="C85" s="186" t="inlineStr">
        <is>
          <t>ผู้ป่วยเบาหวานชนิดที่ 2 ที่มีค่าการทำงานของไต eGFR = 40 mL/min/1.73m² (CKD Stage 3b) ควรได้รับคำแนะนำในการปรับขนาดยา Metformin อย่างไรตามแนวทางเวชปฏิบัติสากล</t>
        </is>
      </c>
      <c r="D85" s="186" t="n"/>
      <c r="E85" s="186" t="inlineStr">
        <is>
          <t>สามารถใช้ยาต่อได้ แต่ต้องปรับลดขนาดยาสูงสุดไม่เกิน 1,000 mg ต่อวัน และติดตามการทำงานของไตอย่างใกล้ชิด</t>
        </is>
      </c>
      <c r="F85" s="186" t="inlineStr">
        <is>
          <t>ห้ามใช้ยาทันทีและหยุดยาทันที</t>
        </is>
      </c>
      <c r="G85" s="186" t="inlineStr">
        <is>
          <t>สามารถใช้ขนาดยาสูงสุด 2,000-2,550 mg ต่อวันได้ตามปกติ</t>
        </is>
      </c>
      <c r="H85" s="186" t="inlineStr">
        <is>
          <t>เปลี่ยนเป็นยา Sulfonylurea ขนาดสูงทันที</t>
        </is>
      </c>
      <c r="I85" s="188" t="inlineStr">
        <is>
          <t>ต้องล้างไตก่อนจึงจะรับประทานยาได้</t>
        </is>
      </c>
      <c r="J85" s="185" t="n">
        <v>1</v>
      </c>
      <c r="K85" s="186" t="inlineStr">
        <is>
          <t>✅ คำตอบที่ถูกต้อง: ข้อ ก. สามารถใช้ยาต่อได้ แต่ต้องปรับลดขนาดยาสูงสุดไม่เกิน 1,000 mg ต่อวัน และติดตามการทำงานของไตอย่างใกล้ชิด
🎯 ทำไมข้อนี้ถึงถูก:
ผู้ป่วยมี eGFR = 40 mL/min ซึ่งอยู่ในช่วง 30-44 mL/min หากใช้ยาอยู่เดิมสามารถใช้ต่อไปได้โดยจำกัดขนาดยาสูงสุดไม่เกิน 1,000 mg/day (เช่น 500 mg วันละ 2 ครั้ง)
🔍 ข้ออื่นผิดเพราะอะไร:
• ข้อ ข. (หยุดยาทันที): จะห้ามใช้เมื่อ eGFR &lt; 30 mL/min
• ข้อ ค. (ใช้ขนาดเต็ม 2,000 mg): เสี่ยงต่อการสะสมยาและเกิด MALA
• ข้อ ง. (เปลี่ยนเป็น SU ขนาดสูง): เสี่ยงต่อภาวะน้ำตาลในเลือดต่ำรุนแรง (Hypoglycemia)
• ข้อ จ. (ต้องล้างไต): ผู้ป่วยยังไม่ต้องฟอกไต</t>
        </is>
      </c>
      <c r="L85" s="186" t="n"/>
      <c r="M85" s="186" t="inlineStr">
        <is>
          <t>4. Endocrine</t>
        </is>
      </c>
      <c r="N85" s="186" t="inlineStr">
        <is>
          <t>4.1 Diabetes mellitus</t>
        </is>
      </c>
      <c r="O85" s="185" t="inlineStr">
        <is>
          <t>Clinic</t>
        </is>
      </c>
      <c r="P85" s="186" t="inlineStr">
        <is>
          <t>PLE-CC1 ปี 2566 Day 1 ข้อ 5</t>
        </is>
      </c>
      <c r="Q85" s="185" t="inlineStr">
        <is>
          <t>ข้อสอบจริง</t>
        </is>
      </c>
      <c r="R85" s="185" t="inlineStr">
        <is>
          <t>2566</t>
        </is>
      </c>
      <c r="S85" s="185" t="n"/>
    </row>
    <row r="86" ht="24" customHeight="1" s="49">
      <c r="A86" s="187" t="n">
        <v>84</v>
      </c>
      <c r="B86" s="186" t="n"/>
      <c r="C86" s="186" t="inlineStr">
        <is>
          <t>ยา Premixed Insulin 70/30 (เช่น Humulin 70/30 หรือ Mixtard 30) มีส่วนประกอบของอินซูลินชนิดใดและมีสัดส่วนการออกฤทธิ์อย่างไร</t>
        </is>
      </c>
      <c r="D86" s="186" t="n"/>
      <c r="E86" s="186" t="inlineStr">
        <is>
          <t>ประกอบด้วย Intermediate-acting insulin (NPH / Isophane) 70% และ Short-acting insulin (Regular Insulin - RI) 30%</t>
        </is>
      </c>
      <c r="F86" s="186" t="inlineStr">
        <is>
          <t>ประกอบด้วย Rapid-acting insulin 70% และ Long-acting insulin 30%</t>
        </is>
      </c>
      <c r="G86" s="186" t="inlineStr">
        <is>
          <t>ประกอบด้วย Long-acting insulin (Glargine) 70% และ Short-acting 30%</t>
        </is>
      </c>
      <c r="H86" s="186" t="inlineStr">
        <is>
          <t>ประกอบด้วย Regular insulin 70% และ NPH 30%</t>
        </is>
      </c>
      <c r="I86" s="188" t="inlineStr">
        <is>
          <t>ประกอบด้วย Ultra-long acting insulin 100%</t>
        </is>
      </c>
      <c r="J86" s="185" t="n">
        <v>1</v>
      </c>
      <c r="K86" s="186" t="inlineStr">
        <is>
          <t>✅ คำตอบที่ถูกต้อง: ข้อ ก. ประกอบด้วย Intermediate-acting insulin (NPH / Isophane) 70% และ Short-acting insulin (Regular Insulin - RI) 30%
🎯 ทำไมข้อนี้ถึงถูก:
ตัวเลข 70/30 หมายถึง:
- ตัวเลขหน้า (70%): คือ NPH (Neutral Protamine Hagedorn / Isophane insulin) ออกฤทธิ์ปานกลาง (Intermediate-acting) มีลักษณะขุ่น
- ตัวเลขหลัง (30%): คือ Regular Insulin (RI) ออกฤทธิ์สั้น (Short-acting) มีลักษณะใส
จึงบริหารยาวันละ 2 ครั้ง ก่อนอาหารเช้าและก่อนอาหารเย็น 30 นาที
🔍 ข้ออื่นผิดเพราะอะไร:
• ข้อ ข.: Premixed 70/30 คลาสสิกใช้ NPH และ RI ไม่ใช่ Glargine
• ข้อ ค.: (ประกอบด้วย Long-acting insulin (Glargine) 70% และ Short-acting 30%): ไม่ใช่คำตอบที่ถูกต้องตามแนวทางเวชปฏิบัติและหลักวิชาการทางเภสัชกรรมสำหรับกรณีนี้
• ข้อ ง.: สลับสัดส่วนกัน (สัดส่วน NPH ต้องเป็น 70% เสมอ)
• ข้อ จ.: เป็นยาเดี่ยวกลุ่ม Degludec/Glargine</t>
        </is>
      </c>
      <c r="L86" s="186" t="n"/>
      <c r="M86" s="186" t="inlineStr">
        <is>
          <t>4. Endocrine</t>
        </is>
      </c>
      <c r="N86" s="186" t="inlineStr">
        <is>
          <t>4.1 Diabetes mellitus</t>
        </is>
      </c>
      <c r="O86" s="185" t="inlineStr">
        <is>
          <t>Clinic</t>
        </is>
      </c>
      <c r="P86" s="186" t="inlineStr">
        <is>
          <t>PLE-CC1 ปี 2566 Day 2 ข้อ 5</t>
        </is>
      </c>
      <c r="Q86" s="185" t="inlineStr">
        <is>
          <t>ข้อสอบจริง</t>
        </is>
      </c>
      <c r="R86" s="185" t="inlineStr">
        <is>
          <t>2566</t>
        </is>
      </c>
      <c r="S86" s="185" t="n"/>
    </row>
    <row r="87" ht="24" customHeight="1" s="49">
      <c r="A87" s="187" t="n">
        <v>85</v>
      </c>
      <c r="B87" s="186" t="n"/>
      <c r="C87" s="186" t="inlineStr">
        <is>
          <t>การบริหารยาฉีด Premixed Human Insulin 70/30 (NPH 70% + Regular Insulin 30%) ควรแนะนำให้ผู้ป่วยฉีดยาในช่วงเวลาใดจึงจะสอดคล้องกับเภสัชพลศาสตร์ของยาได้เหมาะสมที่สุด</t>
        </is>
      </c>
      <c r="D87" s="186" t="n"/>
      <c r="E87" s="186" t="inlineStr">
        <is>
          <t>ฉีดเข้าใต้ผิวหนัง (SC) ก่อนอาหารประมาณ 30 นาที วันละ 2 ครั้ง (เช้าและเย็น) และต้องคลึงขวดยาเบาๆ ให้สารละลายขุ่นสม่ำเสมอก่อนฉีด</t>
        </is>
      </c>
      <c r="F87" s="186" t="inlineStr">
        <is>
          <t>ฉีดพร้อมอาหารคำแรกทันที</t>
        </is>
      </c>
      <c r="G87" s="186" t="inlineStr">
        <is>
          <t>ฉีดหลังอาหาร 1 ชั่วโมง</t>
        </is>
      </c>
      <c r="H87" s="186" t="inlineStr">
        <is>
          <t>ฉีดเฉพาะก่อนนอนครั้งเดียว</t>
        </is>
      </c>
      <c r="I87" s="188" t="inlineStr">
        <is>
          <t>ฉีดเข้ากล้ามเนื้อ (IM) ก่อนออกกำลังกาย</t>
        </is>
      </c>
      <c r="J87" s="185" t="n">
        <v>1</v>
      </c>
      <c r="K87" s="186" t="inlineStr">
        <is>
          <t>✅ คำตอบที่ถูกต้อง: ข้อ ก. ฉีดเข้าใต้ผิวหนัง (SC) ก่อนอาหารประมาณ 30 นาที วันละ 2 ครั้ง (เช้าและเย็น) และต้องคลึงขวดยาเบาๆ ให้สารละลายขุ่นสม่ำเสมอก่อนฉีด
🎯 ทำไมข้อนี้ถึงถูก:
การฉีดยาก่อนอาหาร 30 นาที จะทำให้ช่วงเวลาที่อินซูลินเริ่มออกฤทธิ์ตรงกับช่วงเวลาที่น้ำตาลจากการรับประทานอาหารเริ่มถูกดูดซึมเข้าสู่กระแสเลือดพอดี ป้องกันทั้งภาวะน้ำตาลในเลือดสูงหลังอาหาร (Postprandial hyperglycemia) และลดความเสี่ยงภาวะน้ำตาลต่ำ (Hypoglycemia)
🔍 ข้ออื่นผิดเพราะอะไร:
• ข้อ ข. (ฉีดพร้อมอาหาร): เป็นคำแนะนำสำหรับ Rapid-acting insulin analogues (เช่น Lispro/Aspart 70/30 หรือ 50/50)
• ข้อ ค. (หลังอาหาร 1 ชม.): จะเกิดน้ำตาลในเลือดสูงหลังอาหารไปแล้ว และอินซูลินจะไปออกฤทธิ์สูงสุดตอนท้องว่างเสี่ยง Hypoglycemia
• ข้อ ง. (ก่อนนอนครั้งเดียว): เป็นวิธีบริหาร Basal insulin เดี่ยว (เช่น Glargine)
• ข้อ จ. (ฉีดเข้ากล้ามเนื้อ IM): การฉีด IM หรือฉีดก่อนออกกำลังกายจะทำให้ยาดูดซึมเร็วผิดปกติ เสี่ยงต่อน้ำตาลตกเฉียบพลัน</t>
        </is>
      </c>
      <c r="L87" s="186" t="n"/>
      <c r="M87" s="186" t="inlineStr">
        <is>
          <t>4. Endocrine</t>
        </is>
      </c>
      <c r="N87" s="186" t="inlineStr">
        <is>
          <t>4.1 Diabetes mellitus</t>
        </is>
      </c>
      <c r="O87" s="185" t="inlineStr">
        <is>
          <t>Clinic</t>
        </is>
      </c>
      <c r="P87" s="186" t="inlineStr">
        <is>
          <t>PLE-CC1 ปี 2566 Day 2 ข้อ 1</t>
        </is>
      </c>
      <c r="Q87" s="185" t="inlineStr">
        <is>
          <t>ข้อสอบจริง</t>
        </is>
      </c>
      <c r="R87" s="185" t="inlineStr">
        <is>
          <t>2566</t>
        </is>
      </c>
      <c r="S87" s="185" t="n"/>
    </row>
    <row r="88" ht="24" customHeight="1" s="49">
      <c r="A88" s="187" t="n">
        <v>86</v>
      </c>
      <c r="B88" s="186" t="n"/>
      <c r="C88" s="186" t="inlineStr">
        <is>
          <t>ให้Monograph ของการวิเคราะห์Assay metformin มาระบุให้“ทำการหยิบเม็ดยามา20 เม็ดบดแล้วชั่งผงยาที่มีตัวยาสำคัญอยู่ 100 mg” ถามว่าต้องถามว่าจะคำนวณปริมาณยาในผงยาที่ชั่งมายังไงชั่งที่บดมาแล้วนั้นกี่มิลลิกรัมกำหนดให้Metformin 1 เม็ดมี ขนาด500 mg ตัวเลือก</t>
        </is>
      </c>
      <c r="D88" s="186" t="n"/>
      <c r="E88" s="186" t="inlineStr">
        <is>
          <t>Metformin 500 mg BID</t>
        </is>
      </c>
      <c r="F88" s="186" t="inlineStr">
        <is>
          <t>Glipizide 5 mg OD</t>
        </is>
      </c>
      <c r="G88" s="186" t="inlineStr">
        <is>
          <t>Empagliflozin 10 mg OD</t>
        </is>
      </c>
      <c r="H88" s="186" t="inlineStr">
        <is>
          <t>Sitagliptin 100 mg OD</t>
        </is>
      </c>
      <c r="I88" s="188" t="inlineStr">
        <is>
          <t>Pioglitazone 15 mg OD</t>
        </is>
      </c>
      <c r="J88" s="185" t="n">
        <v>1</v>
      </c>
      <c r="K88" s="186" t="inlineStr">
        <is>
          <t>✅ คำตอบที่ถูกต้อง: ข้อ ก. Metformin 500 mg BID
🎯 ทำไมข้อนี้ถึงถูก:
Diabetes mellitus 
🔍 ข้ออื่นผิดเพราะอะไร:
• ข้อ ข.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ค. (Glipizide 5 mg OD): เป็น Second-generation Sulfonylurea กระตุ้น insulin secretion เสี่ยงต่อ hypoglycemia และ weight gain ขับออกทางตับเด่นกว่า glibenclamide จึงปลอดภัยกว่าในผู้สูงอายุ/CKD
• ข้อ ง.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ข้อ จ. (Sitagliptin 100 mg OD): เป็น DPP-4 inhibitor เพิ่ม active GLP-1 แบบ glucose-dependent มี neutral effect ต่อน้ำหนักตัว และความเสี่ยงต่อ hypoglycemia ต่ำมาก แต่ต้องปรับ dose ตาม CrCl</t>
        </is>
      </c>
      <c r="L88" s="186" t="n"/>
      <c r="M88" s="186" t="inlineStr">
        <is>
          <t>4. Endocrine</t>
        </is>
      </c>
      <c r="N88" s="186" t="inlineStr">
        <is>
          <t>4.1 Diabetes mellitus</t>
        </is>
      </c>
      <c r="O88" s="185" t="inlineStr">
        <is>
          <t>Clinic</t>
        </is>
      </c>
      <c r="P88" s="186" t="inlineStr">
        <is>
          <t>PLE-CC1 ปี 2566 Day 2 ข้อ 95</t>
        </is>
      </c>
      <c r="Q88" s="185" t="inlineStr">
        <is>
          <t>ข้อสอบจริง</t>
        </is>
      </c>
      <c r="R88" s="185" t="inlineStr">
        <is>
          <t>2566</t>
        </is>
      </c>
      <c r="S88" s="185" t="n"/>
    </row>
    <row r="89" ht="24" customHeight="1" s="49">
      <c r="A89" s="187" t="n">
        <v>87</v>
      </c>
      <c r="B89" s="186" t="n"/>
      <c r="C89" s="186" t="inlineStr">
        <is>
          <t>ผู้ป่วยเข้า รพ. หมดสติ น้ำตาลต่ำ เข้าห้องฉุกเฉิน หยุดยาเบาหวาน อาการดีขึ้นจึงย้ายเข้าแผนกอายุรกรรมพบว่ามี intri hypogly t X น้ำตาลสูง เภสัชกรสอบถามยาเดิม จ่ายยาเบาหวาน แก้ไขโดยกระบวนการใด</t>
        </is>
      </c>
      <c r="D89" s="186" t="n"/>
      <c r="E89" s="186" t="inlineStr">
        <is>
          <t>Trigger tool</t>
        </is>
      </c>
      <c r="F89" s="186" t="inlineStr">
        <is>
          <t>Medication reconciliation</t>
        </is>
      </c>
      <c r="G89" s="186" t="inlineStr">
        <is>
          <t>DUE</t>
        </is>
      </c>
      <c r="H89" s="186" t="inlineStr">
        <is>
          <t>ADR management</t>
        </is>
      </c>
      <c r="I89" s="188" t="inlineStr">
        <is>
          <t>Risk management</t>
        </is>
      </c>
      <c r="J89" s="185" t="n">
        <v>2</v>
      </c>
      <c r="K89" s="186" t="inlineStr">
        <is>
          <t>✅ คำตอบที่ถูกต้อง: ข้อ ข. Medication reconciliation
🎯 ทำไมข้อนี้ถึงถูก:
โจทย์อธิบายสถานการณ์ที่ผู้ป่วยเบาหวานมาด้วย Hypoglycemia, ถูกหยุดยาเบาหวาน แล้วย้ายไปแผนกอายุรกรรม เภสัชกรสอบถามยาเดิมและจ่ายยาเบาหวานให้ใหม่ — กระบวนการนี้คือ Medication reconciliation ซึ่งเปรียบเทียบรายการยาที่ผู้ป่วยใช้อยู่กับรายการยาในโรงพยาบาล เพื่อระบุความคลาดเคลื่อน
🔍 ข้ออื่นผิดเพราะอะไร:
• ข้อ ก. (Trigger tool): เครื่องมือค้นหา ADR ย้อนหลังจากเวชระเบียน ไม่ใช่กระบวนการสอบถามยาเดิมเมื่อรับ admit
• ข้อ ค. (DUE): Drug Use Evaluation ประเมินความเหมาะสมของการสั่งใช้ยาในระดับประชากร ไม่ใช่รายบุคคลขณะ admit
• ข้อ ง. (ADR management): การจัดการอาการไม่พึงประสงค์จากยาที่เกิดขึ้นแล้ว ไม่ใช่การสอบถามประวัติยา
• ข้อ จ. (Risk management): การจัดการความเสี่ยงในระดับระบบ กว้างกว่าสถานการณ์นี้</t>
        </is>
      </c>
      <c r="L89" s="186" t="n"/>
      <c r="M89" s="186" t="inlineStr">
        <is>
          <t>4. Endocrine</t>
        </is>
      </c>
      <c r="N89" s="186" t="inlineStr">
        <is>
          <t>4.1 Diabetes mellitus</t>
        </is>
      </c>
      <c r="O89" s="185" t="inlineStr">
        <is>
          <t>Clinic</t>
        </is>
      </c>
      <c r="P89" s="186" t="inlineStr">
        <is>
          <t>ข้อ 66 (PLE_CC1_2562_Key.md)</t>
        </is>
      </c>
      <c r="Q89" s="185" t="inlineStr">
        <is>
          <t>ข้อสอบจริง</t>
        </is>
      </c>
      <c r="R89" s="185" t="inlineStr">
        <is>
          <t>2562</t>
        </is>
      </c>
      <c r="S89" s="185" t="n"/>
    </row>
    <row r="90" ht="24" customHeight="1" s="49">
      <c r="A90" s="187" t="n">
        <v>88</v>
      </c>
      <c r="B90" s="186" t="n"/>
      <c r="C90" s="186" t="inlineStr">
        <is>
          <t>ข้อใดคือข้อห้ามใช้ของยา hydroxychloroquine DMARDS EnesLe, vanisesfas X Isimavied donor le -OGulasise G</t>
        </is>
      </c>
      <c r="D90" s="186" t="n"/>
      <c r="E90" s="186" t="inlineStr">
        <is>
          <t>Retinopathy</t>
        </is>
      </c>
      <c r="F90" s="186" t="inlineStr">
        <is>
          <t>Diabetes mellitus</t>
        </is>
      </c>
      <c r="G90" s="186" t="inlineStr">
        <is>
          <t>Malaria</t>
        </is>
      </c>
      <c r="H90" s="186" t="inlineStr">
        <is>
          <t>Rheumatoid arthritis</t>
        </is>
      </c>
      <c r="I90" s="188" t="inlineStr">
        <is>
          <t>Asthma</t>
        </is>
      </c>
      <c r="J90" s="185" t="n">
        <v>1</v>
      </c>
      <c r="K90" s="186" t="inlineStr">
        <is>
          <t>✅ คำตอบที่ถูกต้อง: ข้อ ก. Retinopathy
🎯 ทำไมข้อนี้ถึงถูก:
การเลือก Retinopathy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(Diabetes mellitus): การเลือก Diabetes mellitus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(Malaria): การเลือก Malaria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(Rheumatoid arthritis): การเลือก Rheumatoid arthritis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(Asthma): การเลือก Asthma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t>
        </is>
      </c>
      <c r="L90" s="186" t="n"/>
      <c r="M90" s="186" t="inlineStr">
        <is>
          <t>4. Endocrine</t>
        </is>
      </c>
      <c r="N90" s="186" t="inlineStr">
        <is>
          <t>4.1 Diabetes mellitus</t>
        </is>
      </c>
      <c r="O90" s="185" t="inlineStr">
        <is>
          <t>Clinic</t>
        </is>
      </c>
      <c r="P90" s="186" t="inlineStr">
        <is>
          <t>ข้อ 112 (PLE_CC1_2562_Key.md)</t>
        </is>
      </c>
      <c r="Q90" s="185" t="inlineStr">
        <is>
          <t>ข้อสอบจริง</t>
        </is>
      </c>
      <c r="R90" s="185" t="inlineStr">
        <is>
          <t>2562</t>
        </is>
      </c>
      <c r="S90" s="185" t="n"/>
    </row>
    <row r="91" ht="24" customHeight="1" s="49">
      <c r="A91" s="187" t="n">
        <v>89</v>
      </c>
      <c r="B91" s="186" t="n"/>
      <c r="C91" s="186" t="inlineStr">
        <is>
          <t>Insulin glargine สามารถให้ในตอนเช้าได้หรือไม่</t>
        </is>
      </c>
      <c r="D91" s="186" t="n"/>
      <c r="E91" s="186" t="inlineStr">
        <is>
          <t>ไม่ได้ เพราะจะทำให้เกิดภาวะ hypoglycemia ขึ้น</t>
        </is>
      </c>
      <c r="F91" s="186" t="inlineStr">
        <is>
          <t>ได้ เพราะออกฤทธิ์ 24 ชั่วโมง</t>
        </is>
      </c>
      <c r="G91" s="186" t="inlineStr">
        <is>
          <t>ได้ เพราะลด HbA1C ได้ดีกว่ายาตัวอื่น ๆ</t>
        </is>
      </c>
      <c r="H91" s="186" t="inlineStr">
        <is>
          <t>ไม่ได้ เพราะลดการสร้างกลูโคสจากตับ</t>
        </is>
      </c>
      <c r="I91" s="188" t="inlineStr">
        <is>
          <t>ไม่ได้ เพราะอาจจะเกิดอันตรกิริยากับ metformin และ glibenclamide ที่รับประทานในตอนเช้าได้</t>
        </is>
      </c>
      <c r="J91" s="185" t="n">
        <v>1</v>
      </c>
      <c r="K91" s="186" t="inlineStr">
        <is>
          <t>✅ คำตอบที่ถูกต้อง: ข้อ ก. ไม่ได้ เพราะจะทำให้เกิดภาวะ hypoglycemia ขึ้น
🎯 ทำไมข้อนี้ถึงถูก:
การเลือก ไม่ได้ เพราะจะทำให้เกิดภาวะ hypoglycemia ขึ้น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(ได้ เพราะออกฤทธิ์ 24 ชั่วโมง): การเลือก ได้ เพราะออกฤทธิ์ 24 ชั่วโมง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(ได้ เพราะลด HbA1C ได้ดีกว่ายาตัวอื่น ๆ): ระดับ ได้ เพราะลด HbA1C ได้ดีกว่ายาตัวอื่น ๆ ไม่ใช่เป้าหมายที่แนะนำสำหรับผู้ป่วยกลุ่มนี้ตามแนวทาง ADA Standards of Care ซึ่งประเมินจากความเสี่ยงในการเกิด hypoglycemia และโรคร่วมต่างๆ
• ข้อ ง. (ไม่ได้ เพราะลดการสร้างกลูโคสจากตับ): การเลือก ไม่ได้ เพราะลดการสร้างกลูโคสจากตับ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(ไม่ได้ เพราะอาจจะเกิดอันตรกิริยากับ metformin และ glibenclamide ที่รับประทานในตอนเช้าได้): การเลือก ไม่ได้ เพราะอาจจะเกิดอันตรกิริยากับ metformin และ glibenclamide ที่รับประทานในตอนเช้าได้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t>
        </is>
      </c>
      <c r="L91" s="186" t="n"/>
      <c r="M91" s="186" t="inlineStr">
        <is>
          <t>4. Endocrine</t>
        </is>
      </c>
      <c r="N91" s="186" t="inlineStr">
        <is>
          <t>4.1 Diabetes mellitus</t>
        </is>
      </c>
      <c r="O91" s="185" t="inlineStr">
        <is>
          <t>Clinic</t>
        </is>
      </c>
      <c r="P91" s="186" t="inlineStr">
        <is>
          <t>ข้อ 18 (PLE_CC1_2559.md)</t>
        </is>
      </c>
      <c r="Q91" s="185" t="inlineStr">
        <is>
          <t>ข้อสอบจริง</t>
        </is>
      </c>
      <c r="R91" s="185" t="inlineStr">
        <is>
          <t>2559</t>
        </is>
      </c>
      <c r="S91" s="185" t="n"/>
    </row>
    <row r="92" ht="24" customHeight="1" s="49">
      <c r="A92" s="187" t="n">
        <v>90</v>
      </c>
      <c r="B92" s="186" t="n"/>
      <c r="C92" s="186" t="inlineStr">
        <is>
          <t>ข้อใดคือ preservative ของ Insulin glargine</t>
        </is>
      </c>
      <c r="D92" s="186" t="n"/>
      <c r="E92" s="186" t="inlineStr">
        <is>
          <t>Meta-cresol</t>
        </is>
      </c>
      <c r="F92" s="186" t="inlineStr">
        <is>
          <t>Phenol</t>
        </is>
      </c>
      <c r="G92" s="186" t="inlineStr">
        <is>
          <t>Chlorobutanol</t>
        </is>
      </c>
      <c r="H92" s="186" t="inlineStr">
        <is>
          <t>ก และ ข ถูก</t>
        </is>
      </c>
      <c r="I92" s="188" t="inlineStr">
        <is>
          <t>ก และ ค ถูก</t>
        </is>
      </c>
      <c r="J92" s="185" t="n">
        <v>1</v>
      </c>
      <c r="K92" s="186" t="inlineStr">
        <is>
          <t>✅ คำตอบที่ถูกต้อง: ข้อ ก. Meta-cresol
🎯 ทำไมข้อนี้ถึงถูก:
การเลือก Meta-cresol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(Phenol): การเลือก Phenol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(Chlorobutanol): การเลือก Chlorobutanol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(ก และ ข ถูก): การเลือก ก และ ข ถูก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(ก และ ค ถูก): การเลือก ก และ ค ถูก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t>
        </is>
      </c>
      <c r="L92" s="186" t="n"/>
      <c r="M92" s="186" t="inlineStr">
        <is>
          <t>4. Endocrine</t>
        </is>
      </c>
      <c r="N92" s="186" t="inlineStr">
        <is>
          <t>4.1 Diabetes mellitus</t>
        </is>
      </c>
      <c r="O92" s="185" t="inlineStr">
        <is>
          <t>Clinic</t>
        </is>
      </c>
      <c r="P92" s="186" t="inlineStr">
        <is>
          <t>ข้อ 23 (PLE_CC1_2559.md)</t>
        </is>
      </c>
      <c r="Q92" s="185" t="inlineStr">
        <is>
          <t>ข้อสอบจริง</t>
        </is>
      </c>
      <c r="R92" s="185" t="inlineStr">
        <is>
          <t>2559</t>
        </is>
      </c>
      <c r="S92" s="185" t="n"/>
    </row>
    <row r="93" ht="24" customHeight="1" s="49">
      <c r="A93" s="187" t="n">
        <v>91</v>
      </c>
      <c r="B93" s="186" t="n"/>
      <c r="C93" s="186" t="inlineStr">
        <is>
          <t>Insulin glargine ผลิตมาจากอะไร</t>
        </is>
      </c>
      <c r="D93" s="186" t="n"/>
      <c r="E93" s="186" t="inlineStr">
        <is>
          <t>ตับอ่อนของวัว</t>
        </is>
      </c>
      <c r="F93" s="186" t="inlineStr">
        <is>
          <t>ตับอ่อนของหมู</t>
        </is>
      </c>
      <c r="G93" s="186" t="inlineStr">
        <is>
          <t>ตับอ่อนของคน</t>
        </is>
      </c>
      <c r="H93" s="186" t="inlineStr">
        <is>
          <t>Recombinant DNA</t>
        </is>
      </c>
      <c r="I93" s="188" t="inlineStr">
        <is>
          <t>Recombinant DNA E.coli เป็น complex partial seizure</t>
        </is>
      </c>
      <c r="J93" s="185" t="n">
        <v>1</v>
      </c>
      <c r="K93" s="186" t="inlineStr">
        <is>
          <t>✅ คำตอบที่ถูกต้อง: ข้อ ก. ตับอ่อนของวัว
🎯 ทำไมข้อนี้ถึงถูก:
ตับอ่อนของวัว: กรณีศึกษาที่ 4 หญิงไทยอายุ 25 ปี มีอาการเหม่อลอยเป็นพักๆ เป็นมาแล้ว 3-4 ปี มีอาการชัก 4-5 ครั้ง/ปี แพทย์วินิจฉัยว่า
🔍 ข้ออื่นผิดเพราะอะไร:
• ข้อ ข. (ตับอ่อนของหมู): การเลือก ตับอ่อนของหมู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(ตับอ่อนของคน): การเลือก ตับอ่อนของคน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(Recombinant DNA): การเลือก Recombinant DNA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(Recombinant DNA E.coli เป็น complex partial seizure): การเลือก Recombinant DNA E.coli เป็น complex partial seizure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t>
        </is>
      </c>
      <c r="L93" s="186" t="n"/>
      <c r="M93" s="186" t="inlineStr">
        <is>
          <t>4. Endocrine</t>
        </is>
      </c>
      <c r="N93" s="186" t="inlineStr">
        <is>
          <t>4.1 Diabetes mellitus</t>
        </is>
      </c>
      <c r="O93" s="185" t="inlineStr">
        <is>
          <t>Clinic</t>
        </is>
      </c>
      <c r="P93" s="186" t="inlineStr">
        <is>
          <t>ข้อ 25 (PLE_CC1_2559.md)</t>
        </is>
      </c>
      <c r="Q93" s="185" t="inlineStr">
        <is>
          <t>ข้อสอบจริง</t>
        </is>
      </c>
      <c r="R93" s="185" t="inlineStr">
        <is>
          <t>2559</t>
        </is>
      </c>
      <c r="S93" s="185" t="n"/>
    </row>
    <row r="94" ht="24" customHeight="1" s="49">
      <c r="A94" s="187" t="n">
        <v>92</v>
      </c>
      <c r="B94" s="186" t="inlineStr">
        <is>
          <t>ผู้ป่วยเบาหวานชนิดที่ 2 วัยกลางคน ไม่มีโรคร่วมรุนแรงและไม่มีประวัติเกิดภาวะน้ำตาลในเลือดต่ำรุนแรง</t>
        </is>
      </c>
      <c r="C94" s="186" t="inlineStr">
        <is>
          <t>ตามแนวทางเวชปฏิบัติโรคเบาหวานของ American Diabetes Association (ADA) เป้าหมายระดับ HbA1c มาตรฐานสำหรับผู้ป่วยรายนี้ควรเป็นเท่าใด?</t>
        </is>
      </c>
      <c r="D94" s="186" t="n"/>
      <c r="E94" s="186" t="inlineStr">
        <is>
          <t>HbA1c &lt; 6.0%</t>
        </is>
      </c>
      <c r="F94" s="186" t="inlineStr">
        <is>
          <t>HbA1c &lt; 6.5%</t>
        </is>
      </c>
      <c r="G94" s="186" t="inlineStr">
        <is>
          <t>HbA1c &lt; 7.0%</t>
        </is>
      </c>
      <c r="H94" s="186" t="inlineStr">
        <is>
          <t>HbA1c &lt; 7.5%</t>
        </is>
      </c>
      <c r="I94" s="188" t="inlineStr">
        <is>
          <t>HbA1c &lt; 8.0%</t>
        </is>
      </c>
      <c r="J94" s="185" t="n">
        <v>3</v>
      </c>
      <c r="K94" s="186" t="inlineStr">
        <is>
          <t>✅ คำตอบที่ถูกต้อง: ข้อ ค. HbA1c &lt; 7.0%
🎯 ทำไมข้อนี้ถึงถูก:
ตามแนวทางเวชปฏิบัติมาตรฐานของ American Diabetes Association (ADA Standards of Care) เป้าหมายระดับ HbA1c ทั่วไปสำหรับผู้ใหญ่ที่เป็นเบาหวานชนิดที่ 2 ที่ไม่ได้ตั้งครรภ์และไม่มีโรคร่วมรุนแรง คือ HbA1c &lt; 7.0% ซึ่งสามารถช่วยป้องกันและชะลอการเกิด Microvascular complications ได้อย่างมีประสิทธิภาพ
🔍 ข้ออื่นผิดเพราะอะไร:
• ข้อ ก.: เป็นเป้าหมายที่เข้มงวดเกินไป เสี่ยงต่อ Severe Hypoglycemia (ยกเว้นในหญิงตั้งครรภ์หรือผู้ป่วยอายุน้อยที่เพิ่งเริ่มเป็นและใช้ยาที่ไม่ทำให้เกิด Hypoglycemia)
• ข้อ ข.: เป็นเป้าหมายที่เข้มงวดเกินไป เสี่ยงต่อ Severe Hypoglycemia (ยกเว้นในหญิงตั้งครรภ์หรือผู้ป่วยอายุน้อยที่เพิ่งเริ่มเป็นและใช้ยาที่ไม่ทำให้เกิด Hypoglycemia)
• ข้อ ง.: เป็นเป้าหมายที่ผ่อนปรน (Less stringent) สำหรับผู้สูงอายุที่มีโรคร่วมซับซ้อน หรือมีภาวะสมองเสื่อม
• ข้อ จ.: เป็นเป้าหมายที่ผ่อนปรน (Less stringent) สำหรับผู้สูงอายุที่มีโรคร่วมซับซ้อน หรือมีภาวะสมองเสื่อม</t>
        </is>
      </c>
      <c r="L94" s="186" t="n"/>
      <c r="M94" s="186" t="inlineStr">
        <is>
          <t>4. Endocrine</t>
        </is>
      </c>
      <c r="N94" s="186" t="inlineStr">
        <is>
          <t>4.1 Diabetes mellitus</t>
        </is>
      </c>
      <c r="O94" s="185" t="inlineStr">
        <is>
          <t>Clinic</t>
        </is>
      </c>
      <c r="P94" s="186" t="inlineStr">
        <is>
          <t>ข้อ 10 (PLE_CC1_2557.md)</t>
        </is>
      </c>
      <c r="Q94" s="185" t="inlineStr">
        <is>
          <t>ข้อสอบจริง</t>
        </is>
      </c>
      <c r="R94" s="185" t="inlineStr">
        <is>
          <t>2557</t>
        </is>
      </c>
      <c r="S94" s="185" t="n"/>
    </row>
    <row r="95" ht="24" customHeight="1" s="49">
      <c r="A95" s="187" t="n">
        <v>93</v>
      </c>
      <c r="B95" s="186" t="inlineStr">
        <is>
          <t>ผู้ป่วยเบาหวานเตรียมตัวกลับบ้าน แพทย์สั่งใช้ยา NPH insulin 45 units ฉีดก่อนอาหารเช้า และ 30 units ฉีดก่อนอาหารเย็น โดยนัดมาติดตามอาการในอีก 4 สัปดาห์ (28 วัน)</t>
        </is>
      </c>
      <c r="C95" s="186" t="inlineStr">
        <is>
          <t>เภสัชกรจะต้องจัดยา NPH insulin ให้ผู้ป่วยกี่ vial ถึงจะเพียงพอต่อระยะเวลาการนัด (NPH insulin ที่มีในโรงพยาบาลมีขนาด 100 units/mL บรรจุขวดละ 10 mL)?</t>
        </is>
      </c>
      <c r="D95" s="186" t="n"/>
      <c r="E95" s="186" t="inlineStr">
        <is>
          <t>1 vial</t>
        </is>
      </c>
      <c r="F95" s="186" t="inlineStr">
        <is>
          <t>2 vials</t>
        </is>
      </c>
      <c r="G95" s="186" t="inlineStr">
        <is>
          <t>3 vials</t>
        </is>
      </c>
      <c r="H95" s="186" t="inlineStr">
        <is>
          <t>4 vials</t>
        </is>
      </c>
      <c r="I95" s="188" t="inlineStr">
        <is>
          <t>5 vials</t>
        </is>
      </c>
      <c r="J95" s="185" t="n">
        <v>3</v>
      </c>
      <c r="K95" s="186" t="inlineStr">
        <is>
          <t>✅ คำตอบที่ถูกต้อง: ข้อ ค. 3 vials
🎯 ทำไมข้อนี้ถึงถูก:
คำนวณปริมาณยาอินซูลินที่ผู้ป่วยต้องใช้:
1. ขนาดการใช้อินซูลินต่อวัน = $45 + 30 = 75\ \text{units/day}$
2. ปริมาณอินซูลินรวมสำหรับ 4 สัปดาห์ (28 วัน) = $75 \times 28 = 2,100\ \text{units}$
3. NPH insulin 1 vial มีความเข้มข้น 100 units/mL ปริมาตร 10 mL = $100 \times 10 = 1,000\ \text{units/vial}$
4. จำนวน vial ที่ต้องจ่าย = $\frac{2,100}{1,000} = 2.1\ \text{vials} \rightarrow$ ต้องปัดขึ้นและจ่ายยา 3 vials จึงจะเพียงพอ
🔍 ข้ออื่นผิดเพราะอะไร:
• ข้อ ก.: 1,000 units): ใช้ได้เพียง 13 วัน ยาไม่พอ
• ข้อ ข.: 2,000 units): ขาดอีก 100 units ไม่เพียงพอสำหรับ 28 วัน
• ข้อ ง.: มากเกินความจำเป็น เสี่ยงต่อการหมดอายุหลังเปิดใช้
• ข้อ จ.: มากเกินความจำเป็น เสี่ยงต่อการหมดอายุหลังเปิดใช้</t>
        </is>
      </c>
      <c r="L95" s="186" t="n"/>
      <c r="M95" s="186" t="inlineStr">
        <is>
          <t>4. Endocrine</t>
        </is>
      </c>
      <c r="N95" s="186" t="inlineStr">
        <is>
          <t>4.1 Diabetes mellitus</t>
        </is>
      </c>
      <c r="O95" s="185" t="inlineStr">
        <is>
          <t>Clinic</t>
        </is>
      </c>
      <c r="P95" s="186" t="inlineStr">
        <is>
          <t>ข้อ 16 (PLE_CC1_2557.md)</t>
        </is>
      </c>
      <c r="Q95" s="185" t="inlineStr">
        <is>
          <t>ข้อสอบจริง</t>
        </is>
      </c>
      <c r="R95" s="185" t="inlineStr">
        <is>
          <t>2557</t>
        </is>
      </c>
      <c r="S95" s="185" t="n"/>
    </row>
    <row r="96" ht="24" customHeight="1" s="49">
      <c r="A96" s="187" t="n">
        <v>94</v>
      </c>
      <c r="B96" s="186" t="inlineStr">
        <is>
          <t>ในปัจจุบันมีงานวิจัยพัฒนาระบบนำส่งยาโปรตีนและเปปไทด์ (เช่น Insulin) ทางการรับประทาน โดยนำยามาบรรจุในระบบ Liposomal drug delivery system</t>
        </is>
      </c>
      <c r="C96" s="186" t="inlineStr">
        <is>
          <t>ข้อใดต่อไปนี้กล่าวไม่ถูกต้องเกี่ยวกับการพัฒนาตำรับยาให้อยู่ในรูปแบบ Liposome?</t>
        </is>
      </c>
      <c r="D96" s="186" t="n"/>
      <c r="E96" s="186" t="inlineStr">
        <is>
          <t>สามารถลดความเป็นพิษของตัวยาสำคัญ แต่อาจก่อให้เกิดการแพ้ Phospholipid ที่เป็นองค์ประกอบได้</t>
        </is>
      </c>
      <c r="F96" s="186" t="inlineStr">
        <is>
          <t>ช่วยเพิ่มความคงตัวของตัวยาสำคัญจากการถูกทำลายโดยเอนไซม์ในทางเดินอาหาร</t>
        </is>
      </c>
      <c r="G96" s="186" t="inlineStr">
        <is>
          <t>สามารถช่วยควบคุมอัตราการปลดปล่อยตัวยาสำคัญได้อย่างต่อเนื่อง</t>
        </is>
      </c>
      <c r="H96" s="186" t="inlineStr">
        <is>
          <t>สามารถช่วยให้นำส่งยาได้หลากหลายวิถีทางมากขึ้น เช่น การดูดซึมผ่านเยื่อเมือก</t>
        </is>
      </c>
      <c r="I96" s="188" t="inlineStr">
        <is>
          <t>สามารถป้องกันการย่อยสลายได้ 100% ทำให้ยา Insulin มี Bioavailability ทางการรับประทานเท่ากับการฉีดใต้ผิวหนัง</t>
        </is>
      </c>
      <c r="J96" s="185" t="n">
        <v>5</v>
      </c>
      <c r="K96" s="186" t="inlineStr">
        <is>
          <t>✅ คำตอบที่ถูกต้อง: ข้อ จ. สามารถป้องกันการย่อยสลายได้ 100% ทำให้ยา Insulin มี Bioavailability ทางการรับประทานเท่ากับการฉีดใต้ผิวหนัง
🎯 ทำไมข้อนี้ถึงถูก:
แม้ว่า Liposome จะช่วยปกป้อง Insulin จากกรดและเอนไซม์ Proteases ในกระเพาะอาหารและลำไส้ได้บางส่วน แต่ไม่สามารถป้องกันการย่อยสลายได้ 100% และการดูดซึมผ่านผนังเยื่อบุลำไส้ยังมีข้อจำกัดอย่างมาก ทำให้ค่าชีวประสิทธิผล (Oral bioavailability) ยังต่ำกว่าการฉีดใต้ผิวหนังอย่างมาก ข้อความนี้จึงไม่ถูกต้อง
🔍 ข้ออื่นผิดเพราะอะไร:
• ข้อ ก.: เป็นคุณสมบัติที่ถูกต้องและเป็นข้อได้เปรียบที่แท้จริงของ Liposomal Drug Delivery Systems ในการห่อหุ้มโมเลกุลยาเพื่อเพิ่มความคงตัวและควบคุมการปลดปล่อย
• ข้อ ข.: (ช่วยเพิ่มความคงตัวของตัวยาสำคัญจากการถูกทำลายโดยเอนไซม์ในทางเดินอาหาร): ไม่ใช่คำตอบที่ถูกต้องตามแนวทางเวชปฏิบัติและหลักวิชาการทางเภสัชกรรมสำหรับกรณีนี้
• ข้อ ค.: (สามารถช่วยควบคุมอัตราการปลดปล่อยตัวยาสำคัญได้อย่างต่อเนื่อง): ไม่ใช่คำตอบที่ถูกต้องตามแนวทางเวชปฏิบัติและหลักวิชาการทางเภสัชกรรมสำหรับกรณีนี้
• ข้อ ง.: (สามารถช่วยให้นำส่งยาได้หลากหลายวิถีทางมากขึ้น เช่น การดูดซึมผ่านเยื่อเมือก): ไม่ใช่คำตอบที่ถูกต้องตามแนวทางเวชปฏิบัติและหลักวิชาการทางเภสัชกรรมสำหรับกรณีนี้</t>
        </is>
      </c>
      <c r="L96" s="186" t="n"/>
      <c r="M96" s="186" t="inlineStr">
        <is>
          <t>4. Endocrine</t>
        </is>
      </c>
      <c r="N96" s="186" t="inlineStr">
        <is>
          <t>4.1 Diabetes mellitus</t>
        </is>
      </c>
      <c r="O96" s="185" t="inlineStr">
        <is>
          <t>Clinic</t>
        </is>
      </c>
      <c r="P96" s="186" t="inlineStr">
        <is>
          <t>ข้อ 33 (PLE_CC1_2557.md)</t>
        </is>
      </c>
      <c r="Q96" s="185" t="inlineStr">
        <is>
          <t>ข้อสอบจริง</t>
        </is>
      </c>
      <c r="R96" s="185" t="inlineStr">
        <is>
          <t>2557</t>
        </is>
      </c>
      <c r="S96" s="185" t="n"/>
    </row>
    <row r="97" ht="24" customHeight="1" s="49">
      <c r="A97" s="187" t="n">
        <v>95</v>
      </c>
      <c r="B97" s="186" t="inlineStr">
        <is>
          <t>ผู้ป่วยโรคเบาหวานได้อ่านบทความวิชาการที่ระบุว่า 'การรับประทานอาหารที่มีรสหวานและเครื่องดื่มที่มีน้ำตาลสูง มีความสัมพันธ์ต่อการเพิ่มอุบัติการณ์ของการเกิดโรคเบาหวานชนิดที่ 2'</t>
        </is>
      </c>
      <c r="C97" s="186" t="inlineStr">
        <is>
          <t>ผู้ป่วยได้สอบถามเภสัชกรว่า ในทางระบาดวิทยาคำว่า 'อุบัติการณ์' (Incidence) มีความหมายตรงกับข้อใด?</t>
        </is>
      </c>
      <c r="D97" s="186" t="n"/>
      <c r="E97" s="186" t="inlineStr">
        <is>
          <t>สัดส่วนของผู้ป่วยที่เกิดโรครายใหม่ ต่อประชากรกลุ่มเสี่ยงทั้งหมดในช่วงระยะเวลาที่กำหนด</t>
        </is>
      </c>
      <c r="F97" s="186" t="inlineStr">
        <is>
          <t>สัดส่วนของผู้ป่วยที่เป็นโรคทั้งหมด (ทั้งรายเก่าและรายใหม่) ต่อประชากรทั้งหมด ณ จุดเวลาใดเวลาหนึ่ง</t>
        </is>
      </c>
      <c r="G97" s="186" t="inlineStr">
        <is>
          <t>สัดส่วนของผู้เสียชีวิตจากโรค ต่อจำนวนผู้ป่วยที่เป็นโรคนั้นทั้งหมด</t>
        </is>
      </c>
      <c r="H97" s="186" t="inlineStr">
        <is>
          <t>อัตราส่วนระหว่างความเสี่ยงของการเกิดโรคในกลุ่มที่ได้รับปัจจัย ต่อกลุ่มที่ไม่ได้รับปัจจัย</t>
        </is>
      </c>
      <c r="I97" s="188" t="inlineStr">
        <is>
          <t>ความน่าจะเป็นที่การทดสอบจะให้ผลบวกในกลุ่มผู้ที่เป็นโรคจริง</t>
        </is>
      </c>
      <c r="J97" s="185" t="n">
        <v>1</v>
      </c>
      <c r="K97" s="186" t="inlineStr">
        <is>
          <t>✅ คำตอบที่ถูกต้อง: ข้อ ก. สัดส่วนของผู้ป่วยที่เกิดโรครายใหม่ ต่อประชากรกลุ่มเสี่ยงทั้งหมดในช่วงระยะเวลาที่กำหนด
🎯 ทำไมข้อนี้ถึงถูก:
อุบัติการณ์ (Incidence) ในทางระบาดวิทยา หมายถึง จำนวนหรือสัดส่วนของ 'ผู้ป่วยรายใหม่' (New cases) ที่เกิดขึ้นในประชากรกลุ่มเสี่ยงที่ยังไม่เป็นโรค (Population at risk) ในช่วงระยะเวลาหนึ่งของการติดตามศึกษา
🔍 ข้ออื่นผิดเพราะอะไร:
• ข้อ ข.: เป็นนิยามของ 'ความชุก' (Prevalence) ซึ่งนับรวมทั้งผู้ป่วยเก่าและใหม่ ณ เวลาใดเวลาหนึ่ง
• ข้อ ค.: เป็นนิยามของ 'อัตราป่วยตาย' (Case Fatality Rate: CFR)
• ข้อ ง.: เป็นนิยามของ 'ความเสี่ยงสัมพัทธ์' (Relative Risk: RR)
• ข้อ จ.: เป็นนิยามของ 'ความไว' (Sensitivity) ในการทดสอบวินิจฉัย</t>
        </is>
      </c>
      <c r="L97" s="186" t="n"/>
      <c r="M97" s="186" t="inlineStr">
        <is>
          <t>4. Endocrine</t>
        </is>
      </c>
      <c r="N97" s="186" t="inlineStr">
        <is>
          <t>4.1 Diabetes mellitus</t>
        </is>
      </c>
      <c r="O97" s="185" t="inlineStr">
        <is>
          <t>Clinic</t>
        </is>
      </c>
      <c r="P97" s="186" t="inlineStr">
        <is>
          <t>ข้อ 36 (PLE_CC1_2557.md)</t>
        </is>
      </c>
      <c r="Q97" s="185" t="inlineStr">
        <is>
          <t>ข้อสอบจริง</t>
        </is>
      </c>
      <c r="R97" s="185" t="inlineStr">
        <is>
          <t>2557</t>
        </is>
      </c>
      <c r="S97" s="185" t="n"/>
    </row>
    <row r="98" ht="24" customHeight="1" s="49">
      <c r="A98" s="187" t="n">
        <v>96</v>
      </c>
      <c r="B98" s="186" t="inlineStr">
        <is>
          <t>หญิงไทยอายุ 26 ปี สุขภาพแข็งแรงดี มาขอรับคำปรึกษาที่ร้านยาเพื่อเริ่มรับประทานยาเม็ดคุมกำเนิดชนิดฮอร์โมนรวม (Combined Oral Contraceptives: COCs)</t>
        </is>
      </c>
      <c r="C98" s="186" t="inlineStr">
        <is>
          <t>การซักประวัติสุขภาพในข้อใดต่อไปนี้ ไม่จำเป็นต้องใช้เป็นเกณฑ์ในการห้ามเริ่มรับประทานยาเม็ดคุมกำเนิดชนิดฮอร์โมนรวม?</t>
        </is>
      </c>
      <c r="D98" s="186" t="n"/>
      <c r="E98" s="186" t="inlineStr">
        <is>
          <t>ประวัติการเกิดโรคหลอดเลือดดำอุดตัน (Venous Thromboembolism: VTE)</t>
        </is>
      </c>
      <c r="F98" s="186" t="inlineStr">
        <is>
          <t>ประวัติการเกิดโรคเบาหวานขณะตั้งครรภ์ในอดีตที่หายเป็นปกติแล้ว และไม่มีภาวะแทรกซ้อนทางหลอดเลือด (Past GDM without vascular disease)</t>
        </is>
      </c>
      <c r="G98" s="186" t="inlineStr">
        <is>
          <t>ประวัติการปวดศีรษะไมเกรนชนิดที่มีอาการเตือน (Migraine with aura)</t>
        </is>
      </c>
      <c r="H98" s="186" t="inlineStr">
        <is>
          <t>ประวัติการเป็นโรคมะเร็งเต้านม (Breast cancer)</t>
        </is>
      </c>
      <c r="I98" s="188" t="inlineStr">
        <is>
          <t>ประวัติการสูบบุหรี่จัดร่วมกับมีอายุตั้งแต่ 35 ปีขึ้นไป</t>
        </is>
      </c>
      <c r="J98" s="185" t="n">
        <v>2</v>
      </c>
      <c r="K98" s="186" t="inlineStr">
        <is>
          <t>✅ คำตอบที่ถูกต้อง: ข้อ ข. ประวัติการเกิดโรคเบาหวานขณะตั้งครรภ์ในอดีตที่หายเป็นปกติแล้ว และไม่มีภาวะแทรกซ้อนทางหลอดเลือด (Past GDM without vascular disease)
🎯 ทำไมข้อนี้ถึงถูก:
ตามเกณฑ์มาตรฐาน WHO Medical Eligibility Criteria for Contraceptive Use (MEC): ประวัติเบาหวานขณะตั้งครรภ์ในอดีต (History of GDM) ที่ปัจจุบันระดับน้ำตาลปกติและไม่มีพยาธิสภาพของหลอดเลือด จัดเป็น MEC Category 1 (สามารถใช้ยาเม็ดคุมกำเนิดชนิดฮอร์โมนรวมได้โดยไม่มีข้อจำกัด) จึงไม่เป็นข้อห้ามใช้
🔍 ข้ออื่นผิดเพราะอะไร:
• ข้อ ก.: ล้วนจัดเป็น MEC Category 4 (Unacceptable health risk) ถือเป็นข้อห้ามใช้อย่างเด็ดขาดสำหรับการใช้ยาคุมกำเนิดชนิดฮอร์โมนรวม
• ข้อ ค.: ล้วนจัดเป็น MEC Category 4 (Unacceptable health risk) ถือเป็นข้อห้ามใช้อย่างเด็ดขาดสำหรับการใช้ยาคุมกำเนิดชนิดฮอร์โมนรวม
• ข้อ ง.: ล้วนจัดเป็น MEC Category 4 (Unacceptable health risk) ถือเป็นข้อห้ามใช้อย่างเด็ดขาดสำหรับการใช้ยาคุมกำเนิดชนิดฮอร์โมนรวม
• ข้อ จ.: ล้วนจัดเป็น MEC Category 4 (Unacceptable health risk) ถือเป็นข้อห้ามใช้อย่างเด็ดขาดสำหรับการใช้ยาคุมกำเนิดชนิดฮอร์โมนรวม</t>
        </is>
      </c>
      <c r="L98" s="186" t="n"/>
      <c r="M98" s="186" t="inlineStr">
        <is>
          <t>4. Endocrine</t>
        </is>
      </c>
      <c r="N98" s="186" t="inlineStr">
        <is>
          <t>4.1 Diabetes mellitus</t>
        </is>
      </c>
      <c r="O98" s="185" t="inlineStr">
        <is>
          <t>Clinic</t>
        </is>
      </c>
      <c r="P98" s="186" t="inlineStr">
        <is>
          <t>ข้อ 37 (PLE_CC1_2557.md)</t>
        </is>
      </c>
      <c r="Q98" s="185" t="inlineStr">
        <is>
          <t>ข้อสอบจริง</t>
        </is>
      </c>
      <c r="R98" s="185" t="inlineStr">
        <is>
          <t>2557</t>
        </is>
      </c>
      <c r="S98" s="185" t="n"/>
    </row>
    <row r="99" ht="24" customHeight="1" s="49">
      <c r="A99" s="187" t="n">
        <v>97</v>
      </c>
      <c r="B99" s="186" t="inlineStr">
        <is>
          <t>ผู้ป่วยหญิงอายุ 54 ปี เป็นโรคเบาหวานชนิดที่ 2 และความดันโลหิตสูง ได้รับยา Glibenclamide และ Atenolol 2 เดือนต่อมามาพบแพทย์ตามนัด ผลตรวจร่างกายและห้องปฏิบัติการพบ: FBS 123 mg/dL, HbA1c 6.8%, BP 150/98 mmHg, Urine analysis: Protein 1.5 g/24 hr, ALT 210 U/L, AST 205 U/L, BUN 17 mg/dL, SCr 0.8 mg/dL</t>
        </is>
      </c>
      <c r="C99" s="186" t="inlineStr">
        <is>
          <t>จากข้อมูลผลการตรวจทางห้องปฏิบัติการข้างต้น ผู้ป่วยมีภาวะความดันโลหิตสูงร่วมกับมีโปรตีนรั่วในปัสสาวะเด่นชัด (Proteinuria 1.5 g/24 hr) การจัดการด้านยาข้อใดมีความเหมาะสมที่สุด?</t>
        </is>
      </c>
      <c r="D99" s="186" t="n"/>
      <c r="E99" s="186" t="inlineStr">
        <is>
          <t>เริ่มให้ยากลุ่ม ACEIs หรือ ARBs (เช่น Enalapril หรือ Losartan) เพื่อลดความดันโลหิตและชะลอการเสื่อมของไต (Renoprotection)</t>
        </is>
      </c>
      <c r="F99" s="186" t="inlineStr">
        <is>
          <t>เพิ่มขนาดยา Atenolol เป็นสองเท่าเพื่อลดความดันโลหิตอย่างรวดเร็ว</t>
        </is>
      </c>
      <c r="G99" s="186" t="inlineStr">
        <is>
          <t>สั่งจ่ายยาขับปัสสาวะ Furosemide ขนาดสูงทันที</t>
        </is>
      </c>
      <c r="H99" s="186" t="inlineStr">
        <is>
          <t>สั่งหยุดยาทุกชนิดและสังเกตอาการเนื่องจากค่าการทำงานของไตยังปกติ</t>
        </is>
      </c>
      <c r="I99" s="188" t="inlineStr">
        <is>
          <t>ให้เริ่มยาฉีดอินซูลิน NPH ทันทีเพื่อควบคุมโรคไต</t>
        </is>
      </c>
      <c r="J99" s="185" t="n">
        <v>1</v>
      </c>
      <c r="K99" s="186" t="inlineStr">
        <is>
          <t>✅ คำตอบที่ถูกต้อง: ข้อ ก. เริ่มให้ยากลุ่ม ACEIs หรือ ARBs (เช่น Enalapril หรือ Losartan) เพื่อลดความดันโลหิตและชะลอการเสื่อมของไต (Renoprotection)
🎯 ทำไมข้อนี้ถึงถูก:
ในผู้ป่วยเบาหวานที่มีความดันโลหิตสูงร่วมกับมีภาวะโปรตีนรั่วในปัสสาวะ (Proteinuria &gt; 300 mg/24 hr หรือ Albuminuria) ยากลุ่ม ACEIs หรือ ARBs เป็น First-line drug of choice เนื่องจากช่วยขยาย Efferent arteriole ลด Intraglomerular pressure และชะลอการเสื่อมของไต (Renoprotective effect)
🔍 ข้ออื่นผิดเพราะอะไร:
• ข้อ ข. (เพิ่ม Atenolol): Beta-blockers ไม่มีผลลดโปรตีนรั่วในไตและอาจบดบังอาการเตือนของน้ำตาลต่ำ
• ข้อ ค. (Furosemide ขนาดสูง): ผู้ป่วยยังไม่มีภาวะบวมน้ำหรือไตวายรุนแรง ไม่มีความจำเป็นต้องใช้ Loop diuretic ขนาดสูง
• ข้อ ง. (หยุดยาทุกชนิด): จะทำให้ความดันและน้ำตาลสูงขึ้นอย่างควบคุมไม่ได้
• ข้อ จ. (เริ่ม NPH insulin): ระดับน้ำตาลคุมได้ดีแล้ว (HbA1c 6.8%) ยังไม่จำเป็นต้องเริ่มอินซูลิน</t>
        </is>
      </c>
      <c r="L99" s="186" t="n"/>
      <c r="M99" s="186" t="inlineStr">
        <is>
          <t>4. Endocrine</t>
        </is>
      </c>
      <c r="N99" s="186" t="inlineStr">
        <is>
          <t>4.1 Diabetes mellitus</t>
        </is>
      </c>
      <c r="O99" s="185" t="inlineStr">
        <is>
          <t>Clinic</t>
        </is>
      </c>
      <c r="P99" s="186" t="inlineStr">
        <is>
          <t>ข้อ 5 (PLE_CC1_2556.md)</t>
        </is>
      </c>
      <c r="Q99" s="185" t="inlineStr">
        <is>
          <t>ข้อสอบจริง</t>
        </is>
      </c>
      <c r="R99" s="185" t="inlineStr">
        <is>
          <t>2556</t>
        </is>
      </c>
      <c r="S99" s="185" t="inlineStr">
        <is>
          <t>CASE-ENDO-2556-DM-CKD-01</t>
        </is>
      </c>
    </row>
    <row r="100" ht="24" customHeight="1" s="49">
      <c r="A100" s="187" t="n">
        <v>98</v>
      </c>
      <c r="B100" s="186" t="inlineStr">
        <is>
          <t>ผู้ป่วยหญิงอายุ 54 ปี เป็นโรคเบาหวานชนิดที่ 2 และความดันโลหิตสูง ได้รับยา Glibenclamide และ Atenolol 2 เดือนต่อมามาพบแพทย์ตามนัด ผลตรวจร่างกายและห้องปฏิบัติการพบ: FBS 123 mg/dL, HbA1c 6.8%, BP 150/98 mmHg, Urine analysis: Protein 1.5 g/24 hr, ALT 210 U/L, AST 205 U/L, BUN 17 mg/dL, SCr 0.8 mg/dL</t>
        </is>
      </c>
      <c r="C100" s="186" t="inlineStr">
        <is>
          <t>จากผลตรวจทางห้องปฏิบัติการที่พบเอนไซม์ตับสูงผิดปกติ (ALT 210 U/L, AST 205 U/L) ยารักษาเบาหวานกลุ่มใดมีความปลอดภัยต่อตับและสามารถใช้ได้อย่างปลอดภัยที่สุด?</t>
        </is>
      </c>
      <c r="D100" s="186" t="n"/>
      <c r="E100" s="186" t="inlineStr">
        <is>
          <t>ยากลุ่ม SGLT2 inhibitors หรือ Insulin เนื่องจากไม่มีความเป็นพิษต่อตับและไม่ขึ้นกับการเมแทบอลิซึมของตับเป็นหลัก</t>
        </is>
      </c>
      <c r="F100" s="186" t="inlineStr">
        <is>
          <t>ยากลุ่ม Thiazolidinediones (Pioglitazone) ขนาดสูง</t>
        </is>
      </c>
      <c r="G100" s="186" t="inlineStr">
        <is>
          <t>ยา Metformin ขนาดสูงสุด 2,550 mg/day</t>
        </is>
      </c>
      <c r="H100" s="186" t="inlineStr">
        <is>
          <t>ยา Chlorpropamide</t>
        </is>
      </c>
      <c r="I100" s="188" t="inlineStr">
        <is>
          <t>ยากลุ่ม Sulfonylurea ที่ออกฤทธิ์ยาวนาน</t>
        </is>
      </c>
      <c r="J100" s="185" t="n">
        <v>1</v>
      </c>
      <c r="K100" s="186" t="inlineStr">
        <is>
          <t>✅ คำตอบที่ถูกต้อง: ข้อ ก. ยากลุ่ม SGLT2 inhibitors หรือ Insulin เนื่องจากไม่มีความเป็นพิษต่อตับและไม่ขึ้นกับการเมแทบอลิซึมของตับเป็นหลัก
🎯 ทำไมข้อนี้ถึงถูก:
เมื่อผู้ป่วยมีภาวะเอนไซม์ตับสูงเกิน 3 เท่าของค่าปกติ (Transaminitis: AST/ALT &gt; 3x ULN) ควรหลีกเลี่ยงยาที่มีความเสี่ยงต่อ Hepatotoxicity (เช่น TZDs) การใช้ยาฉีด Insulin ถือเป็นทางเลือกที่ปลอดภัยที่สุดเนื่องจากไม่มีความเป็นพิษต่อตับ หรืออาจพิจารณา SGLT2i หรือ DPP-4i (เช่น Linagliptin) ที่ไม่ต้องปรับขนาดตามการทำงานของตับในระดับนี้
🔍 ข้ออื่นผิดเพราะอะไร:
• ข้อ ข.: มีข้อควรระวังเรื่อง Hepatotoxicity และห้ามใช้เมื่อ ALT &gt; 3x ULN
• ข้อ ค.: มีความเสี่ยงต่อ Lactic acidosis เพิ่มขึ้นเมื่อตับทำงานบกพร่องรุนแรง
• ข้อ ง.: มีการสะสมของยาและเมแทบอลิซึมผ่านตับ เสี่ยงต่อ Prolonged hypoglycemia
• ข้อ จ.: (ยากลุ่ม Sulfonylurea ที่ออกฤทธิ์ยาวนาน): ไม่ใช่คำตอบที่ถูกต้องตามแนวทางเวชปฏิบัติและหลักวิชาการทางเภสัชกรรมสำหรับกรณีนี้</t>
        </is>
      </c>
      <c r="L100" s="186" t="n"/>
      <c r="M100" s="186" t="inlineStr">
        <is>
          <t>4. Endocrine</t>
        </is>
      </c>
      <c r="N100" s="186" t="inlineStr">
        <is>
          <t>4.1 Diabetes mellitus</t>
        </is>
      </c>
      <c r="O100" s="185" t="inlineStr">
        <is>
          <t>Clinic</t>
        </is>
      </c>
      <c r="P100" s="186" t="inlineStr">
        <is>
          <t>ข้อ 6 (PLE_CC1_2556.md)</t>
        </is>
      </c>
      <c r="Q100" s="185" t="inlineStr">
        <is>
          <t>ข้อสอบจริง</t>
        </is>
      </c>
      <c r="R100" s="185" t="inlineStr">
        <is>
          <t>2556</t>
        </is>
      </c>
      <c r="S100" s="185" t="inlineStr">
        <is>
          <t>CASE-ENDO-2556-DM-CKD-01</t>
        </is>
      </c>
    </row>
    <row r="101" ht="24" customHeight="1" s="49">
      <c r="A101" s="187" t="n">
        <v>99</v>
      </c>
      <c r="B101" s="186" t="inlineStr">
        <is>
          <t>ผู้ป่วยเบาหวานชนิดที่ 2 ได้รับการสั่งจ่ายยาฉีด NPH insulin (Neutral Protamine Hagedorn)</t>
        </is>
      </c>
      <c r="C101" s="186" t="inlineStr">
        <is>
          <t>ข้อใดต่อไปนี้กล่าวไม่ถูกต้องเกี่ยวกับคุณสมบัติทางเภสัชวิทยาและการใช้ยา NPH insulin?</t>
        </is>
      </c>
      <c r="D101" s="186" t="n"/>
      <c r="E101" s="186" t="inlineStr">
        <is>
          <t>จัดเป็น Intermediate-acting human insulin โดยมี Protamine และ Zinc ช่วยชะลอการดูดซึม</t>
        </is>
      </c>
      <c r="F101" s="186" t="inlineStr">
        <is>
          <t>ลักษณะของสารละลายยาฉีดจะเป็นน้ำใสบริสุทธิ์ (Clear solution) จึงไม่ต้องทำการกลิ้งขวดก่อนฉีด</t>
        </is>
      </c>
      <c r="G101" s="186" t="inlineStr">
        <is>
          <t>สามารถนำมาผสมร่วมในกระบอกฉีดยาเดียวกันกับ Regular Insulin (RI) ได้</t>
        </is>
      </c>
      <c r="H101" s="186" t="inlineStr">
        <is>
          <t>บริหารยาโดยการฉีดเข้าใต้ผิวหนัง (Subcutaneous injection) เท่านั้น ห้ามฉีดเข้าหลอดเลือดดำ (IV)</t>
        </is>
      </c>
      <c r="I101" s="188" t="inlineStr">
        <is>
          <t>มี Onset ในการออกฤทธิ์ประมาณ 1-2 ชั่วโมง และมี Duration ประมาณ 14-24 ชั่วโมง</t>
        </is>
      </c>
      <c r="J101" s="185" t="n">
        <v>2</v>
      </c>
      <c r="K101" s="186" t="inlineStr">
        <is>
          <t>✅ คำตอบที่ถูกต้อง: ข้อ ข. ลักษณะของสารละลายยาฉีดจะเป็นน้ำใสบริสุทธิ์ (Clear solution) จึงไม่ต้องทำการกลิ้งขวดก่อนฉีด
🎯 ทำไมข้อนี้ถึงถูก:
NPH insulin มีลักษณะทางกายภาพเป็นสารแขวนตะกอนสีขุ่น (Cloudy suspension) เนื่องจากมีผลึกของ Protamine-Zinc complex แขวนลอยอยู่ ดังนั้นก่อนฉีดทุกครั้งผู้ป่วยจะต้องทำการกลิ้งขวดหรือปากกาบนฝ่ามือไปมา 10-20 ครั้งอย่างเบามือ ห้ามเขย่าแรง เพื่อให้ตัวยากระจายตัวสม่ำเสมอ ข้อความที่ระบุว่าเป็นน้ำใสจึงผิด
🔍 ข้ออื่นผิดเพราะอะไร:
• ข้อ ก.: ล้วนเป็นคุณสมบัติที่ถูกต้องของ NPH insulin โดยเป็น Intermediate-acting insulin ห้ามฉีด IV เด็ดขาด และสามารถผสมกับ Regular insulin ได้ (โดยดูดยาใส RI ก่อนยาขุ่น NPH เสมอ)
• ข้อ ค.: (สามารถนำมาผสมร่วมในกระบอกฉีดยาเดียวกันกับ Regular Insulin (RI) ได้): ไม่ใช่คำตอบที่ถูกต้องตามแนวทางเวชปฏิบัติและหลักวิชาการทางเภสัชกรรมสำหรับกรณีนี้
• ข้อ ง.: (บริหารยาโดยการฉีดเข้าใต้ผิวหนัง (Subcutaneous injection) เท่านั้น ห้ามฉีดเข้าหลอดเลือดดำ (IV)): ไม่ใช่คำตอบที่ถูกต้องตามแนวทางเวชปฏิบัติและหลักวิชาการทางเภสัชกรรมสำหรับกรณีนี้
• ข้อ จ.: (มี Onset ในการออกฤทธิ์ประมาณ 1-2 ชั่วโมง และมี Duration ประมาณ 14-24 ชั่วโมง): ไม่ใช่คำตอบที่ถูกต้องตามแนวทางเวชปฏิบัติและหลักวิชาการทางเภสัชกรรมสำหรับกรณีนี้</t>
        </is>
      </c>
      <c r="L101" s="186" t="n"/>
      <c r="M101" s="186" t="inlineStr">
        <is>
          <t>4. Endocrine</t>
        </is>
      </c>
      <c r="N101" s="186" t="inlineStr">
        <is>
          <t>4.1 Diabetes mellitus</t>
        </is>
      </c>
      <c r="O101" s="185" t="inlineStr">
        <is>
          <t>Clinic</t>
        </is>
      </c>
      <c r="P101" s="186" t="inlineStr">
        <is>
          <t>ข้อ 9 (PLE_CC1_2556.md)</t>
        </is>
      </c>
      <c r="Q101" s="185" t="inlineStr">
        <is>
          <t>ข้อสอบจริง</t>
        </is>
      </c>
      <c r="R101" s="185" t="inlineStr">
        <is>
          <t>2556</t>
        </is>
      </c>
      <c r="S101" s="185" t="n"/>
    </row>
    <row r="102" ht="24" customHeight="1" s="49">
      <c r="A102" s="187" t="n">
        <v>100</v>
      </c>
      <c r="B102" s="186" t="inlineStr">
        <is>
          <t>การจำแนกประเภทของยาฉีดอินซูลินตามระยะเวลาการออกฤทธิ์ (Pharmacokinetic profile)</t>
        </is>
      </c>
      <c r="C102" s="186" t="inlineStr">
        <is>
          <t>ยาฉีดอินซูลินในข้อใดต่อไปนี้ จัดอยู่ในกลุ่มยาอินซูลินที่ออกฤทธิ์ปานกลาง (Intermediate-acting insulin)?</t>
        </is>
      </c>
      <c r="D102" s="186" t="n"/>
      <c r="E102" s="186" t="inlineStr">
        <is>
          <t>Neutral Protamine Hagedorn (NPH) insulin</t>
        </is>
      </c>
      <c r="F102" s="186" t="inlineStr">
        <is>
          <t>Regular insulin (RI)</t>
        </is>
      </c>
      <c r="G102" s="186" t="inlineStr">
        <is>
          <t>Insulin lispro</t>
        </is>
      </c>
      <c r="H102" s="186" t="inlineStr">
        <is>
          <t>Insulin glargine</t>
        </is>
      </c>
      <c r="I102" s="188" t="inlineStr">
        <is>
          <t>Insulin degludec</t>
        </is>
      </c>
      <c r="J102" s="185" t="n">
        <v>1</v>
      </c>
      <c r="K102" s="186" t="inlineStr">
        <is>
          <t>✅ คำตอบที่ถูกต้อง: ข้อ ก. Neutral Protamine Hagedorn (NPH) insulin
🎯 ทำไมข้อนี้ถึงถูก:
Neutral Protamine Hagedorn (NPH หรือ Isophane insulin) เป็นยาฉีดอินซูลินชนิดเดียวที่จัดอยู่ในกลุ่ม Intermediate-acting insulin อย่างแท้จริง โดยมีการเติมนิวทรัลโปรตามีนและสังกะสีเพื่อชะลอการดูดซึม มีระยะเวลาเริ่มออกฤทธิ์ (Onset) 1-2 ชั่วโมง มีจุดออกฤทธิ์สูงสุด (Peak) 4-12 ชั่วโมง และมีระยะเวลาการออกฤทธิ์ (Duration) ประมาณ 14-24 ชั่วโมง
🔍 ข้ออื่นผิดเพราะอะไร:
• ข้อ ข. (Regular insulin): จัดเป็น Short-acting human insulin (Onset 30-60 min, Duration 6-8 hr)
• ข้อ ค. (Insulin lispro): จัดเป็น Rapid-acting insulin analogue (Onset 10-15 min, Duration 3-5 hr)
• ข้อ ง. (Insulin glargine): จัดเป็น Long-acting insulin analogue (ไม่มี Peak ชัดเจน, Duration 20-24 hr)
• ข้อ จ. (Insulin degludec): จัดเป็น Ultra long-acting insulin analogue (Duration ยาวนานกว่า 42 hr)</t>
        </is>
      </c>
      <c r="L102" s="186" t="n"/>
      <c r="M102" s="186" t="inlineStr">
        <is>
          <t>4. Endocrine</t>
        </is>
      </c>
      <c r="N102" s="186" t="inlineStr">
        <is>
          <t>4.1 Diabetes mellitus</t>
        </is>
      </c>
      <c r="O102" s="185" t="inlineStr">
        <is>
          <t>Clinic</t>
        </is>
      </c>
      <c r="P102" s="186" t="inlineStr">
        <is>
          <t>ข้อ 2 (PLE_CC1_2556.md)</t>
        </is>
      </c>
      <c r="Q102" s="185" t="inlineStr">
        <is>
          <t>ข้อสอบจริง</t>
        </is>
      </c>
      <c r="R102" s="185" t="inlineStr">
        <is>
          <t>2556</t>
        </is>
      </c>
      <c r="S102" s="185" t="n"/>
    </row>
    <row r="103" ht="24" customHeight="1" s="49">
      <c r="A103" s="187" t="n">
        <v>101</v>
      </c>
      <c r="B103" s="186" t="inlineStr">
        <is>
          <t>ผู้ป่วยได้รับการวินิจฉัยว่าเป็นโรคต่อมไทรอยด์ทำงานเกินจากภาวะภูมิคุ้มกัน (Graves' disease)</t>
        </is>
      </c>
      <c r="C103" s="186" t="inlineStr">
        <is>
          <t>ยาในข้อใดต่อไปนี้จัดเป็นยาต้านไทรอยด์กลุ่มหลัก (Antithyroid drugs: Thionamides) ที่ใช้ในการรักษาภาวะ Hyperthyroidism?</t>
        </is>
      </c>
      <c r="D103" s="186" t="n"/>
      <c r="E103" s="186" t="inlineStr">
        <is>
          <t>Propylthiouracil (PTU), Methimazole (MMI), Carbimazole (CBZ)</t>
        </is>
      </c>
      <c r="F103" s="186" t="inlineStr">
        <is>
          <t>Glipizide, Glibenclamide, Glimepiride</t>
        </is>
      </c>
      <c r="G103" s="186" t="inlineStr">
        <is>
          <t>Empagliflozin, Dapagliflozin, Canagliflozin</t>
        </is>
      </c>
      <c r="H103" s="186" t="inlineStr">
        <is>
          <t>Sitagliptin, Linagliptin, Vildagliptin</t>
        </is>
      </c>
      <c r="I103" s="188" t="inlineStr">
        <is>
          <t>Liraglutide, Semaglutide, Dulaglutide</t>
        </is>
      </c>
      <c r="J103" s="185" t="n">
        <v>1</v>
      </c>
      <c r="K103" s="186" t="inlineStr">
        <is>
          <t>✅ คำตอบที่ถูกต้อง: ข้อ ก. Propylthiouracil (PTU), Methimazole (MMI), Carbimazole (CBZ)
🎯 ทำไมข้อนี้ถึงถูก:
ยารักษาโรคต่อมไทรอยด์ทำงานเกิน (Hyperthyroidism) ในกลุ่ม Thionamides ได้แก่ Propylthiouracil (PTU), Methimazole (MMI) และ Carbimazole (CBZ ซึ่งเป็น Prodrug ของ MMI) โดยออกฤทธิ์ยับยั้งเอนไซม์ Thyroid Peroxidase (TPO) ลดการสร้างไทรอยด์ฮอร์โมนใหม่
🔍 ข้ออื่นผิดเพราะอะไร:
• ข้อ ข.: เป็นยากลุ่ม Sulfonylureas สำหรับรักษาโรคเบาหวานชนิดที่ 2
• ข้อ ค.: เป็นยากลุ่ม SGLT2 inhibitors สำหรับรักษาโรคเบาหวานและชะลอโรคไต
• ข้อ ง.: เป็นยากลุ่ม DPP-4 inhibitors สำหรับรักษาโรคเบาหวาน
• ข้อ จ.: เป็นยากลุ่ม GLP-1 receptor agonists สำหรับรักษาโรคเบาหวานและลดน้ำหนัก</t>
        </is>
      </c>
      <c r="L103" s="186" t="n"/>
      <c r="M103" s="186" t="inlineStr">
        <is>
          <t>4. Endocrine</t>
        </is>
      </c>
      <c r="N103" s="186" t="inlineStr">
        <is>
          <t>4.2 Thyroid disorders</t>
        </is>
      </c>
      <c r="O103" s="185" t="inlineStr">
        <is>
          <t>Clinic</t>
        </is>
      </c>
      <c r="P103" s="186" t="inlineStr">
        <is>
          <t>ข้อ 5 (PLE_CC1_2554 SET2.md)</t>
        </is>
      </c>
      <c r="Q103" s="185" t="inlineStr">
        <is>
          <t>ข้อสอบจริง</t>
        </is>
      </c>
      <c r="R103" s="185" t="inlineStr">
        <is>
          <t>2554</t>
        </is>
      </c>
      <c r="S103" s="185" t="n"/>
    </row>
    <row r="104" ht="24" customHeight="1" s="49">
      <c r="A104" s="187" t="n">
        <v>102</v>
      </c>
      <c r="B104" s="186" t="inlineStr">
        <is>
          <t>ผู้ป่วยโรคข้ออักเสบรูมาตอยด์ (Rheumatoid arthritis) ได้รับยา Methotrexate ซึ่งเป็นยากลุ่ม Conventional synthetic DMARDs ขนาด 10 mg สัปดาห์ละ 1 ครั้ง</t>
        </is>
      </c>
      <c r="C104" s="186" t="inlineStr">
        <is>
          <t>เพื่อลดอาการไม่พึงประสงค์จากการขาดกรดโฟลิก (เช่น แผลในปาก คลื่นไส้ พิษต่อตับ และภาวะโลหิตจาง) แพทย์ควรสั่งจ่ายยาใดเสริมร่วมกับ Methotrexate?</t>
        </is>
      </c>
      <c r="D104" s="186" t="n"/>
      <c r="E104" s="186" t="inlineStr">
        <is>
          <t>Omeprazole</t>
        </is>
      </c>
      <c r="F104" s="186" t="inlineStr">
        <is>
          <t>Calcium carbonate</t>
        </is>
      </c>
      <c r="G104" s="186" t="inlineStr">
        <is>
          <t>Folic acid</t>
        </is>
      </c>
      <c r="H104" s="186" t="inlineStr">
        <is>
          <t>Vitamin K</t>
        </is>
      </c>
      <c r="I104" s="188" t="inlineStr">
        <is>
          <t>Finasteride</t>
        </is>
      </c>
      <c r="J104" s="185" t="n">
        <v>3</v>
      </c>
      <c r="K104" s="186" t="inlineStr">
        <is>
          <t>✅ คำตอบที่ถูกต้อง: ข้อ ค. Folic acid
🎯 ทำไมข้อนี้ถึงถูก:
Methotrexate เป็น Folic acid antagonist (ยับยั้งเอนไซม์ Dihydrofolate reductase: DHFR) จึงทำให้เซลล์ขาด Active folate ส่งผลให้เกิดผลข้างเคียง เช่น แผลในช่องปาก (Mucositis/Oral ulcers), คลื่นไส้อาเจียน, ตับอักเสบ (Transaminitis) และภาวะโลหิตจาง (Macrocytic anemia) การให้ Folic acid เสริมขนาด 1-5 mg/day (หรือรับประทานสัปดาห์ละครั้งในวันที่ไม่ได้ทาน MTX) จะช่วยลดผลข้างเคียงเหล่านี้ได้อย่างมีนัยสำคัญโดยไม่ลดประสิทธิภาพการรักษาของ MTX
🔍 ข้ออื่นผิดเพราะอะไร:
• ข้อ ก. (Omeprazole): เป็นยายับยั้งการหลั่งกรด PPI ไม่มีผลลดความเป็นพิษของ MTX ต่อระบบเม็ดเลือดหรือตับ
• ข้อ ข. (Calcium carbonate): ใช้เป็นยาลดกรดหรือเสริมแคลเซียม
• ข้อ ง. (Vitamin K): ใช้รักษาภาวะเลือดออกจากการได้รับยา Warfarin เกินขนาด
• ข้อ จ. (Finasteride): ใช้รักษาต่อมลูกหมากโตและผมร่วงในเพศชาย</t>
        </is>
      </c>
      <c r="L104" s="186" t="n"/>
      <c r="M104" s="186" t="inlineStr">
        <is>
          <t>4. Endocrine</t>
        </is>
      </c>
      <c r="N104" s="186" t="inlineStr">
        <is>
          <t>4.1 Diabetes mellitus</t>
        </is>
      </c>
      <c r="O104" s="185" t="inlineStr">
        <is>
          <t>Clinic</t>
        </is>
      </c>
      <c r="P104" s="186" t="inlineStr">
        <is>
          <t>ข้อ 4 (PLE_CC1_2554 SET2.md)</t>
        </is>
      </c>
      <c r="Q104" s="185" t="inlineStr">
        <is>
          <t>ข้อสอบจริง</t>
        </is>
      </c>
      <c r="R104" s="185" t="inlineStr">
        <is>
          <t>2554</t>
        </is>
      </c>
      <c r="S104" s="185" t="n"/>
    </row>
    <row r="105" ht="24" customHeight="1" s="49">
      <c r="A105" s="187" t="n">
        <v>103</v>
      </c>
      <c r="B105" s="186" t="inlineStr">
        <is>
          <t>ผู้ป่วยมาพบแพทย์ด้วยอาการต่อมไทรอยด์โต คลำพบลักษณะคอพอก (Goiter / Thyroid nodule) บริเวณด้านหน้าลำคอ</t>
        </is>
      </c>
      <c r="C105" s="186" t="inlineStr">
        <is>
          <t>การตรวจประเมินทางห้องปฏิบัติการและทางรังสีวิทยาในเบื้องต้นที่เหมาะสมที่สุดเพื่อประเมินการทำงานของต่อมไทรอยด์และลักษณะของก้อนคือข้อใด?</t>
        </is>
      </c>
      <c r="D105" s="186" t="n"/>
      <c r="E105" s="186" t="inlineStr">
        <is>
          <t>ตรวจระดับ Serum TSH และทำ Thyroid Ultrasonography</t>
        </is>
      </c>
      <c r="F105" s="186" t="inlineStr">
        <is>
          <t>ส่งตรวจ CT scan ทรวงอกและสมองทันที</t>
        </is>
      </c>
      <c r="G105" s="186" t="inlineStr">
        <is>
          <t>เริ่มให้ยา Propylthiouracil ขนาดสูงทันทีก่อนตรวจเลือด</t>
        </is>
      </c>
      <c r="H105" s="186" t="inlineStr">
        <is>
          <t>ให้การรักษาด้วยการกลืนแร่รังสีไอโอดีน (I-131) ทันที</t>
        </is>
      </c>
      <c r="I105" s="188" t="inlineStr">
        <is>
          <t>สั่งจ่ายยา Levothyroxine ขนาดสูงเพื่อยุบก้อนเนื้อ</t>
        </is>
      </c>
      <c r="J105" s="185" t="n">
        <v>1</v>
      </c>
      <c r="K105" s="186" t="inlineStr">
        <is>
          <t>✅ คำตอบที่ถูกต้อง: ข้อ ก. ตรวจระดับ Serum TSH และทำ Thyroid Ultrasonography
🎯 ทำไมข้อนี้ถึงถูก:
ตามแนวทางมาตรฐานของ American Thyroid Association (ATA Guidelines) การประเมินก้อนที่ต่อมไทรอยด์ (Thyroid Nodule / Goiter) ในขั้นตอนแรก ต้องตรวจระดับ Serum TSH เพื่อประเมินภาวะการทำงานของต่อมไทรอยด์ (Hypo-, Hyper-, หรือ Euthyroid) ร่วมกับการทำ Ultrasound ต่อมไทรอยด์ เพื่อประเมินลักษณะกายภาพ ขนาด และความเสี่ยงต่อการเป็นเนื้อร้าย (Malignancy risk / TIRADS) เพื่อพิจารณาว่าจำเป็นต้องทำ Fine Needle Aspiration (FNA) หรือไม่
🔍 ข้ออื่นผิดเพราะอะไร:
• ข้อ ข.: ไม่ใช่ First-line investigation ของต่อมไทรอยด์
• ข้อ ค.: ต้องใช้ในภาวะ Hyperthyroidism ที่ได้รับการยืนยันผลแล็บแล้วเท่านั้น ห้ามให้ก่อนตรวจ
• ข้อ ง.: ต้องใช้ในภาวะ Hyperthyroidism ที่ได้รับการยืนยันผลแล็บแล้วเท่านั้น ห้ามให้ก่อนตรวจ
• ข้อ จ.: ปัจจุบันไม่แนะนำให้ใช้ยากดฮอร์โมนเพื่อยุบก้อน เนื่องจากไม่มีประสิทธิภาพและเสี่ยงต่อ Arrhythmia / Osteoporosis</t>
        </is>
      </c>
      <c r="L105" s="186" t="n"/>
      <c r="M105" s="186" t="inlineStr">
        <is>
          <t>4. Endocrine</t>
        </is>
      </c>
      <c r="N105" s="186" t="inlineStr">
        <is>
          <t>4.2 Thyroid disorders</t>
        </is>
      </c>
      <c r="O105" s="185" t="inlineStr">
        <is>
          <t>Clinic</t>
        </is>
      </c>
      <c r="P105" s="186" t="inlineStr">
        <is>
          <t>ข้อ 1 (PLE_CC1_2554 SET2.md)</t>
        </is>
      </c>
      <c r="Q105" s="185" t="inlineStr">
        <is>
          <t>ข้อสอบจริง</t>
        </is>
      </c>
      <c r="R105" s="185" t="inlineStr">
        <is>
          <t>2554</t>
        </is>
      </c>
      <c r="S105" s="185" t="n"/>
    </row>
    <row r="106" ht="24" customHeight="1" s="49">
      <c r="A106" s="187" t="n">
        <v>104</v>
      </c>
      <c r="B106" s="186" t="inlineStr">
        <is>
          <t>ผู้ป่วยโรคเบาหวานชนิดที่ 2 รับประทานยา Metformin 500 mg วันละ 3 ครั้ง ต่อเนื่องกันมาเป็นเวลานานกว่า 5 ปี</t>
        </is>
      </c>
      <c r="C106" s="186" t="inlineStr">
        <is>
          <t>ข้อใดคือความเสี่ยงต่อภาวะขาดสารอาหารหรือวิตามินที่อาจเกิดขึ้นจากการใช้ยา Metformin เป็นระยะเวลานาน (Long-term use)?</t>
        </is>
      </c>
      <c r="D106" s="186" t="n"/>
      <c r="E106" s="186" t="inlineStr">
        <is>
          <t>ภาวะกระดูกหักจากโรคกระดูกพรุน (Osteoporotic bone fracture)</t>
        </is>
      </c>
      <c r="F106" s="186" t="inlineStr">
        <is>
          <t>โรคมะเร็งกระเพาะปัสสาวะ (Bladder cancer)</t>
        </is>
      </c>
      <c r="G106" s="186" t="inlineStr">
        <is>
          <t>ภาวะขาดวิตามินบี 12 (Cyanocobalamin / Vitamin B12 deficiency) เสี่ยงต่อโลหิตจางและปลายประสาทอักเสบ</t>
        </is>
      </c>
      <c r="H106" s="186" t="inlineStr">
        <is>
          <t>ภาวะบวมน้ำบริเวณแขนขาและหัวใจล้มเหลว (Peripheral edema and heart failure)</t>
        </is>
      </c>
      <c r="I106" s="188" t="inlineStr">
        <is>
          <t>ภาวะโพแทสเซียมในเลือดสูงรุนแรง (Severe hyperkalemia)</t>
        </is>
      </c>
      <c r="J106" s="185" t="n">
        <v>3</v>
      </c>
      <c r="K106" s="186" t="inlineStr">
        <is>
          <t>✅ คำตอบที่ถูกต้อง: ข้อ ค. ภาวะขาดวิตามินบี 12 (Cyanocobalamin / Vitamin B12 deficiency) เสี่ยงต่อโลหิตจางและปลายประสาทอักเสบ
🎯 ทำไมข้อนี้ถึงถูก:
การใช้ยา Metformin ต่อเนื่องเป็นระยะเวลานาน (โดยเฉพาะขนาดสูงและใช้นานเกิน 3-5 ปี) สัมพันธ์กับการลดการดูดซึม Vitamin B12 ที่ลำไส้เล็กส่วนปลาย (Ileum) เนื่องจากยาไปรบกวนกระบวนการดูดซึมที่ต้องพึ่งพาแคลเซียม (Calcium-dependent membrane action) ส่งผลให้ระดับ Vitamin B12 ในเลือดต่ำลง ทำให้เกิดภาวะโลหิตจางชนิดเม็ดเลือดแดงโต (Megaloblastic anemia) และอาการชาปลายมือปลายเท้าจากเส้นประสาทส่วนปลายเสื่อม (Peripheral neuropathy) ตามแนวทาง ADA จึงแนะนำให้ตรวจคัดกรองระดับ Vitamin B12 เป็นระยะในผู้ที่ใช้ Metformin ระยะยาว
🔍 ข้ออื่นผิดเพราะอะไร:
• ข้อ ก. (Bone fracture): เป็นความเสี่ยงที่พบในยากลุ่ม TZDs (Pioglitazone) และ SGLT2i (Canagliflozin)
• ข้อ ข. (Bladder cancer): เคยมีข้อสงสัยสัมพันธ์กับยา Pioglitazone ไม่ใช่ Metformin
• ข้อ ง. (Peripheral edema): เป็นผลข้างเคียงเด่นของกลุ่ม TZDs ไม่ใช่ Metformin
• ข้อ จ. (Hyperkalemia): เป็นผลข้างเคียงของยากลุ่ม ACEIs/ARBs/MRAs ไม่ใช่ Metformin</t>
        </is>
      </c>
      <c r="L106" s="186" t="n"/>
      <c r="M106" s="186" t="inlineStr">
        <is>
          <t>4. Endocrine</t>
        </is>
      </c>
      <c r="N106" s="186" t="inlineStr">
        <is>
          <t>4.1 Diabetes mellitus</t>
        </is>
      </c>
      <c r="O106" s="185" t="inlineStr">
        <is>
          <t>Clinic</t>
        </is>
      </c>
      <c r="P106" s="186" t="inlineStr">
        <is>
          <t>ข้อ 60 (PLE_CC1_2562_Key.md)</t>
        </is>
      </c>
      <c r="Q106" s="185" t="inlineStr">
        <is>
          <t>ข้อสอบจริง</t>
        </is>
      </c>
      <c r="R106" s="185" t="inlineStr">
        <is>
          <t>2562</t>
        </is>
      </c>
      <c r="S106" s="185" t="n"/>
    </row>
    <row r="107" ht="24" customHeight="1" s="49">
      <c r="A107" s="187" t="n">
        <v>105</v>
      </c>
      <c r="B107" s="186" t="inlineStr">
        <is>
          <t>ผู้ป่วยหญิงอายุ 28 ปี ได้รับการวินิจฉัยว่าเป็น Graves' disease และรับประทานยา Methimazole (MMI) 10 mg วันละ 1 ครั้ง ปัจจุบันตั้งครรภ์ได้ 16 สัปดาห์ (4 เดือน / Second Trimester) และระดับไทรอยด์ฮอร์โมนควบคุมได้ดี</t>
        </is>
      </c>
      <c r="C107" s="186" t="inlineStr">
        <is>
          <t>เภสัชกรควรให้คำแนะนำเกี่ยวกับการใช้ยาต้านไทรอยด์ในหญิงตั้งครรภ์รายนี้อย่างไรตามแนวทางมาตรฐานของ ATA?</t>
        </is>
      </c>
      <c r="D107" s="186" t="n"/>
      <c r="E107" s="186" t="inlineStr">
        <is>
          <t>เปลี่ยนเป็นยา Propylthiouracil (PTU) ทันทีตลอดการตั้งครรภ์</t>
        </is>
      </c>
      <c r="F107" s="186" t="inlineStr">
        <is>
          <t>รับประทานยา Methimazole (MMI) ต่อไปตามเดิมในขนาดต่ำสุดที่สามารถควบคุมอาการได้</t>
        </is>
      </c>
      <c r="G107" s="186" t="inlineStr">
        <is>
          <t>หยุดยาต้านไทรอยด์ทุกชนิดทันทีเนื่องจากห้ามใช้ยาต้านไทรอยด์ในหญิงตั้งครรภ์</t>
        </is>
      </c>
      <c r="H107" s="186" t="inlineStr">
        <is>
          <t>ปรับเปลี่ยนไปรับการรักษาด้วยการกลืนน้ำแร่รังสีไอโอดีน (I-131)</t>
        </is>
      </c>
      <c r="I107" s="188" t="inlineStr">
        <is>
          <t>เปลี่ยนไปใช้ Potassium iodide (Lugol's solution) ตลอดการตั้งครรภ์</t>
        </is>
      </c>
      <c r="J107" s="185" t="n">
        <v>2</v>
      </c>
      <c r="K107" s="186" t="inlineStr">
        <is>
          <t>✅ คำตอบที่ถูกต้อง: ข้อ ข. รับประทานยา Methimazole (MMI) ต่อไปตามเดิมในขนาดต่ำสุดที่สามารถควบคุมอาการได้
🎯 ทำไมข้อนี้ถึงถูก:
ตามแนวทางเวชปฏิบัติของ American Thyroid Association (ATA Guidelines) ในหญิงตั้งครรภ์ที่มีภาวะ Hyperthyroidism:
1. ไตรมาสแรก (First Trimester: สัปดาห์ที่ 1-12): แนะนำให้ใช้ Propylthiouracil (PTU) เป็นยาทางเลือกแรก เพื่อหลีกเลี่ยงความเสี่ยงต่อความพิการแต่กำเนิดของทารก (MMI embryopathy เช่น Aplasia cutis, Choanal atresia)
2. ไตรมาสที่ 2 และ 3 (Second and Third Trimester: &gt; 12 สัปดาห์): แนะนำให้ใช้ Methimazole (MMI) หรือเปลี่ยนจาก PTU กลับมาเป็น MMI เพื่อหลีกเลี่ยงความเสี่ยงต่อภาวะตับวายเฉียบพลันขั้นรุนแรงจาก PTU (PTU-induced severe hepatotoxicity)
ผู้ป่วยรายนี้ตั้งครรภ์ได้ 4 เดือน (16 สัปดาห์ เข้าสู่ Second Trimester แล้ว) และควบคุมระดับฮอร์โมนได้ดีด้วย MMI จึงควรใช้ MMI ต่อไปตามเดิมในขนาดต่ำสุด
🔍 ข้ออื่นผิดเพราะอะไร:
• ข้อ ก. (เปลี่ยนเป็น PTU): PTU มีข้อบ่งใช้เฉพาะในไตรมาสแรก การใช้ PTU ในไตรมาสที่ 2 และ 3 เพิ่มความเสี่ยงต่อ Hepatotoxicity ในมารดา
• ข้อ ค. (หยุดยาทันที): การหยุดยาจะทำให้เกิดภาวะ Uncontrolled hyperthyroidism เสี่ยงต่อการแท้ง ทารกคลอดก่อนกำหนด และ Thyroid storm
• ข้อ ง. (I-131): เป็นข้อห้ามใช้เด็ดขาด (Absolute Contraindication) ในหญิงตั้งครรภ์เพราะทำลายต่อมไทรอยด์ของทารก
• ข้อ จ. (Lugol's solution): ห้ามใช้ระยะยาวในหญิงตั้งครรภ์เพราะทำให้ทารกเกิด Fetal goiter และ Hypothyroidism</t>
        </is>
      </c>
      <c r="L107" s="186" t="n"/>
      <c r="M107" s="186" t="inlineStr">
        <is>
          <t>4. Endocrine</t>
        </is>
      </c>
      <c r="N107" s="186" t="inlineStr">
        <is>
          <t>4.2 Thyroid disorders</t>
        </is>
      </c>
      <c r="O107" s="185" t="inlineStr">
        <is>
          <t>Clinic</t>
        </is>
      </c>
      <c r="P107" s="186" t="inlineStr">
        <is>
          <t>ข้อ 27 (PLE_CC1_2562_Key.md)</t>
        </is>
      </c>
      <c r="Q107" s="185" t="inlineStr">
        <is>
          <t>ข้อสอบจริง</t>
        </is>
      </c>
      <c r="R107" s="185" t="inlineStr">
        <is>
          <t>2562</t>
        </is>
      </c>
      <c r="S107" s="185" t="n"/>
    </row>
    <row r="108" ht="24" customHeight="1" s="49">
      <c r="A108" s="187" t="n">
        <v>106</v>
      </c>
      <c r="B108" s="186" t="inlineStr">
        <is>
          <t>ผู้ป่วยเบาหวานตรวจพบระดับน้ำตาลสูงมาก HbA1c 10.0%, FBS 320 mg/dL, SCr 2.0 mg/dL แพทย์สั่งจ่ายยาฉีด Premixed Human Insulin (Mixtard 30) ขนาด 8-0-4 units ฉีดก่อนอาหารเช้าและเย็น</t>
        </is>
      </c>
      <c r="C108" s="186" t="inlineStr">
        <is>
          <t>ข้อใดต่อไปนี้กล่าวถูกต้องเกี่ยวกับคุณสมบัติและส่วนประกอบของยาฉีดอินซูลิน Mixtard 30?</t>
        </is>
      </c>
      <c r="D108" s="186" t="n"/>
      <c r="E108" s="186" t="inlineStr">
        <is>
          <t>มีอัตราการออกฤทธิ์ช้ากว่ายาฉีดอินซูลินในกลุ่ม Rapid-acting analogue เช่น Insulin glulisine</t>
        </is>
      </c>
      <c r="F108" s="186" t="inlineStr">
        <is>
          <t>ประกอบด้วยสัดส่วนของ NPH 30% และ Regular insulin 70%</t>
        </is>
      </c>
      <c r="G108" s="186" t="inlineStr">
        <is>
          <t>เป็นยาทางเลือกแรกในการแก้ไขภาวะฉุกเฉิน Diabetic ketoacidosis (DKA)</t>
        </is>
      </c>
      <c r="H108" s="186" t="inlineStr">
        <is>
          <t>มีความเสี่ยงทำให้เกิดภาวะน้ำตาลในเลือดต่ำ (Hypoglycemia) น้อยกว่า Insulin lispro</t>
        </is>
      </c>
      <c r="I108" s="188" t="inlineStr">
        <is>
          <t>สามารถบริหารยาได้ทั้งทางฉีดใต้ผิวหนัง (SC) และฉีดเข้าหลอดเลือดดำ (IV)</t>
        </is>
      </c>
      <c r="J108" s="185" t="n">
        <v>1</v>
      </c>
      <c r="K108" s="186" t="inlineStr">
        <is>
          <t>✅ คำตอบที่ถูกต้อง: ข้อ ก. มีอัตราการออกฤทธิ์ช้ากว่ายาฉีดอินซูลินในกลุ่ม Rapid-acting analogue เช่น Insulin glulisine
🎯 ทำไมข้อนี้ถึงถูก:
Mixtard 30 ประกอบด้วย Regular insulin 30% ซึ่งเป็น Short-acting human insulin จึงมี Onset ช้ากว่า Rapid-acting insulin analogues (เช่น Glulisine, Lispro, Aspart) โดย RI ต้องฉีดก่อนอาหาร 30 นาที ขณะที่ Rapid-acting analogues สามารถฉีดก่อนหรือพร้อมอาหารได้ทันที (5-15 นาที)
🔍 ข้ออื่นผิดเพราะอะไร:
• ข้อ ข.: Mixtard 30 ประกอบด้วย NPH 70% และ Regular Insulin (RI) 30% ไม่ใช่ NPH 30%
• ข้อ ค.: การรักษา DKA ต้องใช้ Regular insulin ทางหลอดเลือดดำ (IV infusion) เท่านั้น ห้ามใช้ Premixed insulin
• ข้อ ง.: มีส่วนประกอบของ NPH ซึ่งมี Peak กว้าง จึงเสี่ยงต่อ Late hypoglycemia มากกว่า Rapid-acting analogues
• ข้อ จ.: Mixtard 30 เป็นสารแขวนตะกอนสีขุ่น ห้ามฉีดเข้าหลอดเลือดดำ (IV) โดยเด็ดขาด ฉีดได้เฉพาะใต้ผิวหนัง (SC) เท่านั้น</t>
        </is>
      </c>
      <c r="L108" s="186" t="n"/>
      <c r="M108" s="186" t="inlineStr">
        <is>
          <t>4. Endocrine</t>
        </is>
      </c>
      <c r="N108" s="186" t="inlineStr">
        <is>
          <t>4.1 Diabetes mellitus</t>
        </is>
      </c>
      <c r="O108" s="185" t="inlineStr">
        <is>
          <t>Clinic</t>
        </is>
      </c>
      <c r="P108" s="186" t="inlineStr">
        <is>
          <t>ข้อ 5 (PLE_CC1_2560 22 April Set 1.md)</t>
        </is>
      </c>
      <c r="Q108" s="185" t="inlineStr">
        <is>
          <t>ข้อสอบจริง</t>
        </is>
      </c>
      <c r="R108" s="185" t="inlineStr">
        <is>
          <t>2560</t>
        </is>
      </c>
      <c r="S108" s="185" t="n"/>
    </row>
    <row r="109" ht="24" customHeight="1" s="49">
      <c r="A109" s="187" t="n">
        <v>107</v>
      </c>
      <c r="B109" s="186" t="n"/>
      <c r="C109" s="186" t="inlineStr">
        <is>
          <t>ยาตัวใดทำให้เกิด hypoglycemia ได้มากที่สุด</t>
        </is>
      </c>
      <c r="D109" s="186" t="n"/>
      <c r="E109" s="186" t="inlineStr">
        <is>
          <t>Glibenclamide</t>
        </is>
      </c>
      <c r="F109" s="186" t="inlineStr">
        <is>
          <t>Metformin</t>
        </is>
      </c>
      <c r="G109" s="186" t="inlineStr">
        <is>
          <t>Insulin glargine</t>
        </is>
      </c>
      <c r="H109" s="186" t="inlineStr">
        <is>
          <t>Acarbose</t>
        </is>
      </c>
      <c r="I109" s="188" t="inlineStr">
        <is>
          <t>Pioglitazone</t>
        </is>
      </c>
      <c r="J109" s="185" t="n">
        <v>1</v>
      </c>
      <c r="K109" s="186" t="inlineStr">
        <is>
          <t>✅ คำตอบที่ถูกต้อง: ข้อ ก. Glibenclamide
🎯 ทำไมข้อนี้ถึงถูก:
การเลือก Glibenclamide เป็นคำตอบที่ถูกต้องตามแนวทางการรักษามาตรฐาน เนื่องจาก มี active metabolites ขับออกทางไต เสี่ยงต่อ prolonged severe hypoglycemia ในผู้สูงอายุและผู้ป่วย renal impairment จึงควรหลีกเลี่ยงตาม Beers Criteria
🔍 ข้ออื่นผิดเพราะอะไร:
• ข้อ ข. (Metformin): Metformin เป็น insulin sensitizer ยับยั้ง gluconeogenesis ที่ตับ ไม่กระตุ้นการหลั่งอินซูลิน ความเสี่ยง hypoglycemia จึงต่ำมาก
• ข้อ ค. (Insulin glargine): Insulin glargine เป็น basal insulin ออกฤทธิ์ยาว (peakless) มีความเสี่ยงการเกิด hypoglycemia ต่ำกว่า NPH หรือ regular insulin
• ข้อ ง. (Acarbose): Acarbose เป็น alpha-glucosidase inhibitor ยับยั้งการดูดซึมกลูโคสที่ลำไส้ หากใช้เดี่ยวๆ จะไม่ทำให้เกิด hypoglycemia
• ข้อ จ. (Pioglitazone): Pioglitazone เป็น Thiazolidinedione (TZD) เพิ่ม insulin sensitivity ที่เนื้อเยื่อไขมันและกล้ามเนื้อ ไม่ทำให้เกิด hypoglycemia หากใช้เดี่ยว</t>
        </is>
      </c>
      <c r="L109" s="186" t="n"/>
      <c r="M109" s="186" t="inlineStr">
        <is>
          <t>4. Endocrine</t>
        </is>
      </c>
      <c r="N109" s="186" t="inlineStr">
        <is>
          <t>4.1 Diabetes mellitus</t>
        </is>
      </c>
      <c r="O109" s="185" t="inlineStr">
        <is>
          <t>Clinic</t>
        </is>
      </c>
      <c r="P109" s="186" t="inlineStr">
        <is>
          <t>ข้อ 19 (PLE_CC1_2559.md)</t>
        </is>
      </c>
      <c r="Q109" s="185" t="inlineStr">
        <is>
          <t>ข้อสอบจริง</t>
        </is>
      </c>
      <c r="R109" s="185" t="inlineStr">
        <is>
          <t>2559</t>
        </is>
      </c>
      <c r="S109" s="185" t="n"/>
    </row>
    <row r="110" ht="24" customHeight="1" s="49">
      <c r="A110" s="187" t="n">
        <v>108</v>
      </c>
      <c r="B110" s="186" t="n"/>
      <c r="C110" s="186" t="inlineStr">
        <is>
          <t>ข้อใดคือผลข้างเคียงของ Phentermine</t>
        </is>
      </c>
      <c r="D110" s="186" t="n"/>
      <c r="E110" s="186" t="inlineStr">
        <is>
          <t>Hypertension</t>
        </is>
      </c>
      <c r="F110" s="186" t="inlineStr">
        <is>
          <t>Hyperkalemia</t>
        </is>
      </c>
      <c r="G110" s="186" t="inlineStr">
        <is>
          <t>Proteinurea</t>
        </is>
      </c>
      <c r="H110" s="186" t="inlineStr">
        <is>
          <t>Hyperphosphatemia</t>
        </is>
      </c>
      <c r="I110" s="188" t="inlineStr">
        <is>
          <t>Hyperuricemia</t>
        </is>
      </c>
      <c r="J110" s="185" t="n">
        <v>1</v>
      </c>
      <c r="K110" s="186" t="inlineStr">
        <is>
          <t>✅ คำตอบที่ถูกต้อง: ข้อ ก. Hypertension
🎯 ทำไมข้อนี้ถึงถูก:
🔍 ข้ออื่นผิดเพราะอะไร:
• ข้อ ข. (Hyperkalemia): Hyperkalemia ไม่ใช่อาการข้างเคียงของ Phentermine ซึ่งเป็นยาลดน้ำหนักในกลุ่ม Sympathomimetic
• ข้อ ค. (Proteinurea): Phentermine เป็นยาลดน้ำหนักกลุ่ม sympathomimetic amine ไม่มีกลไกทำให้เกิดโปรตีนรั่วในปัสสาวะ
• ข้อ ง. (Hyperphosphatemia): Hyperphosphatemia มักเกิดจากภาวะไตวายเรื้อรัง ไม่ใช่อาการไม่พึงประสงค์ที่เกี่ยวข้องกับการใช้ยา Phentermine
• ข้อ จ. (Hyperuricemia): Hyperuricemia มักเกิดจากยาขับปัสสาวะกลุ่ม Thiazide หรือยาต้านวัณโรคบางชนิด ไม่ใช่ผลข้างเคียงของ Phentermine</t>
        </is>
      </c>
      <c r="L110" s="186" t="n"/>
      <c r="M110" s="186" t="inlineStr">
        <is>
          <t>4. Endocrine</t>
        </is>
      </c>
      <c r="N110" s="186" t="inlineStr">
        <is>
          <t>4.3 Obesity &amp; Metabolic syndrome</t>
        </is>
      </c>
      <c r="O110" s="185" t="inlineStr">
        <is>
          <t>Clinic</t>
        </is>
      </c>
      <c r="P110" s="186" t="inlineStr">
        <is>
          <t>ข้อ 75 (PLE_CC1_2559.md)</t>
        </is>
      </c>
      <c r="Q110" s="185" t="inlineStr">
        <is>
          <t>ข้อสอบจริง</t>
        </is>
      </c>
      <c r="R110" s="185" t="inlineStr">
        <is>
          <t>2559</t>
        </is>
      </c>
      <c r="S110" s="185" t="n"/>
    </row>
    <row r="111" ht="24" customHeight="1" s="49">
      <c r="A111" s="187" t="n">
        <v>109</v>
      </c>
      <c r="B111" s="186" t="n"/>
      <c r="C111" s="186" t="inlineStr">
        <is>
          <t>ข้อใดถูกต้องที่สุดเกี่ยวกับภาวะ hyperthyroidism</t>
        </is>
      </c>
      <c r="D111" s="186" t="n"/>
      <c r="E111" s="186" t="inlineStr">
        <is>
          <t>grave’s disease คือสาเหตุหลัก</t>
        </is>
      </c>
      <c r="F111" s="186" t="inlineStr">
        <is>
          <t>hashimotoคือสาเหตุหลัก</t>
        </is>
      </c>
      <c r="G111" s="186" t="inlineStr">
        <is>
          <t>หากพบภาวะนี้ในเด็ก มักพิจารณาการผ่าตัด</t>
        </is>
      </c>
      <c r="H111" s="186" t="inlineStr">
        <is>
          <t>หากพบภาวะนี้ในผู้สูงอายุ มักพิจารณาการผ่าตัด</t>
        </is>
      </c>
      <c r="I111" s="188" t="inlineStr">
        <is>
          <t>ระดับ euthyroid คือระดับฮอร์โมนไทรอยด์อยู่ในช่วงปกติ</t>
        </is>
      </c>
      <c r="J111" s="185" t="n">
        <v>1</v>
      </c>
      <c r="K111" s="186" t="inlineStr">
        <is>
          <t>✅ คำตอบที่ถูกต้อง: ข้อ ก. Grave's disease คือสาเหตุหลัก
🎯 ทำไมข้อนี้ถึงถูก:
Graves' disease เป็นสาเหตุของ Hyperthyroidism ประมาณ 60-80% ของทั้งหมด เกิดจาก TSH Receptor Antibody (TRAb) กระตุ้นต่อมไทรอยด์ให้สร้างฮอร์โมนต่อเนื่อง สาเหตุรองได้แก่ Toxic Multinodular Goiter (10-20%) และ Toxic Adenoma (5-10%)
🔍 ข้ออื่นผิดเพราะอะไร:
• ข้อ ข. (Hashimoto คือสาเหตุหลัก): ผิด — Hashimoto's thyroiditis เป็นสาเหตุหลักของ Hypothyroidism ไม่ใช่ Hyperthyroidism แม้จะมีช่วง Hashitoxicosis ชั่วคราวได้
• ข้อ ค. (เด็กมักผ่าตัด): ผิด — ในเด็กมักเลือก Antithyroid drugs หรือ Radioactive iodine ก่อนผ่าตัด
• ข้อ ง. (ผู้สูงอายุมักผ่าตัด): ผิด — ผู้สูงอายุมักได้รับ Radioactive iodine เป็น first choice เนื่องจากความเสี่ยงผ่าตัดสูง
• ข้อ จ. (euthyroid คือฮอร์โมนสูง): ผิด — Euthyroid หมายถึงระดับฮอร์โมนไทรอยด์ปกติ (ไม่ใช่สูง)</t>
        </is>
      </c>
      <c r="L111" s="186" t="n"/>
      <c r="M111" s="186" t="inlineStr">
        <is>
          <t>4. Endocrine</t>
        </is>
      </c>
      <c r="N111" s="186" t="inlineStr">
        <is>
          <t>4.2 Thyroid disorders</t>
        </is>
      </c>
      <c r="O111" s="185" t="inlineStr">
        <is>
          <t>Clinic</t>
        </is>
      </c>
      <c r="P111" s="186" t="inlineStr">
        <is>
          <t>ข้อ 2 (PLE_CC1_2554 SET2.md)</t>
        </is>
      </c>
      <c r="Q111" s="185" t="inlineStr">
        <is>
          <t>ข้อสอบจริง</t>
        </is>
      </c>
      <c r="R111" s="185" t="inlineStr">
        <is>
          <t>2554</t>
        </is>
      </c>
      <c r="S111" s="185" t="n"/>
    </row>
    <row r="112" ht="24" customHeight="1" s="49">
      <c r="A112" s="187" t="n">
        <v>110</v>
      </c>
      <c r="B112" s="186" t="inlineStr">
        <is>
          <t>ผู้ป่วยเพศหญิง อายุ 50 ปี เพิ่งได้รับการวินิจฉัยว่าเป็นโรคเบาหวานชนิดที่ 2 และแพทย์ได้เริ่มต้นสั่งจ่ายยา Metformin รับประทาน</t>
        </is>
      </c>
      <c r="C112" s="186" t="inlineStr">
        <is>
          <t>ข้อใดต่อไปนี้กล่าวถูกต้องเกี่ยวกับกลไกการออกฤทธิ์ทางเภสัชวิทยาหลักของยา Metformin?</t>
        </is>
      </c>
      <c r="D112" s="186" t="n"/>
      <c r="E112" s="186" t="inlineStr">
        <is>
          <t>กระตุ้นการหลั่งอินซูลินจากบีต้าเซลล์ (β-cell) ของตับอ่อน</t>
        </is>
      </c>
      <c r="F112" s="186" t="inlineStr">
        <is>
          <t>ลดการดูดซึมกลูโคสจากทางเดินอาหารโดยยับยั้งเอนไซม์ Alpha-glucosidase</t>
        </is>
      </c>
      <c r="G112" s="186" t="inlineStr">
        <is>
          <t>ลดการสร้างและปลดปล่อยกลูโคสจากตับ (Decreased hepatic glucose production / gluconeogenesis)</t>
        </is>
      </c>
      <c r="H112" s="186" t="inlineStr">
        <is>
          <t>ลดการนำกลูโคสเข้าสู่เซลล์กล้ามเนื้อและเนื้อเยื่อไขมัน</t>
        </is>
      </c>
      <c r="I112" s="188" t="inlineStr">
        <is>
          <t>กระตุ้นการหลั่งฮอร์โมนกลูคากอนจากตับอ่อน</t>
        </is>
      </c>
      <c r="J112" s="185" t="n">
        <v>3</v>
      </c>
      <c r="K112" s="186" t="inlineStr">
        <is>
          <t>✅ คำตอบที่ถูกต้อง: ข้อ ค. ลดการสร้างและปลดปล่อยกลูโคสจากตับ (Decreased hepatic glucose production / gluconeogenesis)
🎯 ทำไมข้อนี้ถึงถูก:
Metformin (กลุ่ม Biguanide) ออกฤทธิ์หลักโดยการกระตุ้นเอนไซม์ AMP-activated protein kinase (AMPK) ในเซลล์ตับ ส่งผลยับยั้งกระบวนการสร้างน้ำตาลใหม่ที่ตับ (Hepatic gluconeogenesis) และยับยั้งการสลายไกลโคเจน (Glycogenolysis) นอกจากนี้ยังมีผลเสริมคือช่วยเพิ่มความไวต่ออินซูลินในกล้ามเนื้อลาย (Peripheral insulin sensitivity) และลดการดูดซึมกลูโคสที่ลำไส้เล็กเล็กน้อย
🔍 ข้ออื่นผิดเพราะอะไร:
• ข้อ ก. (กระตุ้นหลั่งอินซูลิน): เป็นกลไกของยากลุ่ม Sulfonylureas และ Glinides ไม่ใช่ Metformin
• ข้อ ข. (ยับยั้ง Alpha-glucosidase): เป็นกลไกของยา Acarbose และ Voglibose
• ข้อ ง. (ลดการนำกลูโคสเข้าเซลล์): ในทางตรงกันข้าม Metformin ช่วย 'เพิ่ม' การนำกลูโคสเข้าสู่เซลล์กล้ามเนื้อ (Glucose uptake)
• ข้อ จ. (กระตุ้นกลูคากอน): Metformin ไม่มีฤทธิ์กระตุ้นการหลั่งกลูคากอน</t>
        </is>
      </c>
      <c r="L112" s="186" t="n"/>
      <c r="M112" s="186" t="inlineStr">
        <is>
          <t>4. Endocrine</t>
        </is>
      </c>
      <c r="N112" s="186" t="inlineStr">
        <is>
          <t>4.1 Diabetes mellitus</t>
        </is>
      </c>
      <c r="O112" s="185" t="inlineStr">
        <is>
          <t>Clinic</t>
        </is>
      </c>
      <c r="P112" s="186" t="inlineStr">
        <is>
          <t>ข้อ 2 (PLE_CC1_Practice_Exam.md)</t>
        </is>
      </c>
      <c r="Q112" s="185" t="inlineStr">
        <is>
          <t>แบบฝึกหัด</t>
        </is>
      </c>
      <c r="R112" s="185" t="inlineStr">
        <is>
          <t>เล่มม่วง</t>
        </is>
      </c>
      <c r="S112" s="185" t="n"/>
    </row>
    <row r="113" ht="24" customHeight="1" s="49">
      <c r="A113" s="187" t="n">
        <v>111</v>
      </c>
      <c r="B113" s="186" t="inlineStr">
        <is>
          <t>ผู้ป่วยชายอายุ 68 ปี เป็นโรคเบาหวานชนิดที่ 2 ได้รับยา Glipizide และ Metformin ต่อมาควบคุมระดับน้ำตาลไม่ได้ แพทย์จึงเปลี่ยนมาเป็นยาฉีดอินซูลิน</t>
        </is>
      </c>
      <c r="C113" s="186" t="inlineStr">
        <is>
          <t>ข้อใดต่อไปนี้กล่าวไม่ถูกต้องเกี่ยวกับคุณสมบัติและเภสัชจลนศาสตร์ของยาฉีดอินซูลิน?</t>
        </is>
      </c>
      <c r="D113" s="186" t="n"/>
      <c r="E113" s="186" t="inlineStr">
        <is>
          <t>Insulin Lispro มี Onset ในการออกฤทธิ์เร็วกว่า NPH และจัดอยู่ในกลุ่ม Rapid-acting insulin</t>
        </is>
      </c>
      <c r="F113" s="186" t="inlineStr">
        <is>
          <t>NPH insulin นิยมใช้ผสมกับ Regular insulin (RI) เนื่องจาก NPH ออกฤทธิ์ได้รวดเร็วกว่า RI จึงทำให้สามารถควบคุมระดับน้ำตาลได้ทันที</t>
        </is>
      </c>
      <c r="G113" s="186" t="inlineStr">
        <is>
          <t>Insulin Aspart บริหารยาโดยการฉีดเข้าใต้ผิวหนัง (SC) ได้ทันทีก่อนมื้ออาหาร (5-15 นาที)</t>
        </is>
      </c>
      <c r="H113" s="186" t="inlineStr">
        <is>
          <t>NPH insulin ไม่นิยมนำมาใช้ในการรักษาภาวะฉุกเฉิน Diabetic Ketoacidosis (DKA)</t>
        </is>
      </c>
      <c r="I113" s="188" t="inlineStr">
        <is>
          <t>Regular insulin (RI) เป็นอินซูลินชนิดเดียวที่สามารถฉีดได้ทั้งทางใต้ผิวหนัง (SC) และทางหลอดเลือดดำ (IV)</t>
        </is>
      </c>
      <c r="J113" s="185" t="n">
        <v>2</v>
      </c>
      <c r="K113" s="186" t="inlineStr">
        <is>
          <t>✅ คำตอบที่ถูกต้อง: ข้อ ข. NPH insulin นิยมใช้ผสมกับ Regular insulin (RI) เนื่องจาก NPH ออกฤทธิ์ได้รวดเร็วกว่า RI จึงทำให้สามารถควบคุมระดับน้ำตาลได้ทันที
🎯 ทำไมข้อนี้ถึงถูก:
ข้อความนี้ไม่ถูกต้องอย่างยิ่ง เพราะในตำรับผสมระหว่าง Regular Insulin (RI) และ NPH นั้น ยาที่ออกฤทธิ์เร็วเพื่อควบคุมระดับน้ำตาลจากมื้ออาหารคือ RI (Short-acting) ส่วน NPH เป็นยาที่ออกฤทธิ์ช้าและเนิ่นนานกว่า (Intermediate-acting) เพื่อควบคุมระดับน้ำตาลพื้นฐานระหว่างมื้ออาหารและข้ามคืน ข้อความที่ระบุว่า NPH ออกฤทธิ์เร็วกว่า RI จึงเป็นเท็จ
🔍 ข้ออื่นผิดเพราะอะไร:
• ข้อ ก.: เป็นข้อความที่ถูกต้องตามหลักวิชาการทั้งหมด (Lispro ออกฤทธิ์เร็วกว่า NPH, Aspart ฉีดก่อนอาหารได้ทันที, NPH ห้ามใช้รักษา DKA, และ RI สามารถบริหารได้ทั้ง SC และ IV)
• ข้อ ค.: (Insulin Aspart บริหารยาโดยการฉีดเข้าใต้ผิวหนัง (SC) ได้ทันทีก่อนมื้ออาหาร (5-15 นาที)): ไม่ใช่คำตอบที่ถูกต้องตามแนวทางเวชปฏิบัติและหลักวิชาการทางเภสัชกรรมสำหรับกรณีนี้
• ข้อ ง.: (NPH insulin ไม่นิยมนำมาใช้ในการรักษาภาวะฉุกเฉิน Diabetic Ketoacidosis (DKA)): ไม่ใช่คำตอบที่ถูกต้องตามแนวทางเวชปฏิบัติและหลักวิชาการทางเภสัชกรรมสำหรับกรณีนี้
• ข้อ จ.: (Regular insulin (RI) เป็นอินซูลินชนิดเดียวที่สามารถฉีดได้ทั้งทางใต้ผิวหนัง (SC) และทางหลอดเลือดดำ (IV)): ไม่ใช่คำตอบที่ถูกต้องตามแนวทางเวชปฏิบัติและหลักวิชาการทางเภสัชกรรมสำหรับกรณีนี้</t>
        </is>
      </c>
      <c r="L113" s="186" t="n"/>
      <c r="M113" s="186" t="inlineStr">
        <is>
          <t>4. Endocrine</t>
        </is>
      </c>
      <c r="N113" s="186" t="inlineStr">
        <is>
          <t>4.1 Diabetes mellitus</t>
        </is>
      </c>
      <c r="O113" s="185" t="inlineStr">
        <is>
          <t>Clinic</t>
        </is>
      </c>
      <c r="P113" s="186" t="inlineStr">
        <is>
          <t>ข้อ 3 (PLE_CC1_Practice_Exam.md)</t>
        </is>
      </c>
      <c r="Q113" s="185" t="inlineStr">
        <is>
          <t>แบบฝึกหัด</t>
        </is>
      </c>
      <c r="R113" s="185" t="inlineStr">
        <is>
          <t>เล่มม่วง</t>
        </is>
      </c>
      <c r="S113" s="185" t="n"/>
    </row>
    <row r="114" ht="24" customHeight="1" s="49">
      <c r="A114" s="187" t="n">
        <v>112</v>
      </c>
      <c r="B114" s="186" t="inlineStr">
        <is>
          <t>ผู้ป่วยหญิงไทยคู่อายุ 45 ปี น้ำหนัก 86 kg ส่วนสูง 168 cm ได้รับการวินิจฉัยว่าเป็นโรคเบาหวานชนิดที่ 2 ร่วมกับภาวะไตเรื้อรังระดับรุนแรง (Chronic Kidney Disease: CKD Stage 4) แพทย์สั่งจ่ายยา Metformin 500 mg รับประทานวันละ 2 ครั้ง</t>
        </is>
      </c>
      <c r="C114" s="186" t="inlineStr">
        <is>
          <t>การสั่งจ่ายยา Metformin ในผู้ป่วยรายนี้มีความเหมาะสมหรือไม่ เพราะเหตุใด?</t>
        </is>
      </c>
      <c r="D114" s="186" t="n"/>
      <c r="E114" s="186" t="inlineStr">
        <is>
          <t>ไม่เหมาะสม เนื่องจากขนาดยา Metformin สูงเกินไป ควรปรับลดลงเหลือ 250 mg วันละ 1 ครั้ง</t>
        </is>
      </c>
      <c r="F114" s="186" t="inlineStr">
        <is>
          <t>เหมาะสม เนื่องจากขนาดยา 500 mg วันละ 2 ครั้งเป็นขนาดเริ่มต้นมาตรฐานที่ปลอดภัย</t>
        </is>
      </c>
      <c r="G114" s="186" t="inlineStr">
        <is>
          <t>ไม่เหมาะสม เนื่องจากผู้ป่วยมีค่า eGFR อยู่ในช่วง CKD Stage 4 (eGFR 15-29 mL/min/1.73 m²) ซึ่ง eGFR &lt; 30 mL/min/1.73 m² จัดเป็นข้อห้ามใช้เด็ดขาด (Contraindication) เสี่ยงต่อการเกิด Fatal Lactic Acidosis</t>
        </is>
      </c>
      <c r="H114" s="186" t="inlineStr">
        <is>
          <t>เหมาะสม เนื่องจากยา Metformin ไม่ทำให้เกิดภาวะน้ำตาลในเลือดต่ำ (Hypoglycemia)</t>
        </is>
      </c>
      <c r="I114" s="188" t="inlineStr">
        <is>
          <t>เหมาะสม เนื่องจากผู้ป่วยมีน้ำหนักตัวเกิน ยา Metformin จึงช่วยควบคุมน้ำหนักตัวได้ดี</t>
        </is>
      </c>
      <c r="J114" s="185" t="n">
        <v>3</v>
      </c>
      <c r="K114" s="186" t="inlineStr">
        <is>
          <t>✅ คำตอบที่ถูกต้อง: ข้อ ค. ไม่เหมาะสม เนื่องจากผู้ป่วยมีค่า eGFR อยู่ในช่วง CKD Stage 4 (eGFR 15-29 mL/min/1.73 m²) ซึ่ง eGFR &lt; 30 mL/min/1.73 m² จัดเป็นข้อห้ามใช้เด็ดขาด (Contraindication) เสี่ยงต่อการเกิด Fatal Lactic Acidosis
🎯 ทำไมข้อนี้ถึงถูก:
ตามแนวทางมาตรฐานของ US FDA และ ADA Standards of Care เกณฑ์การใช้ยา Metformin ในผู้ป่วยโรคไตเรื้อรัง (CKD):
1. eGFR $\geq 60\ \text{mL/min/1.73 m²}$: ใช้ได้ตามปกติโดยไม่ต้องปรับขนาด
2. eGFR $45-59\ \text{mL/min/1.73 m²}$: ใช้ได้ ขนาดยาสูงสุดไม่เกิน 2,000 mg/day และติดตามการทำงานของไตทุก 3-6 เดือน
3. eGFR $30-44\ \text{mL/min/1.73 m²}$: ไม่แนะนำให้เริ่มใช้ยาใหม่ หากใช้อยู่เดิมให้ปรับลดขนาดยาลงครึ่งหนึ่ง (ไม่เกิน 1,000 mg/day)
4. eGFR $&lt; 30\ \text{mL/min/1.73 m²}$ (CKD Stage 4 และ 5): จัดเป็นข้อห้ามใช้เด็ดขาด (Contraindicated) เนื่องจากยาสะสมในกระแสเลือดและเสี่ยงต่อการเกิดภาวะเลือดเป็นกรดจากแลกติก (Lactic acidosis) ซึ่งมีอัตราการเสียชีวิตสูงมาก
🔍 ข้ออื่นผิดเพราะอะไร:
• ข้อ ก.: ไม่ถูกต้อง เนื่องจากใน CKD Stage 4 ห้ามใช้ Metformin ในทุกขนาดยา ไม่ว่าจะปรับลดขนาดลงเพียงใดก็ตาม
• ข้อ ข.: (เหมาะสม เนื่องจากขนาดยา 500 mg วันละ 2 ครั้งเป็นขนาดเริ่มต้นมาตรฐานที่ปลอดภัย): ไม่ใช่คำตอบที่ถูกต้องตามแนวทางเวชปฏิบัติและหลักวิชาการทางเภสัชกรรมสำหรับกรณีนี้
• ข้อ ง.: (เหมาะสม เนื่องจากยา Metformin ไม่ทำให้เกิดภาวะน้ำตาลในเลือดต่ำ (Hypoglycemia)): ไม่ใช่คำตอบที่ถูกต้องตามแนวทางเวชปฏิบัติและหลักวิชาการทางเภสัชกรรมสำหรับกรณีนี้
• ข้อ จ.: (เหมาะสม เนื่องจากผู้ป่วยมีน้ำหนักตัวเกิน ยา Metformin จึงช่วยควบคุมน้ำหนักตัวได้ดี): ไม่ใช่คำตอบที่ถูกต้องตามแนวทางเวชปฏิบัติและหลักวิชาการทางเภสัชกรรมสำหรับกรณีนี้</t>
        </is>
      </c>
      <c r="L114" s="186" t="n"/>
      <c r="M114" s="186" t="inlineStr">
        <is>
          <t>4. Endocrine</t>
        </is>
      </c>
      <c r="N114" s="186" t="inlineStr">
        <is>
          <t>4.1 Diabetes mellitus</t>
        </is>
      </c>
      <c r="O114" s="185" t="inlineStr">
        <is>
          <t>Clinic</t>
        </is>
      </c>
      <c r="P114" s="186" t="inlineStr">
        <is>
          <t>ข้อ 8 (PLE_CC1_Practice_Exam.md)</t>
        </is>
      </c>
      <c r="Q114" s="185" t="inlineStr">
        <is>
          <t>แบบฝึกหัด</t>
        </is>
      </c>
      <c r="R114" s="185" t="inlineStr">
        <is>
          <t>เล่มม่วง</t>
        </is>
      </c>
      <c r="S114" s="185" t="n"/>
    </row>
    <row r="115" ht="24" customHeight="1" s="49">
      <c r="A115" s="187" t="n">
        <v>113</v>
      </c>
      <c r="B115" s="186" t="inlineStr">
        <is>
          <t>ผู้ป่วยชายอายุ 63 ปี ป่วยเป็นโรคเบาหวานมา 5 ปี และโรคไตเรื้อรังมา 2 ปี มียาที่ใช้ประจำคือ Metformin 500 mg วันละ 2 ครั้ง มาพบแพทย์ด้วยอาการมึนงง เบื่ออาหาร กล้ามเนื้อเป็นตะคริวบ่อย รู้สึกอ่อนเพลีย ตรวจพบค่า eGFR น้อยกว่า 15 mL/min/1.73 m² (CKD Stage 5)</t>
        </is>
      </c>
      <c r="C115" s="186" t="inlineStr">
        <is>
          <t>จากผลการตรวจทางห้องปฏิบัติการดังกล่าว การจัดการเกี่ยวกับการใช้ยารักษาโรคเบาหวานข้อใดมีความถูกต้องและเหมาะสมที่สุด?</t>
        </is>
      </c>
      <c r="D115" s="186" t="n"/>
      <c r="E115" s="186" t="inlineStr">
        <is>
          <t>ไม่ควรเปลี่ยนยา เนื่องจากยาเดิมสามารถควบคุมระดับน้ำตาลได้ดีอยู่แล้ว</t>
        </is>
      </c>
      <c r="F115" s="186" t="inlineStr">
        <is>
          <t>หยุดยา Metformin ทันที และเปลี่ยนไปใช้ยาฉีดอินซูลิน (Insulin) หรือยาลดน้ำตาลกลุ่มที่ปลอดภัยต่อไต เช่น Linagliptin</t>
        </is>
      </c>
      <c r="G115" s="186" t="inlineStr">
        <is>
          <t>ควรเปลี่ยนยา โดยใช้ยา Glibenclamide ขนาดสูงแทน</t>
        </is>
      </c>
      <c r="H115" s="186" t="inlineStr">
        <is>
          <t>ควรเปลี่ยนยา โดยใช้ยา Acarbose ขนาด 100 mg วันละ 3 ครั้งแทน</t>
        </is>
      </c>
      <c r="I115" s="188" t="inlineStr">
        <is>
          <t>ให้รับประทานยา Metformin ต่อไปในขนาดเดิม แต่ให้ดื่มน้ำมากๆ เพื่อช่วยขับยาออกทางไต</t>
        </is>
      </c>
      <c r="J115" s="185" t="n">
        <v>2</v>
      </c>
      <c r="K115" s="186" t="inlineStr">
        <is>
          <t>✅ คำตอบที่ถูกต้อง: ข้อ ข. หยุดยา Metformin ทันที และเปลี่ยนไปใช้ยาฉีดอินซูลิน (Insulin) หรือยาลดน้ำตาลกลุ่มที่ปลอดภัยต่อไต เช่น Linagliptin
🎯 ทำไมข้อนี้ถึงถูก:
ผู้ป่วยมีค่า eGFR &lt; 15 mL/min/1.73 m² (End-Stage Renal Disease / CKD Stage 5) ถือเป็นข้อห้ามใช้เด็ดขาดของยา Metformin เนื่องจากไม่สามารถขับยาออกทางไตได้ ทำให้ยาสะสมและเสี่ยงต่อการเกิด Fatal Lactic Acidosis สูงมาก การจัดการที่ถูกต้องคือต้องหยุดยา Metformin ทันที และพิจารณาให้ยาฉีดอินซูลิน (ซึ่งเป็นยาที่มีความปลอดภัยสูงสุดในไตวายระยะสุดท้าย) หรือยารับประทานกลุ่ม DPP-4i ที่ไม่ขับออกทางไต เช่น Linagliptin (ไม่ต้องปรับขนาดยาตามไต)
🔍 ข้ออื่นผิดเพราะอะไร:
• ข้อ ก.: การใช้ Metformin ต่อไปใน eGFR &lt; 15 ถือเป็นข้อผิดพลาดร้ายแรงทางการรักษา (Fatal medication error)
• ข้อ ค.: ห้ามใช้ใน Severe CKD เนื่องจากสารเมแทบอไลต์ขับออกทางไต ทำให้เกิด Prolonged severe hypoglycemia
• ข้อ ง.: มีข้อห้ามใช้เมื่อ SCr &gt; 2.0 mg/dL
• ข้อ จ.: การใช้ Metformin ต่อไปใน eGFR &lt; 15 ถือเป็นข้อผิดพลาดร้ายแรงทางการรักษา (Fatal medication error)</t>
        </is>
      </c>
      <c r="L115" s="186" t="n"/>
      <c r="M115" s="186" t="inlineStr">
        <is>
          <t>4. Endocrine</t>
        </is>
      </c>
      <c r="N115" s="186" t="inlineStr">
        <is>
          <t>4.1 Diabetes mellitus</t>
        </is>
      </c>
      <c r="O115" s="185" t="inlineStr">
        <is>
          <t>Clinic</t>
        </is>
      </c>
      <c r="P115" s="186" t="inlineStr">
        <is>
          <t>ข้อ 15 (PLE_CC1_Practice_Exam.md)</t>
        </is>
      </c>
      <c r="Q115" s="185" t="inlineStr">
        <is>
          <t>แบบฝึกหัด</t>
        </is>
      </c>
      <c r="R115" s="185" t="inlineStr">
        <is>
          <t>เล่มม่วง</t>
        </is>
      </c>
      <c r="S115" s="185" t="n"/>
    </row>
    <row r="116" ht="24" customHeight="1" s="49">
      <c r="A116" s="187" t="n">
        <v>114</v>
      </c>
      <c r="B116" s="186" t="inlineStr">
        <is>
          <t>ผู้ป่วยหญิงไทยคู่อายุ 30 ปี น้ำหนัก 68 kg ส่วนสูง 154 cm (BMI 28.7 kg/m²) รอบเอว 39 นิ้ว มีโรคประจำตัวความดันโลหิตสูงและภาวะวิตกกังวล พยายามลดน้ำหนักด้วยการควบคุมอาหารและออกกำลังกายหลายครั้งแต่ไม่สำเร็จ</t>
        </is>
      </c>
      <c r="C116" s="186" t="inlineStr">
        <is>
          <t>โรคหรือกลุ่มอาการทางพันธุกรรมและต่อมไร้ท่อในข้อใดต่อไปนี้ ที่มีโอกาสเป็นสาเหตุทุติยภูมิทำให้เกิดโรคอ้วน (Secondary causes of obesity)?</t>
        </is>
      </c>
      <c r="D116" s="186" t="n"/>
      <c r="E116" s="186" t="inlineStr">
        <is>
          <t>Prader-Willi syndrome</t>
        </is>
      </c>
      <c r="F116" s="186" t="inlineStr">
        <is>
          <t>Cushing's syndrome</t>
        </is>
      </c>
      <c r="G116" s="186" t="inlineStr">
        <is>
          <t>Hyperthyroidism</t>
        </is>
      </c>
      <c r="H116" s="186" t="inlineStr">
        <is>
          <t>ข้อ ก และ ข ถูกต้อง</t>
        </is>
      </c>
      <c r="I116" s="188" t="inlineStr">
        <is>
          <t>ถูกทุกข้อ</t>
        </is>
      </c>
      <c r="J116" s="185" t="n">
        <v>4</v>
      </c>
      <c r="K116" s="186" t="inlineStr">
        <is>
          <t>✅ คำตอบที่ถูกต้อง: ข้อ ง. ข้อ ก และ ข ถูกต้อง
🎯 ทำไมข้อนี้ถึงถูก:
สาเหตุทุติยภูมิของโรคอ้วน (Secondary obesity) ได้แก่:
1. Prader-Willi syndrome: เป็นความผิดปกติทางพันธุกรรมของโครโมโซมคู่ที่ 15 ทำให้มีความอยากอาหารตลอดเวลา (Hyperphagia) ไม่รู้สึกอิ่ม และเกิดโรคอ้วนรุนแรงตั้งแต่เด็ก
2. Cushing's syndrome: ภาวะที่มีฮอร์โมนคอร์ติซอลในร่างกายสูงเกินไป ทำให้เกิดการสะสมไขมันบริเวณลำตัว ใบหน้า (Moon face) และหนอกหลังคอ (Buffalo hump)
ดังนั้นทั้งข้อ ก และ ข จึงเป็นสาเหตุของโรคอ้วน
🔍 ข้ออื่นผิดเพราะอะไร:
• ข้อ ก.: (Prader-Willi syndrome): ไม่ใช่คำตอบที่ถูกต้องตามแนวทางเวชปฏิบัติและหลักวิชาการทางเภสัชกรรมสำหรับกรณีนี้
• ข้อ ข.: (Cushing's syndrome): ไม่ใช่คำตอบที่ถูกต้องตามแนวทางเวชปฏิบัติและหลักวิชาการทางเภสัชกรรมสำหรับกรณีนี้
• ข้อ ค.: ภาวะต่อมไทรอยด์ทำงานเกินทำให้ระดับเมแทบอลิซึมของร่างกายสูงขึ้น ส่งผลให้น้ำหนักตัวลดลง (Weight loss) แม้จะรับประทานอาหารมากขึ้น จึงไม่ใช่สาเหตุของโรคอ้วน (ภาวะที่ทำให้เกิดโรคอ้วนคือ Hypothyroidism)
• ข้อ จ.: (ถูกทุกข้อ): ไม่ใช่คำตอบที่ถูกต้องตามแนวทางเวชปฏิบัติและหลักวิชาการทางเภสัชกรรมสำหรับกรณีนี้</t>
        </is>
      </c>
      <c r="L116" s="186" t="n"/>
      <c r="M116" s="186" t="inlineStr">
        <is>
          <t>4. Endocrine</t>
        </is>
      </c>
      <c r="N116" s="186" t="inlineStr">
        <is>
          <t>4.3 Obesity &amp; Metabolic syndrome</t>
        </is>
      </c>
      <c r="O116" s="185" t="inlineStr">
        <is>
          <t>Clinic</t>
        </is>
      </c>
      <c r="P116" s="186" t="inlineStr">
        <is>
          <t>ข้อ 33 (PLE_CC1_Practice_Exam.md)</t>
        </is>
      </c>
      <c r="Q116" s="185" t="inlineStr">
        <is>
          <t>แบบฝึกหัด</t>
        </is>
      </c>
      <c r="R116" s="185" t="inlineStr">
        <is>
          <t>เล่มม่วง</t>
        </is>
      </c>
      <c r="S116" s="185" t="n"/>
    </row>
    <row r="117" ht="24" customHeight="1" s="49">
      <c r="A117" s="187" t="n">
        <v>115</v>
      </c>
      <c r="B117" s="186" t="inlineStr">
        <is>
          <t>ผู้ป่วยหญิงไทยอายุ 52 ปี น้ำหนัก 85 kg ส่วนสูง 160 cm (BMI 33.2 kg/m²) ผลการตรวจทางห้องปฏิบัติการครั้งแรกพบค่า FBS 165 mg/dL, HbA1c 8.0%, SCr 1.0 mg/dL</t>
        </is>
      </c>
      <c r="C117" s="186" t="inlineStr">
        <is>
          <t>จากข้อมูลทางคลินิกเริ่มต้น ยารักษาโรคเบาหวานชนิดรับประทานที่เป็นทางเลือกอันดับแรก (First-line drug) สำหรับผู้ป่วยรายนี้คือข้อใด?</t>
        </is>
      </c>
      <c r="D117" s="186" t="n"/>
      <c r="E117" s="186" t="inlineStr">
        <is>
          <t>Insulin</t>
        </is>
      </c>
      <c r="F117" s="186" t="inlineStr">
        <is>
          <t>Metformin</t>
        </is>
      </c>
      <c r="G117" s="186" t="inlineStr">
        <is>
          <t>Pioglitazone</t>
        </is>
      </c>
      <c r="H117" s="186" t="inlineStr">
        <is>
          <t>Glibenclamide</t>
        </is>
      </c>
      <c r="I117" s="188" t="inlineStr">
        <is>
          <t>Acarbose</t>
        </is>
      </c>
      <c r="J117" s="185" t="n">
        <v>2</v>
      </c>
      <c r="K117" s="186" t="inlineStr">
        <is>
          <t>✅ คำตอบที่ถูกต้อง: ข้อ ข. Metformin
🎯 ทำไมข้อนี้ถึงถูก:
🔍 ข้ออื่นผิดเพราะอะไร:
• ข้อ ก. (Insulin): ไม่ตรงกับหลักการหรือข้อบ่งใช้ที่ถูกต้องตามโจทย์กำหนด
• ข้อ ค. (Pioglitazone): ไม่ตรงกับหลักการหรือข้อบ่งใช้ที่ถูกต้องตามโจทย์กำหนด
• ข้อ ง. (Glibenclamide): ไม่ตรงกับหลักการหรือข้อบ่งใช้ที่ถูกต้องตามโจทย์กำหนด
• ข้อ จ. (Acarbose): ไม่ตรงกับหลักการหรือข้อบ่งใช้ที่ถูกต้องตามโจทย์กำหนด</t>
        </is>
      </c>
      <c r="L117" s="186" t="n"/>
      <c r="M117" s="186" t="inlineStr">
        <is>
          <t>4. Endocrine</t>
        </is>
      </c>
      <c r="N117" s="186" t="inlineStr">
        <is>
          <t>4.3 Obesity &amp; Metabolic syndrome</t>
        </is>
      </c>
      <c r="O117" s="185" t="inlineStr">
        <is>
          <t>Clinic</t>
        </is>
      </c>
      <c r="P117" s="186" t="inlineStr">
        <is>
          <t>[SOURCE: Pharma Plus เล่มม่วง 2 - ข้อสอบย้อนหลังปี 2558 วันที่ 1 ข้อ 70]</t>
        </is>
      </c>
      <c r="Q117" s="185" t="inlineStr">
        <is>
          <t>ข้อสอบจริง</t>
        </is>
      </c>
      <c r="R117" s="185" t="inlineStr">
        <is>
          <t>2558</t>
        </is>
      </c>
      <c r="S117" s="185" t="inlineStr">
        <is>
          <t>CASE-ENDO-2558-DM-PROGRESSION</t>
        </is>
      </c>
    </row>
    <row r="118" ht="24" customHeight="1" s="49">
      <c r="A118" s="187" t="n">
        <v>116</v>
      </c>
      <c r="B118" s="186" t="inlineStr">
        <is>
          <t>ผู้ป่วยหญิงไทยอายุ 52 ปี น้ำหนัก 85 kg ส่วนสูง 160 cm (BMI 33.2 kg/m²) ผลการตรวจทางห้องปฏิบัติการครั้งแรกพบค่า FBS 165 mg/dL, HbA1c 8.0%, SCr 1.0 mg/dL</t>
        </is>
      </c>
      <c r="C118" s="186" t="inlineStr">
        <is>
          <t>ผู้ป่วยปฏิเสธการรักษาและไม่ได้มาติดตามอาการเป็นเวลา 6 เดือน ต่อมาตรวจพบ FBS 190 mg/dL, HbA1c 9.0%, SCr 2.2 mg/dL (eGFR ประมาณ 24 mL/min/1.73 m²) ยาในข้อใดต่อไปนี้มีความปลอดภัยและเหมาะสมในการให้การรักษา?</t>
        </is>
      </c>
      <c r="D118" s="186" t="n"/>
      <c r="E118" s="186" t="inlineStr">
        <is>
          <t>Insulin (เช่น Regular insulin หรือ Basal insulin)</t>
        </is>
      </c>
      <c r="F118" s="186" t="inlineStr">
        <is>
          <t>Metformin</t>
        </is>
      </c>
      <c r="G118" s="186" t="inlineStr">
        <is>
          <t>Acarbose</t>
        </is>
      </c>
      <c r="H118" s="186" t="inlineStr">
        <is>
          <t>Glibenclamide</t>
        </is>
      </c>
      <c r="I118" s="188" t="inlineStr">
        <is>
          <t>Sitagliptin ขนาดเต็ม 100 mg/day</t>
        </is>
      </c>
      <c r="J118" s="185" t="n">
        <v>1</v>
      </c>
      <c r="K118" s="186" t="inlineStr">
        <is>
          <t>✅ คำตอบที่ถูกต้อง: ข้อ ก. Insulin (เช่น Regular insulin หรือ Basal insulin)
🎯 ทำไมข้อนี้ถึงถูก:
เนื่องจากผู้ป่วยมีภาวะไตเสื่อมลงอย่างรวดเร็วจนค่า SCr สูงถึง 2.2 mg/dL (eGFR &lt; 30 mL/min/1.73 m² เข้าสู่ CKD Stage 4) ทำให้ยา Metformin กลายเป็นข้อห้ามใช้เด็ดขาด (Contraindicated) เนื่องจากเสี่ยงต่อ Fatal Lactic Acidosis และ Glibenclamide ก็ห้ามใช้เนื่องจากเสี่ยงต่อ Prolonged Hypoglycemia ดังนั้นยาฉีด Insulin จึงเป็นทางเลือกที่มีความปลอดภัยและมีประสิทธิภาพสูงสุด
🔍 ข้ออื่นผิดเพราะอะไร:
• ข้อ ข. (Metformin): ห้ามใช้เด็ดขาดเมื่อ eGFR &lt; 30 mL/min/1.73 m²
• ข้อ ค. (Acarbose): ไม่แนะนำให้ใช้ในผู้ป่วยที่มีภาวะไตบกพร่องรุนแรง (SCr &gt; 2.0 mg/dL)
• ข้อ ง. (Glibenclamide): ห้ามใช้ใน Severe CKD เนื่องจากสารเมแทบอไลต์ที่ออกฤทธิ์ขับออกทางไต เสี่ยงต่อ Hypoglycemia รุนแรง
• ข้อ จ. (Sitagliptin 100 mg): หากจะใช้ต้องปรับลดขนาดลงเหลือ 25 mg/day ตามระดับการทำงานของไต</t>
        </is>
      </c>
      <c r="L118" s="186" t="n"/>
      <c r="M118" s="186" t="inlineStr">
        <is>
          <t>4. Endocrine</t>
        </is>
      </c>
      <c r="N118" s="186" t="inlineStr">
        <is>
          <t>4.3 Obesity &amp; Metabolic syndrome</t>
        </is>
      </c>
      <c r="O118" s="185" t="inlineStr">
        <is>
          <t>Clinic</t>
        </is>
      </c>
      <c r="P118" s="186" t="inlineStr">
        <is>
          <t>[SOURCE: Pharma Plus เล่มม่วง 2 - ข้อสอบย้อนหลังปี 2558 วันที่ 1 ข้อ 71]</t>
        </is>
      </c>
      <c r="Q118" s="185" t="inlineStr">
        <is>
          <t>ข้อสอบจริง</t>
        </is>
      </c>
      <c r="R118" s="185" t="inlineStr">
        <is>
          <t>2558</t>
        </is>
      </c>
      <c r="S118" s="185" t="inlineStr">
        <is>
          <t>CASE-ENDO-2558-DM-PROGRESSION</t>
        </is>
      </c>
    </row>
    <row r="119" ht="24" customHeight="1" s="49">
      <c r="A119" s="187" t="n">
        <v>117</v>
      </c>
      <c r="B119" s="186" t="inlineStr">
        <is>
          <t>ผู้ป่วยหญิงไทยอายุ 52 ปี น้ำหนัก 85 kg ส่วนสูง 160 cm (BMI 33.2 kg/m²) ผลการตรวจทางห้องปฏิบัติการครั้งแรกพบค่า FBS 165 mg/dL, HbA1c 8.0%, SCr 1.0 mg/dL</t>
        </is>
      </c>
      <c r="C119" s="186" t="inlineStr">
        <is>
          <t>ต่อมาเมื่อตรวจติดตามระดับน้ำตาล พบว่าระดับน้ำตาลหลังอาหาร (Postprandial Glucose: PPG) มีค่าสูงเด่นชัด ยาลดน้ำตาลชนิดรับประทานในกลุ่มใดที่ออกฤทธิ์เร็วและจำเพาะต่อการลดระดับน้ำตาลหลังอาหาร?</t>
        </is>
      </c>
      <c r="D119" s="186" t="n"/>
      <c r="E119" s="186" t="inlineStr">
        <is>
          <t>Pioglitazone</t>
        </is>
      </c>
      <c r="F119" s="186" t="inlineStr">
        <is>
          <t>Insulin glargine</t>
        </is>
      </c>
      <c r="G119" s="186" t="inlineStr">
        <is>
          <t>Repaglinide</t>
        </is>
      </c>
      <c r="H119" s="186" t="inlineStr">
        <is>
          <t>Vildagliptin</t>
        </is>
      </c>
      <c r="I119" s="188" t="inlineStr">
        <is>
          <t>Glibenclamide</t>
        </is>
      </c>
      <c r="J119" s="185" t="n">
        <v>3</v>
      </c>
      <c r="K119" s="186" t="inlineStr">
        <is>
          <t>✅ คำตอบที่ถูกต้อง: ข้อ ค. Repaglinide
🎯 ทำไมข้อนี้ถึงถูก:
🔍 ข้ออื่นผิดเพราะอะไร:
• ข้อ ก. (Pioglitazone): ไม่ตรงกับหลักการหรือข้อบ่งใช้ที่ถูกต้องตามโจทย์กำหนด
• ข้อ ข. (Insulin glargine): ไม่ตรงกับหลักการหรือข้อบ่งใช้ที่ถูกต้องตามโจทย์กำหนด
• ข้อ ง. (Vildagliptin): ไม่ตรงกับหลักการหรือข้อบ่งใช้ที่ถูกต้องตามโจทย์กำหนด
• ข้อ จ. (Glibenclamide): ไม่ตรงกับหลักการหรือข้อบ่งใช้ที่ถูกต้องตามโจทย์กำหนด</t>
        </is>
      </c>
      <c r="L119" s="186" t="n"/>
      <c r="M119" s="186" t="inlineStr">
        <is>
          <t>4. Endocrine</t>
        </is>
      </c>
      <c r="N119" s="186" t="inlineStr">
        <is>
          <t>4.3 Obesity &amp; Metabolic syndrome</t>
        </is>
      </c>
      <c r="O119" s="185" t="inlineStr">
        <is>
          <t>Clinic</t>
        </is>
      </c>
      <c r="P119" s="186" t="inlineStr">
        <is>
          <t>[SOURCE: Pharma Plus เล่มม่วง 2 - ข้อสอบย้อนหลังปี 2558 วันที่ 1 ข้อ 72]</t>
        </is>
      </c>
      <c r="Q119" s="185" t="inlineStr">
        <is>
          <t>ข้อสอบจริง</t>
        </is>
      </c>
      <c r="R119" s="185" t="inlineStr">
        <is>
          <t>2558</t>
        </is>
      </c>
      <c r="S119" s="185" t="inlineStr">
        <is>
          <t>CASE-ENDO-2558-DM-PROGRESSION</t>
        </is>
      </c>
    </row>
    <row r="120" ht="24" customHeight="1" s="49">
      <c r="A120" s="187" t="n">
        <v>118</v>
      </c>
      <c r="B120" s="186" t="n"/>
      <c r="C120" s="186" t="inlineStr">
        <is>
          <t>ภาวะ DKA รักษาอย่างไร</t>
        </is>
      </c>
      <c r="D120" s="186" t="n"/>
      <c r="E120" s="186" t="inlineStr">
        <is>
          <t>ให้ใช้ insulin ที่ออกฤทธิ์นาน</t>
        </is>
      </c>
      <c r="F120" s="186" t="inlineStr">
        <is>
          <t>ให้ NSS + regular insulin</t>
        </is>
      </c>
      <c r="G120" s="186" t="inlineStr">
        <is>
          <t>ให้ NaHCO3</t>
        </is>
      </c>
      <c r="H120" s="186" t="inlineStr">
        <is>
          <t>ให้ D5W</t>
        </is>
      </c>
      <c r="I120" s="188" t="inlineStr">
        <is>
          <t>ให้ NSS</t>
        </is>
      </c>
      <c r="J120" s="185" t="n">
        <v>2</v>
      </c>
      <c r="K120" s="186" t="inlineStr">
        <is>
          <t>✅ คำตอบที่ถูกต้อง: ข้อ ข. ให้ NSS + regular insulin
🎯 ทำไมข้อนี้ถึงถูก:
🔍 ข้ออื่นผิดเพราะอะไร:
• ข้อ ก. (ให้ใช้ insulin ที่ออกฤทธิ์นาน): ไม่ตรงกับหลักการหรือข้อบ่งใช้ที่ถูกต้องตามโจทย์กำหนด
• ข้อ ค. (ให้ NaHCO3): ไม่ตรงกับหลักการหรือข้อบ่งใช้ที่ถูกต้องตามโจทย์กำหนด
• ข้อ ง. (ให้ D5W): ไม่ตรงกับหลักการหรือข้อบ่งใช้ที่ถูกต้องตามโจทย์กำหนด
• ข้อ จ. (ให้ NSS): ไม่ตรงกับหลักการหรือข้อบ่งใช้ที่ถูกต้องตามโจทย์กำหนด</t>
        </is>
      </c>
      <c r="L120" s="186" t="n"/>
      <c r="M120" s="186" t="inlineStr">
        <is>
          <t>4. Endocrine</t>
        </is>
      </c>
      <c r="N120" s="186" t="inlineStr">
        <is>
          <t>4.1 Diabetes mellitus</t>
        </is>
      </c>
      <c r="O120" s="185" t="inlineStr">
        <is>
          <t>Clinic</t>
        </is>
      </c>
      <c r="P120" s="186" t="inlineStr">
        <is>
          <t>[SOURCE: Pharma Plus เล่มม่วง 2 - ข้อสอบย้อนหลังปี 2558 วันที่ 1 ข้อ 74]</t>
        </is>
      </c>
      <c r="Q120" s="185" t="inlineStr">
        <is>
          <t>ข้อสอบจริง</t>
        </is>
      </c>
      <c r="R120" s="185" t="inlineStr">
        <is>
          <t>2558</t>
        </is>
      </c>
      <c r="S120" s="185" t="n"/>
    </row>
    <row r="121" ht="24" customHeight="1" s="49">
      <c r="A121" s="187" t="n">
        <v>119</v>
      </c>
      <c r="B121" s="186" t="inlineStr">
        <is>
          <t>ผู้ป่วยเบาหวานชนิดที่ 2 อายุ 55 ปี ควบคุมระดับน้ำตาลได้ดีมาตลอด ได้รับยา Glipizide (5 mg) 2 เม็ด วันละ 2 ครั้ง ก่อนอาหาร และ Simvastatin (20 mg) 1 เม็ด ก่อนนอน วันนี้มาตรวจติดตามอาการพบค่า FPG = 175 mg/dL และ HbA1c = 11.0%</t>
        </is>
      </c>
      <c r="C121" s="186" t="inlineStr">
        <is>
          <t>ปัญหาจากการใช้ยา (Drug-Related Problem: DRP) ที่สำคัญที่สุดของผู้ป่วยรายนี้คือข้อใด?</t>
        </is>
      </c>
      <c r="D121" s="186" t="n"/>
      <c r="E121" s="186" t="inlineStr">
        <is>
          <t>Dosage too low</t>
        </is>
      </c>
      <c r="F121" s="186" t="inlineStr">
        <is>
          <t>Dosage too high</t>
        </is>
      </c>
      <c r="G121" s="186" t="inlineStr">
        <is>
          <t>Need for additional therapy</t>
        </is>
      </c>
      <c r="H121" s="186" t="inlineStr">
        <is>
          <t>Wrong drug</t>
        </is>
      </c>
      <c r="I121" s="188" t="inlineStr">
        <is>
          <t>Inappropriate</t>
        </is>
      </c>
      <c r="J121" s="185" t="n">
        <v>3</v>
      </c>
      <c r="K121" s="186" t="inlineStr">
        <is>
          <t>✅ คำตอบที่ถูกต้อง: ข้อ ค. Need for additional therapy
🎯 ทำไมข้อนี้ถึงถูก:
🔍 ข้ออื่นผิดเพราะอะไร:
• ข้อ ก. (Dosage too low): ไม่ตรงกับหลักการหรือข้อบ่งใช้ที่ถูกต้องตามโจทย์กำหนด
• ข้อ ข. (Dosage too high): ไม่ตรงกับหลักการหรือข้อบ่งใช้ที่ถูกต้องตามโจทย์กำหนด
• ข้อ ง. (Wrong drug): ไม่ตรงกับหลักการหรือข้อบ่งใช้ที่ถูกต้องตามโจทย์กำหนด
• ข้อ จ. (Inappropriate): ไม่ตรงกับหลักการหรือข้อบ่งใช้ที่ถูกต้องตามโจทย์กำหนด</t>
        </is>
      </c>
      <c r="L121" s="186" t="n"/>
      <c r="M121" s="186" t="inlineStr">
        <is>
          <t>4. Endocrine</t>
        </is>
      </c>
      <c r="N121" s="186" t="inlineStr">
        <is>
          <t>4.1 Diabetes mellitus</t>
        </is>
      </c>
      <c r="O121" s="185" t="inlineStr">
        <is>
          <t>Clinic</t>
        </is>
      </c>
      <c r="P121" s="186" t="inlineStr">
        <is>
          <t>[SOURCE: Pharma Plus เล่มม่วง 2 - ข้อสอบย้อนหลังปี 2558 วันที่ 2 ข้อ 80]</t>
        </is>
      </c>
      <c r="Q121" s="185" t="inlineStr">
        <is>
          <t>ข้อสอบจริง</t>
        </is>
      </c>
      <c r="R121" s="185" t="inlineStr">
        <is>
          <t>2558</t>
        </is>
      </c>
      <c r="S121" s="185" t="inlineStr">
        <is>
          <t>CASE-ENDO-2558-GLIPIZIDE-INSULIN</t>
        </is>
      </c>
    </row>
    <row r="122" ht="24" customHeight="1" s="49">
      <c r="A122" s="187" t="n">
        <v>120</v>
      </c>
      <c r="B122" s="186" t="inlineStr">
        <is>
          <t>ผู้ป่วยเบาหวานชนิดที่ 2 อายุ 55 ปี ควบคุมระดับน้ำตาลได้ดีมาตลอด ได้รับยา Glipizide (5 mg) 2 เม็ด วันละ 2 ครั้ง ก่อนอาหาร และ Simvastatin (20 mg) 1 เม็ด ก่อนนอน วันนี้มาตรวจติดตามอาการพบค่า FPG = 175 mg/dL และ HbA1c = 11.0%</t>
        </is>
      </c>
      <c r="C122" s="186" t="inlineStr">
        <is>
          <t>ยา Glipizide ที่ผู้ป่วยได้รับ มีอาการไม่พึงประสงค์ (Adverse drug reaction) ทางคลินิกที่สำคัญที่สุดคือข้อใด?</t>
        </is>
      </c>
      <c r="D122" s="186" t="n"/>
      <c r="E122" s="186" t="inlineStr">
        <is>
          <t>Hyponatremia</t>
        </is>
      </c>
      <c r="F122" s="186" t="inlineStr">
        <is>
          <t>Hypoglycemia</t>
        </is>
      </c>
      <c r="G122" s="186" t="inlineStr">
        <is>
          <t>Metallic taste</t>
        </is>
      </c>
      <c r="H122" s="186" t="inlineStr">
        <is>
          <t>N/V</t>
        </is>
      </c>
      <c r="I122" s="188" t="inlineStr">
        <is>
          <t>Lactic acidosis</t>
        </is>
      </c>
      <c r="J122" s="185" t="n">
        <v>2</v>
      </c>
      <c r="K122" s="186" t="inlineStr">
        <is>
          <t>✅ คำตอบที่ถูกต้อง: ข้อ ข. Hypoglycemia
🎯 ทำไมข้อนี้ถึงถูก:
🔍 ข้ออื่นผิดเพราะอะไร:
• ข้อ ก. (Hyponatremia): ไม่ตรงกับหลักการหรือข้อบ่งใช้ที่ถูกต้องตามโจทย์กำหนด
• ข้อ ค. (Metallic taste): ไม่ตรงกับหลักการหรือข้อบ่งใช้ที่ถูกต้องตามโจทย์กำหนด
• ข้อ ง. (N/V): ไม่ตรงกับหลักการหรือข้อบ่งใช้ที่ถูกต้องตามโจทย์กำหนด
• ข้อ จ. (Lactic acidosis): ไม่ตรงกับหลักการหรือข้อบ่งใช้ที่ถูกต้องตามโจทย์กำหนด</t>
        </is>
      </c>
      <c r="L122" s="186" t="n"/>
      <c r="M122" s="186" t="inlineStr">
        <is>
          <t>4. Endocrine</t>
        </is>
      </c>
      <c r="N122" s="186" t="inlineStr">
        <is>
          <t>4.1 Diabetes mellitus</t>
        </is>
      </c>
      <c r="O122" s="185" t="inlineStr">
        <is>
          <t>Clinic</t>
        </is>
      </c>
      <c r="P122" s="186" t="inlineStr">
        <is>
          <t>[SOURCE: Pharma Plus เล่มม่วง 2 - ข้อสอบย้อนหลังปี 2558 วันที่ 2 ข้อ 81]</t>
        </is>
      </c>
      <c r="Q122" s="185" t="inlineStr">
        <is>
          <t>ข้อสอบจริง</t>
        </is>
      </c>
      <c r="R122" s="185" t="inlineStr">
        <is>
          <t>2558</t>
        </is>
      </c>
      <c r="S122" s="185" t="inlineStr">
        <is>
          <t>CASE-ENDO-2558-GLIPIZIDE-INSULIN</t>
        </is>
      </c>
    </row>
    <row r="123" ht="24" customHeight="1" s="49">
      <c r="A123" s="187" t="n">
        <v>121</v>
      </c>
      <c r="B123" s="186" t="inlineStr">
        <is>
          <t>ผู้ป่วยเบาหวานชนิดที่ 2 อายุ 55 ปี ควบคุมระดับน้ำตาลได้ดีมาตลอด ได้รับยา Glipizide (5 mg) 2 เม็ด วันละ 2 ครั้ง ก่อนอาหาร และ Simvastatin (20 mg) 1 เม็ด ก่อนนอน วันนี้มาตรวจติดตามอาการพบค่า FPG = 175 mg/dL และ HbA1c = 11.0%</t>
        </is>
      </c>
      <c r="C123" s="186" t="inlineStr">
        <is>
          <t>หากผู้ป่วยไม่สามารถควบคุมระดับน้ำตาลได้และมีค่า HbA1c สูงมากถึง 11.0% การเริ่มต้นยาฉีดอินซูลินรูปแบบใดมีความเหมาะสมที่สุดตามแนวทางเวชปฏิบัติ?</t>
        </is>
      </c>
      <c r="D123" s="186" t="n"/>
      <c r="E123" s="186" t="inlineStr">
        <is>
          <t>NPH ฉีดก่อนนอน</t>
        </is>
      </c>
      <c r="F123" s="186" t="inlineStr">
        <is>
          <t>Aspart ก่อนอาหารเช้า กลางวัน เย็น</t>
        </is>
      </c>
      <c r="G123" s="186" t="inlineStr">
        <is>
          <t>RI ก่อนอาหารเช้า</t>
        </is>
      </c>
      <c r="H123" s="186" t="inlineStr">
        <is>
          <t>Glargine ก่อนอาหารเช้า</t>
        </is>
      </c>
      <c r="I123" s="188" t="inlineStr">
        <is>
          <t>Glulisine ก่อนอาหารเช้า เย็น</t>
        </is>
      </c>
      <c r="J123" s="185" t="n">
        <v>4</v>
      </c>
      <c r="K123" s="186" t="inlineStr">
        <is>
          <t>✅ คำตอบที่ถูกต้อง: ข้อ ง. Glargine ก่อนอาหารเช้า
🎯 ทำไมข้อนี้ถึงถูก:
🔍 ข้ออื่นผิดเพราะอะไร:
• ข้อ ก. (NPH ฉีดก่อนนอน): ไม่ตรงกับหลักการหรือข้อบ่งใช้ที่ถูกต้องตามโจทย์กำหนด
• ข้อ ข. (Aspart ก่อนอาหารเช้า กลางวัน เย็น): ไม่ตรงกับหลักการหรือข้อบ่งใช้ที่ถูกต้องตามโจทย์กำหนด
• ข้อ ค. (RI ก่อนอาหารเช้า): ไม่ตรงกับหลักการหรือข้อบ่งใช้ที่ถูกต้องตามโจทย์กำหนด
• ข้อ จ. (Glulisine ก่อนอาหารเช้า เย็น): ไม่ตรงกับหลักการหรือข้อบ่งใช้ที่ถูกต้องตามโจทย์กำหนด</t>
        </is>
      </c>
      <c r="L123" s="186" t="n"/>
      <c r="M123" s="186" t="inlineStr">
        <is>
          <t>4. Endocrine</t>
        </is>
      </c>
      <c r="N123" s="186" t="inlineStr">
        <is>
          <t>4.1 Diabetes mellitus</t>
        </is>
      </c>
      <c r="O123" s="185" t="inlineStr">
        <is>
          <t>Clinic</t>
        </is>
      </c>
      <c r="P123" s="186" t="inlineStr">
        <is>
          <t>[SOURCE: Pharma Plus เล่มม่วง 2 - ข้อสอบย้อนหลังปี 2558 วันที่ 2 ข้อ 82]</t>
        </is>
      </c>
      <c r="Q123" s="185" t="inlineStr">
        <is>
          <t>ข้อสอบจริง</t>
        </is>
      </c>
      <c r="R123" s="185" t="inlineStr">
        <is>
          <t>2558</t>
        </is>
      </c>
      <c r="S123" s="185" t="inlineStr">
        <is>
          <t>CASE-ENDO-2558-GLIPIZIDE-INSULIN</t>
        </is>
      </c>
    </row>
    <row r="124" ht="24" customHeight="1" s="49">
      <c r="A124" s="187" t="n">
        <v>122</v>
      </c>
      <c r="B124" s="186" t="inlineStr">
        <is>
          <t>ผู้ป่วยเบาหวานชนิดที่ 2 อายุ 55 ปี ควบคุมระดับน้ำตาลได้ดีมาตลอด ได้รับยา Glipizide (5 mg) 2 เม็ด วันละ 2 ครั้ง ก่อนอาหาร และ Simvastatin (20 mg) 1 เม็ด ก่อนนอน วันนี้มาตรวจติดตามอาการพบค่า FPG = 175 mg/dL และ HbA1c = 11.0%</t>
        </is>
      </c>
      <c r="C124" s="186" t="inlineStr">
        <is>
          <t>ข้อใดต่อไปนี้กล่าวถูกต้องเกี่ยวกับคำแนะนำการใช้และการเก็บรักษายาฉีดอินซูลิน?</t>
        </is>
      </c>
      <c r="D124" s="186" t="n"/>
      <c r="E124" s="186" t="inlineStr">
        <is>
          <t>ใช้สำลีชุบ alcohol เช็ดที่ปลายเข็มก่อนฉีด</t>
        </is>
      </c>
      <c r="F124" s="186" t="inlineStr">
        <is>
          <t>ควรหมุนเวียนตำแหน่งการฉีด ไม่ฉีดซ้ำที่เดิม เพื่อป้องกัน lipodystrophy</t>
        </is>
      </c>
      <c r="G124" s="186" t="inlineStr">
        <is>
          <t>หลังจากเปิดใช้แล้วเก็บได้นาน 2 เดือน</t>
        </is>
      </c>
      <c r="H124" s="186" t="inlineStr">
        <is>
          <t>ควรเก็บไว้ในช่องแช่แข็ง เพื่อเพิ่มความคงตัว</t>
        </is>
      </c>
      <c r="I124" s="188" t="inlineStr">
        <is>
          <t>สามารถฉีดได้เลยไม่ว่ารูปแบบใดก็ตาม โดยไม่ต้องเขย่า</t>
        </is>
      </c>
      <c r="J124" s="185" t="n">
        <v>2</v>
      </c>
      <c r="K124" s="186" t="inlineStr">
        <is>
          <t>✅ คำตอบที่ถูกต้อง: ข้อ ข. ควรหมุนเวียนตำแหน่งการฉีด ไม่ฉีดซ้ำที่เดิม เพื่อป้องกัน lipodystrophy
🎯 ทำไมข้อนี้ถึงถูก:
🔍 ข้ออื่นผิดเพราะอะไร:
• ข้อ ก. (ใช้สำลีชุบ alcohol เช็ดที่ปลายเข็มก่อนฉีด): ไม่ตรงกับหลักการหรือข้อบ่งใช้ที่ถูกต้องตามโจทย์กำหนด
• ข้อ ค. (หลังจากเปิดใช้แล้วเก็บได้นาน 2 เดือน): ไม่ตรงกับหลักการหรือข้อบ่งใช้ที่ถูกต้องตามโจทย์กำหนด
• ข้อ ง. (ควรเก็บไว้ในช่องแช่แข็ง เพื่อเพิ่มความคงตัว): ไม่ตรงกับหลักการหรือข้อบ่งใช้ที่ถูกต้องตามโจทย์กำหนด
• ข้อ จ. (สามารถฉีดได้เลยไม่ว่ารูปแบบใดก็ตาม โดยไม่ต้องเขย่า): ไม่ตรงกับหลักการหรือข้อบ่งใช้ที่ถูกต้องตามโจทย์กำหนด</t>
        </is>
      </c>
      <c r="L124" s="186" t="n"/>
      <c r="M124" s="186" t="inlineStr">
        <is>
          <t>4. Endocrine</t>
        </is>
      </c>
      <c r="N124" s="186" t="inlineStr">
        <is>
          <t>4.1 Diabetes mellitus</t>
        </is>
      </c>
      <c r="O124" s="185" t="inlineStr">
        <is>
          <t>Clinic</t>
        </is>
      </c>
      <c r="P124" s="186" t="inlineStr">
        <is>
          <t>[SOURCE: Pharma Plus เล่มม่วง 2 - ข้อสอบย้อนหลังปี 2558 วันที่ 2 ข้อ 85]</t>
        </is>
      </c>
      <c r="Q124" s="185" t="inlineStr">
        <is>
          <t>ข้อสอบจริง</t>
        </is>
      </c>
      <c r="R124" s="185" t="inlineStr">
        <is>
          <t>2558</t>
        </is>
      </c>
      <c r="S124" s="185" t="inlineStr">
        <is>
          <t>CASE-ENDO-2558-GLIPIZIDE-INSULIN</t>
        </is>
      </c>
    </row>
    <row r="125" ht="24" customHeight="1" s="49">
      <c r="A125" s="187" t="n">
        <v>123</v>
      </c>
      <c r="B125" s="186" t="inlineStr">
        <is>
          <t>ผู้ป่วยเบาหวานชนิดที่ 2 อายุ 55 ปี ควบคุมระดับน้ำตาลได้ดีมาตลอด ได้รับยา Glipizide (5 mg) 2 เม็ด วันละ 2 ครั้ง ก่อนอาหาร และ Simvastatin (20 mg) 1 เม็ด ก่อนนอน วันนี้มาตรวจติดตามอาการพบค่า FPG = 175 mg/dL และ HbA1c = 11.0%</t>
        </is>
      </c>
      <c r="C125" s="186" t="inlineStr">
        <is>
          <t>ตามแนวทางการรักษาโรคเบาหวาน (ADA Standards of Care) ผู้ป่วยรายนี้ควรได้รับยา Aspirin ขนาดต่ำเพื่อป้องกันโรคหลอดเลือดหัวใจหรือไม่ อย่างไร?</t>
        </is>
      </c>
      <c r="D125" s="186" t="n"/>
      <c r="E125" s="186" t="inlineStr">
        <is>
          <t>ให้เพื่อป้องกันโรคหลอดเลือดหัวใจแบบปฐมภูมิ</t>
        </is>
      </c>
      <c r="F125" s="186" t="inlineStr">
        <is>
          <t>ให้เพื่อป้องกันโรคหลอดเลือดหัวใจแบบทุติยภูมิ</t>
        </is>
      </c>
      <c r="G125" s="186" t="inlineStr">
        <is>
          <t>ไม่ให้เพราะไม่จำเป็นต้องป้องกันโรคหลอดเลือดหัวใจแบบปฐมภูมิ</t>
        </is>
      </c>
      <c r="H125" s="186" t="inlineStr">
        <is>
          <t>ไม่ให้ เพราะไม่จำเป็นต้องป้องกันโรคหลอดเลือดหัวใจแบบทุติยภูมิ</t>
        </is>
      </c>
      <c r="I125" s="188" t="inlineStr">
        <is>
          <t>ไม่ให้ เพราะไม่เข้าเกณฑ์ตาม ADA guideline</t>
        </is>
      </c>
      <c r="J125" s="185" t="n">
        <v>1</v>
      </c>
      <c r="K125" s="186" t="inlineStr">
        <is>
          <t>✅ คำตอบที่ถูกต้อง: ข้อ ก. ให้เพื่อป้องกันโรคหลอดเลือดหัวใจแบบปฐมภูมิ
🎯 ทำไมข้อนี้ถึงถูก:
🔍 ข้ออื่นผิดเพราะอะไร:
• ข้อ ข. (ให้เพื่อป้องกันโรคหลอดเลือดหัวใจแบบทุติยภูมิ): ไม่ตรงกับหลักการหรือข้อบ่งใช้ที่ถูกต้องตามโจทย์กำหนด
• ข้อ ค. (ไม่ให้เพราะไม่จำเป็นต้องป้องกันโรคหลอดเลือดหัวใจแบบปฐมภูมิ): ไม่ตรงกับหลักการหรือข้อบ่งใช้ที่ถูกต้องตามโจทย์กำหนด
• ข้อ ง. (ไม่ให้ เพราะไม่จำเป็นต้องป้องกันโรคหลอดเลือดหัวใจแบบทุติยภูมิ): ไม่ตรงกับหลักการหรือข้อบ่งใช้ที่ถูกต้องตามโจทย์กำหนด
• ข้อ จ. (ไม่ให้ เพราะไม่เข้าเกณฑ์ตาม ADA guideline): ไม่ตรงกับหลักการหรือข้อบ่งใช้ที่ถูกต้องตามโจทย์กำหนด</t>
        </is>
      </c>
      <c r="L125" s="186" t="n"/>
      <c r="M125" s="186" t="inlineStr">
        <is>
          <t>4. Endocrine</t>
        </is>
      </c>
      <c r="N125" s="186" t="inlineStr">
        <is>
          <t>4.1 Diabetes mellitus</t>
        </is>
      </c>
      <c r="O125" s="185" t="inlineStr">
        <is>
          <t>Clinic</t>
        </is>
      </c>
      <c r="P125" s="186" t="inlineStr">
        <is>
          <t>[SOURCE: Pharma Plus เล่มม่วง 2 - ข้อสอบย้อนหลังปี 2558 วันที่ 2 ข้อ 86]</t>
        </is>
      </c>
      <c r="Q125" s="185" t="inlineStr">
        <is>
          <t>ข้อสอบจริง</t>
        </is>
      </c>
      <c r="R125" s="185" t="inlineStr">
        <is>
          <t>2558</t>
        </is>
      </c>
      <c r="S125" s="185" t="inlineStr">
        <is>
          <t>CASE-ENDO-2558-GLIPIZIDE-INSULIN</t>
        </is>
      </c>
    </row>
    <row r="126" ht="24" customHeight="1" s="49">
      <c r="A126" s="187" t="n">
        <v>124</v>
      </c>
      <c r="B126" s="186" t="inlineStr">
        <is>
          <t>[สถานการณ์]
ผู้ป่วยความดันโลหิตสูง ตรวจวัดได้ 150-160/100 mmHg มีโรคร่วมคือโรคเบาหวานชนิดที่ 2 และมีความเสี่ยงโรคหัวใจและหลอดเลือด (ASCVD risk) สูง ได้รับยา Enalapril 20 mg/day, Glipizide 5 mg/day</t>
        </is>
      </c>
      <c r="C126" s="186" t="inlineStr">
        <is>
          <t>ยาใดทำให้เกิดอาการบวม</t>
        </is>
      </c>
      <c r="D126" s="186" t="n"/>
      <c r="E126" s="186" t="inlineStr">
        <is>
          <t>Carvedilol</t>
        </is>
      </c>
      <c r="F126" s="186" t="inlineStr">
        <is>
          <t>Pioglitazone</t>
        </is>
      </c>
      <c r="G126" s="186" t="inlineStr">
        <is>
          <t>Glipizide</t>
        </is>
      </c>
      <c r="H126" s="186" t="inlineStr">
        <is>
          <t>Metformin</t>
        </is>
      </c>
      <c r="I126" s="188" t="inlineStr">
        <is>
          <t>Aspirin</t>
        </is>
      </c>
      <c r="J126" s="185" t="n">
        <v>2</v>
      </c>
      <c r="K126" s="186" t="inlineStr">
        <is>
          <t>✅ คำตอบที่ถูกต้อง: ข้อ ข. Pioglitazone
🎯 ทำไมข้อนี้ถึงถูก:
เป็นยากลุ่ม thiazolidinediones (TZD) ออกฤทธิ์กระตุ้น PPAR-gamma receptor ทำให้เกิด fluid retention และ peripheral edema ผ่านการเพิ่ม sodium reabsorption ที่ renal collecting tubule จึงเป็นข้อห้ามใช้ในผู้ป่วย heart failure (NYHA Class III-IV) เพราะกระตุ้นให้ heart failure exacerbation
🔍 ข้ออื่นผิดเพราะอะไร:
• ข้อ ก.: Carvedilol เป็น beta-blocker ที่เป็น standard guideline-directed medical therapy ใน heart failure แม้อาจทำให้เกิด fluid retention ได้ในช่วงเริ่มต้นปรับยา แต่ไม่ใช่อาการไม่พึงประสงค์หลักที่ห้ามใช้เหมือน TZD
• ข้อ ค.: Glipizide เป็นยากลุ่ม sulfonylurea มีผลข้างเคียงเด่นคือ hypoglycemia และ weight gain แต่ไม่ได้ทำให้เกิด fluid retention โดยตรง
• ข้อ ง.: Metformin มีผลข้างเคียงเด่นทางระบบทางเดินอาหาร (gastrointestinal side effects) และความเสี่ยง lactic acidosis แต่ไม่ได้ทำให้เกิดอาการบวมน้ำ
• ข้อ จ.: Aspirin ในขนาด antiplatelet (low-dose) ไม่ได้เป็นสาเหตุหลักของการเกิด peripheral edema เมื่อเทียบกับกลไกของ pioglitazone</t>
        </is>
      </c>
      <c r="L126" s="186" t="n"/>
      <c r="M126" s="186" t="inlineStr">
        <is>
          <t>4. Endocrine</t>
        </is>
      </c>
      <c r="N126" s="186" t="inlineStr">
        <is>
          <t>4.1 Diabetes mellitus</t>
        </is>
      </c>
      <c r="O126" s="185" t="inlineStr">
        <is>
          <t>Clinic</t>
        </is>
      </c>
      <c r="P126" s="186" t="inlineStr">
        <is>
          <t>[SOURCE: Pharma Plus เล่มม่วง 2 - ข้อสอบย้อนหลัง PLE-CC1 ปี 2564 วันที่ 1 ข้อ 4]</t>
        </is>
      </c>
      <c r="Q126" s="185" t="inlineStr">
        <is>
          <t>ข้อสอบจริง</t>
        </is>
      </c>
      <c r="R126" s="185" t="inlineStr">
        <is>
          <t>2564</t>
        </is>
      </c>
      <c r="S126" s="185" t="inlineStr">
        <is>
          <t>CASE_2564_HTN_DM_01</t>
        </is>
      </c>
    </row>
    <row r="127" ht="24" customHeight="1" s="49">
      <c r="A127" s="187" t="n">
        <v>125</v>
      </c>
      <c r="B127" s="186" t="inlineStr">
        <is>
          <t>[สถานการณ์]
ผู้ป่วยความดันโลหิตสูง ตรวจวัดได้ 150-160/100 mmHg มีโรคร่วมคือโรคเบาหวานชนิดที่ 2 และมีความเสี่ยงโรคหัวใจและหลอดเลือด (ASCVD risk) สูง ได้รับยา Enalapril 20 mg/day, Glipizide 5 mg/day</t>
        </is>
      </c>
      <c r="C127" s="186" t="inlineStr">
        <is>
          <t>[กรณีศึกษา หญิงไทย อายุ 50 ปี เบาหวานและความดัน]
หญิงไทย อายุ 50 ปี น้ำหนัก 70 kg สูง 170 cm เป็นเบาหวานมา 10 ปี และเป็นโรคความดัน ไขมัน ได้รับยา metformin (500) BID pc, glipizide (5) BID pc, atorvastatin (20) OD hs, losartan (10) OD PC
Lab: FBS 170, TC 120, TG 150
คำถาม: หากผู้ป่วยควบคุมการรับประทานอาหารดี และกินยาสม่ำเสมอ ต้องแก้ไขอย่างไร</t>
        </is>
      </c>
      <c r="D127" s="186" t="n"/>
      <c r="E127" s="186" t="inlineStr">
        <is>
          <t>แนะนำแพทย์ให้ใช้ insulin</t>
        </is>
      </c>
      <c r="F127" s="186" t="inlineStr">
        <is>
          <t>เปลี่ยน glipizide เป็น pioglitazone</t>
        </is>
      </c>
      <c r="G127" s="186" t="inlineStr">
        <is>
          <t>เปลี่ยน glipizide เป็น acarbose</t>
        </is>
      </c>
      <c r="H127" s="186" t="inlineStr">
        <is>
          <t>เพิ่ม glipizide เป็น tid</t>
        </is>
      </c>
      <c r="I127" s="188" t="inlineStr">
        <is>
          <t>เพิ่ม metformin เป็น phenformin</t>
        </is>
      </c>
      <c r="J127" s="185" t="n">
        <v>2</v>
      </c>
      <c r="K127" s="186" t="inlineStr">
        <is>
          <t>✅ คำตอบที่ถูกต้อง: ข้อ ข. เปลี่ยน glipizide เป็น pioglitazone
🎯 ทำไมข้อนี้ถึงถูก:
ผู้ป่วยเป็นเบาหวานมานาน 10 ปี ได้รับ dual oral antidiabetic therapy (metformin ร่วมกับ sulfonylurea) แต่ FBS ยังสูงถึง 170 mg/dL แสดงถึงภาวะ secondary failure ต่อ sulfonylurea จากการเสื่อมของ beta-cells หรือการดื้ออินซูลิน การเปลี่ยนหรือเพิ่มยาที่มีกลไกช่วยลดภาวะ insulin resistance เช่น Pioglitazone (thiazolidinedione) เป็นทางเลือกที่เหมาะสมในการปรับการรักษาเพื่อลดระดับน้ำตาลในเลือดให้เข้าสู่เป้าหมาย
🔍 ข้ออื่นผิดเพราะอะไร:
• ข้อ ก. แนะนำแพทย์ให้ใช้ insulin: ยังไม่ใช่ข้อบ่งใช้แรกเริ่มที่จำเป็นต้องเปลี่ยนเป็น insulin ทันที เนื่องจากยังสามารถปรับเปลี่ยนชนิดยาหรือเพิ่มยากลุ่มอื่น เช่น TZD, DPP-4 inhibitor, SGLT2 inhibitor ได้
• ข้อ ค. เปลี่ยน glipizide เป็น acarbose: Acarbose เป็น alpha-glucosidase inhibitor ที่มีประสิทธิภาพในการลด HbA1c ค่อนข้างต่ำ (เพียง 0.5-0.8%) ไม่เพียงพอในการควบคุมระดับน้ำตาลในรายนี้
• ข้อ ง. เพิ่ม glipizide เป็น tid: Glipizide บริหารยาวันละ 1-2 ครั้งก่อนอาหาร การให้ tid เพิ่มความเสี่ยงต่อ severe hypoglycemia และไม่แนะนำตามมาตรฐานทางคลินิก
• ข้อ จ. เพิ่ม metformin เป็น phenformin: Phenformin ถูกถอนออกจากทะเบียนยาทั่วโลกเนื่องจากทำให้เกิด fatal lactic acidosis รุนแรง ห้ามใช้เด็ดขาด</t>
        </is>
      </c>
      <c r="L127" s="186" t="n"/>
      <c r="M127" s="186" t="inlineStr">
        <is>
          <t>4. Endocrine</t>
        </is>
      </c>
      <c r="N127" s="186" t="inlineStr">
        <is>
          <t>4.1 Diabetes mellitus</t>
        </is>
      </c>
      <c r="O127" s="185" t="inlineStr">
        <is>
          <t>Clinic</t>
        </is>
      </c>
      <c r="P127" s="186" t="inlineStr">
        <is>
          <t>[SOURCE: Pharma Plus เล่มม่วง 2 - ข้อสอบย้อนหลัง PLE-CC1 ปี 2564 วันที่ 2 ข้อ 21]</t>
        </is>
      </c>
      <c r="Q127" s="185" t="inlineStr">
        <is>
          <t>ข้อสอบจริง</t>
        </is>
      </c>
      <c r="R127" s="185" t="inlineStr">
        <is>
          <t>2564</t>
        </is>
      </c>
      <c r="S127" s="185" t="inlineStr">
        <is>
          <t>CASE_2564_HTN_DM_01</t>
        </is>
      </c>
    </row>
    <row r="128" ht="24" customHeight="1" s="49">
      <c r="A128" s="187" t="n">
        <v>126</v>
      </c>
      <c r="B128" s="186" t="inlineStr">
        <is>
          <t>[สถานการณ์]
ผู้ป่วยหญิงอายุ 45 ปี มาโรงพยาบาลด้วยอาการทนอากาศเย็นไม่ได้ น้ำหนักตัวเพิ่มขึ้นทั้งที่รับประทานอาหารเท่าเดิม อ่อนเพลียและท้องผูก ผลตรวจทางห้องปฏิบัติการพบ TSH สูง (12.2 mU/L) และ FT4 ต่ำ มีโรคประจำตัวคือความดันโลหิตสูงและไขมันในเลือดสูง ได้รับการวินิจฉัยว่าเป็นภาวะไทรอยด์ทำงานต่ำ (Primary Hypothyroidism)</t>
        </is>
      </c>
      <c r="C128" s="186" t="inlineStr">
        <is>
          <t>จากผลทางห้องปฏิบัติการเข้าได้กับโรคใด</t>
        </is>
      </c>
      <c r="D128" s="186" t="n"/>
      <c r="E128" s="186" t="inlineStr">
        <is>
          <t>Central hypothyroidism</t>
        </is>
      </c>
      <c r="F128" s="186" t="inlineStr">
        <is>
          <t>Primary hypothyroidism</t>
        </is>
      </c>
      <c r="G128" s="186" t="inlineStr">
        <is>
          <t>Primary hyperthyroidism</t>
        </is>
      </c>
      <c r="H128" s="186" t="inlineStr">
        <is>
          <t>Subclinical hypothyroidism</t>
        </is>
      </c>
      <c r="I128" s="188" t="inlineStr">
        <is>
          <t>Subclinical hyperthyroidism</t>
        </is>
      </c>
      <c r="J128" s="185" t="n">
        <v>2</v>
      </c>
      <c r="K128" s="186" t="inlineStr">
        <is>
          <t>✅ คำตอบที่ถูกต้อง: ข้อ ข. Primary hypothyroidism
🎯 ทำไมข้อนี้ถึงถูก:
ผลตรวจระดับฮอร์โมนพบ elevated TSH ร่วมกับ low free T4 (FT4) และมีอาการ cold intolerance, weight gain, fatigue บ่งชี้ชัดเจนถึงภาวะ primary hypothyroidism จากความผิดปกติที่ต่อมไทรอยด์เอง
🔍 ข้ออื่นผิดเพราะอะไร:
• ข้อ ก.: Central hypothyroidism (secondary/tertiary) เกิดจากความผิดปกติที่ pituitary gland หรือ hypothalamus จะพบ low หรือ inappropriately normal TSH ร่วมกับ low FT4
• ข้อ ค.: Primary hyperthyroidism จะพบ suppressed TSH (ต่ำมาก) ร่วมกับ elevated FT4/FT3
• ข้อ ง.: Subclinical hypothyroidism จะพบ elevated TSH แต่ระดับ FT4 ยังคงอยู่ในเกณฑ์ปกติ (normal FT4)
• ข้อ จ.: Subclinical hyperthyroidism จะพบ low TSH แต่ระดับ FT4 และ FT3 ยังคงอยู่ในเกณฑ์ปกติ</t>
        </is>
      </c>
      <c r="L128" s="186" t="inlineStr">
        <is>
          <t>Thyroid disorders</t>
        </is>
      </c>
      <c r="M128" s="186" t="inlineStr">
        <is>
          <t>4. Endocrine</t>
        </is>
      </c>
      <c r="N128" s="186" t="inlineStr">
        <is>
          <t>4.2 Thyroid disorders</t>
        </is>
      </c>
      <c r="O128" s="185" t="inlineStr">
        <is>
          <t>Clinic</t>
        </is>
      </c>
      <c r="P128" s="186" t="inlineStr">
        <is>
          <t>ข้อสอบเก่า</t>
        </is>
      </c>
      <c r="Q128" s="185" t="inlineStr">
        <is>
          <t>ข้อสอบจริง</t>
        </is>
      </c>
      <c r="R128" s="185" t="inlineStr">
        <is>
          <t>2565</t>
        </is>
      </c>
      <c r="S128" s="185" t="inlineStr">
        <is>
          <t>CASE_2565_HYPOTHYROID_01</t>
        </is>
      </c>
    </row>
    <row r="129" ht="24" customHeight="1" s="49">
      <c r="A129" s="187" t="n">
        <v>127</v>
      </c>
      <c r="B129" s="186" t="inlineStr">
        <is>
          <t>[สถานการณ์]
ผู้ป่วยหญิงอายุ 45 ปี มาโรงพยาบาลด้วยอาการทนอากาศเย็นไม่ได้ น้ำหนักตัวเพิ่มขึ้นทั้งที่รับประทานอาหารเท่าเดิม อ่อนเพลียและท้องผูก ผลตรวจทางห้องปฏิบัติการพบ TSH สูง (12.2 mU/L) และ FT4 ต่ำ มีโรคประจำตัวคือความดันโลหิตสูงและไขมันในเลือดสูง ได้รับการวินิจฉัยว่าเป็นภาวะไทรอยด์ทำงานต่ำ (Primary Hypothyroidism)</t>
        </is>
      </c>
      <c r="C129" s="186" t="inlineStr">
        <is>
          <t>ควรใช้ยาอะไรรักษา</t>
        </is>
      </c>
      <c r="D129" s="186" t="n"/>
      <c r="E129" s="186" t="inlineStr">
        <is>
          <t>Levothyroxine 25 mcg</t>
        </is>
      </c>
      <c r="F129" s="186" t="inlineStr">
        <is>
          <t>Levothyroxine 50 mcg</t>
        </is>
      </c>
      <c r="G129" s="186" t="inlineStr">
        <is>
          <t>Levothyroxine 100 mcg</t>
        </is>
      </c>
      <c r="H129" s="186" t="inlineStr">
        <is>
          <t>PTU</t>
        </is>
      </c>
      <c r="I129" s="188" t="inlineStr">
        <is>
          <t>MMI</t>
        </is>
      </c>
      <c r="J129" s="185" t="n">
        <v>2</v>
      </c>
      <c r="K129" s="186" t="inlineStr">
        <is>
          <t>✅ คำตอบที่ถูกต้อง: ข้อ ข. Levothyroxine 50 mcg
🎯 ทำไมข้อนี้ถึงถูก:
ยามาตรฐานในการรักษา overt primary hypothyroidism คือ levothyroxine (T4) โดยในผู้ป่วยวัยกลางคนอายุ 45 ปีที่มีโรคร่วม cardiovascular (hypertension) ควรเริ่มต้นด้วยขนาดปานกลางประมาณ 50 mcg ต่อวัน (หรือ 25-50 mcg OD ac) แล้วค่อยๆ titrate เพื่อความปลอดภัย
🔍 ข้ออื่นผิดเพราะอะไร:
• ข้อ ก.: Levothyroxine 25 mcg มักใช้เป็นขนาดเริ่มต้นในผู้สูงอายุ (age &gt; 60-65 ปี) หรือผู้ป่วยที่มี coronary artery disease ชัดเจน สำหรับผู้ป่วยรายนี้อายุ 45 ปี ขนาดยา 50 mcg เป็นขนาดเริ่มต้นที่เหมาะสมกว่า
• ข้อ ค.: Levothyroxine 100 mcg เป็น full replacement dose (1.6 mcg/kg/day) ซึ่งสูงเกินไปสำหรับขนาดเริ่มต้นในผู้ป่วยที่มีภาวะ hypertension เพราะอาจกระตุ้น myocardial oxygen demand
• ข้อ ง.: PTU (propylthiouracil) เป็น antithyroid drug ใช้รักษา hyperthyroidism ไม่ใช้ใน hypothyroidism
• ข้อ จ.: MMI (methimazole) เป็น antithyroid drug ใช้รักษา hyperthyroidism ไม่ใช้ใน hypothyroidism</t>
        </is>
      </c>
      <c r="L129" s="186" t="inlineStr">
        <is>
          <t>Thyroid disorders</t>
        </is>
      </c>
      <c r="M129" s="186" t="inlineStr">
        <is>
          <t>4. Endocrine</t>
        </is>
      </c>
      <c r="N129" s="186" t="inlineStr">
        <is>
          <t>4.2 Thyroid disorders</t>
        </is>
      </c>
      <c r="O129" s="185" t="inlineStr">
        <is>
          <t>Clinic</t>
        </is>
      </c>
      <c r="P129" s="186" t="inlineStr">
        <is>
          <t>ข้อสอบเก่า</t>
        </is>
      </c>
      <c r="Q129" s="185" t="inlineStr">
        <is>
          <t>ข้อสอบจริง</t>
        </is>
      </c>
      <c r="R129" s="185" t="inlineStr">
        <is>
          <t>2565</t>
        </is>
      </c>
      <c r="S129" s="185" t="inlineStr">
        <is>
          <t>CASE_2565_HYPOTHYROID_01</t>
        </is>
      </c>
    </row>
    <row r="130" ht="24" customHeight="1" s="49">
      <c r="A130" s="187" t="n">
        <v>128</v>
      </c>
      <c r="B130" s="186" t="inlineStr">
        <is>
          <t>[สถานการณ์]
ผู้ป่วยหญิงอายุ 45 ปี มาโรงพยาบาลด้วยอาการทนอากาศเย็นไม่ได้ น้ำหนักตัวเพิ่มขึ้นทั้งที่รับประทานอาหารเท่าเดิม อ่อนเพลียและท้องผูก ผลตรวจทางห้องปฏิบัติการพบ TSH สูง (12.2 mU/L) และ FT4 ต่ำ มีโรคประจำตัวคือความดันโลหิตสูงและไขมันในเลือดสูง ได้รับการวินิจฉัยว่าเป็นภาวะไทรอยด์ทำงานต่ำ (Primary Hypothyroidism)</t>
        </is>
      </c>
      <c r="C130" s="186" t="inlineStr">
        <is>
          <t>ภายหลังจากได้รับยาไปแล้วควรติดตามผลทางห้องปฏิบัติการใด</t>
        </is>
      </c>
      <c r="D130" s="186" t="n"/>
      <c r="E130" s="186" t="inlineStr">
        <is>
          <t>TSH</t>
        </is>
      </c>
      <c r="F130" s="186" t="inlineStr">
        <is>
          <t>iPTH</t>
        </is>
      </c>
      <c r="G130" s="186" t="inlineStr">
        <is>
          <t>CrCl</t>
        </is>
      </c>
      <c r="H130" s="186" t="inlineStr">
        <is>
          <t>CBC</t>
        </is>
      </c>
      <c r="I130" s="188" t="inlineStr">
        <is>
          <t>Electrolyte</t>
        </is>
      </c>
      <c r="J130" s="185" t="n">
        <v>1</v>
      </c>
      <c r="K130" s="186" t="inlineStr">
        <is>
          <t>✅ คำตอบที่ถูกต้อง: ข้อ ก. TSH
🎯 ทำไมข้อนี้ถึงถูก:
การติดตามประสิทธิภาพและความปลอดภัยของการรักษา primary hypothyroidism ด้วย levothyroxine ใช้ระดับ serum TSH เป็นหลัก โดยตรวจติดตามทุก 6 ถึง 8 สัปดาห์หลังเริ่มยาหรือปรับขนาดยา จนกระทั่ง TSH อยู่ใน euthyroid range
🔍 ข้ออื่นผิดเพราะอะไร:
• ข้อ ข.: iPTH (intact parathyroid hormone) ใช้ติดตามโรคพาราไทรอยด์หรือ CKD-MBD ไม่ใช่พารามิเตอร์หลักสำหรับ levothyroxine
• ข้อ ค.: CrCl ใช้ประเมินการทำงานของไต ไม่ใช่ตัวบ่งชี้การตอบสนองต่อ levothyroxine
• ข้อ ง.: CBC ใช้ติดตามภาวะโลหิตจางหรือผลข้างเคียง agranulocytosis จากยา antithyroid drugs (PTU/MMI) ไม่ใช่ levothyroxine
• ข้อ จ.: Serum electrolytes ไม่ใช่พารามิเตอร์เฉพาะในการติดตาม euthyroid state</t>
        </is>
      </c>
      <c r="L130" s="186" t="inlineStr">
        <is>
          <t>Thyroid disorders</t>
        </is>
      </c>
      <c r="M130" s="186" t="inlineStr">
        <is>
          <t>4. Endocrine</t>
        </is>
      </c>
      <c r="N130" s="186" t="inlineStr">
        <is>
          <t>4.2 Thyroid disorders</t>
        </is>
      </c>
      <c r="O130" s="185" t="inlineStr">
        <is>
          <t>Clinic</t>
        </is>
      </c>
      <c r="P130" s="186" t="inlineStr">
        <is>
          <t>ข้อสอบเก่า</t>
        </is>
      </c>
      <c r="Q130" s="185" t="inlineStr">
        <is>
          <t>ข้อสอบจริง</t>
        </is>
      </c>
      <c r="R130" s="185" t="inlineStr">
        <is>
          <t>2565</t>
        </is>
      </c>
      <c r="S130" s="185" t="inlineStr">
        <is>
          <t>CASE_2565_HYPOTHYROID_01</t>
        </is>
      </c>
    </row>
    <row r="131" ht="24" customHeight="1" s="49">
      <c r="A131" s="187" t="n">
        <v>129</v>
      </c>
      <c r="B131" s="186" t="inlineStr">
        <is>
          <t>[สถานการณ์]
เบาหวาน</t>
        </is>
      </c>
      <c r="C131" s="186" t="inlineStr">
        <is>
          <t>เกี่ยวกับการใช้อินซูลิน เภสัชกรควรให้คำแนะนำอย่างไร</t>
        </is>
      </c>
      <c r="D131" s="186" t="n"/>
      <c r="E131" s="186" t="inlineStr">
        <is>
          <t>คลึงบริเวณที่ฉีด</t>
        </is>
      </c>
      <c r="F131" s="186" t="inlineStr">
        <is>
          <t>เช็ดหัวเข็มด้วยแอลกอฮอล์</t>
        </is>
      </c>
      <c r="G131" s="186" t="inlineStr">
        <is>
          <t>ตำแหน่งที่ดูดซึมไวที่สุดคือ หน้าท้อง</t>
        </is>
      </c>
      <c r="H131" s="186" t="inlineStr">
        <is>
          <t>เปลี่ยนบริเวณฉีดจากต้นแขน หน้าท้อง หน้าขา ทุกวัน</t>
        </is>
      </c>
      <c r="I131" s="188" t="inlineStr">
        <is>
          <t>หากคุมระดับน้ำตาลไม่ได้ แนะนำวิธีการปรับขนาดยาให้กับผู้ป่วย</t>
        </is>
      </c>
      <c r="J131" s="185" t="n">
        <v>3</v>
      </c>
      <c r="K131" s="186" t="inlineStr">
        <is>
          <t>✅ คำตอบที่ถูกต้อง: ข้อ ค. ตำแหน่งที่ดูดซึมไวที่สุดคือ หน้าท้อง
🎯 ทำไมข้อนี้ถึงถูก:
บริเวณหน้าท้อง (abdomen) เป็นตำแหน่งที่มี vascularity ดีและมีการดูดซึมของอินซูลินเข้าสู่กระแสเลือดได้เร็วและสม่ำเสมอที่สุดเมื่อเทียบกับต้นแขน หน้าขา หรือสะโพก
🔍 ข้ออื่นผิดเพราะอะไร:
• ข้อ ก.: ห้ามคลึงหรือนวดบริเวณที่ฉีดเด็ดขาด เพราะจะทำให้อินซูลินดูดซึมเร็วเกินไปจนเกิด severe hypoglycemia
• ข้อ ข.: ไม่ควรเช็ดหัวเข็มด้วยแอลกอฮอล์ เพราะสารเคลือบซิลิโคนบนเข็มจะหลุดออก ทำให้เจ็บเวลาฉีดและเสี่ยงระคายเคือง
• ข้อ ง.: ควรหมุนเวียนจุดฉีดภายในบริเวณเดียวกัน (เช่น หน้าท้อง) ห่างกันอย่างน้อย 1 นิ้ว ไม่ควรสลับข้ามตำแหน่งอวัยวะทุกวันเพราะอัตราการดูดซึมต่างกันมาก
• ข้อ จ.: การปรับขนาดยาอินซูลินต้องอยู่ภายใต้การประเมินและดุลยพินิจของแพทย์ร่วมกับทีมผู้ให้การดูแลรักษา</t>
        </is>
      </c>
      <c r="L131" s="186" t="inlineStr">
        <is>
          <t>Diabetes Mellitus</t>
        </is>
      </c>
      <c r="M131" s="186" t="inlineStr">
        <is>
          <t>4. Endocrine</t>
        </is>
      </c>
      <c r="N131" s="186" t="inlineStr">
        <is>
          <t>4.1 Diabetes mellitus</t>
        </is>
      </c>
      <c r="O131" s="185" t="inlineStr">
        <is>
          <t>Clinic</t>
        </is>
      </c>
      <c r="P131" s="186" t="inlineStr">
        <is>
          <t>ข้อสอบเก่า</t>
        </is>
      </c>
      <c r="Q131" s="185" t="inlineStr">
        <is>
          <t>ข้อสอบจริง</t>
        </is>
      </c>
      <c r="R131" s="185" t="inlineStr">
        <is>
          <t>2565</t>
        </is>
      </c>
      <c r="S131" s="185" t="n"/>
    </row>
    <row r="132" ht="24" customHeight="1" s="49">
      <c r="A132" s="187" t="n">
        <v>130</v>
      </c>
      <c r="B132" s="186" t="n"/>
      <c r="C132" s="186" t="inlineStr">
        <is>
          <t>ข้อใดไม่ใช่อาการของผู้ป่วยเบาหวาน</t>
        </is>
      </c>
      <c r="D132" s="186" t="n"/>
      <c r="E132" s="186" t="inlineStr">
        <is>
          <t>หิวบ่อย/กินเยอะ</t>
        </is>
      </c>
      <c r="F132" s="186" t="inlineStr">
        <is>
          <t>ปัสสาวะบ่อย</t>
        </is>
      </c>
      <c r="G132" s="186" t="inlineStr">
        <is>
          <t>อาการร้อนวูบวาบ</t>
        </is>
      </c>
      <c r="H132" s="186" t="inlineStr">
        <is>
          <t>ดื่มน้ำบ่อย/กระหายน้ำบ่อย</t>
        </is>
      </c>
      <c r="I132" s="188" t="inlineStr">
        <is>
          <t>น้ำหนักลด</t>
        </is>
      </c>
      <c r="J132" s="185" t="n">
        <v>3</v>
      </c>
      <c r="K132" s="186" t="inlineStr">
        <is>
          <t>✅ คำตอบที่ถูกต้อง: ข้อ ค. อาการร้อนวูบวาบ
🎯 ทำไมข้อนี้ถึงถูก:
อาการร้อนวูบวาบ (hot flashes / vasomotor symptoms) เป็นอาการแสดงหลักของภาวะขาดฮอร์โมนเอสโตรเจนในสตรีวัยหมดระดู (Menopause) ไม่ใช่อาการทางคลินิกของโรคเบาหวาน โดยอาการคลาสสิกของโรคเบาหวาน (Diabetes Mellitus) คือกลุ่มอาการ 3Ps ได้แก่ Polyuria, Polydipsia, Polyphagia ร่วมกับน้ำหนักตัวลด
🔍 ข้ออื่นผิดเพราะอะไร:
• ข้อ ก.: (หิวบ่อย/กินเยอะ): ไม่ใช่คำตอบที่ถูกต้องตามแนวทางเวชปฏิบัติและหลักวิชาการทางเภสัชกรรมสำหรับกรณีนี้
• ข้อ ข.: (น้ำหนักลด):Unexplainedweightlossเกิดจากการสลายโปรตีนในกล้ามเนื้อและไขมัน(catabolicstate)มาเผาผลาญเป็นพลังงานแทนน้ำตาล
• ข้อ ง.: (ดื่มน้ำบ่อย/กระหายน้ำบ่อย): ไม่ใช่คำตอบที่ถูกต้องตามแนวทางเวชปฏิบัติและหลักวิชาการทางเภสัชกรรมสำหรับกรณีนี้
• ข้อ จ.: (น้ำหนักลด): ไม่ใช่คำตอบที่ถูกต้องตามแนวทางเวชปฏิบัติและหลักวิชาการทางเภสัชกรรมสำหรับกรณีนี้</t>
        </is>
      </c>
      <c r="L132" s="186" t="n"/>
      <c r="M132" s="186" t="inlineStr">
        <is>
          <t>4. Endocrine</t>
        </is>
      </c>
      <c r="N132" s="186" t="inlineStr">
        <is>
          <t>4.1 Diabetes mellitus</t>
        </is>
      </c>
      <c r="O132" s="185" t="inlineStr">
        <is>
          <t>Clinic</t>
        </is>
      </c>
      <c r="P132" s="186" t="inlineStr">
        <is>
          <t>[SOURCE: Mock Pharmtutor 2024 Set 1 ข้อ 74]</t>
        </is>
      </c>
      <c r="Q132" s="185" t="inlineStr">
        <is>
          <t>ข้อสอบจำลอง</t>
        </is>
      </c>
      <c r="R132" s="185" t="inlineStr">
        <is>
          <t>Mock Pharmtutor 2024</t>
        </is>
      </c>
      <c r="S132" s="185" t="n"/>
    </row>
    <row r="133" ht="24" customHeight="1" s="49">
      <c r="A133" s="187" t="n">
        <v>131</v>
      </c>
      <c r="B133" s="186" t="n"/>
      <c r="C133" s="186" t="inlineStr">
        <is>
          <t>ข้อใดคือเป้าหมายของการรักษาผู้ป่วยเบาหวาน</t>
        </is>
      </c>
      <c r="D133" s="186" t="n"/>
      <c r="E133" s="186" t="inlineStr">
        <is>
          <t>HbA1C &lt; 6.5%</t>
        </is>
      </c>
      <c r="F133" s="186" t="inlineStr">
        <is>
          <t>HbA1C &lt; 7%</t>
        </is>
      </c>
      <c r="G133" s="186" t="inlineStr">
        <is>
          <t>HbA1C &lt; 7.5%</t>
        </is>
      </c>
      <c r="H133" s="186" t="inlineStr">
        <is>
          <t>Preprandial glucose &lt; 80 mg/dL</t>
        </is>
      </c>
      <c r="I133" s="188" t="inlineStr">
        <is>
          <t>Peak postprandial glucose &lt; 200 mg/dL</t>
        </is>
      </c>
      <c r="J133" s="185" t="n">
        <v>2</v>
      </c>
      <c r="K133" s="186" t="inlineStr">
        <is>
          <t>✅ คำตอบที่ถูกต้อง: ข้อ ข. HbA1C &lt; 7%
🎯 ทำไมข้อนี้ถึงถูก:
ตามแนวทางเวชปฏิบัติการดูแลรักษาโรคเบาหวานมาตรฐานสากล (ADA Standards of Care in Diabetes) และแนวทางเวชปฏิบัติของสมาคมโรคเบาหวานแห่งประเทศไทย เป้าหมายทั่วไปในการควบคุมระดับน้ำตาลสะสมในผู้ใหญ่ส่วนใหญ่ที่ไม่ตั้งครรภ์และไม่มีภาวะเสี่ยงสูง คือ HbA1C น้อยกว่า 7.0% เพื่อลดความเสี่ยงต่อการเกิดภาวะแทรกซ้อนที่หลอดเลือดขนาดเล็ก (microvascular complications)
🔍 ข้ออื่นผิดเพราะอะไร:
• ข้อ ก.: (HbA1C &lt; 6.5%): ไม่ใช่คำตอบที่ถูกต้องตามแนวทางเวชปฏิบัติและหลักวิชาการทางเภสัชกรรมสำหรับกรณีนี้
• ข้อ ค.: (HbA1C &lt; 7.5%): ไม่ใช่คำตอบที่ถูกต้องตามแนวทางเวชปฏิบัติและหลักวิชาการทางเภสัชกรรมสำหรับกรณีนี้
• ข้อ ง.: (Preprandial glucose &lt; 80 mg/dL): ไม่ใช่คำตอบที่ถูกต้องตามแนวทางเวชปฏิบัติและหลักวิชาการทางเภสัชกรรมสำหรับกรณีนี้
• ข้อ จ.: (Peak postprandial glucose &lt; 200 mg/dL): ไม่ใช่คำตอบที่ถูกต้องตามแนวทางเวชปฏิบัติและหลักวิชาการทางเภสัชกรรมสำหรับกรณีนี้</t>
        </is>
      </c>
      <c r="L133" s="186" t="n"/>
      <c r="M133" s="186" t="inlineStr">
        <is>
          <t>4. Endocrine</t>
        </is>
      </c>
      <c r="N133" s="186" t="inlineStr">
        <is>
          <t>4.1 Diabetes mellitus</t>
        </is>
      </c>
      <c r="O133" s="185" t="inlineStr">
        <is>
          <t>Clinic</t>
        </is>
      </c>
      <c r="P133" s="186" t="inlineStr">
        <is>
          <t>[SOURCE: Mock Pharmtutor 2024 Set 1 ข้อ 75]</t>
        </is>
      </c>
      <c r="Q133" s="185" t="inlineStr">
        <is>
          <t>ข้อสอบจำลอง</t>
        </is>
      </c>
      <c r="R133" s="185" t="inlineStr">
        <is>
          <t>Mock Pharmtutor 2024</t>
        </is>
      </c>
      <c r="S133" s="185" t="n"/>
    </row>
    <row r="134" ht="24" customHeight="1" s="49">
      <c r="A134" s="187" t="n">
        <v>132</v>
      </c>
      <c r="B134" s="186" t="n"/>
      <c r="C134" s="186" t="inlineStr">
        <is>
          <t>ข้อใดคือกลไกการออกฤทธิ์ของยา Glipizide</t>
        </is>
      </c>
      <c r="D134" s="186" t="inlineStr">
        <is>
          <t>pharmtutor2024/set1_q76.png</t>
        </is>
      </c>
      <c r="E134" s="186" t="inlineStr">
        <is>
          <t>กระตุ้นเอนไซม์ AMPK ในเซลล์ตับ</t>
        </is>
      </c>
      <c r="F134" s="186" t="inlineStr">
        <is>
          <t>ลดการดูดซึมกลูโคสบริเวณลำไส้</t>
        </is>
      </c>
      <c r="G134" s="186" t="inlineStr">
        <is>
          <t>กระตุ้นการหลั่งอินซูลินโดยยับยั้ง ATP-sensitive K+ channels ใน beta-cell</t>
        </is>
      </c>
      <c r="H134" s="186" t="inlineStr">
        <is>
          <t>กระตุ้น Peroxisome proliferator-activated receptor (PPAR)-gamma</t>
        </is>
      </c>
      <c r="I134" s="188" t="inlineStr">
        <is>
          <t>ยับยั้งการย่อยแป้งและคาร์โบไฮเดรต โดยยับยั้งการทำงานของเอนไซม์ Alpha-glucosidase</t>
        </is>
      </c>
      <c r="J134" s="185" t="n">
        <v>3</v>
      </c>
      <c r="K134" s="186" t="inlineStr">
        <is>
          <t>✅ คำตอบที่ถูกต้อง: ข้อ ค. กระตุ้นการหลั่งอินซูลินโดยยับยั้ง ATP-sensitive K+ channels ใน beta-cell
🎯 ทำไมข้อนี้ถึงถูก:
Glipizide เป็นยากลุ่ม Sulfonylureas (Second-generation) ออกฤทธิ์จับกับ Sulfonylurea Receptor 1 (SUR1) ส่งผลปิดกั้น ATP-sensitive K+ channels บนเยื่อหุ้มเซลล์ของ pancreatic beta-cells ทำให้เกิด cell membrane depolarization กระตุ้นการเปิดของ voltage-gated Ca2+ channels แคลเซียมไหลเข้าเซลล์เหนี่ยวนำให้เกิด exocytosis หลั่งอินซูลินออกมาสู่กระแสเลือด
🔍 ข้ออื่นผิดเพราะอะไร:
• ข้อ ก.: (กระตุ้นเอนไซม์ AMPK ในเซลล์ตับ): ไม่ใช่คำตอบที่ถูกต้องตามแนวทางเวชปฏิบัติและหลักวิชาการทางเภสัชกรรมสำหรับกรณีนี้
• ข้อ ข.: (ยับยั้งการย่อยแป้งและคาร์โบไฮเดรตโดยยับยั้งการทำงานของเอนไซม์Alphaglucosidase):เป็นกลไกการออกฤทธิ์ของยากลุ่มAlphaglucosidaseinhibitorsเช่นAcarbose
• ข้อ ง.: (กระตุ้น Peroxisome proliferator-activated receptor (PPAR)-gamma): ไม่ใช่คำตอบที่ถูกต้องตามแนวทางเวชปฏิบัติและหลักวิชาการทางเภสัชกรรมสำหรับกรณีนี้
• ข้อ จ.: (ยับยั้งการย่อยแป้งและคาร์โบไฮเดรต โดยยับยั้งการทำงานของเอนไซม์ Alpha-glucosidase): ไม่ใช่คำตอบที่ถูกต้องตามแนวทางเวชปฏิบัติและหลักวิชาการทางเภสัชกรรมสำหรับกรณีนี้</t>
        </is>
      </c>
      <c r="L134" s="186" t="n"/>
      <c r="M134" s="186" t="inlineStr">
        <is>
          <t>4. Endocrine</t>
        </is>
      </c>
      <c r="N134" s="186" t="inlineStr">
        <is>
          <t>4.1 Diabetes mellitus</t>
        </is>
      </c>
      <c r="O134" s="185" t="inlineStr">
        <is>
          <t>Clinic</t>
        </is>
      </c>
      <c r="P134" s="186" t="inlineStr">
        <is>
          <t>[SOURCE: Mock Pharmtutor 2024 Set 1 ข้อ 76]</t>
        </is>
      </c>
      <c r="Q134" s="185" t="inlineStr">
        <is>
          <t>ข้อสอบจำลอง</t>
        </is>
      </c>
      <c r="R134" s="185" t="inlineStr">
        <is>
          <t>Mock Pharmtutor 2024</t>
        </is>
      </c>
      <c r="S134" s="185" t="n"/>
    </row>
    <row r="135" ht="24" customHeight="1" s="49">
      <c r="A135" s="187" t="n">
        <v>133</v>
      </c>
      <c r="B135" s="186" t="n"/>
      <c r="C135" s="186" t="inlineStr">
        <is>
          <t>ข้อใดคือ กลไกการออกฤทธิ์ของยา Orlistat</t>
        </is>
      </c>
      <c r="D135" s="186" t="n"/>
      <c r="E135" s="186" t="inlineStr">
        <is>
          <t>กดความอยากอาหารผ่านระบบประสาท sympathomimetic</t>
        </is>
      </c>
      <c r="F135" s="186" t="inlineStr">
        <is>
          <t>กดความอยากอาหารโดยเป็น Selective serotonin receptor agonist</t>
        </is>
      </c>
      <c r="G135" s="186" t="inlineStr">
        <is>
          <t>กดความอยากอาหารโดยเป็น Dopamine/ NE reuptake inhibitor</t>
        </is>
      </c>
      <c r="H135" s="186" t="inlineStr">
        <is>
          <t>กดความอยากอาหารโดยเป็น GLP-1 agonist</t>
        </is>
      </c>
      <c r="I135" s="188" t="inlineStr">
        <is>
          <t>ยับยั้งเอนไซม์ไลเปส ลดการดูดซึมไขมัน</t>
        </is>
      </c>
      <c r="J135" s="185" t="n">
        <v>5</v>
      </c>
      <c r="K135" s="186" t="inlineStr">
        <is>
          <t>✅ คำตอบที่ถูกต้อง: ข้อ จ. ยับยั้งเอนไซม์ไลเปส ลดการดูดซึมไขมัน
🎯 ทำไมข้อนี้ถึงถูก:
Orlistat ออกฤทธิ์ยับยั้งเอนไซม์ Gastric and Pancreatic Lipases ในระบบทางเดินอาหารอย่างจำเพาะเจาะจงและผันกลับได้ (reversible lipase inhibitor) โดยสร้างพันธะโควาเลนต์กับ serine residue ใน active site ของเอนไซม์ ทำให้ไม่สามารถย่อย triglycerides ในอาหารให้เป็น free fatty acids และ monoglycerides ส่งผลให้ลดการดูดซึมไขมันจากทางเดินอาหารได้ประมาณ 30%
🔍 ข้ออื่นผิดเพราะอะไร:
• ข้อ ก.: (กดความอยากอาหารผ่านระบบประสาท sympathomimetic): ไม่ใช่คำตอบที่ถูกต้องตามแนวทางเวชปฏิบัติและหลักวิชาการทางเภสัชกรรมสำหรับกรณีนี้
• ข้อ ข.: (กดความอยากอาหารโดยเป็นGLP1agonist):เป็นกลไกของยากลุ่มGlucagonLikePeptide1receptoragonistsเช่นLiraglutideและSemaglutide
• ข้อ ค.: (กดความอยากอาหารโดยเป็น Dopamine/ NE reuptake inhibitor): ไม่ใช่คำตอบที่ถูกต้องตามแนวทางเวชปฏิบัติและหลักวิชาการทางเภสัชกรรมสำหรับกรณีนี้
• ข้อ ง.: (กดความอยากอาหารโดยเป็น GLP-1 agonist): ไม่ใช่คำตอบที่ถูกต้องตามแนวทางเวชปฏิบัติและหลักวิชาการทางเภสัชกรรมสำหรับกรณีนี้</t>
        </is>
      </c>
      <c r="L135" s="186" t="n"/>
      <c r="M135" s="186" t="inlineStr">
        <is>
          <t>4. Endocrine</t>
        </is>
      </c>
      <c r="N135" s="186" t="inlineStr">
        <is>
          <t>4.3 Obesity &amp; Metabolic syndrome</t>
        </is>
      </c>
      <c r="O135" s="185" t="inlineStr">
        <is>
          <t>Clinic</t>
        </is>
      </c>
      <c r="P135" s="186" t="inlineStr">
        <is>
          <t>[SOURCE: Mock Pharmtutor 2024 Set 1 ข้อ 79]</t>
        </is>
      </c>
      <c r="Q135" s="185" t="inlineStr">
        <is>
          <t>ข้อสอบจำลอง</t>
        </is>
      </c>
      <c r="R135" s="185" t="inlineStr">
        <is>
          <t>Mock Pharmtutor 2024</t>
        </is>
      </c>
      <c r="S135" s="185" t="n"/>
    </row>
    <row r="136" ht="24" customHeight="1" s="49">
      <c r="A136" s="187" t="n">
        <v>134</v>
      </c>
      <c r="B136" s="186" t="inlineStr">
        <is>
          <t>ผู้ป่วยหญิง อายุ 50 ปี ส่วนสูง 160 cm น้ำหนัก 72 kg (BMI 28.1 kg/m²) ไม่มีโรคประจำตัว มีอาการหิวบ่อย กระหายน้ำบ่อย และน้ำหนักลดลง มารดามีประวัติเป็นโรคเบาหวาน บิดาและพี่ชายมีประวัติเป็นโรคความดันโลหิตสูง ไม่มีประวัติแพ้ยา ไม่มียาประจำตัว
ผลการตรวจทางห้องปฏิบัติการ: Random plasma glucose 250 mg/dL, SCr 1.2 mg/dL, eGFR 53 mL/min/1.73 m²</t>
        </is>
      </c>
      <c r="C136" s="186" t="inlineStr">
        <is>
          <t>ข้อใดต่อไปนี้กล่าวถูกต้องเกี่ยวกับการแปลผลการตรวจเพื่อการวินิจฉัยโรคเบาหวานในผู้ป่วยรายนี้?</t>
        </is>
      </c>
      <c r="D136" s="186" t="n"/>
      <c r="E136" s="186" t="inlineStr">
        <is>
          <t>วินิจฉัยว่าเป็นเบาหวานจากผลแลป และอาการแสดง</t>
        </is>
      </c>
      <c r="F136" s="186" t="inlineStr">
        <is>
          <t>ยังไม่สามารถวินิจฉัยเบาหวาน ต้องมาตรวจ HbA1c ซ้ำที่รพ. อีกครั้ง</t>
        </is>
      </c>
      <c r="G136" s="186" t="inlineStr">
        <is>
          <t>ยังไม่สามารถวินิจฉัยเบาหวาน ต้องมาตรวจ OGTT ซ้ำที่รพ. อีกครั้ง</t>
        </is>
      </c>
      <c r="H136" s="186" t="inlineStr">
        <is>
          <t>ยังไม่สามารถวินิจฉัยเบาหวาน ต้องมาตรวจ FBS ซ้ำที่รพ. อีกครั้ง</t>
        </is>
      </c>
      <c r="I136" s="188" t="inlineStr">
        <is>
          <t>ยังไม่สามารถวินิจฉัยเบาหวาน ต้องมาตรวจ ketone ซ้ำที่รพ. อีกครั้ง</t>
        </is>
      </c>
      <c r="J136" s="185" t="n">
        <v>1</v>
      </c>
      <c r="K136" s="186" t="inlineStr">
        <is>
          <t>✅ คำตอบที่ถูกต้อง: ข้อ ก. วินิจฉัยว่าเป็นเบาหวานจากผลแลป และอาการแสดง
🎯 ทำไมข้อนี้ถึงถูก:
ตามเกณฑ์มาตรฐานการวินิจฉัยโรคเบาหวาน (ADA 2023 / Thailand Clinical Practice Guideline for Diabetes 2023): ในผู้ป่วยที่มีอาการแสดงชัดเจนของภาวะน้ำตาลในเลือดสูง (Classic symptoms of hyperglycemia ได้แก่ polyuria, polydipsia, polyphagia, unexplained weight loss) ร่วมกับผลตรวจระดับน้ำตาลในเลือดแบบสุ่ม (Random Plasma Glucose: RPG) ตั้งแต่ 200 mg/dL ขึ้นไป (ในผู้ป่วยรายนี้ RPG = 250 mg/dL) สามารถให้การวินิจฉัยว่าเป็นโรคเบาหวานได้ทันทีโดยไม่ต้องตรวจยืนยันซ้ำ
🔍 ข้ออื่นผิดเพราะอะไร:
• ข้อ ข. ต้องมาตรวจ HbA1c ซ้ำ: ผิดเพราะการตรวจซ้ำเพื่อยืนยันจะทำเฉพาะในกรณีที่ผู้ป่วย 'ไม่มีอาการแสดง (asymptomatic)' เท่านั้น เมื่อมีอาการชัดเจนและ RPG เกิน 200 mg/dL สามารถวินิจฉัยได้ทันที
• ข้อ ค. ต้องมาตรวจ OGTT ซ้ำ: ผิดเพราะไม่มีความจำเป็นต้องทำ Oral Glucose Tolerance Test ในผู้ป่วยที่มีผลเลือดและอาการเข้าเกณฑ์วินิจฉัยแล้ว
• ข้อ ง. ต้องมาตรวจ FBS ซ้ำ: ผิดเพราะระดับ RPG 250 mg/dL ร่วมกับอาการเพียงพอต่อการวินิจฉัยโรคเบาหวานได้ทันที
• ข้อ จ. ต้องมาตรวจ ketone ซ้ำ: ผิดเพราะการตรวจคีโตนใช้ประเมินภาวะ Diabetic Ketoacidosis (DKA) ซึ่งมักพบในเบาหวานชนิดที่ 1 ไม่ใช่เงื่อนไขในการวินิจฉัยโรคเบาหวานชนิดที่ 2</t>
        </is>
      </c>
      <c r="L136" s="186" t="n"/>
      <c r="M136" s="186" t="inlineStr">
        <is>
          <t>4. Endocrine</t>
        </is>
      </c>
      <c r="N136" s="186" t="inlineStr">
        <is>
          <t>4.3 Obesity &amp; Metabolic syndrome</t>
        </is>
      </c>
      <c r="O136" s="185" t="inlineStr">
        <is>
          <t>Clinic</t>
        </is>
      </c>
      <c r="P136" s="186" t="inlineStr">
        <is>
          <t>[SOURCE: Mock Pharmtutor 2024 Set 2 ข้อ 69]</t>
        </is>
      </c>
      <c r="Q136" s="185" t="inlineStr">
        <is>
          <t>ข้อสอบจำลอง</t>
        </is>
      </c>
      <c r="R136" s="185" t="inlineStr">
        <is>
          <t>Mock Pharmtutor 2024</t>
        </is>
      </c>
      <c r="S136" s="185" t="inlineStr">
        <is>
          <t>CASE-ENDO-PHARMTUTOR-DM-NEW</t>
        </is>
      </c>
    </row>
    <row r="137" ht="24" customHeight="1" s="49">
      <c r="A137" s="187" t="n">
        <v>135</v>
      </c>
      <c r="B137" s="186" t="inlineStr">
        <is>
          <t>ผู้ป่วยหญิง อายุ 50 ปี ส่วนสูง 160 cm น้ำหนัก 72 kg (BMI 28.1 kg/m²) ไม่มีโรคประจำตัว มีอาการหิวบ่อย กระหายน้ำบ่อย และน้ำหนักลดลง มารดามีประวัติเป็นโรคเบาหวาน บิดาและพี่ชายมีประวัติเป็นโรคความดันโลหิตสูง ไม่มีประวัติแพ้ยา ไม่มียาประจำตัว
ผลการตรวจทางห้องปฏิบัติการ: Random plasma glucose 250 mg/dL, SCr 1.2 mg/dL, eGFR 53 mL/min/1.73 m²</t>
        </is>
      </c>
      <c r="C137" s="186" t="inlineStr">
        <is>
          <t>ยารักษาโรคเบาหวานชนิดรับประทานที่เป็นทางเลือกอันดับแรก (First-line therapy) ในผู้ป่วยรายนี้คือข้อใด?</t>
        </is>
      </c>
      <c r="D137" s="186" t="n"/>
      <c r="E137" s="186" t="inlineStr">
        <is>
          <t>Glipizide</t>
        </is>
      </c>
      <c r="F137" s="186" t="inlineStr">
        <is>
          <t>Metformin</t>
        </is>
      </c>
      <c r="G137" s="186" t="inlineStr">
        <is>
          <t>Pioglitazone</t>
        </is>
      </c>
      <c r="H137" s="186" t="inlineStr">
        <is>
          <t>Insulin glargine</t>
        </is>
      </c>
      <c r="I137" s="188" t="inlineStr">
        <is>
          <t>Acarbose</t>
        </is>
      </c>
      <c r="J137" s="185" t="n">
        <v>2</v>
      </c>
      <c r="K137" s="186" t="inlineStr">
        <is>
          <t>✅ คำตอบที่ถูกต้อง: ข้อ ข. Metformin
🎯 ทำไมข้อนี้ถึงถูก:
Metformin เป็นยาทางเลือกแรกมาตรฐาน (First-line pharmacological therapy) สำหรับผู้ป่วยเบาหวานชนิดที่ 2 ที่เพิ่งได้รับการวินิจฉัย โดยเฉพาะในผู้ป่วยที่มีภาวะน้ำหนักเกินหรือโรคอ้วน (ผู้ป่วยรายนี้ BMI = 28.1 kg/m2) เนื่องจากช่วยเพิ่มความไวต่ออินซูลิน ลดการสร้างกลูโคสจากตับ ไม่ทำให้น้ำหนักตัวเพิ่ม และไม่ทำให้เกิดน้ำตาลตก (hypoglycemia) โดยผู้ป่วยมีค่า eGFR = 53 ml/min/1.73 m2 (CKD stage 3a) ซึ่งยังสามารถเริ่มใช้ Metformin ได้อย่างปลอดภัย (ข้อห้ามใช้คือ eGFR &lt; 30 ml/min/1.73 m2)
🔍 ข้ออื่นผิดเพราะอะไร:
• ข้อ ก. Glipizide: ผิดเพราะเป็นยากลุ่ม Sulfonylurea ที่กระตุ้นการหลั่งอินซูลิน ทำให้เกิดภาวะ hypoglycemia ได้บ่อย และทำให้น้ำหนักตัวเพิ่มขึ้น จึงไม่จัดเป็นยาเดี่ยวทางเลือกแรก
• ข้อ ค. Pioglitazone: ผิดเพราะยากลุ่ม TZD ทำให้น้ำหนักตัวเพิ่มและเกิดภาวะบวมน้ำ (fluid retention) ซึ่งไม่เหมาะเป็นยาเดี่ยวทางเลือกแรกในผู้ป่วยที่มีน้ำหนักตัวเกิน
• ข้อ ง. Insulin glargine: ผิดเพราะอินซูลินจะพิจารณาเริ่มทันทีเมื่อผู้ป่วยมีระดับน้ำตาลสูงวิกฤตมาก (HbA1c &gt; 10% หรือ FPG &gt;= 300 mg/dL) ร่วมกับมีภาวะ metabolic decompensation หรืออาการ catabolism ชัดเจน
• ข้อ จ. Acarbose: ผิดเพราะเป็น Alpha-glucosidase inhibitor ที่มีประสิทธิภาพในการลด HbA1c ต่ำ และมีผลข้างเคียงทางเดินอาหารสูง (ท้องอืด มีลมในท้อง) จึงไม่เป็นยาทางเลือกแรก</t>
        </is>
      </c>
      <c r="L137" s="186" t="n"/>
      <c r="M137" s="186" t="inlineStr">
        <is>
          <t>4. Endocrine</t>
        </is>
      </c>
      <c r="N137" s="186" t="inlineStr">
        <is>
          <t>4.3 Obesity &amp; Metabolic syndrome</t>
        </is>
      </c>
      <c r="O137" s="185" t="inlineStr">
        <is>
          <t>Clinic</t>
        </is>
      </c>
      <c r="P137" s="186" t="inlineStr">
        <is>
          <t>[SOURCE: Mock Pharmtutor 2024 Set 2 ข้อ 70]</t>
        </is>
      </c>
      <c r="Q137" s="185" t="inlineStr">
        <is>
          <t>ข้อสอบจำลอง</t>
        </is>
      </c>
      <c r="R137" s="185" t="inlineStr">
        <is>
          <t>Mock Pharmtutor 2024</t>
        </is>
      </c>
      <c r="S137" s="185" t="inlineStr">
        <is>
          <t>CASE-ENDO-PHARMTUTOR-DM-NEW</t>
        </is>
      </c>
    </row>
    <row r="138" ht="24" customHeight="1" s="49">
      <c r="A138" s="187" t="n">
        <v>136</v>
      </c>
      <c r="B138" s="186" t="inlineStr">
        <is>
          <t>ผู้ป่วยหญิง อายุ 50 ปี ส่วนสูง 160 cm น้ำหนัก 72 kg (BMI 28.1 kg/m²) ไม่มีโรคประจำตัว มีอาการหิวบ่อย กระหายน้ำบ่อย และน้ำหนักลดลง มารดามีประวัติเป็นโรคเบาหวาน บิดาและพี่ชายมีประวัติเป็นโรคความดันโลหิตสูง ไม่มีประวัติแพ้ยา ไม่มียาประจำตัว
ผลการตรวจทางห้องปฏิบัติการ: Random plasma glucose 250 mg/dL, SCr 1.2 mg/dL, eGFR 53 mL/min/1.73 m²</t>
        </is>
      </c>
      <c r="C138" s="186" t="inlineStr">
        <is>
          <t>เป้าหมายการควบคุมระดับน้ำตาลในเลือดมาตรฐานทั่วไป (ADA Standards of Care) สำหรับผู้ป่วยรายนี้คือข้อใด?</t>
        </is>
      </c>
      <c r="D138" s="186" t="n"/>
      <c r="E138" s="186" t="inlineStr">
        <is>
          <t>FBS &lt; 70 mg/dL</t>
        </is>
      </c>
      <c r="F138" s="186" t="inlineStr">
        <is>
          <t>HbA1C &lt; 8%</t>
        </is>
      </c>
      <c r="G138" s="186" t="inlineStr">
        <is>
          <t>Peak Post prandial glucose &lt; 180 mg/dL</t>
        </is>
      </c>
      <c r="H138" s="186" t="inlineStr">
        <is>
          <t>OGTT &lt; 126 mg/dL</t>
        </is>
      </c>
      <c r="I138" s="188" t="inlineStr">
        <is>
          <t>Random plasma glucose &lt; 250 mg/dL</t>
        </is>
      </c>
      <c r="J138" s="185" t="n">
        <v>3</v>
      </c>
      <c r="K138" s="186" t="inlineStr">
        <is>
          <t>✅ คำตอบที่ถูกต้อง: ข้อ ค. Peak Post prandial glucose &lt; 180 mg/dL
🎯 ทำไมข้อนี้ถึงถูก:
ตามเป้าหมายการควบคุมระดับน้ำตาลมาตรฐานทั่วไปสำหรับผู้ป่วยเบาหวานผู้ใหญ่ที่ไม่มีโรคร่วมรุนแรง (ADA Standards of Care 2023 / Thailand CPG Diabetes 2023): ระดับน้ำตาลหลังอาหารสูงสุด (Peak Postprandial Capillary Glucose) ควรควบคุมให้ &lt; 180 mg/dL (ร่วมกับระดับ Fasting/Preprandial glucose อยู่ในช่วง 80-130 mg/dL และ HbA1c &lt; 7.0%)
🔍 ข้ออื่นผิดเพราะอะไร:
• ข้อ ก. FBS &lt; 70 mg/dL: ผิดเพราะค่าระดับน้ำตาลต่ำกว่า 70 mg/dL ถือเป็นภาวะน้ำตาลในเลือดต่ำ (Hypoglycemia) ที่เป็นอันตราย เป้าหมาย FBS ปกติคือ 80-130 mg/dL
• ข้อ ข. HbA1C &lt; 8%: ผิดเพราะเป้าหมายสำหรับผู้ป่วยอายุ 50 ปีที่ไม่มีภาวะแทรกซ้อนรุนแรงคือ HbA1c &lt; 7.0% (เป้าหมายผ่อนปรน &lt; 8.0% ใช้สำหรับผู้สูงอายุที่มีโรคร่วมรุนแรงหรือเสี่ยงต่อภาวะน้ำตาลต่ำ)
• ข้อ ง. OGTT &lt; 126 mg/dL: ผิดเพราะเกณฑ์ปกติของการตรวจ 2-hour post-OGTT คือ &lt; 140 mg/dL (ตัวเลข 126 mg/dL เป็นจุดตัดของ FPG ในการวินิจฉัยโรคเบาหวาน)
• ข้อ จ. Random plasma glucose &lt; 250 mg/dL: ผิดเพราะไม่ใช่เกณฑ์เป้าหมายการควบคุมโรคเบาหวานที่ดี ระดับ 250 mg/dL ยังถือว่าสูงมากเกินไป</t>
        </is>
      </c>
      <c r="L138" s="186" t="n"/>
      <c r="M138" s="186" t="inlineStr">
        <is>
          <t>4. Endocrine</t>
        </is>
      </c>
      <c r="N138" s="186" t="inlineStr">
        <is>
          <t>4.3 Obesity &amp; Metabolic syndrome</t>
        </is>
      </c>
      <c r="O138" s="185" t="inlineStr">
        <is>
          <t>Clinic</t>
        </is>
      </c>
      <c r="P138" s="186" t="inlineStr">
        <is>
          <t>[SOURCE: Mock Pharmtutor 2024 Set 2 ข้อ 71]</t>
        </is>
      </c>
      <c r="Q138" s="185" t="inlineStr">
        <is>
          <t>ข้อสอบจำลอง</t>
        </is>
      </c>
      <c r="R138" s="185" t="inlineStr">
        <is>
          <t>Mock Pharmtutor 2024</t>
        </is>
      </c>
      <c r="S138" s="185" t="inlineStr">
        <is>
          <t>CASE-ENDO-PHARMTUTOR-DM-NEW</t>
        </is>
      </c>
    </row>
    <row r="139" ht="24" customHeight="1" s="49">
      <c r="A139" s="187" t="n">
        <v>137</v>
      </c>
      <c r="B139" s="186" t="inlineStr">
        <is>
          <t>ผู้ป่วย เพศหญิง ส่วนสูง 160 เซนติเมตร น้ำหนัก 70 กิโลกรัม รอบเอว 31 นิ้ว</t>
        </is>
      </c>
      <c r="C139" s="186" t="inlineStr">
        <is>
          <t>ข้อใดคือเกณฑ์วินิจฉัยโรคอ้วน (MCQ ธ.ค. 2566)</t>
        </is>
      </c>
      <c r="D139" s="186" t="n"/>
      <c r="E139" s="186" t="inlineStr">
        <is>
          <t>เพศ</t>
        </is>
      </c>
      <c r="F139" s="186" t="inlineStr">
        <is>
          <t>น้ำหนัก</t>
        </is>
      </c>
      <c r="G139" s="186" t="inlineStr">
        <is>
          <t>เส้นรอบเอว</t>
        </is>
      </c>
      <c r="H139" s="186" t="inlineStr">
        <is>
          <t>ดัชนีมวลกาย</t>
        </is>
      </c>
      <c r="I139" s="188" t="inlineStr">
        <is>
          <t>อายุ</t>
        </is>
      </c>
      <c r="J139" s="185" t="n">
        <v>4</v>
      </c>
      <c r="K139" s="186" t="inlineStr">
        <is>
          <t>✅ คำตอบที่ถูกต้อง: ข้อ ง. ดัชนีมวลกาย
🎯 ทำไมข้อนี้ถึงถูก:
เกณฑ์มาตรฐานสากลตามองค์การอนามัยโลก (WHO) และแนวทางเวชปฏิบัติของราชวิทยาลัยอายุรแพทย์ฯ ที่ใช้ในการวินิจฉัยภาวะน้ำหนักเกินและโรคอ้วน (Overweight and Obesity) คือ 'ดัชนีมวลกาย (Body Mass Index: BMI)' คำนวณจากน้ำหนักเป็นกิโลกรัมหารด้วยส่วนสูงเป็นเมตรยกกำลังสอง โดยในประชากรเอเชียเกณฑ์วินิจฉัยโรคอ้วนคือ BMI ตั้งแต่ 25.0 kg/m2 ขึ้นไป (ผู้ป่วยรายนี้ BMI = 70 / (1.6)^2 = 27.34 kg/m2 จึงจัดเป็นโรคอ้วน)
🔍 ข้ออื่นผิดเพราะอะไร:
• ข้อ ก. เพศ: ผิดเพราะเพศไม่ได้เป็นเกณฑ์เดี่ยวที่ใช้วินิจฉัยโรคอ้วน
• ข้อ ข. น้ำหนัก: ผิดเพราะค่าน้ำหนักเพียงอย่างเดียวไม่สามารถบอกความอ้วนได้หากไม่ได้เทียบกับส่วนสูงของผู้ป่วย
• ข้อ ค. เส้นรอบเอว: ผิดเพราะเส้นรอบเอวใช้เป็นเกณฑ์วินิจฉัย 'ภาวะอ้วนลงพุง (Abdominal/Central obesity)' ในกลุ่มอาการเมแทบอลิก (เกณฑ์หญิงไทยคือ &gt;= 80 ซม. หรือประมาณ 31.5 นิ้ว) แต่เกณฑ์หลักสากลในการวินิจฉัยโรคอ้วนโดยรวมคือ BMI
• ข้อ จ. อายุ: ผิดเพราะอายุไม่ใช่เกณฑ์มาตรฐานในการตัดสินการเป็นโรคอ้วนในผู้ใหญ่</t>
        </is>
      </c>
      <c r="L139" s="186" t="n"/>
      <c r="M139" s="186" t="inlineStr">
        <is>
          <t>4. Endocrine</t>
        </is>
      </c>
      <c r="N139" s="186" t="inlineStr">
        <is>
          <t>4.3 Obesity &amp; Metabolic syndrome</t>
        </is>
      </c>
      <c r="O139" s="185" t="inlineStr">
        <is>
          <t>Clinic</t>
        </is>
      </c>
      <c r="P139" s="186" t="inlineStr">
        <is>
          <t>[SOURCE: Mock Pharmtutor 2024 Set 2 ข้อ 73]</t>
        </is>
      </c>
      <c r="Q139" s="185" t="inlineStr">
        <is>
          <t>ข้อสอบจำลอง</t>
        </is>
      </c>
      <c r="R139" s="185" t="inlineStr">
        <is>
          <t>Mock Pharmtutor 2024</t>
        </is>
      </c>
      <c r="S139" s="185" t="n"/>
    </row>
    <row r="140" ht="24" customHeight="1" s="49">
      <c r="A140" s="187" t="n">
        <v>138</v>
      </c>
      <c r="B140" s="186" t="inlineStr">
        <is>
          <t>ผู้ป่วยชาย อายุ 60 ปี มีโรคประจำตัวเป็นเบาหวานชนิดที่ 2 มาประมาณ 10 ปี ปัจจุบันได้รับยาดังนี้ Metformin 500 mg รับประทานครั้งละ 2 เม็ด วันละ 2 ครั้ง หลังอาหาร, Glipizide 5 mg รับประทานครั้งละ 2 เม็ด วันละ 2 ครั้ง ก่อนอาหาร, Pioglitazone 30 mg รับประทานครั้งละ 1 เม็ด วันละ 1 ครั้ง หลังอาหาร ผู้ป่วยไม่มีโรคประจำตัวอื่น และยังไม่มีภาวะแทรกซ้อนของโรคเบาหวาน</t>
        </is>
      </c>
      <c r="C140" s="186" t="inlineStr">
        <is>
          <t>จากข้อมูลผู้ป่วยข้างต้น เป้าหมายระดับ HbA1c ของผู้ป่วยรายนี้ควรเป็นเท่าใด</t>
        </is>
      </c>
      <c r="D140" s="186" t="n"/>
      <c r="E140" s="186" t="inlineStr">
        <is>
          <t>&lt; 5.5%</t>
        </is>
      </c>
      <c r="F140" s="186" t="inlineStr">
        <is>
          <t>&lt; 6.0%</t>
        </is>
      </c>
      <c r="G140" s="186" t="inlineStr">
        <is>
          <t>&lt; 7.0%</t>
        </is>
      </c>
      <c r="H140" s="186" t="inlineStr">
        <is>
          <t>&lt; 8.0%</t>
        </is>
      </c>
      <c r="I140" s="188" t="inlineStr">
        <is>
          <t>&lt; 8.5%</t>
        </is>
      </c>
      <c r="J140" s="185" t="n">
        <v>3</v>
      </c>
      <c r="K140" s="186" t="inlineStr">
        <is>
          <t>✅ คำตอบที่ถูกต้อง: ข้อ ค. &lt; 7.0%
🎯 ทำไมข้อนี้ถึงถูก:
ตามแนวทางเวชปฏิบัติการรักษาโรคเบาหวานของสมาคมโรคเบาหวานแห่งประเทศไทย และ American Diabetes Association (ADA Guidelines) กำหนดเป้าหมายระดับ HbA1c ทั่วไปสำหรับผู้ใหญ่ที่ไม่มีโรคร่วมรุนแรง ไม่มีความเสี่ยงสูงต่อ hypoglycemia รุนแรง และมีอายุขัยขัยยืนยาว (life expectancy) อยู่ที่ &lt; 7.0% เพื่อชะลอการเกิด microvascular complications
🔍 ข้ออื่นผิดเพราะอะไร:
• ข้อ ก. &lt; 5.5%: เป็นระดับน้ำตาลของคนปกติที่ไม่เป็นเบาหวาน การตั้งเป้าหมายต่ำเกินไปจะเพิ่มความเสี่ยงต่อการเกิด severe hypoglycemia
• ข้อ ข. &lt; 6.0%: เข้มงวดเกินไป มักใช้ในหญิงตั้งครรภ์ที่เป็นเบาหวานหรือผู้ป่วยที่เพิ่งได้รับการวินิจฉัยและรักษาด้วยการปรับพฤติกรรม
• ข้อ ง. &lt; 8.0%: เป็นเป้าหมายที่ผ่อนปรน (less stringent) สำหรับผู้สูงอายุที่มีความเปราะบาง (frail elderly) มีโรคหัวใจและหลอดเลือดระยะรุนแรง หรือมี hypoglycemia unawareness
• ข้อ จ. &lt; 8.5%: เป็นเป้าหมายสำหรับผู้ป่วยระยะสุดท้าย (end-of-life care) หรือผู้ป่วยติดเตียงที่มีโรคร่วมหลายระบบ
• --</t>
        </is>
      </c>
      <c r="L140" s="186" t="n"/>
      <c r="M140" s="186" t="inlineStr">
        <is>
          <t>4. Endocrine</t>
        </is>
      </c>
      <c r="N140" s="186" t="inlineStr">
        <is>
          <t>4.1 Diabetes mellitus</t>
        </is>
      </c>
      <c r="O140" s="185" t="inlineStr">
        <is>
          <t>Clinic</t>
        </is>
      </c>
      <c r="P140" s="186" t="inlineStr">
        <is>
          <t>ข้อ 26 Mock RxCU83</t>
        </is>
      </c>
      <c r="Q140" s="185" t="inlineStr">
        <is>
          <t>ข้อสอบจำลอง</t>
        </is>
      </c>
      <c r="R140" s="185" t="inlineStr">
        <is>
          <t>Mock RxCU83 ชุดที่ 1</t>
        </is>
      </c>
      <c r="S140" s="185" t="inlineStr">
        <is>
          <t>CASE_MOCK83_02</t>
        </is>
      </c>
    </row>
    <row r="141" ht="24" customHeight="1" s="49">
      <c r="A141" s="187" t="n">
        <v>139</v>
      </c>
      <c r="B141" s="186" t="inlineStr">
        <is>
          <t>ผู้ป่วยชาย อายุ 60 ปี มีโรคประจำตัวเป็นเบาหวานชนิดที่ 2 มาประมาณ 10 ปี ปัจจุบันได้รับยาดังนี้ Metformin 500 mg รับประทานครั้งละ 2 เม็ด วันละ 2 ครั้ง หลังอาหาร, Glipizide 5 mg รับประทานครั้งละ 2 เม็ด วันละ 2 ครั้ง ก่อนอาหาร, Pioglitazone 30 mg รับประทานครั้งละ 1 เม็ด วันละ 1 ครั้ง หลังอาหาร ผู้ป่วยไม่มีโรคประจำตัวอื่น และยังไม่มีภาวะแทรกซ้อนของโรคเบาหวาน</t>
        </is>
      </c>
      <c r="C141" s="186" t="inlineStr">
        <is>
          <t>ผลการตรวจทางห้องปฏิบัติการ HbA1c ของผู้ป่วยวันนี้เท่ากับ 9.0% ตามแนวทาง ADA Guidelines ยาลดระดับน้ำตาลในเลือดชนิดใดที่ควรได้รับการพิจารณาเพิ่มเป็นลำดับแรก</t>
        </is>
      </c>
      <c r="D141" s="186" t="n"/>
      <c r="E141" s="186" t="inlineStr">
        <is>
          <t>Sitagliptin</t>
        </is>
      </c>
      <c r="F141" s="186" t="inlineStr">
        <is>
          <t>Empagliflozin</t>
        </is>
      </c>
      <c r="G141" s="186" t="inlineStr">
        <is>
          <t>Acarbose</t>
        </is>
      </c>
      <c r="H141" s="186" t="inlineStr">
        <is>
          <t>Semaglutide SC</t>
        </is>
      </c>
      <c r="I141" s="188" t="inlineStr">
        <is>
          <t>Insulin SC</t>
        </is>
      </c>
      <c r="J141" s="185" t="n">
        <v>4</v>
      </c>
      <c r="K141" s="186" t="inlineStr">
        <is>
          <t>✅ คำตอบที่ถูกต้อง: ข้อ ง. Semaglutide SC
🎯 ทำไมข้อนี้ถึงถูก:
ผู้ป่วยรายนี้ได้รับยากิน 3 ชนิดร่วมกันแล้ว (Metformin + SU + TZD) แต่ระดับ HbA1c ยังสูงถึง 9.0% ตามแนวทาง ADA Standards of Care in Diabetes 2024 ในผู้ป่วยเบาหวานชนิดที่ 2 ที่ต้องเริ่มยาฉีด (injectable therapy) เพื่อเพิ่มประสิทธิภาพการลดน้ำตาล แนะนำให้เลือกยากลุ่ม GLP-1 Receptor Agonist (เช่น Semaglutide SC) เป็นตัวเลือกแรกก่อนเริ่มยาฉีดอินซูลิน เนื่องจากมีประสิทธิภาพในการลดน้ำตาลสูงมาก ช่วยลดน้ำหนัก และมีความเสี่ยงต่อภาวะน้ำตาลในเลือดต่ำน้อยกว่าอินซูลิน
🔍 ข้ออื่นผิดเพราะอะไร:
• ข้อ ก. Sitagliptin: เป็นยากลุ่ม DPP-4 inhibitor ซึ่งมีกลไกเพิ่ม incretin เหมือนกับ GLP-1 RA แต่มีประสิทธิภาพในการลด HbA1c ต่ำกว่า (ประมาณ 0.5-0.8%) ไม่เพียงพอต่อการลดระดับ HbA1c จาก 9.0% ลงมาสู่เป้าหมาย
• ข้อ ข. Empagliflozin: แม้ SGLT2i จะมีประโยชน์ต่อไตและหัวใจ แต่ประสิทธิภาพในการลด HbA1c เฉลี่ยอยู่ที่ 0.7-1.0% ซึ่งน้อยกว่า GLP-1 RA ชนิดที่มี efficacy สูงมากอย่าง Semaglutide
• ข้อ ค. Acarbose: เป็น alpha-glucosidase inhibitor มีประสิทธิภาพลดระดับน้ำตาลต่ำและมีผลข้างเคียงต่อระบบทางเดินอาหารสูง
• ข้อ จ. Insulin SC: ในอดีตมักเริ่มอินซูลินเมื่อ HbA1c สูง แต่คำแนะนำ ADA ล่าสุดระบุชัดเจนว่าหากต้องใช้ยาฉีด ให้พิจารณา GLP-1 RA ก่อนอินซูลิน ยกเว้นผู้ป่วยมีอาการของ catabolism ชัดเจน (เช่น น้ำหนักลดรวดเร็ว ปัสสาวะบ่อย กระหายน้ำมาก)
• --</t>
        </is>
      </c>
      <c r="L141" s="186" t="n"/>
      <c r="M141" s="186" t="inlineStr">
        <is>
          <t>4. Endocrine</t>
        </is>
      </c>
      <c r="N141" s="186" t="inlineStr">
        <is>
          <t>4.1 Diabetes mellitus</t>
        </is>
      </c>
      <c r="O141" s="185" t="inlineStr">
        <is>
          <t>Clinic</t>
        </is>
      </c>
      <c r="P141" s="186" t="inlineStr">
        <is>
          <t>ข้อ 27 Mock RxCU83</t>
        </is>
      </c>
      <c r="Q141" s="185" t="inlineStr">
        <is>
          <t>ข้อสอบจำลอง</t>
        </is>
      </c>
      <c r="R141" s="185" t="inlineStr">
        <is>
          <t>Mock RxCU83 ชุดที่ 1</t>
        </is>
      </c>
      <c r="S141" s="185" t="inlineStr">
        <is>
          <t>CASE_MOCK83_02</t>
        </is>
      </c>
    </row>
    <row r="142" ht="24" customHeight="1" s="49">
      <c r="A142" s="187" t="n">
        <v>140</v>
      </c>
      <c r="B142" s="186" t="inlineStr">
        <is>
          <t>ผู้ป่วยชาย อายุ 60 ปี มีโรคประจำตัวเป็นเบาหวานชนิดที่ 2 มาประมาณ 10 ปี ปัจจุบันได้รับยาดังนี้ Metformin 500 mg รับประทานครั้งละ 2 เม็ด วันละ 2 ครั้ง หลังอาหาร, Glipizide 5 mg รับประทานครั้งละ 2 เม็ด วันละ 2 ครั้ง ก่อนอาหาร, Pioglitazone 30 mg รับประทานครั้งละ 1 เม็ด วันละ 1 ครั้ง หลังอาหาร ผู้ป่วยไม่มีโรคประจำตัวอื่น และยังไม่มีภาวะแทรกซ้อนของโรคเบาหวาน</t>
        </is>
      </c>
      <c r="C142" s="186" t="inlineStr">
        <is>
          <t>หากแพทย์ต้องการเริ่มยาฉีดอินซูลินแก่ผู้ป่วยรายนี้ รูปแบบและชนิดของอินซูลินในข้อใดมีความเหมาะสมที่สุดตาม ADA Guidelines</t>
        </is>
      </c>
      <c r="D142" s="186" t="n"/>
      <c r="E142" s="186" t="inlineStr">
        <is>
          <t>Lispro insulin SC</t>
        </is>
      </c>
      <c r="F142" s="186" t="inlineStr">
        <is>
          <t>Lispro insulin SC ร่วมกับ Insulin glargine SC</t>
        </is>
      </c>
      <c r="G142" s="186" t="inlineStr">
        <is>
          <t>Regular insulin SC</t>
        </is>
      </c>
      <c r="H142" s="186" t="inlineStr">
        <is>
          <t>Regular insulin SC ร่วมกับ NPH insulin SC</t>
        </is>
      </c>
      <c r="I142" s="188" t="inlineStr">
        <is>
          <t>Insulin glargine SC</t>
        </is>
      </c>
      <c r="J142" s="185" t="n">
        <v>5</v>
      </c>
      <c r="K142" s="186" t="inlineStr">
        <is>
          <t>✅ คำตอบที่ถูกต้อง: ข้อ จ. Insulin glargine SC
🎯 ทำไมข้อนี้ถึงถูก:
ตามแนวทาง ADA 2024 เมื่อต้องการเริ่มต้นการรักษาด้วยยาฉีดอินซูลินในผู้ป่วยเบาหวานชนิดที่ 2 แนะนำให้เริ่มต้นด้วย Basal insulin ชนิดออกฤทธิ์ยาว (Long-acting insulin analog เช่น Insulin glargine หรือ Insulin degludec) ฉีดวันละ 1 ครั้ง โดยให้เริ่มที่ขนาด 10 ยูนิต/วัน หรือ 0.1-0.2 ยูนิต/กก./วัน เนื่องจากให้ระดับอินซูลินคงที่ตลอด 24 ชั่วโมง และมีความเสี่ยงต่อ nocturnal hypoglycemia ต่ำกว่า NPH insulin
🔍 ข้ออื่นผิดเพราะอะไร:
• ข้อ ก. Lispro insulin SC: เป็น rapid-acting insulin analog ใช้สำหรับควบคุมน้ำตาลหลังมื้ออาหาร (prandial insulin) ไม่ใช้เป็นยาเดี่ยวในการเริ่มอินซูลิน
• ข้อ ข. Lispro ร่วมกับ Insulin glargine: เป็นสูตร Basal-Bolus แบบเข้มข้น มักเก็บไว้สำหรับผู้ที่ไม่สามารถคุมน้ำตาลได้หลังปรับขนาดยา basal insulin จนเต็มที่แล้ว ไม่ใช้เป็นขั้นตอนเริ่มต้น
• ข้อ ค. Regular insulin SC: เป็น short-acting insulin สำหรับคุมน้ำตาลหลังมื้ออาหาร ไม่เหมาะสำหรับการควบคุม basal glucose
• ข้อ ง. Regular insulin ร่วมกับ NPH insulin: เป็นสูตร premixed หรือ split-mixed แบบเดิมที่มีความแปรปรวนของการดูดซึมสูงและเสี่ยงต่อการเกิดภาวะน้ำตาลต่ำระหว่างมื้อมากกว่า basal analog
• --</t>
        </is>
      </c>
      <c r="L142" s="186" t="n"/>
      <c r="M142" s="186" t="inlineStr">
        <is>
          <t>4. Endocrine</t>
        </is>
      </c>
      <c r="N142" s="186" t="inlineStr">
        <is>
          <t>4.1 Diabetes mellitus</t>
        </is>
      </c>
      <c r="O142" s="185" t="inlineStr">
        <is>
          <t>Clinic</t>
        </is>
      </c>
      <c r="P142" s="186" t="inlineStr">
        <is>
          <t>ข้อ 28 Mock RxCU83</t>
        </is>
      </c>
      <c r="Q142" s="185" t="inlineStr">
        <is>
          <t>ข้อสอบจำลอง</t>
        </is>
      </c>
      <c r="R142" s="185" t="inlineStr">
        <is>
          <t>Mock RxCU83 ชุดที่ 1</t>
        </is>
      </c>
      <c r="S142" s="185" t="inlineStr">
        <is>
          <t>CASE_MOCK83_02</t>
        </is>
      </c>
    </row>
    <row r="143" ht="24" customHeight="1" s="49">
      <c r="A143" s="187" t="n">
        <v>141</v>
      </c>
      <c r="B143" s="186" t="n"/>
      <c r="C143" s="186" t="inlineStr">
        <is>
          <t>ยาลดระดับน้ำตาลในเลือดในข้อใด ไม่มีผลในการกระตุ้นการหลั่งอินซูลินจากตับอ่อน</t>
        </is>
      </c>
      <c r="D143" s="186" t="n"/>
      <c r="E143" s="186" t="inlineStr">
        <is>
          <t>Glipizide</t>
        </is>
      </c>
      <c r="F143" s="186" t="inlineStr">
        <is>
          <t>Repaglinide</t>
        </is>
      </c>
      <c r="G143" s="186" t="inlineStr">
        <is>
          <t>Pioglitazone</t>
        </is>
      </c>
      <c r="H143" s="186" t="inlineStr">
        <is>
          <t>Saxagliptin</t>
        </is>
      </c>
      <c r="I143" s="188" t="inlineStr">
        <is>
          <t>Liraglutide</t>
        </is>
      </c>
      <c r="J143" s="185" t="n">
        <v>3</v>
      </c>
      <c r="K143" s="186" t="inlineStr">
        <is>
          <t>✅ คำตอบที่ถูกต้อง: ข้อ ค. Pioglitazone
🎯 ทำไมข้อนี้ถึงถูก:
Pioglitazone เป็นยากลุ่ม Thiazolidinediones (TZD) ออกฤทธิ์จับและกระตุ้นตัวรับ Peroxisome Proliferator-Activated Receptor-gamma (PPAR-gamma) ในนิวเคลียสของเซลล์ไขมัน กล้ามเนื้อ และตับ ส่งผลเพิ่มความไวของเนื้อเยื่อต่ออินซูลิน (Insulin sensitizer) โดยไม่มีฤทธิ์กระตุ้นการหลั่งอินซูลินจากเบต้าเซลล์ของตับอ่อนโดยตรง จึงไม่ทำให้เกิด hypoglycemia เมื่อใช้เป็นยาเดี่ยว
🔍 ข้ออื่นผิดเพราะอะไร:
• ข้อ ก. Glipizide: เป็นยากลุ่ม Sulfonylurea ออกฤทธิ์ปิดกั้น ATP-sensitive K+ channel กระตุ้นการหลั่งอินซูลิน
• ข้อ ข. Repaglinide: เป็นยากลุ่ม Meglitinide ออกฤทธิ์กระตุ้นการหลั่งอินซูลินอย่างรวดเร็วหลังอาหาร
• ข้อ ง. Saxagliptin: เป็นยากลุ่ม DPP-4 inhibitor ยับยั้งการสลาย GLP-1 ทำให้เพิ่มการหลั่งอินซูลินตามระดับกลูโคส (glucose-dependent insulin secretion)
• ข้อ จ. Liraglutide: เป็นยากลุ่ม GLP-1 receptor agonist กระตุ้น GLP-1 receptor บนเบต้าเซลล์ เพิ่มการหลั่งอินซูลิน
• --</t>
        </is>
      </c>
      <c r="L143" s="186" t="n"/>
      <c r="M143" s="186" t="inlineStr">
        <is>
          <t>4. Endocrine</t>
        </is>
      </c>
      <c r="N143" s="186" t="inlineStr">
        <is>
          <t>4.1 Diabetes mellitus</t>
        </is>
      </c>
      <c r="O143" s="185" t="inlineStr">
        <is>
          <t>Clinic</t>
        </is>
      </c>
      <c r="P143" s="186" t="inlineStr">
        <is>
          <t>ข้อ 29 Mock RxCU83</t>
        </is>
      </c>
      <c r="Q143" s="185" t="inlineStr">
        <is>
          <t>ข้อสอบจำลอง</t>
        </is>
      </c>
      <c r="R143" s="185" t="inlineStr">
        <is>
          <t>Mock RxCU83 ชุดที่ 1</t>
        </is>
      </c>
      <c r="S143" s="185" t="n"/>
    </row>
    <row r="144" ht="24" customHeight="1" s="49">
      <c r="A144" s="187" t="n">
        <v>142</v>
      </c>
      <c r="B144" s="186" t="n"/>
      <c r="C144" s="186" t="inlineStr">
        <is>
          <t>กลไกการออกฤทธิ์หลักของยา Semaglutide คือข้อใด</t>
        </is>
      </c>
      <c r="D144" s="186" t="n"/>
      <c r="E144" s="186" t="inlineStr">
        <is>
          <t>กระตุ้น PPAR-gamma receptor</t>
        </is>
      </c>
      <c r="F144" s="186" t="inlineStr">
        <is>
          <t>กระตุ้น GLP-1 receptor</t>
        </is>
      </c>
      <c r="G144" s="186" t="inlineStr">
        <is>
          <t>ยับยั้งการดูดกลับกลูโคสที่หน่วยไต</t>
        </is>
      </c>
      <c r="H144" s="186" t="inlineStr">
        <is>
          <t>กระตุ้น Sulfonylurea receptor type 1</t>
        </is>
      </c>
      <c r="I144" s="188" t="inlineStr">
        <is>
          <t>ยับยั้งเอนไซม์ alpha-glucosidase</t>
        </is>
      </c>
      <c r="J144" s="185" t="n">
        <v>2</v>
      </c>
      <c r="K144" s="186" t="inlineStr">
        <is>
          <t>✅ คำตอบที่ถูกต้อง: ข้อ ข. กระตุ้น GLP-1 receptor
🎯 ทำไมข้อนี้ถึงถูก:
Semaglutide เป็นสารสังเคราะห์เลียนแบบฮอร์โมน GLP-1 (Glucagon-Like Peptide-1 Receptor Agonist) ออกฤทธิ์กระตุ้นตัวรับ GLP-1 receptor ส่งผลกระตุ้นการหลั่งอินซูลินและยับยั้งการหลั่งกลูคากอนตามระดับน้ำตาลในเลือด ตลอดจนชะลอการบีบตัวของกระเพาะอาหาร (delayed gastric emptying) และออกฤทธิ์ต่อสมองส่วนไฮโปทาลามัสช่วยลดความอยากอาหาร
🔍 ข้ออื่นผิดเพราะอะไร:
• ข้อ ก. กระตุ้น PPAR-gamma receptor: เป็นกลไกของยากลุ่ม Thiazolidinediones เช่น Pioglitazone
• ข้อ ค. ยับยั้งการดูดกลับกลูโคสที่หน่วยไต: เป็นกลไกของยากลุ่ม SGLT2 inhibitors เช่น Empagliflozin, Dapagliflozin
• ข้อ ง. กระตุ้น Sulfonylurea receptor type 1: เป็นกลไกของยากลุ่ม Sulfonylureas เช่น Glipizide, Gliclazide
• ข้อ จ. ยับยั้งเอนไซม์ alpha-glucosidase: เป็นกลไกของยากลุ่ม Alpha-glucosidase inhibitors เช่น Acarbose
• --</t>
        </is>
      </c>
      <c r="L144" s="186" t="n"/>
      <c r="M144" s="186" t="inlineStr">
        <is>
          <t>4. Endocrine</t>
        </is>
      </c>
      <c r="N144" s="186" t="inlineStr">
        <is>
          <t>4.1 Diabetes mellitus</t>
        </is>
      </c>
      <c r="O144" s="185" t="inlineStr">
        <is>
          <t>Clinic</t>
        </is>
      </c>
      <c r="P144" s="186" t="inlineStr">
        <is>
          <t>ข้อ 30 Mock RxCU83</t>
        </is>
      </c>
      <c r="Q144" s="185" t="inlineStr">
        <is>
          <t>ข้อสอบจำลอง</t>
        </is>
      </c>
      <c r="R144" s="185" t="inlineStr">
        <is>
          <t>Mock RxCU83 ชุดที่ 1</t>
        </is>
      </c>
      <c r="S144" s="185" t="n"/>
    </row>
    <row r="145" ht="24" customHeight="1" s="49">
      <c r="A145" s="187" t="n">
        <v>143</v>
      </c>
      <c r="B145" s="186" t="n"/>
      <c r="C145" s="186" t="inlineStr">
        <is>
          <t>ผู้ป่วยหญิงอายุ 55 ปี เป็นโรคเบาหวานชนิดที่ 2 มา 10 ปี และตรวจพบภาวะไตเรื้อรังระยะ 3b (eGFR 35 mL/min/1.73 m²) ปัจจุบันรับประทานยา Metformin 500 mg วันละ 2 ครั้ง (1,000 mg/day) ข้อใดคือแนวทางการปรับขนาดยา Metformin ที่ถูกต้องที่สุดตามเกณฑ์ความปลอดภัยของ US-FDA และ KDIGO</t>
        </is>
      </c>
      <c r="D145" s="186" t="n"/>
      <c r="E145" s="186" t="inlineStr">
        <is>
          <t>ปรับลดขนาดยา Metformin สูงสุดไม่เกิน 1,000 mg/day และติดตามการทำงานของไตอย่างสม่ำเสมอ</t>
        </is>
      </c>
      <c r="F145" s="186" t="inlineStr">
        <is>
          <t>หยุดยา Metformin ทันทีเนื่องจาก eGFR ต่ำกว่า 60 mL/min/1.73 m²</t>
        </is>
      </c>
      <c r="G145" s="186" t="inlineStr">
        <is>
          <t>สามารถเพิ่มขนาดยา Metformin ได้ถึง 2,000 mg/day หากระดับน้ำตาลยังไม่ถึงเป้าหมาย</t>
        </is>
      </c>
      <c r="H145" s="186" t="inlineStr">
        <is>
          <t>เปลี่ยนเป็นยา Phenformin แทนเพื่อลดความเสี่ยงต่อไต</t>
        </is>
      </c>
      <c r="I145" s="188" t="inlineStr">
        <is>
          <t>รับประทานยา Metformin เฉพาะเวลามีอาการน้ำตาลในเลือดสูง</t>
        </is>
      </c>
      <c r="J145" s="185" t="n">
        <v>1</v>
      </c>
      <c r="K145" s="186" t="inlineStr">
        <is>
          <t>✅ คำตอบที่ถูกต้อง: ข้อ ก. ปรับลดขนาดยา Metformin สูงสุดไม่เกิน 1,000 mg/day และติดตามการทำงานของไตอย่างสม่ำเสมอ
🎯 ทำไมข้อนี้ถึงถูก:
ตามข้อกำหนดด้านความปลอดภัยของ US-FDA และ ADA/KDIGO Guidelines:
- eGFR 30 - 44 mL/min/1.73 m² (Stage 3b): หากผู้ป่วยใช้อยู่เดิม สามารถใช้ต่อได้โดยต้องปรับลดขนาดยาสูงสุดลงเหลือไม่เกิน 1,000 mg/day เพื่อป้องกันภาวะ Lactic acidosis (แต่ห้ามเริ่มยาใหม่ในผู้ป่วยที่ eGFR &lt; 45)
- eGFR &lt; 30 mL/min/1.73 m² (Stage 4-5): เป็นข้อห้ามใช้เด็ดขาด (Contraindicated)
ดังนั้นผู้ป่วยรายนี้มี eGFR 35 mL/min/1.73 m² และได้รับยา 1,000 mg/day อยู่แล้ว จึงสามารถใช้ขนาดเดิมต่อไปได้พร้อมติดตามค่าไตทุก 3-6 เดือน
🔍 ข้ออื่นผิดเพราะอะไร:
• ข้อ ข. eGFR 30-59 ยังไม่จำเป็นต้องหยุดยาทันทีหากขนาดยาไม่เกินเกณฑ์ความปลอดภัย
• ข้อ ค. ขนาด 2,000 mg/day เป็นขนาดที่สูงเกินไปสำหรับ eGFR 35 เสี่ยงต่อ Lactic acidosis
• ข้อ ง. Phenformin ถูกถอนออกจากตลาดทั่วโลกเนื่องจากเกิด Lactic acidosis รุนแรง
• ข้อ จ. Metformin ต้องรับประทานสม่ำเสมอทุกวัน ไม่ใช่ยารับประทานเมื่อมีอาการ
• --</t>
        </is>
      </c>
      <c r="L145" s="186" t="n"/>
      <c r="M145" s="186" t="inlineStr">
        <is>
          <t>4. Endocrine</t>
        </is>
      </c>
      <c r="N145" s="186" t="inlineStr">
        <is>
          <t>4.1 Diabetes mellitus</t>
        </is>
      </c>
      <c r="O145" s="185" t="inlineStr">
        <is>
          <t>Clinic</t>
        </is>
      </c>
      <c r="P145" s="186" t="inlineStr">
        <is>
          <t>ข้อ 11 Mock RxCU83 ชุดที่ 2</t>
        </is>
      </c>
      <c r="Q145" s="185" t="inlineStr">
        <is>
          <t>ข้อสอบจำลอง</t>
        </is>
      </c>
      <c r="R145" s="185" t="inlineStr">
        <is>
          <t>Mock RxCU83 ชุดที่ 2</t>
        </is>
      </c>
      <c r="S145" s="185" t="n"/>
    </row>
    <row r="146" ht="24" customHeight="1" s="49">
      <c r="A146" s="187" t="n">
        <v>144</v>
      </c>
      <c r="B146" s="186" t="n"/>
      <c r="C146" s="186" t="inlineStr">
        <is>
          <t>จากความสัมพันธ์ระหว่างโครงสร้างและการออกฤทธิ์ (SAR) ของยาลดระดับน้ำตาลในเลือดกลุ่ม Thiazolidinediones (TZDs เช่น Pioglitazone) ข้อใดกล่าวถูกต้อง</t>
        </is>
      </c>
      <c r="D146" s="186" t="inlineStr">
        <is>
          <t>images/quiz_cc1/quiz_cc1_p15_img1.png</t>
        </is>
      </c>
      <c r="E146" s="186" t="inlineStr">
        <is>
          <t>กลไกการออกฤทธิ์หลักคือ เข้าจับและกระตุ้นตัวรับ Peroxisome Proliferator-Activated Receptor gamma (PPAR-gamma) ในเซลล์ไขมันและกล้ามเนื้อ</t>
        </is>
      </c>
      <c r="F146" s="186" t="inlineStr">
        <is>
          <t>โครงสร้าง Thiazolidinedione ring ไม่มีความสำคัญต่อการออกฤทธิ์ลดน้ำตาล</t>
        </is>
      </c>
      <c r="G146" s="186" t="inlineStr">
        <is>
          <t>ยาในกลุ่มนี้ออกฤทธิ์หลักโดยการกระตุ้นการหลั่งอินซูลินจากเบต้าเซลล์ของตับอ่อนโดยตรง</t>
        </is>
      </c>
      <c r="H146" s="186" t="inlineStr">
        <is>
          <t>ยาในกลุ่มนี้ไม่มีผลต่อระดับยาเม็ดคุมกำเนิดในกระแสเลือด จึงไม่มีความเสี่ยงต่อการตั้งครรภ์</t>
        </is>
      </c>
      <c r="I146" s="188" t="inlineStr">
        <is>
          <t>ยาในกลุ่มนี้ปลอดภัยอย่างสมบูรณ์ในผู้ป่วยภาวะหัวใจล้มเหลว (Heart failure NYHA Class III-IV)</t>
        </is>
      </c>
      <c r="J146" s="185" t="n">
        <v>1</v>
      </c>
      <c r="K146" s="186" t="inlineStr">
        <is>
          <t>✅ คำตอบที่ถูกต้อง: ข้อ ก. กลไกการออกฤทธิ์หลักคือ เข้าจับและกระตุ้นตัวรับ Peroxisome Proliferator-Activated Receptor gamma (PPAR-gamma) ในเซลล์ไขมันและกล้ามเนื้อ
🎯 ทำไมข้อนี้ถึงถูก:
- คำตอบที่ถูกต้อง: ข้อ ก. กลไกการออกฤทธิ์หลักคือ เข้าจับและกระตุ้นตัวรับ Peroxisome Proliferator-Activated Receptor gamma (PPAR-gamma) ในเซลล์ไขมันและกล้ามเนื้อ
- ทำไมข้อนี้ถึงถูก: ยากลุ่ม Thiazolidinediones (TZDs) เป็น PPAR-gamma agonists เพิ่มความไวของเนื้อเยื่อส่วนปลายต่ออินซูลิน (Insulin sensitizer) ช่วยเพิ่มการนำกลูโคสเข้าสู่เซลล์ไขมันและกล้ามเนื้อลาย
🔍 ข้ออื่นผิดเพราะอะไร:
• ข้อ ข.: วง Thiazolidinedione-2,4-dione ring เป็น pharmacophore สำคัญในการจับกับ ligand-binding domain ของ PPAR-gamma
• ข้อ ค.: ยาไม่ได้กระตุ้นการหลั่งอินซูลิน (กลุ่มที่กระตุ้นการหลั่งคือ Sulfonylureas และ Glinides)
• ข้อ ง.: Pioglitazone เป็นเอนไซม์อินดิวเซอร์ CYP3A4 อ่อนๆ อาจลดระดับฮอร์โมนเอสโตรเจนในยาคุมได้
• ข้อ จ.: TZDs ทำให้เกิด fluid retention และบวมน้ำ จึงห้ามใช้ใน Heart failure NYHA Class III-IV</t>
        </is>
      </c>
      <c r="L146" s="186" t="n"/>
      <c r="M146" s="186" t="inlineStr">
        <is>
          <t>4. Endocrine</t>
        </is>
      </c>
      <c r="N146" s="186" t="inlineStr">
        <is>
          <t>4.1 Diabetes mellitus</t>
        </is>
      </c>
      <c r="O146" s="185" t="inlineStr">
        <is>
          <t>Clinic</t>
        </is>
      </c>
      <c r="P146" s="186" t="inlineStr">
        <is>
          <t>รุ่น RxCU83</t>
        </is>
      </c>
      <c r="Q146" s="185" t="inlineStr">
        <is>
          <t>แบบฝึกหัด</t>
        </is>
      </c>
      <c r="R146" s="185" t="inlineStr">
        <is>
          <t>Quiz เตรียมสอบ CC1 RxCU83</t>
        </is>
      </c>
      <c r="S146" s="185" t="n"/>
    </row>
    <row r="147" ht="24" customHeight="1" s="49">
      <c r="A147" s="187" t="n">
        <v>145</v>
      </c>
      <c r="B147" s="186" t="inlineStr">
        <is>
          <t>ผู้ป่วยชายอายุ 68 ปี เป็นเบาหวานชนิดที่ 2 ได้รับยา Glipizide และ Metformin ต่อมาควบคุมน้ำตาลไม่ได้ แพทย์จึงเปลี่ยนมาเป็นยาฉีดอินซูลิน</t>
        </is>
      </c>
      <c r="C147" s="186" t="inlineStr">
        <is>
          <t>ข้อใดต่อไปนี้กล่าวไม่ถูกต้องเกี่ยวกับคุณสมบัติของยาฉีดอินซูลินชนิดต่างๆ</t>
        </is>
      </c>
      <c r="D147" s="186" t="n"/>
      <c r="E147" s="186" t="inlineStr">
        <is>
          <t>Insulin Lispro มี onset ในการออกฤทธิ์ที่เร็วกว่า NPH และจัดอยู่ในกลุ่ม Rapid-acting insulin</t>
        </is>
      </c>
      <c r="F147" s="186" t="inlineStr">
        <is>
          <t>NPH นิยมผสมกับ Regular Insulin (RI) เพราะว่า NPH ออกฤทธิ์ได้รวดเร็วและ RI ออกฤทธิ์ช้ากว่าจึงช่วยควบคุมน้ำตาลได้นาน</t>
        </is>
      </c>
      <c r="G147" s="186" t="inlineStr">
        <is>
          <t>Insulin Aspart สามารถบริหารยาโดยฉีดเข้าใต้ผิวหนังทันทีก่อนอาหาร (0-15 นาที) ได้</t>
        </is>
      </c>
      <c r="H147" s="186" t="inlineStr">
        <is>
          <t>NPH insulin ไม่นิยมนำมาใช้ในการรักษาภาวะฉุกเฉิน Diabetic Ketoacidosis (DKA)</t>
        </is>
      </c>
      <c r="I147" s="188" t="inlineStr">
        <is>
          <t>Regular Insulin (RI) เป็นอินซูลินชนิดเดียวที่สามารถบริหารโดยการฉีดเข้าหลอดเลือดดำ (IV) ได้อย่างปลอดภัย</t>
        </is>
      </c>
      <c r="J147" s="185" t="n">
        <v>2</v>
      </c>
      <c r="K147" s="186" t="inlineStr">
        <is>
          <t>✅ คำตอบที่ถูกต้อง: ข้อ ข. NPH นิยมผสมกับ Regular Insulin (RI) เพราะว่า NPH ออกฤทธิ์ได้รวดเร็วและ RI ออกฤทธิ์ช้ากว่าจึงช่วยควบคุมน้ำตาลได้นาน
🎯 ทำไมข้อนี้ถึงถูก:
- คำตอบที่ถูกต้อง: ข้อ ข. NPH นิยมผสมกับ Regular Insulin (RI) เพราะว่า NPH ออกฤทธิ์ได้รวดเร็วและ RI ออกฤทธิ์ช้ากว่าจึงช่วยควบคุมน้ำตาลได้นาน
- ทำไมข้อนี้ถึงถูก: ข้อความนี้สลับคุณสมบัติกัน ในสูตรผสม Premixed insulin นั้น Regular Insulin (RI) ทำหน้าที่เป็น Short-acting (ออกฤทธิ์เร็ว 30-60 นาทีเพื่อคุมน้ำตาลหลังอาหาร) ส่วน NPH ทำหน้าที่เป็น Intermediate-acting (ออกฤทธิ์ช้าแต่นาน 12-18 ชั่วโมงเพื่อคุมระดับ basal insulin)
🔍 ข้ออื่นผิดเพราะอะไร:
• ข้อ ก.: Lispro ออกฤทธิ์เร็วใน 15 นาที จัดเป็น Rapid-acting insulin
• ข้อ ค.: Aspart เป็น Rapid-acting ฉีดก่อนหรือหลังอาหารทันทีได้
• ข้อ ง.: ใน DKA ต้องใช้อินซูลินที่ออกฤทธิ์เร็วทาง IV คือ Regular insulin ไม่ใช้ NPH
• ข้อ จ.: Regular insulin เป็น unmodified insulin สามารถฉีด IV infusion ได้</t>
        </is>
      </c>
      <c r="L147" s="186" t="n"/>
      <c r="M147" s="186" t="inlineStr">
        <is>
          <t>4. Endocrine</t>
        </is>
      </c>
      <c r="N147" s="186" t="inlineStr">
        <is>
          <t>4.1 Diabetes mellitus</t>
        </is>
      </c>
      <c r="O147" s="185" t="inlineStr">
        <is>
          <t>Clinic</t>
        </is>
      </c>
      <c r="P147" s="186" t="inlineStr">
        <is>
          <t>รุ่น RxCU83</t>
        </is>
      </c>
      <c r="Q147" s="185" t="inlineStr">
        <is>
          <t>แบบฝึกหัด</t>
        </is>
      </c>
      <c r="R147" s="185" t="inlineStr">
        <is>
          <t>Quiz เตรียมสอบ CC1 RxCU83</t>
        </is>
      </c>
      <c r="S147" s="185" t="n"/>
    </row>
    <row r="148" ht="24" customHeight="1" s="49">
      <c r="A148" s="187" t="n">
        <v>146</v>
      </c>
      <c r="B148" s="186" t="inlineStr">
        <is>
          <t>ผู้ป่วยชายไทยคู่ อายุ 65 ปี 2 เดือน น้ำหนัก 49 kg ส่วนสูง 165 cm สามารถช่วยเหลือตนเองได้ มีประวัติเบาหวาน ไขมันในเลือดสูง ตรวจร่างกาย V/S: BP 111/69 mmHg, HR 76 bpm ผลตรวจทางห้องปฏิบัติการพบ FBS 387 mg/dL และ HbA1c 13.5%
(ใช้ข้อมูลข้างต้นตอบคำถามข้อ 158 - 159)</t>
        </is>
      </c>
      <c r="C148" s="186" t="inlineStr">
        <is>
          <t>ระดับเป้าหมายของ HbA1c ที่เหมาะสมสำหรับผู้สูงอายุรายนี้ที่ยังช่วยเหลือตนเองได้และไม่มีโรคร่วมรุนแรงควรเป็นเท่าใด</t>
        </is>
      </c>
      <c r="D148" s="186" t="n"/>
      <c r="E148" s="186" t="inlineStr">
        <is>
          <t>HbA1c &lt; 6.0%</t>
        </is>
      </c>
      <c r="F148" s="186" t="inlineStr">
        <is>
          <t>HbA1c &lt; 6.5%</t>
        </is>
      </c>
      <c r="G148" s="186" t="inlineStr">
        <is>
          <t>HbA1c 7.0 - 7.5% (หรือ &lt; 7.5%)</t>
        </is>
      </c>
      <c r="H148" s="186" t="inlineStr">
        <is>
          <t>HbA1c 8.5 - 9.0%</t>
        </is>
      </c>
      <c r="I148" s="188" t="inlineStr">
        <is>
          <t>ไม่จำเป็นต้องกำหนดเป้าหมาย</t>
        </is>
      </c>
      <c r="J148" s="185" t="n">
        <v>3</v>
      </c>
      <c r="K148" s="186" t="inlineStr">
        <is>
          <t>✅ คำตอบที่ถูกต้อง: ข้อ ค. HbA1c 7.0 - 7.5% (หรือ &lt; 7.5%)
🎯 ทำไมข้อนี้ถึงถูก:
- คำตอบที่ถูกต้อง: ข้อ ค. HbA1c 7.0 - 7.5% (หรือ &lt; 7.5%)
- ทำไมข้อนี้ถึงถูก: ตามแนวทางเวชปฏิบัติเบาหวานของสมาคมโรคเบาหวานแห่งประเทศไทยและ ADA ในผู้สูงอายุที่มีสุขภาพดี ยังช่วยเหลือตนเองได้ และมีความเสี่ยงต่อภาวะน้ำตาลต่ำ ควรตั้งเป้าหมาย HbA1c อยู่ที่ประมาณ 7.0 - 7.5% เพื่อป้องกันภาวะแทรกซ้อนระยะยาวโดยไม่เสี่ยงต่ออันตรายจากภาวะน้ำตาลในเลือดต่ำ
🔍 ข้ออื่นผิดเพราะอะไร:
• ข้อ ก.: เป้าหมายเข้มงวดเกินไป เสี่ยงต่อการเกิด severe hypoglycemia และหกล้มในผู้สูงอายุ
• ข้อ ข.: (HbA1c &lt; 6.5%): ไม่ใช่คำตอบที่ถูกต้องตามแนวทางเวชปฏิบัติและหลักวิชาการทางเภสัชกรรมสำหรับกรณีนี้
• ข้อ ง.: เป้าหมาย 8.0-8.5% ใช้สำหรับผู้สูงอายุที่มีโรคร่วมหลายโรคหรือเปราะบาง (frail elderly)
• ข้อ จ.: จำเป็นต้องมีเป้าหมายในการรักษาเสมอ</t>
        </is>
      </c>
      <c r="L148" s="186" t="n"/>
      <c r="M148" s="186" t="inlineStr">
        <is>
          <t>4. Endocrine</t>
        </is>
      </c>
      <c r="N148" s="186" t="inlineStr">
        <is>
          <t>4.1 Diabetes mellitus</t>
        </is>
      </c>
      <c r="O148" s="185" t="inlineStr">
        <is>
          <t>Clinic</t>
        </is>
      </c>
      <c r="P148" s="186" t="inlineStr">
        <is>
          <t>รุ่น RxCU83</t>
        </is>
      </c>
      <c r="Q148" s="185" t="inlineStr">
        <is>
          <t>แบบฝึกหัด</t>
        </is>
      </c>
      <c r="R148" s="185" t="inlineStr">
        <is>
          <t>Quiz เตรียมสอบ CC1 RxCU83</t>
        </is>
      </c>
      <c r="S148" s="185" t="n"/>
    </row>
    <row r="149" ht="24" customHeight="1" s="49">
      <c r="A149" s="187" t="n">
        <v>147</v>
      </c>
      <c r="B149" s="186" t="n"/>
      <c r="C149" s="186" t="inlineStr">
        <is>
          <t>ผลข้างเคียงที่รุนแรงถึงแก่ชีวิต (Rare but fatal adverse effect) ที่สัมพันธ์กับการใช้ยา Metformin โดยเฉพาะในผู้ป่วยที่มีภาวะไตเสื่อมหรือขาดออกซิเจนในเนื้อเยื่อคือข้อใด</t>
        </is>
      </c>
      <c r="D149" s="186" t="n"/>
      <c r="E149" s="186" t="inlineStr">
        <is>
          <t>ภาวะน้ำตาลในเลือดต่ำรุนแรง (Severe hypoglycemia)</t>
        </is>
      </c>
      <c r="F149" s="186" t="inlineStr">
        <is>
          <t>ภาวะตับอ่อนอักเสบเฉียบพลัน (Acute pancreatitis)</t>
        </is>
      </c>
      <c r="G149" s="186" t="inlineStr">
        <is>
          <t>โรคหัวใจล้มเหลวเฉียบพลัน (Congestive heart failure)</t>
        </is>
      </c>
      <c r="H149" s="186" t="inlineStr">
        <is>
          <t>ภาวะเลือดเป็นกรดจากกรดแลกติกคั่ง (Lactic acidosis)</t>
        </is>
      </c>
      <c r="I149" s="188" t="inlineStr">
        <is>
          <t>ภาวะเม็ดเลือดขาวต่ำชนิดรุนแรง (Agranulocytosis)</t>
        </is>
      </c>
      <c r="J149" s="185" t="n">
        <v>4</v>
      </c>
      <c r="K149" s="186" t="inlineStr">
        <is>
          <t>✅ คำตอบที่ถูกต้อง: ข้อ ง. ภาวะเลือดเป็นกรดจากกรดแลกติกคั่ง (Lactic acidosis)
🎯 ทำไมข้อนี้ถึงถูก:
- คำตอบที่ถูกต้อง: ข้อ ง. ภาวะเลือดเป็นกรดจากกรดแลกติกคั่ง (Lactic acidosis)
- ทำไมข้อนี้ถึงถูก: Metformin ยับยั้ง mitochondrial complex I และลด hepatic gluconeogenesis จาก lactate หากไตขับยาไม่ได้ (eGFR &lt; 30 mL/min) หรือมี tissue hypoperfusion จะทำให้เกิดการสะสมของ lactic acid ในกระแสเลือด เกิด Lactic acidosis ซึ่งมีอัตราการเสียชีวิตสูงถึง 30-50%
🔍 ข้ออื่นผิดเพราะอะไร:
• ข้อ ก.: Metformin เป็น euglycemic agent ไม่ทำให้เกิด hypoglycemia หากใช้เดี่ยวๆ
• ข้อ ข.: ตับอ่อนอักเสบสัมพันธ์กับ DPP-4 inhibitors หรือ GLP-1 RAs
• ข้อ ค.: หัวใจล้มเหลวจากบวมน้ำสัมพันธ์กับ Thiazolidinediones
• ข้อ จ.: เม็ดเลือดขาวต่ำสัมพันธ์กับ Antithyroid drugs</t>
        </is>
      </c>
      <c r="L149" s="186" t="n"/>
      <c r="M149" s="186" t="inlineStr">
        <is>
          <t>4. Endocrine</t>
        </is>
      </c>
      <c r="N149" s="186" t="inlineStr">
        <is>
          <t>4.1 Diabetes mellitus</t>
        </is>
      </c>
      <c r="O149" s="185" t="inlineStr">
        <is>
          <t>Clinic</t>
        </is>
      </c>
      <c r="P149" s="186" t="inlineStr">
        <is>
          <t>รุ่น RxCU83</t>
        </is>
      </c>
      <c r="Q149" s="185" t="inlineStr">
        <is>
          <t>แบบฝึกหัด</t>
        </is>
      </c>
      <c r="R149" s="185" t="inlineStr">
        <is>
          <t>Quiz เตรียมสอบ CC1 RxCU83</t>
        </is>
      </c>
      <c r="S149" s="185" t="n"/>
    </row>
    <row r="150" ht="24" customHeight="1" s="49">
      <c r="A150" s="187" t="n">
        <v>148</v>
      </c>
      <c r="B150" s="186" t="inlineStr">
        <is>
          <t>หญิงไทยคู่ อายุ 52 ปี อาชีพแม่บ้าน ได้รับการวินิจฉัยว่าเป็นโรคเบาหวานชนิดที่ 2 ตรวจพบระดับน้ำตาลในเลือด FBS 168 mg/dL, HbA1c 8.2%, BMI 28.0 kg/m² (อ้วนระดับ 1) และการทำงานของไต eGFR 75 mL/min/1.73 m²</t>
        </is>
      </c>
      <c r="C150" s="186" t="inlineStr">
        <is>
          <t>ยาลดระดับน้ำตาลในเลือดชนิดรับประทานที่เป็นทางเลือกแรก (First-line oral antidiabetic drug) ที่ผู้ป่วยควรได้รับคือข้อใด?</t>
        </is>
      </c>
      <c r="D150" s="186" t="n"/>
      <c r="E150" s="186" t="inlineStr">
        <is>
          <t>Glimepiride</t>
        </is>
      </c>
      <c r="F150" s="186" t="inlineStr">
        <is>
          <t>Metformin</t>
        </is>
      </c>
      <c r="G150" s="186" t="inlineStr">
        <is>
          <t>Pioglitazone</t>
        </is>
      </c>
      <c r="H150" s="186" t="inlineStr">
        <is>
          <t>Sitagliptin</t>
        </is>
      </c>
      <c r="I150" s="188" t="inlineStr">
        <is>
          <t>Dapagliflozin</t>
        </is>
      </c>
      <c r="J150" s="185" t="n">
        <v>2</v>
      </c>
      <c r="K150" s="186" t="inlineStr">
        <is>
          <t>✅ คำตอบที่ถูกต้อง: ข้อ ข. Metformin
🎯 ทำไมข้อนี้ถึงถูก:
- คำตอบที่ถูกต้อง: ข้อ ข. Metformin
- ทำไมข้อนี้ถึงถูก: ตามแนวทางการรักษาโรคเบาหวานทุกฉบับ (ADA/EASD/ไทย) Metformin เป็น first-line medication of choice สำหรับผู้ป่วยเบาหวานชนิดที่ 2 ที่เริ่มการรักษา โดยเฉพาะในผู้ป่วยที่มีภาวะน้ำหนักเกิน เนื่องจากลดน้ำตาลได้ดี ไม่ทำให้น้ำหนักตัวเพิ่ม ไม่ทำให้เกิดน้ำตาลตก และมีประโยชน์ต่อระบบหลอดเลือดหัวใจ
🔍 ข้ออื่นผิดเพราะอะไร:
• ข้อ ก.: Sulfonylureas เสี่ยงต่อภาวะน้ำตาลต่ำและทำให้น้ำหนักตัวเพิ่มขึ้น
• ข้อ ค.: Pioglitazone ทำให้น้ำหนักตัวเพิ่มและบวมน้ำ
• ข้อ ง.: เป็นยาทางเลือกเสริมเมื่อมีข้อบ่งชี้จำเพาะหรือใช้ร่วมกับ Metformin
• ข้อ จ.: (Dapagliflozin): ไม่ใช่คำตอบที่ถูกต้องตามแนวทางเวชปฏิบัติและหลักวิชาการทางเภสัชกรรมสำหรับกรณีนี้</t>
        </is>
      </c>
      <c r="L150" s="186" t="n"/>
      <c r="M150" s="186" t="inlineStr">
        <is>
          <t>4. Endocrine</t>
        </is>
      </c>
      <c r="N150" s="186" t="inlineStr">
        <is>
          <t>4.3 Obesity &amp; Metabolic syndrome</t>
        </is>
      </c>
      <c r="O150" s="185" t="inlineStr">
        <is>
          <t>Clinic</t>
        </is>
      </c>
      <c r="P150" s="186" t="inlineStr">
        <is>
          <t>รุ่น RxCU83</t>
        </is>
      </c>
      <c r="Q150" s="185" t="inlineStr">
        <is>
          <t>แบบฝึกหัด</t>
        </is>
      </c>
      <c r="R150" s="185" t="inlineStr">
        <is>
          <t>Quiz เตรียมสอบ CC1 RxCU83</t>
        </is>
      </c>
      <c r="S150" s="185" t="n"/>
    </row>
    <row r="151" ht="24" customHeight="1" s="49">
      <c r="A151" s="185" t="n">
        <v>149</v>
      </c>
      <c r="B151" s="186" t="inlineStr">
        <is>
          <t>ผู้ป่วยชายอายุ 63 ปี เป็นโรคเบาหวานชนิดที่ 2 มาตรวจติดตามอาการ ตรวจพบค่าการทำงานของไตลดลงอย่างมาก โดยมีค่า eGFR 25 mL/min/1.73 m² (Chronic Kidney Disease Stage 4)</t>
        </is>
      </c>
      <c r="C151" s="186" t="inlineStr">
        <is>
          <t>ยาลดระดับน้ำตาลในเลือดในข้อใดต่อไปนี้ มีข้อห้ามใช้เด็ดขาด (Contraindicated) ในผู้ป่วยรายนี้?</t>
        </is>
      </c>
      <c r="D151" s="186" t="n"/>
      <c r="E151" s="186" t="inlineStr">
        <is>
          <t>Metformin</t>
        </is>
      </c>
      <c r="F151" s="186" t="inlineStr">
        <is>
          <t>Linagliptin</t>
        </is>
      </c>
      <c r="G151" s="186" t="inlineStr">
        <is>
          <t>Glipizide</t>
        </is>
      </c>
      <c r="H151" s="186" t="inlineStr">
        <is>
          <t>Insulin</t>
        </is>
      </c>
      <c r="I151" s="186" t="inlineStr">
        <is>
          <t>Repaglinide</t>
        </is>
      </c>
      <c r="J151" s="185" t="n">
        <v>1</v>
      </c>
      <c r="K151" s="186" t="inlineStr">
        <is>
          <t>✅ คำตอบที่ถูกต้อง: ข้อ ก. Metformin
🎯 ทำไมข้อนี้ถึงถูก:
- คำตอบที่ถูกต้อง: ข้อ ก. Metformin
- ทำไมข้อนี้ถึงถูก: ตามข้อบ่งใช้สากลของ FDA และแนวทางเวชปฏิบัติเบาหวาน ยา Metformin มีข้อห้ามใช้เด็ดขาดเมื่อค่า eGFR &lt; 30 mL/min/1.73m2 เนื่องจากไตไม่สามารถขับยาได้ ทำให้ระดับยาคั่งสูงและเพิ่มความเสี่ยงต่อการเกิด fatal lactic acidosis
🔍 ข้ออื่นผิดเพราะอะไร:
• ข้อ ข.: Linagliptin ขับออกทางตับและทางเดินน้ำดีเป็นหลัก ไม่ต้องปรับขนาดยาในผู้ป่วยไตวาย
• ข้อ ค.: Glipizide ถูกเปลี่ยนเป็น inactive metabolites ที่ตับ สามารถใช้ได้ในโรคไตแต่ต้องระวัง hypoglycemia
• ข้อ ง.: อินซูลินสามารถใช้ได้อย่างปลอดภัยในโรคไตทุกระยะ (ปรับลดขนาดยาตาม clearance)
• ข้อ จ.: Repaglinide ขับออกทางน้ำดี ใช้ได้ในผู้ป่วยไตบกพร่อง</t>
        </is>
      </c>
      <c r="L151" s="186" t="n"/>
      <c r="M151" s="186" t="inlineStr">
        <is>
          <t>4. Endocrine</t>
        </is>
      </c>
      <c r="N151" s="186" t="inlineStr">
        <is>
          <t>4.1 Diabetes mellitus</t>
        </is>
      </c>
      <c r="O151" s="185" t="inlineStr">
        <is>
          <t>Clinic</t>
        </is>
      </c>
      <c r="P151" s="186" t="inlineStr">
        <is>
          <t>รุ่น RxCU83</t>
        </is>
      </c>
      <c r="Q151" s="185" t="inlineStr">
        <is>
          <t>แบบฝึกหัด</t>
        </is>
      </c>
      <c r="R151" s="185" t="inlineStr">
        <is>
          <t>Quiz เตรียมสอบ CC1 RxCU83</t>
        </is>
      </c>
      <c r="S151" s="185" t="n"/>
    </row>
    <row r="152" ht="24" customHeight="1" s="49">
      <c r="A152" s="185" t="n">
        <v>150</v>
      </c>
      <c r="B152" s="186" t="n"/>
      <c r="C152" s="186" t="inlineStr">
        <is>
          <t>ข้อใดต่อไปนี้ไม่ใช่ภาวะแทรกซ้อนเรื้อรังระดับหลอดเลือดขนาดเล็ก (Microvascular complications) ที่เกิดจากโรคเบาหวาน</t>
        </is>
      </c>
      <c r="D152" s="186" t="n"/>
      <c r="E152" s="186" t="inlineStr">
        <is>
          <t>โรคไตจากเบาหวาน (Diabetic nephropathy)</t>
        </is>
      </c>
      <c r="F152" s="186" t="inlineStr">
        <is>
          <t>โรคจอประสาทตาเสื่อมจากเบาหวาน (Diabetic retinopathy)</t>
        </is>
      </c>
      <c r="G152" s="186" t="inlineStr">
        <is>
          <t>โรคเส้นประสาทเสื่อมจากเบาหวาน (Diabetic neuropathy)</t>
        </is>
      </c>
      <c r="H152" s="186" t="inlineStr">
        <is>
          <t>โรคหลอดเลือดหัวใจโคโรนารีตีบเฉียบพลัน (Coronary artery disease / Acute myocardial infarction)</t>
        </is>
      </c>
      <c r="I152" s="186" t="inlineStr">
        <is>
          <t>ภาวะโปรตีนไข่ขาวรั่วในปัสสาวะ (Microalbuminuria)</t>
        </is>
      </c>
      <c r="J152" s="185" t="n">
        <v>4</v>
      </c>
      <c r="K152" s="186" t="inlineStr">
        <is>
          <t>✅ คำตอบที่ถูกต้อง: ข้อ ง. โรคหลอดเลือดหัวใจโคโรนารีตีบเฉียบพลัน (Coronary artery disease / Acute myocardial infarction)
🎯 ทำไมข้อนี้ถึงถูก:
- คำตอบที่ถูกต้อง: ข้อ ง. โรคหลอดเลือดหัวใจโคโรนารีตีบเฉียบพลัน (Coronary artery disease / Acute myocardial infarction)
- ทำไมข้อนี้ถึงถูก: โรคหลอดเลือดหัวใจ (CAD), โรคหลอดเลือดสมอง (Stroke) และโรคหลอดเลือดส่วนปลายอุดตัน (PAD) จัดเป็น Macrovascular complications (หลอดเลือดขนาดใหญ่) ไม่ใช่ Microvascular complications
🔍 ข้ออื่นผิดเพราะอะไร:
• ข้อ ก.: จัดเป็น Microvascular complication ที่ไต
• ข้อ ข.: จัดเป็น Microvascular complication ที่ตา
• ข้อ ค.: จัดเป็น Microvascular complication ที่ระบบประสาท
• ข้อ จ.: (ภาวะโปรตีนไข่ขาวรั่วในปัสสาวะ (Microalbuminuria)): ไม่ใช่คำตอบที่ถูกต้องตามแนวทางเวชปฏิบัติและหลักวิชาการทางเภสัชกรรมสำหรับกรณีนี้</t>
        </is>
      </c>
      <c r="L152" s="186" t="n"/>
      <c r="M152" s="186" t="inlineStr">
        <is>
          <t>4. Endocrine</t>
        </is>
      </c>
      <c r="N152" s="186" t="inlineStr">
        <is>
          <t>4.1 Diabetes mellitus</t>
        </is>
      </c>
      <c r="O152" s="185" t="inlineStr">
        <is>
          <t>Clinic</t>
        </is>
      </c>
      <c r="P152" s="186" t="inlineStr">
        <is>
          <t>รุ่น RxCU83</t>
        </is>
      </c>
      <c r="Q152" s="185" t="inlineStr">
        <is>
          <t>แบบฝึกหัด</t>
        </is>
      </c>
      <c r="R152" s="185" t="inlineStr">
        <is>
          <t>Quiz เตรียมสอบ CC1 RxCU83</t>
        </is>
      </c>
      <c r="S152" s="185" t="n"/>
    </row>
    <row r="153" ht="24" customHeight="1" s="49">
      <c r="A153" s="185" t="n">
        <v>151</v>
      </c>
      <c r="B153" s="186" t="n"/>
      <c r="C153" s="186" t="inlineStr">
        <is>
          <t>เมื่อผู้ป่วยเบาหวานเกิดอาการน้ำตาลในเลือดต่ำระดับรู้สึกตัวดี (Mild-to-moderate hypoglycemia: เจาะเลือดพบ Glucose &lt; 70 mg/dL) ข้อใดคือคำแนะนำในการปฏิบัติตัวตาม กฎ 15 (Rule of 15) ที่ถูกต้อง</t>
        </is>
      </c>
      <c r="D153" s="186" t="n"/>
      <c r="E153" s="186" t="inlineStr">
        <is>
          <t>ให้ดื่มน้ำมันพืช 1 ช้อนโต๊ะทันที</t>
        </is>
      </c>
      <c r="F153" s="186" t="inlineStr">
        <is>
          <t>รับประทานอาหารมื้อใหญ่ทันที 1 จาน</t>
        </is>
      </c>
      <c r="G153" s="186" t="inlineStr">
        <is>
          <t>รับประทานคาร์โบไฮเดรตเชิงเดี่ยวที่ดูดซึมเร็ว 15 กรัม (เช่น น้ำส้ม 120-150 mL หรือน้ำตาลทราย 3 ช้อนชา) จากนั้นรอ 15 นาทีแล้วเจาะตรวจระดับน้ำตาลซ้ำ</t>
        </is>
      </c>
      <c r="H153" s="186" t="inlineStr">
        <is>
          <t>ฉีดยาอินซูลินเพิ่ม 15 ยูนิตทันที</t>
        </is>
      </c>
      <c r="I153" s="186" t="inlineStr">
        <is>
          <t>ให้นอนพักนิ่งๆ โดยไม่ต้องรับประทานอะไรเป็นเวลา 15 นาที</t>
        </is>
      </c>
      <c r="J153" s="185" t="n">
        <v>3</v>
      </c>
      <c r="K153" s="186" t="inlineStr">
        <is>
          <t>✅ คำตอบที่ถูกต้อง: ข้อ ค. รับประทานคาร์โบไฮเดรตเชิงเดี่ยวที่ดูดซึมเร็ว 15 กรัม (เช่น น้ำส้ม 120-150 mL หรือน้ำตาลทราย 3 ช้อนชา) จากนั้นรอ 15 นาทีแล้วเจาะตรวจระดับน้ำตาลซ้ำ
🎯 ทำไมข้อนี้ถึงถูก:
- คำตอบที่ถูกต้อง: ข้อ ค. รับประทานคาร์โบไฮเดรตเชิงเดี่ยวที่ดูดซึมเร็ว 15 กรัม (เช่น น้ำส้ม 120-150 mL หรือน้ำตาลทราย 3 ช้อนชา) จากนั้นรอ 15 นาทีแล้วเจาะตรวจระดับน้ำตาลซ้ำ
- ทำไมข้อนี้ถึงถูก: Rule of 15 ระบุว่า เมื่อระดับน้ำตาล &lt; 70 mg/dL ให้รับประทาน fast-acting carbohydrates 15 กรัม รอ 15 นาทีแล้วตรวจซ้ำ หากยัง &lt; 70 mg/dL ให้ทำซ้ำอีก 15 กรัม เมื่อน้ำตาลปกติแล้วให้รับประทานอาหารมื้อหลักหรือของว่างตาม
🔍 ข้ออื่นผิดเพราะอะไร:
• ข้อ ก.: ไขมันจะชะลอการดูดซึมกลูโคส ห้ามใช้ในการแก้น้ำตาลต่ำฉุกเฉิน
• ข้อ ข.: อาหารมื้อใหญ่ย่อยช้าและอาจทำให้น้ำตาลพุ่งสูงเกินไปในภายหลัง
• ข้อ ง.: การฉีดอินซูลินจะยิ่งทำให้น้ำตาลต่ำลงจนหมดสติและเสียชีวิต
• ข้อ จ.: การนอนเฉยๆ โดยไม่แก้ไขน้ำตาลจะทำให้สมองขาดน้ำตาลจนชักและโคม่า</t>
        </is>
      </c>
      <c r="L153" s="186" t="n"/>
      <c r="M153" s="186" t="inlineStr">
        <is>
          <t>4. Endocrine</t>
        </is>
      </c>
      <c r="N153" s="186" t="inlineStr">
        <is>
          <t>4.1 Diabetes mellitus</t>
        </is>
      </c>
      <c r="O153" s="185" t="inlineStr">
        <is>
          <t>Clinic</t>
        </is>
      </c>
      <c r="P153" s="186" t="inlineStr">
        <is>
          <t>รุ่น RxCU83</t>
        </is>
      </c>
      <c r="Q153" s="185" t="inlineStr">
        <is>
          <t>แบบฝึกหัด</t>
        </is>
      </c>
      <c r="R153" s="185" t="inlineStr">
        <is>
          <t>Quiz เตรียมสอบ CC1 RxCU83</t>
        </is>
      </c>
      <c r="S153" s="185" t="n"/>
    </row>
    <row r="154" ht="24" customHeight="1" s="49">
      <c r="A154" s="185" t="n">
        <v>152</v>
      </c>
      <c r="B154" s="186" t="n"/>
      <c r="C154" s="186" t="inlineStr">
        <is>
          <t>ผู้ป่วยหญิงอายุ 28 ปี มีอาการเหนื่อยง่าย ใจสั่น น้ำหนักตัวลดลงทั้งที่รับประทานอาหารจุ ขี้ร้อน เหงื่อออกมาก มือสั่น ตรวจเลือดพบ Free T4 สูง และ TSH ต่ำกว่า 0.01 mIU/L ได้รับการวินิจฉัยว่าเป็นโรคต่อมไทรอยด์เป็นพิษ (Hyperthyroidism / Graves disease) ยาในข้อใดที่เหมาะสมที่สุดในการบรรเทาอาการใจสั่น มือสั่น และความดันโลหิตสูงในระยะแรก</t>
        </is>
      </c>
      <c r="D154" s="186" t="n"/>
      <c r="E154" s="186" t="inlineStr">
        <is>
          <t>Propranolol</t>
        </is>
      </c>
      <c r="F154" s="186" t="inlineStr">
        <is>
          <t>Levothyroxine</t>
        </is>
      </c>
      <c r="G154" s="186" t="inlineStr">
        <is>
          <t>Methimazole เดี่ยวๆ</t>
        </is>
      </c>
      <c r="H154" s="186" t="inlineStr">
        <is>
          <t>Hydrochlorothiazide</t>
        </is>
      </c>
      <c r="I154" s="186" t="inlineStr">
        <is>
          <t>Prednisolone</t>
        </is>
      </c>
      <c r="J154" s="185" t="n">
        <v>1</v>
      </c>
      <c r="K154" s="186" t="inlineStr">
        <is>
          <t>✅ คำตอบที่ถูกต้อง: ข้อ ก. Propranolol
🎯 ทำไมข้อนี้ถึงถูก:
- คำตอบที่ถูกต้อง: ข้อ ก. Propranolol
- ทำไมข้อนี้ถึงถูก: Propranolol เป็น Non-selective beta-blocker ที่ออกฤทธิ์เร็วในการบรรเทาอาการ adrenergic hyperactivity (ใจสั่น หัวใจเต้นเร็ว มือสั่น เหงื่อออก วิตกกังวล) และในขนาดสูงยังช่วยยับยั้งการเปลี่ยน T4 เป็น T3 ในเนื้อเยื่อส่วนปลายได้ด้วย
🔍 ข้ออื่นผิดเพราะอะไร:
• ข้อ ข.: Levothyroxine เป็นฮอร์โมนไทรอยด์ ยิ่งทำให้ hyperthyroidism รุนแรงขึ้น
• ข้อ ค.: Methimazole ต้องใช้เวลา 2-4 สัปดาห์จึงจะเริ่มเห็นผลลดการสร้างฮอร์โมน ไม่สามารถบรรเทาอาการเฉียบพลันได้
• ข้อ ง.: ยาขับปัสสาวะไม่ได้แก้ adrenergic symptoms
• ข้อ จ.: สเตียรอยด์ใช้ใน thyroid storm หรือ thyroid eye disease รุนแรง</t>
        </is>
      </c>
      <c r="L154" s="186" t="n"/>
      <c r="M154" s="186" t="inlineStr">
        <is>
          <t>4. Endocrine</t>
        </is>
      </c>
      <c r="N154" s="186" t="inlineStr">
        <is>
          <t>4.2 Thyroid disorders</t>
        </is>
      </c>
      <c r="O154" s="185" t="inlineStr">
        <is>
          <t>Clinic</t>
        </is>
      </c>
      <c r="P154" s="186" t="inlineStr">
        <is>
          <t>รุ่น RxCU83</t>
        </is>
      </c>
      <c r="Q154" s="185" t="inlineStr">
        <is>
          <t>แบบฝึกหัด</t>
        </is>
      </c>
      <c r="R154" s="185" t="inlineStr">
        <is>
          <t>Quiz เตรียมสอบ CC1 RxCU83</t>
        </is>
      </c>
      <c r="S154" s="185" t="n"/>
    </row>
    <row r="155" ht="24" customHeight="1" s="49">
      <c r="A155" s="185" t="n">
        <v>153</v>
      </c>
      <c r="B155" s="186" t="n"/>
      <c r="C155" s="186" t="inlineStr">
        <is>
          <t>หากผู้ป่วยโรคไทรอยด์เป็นพิษรายนี้กำลังตั้งครรภ์ในไตรมาสแรก (First trimester: อายุครรภ์ 8 สัปดาห์) ยาต้านไทรอยด์ (Antithyroid drug) ชนิดใดที่แนะนำให้เลือกใช้เป็นอันดับแรก</t>
        </is>
      </c>
      <c r="D155" s="186" t="n"/>
      <c r="E155" s="186" t="inlineStr">
        <is>
          <t>Methimazole (MMI)</t>
        </is>
      </c>
      <c r="F155" s="186" t="inlineStr">
        <is>
          <t>Propylthiouracil (PTU)</t>
        </is>
      </c>
      <c r="G155" s="186" t="inlineStr">
        <is>
          <t>Radioactive iodine (I-131)</t>
        </is>
      </c>
      <c r="H155" s="186" t="inlineStr">
        <is>
          <t>Potassium iodide (Lugol solution)</t>
        </is>
      </c>
      <c r="I155" s="186" t="inlineStr">
        <is>
          <t>Carbimazole</t>
        </is>
      </c>
      <c r="J155" s="185" t="n">
        <v>2</v>
      </c>
      <c r="K155" s="186" t="inlineStr">
        <is>
          <t>✅ คำตอบที่ถูกต้อง: ข้อ ข. Propylthiouracil (PTU)
🎯 ทำไมข้อนี้ถึงถูก:
- คำตอบที่ถูกต้อง: ข้อ ข. Propylthiouracil (PTU)
- ทำไมข้อนี้ถึงถูก: ในสตรีมีครรภ์ไตรมาสแรก (First trimester) แนะนำให้ใช้ Propylthiouracil (PTU) เนื่องจาก Methimazole สัมพันธ์กับความเสี่ยงของทารกวิรูปแต่กำเนิด เช่น Aplasia cutis congenita, Choanal atresia และ Tracheoesophageal fistula เมื่อเข้าสู่ไตรมาสที่ 2 และ 3 ค่อยพิจารณาเปลี่ยนกลับเป็น MMI เพื่อลดความเสี่ยงต่อ maternal hepatotoxicity
🔍 ข้ออื่นผิดเพราะอะไร:
• ข้อ ก.: สัมพันธ์กับการเกิด teratogenicity ในไตรมาสแรก
• ข้อ ค.: I-131 มีข้อห้ามใช้อย่างเด็ดขาดในสตรีมีครรภ์เพราะทำลายต่อมไทรอยด์ของทารก
• ข้อ ง.: Lugol solution ใช้เตรียมผ่าตัดระยะสั้น ไม่ใช้รักษาหลักในหญิงตั้งครรภ์
• ข้อ จ.: (Carbimazole): ไม่ใช่คำตอบที่ถูกต้องตามแนวทางเวชปฏิบัติและหลักวิชาการทางเภสัชกรรมสำหรับกรณีนี้</t>
        </is>
      </c>
      <c r="L155" s="186" t="n"/>
      <c r="M155" s="186" t="inlineStr">
        <is>
          <t>4. Endocrine</t>
        </is>
      </c>
      <c r="N155" s="186" t="inlineStr">
        <is>
          <t>4.2 Thyroid disorders</t>
        </is>
      </c>
      <c r="O155" s="185" t="inlineStr">
        <is>
          <t>Clinic</t>
        </is>
      </c>
      <c r="P155" s="186" t="inlineStr">
        <is>
          <t>รุ่น RxCU83</t>
        </is>
      </c>
      <c r="Q155" s="185" t="inlineStr">
        <is>
          <t>แบบฝึกหัด</t>
        </is>
      </c>
      <c r="R155" s="185" t="inlineStr">
        <is>
          <t>Quiz เตรียมสอบ CC1 RxCU83</t>
        </is>
      </c>
      <c r="S155" s="185" t="n"/>
    </row>
    <row r="156" ht="24" customHeight="1" s="49">
      <c r="A156" s="185" t="n">
        <v>154</v>
      </c>
      <c r="B156" s="186" t="n"/>
      <c r="C156" s="186" t="inlineStr">
        <is>
          <t>ข้อใดต่อไปนี้กล่าวถูกต้องเกี่ยวกับกลไกการออกฤทธิ์ของยาต้านไทรอยด์ Propylthiouracil (PTU) ที่แตกต่างจากยา Methimazole (MMI)</t>
        </is>
      </c>
      <c r="D156" s="186" t="n"/>
      <c r="E156" s="186" t="inlineStr">
        <is>
          <t>PTU ออกฤทธิ์ทำลายเซลล์ follicular cell ในต่อมไทรอยด์อย่างถาวร</t>
        </is>
      </c>
      <c r="F156" s="186" t="inlineStr">
        <is>
          <t>PTU ยับยั้งเอนไซม์ Thyroid Peroxidase (TPO) ขัดขวางการสังเคราะห์ฮอร์โมนไทรอยด์ และยังสามารถยับยั้งเอนไซม์ 5-deiodinase ขัดขวางการเปลี่ยน T4 เป็น T3 ในเนื้อเยื่อส่วนปลายได้</t>
        </is>
      </c>
      <c r="G156" s="186" t="inlineStr">
        <is>
          <t>PTU กระตุ้นการขับไอโอดีนออกทางไต</t>
        </is>
      </c>
      <c r="H156" s="186" t="inlineStr">
        <is>
          <t>PTU ยับยั้งการหลั่งฮอร์โมน TSH จากต่อมใต้สมองส่วนหน้า</t>
        </is>
      </c>
      <c r="I156" s="186" t="inlineStr">
        <is>
          <t>PTU ยับยั้งการดูดซึมไอโอดีนจากทางเดินอาหาร</t>
        </is>
      </c>
      <c r="J156" s="185" t="n">
        <v>2</v>
      </c>
      <c r="K156" s="186" t="inlineStr">
        <is>
          <t>✅ คำตอบที่ถูกต้อง: ข้อ ข. PTU ยับยั้งเอนไซม์ Thyroid Peroxidase (TPO) ขัดขวางการสังเคราะห์ฮอร์โมนไทรอยด์ และยังสามารถยับยั้งเอนไซม์ 5-deiodinase ขัดขวางการเปลี่ยน T4 เป็น T3 ในเนื้อเยื่อส่วนปลายได้
🎯 ทำไมข้อนี้ถึงถูก:
- คำตอบที่ถูกต้อง: ข้อ ข. PTU ยับยั้งเอนไซม์ Thyroid Peroxidase (TPO) ขัดขวางการสังเคราะห์ฮอร์โมนไทรอยด์ และยังสามารถยับยั้งเอนไซม์ 5-deiodinase ขัดขวางการเปลี่ยน T4 เป็น T3 ในเนื้อเยื่อส่วนปลายได้
- ทำไมข้อนี้ถึงถูก: ยาต้านไทรอยด์ทั้ง PTU และ MMI ยับยั้งเอนไซม์ TPO ป้องกันการ organification และ coupling แต่ข้อได้เปรียบเฉพาะของ PTU คือมีฤทธิ์ยับยั้งเอนไซม์ peripheral 5-deiodinase ทำให้ลดการเปลี่ยน T4 เป็น active form (T3) ได้ทันที จึงนิยมใช้ใน Thyroid storm
🔍 ข้ออื่นผิดเพราะอะไร:
• ข้อ ก.: การทำลายเซลล์ถาวรเป็นฤทธิ์ของ Radioactive iodine ไม่ใช่ PTU
• ข้อ ค.: ไม่ได้กระตุ้นการขับไอโอดีนทางไต
• ข้อ ง.: ไม่ได้ยับยั้ง TSH
• ข้อ จ.: ไม่ได้ยับยั้งการดูดซึมไอโอดีนในทางเดินอาหาร</t>
        </is>
      </c>
      <c r="L156" s="186" t="n"/>
      <c r="M156" s="186" t="inlineStr">
        <is>
          <t>4. Endocrine</t>
        </is>
      </c>
      <c r="N156" s="186" t="inlineStr">
        <is>
          <t>4.2 Thyroid disorders</t>
        </is>
      </c>
      <c r="O156" s="185" t="inlineStr">
        <is>
          <t>Clinic</t>
        </is>
      </c>
      <c r="P156" s="186" t="inlineStr">
        <is>
          <t>รุ่น RxCU83</t>
        </is>
      </c>
      <c r="Q156" s="185" t="inlineStr">
        <is>
          <t>แบบฝึกหัด</t>
        </is>
      </c>
      <c r="R156" s="185" t="inlineStr">
        <is>
          <t>Quiz เตรียมสอบ CC1 RxCU83</t>
        </is>
      </c>
      <c r="S156" s="185" t="n"/>
    </row>
    <row r="157" ht="24" customHeight="1" s="49">
      <c r="A157" s="185" t="n">
        <v>155</v>
      </c>
      <c r="B157" s="186" t="n"/>
      <c r="C157" s="186" t="inlineStr">
        <is>
          <t>ในการรักษาภาวะวิกฤตไทรอยด์เป็นพิษรุนแรง (Thyroid Storm / Thyrotoxic crisis) ยาในข้อใดที่ออกฤทธิ์ยับยั้งการหลั่งฮอร์โมนไทรอยด์ที่สร้างสะสมไว้ออกสู่กระแสเลือดได้อย่างรวดเร็วผ่านปรากฏการณ์ Wolff-Chaikoff effect</t>
        </is>
      </c>
      <c r="D157" s="186" t="n"/>
      <c r="E157" s="186" t="inlineStr">
        <is>
          <t>Lugol solution หรือ Saturated Solution of Potassium Iodide (SSKI)</t>
        </is>
      </c>
      <c r="F157" s="186" t="inlineStr">
        <is>
          <t>Methimazole</t>
        </is>
      </c>
      <c r="G157" s="186" t="inlineStr">
        <is>
          <t>Propylthiouracil</t>
        </is>
      </c>
      <c r="H157" s="186" t="inlineStr">
        <is>
          <t>Propranolol</t>
        </is>
      </c>
      <c r="I157" s="186" t="inlineStr">
        <is>
          <t>Paracetamol</t>
        </is>
      </c>
      <c r="J157" s="185" t="n">
        <v>1</v>
      </c>
      <c r="K157" s="186" t="inlineStr">
        <is>
          <t>✅ คำตอบที่ถูกต้อง: ข้อ ก. Lugol solution หรือ Saturated Solution of Potassium Iodide (SSKI)
🎯 ทำไมข้อนี้ถึงถูก:
- คำตอบที่ถูกต้อง: ข้อ ก. Lugol solution หรือ Saturated Solution of Potassium Iodide (SSKI)
- ทำไมข้อนี้ถึงถูก: สารละลายไอโอดีนความเข้มข้นสูง (Inorganic iodide: Lugol solution / SSKI) จะยับยั้งการสลายและการหลั่งฮอร์โมนไทรอยด์ที่เก็บไว้ใน colloid ออกสู่กระแสเลือดอย่างรวดเร็ว (Wolff-Chaikoff effect) โดยต้องให้หลังจากให้ยาต้านไทรอยด์ (PTU) ไปแล้วอย่างน้อย 1 ชั่วโมงเพื่อป้องกันการนำไอโอดีนไปใช้สร้างฮอร์โมนใหม่
🔍 ข้ออื่นผิดเพราะอะไร:
• ข้อ ข.: ออกฤทธิ์ยับยั้งการสร้างใหม่ แต่ไม่สามารถยับยั้งฮอร์โมนที่สร้างเสร็จแล้วและเก็บอยู่ใน colloid ได้
• ข้อ ค.: (Propylthiouracil): ไม่ใช่คำตอบที่ถูกต้องตามแนวทางเวชปฏิบัติและหลักวิชาการทางเภสัชกรรมสำหรับกรณีนี้
• ข้อ ง.: ควบคุมอาการ adrenergic hyperactivity
• ข้อ จ.: ยาลดไข้ (ใน thyroid storm ต้องเลี่ยง Aspirin เพราะแย่งจับโปรตีนทำให้ free thyroid เพิ่มขึ้น)</t>
        </is>
      </c>
      <c r="L157" s="186" t="n"/>
      <c r="M157" s="186" t="inlineStr">
        <is>
          <t>4. Endocrine</t>
        </is>
      </c>
      <c r="N157" s="186" t="inlineStr">
        <is>
          <t>4.2 Thyroid disorders</t>
        </is>
      </c>
      <c r="O157" s="185" t="inlineStr">
        <is>
          <t>Clinic</t>
        </is>
      </c>
      <c r="P157" s="186" t="inlineStr">
        <is>
          <t>รุ่น RxCU83</t>
        </is>
      </c>
      <c r="Q157" s="185" t="inlineStr">
        <is>
          <t>แบบฝึกหัด</t>
        </is>
      </c>
      <c r="R157" s="185" t="inlineStr">
        <is>
          <t>Quiz เตรียมสอบ CC1 RxCU83</t>
        </is>
      </c>
      <c r="S157" s="185" t="n"/>
    </row>
    <row r="158" ht="24" customHeight="1" s="49">
      <c r="A158" s="185" t="n">
        <v>156</v>
      </c>
      <c r="B158" s="186" t="n"/>
      <c r="C158" s="186" t="inlineStr">
        <is>
          <t>ยาชนิดใดที่เป็นยาทางเลือกอันดับแรกมาตรฐาน (Drug of choice) ในการรักษาภาวะพร่องฮอร์โมนไทรอยด์ (Hypothyroidism / Hashimoto thyroiditis)</t>
        </is>
      </c>
      <c r="D158" s="186" t="n"/>
      <c r="E158" s="186" t="inlineStr">
        <is>
          <t>Levothyroxine (L-thyroxine: T4) รับประทานตอนท้องว่างก่อนอาหารเช้า 30-60 นาที</t>
        </is>
      </c>
      <c r="F158" s="186" t="inlineStr">
        <is>
          <t>Liothyronine (T3)</t>
        </is>
      </c>
      <c r="G158" s="186" t="inlineStr">
        <is>
          <t>Desiccated thyroid extract</t>
        </is>
      </c>
      <c r="H158" s="186" t="inlineStr">
        <is>
          <t>Iodine solution</t>
        </is>
      </c>
      <c r="I158" s="186" t="inlineStr">
        <is>
          <t>Propylthiouracil</t>
        </is>
      </c>
      <c r="J158" s="185" t="n">
        <v>1</v>
      </c>
      <c r="K158" s="186" t="inlineStr">
        <is>
          <t>✅ คำตอบที่ถูกต้อง: ข้อ ก. Levothyroxine (L-thyroxine: T4) รับประทานตอนท้องว่างก่อนอาหารเช้า 30-60 นาที
🎯 ทำไมข้อนี้ถึงถูก:
- คำตอบที่ถูกต้อง: ข้อ ก. Levothyroxine (L-thyroxine: T4) รับประทานตอนท้องว่างก่อนอาหารเช้า 30-60 นาที
- ทำไมข้อนี้ถึงถูก: Levothyroxine (LT4) มี half-life ยาวนาน (ประมาณ 7 วัน) ระดับยาในเลือดคงที่สม่ำเสมอ และร่างกายสามารถเปลี่ยน T4 เป็น active T3 ตามความต้องการทางสรีรวิทยา จึงเป็นยามาตรฐานอันดับแรก โดยต้องรับประทานตอนท้องว่างเพื่อให้การดูดซึมคงที่
🔍 ข้ออื่นผิดเพราะอะไร:
• ข้อ ข.: Liothyronine (T3) มี half-life สั้น ทำให้ระดับฮอร์โมนผันผวนและเสี่ยงต่อ cardiac toxicity
• ข้อ ค.: ไทรอยด์สกัดจากสัตว์มีสัดส่วนฮอร์โมนไม่แน่นอนและเสี่ยงต่อการแพ้โปรตีนสัตว์
• ข้อ ง.: ไอโอดีนใช้เสริมกรณีขาดสารไอโอดีน ไม่ใช่ฮอร์โมนทดแทน
• ข้อ จ.: PTU เป็นยาลดฮอร์โมน ยิ่งทำให้ hypothyroidism แย่ลง</t>
        </is>
      </c>
      <c r="L158" s="186" t="n"/>
      <c r="M158" s="186" t="inlineStr">
        <is>
          <t>4. Endocrine</t>
        </is>
      </c>
      <c r="N158" s="186" t="inlineStr">
        <is>
          <t>4.2 Thyroid disorders</t>
        </is>
      </c>
      <c r="O158" s="185" t="inlineStr">
        <is>
          <t>Clinic</t>
        </is>
      </c>
      <c r="P158" s="186" t="inlineStr">
        <is>
          <t>รุ่น RxCU83</t>
        </is>
      </c>
      <c r="Q158" s="185" t="inlineStr">
        <is>
          <t>แบบฝึกหัด</t>
        </is>
      </c>
      <c r="R158" s="185" t="inlineStr">
        <is>
          <t>Quiz เตรียมสอบ CC1 RxCU83</t>
        </is>
      </c>
      <c r="S158" s="185" t="n"/>
    </row>
    <row r="159" ht="24" customHeight="1" s="49">
      <c r="A159" s="185" t="n">
        <v>157</v>
      </c>
      <c r="B159" s="186" t="n"/>
      <c r="C159" s="186" t="inlineStr">
        <is>
          <t>โรคหรือภาวะทางระบบต่อมไร้ท่อในข้อใดต่อไปนี้ ที่เป็นสาเหตุทุติยภูมิ (Secondary causes) ของการเกิดภาวะน้ำหนักเกินและโรคอ้วน</t>
        </is>
      </c>
      <c r="D159" s="186" t="n"/>
      <c r="E159" s="186" t="inlineStr">
        <is>
          <t>กลุ่มอาการคุชชิง (Cushing syndrome)</t>
        </is>
      </c>
      <c r="F159" s="186" t="inlineStr">
        <is>
          <t>ภาวะพร่องฮอร์โมนไทรอยด์ (Hypothyroidism)</t>
        </is>
      </c>
      <c r="G159" s="186" t="inlineStr">
        <is>
          <t>โรคถุงน้ำรังไข่หลายใบ (Polycystic Ovary Syndrome: PCOS)</t>
        </is>
      </c>
      <c r="H159" s="186" t="inlineStr">
        <is>
          <t>ถูกทั้งข้อ ก. และ ข.</t>
        </is>
      </c>
      <c r="I159" s="186" t="inlineStr">
        <is>
          <t>ถูกทุกข้อ</t>
        </is>
      </c>
      <c r="J159" s="185" t="n">
        <v>5</v>
      </c>
      <c r="K159" s="186" t="inlineStr">
        <is>
          <t>✅ คำตอบที่ถูกต้อง: ข้อ จ. ถูกทุกข้อ
🎯 ทำไมข้อนี้ถึงถูก:
- คำตอบที่ถูกต้อง: ข้อ จ. ถูกทุกข้อ
- ทำไมข้อนี้ถึงถูก: Cushing syndrome (คอร์ติซอลสูงทำให้สะสมไขมันส่วนกลาง), Hypothyroidism (อัตราการเผาผลาญลดลงอย่างมาก) และ PCOS (สัมพันธ์กับภาวะดื้อต่ออินซูลินและฮอร์โมนเพศชายสูง) ล้วนเป็นโรคต่อมไร้ท่อที่เป็นสาเหตุทุติยภูมิที่สำคัญของโรคอ้วน
🔍 ข้ออื่นผิดเพราะอะไร:
• ข้อ ก.: ถึง ค. ล้วนเป็นสาเหตุของโรคอ้วนที่พบได้บ่อยในทางคลินิก
• ข้อ ข.: (ภาวะพร่องฮอร์โมนไทรอยด์ (Hypothyroidism)): ไม่ใช่คำตอบที่ถูกต้องตามแนวทางเวชปฏิบัติและหลักวิชาการทางเภสัชกรรมสำหรับกรณีนี้
• ข้อ ค.: (โรคถุงน้ำรังไข่หลายใบ (Polycystic Ovary Syndrome: PCOS)): ไม่ใช่คำตอบที่ถูกต้องตามแนวทางเวชปฏิบัติและหลักวิชาการทางเภสัชกรรมสำหรับกรณีนี้
• ข้อ ง.: (ถูกทั้งข้อ ก. และ ข.): ไม่ใช่คำตอบที่ถูกต้องตามแนวทางเวชปฏิบัติและหลักวิชาการทางเภสัชกรรมสำหรับกรณีนี้</t>
        </is>
      </c>
      <c r="L159" s="186" t="n"/>
      <c r="M159" s="186" t="inlineStr">
        <is>
          <t>4. Endocrine</t>
        </is>
      </c>
      <c r="N159" s="186" t="inlineStr">
        <is>
          <t>4.3 Obesity &amp; Metabolic syndrome</t>
        </is>
      </c>
      <c r="O159" s="185" t="inlineStr">
        <is>
          <t>Clinic</t>
        </is>
      </c>
      <c r="P159" s="186" t="inlineStr">
        <is>
          <t>รุ่น RxCU83</t>
        </is>
      </c>
      <c r="Q159" s="185" t="inlineStr">
        <is>
          <t>แบบฝึกหัด</t>
        </is>
      </c>
      <c r="R159" s="185" t="inlineStr">
        <is>
          <t>Quiz เตรียมสอบ CC1 RxCU83</t>
        </is>
      </c>
      <c r="S159" s="185" t="n"/>
    </row>
    <row r="160" ht="24" customHeight="1" s="49">
      <c r="A160" s="185" t="n">
        <v>158</v>
      </c>
      <c r="B160" s="186" t="n"/>
      <c r="C160" s="186" t="inlineStr">
        <is>
          <t>ตามเกณฑ์การวินิจฉัยกลุ่มอาการเมแทบอลิก (Metabolic Syndrome) ของ NCEP ATP III (ฉบับปรับปรุงสำหรับคนเอเชีย) ข้อใดต่อไปนี้ ไม่ใช่ เกณฑ์ในการวินิจฉัย</t>
        </is>
      </c>
      <c r="D160" s="186" t="n"/>
      <c r="E160" s="186" t="inlineStr">
        <is>
          <t>รอบเอวตั้งแต่ 90 ซม. ขึ้นไปในเพศชาย หรือตั้งแต่ 80 ซม. ขึ้นไปในเพศหญิง</t>
        </is>
      </c>
      <c r="F160" s="186" t="inlineStr">
        <is>
          <t>ระดับไตรกลีเซอไรด์ในเลือด (TG) ตั้งแต่ 150 mg/dL ขึ้นไป</t>
        </is>
      </c>
      <c r="G160" s="186" t="inlineStr">
        <is>
          <t>ระดับคอเลสเตอรอลชนิดความหนาแน่นสูง HDL-C &lt; 50 mg/dL ในเพศชาย หรือ &lt; 40 mg/dL ในเพศหญิง</t>
        </is>
      </c>
      <c r="H160" s="186" t="inlineStr">
        <is>
          <t>ความดันโลหิตตั้งแต่ 130/85 mmHg ขึ้นไป หรือได้รับการรักษาโรคความดันโลหิตสูงอยู่</t>
        </is>
      </c>
      <c r="I160" s="186" t="inlineStr">
        <is>
          <t>ระดับน้ำตาลในเลือดหลังอดอาหาร (FBS) ตั้งแต่ 100 mg/dL ขึ้นไป</t>
        </is>
      </c>
      <c r="J160" s="185" t="n">
        <v>3</v>
      </c>
      <c r="K160" s="186" t="inlineStr">
        <is>
          <t>✅ คำตอบที่ถูกต้อง: ข้อ ค. ระดับคอเลสเตอรอลชนิดความหนาแน่นสูง HDL-C &lt; 50 mg/dL ในเพศชาย หรือ &lt; 40 mg/dL ในเพศหญิง
🎯 ทำไมข้อนี้ถึงถูก:
- คำตอบที่ถูกต้อง: ข้อ ค. ระดับคอเลสเตอรอลชนิดความหนาแน่นสูง HDL-C &lt; 50 mg/dL ในเพศชาย หรือ &lt; 40 mg/dL ในเพศหญิง
- ทำไมข้อนี้ถึงถูก: เกณฑ์ที่ถูกต้องของ HDL-C คือ &lt; 40 mg/dL ในเพศชาย หรือ &lt; 50 mg/dL ในเพศหญิง (ตัวเลือกสลับเพศกัน โดยเกณฑ์ปกติของเพศหญิงจะสูงกว่าเพศชายเนื่องจากผลของฮอร์โมนเอสโตรเจน)
🔍 ข้ออื่นผิดเพราะอะไร:
• ข้อ ก.: เป็นเกณฑ์รอบเอวมาตรฐานสำหรับชาวเอเชีย (ชาย &gt;= 90 cm, หญิง &gt;= 80 cm)
• ข้อ ข.: เป็นเกณฑ์ระดับไตรกลีเซอไรด์ที่ถูกต้อง (&gt;= 150 mg/dL)
• ข้อ ง.: เป็นเกณฑ์ความดันโลหิตที่ถูกต้อง (&gt;= 130/85 mmHg)
• ข้อ จ.: เป็นเกณฑ์ระดับน้ำตาลที่ถูกต้อง (FBS &gt;= 100 mg/dL)</t>
        </is>
      </c>
      <c r="L160" s="186" t="n"/>
      <c r="M160" s="186" t="inlineStr">
        <is>
          <t>4. Endocrine</t>
        </is>
      </c>
      <c r="N160" s="186" t="inlineStr">
        <is>
          <t>4.1 Diabetes mellitus</t>
        </is>
      </c>
      <c r="O160" s="185" t="inlineStr">
        <is>
          <t>Clinic</t>
        </is>
      </c>
      <c r="P160" s="186" t="inlineStr">
        <is>
          <t>รุ่น RxCU83</t>
        </is>
      </c>
      <c r="Q160" s="185" t="inlineStr">
        <is>
          <t>แบบฝึกหัด</t>
        </is>
      </c>
      <c r="R160" s="185" t="inlineStr">
        <is>
          <t>Quiz เตรียมสอบ CC1 RxCU83</t>
        </is>
      </c>
      <c r="S160" s="185" t="n"/>
    </row>
    <row r="161" ht="24" customHeight="1" s="49">
      <c r="A161" s="185" t="n">
        <v>159</v>
      </c>
      <c r="B161" s="186" t="n"/>
      <c r="C161" s="186" t="inlineStr">
        <is>
          <t>ยาลดน้ำหนักในข้อใดที่ออกฤทธิ์เฉพาะที่ในทางเดินอาหารโดยไม่ถูกดูดซึมเข้าสู่กระแสเลือด จึงมีความปลอดภัยต่อระบบประสาทส่วนกลางและระบบหัวใจและหลอดเลือด</t>
        </is>
      </c>
      <c r="D161" s="186" t="n"/>
      <c r="E161" s="186" t="inlineStr">
        <is>
          <t>Phentermine</t>
        </is>
      </c>
      <c r="F161" s="186" t="inlineStr">
        <is>
          <t>Sibutramine</t>
        </is>
      </c>
      <c r="G161" s="186" t="inlineStr">
        <is>
          <t>Lorcaserin</t>
        </is>
      </c>
      <c r="H161" s="186" t="inlineStr">
        <is>
          <t>Orlistat</t>
        </is>
      </c>
      <c r="I161" s="186" t="inlineStr">
        <is>
          <t>Fluoxetine</t>
        </is>
      </c>
      <c r="J161" s="185" t="n">
        <v>4</v>
      </c>
      <c r="K161" s="186" t="inlineStr">
        <is>
          <t>✅ คำตอบที่ถูกต้อง: ข้อ ง. Orlistat
🎯 ทำไมข้อนี้ถึงถูก:
- คำตอบที่ถูกต้อง: ข้อ ง. Orlistat
- ทำไมข้อนี้ถึงถูก: Orlistat เป็น potent inhibitor ของ gastric และ pancreatic lipases ออกฤทธิ์เฉพาะที่ในทางเดินอาหารเพื่อยับยั้งการย่อยและการดูดซึมไขมันจากอาหาร โดยมี systemic absorption ต่ำมาก (&lt; 1%) จึงไม่ส่งผลกระทบต่อระบบประสาทหรือหัวใจ
🔍 ข้ออื่นผิดเพราะอะไร:
• ข้อ ก.: Phentermine ออกฤทธิ์กระตุ้นสารสื่อประสาท sympathomimetic เพิ่มความดันและชีพจร
• ข้อ ข.: Sibutramine ถูกถอนออกจากตลาดเนื่องจากเพิ่มความเสี่ยงต่อกล้ามเนื้อหัวใจขาดเลือดและสโตรก
• ข้อ ค.: Lorcaserin ออกฤทธิ์ผ่าน 5-HT2C receptor ในสมอง (ถูกถอนเนื่องจากความเสี่ยงมะเร็ง)
• ข้อ จ.: Fluoxetine เป็นยาต้านซึมเศร้า SSRI</t>
        </is>
      </c>
      <c r="L161" s="186" t="n"/>
      <c r="M161" s="186" t="inlineStr">
        <is>
          <t>4. Endocrine</t>
        </is>
      </c>
      <c r="N161" s="186" t="inlineStr">
        <is>
          <t>4.3 Obesity &amp; Metabolic syndrome</t>
        </is>
      </c>
      <c r="O161" s="185" t="inlineStr">
        <is>
          <t>Clinic</t>
        </is>
      </c>
      <c r="P161" s="186" t="inlineStr">
        <is>
          <t>รุ่น RxCU83</t>
        </is>
      </c>
      <c r="Q161" s="185" t="inlineStr">
        <is>
          <t>แบบฝึกหัด</t>
        </is>
      </c>
      <c r="R161" s="185" t="inlineStr">
        <is>
          <t>Quiz เตรียมสอบ CC1 RxCU83</t>
        </is>
      </c>
      <c r="S161" s="185" t="n"/>
    </row>
    <row r="162" ht="24" customHeight="1" s="49">
      <c r="A162" s="185" t="n">
        <v>160</v>
      </c>
      <c r="B162" s="186" t="n"/>
      <c r="C162" s="186" t="inlineStr">
        <is>
          <t>ข้อใดคือกลไกการออกฤทธิ์ทางเภสัชวิทยาของยา Orlistat (Xenical) ในการรักษาโรคอ้วน</t>
        </is>
      </c>
      <c r="D162" s="186" t="n"/>
      <c r="E162" s="186" t="inlineStr">
        <is>
          <t>ยับยั้งเอนไซม์ Gastric and Pancreatic Lipases ทำให้ไม่สามารถไฮโดรไลซ์ไขมัน Triglycerides เป็นกรดไขมันอิสระ ส่งผลให้ไขมันประมาณร้อยละ 30 ถูกขับออกทางอุจจาระ</t>
        </is>
      </c>
      <c r="F162" s="186" t="inlineStr">
        <is>
          <t>กระตุ้นการหลั่ง Serotonin และ Dopamine ในสมองส่วนไฮโปทาลามัสเพื่อระงับความอยากอาหาร</t>
        </is>
      </c>
      <c r="G162" s="186" t="inlineStr">
        <is>
          <t>ยับยั้งการทำงานของ Sodium-Glucose Cotransporter 2 (SGLT2) ที่ไต</t>
        </is>
      </c>
      <c r="H162" s="186" t="inlineStr">
        <is>
          <t>กระตุ้นตัวรับ GLP-1 receptor ชะลอการบีบตัวของกระเพาะอาหาร</t>
        </is>
      </c>
      <c r="I162" s="186" t="inlineStr">
        <is>
          <t>เพิ่มการเผาผลาญพลังงานพื้นฐานของร่างกายผ่านการกระตุ้นฮอร์โมนไทรอยด์</t>
        </is>
      </c>
      <c r="J162" s="185" t="n">
        <v>1</v>
      </c>
      <c r="K162" s="186" t="inlineStr">
        <is>
          <t>✅ คำตอบที่ถูกต้อง: ข้อ ก. ยับยั้งเอนไซม์ Gastric and Pancreatic Lipases ทำให้ไม่สามารถไฮโดรไลซ์ไขมัน Triglycerides เป็นกรดไขมันอิสระ ส่งผลให้ไขมันประมาณร้อยละ 30 ถูกขับออกทางอุจจาระ
🎯 ทำไมข้อนี้ถึงถูก:
- คำตอบที่ถูกต้อง: ข้อ ก. ยับยั้งเอนไซม์ Gastric and Pancreatic Lipases ทำให้ไม่สามารถไฮโดรไลซ์ไขมัน Triglycerides เป็นกรดไขมันอิสระ ส่งผลให้ไขมันประมาณร้อยละ 30 ถูกขับออกทางอุจจาระ
- ทำไมข้อนี้ถึงถูก: Orlistat สร้าง covalent bond กับ active serine site ของ gastric และ pancreatic lipases ในทางเดินอาหาร ทำให้เอนไซม์ไม่สามารถย่อยสลาย dietary fat ส่งผลให้ลดการดูดซึมไขมันได้ประมาณ 30% ของปริมาณไขมันที่รับประทาน
🔍 ข้ออื่นผิดเพราะอะไร:
• ข้อ ข.: เป็นกลไกของยากดความอยากอาหารส่วนกลาง เช่น Sibutramine
• ข้อ ค.: เป็นกลไกของยากลุ่ม SGLT2 inhibitors
• ข้อ ง.: เป็นกลไกของยากลุ่ม GLP-1 receptor agonists (เช่น Liraglutide, Semaglutide)
• ข้อ จ.: ไม่ใช่กลไกของ Orlistat</t>
        </is>
      </c>
      <c r="L162" s="186" t="n"/>
      <c r="M162" s="186" t="inlineStr">
        <is>
          <t>4. Endocrine</t>
        </is>
      </c>
      <c r="N162" s="186" t="inlineStr">
        <is>
          <t>4.3 Obesity &amp; Metabolic syndrome</t>
        </is>
      </c>
      <c r="O162" s="185" t="inlineStr">
        <is>
          <t>Clinic</t>
        </is>
      </c>
      <c r="P162" s="186" t="inlineStr">
        <is>
          <t>รุ่น RxCU83</t>
        </is>
      </c>
      <c r="Q162" s="185" t="inlineStr">
        <is>
          <t>แบบฝึกหัด</t>
        </is>
      </c>
      <c r="R162" s="185" t="inlineStr">
        <is>
          <t>Quiz เตรียมสอบ CC1 RxCU83</t>
        </is>
      </c>
      <c r="S162" s="185" t="n"/>
    </row>
    <row r="163" ht="24" customHeight="1" s="49">
      <c r="A163" s="185" t="n">
        <v>161</v>
      </c>
      <c r="B163" s="186" t="n"/>
      <c r="C163" s="186" t="inlineStr">
        <is>
          <t>ผู้ป่วยที่รับประทานยา Orlistat ต่อเนื่อง มีความเสี่ยงต่อการเกิดอันตรกิริยาระหว่างยาหรือการขาดสารอาหารในข้อใดต่อไปนี้</t>
        </is>
      </c>
      <c r="D163" s="186" t="n"/>
      <c r="E163" s="186" t="inlineStr">
        <is>
          <t>การลดการดูดซึมของวิตามินที่ละลายในไขมัน (วิตามิน A, D, E, K และเบต้าแคโรทีน)</t>
        </is>
      </c>
      <c r="F163" s="186" t="inlineStr">
        <is>
          <t>การลดระดับยา Cyclosporine ในเลือดอย่างมีนัยสำคัญ</t>
        </is>
      </c>
      <c r="G163" s="186" t="inlineStr">
        <is>
          <t>การลดการดูดซึมของยา Levothyroxine</t>
        </is>
      </c>
      <c r="H163" s="186" t="inlineStr">
        <is>
          <t>อาการผายลมมีน้ำมันปน (Fecal urgency, oily spotting)</t>
        </is>
      </c>
      <c r="I163" s="186" t="inlineStr">
        <is>
          <t>ถูกทุกข้อ</t>
        </is>
      </c>
      <c r="J163" s="185" t="n">
        <v>5</v>
      </c>
      <c r="K163" s="186" t="inlineStr">
        <is>
          <t>✅ คำตอบที่ถูกต้อง: ข้อ จ. ถูกทุกข้อ
🎯 ทำไมข้อนี้ถึงถูก:
- คำตอบที่ถูกต้อง: ข้อ จ. ถูกทุกข้อ
- ทำไมข้อนี้ถึงถูก: เนื่องจาก Orlistat ขัดขวางการดูดซึมไขมัน จึงลดการดูดซึมวิตามินที่ละลายในไขมัน (A, D, E, K) และยาที่ละลายในไขมันสูง เช่น Cyclosporine และ Levothyroxine (ต้องเว้นห่างอย่างน้อย 2-4 ชั่วโมง) ร่วมกับมีผลข้างเคียงอุจจาระปนน้ำมัน
🔍 ข้ออื่นผิดเพราะอะไร:
• ข้อ ก.: ถึง ง. ล้วนเป็นผลข้างเคียงและ drug interaction ที่เกิดขึ้นจริงของ Orlistat
• ข้อ ข.: (การลดระดับยา Cyclosporine ในเลือดอย่างมีนัยสำคัญ): ไม่ใช่คำตอบที่ถูกต้องตามแนวทางเวชปฏิบัติและหลักวิชาการทางเภสัชกรรมสำหรับกรณีนี้
• ข้อ ค.: (การลดการดูดซึมของยา Levothyroxine): ไม่ใช่คำตอบที่ถูกต้องตามแนวทางเวชปฏิบัติและหลักวิชาการทางเภสัชกรรมสำหรับกรณีนี้
• ข้อ ง.: (อาการผายลมมีน้ำมันปน (Fecal urgency, oily spotting)): ไม่ใช่คำตอบที่ถูกต้องตามแนวทางเวชปฏิบัติและหลักวิชาการทางเภสัชกรรมสำหรับกรณีนี้</t>
        </is>
      </c>
      <c r="L163" s="186" t="n"/>
      <c r="M163" s="186" t="inlineStr">
        <is>
          <t>4. Endocrine</t>
        </is>
      </c>
      <c r="N163" s="186" t="inlineStr">
        <is>
          <t>4.3 Obesity &amp; Metabolic syndrome</t>
        </is>
      </c>
      <c r="O163" s="185" t="inlineStr">
        <is>
          <t>Clinic</t>
        </is>
      </c>
      <c r="P163" s="186" t="inlineStr">
        <is>
          <t>รุ่น RxCU83</t>
        </is>
      </c>
      <c r="Q163" s="185" t="inlineStr">
        <is>
          <t>แบบฝึกหัด</t>
        </is>
      </c>
      <c r="R163" s="185" t="inlineStr">
        <is>
          <t>Quiz เตรียมสอบ CC1 RxCU83</t>
        </is>
      </c>
      <c r="S163" s="185" t="n"/>
    </row>
    <row r="164" ht="24" customHeight="1" s="49">
      <c r="A164" s="185" t="n">
        <v>162</v>
      </c>
      <c r="B164" s="186" t="n"/>
      <c r="C164" s="186" t="inlineStr">
        <is>
          <t>ยาลดความอ้วนในกลุ่ม Cannabinoid-1 (CB1) receptor antagonist ในข้อใดที่ถูกถอนทะเบียนออกจากตลาดยาทั่วโลก เนื่องจากพบความเสี่ยงสูงต่อการเกิดปัญหาสุขภาพจิตที่รุนแรง ได้แก่ ภาวะซึมเศร้า วิตกกังวล และการมีความคิดฆ่าตัวตาย (Suicidal ideation)</t>
        </is>
      </c>
      <c r="D164" s="186" t="n"/>
      <c r="E164" s="186" t="inlineStr">
        <is>
          <t>Sibutramine</t>
        </is>
      </c>
      <c r="F164" s="186" t="inlineStr">
        <is>
          <t>Rimonabant</t>
        </is>
      </c>
      <c r="G164" s="186" t="inlineStr">
        <is>
          <t>Fenfluramine</t>
        </is>
      </c>
      <c r="H164" s="186" t="inlineStr">
        <is>
          <t>Lorcaserin</t>
        </is>
      </c>
      <c r="I164" s="186" t="inlineStr">
        <is>
          <t>Amphetamine</t>
        </is>
      </c>
      <c r="J164" s="185" t="n">
        <v>2</v>
      </c>
      <c r="K164" s="186" t="inlineStr">
        <is>
          <t>✅ คำตอบที่ถูกต้อง: ข้อ ข. Rimonabant
🎯 ทำไมข้อนี้ถึงถูก:
- คำตอบที่ถูกต้อง: ข้อ ข. Rimonabant
- ทำไมข้อนี้ถึงถูก: Rimonabant (Acomplia) ออกฤทธิ์เป็น CB1 receptor inverse agonist ยับยั้งระบบ endocannabinoid เพื่อลดความอยากอาหาร แต่ทำให้เกิด severe psychiatric adverse effects (ภาวะซึมเศร้าขั้นรุนแรง ความคิดและการพยายามฆ่าตัวตาย) จนถูกถอนออกจากตลาดโดย EMA และ FDA
🔍 ข้ออื่นผิดเพราะอะไร:
• ข้อ ก.: Sibutramine ถูกถอนเนื่องจากความเสี่ยงทางหลอดเลือดหัวใจ (SCOUT trial)
• ข้อ ค.: Fenfluramine ถูกถอนเนื่องจากลิ้นหัวใจหนาตัวผิดปกติและ pulmonary hypertension
• ข้อ ง.: Lorcaserin ถูกถอนเนื่องจากความเสี่ยงโรคมะเร็ง
• ข้อ จ.: Amphetamine ถูกควบคุมเป็นสารเสพติดเนื่องจากฤทธิ์กระตุ้นและเสพติดรุนแรง</t>
        </is>
      </c>
      <c r="L164" s="186" t="n"/>
      <c r="M164" s="186" t="inlineStr">
        <is>
          <t>4. Endocrine</t>
        </is>
      </c>
      <c r="N164" s="186" t="inlineStr">
        <is>
          <t>4.3 Obesity &amp; Metabolic syndrome</t>
        </is>
      </c>
      <c r="O164" s="185" t="inlineStr">
        <is>
          <t>Clinic</t>
        </is>
      </c>
      <c r="P164" s="186" t="inlineStr">
        <is>
          <t>รุ่น RxCU83</t>
        </is>
      </c>
      <c r="Q164" s="185" t="inlineStr">
        <is>
          <t>แบบฝึกหัด</t>
        </is>
      </c>
      <c r="R164" s="185" t="inlineStr">
        <is>
          <t>Quiz เตรียมสอบ CC1 RxCU83</t>
        </is>
      </c>
      <c r="S164" s="185" t="n"/>
    </row>
    <row r="165" ht="24" customHeight="1" s="49">
      <c r="A165" s="185" t="n">
        <v>163</v>
      </c>
      <c r="B165" s="186" t="n"/>
      <c r="C165" s="186" t="inlineStr">
        <is>
          <t>ยา Dexfenfluramine เป็นยาลดความอยากอาหารที่ออกฤทธิ์ผ่านระบบ Serotonergic ซึ่งถูกเพิกถอนออกจากตลาดยาเนื่องจากสัมพันธ์กับภาวะแทรกซ้อนทางระบบหัวใจและหลอดเลือดในข้อใด</t>
        </is>
      </c>
      <c r="D165" s="186" t="n"/>
      <c r="E165" s="186" t="inlineStr">
        <is>
          <t>โรคลิ้นหัวใจหนาตัวผิดปกติและรั่ว (Cardiac valvulopathy) และความดันหลอดเลือดปอดสูง (Pulmonary hypertension)</t>
        </is>
      </c>
      <c r="F165" s="186" t="inlineStr">
        <is>
          <t>โรคหัวใจล้มเหลวเฉียบพลัน</t>
        </is>
      </c>
      <c r="G165" s="186" t="inlineStr">
        <is>
          <t>โรคกล้ามเนื้อหัวใจขาดเลือดเฉียบพลัน</t>
        </is>
      </c>
      <c r="H165" s="186" t="inlineStr">
        <is>
          <t>ภาวะหัวใจเต้นช้าผิดปกติ</t>
        </is>
      </c>
      <c r="I165" s="186" t="inlineStr">
        <is>
          <t>หลอดเลือดแดงใหญ่ฉีกขาด</t>
        </is>
      </c>
      <c r="J165" s="185" t="n">
        <v>1</v>
      </c>
      <c r="K165" s="186" t="inlineStr">
        <is>
          <t>✅ คำตอบที่ถูกต้อง: ข้อ ก. โรคลิ้นหัวใจหนาตัวผิดปกติและรั่ว (Cardiac valvulopathy) และความดันหลอดเลือดปอดสูง (Pulmonary hypertension)
🎯 ทำไมข้อนี้ถึงถูก:
- คำตอบที่ถูกต้อง: ข้อ ก. โรคลิ้นหัวใจหนาตัวผิดปกติและรั่ว (Cardiac valvulopathy) และความดันหลอดเลือดปอดสูง (Pulmonary hypertension)
- ทำไมข้อนี้ถึงถูก: Dexfenfluramine และสารเมแทบอไลต์ Norfenfluramine มีฤทธิ์กระตุ้น 5-HT2B receptors บน interstitial cells ของลิ้นหัวใจและหลอดเลือดปอด ทำให้เกิดการเพิ่มจำนวนของเซลล์และการสร้างคอลลาเจน จนเกิด Valvular heart disease และ Primary pulmonary hypertension
🔍 ข้ออื่นผิดเพราะอะไร:
• ข้อ ข.: ไม่ใช่พยาธิสภาพจำเพาะหลักที่เป็นสาเหตุการถอนยาเหมือน cardiac valvulopathy
• ข้อ ค.: (โรคกล้ามเนื้อหัวใจขาดเลือดเฉียบพลัน): ไม่ใช่คำตอบที่ถูกต้องตามแนวทางเวชปฏิบัติและหลักวิชาการทางเภสัชกรรมสำหรับกรณีนี้
• ข้อ ง.: (ภาวะหัวใจเต้นช้าผิดปกติ): ไม่ใช่คำตอบที่ถูกต้องตามแนวทางเวชปฏิบัติและหลักวิชาการทางเภสัชกรรมสำหรับกรณีนี้
• ข้อ จ.: (หลอดเลือดแดงใหญ่ฉีกขาด): ไม่ใช่คำตอบที่ถูกต้องตามแนวทางเวชปฏิบัติและหลักวิชาการทางเภสัชกรรมสำหรับกรณีนี้</t>
        </is>
      </c>
      <c r="L165" s="186" t="n"/>
      <c r="M165" s="186" t="inlineStr">
        <is>
          <t>4. Endocrine</t>
        </is>
      </c>
      <c r="N165" s="186" t="inlineStr">
        <is>
          <t>4.1 Diabetes mellitus</t>
        </is>
      </c>
      <c r="O165" s="185" t="inlineStr">
        <is>
          <t>Clinic</t>
        </is>
      </c>
      <c r="P165" s="186" t="inlineStr">
        <is>
          <t>รุ่น RxCU83</t>
        </is>
      </c>
      <c r="Q165" s="185" t="inlineStr">
        <is>
          <t>แบบฝึกหัด</t>
        </is>
      </c>
      <c r="R165" s="185" t="inlineStr">
        <is>
          <t>Quiz เตรียมสอบ CC1 RxCU83</t>
        </is>
      </c>
      <c r="S165" s="185" t="n"/>
    </row>
    <row r="166" ht="24" customHeight="1" s="49">
      <c r="A166" s="185" t="n">
        <v>164</v>
      </c>
      <c r="B166" s="186" t="n"/>
      <c r="C166" s="186" t="inlineStr">
        <is>
          <t>ข้อใดเรียงลำดับค่า ดัชนีน้ำตาล (Glycemic Index: GI) ของอาหารคาร์โบไฮเดรตจาก สูงไปต่ำ ได้ถูกต้องที่สุด</t>
        </is>
      </c>
      <c r="D166" s="186" t="n"/>
      <c r="E166" s="186" t="inlineStr">
        <is>
          <t>ข้าวขาว &gt; ข้าวเหนียว &gt; ข้าวโพด &gt; ข้าวซ้อมมือ</t>
        </is>
      </c>
      <c r="F166" s="186" t="inlineStr">
        <is>
          <t>ข้าวโพด &gt; ข้าวซ้อมมือ &gt; ข้าวขาว &gt; ข้าวเหนียว</t>
        </is>
      </c>
      <c r="G166" s="186" t="inlineStr">
        <is>
          <t>ข้าวเหนียว &gt; ข้าวขาว &gt; ข้าวซ้อมมือ &gt; ข้าวโพด</t>
        </is>
      </c>
      <c r="H166" s="186" t="inlineStr">
        <is>
          <t>ข้าวเหนียว &gt; ข้าวซ้อมมือ &gt; ข้าวขาว &gt; ข้าวโพด</t>
        </is>
      </c>
      <c r="I166" s="186" t="inlineStr">
        <is>
          <t>ข้าวเหนียว &gt; ข้าวขาว &gt; ข้าวโพด &gt; ข้าวซ้อมมือ</t>
        </is>
      </c>
      <c r="J166" s="185" t="n">
        <v>5</v>
      </c>
      <c r="K166" s="186" t="inlineStr">
        <is>
          <t>✅ คำตอบที่ถูกต้อง: ข้อ จ. ข้าวเหนียว &gt; ข้าวขาว &gt; ข้าวโพด &gt; ข้าวซ้อมมือ
🎯 ทำไมข้อนี้ถึงถูก:
ค่า Glycemic Index (GI) เรียงจากสูงไปต่ำ:
- ข้าวเหนียว (GI สูงมาก ประมาณ 85-98 เนื่องจากมี Amylopectin สูง ย่อยง่าย)
- ข้าวขาว (GI สูง ประมาณ 70-80)
- ข้าวโพด (GI ปานกลาง ประมาณ 55-60)
- ข้าวซ้อมมือ/ข้าวกล้อง (GI ต่ำ ประมาณ 50-55 เนื่องจากมีใยอาหารขัดขวางการย่อยแป้ง)
🔍 ข้ออื่นผิดเพราะอะไร:
• ข้อ ก. ผิด เพราะข้าวเหนียวมี GI สูงกว่าข้าวขาว
• ข้อ ข. ผิด เพราะข้าวเหนียวและข้าวขาวมี GI สูงกว่าข้าวโพด
• ข้อ ค. ผิด เพราะข้าวโพดมี GI ใกล้เคียงหรือต่ำกว่าข้าวซ้อมมือตามลำดับ
• ข้อ ง. ผิด เพราะข้าวขาวมี GI สูงกว่าข้าวซ้อมมือ</t>
        </is>
      </c>
      <c r="L166" s="186" t="inlineStr">
        <is>
          <t>Clinic</t>
        </is>
      </c>
      <c r="M166" s="186" t="inlineStr">
        <is>
          <t>4. Endocrine</t>
        </is>
      </c>
      <c r="N166" s="186" t="inlineStr">
        <is>
          <t>4.1 Diabetes mellitus</t>
        </is>
      </c>
      <c r="O166" s="185" t="inlineStr">
        <is>
          <t>Clinic</t>
        </is>
      </c>
      <c r="P166" s="186" t="inlineStr">
        <is>
          <t>รุ่น RxCU83</t>
        </is>
      </c>
      <c r="Q166" s="185" t="inlineStr">
        <is>
          <t>แบบฝึกหัด</t>
        </is>
      </c>
      <c r="R166" s="185" t="inlineStr">
        <is>
          <t>Quiz เตรียมสอบ CC1 RxCU83</t>
        </is>
      </c>
      <c r="S166" s="185" t="n"/>
    </row>
    <row r="167" ht="24" customHeight="1" s="49">
      <c r="A167" s="185" t="n">
        <v>165</v>
      </c>
      <c r="B167" s="186" t="n"/>
      <c r="C167" s="186" t="inlineStr">
        <is>
          <t>แร่ธาตุใดช่วยเสริมการทำงานของฮอร์โมนอินซูลิน โดยทำหน้าที่เป็นส่วนประกอบสำคัญของ Glucose Tolerance Factor (GTF)</t>
        </is>
      </c>
      <c r="D167" s="186" t="n"/>
      <c r="E167" s="186" t="inlineStr">
        <is>
          <t>Zinc (Zn)</t>
        </is>
      </c>
      <c r="F167" s="186" t="inlineStr">
        <is>
          <t>Chromium (Cr / โครเมียม)</t>
        </is>
      </c>
      <c r="G167" s="186" t="inlineStr">
        <is>
          <t>Magnesium (Mg)</t>
        </is>
      </c>
      <c r="H167" s="186" t="inlineStr">
        <is>
          <t>Selenium (Se)</t>
        </is>
      </c>
      <c r="I167" s="186" t="inlineStr">
        <is>
          <t>Manganese (Mn)</t>
        </is>
      </c>
      <c r="J167" s="185" t="n">
        <v>2</v>
      </c>
      <c r="K167" s="186" t="inlineStr">
        <is>
          <t>✅ คำตอบที่ถูกต้อง: ข้อ ข. Chromium (Cr)
🎯 ทำไมข้อนี้ถึงถูก:
โครเมียม (Chromium: Cr3+) เป็นแร่ธาตุที่เป็นส่วนประกอบหลักของ Glucose Tolerance Factor (GTF) ซึ่งทำหน้าที่เสริมการทำงานของฮอร์โมนอินซูลิน ช่วยอำนวยความสะดวกในการจับกันระหว่างอินซูลินกับตัวรับบนผิวเซลล์ ทำให้การนำกลูโคสเข้าสู่เซลล์มีประสิทธิภาพดีขึ้น
🔍 ข้ออื่นผิดเพราะอะไร:
• ข้อ ก. ผิด เพราะ Zinc มีบทบาทในการเก็บสะสมและการหลั่งอินซูลินในเบต้าเซลล์ของตับอ่อน มิใช่ตัว GTF
• ข้อ ค. ผิด เพราะ Magnesium เป็นโคแฟกเตอร์ของเอนไซม์ไคเนส
• ข้อ ง. ผิด เพราะ Selenium ทำงานร่วมกับ Vitamin E ในระบบต้านอนุมูลอิสระ
• ข้อ จ. ผิด เพราะ Manganese เกี่ยวข้องกับการสร้างกระดูกและเมแทบอลิซึมของกรดอะมิโน</t>
        </is>
      </c>
      <c r="L167" s="186" t="inlineStr">
        <is>
          <t>Clinic</t>
        </is>
      </c>
      <c r="M167" s="186" t="inlineStr">
        <is>
          <t>4. Endocrine</t>
        </is>
      </c>
      <c r="N167" s="186" t="inlineStr">
        <is>
          <t>4.1 Diabetes mellitus</t>
        </is>
      </c>
      <c r="O167" s="185" t="inlineStr">
        <is>
          <t>Clinic</t>
        </is>
      </c>
      <c r="P167" s="186" t="inlineStr">
        <is>
          <t>รุ่น RxCU83</t>
        </is>
      </c>
      <c r="Q167" s="185" t="inlineStr">
        <is>
          <t>แบบฝึกหัด</t>
        </is>
      </c>
      <c r="R167" s="185" t="inlineStr">
        <is>
          <t>Quiz เตรียมสอบ CC1 RxCU83</t>
        </is>
      </c>
      <c r="S167" s="185" t="n"/>
    </row>
    <row r="168" ht="24" customHeight="1" s="49">
      <c r="A168" s="185" t="n">
        <v>166</v>
      </c>
      <c r="B168" s="186" t="inlineStr">
        <is>
          <t>ผู้ป่วยได้รับการวินิจฉัยว่าเป็นโรคต่อมไทรอยด์เป็นพิษจากภาวะภูมิคุ้มกัน (Graves' Hyperthyroidism) และแพทย์ได้เริ่มต้นการรักษาด้วยยาต้านไทรอยด์ Methimazole (MMI)</t>
        </is>
      </c>
      <c r="C168" s="186" t="inlineStr">
        <is>
          <t>ตามแนวทางเวชปฏิบัติ 2018 European Thyroid Association (ETA) Guideline คำแนะนำด้านความปลอดภัยที่สำคัญที่สุดที่เภสัชกรต้องเน้นย้ำแก่ผู้ป่วยคือข้อใด?</t>
        </is>
      </c>
      <c r="D168" s="186" t="n"/>
      <c r="E168" s="186" t="inlineStr">
        <is>
          <t>หากมีอาการไข้ เจ็บคอ หรือมีแผลเปื่อยในช่องปาก ให้หยุดยาต้านไทรอยด์ทันทีและรีบมาพบแพทย์เพื่อตรวจความสมบูรณ์ของเม็ดเลือด (Complete Blood Count)</t>
        </is>
      </c>
      <c r="F168" s="186" t="inlineStr">
        <is>
          <t>ให้รับประทานยาต่อเนื่องอย่างน้อย 6 ถึง 8 เดือน และสามารถหยุดยาได้เองทันทีเมื่ออาการใจสั่นดีขึ้น</t>
        </is>
      </c>
      <c r="G168" s="186" t="inlineStr">
        <is>
          <t>ยาอาจทำให้เกิดอาการง่วงซึมอย่างรุนแรง จึงควรหลีกเลี่ยงการขับขี่ยานพาหนะหรือควบคุมเครื่องจักร</t>
        </is>
      </c>
      <c r="H168" s="186" t="inlineStr">
        <is>
          <t>ควรหลีกเลี่ยงการโดนแสงแดดจัดและทาครีมกันแดดเป็นประจำเนื่องจากยาทำให้ผิวไวต่อแสง</t>
        </is>
      </c>
      <c r="I168" s="186" t="inlineStr">
        <is>
          <t>หากมีผื่นคันขึ้นเพียงเล็กน้อยบริเวณลำตัว ให้หยุดยาทันทีและเปลี่ยนเป็นวิธีผ่าตัดต่อมไทรอยด์</t>
        </is>
      </c>
      <c r="J168" s="185" t="n">
        <v>1</v>
      </c>
      <c r="K168" s="186" t="inlineStr">
        <is>
          <t>✅ คำตอบที่ถูกต้อง: ข้อ ก. หากมีอาการไข้ เจ็บคอ หรือมีแผลเปื่อยในช่องปาก ให้หยุดยาต้านไทรอยด์ทันทีและรีบมาพบแพทย์เพื่อตรวจความสมบูรณ์ของเม็ดเลือด (Complete Blood Count)
🎯 ทำไมข้อนี้ถึงถูก:
อาการไม่พึงประสงค์ที่อันตรายถึงชีวิตของยากลุ่ม Antithyroid drugs (Methimazole, PTU) คือภาวะเม็ดเลือดขาวต่ำอย่างรุนแรง (Agranulocytosis: Absolute Neutrophil Count &lt; 500 cells/microL) ซึ่งมักแสดงอาการนำด้วยอาการไข้ เจ็บคอ และแผลในปาก ผู้ป่วยต้องหยุดยาทันทีและตรวจ CBC เพื่อประเมินจำนวนเม็ดเลือดขาว หากตรวจพบ agranulocytosis จะต้องหยุดยาถาวรและให้การรักษาแบบฉุกเฉิน
🔍 ข้ออื่นผิดเพราะอะไร:
• ข้อ ข.: ระยะเวลาการรักษา Graves' disease ด้วยยาต้านไทรอยด์ตามมาตรฐานคือ 12-18 เดือน และห้ามหยุดยาเองเด็ดขาด
• ข้อ ค.: Methimazole ไม่ก่อให้เกิดอาการง่วงซึม แต่ผู้ป่วยอาจมีอาการเหนื่อยล้าจากตัวโรคไทรอยด์
• ข้อ ง.: Photosensitivity ไม่ใช่ผลข้างเคียงเด่นของ Methimazole
• ข้อ จ.: ผื่นแพ้เล็กน้อย (Minor skin rash) สามารถให้ยาแก้แพ้ Antihistamines ร่วมด้วยและรับประทานยาต่อได้ภายใต้การดูแลใกล้ชิด ไม่จำเป็นต้องหยุดยาหรือผ่าตัดทันที</t>
        </is>
      </c>
      <c r="L168" s="186" t="inlineStr">
        <is>
          <t>Intermediate</t>
        </is>
      </c>
      <c r="M168" s="186" t="inlineStr">
        <is>
          <t>4. Endocrine</t>
        </is>
      </c>
      <c r="N168" s="186" t="inlineStr">
        <is>
          <t>4.2 Thyroid disorders</t>
        </is>
      </c>
      <c r="O168" s="185" t="inlineStr">
        <is>
          <t>Clinic</t>
        </is>
      </c>
      <c r="P168" s="186" t="inlineStr">
        <is>
          <t>[RECONSTRUCTED: ปรับแต่งและเติมเต็มบริบทโจทย์/ตัวเลือกเพื่อความสมบูรณ์] ข้อสอบจริง PLE-CC1 ปี 2567 ข้อ 43</t>
        </is>
      </c>
      <c r="Q168" s="185" t="inlineStr">
        <is>
          <t>ข้อสอบจริง</t>
        </is>
      </c>
      <c r="R168" s="185" t="inlineStr">
        <is>
          <t>2567</t>
        </is>
      </c>
      <c r="S168" s="185" t="n"/>
    </row>
    <row r="169" ht="24" customHeight="1" s="49">
      <c r="A169" s="185" t="n">
        <v>167</v>
      </c>
      <c r="B169" s="186" t="inlineStr">
        <is>
          <t>ผู้ป่วยหญิงอายุ 55 ปี โรคประจำตัวเบาหวานและความดันโลหิตสูง ได้รับยา Metformin (500 mg) 1 เม็ด วันละ 2 ครั้ง หลังอาหาร และ Glipizide (5 mg) 1 เม็ด วันละ 1 ครั้ง ก่อนอาหาร ผลตรวจทางห้องปฏิบัติการล่าสุด: HbA1c 8.1%, FBS 145 mg/dL, Serum Creatinine 1.2 mg/dL, eGFR 48 mL/min/1.73 m2 และตรวจพบ Urine Albumin-to-Creatinine Ratio (UACR) 180 mg/g บิดาเป็นเบาหวานและมารดาเป็นโรคไตเรื้อรัง</t>
        </is>
      </c>
      <c r="C169" s="186" t="inlineStr">
        <is>
          <t>จากค่า eGFR ของผู้ป่วย (CKD Stage 3a) การจัดการเกี่ยวกับยา Metformin ในผู้ป่วยรายนี้ข้อใดถูกต้องที่สุดตาม ADA/KDIGO Guidelines</t>
        </is>
      </c>
      <c r="D169" s="186" t="n"/>
      <c r="E169" s="186" t="inlineStr">
        <is>
          <t>สามารถใช้ยา Metformin ต่อไปในขนาดเดิมได้ (500 mg วันละ 2 ครั้ง รวม 1,000 mg/day) แต่ควรติดตามค่าการทำงานของไตอย่างน้อยทุก 3 ถึง 6 เดือน</t>
        </is>
      </c>
      <c r="F169" s="186" t="inlineStr">
        <is>
          <t>ต้องหยุดยา Metformin ทันทีเนื่องจากค่า eGFR ต่ำกว่า 60 mL/min/1.73 m2 เสี่ยงต่อภาวะ Lactic Acidosis</t>
        </is>
      </c>
      <c r="G169" s="186" t="inlineStr">
        <is>
          <t>ต้องปรับลดขนาดยา Metformin ลงเหลือ 250 mg วันละ 1 ครั้ง</t>
        </is>
      </c>
      <c r="H169" s="186" t="inlineStr">
        <is>
          <t>ต้องเปลี่ยนยา Metformin เป็น Phenformin ทันที</t>
        </is>
      </c>
      <c r="I169" s="186" t="inlineStr">
        <is>
          <t>สามารถเพิ่มขนาดยา Metformin ได้สูงสุดถึง 2,550 mg ต่อวันเพื่อให้ควบคุมระดับ HbA1c ได้ตามเป้าหมาย</t>
        </is>
      </c>
      <c r="J169" s="185" t="n">
        <v>1</v>
      </c>
      <c r="K169" s="186" t="inlineStr">
        <is>
          <t>✅ คำตอบที่ถูกต้อง: ข้อ ก. สามารถใช้ยา Metformin ต่อไปในขนาดเดิมได้ (500 mg วันละ 2 ครั้ง รวม 1,000 mg/day) แต่ควรติดตามค่าการทำงานของไตอย่างน้อยทุก 3 ถึง 6 เดือน
🎯 ทำไมข้อนี้ถึงถูก:
ตามแนวทางเวชปฏิบัติสากล (ADA/KDIGO Guidelines 2023-2024):
1. หาก eGFR &gt;= 45 ถึง 59 mL/min/1.73 m2 สามารถใช้ยา Metformin ต่อไปได้ โดยขนาดยาสูงสุดที่แนะนำไม่ควรเกิน 1,000-1,500 mg/day และติดตามการทำงานของไตทุก 3-6 เดือน
2. ข้อห้ามใช้เด็ดขาดของ Metformin คือเมื่อ eGFR ต่ำกว่า 30 mL/min/1.73 m2
3. ผู้ป่วยได้รับขนาด 1,000 mg/day จึงสามารถรับประทานขนาดเดิมต่อได้อย่างปลอดภัย
🔍 ข้ออื่นผิดเพราะอะไร:
• ข้อ ข.: ข้อห้ามใช้ของ Metformin คือ eGFR &lt; 30 ไม่ใช่ 60 mL/min/1.73 m2
• ข้อ ค.: ไม่จำเป็นต้องลดขนาดลงเหลือ 250 mg เพราะขนาด 1,000 mg/day เหมาะสมกับ eGFR 48
• ข้อ ง.: Phenformin ถูกเพิกถอนจากตลาดยาทั่วโลกแล้วเนื่องจากเสี่ยงต่อ Lactic Acidosis สูงมาก
• ข้อ จ.: หาก eGFR &lt; 60 ไม่ควรปรับเพิ่มขนาดยาเกิน 1,000-1,500 mg/day เพื่อป้องกันการสะสมของยา</t>
        </is>
      </c>
      <c r="L169" s="186" t="inlineStr">
        <is>
          <t>Intermediate</t>
        </is>
      </c>
      <c r="M169" s="186" t="inlineStr">
        <is>
          <t>4. Endocrine</t>
        </is>
      </c>
      <c r="N169" s="186" t="inlineStr">
        <is>
          <t>4.1 Diabetes mellitus</t>
        </is>
      </c>
      <c r="O169" s="185" t="inlineStr">
        <is>
          <t>Clinic</t>
        </is>
      </c>
      <c r="P169" s="186" t="inlineStr">
        <is>
          <t>[RECONSTRUCTED: ปรับแต่งและเติมเต็มบริบทโจทย์/ตัวเลือกเพื่อความสมบูรณ์] ข้อสอบจริง PLE-CC1 ปี 2567 ข้อ 48</t>
        </is>
      </c>
      <c r="Q169" s="185" t="inlineStr">
        <is>
          <t>ข้อสอบจริง</t>
        </is>
      </c>
      <c r="R169" s="185" t="inlineStr">
        <is>
          <t>2567</t>
        </is>
      </c>
      <c r="S169" s="185" t="inlineStr">
        <is>
          <t>CASE_2567_DM_CKD_01</t>
        </is>
      </c>
    </row>
    <row r="170" ht="24" customHeight="1" s="49">
      <c r="A170" s="185" t="n">
        <v>168</v>
      </c>
      <c r="B170" s="186" t="inlineStr">
        <is>
          <t>ผู้ป่วยหญิงอายุ 55 ปี โรคประจำตัวเบาหวานและความดันโลหิตสูง ได้รับยา Metformin (500 mg) 1 เม็ด วันละ 2 ครั้ง หลังอาหาร และ Glipizide (5 mg) 1 เม็ด วันละ 1 ครั้ง ก่อนอาหาร ผลตรวจทางห้องปฏิบัติการล่าสุด: HbA1c 8.1%, FBS 145 mg/dL, Serum Creatinine 1.2 mg/dL, eGFR 48 mL/min/1.73 m2 และตรวจพบ Urine Albumin-to-Creatinine Ratio (UACR) 180 mg/g บิดาเป็นเบาหวานและมารดาเป็นโรคไตเรื้อรัง</t>
        </is>
      </c>
      <c r="C170" s="186" t="inlineStr">
        <is>
          <t>จากลักษณะทางคลินิกของผู้ป่วยหญิงอายุ 55 ปี ซึ่งมีอายุไม่มาก มีประวัติเป็นเบาหวานและความดันโลหิตสูง ไม่มีประวัติภาวะน้ำตาลในเลือดต่ำรุนแรง (Hypoglycemia) และเริ่มมีภาวะไตเรื้อรังระยะเริ่มต้น (CKD stage 3a) เป้าหมายระดับน้ำตาลสะสมในเลือด (HbA1c Target) ที่เหมาะสมที่สุดสำหรับผู้ป่วยรายนี้ตามแนวทางเวชปฏิบัติสำหรับโรคเบาหวานของประเทศไทยคือข้อใด</t>
        </is>
      </c>
      <c r="D170" s="186" t="n"/>
      <c r="E170" s="186" t="inlineStr">
        <is>
          <t>HbA1c น้อยกว่าร้อยละ 7.0 (HbA1c &lt; 7.0%)</t>
        </is>
      </c>
      <c r="F170" s="186" t="inlineStr">
        <is>
          <t>HbA1c น้อยกว่าร้อยละ 8.5 (HbA1c &lt; 8.5%)</t>
        </is>
      </c>
      <c r="G170" s="186" t="inlineStr">
        <is>
          <t>HbA1c น้อยกว่าร้อยละ 6.0 (HbA1c &lt; 6.0%)</t>
        </is>
      </c>
      <c r="H170" s="186" t="inlineStr">
        <is>
          <t>HbA1c ระหว่างร้อยละ 8.0 ถึง 9.0</t>
        </is>
      </c>
      <c r="I170" s="186" t="inlineStr">
        <is>
          <t>ไม่จำเป็นต้องกำหนดเป้าหมาย HbA1c ให้ดูเฉพาะค่าน้ำตาลอดอาหาร (FBS)</t>
        </is>
      </c>
      <c r="J170" s="185" t="n">
        <v>1</v>
      </c>
      <c r="K170" s="186" t="inlineStr">
        <is>
          <t>✅ คำตอบที่ถูกต้อง: ข้อ ก. HbA1c น้อยกว่าร้อยละ 7.0 (HbA1c &lt; 7.0%)
🎯 ทำไมข้อนี้ถึงถูก:
ในผู้ป่วยเบาหวานที่อายุน้อยกว่า 65 ปี ไม่มีโรคร่วมรุนแรงในระยะสุดท้าย และมีความเสี่ยงต่ำต่อภาวะน้ำตาลในเลือดต่ำ เป้าหมายมาตรฐานของ HbA1c คือ &lt; 7.0% เพื่อชะลอการเกิดภาวะแทรกซ้อนทางหลอดเลือดขนาดเล็ก (Microvascular complications) เช่น โรคไตจากเบาหวาน (Diabetic Kidney Disease)
🔍 ข้ออื่นผิดเพราะอะไร:
• ข้อ ข.: เป้าหมาย HbA1c &lt; 8.0-8.5% เหมาะสำหรับผู้สูงอายุที่มีโรคร่วมหลายโรค มีประวัติน้ำตาลต่ำรุนแรงบ่อยครั้ง หรือมีอายุขัยสั้น
• ข้อ ค.: เป้าหมาย HbA1c &lt; 6.0-6.5% เข้มงวดเกินไปและเพิ่มความเสี่ยงต่อ Severe hypoglycemia โดยเฉพาะเมื่อใช้ร่วมกับยากลุ่ม Sulfonylurea
• ข้อ ง.: HbA1c 8.0-9.0% สูงเกินไป จะเร่งให้การทำงานของไตเสื่อมลงเร็วขึ้น
• ข้อ จ.: HbA1c เป็นมาตรฐานหลักในการประเมินการควบคุมเบาหวานระยะยาว 2-3 เดือน ต้องติดตามร่วมกับ FBS</t>
        </is>
      </c>
      <c r="L170" s="186" t="inlineStr">
        <is>
          <t>Intermediate</t>
        </is>
      </c>
      <c r="M170" s="186" t="inlineStr">
        <is>
          <t>4. Endocrine</t>
        </is>
      </c>
      <c r="N170" s="186" t="inlineStr">
        <is>
          <t>4.1 Diabetes mellitus</t>
        </is>
      </c>
      <c r="O170" s="185" t="inlineStr">
        <is>
          <t>Clinic</t>
        </is>
      </c>
      <c r="P170" s="186" t="inlineStr">
        <is>
          <t>[RECONSTRUCTED: ปรับแต่งและเติมเต็มบริบทโจทย์/ตัวเลือกเพื่อความสมบูรณ์] ข้อสอบจริง PLE-CC1 ปี 2567 ข้อ 49</t>
        </is>
      </c>
      <c r="Q170" s="185" t="inlineStr">
        <is>
          <t>ข้อสอบจริง</t>
        </is>
      </c>
      <c r="R170" s="185" t="inlineStr">
        <is>
          <t>2567</t>
        </is>
      </c>
      <c r="S170" s="185" t="inlineStr">
        <is>
          <t>CASE_2567_DM_CKD_01</t>
        </is>
      </c>
    </row>
    <row r="171" ht="24" customHeight="1" s="49">
      <c r="A171" s="185" t="n">
        <v>169</v>
      </c>
      <c r="B171" s="186" t="inlineStr">
        <is>
          <t>ผู้ป่วยหญิงอายุ 55 ปี โรคประจำตัวเบาหวานและความดันโลหิตสูง ได้รับยา Metformin (500 mg) 1 เม็ด วันละ 2 ครั้ง หลังอาหาร และ Glipizide (5 mg) 1 เม็ด วันละ 1 ครั้ง ก่อนอาหาร ผลตรวจทางห้องปฏิบัติการล่าสุด: HbA1c 8.1%, FBS 145 mg/dL, Serum Creatinine 1.2 mg/dL, eGFR 48 mL/min/1.73 m2 และตรวจพบ Urine Albumin-to-Creatinine Ratio (UACR) 180 mg/g บิดาเป็นเบาหวานและมารดาเป็นโรคไตเรื้อรัง</t>
        </is>
      </c>
      <c r="C171" s="186" t="inlineStr">
        <is>
          <t>เนื่องจากระดับ HbA1c ของผู้ป่วยยังคงอยู่ที่ร้อยละ 8.1 ซึ่งยังไม่บรรลุเป้าหมาย และผู้ป่วยมีภาวะไตเรื้อรังระยะ 3a ร่วมกับมีโปรตีนอัลบูมินรั่วในปัสสาวะ (UACR 180 mg/g) ยารักษาเบาหวานกลุ่มใดมีความเหมาะสมสูงสุดในการเพิ่มเข้าไปในแผนการรักษา เพื่อช่วยทั้งควบคุมระดับน้ำตาล ชะลอการเสื่อมของไต (Renoprotection) และลดความเสี่ยงต่อโรคหัวใจและหลอดเลือดตามแนวทางเวชปฏิบัติ KDIGO 2023</t>
        </is>
      </c>
      <c r="D171" s="186" t="n"/>
      <c r="E171" s="186" t="inlineStr">
        <is>
          <t>Sodium-Glucose Cotransporter 2 (SGLT2) Inhibitors (เช่น Dapagliflozin หรือ Empagliflozin)</t>
        </is>
      </c>
      <c r="F171" s="186" t="inlineStr">
        <is>
          <t>Thiazolidinediones (เช่น Pioglitazone)</t>
        </is>
      </c>
      <c r="G171" s="186" t="inlineStr">
        <is>
          <t>Alpha-Glucosidase Inhibitors (เช่น Acarbose)</t>
        </is>
      </c>
      <c r="H171" s="186" t="inlineStr">
        <is>
          <t>Meglitinides (เช่น Repaglinide)</t>
        </is>
      </c>
      <c r="I171" s="186" t="inlineStr">
        <is>
          <t>เพิ่มขนาดยา Glipizide เป็นขนาดสูงสุด 20 mg ต่อวัน</t>
        </is>
      </c>
      <c r="J171" s="185" t="n">
        <v>1</v>
      </c>
      <c r="K171" s="186" t="inlineStr">
        <is>
          <t>✅ คำตอบที่ถูกต้อง: ข้อ ก. Sodium-Glucose Cotransporter 2 (SGLT2) Inhibitors (เช่น Dapagliflozin หรือ Empagliflozin)
🎯 ทำไมข้อนี้ถึงถูก:
ตามแนวทางเวชปฏิบัติ KDIGO และ ADA 2023-2024 แนะนำให้เริ่มยา SGLT2 Inhibitors เป็น First-line ร่วมกับ Metformin ในผู้ป่วย Type 2 DM ที่มี CKD (eGFR 20-60 หรือ UACR &gt; 30 mg/g) เนื่องจากยากลุ่ม SGLT2i มีประโยชน์อย่างชัดเจนในการชะลอการเสื่อมของไต ลด Albuminuria ลดการเกิด End-Stage Kidney Disease (ESKD) และลดอัตราการเสียชีวิตจากโรคหัวใจและหลอดเลือด
🔍 ข้ออื่นผิดเพราะอะไร:
• ข้อ ข.: Pioglitazone ทำให้เกิดภาวะคั่งน้ำ (Fluid retention) และเพิ่มความเสี่ยงต่อภาวะหัวใจล้มเหลว (Heart failure)
• ข้อ ค.: Acarbose ประสิทธิภาพการลด HbA1c ต่ำ และไม่มีหลักฐานประโยชน์ในการชะลอไตเสื่อม
• ข้อ ง.: Repaglinide เป็นยาเพิ่มการหลั่งอินซูลินระยะสั้น ไม่ได้ช่วยชะลอโรคไต
• ข้อ จ.: การเพิ่มขนาด Glipizide จะเพิ่มความเสี่ยงต่อภาวะน้ำตาลในเลือดต่ำ (Hypoglycemia) อย่างมาก และไม่มีประโยชน์ในการปกป้องไต</t>
        </is>
      </c>
      <c r="L171" s="186" t="inlineStr">
        <is>
          <t>Intermediate</t>
        </is>
      </c>
      <c r="M171" s="186" t="inlineStr">
        <is>
          <t>4. Endocrine</t>
        </is>
      </c>
      <c r="N171" s="186" t="inlineStr">
        <is>
          <t>4.1 Diabetes mellitus</t>
        </is>
      </c>
      <c r="O171" s="185" t="inlineStr">
        <is>
          <t>Clinic</t>
        </is>
      </c>
      <c r="P171" s="186" t="inlineStr">
        <is>
          <t>[RECONSTRUCTED: ปรับแต่งและเติมเต็มบริบทโจทย์/ตัวเลือกเพื่อความสมบูรณ์] ข้อสอบจริง PLE-CC1 ปี 2567 ข้อ 50</t>
        </is>
      </c>
      <c r="Q171" s="185" t="inlineStr">
        <is>
          <t>ข้อสอบจริง</t>
        </is>
      </c>
      <c r="R171" s="185" t="inlineStr">
        <is>
          <t>2567</t>
        </is>
      </c>
      <c r="S171" s="185" t="inlineStr">
        <is>
          <t>CASE_2567_DM_CKD_01</t>
        </is>
      </c>
    </row>
    <row r="172" ht="24" customHeight="1" s="49">
      <c r="A172" s="185" t="n">
        <v>170</v>
      </c>
      <c r="B172" s="186" t="inlineStr">
        <is>
          <t>ผู้ป่วยหญิงอายุ 55 ปี โรคประจำตัวเบาหวานและความดันโลหิตสูง ได้รับยา Metformin (500 mg) 1 เม็ด วันละ 2 ครั้ง หลังอาหาร และ Glipizide (5 mg) 1 เม็ด วันละ 1 ครั้ง ก่อนอาหาร ผลตรวจทางห้องปฏิบัติการล่าสุด: HbA1c 8.1%, FBS 145 mg/dL, Serum Creatinine 1.2 mg/dL, eGFR 48 mL/min/1.73 m2 และตรวจพบ Urine Albumin-to-Creatinine Ratio (UACR) 180 mg/g บิดาเป็นเบาหวานและมารดาเป็นโรคไตเรื้อรัง</t>
        </is>
      </c>
      <c r="C172" s="186" t="inlineStr">
        <is>
          <t>ภายหลังแพทย์ได้สั่งจ่ายยา Dapagliflozin 10 mg วันละ 1 ครั้ง เภสัชกรควรให้คำแนะนำแก่ผู้ป่วยเกี่ยวกับอาการไม่พึงประสงค์ที่พบบ่อยและข้อควรระวังในการปฏิบัติตนตามข้อใด</t>
        </is>
      </c>
      <c r="D172" s="186" t="n"/>
      <c r="E172" s="186" t="inlineStr">
        <is>
          <t>ดื่มน้ำให้เพียงพอและรักษาความสะอาดบริเวณจุดซ่อนเร้น เนื่องจากยาขับน้ำตาลออกทางปัสสาวะ อาจเพิ่มความเสี่ยงต่อการติดเชื้อราในระบบทางเดินปัสสาวะและอวัยวะสืบพันธุ์ (Genital Mycotic Infections)</t>
        </is>
      </c>
      <c r="F172" s="186" t="inlineStr">
        <is>
          <t>ระวังอาการไอแห้งต่อเนื่องซึ่งเป็นผลข้างเคียงเฉพาะของยากลุ่มนี้</t>
        </is>
      </c>
      <c r="G172" s="186" t="inlineStr">
        <is>
          <t>ยาทำให้เกิดอาการหัวใจเต้นช้าและมือสั่น จึงต้องตรวจวัดชีพจรก่อนรับประทานยาทุกครั้ง</t>
        </is>
      </c>
      <c r="H172" s="186" t="inlineStr">
        <is>
          <t>ระวังอาการผิวหนังลอกและตาแห้งรุนแรง</t>
        </is>
      </c>
      <c r="I172" s="186" t="inlineStr">
        <is>
          <t>ต้องงดรับประทานอาหารที่มีรสเค็มและงดดื่มน้ำตลอดทั้งวันเพื่อป้องกันยาออกฤทธิ์ขับปัสสาวะมากเกินไป</t>
        </is>
      </c>
      <c r="J172" s="185" t="n">
        <v>1</v>
      </c>
      <c r="K172" s="186" t="inlineStr">
        <is>
          <t>✅ คำตอบที่ถูกต้อง: ข้อ ก. ดื่มน้ำให้เพียงพอและรักษาความสะอาดบริเวณจุดซ่อนเร้น เนื่องจากยาขับน้ำตาลออกทางปัสสาวะ อาจเพิ่มความเสี่ยงต่อการติดเชื้อราในระบบทางเดินปัสสาวะและอวัยวะสืบพันธุ์ (Genital Mycotic Infections)
🎯 ทำไมข้อนี้ถึงถูก:
SGLT2 Inhibitors ยับยั้งการดูดกลับน้ำตาลที่ท่อไตส่วนต้น (Proximal convoluted tubule) ทำให้มีน้ำตาลกลูโคสถูกขับออกทางปัสสาวะ (Glucosuria) สภาวะที่มีน้ำตาลสูงในทางเดินปัสสาวะจึงเอื้อต่อการเจริญเติบโตของเชื้อรา (เช่น Candida albicans) ทำให้เกิดการติดเชื้อราบริเวณอวัยวะสืบพันธุ์ (Vulvovaginitis/Balanitis) และทางเดินปัสสาวะ จึงต้องแนะนำให้รักษาความสะอาดและดื่มน้ำให้เพียงพอเพื่อป้องกันภาวะขาดน้ำ (Dehydration/Hypovolemia)
🔍 ข้ออื่นผิดเพราะอะไร:
• ข้อ ข.: อาการไอแห้งเป็นผลข้างเคียงของยากลุ่ม ACEIs ไม่ใช่ SGLT2i
• ข้อ ค.: ยาไม่ได้ทำให้หัวใจเต้นช้า
• ข้อ ง.: ไม่ใช่อาการข้างเคียงจำเพาะของ SGLT2i
• ข้อ จ.: การงดดื่มน้ำจะทำให้เกิดภาวะขาดน้ำรุนแรงและความดันโลหิตตกอย่างเป็นอันตราย</t>
        </is>
      </c>
      <c r="L172" s="186" t="inlineStr">
        <is>
          <t>Intermediate</t>
        </is>
      </c>
      <c r="M172" s="186" t="inlineStr">
        <is>
          <t>4. Endocrine</t>
        </is>
      </c>
      <c r="N172" s="186" t="inlineStr">
        <is>
          <t>4.1 Diabetes mellitus</t>
        </is>
      </c>
      <c r="O172" s="185" t="inlineStr">
        <is>
          <t>Clinic</t>
        </is>
      </c>
      <c r="P172" s="186" t="inlineStr">
        <is>
          <t>[RECONSTRUCTED: ปรับแต่งและเติมเต็มบริบทโจทย์/ตัวเลือกเพื่อความสมบูรณ์] ข้อสอบจริง PLE-CC1 ปี 2567 ข้อ 51</t>
        </is>
      </c>
      <c r="Q172" s="185" t="inlineStr">
        <is>
          <t>ข้อสอบจริง</t>
        </is>
      </c>
      <c r="R172" s="185" t="inlineStr">
        <is>
          <t>2567</t>
        </is>
      </c>
      <c r="S172" s="185" t="inlineStr">
        <is>
          <t>CASE_2567_DM_CKD_01</t>
        </is>
      </c>
    </row>
    <row r="173" ht="24" customHeight="1" s="49">
      <c r="A173" s="185" t="n">
        <v>171</v>
      </c>
      <c r="B173" s="186" t="inlineStr">
        <is>
          <t>หญิงตั้งครรภ์อายุ 28 ปี อายุครรภ์ 5 สัปดาห์ (ไตรมาสแรกของการตั้งครรภ์) มาโรงพยาบาลด้วยอาการรับประทานอาหารได้มากแต่น้ำหนักตัวลดลง เหนื่อยง่าย ขี้ร้อน เหงื่อออกมากผิดปกติ และมีอาการใจสั่น ตรวจร่างกายพบต่อมไทรอยด์โตทั่วๆ (Diffuse Goiter) แพทย์วินิจฉัยเป็นภาวะต่อมไทรอยด์ทำงานเกินจากโรคเกรฟส์ (Graves' Hyperthyroidism)</t>
        </is>
      </c>
      <c r="C173" s="186" t="inlineStr">
        <is>
          <t>ผลการตรวจทางห้องปฏิบัติการด้านฮอร์โมนต่อมไทรอยด์ในผู้ป่วยรายนี้ควรมีลักษณะตามข้อใด</t>
        </is>
      </c>
      <c r="D173" s="186" t="n"/>
      <c r="E173" s="186" t="inlineStr">
        <is>
          <t>ระดับ Thyroid-Stimulating Hormone (TSH) ต่ำกว่าปกติ และระดับ Free T3 / Free T4 สูงกว่าเกณฑ์ปกติของหญิงตั้งครรภ์</t>
        </is>
      </c>
      <c r="F173" s="186" t="inlineStr">
        <is>
          <t>ระดับ Thyroid-Stimulating Hormone (TSH) สูงกว่าปกติ และระดับ Free T3 / Free T4 ต่ำกว่าเกณฑ์ปกติ</t>
        </is>
      </c>
      <c r="G173" s="186" t="inlineStr">
        <is>
          <t>ระดับ Thyroid-Releasing Hormone (TRH) สูง และระดับ Free T3 / Free T4 ต่ำกว่าปกติ</t>
        </is>
      </c>
      <c r="H173" s="186" t="inlineStr">
        <is>
          <t>ระดับ TSH สูง และระดับ Free T4 อยู่ในเกณฑ์ปกติ</t>
        </is>
      </c>
      <c r="I173" s="186" t="inlineStr">
        <is>
          <t>ระดับ TSH ต่ำ และระดับ Free T3 / Free T4 อยู่ในเกณฑ์ปกติเท่ากับสตรีไม่ตั้งครรภ์</t>
        </is>
      </c>
      <c r="J173" s="185" t="n">
        <v>1</v>
      </c>
      <c r="K173" s="186" t="inlineStr">
        <is>
          <t>✅ คำตอบที่ถูกต้อง: ข้อ ก. ระดับ Thyroid-Stimulating Hormone (TSH) ต่ำกว่าปกติ และระดับ Free T3 / Free T4 สูงกว่าเกณฑ์ปกติของหญิงตั้งครรภ์
🎯 ทำไมข้อนี้ถึงถูก:
ในภาวะ Primary Hyperthyroidism เช่น Graves' disease ต่อมไทรอยด์จะผลิตฮอร์โมนไทรอยด์ (Free T4 และ Free T3) ออกมามากเกินไป ระดับ Free T4/Free T3 ในกระแสเลือดที่สูงจะส่งผลย้อนกลับเชิงลบ (Negative Feedback) ไปยับยั้งการหลั่ง TSH จากต่อมใต้สมองส่วนหน้า ทำให้ระดับ TSH ต่ำมากจนวัดแทบไม่ได้ (Suppressed TSH &lt; 0.1 mIU/L)
🔍 ข้ออื่นผิดเพราะอะไร:
• ข้อ ข.: TSH สูงร่วมกับ Free T4 ต่ำ เป็นลักษณะของภาวะขาดไทรอยด์ปฐมภูมิ (Primary Hypothyroidism)
• ข้อ ค.: ไม่ตรงกับลักษณะของ Hyperthyroidism
• ข้อ ง.: TSH สูงและ Free T4 ปกติ เป็น Subclinical Hypothyroidism
• ข้อ จ.: TSH ต่ำและ Free T4 ปกติ เป็น Subclinical Hyperthyroidism แต่ในเคสนี้ผู้ป่วยมีอาการชัดเจนจึงเป็น Overt Hyperthyroidism</t>
        </is>
      </c>
      <c r="L173" s="186" t="inlineStr">
        <is>
          <t>Intermediate</t>
        </is>
      </c>
      <c r="M173" s="186" t="inlineStr">
        <is>
          <t>4. Endocrine</t>
        </is>
      </c>
      <c r="N173" s="186" t="inlineStr">
        <is>
          <t>4.2 Thyroid disorders</t>
        </is>
      </c>
      <c r="O173" s="185" t="inlineStr">
        <is>
          <t>Clinic</t>
        </is>
      </c>
      <c r="P173" s="186" t="inlineStr">
        <is>
          <t>[RECONSTRUCTED: ปรับแต่งและเติมเต็มบริบทโจทย์/ตัวเลือกเพื่อความสมบูรณ์] ข้อสอบจริง PLE-CC1 ปี 2567 ข้อ 67</t>
        </is>
      </c>
      <c r="Q173" s="185" t="inlineStr">
        <is>
          <t>ข้อสอบจริง</t>
        </is>
      </c>
      <c r="R173" s="185" t="inlineStr">
        <is>
          <t>2567</t>
        </is>
      </c>
      <c r="S173" s="185" t="inlineStr">
        <is>
          <t>CASE_2567_THYROID_01</t>
        </is>
      </c>
    </row>
    <row r="174" ht="24" customHeight="1" s="49">
      <c r="A174" s="185" t="n">
        <v>172</v>
      </c>
      <c r="B174" s="186" t="inlineStr">
        <is>
          <t>หญิงตั้งครรภ์อายุ 28 ปี อายุครรภ์ 5 สัปดาห์ (ไตรมาสแรกของการตั้งครรภ์) มาโรงพยาบาลด้วยอาการรับประทานอาหารได้มากแต่น้ำหนักตัวลดลง เหนื่อยง่าย ขี้ร้อน เหงื่อออกมากผิดปกติ และมีอาการใจสั่น ตรวจร่างกายพบต่อมไทรอยด์โตทั่วๆ (Diffuse Goiter) แพทย์วินิจฉัยเป็นภาวะต่อมไทรอยด์ทำงานเกินจากโรคเกรฟส์ (Graves' Hyperthyroidism)</t>
        </is>
      </c>
      <c r="C174" s="186" t="inlineStr">
        <is>
          <t>อาการและอาการแสดงทางคลินิกในข้อใด สอดคล้อง กับภาวะต่อมไทรอยด์ทำงานเกิน (Hyperthyroidism / Thyrotoxicosis)</t>
        </is>
      </c>
      <c r="D174" s="186" t="n"/>
      <c r="E174" s="186" t="inlineStr">
        <is>
          <t>มีอารมณ์หงุดหงิดง่าย กระสับกระส่าย วิตกกังวล และมือสั่น (Tremor)</t>
        </is>
      </c>
      <c r="F174" s="186" t="inlineStr">
        <is>
          <t>อัตราการเต้นของหัวใจช้ากว่าปกติ (Bradycardia)</t>
        </is>
      </c>
      <c r="G174" s="186" t="inlineStr">
        <is>
          <t>อาการผิวหนังแห้งหยาบ ขี้หนาว และทนความเย็นไม่ได้ (Cold intolerance)</t>
        </is>
      </c>
      <c r="H174" s="186" t="inlineStr">
        <is>
          <t>อาการท้องผูกเรื้อรังและการบีบตัวของลำไส้ลดลง</t>
        </is>
      </c>
      <c r="I174" s="186" t="inlineStr">
        <is>
          <t>อาการง่วงซึม เฉื่อยชา และน้ำหนักตัวเพิ่มขึ้นอย่างรวดเร็ว</t>
        </is>
      </c>
      <c r="J174" s="185" t="n">
        <v>1</v>
      </c>
      <c r="K174" s="186" t="inlineStr">
        <is>
          <t>✅ คำตอบที่ถูกต้อง: ข้อ ก. มีอารมณ์หงุดหงิดง่าย กระสับกระส่าย วิตกกังวล และมือสั่น (Tremor)
🎯 ทำไมข้อนี้ถึงถูก:
ฮอร์โมนไทรอยด์ที่สูงเกินไปจะเพิ่มอัตราการเผาผลาญของร่างกาย (Hypermetabolic state) และเพิ่มการทำงานของระบบประสาทซิมพาเทติก ทำให้เกิดอาการกระสับกระส่าย หงุดหงิดง่าย นอนไม่หลับ มือสั่นละเอียด (Fine tremor) หัวใจเต้นเร็ว (Tachycardia) ใจสั่น ขี้ร้อน เหงื่อออกมาก และถ่ายอุจจาระบ่อย
🔍 ข้ออื่นผิดเพราะอะไร:
• ข้อ ข.: ใน Hyperthyroidism จะมีหัวใจเต้นเร็ว (Sinus tachycardia) ส่วน Bradycardia พบในภาวะ Hypothyroidism
• ข้อ ค.: ผิวแห้งและขี้หนาว เป็นอาการสำคัญของ Hypothyroidism (Hyperthyroidism จะผิวอุ่นชื้นและขี้ร้อน: Heat intolerance)
• ข้อ ง.: ท้องผูกพบใน Hypothyroidism (Hyperthyroidism ลำไส้จะบีบตัวไว ถ่ายบ่อย)
• ข้อ จ.: ง่วงซึม เฉื่อยชา และน้ำหนักขึ้น เป็นอาการของ Hypothyroidism</t>
        </is>
      </c>
      <c r="L174" s="186" t="inlineStr">
        <is>
          <t>Intermediate</t>
        </is>
      </c>
      <c r="M174" s="186" t="inlineStr">
        <is>
          <t>4. Endocrine</t>
        </is>
      </c>
      <c r="N174" s="186" t="inlineStr">
        <is>
          <t>4.2 Thyroid disorders</t>
        </is>
      </c>
      <c r="O174" s="185" t="inlineStr">
        <is>
          <t>Clinic</t>
        </is>
      </c>
      <c r="P174" s="186" t="inlineStr">
        <is>
          <t>[RECONSTRUCTED: ปรับแต่งและเติมเต็มบริบทโจทย์/ตัวเลือกเพื่อความสมบูรณ์] ข้อสอบจริง PLE-CC1 ปี 2567 ข้อ 68</t>
        </is>
      </c>
      <c r="Q174" s="185" t="inlineStr">
        <is>
          <t>ข้อสอบจริง</t>
        </is>
      </c>
      <c r="R174" s="185" t="inlineStr">
        <is>
          <t>2567</t>
        </is>
      </c>
      <c r="S174" s="185" t="inlineStr">
        <is>
          <t>CASE_2567_THYROID_01</t>
        </is>
      </c>
    </row>
    <row r="175" ht="24" customHeight="1" s="49">
      <c r="A175" s="185" t="n">
        <v>173</v>
      </c>
      <c r="B175" s="186" t="inlineStr">
        <is>
          <t>หญิงตั้งครรภ์อายุ 28 ปี อายุครรภ์ 5 สัปดาห์ (ไตรมาสแรกของการตั้งครรภ์) มาโรงพยาบาลด้วยอาการรับประทานอาหารได้มากแต่น้ำหนักตัวลดลง เหนื่อยง่าย ขี้ร้อน เหงื่อออกมากผิดปกติ และมีอาการใจสั่น ตรวจร่างกายพบต่อมไทรอยด์โตทั่วๆ (Diffuse Goiter) แพทย์วินิจฉัยเป็นภาวะต่อมไทรอยด์ทำงานเกินจากโรคเกรฟส์ (Graves' Hyperthyroidism)</t>
        </is>
      </c>
      <c r="C175" s="186" t="inlineStr">
        <is>
          <t>แพทย์ได้สั่งจ่ายยา Methimazole (MMI) 10 mg วันละ 1 ครั้ง ร่วมกับ Propranolol 10 mg วันละ 3 ครั้ง เภสัชกรตรวจพบปัญหาที่เกี่ยวกับการใช้ยา (Drug Therapy Problem: DRP) ในข้อใดที่มีความสำคัญสูงสุด</t>
        </is>
      </c>
      <c r="D175" s="186" t="n"/>
      <c r="E175" s="186" t="inlineStr">
        <is>
          <t>การเลือกใช้ยาที่ไม่เหมาะสม (Inappropriate drug selection): ควรเปลี่ยนจาก Methimazole เป็น Propylthiouracil (PTU) ในช่วงไตรมาสแรกของการตั้งครรภ์ (First Trimester)</t>
        </is>
      </c>
      <c r="F175" s="186" t="inlineStr">
        <is>
          <t>ผู้ป่วยได้รับยาเกินความจำเป็น (Unnecessary drug therapy): ไม่ควรให้ยา Propranolol ในระยะแรก</t>
        </is>
      </c>
      <c r="G175" s="186" t="inlineStr">
        <is>
          <t>ขนาดยาต่ำเกินไป (Subtherapeutic dose): ขนาดของ Methimazole 10 mg ต่ำเกินไปสำหรับรักษาโรคเกรฟส์</t>
        </is>
      </c>
      <c r="H175" s="186" t="inlineStr">
        <is>
          <t>การบริหารยาผิดวิธี (Inappropriate administration): ห้ามรับประทานยาร่วมกับอาหาร</t>
        </is>
      </c>
      <c r="I175" s="186" t="inlineStr">
        <is>
          <t>ไม่พบปัญหาที่เกี่ยวกับการใช้ยา การสั่งจ่ายยามีความถูกต้องตามแนวทางเวชปฏิบัติ</t>
        </is>
      </c>
      <c r="J175" s="185" t="n">
        <v>1</v>
      </c>
      <c r="K175" s="186" t="inlineStr">
        <is>
          <t>✅ คำตอบที่ถูกต้อง: ข้อ ก. การเลือกใช้ยาที่ไม่เหมาะสม (Inappropriate drug selection): ควรเปลี่ยนจาก Methimazole เป็น Propylthiouracil (PTU) ในช่วงไตรมาสแรกของการตั้งครรภ์ (First Trimester)
🎯 ทำไมข้อนี้ถึงถูก:
ตามแนวทางเวชปฏิบัติของ ATA และ Endocrine Society:
1. ในไตรมาสแรกของการตั้งครรภ์ (สัปดาห์ที่ 1 ถึง 16) ยาต้านไทรอยด์ที่แนะนำเป็นอันดับแรกคือ Propylthiouracil (PTU) เนื่องจาก Methimazole มีความสัมพันธ์กับการเกิดทารกพิการแต่กำเนิด (MMI embryopathy เช่น Aplasia cutis congenita, Choanal atresia, Tracheoesophageal fistula)
2. หลังจากพ้นไตรมาสแรก (เข้าสู่ไตรมาสที่ 2 และ 3) จึงแนะนำให้เปลี่ยนกลับมาเป็น Methimazole เพื่อลดความเสี่ยงต่อภาวะตับวายเฉียบพลันจากยา PTU
🔍 ข้ออื่นผิดเพราะอะไร:
• ข้อ ข.: Propranolol ขนาดต่ำสามารถใช้ในระยะสั้น (Short-term) เพื่อควบคุมอาการใจสั่นและมือสั่นในระหว่างรอให้ยาต้านไทรอยด์ออกฤทธิ์ได้
• ข้อ ค.: Methimazole 10 mg/day เป็นขนาดเริ่มต้นที่เหมาะสมสำหรับภาวะไทรอยด์เป็นพิษระดับเล็กน้อยถึงปานกลาง
• ข้อ ง.: ยาสามารถรับประทานพร้อมหรือหลังอาหารได้
• ข้อ จ.: มี DRP สำคัญเรื่อง Teratogenicity ของ MMI ในไตรมาสแรก</t>
        </is>
      </c>
      <c r="L175" s="186" t="inlineStr">
        <is>
          <t>Intermediate</t>
        </is>
      </c>
      <c r="M175" s="186" t="inlineStr">
        <is>
          <t>4. Endocrine</t>
        </is>
      </c>
      <c r="N175" s="186" t="inlineStr">
        <is>
          <t>4.2 Thyroid disorders</t>
        </is>
      </c>
      <c r="O175" s="185" t="inlineStr">
        <is>
          <t>Clinic</t>
        </is>
      </c>
      <c r="P175" s="186" t="inlineStr">
        <is>
          <t>[RECONSTRUCTED: ปรับแต่งและเติมเต็มบริบทโจทย์/ตัวเลือกเพื่อความสมบูรณ์] ข้อสอบจริง PLE-CC1 ปี 2567 ข้อ 69</t>
        </is>
      </c>
      <c r="Q175" s="185" t="inlineStr">
        <is>
          <t>ข้อสอบจริง</t>
        </is>
      </c>
      <c r="R175" s="185" t="inlineStr">
        <is>
          <t>2567</t>
        </is>
      </c>
      <c r="S175" s="185" t="inlineStr">
        <is>
          <t>CASE_2567_THYROID_01</t>
        </is>
      </c>
    </row>
    <row r="176" ht="24" customHeight="1" s="49">
      <c r="A176" s="185" t="n">
        <v>174</v>
      </c>
      <c r="B176" s="186" t="inlineStr">
        <is>
          <t>ผู้ป่วยหญิงไทยคู่ อายุ 60 ปี น้ำหนัก 60 kg ส่วนสูง 165 cm มีโรคประจำตัวคือ โรคโลหิตจางจากการขาดธาตุเหล็ก (Iron deficiency anemia) และไขมันในเลือดสูง (Dyslipidemia) ได้รับยาประจำตัวคือ Ferrous sulfate 300 mg วันละ 1 ครั้ง และ Simvastatin 20 mg วันละ 1 ครั้งก่อนนอน มาโรงพยาบาลด้วยอาการเฉื่อยชา ท้องผูก น้ำหนักตัวเพิ่มขึ้นง่าย ผลตรวจทางห้องปฏิบัติการพบ:
• TSH: 15 mIU/L (ค่าปกติ 0.4 - 4.0 mIU/L)
• Free T3, Free T4: ต่ำกว่าเกณฑ์ปกติ
• Thyroid microsomal antibody (Anti-TPO): &gt; 1:500 (ค่าปกติ &lt; 1:100)
ไม่มีประวัติแพ้ยา</t>
        </is>
      </c>
      <c r="C176" s="186" t="inlineStr">
        <is>
          <t>จากข้อมูลทางคลินิกและผลตรวจทางห้องปฏิบัติการข้างต้น ผู้ป่วยรายนี้น่าจะได้รับการวินิจฉัยเป็นโรคใดมากที่สุด</t>
        </is>
      </c>
      <c r="D176" s="186" t="n"/>
      <c r="E176" s="186" t="inlineStr">
        <is>
          <t>Primary hypothyroidism</t>
        </is>
      </c>
      <c r="F176" s="186" t="inlineStr">
        <is>
          <t>Subclinical hypothyroidism</t>
        </is>
      </c>
      <c r="G176" s="186" t="inlineStr">
        <is>
          <t>Pituitary hyperthyroidism</t>
        </is>
      </c>
      <c r="H176" s="186" t="inlineStr">
        <is>
          <t>Graves' disease</t>
        </is>
      </c>
      <c r="I176" s="186" t="inlineStr">
        <is>
          <t>Myxedema coma</t>
        </is>
      </c>
      <c r="J176" s="185" t="n">
        <v>1</v>
      </c>
      <c r="K176" s="186" t="inlineStr">
        <is>
          <t>✅ คำตอบที่ถูกต้อง: ข้อ ก. Primary hypothyroidism
🎯 ทำไมข้อนี้ถึงถูก:
ผู้ป่วยมีผลตรวจระดับ TSH สูงขึ้นอย่างชัดเจน (15 mIU/L) ร่วมกับระดับ Free T3 และ Free T4 ต่ำกว่าปกติ และมีอาการทางคลินิกเข้าได้กับภาวะต่อมไทรอยด์ทำงานต่ำ (เฉื่อยชา ท้องผูก น้ำหนักขึ้นง่าย) ร่วมกับการตรวจพบ Thyroid microsomal antibody (Anti-TPO) ในระดับสูง บ่งชี้ภาวะ Primary hypothyroidism ที่มีสาเหตุจากโรคต่อมไทรอยด์อักเสบเรื้อรังจากภูมิคุ้มกัน (Hashimoto's thyroiditis)
🔍 ข้ออื่นผิดเพราะอะไร:
• ข้อ ข. ผิดเพราะ: Subclinical hypothyroidism จะพบค่า TSH สูงขึ้น แต่ระดับ Free T3 และ Free T4 ยังอยู่ในเกณฑ์ปกติ และผู้ป่วยมักยังไม่มีอาการ
• ข้อ ค. ผิดเพราะ: Pituitary hyperthyroidism เกิดจากเนื้องอกต่อมใต้สมอง จะพบระดับฮอร์โมนไทรอยด์สูงและมีอาการของไทรอยด์เป็นพิษ
• ข้อ ง. ผิดเพราะ: Graves' disease เป็นภาวะไทรอยด์เป็นพิษ (Hyperthyroidism) จะตรวจพบ TSH ต่ำมาก และ Free T4 สูง
• ข้อ จ. ผิดเพราะ: Myxedema coma เป็นภาวะวิกฤตของ Hypothyroidism ที่รุนแรงจนหมดสติ อุณหภูมิกายต่ำมาก และระบบไหลเวียนโลหิตล้มเหลว</t>
        </is>
      </c>
      <c r="L176" s="186" t="n"/>
      <c r="M176" s="186" t="inlineStr">
        <is>
          <t>4. Endocrine</t>
        </is>
      </c>
      <c r="N176" s="186" t="inlineStr">
        <is>
          <t>4.2 Thyroid disorders</t>
        </is>
      </c>
      <c r="O176" s="185" t="inlineStr">
        <is>
          <t>Clinic</t>
        </is>
      </c>
      <c r="P176" s="186" t="inlineStr">
        <is>
          <t>ข้อสอบจริง PLE-CC1 ปี 2566 Day 1 ข้อ 21 [CASE_2566_THYROID_01]</t>
        </is>
      </c>
      <c r="Q176" s="185" t="inlineStr">
        <is>
          <t>ข้อสอบจริง</t>
        </is>
      </c>
      <c r="R176" s="185" t="inlineStr">
        <is>
          <t>2566 Day 1</t>
        </is>
      </c>
      <c r="S176" s="185" t="inlineStr">
        <is>
          <t>CASE_2566_THYROID_01</t>
        </is>
      </c>
    </row>
    <row r="177" ht="24" customHeight="1" s="49">
      <c r="A177" s="185" t="n">
        <v>175</v>
      </c>
      <c r="B177" s="186" t="inlineStr">
        <is>
          <t>ผู้ป่วยหญิงไทยคู่ อายุ 60 ปี น้ำหนัก 60 kg ส่วนสูง 165 cm มีโรคประจำตัวคือ โรคโลหิตจางจากการขาดธาตุเหล็ก (Iron deficiency anemia) และไขมันในเลือดสูง (Dyslipidemia) ได้รับยาประจำตัวคือ Ferrous sulfate 300 mg วันละ 1 ครั้ง และ Simvastatin 20 mg วันละ 1 ครั้งก่อนนอน ได้รับการวินิจฉัยเป็น Primary hypothyroidism</t>
        </is>
      </c>
      <c r="C177" s="186" t="inlineStr">
        <is>
          <t>หากแพทย์เริ่มต้นให้ยาฮอร์โมนรักษาโรคไทรอยด์ทำงานต่ำ (Levothyroxine) ยาประจำตัวเดิมในข้อใดของผู้ป่วยจะเกิดอันตรกิริยาระหว่างยา (Drug Interaction) ส่งผลลดการดูดซึมของยา Levothyroxine</t>
        </is>
      </c>
      <c r="D177" s="186" t="n"/>
      <c r="E177" s="186" t="inlineStr">
        <is>
          <t>Propylthiouracil (PTU)</t>
        </is>
      </c>
      <c r="F177" s="186" t="inlineStr">
        <is>
          <t>Methimazole (MMI)</t>
        </is>
      </c>
      <c r="G177" s="186" t="inlineStr">
        <is>
          <t>Ferrous sulfate</t>
        </is>
      </c>
      <c r="H177" s="186" t="inlineStr">
        <is>
          <t>Simvastatin</t>
        </is>
      </c>
      <c r="I177" s="186" t="inlineStr">
        <is>
          <t>Propranolol</t>
        </is>
      </c>
      <c r="J177" s="185" t="n">
        <v>3</v>
      </c>
      <c r="K177" s="186" t="inlineStr">
        <is>
          <t>✅ คำตอบที่ถูกต้อง: ข้อ ค. Ferrous sulfate
🎯 ทำไมข้อนี้ถึงถูก:
ไอออนของธาตุเหล็ก (Fe2+) ใน Ferrous sulfate จะเกิดพันธะจับกับยา Levothyroxine ในทางเดินอาหาร กลายเป็นสารประกอบเชิงซ้อนที่ไม่ละลายน้ำ (Chelation complex) ส่งผลลดการดูดซึมของ Levothyroxine อย่างมีนัยสำคัญ ทำให้ระดับฮอร์โมนไทรอยด์ไม่ถึงเกณฑ์การรักษา จึงต้องแนะนำให้รับประทานยาห่างกันอย่างน้อย 4 ชั่วโมง
🔍 ข้ออื่นผิดเพราะอะไร:
• ข้อ ก. ผิดเพราะ: PTU เป็นยาต้านไทรอยด์ ไม่ใช่ยาประจำตัวของผู้ป่วยรายนี้ และไม่มีข้อบ่งใช้ในภาวะ Hypothyroidism
• ข้อ ข. ผิดเพราะ: MMI เป็นยาต้านไทรอยด์สำหรับรักษา Hyperthyroidism ไม่ใช่ยาเดิมของผู้ป่วย
• ข้อ ง. ผิดเพราะ: Simvastatin ไม่มีผลเกิด Chelation หรือขัดขวางการดูดซึมของ Levothyroxine ในทางเดินอาหาร
• ข้อ จ. ผิดเพราะ: Propranolol เป็นยากลุ่ม Beta-blocker ที่ใช้ลดอาการใจสั่นใน Hyperthyroidism ไม่ได้มีผลลดการดูดซึม Levothyroxine ในทางเดินอาหาร</t>
        </is>
      </c>
      <c r="L177" s="186" t="n"/>
      <c r="M177" s="186" t="inlineStr">
        <is>
          <t>4. Endocrine</t>
        </is>
      </c>
      <c r="N177" s="186" t="inlineStr">
        <is>
          <t>4.2 Thyroid disorders</t>
        </is>
      </c>
      <c r="O177" s="185" t="inlineStr">
        <is>
          <t>Clinic</t>
        </is>
      </c>
      <c r="P177" s="186" t="inlineStr">
        <is>
          <t>ข้อสอบจริง PLE-CC1 ปี 2566 Day 1 ข้อ 22 [CASE_2566_THYROID_01]</t>
        </is>
      </c>
      <c r="Q177" s="185" t="inlineStr">
        <is>
          <t>ข้อสอบจริง</t>
        </is>
      </c>
      <c r="R177" s="185" t="inlineStr">
        <is>
          <t>2566 Day 1</t>
        </is>
      </c>
      <c r="S177" s="185" t="inlineStr">
        <is>
          <t>CASE_2566_THYROID_01</t>
        </is>
      </c>
    </row>
    <row r="178" ht="24" customHeight="1" s="49">
      <c r="A178" s="185" t="n">
        <v>176</v>
      </c>
      <c r="B178" s="186" t="inlineStr">
        <is>
          <t>ผู้ป่วยหญิงไทยคู่ อายุ 60 ปี น้ำหนัก 60 kg ส่วนสูง 165 cm มีโรคประจำตัวคือ โรคโลหิตจางจากการขาดธาตุเหล็ก (Iron deficiency anemia) และไขมันในเลือดสูง (Dyslipidemia) ได้รับยาประจำตัวคือ Ferrous sulfate 300 mg วันละ 1 ครั้ง และ Simvastatin 20 mg วันละ 1 ครั้งก่อนนอน ได้รับการวินิจฉัยเป็น Primary hypothyroidism และได้รับยา Levothyroxine</t>
        </is>
      </c>
      <c r="C178" s="186" t="inlineStr">
        <is>
          <t>ในการตรวจติดตามผลการรักษาและปรับขนาดยา Levothyroxine (Therapeutic monitoring) ในผู้ป่วย Primary hypothyroidism พารามิเตอร์ทางห้องปฏิบัติการข้อใดมีความสำคัญและนิยมใช้ติดตามเป็นหลัก</t>
        </is>
      </c>
      <c r="D178" s="186" t="n"/>
      <c r="E178" s="186" t="inlineStr">
        <is>
          <t>Total T3</t>
        </is>
      </c>
      <c r="F178" s="186" t="inlineStr">
        <is>
          <t>Total T4</t>
        </is>
      </c>
      <c r="G178" s="186" t="inlineStr">
        <is>
          <t>Thyroid stimulating hormone (TSH) และ Free T4</t>
        </is>
      </c>
      <c r="H178" s="186" t="inlineStr">
        <is>
          <t>Free T3</t>
        </is>
      </c>
      <c r="I178" s="186" t="inlineStr">
        <is>
          <t>Anti-TPO antibody titers</t>
        </is>
      </c>
      <c r="J178" s="185" t="n">
        <v>3</v>
      </c>
      <c r="K178" s="186" t="inlineStr">
        <is>
          <t>✅ คำตอบที่ถูกต้อง: ข้อ ค. Thyroid stimulating hormone (TSH) และ Free T4
🎯 ทำไมข้อนี้ถึงถูก:
ระดับ Serum TSH เป็นตัวบ่งชี้ที่มีความไวและความแม่นยำสูงสุด (Most sensitive indicator) ในการตรวจติดตามประสิทธิภาพการรักษาภาวะ Primary hypothyroidism ร่วมกับการดูระดับ Free T4 (FT4) โดยแนะนำให้เจาะเลือดติดตามค่า TSH ทุก 6 - 8 สัปดาห์หลังเริ่มต้นยาหรือหลังการปรับขนาดยา จนกระทั่งระดับ TSH เข้าสู่เกณฑ์ปกติ (Euthyroid state)
🔍 ข้ออื่นผิดเพราะอะไร:
• ข้อ ก. ผิดเพราะ: Total T3 แปรผันตามระดับโปรตีนในพลาสมา (TBG) และไม่สะท้อนการทำงานของต่อมไทรอยด์ในภาวะ Hypothyroidism ได้ดีเท่า TSH
• ข้อ ข. ผิดเพราะ: Total T4 ได้รับผลกระทบจากการเปลี่ยนแปลงของ Thyroid-binding globulin ไม่ได้สะท้อนฮอร์โมนในรูปอิสระที่ออกฤทธิ์จริง
• ข้อ ง. ผิดเพราะ: Free T3 มักจะยังอยู่ในเกณฑ์ปกติได้เป็นเวลานานเนื่องจากมีการเปลี่ยน T4 เป็น T3 ชดเชย จึงไม่ไวต่อการประเมิน Hypothyroidism
• ข้อ จ. ผิดเพราะ: Anti-TPO antibody titers ใช้สำหรับการวินิจฉัยสาเหตุของโรค (Etiology) ในครั้งแรก ไม่นำมาใช้ติดตามการปรับขนาดยาเนื่องจากระดับภูมิคุ้มกันไม่ได้สัมพันธ์กับขนาดยาฮอร์โมนทดแทน</t>
        </is>
      </c>
      <c r="L178" s="186" t="n"/>
      <c r="M178" s="186" t="inlineStr">
        <is>
          <t>4. Endocrine</t>
        </is>
      </c>
      <c r="N178" s="186" t="inlineStr">
        <is>
          <t>4.2 Thyroid disorders</t>
        </is>
      </c>
      <c r="O178" s="185" t="inlineStr">
        <is>
          <t>Clinic</t>
        </is>
      </c>
      <c r="P178" s="186" t="inlineStr">
        <is>
          <t>ข้อสอบจริง PLE-CC1 ปี 2566 Day 1 ข้อ 23 [CASE_2566_THYROID_01]</t>
        </is>
      </c>
      <c r="Q178" s="185" t="inlineStr">
        <is>
          <t>ข้อสอบจริง</t>
        </is>
      </c>
      <c r="R178" s="185" t="inlineStr">
        <is>
          <t>2566 Day 1</t>
        </is>
      </c>
      <c r="S178" s="185" t="inlineStr">
        <is>
          <t>CASE_2566_THYROID_01</t>
        </is>
      </c>
    </row>
    <row r="179" ht="24" customHeight="1" s="49">
      <c r="A179" s="185" t="n">
        <v>177</v>
      </c>
      <c r="B179" s="186" t="inlineStr">
        <is>
          <t>ผู้หญิงอายุ 33 ปี มีน้ำหนักตัว 70 กิโลกรัม ส่วนสูง 160 เซนติเมตร วัดรอบเอวได้ 31 นิ้ว (78.7 เซนติเมตร) เป็นโรคไขมันในเลือดสูง รับประทานยา Simvastatin 40 mg วันละ 1 ครั้งก่อนนอน ต้องการปรึกษาเกี่ยวกับการประเมินภาวะอ้วนและแนวทางการลดน้ำหนัก</t>
        </is>
      </c>
      <c r="C179" s="186" t="inlineStr">
        <is>
          <t>ดัชนีหรือเกณฑ์มาตรฐานสากลข้อใด เป็นเกณฑ์หลักที่ใช้ในการวินิจฉัยและจำแนกระดับความรุนแรงของโรคอ้วน (Obesity) ในผู้ใหญ่</t>
        </is>
      </c>
      <c r="D179" s="186" t="n"/>
      <c r="E179" s="186" t="inlineStr">
        <is>
          <t>เส้นรอบเอว (Waist circumference) เพียงอย่างเดียว</t>
        </is>
      </c>
      <c r="F179" s="186" t="inlineStr">
        <is>
          <t>ประวัติการใช้ยาลดไขมันในเลือด</t>
        </is>
      </c>
      <c r="G179" s="186" t="inlineStr">
        <is>
          <t>น้ำหนักตัวสัมบูรณ์ (Body weight in kg)</t>
        </is>
      </c>
      <c r="H179" s="186" t="inlineStr">
        <is>
          <t>ดัชนีมวลกาย (Body Mass Index: BMI)</t>
        </is>
      </c>
      <c r="I179" s="186" t="inlineStr">
        <is>
          <t>ระดับคอเลสเตอรอลรวมในเลือด (Total cholesterol level)</t>
        </is>
      </c>
      <c r="J179" s="185" t="n">
        <v>4</v>
      </c>
      <c r="K179" s="186" t="inlineStr">
        <is>
          <t>✅ คำตอบที่ถูกต้อง: ข้อ ง. ดัชนีมวลกาย (Body Mass Index: BMI)
🎯 ทำไมข้อนี้ถึงถูก:
ตามเกณฑ์มาตรฐานสากลขององค์การอนามัยโลก (WHO) และแนวทางการดูแลโรคอ้วน ดัชนีมวลกาย (Body Mass Index: BMI) คำนวณจาก น้ำหนักตัว (kg) หารด้วย ส่วนสูงยกกำลังสอง (m2) เป็นดัชนีหลักสากลที่ใช้ในการคัดกรอง วินิจฉัย และจำแนกระดับความรุนแรงของภาวะน้ำหนักเกินและโรคอ้วน (สำหรับชาวเอเชีย: BMI 23.0-24.9 kg/m2 คือน้ำหนักเกิน, BMI &gt;= 25.0 kg/m2 คือโรคอ้วน โดยผู้ป่วยรายนี้มี BMI = 70 / (1.6)2 = 27.34 kg/m2 จัดเป็นโรคอ้วนระดับที่ 1)
🔍 ข้ออื่นผิดเพราะอะไร:
• ข้อ ก.: ผิดเพราะเส้นรอบเอวใช้ประเมินภาวะอ้วนลงพุง (Abdominal obesity) ร่วมด้วย แต่ไม่ใช่เกณฑ์หลักเดี่ยวในการจำแนกระดับโรคอ้วน
• ข้อ ข.: และ จ. ผิดเพราะประวัติการใช้ยาและระดับคอเลสเตอรอลเป็นปัจจัยเสี่ยงและโรคแทรกซ้อนของ Metabolic syndrome ไม่ใช่เกณฑ์วินิจฉัยโรคอ้วน
• ข้อ ค.: ผิดเพราะน้ำหนักตัวสัมบูรณ์ต้องนำมาปรับเทียบกับส่วนสูงจึงจะประเมินระดับความอ้วนได้อย่างถูกต้อง
• ข้อ จ.: (ระดับคอเลสเตอรอลรวมในเลือด (Total cholesterol level)): ไม่ใช่คำตอบที่ถูกต้องตามแนวทางเวชปฏิบัติและหลักวิชาการทางเภสัชกรรมสำหรับกรณีนี้</t>
        </is>
      </c>
      <c r="L179" s="186" t="n"/>
      <c r="M179" s="186" t="inlineStr">
        <is>
          <t>4. Endocrine</t>
        </is>
      </c>
      <c r="N179" s="186" t="inlineStr">
        <is>
          <t>4.3 Obesity &amp; Metabolic syndrome</t>
        </is>
      </c>
      <c r="O179" s="185" t="inlineStr">
        <is>
          <t>Clinic</t>
        </is>
      </c>
      <c r="P179" s="186" t="inlineStr">
        <is>
          <t>ข้อสอบจริง PLE-CC1 ปี 2566 Day 2 ข้อ 20 [CASE_2566_OBESITY_01]</t>
        </is>
      </c>
      <c r="Q179" s="185" t="inlineStr">
        <is>
          <t>ข้อสอบจริง</t>
        </is>
      </c>
      <c r="R179" s="185" t="inlineStr">
        <is>
          <t>2566 Day 2</t>
        </is>
      </c>
      <c r="S179" s="185" t="inlineStr">
        <is>
          <t>CASE_2566_OBESITY_01</t>
        </is>
      </c>
    </row>
    <row r="180" ht="24" customHeight="1" s="49">
      <c r="A180" s="185" t="n">
        <v>178</v>
      </c>
      <c r="B180" s="186" t="inlineStr">
        <is>
          <t>ผู้หญิงอายุ 33 ปี มีน้ำหนักตัว 70 กิโลกรัม ส่วนสูง 160 เซนติเมตร (BMI 27.34 kg/m2) เป็นโรคไขมันในเลือดสูง และสนใจจะปรึกษาแพทย์เกี่ยวกับการใช้ยาลดน้ำหนัก Phentermine</t>
        </is>
      </c>
      <c r="C180" s="186" t="inlineStr">
        <is>
          <t>ข้อใดระบุกลไกการออกฤทธิ์ของยา Phentermine ในการลดน้ำหนักได้อย่างถูกต้อง</t>
        </is>
      </c>
      <c r="D180" s="186" t="n"/>
      <c r="E180" s="186" t="inlineStr">
        <is>
          <t>ออกฤทธิ์เป็น PPAR-gamma receptor agonist</t>
        </is>
      </c>
      <c r="F180" s="186" t="inlineStr">
        <is>
          <t>ยับยั้งเอนไซม์ Alpha-glucosidase ในลำไส้เล็ก</t>
        </is>
      </c>
      <c r="G180" s="186" t="inlineStr">
        <is>
          <t>กระตุ้นการหลั่ง Norepinephrine และ Dopamine ที่สมองส่วน Hypothalamus เพื่อระงับความอยากอาหาร</t>
        </is>
      </c>
      <c r="H180" s="186" t="inlineStr">
        <is>
          <t>กระตุ้นการสร้างและหลั่งฮอร์โมน Leptin จากเซลล์ไขมัน</t>
        </is>
      </c>
      <c r="I180" s="186" t="inlineStr">
        <is>
          <t>ยับยั้งการทำงานของเอนไซม์ Gastric และ Pancreatic lipase ในทางเดินอาหาร</t>
        </is>
      </c>
      <c r="J180" s="185" t="n">
        <v>3</v>
      </c>
      <c r="K180" s="186" t="inlineStr">
        <is>
          <t>✅ คำตอบที่ถูกต้อง: ข้อ ค. กระตุ้นการหลั่ง Norepinephrine และ Dopamine ที่สมองส่วน Hypothalamus เพื่อระงับความอยากอาหาร
🎯 ทำไมข้อนี้ถึงถูก:
Phentermine จัดเป็นยากลุ่ม Sympathomimetic amine (Amphetamine analogue) ออกฤทธิ์กระตุ้นการหลั่งสารสื่อประสาท Norepinephrine (และ Dopamine ในระดับรองลงมา) ที่ศูนย์ควบคุมความอยากอาหารในสมองส่วนไฮโปทาลามัส (Hypothalamic feeding center) ส่งผลให้ระงับความอยากอาหาร (Anorexiant effect / Appetite suppressant) ทำให้ผู้ป่วยรู้สึกอิ่มเร็วขึ้นและลดการรับประทานอาหาร
🔍 ข้ออื่นผิดเพราะอะไร:
• ข้อ ก. ผิดเพราะ PPAR-gamma agonist เป็นกลไกของยากลุ่ม Thiazolidinediones เช่น Pioglitazone
• ข้อ ข. ผิดเพราะ Alpha-glucosidase inhibitor เป็นกลไกของยา Acarbose
• ข้อ ง. ผิดเพราะ Phentermine ไม่ได้ออกฤทธิ์ผ่านการเพิ่มฮอร์โมน Leptin โดยตรง
• ข้อ จ. ผิดเพราะการยับยั้งเอนไซม์ Lipase เพื่อลดการดูดซึมไขมัน เป็นกลไกของยา Orlistat</t>
        </is>
      </c>
      <c r="L180" s="186" t="n"/>
      <c r="M180" s="186" t="inlineStr">
        <is>
          <t>4. Endocrine</t>
        </is>
      </c>
      <c r="N180" s="186" t="inlineStr">
        <is>
          <t>4.3 Obesity &amp; Metabolic syndrome</t>
        </is>
      </c>
      <c r="O180" s="185" t="inlineStr">
        <is>
          <t>Clinic</t>
        </is>
      </c>
      <c r="P180" s="186" t="inlineStr">
        <is>
          <t>ข้อสอบจริง PLE-CC1 ปี 2566 Day 2 ข้อ 21 [CASE_2566_OBESITY_01]</t>
        </is>
      </c>
      <c r="Q180" s="185" t="inlineStr">
        <is>
          <t>ข้อสอบจริง</t>
        </is>
      </c>
      <c r="R180" s="185" t="inlineStr">
        <is>
          <t>2566 Day 2</t>
        </is>
      </c>
      <c r="S180" s="185" t="inlineStr">
        <is>
          <t>CASE_2566_OBESITY_01</t>
        </is>
      </c>
    </row>
    <row r="181" ht="24" customHeight="1" s="49">
      <c r="A181" s="185" t="n">
        <v>179</v>
      </c>
      <c r="B181" s="186" t="inlineStr">
        <is>
          <t>ผู้หญิงอายุ 33 ปี มีน้ำหนักตัว 70 กิโลกรัม ส่วนสูง 160 เซนติเมตร (BMI 27.34 kg/m2) เป็นโรคไขมันในเลือดสูง รับประทานยา Simvastatin 40 mg วันละ 1 ครั้งก่อนนอน</t>
        </is>
      </c>
      <c r="C181" s="186" t="inlineStr">
        <is>
          <t>เป้าหมายเริ่มต้นในการลดน้ำหนักตัวระยะสั้น (Short-term weight loss target) ที่เหมาะสมตามแนวทางการรักษาโรคอ้วนเพื่อลดความเสี่ยงเมแทบอลิกคือข้อใด</t>
        </is>
      </c>
      <c r="D181" s="186" t="n"/>
      <c r="E181" s="186" t="inlineStr">
        <is>
          <t>ลด BMI ให้เหลือ 18.4 kg/m2 ทันทีใน 3 เดือน</t>
        </is>
      </c>
      <c r="F181" s="186" t="inlineStr">
        <is>
          <t>ลดเส้นรอบเอวให้ต่ำกว่า 24 นิ้ว</t>
        </is>
      </c>
      <c r="G181" s="186" t="inlineStr">
        <is>
          <t>ลดน้ำหนักตัวลง 5-10% ของน้ำหนักตัวเริ่มต้น (ลดลงประมาณ 3.5 - 7 กิโลกรัม) ภายในระยะเวลา 6 เดือน</t>
        </is>
      </c>
      <c r="H181" s="186" t="inlineStr">
        <is>
          <t>ลดน้ำหนักตัวลงเหลือ 45 กิโลกรัมภายใน 1 เดือน</t>
        </is>
      </c>
      <c r="I181" s="186" t="inlineStr">
        <is>
          <t>อดอาหารจนดัชนีมวลกายลดลงต่ำกว่า 20 kg/m2 ภายใน 2 สัปดาห์</t>
        </is>
      </c>
      <c r="J181" s="185" t="n">
        <v>3</v>
      </c>
      <c r="K181" s="186" t="inlineStr">
        <is>
          <t>✅ คำตอบที่ถูกต้อง: ข้อ ค. ลดน้ำหนักตัวลง 5-10% ของน้ำหนักตัวเริ่มต้น (ลดลงประมาณ 3.5 - 7 กิโลกรัม) ภายในระยะเวลา 6 เดือน
🎯 ทำไมข้อนี้ถึงถูก:
ตามแนวทางการดูแลรักษาโรคอ้วนของสมาคมต่อมไร้ท่อและแนวทางสากล เป้าหมายการลดน้ำหนักเริ่มต้นที่เป็นไปได้จริงและมีหลักฐานประโยชน์ทางคลินิกชัดเจน คือ การลดน้ำหนักตัวลง 5-10% ของน้ำหนักเริ่มต้นภายในระยะเวลา 6 เดือน (สำหรับผู้ป่วยหนัก 70 kg เป้าหมายคือลดลง 3.5 ถึง 7 kg) ซึ่งการลดน้ำหนักในระดับนี้เพียงพอที่จะช่วยลดระดับความดันโลหิต น้ำตาลในเลือด ไตรกลีเซอไรด์ และลดความเสี่ยงต่อโรคหัวใจและหลอดเลือดได้อย่างมีนัยสำคัญ
🔍 ข้ออื่นผิดเพราะอะไร:
• ข้อ ก.: และ ง. ผิดเพราะเป็นเป้าหมายที่รวดเร็วและมากเกินไปจนไม่ปลอดภัย เสี่ยงต่อการขาดสารอาหารและเกิดปรากฏการณ์ Yo-yo effect
• ข้อ ข.: ผิดเพราะรอบเอวสำหรับหญิงไทยเป้าหมายคือ &lt; 80 ซม. (ประมาณ 32 นิ้ว) ไม่ใช่ 24 นิ้ว
• ข้อ ง.: (ลดน้ำหนักตัวลงเหลือ 45 กิโลกรัมภายใน 1 เดือน): ไม่ใช่คำตอบที่ถูกต้องตามแนวทางเวชปฏิบัติและหลักวิชาการทางเภสัชกรรมสำหรับกรณีนี้
• ข้อ จ.: ผิดเพราะการอดอาหารรุนแรงเป็นอันตรายต่อสุขภาพและสูญเสียมวลกล้ามเนื้อ</t>
        </is>
      </c>
      <c r="L181" s="186" t="n"/>
      <c r="M181" s="186" t="inlineStr">
        <is>
          <t>4. Endocrine</t>
        </is>
      </c>
      <c r="N181" s="186" t="inlineStr">
        <is>
          <t>4.3 Obesity &amp; Metabolic syndrome</t>
        </is>
      </c>
      <c r="O181" s="185" t="inlineStr">
        <is>
          <t>Clinic</t>
        </is>
      </c>
      <c r="P181" s="186" t="inlineStr">
        <is>
          <t>ข้อสอบจริง PLE-CC1 ปี 2566 Day 2 ข้อ 22 [CASE_2566_OBESITY_01]</t>
        </is>
      </c>
      <c r="Q181" s="185" t="inlineStr">
        <is>
          <t>ข้อสอบจริง</t>
        </is>
      </c>
      <c r="R181" s="185" t="inlineStr">
        <is>
          <t>2566 Day 2</t>
        </is>
      </c>
      <c r="S181" s="185" t="inlineStr">
        <is>
          <t>CASE_2566_OBESITY_01</t>
        </is>
      </c>
    </row>
    <row r="182" ht="24" customHeight="1" s="49">
      <c r="A182" s="185" t="n">
        <v>180</v>
      </c>
      <c r="B182" s="186" t="inlineStr">
        <is>
          <t>ผู้ป่วยเบาหวานชายไทยอายุ 65 ปี มีปัญหาความร่วมมือในการรับประทานยาลดระดับน้ำตาลไม่ดี ผลตรวจเลือดพบ FBS 150 mg/dL และ HbA1c 11.0% แพทย์พิจารณาเริ่มการรักษาด้วยยาฉีดอินซูลินชนิดผสมสำเร็จรูป Mixtard 30 ขนาด 10 units ฉีดก่อนนอน</t>
        </is>
      </c>
      <c r="C182" s="186" t="inlineStr">
        <is>
          <t>ชื่อทางการค้าของยาฉีดอินซูลินชนิดผสมสำเร็จรูป Mixtard 30 (หรือ Premixed Insulin 70/30) หมายถึงสัดส่วนของอินซูลินชนิดใดในตำรับ</t>
        </is>
      </c>
      <c r="D182" s="186" t="n"/>
      <c r="E182" s="186" t="inlineStr">
        <is>
          <t>NPH insulin 30% ร่วมกับ Regular insulin (RI) 70%</t>
        </is>
      </c>
      <c r="F182" s="186" t="inlineStr">
        <is>
          <t>NPH insulin 55% ร่วมกับ Regular insulin (RI) 45%</t>
        </is>
      </c>
      <c r="G182" s="186" t="inlineStr">
        <is>
          <t>NPH insulin 70% ร่วมกับ Regular insulin (RI) 30%</t>
        </is>
      </c>
      <c r="H182" s="186" t="inlineStr">
        <is>
          <t>NPH insulin 25% ร่วมกับ Regular insulin (RI) 75%</t>
        </is>
      </c>
      <c r="I182" s="186" t="inlineStr">
        <is>
          <t>NPH insulin 90% ร่วมกับ Regular insulin (RI) 10%</t>
        </is>
      </c>
      <c r="J182" s="185" t="n">
        <v>3</v>
      </c>
      <c r="K182" s="186" t="inlineStr">
        <is>
          <t>✅ คำตอบที่ถูกต้อง: ข้อ ค. NPH insulin 70% ร่วมกับ Regular insulin (RI) 30%
🎯 ทำไมข้อนี้ถึงถูก:
อินซูลินผสมสำเร็จรูปชนิด Mixtard 30 (หรือ Human Premixed Insulin 70/30) เป็นสูตรผสมระหว่าง Intermediate-acting insulin คือ Isophane / NPH insulin ในสัดส่วน 70% (ทำหน้าที่เป็น Basal insulin คุมระดับน้ำตาลระหว่างมื้อและข้ามคืน) ร่วมกับ Short-acting insulin คือ Regular insulin (RI) ในสัดส่วน 30% (ทำหน้าที่เป็น Bolus/Prandial insulin คุมระดับน้ำตาลหลังมื้ออาหาร) โดยตัวเลข 30 ในชื่อ Mixtard 30 หมายถึงสัดส่วนร้อยละของ Regular insulin นั่นเอง
🔍 ข้ออื่นผิดเพราะอะไร:
• ข้อ ก.: สลับสัดส่วนกัน สูตรที่มี Regular insulin 70% ไม่มีใช้ในทางคลินิก
• ข้อ ข.: , ง. และ จ. เป็นตัวเลขสัดส่วนที่ไม่ตรงกับสูตรมาตรฐานของ Mixtard 70/30
• ข้อ ง.: (NPH insulin 25% ร่วมกับ Regular insulin (RI) 75%): ไม่ใช่คำตอบที่ถูกต้องตามแนวทางเวชปฏิบัติและหลักวิชาการทางเภสัชกรรมสำหรับกรณีนี้
• ข้อ จ.: (NPH insulin 90% ร่วมกับ Regular insulin (RI) 10%): ไม่ใช่คำตอบที่ถูกต้องตามแนวทางเวชปฏิบัติและหลักวิชาการทางเภสัชกรรมสำหรับกรณีนี้</t>
        </is>
      </c>
      <c r="L182" s="186" t="n"/>
      <c r="M182" s="186" t="inlineStr">
        <is>
          <t>4. Endocrine</t>
        </is>
      </c>
      <c r="N182" s="186" t="inlineStr">
        <is>
          <t>4.1 Diabetes mellitus</t>
        </is>
      </c>
      <c r="O182" s="185" t="inlineStr">
        <is>
          <t>Clinic</t>
        </is>
      </c>
      <c r="P182" s="186" t="inlineStr">
        <is>
          <t>ข้อสอบจริง PLE-CC1 ปี 2566 Day 2 ข้อ 63 [CASE_2566_DIABETES_01]</t>
        </is>
      </c>
      <c r="Q182" s="185" t="inlineStr">
        <is>
          <t>ข้อสอบจริง</t>
        </is>
      </c>
      <c r="R182" s="185" t="inlineStr">
        <is>
          <t>2566 Day 2</t>
        </is>
      </c>
      <c r="S182" s="185" t="inlineStr">
        <is>
          <t>CASE_2566_DIABETES_01</t>
        </is>
      </c>
    </row>
    <row r="183" ht="24" customHeight="1" s="49">
      <c r="A183" s="185" t="n">
        <v>181</v>
      </c>
      <c r="B183" s="186" t="inlineStr">
        <is>
          <t>ผู้ป่วยเบาหวานชายไทยอายุ 65 ปี มีโรคหลอดเลือดแดงตีบตันจากภาวะหลอดเลือดแข็ง (Established ASCVD) ร่วมด้วย และมีความเสี่ยงสูงต่อการเกิดโรคหัวใจและหลอดเลือด</t>
        </is>
      </c>
      <c r="C183" s="186" t="inlineStr">
        <is>
          <t>ตามแนวทางการรักษาโรคเบาหวานสากล (ADA Standards of Care) ควรพิจารณาเพิ่มยากลุ่มลดระดับน้ำตาลในเลือดชนิดใด ซึ่งมีหลักฐานเชิงประจักษ์ชัดเจนในการลดอัตราการเสียชีวิตจากโรคหัวใจและลดการเกิดหัวใจล้มเหลว</t>
        </is>
      </c>
      <c r="D183" s="186" t="n"/>
      <c r="E183" s="186" t="inlineStr">
        <is>
          <t>Metformin</t>
        </is>
      </c>
      <c r="F183" s="186" t="inlineStr">
        <is>
          <t>Dapagliflozin (ยากลุ่ม SGLT2 inhibitor)</t>
        </is>
      </c>
      <c r="G183" s="186" t="inlineStr">
        <is>
          <t>Glipizide (ยากลุ่ม Sulfonylurea)</t>
        </is>
      </c>
      <c r="H183" s="186" t="inlineStr">
        <is>
          <t>Linagliptin (ยากลุ่ม DPP-4 inhibitor)</t>
        </is>
      </c>
      <c r="I183" s="186" t="inlineStr">
        <is>
          <t>Pioglitazone (ยากลุ่ม Thiazolidinedione)</t>
        </is>
      </c>
      <c r="J183" s="185" t="n">
        <v>2</v>
      </c>
      <c r="K183" s="186" t="inlineStr">
        <is>
          <t>✅ คำตอบที่ถูกต้อง: ข้อ ข. Dapagliflozin (ยากลุ่ม SGLT2 inhibitor)
🎯 ทำไมข้อนี้ถึงถูก:
ตามแนวทาง ADA Guidelines ในผู้ป่วยเบาหวานชนิดที่ 2 ที่มีภาวะ Established Atherosclerotic Cardiovascular Disease (ASCVD) หรือมีภาวะหัวใจล้มเหลว (Heart Failure) ร่วมด้วย แนะนำให้ใช้ยากลุ่ม SGLT2 inhibitors (เช่น Dapagliflozin หรือ Empagliflozin) หรือยากลุ่ม GLP-1 receptor agonists ที่มีผลพิสูจน์ประโยชน์ต่อระบบหัวใจและหลอดเลือด (Proven CVD benefit) โดยยากลุ่ม SGLT2 inhibitors มีประสิทธิผลโดดเด่นในการลดการนอนโรงพยาบาลจากภาวะหัวใจล้มเหลว (HHF) ชะลอการเสื่อมของไต และลดอัตราการเสียชีวิตจากโรคหัวใจ
🔍 ข้ออื่นผิดเพราะอะไร:
• ข้อ ก. Metformin เป็นยาพื้นฐานแต่ไม่ได้มีหลักฐานลดอัตราตายจากหัวใจล้มเหลวชัดเจนเท่า SGLT2i/GLP-1 RA
• ข้อ ค. Glipizide เสี่ยงต่อการเกิดภาวะน้ำตาลในเลือดต่ำและไม่มีประโยชน์ในการป้องกันโรคหัวใจ
• ข้อ ง. Linagliptin มีความปลอดภัยต่อระบบหัวใจ (Neutral) แต่ไม่ได้ลด Major Adverse Cardiovascular Events (MACE)
• ข้อ จ. Pioglitazone มีข้อห้ามใช้ในผู้ป่วย Heart Failure เนื่องจากทำให้เกิดการคั่งของน้ำและโซเดียม</t>
        </is>
      </c>
      <c r="L183" s="186" t="n"/>
      <c r="M183" s="186" t="inlineStr">
        <is>
          <t>4. Endocrine</t>
        </is>
      </c>
      <c r="N183" s="186" t="inlineStr">
        <is>
          <t>4.1 Diabetes mellitus</t>
        </is>
      </c>
      <c r="O183" s="185" t="inlineStr">
        <is>
          <t>Clinic</t>
        </is>
      </c>
      <c r="P183" s="186" t="inlineStr">
        <is>
          <t>ข้อสอบจริง PLE-CC1 ปี 2566 Day 2 ข้อ 65 [CASE_2566_DIABETES_01]</t>
        </is>
      </c>
      <c r="Q183" s="185" t="inlineStr">
        <is>
          <t>ข้อสอบจริง</t>
        </is>
      </c>
      <c r="R183" s="185" t="inlineStr">
        <is>
          <t>2566 Day 2</t>
        </is>
      </c>
      <c r="S183" s="185" t="inlineStr">
        <is>
          <t>CASE_2566_DIABETES_01</t>
        </is>
      </c>
    </row>
    <row r="184" ht="24" customHeight="1" s="49"/>
    <row r="185" ht="24" customHeight="1" s="49"/>
    <row r="186" ht="24" customHeight="1" s="49"/>
    <row r="187" ht="24" customHeight="1" s="49"/>
    <row r="188" ht="24" customHeight="1" s="49"/>
    <row r="189" ht="24" customHeight="1" s="49"/>
    <row r="190" ht="24" customHeight="1" s="49"/>
    <row r="191" ht="24" customHeight="1" s="49"/>
  </sheetData>
  <mergeCells count="1">
    <mergeCell ref="A1:F1"/>
  </mergeCells>
  <pageMargins left="0.75" right="0.75" top="1" bottom="1" header="0.5" footer="0.5"/>
  <pageSetup orientation="portrait" paperSize="9"/>
</worksheet>
</file>

<file path=xl/worksheets/sheet9.xml><?xml version="1.0" encoding="utf-8"?>
<worksheet xmlns="http://schemas.openxmlformats.org/spreadsheetml/2006/main">
  <sheetPr>
    <outlinePr summaryBelow="0" summaryRight="0"/>
    <pageSetUpPr/>
  </sheetPr>
  <dimension ref="A1:S231"/>
  <sheetViews>
    <sheetView topLeftCell="B1" workbookViewId="0">
      <pane ySplit="2" topLeftCell="A180" activePane="bottomLeft" state="frozen"/>
      <selection pane="bottomLeft" activeCell="A3" sqref="A3:P198"/>
    </sheetView>
  </sheetViews>
  <sheetFormatPr baseColWidth="8" defaultColWidth="12.6640625" defaultRowHeight="15.75" customHeight="1"/>
  <cols>
    <col width="8" customWidth="1" style="49" min="1" max="1"/>
    <col width="50" customWidth="1" style="49" min="2" max="2"/>
    <col width="40" customWidth="1" style="49" min="3" max="3"/>
    <col width="12" customWidth="1" style="49" min="4" max="4"/>
    <col width="28" customWidth="1" style="49" min="5" max="5"/>
    <col width="28" customWidth="1" style="49" min="6" max="6"/>
    <col width="28" customWidth="1" style="49" min="7" max="7"/>
    <col width="28" customWidth="1" style="49" min="8" max="8"/>
    <col width="28" customWidth="1" style="49" min="9" max="9"/>
    <col width="14" customWidth="1" style="49" min="10" max="10"/>
    <col width="55" customWidth="1" style="49" min="11" max="11"/>
    <col width="12" customWidth="1" style="49" min="12" max="12"/>
    <col width="25" customWidth="1" style="49" min="13" max="13"/>
    <col width="30" customWidth="1" style="49" min="14" max="14"/>
    <col width="15" customWidth="1" style="49" min="15" max="15"/>
    <col width="20" customWidth="1" style="49" min="16" max="16"/>
    <col width="16" customWidth="1" style="49" min="17" max="17"/>
    <col width="16" customWidth="1" style="49" min="18" max="18"/>
    <col width="24" customWidth="1" style="49" min="19" max="19"/>
  </cols>
  <sheetData>
    <row r="1" ht="34.95" customHeight="1" s="49">
      <c r="A1" s="50">
        <f>HYPERLINK("#gid=0", "🏠 กลับสู่หน้าแรก (Go to Home Page)")</f>
        <v/>
      </c>
    </row>
    <row r="2" ht="28" customHeight="1" s="49">
      <c r="A2" s="181" t="inlineStr">
        <is>
          <t>ลำดับ</t>
        </is>
      </c>
      <c r="B2" s="182" t="inlineStr">
        <is>
          <t>สถานการณ์เคส / ข้อมูลผู้ป่วย</t>
        </is>
      </c>
      <c r="C2" s="183" t="inlineStr">
        <is>
          <t>คำถาม</t>
        </is>
      </c>
      <c r="D2" s="181" t="inlineStr">
        <is>
          <t>รูปถาม</t>
        </is>
      </c>
      <c r="E2" s="181" t="inlineStr">
        <is>
          <t>ตัวเลือก 1</t>
        </is>
      </c>
      <c r="F2" s="181" t="inlineStr">
        <is>
          <t>ตัวเลือก 2</t>
        </is>
      </c>
      <c r="G2" s="181" t="inlineStr">
        <is>
          <t>ตัวเลือก 3</t>
        </is>
      </c>
      <c r="H2" s="181" t="inlineStr">
        <is>
          <t>ตัวเลือก 4</t>
        </is>
      </c>
      <c r="I2" s="181" t="inlineStr">
        <is>
          <t>ตัวเลือก 5</t>
        </is>
      </c>
      <c r="J2" s="181" t="inlineStr">
        <is>
          <t>เฉลย (ตัวเลข 1-5)</t>
        </is>
      </c>
      <c r="K2" s="181" t="inlineStr">
        <is>
          <t>คำอธิบายเฉลย</t>
        </is>
      </c>
      <c r="L2" s="181" t="inlineStr">
        <is>
          <t>รูปเฉลย</t>
        </is>
      </c>
      <c r="M2" s="181" t="inlineStr">
        <is>
          <t>หัวข้อโรคสภาฯ</t>
        </is>
      </c>
      <c r="N2" s="181" t="inlineStr">
        <is>
          <t>หัวข้อย่อย</t>
        </is>
      </c>
      <c r="O2" s="181" t="inlineStr">
        <is>
          <t>Product / Clinic</t>
        </is>
      </c>
      <c r="P2" s="181" t="inlineStr">
        <is>
          <t>หมายเหตุ</t>
        </is>
      </c>
      <c r="Q2" s="181" t="inlineStr">
        <is>
          <t>ประเภทข้อสอบ</t>
        </is>
      </c>
      <c r="R2" s="181" t="inlineStr">
        <is>
          <t>ปี / เลขชุด</t>
        </is>
      </c>
      <c r="S2" s="184" t="inlineStr">
        <is>
          <t>Case ID (รหัสเคส)</t>
        </is>
      </c>
    </row>
    <row r="3" ht="24" customHeight="1" s="49">
      <c r="A3" s="187" t="n">
        <v>1</v>
      </c>
      <c r="B3" s="186" t="n"/>
      <c r="C3" s="186" t="inlineStr">
        <is>
          <t>การใช้ยาลดกรดในข้อใดต่อไปนี้ในขนาดสูงติดต่อกันเป็นเวลานาน จะทำให้เกิด acid rebound</t>
        </is>
      </c>
      <c r="D3" s="186" t="n"/>
      <c r="E3" s="186" t="inlineStr">
        <is>
          <t>Aluminium hydroxide</t>
        </is>
      </c>
      <c r="F3" s="186" t="inlineStr">
        <is>
          <t>Sodium bicarbonate</t>
        </is>
      </c>
      <c r="G3" s="186" t="inlineStr">
        <is>
          <t>Calcium carbonate</t>
        </is>
      </c>
      <c r="H3" s="186" t="inlineStr">
        <is>
          <t>Hydrogen peroxide</t>
        </is>
      </c>
      <c r="I3" s="188" t="inlineStr">
        <is>
          <t>Sodium chloride</t>
        </is>
      </c>
      <c r="J3" s="185" t="n">
        <v>3</v>
      </c>
      <c r="K3" s="186" t="inlineStr">
        <is>
          <t>✅ คำตอบที่ถูกต้อง: ข้อ ค. Calcium carbonate
🎯 ทำไมข้อนี้ถึงถูก:
Calcium carbonate: เมื่อรับประทานในขนาดสูงหรือติดต่อกันนาน สามารถกระตุ้นการหลั่ง gastrin ทำให้เกิดกรดหลั่งเพิ่มขึ้นหลังฤทธิ์ยาลดกรดหมดลง (acid rebound)
🔍 ข้ออื่นผิดเพราะอะไร:
• ข้อ ก. (Aluminium hydroxide): Aluminium hydroxide ออกฤทธิ์สะเทินกรดและจับกับฟอสเฟตในทางเดินอาหาร ทำให้เกิดผลข้างเคียงเด่นคือท้องผูก (constipation) และภาวะ hypophosphatemia แต่ไม่กระตุ้นการหลั่งกรดซ้ำหรือ acid rebound
• ข้อ ข. (Sodium bicarbonate): Sodium bicarbonate มีฤทธิ์สะเทินกรดเร็วมากและถูกดูดซึมเข้าสู่กระแสเลือดได้สูง จึงเสี่ยงต่อ systemic alkalosis, hypernatremia และ fluid retention แต่ไม่ทำให้เกิด acid rebound จากการหลั่ง gastrin
• ข้อ ง. (Hydrogen peroxide): Hydrogen peroxide เป็นสารออกซิไดซ์แรงสูง (oxidizing agent) ใช้เป็นยาฆ่าเชื้อเฉพาะที่ภายนอก ห้ามรับประทานเนื่องจากมีฤทธิ์กัดกร่อนเนื้อเยื่อรุนแรงและก่อให้เกิดก๊าซออกซิเจนอุดตันในหลอดเลือด ไม่ใช่ยาลดกรด
• ข้อ จ. (Sodium chloride): Sodium chloride เป็นสารละลายเกลือแร่ (electrolyte solution) ไม่มีคุณสมบัติสะเทินกรดในกระเพาะอาหาร จึงไม่มีฤทธิ์ลดกรดหรือทำให้เกิด acid rebound แต่อย่างใด</t>
        </is>
      </c>
      <c r="L3" s="186" t="n"/>
      <c r="M3" s="186" t="inlineStr">
        <is>
          <t>5. Gastrointestinal</t>
        </is>
      </c>
      <c r="N3" s="186" t="inlineStr">
        <is>
          <t>5.1 Peptic Ulcer Disease &amp; GERD</t>
        </is>
      </c>
      <c r="O3" s="185" t="inlineStr">
        <is>
          <t>Clinic</t>
        </is>
      </c>
      <c r="P3" s="186" t="inlineStr">
        <is>
          <t>ข้อ 1 Pharma Plus เล่มม่วง (เฉลยข้อ ค)</t>
        </is>
      </c>
      <c r="Q3" s="185" t="inlineStr">
        <is>
          <t>แบบฝึกหัด</t>
        </is>
      </c>
      <c r="R3" s="185" t="inlineStr">
        <is>
          <t>เล่มม่วง</t>
        </is>
      </c>
      <c r="S3" s="185" t="n"/>
    </row>
    <row r="4" ht="24" customHeight="1" s="49">
      <c r="A4" s="187" t="n">
        <v>2</v>
      </c>
      <c r="B4" s="186" t="n"/>
      <c r="C4" s="186" t="inlineStr">
        <is>
          <t>ข้อใดผิดเกี่ยวกับการใช้ยา bisacodyl</t>
        </is>
      </c>
      <c r="D4" s="186" t="n"/>
      <c r="E4" s="186" t="inlineStr">
        <is>
          <t>ห้ามใช้ในหญิงตั้งครรภ์</t>
        </is>
      </c>
      <c r="F4" s="186" t="inlineStr">
        <is>
          <t>ห้ามใช้กับยาลดกรด</t>
        </is>
      </c>
      <c r="G4" s="186" t="inlineStr">
        <is>
          <t>ใช้เตรียมผู้ป่วยก่อนการผ่าตัด</t>
        </is>
      </c>
      <c r="H4" s="186" t="inlineStr">
        <is>
          <t>มีผลกดระบบประสาทส่วนกลาง</t>
        </is>
      </c>
      <c r="I4" s="188" t="inlineStr">
        <is>
          <t>เป็น stimulant laxative</t>
        </is>
      </c>
      <c r="J4" s="185" t="n">
        <v>1</v>
      </c>
      <c r="K4" s="186" t="inlineStr">
        <is>
          <t>✅ คำตอบที่ถูกต้อง: ข้อ ก. ORS
🎯 ทำไมข้อนี้ถึงถูก:
ORS เป็น first-line ในการรักษาท้องเสียทุกชนิดและทุกระดับความรุนแรง โดยเฉพาะในเด็กและผู้ป่วยที่ขาดน้ำ WHO แนะนำ ORS เป็น cornerstone ของการรักษา Acute diarrhea ก่อนใช้ยาใดๆ
🔍 ข้ออื่นผิดเพราะอะไร:
• ข้อ ข. (Loperamide): ยับยั้งการเคลื่อนไหวลำไส้ ห้ามใช้ใน Invasive diarrhea (มีไข้สูง, มูกเลือด), เด็ก &lt;2 ปี
• ข้อ ค. (Norfloxacin): ยาปฏิชีวนะ มีข้อบ่งใช้เฉพาะเมื่อสงสัยเชื้อแบคทีเรีย invasive หรือ traveler's diarrhea รุนแรง
• ข้อ ง. (Bismuth subsalicylate): มีฤทธิ์ต้านเชื้อ/ต้านการหลั่ง แต่ไม่ใช่ first-line; ห้ามใช้ในเด็ก
• ข้อ จ. (Kaolin-pectin): มีหลักฐานประสิทธิภาพจำกัด ไม่ใช่ first-line</t>
        </is>
      </c>
      <c r="L4" s="186" t="n"/>
      <c r="M4" s="186" t="inlineStr">
        <is>
          <t>5. Gastrointestinal</t>
        </is>
      </c>
      <c r="N4" s="186" t="inlineStr">
        <is>
          <t>Diarrhea &amp; Constipation</t>
        </is>
      </c>
      <c r="O4" s="185" t="inlineStr">
        <is>
          <t>Clinic</t>
        </is>
      </c>
      <c r="P4" s="186" t="inlineStr">
        <is>
          <t>ข้อ 2 Pharma Plus เล่มม่วง (เฉลยข้อ ก ง)</t>
        </is>
      </c>
      <c r="Q4" s="185" t="inlineStr">
        <is>
          <t>แบบฝึกหัด</t>
        </is>
      </c>
      <c r="R4" s="185" t="inlineStr">
        <is>
          <t>เล่มม่วง</t>
        </is>
      </c>
      <c r="S4" s="185" t="n"/>
    </row>
    <row r="5" ht="24" customHeight="1" s="49">
      <c r="A5" s="187" t="n">
        <v>3</v>
      </c>
      <c r="B5" s="186" t="n"/>
      <c r="C5" s="186" t="inlineStr">
        <is>
          <t>ถ้าต้องการใช้ยาระบายเพื่อออกฤทธิ์ทันที ควรใช้ข้อใด</t>
        </is>
      </c>
      <c r="D5" s="186" t="n"/>
      <c r="E5" s="186" t="inlineStr">
        <is>
          <t>Psyllium</t>
        </is>
      </c>
      <c r="F5" s="186" t="inlineStr">
        <is>
          <t>Senna</t>
        </is>
      </c>
      <c r="G5" s="186" t="inlineStr">
        <is>
          <t>Bisacodyl</t>
        </is>
      </c>
      <c r="H5" s="186" t="inlineStr">
        <is>
          <t>Enema</t>
        </is>
      </c>
      <c r="I5" s="188" t="inlineStr">
        <is>
          <t>Mucilin</t>
        </is>
      </c>
      <c r="J5" s="185" t="n">
        <v>4</v>
      </c>
      <c r="K5" s="186" t="inlineStr">
        <is>
          <t>✅ คำตอบที่ถูกต้อง: ข้อ ง. Enema
🎯 ทำไมข้อนี้ถึงถูก:
Enema: (ยาสวนอุจจาระ) ออกฤทธิ์ได้เร็วที่สุดในบรรดายาระบายทั้งหมด (มักออกฤทธิ์ภายใน 5-15 นาที) เหมาะสำหรับกรณีที่ต้องการให้ถ่ายทันที
🔍 ข้ออื่นผิดเพราะอะไร:
• ข้อ ก. (Psyllium): Psyllium เป็น bulk-forming laxative ที่ต้องอาศัยการอุ้มน้ำเพื่อเพิ่มปริมาตรอุจจาระและกระตุ้นการขับถ่ายตามธรรมชาติ ซึ่งต้องใช้เวลาออกฤทธิ์นาน 12 ถึง 72 ชั่วโมง จึงไม่สามารถออกฤทธิ์ทันทีได้
• ข้อ ข. (Senna): Senna เป็น stimulant laxative กลุ่ม anthraquinone ที่ต้องถูกแบคทีเรียในลำไส้ใหญ่เปลี่ยนเป็นรูปออกฤทธิ์ ใช้เวลาเริ่มออกฤทธิ์ประมาณ 6 ถึง 12 ชั่วโมง นิยมรับประทานก่อนนอน
• ข้อ ค. (Bisacodyl): Bisacodyl ชนิดรับประทานออกฤทธิ์กระตุ้นการบีบตัวของลำไส้ใหญ่ โดยใช้เวลาประมาณ 6 ถึง 10 ชั่วโมง จึงไม่เหมาะสำหรับกรณีที่ต้องการให้ถ่ายทันที
• ข้อ จ. (Mucilin): Mucilin คือชื่อการค้าของไฟเบอร์ธรรมชาติ Plantago ovata / Psyllium husk ซึ่งออกฤทธิ์เพิ่มมวลอุจจาระและต้องใช้เวลา 1 ถึง 3 วันจึงจะเห็นผลเต็มที่</t>
        </is>
      </c>
      <c r="L5" s="186" t="n"/>
      <c r="M5" s="186" t="inlineStr">
        <is>
          <t>5. Gastrointestinal</t>
        </is>
      </c>
      <c r="N5" s="186" t="inlineStr">
        <is>
          <t>5.3 Constipation &amp; Bowel Disorders</t>
        </is>
      </c>
      <c r="O5" s="185" t="inlineStr">
        <is>
          <t>Clinic</t>
        </is>
      </c>
      <c r="P5" s="186" t="inlineStr">
        <is>
          <t>ข้อ 3 Pharma Plus เล่มม่วง (เฉลยข้อ ง)</t>
        </is>
      </c>
      <c r="Q5" s="185" t="inlineStr">
        <is>
          <t>แบบฝึกหัด</t>
        </is>
      </c>
      <c r="R5" s="185" t="inlineStr">
        <is>
          <t>เล่มม่วง</t>
        </is>
      </c>
      <c r="S5" s="185" t="n"/>
    </row>
    <row r="6" ht="24" customHeight="1" s="49">
      <c r="A6" s="187" t="n">
        <v>4</v>
      </c>
      <c r="B6" s="186" t="n"/>
      <c r="C6" s="186" t="inlineStr">
        <is>
          <t>สารอนินทรีย์ใดมีคุณสมบัติเป็นยาถ่ายหรือยาระบาย ซึ่งสามารถให้หลังจากที่ได้รับยา niclosamide แล้ว</t>
        </is>
      </c>
      <c r="D6" s="186" t="n"/>
      <c r="E6" s="186" t="inlineStr">
        <is>
          <t>Mg(OH)2</t>
        </is>
      </c>
      <c r="F6" s="186" t="inlineStr">
        <is>
          <t>Al(OH)3</t>
        </is>
      </c>
      <c r="G6" s="186" t="inlineStr">
        <is>
          <t>Na2SO4</t>
        </is>
      </c>
      <c r="H6" s="186" t="inlineStr">
        <is>
          <t>Na2CO3</t>
        </is>
      </c>
      <c r="I6" s="188" t="inlineStr">
        <is>
          <t>NaCl</t>
        </is>
      </c>
      <c r="J6" s="185" t="n">
        <v>1</v>
      </c>
      <c r="K6" s="186" t="inlineStr">
        <is>
          <t>✅ คำตอบที่ถูกต้อง: ข้อ ก. Mg(OH)2
🎯 ทำไมข้อนี้ถึงถูก:
Mg(OH)2: Sodium sulfate (Na2SO4) เป็นเกลือซัลเฟตที่มีฤทธิ์เป็น saline laxative นิยมใช้เป็นยาระบายเพื่อขับพยาธิและส่วนหัวของพยาธิออกหลังจากการให้ยาฆ่าพยาธิเช่น niclosamide
🔍 ข้ออื่นผิดเพราะอะไร:
• ข้อ ข. (Al(OH)3): Al(OH)3 มีฤทธิ์ทำให้ลำไส้บีบตัวลดลงและก่อให้เกิดอาการท้องผูก (constipation) จึงไม่สามารถนำมาใช้เป็นยาถ่ายเพื่อขับพยาธิได้
• ข้อ ค. (Na2SO4): Na2SO4 (Glauber's salt) แม้มีคุณสมบัติเป็น saline cathartic แต่ในการรักษาพยาธิทางเดินอาหารทั่วไปมักนิยมใช้เกลือแมกนีเซียมมากกว่าเนื่องจากมีความปลอดภัยและระคายเคืองทางเดินอาหารน้อยกว่า
• ข้อ ง. (Na2CO3): Na2CO3 (Sodium carbonate หรือโซดาแอช) มีฤทธิ์เป็นด่างแก่และกัดกร่อนเยื่อบุทางเดินอาหารรุนแรง เป็นสารเคมีอุตสาหกรรม ไม่สามารถนำมาใช้รับประทานเป็นยาถ่ายในมนุษย์ได้
• ข้อ จ. (NaCl): NaCl เป็นเกลือไอโซโทนิกที่ถูกดูดซึมเข้าสู่กระแสเลือดได้อย่างสมบูรณ์ในลำไส้เล็ก จึงไม่สร้าง osmotic pressure ในลำไส้ใหญ่และไม่มีผลเป็นยาระบาย</t>
        </is>
      </c>
      <c r="L6" s="186" t="n"/>
      <c r="M6" s="186" t="inlineStr">
        <is>
          <t>5. Gastrointestinal</t>
        </is>
      </c>
      <c r="N6" s="186" t="inlineStr">
        <is>
          <t>5.3 Constipation &amp; Bowel Disorders</t>
        </is>
      </c>
      <c r="O6" s="185" t="inlineStr">
        <is>
          <t>Clinic</t>
        </is>
      </c>
      <c r="P6" s="186" t="inlineStr">
        <is>
          <t>ข้อ 4 Pharma Plus เล่มม่วง (เฉลยข้อ ก จ)</t>
        </is>
      </c>
      <c r="Q6" s="185" t="inlineStr">
        <is>
          <t>แบบฝึกหัด</t>
        </is>
      </c>
      <c r="R6" s="185" t="inlineStr">
        <is>
          <t>เล่มม่วง</t>
        </is>
      </c>
      <c r="S6" s="185" t="n"/>
    </row>
    <row r="7" ht="24" customHeight="1" s="49">
      <c r="A7" s="187" t="n">
        <v>5</v>
      </c>
      <c r="B7" s="186" t="n"/>
      <c r="C7" s="186" t="inlineStr">
        <is>
          <t>ผลิตภัณฑ์ยาในข้อใดมีข้อบ่งใช้เกี่ยวข้องกับโรคริดสีดวงทวารน้อยที่สุด</t>
        </is>
      </c>
      <c r="D7" s="186" t="n"/>
      <c r="E7" s="186" t="inlineStr">
        <is>
          <t>Proctosedyl</t>
        </is>
      </c>
      <c r="F7" s="186" t="inlineStr">
        <is>
          <t>Anusal</t>
        </is>
      </c>
      <c r="G7" s="186" t="inlineStr">
        <is>
          <t>Bactroban</t>
        </is>
      </c>
      <c r="H7" s="186" t="inlineStr">
        <is>
          <t>Essaven</t>
        </is>
      </c>
      <c r="I7" s="188" t="inlineStr">
        <is>
          <t>Siduol</t>
        </is>
      </c>
      <c r="J7" s="185" t="n">
        <v>3</v>
      </c>
      <c r="K7" s="186" t="inlineStr">
        <is>
          <t>✅ คำตอบที่ถูกต้อง: ข้อ ค. Bactroban
🎯 ทำไมข้อนี้ถึงถูก:
เป็นยาปฏิชีวนะ (mupirocin) ใช้รักษาการติดเชื้อแบคทีเรียที่ผิวหนัง จึงมีข้อบ่งใช้เกี่ยวข้องกับริดสีดวงทวารน้อยที่สุด เมื่อเทียบกับตัวอื่นที่เป็นยาเฉพาะที่สำหรับริดสีดวงหรือเส้นเลือดขอด
🔍 ข้ออื่นผิดเพราะอะไร:
• ข้อ ก. (Proctosedyl): Proctosedyl ประกอบด้วย Hydrocortisone ลดการอักเสบและ Cinchocaine ยาชาเฉพาะที่ ซึ่งเป็นยาเหน็บและยาทามาตรฐานที่ใช้บรรเทาอาการปวดคันจากโรคริดสีดวงทวารโดยตรง
• ข้อ ข. (Anusal): Anusol ประกอบด้วย Zinc oxide และ Bismuth subgallate ซึ่งมีฤทธิ์ฝาดสมาน (astringent) ปกป้องเนื้อเยื่อและลดการระคายเคืองบริเวณแผลริดสีดวงทวาร
• ข้อ ง. (Essaven): Essaven มีสารสำคัญคือ Aescin สารสกัดจาก Horse chestnut มีคุณสมบัติ venotonic ช่วยเพิ่มความตึงตัวของผนังหลอดเลือดดำและลด capillary permeability ในโรคริดสีดวงทวาร
• ข้อ จ. (Siduol): Siduol เป็นยารับประทานผสมระหว่างสมุนไพรและ bioflavonoids มีข้อบ่งใช้ในการรักษาและบรรเทาอาการเส้นเลือดขอดและโรคริดสีดวงทวาร</t>
        </is>
      </c>
      <c r="L7" s="186" t="n"/>
      <c r="M7" s="186" t="inlineStr">
        <is>
          <t>5. Gastrointestinal</t>
        </is>
      </c>
      <c r="N7" s="186" t="inlineStr">
        <is>
          <t>5.3 Constipation &amp; Bowel Disorders</t>
        </is>
      </c>
      <c r="O7" s="185" t="inlineStr">
        <is>
          <t>Clinic</t>
        </is>
      </c>
      <c r="P7" s="186" t="inlineStr">
        <is>
          <t>ข้อ 5 Pharma Plus เล่มม่วง (เฉลยข้อ ค)</t>
        </is>
      </c>
      <c r="Q7" s="185" t="inlineStr">
        <is>
          <t>แบบฝึกหัด</t>
        </is>
      </c>
      <c r="R7" s="185" t="inlineStr">
        <is>
          <t>เล่มม่วง</t>
        </is>
      </c>
      <c r="S7" s="185" t="n"/>
    </row>
    <row r="8" ht="24" customHeight="1" s="49">
      <c r="A8" s="187" t="n">
        <v>6</v>
      </c>
      <c r="B8" s="186" t="inlineStr">
        <is>
          <t>ผู้ป่วยหญิงอายุ 43 ปี เป็นริดสีดวงทวาร มาขอปรึกษาเรื่องการใช้ยาและการปฏิบัติตน</t>
        </is>
      </c>
      <c r="C8" s="186" t="inlineStr">
        <is>
          <t>ข้อใดกล่าวไม่ถูกต้องเกี่ยวกับโรคริดสีดวงทวาร</t>
        </is>
      </c>
      <c r="D8" s="186" t="n"/>
      <c r="E8" s="186" t="inlineStr">
        <is>
          <t>มักมีถ่ายอุจจาระเป็นเลือดสีคล้ำดำ</t>
        </is>
      </c>
      <c r="F8" s="186" t="inlineStr">
        <is>
          <t>ริดสีดวงแบ่งเป็น 2 ประเภท คือริดสีดวงภายในและริดสีดวงภายนอก</t>
        </is>
      </c>
      <c r="G8" s="186" t="inlineStr">
        <is>
          <t>ริดสีดวงภายใน คือ การที่เนื้อเยื่อของทวารหนัก ที่อยู่สูงกว่า dentate line เลื่อนตัวลงมาทางปากทวารหนัก ทำให้เกิดการเลือดออกขณะถ่ายอุจจาระ หรือยื่นออกมาจากขอบทวารหนัก</t>
        </is>
      </c>
      <c r="H8" s="186" t="inlineStr">
        <is>
          <t>ริดสีดวงภายนอก คือ เนื้อเยื่อที่อยู่ใต้ dentate line ยื่นออกเป็นติ่งเนื้อ</t>
        </is>
      </c>
      <c r="I8" s="188" t="inlineStr">
        <is>
          <t>สาเหตุของการเกิดริดสีดวงทวารคือการมีภาวะต่าง ๆ ที่ทำให้ความดันในหลอดเลือดดำบริเวณทวารหนักสูงขึ้น เช่น การเบ่งถ่ายอุจจาระเนื่องจากการท้องผูกหรือท้องเสียบ่อย ๆ</t>
        </is>
      </c>
      <c r="J8" s="185" t="n">
        <v>1</v>
      </c>
      <c r="K8" s="186" t="inlineStr">
        <is>
          <t>✅ คำตอบที่ถูกต้อง: ข้อ ก. มักมีถ่ายอุจจาระเป็นเลือดสีคล้ำดำ
🎯 ทำไมข้อนี้ถึงถูก:
มักมีถ่ายอุจจาระเป็นเลือดสีคล้ำดำ: เลือดจากริดสีดวงทวาร (โดยเฉพาะริดสีดวงภายใน) มักเป็นเลือดสดเคลือบอุจจาระหรือหยดออกมา ไม่ใช่เลือดสีคล้ำดำ (ซึ่งมักเกิดจากเลือดออกในทางเดินอาหารส่วนบนหรือลำไส้ส่วนต้น)
🔍 ข้ออื่นผิดเพราะอะไร:
• ข้อ ข. (ริดสีดวงแบ่งเป็น 2 ประเภท คือริดสีดวงภายในและริดสีดวงภายนอก): ริดสีดวงทวารแบ่งออกเป็น 2 ชนิดหลักตามกายวิภาคคือ ริดสีดวงภายใน (internal hemorrhoids) และริดสีดวงภายนอก (external hemorrhoids) โดยใช้แนว dentate line เป็นเกณฑ์แบ่ง
• ข้อ ค. (ริดสีดวงภายใน คือ การที่เนื้อเยื่อของทวารหนัก ที่อยู่สูงกว่า dentate line เลื่อนตัวลงมาทางปากทวารหนัก ทำให้เกิดการเลือดออกขณะถ่ายอุจจาระ หรือยื่นออกมาจากขอบทวารหนัก): Internal hemorrhoids เกิดจากการเลื่อนตัวลงมาของ vascular cushion และเยื่อบุทวารหนักที่อยู่เหนือ dentate line ส่งผลให้มีเลือดออกขณะเบ่งถ่ายหรือมีก้อนยื่นพ้นปากทวารหนัก
• ข้อ ง. (ริดสีดวงภายนอก คือ เนื้อเยื่อที่อยู่ใต้ dentate line ยื่นออกเป็นติ่งเนื้อ): External hemorrhoids คือกลุ่มหลอดเลือดดำที่อยู่ใต้ dentate line โป่งพองและถูกคลุมด้วย squamous epithelium เกิดเป็นติ่งเนื้อรอบปากทวารหนัก
• ข้อ จ. (สาเหตุของการเกิดริดสีดวงทวารคือการมีภาวะต่าง ๆ ที่ทำให้ความดันในหลอดเลือดดำบริเวณทวารหนักสูงขึ้น เช่น การเบ่งถ่ายอุจจาระเนื่องจากการท้องผูกหรือท้องเสียบ่อย ๆ): พยาธิกำเนิดหลักของริดสีดวงทวารเกิดจากแรงดันในกลุ่มหลอดเลือดดำทวารหนักสูงขึ้นเรื้อรัง เช่น จากการเบ่งถ่าย ท้องผูก หรือการนั่งถ่ายอุจจาระนานๆ</t>
        </is>
      </c>
      <c r="L8" s="186" t="n"/>
      <c r="M8" s="186" t="inlineStr">
        <is>
          <t>5. Gastrointestinal</t>
        </is>
      </c>
      <c r="N8" s="186" t="inlineStr">
        <is>
          <t>5.3 Constipation &amp; Bowel Disorders</t>
        </is>
      </c>
      <c r="O8" s="185" t="inlineStr">
        <is>
          <t>Clinic</t>
        </is>
      </c>
      <c r="P8" s="186" t="inlineStr">
        <is>
          <t>ข้อ 6 Pharma Plus เล่มม่วง (เฉลยข้อ ก)</t>
        </is>
      </c>
      <c r="Q8" s="185" t="inlineStr">
        <is>
          <t>แบบฝึกหัด</t>
        </is>
      </c>
      <c r="R8" s="185" t="inlineStr">
        <is>
          <t>เล่มม่วง</t>
        </is>
      </c>
      <c r="S8" s="185" t="n"/>
    </row>
    <row r="9" ht="24" customHeight="1" s="49">
      <c r="A9" s="187" t="n">
        <v>7</v>
      </c>
      <c r="B9" s="186" t="n"/>
      <c r="C9" s="186" t="inlineStr">
        <is>
          <t>ข้อใดเป็นขนาดใช้ของยา daflon 500 mg ในระยะเกิด hemorrhoidal attacks</t>
        </is>
      </c>
      <c r="D9" s="186" t="n"/>
      <c r="E9" s="186" t="inlineStr">
        <is>
          <t>2 tablets daily</t>
        </is>
      </c>
      <c r="F9" s="186" t="inlineStr">
        <is>
          <t>6 tablets daily for 4 days followed by 4 tablets daily for 3 days</t>
        </is>
      </c>
      <c r="G9" s="186" t="inlineStr">
        <is>
          <t>4 tablets daily for 4 days followed by 3 tablets daily for 3 days</t>
        </is>
      </c>
      <c r="H9" s="186" t="inlineStr">
        <is>
          <t>1-tab tid pc for 5 days</t>
        </is>
      </c>
      <c r="I9" s="188" t="inlineStr">
        <is>
          <t>1-tab OD</t>
        </is>
      </c>
      <c r="J9" s="185" t="n">
        <v>2</v>
      </c>
      <c r="K9" s="186" t="inlineStr">
        <is>
          <t>✅ คำตอบที่ถูกต้อง: ข้อ ข. 6 tablets daily for 4 days followed by 4 tablets daily for 3 days
🎯 ทำไมข้อนี้ถึงถูก:
6 tablets daily for 4 days followed by 4 tablets daily for 3 days: ขนาดรับประทานของ Micronized Purified Flavonoid Fraction (Daflon 500 mg) ในการรักษาอาการริดสีดวงทวารกำเริบเฉียบพลัน (acute hemorrhoidal attack) คือ 6 เม็ดต่อวัน เป็นเวลา 4 วันแรก จากนั้นลดเหลือ 4 เม็ดต่อวัน เป็นเวลา 3 วัน ตามคำแนะนำในเอกสารกำกับยาและแนวทางการรักษา
🔍 ข้ออื่นผิดเพราะอะไร:
• ข้อ ก. (2 tablets daily): ขนาดยา Daflon 500 mg วันละ 2 เม็ด (1 เม็ด เช้า-เย็น) เป็นขนาดยาบำรุงต่อเนื่องสำหรับ venous insufficiency หรือการรักษาป้องกันการกลับเป็นซ้ำของริดสีดวง ไม่เพียงพอสำหรับช่วง acute attack
• ข้อ ค. (4 tablets daily for 4 days followed by 3 tablets daily for 3 days): ขนาด 4 เม็ดต่อวัน 4 วัน แล้วตามด้วย 3 เม็ดต่อวัน 3 วัน เป็นสูตรขนาดยาที่คลาดเคลื่อนจากขนาดยามาตรฐานที่มี clinical evidence รองรับ
• ข้อ ง. (1-tab tid pc for 5 days): การให้ 1 เม็ด 3 เวลาหลังอาหารเป็นเวลา 5 วัน ให้ขนาดยารวมไม่เพียงพอต่อการควบคุมการอักเสบและบวมของหลอดเลือดในช่วง acute attack
• ข้อ จ. (1-tab OD): การรับประทาน Daflon 500 mg วันละ 1 เม็ด ต่ำเกินกว่าระดับยาที่ให้ผลในการรักษาโรคหลอดเลือดดำและโรคริดสีดวงทวาร</t>
        </is>
      </c>
      <c r="L9" s="186" t="n"/>
      <c r="M9" s="186" t="inlineStr">
        <is>
          <t>5. Gastrointestinal</t>
        </is>
      </c>
      <c r="N9" s="186" t="inlineStr">
        <is>
          <t>5.1 Peptic Ulcer Disease &amp; GERD</t>
        </is>
      </c>
      <c r="O9" s="185" t="inlineStr">
        <is>
          <t>Clinic</t>
        </is>
      </c>
      <c r="P9" s="186" t="inlineStr">
        <is>
          <t>ข้อ 7 Pharma Plus เล่มม่วง (เฉลยข้อ ข)</t>
        </is>
      </c>
      <c r="Q9" s="185" t="inlineStr">
        <is>
          <t>แบบฝึกหัด</t>
        </is>
      </c>
      <c r="R9" s="185" t="inlineStr">
        <is>
          <t>เล่มม่วง</t>
        </is>
      </c>
      <c r="S9" s="185" t="n"/>
    </row>
    <row r="10" ht="24" customHeight="1" s="49">
      <c r="A10" s="187" t="n">
        <v>8</v>
      </c>
      <c r="B10" s="186" t="inlineStr">
        <is>
          <t>ผู้ป่วยเด็กชายไทยอายุ 10 ปี มีอาการท้องเสีย ถ่ายเป็นน้ำ ไม่มีไข้ ไม่มีคลื่นไส้อาเจียน ยาที่ผู้ป่วยได้รับคือ - Disento PF suspension (Per 15 mL Furazolidone 50 mg, Pectin 150 mg, light kaolin 3 g) 1 ขวด - Oreda (Glucose anhydrous 3 g, NaCl 0.53 g, KCl 0.23 g, Na citrate dehydrate 0.44 g) 5 ซอง</t>
        </is>
      </c>
      <c r="C10" s="186" t="inlineStr">
        <is>
          <t>ท่านคิดว่าผู้ป่วยมีภาวะท้องเสียจากสาเหตุใด จำเป็นต้องใช้ยาปฏิชีวนะหรือไม่</t>
        </is>
      </c>
      <c r="D10" s="186" t="n"/>
      <c r="E10" s="186" t="inlineStr">
        <is>
          <t>ไทพอยด์ จำเป็นต้องใช้ยาปฏิชีวนะ</t>
        </is>
      </c>
      <c r="F10" s="186" t="inlineStr">
        <is>
          <t>บิดมีตัว จำเป็นต้องใช้ยาปฏิชีวนะ</t>
        </is>
      </c>
      <c r="G10" s="186" t="inlineStr">
        <is>
          <t>บิดไม่มีตัว ไม่จำเป็นต้องใช้ยาปฏิชีวนะ</t>
        </is>
      </c>
      <c r="H10" s="186" t="inlineStr">
        <is>
          <t>อหิวาต์ จำเป็นต้องใช้ยาปฏิชีวนะ</t>
        </is>
      </c>
      <c r="I10" s="188" t="inlineStr">
        <is>
          <t>อาหารเป็นพิษ ไม่จำเป็นต้องใช้ยาปฏิชีวนะ</t>
        </is>
      </c>
      <c r="J10" s="185" t="n">
        <v>4</v>
      </c>
      <c r="K10" s="186" t="inlineStr">
        <is>
          <t>✅ คำตอบที่ถูกต้อง: ข้อที่ถูกต้องตามโจทย์
🎯 ทำไมข้อนี้ถึงถูก:
ยับยั้ง mu-opioid receptor ในลำไส้โดยตรง ทำให้ลำไส้บีบตัวน้อยลง อุจจาระผ่านช้าลง น้ำถูกดูดซึมมากขึ้น ไม่ผ่าน Blood-Brain Barrier จึงไม่มีฤทธิ์ต่อระบบประสาทกลางในขนาดปกติ
🔍 ข้ออื่นผิดเพราะอะไร:
• ข้อ ก.: (ไทพอยด์ จำเป็นต้องใช้ยาปฏิชีวนะ): ไม่ใช่คำตอบที่ถูกต้องตามแนวทางเวชปฏิบัติและหลักวิชาการทางเภสัชกรรมสำหรับกรณีนี้
• ข้อ ข.: (บิดมีตัว จำเป็นต้องใช้ยาปฏิชีวนะ): ไม่ใช่คำตอบที่ถูกต้องตามแนวทางเวชปฏิบัติและหลักวิชาการทางเภสัชกรรมสำหรับกรณีนี้
• ข้อ ค.: (บิดไม่มีตัว ไม่จำเป็นต้องใช้ยาปฏิชีวนะ): ไม่ใช่คำตอบที่ถูกต้องตามแนวทางเวชปฏิบัติและหลักวิชาการทางเภสัชกรรมสำหรับกรณีนี้
• ข้อ จ.: (อาหารเป็นพิษ ไม่จำเป็นต้องใช้ยาปฏิชีวนะ): ไม่ใช่คำตอบที่ถูกต้องตามแนวทางเวชปฏิบัติและหลักวิชาการทางเภสัชกรรมสำหรับกรณีนี้</t>
        </is>
      </c>
      <c r="L10" s="186" t="n"/>
      <c r="M10" s="186" t="inlineStr">
        <is>
          <t>5. Gastrointestinal</t>
        </is>
      </c>
      <c r="N10" s="186" t="inlineStr">
        <is>
          <t>Nausea and vomiting</t>
        </is>
      </c>
      <c r="O10" s="185" t="inlineStr">
        <is>
          <t>Clinic</t>
        </is>
      </c>
      <c r="P10" s="186" t="inlineStr">
        <is>
          <t>ข้อ 8 Pharma Plus เล่มม่วง (เฉลยข้อ ง)</t>
        </is>
      </c>
      <c r="Q10" s="185" t="inlineStr">
        <is>
          <t>แบบฝึกหัด</t>
        </is>
      </c>
      <c r="R10" s="185" t="inlineStr">
        <is>
          <t>เล่มม่วง</t>
        </is>
      </c>
      <c r="S10" s="185" t="n"/>
    </row>
    <row r="11" ht="24" customHeight="1" s="49">
      <c r="A11" s="187" t="n">
        <v>9</v>
      </c>
      <c r="B11" s="186" t="n"/>
      <c r="C11" s="186" t="inlineStr">
        <is>
          <t>การให้ Kaolin - Pectin แก่ผู้ป่วยเพื่อ</t>
        </is>
      </c>
      <c r="D11" s="186" t="n"/>
      <c r="E11" s="186" t="inlineStr">
        <is>
          <t>ดูดซับสารพิษ</t>
        </is>
      </c>
      <c r="F11" s="186" t="inlineStr">
        <is>
          <t>บรรเทาการสูญเสียน้ำและเกลือแร่จากร่างกาย</t>
        </is>
      </c>
      <c r="G11" s="186" t="inlineStr">
        <is>
          <t>มีคุณสมบัติเป็นประจุบวก</t>
        </is>
      </c>
      <c r="H11" s="186" t="inlineStr">
        <is>
          <t>ดูดน้ำเข้าหาตัว</t>
        </is>
      </c>
      <c r="I11" s="188" t="inlineStr">
        <is>
          <t>เพิ่มการดูดกลับน้ำและอิเลคโทรไลต์</t>
        </is>
      </c>
      <c r="J11" s="185" t="n">
        <v>1</v>
      </c>
      <c r="K11" s="186" t="inlineStr">
        <is>
          <t>✅ คำตอบที่ถูกต้อง: ข้อ ก. ดูดซับสารพิษ
🎯 ทำไมข้อนี้ถึงถูก:
ดูดซับสารพิษ: Kaolin และ Pectin ทำหน้าที่เป็น adsorbent มีคุณสมบัติในการดูดซับ (adsorb) สารพิษ แบคทีเรีย หรือ 38Toxin ต่างๆ ในทางเดินอาหาร ช่วยลดความถี่และเพิ่มความคงตัวของอุจจาระในผู้ป่วยท้องเสีย
🔍 ข้ออื่นผิดเพราะอะไร:
• ข้อ ข. (บรรเทาการสูญเสียน้ำและเกลือแร่จากร่างกาย): Kaolin-Pectin ไม่มีฤทธิ์ชดเชยน้ำหรือเกลือแร่ การป้องกันภาวะขาดน้ำในผู้ป่วยท้องเสียต้องใช้สารน้ำทางปาก เช่น Oral Rehydration Salts (ORS) เท่านั้น
• ข้อ ค. (มีคุณสมบัติเป็นประจุบวก): Kaolin เป็นอะลูมิเนียมซิลิเกตธรรมชาติที่มีพื้นผิวเป็นประจุลบเด่น (negatively charged surfaces) ซึ่งช่วยจับกับสารพิษและไอออนบวก
• ข้อ ง. (ดูดน้ำเข้าหาตัว): ยากลุ่มที่ดูดน้ำเข้าหาตัวเพื่อทำให้อุจจาระเป็นก้อนคือ Bulk-forming agents หรือ Hydrophilic colloids เช่น Psyllium หรือ Polycarbophil ไม่ใช่ Kaolin
• ข้อ จ. (เพิ่มการดูดกลับน้ำและอิเลคโทรไลต์): Kaolin-Pectin ไม่ได้ออกฤทธิ์กระตุ้นกลไก active transport หรือ SGLT-1 ในการดูดกลับโซเดียมและน้ำของเซลล์เยื่อบุลำไส้</t>
        </is>
      </c>
      <c r="L11" s="186" t="n"/>
      <c r="M11" s="186" t="inlineStr">
        <is>
          <t>5. Gastrointestinal</t>
        </is>
      </c>
      <c r="N11" s="186" t="inlineStr">
        <is>
          <t>5.1 Peptic Ulcer Disease &amp; GERD</t>
        </is>
      </c>
      <c r="O11" s="185" t="inlineStr">
        <is>
          <t>Clinic</t>
        </is>
      </c>
      <c r="P11" s="186" t="inlineStr">
        <is>
          <t>ข้อ 10 Pharma Plus เล่มม่วง (เฉลยข้อ ก)</t>
        </is>
      </c>
      <c r="Q11" s="185" t="inlineStr">
        <is>
          <t>แบบฝึกหัด</t>
        </is>
      </c>
      <c r="R11" s="185" t="inlineStr">
        <is>
          <t>เล่มม่วง</t>
        </is>
      </c>
      <c r="S11" s="185" t="n"/>
    </row>
    <row r="12" ht="24" customHeight="1" s="49">
      <c r="A12" s="187" t="n">
        <v>10</v>
      </c>
      <c r="B12" s="186" t="n"/>
      <c r="C12" s="186" t="inlineStr">
        <is>
          <t>เพราะเหตุใดจึงห้ามใช้ norfloxacin ในเด็กอายุต่ำกว่า 12 ปี</t>
        </is>
      </c>
      <c r="D12" s="186" t="n"/>
      <c r="E12" s="186" t="inlineStr">
        <is>
          <t>ทำให้คลื่นไส้</t>
        </is>
      </c>
      <c r="F12" s="186" t="inlineStr">
        <is>
          <t>ทำให้ปวดศีรษะ</t>
        </is>
      </c>
      <c r="G12" s="186" t="inlineStr">
        <is>
          <t>ทำให้เกิดความผิดปกติในการเจริญเติบโตของข้อกระดูก เส้นเอ็น</t>
        </is>
      </c>
      <c r="H12" s="186" t="inlineStr">
        <is>
          <t>ทำให้เกิดความผิดปกติในการทำงานของตับและไต</t>
        </is>
      </c>
      <c r="I12" s="188" t="inlineStr">
        <is>
          <t>ทำให้เกิดภาวะช็อก</t>
        </is>
      </c>
      <c r="J12" s="185" t="n">
        <v>3</v>
      </c>
      <c r="K12" s="186" t="inlineStr">
        <is>
          <t>✅ คำตอบที่ถูกต้อง: ข้อ ค. ทำให้เกิดความผิดปกติในการเจริญเติบโตของข้อกระดูก เส้นเอ็น
🎯 ทำไมข้อนี้ถึงถูก:
ทำให้เกิดความผิดปกติในการเจริญเติบโตของข้อกระดูก เส้นเอ็น: ยาในกลุ่ม Fluoroquinolones (เช่น Norfloxacin) มีรายงานการเกิด arthropathy และความเสียหายต่อกระดูกอ่อนผิวข้อ (cartilage damage) ในสัตว์ทดลองวัยอ่อน จึง contraindication ในเด็กอายุต่ำกว่า 18 ปี หรือต่ำกว่า 12 ปี เพื่อป้องกันผลกระทบต่อการเจริญเติบโตของกระดูกและข้อ
🔍 ข้ออื่นผิดเพราะอะไร:
• ข้อ ก. (ทำให้คลื่นไส้): อาการคลื่นไส้เป็นผลข้างเคียงต่อระบบทางเดินอาหารทั่วไปที่พบได้ในทุกช่วงอายุ แต่ไม่ใช่เหตุผลหลักที่จัดเป็นข้อห้ามใช้เด็ดขาดในเด็ก
• ข้อ ข. (ทำให้ปวดศีรษะ): อาการปวดศีรษะหรือมึนงงเป็นผลข้างเคียงไม่รุนแรงต่อระบบประสาทส่วนกลางที่สามารถหายได้เอง ไม่ใช่ข้อห้ามใช้สำคัญของ Fluoroquinolones ในเด็ก
• ข้อ ง. (ทำให้เกิดความผิดปกติในการทำงานของตับและไต): Fluoroquinolones ถูกขจัดทั้งทางไตและตับ แต่การทำงานของอวัยวะที่ยังเจริญไม่เต็มที่ในเด็กไม่ใช่สาเหตุจำเพาะที่ห้ามใช้ยาในกลุ่มนี้
• ข้อ จ. (ทำให้เกิดภาวะช็อก): ภาวะช็อกจากการแพ้ยา (Anaphylactic shock) เป็น idiosyncratic reaction ที่พบได้น้อยมากในทุกกลุ่มอายุ ไม่ใช่เหตุผลจำเพาะที่จำกัดการใช้ในเด็กอายุต่ำกว่า 12 ปี</t>
        </is>
      </c>
      <c r="L12" s="186" t="n"/>
      <c r="M12" s="186" t="inlineStr">
        <is>
          <t>5. Gastrointestinal</t>
        </is>
      </c>
      <c r="N12" s="186" t="inlineStr">
        <is>
          <t>5.1 Peptic Ulcer Disease &amp; GERD</t>
        </is>
      </c>
      <c r="O12" s="185" t="inlineStr">
        <is>
          <t>Clinic</t>
        </is>
      </c>
      <c r="P12" s="186" t="inlineStr">
        <is>
          <t>ข้อ 11 Pharma Plus เล่มม่วง (เฉลยข้อ ค)</t>
        </is>
      </c>
      <c r="Q12" s="185" t="inlineStr">
        <is>
          <t>แบบฝึกหัด</t>
        </is>
      </c>
      <c r="R12" s="185" t="inlineStr">
        <is>
          <t>เล่มม่วง</t>
        </is>
      </c>
      <c r="S12" s="185" t="n"/>
    </row>
    <row r="13" ht="24" customHeight="1" s="49">
      <c r="A13" s="187" t="n">
        <v>11</v>
      </c>
      <c r="B13" s="186" t="inlineStr">
        <is>
          <t>ผู้ป่วยชายไทยอายุ 40 ปี มีอาการปวด จุกแน่นบริเวณใต้ลิ้นปี่ มาขอซื้อยาลดกรดในร้านยา เภสัชกรได้จ่าย Al(OH)3 + Mg(OH)2 suspension ให้รับประทาน แต่อาการไม่ดีขึ้น จึงไปพบแพทย์ที่โรงพยาบาลและได้รับยา Omeprazole 20 mg วันละ 2 ครั้ง ร่วมกับ Clarithromycin 500 mg วันละ 2 ครั้ง และ Amoxicillin 1000 mg วันละ 2 ครั้ง นาน 14 วัน</t>
        </is>
      </c>
      <c r="C13" s="186" t="inlineStr">
        <is>
          <t>เหตุผลหลักในการตั้งตำรับยาลดกรดที่มีทั้ง Al(OH)3 และ Mg(OH)2 ร่วมกันคือข้อใด</t>
        </is>
      </c>
      <c r="D13" s="186" t="n"/>
      <c r="E13" s="186" t="inlineStr">
        <is>
          <t>ให้ยาทั้งสองแตกตัวได้ดียิ่งขึ้น</t>
        </is>
      </c>
      <c r="F13" s="186" t="inlineStr">
        <is>
          <t>ลดผลข้างเคียงซึ่งกันและกัน เนื่องจาก Al(OH)3 ทำให้เกิดอาการท้องผูก</t>
        </is>
      </c>
      <c r="G13" s="186" t="inlineStr">
        <is>
          <t>ลดผลข้างเคียงซึ่งกันและกัน เนื่องจาก Al(OH)3 ทำให้เกิดอาการท้องเสีย</t>
        </is>
      </c>
      <c r="H13" s="186" t="inlineStr">
        <is>
          <t>เพิ่มความคงตัวของตำรับ</t>
        </is>
      </c>
      <c r="I13" s="188" t="inlineStr">
        <is>
          <t>ลดอาการคลื่นไส้อาเจียน เมื่อใช้ยาลดกรดตัวเดียว</t>
        </is>
      </c>
      <c r="J13" s="185" t="n">
        <v>2</v>
      </c>
      <c r="K13" s="186" t="inlineStr">
        <is>
          <t>✅ คำตอบที่ถูกต้อง: ข้อ ข. ลดผลข้างเคียงซึ่งกันและกัน เนื่องจาก Al(OH)3 ทำให้เกิดอาการท้องผูก
🎯 ทำไมข้อนี้ถึงถูก:
ลดผลข้างเคียงซึ่งกันและกัน เนื่องจาก Al(OH)3 ทำให้เกิดอาการท้องผูก: Aluminum hydroxide [Al(OH)3] ทำให้เกิดอาการท้องผูก (constipation) ในขณะที่ Magnesium hydroxide [Mg(OH)2] ทำให้เกิดอาการท้องเสีย (diarrhea) การผสมยาทั้งสองตัวเข้าด้วยกันจึงช่วยหักล้างผลข้างเคียงเรื่องระบบขับถ่ายซึ่งกันและกัน
🔍 ข้ออื่นผิดเพราะอะไร:
• ข้อ ก. (ให้ยาทั้งสองแตกตัวได้ดียิ่งขึ้น): Al(OH)3 และ Mg(OH)2 เป็นสารแขวนลอยที่ไม่ละลายน้ำ การรวมกันไม่ได้ช่วยเพิ่มการแตกตัวของอนุภาคหรือเพิ่มการดูดซึมของสารทั้งสอง
• ข้อ ค. (ลดผลข้างเคียงซึ่งกันและกัน เนื่องจาก Al(OH)3 ทำให้เกิดอาการท้องเสีย): Aluminium hydroxide ก่อให้เกิดผลข้างเคียงเด่นคือท้องผูก ไม่ใช่ท้องเสีย การระบุว่าทำให้ท้องเสียจึงขัดแย้งกับข้อเท็จจริงทางเภสัชวิทยา
• ข้อ ง. (เพิ่มความคงตัวของตำรับ): การผสมเกลือทั้งสองไม่ได้มีวัตถุประสงค์หลักเพื่อเพิ่ม physical stability ของสารแขวนลอย แต่เป็นการออกแบบทางเภสัชบำบัดเพื่อหักล้างอาการข้างเคียง
• ข้อ จ. (ลดอาการคลื่นไส้อาเจียน เมื่อใช้ยาลดกรดตัวเดียว): ยาลดกรดเดี่ยวๆ ทั้งสองตัวไม่ได้มีผลข้างเคียงเด่นด้านการกระตุ้นศูนย์ควบคุมการอาเจียน (CTZ) ดังนั้นการรวมกันจึงไม่ได้มีเป้าหมายเพื่อลดอาการคลื่นไส้</t>
        </is>
      </c>
      <c r="L13" s="186" t="n"/>
      <c r="M13" s="186" t="inlineStr">
        <is>
          <t>5. Gastrointestinal</t>
        </is>
      </c>
      <c r="N13" s="186" t="inlineStr">
        <is>
          <t>5.1 Peptic Ulcer Disease &amp; GERD</t>
        </is>
      </c>
      <c r="O13" s="185" t="inlineStr">
        <is>
          <t>Clinic</t>
        </is>
      </c>
      <c r="P13" s="186" t="inlineStr">
        <is>
          <t>ข้อ 12 Pharma Plus เล่มม่วง (เฉลยข้อ ข)</t>
        </is>
      </c>
      <c r="Q13" s="185" t="inlineStr">
        <is>
          <t>แบบฝึกหัด</t>
        </is>
      </c>
      <c r="R13" s="185" t="inlineStr">
        <is>
          <t>เล่มม่วง</t>
        </is>
      </c>
      <c r="S13" s="185" t="inlineStr">
        <is>
          <t>CASE-GI-PUD-MALE-40YO</t>
        </is>
      </c>
    </row>
    <row r="14" ht="24" customHeight="1" s="49">
      <c r="A14" s="187" t="n">
        <v>12</v>
      </c>
      <c r="B14" s="186" t="inlineStr">
        <is>
          <t>ผู้ป่วยชายไทยอายุ 40 ปี มีอาการปวด จุกแน่นบริเวณใต้ลิ้นปี่ มาขอซื้อยาลดกรดในร้านยา เภสัชกรได้จ่าย Al(OH)3 + Mg(OH)2 suspension ให้รับประทาน แต่อาการไม่ดีขึ้น จึงไปพบแพทย์ที่โรงพยาบาลและได้รับยา Omeprazole 20 mg วันละ 2 ครั้ง ร่วมกับ Clarithromycin 500 mg วันละ 2 ครั้ง และ Amoxicillin 1000 mg วันละ 2 ครั้ง นาน 14 วัน</t>
        </is>
      </c>
      <c r="C14" s="186" t="inlineStr">
        <is>
          <t>จากสูตรยาที่แพทย์สั่งใช้ข้างต้น ชายไทยรายนี้ได้รับการวินิจฉัยว่าเป็นโรคใด</t>
        </is>
      </c>
      <c r="D14" s="186" t="n"/>
      <c r="E14" s="186" t="inlineStr">
        <is>
          <t>Dyspepsia</t>
        </is>
      </c>
      <c r="F14" s="186" t="inlineStr">
        <is>
          <t>Peptic ulcer</t>
        </is>
      </c>
      <c r="G14" s="186" t="inlineStr">
        <is>
          <t>Heart burn</t>
        </is>
      </c>
      <c r="H14" s="186" t="inlineStr">
        <is>
          <t>Constipation</t>
        </is>
      </c>
      <c r="I14" s="188" t="inlineStr">
        <is>
          <t>Malignancy in stomach</t>
        </is>
      </c>
      <c r="J14" s="185" t="n">
        <v>2</v>
      </c>
      <c r="K14" s="186" t="inlineStr">
        <is>
          <t>✅ คำตอบที่ถูกต้อง: ข้อ ข. Peptic ulcer
🎯 ทำไมข้อนี้ถึงถูก:
Peptic ulcer: สูตรยา Omeprazole ร่วมกับ Clarithromycin และ Amoxicillin เป็น standard triple therapy สำหรับรักษาโรคแผลในกระเพาะอาหาร (Peptic ulcer) ที่เกิดจากการติดเชื้อ Helicobacter pylori ตามแนวทางการรักษามาตรฐาน
🔍 ข้ออื่นผิดเพราะอะไร:
• ข้อ ก. (Dyspepsia): Dyspepsia ที่ไม่มีแผลหรือไม่ได้ยืนยันการติดเชื้อ H. pylori แนะนำให้รักษาด้วย PPI ขนาดมาตรฐานวันละครั้ง ไม่จำเป็นต้องใช้ยาปฏิชีวนะสองชนิดร่วมกัน
• ข้อ ค. (Heart burn): อาการเสียดแสบยอดอก (Heartburn) เป็นอาการเด่นของ GERD ซึ่งการรักษามาตรฐานคือ PPIs วันละ 1 หรือ 2 ครั้ง โดยไม่ใช้ยาปฏิชีวนะกำจัดเชื้อ
• ข้อ ง. (Constipation): Constipation เป็นภาวะท้องผูก รักษาด้วยยาระบายและการปรับเปลี่ยนพฤติกรรม ยาปฏิชีวนะและ PPIs ไม่มีข้อบ่งใช้ในการรักษาอาการนี้
• ข้อ จ. (Malignancy in stomach): โรคมะเร็งกระเพาะอาหาร (Gastric malignancy) ต้องได้รับการวินิจฉัยทางพยาธิวิทยาจากการส่องกล้องตัดชิ้นเนื้อ และรักษาด้วยการผ่าตัดหรือเคมีบำบัด ไม่ใช่ Triple therapy เพียงอย่างเดียว</t>
        </is>
      </c>
      <c r="L14" s="186" t="n"/>
      <c r="M14" s="186" t="inlineStr">
        <is>
          <t>5. Gastrointestinal</t>
        </is>
      </c>
      <c r="N14" s="186" t="inlineStr">
        <is>
          <t>5.1 Peptic Ulcer Disease &amp; GERD</t>
        </is>
      </c>
      <c r="O14" s="185" t="inlineStr">
        <is>
          <t>Clinic</t>
        </is>
      </c>
      <c r="P14" s="186" t="inlineStr">
        <is>
          <t>ข้อ 13 Pharma Plus เล่มม่วง (เฉลยข้อ ข)</t>
        </is>
      </c>
      <c r="Q14" s="185" t="inlineStr">
        <is>
          <t>แบบฝึกหัด</t>
        </is>
      </c>
      <c r="R14" s="185" t="inlineStr">
        <is>
          <t>เล่มม่วง</t>
        </is>
      </c>
      <c r="S14" s="185" t="inlineStr">
        <is>
          <t>CASE-GI-PUD-MALE-40YO</t>
        </is>
      </c>
    </row>
    <row r="15" ht="24" customHeight="1" s="49">
      <c r="A15" s="187" t="n">
        <v>13</v>
      </c>
      <c r="B15" s="186" t="inlineStr">
        <is>
          <t>ผู้ป่วยชายไทยอายุ 40 ปี มีอาการปวด จุกแน่นบริเวณใต้ลิ้นปี่ มาขอซื้อยาลดกรดในร้านยา เภสัชกรได้จ่าย Al(OH)3 + Mg(OH)2 suspension ให้รับประทาน แต่อาการไม่ดีขึ้น จึงไปพบแพทย์ที่โรงพยาบาลและได้รับยา Omeprazole 20 mg วันละ 2 ครั้ง ร่วมกับ Clarithromycin 500 mg วันละ 2 ครั้ง และ Amoxicillin 1000 mg วันละ 2 ครั้ง นาน 14 วัน</t>
        </is>
      </c>
      <c r="C15" s="186" t="inlineStr">
        <is>
          <t>สาเหตุหลักของโรคแผลในทางเดินอาหาร (Peptic Ulcer Disease) ที่ได้รับการรักษาด้วยสูตรยาดังกล่าวคือข้อใด</t>
        </is>
      </c>
      <c r="D15" s="186" t="n"/>
      <c r="E15" s="186" t="inlineStr">
        <is>
          <t>NSAIDs</t>
        </is>
      </c>
      <c r="F15" s="186" t="inlineStr">
        <is>
          <t>Zolinger Ellison syndrome</t>
        </is>
      </c>
      <c r="G15" s="186" t="inlineStr">
        <is>
          <t>Helicobacter Pylori</t>
        </is>
      </c>
      <c r="H15" s="186" t="inlineStr">
        <is>
          <t>Alcoholism</t>
        </is>
      </c>
      <c r="I15" s="188" t="inlineStr">
        <is>
          <t>Cigarette</t>
        </is>
      </c>
      <c r="J15" s="185" t="n">
        <v>3</v>
      </c>
      <c r="K15" s="186" t="inlineStr">
        <is>
          <t>✅ คำตอบที่ถูกต้อง: ข้อ ค. Helicobacter Pylori
🎯 ทำไมข้อนี้ถึงถูก:
Helicobacter Pylori: สาเหตุหลักของ Peptic ulcer disease ได้แก่ การติดเชื้อ Helicobacter pylori และการใช้ยา NSAIDs โดยการให้ยาปฏิชีวนะร่วมด้วยบ่งชี้ถึงสาเหตุจากเชื้อ H. pylori
🔍 ข้ออื่นผิดเพราะอะไร:
• ข้อ ก. (NSAIDs): ยากลุ่ม NSAIDs ยับยั้ง COX-1 ทำให้ลดการสร้าง mucosal protective prostaglandins เป็นสาเหตุสำคัญของ PUD แต่วิธีรักษาหลักคือการหยุดยา NSAID และให้ PPI โดยไม่ต้องใช้ยาปฏิชีวนะ
• ข้อ ข. (Zolinger Ellison syndrome): Zollinger-Ellison syndrome เกิดจากเนื้องอก gastrinoma หลั่ง gastrin ปริมาณมหาศาล รักษาด้วย high-dose PPI และการผ่าตัด ไม่เกี่ยวข้องกับการให้ยาปฏิชีวนะ
• ข้อ ง. (Alcoholism): การดื่มแอลกอฮอล์ทำให้เยื่อบุกระเพาะอาหารระคายเคืองและอักเสบ แต่ไม่ใช่เชื้อก่อโรคติดเชื้อที่ต้องกำจัดด้วยยาปฏิชีวนะสูตรผสม
• ข้อ จ. (Cigarette): การสูบบุหรี่เป็นปัจจัยเสี่ยงที่ลด mucosal blood flow และขัดขวางการหายของแผล แต่ไม่ใช่สาเหตุการติดเชื้อที่ต้องใช้ Clarithromycin และ Amoxicillin</t>
        </is>
      </c>
      <c r="L15" s="186" t="n"/>
      <c r="M15" s="186" t="inlineStr">
        <is>
          <t>5. Gastrointestinal</t>
        </is>
      </c>
      <c r="N15" s="186" t="inlineStr">
        <is>
          <t>Dyspepsia &amp; PUD</t>
        </is>
      </c>
      <c r="O15" s="185" t="inlineStr">
        <is>
          <t>Clinic</t>
        </is>
      </c>
      <c r="P15" s="186" t="inlineStr">
        <is>
          <t>ข้อ 14 Pharma Plus เล่มม่วง (เฉลยข้อ ค)</t>
        </is>
      </c>
      <c r="Q15" s="185" t="inlineStr">
        <is>
          <t>แบบฝึกหัด</t>
        </is>
      </c>
      <c r="R15" s="185" t="inlineStr">
        <is>
          <t>เล่มม่วง</t>
        </is>
      </c>
      <c r="S15" s="185" t="inlineStr">
        <is>
          <t>CASE-GI-PUD-MALE-40YO</t>
        </is>
      </c>
    </row>
    <row r="16" ht="24" customHeight="1" s="49">
      <c r="A16" s="187" t="n">
        <v>14</v>
      </c>
      <c r="B16" s="186" t="n"/>
      <c r="C16" s="186" t="inlineStr">
        <is>
          <t>สมุนไพรในข้อใด มีฤทธิ์รักษาโรคแผลในกระเพาะอาหารได้ดีจนพัฒนาไปเป็นยาแผนปัจจุบัน และสารสำคัญของพืชดังกล่าวคืออะไร</t>
        </is>
      </c>
      <c r="D16" s="186" t="n"/>
      <c r="E16" s="186" t="inlineStr">
        <is>
          <t>มังคุด - plaunotol</t>
        </is>
      </c>
      <c r="F16" s="186" t="inlineStr">
        <is>
          <t>มะขามแขก - sennoside</t>
        </is>
      </c>
      <c r="G16" s="186" t="inlineStr">
        <is>
          <t>ปลพน้อย - curcuminoids</t>
        </is>
      </c>
      <c r="H16" s="186" t="inlineStr">
        <is>
          <t>ขมิ้นชัน - curcuminoids</t>
        </is>
      </c>
      <c r="I16" s="188" t="inlineStr">
        <is>
          <t>ปลาน้อย - plaunotol</t>
        </is>
      </c>
      <c r="J16" s="185" t="n">
        <v>5</v>
      </c>
      <c r="K16" s="186" t="inlineStr">
        <is>
          <t>✅ คำตอบที่ถูกต้อง: ข้อ จ. ปลาน้อย - plaunotol
🎯 ทำไมข้อนี้ถึงถูก:
ปลาน้อย - plaunotol: เปลาน้อย (Croton sublyratus) มีสารสำคัญคือ plaunotol ซึ่งมีฤทธิ์สมานแผลในกระเพาะอาหารและได้รับการพัฒนาเป็นยาแผนปัจจุบัน
🔍 ข้ออื่นผิดเพราะอะไร:
• ข้อ ก. (มังคุด - plaunotol): เปลือกมังคุดมีสารสำคัญคือ Mangostin ซึ่งมีฤทธิ์ต้านเชื้อแบคทีเรียและฝาดสมานภายนอก ไม่ได้มีสาร Plaunotol และไม่ได้พัฒนาเป็นยารักษาแผลในกระเพาะอาหาร
• ข้อ ข. (มะขามแขก - sennoside): มะขามแขก (Senna) มีสารสำคัญคือ Sennosides ซึ่งเป็นยากระตุ้นการขับถ่าย (stimulant laxative) ไม่มีฤทธิ์รักษาแผลในกระเพาะอาหาร
• ข้อ ค. (ปลพน้อย - curcuminoids): Curcuminoids เป็นสารสกัดจากขมิ้นชัน ไม่ใช่สารสกัดจากเปล้าน้อย และคำสะกดในตัวเลือกมีความผิดพลาด
• ข้อ ง. (ขมิ้นชัน - curcuminoids): ขมิ้นชันมีสารสำคัญคือ Curcuminoids ใช้ขับลมและต้านการอักเสบ บรรเทาอาการ dyspepsia แต่สารที่พัฒนาเป็นยาแผนปัจจุบันสำหรับแผลเปื่อยคือ Plaunotol จากเปล้าน้อย</t>
        </is>
      </c>
      <c r="L16" s="186" t="n"/>
      <c r="M16" s="186" t="inlineStr">
        <is>
          <t>5. Gastrointestinal</t>
        </is>
      </c>
      <c r="N16" s="186" t="inlineStr">
        <is>
          <t>Dyspepsia &amp; PUD</t>
        </is>
      </c>
      <c r="O16" s="185" t="inlineStr">
        <is>
          <t>Clinic</t>
        </is>
      </c>
      <c r="P16" s="186" t="inlineStr">
        <is>
          <t>ข้อ 15 Pharma Plus เล่มม่วง (เฉลยข้อ จ)</t>
        </is>
      </c>
      <c r="Q16" s="185" t="inlineStr">
        <is>
          <t>แบบฝึกหัด</t>
        </is>
      </c>
      <c r="R16" s="185" t="inlineStr">
        <is>
          <t>เล่มม่วง</t>
        </is>
      </c>
      <c r="S16" s="185" t="n"/>
    </row>
    <row r="17" ht="24" customHeight="1" s="49">
      <c r="A17" s="187" t="n">
        <v>15</v>
      </c>
      <c r="B17" s="186" t="inlineStr">
        <is>
          <t>ผู้ป่วยหญิงไทยอายุ 33 ปี มาที่ร้านยาเพื่อขอซื้อยาเหน็บทวารหนักสำหรับรักษาโรคริดสีดวงทวาร โดยมีติ่งเนื้อยื่นออกมาที่ทวารหนัก ขณะถ่ายอุจจาระมีอาการปวดที่ทวารหนัก และบางครั้งมีเลือดสดไหลออกมาหลังถ่าย</t>
        </is>
      </c>
      <c r="C17" s="186" t="inlineStr">
        <is>
          <t>จากการซักถามเพิ่มเติมพบว่าผู้ป่วยมีอาการท้องผูกร่วมด้วย เภสัชกรควรแนะนำยาระบายในข้อใด</t>
        </is>
      </c>
      <c r="D17" s="186" t="n"/>
      <c r="E17" s="186" t="inlineStr">
        <is>
          <t>Senna</t>
        </is>
      </c>
      <c r="F17" s="186" t="inlineStr">
        <is>
          <t>Castor oil</t>
        </is>
      </c>
      <c r="G17" s="186" t="inlineStr">
        <is>
          <t>Bisacodyl</t>
        </is>
      </c>
      <c r="H17" s="186" t="inlineStr">
        <is>
          <t>Mineral oil</t>
        </is>
      </c>
      <c r="I17" s="188" t="inlineStr">
        <is>
          <t>Psyllium seed</t>
        </is>
      </c>
      <c r="J17" s="185" t="n">
        <v>5</v>
      </c>
      <c r="K17" s="186" t="inlineStr">
        <is>
          <t>✅ คำตอบที่ถูกต้อง: ข้อที่ระบุถึง Bulk-forming laxative ถูกต้อง
🎯 ทำไมข้อนี้ถึงถูก:
Psyllium seed: (Bulk-forming) เพิ่มปริมาณ fiber ในลำไส้ ดูดน้ำทำให้อุจจาระนิ่ม เหมาะสำหรับท้องผูกเรื้อรัง ต้องดื่มน้ำตามมาก ห้ามใช้ในผู้ป่วยลำไส้อุดตัน (เพราะเพิ่ม bulk จนอันตราย)
🔍 ข้ออื่นผิดเพราะอะไร:
• ข้อ ก.: (Senna): ไม่ใช่คำตอบที่ถูกต้องตามแนวทางเวชปฏิบัติและหลักวิชาการทางเภสัชกรรมสำหรับกรณีนี้
• ข้อ ข.: (Castor oil): ไม่ใช่คำตอบที่ถูกต้องตามแนวทางเวชปฏิบัติและหลักวิชาการทางเภสัชกรรมสำหรับกรณีนี้
• ข้อ ค.: (Bisacodyl): ไม่ใช่คำตอบที่ถูกต้องตามแนวทางเวชปฏิบัติและหลักวิชาการทางเภสัชกรรมสำหรับกรณีนี้
• ข้อ ง.: (Mineral oil): ไม่ใช่คำตอบที่ถูกต้องตามแนวทางเวชปฏิบัติและหลักวิชาการทางเภสัชกรรมสำหรับกรณีนี้</t>
        </is>
      </c>
      <c r="L17" s="186" t="n"/>
      <c r="M17" s="186" t="inlineStr">
        <is>
          <t>5. Gastrointestinal</t>
        </is>
      </c>
      <c r="N17" s="186" t="inlineStr">
        <is>
          <t>Diarrhea &amp; Constipation</t>
        </is>
      </c>
      <c r="O17" s="185" t="inlineStr">
        <is>
          <t>Clinic</t>
        </is>
      </c>
      <c r="P17" s="186" t="inlineStr">
        <is>
          <t>ข้อ 16 Pharma Plus เล่มม่วง (เฉลยข้อ จ)</t>
        </is>
      </c>
      <c r="Q17" s="185" t="inlineStr">
        <is>
          <t>แบบฝึกหัด</t>
        </is>
      </c>
      <c r="R17" s="185" t="inlineStr">
        <is>
          <t>เล่มม่วง</t>
        </is>
      </c>
      <c r="S17" s="185" t="inlineStr">
        <is>
          <t>CASE-GI-HEMORRHOID-FEMALE-33YO</t>
        </is>
      </c>
    </row>
    <row r="18" ht="24" customHeight="1" s="49">
      <c r="A18" s="187" t="n">
        <v>16</v>
      </c>
      <c r="B18" s="186" t="inlineStr">
        <is>
          <t>ผู้ป่วยหญิงไทยอายุ 33 ปี มาที่ร้านยาเพื่อขอซื้อยาเหน็บทวารหนักสำหรับรักษาโรคริดสีดวงทวาร โดยมีติ่งเนื้อยื่นออกมาที่ทวารหนัก ขณะถ่ายอุจจาระมีอาการปวดที่ทวารหนัก และบางครั้งมีเลือดสดไหลออกมาหลังถ่าย</t>
        </is>
      </c>
      <c r="C18" s="186" t="inlineStr">
        <is>
          <t>จากการซักประวัติพฤติกรรมของผู้ป่วย ข้อใดเป็นสาเหตุหลักที่กระตุ้นให้เกิดโรคริดสีดวงทวาร</t>
        </is>
      </c>
      <c r="D18" s="186" t="n"/>
      <c r="E18" s="186" t="inlineStr">
        <is>
          <t>ผู้ป่วยมักจะดื่มน้ำวันละ 6 แก้ว</t>
        </is>
      </c>
      <c r="F18" s="186" t="inlineStr">
        <is>
          <t>ผู้ป่วยมักจะออกกำลังกายสม่ำเสมอ</t>
        </is>
      </c>
      <c r="G18" s="186" t="inlineStr">
        <is>
          <t>ผู้ป่วยมักจะหลีกเลี่ยงการดื่มชา กาแฟ</t>
        </is>
      </c>
      <c r="H18" s="186" t="inlineStr">
        <is>
          <t>ผู้ป่วยมักจะดื่มนม 1 แก้วเป็นประจำทุกวัน</t>
        </is>
      </c>
      <c r="I18" s="188" t="inlineStr">
        <is>
          <t>ผู้ป่วยมักจะนั่งอ่านหนังสือในห้องน้ำเป็นเวลานาน</t>
        </is>
      </c>
      <c r="J18" s="185" t="n">
        <v>5</v>
      </c>
      <c r="K18" s="186" t="inlineStr">
        <is>
          <t>✅ คำตอบที่ถูกต้อง: ข้อ จ. ผู้ป่วยมักจะนั่งอ่านหนังสือในห้องน้ำเป็นเวลานาน
🎯 ทำไมข้อนี้ถึงถูก:
การนั่งอ่านหนังสือในห้องน้ำนานเป็น high-risk behavior สำคัญสำหรับริดสีดวงทวาร เพราะทำให้ แรงดันในหลอดเลือดดำบริเวณทวารหนักเพิ่มขึ้นนานเกินไป ส่งผลให้หลอดเลือดโป่งพอง
🔍 ข้ออื่นผิดเพราะอะไร:
• ข้อ ก. (ดื่มน้ำน้อย 6 แก้ว): การดื่มน้ำน้อยเป็นปัจจัยเสี่ยง แต่ 6 แก้วถือว่าเพียงพอ
• ข้อ ข. (ออกกำลังกายสม่ำเสมอ): ออกกำลังกายเป็นปัจจัยป้องกัน ไม่ใช่ปัจจัยเสี่ยง
• ข้อ ค. (หลีกเลี่ยงชา กาแฟ): การหลีกเลี่ยงเครื่องดื่มที่ทำให้ขับปัสสาวะเป็นสิ่งดี ไม่ใช่ปัจจัยเสี่ยง
• ข้อ ง. (ดื่มนม 1 แก้ว): นมช่วยให้อุจจาระนิ่ม ไม่ใช่ปัจจัยเสี่ยง</t>
        </is>
      </c>
      <c r="L18" s="186" t="n"/>
      <c r="M18" s="186" t="inlineStr">
        <is>
          <t>5. Gastrointestinal</t>
        </is>
      </c>
      <c r="N18" s="186" t="inlineStr">
        <is>
          <t>Diarrhea &amp; Constipation</t>
        </is>
      </c>
      <c r="O18" s="185" t="inlineStr">
        <is>
          <t>Clinic</t>
        </is>
      </c>
      <c r="P18" s="186" t="inlineStr">
        <is>
          <t>ข้อ 17 Pharma Plus เล่มม่วง (เฉลยข้อ จ)</t>
        </is>
      </c>
      <c r="Q18" s="185" t="inlineStr">
        <is>
          <t>แบบฝึกหัด</t>
        </is>
      </c>
      <c r="R18" s="185" t="inlineStr">
        <is>
          <t>เล่มม่วง</t>
        </is>
      </c>
      <c r="S18" s="185" t="inlineStr">
        <is>
          <t>CASE-GI-HEMORRHOID-FEMALE-33YO</t>
        </is>
      </c>
    </row>
    <row r="19" ht="24" customHeight="1" s="49">
      <c r="A19" s="187" t="n">
        <v>17</v>
      </c>
      <c r="B19" s="186" t="n"/>
      <c r="C19" s="186" t="inlineStr">
        <is>
          <t>ข้อใดไม่ใช่กลไกการออกฤทธิ์ของยาระบาย</t>
        </is>
      </c>
      <c r="D19" s="186" t="n"/>
      <c r="E19" s="186" t="inlineStr">
        <is>
          <t>ช่วยเหลือลื่นอุจจาระ</t>
        </is>
      </c>
      <c r="F19" s="186" t="inlineStr">
        <is>
          <t>ทำให้อุจจาระอ่อนนุ่ม</t>
        </is>
      </c>
      <c r="G19" s="186" t="inlineStr">
        <is>
          <t>เพิ่มแรงดันออสโมติกภายในลำไส้</t>
        </is>
      </c>
      <c r="H19" s="186" t="inlineStr">
        <is>
          <t>ทำให้อุจจาระจับตัวเป็นก้อน</t>
        </is>
      </c>
      <c r="I19" s="188" t="inlineStr">
        <is>
          <t>เพิ่มการเคลื่อนไหวของลำไส้เล็ก</t>
        </is>
      </c>
      <c r="J19" s="185" t="n">
        <v>4</v>
      </c>
      <c r="K19" s="186" t="inlineStr">
        <is>
          <t>✅ คำตอบที่ถูกต้อง: ข้อ ง. ทำให้อุจจาระจับตัวเป็นก้อน
🎯 ทำไมข้อนี้ถึงถูก:
ทำให้อุจจาระจับตัวเป็นก้อน: ยาระบายมีกลไกเพิ่มการเคลื่อนไหวของลำไส้ใหญ์ ดึงน้ำเข้าลำไส้ (osmotic) หรือหล่อลื่นอุจจาระเพื่อขับถ่าย การทำให้อุจจาระจับตัวเป็นก้อน (Constipating effect) ไม่ใช่กลไกของยาระบาย
🔍 ข้ออื่นผิดเพราะอะไร:
• ข้อ ก. (ช่วยเหลือลื่นอุจจาระ): การหล่อลื่นอุจจาระเป็นกลไกหลักของ Lubricant laxatives เช่น Mineral oil ซึ่งช่วยเคลือบก้อนอุจจาระให้เคลื่อนตัวผ่านลำไส้ได้ง่ายขึ้น
• ข้อ ข. (ทำให้อุจจาระอ่อนนุ่ม): การทำให้อุจจาระอ่อนนุ่มเป็นกลไกของ Stool softeners หรือ Emollients เช่น Docusate sodium โดยทำหน้าที่เป็น surfactant ให้น้ำแทรกซึมเข้าก้อนอุจจาระ
• ข้อ ค. (เพิ่มแรงดันออสโมติกภายในลำไส้): การเพิ่มแรงดันออสโมติกเป็นกลไกของ Osmotic laxatives เช่น Lactulose, PEG และเกลือแมกนีเซียม เพื่อกักเก็บน้ำไว้ในโพรงลำไส้
• ข้อ จ. (เพิ่มการเคลื่อนไหวของลำไส้เล็ก): การเพิ่มการบีบตัวของลำไส้เป็นกลไกของ Stimulant laxatives เช่น Bisacodyl, Senna หรือสารกระตุ้นการเคลื่อนไหวกระเพาะลำไส้</t>
        </is>
      </c>
      <c r="L19" s="186" t="n"/>
      <c r="M19" s="186" t="inlineStr">
        <is>
          <t>5. Gastrointestinal</t>
        </is>
      </c>
      <c r="N19" s="186" t="inlineStr">
        <is>
          <t>5.3 Constipation &amp; Bowel Disorders</t>
        </is>
      </c>
      <c r="O19" s="185" t="inlineStr">
        <is>
          <t>Clinic</t>
        </is>
      </c>
      <c r="P19" s="186" t="inlineStr">
        <is>
          <t>ข้อ 18 Pharma Plus เล่มม่วง (เฉลยข้อ ง)</t>
        </is>
      </c>
      <c r="Q19" s="185" t="inlineStr">
        <is>
          <t>แบบฝึกหัด</t>
        </is>
      </c>
      <c r="R19" s="185" t="inlineStr">
        <is>
          <t>เล่มม่วง</t>
        </is>
      </c>
      <c r="S19" s="185" t="n"/>
    </row>
    <row r="20" ht="24" customHeight="1" s="49">
      <c r="A20" s="187" t="n">
        <v>18</v>
      </c>
      <c r="B20" s="186" t="n"/>
      <c r="C20" s="186" t="inlineStr">
        <is>
          <t>หากผู้ป่วยมีประวัติลำไส้อุดตัน ไม่ควรให้ยาตัวใด</t>
        </is>
      </c>
      <c r="D20" s="186" t="n"/>
      <c r="E20" s="186" t="inlineStr">
        <is>
          <t>Senna</t>
        </is>
      </c>
      <c r="F20" s="186" t="inlineStr">
        <is>
          <t>Castor oil</t>
        </is>
      </c>
      <c r="G20" s="186" t="inlineStr">
        <is>
          <t>Bisacodyl</t>
        </is>
      </c>
      <c r="H20" s="186" t="inlineStr">
        <is>
          <t>Lactulose</t>
        </is>
      </c>
      <c r="I20" s="188" t="inlineStr">
        <is>
          <t>Psyllium seed</t>
        </is>
      </c>
      <c r="J20" s="185" t="n">
        <v>5</v>
      </c>
      <c r="K20" s="186" t="inlineStr">
        <is>
          <t>✅ คำตอบที่ถูกต้อง: ข้อ จ. Psyllium seed
🎯 ทำไมข้อนี้ถึงถูก:
เป็น Bulk-forming laxative ที่ดูดน้ำและพองตัวในลำไส้ ในผู้ป่วยลำไส้อุดตันจะยิ่ง เพิ่มแรงดันในลำไส้ เสี่ยงลำไส้ทะลุ ห้ามใช้โดยเด็ดขาด
🔍 ข้ออื่นผิดเพราะอะไร:
• ข้อ ก. (Senna): Stimulant laxative กระตุ้นการบีบตัว ห้ามใช้ใน obstruction แต่ไม่เพิ่ม bulk
• ข้อ ข. (Castor oil): Stimulant ไม่เพิ่ม bulk
• ข้อ ค. (Bisacodyl): Stimulant ไม่เพิ่ม bulk
• ข้อ ง. (Lactulose): Osmotic ดึงน้ำเข้าลำไส้ ก็ห้ามใช้ใน obstruction แต่โจทย์ถามข้อที่ 'ไม่ควรให้' ที่สุด = Psyllium</t>
        </is>
      </c>
      <c r="L20" s="186" t="n"/>
      <c r="M20" s="186" t="inlineStr">
        <is>
          <t>5. Gastrointestinal</t>
        </is>
      </c>
      <c r="N20" s="186" t="inlineStr">
        <is>
          <t>Diarrhea &amp; Constipation</t>
        </is>
      </c>
      <c r="O20" s="185" t="inlineStr">
        <is>
          <t>Clinic</t>
        </is>
      </c>
      <c r="P20" s="186" t="inlineStr">
        <is>
          <t>ข้อ 19 Pharma Plus เล่มม่วง (เฉลยข้อ จ)</t>
        </is>
      </c>
      <c r="Q20" s="185" t="inlineStr">
        <is>
          <t>แบบฝึกหัด</t>
        </is>
      </c>
      <c r="R20" s="185" t="inlineStr">
        <is>
          <t>เล่มม่วง</t>
        </is>
      </c>
      <c r="S20" s="185" t="n"/>
    </row>
    <row r="21" ht="24" customHeight="1" s="49">
      <c r="A21" s="187" t="n">
        <v>19</v>
      </c>
      <c r="B21" s="186" t="n"/>
      <c r="C21" s="186" t="inlineStr">
        <is>
          <t>ข้อใดไม่ใช่คำแนะนำที่ถูกต้องในการใช้ยาเหน็บทวาร</t>
        </is>
      </c>
      <c r="D21" s="186" t="n"/>
      <c r="E21" s="186" t="inlineStr">
        <is>
          <t>ฉีกซองพลาสติกก่อนใช้</t>
        </is>
      </c>
      <c r="F21" s="186" t="inlineStr">
        <is>
          <t>เก็บยาไว้ในตู้เย็นช่องแช่แข็ง</t>
        </is>
      </c>
      <c r="G21" s="186" t="inlineStr">
        <is>
          <t>ล้างมือให้สะอาดก่อนเหน็บยา</t>
        </is>
      </c>
      <c r="H21" s="186" t="inlineStr">
        <is>
          <t>ไม่ต้องนำยาเหน็บออกจากร่างกายหลังจากเหน็บ</t>
        </is>
      </c>
      <c r="I21" s="188" t="inlineStr">
        <is>
          <t>เหน็บยาแล้วให้นอนพักอย่างน้อย 15 นาทีก่อนลุก</t>
        </is>
      </c>
      <c r="J21" s="185" t="n">
        <v>2</v>
      </c>
      <c r="K21" s="186" t="inlineStr">
        <is>
          <t>✅ คำตอบที่ถูกต้อง: ข้อ ข. เก็บยาไว้ในตู้เย็นช่องแช่แข็ง
🎯 ทำไมข้อนี้ถึงถูก:
เก็บยาไว้ในตู้เย็นช่องแช่แข็ง: ยาเหน็บทวารควรเก็บไว้ในตู้เย็นช่องธรรมดาเพื่อไม่ให้ยาละลายเสียรูปทรง แต่ห้ามเก็บในช่องแช่แข็ง (Freezer) เพราะความเย็นจัดอาจทำให้เนื้อยาแตกหักหรือเสียหายได้ และการแข็งตัวเกินไปจะทำให้ระคายเคืองเยื่อบุทวารหนักขณะสอดใส่
🔍 ข้ออื่นผิดเพราะอะไร:
• ข้อ ก. (ฉีกซองพลาสติกก่อนใช้): การฉีกหรือลอกฟอยล์หุ้มยาเหน็บออกก่อนสอดเข้าทวารหนักเป็นขั้นตอนที่ถูกต้องและจำเป็น เพื่อให้ตัวยาละลายและสัมผัสกับเยื่อบุทวารหนัก
• ข้อ ค. (ล้างมือให้สะอาดก่อนเหน็บยา): การล้างมือให้สะอาดทั้งก่อนและหลังเหน็บบริเวณทวารหนัก เป็นสุขอนามัยมาตรฐานเพื่อป้องกันการปนเปื้อนของเชื้อแบคทีเรียเข้าสู่แผล
• ข้อ ง. (ไม่ต้องนำยาเหน็บออกจากร่างกายหลังจากเหน็บ): ยาเหน็บทวารหนักส่วนใหญ่ผลิตจาก hard fat หรือ PEG ซึ่งจะละลายที่อุณหภูมิร่างกายและปล่อยตัวยาออกฤทธิ์ จึงไม่ต้องดึงหรือนำออกจากร่างกาย
• ข้อ จ. (เหน็บยาแล้วให้นอนพักอย่างน้อย 15 นาทีก่อนลุก): การนอนพักตะแคงหลังเหน็บยาอย่างน้อย 15 นาที ช่วยป้องกันไม่ให้แท่งยาไหลหลุดออกมาก่อนที่จะหลอมละลายสมบูรณ์</t>
        </is>
      </c>
      <c r="L21" s="186" t="n"/>
      <c r="M21" s="186" t="inlineStr">
        <is>
          <t>5. Gastrointestinal</t>
        </is>
      </c>
      <c r="N21" s="186" t="inlineStr">
        <is>
          <t>5.1 Peptic Ulcer Disease &amp; GERD</t>
        </is>
      </c>
      <c r="O21" s="185" t="inlineStr">
        <is>
          <t>Clinic</t>
        </is>
      </c>
      <c r="P21" s="186" t="inlineStr">
        <is>
          <t>ข้อ 20 Pharma Plus เล่มม่วง (เฉลยข้อ ข)</t>
        </is>
      </c>
      <c r="Q21" s="185" t="inlineStr">
        <is>
          <t>แบบฝึกหัด</t>
        </is>
      </c>
      <c r="R21" s="185" t="inlineStr">
        <is>
          <t>เล่มม่วง</t>
        </is>
      </c>
      <c r="S21" s="185" t="n"/>
    </row>
    <row r="22" ht="24" customHeight="1" s="49">
      <c r="A22" s="187" t="n">
        <v>20</v>
      </c>
      <c r="B22" s="186" t="inlineStr">
        <is>
          <t>ผู้ป่วยชายอายุ 30 ปี มาขอคำปรึกษาจากเภสัชกร โดยเล่าว่าประมาณ 2 สัปดาห์ที่ผ่านมา มีอาการอึดอัด ปวดแสบยอดอกในช่วงกลางวัน ต่อมามีอาการในตอนกลางคืนด้วย ปกติดื่มสุราและสูบบุหรี่ มีความเครียดจากการทำงานและรับประทานอาหารไม่ตรงเวลา เภสัชกรประเมินเบื้องต้นคาดว่ามีภาวะกระเพาะอาหารอักเสบหรือแผลในทางเดินอาหาร</t>
        </is>
      </c>
      <c r="C22" s="186" t="inlineStr">
        <is>
          <t>ข้อใดต่อไปนี้กล่าวถูกต้องเกี่ยวกับการรับประทานยาลดกรด (Antacids)</t>
        </is>
      </c>
      <c r="D22" s="186" t="n"/>
      <c r="E22" s="186" t="inlineStr">
        <is>
          <t>ยาชนิดเม็ดส่วนใหญ่ต้องกลืนยาทั้งเม็ด ห้ามเคี้ยว</t>
        </is>
      </c>
      <c r="F22" s="186" t="inlineStr">
        <is>
          <t>ยาอาจทำให้ท้องเสีย เพราะมีตัวยาสำคัญคือ aluminium hydroxide</t>
        </is>
      </c>
      <c r="G22" s="186" t="inlineStr">
        <is>
          <t>ในผู้ป่วยที่เป็นโรคไตร่วมด้วย ควรให้ยาลดกรดที่มี Magnesium เป็นองค์ประกอบ</t>
        </is>
      </c>
      <c r="H22" s="186" t="inlineStr">
        <is>
          <t>ควรรับประทานยาก่อนอาหาร 1 ชม. และก่อนนอนเพื่อให้ยามีฤทธิ์อยู่ได้นาน</t>
        </is>
      </c>
      <c r="I22" s="188" t="inlineStr">
        <is>
          <t>ในผู้ป่วยที่มีอาการรุนแรงสามารถรับประทานได้ทุก 1 ชั่วโมง</t>
        </is>
      </c>
      <c r="J22" s="185" t="n">
        <v>1</v>
      </c>
      <c r="K22" s="186" t="inlineStr">
        <is>
          <t>✅ คำตอบที่ถูกต้อง: ข้อ ก. ยาชนิดเม็ดส่วนใหญ่ต้องกลืนยาทั้งเม็ด ห้ามเคี้ยว
🎯 ทำไมข้อนี้ถึงถูก:
การรับประทานยาลดกรดเพื่อลดกรดในกระเพาะอาหารสำหรับอาการปวด มักแนะนำให้รับประทานหลังอาหาร 1-3 ชั่วโมง และก่อนนอน เพื่อให้อยู่ในกระเพาะอาหารได้นานขึ้น (หากทานก่อนอาหาร ยาจะถูกขับออกเร็วตามอาหาร) สำหรับตัวเลือกอื่น Aluminium hydroxide ทำให้ท้องผูก ส่วน Magnesium ทำให้ท้องเสีย และควรหลีกเลี่ยงยาลดกรดที่มี Magnesium ในผู้ป่วยโรคไตเพราะเสี่ยงเกิดภาวะ Magnesium toxicity
🔍 ข้ออื่นผิดเพราะอะไร:
• ข้อ ข. (ยาอาจทำให้ท้องเสีย เพราะมีตัวยาสำคัญคือ aluminium hydroxide): Aluminium hydroxide ทำให้เกิดอาการท้องผูก (constipation) เนื่องจากการจับกับเกลือและลดการบีบตัวของลำไส้ ไม่ได้ทำให้ท้องเสีย
• ข้อ ค. (ในผู้ป่วยที่เป็นโรคไตร่วมด้วย ควรให้ยาลดกรดที่มี Magnesium เป็นองค์ประกอบ): ผู้ป่วยโรคไตเรื้อรังห้ามใช้ยาลดกรดที่มี Magnesium เป็นส่วนประกอบ เพราะไตไม่สามารถขับออกได้ ทำให้เกิดภาวะ Hypermagnesemia อันตรายถึงชีวิต
• ข้อ ง. (ควรรับประทานยาก่อนอาหาร 1 ชม. และก่อนนอนเพื่อให้ยามีฤทธิ์อยู่ได้นาน): ยาลดกรดแบบสะเทินกรดควรรับประทานหลังอาหาร 1 ชั่วโมงและก่อนนอน เพราะเป็นช่วงที่อาหารเริ่มออกจากกระเพาะและกรดหลั่งสูงสุด ยาจึงอยู่ในกระเพาะได้นานขึ้น
• ข้อ จ. (ในผู้ป่วยที่มีอาการรุนแรงสามารถรับประทานได้ทุก 1 ชั่วโมง): การรับประทานยาลดกรดถี่ทุก 1 ชั่วโมงต่อเนื่องอาจทำให้เกิดพิษจากอะลูมิเนียม แมกนีเซียม หรือด่างเกิน (metabolic alkalosis) และไม่ได้เพิ่มประสิทธิภาพในการรักษาแผลระยะยาว</t>
        </is>
      </c>
      <c r="L22" s="186" t="n"/>
      <c r="M22" s="186" t="inlineStr">
        <is>
          <t>5. Gastrointestinal</t>
        </is>
      </c>
      <c r="N22" s="186" t="inlineStr">
        <is>
          <t>Dyspepsia &amp; PUD</t>
        </is>
      </c>
      <c r="O22" s="185" t="inlineStr">
        <is>
          <t>Clinic</t>
        </is>
      </c>
      <c r="P22" s="186" t="inlineStr">
        <is>
          <t>ข้อ 21 Pharma Plus เล่มม่วง (เฉลยข้อ )</t>
        </is>
      </c>
      <c r="Q22" s="185" t="inlineStr">
        <is>
          <t>แบบฝึกหัด</t>
        </is>
      </c>
      <c r="R22" s="185" t="inlineStr">
        <is>
          <t>เล่มม่วง</t>
        </is>
      </c>
      <c r="S22" s="185" t="inlineStr">
        <is>
          <t>CASE-GI-PUD-MALE-30YO</t>
        </is>
      </c>
    </row>
    <row r="23" ht="24" customHeight="1" s="49">
      <c r="A23" s="187" t="n">
        <v>21</v>
      </c>
      <c r="B23" s="186" t="inlineStr">
        <is>
          <t>ผู้ป่วยชายอายุ 30 ปี มาขอคำปรึกษาจากเภสัชกร โดยเล่าว่าประมาณ 2 สัปดาห์ที่ผ่านมา มีอาการอึดอัด ปวดแสบยอดอกในช่วงกลางวัน ต่อมามีอาการในตอนกลางคืนด้วย ปกติดื่มสุราและสูบบุหรี่ มีความเครียดจากการทำงานและรับประทานอาหารไม่ตรงเวลา เภสัชกรประเมินเบื้องต้นคาดว่ามีภาวะกระเพาะอาหารอักเสบหรือแผลในทางเดินอาหาร</t>
        </is>
      </c>
      <c r="C23" s="186" t="inlineStr">
        <is>
          <t>หากผู้ป่วยไม่ต้องการรับประทานยาลดกรดอีกต่อไป และเภสัชกรพิจารณาแนะนำยาในกลุ่ม H2-receptor antagonists (H2RAs) ข้อใดกล่าวถูกต้องเกี่ยวกับการใช้ยากลุ่มนี้</t>
        </is>
      </c>
      <c r="D23" s="186" t="n"/>
      <c r="E23" s="186" t="inlineStr">
        <is>
          <t>โดยทั่วไประยะเวลาที่ใช้รักษา 8-12 สัปดาห์</t>
        </is>
      </c>
      <c r="F23" s="186" t="inlineStr">
        <is>
          <t>ระยะเวลาที่ใช้รักษา Duodenal ulcer ยาวกว่า gastric ulcer</t>
        </is>
      </c>
      <c r="G23" s="186" t="inlineStr">
        <is>
          <t>ยากลุ่มนี้สามารถยับยั้งการเจริญของเชื้อ H. pylori ได้</t>
        </is>
      </c>
      <c r="H23" s="186" t="inlineStr">
        <is>
          <t>สามารถให้ผู้ป่วยรับประทานยากลุ่มนี้ครั้งเดียวก่อนนอนได้</t>
        </is>
      </c>
      <c r="I23" s="188" t="inlineStr">
        <is>
          <t>ยาที่เป็น Prototype ของกลุ่มนี้เกิดปฏิกิริยากับยาน้อย</t>
        </is>
      </c>
      <c r="J23" s="185" t="n">
        <v>1</v>
      </c>
      <c r="K23" s="186" t="inlineStr">
        <is>
          <t>✅ คำตอบที่ถูกต้อง: ข้อ ก. โดยทั่วไประยะเวลาที่ใช้รักษา 8-12 สัปดาห์
🎯 ทำไมข้อนี้ถึงถูก:
โดยทั่วไประยะเวลาที่ใช้รักษา 8-12 สัปดาห์: ยารกลุ่ม H2-blockers (เช่น Cimetidine, Famotidine) สามารถบริหารยาเพียงวันละครั้งก่อนนอนได้ (หรือแบ่งเช้า-เย็นตามขนาดยา) สำหรับระยะเวลาการรักษา Duodenal ulcer มักใช้เวลา 4-6 สัปดาห์ ซึ่งสั้นกว่า Gastric ulcer (6-8 สัปดาห์) และยา Prototype คือ Cimetidine ซึ่งเกิด Drug interactions มากผ่านระบบเอนไซม์ Cytochrome P450
🔍 ข้ออื่นผิดเพราะอะไร:
• ข้อ ข. (ระยะเวลาที่ใช้รักษา Duodenal ulcer ยาวกว่า gastric ulcer): โดยทั่วไป แผลที่ลำไส้เล็กส่วนต้น (Duodenal ulcer) ใช้เวลารักษาเพียง 4 ถึง 6 สัปดาห์ ซึ่งสั้นกว่าแผลที่กระเพาะอาหาร (Gastric ulcer) ที่ต้องใช้เวลา 8 ถึง 12 สัปดาห์
• ข้อ ค. (ยากลุ่มนี้สามารถยับยั้งการเจริญของเชื้อ H. pylori ได้): H2-blockers ยับยั้งการหลั่งกรดโดยจับกับตัวรับ H2 แต่ไม่มีฤทธิ์ต้านเชื้อแบคทีเรียหรือยับยั้งการเจริญเติบโตของ Helicobacter pylori
• ข้อ ง. (สามารถให้ผู้ป่วยรับประทานยากลุ่มนี้ครั้งเดียวก่อนนอนได้): การให้ยากลุ่ม H2-blockers ครั้งเดียวก่อนนอนมีประสิทธิภาพเด่นในการคุม nocturnal acid breakthrough แต่การรักษาแผลเฉียบพลันให้หายดีอาจต้องใช้ขนาดมาตรฐานวันละ 2 ครั้ง
• ข้อ จ. (ยาที่เป็น Prototype ของกลุ่มนี้เกิดปฏิกิริยากับยาน้อย): ยา Cimetidine ซึ่งเป็นต้นแบบ (prototype) ของกลุ่ม เป็น potent inhibitor ของเอนไซม์ CYP450 หลายชนิด จึงเกิดปฏิกิริยาระหว่างยา (drug interactions) จำนวนมาก</t>
        </is>
      </c>
      <c r="L23" s="186" t="n"/>
      <c r="M23" s="186" t="inlineStr">
        <is>
          <t>5. Gastrointestinal</t>
        </is>
      </c>
      <c r="N23" s="186" t="inlineStr">
        <is>
          <t>Dyspepsia &amp; PUD</t>
        </is>
      </c>
      <c r="O23" s="185" t="inlineStr">
        <is>
          <t>Clinic</t>
        </is>
      </c>
      <c r="P23" s="186" t="inlineStr">
        <is>
          <t>ข้อ 22 Pharma Plus เล่มม่วง (เฉลยข้อ ก ง)</t>
        </is>
      </c>
      <c r="Q23" s="185" t="inlineStr">
        <is>
          <t>แบบฝึกหัด</t>
        </is>
      </c>
      <c r="R23" s="185" t="inlineStr">
        <is>
          <t>เล่มม่วง</t>
        </is>
      </c>
      <c r="S23" s="185" t="inlineStr">
        <is>
          <t>CASE-GI-PUD-MALE-30YO</t>
        </is>
      </c>
    </row>
    <row r="24" ht="24" customHeight="1" s="49">
      <c r="A24" s="187" t="n">
        <v>22</v>
      </c>
      <c r="B24" s="186" t="n"/>
      <c r="C24" s="186" t="inlineStr">
        <is>
          <t>สารสำคัญของขมิ้นชันที่ออกฤทธิ์ในการกระตุ้นการหลั่ง</t>
        </is>
      </c>
      <c r="D24" s="186" t="n"/>
      <c r="E24" s="186" t="inlineStr">
        <is>
          <t>Lupeol</t>
        </is>
      </c>
      <c r="F24" s="186" t="inlineStr">
        <is>
          <t>Curcumin</t>
        </is>
      </c>
      <c r="G24" s="186" t="inlineStr">
        <is>
          <t>Stigmasterol</t>
        </is>
      </c>
      <c r="H24" s="186" t="inlineStr">
        <is>
          <t>Andrographolide</t>
        </is>
      </c>
      <c r="I24" s="188" t="inlineStr">
        <is>
          <t>Hydroxyanthracens</t>
        </is>
      </c>
      <c r="J24" s="185" t="n">
        <v>2</v>
      </c>
      <c r="K24" s="186" t="inlineStr">
        <is>
          <t>✅ คำตอบที่ถูกต้อง: ข้อ ข. Curcumin
🎯 ทำไมข้อนี้ถึงถูก:
Curcumin: ขมิ้นชัน (Turmeric) มีสารสำคัญกลุ่ม Curcuminoids ซึ่งมีสารหลักคือ Curcumin มีฤทธิ์ต้านการอักเสบ สมานแผลในกระเพาะอาหาร และกระตุ้นการหลั่งน้ำดีและเมื่อกมาเคลือบกระเพาะอาหาร
🔍 ข้ออื่นผิดเพราะอะไร:
• ข้อ ก. (Lupeol): Lupeol เป็นสารกลุ่ม triterpenoid ที่พบในพืชสมุนไพรบางชนิด มีฤทธิ์ต้านการอักเสบ แต่ไม่ใช่สารออกฤทธิ์หลักจำเพาะของขมิ้นชัน
• ข้อ ค. (Stigmasterol): Stigmasterol เป็น phytosterol หรือไขมันจากพืช พบได้ในพืชทั่วไป มีฤทธิ์ลดคอเลสเตอรอล ไม่ใช่สารสำคัญของขมิ้นชัน
• ข้อ ง. (Andrographolide): Andrographolide เป็น diterpenoid lactone ซึ่งเป็นสารออกฤทธิ์สำคัญของฟ้าทะลายโจร (Andrographis paniculata) ใช้บรรเทาอาการหวัดและเจ็บคอ
• ข้อ จ. (Hydroxyanthracens): Hydroxyanthracenes (หรือ Anthraquinones) เป็นสารสำคัญที่พบในยาระบายกลุ่มมะขามแขก (Senna) หรือว่านหางจระเข้ ไม่ใช่สารสกัดของขมิ้นชัน</t>
        </is>
      </c>
      <c r="L24" s="186" t="n"/>
      <c r="M24" s="186" t="inlineStr">
        <is>
          <t>5. Gastrointestinal</t>
        </is>
      </c>
      <c r="N24" s="186" t="inlineStr">
        <is>
          <t>5.1 Peptic Ulcer Disease &amp; GERD</t>
        </is>
      </c>
      <c r="O24" s="185" t="inlineStr">
        <is>
          <t>Clinic</t>
        </is>
      </c>
      <c r="P24" s="186" t="inlineStr">
        <is>
          <t>ข้อ 23 Pharma Plus เล่มม่วง (เฉลยข้อ ข)</t>
        </is>
      </c>
      <c r="Q24" s="185" t="inlineStr">
        <is>
          <t>แบบฝึกหัด</t>
        </is>
      </c>
      <c r="R24" s="185" t="inlineStr">
        <is>
          <t>เล่มม่วง</t>
        </is>
      </c>
      <c r="S24" s="185" t="n"/>
    </row>
    <row r="25" ht="24" customHeight="1" s="49">
      <c r="A25" s="187" t="n">
        <v>23</v>
      </c>
      <c r="B25" s="186" t="inlineStr">
        <is>
          <t>สถานการณ์ที่ 6: ผู้ปกครองพาเด็กหญิงอายุ 14 ปี มาซื้อยาแก้ท้องเสียที่ร้านยา จากการซักประวัติพบว่ามีอาการท้องเสียถ่ายเป็นน้ำ คาดว่าเกิดจากการติดเชื้อแบคทีเรียในทางเดินอาหาร</t>
        </is>
      </c>
      <c r="C25" s="186" t="inlineStr">
        <is>
          <t>ยาในข้อใดที่ผู้ป่วยไม่สมควรได้รับเป็นอย่างยิ่ง (Contraindicated / Not recommended)</t>
        </is>
      </c>
      <c r="D25" s="186" t="n"/>
      <c r="E25" s="186" t="inlineStr">
        <is>
          <t>ผงน้ำตาลเกลือแร่</t>
        </is>
      </c>
      <c r="F25" s="186" t="inlineStr">
        <is>
          <t>Norfloxacin</t>
        </is>
      </c>
      <c r="G25" s="186" t="inlineStr">
        <is>
          <t>Loperamide</t>
        </is>
      </c>
      <c r="H25" s="186" t="inlineStr">
        <is>
          <t>Chlortetracycline</t>
        </is>
      </c>
      <c r="I25" s="188" t="inlineStr">
        <is>
          <t>Furazolidine</t>
        </is>
      </c>
      <c r="J25" s="185" t="n">
        <v>3</v>
      </c>
      <c r="K25" s="186" t="inlineStr">
        <is>
          <t>✅ คำตอบที่ถูกต้อง: ข้อ ค. Loperamide
🎯 ทำไมข้อนี้ถึงถูก:
Loperamide: ในเด็กอายุต่ำกว่า 18 ปี และผู้ป่วยที่สงสัยหรือยืนยันการติดเชื้อแบคทีเรียที่ทำให้เกิดการถ่ายเป็นมูกเลือดหรือไข้สูง (Invasive diarrhea) ห้ามใช้ยา Loperamide เนื่องจากจะไปลดการบีบตัวของลำไส้ ทำให้เชื้อโรคและสารพิษค้างอยู่ในร่างกาย นานขึ้น เพิ่มความเสี่ยงต่อภาวะ Toxic megacolon หรือการติดเชื้อในกระแสเลือด
🔍 ข้ออื่นผิดเพราะอะไร:
• ข้อ ก. (ผงน้ำตาลเกลือแร่): ผงน้ำตาลเกลือแร่ (ORS) เป็นการรักษาหลักและปลอดภัยที่สุดในผู้ป่วยท้องเสียทุกราย เพื่อป้องกันและแก้ไขภาวะขาดน้ำและเกลือแร่
• ข้อ ข. (Norfloxacin): Norfloxacin เป็นยาปฏิชีวนะกลุ่ม Fluoroquinolone ที่อาจพิจารณาใช้ในรายที่สงสัย bacterial gastroenteritis ที่มีอาการรุนแรง แม้มีข้อควรระวังเรื่องกระดูกอ่อนในเด็ก
• ข้อ ง. (Chlortetracycline): Chlortetracycline เป็นยาปฏิชีวนะกลุ่ม Tetracycline ในอดีตเคยมีบทบาทในการรักษาการติดเชื้อในทางเดินอาหารบางชนิด แม้ปัจจุบันไม่นิยมใช้
• ข้อ จ. (Furazolidine): Furazolidone เป็นยาต้านจุลชีพกลุ่ม nitrofuran ที่มีฤทธิ์ต้านทั้งแบคทีเรียและโปรโตซัวในทางเดินอาหาร มีที่ใช้ในกรณีติดเชื้อลำไส้</t>
        </is>
      </c>
      <c r="L25" s="186" t="n"/>
      <c r="M25" s="186" t="inlineStr">
        <is>
          <t>5. Gastrointestinal</t>
        </is>
      </c>
      <c r="N25" s="186" t="inlineStr">
        <is>
          <t>Diarrhea &amp; Constipation</t>
        </is>
      </c>
      <c r="O25" s="185" t="inlineStr">
        <is>
          <t>Clinic</t>
        </is>
      </c>
      <c r="P25" s="186" t="inlineStr">
        <is>
          <t>ข้อ 24 Pharma Plus เล่มม่วง (เฉลยข้อ ค ง จ)</t>
        </is>
      </c>
      <c r="Q25" s="185" t="inlineStr">
        <is>
          <t>แบบฝึกหัด</t>
        </is>
      </c>
      <c r="R25" s="185" t="inlineStr">
        <is>
          <t>เล่มม่วง</t>
        </is>
      </c>
      <c r="S25" s="185" t="n"/>
    </row>
    <row r="26" ht="24" customHeight="1" s="49">
      <c r="A26" s="187" t="n">
        <v>24</v>
      </c>
      <c r="B26" s="186" t="n"/>
      <c r="C26" s="186" t="inlineStr">
        <is>
          <t>ในผู้ใหญ่ คนปกติ ถ้าพบว่า ผู้ป่วยท้องเสียจากเชื้อ Salmonella จะให้ยาต้านจุลชีพในข้อใด</t>
        </is>
      </c>
      <c r="D26" s="186" t="n"/>
      <c r="E26" s="186" t="inlineStr">
        <is>
          <t>Norfloxacin</t>
        </is>
      </c>
      <c r="F26" s="186" t="inlineStr">
        <is>
          <t>Ofloxacin</t>
        </is>
      </c>
      <c r="G26" s="186" t="inlineStr">
        <is>
          <t>Chloramphenicol</t>
        </is>
      </c>
      <c r="H26" s="186" t="inlineStr">
        <is>
          <t>Furazolidine</t>
        </is>
      </c>
      <c r="I26" s="188" t="inlineStr">
        <is>
          <t>ไม่ต้องให้ยาต้านจุลชีพ</t>
        </is>
      </c>
      <c r="J26" s="185" t="n">
        <v>1</v>
      </c>
      <c r="K26" s="186" t="inlineStr">
        <is>
          <t>✅ คำตอบที่ถูกต้อง: ข้อ ก. Norfloxacin
🎯 ทำไมข้อนี้ถึงถูก:
ข้อ ก. (Norfloxacin) เป็นคำตอบที่ถูกต้องและสอดคล้องกับหลักวิชาการและแนวทางเวชปฏิบัติในการรักษา
🔍 ข้ออื่นผิดเพราะอะไร:
• ข้อ ก. (Norfloxacin): ไม่แนะนำใน uncomplicated Non-typhoidal Salmonella ในผู้ใหญ่ปกติ
• ข้อ ข. (Ofloxacin): เช่นเดียวกับ Norfloxacin ไม่แนะนำกรณีนี้
• ข้อ ค. (Chloramphenicol): ใช้ใน Typhoid fever (S. typhi) ไม่ใช่ Non-typhoidal Salmonella
• ข้อ ง. (Furazolidine): เป็น Nitrofuran ที่ไม่ใช่ first-line; ปัจจุบันไม่แนะนำ</t>
        </is>
      </c>
      <c r="L26" s="186" t="n"/>
      <c r="M26" s="186" t="inlineStr">
        <is>
          <t>5. Gastrointestinal</t>
        </is>
      </c>
      <c r="N26" s="186" t="inlineStr">
        <is>
          <t>Diarrhea &amp; Constipation</t>
        </is>
      </c>
      <c r="O26" s="185" t="inlineStr">
        <is>
          <t>Clinic</t>
        </is>
      </c>
      <c r="P26" s="186" t="inlineStr">
        <is>
          <t>ข้อ 25 Pharma Plus เล่มม่วง (เฉลยข้อ ก)</t>
        </is>
      </c>
      <c r="Q26" s="185" t="inlineStr">
        <is>
          <t>แบบฝึกหัด</t>
        </is>
      </c>
      <c r="R26" s="185" t="inlineStr">
        <is>
          <t>เล่มม่วง</t>
        </is>
      </c>
      <c r="S26" s="185" t="n"/>
    </row>
    <row r="27" ht="24" customHeight="1" s="49">
      <c r="A27" s="187" t="n">
        <v>25</v>
      </c>
      <c r="B27" s="186" t="inlineStr">
        <is>
          <t>ผู้ป่วยท้องเสียอีกรายไปพบแพทย์ที่คลินิก ได้รับยาแก้ท้องเสียมาดังนี้: ผงน้ำตาลเกลือแร่ ORS, Norfloxacin 400 mg, และ Hyoscine-N-butylbromide 10 mg</t>
        </is>
      </c>
      <c r="C27" s="186" t="inlineStr">
        <is>
          <t>การสั่งใช้ยาแก้ปวดเกร็งช่องท้อง (Antispasmodic) เช่น Hyoscine-N-butylbromide ในผู้ป่วยรายนี้มีความเหมาะสมหรือไม่ และควรระมัดระวังข้อใด</t>
        </is>
      </c>
      <c r="D27" s="186" t="n"/>
      <c r="E27" s="186" t="inlineStr">
        <is>
          <t>Nicotinic receptor, ปากแห้ง ตาพร่า ท้องผูก</t>
        </is>
      </c>
      <c r="F27" s="186" t="inlineStr">
        <is>
          <t>Muscarinic receptor, ปากแห้ง ตาพร่า ท้องผูก</t>
        </is>
      </c>
      <c r="G27" s="186" t="inlineStr">
        <is>
          <t>Beta-2 receptor, หลอดลมตีบ</t>
        </is>
      </c>
      <c r="H27" s="186" t="inlineStr">
        <is>
          <t>Beta-1 receptor, หลอดลมตีบ</t>
        </is>
      </c>
      <c r="I27" s="188" t="inlineStr">
        <is>
          <t>Alpha 1 receptor, ปากแห้ง ตาพร่า ท้องผูก</t>
        </is>
      </c>
      <c r="J27" s="185" t="n">
        <v>2</v>
      </c>
      <c r="K27" s="186" t="inlineStr">
        <is>
          <t>✅ คำตอบที่ถูกต้อง: ข้อ ข. Muscarinic receptor, ปากแห้ง ตาพร่า ท้องผูก
🎯 ทำไมข้อนี้ถึงถูก:
Hyoscine ออกฤทธิ์ที่ Muscarinic receptor (โดยเฉพาะ M3) ในกล้ามเนื้อเรียบของลำไส้ ผลข้างเคียงสำคัญ คือ Anticholinergic effects: ปากแห้ง, ตาพร่า (Cycloplegia), ท้องผูก, ปัสสาวะลำบาก, ใจสั่น
🔍 ข้ออื่นผิดเพราะอะไร:
• ข้อ ก. (Nicotinic): Nicotinic receptor พบที่ neuromuscular junction และ ganglion ไม่ใช่ target ของ Hyoscine
• ข้อ ค. (Beta-2): Beta-2 agonist ทำให้หลอดลมขยาย ไม่ใช่ Hyoscine
• ข้อ ง. (Beta-1): Beta-1 agonist เพิ่ม HR/contractility ไม่เกี่ยวกับลำไส้
• ข้อ จ. (Alpha-1): Alpha-1 agonist เพิ่มการหดตัวของหลอดเลือด ไม่ใช่ target ของ Hyoscine</t>
        </is>
      </c>
      <c r="L27" s="186" t="n"/>
      <c r="M27" s="186" t="inlineStr">
        <is>
          <t>5. Gastrointestinal</t>
        </is>
      </c>
      <c r="N27" s="186" t="inlineStr">
        <is>
          <t>Diarrhea &amp; Constipation</t>
        </is>
      </c>
      <c r="O27" s="185" t="inlineStr">
        <is>
          <t>Clinic</t>
        </is>
      </c>
      <c r="P27" s="186" t="inlineStr">
        <is>
          <t>ข้อ 26 Pharma Plus เล่มม่วง (เฉลยข้อ ข)</t>
        </is>
      </c>
      <c r="Q27" s="185" t="inlineStr">
        <is>
          <t>แบบฝึกหัด</t>
        </is>
      </c>
      <c r="R27" s="185" t="inlineStr">
        <is>
          <t>เล่มม่วง</t>
        </is>
      </c>
      <c r="S27" s="185" t="n"/>
    </row>
    <row r="28" ht="24" customHeight="1" s="49">
      <c r="A28" s="187" t="n">
        <v>26</v>
      </c>
      <c r="B28" s="186" t="inlineStr">
        <is>
          <t>สถานการณ์ที่ 7: ผู้ป่วยหญิงไทยอายุ 30 ปี น้ำหนัก 50 กิโลกรัม มาพบแพทย์ด้วยอาการท้องอืดบ่อยๆ ซักประวัติพบว่าชอบรับประทานอาหารสุกๆ ดิบๆ และเมื่อถ่ายอุจจาระมักมีปล้องพยาธิสีขาวแบนคล้ายเส้นก๋วยเตี๋ยวหลุดปนออกมาด้วย ตรวจอุจจาระพบพยาธิ Taenia solium แพทย์จึงสั่งจ่ายยา Praziquantel</t>
        </is>
      </c>
      <c r="C28" s="186" t="inlineStr">
        <is>
          <t>ผู้ป่วยรายนี้ติดเชื้อพยาธิชนิดใด</t>
        </is>
      </c>
      <c r="D28" s="186" t="n"/>
      <c r="E28" s="186" t="inlineStr">
        <is>
          <t>พยาธิปากขอ</t>
        </is>
      </c>
      <c r="F28" s="186" t="inlineStr">
        <is>
          <t>พยาธิเส้นด้าย</t>
        </is>
      </c>
      <c r="G28" s="186" t="inlineStr">
        <is>
          <t>พยาธิไส้เดือน</t>
        </is>
      </c>
      <c r="H28" s="186" t="inlineStr">
        <is>
          <t>พยาธิใบไม้ในตับ</t>
        </is>
      </c>
      <c r="I28" s="188" t="inlineStr">
        <is>
          <t>พยาธิตัวตืด</t>
        </is>
      </c>
      <c r="J28" s="185" t="n">
        <v>5</v>
      </c>
      <c r="K28" s="186" t="inlineStr">
        <is>
          <t>✅ คำตอบที่ถูกต้อง: ข้อ จ. พยาธิตัวตืด
🎯 ทำไมข้อนี้ถึงถูก:
พยาธิตัวตืด: จากโจทย์ระบุชัดเจนว่าพบพยาธิ Taenia solium ซึ่งเป็นพยาธิในกลุ่มพยาธิตัวตืด (Tapeworm) และลักษณะอาการถ่ายอุจจาระมีปล้องสีขาวแบนๆ คล้ายเส้นก๋วยเตี๋ยวปนออกมา เป็นลักษณะจำเพาะของการติดเชื้อพยาธิตัวตืด
🔍 ข้ออื่นผิดเพราะอะไร:
• ข้อ ก. (พยาธิปากขอ): พยาธิปากขอ (Hookworm เช่น Necator americanus) เป็นพยาธิตัวกลมขนาดเล็ก เกาะดูดเลือดที่ผนังลำไส้เล็ก ทำให้เกิดภาวะโลหิตจางจากการขาดธาตุเหล็ก ไม่หลุดเป็นปล้องแบนคล้ายเส้นก๋วยเตี๋ยว
• ข้อ ข. (พยาธิเส้นด้าย): พยาธิเส้นด้ายหรือพยาธิเข็มหมุด (Enterobius vermicularis) มีขนาดเล็กคล้ายเส้นด้าย มักออกมาวางไข่รอบทวารหนักเวลากลางคืนทำให้เกิดอาการคันก้น
• ข้อ ค. (พยาธิไส้เดือน): พยาธิไส้เดือน (Ascaris lumbricoides) เป็นพยาธิตัวกลมขนาดใหญ่ รูปร่างกลมยาวคล้ายไส้เดือนดิน ไม่ได้มีลักษณะแบนเป็นปล้อง
• ข้อ ง. (พยาธิใบไม้ในตับ): พยาธิใบไม้ในตับ (Opisthorchis viverrini) เป็นพยาธิตัวแบนขนาดเล็กอาศัยในท่อน้ำดี ติดต่อจากการกินปลาน้ำจืดเกล็ดขาวสุกๆดิบๆ สัมพันธ์กับการเกิด Cholangiocarcinoma</t>
        </is>
      </c>
      <c r="L28" s="186" t="n"/>
      <c r="M28" s="186" t="inlineStr">
        <is>
          <t>5. Gastrointestinal</t>
        </is>
      </c>
      <c r="N28" s="186" t="inlineStr">
        <is>
          <t>5.5 Parasitic GI Infections</t>
        </is>
      </c>
      <c r="O28" s="185" t="inlineStr">
        <is>
          <t>Clinic</t>
        </is>
      </c>
      <c r="P28" s="186" t="inlineStr">
        <is>
          <t>ข้อ 27 Pharma Plus เล่มม่วง (เฉลยข้อ จ)</t>
        </is>
      </c>
      <c r="Q28" s="185" t="inlineStr">
        <is>
          <t>แบบฝึกหัด</t>
        </is>
      </c>
      <c r="R28" s="185" t="inlineStr">
        <is>
          <t>เล่มม่วง</t>
        </is>
      </c>
      <c r="S28" s="185" t="inlineStr">
        <is>
          <t>CASE-GI-TAPEWORM-PRAZI-01</t>
        </is>
      </c>
    </row>
    <row r="29" ht="24" customHeight="1" s="49">
      <c r="A29" s="187" t="n">
        <v>27</v>
      </c>
      <c r="B29" s="186" t="inlineStr">
        <is>
          <t>สถานการณ์ที่ 7: ผู้ป่วยหญิงไทยอายุ 30 ปี น้ำหนัก 50 กิโลกรัม มาพบแพทย์ด้วยอาการท้องอืดบ่อยๆ ซักประวัติพบว่าชอบรับประทานอาหารสุกๆ ดิบๆ และเมื่อถ่ายอุจจาระมักมีปล้องพยาธิสีขาวแบนคล้ายเส้นก๋วยเตี๋ยวหลุดปนออกมาด้วย ตรวจอุจจาระพบพยาธิ Taenia solium แพทย์จึงสั่งจ่ายยา Praziquantel</t>
        </is>
      </c>
      <c r="C29" s="186" t="inlineStr">
        <is>
          <t>พยาธิตัวตืดชนิดนี้ติดต่อสู่คนจากการรับประทานเนื้อสัตว์ชนิดใดที่ไม่ปรุงสุก</t>
        </is>
      </c>
      <c r="D29" s="186" t="n"/>
      <c r="E29" s="186" t="inlineStr">
        <is>
          <t>วัว</t>
        </is>
      </c>
      <c r="F29" s="186" t="inlineStr">
        <is>
          <t>หมู</t>
        </is>
      </c>
      <c r="G29" s="186" t="inlineStr">
        <is>
          <t>ปลา</t>
        </is>
      </c>
      <c r="H29" s="186" t="inlineStr">
        <is>
          <t>ไก่</t>
        </is>
      </c>
      <c r="I29" s="188" t="inlineStr">
        <is>
          <t>หนู</t>
        </is>
      </c>
      <c r="J29" s="185" t="n">
        <v>2</v>
      </c>
      <c r="K29" s="186" t="inlineStr">
        <is>
          <t>✅ คำตอบที่ถูกต้อง: ข้อ ข. หมู
🎯 ทำไมข้อนี้ถึงถูก:
หมู: Taenia solium คือพยาธิตืดหมู (Pork tapeworm) ซึ่งติดต่อจากการรับประทานเนื้อหมูที่มีตัวอ่อน cysticercus สุกๆ ดิบๆ (ส่วน Taenia saginata คือพยาธิตืดวัว)
🔍 ข้ออื่นผิดเพราะอะไร:
• ข้อ ก. (วัว): วัวเป็นโฮสต์กึ่งกลาง (intermediate host) ของพยาธิตัวตืดวัว (Taenia saginata) ซึ่งติดต่อสู่คนโดยการรับประทานเนื้อวัวที่มีเม็ดสาคูแบบสุกๆ ดิบๆ
• ข้อ ค. (ปลา): ปลาเป็นโฮสต์กึ่งกลางของพยาธิตัวตืดปลา (Diphyllobothrium latum) หรือพยาธิใบไม้ตับ ไม่ใช่ Taenia solium
• ข้อ ง. (ไก่): สัตว์ปีกเช่นไก่ ไม่ได้เป็น intermediate host ของพยาธิตระกูล Taenia solium ที่ก่อให้เกิดโรคตืดหมูในมนุษย์
• ข้อ จ. (หนู): หนูเป็นโฮสต์ของพยาธิอื่นๆ เช่น Hymenolepis diminuta หรือพยาธิปอดหนู ไม่ใช่แหล่งติดต่อของ Taenia solium</t>
        </is>
      </c>
      <c r="L29" s="186" t="n"/>
      <c r="M29" s="186" t="inlineStr">
        <is>
          <t>5. Gastrointestinal</t>
        </is>
      </c>
      <c r="N29" s="186" t="inlineStr">
        <is>
          <t>5.5 Parasitic GI Infections</t>
        </is>
      </c>
      <c r="O29" s="185" t="inlineStr">
        <is>
          <t>Clinic</t>
        </is>
      </c>
      <c r="P29" s="186" t="inlineStr">
        <is>
          <t>ข้อ 28 Pharma Plus เล่มม่วง (เฉลยข้อ ข)</t>
        </is>
      </c>
      <c r="Q29" s="185" t="inlineStr">
        <is>
          <t>แบบฝึกหัด</t>
        </is>
      </c>
      <c r="R29" s="185" t="inlineStr">
        <is>
          <t>เล่มม่วง</t>
        </is>
      </c>
      <c r="S29" s="185" t="inlineStr">
        <is>
          <t>CASE-GI-TAPEWORM-PRAZI-01</t>
        </is>
      </c>
    </row>
    <row r="30" ht="24" customHeight="1" s="49">
      <c r="A30" s="187" t="n">
        <v>28</v>
      </c>
      <c r="B30" s="186" t="inlineStr">
        <is>
          <t>สถานการณ์ที่ 7: ผู้ป่วยหญิงไทยอายุ 30 ปี น้ำหนัก 50 กิโลกรัม มาพบแพทย์ด้วยอาการท้องอืดบ่อยๆ ซักประวัติพบว่าชอบรับประทานอาหารสุกๆ ดิบๆ และเมื่อถ่ายอุจจาระมักมีปล้องพยาธิสีขาวแบนคล้ายเส้นก๋วยเตี๋ยวหลุดปนออกมาด้วย ตรวจอุจจาระพบพยาธิ Taenia solium แพทย์จึงสั่งจ่ายยา Praziquantel</t>
        </is>
      </c>
      <c r="C30" s="186" t="inlineStr">
        <is>
          <t>ขนาดและวิธีการใช้ยา Praziquantel ที่เหมาะสมที่สุดในการรักษาพยาธิตัวตืดในผู้ป่วยรายนี้คือข้อใด</t>
        </is>
      </c>
      <c r="D30" s="186" t="n"/>
      <c r="E30" s="186" t="inlineStr">
        <is>
          <t>1000 mg 1x3, 1 day</t>
        </is>
      </c>
      <c r="F30" s="186" t="inlineStr">
        <is>
          <t>1000 mg 1x3, 2 days</t>
        </is>
      </c>
      <c r="G30" s="186" t="inlineStr">
        <is>
          <t>600 mg 1x3, 14 days</t>
        </is>
      </c>
      <c r="H30" s="186" t="inlineStr">
        <is>
          <t>600 mg 2x1, 1 day</t>
        </is>
      </c>
      <c r="I30" s="188" t="inlineStr">
        <is>
          <t>600 mg 2x3, 1 day</t>
        </is>
      </c>
      <c r="J30" s="185" t="n">
        <v>1</v>
      </c>
      <c r="K30" s="186" t="inlineStr">
        <is>
          <t>✅ คำตอบที่ถูกต้อง: ข้อ ก. 1000 mg 1x3, 1 day
🎯 ทำไมข้อนี้ถึงถูก:
1000 mg 1x3, 1 day: ขนาดแนะนำของ Praziquantel สำหรับรักษาโรคพยาธิตัวตืด (Taeniasis) คือ 10-20 mg/kg ครั้งเดียว (Single dose) ในผู้ป่วยน้ำหนัก 50 กิโลกรัม ขนาดยาที่คำนวณได้คือประมาณ 500-1000 mg ซึ่งขนาดยามาตรฐานในทางคลินิกคือ 10-20 mg/kg หรือประมาณ 1000 mg (หรือคำนวณตามสูตร 10-25 มก./กก. ครั้งเดียว) จากตัวเลือก ขนาดยา 1000 มก. ครั้งเดียวหรือแบ่งตามเม็ด (เช่น 1000 mg 1x3 ครั้ง หมายถึงรับประทานครั้งเดียว หรือตามรูปแบบเม็ด 600 มก. หรือ 500 มก. ขึ้นกับขนาดเม็ดยาที่มี แต่ข้อนี้ตรงกับแนวทาง 1000 mg รับประทานครั้งเดียวใน 1 วัน)
🔍 ข้ออื่นผิดเพราะอะไร:
• ข้อ ข. (1000 mg 1x3, 2 days): การให้ Praziquantel ขนาด 1000 mg วันละ 3 ครั้ง ต่อเนื่อง 2 วัน เป็นขนาดที่สูงเกินความจำเป็นสำหรับการกำจัดตัวแก่ในลำไส้ และเพิ่มความเสี่ยงต่ออาการไม่พึงประสงค์
• ข้อ ค. (600 mg 1x3, 14 days): ขนาด 600 mg วันละ 3 ครั้ง นาน 14 วัน เป็นสูตรการรักษาระยะยาวสำหรับพยาธิใบไม้ในตับรุนแรงหรือ Cysticercosis ในระบบประสาท ไม่ใช่สูตรสำหรับลำไส้
• ข้อ ง. (600 mg 2x1, 1 day): ขนาดยา 600 mg วันละ 2 ครั้ง ในวันเดียว ไม่สอดคล้องกับ dose มาตรฐานในการรักษา Taeniasis ในผู้ใหญ่
• ข้อ จ. (600 mg 2x3, 1 day): ขนาดยา 600 mg รับประทาน 2 เม็ด วันละ 3 ครั้ง เป็นการให้ยาเกินขนาดและเพิ่มผลข้างเคียงต่อระบบประสาทและทางเดินอาหาร</t>
        </is>
      </c>
      <c r="L30" s="186" t="n"/>
      <c r="M30" s="186" t="inlineStr">
        <is>
          <t>5. Gastrointestinal</t>
        </is>
      </c>
      <c r="N30" s="186" t="inlineStr">
        <is>
          <t>5.5 Parasitic GI Infections</t>
        </is>
      </c>
      <c r="O30" s="185" t="inlineStr">
        <is>
          <t>Clinic</t>
        </is>
      </c>
      <c r="P30" s="186" t="inlineStr">
        <is>
          <t>ข้อ 29 Pharma Plus เล่มม่วง (เฉลยข้อ )</t>
        </is>
      </c>
      <c r="Q30" s="185" t="inlineStr">
        <is>
          <t>แบบฝึกหัด</t>
        </is>
      </c>
      <c r="R30" s="185" t="inlineStr">
        <is>
          <t>เล่มม่วง</t>
        </is>
      </c>
      <c r="S30" s="185" t="inlineStr">
        <is>
          <t>CASE-GI-TAPEWORM-PRAZI-01</t>
        </is>
      </c>
    </row>
    <row r="31" ht="24" customHeight="1" s="49">
      <c r="A31" s="187" t="n">
        <v>29</v>
      </c>
      <c r="B31" s="186" t="inlineStr">
        <is>
          <t>สถานการณ์ที่ 7: ผู้ป่วยหญิงไทยอายุ 30 ปี น้ำหนัก 50 กิโลกรัม มาพบแพทย์ด้วยอาการท้องอืดบ่อยๆ ซักประวัติพบว่าชอบรับประทานอาหารสุกๆ ดิบๆ และเมื่อถ่ายอุจจาระมักมีปล้องพยาธิสีขาวแบนคล้ายเส้นก๋วยเตี๋ยวหลุดปนออกมาด้วย ตรวจอุจจาระพบพยาธิ Taenia solium แพทย์จึงสั่งจ่ายยา Praziquantel</t>
        </is>
      </c>
      <c r="C31" s="186" t="inlineStr">
        <is>
          <t>สมุนไพรตามงานสาธารณสุขมูลฐานในข้อใดที่มีการศึกษารองรับว่ามีฤทธิ์ขับพยาธิตัวตืดและอาจแนะนำในผู้ป่วยรายนี้</t>
        </is>
      </c>
      <c r="D31" s="186" t="n"/>
      <c r="E31" s="186" t="inlineStr">
        <is>
          <t>เมล็ดฟักทอง</t>
        </is>
      </c>
      <c r="F31" s="186" t="inlineStr">
        <is>
          <t>เมล็ดทานตะวัน</t>
        </is>
      </c>
      <c r="G31" s="186" t="inlineStr">
        <is>
          <t>เปลือกมังคุด</t>
        </is>
      </c>
      <c r="H31" s="186" t="inlineStr">
        <is>
          <t>เปลือกทับทิม</t>
        </is>
      </c>
      <c r="I31" s="188" t="inlineStr">
        <is>
          <t>เปลือกส้มโอ</t>
        </is>
      </c>
      <c r="J31" s="185" t="n">
        <v>1</v>
      </c>
      <c r="K31" s="186" t="inlineStr">
        <is>
          <t>✅ คำตอบที่ถูกต้อง: ข้อ ก. เมล็ดฟักทอง
🎯 ทำไมข้อนี้ถึงถูก:
เมล็ดฟักทอง: เปลือกมังคุด (Garcinia mangostana) มีสารแทนนินสูง มีฤทธิ์ฝาดสมาคม ช่วยรักษาอาการท้องเสีย ตามตำราการแพทย์แผนไทยและการใช้สมุนไพรในระบบทางเดินอาหาร
🔍 ข้ออื่นผิดเพราะอะไร:
• ข้อ ข. (เมล็ดทานตะวัน): เมล็ดทานตะวันอุดมไปด้วยวิตามินอีและกรดไขมันไม่อิ่มตัว แต่ไม่มีสารเคมีทางพฤกษศาสตร์ที่มีฤทธิ์ทำให้พยาธิเป็นอัมพาตหรือถ่ายพยาธิ
• ข้อ ค. (เปลือกมังคุด): เปลือกมังคุดประกอบด้วยสารแทนนินและแซนโทน (mangostin) มีฤทธิ์สมานแผลและต้านเชื้อแบคทีเรียภายนอก ไม่มีฤทธิ์ขับพยาธิตัวตืด
• ข้อ ง. (เปลือกทับทิม): เปลือกทับทิมแม้มีสารอัลคาลอยด์ pelletierine ที่เคยใช้ขับพยาธิ แต่มีความเป็นพิษสูงและปัจจุบันนิยมใช้เป็นสารต้านอนุมูลอิสระมากกว่าเมล็ดฟักทอง
• ข้อ จ. (เปลือกส้มโอ): เปลือกส้มโอมีน้ำมันหอมระเหยและฟลาโวนอยด์ ใช้ขับลม บรรเทาอาการจุกเสียดแน่นท้อง แต่ไม่มีหลักฐานในการขับพยาธิ</t>
        </is>
      </c>
      <c r="L31" s="186" t="n"/>
      <c r="M31" s="186" t="inlineStr">
        <is>
          <t>5. Gastrointestinal</t>
        </is>
      </c>
      <c r="N31" s="186" t="inlineStr">
        <is>
          <t>5.5 Parasitic GI Infections</t>
        </is>
      </c>
      <c r="O31" s="185" t="inlineStr">
        <is>
          <t>Clinic</t>
        </is>
      </c>
      <c r="P31" s="186" t="inlineStr">
        <is>
          <t>ข้อ 30 Pharma Plus เล่มม่วง (เฉลยข้อ ก)</t>
        </is>
      </c>
      <c r="Q31" s="185" t="inlineStr">
        <is>
          <t>แบบฝึกหัด</t>
        </is>
      </c>
      <c r="R31" s="185" t="inlineStr">
        <is>
          <t>เล่มม่วง</t>
        </is>
      </c>
      <c r="S31" s="185" t="inlineStr">
        <is>
          <t>CASE-GI-TAPEWORM-PRAZI-01</t>
        </is>
      </c>
    </row>
    <row r="32" ht="24" customHeight="1" s="49">
      <c r="A32" s="187" t="n">
        <v>30</v>
      </c>
      <c r="B32" s="186" t="inlineStr">
        <is>
          <t>สถานการณ์ที่ 7: ผู้ป่วยหญิงไทยอายุ 30 ปี น้ำหนัก 50 กิโลกรัม มาพบแพทย์ด้วยอาการท้องอืดบ่อยๆ ซักประวัติพบว่าชอบรับประทานอาหารสุกๆ ดิบๆ และเมื่อถ่ายอุจจาระมักมีปล้องพยาธิสีขาวแบนคล้ายเส้นก๋วยเตี๋ยวหลุดปนออกมาด้วย ตรวจอุจจาระพบพยาธิ Taenia solium แพทย์จึงสั่งจ่ายยา Praziquantel</t>
        </is>
      </c>
      <c r="C32" s="186" t="inlineStr">
        <is>
          <t>หากผู้ป่วยรายนี้กำลังให้นมบุตร ข้อแนะนำในการใช้ยา Praziquantel และการให้นมบุตรที่ถูกต้องคือข้อใด</t>
        </is>
      </c>
      <c r="D32" s="186" t="n"/>
      <c r="E32" s="186" t="inlineStr">
        <is>
          <t>สามารถใช้ได้เพราะไม่สามารถขับออกทางน้ำนม</t>
        </is>
      </c>
      <c r="F32" s="186" t="inlineStr">
        <is>
          <t>สามารถใช้ได้ไม่มีอาการข้างเคียงที่ร้ายแรง</t>
        </is>
      </c>
      <c r="G32" s="186" t="inlineStr">
        <is>
          <t>สามารถใช้ได้เพราะไม่เกิดเมตาบอไลต์ที่เป็นพิษ</t>
        </is>
      </c>
      <c r="H32" s="186" t="inlineStr">
        <is>
          <t>ไม่สามารถใช้ได้เพราะขับออกทางน้ำนม</t>
        </is>
      </c>
      <c r="I32" s="188" t="inlineStr">
        <is>
          <t>ไม่สามารถใช้ได้ขณะให้นมบุตร และหยุดใช้ยาอีก 2-3 วัน เพราะเมตาบอไลต์ช้า</t>
        </is>
      </c>
      <c r="J32" s="185" t="n">
        <v>4</v>
      </c>
      <c r="K32" s="186" t="inlineStr">
        <is>
          <t>✅ คำตอบที่ถูกต้อง: ข้อ ง. ไม่สามารถใช้ได้เพราะขับออกทางน้ำนม
🎯 ทำไมข้อนี้ถึงถูก:
ไม่สามารถใช้ได้เพราะขับออกทางน้ำนม: ยาหลายชนิดสามารถขับออกทางน้ำนมได้ (Breast milk excretion) ซึ่งอาจส่งผลข้างเคียงต่อทารก จึงต้องพิจารณา safety และอาจต้องหลีกเลี่ยงหรือหยุดใช้ยาตามคำแนะนำทางคลินิก
🔍 ข้ออื่นผิดเพราะอะไร:
• ข้อ ก. (สามารถใช้ได้เพราะไม่สามารถขับออกทางน้ำนม): ยาต้านพยาธิหลายชนิดรวมถึง Praziquantel สามารถซึมผ่านเข้าสู่น้ำนมแม่ได้ การอ้างว่าไม่ถูกขับออกทางน้ำนมจึงขัดแย้งกับข้อมูลทางเภสัชจลนศาสตร์
• ข้อ ข. (สามารถใช้ได้ไม่มีอาการข้างเคียงที่ร้ายแรง): ทารกแรกเกิดมีระบบการทำงานของตับและไตที่ยังเจริญไม่เต็มที่ ยาที่ขับออกทางน้ำนมอาจสะสมและก่อให้เกิดอันตรายต่อทารกได้
• ข้อ ค. (สามารถใช้ได้เพราะไม่เกิดเมตาบอไลต์ที่เป็นพิษ): เหตุผลที่ต้องระวังไม่ใช่เพราะการเกิด toxic metabolite แต่เป็นเพราะตัวยาสำคัญสามารถผ่านสู่น้ำนมและส่งผลต่อทารกได้โดยตรง
• ข้อ จ. (ไม่สามารถใช้ได้ขณะให้นมบุตร และหยุดใช้ยาอีก 2-3 วัน เพราะเมตาบอไลต์ช้า): Praziquantel มีค่าครึ่งชีวิตการกำจัดค่อนข้างสั้น (ประมาณ 1 ถึง 2.5 ชั่วโมง) จึงไม่ต้องหยุดให้นมบุตรนานหลายสัปดาห์ แต่แนะนำให้งดให้นมในระหว่างวันที่มีการรักษาและหลังได้ยา 72 ชั่วโมง</t>
        </is>
      </c>
      <c r="L32" s="186" t="n"/>
      <c r="M32" s="186" t="inlineStr">
        <is>
          <t>5. Gastrointestinal</t>
        </is>
      </c>
      <c r="N32" s="186" t="inlineStr">
        <is>
          <t>5.5 Parasitic GI Infections</t>
        </is>
      </c>
      <c r="O32" s="185" t="inlineStr">
        <is>
          <t>Clinic</t>
        </is>
      </c>
      <c r="P32" s="186" t="inlineStr">
        <is>
          <t>ข้อ 31 Pharma Plus เล่มม่วง (เฉลยข้อ ง)</t>
        </is>
      </c>
      <c r="Q32" s="185" t="inlineStr">
        <is>
          <t>แบบฝึกหัด</t>
        </is>
      </c>
      <c r="R32" s="185" t="inlineStr">
        <is>
          <t>เล่มม่วง</t>
        </is>
      </c>
      <c r="S32" s="185" t="inlineStr">
        <is>
          <t>CASE-GI-TAPEWORM-PRAZI-01</t>
        </is>
      </c>
    </row>
    <row r="33" ht="24" customHeight="1" s="49">
      <c r="A33" s="187" t="n">
        <v>31</v>
      </c>
      <c r="B33" s="186" t="inlineStr">
        <is>
          <t>ผู้ป่วยชายไทยอายุ 56 ปี โรคประจำตัวความดันโลหิตสูง (HT) และ Chronic stable angina ได้รับ Aspirin 81 mg วันละ 1 ครั้งเช้า มาพบเภสัชกรด้วยอาการแน่นบริเวณลิ้นปี่และแสบร้อนกลางอกกระจายขึ้นมายังลำคอ มักเกิดขึ้นหลังรับประทานอาหารมื้อใหญ่หรืออาหารอิ่มใหม่ๆ โดยมีอาการเกือบทุกวัน</t>
        </is>
      </c>
      <c r="C33" s="186" t="inlineStr">
        <is>
          <t>จากลักษณะอาการทางคลินิกเบื้องต้น ผู้ป่วยรายนี้น่าจะเป็นโรคใดมากที่สุด</t>
        </is>
      </c>
      <c r="D33" s="186" t="n"/>
      <c r="E33" s="186" t="inlineStr">
        <is>
          <t>GERD</t>
        </is>
      </c>
      <c r="F33" s="186" t="inlineStr">
        <is>
          <t>GU</t>
        </is>
      </c>
      <c r="G33" s="186" t="inlineStr">
        <is>
          <t>DU</t>
        </is>
      </c>
      <c r="H33" s="186" t="inlineStr">
        <is>
          <t>Gastroparesis</t>
        </is>
      </c>
      <c r="I33" s="188" t="inlineStr">
        <is>
          <t>IBS</t>
        </is>
      </c>
      <c r="J33" s="185" t="n">
        <v>1</v>
      </c>
      <c r="K33" s="186" t="inlineStr">
        <is>
          <t>✅ คำตอบที่ถูกต้อง: ข้อ ก. GERD
🎯 ทำไมข้อนี้ถึงถูก:
GERD: อาการแสบร้อนหลังจากอกขึ้นมายังลำคอ (heartburn) และแน่นบริเวณลิ้นปี่ มักเกิดขึ้นหลังรับประทานอาหารอิ่มใหม่ๆ เป็นอาการจำเพาะของโรคกรดไหลย้อน (GERD: Gastroesophageal Reflux Disease)
🔍 ข้ออื่นผิดเพราะอะไร:
• ข้อ ข. (GU): Gastric ulcer (GU) มีอาการปวดจุกแสบลิ้นปี่ มักสัมพันธ์กับการรับประทานอาหารโดยอาการจะปวดมากขึ้นทันทีหลังอาหารหรือมีอาการเบื่ออาหาร น้ำหนักลด ไม่ได้มีอาการแสบร้อนกลางอกขึ้นมาถึงคอเป็นหลัก
• ข้อ ค. (DU): Duodenal ulcer (DU) มักมีอาการปวดขณะท้องว่างหรือช่วงดึก และอาการปวดจะดีขึ้นเมื่อได้รับประทานอาหาร ซึ่งตรงข้ามกับอาการของผู้ป่วยรายนี้ที่กำเริบหลังมื้อใหญ่
• ข้อ ง. (Gastroparesis): Gastroparesis หรือภาวะกระเพาะอาหารบีบตัวช้า จะมีอาการอิ่มเร็ว แน่นท้องมาก คลื่นไส้อาเจียนเศษอาหารที่ค้าง มักพบในผู้ป่วยเบาหวานที่มี autonomic neuropathy
• ข้อ จ. (IBS): Irritable Bowel Syndrome (IBS) เป็นความผิดปกติของลำไส้ใหญ่ที่มีอาการปวดท้องสัมพันธ์กับการขับถ่าย อุจจาระเหลวหรือท้องผูกสลับกัน ไม่ใช่อาการแสบร้อนกลางอก</t>
        </is>
      </c>
      <c r="L33" s="186" t="n"/>
      <c r="M33" s="186" t="inlineStr">
        <is>
          <t>5. Gastrointestinal</t>
        </is>
      </c>
      <c r="N33" s="186" t="inlineStr">
        <is>
          <t>5.1 Peptic Ulcer Disease &amp; GERD</t>
        </is>
      </c>
      <c r="O33" s="185" t="inlineStr">
        <is>
          <t>Clinic</t>
        </is>
      </c>
      <c r="P33" s="186" t="inlineStr">
        <is>
          <t>ข้อ 32 Pharma Plus เล่มม่วง (เฉลยข้อ ก)</t>
        </is>
      </c>
      <c r="Q33" s="185" t="inlineStr">
        <is>
          <t>แบบฝึกหัด</t>
        </is>
      </c>
      <c r="R33" s="185" t="inlineStr">
        <is>
          <t>เล่มม่วง</t>
        </is>
      </c>
      <c r="S33" s="185" t="inlineStr">
        <is>
          <t>CASE-GI-GERD-ASPIRIN-GU-01</t>
        </is>
      </c>
    </row>
    <row r="34" ht="24" customHeight="1" s="49">
      <c r="A34" s="187" t="n">
        <v>32</v>
      </c>
      <c r="B34" s="186" t="inlineStr">
        <is>
          <t>ผู้ป่วยชายไทยอายุ 56 ปี โรคประจำตัว HT และ Chronic stable angina ได้รับ Aspirin 81 mg/day ต่อมา 6 เดือน ได้รับการส่องกล้องและวินิจฉัยว่าเป็น Gastric Ulcer (GU) โดยมีความจำเป็นต้องได้รับ Aspirin ต่อเนื่องเพื่อป้องกันโรคหัวใจและหลอดเลือด</t>
        </is>
      </c>
      <c r="C34" s="186" t="inlineStr">
        <is>
          <t>เภสัชกรควรแนะนำยาใดเพื่อรักษาแผลและป้องกันการเกิด Gastric Ulcer ซ้ำในผู้ป่วยรายนี้</t>
        </is>
      </c>
      <c r="D34" s="186" t="n"/>
      <c r="E34" s="186" t="inlineStr">
        <is>
          <t>Sucralfate 1 g bid</t>
        </is>
      </c>
      <c r="F34" s="186" t="inlineStr">
        <is>
          <t>Famotidine 10 mg OD</t>
        </is>
      </c>
      <c r="G34" s="186" t="inlineStr">
        <is>
          <t>Domperidone 10 mg tid</t>
        </is>
      </c>
      <c r="H34" s="186" t="inlineStr">
        <is>
          <t>Magnesium-aluminium hydroxide 30 ml</t>
        </is>
      </c>
      <c r="I34" s="188" t="inlineStr">
        <is>
          <t>Omeprazole 20 mg OD</t>
        </is>
      </c>
      <c r="J34" s="185" t="n">
        <v>5</v>
      </c>
      <c r="K34" s="186" t="inlineStr">
        <is>
          <t>✅ คำตอบที่ถูกต้อง: ข้อ จ. Omeprazole 20 mg OD
🎯 ทำไมข้อนี้ถึงถูก:
ตามแนวทางการรักษา (ACG guidelines) ผู้ป่วยที่ต้องรับประทาน Aspirin ต่อเนื่องและมีประวัติแผลในกระเพาะอาหาร (GU) ควรได้รับ PPI (เช่น Omeprazole 20 mg OD) เพื่อป้องกันการเกิดแผลซ้ำจาก NSAID/Aspirin-induced ulcer
🔍 ข้ออื่นผิดเพราะอะไร:
• ข้อ ก. (Sucralfate 1 g bid): Sucralfate ทำหน้าที่เคลือบแผลเฉพาะที่ แต่ไม่มีประสิทธิภาพเพียงพอในการป้องกัน NSAID-induced ulcers ในผู้ป่วยที่มีความเสี่ยงสูงเมื่อเทียบกับ PPIs
• ข้อ ข. (Famotidine 10 mg OD): Famotidine ในขนาดปกติ 10 ถึง 20 มิลลิกรัมวันละครั้ง ไม่เพียงพอในการป้องกันแผลในกระเพาะอาหารจาก NSAID และด้อยกว่ายากลุ่ม PPIs ตามแนวทางของ ACG
• ข้อ ค. (Domperidone 10 mg tid): Domperidone เป็นยา prokinetic เพิ่มการเคลื่อนไหวของกระเพาะอาหาร ไม่มีฤทธิ์ยับยั้งกรดหรือป้องกันการเกิดแผลเยื่อบุกระเพาะอาหารจาก Aspirin
• ข้อ ง. (Magnesium-aluminium hydroxide 30 ml): ยาลดกรดชนิดน้ำ Magnesium-aluminium hydroxide มีระยะเวลาออกฤทธิ์สั้นมาก ต้องรับประทานบ่อยครั้ง และไม่มีผลในการป้องกัน mucosal damage จาก Aspirin ในระยะยาว</t>
        </is>
      </c>
      <c r="L34" s="186" t="n"/>
      <c r="M34" s="186" t="inlineStr">
        <is>
          <t>5. Gastrointestinal</t>
        </is>
      </c>
      <c r="N34" s="186" t="inlineStr">
        <is>
          <t>5.1 Peptic Ulcer Disease &amp; GERD</t>
        </is>
      </c>
      <c r="O34" s="185" t="inlineStr">
        <is>
          <t>Clinic</t>
        </is>
      </c>
      <c r="P34" s="186" t="inlineStr">
        <is>
          <t>ข้อ 33 Pharma Plus เล่มม่วง (เฉลยข้อ จ)</t>
        </is>
      </c>
      <c r="Q34" s="185" t="inlineStr">
        <is>
          <t>แบบฝึกหัด</t>
        </is>
      </c>
      <c r="R34" s="185" t="inlineStr">
        <is>
          <t>เล่มม่วง</t>
        </is>
      </c>
      <c r="S34" s="185" t="inlineStr">
        <is>
          <t>CASE-GI-GERD-ASPIRIN-GU-01</t>
        </is>
      </c>
    </row>
    <row r="35" ht="24" customHeight="1" s="49">
      <c r="A35" s="187" t="n">
        <v>33</v>
      </c>
      <c r="B35" s="186" t="n"/>
      <c r="C35" s="186" t="inlineStr">
        <is>
          <t>Domperidone ออกฤทธิ์ผ่าน receptor ใด</t>
        </is>
      </c>
      <c r="D35" s="186" t="n"/>
      <c r="E35" s="186" t="inlineStr">
        <is>
          <t>D2 receptor</t>
        </is>
      </c>
      <c r="F35" s="186" t="inlineStr">
        <is>
          <t>M3 muscarinic receptor</t>
        </is>
      </c>
      <c r="G35" s="186" t="inlineStr">
        <is>
          <t>5-HT3 receptor</t>
        </is>
      </c>
      <c r="H35" s="186" t="inlineStr">
        <is>
          <t>5-HT4 receptor</t>
        </is>
      </c>
      <c r="I35" s="188" t="inlineStr">
        <is>
          <t>Alpha-1 adrenergic receptor</t>
        </is>
      </c>
      <c r="J35" s="185" t="n">
        <v>1</v>
      </c>
      <c r="K35" s="186" t="inlineStr">
        <is>
          <t>✅ คำตอบที่ถูกต้อง: ข้อ ก. D2 receptor
🎯 ทำไมข้อนี้ถึงถูก:
Domperidone ปิดกั้น D2 receptor ที่ CTZ (outside BBB) และ Peripheral GI tract ทำให้ ป้องกันการอาเจียนและเพิ่ม gastric emptying ผลข้างเคียงหลักคือ QT prolongation และ Hyperprolactinemia (เพราะ D2 block ใน pituitary ซึ่งอยู่นอก BBB)
🔍 ข้ออื่นผิดเพราะอะไร:
• ข้อ ข. (M3 muscarinic): target ของ Antispasmodics เช่น Hyoscine ไม่ใช่ Domperidone
• ข้อ ค. (5-HT3): target ของ Ondansetron, Granisetron ไม่ใช่ Domperidone
• ข้อ ง. (5-HT4): target ของ Metoclopramide (บางส่วน) และ Mosapride ไม่ใช่ primary mechanism ของ Domperidone
• ข้อ จ. (Alpha-1 adrenergic): ไม่เกี่ยวข้องกับ Domperidone</t>
        </is>
      </c>
      <c r="L35" s="186" t="n"/>
      <c r="M35" s="186" t="inlineStr">
        <is>
          <t>5. Gastrointestinal</t>
        </is>
      </c>
      <c r="N35" s="186" t="inlineStr">
        <is>
          <t>Nausea and vomiting</t>
        </is>
      </c>
      <c r="O35" s="185" t="inlineStr">
        <is>
          <t>Clinic</t>
        </is>
      </c>
      <c r="P35" s="186" t="inlineStr">
        <is>
          <t>ข้อ 34 Pharma Plus เล่มม่วง (เฉลยข้อ ก)</t>
        </is>
      </c>
      <c r="Q35" s="185" t="inlineStr">
        <is>
          <t>แบบฝึกหัด</t>
        </is>
      </c>
      <c r="R35" s="185" t="inlineStr">
        <is>
          <t>เล่มม่วง</t>
        </is>
      </c>
      <c r="S35" s="185" t="n"/>
    </row>
    <row r="36" ht="24" customHeight="1" s="49">
      <c r="A36" s="187" t="n">
        <v>34</v>
      </c>
      <c r="B36" s="186" t="n"/>
      <c r="C36" s="186" t="inlineStr">
        <is>
          <t>ยาใดที่เป็นยาสามัญประจำบ้าน</t>
        </is>
      </c>
      <c r="D36" s="186" t="n"/>
      <c r="E36" s="186" t="inlineStr">
        <is>
          <t>HCTZ</t>
        </is>
      </c>
      <c r="F36" s="186" t="inlineStr">
        <is>
          <t>Famotidine</t>
        </is>
      </c>
      <c r="G36" s="186" t="inlineStr">
        <is>
          <t>Domperidone</t>
        </is>
      </c>
      <c r="H36" s="186" t="inlineStr">
        <is>
          <t>Al3+ + Mg2+ (alum milk)</t>
        </is>
      </c>
      <c r="I36" s="188" t="inlineStr">
        <is>
          <t>Cimetidine</t>
        </is>
      </c>
      <c r="J36" s="185" t="n">
        <v>4</v>
      </c>
      <c r="K36" s="186" t="inlineStr">
        <is>
          <t>✅ คำตอบที่ถูกต้อง: ข้อ ง. Al3+ + Mg2+ (alum milk)
🎯 ทำไมข้อนี้ถึงถูก:
Al3+ + Mg2+ (alum milk): ยาลดกรด Aluminium hydroxide + Magnesium hydroxide (Alum milk) จัดเป็นยาสามัญประจำบ้านแผนปัจจุบันที่ประชาชนสามารถหาซื้อได้เองตามร้านขายยาเพื่อบรรเทาอาการจุกเสียด แน่นท้อง หรือแสบร้อนกลางอก
🔍 ข้ออื่นผิดเพราะอะไร:
• ข้อ ก. (HCTZ): Hydrochlorothiazide (HCTZ) เป็นยาขับปัสสาวะกลุ่มไทอะไซด์สำหรับรักษาโรคความดันโลหิตสูง จัดเป็นยาอันตรายที่ต้องสั่งจ่ายโดยแพทย์หรือเภสัชกร ไม่ใช่ยาสามัญประจำบ้าน
• ข้อ ข. (Famotidine): Famotidine เป็นยายับยั้งการหลั่งกรดกลุ่ม H2-receptor antagonist จัดเป็นยาอันตรายตามกฎหมายยาของประเทศไทย
• ข้อ ค. (Domperidone): Domperidone เป็นยาช่วยย่อยและต้านการอาเจียนกลุ่ม prokinetic จัดเป็นยาอันตราย ไม่ได้อยู่ในบัญชียาสามัญประจำบ้านแผนปัจจุบัน
• ข้อ จ. (Cimetidine): Cimetidine เป็นยา H2-blocker ที่มีปฏิกิริยาระหว่างยาสูงผ่านเอนไซม์ไซโตโครม P450 จัดเป็นยาอันตรายที่ต้องควบคุมการใช้อย่างใกล้ชิด</t>
        </is>
      </c>
      <c r="L36" s="186" t="n"/>
      <c r="M36" s="186" t="inlineStr">
        <is>
          <t>5. Gastrointestinal</t>
        </is>
      </c>
      <c r="N36" s="186" t="inlineStr">
        <is>
          <t>5.1 Peptic Ulcer Disease &amp; GERD</t>
        </is>
      </c>
      <c r="O36" s="185" t="inlineStr">
        <is>
          <t>Clinic</t>
        </is>
      </c>
      <c r="P36" s="186" t="inlineStr">
        <is>
          <t>ข้อ 36 Pharma Plus เล่มม่วง (เฉลยข้อ ง)</t>
        </is>
      </c>
      <c r="Q36" s="185" t="inlineStr">
        <is>
          <t>แบบฝึกหัด</t>
        </is>
      </c>
      <c r="R36" s="185" t="inlineStr">
        <is>
          <t>เล่มม่วง</t>
        </is>
      </c>
      <c r="S36" s="185" t="n"/>
    </row>
    <row r="37" ht="24" customHeight="1" s="49">
      <c r="A37" s="187" t="n">
        <v>35</v>
      </c>
      <c r="B37" s="186" t="n"/>
      <c r="C37" s="186" t="inlineStr">
        <is>
          <t>ยาใดต่อไปนี้ไม่ได้อยู่ใน regimen ในการรักษา H. pylori</t>
        </is>
      </c>
      <c r="D37" s="186" t="n"/>
      <c r="E37" s="186" t="inlineStr">
        <is>
          <t>Tetracycline</t>
        </is>
      </c>
      <c r="F37" s="186" t="inlineStr">
        <is>
          <t>Ranitidine</t>
        </is>
      </c>
      <c r="G37" s="186" t="inlineStr">
        <is>
          <t>Metronidazole</t>
        </is>
      </c>
      <c r="H37" s="186" t="inlineStr">
        <is>
          <t>Erythromycin</t>
        </is>
      </c>
      <c r="I37" s="188" t="inlineStr">
        <is>
          <t>Lansoprazole</t>
        </is>
      </c>
      <c r="J37" s="185" t="n">
        <v>4</v>
      </c>
      <c r="K37" s="186" t="inlineStr">
        <is>
          <t>✅ คำตอบที่ถูกต้อง: ข้อ ง. Erythromycin
🎯 ทำไมข้อนี้ถึงถูก:
Erythromycin: แนวทางการรักษาเชื้อ Helicobacter pylori (เช่น Bismuth quadruple therapy หรือ Clarithromycin-based triple therapy) ใช้ Proton pump inhibitors (เช่น Lansoprazole), antibiotics (เช่น Tetracycline, Metronidazole, Clarithromycin, Amoxicillin) แต่ Ranitidine และ Erythromycin ไม่ได้ใช้เป็นยาหลักใน regimen กำจัดเชื้อ
🔍 ข้ออื่นผิดเพราะอะไร:
• ข้อ ก. (Tetracycline): Tetracycline เป็นยาปฏิชีวนะกลุ่ม tetracyclines ที่จับกับ 30S ribosomal subunit และเป็นองค์ประกอบหลักในสูตร Bismuth quadruple therapy ร่วมกับ PPI, Bismuth และ Metronidazole
• ข้อ ข. (Ranitidine): Ranitidine แม้เป็น H2-receptor antagonist แต่เคยมีการใช้ในสูตรทางเลือก Ranitidine bismuth citrate (RBC) triple/quadruple therapy ในอดีต จึงจัดว่าเคยมีบทบาทใน regimen กำจัดเชื้อ
• ข้อ ค. (Metronidazole): Metronidazole เป็นยาต้านจุลชีพกลุ่ม nitroimidazole ที่ยับยั้งการสังเคราะห์ DNA ของเชื้อแบคทีเรีย anaerobes และ microaerophilic ซึ่งเป็นแกนหลักในสูตร Bismuth quadruple therapy
• ข้อ จ. (Lansoprazole): Lansoprazole เป็นยาในกลุ่ม Proton Pump Inhibitors (PPIs) ที่ยับยั้ง H+/K+ ATPase อย่างมีประสิทธิภาพ เป็นหัวใจสำคัญของทุก regimen เพื่อเพิ่ม gastric pH ให้ยาปฏิชีวนะออกฤทธิ์ได้เต็มที่</t>
        </is>
      </c>
      <c r="L37" s="186" t="n"/>
      <c r="M37" s="186" t="inlineStr">
        <is>
          <t>5. Gastrointestinal</t>
        </is>
      </c>
      <c r="N37" s="186" t="inlineStr">
        <is>
          <t>Dyspepsia &amp; PUD</t>
        </is>
      </c>
      <c r="O37" s="185" t="inlineStr">
        <is>
          <t>Clinic</t>
        </is>
      </c>
      <c r="P37" s="186" t="inlineStr">
        <is>
          <t>ข้อ 37 Pharma Plus เล่มม่วง (เฉลยข้อ ง)</t>
        </is>
      </c>
      <c r="Q37" s="185" t="inlineStr">
        <is>
          <t>แบบฝึกหัด</t>
        </is>
      </c>
      <c r="R37" s="185" t="inlineStr">
        <is>
          <t>เล่มม่วง</t>
        </is>
      </c>
      <c r="S37" s="185" t="n"/>
    </row>
    <row r="38" ht="24" customHeight="1" s="49">
      <c r="A38" s="187" t="n">
        <v>36</v>
      </c>
      <c r="B38" s="186" t="inlineStr">
        <is>
          <t>ผู้ป่วยหญิงไทยคู่อายุ 50 ปี มีอาการปวดแสบร้อนที่ลิ้นปี่ ปวดเป็นๆ หายๆ มาหลายเดือน ปวดจุกแน่นท้อง ท้องอืด มีประวัติรับประทานยา Mefenamic acid บรรเทาอาการปวดข้อมาหลายเดือน สูบบุหรี่ 1-3 มวน/วัน จึงนำตัวอย่างยาของญาติมาร้านยาเพื่อขอซื้อ Omeprazole 20 mg วันละ 2 ครั้ง และ Aluminium/Magnesium hydroxide suspension</t>
        </is>
      </c>
      <c r="C38" s="186" t="inlineStr">
        <is>
          <t>หากผู้ป่วยมีความจำเป็นต้องได้รับยา Clopidogrel ร่วมด้วย ผลเสียของการใช้ Omeprazole ร่วมกับ Clopidogrel เกิดจากปฏิกิริยาระหว่างยาผ่านกลไกใด</t>
        </is>
      </c>
      <c r="D38" s="186" t="n"/>
      <c r="E38" s="186" t="inlineStr">
        <is>
          <t>Omeprazole ลดการดูดซึม clopidogrel เนื่องจากดูดซึมได้ดีในสภาวะเป็นกรด</t>
        </is>
      </c>
      <c r="F38" s="186" t="inlineStr">
        <is>
          <t>Clopidogrel ลดการดูดซึม omeprazole</t>
        </is>
      </c>
      <c r="G38" s="186" t="inlineStr">
        <is>
          <t>Omeprazole ลดการดูดซึม clopidogrel เกิด toxic metabolite ที่ตับ</t>
        </is>
      </c>
      <c r="H38" s="186" t="inlineStr">
        <is>
          <t>Omeprazole เพิ่มการขับออกของ clopidogrel</t>
        </is>
      </c>
      <c r="I38" s="188" t="inlineStr">
        <is>
          <t>Omeprazole ทำให้ clopidogrel ไม่ถูกเปลี่ยนในรูปที่ออกฤทธิ์</t>
        </is>
      </c>
      <c r="J38" s="185" t="n">
        <v>5</v>
      </c>
      <c r="K38" s="186" t="inlineStr">
        <is>
          <t>✅ คำตอบที่ถูกต้อง: ข้อ จ. Omeprazole ทำให้ clopidogrel ไม่ถูกเปลี่ยนในรูปที่ออกฤทธิ์
🎯 ทำไมข้อนี้ถึงถูก:
Omeprazole ทำให้ clopidogrel ไม่ถูกเปลี่ยนในรูปที่ออกฤทธิ์: Omeprazole ยับยั้งเอนไซม์ CYP2C19 ซึ่งเป็นตัวเปลี่ยน Clopidogrel (prodrug) ให้เป็น active metabolite ส่งผลให้ฤทธิ์ต้านเกล็ดเลือดลดลง เพิ่มความเสี่ยงของโรคหัวใจและหลอดเลือด ควรหลีกเลี่ยงการใช้ร่วมกันหรือเปลี่ยนไปใช้ PPI ตัวอื่นที่มีผลน้อยกว่า เช่น Pantoprazole
🔍 ข้ออื่นผิดเพราะอะไร:
• ข้อ ก. (Omeprazole ลดการดูดซึม clopidogrel เนื่องจากดูดซึมได้ดีในสภาวะเป็นกรด): เป็น P2Y12 inhibitor ต้องผ่านการกระตุ้นโดยเอนไซม์ CYP2C19 (prodrug) จึงต้องระวัง drug interaction กับ strong CYP2C19 inhibitors เช่น omeprazole (ควรเลี่ยงไปใช้ pantoprazole)
• ข้อ ข. (Clopidogrel ลดการดูดซึม omeprazole): เป็น P2Y12 inhibitor ต้องผ่านการกระตุ้นโดยเอนไซม์ CYP2C19 (prodrug) จึงต้องระวัง drug interaction กับ strong CYP2C19 inhibitors เช่น omeprazole (ควรเลี่ยงไปใช้ pantoprazole)
• ข้อ ค. (Omeprazole ลดการดูดซึม clopidogrel เกิด toxic metabolite ที่ตับ): เป็น P2Y12 inhibitor ต้องผ่านการกระตุ้นโดยเอนไซม์ CYP2C19 (prodrug) จึงต้องระวัง drug interaction กับ strong CYP2C19 inhibitors เช่น omeprazole (ควรเลี่ยงไปใช้ pantoprazole)
• ข้อ ง. (Omeprazole เพิ่มการขับออกของ clopidogrel): เป็น P2Y12 inhibitor ต้องผ่านการกระตุ้นโดยเอนไซม์ CYP2C19 (prodrug) จึงต้องระวัง drug interaction กับ strong CYP2C19 inhibitors เช่น omeprazole (ควรเลี่ยงไปใช้ pantoprazole)</t>
        </is>
      </c>
      <c r="L38" s="186" t="n"/>
      <c r="M38" s="186" t="inlineStr">
        <is>
          <t>5. Gastrointestinal</t>
        </is>
      </c>
      <c r="N38" s="186" t="inlineStr">
        <is>
          <t>5.1 Peptic Ulcer Disease &amp; GERD</t>
        </is>
      </c>
      <c r="O38" s="185" t="inlineStr">
        <is>
          <t>Clinic</t>
        </is>
      </c>
      <c r="P38" s="186" t="inlineStr">
        <is>
          <t>ข้อ 38 Pharma Plus เล่มม่วง (เฉลยข้อ จ)</t>
        </is>
      </c>
      <c r="Q38" s="185" t="inlineStr">
        <is>
          <t>แบบฝึกหัด</t>
        </is>
      </c>
      <c r="R38" s="185" t="inlineStr">
        <is>
          <t>เล่มม่วง</t>
        </is>
      </c>
      <c r="S38" s="185" t="inlineStr">
        <is>
          <t>CASE-GI-NSAID-PUD-OMEPRAZOLE-01</t>
        </is>
      </c>
    </row>
    <row r="39" ht="24" customHeight="1" s="49">
      <c r="A39" s="187" t="n">
        <v>37</v>
      </c>
      <c r="B39" s="186" t="inlineStr">
        <is>
          <t>ผู้ป่วยหญิงไทยคู่อายุ 50 ปี มีอาการปวดแสบร้อนที่ลิ้นปี่ ปวดเป็นๆ หายๆ มาหลายเดือน ปวดจุกแน่นท้อง ท้องอืด มีประวัติรับประทานยา Mefenamic acid บรรเทาอาการปวดข้อมาหลายเดือน สูบบุหรี่ 1-3 มวน/วัน จึงนำตัวอย่างยาของญาติมาร้านยาเพื่อขอซื้อ Omeprazole 20 mg วันละ 2 ครั้ง และ Aluminium/Magnesium hydroxide suspension</t>
        </is>
      </c>
      <c r="C39" s="186" t="inlineStr">
        <is>
          <t>Omeprazole มีผลลดการดูดซึมของยาในข้อใดต่อไปนี้จากการเพิ่มค่า pH ในทางเดินอาหาร</t>
        </is>
      </c>
      <c r="D39" s="186" t="n"/>
      <c r="E39" s="186" t="inlineStr">
        <is>
          <t>Erythromycin</t>
        </is>
      </c>
      <c r="F39" s="186" t="inlineStr">
        <is>
          <t>Ketoconazole</t>
        </is>
      </c>
      <c r="G39" s="186" t="inlineStr">
        <is>
          <t>Diazepam</t>
        </is>
      </c>
      <c r="H39" s="186" t="inlineStr">
        <is>
          <t>Warfarin</t>
        </is>
      </c>
      <c r="I39" s="188" t="inlineStr">
        <is>
          <t>Escitalopram</t>
        </is>
      </c>
      <c r="J39" s="185" t="n">
        <v>2</v>
      </c>
      <c r="K39" s="186" t="inlineStr">
        <is>
          <t>✅ คำตอบที่ถูกต้อง: ข้อ ข. Ketoconazole
🎯 ทำไมข้อนี้ถึงถูก:
Ketoconazole: Omeprazole เพิ่มความเป็นกรด-ด่างในกระเพาะอาหาร (pH สูงขึ้น) ส่งผลให้ยาสูตรที่ต้องการสภาวะกรดในการละลายและดูดซึม เช่น Ketoconazole หรือ Itraconazole ลดการดูดซึมลงอย่างมีนัยสำคัญ
🔍 ข้ออื่นผิดเพราะอะไร:
• ข้อ ก. (Erythromycin): Erythromycin เป็นยาปฏิชีวนะ macrolide ที่ถูกทำลายได้ง่ายด้วยกรดในกระเพาะอาหาร การที่ Omeprazole เพิ่ม pH ในกระเพาะอาหารจึงอาจช่วยเพิ่มเสถียรภาพและการดูดซึมของยาได้ ไม่ได้ลดการดูดซึม
• ข้อ ค. (Diazepam): Diazepam ถูกเมแทบอไลต์ผ่านเอนไซม์ CYP2C19 ซึ่ง Omeprazole มีฤทธิ์ยับยั้งเอนไซม์นี้ ส่งผลให้ระดับยา Diazepam ในเลือดเพิ่มสูงขึ้นและออกฤทธิ์นานขึ้น ไม่ได้ทำให้การดูดซึมลดลง
• ข้อ ง. (Warfarin): Warfarin ถูกเมแทบอไลต์ผ่าน CYP2C9 เป็นหลัก และ R-warfarin ผ่าน CYP2C19 การใช้ร่วมกับ Omeprazole อาจเพิ่มระดับยา Warfarin และทำให้ค่า INR สูงขึ้น เสี่ยงต่อการเกิดเลือดออก ไม่ใช่ลดการดูดซึม
• ข้อ จ. (Escitalopram): Escitalopram ถูกเปลี่ยนสภาพผ่านเอนไซม์ CYP2C19 เป็นหลัก การใช้ร่วมกับ Omeprazole จะลดการขจัดยา ทำให้ระดับ Escitalopram ในเลือดเพิ่มขึ้น เสี่ยงต่อภาวะ QT prolongation ไม่ใช่ลดการดูดซึม</t>
        </is>
      </c>
      <c r="L39" s="186" t="n"/>
      <c r="M39" s="186" t="inlineStr">
        <is>
          <t>5. Gastrointestinal</t>
        </is>
      </c>
      <c r="N39" s="186" t="inlineStr">
        <is>
          <t>5.1 Peptic Ulcer Disease &amp; GERD</t>
        </is>
      </c>
      <c r="O39" s="185" t="inlineStr">
        <is>
          <t>Clinic</t>
        </is>
      </c>
      <c r="P39" s="186" t="inlineStr">
        <is>
          <t>ข้อ 39 Pharma Plus เล่มม่วง (เฉลยข้อ ข)</t>
        </is>
      </c>
      <c r="Q39" s="185" t="inlineStr">
        <is>
          <t>แบบฝึกหัด</t>
        </is>
      </c>
      <c r="R39" s="185" t="inlineStr">
        <is>
          <t>เล่มม่วง</t>
        </is>
      </c>
      <c r="S39" s="185" t="inlineStr">
        <is>
          <t>CASE-GI-NSAID-PUD-OMEPRAZOLE-01</t>
        </is>
      </c>
    </row>
    <row r="40" ht="24" customHeight="1" s="49">
      <c r="A40" s="187" t="n">
        <v>38</v>
      </c>
      <c r="B40" s="186" t="inlineStr">
        <is>
          <t>ผู้ป่วยหญิงไทยคู่อายุ 50 ปี มีอาการปวดแสบร้อนที่ลิ้นปี่ ปวดเป็นๆ หายๆ มาหลายเดือน ปวดจุกแน่นท้อง ท้องอืด มีประวัติรับประทานยา Mefenamic acid บรรเทาอาการปวดข้อมาหลายเดือน สูบบุหรี่ 1-3 มวน/วัน จึงนำตัวอย่างยาของญาติมาร้านยาเพื่อขอซื้อ Omeprazole 20 mg วันละ 2 ครั้ง และ Aluminium/Magnesium hydroxide suspension</t>
        </is>
      </c>
      <c r="C40" s="186" t="inlineStr">
        <is>
          <t>ผู้ป่วยมีอาการพะอืดพะอม คลื่นไส้ ไม่สามารถกลืน Omeprazole capsule ได้ทั้งเม็ด หากจำเป็นต้องแกะแคปซูลเพื่อบริหารยา วิธีการในข้อใดจะทำให้ประสิทธิภาพของยาลดลงมากที่สุด</t>
        </is>
      </c>
      <c r="D40" s="186" t="n"/>
      <c r="E40" s="186" t="inlineStr">
        <is>
          <t>แกะแคปซูลแล้วผสมกับน้ำเปล่า</t>
        </is>
      </c>
      <c r="F40" s="186" t="inlineStr">
        <is>
          <t>นมถั่วเหลือง</t>
        </is>
      </c>
      <c r="G40" s="186" t="inlineStr">
        <is>
          <t>ยาลดกรด</t>
        </is>
      </c>
      <c r="H40" s="186" t="inlineStr">
        <is>
          <t>น้ำส้ม</t>
        </is>
      </c>
      <c r="I40" s="188" t="inlineStr">
        <is>
          <t>น้ำหวาน</t>
        </is>
      </c>
      <c r="J40" s="185" t="n">
        <v>3</v>
      </c>
      <c r="K40" s="186" t="inlineStr">
        <is>
          <t>✅ คำตอบที่ถูกต้อง: ข้อ ค. ยาลดกรด
🎯 ทำไมข้อนี้ถึงถูก:
ยาลดกรด: Omeprazole เป็นกรดอ่อนและไม่ทนต่อกรดในกระเพาะอาหาร ตัวยาถูกเคลือบด้วย enteric-coated pellets การนำไปผสมกับเครื่องดื่มที่มีความเป็นกรดสูง เช่น น้ำส้ม (Acidic juice) จะทำให้ชั้นเคลือบเสียหาย ตัวยาถูกทำลายก่อนดูดซึม ทำให้ efficacy ของยาลดลงมากที่สุด
🔍 ข้ออื่นผิดเพราะอะไร:
• ข้อ ก. (แกะแคปซูลแล้วผสมกับน้ำเปล่า): การแกะแคปซูลแล้วผสมกับน้ำเปล่า เม็ด enteric-coated granules จะคงสภาพอยู่ได้ดีและไม่ถูกทำลาย หากผู้ป่วยกลืนทันทีโดยไม่บดเคี้ยวเม็ดแกรนูล
• ข้อ ข. (นมถั่วเหลือง): นมถั่วเหลืองมีคุณสมบัติเป็นกรดอ่อนถึงเป็นกลาง (pH ประมาณ 6-7) ทำให้เม็ด enteric-coated granules ยังคงทนสภาพได้พอสมควร แม้มีโปรตีนแต่ไม่ทำลายชั้นเคลือบเท่าสภาวะด่างของยาลดกรด
• ข้อ ง. (น้ำส้ม): น้ำส้มมีสภาวะเป็นกรด (pH ต่ำ) ซึ่งสารเคลือบ enteric-coated ทนต่อกรดได้ดี เม็ดแกรนูลจึงไม่ละลายในน้ำส้มและไม่ถูกทำลาย จึงเป็นวิธีบริหารทางเลือกที่ยอมรับได้หากกลืนทันที
• ข้อ จ. (น้ำหวาน): น้ำหวานส่วนใหญ่มีสภาพเป็นกลางหรือกรดอ่อนและไม่มีฤทธิ์เป็นด่าง จึงไม่ทำลาย enteric coating ของเม็ดแกรนูล ยายังคงดูดซึมได้ตามปกติเมื่อผ่านไปถึงลำไส้เล็ก</t>
        </is>
      </c>
      <c r="L40" s="186" t="n"/>
      <c r="M40" s="186" t="inlineStr">
        <is>
          <t>5. Gastrointestinal</t>
        </is>
      </c>
      <c r="N40" s="186" t="inlineStr">
        <is>
          <t>5.1 Peptic Ulcer Disease &amp; GERD</t>
        </is>
      </c>
      <c r="O40" s="185" t="inlineStr">
        <is>
          <t>Clinic</t>
        </is>
      </c>
      <c r="P40" s="186" t="inlineStr">
        <is>
          <t>ข้อ 40 Pharma Plus เล่มม่วง (เฉลยข้อ ค)</t>
        </is>
      </c>
      <c r="Q40" s="185" t="inlineStr">
        <is>
          <t>แบบฝึกหัด</t>
        </is>
      </c>
      <c r="R40" s="185" t="inlineStr">
        <is>
          <t>เล่มม่วง</t>
        </is>
      </c>
      <c r="S40" s="185" t="inlineStr">
        <is>
          <t>CASE-GI-NSAID-PUD-OMEPRAZOLE-01</t>
        </is>
      </c>
    </row>
    <row r="41" ht="24" customHeight="1" s="49">
      <c r="A41" s="187" t="n">
        <v>39</v>
      </c>
      <c r="B41" s="186" t="inlineStr">
        <is>
          <t>สถานการณ์ที่ 10: มารดาพาเด็กอายุ 5 ปี มาร้านยาด้วยอาการคันรอบทวารหนักโดยเฉพาะเวลากลางคืน หงุดหงิด นอนไม่หลับ เบื่ออาหาร ตรวจไม่พบตัวพยาธิในอุจจาระด้วยตาเปล่า</t>
        </is>
      </c>
      <c r="C41" s="186" t="inlineStr">
        <is>
          <t>จากลักษณะอาการทางคลินิกข้างต้น เกิดจากการติดเชื้อพยาธิชนิดใดมากที่สุด</t>
        </is>
      </c>
      <c r="D41" s="186" t="n"/>
      <c r="E41" s="186" t="inlineStr">
        <is>
          <t>พยาธิไส้เดือน (Ascariasis)</t>
        </is>
      </c>
      <c r="F41" s="186" t="inlineStr">
        <is>
          <t>พยาธิตัวตืด (Tape worm)</t>
        </is>
      </c>
      <c r="G41" s="186" t="inlineStr">
        <is>
          <t>พยาธิปากขอ (Hook worm)</t>
        </is>
      </c>
      <c r="H41" s="186" t="inlineStr">
        <is>
          <t>พยาธิเข็มหมุด (Enterobiasis or pinworm)</t>
        </is>
      </c>
      <c r="I41" s="188" t="inlineStr">
        <is>
          <t>พยาธิใบไม้ในตับ (Opisthorchis)</t>
        </is>
      </c>
      <c r="J41" s="185" t="n">
        <v>4</v>
      </c>
      <c r="K41" s="186" t="inlineStr">
        <is>
          <t>✅ คำตอบที่ถูกต้อง: ข้อ ง. พยาธิเข็มหมุด (Enterobiasis or pinworm)
🎯 ทำไมข้อนี้ถึงถูก:
พยาธิเข็มหมุด (Enterobiasis or pinworm): อาการคันรอบทวารหนักโดยเฉพาะในช่วงเวลากลางคืน (เนื่องจากพยาธิเมียตัวเมียคลานออกมาวางไข่บริเวณ perianal area) ร่วมกับมีอาการนอนไม่หลับ หงุดหงิด และเบื่ออาหาร เป็นอาการคลาสสิกของโรคติดเชื้อพยาธิเข็มหมุด (Enterobius vermicularis)
🔍 ข้ออื่นผิดเพราะอะไร:
• ข้อ ก. (พยาธิไส้เดือน (Ascariasis)): พยาธิไส้เดือน (Ascaris lumbricoides) อาศัยอยู่ในลำไส้เล็ก มักทำให้เกิดอาการแน่นท้อง ท้องอืด ขาดสารอาหาร หรือลำไส้อุดตัน แต่ไม่ได้คลานออกมาวางไข่รอบทวารหนักในเวลากลางคืน
• ข้อ ข. (พยาธิตัวตืด (Tape worm)): พยาธิตัวตืด (Taenia spp.) ทำให้เกิดอาการหิวบ่อย น้ำหนักลด ปวดท้อง แน่นท้อง หรือพบปล้องสุกหลุดปนออกมากับอุจจาระ แต่ไม่พบอาการคันรอบรูทวารเวลากลางคืนเป็นลักษณะเฉพาะ
• ข้อ ค. (พยาธิปากขอ (Hook worm)): พยาธิปากขอ (Hookworm) ก่อโรคโดยการดูดเลือดที่ผนังลำไส้เล็ก ทำให้เกิดภาวะโลหิตจางจากการขาดธาตุเหล็ก อ่อนเพลีย ตัวซีด แต่ไม่มีพฤติกรรมวางไข่บริเวณทวารหนักยามค่ำคืน
• ข้อ จ. (พยาธิใบไม้ในตับ (Opisthorchis)): พยาธิใบไม้ในตับ (Opisthorchis viverrini) พยาธิสภาพหลักอยู่ที่ท่อน้ำดี ทำให้เกิดอาการแน่นท้องใต้ชายโครงขวา ดีซ่าน ตัวเหลืองตาเหลือง และเสี่ยงต่อ Cholangiocarcinoma ไม่ได้ทำให้คันทวารหนัก</t>
        </is>
      </c>
      <c r="L41" s="186" t="n"/>
      <c r="M41" s="186" t="inlineStr">
        <is>
          <t>5. Gastrointestinal</t>
        </is>
      </c>
      <c r="N41" s="186" t="inlineStr">
        <is>
          <t>5.5 Parasitic GI Infections</t>
        </is>
      </c>
      <c r="O41" s="185" t="inlineStr">
        <is>
          <t>Clinic</t>
        </is>
      </c>
      <c r="P41" s="186" t="inlineStr">
        <is>
          <t>ข้อ 41 Pharma Plus เล่มม่วง (เฉลยข้อ ง)</t>
        </is>
      </c>
      <c r="Q41" s="185" t="inlineStr">
        <is>
          <t>แบบฝึกหัด</t>
        </is>
      </c>
      <c r="R41" s="185" t="inlineStr">
        <is>
          <t>เล่มม่วง</t>
        </is>
      </c>
      <c r="S41" s="185" t="inlineStr">
        <is>
          <t>CASE-GI-PINWORM-CHILD-5YO</t>
        </is>
      </c>
    </row>
    <row r="42" ht="24" customHeight="1" s="49">
      <c r="A42" s="187" t="n">
        <v>40</v>
      </c>
      <c r="B42" s="186" t="inlineStr">
        <is>
          <t>สถานการณ์ที่ 10: มารดาพาเด็กอายุ 5 ปี มาร้านยาด้วยอาการคันรอบทวารหนักโดยเฉพาะเวลากลางคืน หงุดหงิด นอนไม่หลับ เบื่ออาหาร ตรวจไม่พบตัวพยาธิในอุจจาระด้วยตาเปล่า</t>
        </is>
      </c>
      <c r="C42" s="186" t="inlineStr">
        <is>
          <t>ยาถ่ายพยาธิและขนาดการบริหารยาที่เหมาะสมที่สุดสำหรับเด็กรายนี้คือข้อใด</t>
        </is>
      </c>
      <c r="D42" s="186" t="n"/>
      <c r="E42" s="186" t="inlineStr">
        <is>
          <t>Albendazole 400 mg ติดต่อกัน 3 วัน</t>
        </is>
      </c>
      <c r="F42" s="186" t="inlineStr">
        <is>
          <t>Mebendazole 100 mg ครั้งเดียว แล้วทานซ้ำในอีก 2 wk</t>
        </is>
      </c>
      <c r="G42" s="186" t="inlineStr">
        <is>
          <t>Niclosamide</t>
        </is>
      </c>
      <c r="H42" s="186" t="inlineStr">
        <is>
          <t>Pyrantel pamoate</t>
        </is>
      </c>
      <c r="I42" s="188" t="inlineStr">
        <is>
          <t>Praziquantel</t>
        </is>
      </c>
      <c r="J42" s="185" t="n">
        <v>2</v>
      </c>
      <c r="K42" s="186" t="inlineStr">
        <is>
          <t>✅ คำตอบที่ถูกต้อง: ข้อ ข. Mebendazole 100 mg ครั้งเดียว แล้วทานซ้ำในอีก 2 wk
🎯 ทำไมข้อนี้ถึงถูก:
การรักษาพยาธิเข็มหมุดในเด็กอายุเกิน 2 ขวบ (หรือตามแนวทางมาตรฐาน) สามารถใช้ Mebendazole 100 mg ขนาดเดียว และเนื่องจากยามีผลต่อตัวเต็มวัยแต่ไม่มีผลต่อไข่ จึงแนะนำให้รับประทานยาซ้ำอีกครั้งใน 2 สัปดาห์ถัดมาเพื่อป้องกันการติดเชื้อซ้ำจากไข่ที่เหลือรอด
🔍 ข้ออื่นผิดเพราะอะไร:
• ข้อ ก. (Albendazole 400 mg ติดต่อกัน 3 วัน): Albendazole 400 mg ติดต่อกัน 3 วัน เป็นขนาดยาสำหรับรักษาพยาธิเส้นด้าย (Strongyloides) หรือพยาธิปากขอ/ไส้เดือนชนิดติดเชื้อรุนแรง ไม่ใช่ regimen มาตรฐานสำหรับพยาธิเข็มหมุดซึ่งใช้แบบ single dose
• ข้อ ค. (Niclosamide): Niclosamide เป็นยาที่ออกฤทธิ์ยับยั้ง oxidative phosphorylation ในพยาธิตัวตืด (Cestodes) ไม่มีประสิทธิภาพในการฆ่าพยาธิตัวกลมหรือพยาธิเข็มหมุด (Enterobius)
• ข้อ ง. (Pyrantel pamoate): Pyrantel pamoate สามารถใช้รักษาพยาธิเข็มหมุดได้แต่ต้องให้ขนาดยาตามน้ำหนักตัว (11 mg/kg single dose, max 1 g) และต้องให้ซ้ำในอีก 2 สัปดาห์เช่นกัน ข้อเลือกนี้ไม่ได้ระบุขนาดยาและรอบการให้ที่ครบถ้วน
• ข้อ จ. (Praziquantel): Praziquantel ออกฤทธิ์เพิ่ม permeability ของเยื่อหุ้มเซลล์ต่อ calcium ในพยาธิตัวแบน ใช้รักษาพยาธิใบไม้และพยาธิตัวตืด ไม่มีผลในการกำจัดพยาธิตัวกลมหรือพยาธิเข็มหมุด</t>
        </is>
      </c>
      <c r="L42" s="186" t="n"/>
      <c r="M42" s="186" t="inlineStr">
        <is>
          <t>5. Gastrointestinal</t>
        </is>
      </c>
      <c r="N42" s="186" t="inlineStr">
        <is>
          <t>5.5 Parasitic GI Infections</t>
        </is>
      </c>
      <c r="O42" s="185" t="inlineStr">
        <is>
          <t>Clinic</t>
        </is>
      </c>
      <c r="P42" s="186" t="inlineStr">
        <is>
          <t>ข้อ 42 Pharma Plus เล่มม่วง (เฉลยข้อ ข)</t>
        </is>
      </c>
      <c r="Q42" s="185" t="inlineStr">
        <is>
          <t>แบบฝึกหัด</t>
        </is>
      </c>
      <c r="R42" s="185" t="inlineStr">
        <is>
          <t>เล่มม่วง</t>
        </is>
      </c>
      <c r="S42" s="185" t="inlineStr">
        <is>
          <t>CASE-GI-PINWORM-CHILD-5YO</t>
        </is>
      </c>
    </row>
    <row r="43" ht="24" customHeight="1" s="49">
      <c r="A43" s="187" t="n">
        <v>41</v>
      </c>
      <c r="B43" s="186" t="inlineStr">
        <is>
          <t>มารดาของเด็กตรวจพบว่าตนเองมีการติดเชื้อพยาธิตัวตืด (Taeniasis)</t>
        </is>
      </c>
      <c r="C43" s="186" t="inlineStr">
        <is>
          <t>ยาถ่ายพยาธิที่เป็นทางเลือกหลักในการรักษาพยาธิตัวตืดในผู้ใหญ่คือยาใด</t>
        </is>
      </c>
      <c r="D43" s="186" t="n"/>
      <c r="E43" s="186" t="inlineStr">
        <is>
          <t>Albendazole 400 mg ติดต่อกัน 3 วัน</t>
        </is>
      </c>
      <c r="F43" s="186" t="inlineStr">
        <is>
          <t>Niclosamide</t>
        </is>
      </c>
      <c r="G43" s="186" t="inlineStr">
        <is>
          <t>Mebendazole</t>
        </is>
      </c>
      <c r="H43" s="186" t="inlineStr">
        <is>
          <t>Pyrantel pamoate</t>
        </is>
      </c>
      <c r="I43" s="188" t="inlineStr">
        <is>
          <t>Praziquantel</t>
        </is>
      </c>
      <c r="J43" s="185" t="n">
        <v>2</v>
      </c>
      <c r="K43" s="186" t="inlineStr">
        <is>
          <t>✅ คำตอบที่ถูกต้อง: ข้อ ข. Niclosamide
🎯 ทำไมข้อนี้ถึงถูก:
Niclosamide: ยาทางเลือกหลักในการรักษาการติดเชื้อพยาธิตัวตืด (Taeniasis) คือ Niclosamide หรือ Praziquantel ตามแนวทางการรักษาโรคพยาธิ
🔍 ข้ออื่นผิดเพราะอะไร:
• ข้อ ก. (Albendazole 400 mg ติดต่อกัน 3 วัน): Albendazole 400 mg ติดต่อกัน 3 วัน ไม่ใช่ขนาดยาหลักในการรักษาตัวแก่ของพยาธิตัวตืดในลำไส้ และมีอัตราความสำเร็จต่ำกว่า Niclosamide หรือ Praziquantel แบบ single dose
• ข้อ ค. (Mebendazole): Mebendazole ออกฤทธิ์ได้ดีกับพยาธิตัวกลม แต่มีประสิทธิภาพต่ำมากในการกำจัดพยาธิตัวตืดในลำไส้เนื่องจากยาดูดซึมต่ำและจับกับ tubulin ของ cestodes ได้ไม่ดี
• ข้อ ง. (Pyrantel pamoate): Pyrantel pamoate มีกลไกกระตุ้น nicotinic receptors ทำให้พยาธิเกิด spastic paralysis ใช้ได้ผลเฉพาะกับพยาธิตัวกลม เช่น พยาธิเข็มหมุด ไส้เดือน และปากขอ ไม่สามารถฆ่าพยาธิตัวตืดได้
• ข้อ จ. (Praziquantel): Praziquantel เป็นยาที่มีประสิทธิภาพสูงมากต่อพยาธิตัวตืด แต่ในบริบทนี้เฉลยข้อสอบระบุ Niclosamide 2 g เคี้ยวก่อนกลืนเป็น first-line ดั้งเดิมที่ออกฤทธิ์เฉพาะในลำไส้โดยไม่ถูกดูดซึม</t>
        </is>
      </c>
      <c r="L43" s="186" t="n"/>
      <c r="M43" s="186" t="inlineStr">
        <is>
          <t>5. Gastrointestinal</t>
        </is>
      </c>
      <c r="N43" s="186" t="inlineStr">
        <is>
          <t>5.5 Parasitic GI Infections</t>
        </is>
      </c>
      <c r="O43" s="185" t="inlineStr">
        <is>
          <t>Clinic</t>
        </is>
      </c>
      <c r="P43" s="186" t="inlineStr">
        <is>
          <t>ข้อ 43 Pharma Plus เล่มม่วง (เฉลยข้อ ข)</t>
        </is>
      </c>
      <c r="Q43" s="185" t="inlineStr">
        <is>
          <t>แบบฝึกหัด</t>
        </is>
      </c>
      <c r="R43" s="185" t="inlineStr">
        <is>
          <t>เล่มม่วง</t>
        </is>
      </c>
      <c r="S43" s="185" t="n"/>
    </row>
    <row r="44" ht="24" customHeight="1" s="49">
      <c r="A44" s="187" t="n">
        <v>42</v>
      </c>
      <c r="B44" s="186" t="n"/>
      <c r="C44" s="186" t="inlineStr">
        <is>
          <t>ข้อใดเป็นกลไกการออกฤทธิ์ของยา mebendazole</t>
        </is>
      </c>
      <c r="D44" s="186" t="n"/>
      <c r="E44" s="186" t="inlineStr">
        <is>
          <t>มีผลทำให้พยาธิเกิด paralysis</t>
        </is>
      </c>
      <c r="F44" s="186" t="inlineStr">
        <is>
          <t>Inhibit oxidative phosphorylation glucose</t>
        </is>
      </c>
      <c r="G44" s="186" t="inlineStr">
        <is>
          <t>ขัดขวางการนำ glucose มาใช้ของพยาธิ (block glucose reuptake)</t>
        </is>
      </c>
      <c r="H44" s="186" t="inlineStr">
        <is>
          <t>ทำให้พยาธิเกาะอยู่ผนังลำไส้หลุดออก</t>
        </is>
      </c>
      <c r="I44" s="188" t="inlineStr">
        <is>
          <t>ไม่มีข้อถูก</t>
        </is>
      </c>
      <c r="J44" s="185" t="n">
        <v>3</v>
      </c>
      <c r="K44" s="186" t="inlineStr">
        <is>
          <t>✅ คำตอบที่ถูกต้อง: ข้อ ค. ขัดขวางการนำ glucose มาใช้ของพยาธิ (block glucose reuptake)
🎯 ทำไมข้อนี้ถึงถูก:
ขัดขวางการนำ glucose มาใช้ของพยาธิ (block glucose reuptake): Mebendazole และยากลุ่ม Benzimidazole ออกฤทธิ์โดยการจับกับ tubulin ของพยาธิ ทำให้ยับยั้งการสร้าง microtubule ส่งผลให้พยาธิไม่สามารถดูดซึมกลูโคสได้ (block glucose uptake) ทำให้พยาธิขาดพลังงานและตายไปในที่สุด
🔍 ข้ออื่นผิดเพราะอะไร:
• ข้อ ก. (มีผลทำให้พยาธิเกิด paralysis): การทำให้พยาธิเกิด paralysis แบบ spastic paralysis เป็นกลไกของ Pyrantel pamoate ผ่านการกระตุ้น nicotinic receptors หรือ neuromuscular junction ของพยาธิ
• ข้อ ข. (Inhibit oxidative phosphorylation glucose): การยับยั้ง oxidative phosphorylation และขัดขวาง anaerobic ATP production ใน mitochondria เป็นกลไกการออกฤทธิ์จำเพาะของยา Niclosamide ในการฆ่าพยาธิตัวตืด
• ข้อ ง. (ทำให้พยาธิเกาะอยู่ผนังลำไส้หลุดออก): การทำให้พยาธิเกาะหลุดจากผนังลำไส้เป็นผลลัพธ์ปลายทางหลังจากพยาธิเป็นอัมพาตหรือหมดพลังงาน ไม่ใช่กลไกระดับโมเลกุลโดยตรงของยา Mebendazole
• ข้อ จ. (ไม่มีข้อถูก): มีข้อที่ถูกต้องคือข้อ ค. เนื่องจาก Mebendazole ยับยั้งการรวมตัวของ beta-tubulin ทำให้สูญเสีย microtubules ส่งผลยับยั้งการนำกลูโคสเข้าสู่เซลล์ของพยาธิ</t>
        </is>
      </c>
      <c r="L44" s="186" t="n"/>
      <c r="M44" s="186" t="inlineStr">
        <is>
          <t>5. Gastrointestinal</t>
        </is>
      </c>
      <c r="N44" s="186" t="inlineStr">
        <is>
          <t>5.1 Peptic Ulcer Disease &amp; GERD</t>
        </is>
      </c>
      <c r="O44" s="185" t="inlineStr">
        <is>
          <t>Clinic</t>
        </is>
      </c>
      <c r="P44" s="186" t="inlineStr">
        <is>
          <t>ข้อ 44 Pharma Plus เล่มม่วง (เฉลยข้อ ค)</t>
        </is>
      </c>
      <c r="Q44" s="185" t="inlineStr">
        <is>
          <t>แบบฝึกหัด</t>
        </is>
      </c>
      <c r="R44" s="185" t="inlineStr">
        <is>
          <t>เล่มม่วง</t>
        </is>
      </c>
      <c r="S44" s="185" t="n"/>
    </row>
    <row r="45" ht="24" customHeight="1" s="49">
      <c r="A45" s="187" t="n">
        <v>43</v>
      </c>
      <c r="B45" s="186" t="n"/>
      <c r="C45" s="186" t="inlineStr">
        <is>
          <t>ข้อใดคือคำแนะนำของการใช้ยา albendazole</t>
        </is>
      </c>
      <c r="D45" s="186" t="n"/>
      <c r="E45" s="186" t="inlineStr">
        <is>
          <t>เคี้ยวให้ละเอียดก่อนกลืน</t>
        </is>
      </c>
      <c r="F45" s="186" t="inlineStr">
        <is>
          <t>ห้ามทานร่วมกับยาลดกรด</t>
        </is>
      </c>
      <c r="G45" s="186" t="inlineStr">
        <is>
          <t>ห้ามทานร่วมกับ alcohol</t>
        </is>
      </c>
      <c r="H45" s="186" t="inlineStr">
        <is>
          <t>รับประทานยาถ่ายตามทุกครั้ง</t>
        </is>
      </c>
      <c r="I45" s="188" t="inlineStr">
        <is>
          <t>กินซ้ำทุกเดือนเพื่อป้องกัน</t>
        </is>
      </c>
      <c r="J45" s="185" t="n">
        <v>1</v>
      </c>
      <c r="K45" s="186" t="inlineStr">
        <is>
          <t>✅ คำตอบที่ถูกต้อง: ข้อ ก. เคี้ยวให้ละเอียดก่อนกลืน
🎯 ทำไมข้อนี้ถึงถูก:
เคี้ยวให้ละเอียดก่อนกลืน: Albendazole ชนิดเม็ดมักแนะนำให้เคี้ยวให้ละเอียดก่อนกลืนเพื่อให้ตัวยาดูดซึมหรือกระจายตัวได้ดีในทางเดินอาหาร (โดยเฉพาะกรณีพยาธิในลำไส้)
🔍 ข้ออื่นผิดเพราะอะไร:
• ข้อ ข. (ห้ามทานร่วมกับยาลดกรด): Albendazole ไม่ได้มีข้อห้ามใช้ร่วมกับยาลดกรด และระดับกรดในกระเพาะอาหารไม่มีผลต่อประสิทธิภาพในการออกฤทธิ์กำจัดพยาธิในทางเดินอาหารอย่างมีนัยสำคัญ
• ข้อ ค. (ห้ามทานร่วมกับ alcohol): Albendazole ไม่มีปฏิกิริยาก่อให้เกิด Disulfiram-like reaction ร่วมกับแอลกอฮอล์ จึงไม่ได้มีข้อห้ามเด็ดขาด แม้แนะนำให้หลีกเลี่ยงแอลกอฮอล์เพื่อสุขภาพตับก็ตาม
• ข้อ ง. (รับประทานยาถ่ายตามทุกครั้ง): การใช้ Albendazole รักษาพยาธิในปัจจุบันไม่จำเป็นต้องรับประทานยาถ่ายตาม เนื่องจากตัวยาสามารถกำจัดตัวพยาธิและปล่อยให้ถูกขับออกตามการเคลื่อนไหวปกติของลำไส้ได้
• ข้อ จ. (กินซ้ำทุกเดือนเพื่อป้องกัน): การรับประทานยาถ่ายพยาธิซ้ำทุกเดือนไม่มีความจำเป็นและไม่แนะนำตามหลักเวชปฏิบัติ เนื่องจากจะเพิ่มความเสี่ยงต่อความเป็นพิษต่อตับและการดื้อยาโดยไม่จำเป็น</t>
        </is>
      </c>
      <c r="L45" s="186" t="n"/>
      <c r="M45" s="186" t="inlineStr">
        <is>
          <t>5. Gastrointestinal</t>
        </is>
      </c>
      <c r="N45" s="186" t="inlineStr">
        <is>
          <t>5.1 Peptic Ulcer Disease &amp; GERD</t>
        </is>
      </c>
      <c r="O45" s="185" t="inlineStr">
        <is>
          <t>Clinic</t>
        </is>
      </c>
      <c r="P45" s="186" t="inlineStr">
        <is>
          <t>ข้อ 45 Pharma Plus เล่มม่วง (เฉลยข้อ ก)</t>
        </is>
      </c>
      <c r="Q45" s="185" t="inlineStr">
        <is>
          <t>แบบฝึกหัด</t>
        </is>
      </c>
      <c r="R45" s="185" t="inlineStr">
        <is>
          <t>เล่มม่วง</t>
        </is>
      </c>
      <c r="S45" s="185" t="n"/>
    </row>
    <row r="46" ht="24" customHeight="1" s="49">
      <c r="A46" s="187" t="n">
        <v>44</v>
      </c>
      <c r="B46" s="186" t="n"/>
      <c r="C46" s="186" t="inlineStr">
        <is>
          <t>สมุนไพรใดที่มีอยู่ในตำรับยาเตรียมแผนไทยที่มีผลการศึกษาว่ามีฤทธิ์ต้านพยาธิ</t>
        </is>
      </c>
      <c r="D46" s="186" t="n"/>
      <c r="E46" s="186" t="inlineStr">
        <is>
          <t>ฟักทอง ขี้เหล็ก</t>
        </is>
      </c>
      <c r="F46" s="186" t="inlineStr">
        <is>
          <t>มะเกลือ, ฟักทอง</t>
        </is>
      </c>
      <c r="G46" s="186" t="inlineStr">
        <is>
          <t>มะเกลือ, กานพลู</t>
        </is>
      </c>
      <c r="H46" s="186" t="inlineStr">
        <is>
          <t>มะม่วง, เปล้าน้อย</t>
        </is>
      </c>
      <c r="I46" s="188" t="inlineStr">
        <is>
          <t>กะเพรา, หอมแดง</t>
        </is>
      </c>
      <c r="J46" s="185" t="n">
        <v>2</v>
      </c>
      <c r="K46" s="186" t="inlineStr">
        <is>
          <t>✅ คำตอบที่ถูกต้อง: ข้อ ข. มะเกลือ, ฟักทอง
🎯 ทำไมข้อนี้ถึงถูก:
มะเกลือ, ฟักทอง: มะเกลือ (ผลแก่มีสาร  diospyrol ใช้เป็นยาขับพยาธิ) และเมล็ดฟักทอง (มีกรดอะมิโน cucurbitin ซึ่งมีฤทธิ์อัมพาตพยาธิในลำไส้) เป็นสมุนไพรไทยพื้นบ้านที่มีการศึกษาและใช้ในตำรับยาไทยเพื่อขับพยาธิ
🔍 ข้ออื่นผิดเพราะอะไร:
• ข้อ ก. (ฟักทอง ขี้เหล็ก): ใบขี้เหล็กมีสารกลุ่ม anthraquinones (เช่น barakol, senna glycosides) ซึ่งมีฤทธิ์เด่นเป็นยาระบายและช่วยให้นอนหลับ แต่ไม่มีฤทธิ์ต้านพยาธิที่ชัดเจนในตำรับยาแผนไทย
• ข้อ ค. (มะเกลือ, กานพลู): กานพลูมีสารสำคัญคือ Eugenol ซึ่งมีฤทธิ์ขับลม แก้อาการท้องอืด จุกเสียด แน่นท้อง และมีฤทธิ์ฆ่าเชื้อแบคทีเรียเฉพาะที่ แต่ไม่ได้ใช้เป็นยาขับพยาธิหลักในระบบสาธารณสุขมูลฐาน
• ข้อ ง. (มะม่วง, เปล้าน้อย): เปล้าน้อยมีสาร Plaunotol ซึ่งออกฤทธิ์กระตุ้นการสร้าง prostaglandin ในเยื่อบุกระเพาะ ใช้รักษาแผลในทางเดินอาหาร ไม่ได้มีข้อบ่งใช้หรือฤทธิ์ในการขับพยาธิ
• ข้อ จ. (กะเพรา, หอมแดง): กะเพราและหอมแดงมีน้ำมันหอมระเหยที่มีฤทธิ์ขับลม บรรเทาอาการท้องอืด แน่น จุกเสียด และบรรเทาอาการหวัดคัดจมูก แต่ไม่มีฤทธิ์ทางเภสัชวิทยาในการต้านพยาธิ</t>
        </is>
      </c>
      <c r="L46" s="186" t="n"/>
      <c r="M46" s="186" t="inlineStr">
        <is>
          <t>5. Gastrointestinal</t>
        </is>
      </c>
      <c r="N46" s="186" t="inlineStr">
        <is>
          <t>5.5 Parasitic GI Infections</t>
        </is>
      </c>
      <c r="O46" s="185" t="inlineStr">
        <is>
          <t>Clinic</t>
        </is>
      </c>
      <c r="P46" s="186" t="inlineStr">
        <is>
          <t>ข้อ 46 Pharma Plus เล่มม่วง (เฉลยข้อ ข)</t>
        </is>
      </c>
      <c r="Q46" s="185" t="inlineStr">
        <is>
          <t>แบบฝึกหัด</t>
        </is>
      </c>
      <c r="R46" s="185" t="inlineStr">
        <is>
          <t>เล่มม่วง</t>
        </is>
      </c>
      <c r="S46" s="185" t="n"/>
    </row>
    <row r="47" ht="24" customHeight="1" s="49">
      <c r="A47" s="187" t="n">
        <v>45</v>
      </c>
      <c r="B47" s="186" t="n"/>
      <c r="C47" s="186" t="inlineStr">
        <is>
          <t>หญิงตั้งครรภ์เป็นพยาธิตืดสามารถใช้ยาอะไรได้</t>
        </is>
      </c>
      <c r="D47" s="186" t="n"/>
      <c r="E47" s="186" t="inlineStr">
        <is>
          <t>Albendazole</t>
        </is>
      </c>
      <c r="F47" s="186" t="inlineStr">
        <is>
          <t>Mebendazole</t>
        </is>
      </c>
      <c r="G47" s="186" t="inlineStr">
        <is>
          <t>Niclosamide</t>
        </is>
      </c>
      <c r="H47" s="186" t="inlineStr">
        <is>
          <t>Praziquantel</t>
        </is>
      </c>
      <c r="I47" s="188" t="inlineStr">
        <is>
          <t>Pyrantel pamoate</t>
        </is>
      </c>
      <c r="J47" s="185" t="n">
        <v>3</v>
      </c>
      <c r="K47" s="186" t="inlineStr">
        <is>
          <t>✅ คำตอบที่ถูกต้อง: ข้อ ค. Niclosamide
🎯 ทำไมข้อนี้ถึงถูก:
Niclosamide: จัดเป็นยาในกลุ่ม Category B สำหรับสตรีมีครรภ์ (หรือเป็นยาที่ค่อนข้างปลอดภัยกว่าเมื่อเทียบกับ Praziquantel หรือ Benzimidazoles ในบางข้อบ่งใช้ เช่น พยาธิใบไม้/พยาธิตัวตืด ตามคำแนะนำทางสูตินรีเวชและเภสัชวิทยา)
🔍 ข้ออื่นผิดเพราะอะไร:
• ข้อ ก. (Albendazole): Albendazole มีฤทธิ์ teratogenic และ embryotoxic ในสัตว์ทดลอง จัดอยู่ใน Pregnancy Category C (ห้ามใช้ในไตรมาสแรกของการตั้งครรภ์) จึงไม่ปลอดภัยสำหรับหญิงมีครรภ์
• ข้อ ข. (Mebendazole): Mebendazole มีรายงานผลต่อทารกในครรภ์ในสัตว์ทดลอง จัดเป็น Pregnancy Category C จึงห้ามใช้โดยเฉพาะในหญิงตั้งครรภ์ไตรมาสแรกเพื่อความปลอดภัยสูงสุด
• ข้อ ง. (Praziquantel): Praziquantel เป็น Pregnancy Category B แต่ยาถูกดูดซึมเข้าสู่กระแสเลือดได้ดี จึงแนะนำให้หลีกเลี่ยงหรือเลื่อนการรักษาไปหลังคลอด เว้นแต่มีความจำเป็นเร่งด่วน โดย Niclosamide ปลอดภัยกว่าเนื่องจากไม่ดูดซึม
• ข้อ จ. (Pyrantel pamoate): Pyrantel pamoate มีความปลอดภัยค่อนข้างดี (Category C) แต่ตัวยาออกฤทธิ์เฉพาะต่อพยาธิตัวกลมเท่านั้น ไม่ครอบคลุมและไม่สามารถรักษาพยาธิตัวตืดได้</t>
        </is>
      </c>
      <c r="L47" s="186" t="n"/>
      <c r="M47" s="186" t="inlineStr">
        <is>
          <t>5. Gastrointestinal</t>
        </is>
      </c>
      <c r="N47" s="186" t="inlineStr">
        <is>
          <t>5.5 Parasitic GI Infections</t>
        </is>
      </c>
      <c r="O47" s="185" t="inlineStr">
        <is>
          <t>Clinic</t>
        </is>
      </c>
      <c r="P47" s="186" t="inlineStr">
        <is>
          <t>ข้อ 47 Pharma Plus เล่มม่วง (เฉลยข้อ ค)</t>
        </is>
      </c>
      <c r="Q47" s="185" t="inlineStr">
        <is>
          <t>แบบฝึกหัด</t>
        </is>
      </c>
      <c r="R47" s="185" t="inlineStr">
        <is>
          <t>เล่มม่วง</t>
        </is>
      </c>
      <c r="S47" s="185" t="n"/>
    </row>
    <row r="48" ht="24" customHeight="1" s="49">
      <c r="A48" s="187" t="n">
        <v>46</v>
      </c>
      <c r="B48" s="186" t="inlineStr">
        <is>
          <t>ผู้ป่วยชายอายุ 22 ปี มาขอซื้อยาแก้ท้องเสียที่ร้านยา โดยมีอาการปวดมวนท้องก่อนถ่ายเป็นน้ำ 5 ครั้ง หลังจากรับประทานลาบและส้มตำประมาณ 5 ชั่วโมง ผู้ป่วยอ่อนเพลีย ไม่มีไข้ มีคลื่นไส้อาเจียนเล็กน้อย อุจจาระไม่มีมูกเลือด</t>
        </is>
      </c>
      <c r="C48" s="186" t="inlineStr">
        <is>
          <t>ยาหรือสารละลายเกลือแร่ในข้อใดเหมาะสมและจำเป็นที่สุดเป็นอันดับแรกสำหรับผู้ป่วยรายนี้</t>
        </is>
      </c>
      <c r="D48" s="186" t="n"/>
      <c r="E48" s="186" t="inlineStr">
        <is>
          <t>ORS</t>
        </is>
      </c>
      <c r="F48" s="186" t="inlineStr">
        <is>
          <t>Diphenoxylate + atropine</t>
        </is>
      </c>
      <c r="G48" s="186" t="inlineStr">
        <is>
          <t>Hyoscine</t>
        </is>
      </c>
      <c r="H48" s="186" t="inlineStr">
        <is>
          <t>Loperamide</t>
        </is>
      </c>
      <c r="I48" s="188" t="inlineStr">
        <is>
          <t>Norfloxacin</t>
        </is>
      </c>
      <c r="J48" s="185" t="n">
        <v>1</v>
      </c>
      <c r="K48" s="186" t="inlineStr">
        <is>
          <t>✅ คำตอบที่ถูกต้อง: ข้อ ก. ORS
🎯 ทำไมข้อนี้ถึงถูก:
ผู้ป่วยถ่ายน้ำ 5 ครั้ง ไม่มีไข้ อ่อนเพลีย → ปัญหาหลักคือขาดน้ำ ORS คือการรักษาที่สำคัญที่สุด ก่อนพิจารณา Antimotility (Loperamide) หรือยาปฏิชีวนะ
🔍 ข้ออื่นผิดเพราะอะไร:
• ข้อ ข. (Diphenoxylate+atropine): Antimotility ห้ามใช้เป็น first-line; ห้ามใน invasive diarrhea
• ข้อ ค. (Hyoscine): ลดปวดเกร็ง ไม่แก้ขาดน้ำ
• ข้อ ง. (Loperamide): พิจารณาได้หลัง ORS แต่ไม่ใช่ first-line
• ข้อ จ. (Norfloxacin): ยาปฏิชีวนะ ไม่มีข้อบ่งชี้ใน uncomplicated food poisoning</t>
        </is>
      </c>
      <c r="L48" s="186" t="n"/>
      <c r="M48" s="186" t="inlineStr">
        <is>
          <t>5. Gastrointestinal</t>
        </is>
      </c>
      <c r="N48" s="186" t="inlineStr">
        <is>
          <t>Nausea and vomiting</t>
        </is>
      </c>
      <c r="O48" s="185" t="inlineStr">
        <is>
          <t>Clinic</t>
        </is>
      </c>
      <c r="P48" s="186" t="inlineStr">
        <is>
          <t>ข้อ 48 Pharma Plus เล่มม่วง (เฉลยข้อ ก)</t>
        </is>
      </c>
      <c r="Q48" s="185" t="inlineStr">
        <is>
          <t>แบบฝึกหัด</t>
        </is>
      </c>
      <c r="R48" s="185" t="inlineStr">
        <is>
          <t>เล่มม่วง</t>
        </is>
      </c>
      <c r="S48" s="185" t="inlineStr">
        <is>
          <t>CASE-GI-ACUTE-DIARRHEA-01</t>
        </is>
      </c>
    </row>
    <row r="49" ht="24" customHeight="1" s="49">
      <c r="A49" s="187" t="n">
        <v>47</v>
      </c>
      <c r="B49" s="186" t="inlineStr">
        <is>
          <t>ผู้ป่วยชายอายุ 22 ปี มาขอซื้อยาแก้ท้องเสียที่ร้านยา โดยมีอาการปวดมวนท้องก่อนถ่ายเป็นน้ำ 5 ครั้ง หลังจากรับประทานลาบและส้มตำประมาณ 5 ชั่วโมง ผู้ป่วยอ่อนเพลีย ไม่มีไข้ มีคลื่นไส้อาเจียนเล็กน้อย อุจจาระไม่มีมูกเลือด</t>
        </is>
      </c>
      <c r="C49" s="186" t="inlineStr">
        <is>
          <t>ยาสมุนไพรตามงานสาธารณสุขมูลฐานในข้อใดที่มีฤทธิ์บรรเทาอาการท้องเสียและควรเลือกใช้ในผู้ป่วยรายนี้</t>
        </is>
      </c>
      <c r="D49" s="186" t="n"/>
      <c r="E49" s="186" t="inlineStr">
        <is>
          <t>กล้วยน้ำว้าสุก</t>
        </is>
      </c>
      <c r="F49" s="186" t="inlineStr">
        <is>
          <t>เนื้อมังคุด</t>
        </is>
      </c>
      <c r="G49" s="186" t="inlineStr">
        <is>
          <t>เมล็ดทับทิม</t>
        </is>
      </c>
      <c r="H49" s="186" t="inlineStr">
        <is>
          <t>ผลฝรั่งดิบ</t>
        </is>
      </c>
      <c r="I49" s="188" t="inlineStr">
        <is>
          <t>ใบตับเต่าเสียด</t>
        </is>
      </c>
      <c r="J49" s="185" t="n">
        <v>4</v>
      </c>
      <c r="K49" s="186" t="inlineStr">
        <is>
          <t>✅ คำตอบที่ถูกต้อง: ข้อ ง. ผลฝรั่งดิบ
🎯 ทำไมข้อนี้ถึงถูก:
ผลฝรั่งดิบ: อยู่ใน 'บัญชียาหลักแห่งชาติ ยาสมุนไพร' ด้านสาธารณสุขมูลฐาน มีสาร Tannin และ Psidium ที่ยับยั้งการเคลื่อนไหวลำไส้และลดการหลั่ง electrolyte ใช้บรรเทาอาการท้องเสียชั่วคราว
🔍 ข้ออื่นผิดเพราะอะไร:
• ข้อ ก. (กล้วยน้ำว้าสุก): กล้วยดิบ/เปลือก แก้ท้องเสีย แต่กล้วยสุกมี Sorbitol อาจทำให้ท้องเสียได้
• ข้อ ข. (เนื้อมังคุด): มังคุดช่วยท้องเสียได้บ้าง แต่ไม่ใช่รายการยาสมุนไพรหลักที่ระบุในบัญชียา
• ข้อ ค. (เมล็ดทับทิม): มีสาร Tannin แต่ไม่ได้อยู่ในบัญชียาสมุนไพรสาธารณสุขมูลฐาน
• ข้อ จ. (ใบตับเต่าเสียด): ไม่ใช่ยาสมุนไพรที่ใช้แก้ท้องเสียตามบัญชียาหลัก</t>
        </is>
      </c>
      <c r="L49" s="186" t="n"/>
      <c r="M49" s="186" t="inlineStr">
        <is>
          <t>5. Gastrointestinal</t>
        </is>
      </c>
      <c r="N49" s="186" t="inlineStr">
        <is>
          <t>Diarrhea &amp; Constipation</t>
        </is>
      </c>
      <c r="O49" s="185" t="inlineStr">
        <is>
          <t>Clinic</t>
        </is>
      </c>
      <c r="P49" s="186" t="inlineStr">
        <is>
          <t>ข้อ 49 Pharma Plus เล่มม่วง (เฉลยข้อ ง)</t>
        </is>
      </c>
      <c r="Q49" s="185" t="inlineStr">
        <is>
          <t>แบบฝึกหัด</t>
        </is>
      </c>
      <c r="R49" s="185" t="inlineStr">
        <is>
          <t>เล่มม่วง</t>
        </is>
      </c>
      <c r="S49" s="185" t="inlineStr">
        <is>
          <t>CASE-GI-ACUTE-DIARRHEA-01</t>
        </is>
      </c>
    </row>
    <row r="50" ht="24" customHeight="1" s="49">
      <c r="A50" s="187" t="n">
        <v>48</v>
      </c>
      <c r="B50" s="186" t="inlineStr">
        <is>
          <t>ผู้ป่วยชายอายุ 22 ปี มาขอซื้อยาแก้ท้องเสียที่ร้านยา โดยมีอาการปวดมวนท้องก่อนถ่ายเป็นน้ำ 5 ครั้ง หลังจากรับประทานลาบและส้มตำประมาณ 5 ชั่วโมง ผู้ป่วยอ่อนเพลีย ไม่มีไข้ มีคลื่นไส้อาเจียนเล็กน้อย อุจจาระไม่มีมูกเลือด</t>
        </is>
      </c>
      <c r="C50" s="186" t="inlineStr">
        <is>
          <t>ยาในข้อใดที่ไม่ควรจ่ายหรือไม่มีความจำเป็นในผู้ป่วยท้องเสียถ่ายเป็นน้ำรายนี้</t>
        </is>
      </c>
      <c r="D50" s="186" t="n"/>
      <c r="E50" s="186" t="inlineStr">
        <is>
          <t>Activated charcoal</t>
        </is>
      </c>
      <c r="F50" s="186" t="inlineStr">
        <is>
          <t>Loperamide</t>
        </is>
      </c>
      <c r="G50" s="186" t="inlineStr">
        <is>
          <t>Norfloxacin</t>
        </is>
      </c>
      <c r="H50" s="186" t="inlineStr">
        <is>
          <t>Cotrimoxazole</t>
        </is>
      </c>
      <c r="I50" s="188" t="inlineStr">
        <is>
          <t>ORS</t>
        </is>
      </c>
      <c r="J50" s="185" t="n">
        <v>3</v>
      </c>
      <c r="K50" s="186" t="inlineStr">
        <is>
          <t>✅ คำตอบที่ถูกต้อง: ข้อ ค. Norfloxacin
🎯 ทำไมข้อนี้ถึงถูก:
Norfloxacin: Loperamide เป็นยาลดการบีบตัวของลำไส้ (antimotility drug) contraindication เด็ดขาดคือในผู้ป่วยที่มีอาการท้องเสียเฉียบพลันที่มีไข้สูง หรือสงสัยการติดเชื้อแบคทีเรียรุนแรง/invasive bacterial infection เนื่องจากจะทำให้เชื้อโรคและพิษ (toxin) คั่งอยู่ในทางเดินอาหาร ทำให้อาการแย่ลงหรือเกิด toxic megacolon ได้
🔍 ข้ออื่นผิดเพราะอะไร:
• ข้อ ก. (Activated charcoal): Activated charcoal สามารถจ่ายได้ในภาวะอาหารเป็นพิษเพื่อช่วยดูดซับสารพิษและแบคทีเรียในทางเดินอาหาร ช่วยลดการดูดซึมท็อกซินเข้าสู่กระแสเลือด
• ข้อ ข. (Loperamide): Loperamide แม้มีข้อห้ามใน invasive diarrhea แต่สำหรับโจทย์ข้อนี้เฉลยระบุ Norfloxacin เป็นยาที่ไม่ควรจ่ายเนื่องจากผู้ป่วยมีประวัติอาหารเป็นพิษจาก toxin ที่ไม่จำเป็นต้องใช้ยาปฏิชีวนะ
• ข้อ ง. (Cotrimoxazole): Cotrimoxazole เป็นยาปฏิชีวนะกลุ่มซัลฟา แม้ไม่ควรใช้ในคนท้องเสียทั่วไป แต่ในโจทย์ข้อนี้ระบุประเด็นการไม่จำเป็นต้องให้ยาปฏิชีวนะ Norfloxacin ใน food poisoning ชนิดไม่รุนแรง
• ข้อ จ. (ORS): ORS เป็นสารละลายเกลือแร่ทดแทนน้ำและอิเล็กโทรไลต์ ซึ่งเป็นยาตัวแรกและจำเป็นที่สุดที่ต้องจ่ายให้กับผู้ป่วยท้องเสียทุกรายเพื่อป้องกันภาวะขาดน้ำ</t>
        </is>
      </c>
      <c r="L50" s="186" t="n"/>
      <c r="M50" s="186" t="inlineStr">
        <is>
          <t>5. Gastrointestinal</t>
        </is>
      </c>
      <c r="N50" s="186" t="inlineStr">
        <is>
          <t>5.2 Diarrheal Diseases &amp; Dysentery</t>
        </is>
      </c>
      <c r="O50" s="185" t="inlineStr">
        <is>
          <t>Clinic</t>
        </is>
      </c>
      <c r="P50" s="186" t="inlineStr">
        <is>
          <t>ข้อ 50 Pharma Plus เล่มม่วง (เฉลยข้อ ค)</t>
        </is>
      </c>
      <c r="Q50" s="185" t="inlineStr">
        <is>
          <t>แบบฝึกหัด</t>
        </is>
      </c>
      <c r="R50" s="185" t="inlineStr">
        <is>
          <t>เล่มม่วง</t>
        </is>
      </c>
      <c r="S50" s="185" t="inlineStr">
        <is>
          <t>CASE-GI-ACUTE-DIARRHEA-01</t>
        </is>
      </c>
    </row>
    <row r="51" ht="24" customHeight="1" s="49">
      <c r="A51" s="187" t="n">
        <v>49</v>
      </c>
      <c r="B51" s="186" t="inlineStr">
        <is>
          <t>ผู้ป่วยชายอายุ 22 ปี มาขอซื้อยาแก้ท้องเสียที่ร้านยา โดยมีอาการปวดมวนท้องก่อนถ่ายเป็นน้ำ 5 ครั้ง หลังจากรับประทานลาบและส้มตำประมาณ 5 ชั่วโมง ผู้ป่วยอ่อนเพลีย ไม่มีไข้ มีคลื่นไส้อาเจียนเล็กน้อย อุจจาระไม่มีมูกเลือด</t>
        </is>
      </c>
      <c r="C51" s="186" t="inlineStr">
        <is>
          <t>ข้อใดเป็นคำแนะนำที่ถูกต้องในการรับประทานยา Activated charcoal</t>
        </is>
      </c>
      <c r="D51" s="186" t="n"/>
      <c r="E51" s="186" t="inlineStr">
        <is>
          <t>รับประทานก่อนอาหารครึ่งชั่วโมง</t>
        </is>
      </c>
      <c r="F51" s="186" t="inlineStr">
        <is>
          <t>รับประทานวันละ 3 เม็ด วันละ 3 ครั้ง</t>
        </is>
      </c>
      <c r="G51" s="186" t="inlineStr">
        <is>
          <t>รับประทานหลังอาหาร 2 ชั่วโมง</t>
        </is>
      </c>
      <c r="H51" s="186" t="inlineStr">
        <is>
          <t>รับประทานยาต่อเนื่องจนหมด</t>
        </is>
      </c>
      <c r="I51" s="188" t="inlineStr">
        <is>
          <t>รับประทานร่วมกับยาฆ่าเชื้อได้</t>
        </is>
      </c>
      <c r="J51" s="185" t="n">
        <v>2</v>
      </c>
      <c r="K51" s="186" t="inlineStr">
        <is>
          <t>✅ คำตอบที่ถูกต้อง: ข้อ ข. รับประทานวันละ 3 เม็ด วันละ 3 ครั้ง
🎯 ทำไมข้อนี้ถึงถูก:
รับประทานวันละ 3 เม็ด วันละ 3 ครั้ง: Activated charcoal มีคุณสมบัติในการดูดซับ (adsorption) สารพิษและยาอื่นๆ ได้ดีเยี่ยม ดังนั้นจึงไม่ควรรับประทานร่วมกับยาอื่นในเวลาเดียวกัน โดยทั่วไปควรเว้นระยะห่างจากการรับประทานยาอื่นๆ หรืออาหารอย่างน้อย 2 ชั่วโมง (หรือหลังอาหาร 2 ชม.) เพื่อไม่ให้ถ่านกัมมันต์ไปดูดซับยาอื่นจนทำให้ฤทธิ์ยาลดลง
🔍 ข้ออื่นผิดเพราะอะไร:
• ข้อ ก. (รับประทานก่อนอาหารครึ่งชั่วโมง): การรับประทานก่อนอาหารครึ่งชั่วโมงไม่มีความจำเป็นจำเพาะ และหากรับประทานอาหารตามเข้ามา ถ่านกัมมันต์อาจไปดูดซับสารอาหารหรือวิตามินในมื้ออาหารแทนสารพิษ
• ข้อ ค. (รับประทานหลังอาหาร 2 ชั่วโมง): การรับประทานหลังอาหาร 2 ชั่วโมงเป็นคำแนะนำทั่วไปเพื่อหลีกเลี่ยงการรบกวนการดูดซึมยาอื่นหรืออาหาร แต่ตามขนาดบรรเทาท้องเสียเฉียบพลัน ขนาดยาที่ระบุในข้อ ข เป็นขนาดยารับประทานมาตรฐาน
• ข้อ ง. (รับประทานยาต่อเนื่องจนหมด): Activated charcoal เป็นยาใช้บรรเทาอาการตามความจำเป็นเมื่อมีอาการท้องเสีย ไม่จำเป็นต้องรับประทานยาต่อเนื่องจนหมดเหมือนยาปฏิชีวนะ
• ข้อ จ. (รับประทานร่วมกับยาฆ่าเชื้อได้): ห้ามรับประทานร่วมกับยาฆ่าเชื้อหรือยาอื่นพร้อมกันทันที เพราะ Activated charcoal มีพื้นที่ผิวสูงจะไปจับและดูดซับตัวยาปฏิชีวนะ ทำให้ยาดูดซึมไม่ได้และล้มเหลวในการรักษา</t>
        </is>
      </c>
      <c r="L51" s="186" t="n"/>
      <c r="M51" s="186" t="inlineStr">
        <is>
          <t>5. Gastrointestinal</t>
        </is>
      </c>
      <c r="N51" s="186" t="inlineStr">
        <is>
          <t>5.2 Diarrheal Diseases &amp; Dysentery</t>
        </is>
      </c>
      <c r="O51" s="185" t="inlineStr">
        <is>
          <t>Clinic</t>
        </is>
      </c>
      <c r="P51" s="186" t="inlineStr">
        <is>
          <t>ข้อ 51 Pharma Plus เล่มม่วง (เฉลยข้อ ข)</t>
        </is>
      </c>
      <c r="Q51" s="185" t="inlineStr">
        <is>
          <t>แบบฝึกหัด</t>
        </is>
      </c>
      <c r="R51" s="185" t="inlineStr">
        <is>
          <t>เล่มม่วง</t>
        </is>
      </c>
      <c r="S51" s="185" t="inlineStr">
        <is>
          <t>CASE-GI-ACUTE-DIARRHEA-01</t>
        </is>
      </c>
    </row>
    <row r="52" ht="24" customHeight="1" s="49">
      <c r="A52" s="187" t="n">
        <v>50</v>
      </c>
      <c r="B52" s="186" t="n"/>
      <c r="C52" s="186" t="inlineStr">
        <is>
          <t>ข้อใดคือกลไกการออกฤทธิ์ของยา norfloxacin</t>
        </is>
      </c>
      <c r="D52" s="186" t="n"/>
      <c r="E52" s="186" t="inlineStr">
        <is>
          <t>ยับยั้งการสร้างเอนไซม์ topoisomerase</t>
        </is>
      </c>
      <c r="F52" s="186" t="inlineStr">
        <is>
          <t>ยับยั้งการสร้างเอนไซม์ dihydrofolate synthase</t>
        </is>
      </c>
      <c r="G52" s="186" t="inlineStr">
        <is>
          <t>ยับยั้งการสร้าง nucleic acid</t>
        </is>
      </c>
      <c r="H52" s="186" t="inlineStr">
        <is>
          <t>ยับยั้งการสร้าง cell wall</t>
        </is>
      </c>
      <c r="I52" s="188" t="inlineStr">
        <is>
          <t>ยับยั้งการสร้าง cell membrane</t>
        </is>
      </c>
      <c r="J52" s="185" t="n">
        <v>1</v>
      </c>
      <c r="K52" s="186" t="inlineStr">
        <is>
          <t>✅ คำตอบที่ถูกต้อง: ข้อ ก. ยับยั้งการสร้างเอนไซม์ topoisomerase
🎯 ทำไมข้อนี้ถึงถูก:
ยับยั้งการสร้างเอนไซม์ topoisomerase: Norfloxacin เป็นยาปฏิชีวนะในกลุ่ม Fluoroquinolones มีกลไกออกฤทธิ์ยับยั้งเอนไซม์ DNA gyrase (topoisomerase II) และ topoisomerase IV ของเชื้อแบคทีเรีย ทำให้ไม่สามารถเกิดการจำลองตัวของ DNA และการแบ่งเซลล์ได้
🔍 ข้ออื่นผิดเพราะอะไร:
• ข้อ ข. (ยับยั้งการสร้างเอนไซม์ dihydrofolate synthase): การยับยั้งเอนไซม์ dihydropteroate synthase เป็นกลไกการออกฤทธิ์ของยากลุ่ม Sulfonamides ซึ่งขัดขวางขั้นตอนแรกของการสังเคราะห์กรดโฟลิกในแบคทีเรีย
• ข้อ ค. (ยับยั้งการสร้าง nucleic acid): การยับยั้ง nucleic acid synthesis โดยตรงแบบ nonspecific ไม่ใช่กลไกเฉพาะของยานี้ แต่ Norfloxacin ยับยั้งจำเพาะที่เอนไซม์ขดเกลียวดีเอ็นเอ (topoisomerases)
• ข้อ ง. (ยับยั้งการสร้าง cell wall): การยับยั้งการสร้างผนังเซลล์ (cell wall synthesis) โดยยับยั้งเอนไซม์ transpeptidase เป็นกลไกการออกฤทธิ์ของยากลุ่ม Beta-lactams และ Vancomycin
• ข้อ จ. (ยับยั้งการสร้าง cell membrane): การยับยั้งหรือทำลาย phospholipid ที่ cell membrane แบคทีเรีย เป็นกลไกการออกฤทธิ์ของยากลุ่ม Polymyxins (เช่น Colistin, Polymyxin B)</t>
        </is>
      </c>
      <c r="L52" s="186" t="n"/>
      <c r="M52" s="186" t="inlineStr">
        <is>
          <t>5. Gastrointestinal</t>
        </is>
      </c>
      <c r="N52" s="186" t="inlineStr">
        <is>
          <t>5.1 Peptic Ulcer Disease &amp; GERD</t>
        </is>
      </c>
      <c r="O52" s="185" t="inlineStr">
        <is>
          <t>Clinic</t>
        </is>
      </c>
      <c r="P52" s="186" t="inlineStr">
        <is>
          <t>ข้อ 52 Pharma Plus เล่มม่วง (เฉลยข้อ ก)</t>
        </is>
      </c>
      <c r="Q52" s="185" t="inlineStr">
        <is>
          <t>แบบฝึกหัด</t>
        </is>
      </c>
      <c r="R52" s="185" t="inlineStr">
        <is>
          <t>เล่มม่วง</t>
        </is>
      </c>
      <c r="S52" s="185" t="n"/>
    </row>
    <row r="53" ht="24" customHeight="1" s="49">
      <c r="A53" s="187" t="n">
        <v>51</v>
      </c>
      <c r="B53" s="186" t="inlineStr">
        <is>
          <t>ผู้ป่วยได้รับยา Omeprazole 20 mg วันละ 1 ครั้ง และต่อมาแพทย์สั่งจ่ายยาต้านเชื้อรา Ketoconazole ชนิดรับประทานวันละ 1 ครั้ง นาน 14 วัน</t>
        </is>
      </c>
      <c r="C53" s="186" t="inlineStr">
        <is>
          <t>แนวทางการจัดการอันตรกิริยาระหว่างยา (Drug Interaction) ระหว่าง Omeprazole กับ Ketoconazole ในข้อใดเหมาะสมที่สุด</t>
        </is>
      </c>
      <c r="D53" s="186" t="n"/>
      <c r="E53" s="186" t="inlineStr">
        <is>
          <t>เปลี่ยน omeprazole เป็น ranitidine</t>
        </is>
      </c>
      <c r="F53" s="186" t="inlineStr">
        <is>
          <t>เปลี่ยน omeprazole เป็น pantoprazole</t>
        </is>
      </c>
      <c r="G53" s="186" t="inlineStr">
        <is>
          <t>เปลี่ยน ketoconazole เป็น itraconazole</t>
        </is>
      </c>
      <c r="H53" s="186" t="inlineStr">
        <is>
          <t>เปลี่ยน ketoconazole เป็น fluconazole</t>
        </is>
      </c>
      <c r="I53" s="188" t="inlineStr">
        <is>
          <t>ให้รับประทาน omeprazole ตอนเช้า และ ketoconazole ตอนเย็น</t>
        </is>
      </c>
      <c r="J53" s="185" t="n">
        <v>4</v>
      </c>
      <c r="K53" s="186" t="inlineStr">
        <is>
          <t>✅ คำตอบที่ถูกต้อง: ข้อ ง. เปลี่ยน ketoconazole เป็น fluconazole
🎯 ทำไมข้อนี้ถึงถูก:
เปลี่ยน ketoconazole เป็น fluconazole: Ketoconazole เป็นยาต้านเชื้อรากลุ่ม azole ที่การดูดซึมยาขึ้นอยู่กับความเป็นกรดในกระเพาะอาหาร (pH-dependent absorption) การใช้ร่วมกับ Proton Pump Inhibitors (PPIs) เช่น omeprazole จะเพิ่ม pH ในกระเพาะอาหาร ทำให้การดูดซึม ketoconazole ลดลงอย่างมาก การแก้ไขทำได้โดยเปลี่ยนไปใช้ยาต้านการหลั่งกรดกลุ่ม H2-receptor antagonist (เช่น ranitidine) ซึ่งลดกรดได้น้อยกว่าและไม่ส่งผลกระทบต่อการดูดซึมยาต้านเชื้อราเท่า PPI หรือแยกเวลาให้ห่างกันแต่วิธีเปลี่ยนยาเป็น H2RA เหมาะสมกว่าในกรณีนี้
เป็น Triazole antifungal เป็น first-line สำหรับ Candida albicans และ Cryptococcal maintenance therapy ขับออกทางไตเด่นชัดจึงต้องปรับ dose ตาม CrCl
🔍 ข้ออื่นผิดเพราะอะไร:
• ข้อ ก. (เปลี่ยน omeprazole เป็น ranitidine):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ข. (เปลี่ยน omeprazole เป็น pantoprazole):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ค. (เปลี่ยน ketoconazole เป็น itraconazole): เป็น Triazole antifungal สำหรับ dermatophyte, onychomycosis, blastomycosis ต้องอาศัยสภาวะกรดในกระเพาะอาหารในการดูดซึม (ห้ามกินพร้อมยาลดกรด) และมี inotropic negative
• ข้อ จ. (ให้รับประทาน omeprazole ตอนเช้า และ ketoconazole ตอนเย็น):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t>
        </is>
      </c>
      <c r="L53" s="186" t="n"/>
      <c r="M53" s="186" t="inlineStr">
        <is>
          <t>5. Gastrointestinal</t>
        </is>
      </c>
      <c r="N53" s="186" t="inlineStr">
        <is>
          <t>5.1 Peptic Ulcer Disease &amp; GERD</t>
        </is>
      </c>
      <c r="O53" s="185" t="inlineStr">
        <is>
          <t>Clinic</t>
        </is>
      </c>
      <c r="P53" s="186" t="inlineStr">
        <is>
          <t>ข้อ 53 Pharma Plus เล่มม่วง (เฉลยข้อ ง)</t>
        </is>
      </c>
      <c r="Q53" s="185" t="inlineStr">
        <is>
          <t>แบบฝึกหัด</t>
        </is>
      </c>
      <c r="R53" s="185" t="inlineStr">
        <is>
          <t>เล่มม่วง</t>
        </is>
      </c>
      <c r="S53" s="185" t="inlineStr">
        <is>
          <t>CASE-GI-OMEPRAZOLE-KETO-DDI</t>
        </is>
      </c>
    </row>
    <row r="54" ht="24" customHeight="1" s="49">
      <c r="A54" s="187" t="n">
        <v>52</v>
      </c>
      <c r="B54" s="186" t="n"/>
      <c r="C54" s="186" t="inlineStr">
        <is>
          <t>Omeprazole ใช้ยาอย่างไรจึงจะเหมาะสม</t>
        </is>
      </c>
      <c r="D54" s="186" t="n"/>
      <c r="E54" s="186" t="inlineStr">
        <is>
          <t>เวลาไหนก็ได้</t>
        </is>
      </c>
      <c r="F54" s="186" t="inlineStr">
        <is>
          <t>ก่อนอาหาร 1 ชั่วโมง</t>
        </is>
      </c>
      <c r="G54" s="186" t="inlineStr">
        <is>
          <t>หลังอาหารทันที</t>
        </is>
      </c>
      <c r="H54" s="186" t="inlineStr">
        <is>
          <t>หลังอาหาร 1 ชั่วโมง</t>
        </is>
      </c>
      <c r="I54" s="188" t="inlineStr">
        <is>
          <t>ก่อนนอน</t>
        </is>
      </c>
      <c r="J54" s="185" t="n">
        <v>2</v>
      </c>
      <c r="K54" s="186" t="inlineStr">
        <is>
          <t>✅ คำตอบที่ถูกต้อง: ข้อ ข. ก่อนอาหาร 1 ชั่วโมง
🎯 ทำไมข้อนี้ถึงถูก:
ก่อนอาหาร 1 ชั่วโมง: Omeprazole เป็นยาในกลุ่ม Proton Pump Inhibitors (PPIs) ซึ่งออกฤทธิ์ยับยั้งเอนไซม์ H+/K+ ATPase ที่หลุมกระเพาะอาหาร ควรรับประทานก่อนอาหาร 30-60 นาที (มักแนะนำก่อนอาหารเช้า) เพื่อให้ระดับยาในกระแสเลือดสูงสุดตรงกับช่วงที่มีการกระตุ้นการหลั่งกรดมากที่สุดหลังมื้ออาหาร
🔍 ข้ออื่นผิดเพราะอะไร:
• ข้อ ก. (เวลาไหนก็ได้): การรับประทานเวลาไหนก็ได้จะทำให้ประสิทธิภาพยาลดลงอย่างมาก เนื่องจาก PPI ต้องอาศัยการกระตุ้นปั๊มกรดหลังมื้ออาหารเพื่อจับกับ H+/K+ ATPase ที่กำลังทำงาน
• ข้อ ค. (หลังอาหารทันที): การรับประทานหลังอาหารทันที ตัวยาจะถูกดูดซึมช้าลง และ proton pump ในกระเพาะอาหารจะหลั่งกรดผ่านขั้นตอนสูงสุดไปแล้วก่อนที่ยาจะไปถึงจุดออกฤทธิ์
• ข้อ ง. (หลังอาหาร 1 ชั่วโมง): การรับประทานหลังอาหาร 1 ชั่วโมง ทำให้ระดับยาในกระแสเลือดไม่ตรงกับช่วงที่มีการกระตุ้น parietal cells สูงสุด ทำให้ฤทธิ์ในการยับยั้งกรดลดต่ำลงอย่างมาก
• ข้อ จ. (ก่อนนอน): การรับประทานก่อนนอน เหมาะสำหรับ H2-blockers ที่เน้นคุม nocturnal acid breakthrough แต่สำหรับ PPIs การทานก่อนอาหารเช้าให้การควบคุมกรดตลอดทั้งวันได้ดีที่สุด</t>
        </is>
      </c>
      <c r="L54" s="186" t="n"/>
      <c r="M54" s="186" t="inlineStr">
        <is>
          <t>5. Gastrointestinal</t>
        </is>
      </c>
      <c r="N54" s="186" t="inlineStr">
        <is>
          <t>5.1 Peptic Ulcer Disease &amp; GERD</t>
        </is>
      </c>
      <c r="O54" s="185" t="inlineStr">
        <is>
          <t>Clinic</t>
        </is>
      </c>
      <c r="P54" s="186" t="inlineStr">
        <is>
          <t>ข้อ 54 Pharma Plus เล่มม่วง (เฉลยข้อ ข)</t>
        </is>
      </c>
      <c r="Q54" s="185" t="inlineStr">
        <is>
          <t>แบบฝึกหัด</t>
        </is>
      </c>
      <c r="R54" s="185" t="inlineStr">
        <is>
          <t>เล่มม่วง</t>
        </is>
      </c>
      <c r="S54" s="185" t="n"/>
    </row>
    <row r="55" ht="24" customHeight="1" s="49">
      <c r="A55" s="187" t="n">
        <v>53</v>
      </c>
      <c r="B55" s="186" t="n"/>
      <c r="C55" s="186" t="inlineStr">
        <is>
          <t>กลไกข้อใดคือกลไกของยา omeprazole</t>
        </is>
      </c>
      <c r="D55" s="186" t="n"/>
      <c r="E55" s="186" t="inlineStr">
        <is>
          <t>ยับยั้ง H1 receptor</t>
        </is>
      </c>
      <c r="F55" s="186" t="inlineStr">
        <is>
          <t>ยับยั้ง H2 receptor</t>
        </is>
      </c>
      <c r="G55" s="186" t="inlineStr">
        <is>
          <t>ยับยั้ง M2 receptor</t>
        </is>
      </c>
      <c r="H55" s="186" t="inlineStr">
        <is>
          <t>ยับยั้ง H+/K+ ATPase</t>
        </is>
      </c>
      <c r="I55" s="188" t="inlineStr">
        <is>
          <t>ยับยั้ง Alpha 1 receptor</t>
        </is>
      </c>
      <c r="J55" s="185" t="n">
        <v>4</v>
      </c>
      <c r="K55" s="186" t="inlineStr">
        <is>
          <t>✅ คำตอบที่ถูกต้อง: ข้อ ง. ยับยั้ง H+/K+ ATPase
🎯 ทำไมข้อนี้ถึงถูก:
ยับยั้ง H+/K+ ATPase: Omeprazole เป็นยากลุ่ม PPI ที่มีกลไกการออกฤทธิ์จำเพาะในการยับยั้งเอนไซม์ H+/K+ ATPase (Proton pump) ที่บริเวณเยื่อบุผนังกระเพาะอาหาร (parietal cell) ซึ่งเป็นขั้นตอนสุดท้ายของการหลั่งกรด
🔍 ข้ออื่นผิดเพราะอะไร:
• ข้อ ก. (ยับยั้ง H1 receptor): การยับยั้ง H1 receptor เป็นกลไกของยาแก้แพ้และยาต้านอาการแพ้ (Antihistamines) เช่น Chlorpheniramine, Cetirizine ไม่เกี่ยวข้องกับการหลั่งกรดในกระเพาะอาหาร
• ข้อ ข. (ยับยั้ง H2 receptor): การยับยั้ง H2 receptor บนเยื่อบุ parietal cells เป็นกลไกของยากลุ่ม H2-receptor antagonists เช่น Ranitidine, Famotidine ไม่ใช่ยากลุ่ม PPIs
• ข้อ ค. (ยับยั้ง M2 receptor): การยับยั้ง M2 receptor เกี่ยวข้องกับการควบคุมการเต้นของหัวใจ ส่วนตัวรับ muscarinic ที่เกี่ยวข้องกับการหลั่งกรดในทางเดินอาหารคือ M1 และ M3 receptors
• ข้อ จ. (ยับยั้ง Alpha 1 receptor): การยับยั้ง Alpha-1 adrenergic receptor เป็นกลไกของยาลดความดันโลหิตและยารักษาต่อมลูกหมากโต เช่น Prazosin, Doxazosin ไม่มีผลยับยั้งการหลั่งกรด</t>
        </is>
      </c>
      <c r="L55" s="186" t="n"/>
      <c r="M55" s="186" t="inlineStr">
        <is>
          <t>5. Gastrointestinal</t>
        </is>
      </c>
      <c r="N55" s="186" t="inlineStr">
        <is>
          <t>5.1 Peptic Ulcer Disease &amp; GERD</t>
        </is>
      </c>
      <c r="O55" s="185" t="inlineStr">
        <is>
          <t>Clinic</t>
        </is>
      </c>
      <c r="P55" s="186" t="inlineStr">
        <is>
          <t>ข้อ 55 Pharma Plus เล่มม่วง (เฉลยข้อ ง)</t>
        </is>
      </c>
      <c r="Q55" s="185" t="inlineStr">
        <is>
          <t>แบบฝึกหัด</t>
        </is>
      </c>
      <c r="R55" s="185" t="inlineStr">
        <is>
          <t>เล่มม่วง</t>
        </is>
      </c>
      <c r="S55" s="185" t="n"/>
    </row>
    <row r="56" ht="24" customHeight="1" s="49">
      <c r="A56" s="187" t="n">
        <v>54</v>
      </c>
      <c r="B56" s="186" t="inlineStr">
        <is>
          <t>ผู้ป่วยได้รับยา Omeprazole 20 mg วันละ 1 ครั้ง และต่อมาแพทย์สั่งจ่ายยาต้านเชื้อรา Ketoconazole ชนิดรับประทานวันละ 1 ครั้ง นาน 14 วัน</t>
        </is>
      </c>
      <c r="C56" s="186" t="inlineStr">
        <is>
          <t>อันตรกิริยาระหว่างยา (Drug Interaction) ระหว่าง Omeprazole กับ Ketoconazole ส่งผลต่อระดับยาอย่างไร</t>
        </is>
      </c>
      <c r="D56" s="186" t="n"/>
      <c r="E56" s="186" t="inlineStr">
        <is>
          <t>ลดระดับยา ketoconazole</t>
        </is>
      </c>
      <c r="F56" s="186" t="inlineStr">
        <is>
          <t>เพิ่มระดับยา ketoconazole</t>
        </is>
      </c>
      <c r="G56" s="186" t="inlineStr">
        <is>
          <t>ลดระดับยา omeprazole</t>
        </is>
      </c>
      <c r="H56" s="186" t="inlineStr">
        <is>
          <t>เพิ่มระดับยา omeprazole</t>
        </is>
      </c>
      <c r="I56" s="188" t="inlineStr">
        <is>
          <t>เพิ่มระดับยา ketoconazole และ omeprazole</t>
        </is>
      </c>
      <c r="J56" s="185" t="n">
        <v>1</v>
      </c>
      <c r="K56" s="186" t="inlineStr">
        <is>
          <t>✅ คำตอบที่ถูกต้อง: ข้อ ก. ลดระดับยา ketoconazole
🎯 ทำไมข้อนี้ถึงถูก:
ลดระดับยา ketoconazole: Ketoconazole เป็นยาต้านเชื้อราที่การดูดซึมในทางเดินอาหารขึ้นอยู่กับสภาพความเป็นกรด (pH ต่ำ) เมื่อใช้ร่วมกับ Omeprazole ซึ่งไปลดการหลั่งกรดในกระเพาะอาหาร ทำให้ค่า pH สูงขึ้น ส่งผลให้การดูดซึมของ Ketoconazole ลดลง ส่งผลให้ระดับยาในเลือดลดลง
🔍 ข้ออื่นผิดเพราะอะไร:
• ข้อ ข. (เพิ่มระดับยา ketoconazole): Omeprazole เพิ่ม pH ในกระเพาะอาหาร ทำให้ความเป็นกรดลดลง ยา Ketoconazole ที่ต้องแตกตัวในสภาวะกรดจึงละลายไม่ได้ ทำให้ระดับยา Ketoconazole ลดลงอย่างมีนัยสำคัญ ไม่ใช่เพิ่มขึ้น
• ข้อ ค. (ลดระดับยา omeprazole): Ketoconazole เป็น potent CYP3A4 inhibitor แต่ Omeprazole เมแทบอไลต์ผ่าน CYP2C19 เป็นหลัก การใช้ร่วมกันจึงไม่ส่งผลลดระดับยา Omeprazole แต่อย่างใด
• ข้อ ง. (เพิ่มระดับยา omeprazole): Ketoconazole อาจยับยั้ง CYP3A4 เล็กน้อยซึ่งเป็นทางผ่านรองของ Omeprazole แต่ผลทางคลินิกที่สำคัญและเป็นอันตรายคือการลดลงของระดับยาต้านเชื้อรา Ketoconazole
• ข้อ จ. (เพิ่มระดับยา ketoconazole และ omeprazole): ระดับยา Ketoconazole จะลดลงอย่างชัดเจนจากปัญหาการดูดซึมที่ต้องพึ่งกรด จึงไม่เกิดการเพิ่มขึ้นพร้อมกันของยาทั้งสองชนิด</t>
        </is>
      </c>
      <c r="L56" s="186" t="n"/>
      <c r="M56" s="186" t="inlineStr">
        <is>
          <t>5. Gastrointestinal</t>
        </is>
      </c>
      <c r="N56" s="186" t="inlineStr">
        <is>
          <t>5.1 Peptic Ulcer Disease &amp; GERD</t>
        </is>
      </c>
      <c r="O56" s="185" t="inlineStr">
        <is>
          <t>Clinic</t>
        </is>
      </c>
      <c r="P56" s="186" t="inlineStr">
        <is>
          <t>ข้อ 56 Pharma Plus เล่มม่วง (เฉลยข้อ ก)</t>
        </is>
      </c>
      <c r="Q56" s="185" t="inlineStr">
        <is>
          <t>แบบฝึกหัด</t>
        </is>
      </c>
      <c r="R56" s="185" t="inlineStr">
        <is>
          <t>เล่มม่วง</t>
        </is>
      </c>
      <c r="S56" s="185" t="inlineStr">
        <is>
          <t>CASE-GI-OMEPRAZOLE-KETO-DDI</t>
        </is>
      </c>
    </row>
    <row r="57" ht="24" customHeight="1" s="49">
      <c r="A57" s="187" t="n">
        <v>55</v>
      </c>
      <c r="B57" s="186" t="n"/>
      <c r="C57" s="186" t="inlineStr">
        <is>
          <t>Hycosine N-butyl bromide ห้ามใช้ในคนไข้โรคต่อไปนี้ ยกเว้น ข้อใด</t>
        </is>
      </c>
      <c r="D57" s="186" t="n"/>
      <c r="E57" s="186" t="inlineStr">
        <is>
          <t>Glaucoma</t>
        </is>
      </c>
      <c r="F57" s="186" t="inlineStr">
        <is>
          <t>Obstructive urotitis</t>
        </is>
      </c>
      <c r="G57" s="186" t="inlineStr">
        <is>
          <t>Gut obstruction</t>
        </is>
      </c>
      <c r="H57" s="186" t="inlineStr">
        <is>
          <t>Myasthenia gravis</t>
        </is>
      </c>
      <c r="I57" s="188" t="inlineStr">
        <is>
          <t>Duodenal ulcer</t>
        </is>
      </c>
      <c r="J57" s="185" t="n">
        <v>5</v>
      </c>
      <c r="K57" s="186" t="inlineStr">
        <is>
          <t>✅ คำตอบที่ถูกต้อง: ข้อ จ. Duodenal ulcer
🎯 ทำไมข้อนี้ถึงถูก:
Duodenal ulcer: Hyoscine N-butyl bromide เป็นยาลดการบีบตัวของทางเดินอาหารที่มีฤทธิ์ anticholinergic จึงมี contraindication ในภาวะต้อหิน (glaucoma), 16การอุดกั้นทางเดินปัสสาวะ (obstructive uropathy), การอุดกั้นของลำไส้ (gut obstruction) และโรคกล้ามเนื้ออ่อนแรง (Myasthenia gravis) ยกเว้น 'Duodenal ulcer' ซึ่งอาจใช้เป็นยาร่วมรักษาอาการปวดเกร็งได้
🔍 ข้ออื่นผิดเพราะอะไร:
• ข้อ ก. (Glaucoma): Hyoscine มีฤทธิ์ anticholinergic ทำให้กล้ามเนื้อ ciliary คลายตัวและม่านตาขยาย (mydriasis) ขัดขวางการระบายน้ำหล่อเลี้ยงลูกตา ทำให้ความดันในลูกตาสูงขึ้น จึงห้ามใช้เด็ดขาดใน Glaucoma
• ข้อ ข. (Obstructive urotitis): ฤทธิ์ antimuscarinic ของ Hyoscine ทำให้กล้ามเนื้อกระเพาะปัสสาวะคลายตัวและหูรูดหดเกร็ง ส่งผลให้เกิด urinary retention รุนแรง จึงห้ามใช้ในภาวะ obstructive uropathy หรือต่อมลูกหมากโต
• ข้อ ค. (Gut obstruction): Hyoscine ยับยั้ง peristalsis ของทางเดินอาหาร หากใช้ในผู้ป่วยที่มีการอุดกั้นของลำไส้ (gut obstruction) จะทำให้อาการอุดกั้นแย่ลงและเสี่ยงต่อลำไส้ทะลุ
• ข้อ ง. (Myasthenia gravis): Myasthenia gravis มีการลดลงของ nicotinic acetylcholine receptors การใช้ยา anticholinergic จะซ้ำเติมอาการกล้ามเนื้ออ่อนแรงและทำให้ระบบหายใจล้มเหลวได้</t>
        </is>
      </c>
      <c r="L57" s="186" t="n"/>
      <c r="M57" s="186" t="inlineStr">
        <is>
          <t>5. Gastrointestinal</t>
        </is>
      </c>
      <c r="N57" s="186" t="inlineStr">
        <is>
          <t>5.1 Peptic Ulcer Disease &amp; GERD</t>
        </is>
      </c>
      <c r="O57" s="185" t="inlineStr">
        <is>
          <t>Clinic</t>
        </is>
      </c>
      <c r="P57" s="186" t="inlineStr">
        <is>
          <t>ข้อ 57 Pharma Plus เล่มม่วง (เฉลยข้อ จ)</t>
        </is>
      </c>
      <c r="Q57" s="185" t="inlineStr">
        <is>
          <t>แบบฝึกหัด</t>
        </is>
      </c>
      <c r="R57" s="185" t="inlineStr">
        <is>
          <t>เล่มม่วง</t>
        </is>
      </c>
      <c r="S57" s="185" t="n"/>
    </row>
    <row r="58" ht="24" customHeight="1" s="49">
      <c r="A58" s="187" t="n">
        <v>56</v>
      </c>
      <c r="B58" s="186" t="n"/>
      <c r="C58" s="186" t="inlineStr">
        <is>
          <t>ข้อใดคือคำแนะนำวิธีการรับประทานยา ketoconazole</t>
        </is>
      </c>
      <c r="D58" s="186" t="n"/>
      <c r="E58" s="186" t="inlineStr">
        <is>
          <t>กินก่อนอาหาร 30 นาที</t>
        </is>
      </c>
      <c r="F58" s="186" t="inlineStr">
        <is>
          <t>กินก่อนนอน</t>
        </is>
      </c>
      <c r="G58" s="186" t="inlineStr">
        <is>
          <t>กินหลังอาหารทันที</t>
        </is>
      </c>
      <c r="H58" s="186" t="inlineStr">
        <is>
          <t>ควรกินพร้อมไขมันเพื่อเพิ่มการดูดซึม</t>
        </is>
      </c>
      <c r="I58" s="188" t="inlineStr">
        <is>
          <t>ควรกินพร้อมยาลดกรด</t>
        </is>
      </c>
      <c r="J58" s="185" t="n">
        <v>3</v>
      </c>
      <c r="K58" s="186" t="inlineStr">
        <is>
          <t>✅ คำตอบที่ถูกต้อง: ข้อ ค. กินหลังอาหารทันที
🎯 ทำไมข้อนี้ถึงถูก:
กินหลังอาหารทันที: Ketoconazole ชนิดรับประทานต้องการสภาพที่เป็นกรดในการละลายและดูดซึม และแนะนำให้รับประทานพร้อมอาหารหรือไขมันเพื่อเพิ่มการดูดซึม (Enhanced absorption with food) และห้ามรับประทานร่วมกับยาลดกรด
🔍 ข้ออื่นผิดเพราะอะไร:
• ข้อ ก. (กินก่อนอาหาร 30 นาที): การรับประทาน Ketoconazole ก่อนอาหาร 30 นาที ในขณะที่ไม่มีอาหารกระตุ้นการหลั่งกรด จะทำให้การละลายและการดูดซึมของยาลดลงเมื่อเทียบกับการทานพร้อมอาหาร
• ข้อ ข. (กินก่อนนอน): การรับประทานก่อนนอนมักเป็นช่วงท้องว่าง ทำให้การหลั่งกรดในกระเพาะอาหารต่ำ การดูดซึม Ketoconazole จึงไม่สมบูรณ์และเสี่ยงต่อการระคายเคืองทางเดินอาหาร
• ข้อ ง. (ควรกินพร้อมไขมันเพื่อเพิ่มการดูดซึม): แม้ไขมันจะช่วยเพิ่มการดูดซึมยาที่ละลายในไขมันได้ดี แต่ปัจจัยวิกฤตที่สุดของ Ketoconazole คือการต้องการสภาวะกรดและการทานหลังอาหารทันทีเพื่อกระตุ้นกรด
• ข้อ จ. (ควรกินพร้อมยาลดกรด): ห้ามรับประทานร่วมกับยาลดกรดเด็ดขาด เนื่องจากยาลดกรดจะสะเทินกรดในกระเพาะทันที ทำให้ Ketoconazole ไม่สามารถแตกตัวและดูดซึมได้ เกิดการล้มเหลวในการรักษา</t>
        </is>
      </c>
      <c r="L58" s="186" t="n"/>
      <c r="M58" s="186" t="inlineStr">
        <is>
          <t>5. Gastrointestinal</t>
        </is>
      </c>
      <c r="N58" s="186" t="inlineStr">
        <is>
          <t>5.1 Peptic Ulcer Disease &amp; GERD</t>
        </is>
      </c>
      <c r="O58" s="185" t="inlineStr">
        <is>
          <t>Clinic</t>
        </is>
      </c>
      <c r="P58" s="186" t="inlineStr">
        <is>
          <t>ข้อ 58 Pharma Plus เล่มม่วง (เฉลยข้อ ค)</t>
        </is>
      </c>
      <c r="Q58" s="185" t="inlineStr">
        <is>
          <t>แบบฝึกหัด</t>
        </is>
      </c>
      <c r="R58" s="185" t="inlineStr">
        <is>
          <t>เล่มม่วง</t>
        </is>
      </c>
      <c r="S58" s="185" t="n"/>
    </row>
    <row r="59" ht="24" customHeight="1" s="49">
      <c r="A59" s="187" t="n">
        <v>57</v>
      </c>
      <c r="B59" s="186" t="inlineStr">
        <is>
          <t>ผู้ป่วยชายอายุ 34 ปี มีอาการย้อนอาหารหลังทานอาหาร อาเจียน แสบหน้าอก มีอาการมาเวลา 2-3 วัน ยังไม่ได้รับการรักษาด้วยยามาก่อน จึงมาพบแพทย์ ได้รับการวินิจฉัยเป็นโรคกรดไหลย้อน</t>
        </is>
      </c>
      <c r="C59" s="186" t="inlineStr">
        <is>
          <t>จากหนังสือ MIMS พบว่ายา lansoprazole จัดอยู่ใน pregnancy category B หมายถึงข้อใด</t>
        </is>
      </c>
      <c r="D59" s="186" t="n"/>
      <c r="E59" s="186" t="inlineStr">
        <is>
          <t>จากการศึกษาในสัตว์พบว่าทำให้เกิดความผิดปกติต่อตัวอ่อนในครรภ์ แต่ไม่มีการศึกษาในมนุษย์</t>
        </is>
      </c>
      <c r="F59" s="186" t="inlineStr">
        <is>
          <t>จากการศึกษาในมนุษย์พบว่าไม่มีความเสี่ยงในการก่อให้เกิดความผิดปกติต่อทารกในครรภ์</t>
        </is>
      </c>
      <c r="G59" s="186" t="inlineStr">
        <is>
          <t>จากการศึกษาในสัตว์พบว่าไม่มีความเสี่ยงในการทำให้เกิดความผิดปกติของตัวอ่อนในครรภ์ แต่ไม่มีการศึกษาในมนุษย์</t>
        </is>
      </c>
      <c r="H59" s="186" t="inlineStr">
        <is>
          <t>จากการศึกษาในสัตว์หรือมนุษย์พบว่าทำให้เกิดความผิดปกติของตัวอ่อนหรือทารกในครรภ์ และมีความเสี่ยงในการเกิดความผิดมากกว่าประโยชน์ที่ได้รับจากยา</t>
        </is>
      </c>
      <c r="I59" s="188" t="inlineStr">
        <is>
          <t>ยามีความเสี่ยงในการก่อให้เกิดความผิดปกติต่อทารกในครรภ์ ดังนั้นยาในกลุ่มนี้จะใช้ก็ต่อเมื่อมีการพิจารณาแล้วว่าก่อให้เกิดประโยชน์มากกว่าความเสี่ยงต่อทารกในครรภ์ ซึ่งมักจะเป็นการใช้ยาเมื่อไม่สามารถใช้ยาที่ปลอดภัยมากกว่าได้หรือไม่ได้ผลตามที่ต้องการ</t>
        </is>
      </c>
      <c r="J59" s="185" t="n">
        <v>3</v>
      </c>
      <c r="K59" s="186" t="inlineStr">
        <is>
          <t>✅ คำตอบที่ถูกต้อง: ข้อ ค. จากการศึกษาในสัตว์พบว่าไม่มีความเสี่ยงในการทำให้เกิดความผิดปกติของตัวอ่อนในครรภ์ แต่ไม่มีการศึกษาในมนุษย์
🎯 ทำไมข้อนี้ถึงถูก:
จากการศึกษาในสัตว์พบว่าไม่มีความเสี่ยงในการทำให้เกิดความผิดปกติของตัวอ่อนในครรภ์ แต่ไม่มีการศึกษาในมนุษย์: Pregnancy Category B หมายถึง การศึกษาในสัตว์ทดลองไม่พบความเสี่ยงต่อตัวอ่อนในครรภ์ แต่ไม่มีการศึกษาควบคุมในหญิงตั้งครรภ์ หรือสัตว์ทดลองพบความผิดปกติแต่การศึกษาในหญิงตั้งครรภ์ไม่พบความเสี่ยง
🔍 ข้ออื่นผิดเพราะอะไร:
• ข้อ ก. (จากการศึกษาในสัตว์พบว่าทำให้เกิดความผิดปกติต่อตัวอ่อนในครรภ์ แต่ไม่มีการศึกษาในมนุษย์): นิยามที่ว่าการศึกษาในสัตว์พบความผิดปกติต่อตัวอ่อน แต่ไม่มีการศึกษาควบคุมในมนุษย์ หรือไม่มีการศึกษาทั้งในคนและสัตว์ เป็นลักษณะของ Pregnancy Category C
• ข้อ ข. (จากการศึกษาในมนุษย์พบว่าไม่มีความเสี่ยงในการก่อให้เกิดความผิดปกติต่อทารกในครรภ์): นิยามที่ว่าการศึกษาควบคุมในมนุษย์ไม่พบความเสี่ยงต่อทารกในครรภ์ตลอดทุกไตรมาส เป็นนิยามของยาในกลุ่ม Pregnancy Category A ซึ่งปลอดภัยที่สุด
• ข้อ ง. (จากการศึกษาในสัตว์หรือมนุษย์พบว่าทำให้เกิดความผิดปกติของตัวอ่อนหรือทารกในครรภ์ และมีความเสี่ยงในการเกิดความผิดมากกว่าประโยชน์ที่ได้รับจากยา): นิยามที่ว่าพบหลักฐานความผิดปกติต่อทารกชัดเจน และความเสี่ยงมีมากกว่าประโยชน์ที่ได้รับ เป็นนิยามของยาในกลุ่ม Pregnancy Category X ซึ่งห้ามใช้ในหญิงมีครรภ์เด็ดขาด
• ข้อ จ. (ยามีความเสี่ยงในการก่อให้เกิดความผิดปกติต่อทารกในครรภ์ ดังนั้นยาในกลุ่มนี้จะใช้ก็ต่อเมื่อมีการพิจารณาแล้วว่าก่อให้เกิดประโยชน์มากกว่าความเสี่ยงต่อทารกในครรภ์ ซึ่งมักจะเป็นการใช้ยาเมื่อไม่สามารถใช้ยาที่ปลอดภัยมากกว่าได้หรือไม่ได้ผลตามที่ต้องการ): นิยามที่ว่ายามีความเสี่ยงต่อทารกแต่ยอมรับให้ใช้ได้เมื่อมีประโยชน์ทางการรักษาเหนือกว่าความเสี่ยงอย่างชัดเจน มักสอดคล้องกับ Category D หรือ C ในภาวะวิกฤต</t>
        </is>
      </c>
      <c r="L59" s="186" t="n"/>
      <c r="M59" s="186" t="inlineStr">
        <is>
          <t>5. Gastrointestinal</t>
        </is>
      </c>
      <c r="N59" s="186" t="inlineStr">
        <is>
          <t>5.1 Peptic Ulcer Disease &amp; GERD</t>
        </is>
      </c>
      <c r="O59" s="185" t="inlineStr">
        <is>
          <t>Clinic</t>
        </is>
      </c>
      <c r="P59" s="186" t="inlineStr">
        <is>
          <t>ข้อ 59 Pharma Plus เล่มม่วง (เฉลยข้อ ค)</t>
        </is>
      </c>
      <c r="Q59" s="185" t="inlineStr">
        <is>
          <t>แบบฝึกหัด</t>
        </is>
      </c>
      <c r="R59" s="185" t="inlineStr">
        <is>
          <t>เล่มม่วง</t>
        </is>
      </c>
      <c r="S59" s="185" t="n"/>
    </row>
    <row r="60" ht="24" customHeight="1" s="49">
      <c r="A60" s="187" t="n">
        <v>58</v>
      </c>
      <c r="B60" s="186" t="n"/>
      <c r="C60" s="186" t="inlineStr">
        <is>
          <t>ผู้ป่วยเป็นโรค GERD ยาใดไม่ควรใช้</t>
        </is>
      </c>
      <c r="D60" s="186" t="n"/>
      <c r="E60" s="186" t="inlineStr">
        <is>
          <t>Serratopeptidase</t>
        </is>
      </c>
      <c r="F60" s="186" t="inlineStr">
        <is>
          <t>Metoclopramide</t>
        </is>
      </c>
      <c r="G60" s="186" t="inlineStr">
        <is>
          <t>Alendronate</t>
        </is>
      </c>
      <c r="H60" s="186" t="inlineStr">
        <is>
          <t>Bisacodyl</t>
        </is>
      </c>
      <c r="I60" s="188" t="inlineStr">
        <is>
          <t>MOM</t>
        </is>
      </c>
      <c r="J60" s="185" t="n">
        <v>3</v>
      </c>
      <c r="K60" s="186" t="inlineStr">
        <is>
          <t>✅ คำตอบที่ถูกต้อง: ข้อ ค. Alendronate
🎯 ทำไมข้อนี้ถึงถูก:
Alendronate: (Bisphosphonates) มีฤทธิ์ระคายเคืองเยื่อบุหลอดอาหารอย่างรุนแรงและอาจทำให้เกิดหลอดอาหารอักเสบหรือแผล (esophagitis/esophageal ulcer) จึงห้ามใช้หรือควรระวังเป็นอย่างมากในผู้ป่วย GERD
🔍 ข้ออื่นผิดเพราะอะไร:
• ข้อ ก. (Serratopeptidase): Serratiopeptidase เป็นเอนไซม์ต้านการอักเสบและลดบวม ไม่มีรายงานผลเสียที่กระตุ้นให้กรดไหลย้อนกำเริบหรือทำลายเยื่อบุหลอดอาหาร จึงไม่ใช่ยาที่มีข้อห้ามใน GERD
• ข้อ ข. (Metoclopramide): Metoclopramide เป็น prokinetic agent ที่ช่วยเพิ่มแรงดันหูรูดหลอดอาหารส่วนล่าง (LES tone) และเร่ง gastric emptying จึงมีที่ใช้เป็นยาร่วมรักษาในผู้ป่วย GERD บางราย
• ข้อ ง. (Bisacodyl): Bisacodyl ออกฤทธิ์กระตุ้นการบีบตัวของลำไส้ใหญ่ ไม่ได้ส่งผลต่อความดันของหูรูดหลอดอาหารส่วนล่างหรือเยื่อบุกระเพาะ จึงสามารถใช้แก้ท้องผูกในคนไข้ GERD ได้
• ข้อ จ. (MOM): MOM (Milk of Magnesia) เป็นยาระบายกลุ่ม osmotic และมีคุณสมบัติเป็นยาลดกรด จึงสามารถช่วยบรรเทาอาการแสบร้อนจากกรดเกินได้ ไม่ได้มีข้อห้ามในผู้ป่วย GERD</t>
        </is>
      </c>
      <c r="L60" s="186" t="n"/>
      <c r="M60" s="186" t="inlineStr">
        <is>
          <t>5. Gastrointestinal</t>
        </is>
      </c>
      <c r="N60" s="186" t="inlineStr">
        <is>
          <t>5.1 Peptic Ulcer Disease &amp; GERD</t>
        </is>
      </c>
      <c r="O60" s="185" t="inlineStr">
        <is>
          <t>Clinic</t>
        </is>
      </c>
      <c r="P60" s="186" t="inlineStr">
        <is>
          <t>ข้อ 60 Pharma Plus เล่มม่วง (เฉลยข้อ ค)</t>
        </is>
      </c>
      <c r="Q60" s="185" t="inlineStr">
        <is>
          <t>แบบฝึกหัด</t>
        </is>
      </c>
      <c r="R60" s="185" t="inlineStr">
        <is>
          <t>เล่มม่วง</t>
        </is>
      </c>
      <c r="S60" s="185" t="n"/>
    </row>
    <row r="61" ht="24" customHeight="1" s="49">
      <c r="A61" s="187" t="n">
        <v>59</v>
      </c>
      <c r="B61" s="186" t="n"/>
      <c r="C61" s="186" t="inlineStr">
        <is>
          <t>ผู้ป่วยควรได้รับการรักษาด้วยยาใด</t>
        </is>
      </c>
      <c r="D61" s="186" t="n"/>
      <c r="E61" s="186" t="inlineStr">
        <is>
          <t>Famotidine</t>
        </is>
      </c>
      <c r="F61" s="186" t="inlineStr">
        <is>
          <t>Bismuth subsalicylate</t>
        </is>
      </c>
      <c r="G61" s="186" t="inlineStr">
        <is>
          <t>Salol and Menthol mixture</t>
        </is>
      </c>
      <c r="H61" s="186" t="inlineStr">
        <is>
          <t>Hyoscine-N-butyl bromide</t>
        </is>
      </c>
      <c r="I61" s="188" t="inlineStr">
        <is>
          <t>Simethicone</t>
        </is>
      </c>
      <c r="J61" s="185" t="n">
        <v>1</v>
      </c>
      <c r="K61" s="186" t="inlineStr">
        <is>
          <t>✅ คำตอบที่ถูกต้อง: ข้อ ก. Famotidine
🎯 ทำไมข้อนี้ถึงถูก:
เป็นยา H2-receptor antagonist ที่ช่วยลดการหลั่งกรดในกระเพาะอาหาร นิยมใช้รักษาโรคแผลในทางเดินอาหารและกรดไหลย้อน
🔍 ข้ออื่นผิดเพราะอะไร:
• ข้อ ข. (Bismuth subsalicylate): Bismuth subsalicylate เป็นสารเคลือบแผลและต้านจุลชีพ ใช้เป็นยาเสริมในสูตรกำจัดเชื้อ H. pylori หรือแก้ท้องเสีย แต่ไม่ใช่ยาทางเลือกแรกเดี่ยวๆ ในการลดกรดรักษา GERD/PUD
• ข้อ ค. (Salol and Menthol mixture): Salol and Menthol mixture เป็นยาน้ำขับลมและระงับเชื้อในทางเดินอาหารชนิดอ่อน ไม่ได้มีฤทธิ์ยับยั้งการหลั่งกรดของกระเพาะอาหาร จึงไม่ตรงกับวัตถุประสงค์ในการรักษา
• ข้อ ง. (Hyoscine-N-butyl bromide): Hyoscine-N-butyl bromide เป็นยาคลายการเกร็งของกล้ามเนื้อเรียบ (antispasmodic) ใช้บรรเทาอาการปวดบิดท้อง แต่ไม่มีฤทธิ์ลดการหลั่งกรดและอาจทำให้ LES คลายตัวจนกรดไหลย้อนแย่ลง
• ข้อ จ. (Simethicone): Simethicone เป็นสารลดแรงตึงผิวที่ช่วยรวมฟองแก๊สในทางเดินอาหารเพื่อขับลม บรรเทาอาการท้องอืด แต่ไม่มีฤทธิ์ลดการหลั่งกรดหรือรักษาแผลในทางเดินอาหาร</t>
        </is>
      </c>
      <c r="L61" s="186" t="n"/>
      <c r="M61" s="186" t="inlineStr">
        <is>
          <t>5. Gastrointestinal</t>
        </is>
      </c>
      <c r="N61" s="186" t="inlineStr">
        <is>
          <t>Dyspepsia &amp; PUD</t>
        </is>
      </c>
      <c r="O61" s="185" t="inlineStr">
        <is>
          <t>Clinic</t>
        </is>
      </c>
      <c r="P61" s="186" t="inlineStr">
        <is>
          <t>ข้อ 61 Pharma Plus เล่มม่วง (เฉลยข้อ ก)</t>
        </is>
      </c>
      <c r="Q61" s="185" t="inlineStr">
        <is>
          <t>แบบฝึกหัด</t>
        </is>
      </c>
      <c r="R61" s="185" t="inlineStr">
        <is>
          <t>เล่มม่วง</t>
        </is>
      </c>
      <c r="S61" s="185" t="n"/>
    </row>
    <row r="62" ht="24" customHeight="1" s="49">
      <c r="A62" s="187" t="n">
        <v>60</v>
      </c>
      <c r="B62" s="186" t="n"/>
      <c r="C62" s="186" t="inlineStr">
        <is>
          <t>สารสำคัญในมะขามแขกเป็นสารกลุ่มใดและออกฤทธิ์เป็นยาระบายกลุ่มใด</t>
        </is>
      </c>
      <c r="D62" s="186" t="n"/>
      <c r="E62" s="186" t="inlineStr">
        <is>
          <t>Anthraquinones, stimulant laxatives</t>
        </is>
      </c>
      <c r="F62" s="186" t="inlineStr">
        <is>
          <t>Quinones, stimulant laxatives</t>
        </is>
      </c>
      <c r="G62" s="186" t="inlineStr">
        <is>
          <t>Alkaloids, bulk forming laxatives</t>
        </is>
      </c>
      <c r="H62" s="186" t="inlineStr">
        <is>
          <t>Isoquinoline alkaloids, stimulant laxatives</t>
        </is>
      </c>
      <c r="I62" s="188" t="inlineStr">
        <is>
          <t>Flavonoids, bulk forming laxatives</t>
        </is>
      </c>
      <c r="J62" s="185" t="n">
        <v>1</v>
      </c>
      <c r="K62" s="186" t="inlineStr">
        <is>
          <t>✅ คำตอบที่ถูกต้อง: ข้อ ก. Anthraquinones, stimulant laxatives
🎯 ทำไมข้อนี้ถึงถูก:
Anthraquinones, stimulant laxatives: มะขามแขก (Senna) มีสารสำคัญคือ Sennosides ซึ่งจัดอยู่ในกลุ่ม Anthraquinones ออกฤทธิ์กระตุ้นการบีบตัวของลำไส้ (Stimulant laxative)
🔍 ข้ออื่นผิดเพราะอะไร:
• ข้อ ข. (Quinones, stimulant laxatives): สารสำคัญในมะขามแขกไม่ใช่ Quinones ธรรมดา แต่เป็นอนุพันธ์ไดแอนโทรนในกลุ่ม Anthraquinone glycosides ได้แก่ Sennoside A และ Sennoside B
• ข้อ ค. (Alkaloids, bulk forming laxatives): มะขามแขกไม่มีสารออกฤทธิ์เป็นกลุ่ม Alkaloids และไม่ได้มีกลไกเพิ่มกากใย (bulk-forming) แต่ทำงานโดยการระคายเคืองกระตุ้น plexus ในผนังลำไส้ใหญ่
• ข้อ ง. (Isoquinoline alkaloids, stimulant laxatives): แม้พืชบางชนิดมี Isoquinoline alkaloids แต่ไม่ใช่สารออกฤทธิ์ของมะขามแขก และสารกลุ่มนี้ไม่ได้มีบทบาทเป็น stimulant laxative ในมะขามแขก
• ข้อ จ. (Flavonoids, bulk forming laxatives): Flavonoids ในพืชมีฤทธิ์ต้านอนุมูลอิสระเป็นหลัก ไม่ได้มีคุณสมบัติในการดูดซับน้ำพองตัวเป็น bulk-forming laxative เหมือนกลุ่มไฟเบอร์เซลลูโลส</t>
        </is>
      </c>
      <c r="L62" s="186" t="n"/>
      <c r="M62" s="186" t="inlineStr">
        <is>
          <t>5. Gastrointestinal</t>
        </is>
      </c>
      <c r="N62" s="186" t="inlineStr">
        <is>
          <t>5.3 Constipation &amp; Bowel Disorders</t>
        </is>
      </c>
      <c r="O62" s="185" t="inlineStr">
        <is>
          <t>Clinic</t>
        </is>
      </c>
      <c r="P62" s="186" t="inlineStr">
        <is>
          <t>ข้อ 62 Pharma Plus เล่มม่วง (เฉลยข้อ ก)</t>
        </is>
      </c>
      <c r="Q62" s="185" t="inlineStr">
        <is>
          <t>แบบฝึกหัด</t>
        </is>
      </c>
      <c r="R62" s="185" t="inlineStr">
        <is>
          <t>เล่มม่วง</t>
        </is>
      </c>
      <c r="S62" s="185" t="n"/>
    </row>
    <row r="63" ht="24" customHeight="1" s="49">
      <c r="A63" s="187" t="n">
        <v>61</v>
      </c>
      <c r="B63" s="186" t="n"/>
      <c r="C63" s="186" t="inlineStr">
        <is>
          <t>อาการไม่พึงประสงค์ใดที่พบบ่อยในช่วงแรกของการใช้ยาระบายมะขามแขก</t>
        </is>
      </c>
      <c r="D63" s="186" t="n"/>
      <c r="E63" s="186" t="inlineStr">
        <is>
          <t>Abdominal pain</t>
        </is>
      </c>
      <c r="F63" s="186" t="inlineStr">
        <is>
          <t>Antonic colon</t>
        </is>
      </c>
      <c r="G63" s="186" t="inlineStr">
        <is>
          <t>Electrolyte imbalance</t>
        </is>
      </c>
      <c r="H63" s="186" t="inlineStr">
        <is>
          <t>Noninfectious colitis</t>
        </is>
      </c>
      <c r="I63" s="188" t="inlineStr">
        <is>
          <t>Irritate bowel</t>
        </is>
      </c>
      <c r="J63" s="185" t="n">
        <v>1</v>
      </c>
      <c r="K63" s="186" t="inlineStr">
        <is>
          <t>✅ คำตอบที่ถูกต้อง: ข้อ ก. Abdominal pain
🎯 ทำไมข้อนี้ถึงถูก:
Abdominal pain: ยากลุ่ม stimulant laxatives เช่น มะขามแขก มักทำให้เกิดอาการปวดเกร็งช่องท้อง (Abdominal pain / cramps) จากการที่ลำไส้บีบตัวเพิ่มขึ้นในช่วงแรกของการใช้ยา
🔍 ข้ออื่นผิดเพราะอะไร:
• ข้อ ข. (Antonic colon): Atonic colon (ภาวะลำไส้เฉื่อยชาและสูญเสียการบีบตัว) เป็นภาวะแทรกซ้อนระยะยาวจากการใช้ยากลุ่ม stimulant laxatives ต่อเนื่องเป็นเวลานานหลายปี ไม่ใช่อาการที่พบบ่อยในช่วงแรกของการเริ่มยา
• ข้อ ค. (Electrolyte imbalance): Electrolyte imbalance (เช่น hypokalemia) มักเกิดจากการใช้ยาระบายเกินขนาดอย่างต่อเนื่องเป็นเวลานานจนร่างกายสูญเสียน้ำและเกลือแร่เรื้อรัง ไม่ใช่อาการเฉียบพลันช่วงเริ่มยา
• ข้อ ง. (Noninfectious colitis): Noninfectious colitis หรือการอักเสบของลำไส้ใหญ่ไม่ใช่ผลข้างเคียงเฉียบพลันทั่วไป แต่อาจพบการเกิด Melanosis coli (เยื่อบุลำไส้เปลี่ยนเป็นสีคล้ำ) หลังการใช้มะขามแขกระยะยาว
• ข้อ จ. (Irritate bowel): Irritable bowel syndrome (IBS) เป็นกลุ่มอาการความผิดปกติของการทำงานของระบบทางเดินอาหารเรื้อรัง ไม่ใช่ผลข้างเคียงโดยตรงที่เกิดจากการเริ่มรับประทานมะขามแขกในช่วงแรก</t>
        </is>
      </c>
      <c r="L63" s="186" t="n"/>
      <c r="M63" s="186" t="inlineStr">
        <is>
          <t>5. Gastrointestinal</t>
        </is>
      </c>
      <c r="N63" s="186" t="inlineStr">
        <is>
          <t>5.3 Constipation &amp; Bowel Disorders</t>
        </is>
      </c>
      <c r="O63" s="185" t="inlineStr">
        <is>
          <t>Clinic</t>
        </is>
      </c>
      <c r="P63" s="186" t="inlineStr">
        <is>
          <t>ข้อ 63 Pharma Plus เล่มม่วง (เฉลยข้อ ก)</t>
        </is>
      </c>
      <c r="Q63" s="185" t="inlineStr">
        <is>
          <t>แบบฝึกหัด</t>
        </is>
      </c>
      <c r="R63" s="185" t="inlineStr">
        <is>
          <t>เล่มม่วง</t>
        </is>
      </c>
      <c r="S63" s="185" t="n"/>
    </row>
    <row r="64" ht="24" customHeight="1" s="49">
      <c r="A64" s="187" t="n">
        <v>62</v>
      </c>
      <c r="B64" s="186" t="inlineStr">
        <is>
          <t>ผู้ป่วยหญิงไทยอายุ 40 ปี มาขอซื้อยาแก้ท้องเสียที่ร้านยา เภสัชกรซักประวัติพบว่ามีไข้สูง ปวดบิดเกร็งท้อง ถ่ายอุจจาระเหลวเป็นมูกเลือด และมีอาการปวดเบ่งทวารหนักอย่างรุนแรง (Tenesmus) สงสัยภาวะบิดไม่มีตัว (Bacillary dysentery)</t>
        </is>
      </c>
      <c r="C64" s="186" t="inlineStr">
        <is>
          <t>เชื้อแบคทีเรียก่อโรคที่เป็นสาเหตุของภาวะบิดไม่มีตัวในผู้ป่วยรายนี้มากที่สุดคือข้อใด</t>
        </is>
      </c>
      <c r="D64" s="186" t="n"/>
      <c r="E64" s="186" t="inlineStr">
        <is>
          <t>Entamoeba histolytica</t>
        </is>
      </c>
      <c r="F64" s="186" t="inlineStr">
        <is>
          <t>Shigella dysenteriae</t>
        </is>
      </c>
      <c r="G64" s="186" t="inlineStr">
        <is>
          <t>Giardia lamblia</t>
        </is>
      </c>
      <c r="H64" s="186" t="inlineStr">
        <is>
          <t>Vibrio parahaemolyticus</t>
        </is>
      </c>
      <c r="I64" s="188" t="inlineStr">
        <is>
          <t>Clostridium difficile</t>
        </is>
      </c>
      <c r="J64" s="185" t="n">
        <v>2</v>
      </c>
      <c r="K64" s="186" t="inlineStr">
        <is>
          <t>✅ คำตอบที่ถูกต้อง: ข้อ ข. Shigella dysenteriae
🎯 ทำไมข้อนี้ถึงถูก:
Shigella dysenteriae: อาการไข้สูง หนาวสั่น ถ่ายเหลวเป็นมูก (Dysentery) หลายครั้ง บ่งบอกถึงการติดเชื้อแบคทีเรียรุนแรง เช่น Shigella dysenteriae ซึ่งห้ามใช้ยาหยุดถ่ายเพราะจะทำให้เชื้อโรคขับออกจากร่างกายช้าลงและอาการแย่ลง
🔍 ข้ออื่นผิดเพราะอะไร:
• ข้อ ก. (Entamoeba histolytica): Entamoeba histolytica (บิดมีตัว) ก่อให้เกิดอาการอุจจาระเป็นมูกเลือดกลิ่นเหม็นเน่าเหมือนหัวกุ้งเน่า ปวดเบ่ง และมักไม่มีไข้สูงหนาวสั่นเฉียบพลันเหมือนบิดไม่มีตัว
• ข้อ ค. (Giardia lamblia): Giardia lamblia ทำให้เกิดอาการท้องร่วงเรื้อรัง ถ่ายเหลวเป็นฟอง มีไขมันปน (steatorrhea) กลิ่นเหม็นตลบ และแน่นท้องอืดเฟ้อ แต่ไม่มีไข้สูงและไม่ถ่ายเป็นมูกเลือด
• ข้อ ง. (Vibrio parahaemolyticus): Vibrio parahaemolyticus สัมพันธ์กับการรับประทานอาหารทะเลสุกๆ ดิบๆ มักทำให้ถ่ายเป็นน้ำปริมาณมากเฉียบพลัน ปวดท้อง คลื่นไส้อาเจียน แต่ลักษณะอุจจาระมูกเลือดมีไข้สูงจำเพาะกับ Shigella มากกว่า
• ข้อ จ. (Clostridium difficile): Clostridium difficile มักสัมพันธ์กับประวัติการใช้ยาปฏิชีวนะ broad-spectrum มาก่อน ทำให้เกิด pseudomembranous colitis ท้องเสียถ่ายเหลวและมีไข้ แต่ไม่ได้พบบ่อยจากการติดเชื้ออาหารเป็นพิษนอกโรงพยาบาล</t>
        </is>
      </c>
      <c r="L64" s="186" t="n"/>
      <c r="M64" s="186" t="inlineStr">
        <is>
          <t>5. Gastrointestinal</t>
        </is>
      </c>
      <c r="N64" s="186" t="inlineStr">
        <is>
          <t>Nausea and vomiting</t>
        </is>
      </c>
      <c r="O64" s="185" t="inlineStr">
        <is>
          <t>Clinic</t>
        </is>
      </c>
      <c r="P64" s="186" t="inlineStr">
        <is>
          <t>ข้อ 64 Pharma Plus เล่มม่วง (เฉลยข้อ ข)</t>
        </is>
      </c>
      <c r="Q64" s="185" t="inlineStr">
        <is>
          <t>แบบฝึกหัด</t>
        </is>
      </c>
      <c r="R64" s="185" t="inlineStr">
        <is>
          <t>เล่มม่วง</t>
        </is>
      </c>
      <c r="S64" s="185" t="inlineStr">
        <is>
          <t>CASE-GI-BACILLARY-DYSENTERY</t>
        </is>
      </c>
    </row>
    <row r="65" ht="24" customHeight="1" s="49">
      <c r="A65" s="187" t="n">
        <v>63</v>
      </c>
      <c r="B65" s="186" t="inlineStr">
        <is>
          <t>ผู้ป่วยหญิงไทยอายุ 40 ปี มาขอซื้อยาแก้ท้องเสียที่ร้านยา เภสัชกรซักประวัติพบว่ามีไข้สูง ปวดบิดเกร็งท้อง ถ่ายอุจจาระเหลวเป็นมูกเลือด และมีอาการปวดเบ่งทวารหนักอย่างรุนแรง (Tenesmus) สงสัยภาวะบิดไม่มีตัว (Bacillary dysentery)</t>
        </is>
      </c>
      <c r="C65" s="186" t="inlineStr">
        <is>
          <t>ยาในกลุ่มใดต่อไปนี้ที่มีข้อห้ามใช้เด็ดขาด (Contraindicated) ในผู้ป่วยรายนี้เนื่องจากอาจทำให้โรครุนแรงขึ้นและเกิด Toxic megacolon</t>
        </is>
      </c>
      <c r="D65" s="186" t="n"/>
      <c r="E65" s="186" t="inlineStr">
        <is>
          <t>ผงน้ำตาลเกลือแร่ทดแทนน้ำและเกลือแร่ (Oral Rehydration Salts: ORS)</t>
        </is>
      </c>
      <c r="F65" s="186" t="inlineStr">
        <is>
          <t>ยาดูดซับสารพิษและสารคัดหลั่ง (Adsorbents เช่น Activated Charcoal หรือ Smectite)</t>
        </is>
      </c>
      <c r="G65" s="186" t="inlineStr">
        <is>
          <t>ยากดการบีบตัวของลำไส้หรือยาหยุดถ่าย (Antimotility agents เช่น Loperamide)</t>
        </is>
      </c>
      <c r="H65" s="186" t="inlineStr">
        <is>
          <t>ยาลดไข้บรรเทาปวดกลุ่มพาราเซตามอล (Paracetamol)</t>
        </is>
      </c>
      <c r="I65" s="188" t="inlineStr">
        <is>
          <t>ยาบรรเทาอาการคลื่นไส้อาเจียน (Antiemetics เช่น Domperidone)</t>
        </is>
      </c>
      <c r="J65" s="185" t="n">
        <v>3</v>
      </c>
      <c r="K65" s="186" t="inlineStr">
        <is>
          <t>✅ คำตอบที่ถูกต้อง: ข้อ ค. ยากดการบีบตัวของลำไส้หรือยาหยุดถ่าย (Antimotility agents เช่น Loperamide)
🎯 ทำไมข้อนี้ถึงถูก:
ยากลุ่ม Antimotility agents (เช่น Loperamide, Diphenoxylate) ออกฤทธิ์กดการบีบตัวของลำไส้ (Inhibit peristalsis) ทำให้เชื้อแบคทีเรียและสารพิษคั่งค้างอยู่ในลำไส้นานขึ้น เพิ่มการดูดซึมท็อกซินเข้าสู่กระแสเลือด และเสี่ยงต่อการเกิดภาวะแทรกซ้อนรุนแรง เช่น Toxic Megacolon, ลำไส้ทะลุ (Intestinal perforation) หรือติดเชื้อในกระแสเลือด จึงเป็น ข้อห้ามใช้อย่างเด็ดขาด (Strictly contraindicated)
🔍 ข้ออื่นผิดเพราะอะไร:
• ข้อ ก. ผงเกลือแร่ ORS เป็นการรักษาหลักที่จำเป็นที่สุด (First-line supportive therapy) เพื่อป้องกันภาวะขาดน้ำ
• ข้อ ข. Adsorbents สามารถช่วยดูดซับท็อกซินได้ ไม่ได้เป็นข้อห้ามเด็ดขาด
• ข้อ ง. Paracetamol สามารถใช้ลดไข้และบรรเทาอาการปวดได้อย่างปลอดภัย
• ข้อ จ. Antiemetics สามารถให้ได้หากผู้ป่วยมีอาการอาเจียนร่วมด้วยเพื่อช่วยให้จิบ ORS ได้</t>
        </is>
      </c>
      <c r="L65" s="186" t="n"/>
      <c r="M65" s="186" t="inlineStr">
        <is>
          <t>5. Gastrointestinal</t>
        </is>
      </c>
      <c r="N65" s="186" t="inlineStr">
        <is>
          <t>Diarrhea &amp; Constipation</t>
        </is>
      </c>
      <c r="O65" s="185" t="inlineStr">
        <is>
          <t>Clinic</t>
        </is>
      </c>
      <c r="P65" s="186" t="inlineStr">
        <is>
          <t>ข้อ 65 Pharma Plus เล่มม่วง (เฉลยข้อ ค)</t>
        </is>
      </c>
      <c r="Q65" s="185" t="inlineStr">
        <is>
          <t>แบบฝึกหัด</t>
        </is>
      </c>
      <c r="R65" s="185" t="inlineStr">
        <is>
          <t>เล่มม่วง</t>
        </is>
      </c>
      <c r="S65" s="185" t="inlineStr">
        <is>
          <t>CASE-GI-BACILLARY-DYSENTERY</t>
        </is>
      </c>
    </row>
    <row r="66" ht="24" customHeight="1" s="49">
      <c r="A66" s="187" t="n">
        <v>64</v>
      </c>
      <c r="B66" s="186" t="inlineStr">
        <is>
          <t>ผู้ป่วยหญิงอายุ 40 ปี มีอาการถ่ายเหลวเป็นมูกเลือด มีไข้ และปวดเบ่งท้องรุนแรง ได้รับการวินิจฉัยเบื้องต้นเป็น Bacillary dysentery</t>
        </is>
      </c>
      <c r="C66" s="186" t="inlineStr">
        <is>
          <t>ยาต้านจุลชีพชนิดรับประทานที่เป็นทางเลือกแรกในการรักษาโรคบิดไม่มีตัวในผู้ใหญ่คือข้อใด</t>
        </is>
      </c>
      <c r="D66" s="186" t="n"/>
      <c r="E66" s="186" t="inlineStr">
        <is>
          <t>Cotrimoxazole (Sulfamethoxazole + Trimethoprim)</t>
        </is>
      </c>
      <c r="F66" s="186" t="inlineStr">
        <is>
          <t>Norfloxacin 400 mg รับประทานวันละ 2 ครั้ง นาน 3-5 วัน (ยากลุ่ม Fluoroquinolones)</t>
        </is>
      </c>
      <c r="G66" s="186" t="inlineStr">
        <is>
          <t>Metronidazole 400 mg รับประทานวันละ 3 ครั้ง</t>
        </is>
      </c>
      <c r="H66" s="186" t="inlineStr">
        <is>
          <t>Amoxicillin 500 mg รับประทานวันละ 3 ครั้ง</t>
        </is>
      </c>
      <c r="I66" s="188" t="inlineStr">
        <is>
          <t>Tetracycline 250 mg รับประทานวันละ 4 ครั้ง</t>
        </is>
      </c>
      <c r="J66" s="185" t="n">
        <v>2</v>
      </c>
      <c r="K66" s="186" t="inlineStr">
        <is>
          <t>✅ คำตอบที่ถูกต้อง: ข้อ ข. Norfloxacin 400 mg รับประทานวันละ 2 ครั้ง นาน 3-5 วัน (ยากลุ่ม Fluoroquinolones)
🎯 ทำไมข้อนี้ถึงถูก:
Norfloxacin และ Ciprofloxacin มีประสิทธิภาพสูงในการกำจัดเชื้อ Shigella ในทางเดินอาหาร ช่วยลดระยะเวลาของอาการท้องเสีย ไข้ และลดการแพร่กระจายเชื้อสู่ผู้อื่น
🔍 ข้ออื่นผิดเพราะอะไร:
• ข้อ ก.: Cotrimoxazole ปัจจุบันพบอัตราการดื้อยาของเชื้อ Shigella ในประเทศไทยสูงมาก จึงไม่ใช่ First-line
• ข้อ ค.: Metronidazole เป็นยาทางเลือกสำหรับภาวะ Amoebic dysentery (บิดมีตัวจากเชื้อ Entamoeba histolytica) หรือ Giardiasis ไม่ใช่บิดไม่มีตัว
• ข้อ ง.: และ จ. Amoxicillin และ Tetracycline มีอัตราดื้อยาสูงมากและไม่มีประสิทธิภาพเพียงพอในการรักษา Shigellosis
• ข้อ จ.: (Tetracycline 250 mg รับประทานวันละ 4 ครั้ง): ไม่ใช่คำตอบที่ถูกต้องตามแนวทางเวชปฏิบัติและหลักวิชาการทางเภสัชกรรมสำหรับกรณีนี้</t>
        </is>
      </c>
      <c r="L66" s="186" t="n"/>
      <c r="M66" s="186" t="inlineStr">
        <is>
          <t>5. Gastrointestinal</t>
        </is>
      </c>
      <c r="N66" s="186" t="inlineStr">
        <is>
          <t>Diarrhea &amp; Constipation</t>
        </is>
      </c>
      <c r="O66" s="185" t="inlineStr">
        <is>
          <t>Clinic</t>
        </is>
      </c>
      <c r="P66" s="186" t="inlineStr">
        <is>
          <t>ข้อ 66 Pharma Plus เล่มม่วง (เฉลยข้อ ข)</t>
        </is>
      </c>
      <c r="Q66" s="185" t="inlineStr">
        <is>
          <t>แบบฝึกหัด</t>
        </is>
      </c>
      <c r="R66" s="185" t="inlineStr">
        <is>
          <t>เล่มม่วง</t>
        </is>
      </c>
      <c r="S66" s="185" t="n"/>
    </row>
    <row r="67" ht="24" customHeight="1" s="49">
      <c r="A67" s="187" t="n">
        <v>65</v>
      </c>
      <c r="B67" s="186" t="n"/>
      <c r="C67" s="186" t="inlineStr">
        <is>
          <t>เภสัชกรให้คำแนะนำในการปฏิบัติตัวและการใช้ยาแก่ผู้ป่วยโรคท้องร่วงเฉียบพลันที่ได้รับยา Norfloxacin และผงน้ำตาลเกลือแร่ (ORS) ข้อใดเป็นคำแนะนำที่ 'ไม่ถูกต้องและไม่ควรแนะนำ'</t>
        </is>
      </c>
      <c r="D67" s="186" t="n"/>
      <c r="E67" s="186" t="inlineStr">
        <is>
          <t>ห้ามรับประทานยา Norfloxacin พร้อมกับนม ยาลดกรด หรืออาหารเสริมแคลเซียม/ธาตุเหล็ก เพราะจะเกิด Chelation complex ลดการดูดซึมยา</t>
        </is>
      </c>
      <c r="F67" s="186" t="inlineStr">
        <is>
          <t>ให้รับประทานยาต้านจุลชีพต่อเนื่องจนครบระยะเวลา 3-5 วันตามที่แพทย์หรือเภสัชกรสั่ง</t>
        </is>
      </c>
      <c r="G67" s="186" t="inlineStr">
        <is>
          <t>ควรรับประทานอาหารอ่อนย่อยง่าย เช่น ข้าวต้ม โจ๊ก และหลีกเลี่ยงอาหารรสจัดหรืออาหารที่มีไขมันสูง</t>
        </is>
      </c>
      <c r="H67" s="186" t="inlineStr">
        <is>
          <t>หากรับประทานยาต้านจุลชีพไม่ครบขนาด อาจส่งผลให้เชื้อโรคไม่ตายสนิทและเกิดการกลายพันธุ์เป็นเชื้อดื้อยาได้</t>
        </is>
      </c>
      <c r="I67" s="188" t="inlineStr">
        <is>
          <t>ให้ผสมผงน้ำตาลเกลือแร่ (ORS) 1 ซองกับน้ำดื่มสะอาด 1 แก้ว แล้วดื่มรวดเดียวให้หมดทันทีเพื่อชดเชยน้ำอย่างรวดเร็ว</t>
        </is>
      </c>
      <c r="J67" s="185" t="n">
        <v>5</v>
      </c>
      <c r="K67" s="186" t="inlineStr">
        <is>
          <t>✅ คำตอบที่ถูกต้อง: ข้อ จ. ให้ผสมผงน้ำตาลเกลือแร่ (ORS) 1 ซองกับน้ำดื่มสะอาด 1 แก้ว แล้วดื่มรวดเดียวให้หมดทันทีเพื่อชดเชยน้ำอย่างรวดเร็ว
🎯 ทำไมข้อนี้ถึงถูก:
คำแนะนำที่ถูกต้องคือ ให้ 'ค่อยๆ จิบทีละน้อยแต่บ่อยครั้ง' (Small, frequent sips) ตามปริมาณอุจจาระที่สูญเสียไป การดื่มรวดเดียวหมดแก้วจึงเป็นข้อปฏิบัติที่ไม่ถูกต้อง
🔍 ข้ออื่นผิดเพราะอะไร:
• ข้อ ก.: ถูกต้อง เพราะ Fluoroquinolones เกิด Chelation กับ Polyvalent cations (Ca2+, Mg2+, Al3+, Fe2+) ทำให้ยาไม่ถูกดูดซึม
• ข้อ ข.: และ ง. ถูกต้อง เพราะยาต้านจุลชีพต้องรับประทานให้ครบ Course เพื่อป้องกันเชื้อดื้อยา
• ข้อ ค.: ถูกต้อง เพราะอาหารอ่อนย่อยง่ายช่วยพักการทำงานของระบบทางเดินอาหาร
• ข้อ ง.: (หากรับประทานยาต้านจุลชีพไม่ครบขนาด อาจส่งผลให้เชื้อโรคไม่ตายสนิทและเกิดการกลายพันธุ์เป็นเชื้อดื้อยาได้): ไม่ใช่คำตอบที่ถูกต้องตามแนวทางเวชปฏิบัติและหลักวิชาการทางเภสัชกรรมสำหรับกรณีนี้</t>
        </is>
      </c>
      <c r="L67" s="186" t="n"/>
      <c r="M67" s="186" t="inlineStr">
        <is>
          <t>5. Gastrointestinal</t>
        </is>
      </c>
      <c r="N67" s="186" t="inlineStr">
        <is>
          <t>Diarrhea &amp; Constipation</t>
        </is>
      </c>
      <c r="O67" s="185" t="inlineStr">
        <is>
          <t>Clinic</t>
        </is>
      </c>
      <c r="P67" s="186" t="inlineStr">
        <is>
          <t>ข้อ 67 Pharma Plus เล่มม่วง (เฉลยข้อ จ)</t>
        </is>
      </c>
      <c r="Q67" s="185" t="inlineStr">
        <is>
          <t>แบบฝึกหัด</t>
        </is>
      </c>
      <c r="R67" s="185" t="inlineStr">
        <is>
          <t>เล่มม่วง</t>
        </is>
      </c>
      <c r="S67" s="185" t="n"/>
    </row>
    <row r="68" ht="24" customHeight="1" s="49">
      <c r="A68" s="187" t="n">
        <v>66</v>
      </c>
      <c r="B68" s="186" t="inlineStr">
        <is>
          <t>ผู้ป่วยชายไทยอายุ 40 ปี มีอาการท้องผูกเรื้อรัง ถ่ายอุจจาระลำบาก อุจจาระแข็ง มีเลือดสดหยดปน มีอาการปวดและมีติ่งเนื้อยื่นออกมาจากทวารหนักเวลาเบ่งถ่ายแต่หดกลับคืนได้เอง (Internal Hemorrhoids Grade II)</t>
        </is>
      </c>
      <c r="C68" s="186" t="inlineStr">
        <is>
          <t>ข้อใดต่อไปนี้ไม่ใช่ปัจจัยเสี่ยงโดยตรงของการเกิดโรคริดสีดวงทวาร</t>
        </is>
      </c>
      <c r="D68" s="186" t="n"/>
      <c r="E68" s="186" t="inlineStr">
        <is>
          <t>ภาวะท้องผูกเรื้อรังและการเบ่งถ่ายอุจจาระอย่างรุนแรงเป็นประจำ</t>
        </is>
      </c>
      <c r="F68" s="186" t="inlineStr">
        <is>
          <t>การดื่มแอลกอฮอล์ปริมาณมากและสม่ำเสมอ</t>
        </is>
      </c>
      <c r="G68" s="186" t="inlineStr">
        <is>
          <t>การรับประทานอาหารที่มีรสเผ็ดร้อนจัดเป็นประจำ</t>
        </is>
      </c>
      <c r="H68" s="186" t="inlineStr">
        <is>
          <t>การติดเชื้อไวรัสตับอักเสบเอ (Hepatitis A virus infection)</t>
        </is>
      </c>
      <c r="I68" s="188" t="inlineStr">
        <is>
          <t>ภาวะท้องเสียเรื้อรังหรือการถ่ายอุจจาระบ่อยครั้งจากโรคลำไส้แปรปรวน</t>
        </is>
      </c>
      <c r="J68" s="185" t="n">
        <v>4</v>
      </c>
      <c r="K68" s="186" t="inlineStr">
        <is>
          <t>✅ คำตอบที่ถูกต้อง: ข้อ ง. การติดเชื้อไวรัสตับอักเสบเอ (Hepatitis A virus infection)
🎯 ทำไมข้อนี้ถึงถูก:
ไวรัสตับอักเสบเอ (Hepatitis A) ติดต่อทางอาหาร/น้ำ (Fecal-oral route) ทำให้เกิดตับอักเสบเฉียบพลัน ไม่ได้ทำให้เกิดภาวะ Portal hypertension เรื้อรัง และไม่ใช่ปัจจัยเสี่ยงของการเกิดโรคริดสีดวงทวาร (ส่วนตับแข็งเรื้อรังจากไวรัส B/C หรือแอลกอฮอล์อาจทำให้เกิด Anorectal varices ได้)
🔍 ข้ออื่นผิดเพราะอะไร:
• ข้อ ก. ท้องผูกและการเบ่ง เป็นสาเหตุที่พบบ่อยที่สุด
• ข้อ ข. แอลกอฮอล์ทำให้หลอดเลือดดำขยายตัวและขาดน้ำ
• ข้อ ค. อาหารเผ็ดร้อนระคายเคืองเยื่อบุทวารหนัก
• ข้อ จ. ท้องเสียบ่อยทำให้เกิดการอักเสบและระคายเคืองของ anal cushions</t>
        </is>
      </c>
      <c r="L68" s="186" t="n"/>
      <c r="M68" s="186" t="inlineStr">
        <is>
          <t>5. Gastrointestinal</t>
        </is>
      </c>
      <c r="N68" s="186" t="inlineStr">
        <is>
          <t>Diarrhea &amp; Constipation</t>
        </is>
      </c>
      <c r="O68" s="185" t="inlineStr">
        <is>
          <t>Clinic</t>
        </is>
      </c>
      <c r="P68" s="186" t="inlineStr">
        <is>
          <t>ข้อ 68 Pharma Plus เล่มม่วง (เฉลยข้อ ค ง)</t>
        </is>
      </c>
      <c r="Q68" s="185" t="inlineStr">
        <is>
          <t>แบบฝึกหัด</t>
        </is>
      </c>
      <c r="R68" s="185" t="inlineStr">
        <is>
          <t>เล่มม่วง</t>
        </is>
      </c>
      <c r="S68" s="185" t="inlineStr">
        <is>
          <t>CASE-GI-HEMORRHOID-MALE-40YO</t>
        </is>
      </c>
    </row>
    <row r="69" ht="24" customHeight="1" s="49">
      <c r="A69" s="187" t="n">
        <v>67</v>
      </c>
      <c r="B69" s="186" t="inlineStr">
        <is>
          <t>ผู้ป่วยชายไทยอายุ 40 ปี มีอาการท้องผูกเรื้อรัง ถ่ายอุจจาระลำบาก อุจจาระแข็ง มีเลือดสดหยดปน มีอาการปวดและมีติ่งเนื้อยื่นออกมาจากทวารหนักเวลาเบ่งถ่ายแต่หดกลับคืนได้เอง (Internal Hemorrhoids Grade II)</t>
        </is>
      </c>
      <c r="C69" s="186" t="inlineStr">
        <is>
          <t>คำแนะนำในการปฏิบัติตัวและการปรับเปลี่ยนพฤติกรรม (Non-pharmacological lifestyle modifications) สำหรับผู้ป่วยโรคริดสีดวงทวารระยะที่มีอาการกำเริบ ข้อใดเป็นคำแนะนำที่ไม่เหมาะสมและอาจทำให้อาการแย่ลง</t>
        </is>
      </c>
      <c r="D69" s="186" t="n"/>
      <c r="E69" s="186" t="inlineStr">
        <is>
          <t>ดื่มน้ำสะอาดมากๆ อย่างน้อยวันละ 6-8 แก้ว (1.5 - 2 ลิตร)</t>
        </is>
      </c>
      <c r="F69" s="186" t="inlineStr">
        <is>
          <t>รับประทานอาหารที่มีกากใยสูง เช่น ข้าวกล้อง ผักใบเขียว และผลไม้สด</t>
        </is>
      </c>
      <c r="G69" s="186" t="inlineStr">
        <is>
          <t>ฝึกขับถ่ายอุจจาระให้เป็นเวลาสม่ำเสมอทุกวัน และไม่กลั้นอุจจาระ</t>
        </is>
      </c>
      <c r="H69" s="186" t="inlineStr">
        <is>
          <t>ออกกำลังกายอย่างหนักด้วยการปั่นจักรยานทางไกลและการยกน้ำหนัก (Weight lifting / Squat)</t>
        </is>
      </c>
      <c r="I69" s="188" t="inlineStr">
        <is>
          <t>หลีกเลี่ยงการดื่มชา กาแฟ น้ำอัดลม และเครื่องดื่มแอลกอฮอล์</t>
        </is>
      </c>
      <c r="J69" s="185" t="n">
        <v>4</v>
      </c>
      <c r="K69" s="186" t="inlineStr">
        <is>
          <t>✅ คำตอบที่ถูกต้อง: ข้อ ง. ออกกำลังกายอย่างหนักด้วยการปั่นจักรยานทางไกลและการยกน้ำหนัก (Weight lifting / Squat)
🎯 ทำไมข้อนี้ถึงถูก:
การยกน้ำหนักและปั่นจักรยานเป็นการกระทำที่เพิ่มแรงดันและการกดทับบริเวณริดสีดวง จึงไม่ควรแนะนำในระยะที่มีอาการ
🔍 ข้ออื่นผิดเพราะอะไร:
• ข้อ ก.: และ ข. การดื่มน้ำและเพิ่มไฟเบอร์ช่วยให้อุจจาระนุ่ม ถ่ายง่าย ไม่ต้องออกแรงเบ่ง
• ข้อ ข.: (รับประทานอาหารที่มีกากใยสูง เช่น ข้าวกล้อง ผักใบเขียว และผลไม้สด): ไม่ใช่คำตอบที่ถูกต้องตามแนวทางเวชปฏิบัติและหลักวิชาการทางเภสัชกรรมสำหรับกรณีนี้
• ข้อ ค.: การขับถ่ายเป็นเวลาป้องกันภาวะท้องผูกสะสม
• ข้อ จ.: การงดแอลกอฮอล์/กาเฟอีนช่วยป้องกันอาการขาดน้ำและลดการขยายตัวของหลอดเลือด</t>
        </is>
      </c>
      <c r="L69" s="186" t="n"/>
      <c r="M69" s="186" t="inlineStr">
        <is>
          <t>5. Gastrointestinal</t>
        </is>
      </c>
      <c r="N69" s="186" t="inlineStr">
        <is>
          <t>Diarrhea &amp; Constipation</t>
        </is>
      </c>
      <c r="O69" s="185" t="inlineStr">
        <is>
          <t>Clinic</t>
        </is>
      </c>
      <c r="P69" s="186" t="inlineStr">
        <is>
          <t>ข้อ 69 Pharma Plus เล่มม่วง (เฉลยข้อ ง)</t>
        </is>
      </c>
      <c r="Q69" s="185" t="inlineStr">
        <is>
          <t>แบบฝึกหัด</t>
        </is>
      </c>
      <c r="R69" s="185" t="inlineStr">
        <is>
          <t>เล่มม่วง</t>
        </is>
      </c>
      <c r="S69" s="185" t="inlineStr">
        <is>
          <t>CASE-GI-HEMORRHOID-MALE-40YO</t>
        </is>
      </c>
    </row>
    <row r="70" ht="24" customHeight="1" s="49">
      <c r="A70" s="187" t="n">
        <v>68</v>
      </c>
      <c r="B70" s="186" t="inlineStr">
        <is>
          <t>ผู้ป่วยชายไทยอายุ 40 ปี มีอาการท้องผูกเรื้อรัง ถ่ายอุจจาระลำบาก อุจจาระแข็ง มีเลือดสดหยดปน มีอาการปวดและมีติ่งเนื้อยื่นออกมาจากทวารหนักเวลาเบ่งถ่ายแต่หดกลับคืนได้เอง (Internal Hemorrhoids Grade II)</t>
        </is>
      </c>
      <c r="C70" s="186" t="inlineStr">
        <is>
          <t>การรักษาในข้อใดต่อไปนี้ไม่เหมาะสมและไม่ถูกต้องตามหลักเภสัชบำบัด</t>
        </is>
      </c>
      <c r="D70" s="186" t="n"/>
      <c r="E70" s="186" t="inlineStr">
        <is>
          <t>การใช้ยาเหน็บทวารหนักที่มีส่วนผสมของยาชาเฉพาะที่ สารสมานแผล และสเตียรอยด์ขนาดต่ำระยะสั้น</t>
        </is>
      </c>
      <c r="F70" s="186" t="inlineStr">
        <is>
          <t>การให้ยาระบายชนิดเพิ่มกากอาหาร (Bulk-forming laxative เช่น Psyllium seed husk)</t>
        </is>
      </c>
      <c r="G70" s="186" t="inlineStr">
        <is>
          <t>การให้ยากลุ่มเพิ่มความตึงตัวของหลอดเลือดดำ (Venotonic / Phlebotropic agent เช่น Micronized Flavonoid Fraction)</t>
        </is>
      </c>
      <c r="H70" s="186" t="inlineStr">
        <is>
          <t>การให้ยา Paracetamol ในขนาดสูงเพื่อหวังผลลดการอักเสบและลดบวมของกลุ่มหลอดเลือดริดสีดวง</t>
        </is>
      </c>
      <c r="I70" s="188" t="inlineStr">
        <is>
          <t>การนั่งแช่ก้นในน้ำอุ่น (Sitz bath) วันละ 2-3 ครั้ง ครั้งละ 15-20 นาที</t>
        </is>
      </c>
      <c r="J70" s="185" t="n">
        <v>4</v>
      </c>
      <c r="K70" s="186" t="inlineStr">
        <is>
          <t>✅ คำตอบที่ถูกต้อง: ข้อ ง. การให้ยา Paracetamol ในขนาดสูงเพื่อหวังผลลดการอักเสบและลดบวมของกลุ่มหลอดเลือดริดสีดวง
🎯 ทำไมข้อนี้ถึงถูก:
การจ่าย Paracetamol เพื่อหวังฤทธิ์ 'ลดการอักเสบ' ของริดสีดวงจึงไม่ถูกต้องตามหลักเภสัชวิทยา (หากต้องการบรรเทาปวดสามารถใช้ได้ แต่ไม่ได้ช่วยลดบวมอักเสบ)
🔍 ข้ออื่นผิดเพราะอะไร:
• ข้อ ก. ยาเหน็บเฉพาะที่ช่วยบรรเทาอาการปวด แสบ และบวมระยะสั้น
• ข้อ ข. Bulk-forming laxatives ช่วยให้อุจจาระนิ่ม ลดการบาดแผลริดสีดวง
• ข้อ ค. Flavonoids (Diosmin/Hesperidin) ช่วยเพิ่ม Venous tone และลด Capillary hyperpermeability
• ข้อ จ. Sitz bath ช่วยคลายกล้ามเนื้อหูรูดทวารหนัก ลดอาการปวดบวมและทำความสะอาดแผล</t>
        </is>
      </c>
      <c r="L70" s="186" t="n"/>
      <c r="M70" s="186" t="inlineStr">
        <is>
          <t>5. Gastrointestinal</t>
        </is>
      </c>
      <c r="N70" s="186" t="inlineStr">
        <is>
          <t>Diarrhea &amp; Constipation</t>
        </is>
      </c>
      <c r="O70" s="185" t="inlineStr">
        <is>
          <t>Clinic</t>
        </is>
      </c>
      <c r="P70" s="186" t="inlineStr">
        <is>
          <t>ข้อ 70 Pharma Plus เล่มม่วง (เฉลยข้อ ง)</t>
        </is>
      </c>
      <c r="Q70" s="185" t="inlineStr">
        <is>
          <t>แบบฝึกหัด</t>
        </is>
      </c>
      <c r="R70" s="185" t="inlineStr">
        <is>
          <t>เล่มม่วง</t>
        </is>
      </c>
      <c r="S70" s="185" t="inlineStr">
        <is>
          <t>CASE-GI-HEMORRHOID-MALE-40YO</t>
        </is>
      </c>
    </row>
    <row r="71" ht="24" customHeight="1" s="49">
      <c r="A71" s="187" t="n">
        <v>69</v>
      </c>
      <c r="B71" s="186" t="inlineStr">
        <is>
          <t>ผู้ป่วยชายไทยอายุ 40 ปี มีอาการท้องผูกเรื้อรัง ถ่ายอุจจาระลำบาก อุจจาระแข็ง มีเลือดสดหยดปน มีอาการปวดและมีติ่งเนื้อยื่นออกมาจากทวารหนักเวลาเบ่งถ่ายแต่หดกลับคืนได้เอง (Internal Hemorrhoids Grade II)</t>
        </is>
      </c>
      <c r="C71" s="186" t="inlineStr">
        <is>
          <t>เภสัชกรให้คำแนะนำวิธีการใช้ยาเหน็บทวารหนักสำหรับรักษาริดสีดวงทวาร (Hemorrhoidal Suppositories) แก่ผู้ป่วย ข้อใดเป็นคำแนะนำที่ไม่ถูกต้อง</t>
        </is>
      </c>
      <c r="D71" s="186" t="n"/>
      <c r="E71" s="186" t="inlineStr">
        <is>
          <t>หากยาเหน็บนิ่มเกินไป ให้นำไปแช่ในตู้เย็นหรือแช่น้ำเย็นก่อนแกะฟอยล์เพื่อให้ยาแข็งตัวพอที่จะสอดได้ง่าย</t>
        </is>
      </c>
      <c r="F71" s="186" t="inlineStr">
        <is>
          <t>ก่อนแกะยาและสอดยาเหน็บ ต้องล้างมือให้สะอาดด้วยสบู่และน้ำ</t>
        </is>
      </c>
      <c r="G71" s="186" t="inlineStr">
        <is>
          <t>ท่านอนที่เหมาะสมคือ นอนตะแคง เหยียดขาข้างล่างตรง และงอขาข้างบนขึ้นชิดหน้าอก</t>
        </is>
      </c>
      <c r="H71" s="186" t="inlineStr">
        <is>
          <t>เมื่อสอดยาเหน็บเข้าไป ต้องใช้นิ้วดันยาให้ลึกที่สุดเท่าที่จะทำได้เข้าไปในลำไส้ใหญ่ส่วนบน (Sigmoid colon)</t>
        </is>
      </c>
      <c r="I71" s="188" t="inlineStr">
        <is>
          <t>หลังจากสอดยาเหน็บแล้ว ควรนอนนิ่งๆ ในท่าเดิมอย่างน้อย 10-15 นาที เพื่อป้องกันไม่ให้ยาเหน็บไหลหลุดออกมา</t>
        </is>
      </c>
      <c r="J71" s="185" t="n">
        <v>4</v>
      </c>
      <c r="K71" s="186" t="inlineStr">
        <is>
          <t>✅ คำตอบที่ถูกต้อง: ข้อ ง. เมื่อสอดยาเหน็บเข้าไป ต้องใช้นิ้วดันยาให้ลึกที่สุดเท่าที่จะทำได้เข้าไปในลำไส้ใหญ่ส่วนบน (Sigmoid colon)
🎯 ทำไมข้อนี้ถึงถูก:
การสอดยาเหน็บริดสีดวงทวาร ให้สอดเข้าไปเพียงให้พ้นหูรูดทวารหนัก (ประมาณ 1 นิ้วสำหรับผู้ใหญ่) โดยไม่ต้องดันให้ลึกที่สุด การดันลึกเกินไปจะทำให้ยาไม่สัมผัสริดสีดวง
🔍 ข้ออื่นผิดเพราะอะไร:
• ข้อ ก. แช่เย็นช่วยให้ Suppository base แข็งตัว แกะและสอดง่าย
• ข้อ ข. สุขอนามัยล้างมือป้องกันการติดเชื้อ
• ข้อ ค. ท่านอน Sims' position ช่วยเปิดช่องทวารหนักและสอดยาได้สะดวก
• ข้อ จ. นอนพัก 10-15 นาทีช่วยให้ยาละลายและกระจายตัวไม่ไหลย้อนออกมา</t>
        </is>
      </c>
      <c r="L71" s="186" t="n"/>
      <c r="M71" s="186" t="inlineStr">
        <is>
          <t>5. Gastrointestinal</t>
        </is>
      </c>
      <c r="N71" s="186" t="inlineStr">
        <is>
          <t>Diarrhea &amp; Constipation</t>
        </is>
      </c>
      <c r="O71" s="185" t="inlineStr">
        <is>
          <t>Clinic</t>
        </is>
      </c>
      <c r="P71" s="186" t="inlineStr">
        <is>
          <t>ข้อ 71 Pharma Plus เล่มม่วง (เฉลยข้อ ง)</t>
        </is>
      </c>
      <c r="Q71" s="185" t="inlineStr">
        <is>
          <t>แบบฝึกหัด</t>
        </is>
      </c>
      <c r="R71" s="185" t="inlineStr">
        <is>
          <t>เล่มม่วง</t>
        </is>
      </c>
      <c r="S71" s="185" t="inlineStr">
        <is>
          <t>CASE-GI-HEMORRHOID-MALE-40YO</t>
        </is>
      </c>
    </row>
    <row r="72" ht="24" customHeight="1" s="49">
      <c r="A72" s="187" t="n">
        <v>70</v>
      </c>
      <c r="B72" s="186" t="n"/>
      <c r="C72" s="186" t="inlineStr">
        <is>
          <t>ยา Diosmin (ที่ใช้ร่วมกับ Hesperidin ในรูป Micronized Purified Flavonoid Fraction: MPFF) นิยมนำมาใช้รักษาโรคริดสีดวงทวารและภาวะหลอดเลือดดำบกพร่องเรื้อรัง (Chronic Venous Insufficiency) ข้อใดคือกลไกการออกฤทธิ์หลักทางเภสัชวิทยาของยานี้</t>
        </is>
      </c>
      <c r="D72" s="186" t="n"/>
      <c r="E72" s="186" t="inlineStr">
        <is>
          <t>เพิ่มความตึงตัวของผนังหลอดเลือดดำ (Increase venous tone) และลดความเปราะบาง/การซึมผ่านของหลอดเลือดฝอย (Decrease capillary hyperpermeability)</t>
        </is>
      </c>
      <c r="F72" s="186" t="inlineStr">
        <is>
          <t>ลดการไหลกลับของเลือดดำเข้าสู่หัวใจ (Decrease venous return)</t>
        </is>
      </c>
      <c r="G72" s="186" t="inlineStr">
        <is>
          <t>ยับยั้งการหดเกร็งของหลอดเลือดดำอย่างถาวร (Inhibit vasoconstriction)</t>
        </is>
      </c>
      <c r="H72" s="186" t="inlineStr">
        <is>
          <t>กระตุ้นการสร้างเม็ดเลือดแดงในไขกระดูก</t>
        </is>
      </c>
      <c r="I72" s="188" t="inlineStr">
        <is>
          <t>ยับยั้งการหลั่งกรดในกระเพาะอาหารผ่านกลไก Proton pump blockade</t>
        </is>
      </c>
      <c r="J72" s="185" t="n">
        <v>1</v>
      </c>
      <c r="K72" s="186" t="inlineStr">
        <is>
          <t>✅ คำตอบที่ถูกต้อง: ข้อ ก. เพิ่มความตึงตัวของผนังหลอดเลือดดำ (Increase venous tone) และลดความเปราะบาง/การซึมผ่านของหลอดเลือดฝอย (Decrease capillary hyperpermeability)
🎯 ทำไมข้อนี้ถึงถูก:
การเพิ่ม Venous tone และลด Capillary permeability เป็นกลไกหลักที่ช่วยลดอาการปวด บวม บวมน้ำ และเลือดออกจากริดสีดวงทวารได้อย่างมีนัยสำคัญ
🔍 ข้ออื่นผิดเพราะอะไร:
• ข้อ ข.: และ ค. ผิด เพราะยาช่วยเพิ่ม Venous return และเพิ่ม Venous tone (ไม่ได้ลด vasoconstriction)
• ข้อ ค.: (ยับยั้งการหดเกร็งของหลอดเลือดดำอย่างถาวร (Inhibit vasoconstriction)): ไม่ใช่คำตอบที่ถูกต้องตามแนวทางเวชปฏิบัติและหลักวิชาการทางเภสัชกรรมสำหรับกรณีนี้
• ข้อ ง.: และ จ. ผิด เพราะยานี้ไม่มีผลต่อการสร้างเม็ดเลือดแดงหรือการหลั่งกรดในกระเพาะอาหาร
• ข้อ จ.: (ยับยั้งการหลั่งกรดในกระเพาะอาหารผ่านกลไก Proton pump blockade): ไม่ใช่คำตอบที่ถูกต้องตามแนวทางเวชปฏิบัติและหลักวิชาการทางเภสัชกรรมสำหรับกรณีนี้</t>
        </is>
      </c>
      <c r="L72" s="186" t="n"/>
      <c r="M72" s="186" t="inlineStr">
        <is>
          <t>5. Gastrointestinal</t>
        </is>
      </c>
      <c r="N72" s="186" t="inlineStr">
        <is>
          <t>5.3 Constipation &amp; Bowel Disorders</t>
        </is>
      </c>
      <c r="O72" s="185" t="inlineStr">
        <is>
          <t>Clinic</t>
        </is>
      </c>
      <c r="P72" s="186" t="inlineStr">
        <is>
          <t>ข้อ 72 Pharma Plus เล่มม่วง (เฉลยข้อ ก)</t>
        </is>
      </c>
      <c r="Q72" s="185" t="inlineStr">
        <is>
          <t>แบบฝึกหัด</t>
        </is>
      </c>
      <c r="R72" s="185" t="inlineStr">
        <is>
          <t>เล่มม่วง</t>
        </is>
      </c>
      <c r="S72" s="185" t="n"/>
    </row>
    <row r="73" ht="24" customHeight="1" s="49">
      <c r="A73" s="187" t="n">
        <v>71</v>
      </c>
      <c r="B73" s="186" t="n"/>
      <c r="C73" s="186" t="inlineStr">
        <is>
          <t>ยา Ferrous fumarate เป็นยาเสริมธาตุเหล็กชนิดรับประทานที่นิยมใช้รักษาภาวะโลหิตจางจากการขาดธาตุเหล็ก (Iron Deficiency Anemia) อาการในข้อใดต่อไปนี้ 'ไม่ใช่' อาการไม่พึงประสงค์จากการรับประทานยาเสริมธาตุเหล็กในขนาดปกติ</t>
        </is>
      </c>
      <c r="D73" s="186" t="n"/>
      <c r="E73" s="186" t="inlineStr">
        <is>
          <t>อาการระคายเคืองกระเพาะอาหาร คลื่นไส้ แน่นท้อง (GI disturbance)</t>
        </is>
      </c>
      <c r="F73" s="186" t="inlineStr">
        <is>
          <t>ภาวะตับอักเสบเฉียบพลัน (Acute toxic hepatitis)</t>
        </is>
      </c>
      <c r="G73" s="186" t="inlineStr">
        <is>
          <t>อาการท้องผูก (Constipation) หรือบางรายอาจมีอาการท้องเสีย</t>
        </is>
      </c>
      <c r="H73" s="186" t="inlineStr">
        <is>
          <t>อุจจาระเปลี่ยนเป็นสีดำคล้ำหรือสีเขียวเข้ม (Dark/Black stool)</t>
        </is>
      </c>
      <c r="I73" s="188" t="inlineStr">
        <is>
          <t>รสชาติเฝื่อนเหมือนโลหะในปาก (Metallic taste)</t>
        </is>
      </c>
      <c r="J73" s="185" t="n">
        <v>2</v>
      </c>
      <c r="K73" s="186" t="inlineStr">
        <is>
          <t>✅ คำตอบที่ถูกต้อง: ข้อ ข. ภาวะตับอักเสบเฉียบพลัน (Acute toxic hepatitis)
🎯 ทำไมข้อนี้ถึงถูก:
Acute toxic hepatitis จะเกิดขึ้นเฉพาะในกรณี ธาตุเหล็กเกินขนาดขั้นวิกฤต (Acute Iron Overdose / Poisoning ในเด็ก) เท่านั้น ไม่ใช่อาการข้างเคียงจากการรับประทานยาในขนาดรักษาปกติ
🔍 ข้ออื่นผิดเพราะอะไร:
• ข้อ ก.: , ค., ง. และ จ. เป็น ADRs มาตรฐานที่เภสัชกรต้องให้คำแนะนำผู้ป่วยล่วงหน้าเสมอ
• ข้อ ค.: (อาการท้องผูก (Constipation) หรือบางรายอาจมีอาการท้องเสีย): ไม่ใช่คำตอบที่ถูกต้องตามแนวทางเวชปฏิบัติและหลักวิชาการทางเภสัชกรรมสำหรับกรณีนี้
• ข้อ ง.: (อุจจาระเปลี่ยนเป็นสีดำคล้ำหรือสีเขียวเข้ม (Dark/Black stool)): ไม่ใช่คำตอบที่ถูกต้องตามแนวทางเวชปฏิบัติและหลักวิชาการทางเภสัชกรรมสำหรับกรณีนี้
• ข้อ จ.: (รสชาติเฝื่อนเหมือนโลหะในปาก (Metallic taste)): ไม่ใช่คำตอบที่ถูกต้องตามแนวทางเวชปฏิบัติและหลักวิชาการทางเภสัชกรรมสำหรับกรณีนี้</t>
        </is>
      </c>
      <c r="L73" s="186" t="n"/>
      <c r="M73" s="186" t="inlineStr">
        <is>
          <t>5. Gastrointestinal</t>
        </is>
      </c>
      <c r="N73" s="186" t="inlineStr">
        <is>
          <t>5.1 Peptic Ulcer Disease &amp; GERD</t>
        </is>
      </c>
      <c r="O73" s="185" t="inlineStr">
        <is>
          <t>Clinic</t>
        </is>
      </c>
      <c r="P73" s="186" t="inlineStr">
        <is>
          <t>ข้อ 73 Pharma Plus เล่มม่วง (เฉลยข้อ ข)</t>
        </is>
      </c>
      <c r="Q73" s="185" t="inlineStr">
        <is>
          <t>แบบฝึกหัด</t>
        </is>
      </c>
      <c r="R73" s="185" t="inlineStr">
        <is>
          <t>เล่มม่วง</t>
        </is>
      </c>
      <c r="S73" s="185" t="n"/>
    </row>
    <row r="74" ht="24" customHeight="1" s="49">
      <c r="A74" s="187" t="n">
        <v>72</v>
      </c>
      <c r="B74" s="186" t="n"/>
      <c r="C74" s="186" t="inlineStr">
        <is>
          <t>ถ่าท่านเป็นเภสัชกรท่านจะแนะนำสมุนไพรใดให้ผู้ป่วย</t>
        </is>
      </c>
      <c r="D74" s="186" t="n"/>
      <c r="E74" s="186" t="inlineStr">
        <is>
          <t>มะขามแขก</t>
        </is>
      </c>
      <c r="F74" s="186" t="inlineStr">
        <is>
          <t>เพชรสังฆาต</t>
        </is>
      </c>
      <c r="G74" s="186" t="inlineStr">
        <is>
          <t>ว่านหางจระเข้</t>
        </is>
      </c>
      <c r="H74" s="186" t="inlineStr">
        <is>
          <t>น้ำมันละหุ่ง</t>
        </is>
      </c>
      <c r="I74" s="188" t="inlineStr">
        <is>
          <t>มะรุม</t>
        </is>
      </c>
      <c r="J74" s="185" t="n">
        <v>2</v>
      </c>
      <c r="K74" s="186" t="inlineStr">
        <is>
          <t>✅ คำตอบที่ถูกต้อง: ข้อ ข. เพชรสังฆาต
🎯 ทำไมข้อนี้ถึงถูก:
เพชรสังฆาต: (Cissus quadrangularis) เป็นสมุนไพรที่มีข้อบ่งใช้ในบัญชียาหลักแห่งชาติสำหรับบรรเทาอาการริดสีดวงทวารหนัก ลดอาการอักเสบและช่วยบรรเทาอาการปวด บวม เลือดออก
🔍 ข้ออื่นผิดเพราะอะไร:
• ข้อ ก. (มะขามแขก): มะขามแขกเป็นยาระบายกลุ่มกระตุ้นการบีบตัวของลำไส้ (Stimulant laxative) อาจทำให้เกิดอาการปวดมวนท้องและระคายเคืองทวารหนัก ไม่ใช่ยารักษาตัวโรคริดสีดวงโดยตรง
• ข้อ ค. (ว่านหางจระเข้): ว่านหางจระเข้มีวุ้นที่ใช้สมานแผลไฟไหม้น้ำร้อนลวก และยางสีเหลืองมีสารบาร์บาโลอินเป็นยาระบายถ่ายหนัก แต่ไม่มีหลักฐานทางคลินิกเป็นยารักษาโรคริดสีดวงทวารหลัก
• ข้อ ง. (น้ำมันละหุ่ง): น้ำมันละหุ่ง (Castor oil) ออกฤทธิ์เป็นยาระบายรุนแรง (stimulant/cathartic) ที่ระคายเคืองลำไส้เล็ก ทำให้ถ่ายเหลวเป็นน้ำ อาจทำให้อาการบวมเจ็บที่หัวริดสีดวงทวารกำเริบหนักขึ้น
• ข้อ จ. (มะรุม): มะรุมมีสารต้านอนุมูลอิสระและช่วยบำรุงสุขภาพทั่วไป แต่ไม่มีสารสำคัญหรือข้อบ่งใช้ในบัญชียาสมุนไพรสำหรับการรักษาโรคริดสีดวงทวารหนัก</t>
        </is>
      </c>
      <c r="L74" s="186" t="n"/>
      <c r="M74" s="186" t="inlineStr">
        <is>
          <t>5. Gastrointestinal</t>
        </is>
      </c>
      <c r="N74" s="186" t="inlineStr">
        <is>
          <t>5.1 Peptic Ulcer Disease &amp; GERD</t>
        </is>
      </c>
      <c r="O74" s="185" t="inlineStr">
        <is>
          <t>Clinic</t>
        </is>
      </c>
      <c r="P74" s="186" t="inlineStr">
        <is>
          <t>ข้อ 74 Pharma Plus เล่มม่วง (เฉลยข้อ ข)</t>
        </is>
      </c>
      <c r="Q74" s="185" t="inlineStr">
        <is>
          <t>แบบฝึกหัด</t>
        </is>
      </c>
      <c r="R74" s="185" t="inlineStr">
        <is>
          <t>เล่มม่วง</t>
        </is>
      </c>
      <c r="S74" s="185" t="n"/>
    </row>
    <row r="75" ht="24" customHeight="1" s="49">
      <c r="A75" s="187" t="n">
        <v>73</v>
      </c>
      <c r="B75" s="186" t="inlineStr">
        <is>
          <t>ผู้ป่วยหญิงไทยอายุ 25 ปี มีอาการท้องเสียถ่ายเหลวเป็นน้ำ 5-6 ครั้ง อ่อนเพลีย ไม่มีไข้ ได้รับการสั่งจ่ายยา Levofloxacin 500 mg วันละ 1 ครั้ง, Ondansetron 8 mg ทุก 8 ชั่วโมงเวลามีอาการคลื่นไส้, ผงเกลือแร่ ORS และ Activated Charcoal</t>
        </is>
      </c>
      <c r="C75" s="186" t="inlineStr">
        <is>
          <t>จากรายการยาที่ผู้ป่วยได้รับ ข้อใดคือ Drug Interaction ที่เป็นปัญหาสำคัญทางคลินิก</t>
        </is>
      </c>
      <c r="D75" s="186" t="n"/>
      <c r="E75" s="186" t="inlineStr">
        <is>
          <t>Ondansetron และ Levofloxacin ทำปฏิกิริยากัน เกิดการแย่งจับกับโปรตีนในพลาสมาอย่างรุนแรง</t>
        </is>
      </c>
      <c r="F75" s="186" t="inlineStr">
        <is>
          <t>Activated Charcoal เข้าจับและดูดซับ Levofloxacin ในระบบทางเดินอาหาร ส่งผลให้ระดับยาในเลือดของ Levofloxacin ลดลงอย่างมีนัยสำคัญ</t>
        </is>
      </c>
      <c r="G75" s="186" t="inlineStr">
        <is>
          <t>ORS ทำให้ความเป็นกรดในกระเพาะอาหารลดลง ส่งผลให้ Levofloxacin ไม่สามารถละลายตัวและดูดซึมได้</t>
        </is>
      </c>
      <c r="H75" s="186" t="inlineStr">
        <is>
          <t>Activated Charcoal เร่งการขจัดยา Levofloxacin ออกทางปัสสาวะผ่านกระบวนการ active secretion</t>
        </is>
      </c>
      <c r="I75" s="188" t="inlineStr">
        <is>
          <t>Ondansetron ลดการบีบตัวของกระเพาะอาหาร ทำให้ Levofloxacin ค้างอยู่ในกระเพาะนานจนยาเสื่อมสภาพ</t>
        </is>
      </c>
      <c r="J75" s="185" t="n">
        <v>2</v>
      </c>
      <c r="K75" s="186" t="inlineStr">
        <is>
          <t>✅ คำตอบที่ถูกต้อง: ข้อ ข. Activated Charcoal เข้าจับและดูดซับ Levofloxacin ในระบบทางเดินอาหาร ส่งผลให้ระดับยาในเลือดของ Levofloxacin ลดลงอย่างมีนัยสำคัญ
🎯 ทำไมข้อนี้ถึงถูก:
Activated Charcoal เข้าจับและดูดซับ Levofloxacin ในระบบทางเดินอาหาร ส่งผลให้ระดับยาในเลือดของ Levofloxacin ลดลงอย่างมีนัยสำคัญ: Activated Charcoal มีคุณสมบัติเป็น Non-specific adsorbent ที่มีพื้นที่ผิวสูงมากในการดูดซับสารเคมีและโมเลกุลยาในทางเดินอาหาร หากให้ร่วมกับยาปฏิชีวนะ Levofloxacin ผงถ่านจะเข้าจับและดูดซับตัวยาปฏิชีวนะไว้ ทำให้การดูดซึมเข้าสู่กระแสเลือดลดลงอย่างมีนัยสำคัญ นำไปสู่ความล้มเหลวในการรักษา (Treatment failure) หากจำเป็นต้องใช้ ควรเว้นระยะห่างในการรับประทานอย่างน้อย 2-4 ชั่วโมง
🔍 ข้ออื่นผิดเพราะอะไร:
• ข้อ ก. (Ondansetron และ Levofloxacin ทำปฏิกิริยากัน เกิดการแย่งจับกับโปรตีนในพลาสมาอย่างรุนแรง): เป็น Respiratory Fluoroquinolone ครอบคลุมทั้ง Streptococcus pneumoniae, atypicals และ Pseudomonas aeruginosa ใช้รักษา CAP, complicated UTI
• ข้อ ค. (ORS ทำให้ความเป็นกรดในกระเพาะอาหารลดลง ส่งผลให้ Levofloxacin ไม่สามารถละลายตัวและดูดซึมได้): เป็น Respiratory Fluoroquinolone ครอบคลุมทั้ง Streptococcus pneumoniae, atypicals และ Pseudomonas aeruginosa ใช้รักษา CAP, complicated UTI
• ข้อ ง. (Activated Charcoal เร่งการขจัดยา Levofloxacin ออกทางปัสสาวะผ่านกระบวนการ active secretion): เป็น Respiratory Fluoroquinolone ครอบคลุมทั้ง Streptococcus pneumoniae, atypicals และ Pseudomonas aeruginosa ใช้รักษา CAP, complicated UTI
• ข้อ จ. (Ondansetron ลดการบีบตัวของกระเพาะอาหาร ทำให้ Levofloxacin ค้างอยู่ในกระเพาะนานจนยาเสื่อมสภาพ): เป็น Respiratory Fluoroquinolone ครอบคลุมทั้ง Streptococcus pneumoniae, atypicals และ Pseudomonas aeruginosa ใช้รักษา CAP, complicated UTI</t>
        </is>
      </c>
      <c r="L75" s="186" t="n"/>
      <c r="M75" s="186" t="inlineStr">
        <is>
          <t>5. Gastrointestinal</t>
        </is>
      </c>
      <c r="N75" s="186" t="inlineStr">
        <is>
          <t>Diarrhea &amp; Constipation</t>
        </is>
      </c>
      <c r="O75" s="185" t="inlineStr">
        <is>
          <t>Clinic</t>
        </is>
      </c>
      <c r="P75" s="186" t="inlineStr">
        <is>
          <t>ข้อ 1.1 Mock GI RxCU84</t>
        </is>
      </c>
      <c r="Q75" s="185" t="inlineStr">
        <is>
          <t>ข้อสอบจำลอง</t>
        </is>
      </c>
      <c r="R75" s="185" t="inlineStr">
        <is>
          <t>Mock RxCU84</t>
        </is>
      </c>
      <c r="S75" s="185" t="inlineStr">
        <is>
          <t>CASE-GI-MOCK84-DIARRHEA-01</t>
        </is>
      </c>
    </row>
    <row r="76" ht="24" customHeight="1" s="49">
      <c r="A76" s="187" t="n">
        <v>74</v>
      </c>
      <c r="B76" s="186" t="inlineStr">
        <is>
          <t>ผู้ป่วยหญิงไทยอายุ 25 ปี มีอาการท้องเสียถ่ายเหลวเป็นน้ำ 5-6 ครั้ง อ่อนเพลีย ไม่มีไข้ ได้รับการสั่งจ่ายยา Levofloxacin 500 mg วันละ 1 ครั้ง, Ondansetron 8 mg ทุก 8 ชั่วโมงเวลามีอาการคลื่นไส้, ผงเกลือแร่ ORS และ Activated Charcoal</t>
        </is>
      </c>
      <c r="C76" s="186" t="inlineStr">
        <is>
          <t>จากรายการยาที่ผู้ป่วยได้รับ ผู้ป่วยมีข้อสงสัยว่าทำไมต้องจิบผงน้ำตาลเกลือแร่ ORS ทีละน้อยแทนที่จะดื่มรวดเดียวหมด เภสัชกรควรอธิบายอย่างไร</t>
        </is>
      </c>
      <c r="D76" s="186" t="n"/>
      <c r="E76" s="186" t="inlineStr">
        <is>
          <t>ซาคากุจิ โอริ กล่าวว่า “สามารถดื่มทดแทนกันได้ เนื่องจากเครื่องดื่มทั้งสองชนิดมีปริมาณเกลือแร่และพลังงานสูง จึงช่วยชดเชยสารอาหารและน้ำที่สูญเสียไปได้ดีกว่า”</t>
        </is>
      </c>
      <c r="F76" s="186" t="inlineStr">
        <is>
          <t>ฟุคุฮาระ ทามอน กล่าวว่า “ห้ามดื่มทดแทนอย่างเด็ดขาด เนื่องจากเครื่องดื่มเหล่านั้นมีน้ำตาลสูง ซึ่งจะดึงน้ำเข้ามาในทางเดินอาหารมากขึ้นและยิ่งกระตุ้นการถ่ายเหลว”</t>
        </is>
      </c>
      <c r="G76" s="186" t="inlineStr">
        <is>
          <t>อิชิบาชิ นัตสึกิ กล่าวว่า “ห้ามดื่มทดแทนอย่างเด็ดขาด เนื่องจากตัวยาปฏิชีวนะจะเข้าไปทำปฏิกิริยากับน้ำอัดลมโดยตรง ส่งผลให้เกิดพิษต่อตับและไตอย่างรุนแรงได้”</t>
        </is>
      </c>
      <c r="H76" s="186" t="inlineStr">
        <is>
          <t>ทาจิบานะ เคย์โตะ กล่าวว่า “สามารถดื่มทดแทนกันได้ แต่จำเป็นต้องนำมาผสมกับน้ำต้มสุกเพิ่มอีกหนึ่งเท่าตัวก่อน เพื่อลดความเข้มข้นของกรดไม่ให้ระคายเคืองกระเพาะ”</t>
        </is>
      </c>
      <c r="I76" s="188" t="inlineStr">
        <is>
          <t>ไค รินทาโร่ กล่าวว่า “ห้ามดื่มทดแทนอย่างเด็ดขาด เนื่องจากแก๊สจากน้ำอัดลมจะทำให้ท้องอืดอย่างรุนแรง อาจส่งผลกระทบต่อความถี่ในการขับถ่ายของผู้ป่วย”</t>
        </is>
      </c>
      <c r="J76" s="185" t="n">
        <v>2</v>
      </c>
      <c r="K76" s="186" t="inlineStr">
        <is>
          <t>✅ คำตอบที่ถูกต้อง: ข้อ ข. ฟุคุฮาระ ทามอน กล่าวว่า “ห้ามดื่มทดแทนอย่างเด็ดขาด เนื่องจากเครื่องดื่มเหล่านั้นมีน้ำตาลสูง ซึ่งจะดึงน้ำเข้ามาในทางเดินอาหารมากขึ้นและยิ่งกระตุ้นการถ่ายเหลว”
🎯 ทำไมข้อนี้ถึงถูก:
ฟุคุฮาระ ทามอน กล่าวว่า “ห้ามดื่มทดแทนอย่างเด็ดขาด เนื่องจากเครื่องดื่มเหล่านั้นมีน้ำตาลสูง ซึ่งจะดึงน้ำเข้ามาในทางเดินอาหารมากขึ้นและยิ่งกระตุ้นการถ่ายเหลว”: เกลือแร่สำหรับอาการท้องเสีย (Oral Rehydration Salts: ORS) ถูกออกแบบมาให้มีสัดส่วนของ Glucose และ Sodium ที่เหมาะสม (Hypotonic/Osmolarity ~245 mOsm/L) เพื่อส่งเสริมการดูดซึมน้ำและเกลือแร่ผ่านทาง SGLT-1 transporter ที่เยื่อบุลำไส้ ขณะที่เครื่องดื่มเกลือแร่ออกกำลังกาย (Sport drinks) หรือน้ำอัดลมมีปริมาณน้ำตาล (Carbohydrate) สูงมากและเป็น Hypertonic solution จะก่อให้เกิด Osmotic effect ดึงน้ำจากกระแสเลือดและเนื้อเยื่อเข้าสู่โพรงลำไส้ ส่งผลกระตุ้นให้ลำไส้บีบตัวและเกิดอาการถ่ายเหลวรุนแรงขึ้น (Osmotic diarrhea)
🔍 ข้ออื่นผิดเพราะอะไร:
• ข้อ ก. (ซาคากุจิ โอริ กล่าวว่า “สามารถดื่มทดแทนกันได้ เนื่องจากเครื่องดื่มทั้งสองชนิดมีปริมาณเกลือแร่และพลังงานสูง จึงช่วยชดเชยสารอาหารและน้ำที่สูญเสียไปได้ดีกว่า”): เครื่องดื่มเกลือแร่ออกกำลังกายและน้ำอัดลมมีน้ำตาลซูโครสสูงมากและมี Osmolarity สูง (Hypertonic) ซึ่งจะดึงน้ำเข้าสู่โพรงลำไส้ผ่านกลไก Osmosis ทำให้ถ่ายเหลวรุนแรงขึ้น ไม่สามารถชดเชยน้ำและอิเล็กโทรไลต์ในภาวะท้องเสียได้ถูกต้อง
• ข้อ ค. (อิชิบาชิ นัตสึกิ กล่าวว่า “ห้ามดื่มทดแทนอย่างเด็ดขาด เนื่องจากตัวยาปฏิชีวนะจะเข้าไปทำปฏิกิริยากับน้ำอัดลมโดยตรง ส่งผลให้เกิดพิษต่อตับและไตอย่างรุนแรงได้”): ยา Levofloxacin ไม่ได้ทำปฏิกิริยาเคมีโดยตรงกับน้ำอัดลมจนเกิดสารพิษทำลายตับหรือไต แต่เหตุผลหลักที่ห้ามดื่มคือปริมาณน้ำตาลสูงจะกระตุ้น Osmotic diarrhea
• ข้อ ง. (ทาจิบานะ เคย์โตะ กล่าวว่า “สามารถดื่มทดแทนกันได้ แต่จำเป็นต้องนำมาผสมกับน้ำต้มสุกเพิ่มอีกหนึ่งเท่าตัวก่อน เพื่อลดความเข้มข้นของกรดไม่ให้ระคายเคืองกระเพาะ”): การนำน้ำอัดลมมาเจือจางด้วยน้ำต้มสุกไม่สามารถปรับสมดุลสัดส่วนของโซเดียมและกลูโคสให้เหมาะสมต่อการดูดซึมผ่านตัวขนส่ง SGLT-1 ที่เยื่อบุลำไส้ได้เหมือนสูตรมาตรฐานของ ORS
• ข้อ จ. (ไค รินทาโร่ กล่าวว่า “ห้ามดื่มทดแทนอย่างเด็ดขาด เนื่องจากแก๊สจากน้ำอัดลมจะทำให้ท้องอืดอย่างรุนแรง อาจส่งผลกระทบต่อความถี่ในการขับถ่ายของผู้ป่วย”): แก๊สคาร์บอนไดออกไซด์ในน้ำอัดลมอาจทำให้แน่นท้อง แต่ไม่ใช่เหตุผลหลักทางสรีรวิทยาและพยาธิสภาพ โดยอันตรายหลักมาจากน้ำตาลเข้มข้นที่ดึงน้ำเข้าสู่ลำไส้จนเกิด Osmotic diarrhea</t>
        </is>
      </c>
      <c r="L76" s="186" t="n"/>
      <c r="M76" s="186" t="inlineStr">
        <is>
          <t>5. Gastrointestinal</t>
        </is>
      </c>
      <c r="N76" s="186" t="inlineStr">
        <is>
          <t>Diarrhea &amp; Constipation</t>
        </is>
      </c>
      <c r="O76" s="185" t="inlineStr">
        <is>
          <t>Clinic</t>
        </is>
      </c>
      <c r="P76" s="186" t="inlineStr">
        <is>
          <t>ข้อ 1.2 Mock GI RxCU84</t>
        </is>
      </c>
      <c r="Q76" s="185" t="inlineStr">
        <is>
          <t>ข้อสอบจำลอง</t>
        </is>
      </c>
      <c r="R76" s="185" t="inlineStr">
        <is>
          <t>Mock RxCU84</t>
        </is>
      </c>
      <c r="S76" s="185" t="inlineStr">
        <is>
          <t>CASE-GI-MOCK84-DIARRHEA-01</t>
        </is>
      </c>
    </row>
    <row r="77" ht="24" customHeight="1" s="49">
      <c r="A77" s="187" t="n">
        <v>75</v>
      </c>
      <c r="B77" s="186" t="inlineStr">
        <is>
          <t>ผู้ป่วยหญิงไทยอายุ 25 ปี มีอาการท้องเสียถ่ายเหลวเป็นน้ำ 5-6 ครั้ง อ่อนเพลีย ไม่มีไข้ ได้รับการสั่งจ่ายยา Levofloxacin 500 mg วันละ 1 ครั้ง, Ondansetron 8 mg ทุก 8 ชั่วโมงเวลามีอาการคลื่นไส้, ผงเกลือแร่ ORS และ Activated Charcoal</t>
        </is>
      </c>
      <c r="C77" s="186" t="inlineStr">
        <is>
          <t>ยาในข้อสั่งใช้คู่ใดในผู้ป่วยรายนี้ที่มีความเสี่ยงในการทำให้เกิดคลื่นไฟฟ้าหัวใจช่วง QT ยาวผิดปกติ (QT prolongation)</t>
        </is>
      </c>
      <c r="D77" s="186" t="n"/>
      <c r="E77" s="186" t="inlineStr">
        <is>
          <t>Levofloxacin และ ORS</t>
        </is>
      </c>
      <c r="F77" s="186" t="inlineStr">
        <is>
          <t>Ondansetron และ Activated Charcoal</t>
        </is>
      </c>
      <c r="G77" s="186" t="inlineStr">
        <is>
          <t>Levofloxacin และ Ondansetron</t>
        </is>
      </c>
      <c r="H77" s="186" t="inlineStr">
        <is>
          <t>Activated Charcoal และ ORS</t>
        </is>
      </c>
      <c r="I77" s="188" t="inlineStr">
        <is>
          <t>Levofloxacin และ Activated Charcoal</t>
        </is>
      </c>
      <c r="J77" s="185" t="n">
        <v>3</v>
      </c>
      <c r="K77" s="186" t="inlineStr">
        <is>
          <t>✅ คำตอบที่ถูกต้อง: ข้อ ค. Levofloxacin และ Ondansetron
🎯 ทำไมข้อนี้ถึงถูก:
Levofloxacin และ Ondansetron: ทั้งยาปฏิชีวนะกลุ่ม Fluoroquinolones (เช่น Levofloxacin) และยาต้านอาเจียนกลุ่ม 5-HT3 receptor antagonists (เช่น Ondansetron) ต่างมีฤทธิ์ยับยั้งช่องโพแทสเซียม hERG / IKr cardiac potassium channels ซึ่งรบกวนกระบวนการ Repolarization ของกล้ามเนื้อหัวใจ ส่งผลให้คลื่นไฟฟ้าหัวใจช่วง QT ยาวขึ้น (QTc prolongation) การใช้ยาร่วมกันทั้งสองตัวจึงมีผลเสริมฤทธิ์ (Synergistic effect) เพิ่มความเสี่ยงต่อการเกิดภาวะหัวใจเต้นผิดจังหวะชนิดอันตรายถึงแก่ชีวิต (Torsades de Pointes: TdP)
🔍 ข้ออื่นผิดเพราะอะไร:
• ข้อ ก. (Levofloxacin และ ORS): ORS เป็นสารละลายเกลือแร่และน้ำตาลที่ช่วยคืนสารน้ำในร่างกาย ไม่มีฤทธิ์ขัดขวางช่องโพแทสเซียม hERG ในหัวใจ จึงไม่มีความเสี่ยงทำให้เกิด QTc prolongation
• ข้อ ข. (Ondansetron และ Activated Charcoal): Activated Charcoal ออกฤทธิ์ดูดซับสารพิษในทางเดินอาหารและไม่ถูกดูดซึมเข้าสู่กระแสเลือด จึงไม่มีผลต่อระยะเวลาคลื่นไฟฟ้าหัวใจ QT interval
• ข้อ ง. (Activated Charcoal และ ORS): ทั้ง Activated Charcoal และ ORS ไม่ถูกดูดซึมส่งผลต่อระบบการนำกระแสประสาทของหัวใจ จึงไม่มีความเสี่ยงต่อการเกิดคลื่นหัวใจเต้นผิดจังหวะ Torsades de Pointes
• ข้อ จ. (Levofloxacin และ Activated Charcoal): Activated Charcoal ไม่มีผลทางไฟฟ้าต่อหัวใจ แม้ว่าการกินร่วมกับ Levofloxacin จะลดการดูดซึมของยาฆ่าเชื้อผ่านการดูดซับ แต่ไม่ได้เพิ่มความเสี่ยงต่อ QTc prolongation</t>
        </is>
      </c>
      <c r="L77" s="186" t="n"/>
      <c r="M77" s="186" t="inlineStr">
        <is>
          <t>5. Gastrointestinal</t>
        </is>
      </c>
      <c r="N77" s="186" t="inlineStr">
        <is>
          <t>Diarrhea &amp; Constipation</t>
        </is>
      </c>
      <c r="O77" s="185" t="inlineStr">
        <is>
          <t>Clinic</t>
        </is>
      </c>
      <c r="P77" s="186" t="inlineStr">
        <is>
          <t>ข้อ 1.3 Mock GI RxCU84</t>
        </is>
      </c>
      <c r="Q77" s="185" t="inlineStr">
        <is>
          <t>ข้อสอบจำลอง</t>
        </is>
      </c>
      <c r="R77" s="185" t="inlineStr">
        <is>
          <t>Mock RxCU84</t>
        </is>
      </c>
      <c r="S77" s="185" t="inlineStr">
        <is>
          <t>CASE-GI-MOCK84-DIARRHEA-01</t>
        </is>
      </c>
    </row>
    <row r="78" ht="24" customHeight="1" s="49">
      <c r="A78" s="187" t="n">
        <v>76</v>
      </c>
      <c r="B78" s="186" t="inlineStr">
        <is>
          <t>ผู้ป่วยหญิงไทยอายุ 25 ปี มีอาการท้องเสียถ่ายเหลวเป็นน้ำ 5-6 ครั้ง อ่อนเพลีย ไม่มีไข้ ได้รับการสั่งจ่ายยา Levofloxacin 500 mg วันละ 1 ครั้ง, Ondansetron 8 mg ทุก 8 ชั่วโมงเวลามีอาการคลื่นไส้, ผงเกลือแร่ ORS และ Activated Charcoal</t>
        </is>
      </c>
      <c r="C78" s="186" t="inlineStr">
        <is>
          <t>หากตรวจพบในภายหลังว่าผู้ป่วยรายนี้ตั้งครรภ์ได้ประมาณ 10 สัปดาห์ (ไตรมาสแรก) ข้อใดคือการปรับเปลี่ยนแผนการรักษาที่เหมาะสมที่สุด</t>
        </is>
      </c>
      <c r="D78" s="186" t="n"/>
      <c r="E78" s="186" t="inlineStr">
        <is>
          <t>เปลี่ยน Levofloxacin เป็น Norfloxacin 400 mg รับประทานวันละ 2 ครั้ง นาน 3 วัน</t>
        </is>
      </c>
      <c r="F78" s="186" t="inlineStr">
        <is>
          <t>เปลี่ยน Levofloxacin เป็น Azithromycin 1,000 mg รับประทานครั้งเดียว หรือ 500 mg วันละครั้ง นาน 3 วัน</t>
        </is>
      </c>
      <c r="G78" s="186" t="inlineStr">
        <is>
          <t>เปลี่ยน Levofloxacin เป็น Doxycycline 100 mg รับประทานวันละ 2 ครั้ง นาน 3 วัน</t>
        </is>
      </c>
      <c r="H78" s="186" t="inlineStr">
        <is>
          <t>คงการใช้ Levofloxacin ไว้ตามเดิม เนื่องจากยามีความปลอดภัยสูงในหญิงตั้งครรภ์ทุกไตรมาส</t>
        </is>
      </c>
      <c r="I78" s="188" t="inlineStr">
        <is>
          <t>เปลี่ยน Levofloxacin เป็น Ciprofloxacin 500 mg รับประทานวันละ 2 ครั้ง นาน 3 วัน</t>
        </is>
      </c>
      <c r="J78" s="185" t="n">
        <v>2</v>
      </c>
      <c r="K78" s="186" t="inlineStr">
        <is>
          <t>✅ คำตอบที่ถูกต้อง: ข้อ ข. เปลี่ยน Levofloxacin เป็น Azithromycin 1,000 mg รับประทานครั้งเดียว หรือ 500 mg วันละครั้ง นาน 3 วัน
🎯 ทำไมข้อนี้ถึงถูก:
เปลี่ยน Levofloxacin เป็น Azithromycin 1,000 mg รับประทานครั้งเดียว หรือ 500 mg วันละครั้ง นาน 3 วัน: ยากลุ่ม Fluoroquinolones (เช่น Levofloxacin, Ciprofloxacin, Norfloxacin) มี contraindication ในสตรีมีครรภ์เนื่องจากมีความเสี่ยงต่อ Cartilage toxicity และ Arthropathy ในทารก ส่วน Doxycycline ขัดขวางการสร้างกระดูกและทำให้ฟันมีสีคล้ำถาวร (Tooth discoloration) ตาม
🔍 ข้ออื่นผิดเพราะอะไร:
• ข้อ ก. (เปลี่ยน Levofloxacin เป็น Norfloxacin 400 mg รับประทานวันละ 2 ครั้ง นาน 3 วัน): เป็น Respiratory Fluoroquinolone ครอบคลุมทั้ง Streptococcus pneumoniae, atypicals และ Pseudomonas aeruginosa ใช้รักษา CAP, complicated UTI
• ข้อ ค. (เปลี่ยน Levofloxacin เป็น Doxycycline 100 mg รับประทานวันละ 2 ครั้ง นาน 3 วัน): เป็น Respiratory Fluoroquinolone ครอบคลุมทั้ง Streptococcus pneumoniae, atypicals และ Pseudomonas aeruginosa ใช้รักษา CAP, complicated UTI
• ข้อ ง. (คงการใช้ Levofloxacin ไว้ตามเดิม เนื่องจากยามีความปลอดภัยสูงในหญิงตั้งครรภ์ทุกไตรมาส): เป็น Respiratory Fluoroquinolone ครอบคลุมทั้ง Streptococcus pneumoniae, atypicals และ Pseudomonas aeruginosa ใช้รักษา CAP, complicated UTI
• ข้อ จ. (เปลี่ยน Levofloxacin เป็น Ciprofloxacin 500 mg รับประทานวันละ 2 ครั้ง นาน 3 วัน): เป็น Fluoroquinolone เด่นต่อ Gram-negative รวมทั้ง Pseudomonas aeruginosa แต่มี black box warning เรื่อง tendon rupture, QT prolongation, aortic aneurysm และ dysglycemia</t>
        </is>
      </c>
      <c r="L78" s="186" t="n"/>
      <c r="M78" s="186" t="inlineStr">
        <is>
          <t>5. Gastrointestinal</t>
        </is>
      </c>
      <c r="N78" s="186" t="inlineStr">
        <is>
          <t>Diarrhea &amp; Constipation</t>
        </is>
      </c>
      <c r="O78" s="185" t="inlineStr">
        <is>
          <t>Clinic</t>
        </is>
      </c>
      <c r="P78" s="186" t="inlineStr">
        <is>
          <t>ข้อ 1.4 Mock GI RxCU84</t>
        </is>
      </c>
      <c r="Q78" s="185" t="inlineStr">
        <is>
          <t>ข้อสอบจำลอง</t>
        </is>
      </c>
      <c r="R78" s="185" t="inlineStr">
        <is>
          <t>Mock RxCU84</t>
        </is>
      </c>
      <c r="S78" s="185" t="inlineStr">
        <is>
          <t>CASE-GI-MOCK84-DIARRHEA-01</t>
        </is>
      </c>
    </row>
    <row r="79" ht="24" customHeight="1" s="49">
      <c r="A79" s="187" t="n">
        <v>77</v>
      </c>
      <c r="B79" s="186" t="inlineStr">
        <is>
          <t>ผู้ป่วยชายไทยอายุ 32 ปี มาร้านยาด้วยอาการถ่ายเหลวเป็นน้ำ 3 ครั้งใน 24 ชั่วโมง มีอาการปวดมวนท้อง ไม่มีไข้ อุจจาระไม่มีมูกเลือด เริ่มมีอาการหลังรับประทานอาหารทะเลเมื่อ 8 ชั่วโมงก่อน</t>
        </is>
      </c>
      <c r="C79" s="186" t="inlineStr">
        <is>
          <t>ข้อใดประเมินความจำเป็นและความเหมาะสมในการใช้ยาปฏิชีวนะสำหรับอาการท้องเสียของผู้ป่วยรายนี้ได้ถูกต้อง</t>
        </is>
      </c>
      <c r="D79" s="186" t="n"/>
      <c r="E79" s="186" t="inlineStr">
        <is>
          <t>เหมาะสม เนื่องจากผู้ป่วยถ่ายบ่อยถึง 6 ครั้ง บ่งชี้ว่าร่างกายได้รับการติดเชื้อแบคทีเรียรุนแรง</t>
        </is>
      </c>
      <c r="F79" s="186" t="inlineStr">
        <is>
          <t>ไม่เหมาะสม เนื่องจากผู้ป่วยมีอาการของ Non-inflammatory (watery) diarrhea ซึ่งส่วนใหญ่หายได้เอง ยาปฏิชีวนะไม่มีบทบาทในการรักษาและอาจก่อให้เกิดอันตรายจากการใช้ยาโดยไม่จำเป็น</t>
        </is>
      </c>
      <c r="G79" s="186" t="inlineStr">
        <is>
          <t>เหมาะสม แต่ควรเปลี่ยนเป็นกลุ่ม Fluoroquinolones เช่น Norfloxacin เนื่องจากมีสเปกตรัมแคบกว่า</t>
        </is>
      </c>
      <c r="H79" s="186" t="inlineStr">
        <is>
          <t>เหมาะสม เนื่องจากยา Amoxicillin/Clavulanate ช่วยลดการหลั่งสารน้ำในเยื่อบุลำไส้ได้ดี</t>
        </is>
      </c>
      <c r="I79" s="188" t="inlineStr">
        <is>
          <t>ไม่เหมาะสม เนื่องจากยา Amoxicillin/Clavulanate สามารถผ่านรกไปทำอันตรายต่อทารกในครรภ์ได้อย่างรุนแรง (FDA Category X)</t>
        </is>
      </c>
      <c r="J79" s="185" t="n">
        <v>2</v>
      </c>
      <c r="K79" s="186" t="inlineStr">
        <is>
          <t>✅ คำตอบที่ถูกต้อง: ข้อ ข. ไม่เหมาะสม เนื่องจากผู้ป่วยมีอาการของ Non-inflammatory (watery) diarrhea ซึ่งส่วนใหญ่หายได้เอง ยาปฏิชีวนะไม่มีบทบาทในการรักษาและอาจก่อให้เกิดอันตรายจากการใช้ยาโดยไม่จำเป็น
🎯 ทำไมข้อนี้ถึงถูก:
ไม่เหมาะสม เนื่องจากผู้ป่วยมีอาการของ Non-inflammatory (watery) diarrhea ซึ่งส่วนใหญ่หายได้เอง ยาปฏิชีวนะไม่มีบทบาทในการรักษาและอาจก่อให้เกิดอันตรายจากการใช้ยาโดยไม่จำเป็น: ผู้ป่วยไม่มีไข้ อุจจาระไม่มีมูกเลือด และไม่มีภาวะขาดน้ำรุนแรง เข้าได้กับภาวะ Non-inflammatory (Watery) diarrhea หรือภาวะอาหารเป็นพิษจาก Enterotoxin/Viral gastroenteritis ซึ่งเป็นภาวะที่หายได้เอง (Self-limiting) การรักษาหลักคือการชดเชยสารน้ำและเกลือแร่ (Rehydration) ไม่มีความจำเป็นต้องใช้ยาปฏิชีวนะ การใช้ Amoxicillin/Clavulanate ไม่ช่วยให้อาการหายเร็วขึ้น อีกทั้งยังเพิ่มความเสี่ยงเชื้อดื้อยาและผลข้างเคียงจากยา
🔍 ข้ออื่นผิดเพราะอะไร:
• ข้อ ก. (เหมาะสม เนื่องจากผู้ป่วยถ่ายบ่อยถึง 6 ครั้ง บ่งชี้ว่าร่างกายได้รับการติดเชื้อแบคทีเรียรุนแรง): จำนวนครั้งของการถ่ายเหลวเพียงอย่างเดียวไม่ได้เป็นข้อบ่งชี้ว่าเกิดจากเชื้อแบคทีเรียรุนแรง หากไม่มีไข้สูงและไม่มีอุจจาระมูกเลือด มักเกิดจากสารพิษของแบคทีเรียหรือไวรัสซึ่งหายได้เอง
• ข้อ ค. (เหมาะสม แต่ควรเปลี่ยนเป็นกลุ่ม Fluoroquinolones เช่น Norfloxacin เนื่องจากมีสเปกตรัมแคบกว่า): Norfloxacin เป็นยาต้านจุลชีพที่มีขอบเขตการฆ่าเชื้อแบคทีเรีย ไม่ใช่สเปกตรัมแคบ และไม่มีข้อบ่งใช้ใน watery diarrhea ที่ไม่มีไข้และไม่มีมูกเลือด เนื่องจากเพิ่มความเสี่ยงการเกิดเชื้อดื้อยา
• ข้อ ง. (เหมาะสม เนื่องจากยา Amoxicillin/Clavulanate ช่วยลดการหลั่งสารน้ำในเยื่อบุลำไส้ได้ดี): Amoxicillin/Clavulanate เป็นยาฆ่าเชื้อแบคทีเรีย ไม่มีฤทธิ์ลดการหลั่งสารน้ำในเยื่อบุลำไส้ ในทางกลับกัน Clavulanate ยังมีฤทธิ์กระตุ้นการบีบตัวของลำไส้ทำให้ถ่ายเหลวมากขึ้น
• ข้อ จ. (ไม่เหมาะสม เนื่องจากยา Amoxicillin/Clavulanate สามารถผ่านรกไปทำอันตรายต่อทารกในครรภ์ได้อย่างรุนแรง (FDA Category X)): Amoxicillin/Clavulanate จัดอยู่ในกลุ่มความปลอดภัยในสตรีมีครรภ์ US FDA Pregnancy Category B ไม่ใช่ Category X และข้อห้ามใช้ในรายนี้เกิดจากการขาดข้อบ่งชี้ทางคลินิก ไม่ใช่เพราะการตั้งครรภ์</t>
        </is>
      </c>
      <c r="L79" s="186" t="n"/>
      <c r="M79" s="186" t="inlineStr">
        <is>
          <t>5. Gastrointestinal</t>
        </is>
      </c>
      <c r="N79" s="186" t="inlineStr">
        <is>
          <t>Nausea and vomiting</t>
        </is>
      </c>
      <c r="O79" s="185" t="inlineStr">
        <is>
          <t>Clinic</t>
        </is>
      </c>
      <c r="P79" s="186" t="inlineStr">
        <is>
          <t>ข้อ 2.1 Mock GI RxCU84</t>
        </is>
      </c>
      <c r="Q79" s="185" t="inlineStr">
        <is>
          <t>ข้อสอบจำลอง</t>
        </is>
      </c>
      <c r="R79" s="185" t="inlineStr">
        <is>
          <t>Mock RxCU84</t>
        </is>
      </c>
      <c r="S79" s="185" t="inlineStr">
        <is>
          <t>CASE-GI-MOCK84-DIARRHEA-02</t>
        </is>
      </c>
    </row>
    <row r="80" ht="24" customHeight="1" s="49">
      <c r="A80" s="187" t="n">
        <v>78</v>
      </c>
      <c r="B80" s="186" t="inlineStr">
        <is>
          <t>ผู้ป่วยชายไทยอายุ 32 ปี มาร้านยาด้วยอาการถ่ายเหลวเป็นน้ำ 3 ครั้งใน 24 ชั่วโมง มีอาการปวดมวนท้อง ไม่มีไข้ อุจจาระไม่มีมูกเลือด เริ่มมีอาการหลังรับประทานอาหารทะเลเมื่อ 8 ชั่วโมงก่อน</t>
        </is>
      </c>
      <c r="C80" s="186" t="inlineStr">
        <is>
          <t>หากผู้ป่วยรายนี้ยืนกรานจะรับประทานยาปฏิชีวนะ Amoxicillin/Clavulanate (Co-amoxiclav) ที่เหลืออยู่ที่บ้าน เภสัชกรควรให้ข้อมูลทางคลินิกแก่ผู้ป่วยอย่างไร</t>
        </is>
      </c>
      <c r="D80" s="186" t="n"/>
      <c r="E80" s="186" t="inlineStr">
        <is>
          <t>ตัวยา Clavulanate จะเร่งกระบวนการทำลายเยื่อบุกระเพาะอาหารโดยตรง เกิดแผลในกระเพาะอาหารฉับพลัน</t>
        </is>
      </c>
      <c r="F80" s="186" t="inlineStr">
        <is>
          <t>ยาจะทำให้เกิดการยับยั้งการหลั่งน้ำย่อยจากตับอ่อน ส่งผลให้มีไขมันปนในอุจจาระเพิ่มขึ้น</t>
        </is>
      </c>
      <c r="G80" s="186" t="inlineStr">
        <is>
          <t>ยาอาจเหนี่ยวนำให้เกิดอาการท้องเสียรุนแรงขึ้น (Clavulanate-induced diarrhea) จากฤทธิ์กระตุ้นการบีบตัวของลำไส้ (hypermotility) และผลจากความเข้มข้นของยาในลำไส้ใหญ่</t>
        </is>
      </c>
      <c r="H80" s="186" t="inlineStr">
        <is>
          <t>ยาปฏิชีวนะจะทำให้ทางเดินอาหารแห้งตัวและเกิดอาการท้องผูกสลับท้องเสียอย่างรุนแรง</t>
        </is>
      </c>
      <c r="I80" s="188" t="inlineStr">
        <is>
          <t>ตัวยา Amoxicillin จะออกฤทธิ์ขัดขวางการดูดซึมโซเดียมและน้ำกลับที่ไตโดยตรง</t>
        </is>
      </c>
      <c r="J80" s="185" t="n">
        <v>3</v>
      </c>
      <c r="K80" s="186" t="inlineStr">
        <is>
          <t>✅ คำตอบที่ถูกต้อง: ข้อ ค. ยาอาจเหนี่ยวนำให้เกิดอาการท้องเสียรุนแรงขึ้น (Clavulanate-induced diarrhea) จากฤทธิ์กระตุ้นการบีบตัวของลำไส้ (hypermotility) และผลจากความเข้มข้นของยาในลำไส้ใหญ่
🎯 ทำไมข้อนี้ถึงถูก:
ยาอาจเหนี่ยวนำให้เกิดอาการท้องเสียรุนแรงขึ้น (Clavulanate-induced diarrhea) จากฤทธิ์กระตุ้นการบีบตัวของลำไส้ (hypermotility) และผลจากความเข้มข้นของยาในลำไส้ใหญ่: ยาผสม Co-amoxiclav มี ADR ทางเดินอาหารที่พบบ่อยมากคืออาการท้องเสีย โดย Clavulanic acid มีคุณสมบัติกระตุ้นการเคลื่อนไหวและการบีบตัวของทางเดินอาหาร (Gastrointestinal hypermotility) โดยตรง และรบกวนสมดุลจุลชีพปกติในลำไส้ การรับประทานยานี้ในขณะที่ผู้ป่วยกำลังท้องเสียอยู่เดิม จึงทำให้อาการถ่ายเหลวแย่ลงอย่างมีนัยสำคัญ
🔍 ข้ออื่นผิดเพราะอะไร:
• ข้อ ก. (ตัวยา Clavulanate จะเร่งกระบวนการทำลายเยื่อบุกระเพาะอาหารโดยตรง เกิดแผลในกระเพาะอาหารฉับพลัน): Clavulanate ไม่ได้มีฤทธิ์กัดกร่อนหรือทำลายเยื่อบุกระเพาะอาหารโดยตรงจนเกิดแผลเฉียบพลัน แต่ออกฤทธิ์กระตุ้นการบีบรูดของลำไส้เล็กและลำไส้ใหญ่
• ข้อ ข. (ยาจะทำให้เกิดการยับยั้งการหลั่งน้ำย่อยจากตับอ่อน ส่งผลให้มีไขมันปนในอุจจาระเพิ่มขึ้น): Co-amoxiclav ไม่มีผลยับยั้งการหลั่งน้ำย่อยจากตับอ่อนหรือทำให้เกิดภาวะไขมันปนในอุจจาระ (Steatorrhea) อาการถ่ายเหลวเกิดจากการบีบตัวของลำไส้ที่เพิ่มขึ้น
• ข้อ ง. (ยาปฏิชีวนะจะทำให้ทางเดินอาหารแห้งตัวและเกิดอาการท้องผูกสลับท้องเสียอย่างรุนแรง): ยาปฏิชีวนะกลุ่มเพนิซิลลินไม่ได้ทำให้เยื่อบุทางเดินอาหารแห้งตัวหรือเกิดอาการท้องผูกสลับท้องเสีย แต่ผลข้างเคียงเด่นชัดคือกระตุ้นการบีบตัวและรบกวนสมดุลจุลชีพจนถ่ายเหลว
• ข้อ จ. (ตัวยา Amoxicillin จะออกฤทธิ์ขัดขวางการดูดซึมโซเดียมและน้ำกลับที่ไตโดยตรง): Amoxicillin ขับออกทางไตผ่านกระบวนการกรองที่โกลเมอรูลัสและการหลั่งที่ท่อไต แต่ไม่ได้ออกฤทธิ์ขัดขวางการดูดกลับของโซเดียมและน้ำที่ท่อไตโดยตรง</t>
        </is>
      </c>
      <c r="L80" s="186" t="n"/>
      <c r="M80" s="186" t="inlineStr">
        <is>
          <t>5. Gastrointestinal</t>
        </is>
      </c>
      <c r="N80" s="186" t="inlineStr">
        <is>
          <t>Nausea and vomiting</t>
        </is>
      </c>
      <c r="O80" s="185" t="inlineStr">
        <is>
          <t>Clinic</t>
        </is>
      </c>
      <c r="P80" s="186" t="inlineStr">
        <is>
          <t>ข้อ 2.2 Mock GI RxCU84</t>
        </is>
      </c>
      <c r="Q80" s="185" t="inlineStr">
        <is>
          <t>ข้อสอบจำลอง</t>
        </is>
      </c>
      <c r="R80" s="185" t="inlineStr">
        <is>
          <t>Mock RxCU84</t>
        </is>
      </c>
      <c r="S80" s="185" t="inlineStr">
        <is>
          <t>CASE-GI-MOCK84-DIARRHEA-02</t>
        </is>
      </c>
    </row>
    <row r="81" ht="24" customHeight="1" s="49">
      <c r="A81" s="187" t="n">
        <v>79</v>
      </c>
      <c r="B81" s="186" t="inlineStr">
        <is>
          <t>ผู้ป่วยชายไทยอายุ 32 ปี มาร้านยาด้วยอาการถ่ายเหลวเป็นน้ำ 3 ครั้งใน 24 ชั่วโมง มีอาการปวดมวนท้อง ไม่มีไข้ อุจจาระไม่มีมูกเลือด เริ่มมีอาการหลังรับประทานอาหารทะเลเมื่อ 8 ชั่วโมงก่อน</t>
        </is>
      </c>
      <c r="C81" s="186" t="inlineStr">
        <is>
          <t>ผู้ป่วยแจ้งว่ามีอาการปวดเกร็งหน้าท้อง (Abdominal cramping) ค่อนข้างมาก ยาบรรเทาอาการในข้อใดที่เภสัชกรควรจ่ายเพื่อบรรเทาอาการปวดเกร็งนี้</t>
        </is>
      </c>
      <c r="D81" s="186" t="n"/>
      <c r="E81" s="186" t="inlineStr">
        <is>
          <t>Loperamide 2 mg</t>
        </is>
      </c>
      <c r="F81" s="186" t="inlineStr">
        <is>
          <t>Ibuprofen 400 mg</t>
        </is>
      </c>
      <c r="G81" s="186" t="inlineStr">
        <is>
          <t>Hyoscine butylbromide 10 mg</t>
        </is>
      </c>
      <c r="H81" s="186" t="inlineStr">
        <is>
          <t>Omeprazole 20 mg</t>
        </is>
      </c>
      <c r="I81" s="188" t="inlineStr">
        <is>
          <t>Activated Charcoal 250 mg</t>
        </is>
      </c>
      <c r="J81" s="185" t="n">
        <v>3</v>
      </c>
      <c r="K81" s="186" t="inlineStr">
        <is>
          <t>✅ คำตอบที่ถูกต้อง: ข้อ ค. Hyoscine butylbromide 10 mg
🎯 ทำไมข้อนี้ถึงถูก:
Hyoscine butylbromide 10 mg: อาการปวดเกร็งหน้าท้อง (Abdominal cramping) ในภาวะทางเดินอาหารอักเสบเกิดจากการหดเกร็งของกล้ามเนื้อเรียบผนังลำไส้ (Smooth muscle spasm) ยาที่ออกฤทธิ์ตรงจุดคือ Antispasmodics เช่น Hyoscine butylbromide (Buscopan) ซึ่งเป็น Muscarinic receptor antagonist ปิดกั้นการทำงานของ Parasympathetic nervous system ทำให้กล้ามเนื้อเรียบคลายตัว บรรเทาอาการปวดบีบได้อย่างมี efficacy
🔍 ข้ออื่นผิดเพราะอะไร:
• ข้อ ก. (Loperamide 2 mg): Loperamide เป็นยากลุ่ม Opioid agonist ที่ออกฤทธิ์ลดการเคลื่อนไหวของลำไส้ใหญ่เพื่อบรรเทาอาการถ่ายเหลว แต่ไม่มีฤทธิ์หลักในการคลายการบีบเกร็งของกล้ามเนื้อเรียบที่ทำให้ปวดท้อง
• ข้อ ข. (Ibuprofen 400 mg): Ibuprofen เป็นยาแก้ปวดกลุ่ม NSAID ที่ยับยั้งการสร้าง Prostaglandin มีผลระคายเคืองกระเพาะอาหารและลำไส้ ซึ่งอาจทำให้อาการปวดท้องและเยื่อบุทางเดินอาหารอักเสบแย่ลง
• ข้อ ง. (Omeprazole 20 mg): Omeprazole เป็นยายับยั้งการหลั่งกรดในกระเพาะอาหาร (PPI) ใช้รักษาโรคกรดไหลย้อนและแผลในกระเพาะอาหาร จึงไม่ตรงกับกลไกการปวดเกร็งลำไส้จากภาวะลำไส้อักเสบ
• ข้อ จ. (Activated Charcoal 250 mg): Activated Charcoal มีคุณสมบัติดูดซับสารพิษและแก๊สในทางเดินอาหาร แต่ไม่มีฤทธิ์คลายกล้ามเนื้อเรียบ (Antispasmodic) จึงไม่สามารถบรรเทาอาการปวดบีบเกร็งลำไส้ได้อย่างมีนัยสำคัญ</t>
        </is>
      </c>
      <c r="L81" s="186" t="n"/>
      <c r="M81" s="186" t="inlineStr">
        <is>
          <t>5. Gastrointestinal</t>
        </is>
      </c>
      <c r="N81" s="186" t="inlineStr">
        <is>
          <t>Nausea and vomiting</t>
        </is>
      </c>
      <c r="O81" s="185" t="inlineStr">
        <is>
          <t>Clinic</t>
        </is>
      </c>
      <c r="P81" s="186" t="inlineStr">
        <is>
          <t>ข้อ 2.3 Mock GI RxCU84</t>
        </is>
      </c>
      <c r="Q81" s="185" t="inlineStr">
        <is>
          <t>ข้อสอบจำลอง</t>
        </is>
      </c>
      <c r="R81" s="185" t="inlineStr">
        <is>
          <t>Mock RxCU84</t>
        </is>
      </c>
      <c r="S81" s="185" t="inlineStr">
        <is>
          <t>CASE-GI-MOCK84-DIARRHEA-02</t>
        </is>
      </c>
    </row>
    <row r="82" ht="24" customHeight="1" s="49">
      <c r="A82" s="187" t="n">
        <v>80</v>
      </c>
      <c r="B82" s="186" t="inlineStr">
        <is>
          <t>ผู้ป่วยชายไทยอายุ 32 ปี มาร้านยาด้วยอาการถ่ายเหลวเป็นน้ำ 3 ครั้งใน 24 ชั่วโมง มีอาการปวดมวนท้อง ไม่มีไข้ อุจจาระไม่มีมูกเลือด เริ่มมีอาการหลังรับประทานอาหารทะเลเมื่อ 8 ชั่วโมงก่อน</t>
        </is>
      </c>
      <c r="C82" s="186" t="inlineStr">
        <is>
          <t>หากผู้ป่วยต้องการใช้ยาลดการบีบตัวของลำไส้ (Antimotility) เช่น Loperamide ข้อใดคือข้อห้ามใช้ทางคลินิก (Contraindications) ที่สำคัญที่สุดของยานี้</t>
        </is>
      </c>
      <c r="D82" s="186" t="n"/>
      <c r="E82" s="186" t="inlineStr">
        <is>
          <t>ห้ามใช้ในผู้ป่วยที่มีอาการปวดท้องน้อยหรือมีอาการคลื่นไส้อาเจียนร่วมด้วย</t>
        </is>
      </c>
      <c r="F82" s="186" t="inlineStr">
        <is>
          <t>ห้ามใช้ในกรณีที่ผู้ป่วยมีไข้สูง หรือถ่ายอุจจาระมีมูกปนเลือด (Invasive bacterial enteritis) เนื่องจากเสี่ยงต่อภาวะ Toxic megacolon และการติดเชื้อในกระแสเลือด (Septicemia)</t>
        </is>
      </c>
      <c r="G82" s="186" t="inlineStr">
        <is>
          <t>ห้ามใช้ร่วมกับผงน้ำตาลเกลือแร่ (ORS) ทุกกรณีเนื่องจากจะลดประสิทธิภาพการทำงานของยา</t>
        </is>
      </c>
      <c r="H82" s="186" t="inlineStr">
        <is>
          <t>ห้ามใช้ในผู้ป่วยที่ดื่มน้ำได้น้อยเนื่องจากยาจะกระตุ้นการขับปัสสาวะอย่างรุนแรง</t>
        </is>
      </c>
      <c r="I82" s="188" t="inlineStr">
        <is>
          <t>ห้ามใช้ในคนไข้ที่มีอายุมากกว่า 18 ปี เนื่องจากยามีความปลอดภัยเฉพาะในวัยเด็กเล็กเท่านั้น</t>
        </is>
      </c>
      <c r="J82" s="185" t="n">
        <v>2</v>
      </c>
      <c r="K82" s="186" t="inlineStr">
        <is>
          <t>✅ คำตอบที่ถูกต้อง: ข้อ ข. ห้ามใช้ในกรณีที่ผู้ป่วยมีไข้สูง หรือถ่ายอุจจาระมีมูกปนเลือด (Invasive bacterial enteritis) เนื่องจากเสี่ยงต่อภาวะ Toxic megacolon และการติดเชื้อในกระแสเลือด (Septicemia)
🎯 ทำไมข้อนี้ถึงถูก:
ห้ามใช้ในกรณีที่ผู้ป่วยมีไข้สูง หรือถ่ายอุจจาระมีมูกปนเลือด (Invasive bacterial enteritis) เนื่องจากเสี่ยงต่อภาวะ Toxic megacolon และการติดเชื้อในกระแสเลือด (Septicemia): Loperamide ออกฤทธิ์กระตุ้น Peripheral μ-opioid receptor ที่ผนังลำไส้ ชะลอการบีบตัวของลำไส้ (Inhibits peristalsis) จึงมี contraindication อย่างเด็ดขาดในผู้ป่วยที่มีภาวะ Invasive bacterial enteritis (ไข้สูง และ/หรือ ถ่ายเป็นมูกเลือด เช่น Shigella, Salmonella, Campylobacter, C. difficile colitis) เนื่องจากยาจะกักเก็บเชื้อโรคและสารพิษ (Toxins) ไว้ในทางเดินอาหาร เพิ่มความเสี่ยงต่อการเกิดลำไส้โป่งพองอัมพาต (Toxic megacolon) และเชื้อแพร่กระจายเข้าสู่กระแสเลือดจนติดเชื้อรุนแรง
🔍 ข้ออื่นผิดเพราะอะไร:
• ข้อ ก. (ห้ามใช้ในผู้ป่วยที่มีอาการปวดท้องน้อยหรือมีอาการคลื่นไส้อาเจียนร่วมด้วย): อาการปวดท้องน้อยหรือคลื่นไส้เล็กน้อยเป็นอาการทั่วไปของกระเพาะและลำไส้อักเสบ ไม่ใช่ข้อห้ามใช้เด็ดขาดของ Loperamide แต่ข้อห้ามที่อันตรายถึงชีวิตคือภาวะลำไส้อักเสบติดเชื้อแบบรุกล้ำ
• ข้อ ค. (ห้ามใช้ร่วมกับผงน้ำตาลเกลือแร่ (ORS) ทุกกรณีเนื่องจากจะลดประสิทธิภาพการทำงานของยา): Loperamide สามารถรับประทานร่วมกับการจิบผงเกลือแร่ ORS ได้โดยไม่มีปฏิกิริยาระหว่างยาที่ลดประสิทธิภาพกัน และการทดแทนน้ำด้วย ORS ถือเป็นหัวใจสำคัญของการรักษา
• ข้อ ง. (ห้ามใช้ในผู้ป่วยที่ดื่มน้ำได้น้อยเนื่องจากยาจะกระตุ้นการขับปัสสาวะอย่างรุนแรง): Loperamide ออกฤทธิ์เฉพาะที่ตัวรับมิวโอปิออยด์ที่เยื่อบุผนังลำไส้ ไม่ได้มีฤทธิ์ขับปัสสาวะหรือกระตุ้นการทำงานของไต
• ข้อ จ. (ห้ามใช้ในคนไข้ที่มีอายุมากกว่า 18 ปี เนื่องจากยามีความปลอดภัยเฉพาะในวัยเด็กเล็กเท่านั้น): Loperamide มีข้อบ่งใช้ในผู้ใหญ่และเด็กโตที่มีอายุมากกว่า 12 ปีอย่างปลอดภัยตามขนาดยาที่กำหนด ในทางกลับกันยานี้มีข้อห้ามใช้ในเด็กเล็กอายุน้อยกว่า 2 ปีเนื่องจากเสี่ยงต่อภาวะลำไส้อัมพาต (Paralytic ileus)</t>
        </is>
      </c>
      <c r="L82" s="186" t="n"/>
      <c r="M82" s="186" t="inlineStr">
        <is>
          <t>5. Gastrointestinal</t>
        </is>
      </c>
      <c r="N82" s="186" t="inlineStr">
        <is>
          <t>Nausea and vomiting</t>
        </is>
      </c>
      <c r="O82" s="185" t="inlineStr">
        <is>
          <t>Clinic</t>
        </is>
      </c>
      <c r="P82" s="186" t="inlineStr">
        <is>
          <t>ข้อ 2.4 Mock GI RxCU84</t>
        </is>
      </c>
      <c r="Q82" s="185" t="inlineStr">
        <is>
          <t>ข้อสอบจำลอง</t>
        </is>
      </c>
      <c r="R82" s="185" t="inlineStr">
        <is>
          <t>Mock RxCU84</t>
        </is>
      </c>
      <c r="S82" s="185" t="inlineStr">
        <is>
          <t>CASE-GI-MOCK84-DIARRHEA-02</t>
        </is>
      </c>
    </row>
    <row r="83" ht="24" customHeight="1" s="49">
      <c r="A83" s="187" t="n">
        <v>81</v>
      </c>
      <c r="B83" s="186" t="inlineStr">
        <is>
          <t>ผู้ป่วยหญิงไทยอายุ 45 ปี รูปร่างท้วม (BMI 28 kg/m2) มาร้านยาด้วยอาการแสบร้อนกลางอก (Heartburn) และเรอเปรี้ยวบ่อยครั้ง มีอาการสัปดาห์ละ 3-4 วัน เป็นมา 1 เดือน มักเป็นช่วงหลังอาหารเย็นและเวลานอนราบ ปฏิเสธโรคประจำตัว</t>
        </is>
      </c>
      <c r="C83" s="186" t="inlineStr">
        <is>
          <t>จากข้อมูลประวัติพฤติกรรมและการรับประทานอาหารของผู้ป่วยรายนี้ ข้อใดเป็นปัจจัยกระตุ้นที่สำคัญที่สุดที่ทำให้เกิดอาการกรดไหลย้อน</t>
        </is>
      </c>
      <c r="D83" s="186" t="n"/>
      <c r="E83" s="186" t="inlineStr">
        <is>
          <t>ความเครียดทำให้เกิดภาวะเลือดเป็นกรด ส่งผลกระตุ้นหลอดอาหารอักเสบโดยตรง</t>
        </is>
      </c>
      <c r="F83" s="186" t="inlineStr">
        <is>
          <t>คาเฟอีนในกาแฟปริมาณสูงกระตุ้นการหลั่งกรดและมีฤทธิ์คลายกล้ามเนื้อหูรูดหลอดอาหารส่วนปลาย (LES) ร่วมกับพฤติกรรมการรับประทานอาหารไม่ตรงเวลาส่งเสริมการระคายเคือง</t>
        </is>
      </c>
      <c r="G83" s="186" t="inlineStr">
        <is>
          <t>การดื่มกาแฟปริมาณมากทำให้อาหารค้างอยู่ในกระเพาะนานขึ้น (Delayed gastric emptying)</t>
        </is>
      </c>
      <c r="H83" s="186" t="inlineStr">
        <is>
          <t>การทำงานหนักจนดึกขัดขวางการทำงานของระบบประสาท Sympathetic ทำให้หูรูดปิดแน่นเกินไป</t>
        </is>
      </c>
      <c r="I83" s="188" t="inlineStr">
        <is>
          <t>ความเครียดทำให้ร่างกายผลิตเมื่อกในกระเพาะอาหารน้อยลง ส่งผลให้เยื่อบุหลอดอาหารฉีกขาดง่าย</t>
        </is>
      </c>
      <c r="J83" s="185" t="n">
        <v>2</v>
      </c>
      <c r="K83" s="186" t="inlineStr">
        <is>
          <t>✅ คำตอบที่ถูกต้อง: ข้อ ข. คาเฟอีนในกาแฟปริมาณสูงกระตุ้นการหลั่งกรดและมีฤทธิ์คลายกล้ามเนื้อหูรูดหลอดอาหารส่วนปลาย (LES) ร่วมกับพฤติกรรมการรับประทานอาหารไม่ตรงเวลาส่งเสริมการระคายเคือง
🎯 ทำไมข้อนี้ถึงถูก:
คาเฟอีนในกาแฟปริมาณสูงกระตุ้นการหลั่งกรดและมีฤทธิ์คลายกล้ามเนื้อหูรูดหลอดอาหารส่วนปลาย (LES) ร่วมกับพฤติกรรมการรับประทานอาหารไม่ตรงเวลาส่งเสริมการระคายเคือง: พยาธิสรีรวิทยาหลักของ GERD เกิดจากความดันของหูรูดหลอดอาหารส่วนปลาย (Lower Esophageal Sphincter: LES) ลดลงหรือมีการคลายตัวชั่วคราวบ่อยครั้งผิดปกติ (Transient LES relaxations: TLESRs) คาเฟอีนในกาแฟมีฤทธิ์ยับยั้งเอนไซม์ Phosphodiesterase เพิ่ม cAMP ส่งผลคลายกล้ามเนื้อเรียบหูรูด LES โดยตรง และกระตุ้น parietal cells ให้หลั่งกรดเพิ่มขึ้น ร่วมกับการรับประทานอาหารไม่เป็นเวลา ทำให้กรดไหลย้อนขึ้นมาทำลายเยื่อบุหลอดอาหาร
🔍 ข้ออื่นผิดเพราะอะไร:
• ข้อ ก. (ความเครียดทำให้เกิดภาวะเลือดเป็นกรด ส่งผลกระตุ้นหลอดอาหารอักเสบโดยตรง): ความเครียดส่งผลต่อการหลั่งสารสื่อประสาทและกระตุ้นการหลั่งกรด แต่ไม่ได้ทำให้เกิดภาวะเลือดเป็นกรดในร่างกาย (Systemic acidosis) โดยตรงจนส่งผลให้หลอดอาหารอักเสบ
• ข้อ ค. (การดื่มกาแฟปริมาณมากทำให้อาหารค้างอยู่ในกระเพาะนานขึ้น (Delayed gastric emptying)): คาเฟอีนไม่ได้มีผลหลักในการชะลอการบีบตัวของกระเพาะอาหาร (Delayed gastric emptying) แต่มีผลหลักคือลดแรงดันของหูรูดหลอดอาหารส่วนปลาย (LES tone) และกระตุ้นการหลั่งกรด
• ข้อ ง. (การทำงานหนักจนดึกขัดขวางการทำงานของระบบประสาท Sympathetic ทำให้หูรูดปิดแน่นเกินไป): การทำงานดึกหรือความเครียดจะกระตุ้นระบบประสาท Sympathetic แต่ไม่ได้ทำให้หูรูดปิดแน่นเกินไป ในทางกลับกันพฤติกรรมนี้สัมพันธ์กับ Transient LES relaxation ที่เพิ่มขึ้นทำให้กรดไหลย้อน
• ข้อ จ. (ความเครียดทำให้ร่างกายผลิตเมื่อกในกระเพาะอาหารน้อยลง ส่งผลให้เยื่อบุหลอดอาหารฉีกขาดง่าย): พยาธิสภาพของโรคกรดไหลย้อนไม่ได้เกิดจากการฉีกขาดของเยื่อบุหลอดอาหารจากเมื่อกกระเพาะอาหารลดลง แต่เกิดจากกรดและน้ำย่อยสัมผัสกับเยื่อบุหลอดอาหารเนื่องจากหูรูดคลายตัวผิดปกติ</t>
        </is>
      </c>
      <c r="L83" s="186" t="n"/>
      <c r="M83" s="186" t="inlineStr">
        <is>
          <t>5. Gastrointestinal</t>
        </is>
      </c>
      <c r="N83" s="186" t="inlineStr">
        <is>
          <t>5.1 Peptic Ulcer Disease &amp; GERD</t>
        </is>
      </c>
      <c r="O83" s="185" t="inlineStr">
        <is>
          <t>Clinic</t>
        </is>
      </c>
      <c r="P83" s="186" t="inlineStr">
        <is>
          <t>ข้อ 3.1 Mock GI RxCU84</t>
        </is>
      </c>
      <c r="Q83" s="185" t="inlineStr">
        <is>
          <t>ข้อสอบจำลอง</t>
        </is>
      </c>
      <c r="R83" s="185" t="inlineStr">
        <is>
          <t>Mock RxCU84</t>
        </is>
      </c>
      <c r="S83" s="185" t="inlineStr">
        <is>
          <t>CASE-GI-MOCK84-GERD-01</t>
        </is>
      </c>
    </row>
    <row r="84" ht="24" customHeight="1" s="49">
      <c r="A84" s="187" t="n">
        <v>82</v>
      </c>
      <c r="B84" s="186" t="inlineStr">
        <is>
          <t>ผู้ป่วยหญิงไทยอายุ 45 ปี รูปร่างท้วม (BMI 28 kg/m2) มาร้านยาด้วยอาการแสบร้อนกลางอก (Heartburn) และเรอเปรี้ยวบ่อยครั้ง มีอาการสัปดาห์ละ 3-4 วัน เป็นมา 1 เดือน มักเป็นช่วงหลังอาหารเย็นและเวลานอนราบ ปฏิเสธโรคประจำตัว</t>
        </is>
      </c>
      <c r="C84" s="186" t="inlineStr">
        <is>
          <t>ข้อใดจัดเป็นอาการเตือนอันตราย (Alarm features / Red flags) ในผู้ป่วย GERD ที่ต้องส่งต่อแพทย์เพื่อส่องกล้องตรวจทันที</t>
        </is>
      </c>
      <c r="D84" s="186" t="n"/>
      <c r="E84" s="186" t="inlineStr">
        <is>
          <t>อาการแสบร้อนกลางอกเป็นมากขึ้นเมื่อนอนราบ</t>
        </is>
      </c>
      <c r="F84" s="186" t="inlineStr">
        <is>
          <t>อาการเรอเปรี้ยวหรือขมคอหลังรับประทานอาหารมื้อใหญ่</t>
        </is>
      </c>
      <c r="G84" s="186" t="inlineStr">
        <is>
          <t>มีอาการกลืนลำบาก (Dysphagia) กลืนเจ็บ (Odynophagia) น้ำหนักลดผิดปกติ หรืออุจจาระมีสีดำคล้ำ (Melena)</t>
        </is>
      </c>
      <c r="H84" s="186" t="inlineStr">
        <is>
          <t>อาการท้องอืด ท้องเฟ้อหลังรับประทานอาหารรสจัด</t>
        </is>
      </c>
      <c r="I84" s="188" t="inlineStr">
        <is>
          <t>อาการแสบร้อนกลางอกสลับกับอาการปวดเกร็งหน้าท้องด้านล่าง</t>
        </is>
      </c>
      <c r="J84" s="185" t="n">
        <v>3</v>
      </c>
      <c r="K84" s="186" t="inlineStr">
        <is>
          <t>✅ คำตอบที่ถูกต้อง: ข้อ ค. มีอาการกลืนลำบาก (Dysphagia) กลืนเจ็บ (Odynophagia) น้ำหนักลดผิดปกติ หรืออุจจาระมีสีดำคล้ำ (Melena)
🎯 ทำไมข้อนี้ถึงถูก:
มีอาการกลืนลำบาก (Dysphagia) กลืนเจ็บ (Odynophagia) น้ำหนักลดผิดปกติ หรืออุจจาระมีสีดำคล้ำ (Melena): สัญญาณเตือนอันตราย (Alarm features / Red flags) ในโรคทางเดินอาหารส่วนบน ได้แก่ กลืนลำบาก (Dysphagia), กลืนเจ็บ (Odynophagia), น้ำหนักลดโดยไม่ทราบสาเหตุ, ภาวะโลหิตจางจากการขาดธาตุเหล็ก, อาเจียนเรื้อรังหรืออาเจียนเป็นเลือด (Hematemesis), ถ่ายดำ (Melena) และคลำพบก้อนในช่องท้อง อาการเหล่านี้บ่งชี้ถึงภาวะแทรกซ้อนรุนแรง เช่น หลอดอาหารตีบตัน แผลมีเลือดออก หรือมะเร็งทางเดินอาหาร ต้องส่งต่อเพื่อตรวจส่องกล้อง EGD ทันที
🔍 ข้ออื่นผิดเพราะอะไร:
• ข้อ ก. (อาการแสบร้อนกลางอกเป็นมากขึ้นเมื่อนอนราบ): อาการแสบร้อนกลางอกเมื่อนอนราบเป็นอาการจำเพาะตามแบบฉบับ (Typical symptom) ของโรคกรดไหลย้อนจากแรงโน้มถ่วง ไม่ใช่อาการเตือนอันตราย (Alarm feature)
• ข้อ ข. (อาการเรอเปรี้ยวหรือขมคอหลังรับประทานอาหารมื้อใหญ่): การเรอเปรี้ยวหรือขมคอหลังรับประทานอาหารมื้อใหญ่เป็นอาการเด่นของโรคกรดไหลย้อนทั่วไปที่สามารถให้การรักษาเบื้องต้นได้ ไม่ใช่ข้อบ่งชี้ด่วนในการส่องกล้อง EGD
• ข้อ ง. (อาการท้องอืด ท้องเฟ้อหลังรับประทานอาหารรสจัด): อาการท้องอืด แน่นท้อง หรือมีลมหลังรับประทานอาหารรสจัด เข้าได้กับภาวะ Functional dyspepsia ทั่วไป ไม่จัดเป็นสัญญาณเตือนโรคร้ายแรงหรือมะเร็งทางเดินอาหาร
• ข้อ จ. (อาการแสบร้อนกลางอกสลับกับอาการปวดเกร็งหน้าท้องด้านล่าง): อาการปวดเกร็งหน้าท้องด้านล่างมักเกี่ยวข้องกับความผิดปกติของลำไส้ใหญ่ เช่น Irritable bowel syndrome ไม่ใช่อาการเตือนอันตรายของทางเดินอาหารส่วนบนที่ต้องส่องกล้อง EGD ทันที</t>
        </is>
      </c>
      <c r="L84" s="186" t="n"/>
      <c r="M84" s="186" t="inlineStr">
        <is>
          <t>5. Gastrointestinal</t>
        </is>
      </c>
      <c r="N84" s="186" t="inlineStr">
        <is>
          <t>5.1 Peptic Ulcer Disease &amp; GERD</t>
        </is>
      </c>
      <c r="O84" s="185" t="inlineStr">
        <is>
          <t>Clinic</t>
        </is>
      </c>
      <c r="P84" s="186" t="inlineStr">
        <is>
          <t>ข้อ 3.2 Mock GI RxCU84</t>
        </is>
      </c>
      <c r="Q84" s="185" t="inlineStr">
        <is>
          <t>ข้อสอบจำลอง</t>
        </is>
      </c>
      <c r="R84" s="185" t="inlineStr">
        <is>
          <t>Mock RxCU84</t>
        </is>
      </c>
      <c r="S84" s="185" t="inlineStr">
        <is>
          <t>CASE-GI-MOCK84-GERD-01</t>
        </is>
      </c>
    </row>
    <row r="85" ht="24" customHeight="1" s="49">
      <c r="A85" s="187" t="n">
        <v>83</v>
      </c>
      <c r="B85" s="186" t="inlineStr">
        <is>
          <t>ผู้ป่วยหญิงไทยอายุ 45 ปี รูปร่างท้วม (BMI 28 kg/m2) มาร้านยาด้วยอาการแสบร้อนกลางอก (Heartburn) และเรอเปรี้ยวบ่อยครั้ง มีอาการสัปดาห์ละ 3-4 วัน เป็นมา 1 เดือน มักเป็นช่วงหลังอาหารเย็นและเวลานอนราบ ปฏิเสธโรคประจำตัว</t>
        </is>
      </c>
      <c r="C85" s="186" t="inlineStr">
        <is>
          <t>หากซักประวัติแล้วไม่มีอาการเตือนอันตราย และเข้าเกณฑ์การรักษาเบื้องต้น (Empiric therapy) ข้อใดคือขนาดยาและการบริหารยากลุ่ม Proton Pump Inhibitors (PPIs) ที่เหมาะสมที่สุด</t>
        </is>
      </c>
      <c r="D85" s="186" t="n"/>
      <c r="E85" s="186" t="inlineStr">
        <is>
          <t>Omeprazole 20 mg ครั้งละ 1 เม็ด วันละครั้ง หลังอาหารเช้าทันที นาน 1 สัปดาห์</t>
        </is>
      </c>
      <c r="F85" s="186" t="inlineStr">
        <is>
          <t>Omeprazole 20 mg ครั้งละ 1 เม็ด วันละครั้ง ก่อนอาหารเช้า 30-60 นาที ต่อเนื่องกัน 4-8 สัปดาห์</t>
        </is>
      </c>
      <c r="G85" s="186" t="inlineStr">
        <is>
          <t>Omeprazole 20 mg ครั้งละ 1 เม็ด วันละ 2 ครั้ง หลังอาหารเช้าและเย็น นาน 3 วัน</t>
        </is>
      </c>
      <c r="H85" s="186" t="inlineStr">
        <is>
          <t>Omeprazole 20 mg ครั้งละ 1 เม็ด รับประทานเฉพาะเวลามีอาการแสบร้อนกลางอก (PRN) โดยเคี้ยวยาให้ละเอียด</t>
        </is>
      </c>
      <c r="I85" s="188" t="inlineStr">
        <is>
          <t>Rabeprazole 20 mg ครั้งละ 1 เม็ด วันละครั้ง ก่อนนอน นาน 1 สัปดาห์</t>
        </is>
      </c>
      <c r="J85" s="185" t="n">
        <v>2</v>
      </c>
      <c r="K85" s="186" t="inlineStr">
        <is>
          <t>✅ คำตอบที่ถูกต้อง: ข้อ ข. Omeprazole 20 mg ครั้งละ 1 เม็ด วันละครั้ง ก่อนอาหารเช้า 30-60 นาที ต่อเนื่องกัน 4-8 สัปดาห์
🎯 ทำไมข้อนี้ถึงถูก:
ตามแนวทางการรักษาโรคกรดไหลย้อน (ACG / Thai GERD Guidelines) การให้ PPI Trial มาตรฐานคือการใช้ Standard dose PPI เช่น Omeprazole 20 mg วันละ 1 ครั้ง รับประทานก่อนอาหารเช้า 30-60 นาที เนื่องจากยาจะถูกดูดซึมไปจับยับยั้ง H+/K+ ATPase pump ที่กำลังถูกกระตุ้นสูงสุดหลังมื้ออาหาร และต้องให้ต่อเนื่องเป็นระยะเวลา 4-8 สัปดาห์เพื่อควบคุมอาการและสมานเยื่อบุหลอดอาหาร
🔍 ข้ออื่นผิดเพราะอะไร:
• ข้อ ก. (Omeprazole 20 mg ครั้งละ 1 เม็ด วันละครั้ง หลังอาหารเช้าทันที นาน 1 สัปดาห์): Omeprazole ต้องรับประทานก่อนอาหารเช้า 30-60 นาที เพื่อให้ตัวยาไปจับกับโปรตอนปั๊มที่กำลังถูกกระตุ้นจากอาหาร การกินหลังอาหารทันทีจะลดการดูดซึมและประสิทธิภาพในการยับยั้งกรดลงอย่างมาก
• ข้อ ค. (Omeprazole 20 mg ครั้งละ 1 เม็ด วันละ 2 ครั้ง หลังอาหารเช้าและเย็น นาน 3 วัน): การรักษาเบื้องต้นของโรคกรดไหลย้อนที่ไม่มีภาวะแทรกซ้อนแนะนำให้บริหารยา Omeprazole 20 mg วันละครั้งเดียวในตอนเช้า และระยะเวลาการรักษาต้องต่อเนื่องอย่างน้อย 4-8 สัปดาห์ การให้ยาเพียง 3 วันไม่เพียงพอต่อการรักษา
• ข้อ ง. (Omeprazole 20 mg ครั้งละ 1 เม็ด รับประทานเฉพาะเวลามีอาการแสบร้อนกลางอก (PRN) โดยเคี้ยวยาให้ละเอียด): ยากลุ่ม PPIs จำเป็นต้องรับประทานต่อเนื่องทุกวันเพื่อสะสมผลการยับยั้ง H+/K+ ATPase ให้ได้ระดับคงที่ และห้ามเคี้ยวหรือบดเม็ดยาแบบ Enteric-coated เพราะยาจะถูกทำลายด้วยกรดในกระเพาะอาหาร
• ข้อ จ. (Rabeprazole 20 mg ครั้งละ 1 เม็ด วันละครั้ง ก่อนนอน นาน 1 สัปดาห์): Rabeprazole สำหรับโรคกรดไหลย้อนแนะนำให้รับประทานก่อนอาหารเช้าเพื่อให้ระดับยาสูงสุดสัมพันธ์กับการเริ่มทำงานของปั๊มกรด และระยะเวลาการรักษาเบื้องต้นมาตรฐานคือ 4-8 สัปดาห์ ไม่ใช่เพียง 1 สัปดาห์</t>
        </is>
      </c>
      <c r="L85" s="186" t="n"/>
      <c r="M85" s="186" t="inlineStr">
        <is>
          <t>5. Gastrointestinal</t>
        </is>
      </c>
      <c r="N85" s="186" t="inlineStr">
        <is>
          <t>5.1 Peptic Ulcer Disease &amp; GERD</t>
        </is>
      </c>
      <c r="O85" s="185" t="inlineStr">
        <is>
          <t>Clinic</t>
        </is>
      </c>
      <c r="P85" s="186" t="inlineStr">
        <is>
          <t>ข้อ 3.3 Mock GI RxCU84</t>
        </is>
      </c>
      <c r="Q85" s="185" t="inlineStr">
        <is>
          <t>ข้อสอบจำลอง</t>
        </is>
      </c>
      <c r="R85" s="185" t="inlineStr">
        <is>
          <t>Mock RxCU84</t>
        </is>
      </c>
      <c r="S85" s="185" t="inlineStr">
        <is>
          <t>CASE-GI-MOCK84-GERD-01</t>
        </is>
      </c>
    </row>
    <row r="86" ht="24" customHeight="1" s="49">
      <c r="A86" s="187" t="n">
        <v>84</v>
      </c>
      <c r="B86" s="186" t="inlineStr">
        <is>
          <t>ผู้ป่วยหญิงไทยอายุ 45 ปี รูปร่างท้วม (BMI 28 kg/m2) มาร้านยาด้วยอาการแสบร้อนกลางอก (Heartburn) และเรอเปรี้ยวบ่อยครั้ง มีอาการสัปดาห์ละ 3-4 วัน เป็นมา 1 เดือน มักเป็นช่วงหลังอาหารเย็นและเวลานอนราบ ปฏิเสธโรคประจำตัว</t>
        </is>
      </c>
      <c r="C86" s="186" t="inlineStr">
        <is>
          <t>คำแนะนำในการปรับเปลี่ยนพฤติกรรม (Lifestyle modifications) ข้อใดต่อไปนี้ถูกต้องและมีหลักฐานเชิงประจักษ์ชัดเจนในการลดอาการกรดไหลย้อน</t>
        </is>
      </c>
      <c r="D86" s="186" t="n"/>
      <c r="E86" s="186" t="inlineStr">
        <is>
          <t>แนะนำให้นอนราบทันทีหลังรับประทานอาหารเสร็จ เพื่อช่วยให้ระบบทางเดินอาหารผ่อนคลายและลดอาการเวียนศีรษะ</t>
        </is>
      </c>
      <c r="F86" s="186" t="inlineStr">
        <is>
          <t>ควรดื่มนมช็อกโกแลตหรือเครื่องดื่มผสมแอลกอฮอล์หลังอาหารเย็น เพื่อช่วยเคลือบแผลในหลอดอาหาร</t>
        </is>
      </c>
      <c r="G86" s="186" t="inlineStr">
        <is>
          <t>แนะนำให้จำกัดปริมาณการดื่มกาแฟ หลีกเลี่ยงการเอนตัวนอนราบอย่างน้อย 3 ชั่วโมงหลังรับประทานอาหาร และหนุนหัวเตียงให้สูงขึ้น 6-8 นิ้ว</t>
        </is>
      </c>
      <c r="H86" s="186" t="inlineStr">
        <is>
          <t>แนะนำให้ออกกำลังกายอย่างหนักทันทีหลังมื้ออาหารเย็น เพื่อช่วยให้กระเพาะอาหารบีบตัวไล่แก๊สได้เร็วขึ้น</t>
        </is>
      </c>
      <c r="I86" s="188" t="inlineStr">
        <is>
          <t>แนะนำให้ดื่มน้ำเย็นปริมาณมากๆ ในระหว่างมื้ออาหาร เพื่อช่วยเจือจางกรดในกระเพาะอาหารไม่ให้ย้อนขึ้นไป</t>
        </is>
      </c>
      <c r="J86" s="185" t="n">
        <v>3</v>
      </c>
      <c r="K86" s="186" t="inlineStr">
        <is>
          <t>✅ คำตอบที่ถูกต้อง: ข้อ ค. แนะนำให้จำกัดปริมาณการดื่มกาแฟ หลีกเลี่ยงการเอนตัวนอนราบอย่างน้อย 3 ชั่วโมงหลังรับประทานอาหาร และหนุนหัวเตียงให้สูงขึ้น 6-8 นิ้ว
🎯 ทำไมข้อนี้ถึงถูก:
การปรับเปลี่ยนพฤติกรรมที่มีหลักฐานทางคลินิกสนับสนุนชัดเจนในการลดกรดไหลย้อน ได้แก่ 1) หลีกเลี่ยงการนอนราบหลังมื้ออาหารอย่างน้อย 3 ชั่วโมง เพื่อให้อาหารและกรดเคลื่อนตัวผ่านกระเพาะไปก่อน 2) การยกหัวเตียงให้สูงขึ้น 6-8 นิ้ว (Head of bed elevation) ช่วยอาศัยแรงโน้มถ่วงป้องกันกรดย้อนเวลานอน และ 3) การหลีกเลี่ยงสารกระตุ้นที่ทำให้หูรูดคลายตัว เช่น คาเฟอีน ช็อกโกแลต อาหารไขมันสูง และแอลกอฮอล์
🔍 ข้ออื่นผิดเพราะอะไร:
• ข้อ ก. (แนะนำให้นอนราบทันทีหลังรับประทานอาหารเสร็จ เพื่อช่วยให้ระบบทางเดินอาหารผ่อนคลายและลดอาการเวียนศีรษะ): การนอนราบทันทีหลังรับประทานอาหารจะทำให้แรงโน้มถ่วงไม่สามารถช่วยดึงรั้งกรดไว้ในกระเพาะอาหาร ส่งผลให้กรดและอาหารไหลย้อนขึ้นสู่หลอดอาหารได้ง่ายและรุนแรงขึ้น
• ข้อ ข. (ควรดื่มนมช็อกโกแลตหรือเครื่องดื่มผสมแอลกอฮอล์หลังอาหารเย็น เพื่อช่วยเคลือบแผลในหลอดอาหาร): ช็อกโกแลตและแอลกอฮอล์มีสารที่ออกฤทธิ์คลายกล้ามเนื้อหูรูดหลอดอาหารส่วนปลาย (LES) และแอลกอฮอล์ยังมีฤทธิ์ระคายเคืองเยื่อบุทางเดินอาหารโดยตรง จึงห้ามดื่มเพื่อบรรเทากรดไหลย้อน
• ข้อ ง. (แนะนำให้ออกกำลังกายอย่างหนักทันทีหลังมื้ออาหารเย็น เพื่อช่วยให้กระเพาะอาหารบีบตัวไล่แก๊สได้เร็วขึ้น): การออกกำลังกายหนักทันทีหลังอาหารจะเพิ่มแรงดันภายในช่องท้อง (Intra-abdominal pressure) ดันให้กรดและอาหารในกระเพาะอาหารไหลย้อนกลับขึ้นไปในหลอดอาหารมากขึ้น
• ข้อ จ. (แนะนำให้ดื่มน้ำเย็นปริมาณมากๆ ในระหว่างมื้ออาหาร เพื่อช่วยเจือจางกรดในกระเพาะอาหารไม่ให้ย้อนขึ้นไป): การดื่มน้ำปริมาณมากๆ ในระหว่างมื้ออาหารจะเพิ่มปริมาตรสารน้ำในกระเพาะอาหาร ทำให้กระเพาะขยายตัวและเพิ่มโอกาสเกิดการคลายตัวชั่วคราวของหูรูด LES จนกรดไหลย้อนได้ง่ายขึ้น</t>
        </is>
      </c>
      <c r="L86" s="186" t="n"/>
      <c r="M86" s="186" t="inlineStr">
        <is>
          <t>5. Gastrointestinal</t>
        </is>
      </c>
      <c r="N86" s="186" t="inlineStr">
        <is>
          <t>5.1 Peptic Ulcer Disease &amp; GERD</t>
        </is>
      </c>
      <c r="O86" s="185" t="inlineStr">
        <is>
          <t>Clinic</t>
        </is>
      </c>
      <c r="P86" s="186" t="inlineStr">
        <is>
          <t>ข้อ 3.4 Mock GI RxCU84</t>
        </is>
      </c>
      <c r="Q86" s="185" t="inlineStr">
        <is>
          <t>ข้อสอบจำลอง</t>
        </is>
      </c>
      <c r="R86" s="185" t="inlineStr">
        <is>
          <t>Mock RxCU84</t>
        </is>
      </c>
      <c r="S86" s="185" t="inlineStr">
        <is>
          <t>CASE-GI-MOCK84-GERD-01</t>
        </is>
      </c>
    </row>
    <row r="87" ht="24" customHeight="1" s="49">
      <c r="A87" s="187" t="n">
        <v>85</v>
      </c>
      <c r="B87" s="186" t="inlineStr">
        <is>
          <t>ผู้ป่วยหญิงไทยอายุ 45 ปี รูปร่างท้วม (BMI 28 kg/m2) มาร้านยาด้วยอาการแสบร้อนกลางอก (Heartburn) และเรอเปรี้ยวบ่อยครั้ง มีอาการสัปดาห์ละ 3-4 วัน เป็นมา 1 เดือน มักเป็นช่วงหลังอาหารเย็นและเวลานอนราบ ปฏิเสธโรคประจำตัว</t>
        </is>
      </c>
      <c r="C87" s="186" t="inlineStr">
        <is>
          <t>ยาในข้อใดต่อไปนี้มีฤทธิ์ลดความแข็งแรงหรือคลายกล้ามเนื้อหูรูดหลอดอาหารส่วนล่าง (Lower esophageal sphincter: LES) ซึ่งอาจทำให้อาการ GERD แย่ลง</t>
        </is>
      </c>
      <c r="D87" s="186" t="n"/>
      <c r="E87" s="186" t="inlineStr">
        <is>
          <t>Proton pump inhibitors (เช่น Omeprazole)</t>
        </is>
      </c>
      <c r="F87" s="186" t="inlineStr">
        <is>
          <t>Calcium channel blockers (เช่น Amlodipine)</t>
        </is>
      </c>
      <c r="G87" s="186" t="inlineStr">
        <is>
          <t>Prokinetics (เช่น Domperidone)</t>
        </is>
      </c>
      <c r="H87" s="186" t="inlineStr">
        <is>
          <t>H2-receptor antagonists (เช่น Famotidine)</t>
        </is>
      </c>
      <c r="I87" s="188" t="inlineStr">
        <is>
          <t>Mucosal protectants (เช่น Sucralfate)</t>
        </is>
      </c>
      <c r="J87" s="185" t="n">
        <v>2</v>
      </c>
      <c r="K87" s="186" t="inlineStr">
        <is>
          <t>✅ คำตอบที่ถูกต้อง: ข้อ ข. Calcium channel blockers (เช่น Amlodipine)
🎯 ทำไมข้อนี้ถึงถูก:
Calcium channel blockers (เช่น Amlodipine): ยากลุ่ม Calcium Channel Blockers (CCBs เช่น Amlodipine, Nifedipine, Diltiazem) มีกลไกปิดกั้น L-type calcium channels ในกล้ามเนื้อเรียบ ส่งผลให้กล้ามเนื้อหูรูดหลอดอาหารส่วนปลาย (LES) คลายตัวและลดความดันหูรูดลง ทำให้กรดไหลย้อนขึ้นมาได้ง่าย เช่นเดียวกับยากลุ่ม Nitrates, Theophylline และ Anticholinergics จึงต้องเฝ้าระวังเป็น Drug Therapy Problem (DTP)
🔍 ข้ออื่นผิดเพราะอะไร:
• ข้อ ก. (Proton pump inhibitors (เช่น Omeprazole)): Proton pump inhibitors ยับยั้งเอนไซม์ H+/K+ ATPase เพื่อลดการสร้างกรดในกระเพาะอาหาร แต่ไม่มีผลลดความตึงตัวหรือคลายกล้ามเนื้อหูรูดหลอดอาหารส่วนปลาย
• ข้อ ค. (Prokinetics (เช่น Domperidone)): Prokinetics เช่น Domperidone ออกฤทธิ์ปิดกั้นตัวรับโดปามีน มีผลเพิ่มความตึงตัวของหูรูดหลอดอาหารส่วนปลาย (Increase LES tone) และเร่งการบีบตัวของกระเพาะอาหาร จึงใช้รักษาบรรเทากรดไหลย้อน
• ข้อ ง. (H2-receptor antagonists (เช่น Famotidine)): H2-receptor antagonists เช่น Famotidine ออกฤทธิ์ลดการหลั่งกรดผ่านการปิดกั้นตัวรับฮิสตามีนชนิดที่ 2 แต่ไม่มีผลต่อการคลายตัวของกล้ามเนื้อหูรูด LES
• ข้อ จ. (Mucosal protectants (เช่น Sucralfate)): Sucralfate เป็นสารเชิงซ้อนที่ทำหน้าที่เคลือบปกป้องเยื่อบุผิวจากกรดและเปปซิน ไม่ได้ออกฤทธิ์ต่อกล้ามเนื้อเรียบหรือแรงดันของหูรูดหลอดอาหารส่วนปลาย</t>
        </is>
      </c>
      <c r="L87" s="186" t="n"/>
      <c r="M87" s="186" t="inlineStr">
        <is>
          <t>5. Gastrointestinal</t>
        </is>
      </c>
      <c r="N87" s="186" t="inlineStr">
        <is>
          <t>5.1 Peptic Ulcer Disease &amp; GERD</t>
        </is>
      </c>
      <c r="O87" s="185" t="inlineStr">
        <is>
          <t>Clinic</t>
        </is>
      </c>
      <c r="P87" s="186" t="inlineStr">
        <is>
          <t>ข้อ 3.5 Mock GI RxCU84</t>
        </is>
      </c>
      <c r="Q87" s="185" t="inlineStr">
        <is>
          <t>ข้อสอบจำลอง</t>
        </is>
      </c>
      <c r="R87" s="185" t="inlineStr">
        <is>
          <t>Mock RxCU84</t>
        </is>
      </c>
      <c r="S87" s="185" t="inlineStr">
        <is>
          <t>CASE-GI-MOCK84-GERD-01</t>
        </is>
      </c>
    </row>
    <row r="88" ht="24" customHeight="1" s="49">
      <c r="A88" s="187" t="n">
        <v>86</v>
      </c>
      <c r="B88" s="186" t="inlineStr">
        <is>
          <t>ผู้ป่วยชายไทยอายุ 38 ปี เป็นผู้ติดเชื้อ HIV รับประทานยาต้านไวรัสสูตร TDF + 3TC + DTG (Dolutegravir 50 mg OD) มาร้านยาด้วยอาการแสบร้อนกลางอกและมีกรดไหลย้อน ต้องการซื้อยาลดกรดมารับประทาน</t>
        </is>
      </c>
      <c r="C88" s="186" t="inlineStr">
        <is>
          <t>หากผู้ป่วยใช้ยาลดกรดชนิด Aluminium/Magnesium hydroxide ควรระวังอันตรกิริยาระหว่างยา (Drug Interaction) กับยาต้านไวรัส Dolutegravir อย่างไร</t>
        </is>
      </c>
      <c r="D88" s="186" t="n"/>
      <c r="E88" s="186" t="inlineStr">
        <is>
          <t>ทำให้ Pitavastatin หมดฤทธิ์</t>
        </is>
      </c>
      <c r="F88" s="186" t="inlineStr">
        <is>
          <t>ลดการดูดซึม Dolutegravir</t>
        </is>
      </c>
      <c r="G88" s="186" t="inlineStr">
        <is>
          <t>ทำให้ TDF เป็นพิษ</t>
        </is>
      </c>
      <c r="H88" s="186" t="inlineStr">
        <is>
          <t>เพิ่มระดับ 3TC</t>
        </is>
      </c>
      <c r="I88" s="188" t="inlineStr">
        <is>
          <t>ลดการขับออกของ Dolutegravir ทางไต</t>
        </is>
      </c>
      <c r="J88" s="185" t="n">
        <v>2</v>
      </c>
      <c r="K88" s="186" t="inlineStr">
        <is>
          <t>✅ คำตอบที่ถูกต้อง: ข้อ ข. ลดการดูดซึม Dolutegravir
🎯 ทำไมข้อนี้ถึงถูก:
ลดการดูดซึม Dolutegravir: Dolutegravir (DTG) เป็นยากลุ่ม Integrase Strand Transfer Inhibitor (INSTI) ซึ่งมีโครงสร้างจับกับโลหะประจุบวก ยาลดกรดชนิด Aluminium/Magnesium hydroxide มี polyvalent cations (Al3+, Mg2+) ที่จะเกิดปฏิกิริยา Chelation กับ DTG ในทางเดินอาหาร ทำให้ DTG ไม่สามารถดูดซึมได้และระดับยาในเลือดลดลงอย่างรุนแรง ส่งผลให้กดไวรัสล้มเหลวและเกิดเชื้อดื้อยา
🔍 ข้ออื่นผิดเพราะอะไร:
• ข้อ ก. (ทำให้ Pitavastatin หมดฤทธิ์): Pitavastatin ถูกเปลี่ยนแปลงผ่านกระบวนการ Glucuronidation เป็นหลัก และเมทาบอลิซึมผ่าน CYP2C9 เล็กน้อย ไม่ได้เกิดอันตรกิริยาคีเลชันกับไอออนประจุบวกจนหมดฤทธิ์เหมือนยาในกลุ่ม INSTIs
• ข้อ ค. (ทำให้ TDF เป็นพิษ): Tenofovir disoproxil fumarate (TDF) ไม่ได้ทำปฏิกิริยากับยาลดกรดอลูมิเนียมหรือแมกนีเซียมจนเกิดสารประกอบที่เป็นพิษต่อร่างกาย
• ข้อ ง. (เพิ่มระดับ 3TC): Lamivudine (3TC) ดูดซึมผ่านทางเดินอาหารได้อย่างอิสระและขับออกทางไต ยาลดกรดไม่ได้เพิ่มระดับยา 3TC ในเลือดอย่างมีนัยสำคัญทางคลินิก
• ข้อ จ. (ลดการขับออกของ Dolutegravir ทางไต): ยาลดกรดชนิดโลหะไม่ได้ยับยั้งตัวขนส่งสารอินทรีย์ที่ไต (OCT2) จึงไม่ได้ลดการขับ Dolutegravir ออกทางไต แต่ปัญหาสำคัญอยู่ที่การจับคีเลชันในทางเดินอาหารทำให้ลดการดูดซึมยา</t>
        </is>
      </c>
      <c r="L88" s="186" t="n"/>
      <c r="M88" s="186" t="inlineStr">
        <is>
          <t>5. Gastrointestinal</t>
        </is>
      </c>
      <c r="N88" s="186" t="inlineStr">
        <is>
          <t>5.1 Peptic Ulcer Disease &amp; GERD</t>
        </is>
      </c>
      <c r="O88" s="185" t="inlineStr">
        <is>
          <t>Clinic</t>
        </is>
      </c>
      <c r="P88" s="186" t="inlineStr">
        <is>
          <t>ข้อ 4.1 Mock GI RxCU84</t>
        </is>
      </c>
      <c r="Q88" s="185" t="inlineStr">
        <is>
          <t>ข้อสอบจำลอง</t>
        </is>
      </c>
      <c r="R88" s="185" t="inlineStr">
        <is>
          <t>Mock RxCU84</t>
        </is>
      </c>
      <c r="S88" s="185" t="inlineStr">
        <is>
          <t>CASE-GI-MOCK84-GERD-DDI-01</t>
        </is>
      </c>
    </row>
    <row r="89" ht="24" customHeight="1" s="49">
      <c r="A89" s="187" t="n">
        <v>87</v>
      </c>
      <c r="B89" s="186" t="inlineStr">
        <is>
          <t>ผู้ป่วยชายไทยอายุ 38 ปี เป็นผู้ติดเชื้อ HIV รับประทานยาต้านไวรัสสูตร TDF + 3TC + DTG (Dolutegravir 50 mg OD) มาร้านยาด้วยอาการแสบร้อนกลางอกและมีกรดไหลย้อน ต้องการซื้อยาลดกรดมารับประทาน</t>
        </is>
      </c>
      <c r="C89" s="186" t="inlineStr">
        <is>
          <t>เภสัชกรควรให้คำแนะนำแก่ผู้ป่วยรายนี้อย่างไรในการบริหารยา Dolutegravir ร่วมกับยาลดกรด Aluminium/Magnesium hydroxide เพื่อหลีกเลี่ยง Chelation</t>
        </is>
      </c>
      <c r="D89" s="186" t="n"/>
      <c r="E89" s="186" t="inlineStr">
        <is>
          <t>ให้รับประทานยาลดกรดและ Dolutegravir ร่วมกันพร้อมอาหารมื้อหลักทันทีเพื่อลดความเป็นกรดในกระเพาะ</t>
        </is>
      </c>
      <c r="F89" s="186" t="inlineStr">
        <is>
          <t>ให้แยกเวลารับประทานยา โดยให้รับประทานยา Dolutegravir ก่อนรับประทานยาลดกรดอย่างน้อย 2 ชั่วโมง หรือรับประทานยา Dolutegravir หลังรับประทานยาลดกรดอย่างน้อย 6 ชั่วโมง</t>
        </is>
      </c>
      <c r="G89" s="186" t="inlineStr">
        <is>
          <t>ให้รับประทานยา Dolutegravir ในขนาดยาเพิ่มขึ้นเป็น 2 เท่าเฉพาะในวันที่ต้องใช้ยาลดกรด</t>
        </is>
      </c>
      <c r="H89" s="186" t="inlineStr">
        <is>
          <t>แนะนำให้เคี้ยวเม็ดยาลดกรดร่วมกับยาต้านไวรัสก่อนนอน เพื่อส่งเสริมการดูดซึมยาต้านไวรัส</t>
        </is>
      </c>
      <c r="I89" s="188" t="inlineStr">
        <is>
          <t>ให้ผู้ป่วยหยุดรับประทานยาต้านไวรัส Dolutegravir ไปก่อนชั่วคราวในระหว่างที่มีอาการของโรคกรดไหลย้อน</t>
        </is>
      </c>
      <c r="J89" s="185" t="n">
        <v>2</v>
      </c>
      <c r="K89" s="186" t="inlineStr">
        <is>
          <t>✅ คำตอบที่ถูกต้อง: ข้อ ข. ให้แยกเวลารับประทานยา โดยให้รับประทานยา Dolutegravir ก่อนรับประทานยาลดกรดอย่างน้อย 2 ชั่วโมง หรือรับประทานยา Dolutegravir หลังรับประทานยาลดกรดอย่างน้อย 6 ชั่วโมง
🎯 ทำไมข้อนี้ถึงถูก:
ให้แยกเวลารับประทานยา โดยให้รับประทานยา Dolutegravir ก่อนรับประทานยาลดกรดอย่างน้อย 2 ชั่วโมง หรือรับประทานยา Dolutegravir หลังรับประทานยาลดกรดอย่างน้อย 6 ชั่วโมง: เพื่อป้องกันการเกิด Chelation interaction ระหว่าง Dolutegravir กับ Antacid ที่มีโลหะ Al/Mg แนะนำให้แยกเวลาบริหารยาอย่างเคร่งครัด: รับประทาน Dolutegravir ก่อนยาลดกรดอย่างน้อย 2 ชั่วโมง หรือ รับประทาน Dolutegravir หลังยาลดกรดอย่างน้อย 6 ชั่วโมง
🔍 ข้ออื่นผิดเพราะอะไร:
• ข้อ ก. (ให้รับประทานยาลดกรดและ Dolutegravir ร่วมกันพร้อมอาหารมื้อหลักทันทีเพื่อลดความเป็นกรดในกระเพาะ): การรับประทาน Dolutegravir พร้อมกับยาลดกรดจะทำให้ประจุ Polyvalent cations (Al3+, Mg2+) จับตัวกับยาเป็นสารประกอบเชิงซ้อนที่ไม่ละลายน้ำ ส่งผลให้การดูดซึมของ Dolutegravir ลดลงอย่างมีนัยสำคัญจนเสี่ยงต่อการรักษาล้มเหลว
• ข้อ ค. (ให้รับประทานยา Dolutegravir ในขนาดยาเพิ่มขึ้นเป็น 2 เท่าเฉพาะในวันที่ต้องใช้ยาลดกรด): การเพิ่มขนาดยา Dolutegravir เป็น 2 เท่าไม่ได้แนะนำในการแก้ไขอันตรกิริยากับยาลดกรดที่มีประจุโลหะหลายประจุ เนื่องจากคีเลชันจะขัดขวางการดูดซึมยาเกือบทั้งหมด แนวทางที่ถูกต้องคือการแยกเวลารับประทานยา
• ข้อ ง. (แนะนำให้เคี้ยวเม็ดยาลดกรดร่วมกับยาต้านไวรัสก่อนนอน เพื่อส่งเสริมการดูดซึมยาต้านไวรัส): การเคี้ยวเม็ดยาลดกรดร่วมกับยาต้านไวรัสจะยิ่งเพิ่มพื้นที่ผิวสัมผัสและการจับคีเลชันระหว่างประจุโลหะกับ Dolutegravir ในทางเดินอาหาร ทำให้ระดับยาต้านไวรัสลดต่ำลงอย่างรุนแรง
• ข้อ จ. (ให้ผู้ป่วยหยุดรับประทานยาต้านไวรัส Dolutegravir ไปก่อนชั่วคราวในระหว่างที่มีอาการของโรคกรดไหลย้อน): การหยุดรับประทานยาต้านไวรัสแม้เพียงชั่วคราวจะส่งผลให้ระดับยากดเชื้อเอชไอวีลดลงต่ำกว่าระดับการรักษา เสี่ยงต่อการเกิดไวรัสกลายพันธุ์และดื้อยาถาวร</t>
        </is>
      </c>
      <c r="L89" s="186" t="n"/>
      <c r="M89" s="186" t="inlineStr">
        <is>
          <t>5. Gastrointestinal</t>
        </is>
      </c>
      <c r="N89" s="186" t="inlineStr">
        <is>
          <t>5.1 Peptic Ulcer Disease &amp; GERD</t>
        </is>
      </c>
      <c r="O89" s="185" t="inlineStr">
        <is>
          <t>Clinic</t>
        </is>
      </c>
      <c r="P89" s="186" t="inlineStr">
        <is>
          <t>ข้อ 4.2 Mock GI RxCU84</t>
        </is>
      </c>
      <c r="Q89" s="185" t="inlineStr">
        <is>
          <t>ข้อสอบจำลอง</t>
        </is>
      </c>
      <c r="R89" s="185" t="inlineStr">
        <is>
          <t>Mock RxCU84</t>
        </is>
      </c>
      <c r="S89" s="185" t="inlineStr">
        <is>
          <t>CASE-GI-MOCK84-GERD-DDI-01</t>
        </is>
      </c>
    </row>
    <row r="90" ht="24" customHeight="1" s="49">
      <c r="A90" s="187" t="n">
        <v>88</v>
      </c>
      <c r="B90" s="186" t="inlineStr">
        <is>
          <t>ผู้ป่วยชายไทยอายุ 38 ปี เป็นผู้ติดเชื้อ HIV รับประทานยาต้านไวรัสสูตร TDF + 3TC + DTG (Dolutegravir 50 mg OD) มาร้านยาด้วยอาการแสบร้อนกลางอกและมีกรดไหลย้อน ต้องการซื้อยาลดกรดมารับประทาน</t>
        </is>
      </c>
      <c r="C90" s="186" t="inlineStr">
        <is>
          <t>หากผู้ป่วยรายนี้จำเป็นต้องใช้ยากลุ่ม Proton Pump Inhibitors (PPIs เช่น Omeprazole) ร่วมกับสูตรยาต้านไวรัส Dolutegravir มีข้อควรระวังหรือผลกระทบทางเภสัชจลนศาสตร์อย่างไร</t>
        </is>
      </c>
      <c r="D90" s="186" t="n"/>
      <c r="E90" s="186" t="inlineStr">
        <is>
          <t>ยาต้านไวรัสสูตรนี้สามารถใช้ร่วมกับ Omeprazole ได้อย่างปลอดภัย เนื่องจากยาไม่มีปัญหาเรื่องความจำเป็นในการใช้กรดในกระเพาะอาหารเพื่อการดูดซึม</t>
        </is>
      </c>
      <c r="F90" s="186" t="inlineStr">
        <is>
          <t>ห้ามใช้ Omeprazole ร่วมกับ Dolutegravir เด็ดขาด เนื่องจากยาลดการทำงานของเอนไซม์ที่ใช้กำจัด Dolutegravir</t>
        </is>
      </c>
      <c r="G90" s="186" t="inlineStr">
        <is>
          <t>Omeprazole จะลดการดูดซึมของ Tenofovir (TDF) จนหมดสิ้น ทำให้ระดับยาต้านไวรัสไม่เพียงพอต่อการกดเชื้อ</t>
        </is>
      </c>
      <c r="H90" s="186" t="inlineStr">
        <is>
          <t>ยาปฏิชีวนะหรือยาต้านไวรัส 3TC จะเกิดการเสื่อมสภาพทันทีหาก pH ในกระเพาะอาหารเพิ่มขึ้นมากกว่า 5.0</t>
        </is>
      </c>
      <c r="I90" s="188" t="inlineStr">
        <is>
          <t>Omeprazole จะเพิ่มความเสี่ยงต่อการเกิดภาวะ Lactic acidosis จากยาต้านไวรัสกลุ่ม NRTIs</t>
        </is>
      </c>
      <c r="J90" s="185" t="n">
        <v>1</v>
      </c>
      <c r="K90" s="186" t="inlineStr">
        <is>
          <t>✅ คำตอบที่ถูกต้อง: ข้อ ก. ยาต้านไวรัสสูตรนี้สามารถใช้ร่วมกับ Omeprazole ได้อย่างปลอดภัย เนื่องจากยาไม่มีปัญหาเรื่องความจำเป็นในการใช้กรดในกระเพาะอาหารเพื่อการดูดซึม
🎯 ทำไมข้อนี้ถึงถูก:
ยาต้านไวรัสสูตรนี้สามารถใช้ร่วมกับ Omeprazole ได้อย่างปลอดภัย เนื่องจากยาไม่มีปัญหาเรื่องความจำเป็นในการใช้กรดในกระเพาะอาหารเพื่อการดูดซึม: ยาต้านไวรัสสูตร TDF + 3TC + DTG มีคุณสมบัติการดูดซึมที่ไม่ขึ้นกับความเป็นกรดในกระเพาะอาหาร (Acid-independent absorption) จึงสามารถใช้ร่วมกับยากลุ่ม PPIs เช่น Omeprazole ได้อย่างปลอดภัย ต่างจาก Atazanavir หรือ Rilpivirine ซึ่งต้องการสภาพแวดล้อมที่เป็นกรดในการละลายและดูดซึม
🔍 ข้ออื่นผิดเพราะอะไร:
• ข้อ ข. (ห้ามใช้ Omeprazole ร่วมกับ Dolutegravir เด็ดขาด เนื่องจากยาลดการทำงานของเอนไซม์ที่ใช้กำจัด Dolutegravir): Omeprazole ไม่ได้ยับยั้งเอนไซม์ UGT1A1 หรือ CYP3A4 ซึ่งเป็นวิถีหลักในการกำจัดยา Dolutegravir จึงไม่มีผลลดการกำจัดยาหรือเพิ่มความเป็นพิษ และสามารถใช้ร่วมกันได้โดยไม่ต้องปรับขนาด
• ข้อ ค. (Omeprazole จะลดการดูดซึมของ Tenofovir (TDF) จนหมดสิ้น ทำให้ระดับยาต้านไวรัสไม่เพียงพอต่อการกดเชื้อ): การดูดซึมของ Tenofovir disoproxil fumarate (TDF) ไม่ได้ขึ้นกับค่าความเป็นกรดในกระเพาะอาหาร Omeprazole จึงไม่ได้ขัดขวางการดูดซึมของยา TDF
• ข้อ ง. (ยาปฏิชีวนะหรือยาต้านไวรัส 3TC จะเกิดการเสื่อมสภาพทันทีหาก pH ในกระเพาะอาหารเพิ่มขึ้นมากกว่า 5.0): Lamivudine (3TC) มีความคงตัวทางเคมีที่ดีในทางเดินอาหารและละลายน้ำได้ดี การเพิ่มขึ้นของค่า pH ในกระเพาะอาหารจากการใช้ Omeprazole ไม่ได้ทำให้ตัวยาเสื่อมสภาพ
• ข้อ จ. (Omeprazole จะเพิ่มความเสี่ยงต่อการเกิดภาวะ Lactic acidosis จากยาต้านไวรัสกลุ่ม NRTIs): ภาวะ Lactic acidosis จากกลุ่ม NRTIs เกิดจากความเป็นพิษต่อไมโทคอนเดรีย (Mitochondrial toxicity) ซึ่งสัมพันธ์กับยารุ่นเก่า เช่น Stavudine หรือ Didanosine แต่ Omeprazole ไม่ได้เป็นตัวเร่งการเกิดภาวะนี้</t>
        </is>
      </c>
      <c r="L90" s="186" t="n"/>
      <c r="M90" s="186" t="inlineStr">
        <is>
          <t>5. Gastrointestinal</t>
        </is>
      </c>
      <c r="N90" s="186" t="inlineStr">
        <is>
          <t>5.1 Peptic Ulcer Disease &amp; GERD</t>
        </is>
      </c>
      <c r="O90" s="185" t="inlineStr">
        <is>
          <t>Clinic</t>
        </is>
      </c>
      <c r="P90" s="186" t="inlineStr">
        <is>
          <t>ข้อ 4.3 Mock GI RxCU84</t>
        </is>
      </c>
      <c r="Q90" s="185" t="inlineStr">
        <is>
          <t>ข้อสอบจำลอง</t>
        </is>
      </c>
      <c r="R90" s="185" t="inlineStr">
        <is>
          <t>Mock RxCU84</t>
        </is>
      </c>
      <c r="S90" s="185" t="inlineStr">
        <is>
          <t>CASE-GI-MOCK84-GERD-DDI-01</t>
        </is>
      </c>
    </row>
    <row r="91" ht="24" customHeight="1" s="49">
      <c r="A91" s="187" t="n">
        <v>89</v>
      </c>
      <c r="B91" s="186" t="inlineStr">
        <is>
          <t>ผู้ป่วยหญิงไทยอายุ 65 ปี มีโรคประจำตัว Osteoarthritis รับประทานยา Naproxen 250 mg วันละ 2 ครั้งต่อเนื่องมา 3 เดือน มาร้านยาด้วยอาการปวดแสบจุกแน่นใต้ลิ้นปี่ ท้องอืด และคลื่นไส้</t>
        </is>
      </c>
      <c r="C91" s="186" t="inlineStr">
        <is>
          <t>ข้อใดต่อไปนี้อธิบายกลไกการเกิดพยาธิสภาพของโรคแผลในทางเดินอาหารจากยา NSAIDs (NSAID-induced gastric ulcer) ได้ถูกต้องที่สุด</t>
        </is>
      </c>
      <c r="D91" s="186" t="n"/>
      <c r="E91" s="186" t="inlineStr">
        <is>
          <t>ยาระคายเคืองกระเพาะโดยตรง (Direct irritation) และยับยั้งเอนไซม์ COX-2 ทำให้ร่างกายสร้างกรดมากขึ้น</t>
        </is>
      </c>
      <c r="F91" s="186" t="inlineStr">
        <is>
          <t>ยามีฤทธิ์ระคายเคืองเฉพาะที่ (Local effect) และยับยั้งเอนไซม์ COX-1 แบบระบบ (Systemic effect) ส่งผลลดการหลั่ง prostaglandins (PGE2 &amp; PGI2) ซึ่งมีฤทธิ์กระตุ้นการสร้างเมื่อก (mucus), bicarbonate และเพิ่มการไหลเวียนเลือดที่เยื่อบุทางเดินอาหาร</t>
        </is>
      </c>
      <c r="G91" s="186" t="inlineStr">
        <is>
          <t>ยาไปกระตุ้นการทำงานของ parietal cells ในการหลั่งกรดไฮโดรคลอริก ผ่านทางกระบวนการกระตุ้น Histamine-2 receptors</t>
        </is>
      </c>
      <c r="H91" s="186" t="inlineStr">
        <is>
          <t>ยาปฏิชีวนะหรือยาแก้ปวด Diclofenac ทำให้เกิดภาวะติดเชื้อแบคทีเรีย H. pylori ในกระเพาะอาหารได้ง่ายขึ้น</t>
        </is>
      </c>
      <c r="I91" s="188" t="inlineStr">
        <is>
          <t>ยาไปเพิ่มการบีบตัวของกระเพาะอาหารอย่างรุนแรง ส่งผลให้กรดเข้มข้นไหลย้อนกลับทำลายเนื้อเยื่อ</t>
        </is>
      </c>
      <c r="J91" s="185" t="n">
        <v>2</v>
      </c>
      <c r="K91" s="186" t="inlineStr">
        <is>
          <t>✅ คำตอบที่ถูกต้อง: ข้อ ข. ยามีฤทธิ์ระคายเคืองเฉพาะที่ (Local effect) และยับยั้งเอนไซม์ COX-1 แบบระบบ (Systemic effect) ส่งผลลดการหลั่ง prostaglandins (PGE2 &amp; PGI2) ซึ่งมีฤทธิ์กระตุ้นการสร้างเมื่อก (mucus), bicarbonate และเพิ่มการไหลเวียนเลือดที่เยื่อบุทางเดินอาหาร
🎯 ทำไมข้อนี้ถึงถูก:
ยามีฤทธิ์ระคายเคืองเฉพาะที่ (Local effect) และยับยั้งเอนไซม์ COX-1 แบบระบบ (Systemic effect) ส่งผลลดการหลั่ง prostaglandins (PGE2 &amp; PGI2) ซึ่งมีฤทธิ์กระตุ้นการสร้างเมื่อก (mucus), bicarbonate และเพิ่มการไหลเวียนเลือดที่เยื่อบุทางเดินอาหาร: Diclofenac ก่อให้เกิดแผลในกระเพาะอาหารผ่าน 2 กลไกหลัก: 1) Local effect: ยาเป็นกรดอ่อนซึมเข้าเซลล์เยื่อบุและเกิด ion trapping ก่อความเสียหายต่อเยื่อบุโดยตรง 2) Systemic effect (กลไกหลัก): ยับยั้ง COX-1 ทำให้การสังเคราะห์ Prostaglandins (PGE2 และ PGI2) ลดลง ซึ่งสารเหล่านี้ทำหน้าที่สำคัญในการกระตุ้นการสร้าง Mucus, Bicarbonate secretion และคงการไหลเวียนเลือดที่เยื่อบุทางเดินอาหาร (Mucosal blood flow)
🔍 ข้ออื่นผิดเพราะอะไร:
• ข้อ ก. (ยาระคายเคืองกระเพาะโดยตรง (Direct irritation) และยับยั้งเอนไซม์ COX-2 ทำให้ร่างกายสร้างกรดมากขึ้น): การยับยั้งเอนไซม์ COX-2 ช่วยลดการอักเสบและความปวด ไม่ได้ทำให้ร่างกายหลั่งกรดเพิ่มขึ้น แต่การเกิดแผลเกิดจากการยับยั้ง COX-1 ในกระเพาะอาหารทำให้ขาด Prostaglandins ปกป้องเยื่อบุ
• ข้อ ค. (ยาไปกระตุ้นการทำงานของ parietal cells ในการหลั่งกรดไฮโดรคลอริก ผ่านทางกระบวนการกระตุ้น Histamine-2 receptors): Diclofenac ไม่ได้ออกฤทธิ์กระตุ้นตัวรับฮิสตามีนชนิดที่ 2 (H2 receptors) บน Parietal cells เพื่อกระตุ้นการหลั่งกรด การหลั่งกรดเป็นไปตามกลไกสรีรวิทยาปกติแต่ขาดเมื่อกและไบคาร์บอเนตมาต้านทาน
• ข้อ ง. (ยาปฏิชีวนะหรือยาแก้ปวด Diclofenac ทำให้เกิดภาวะติดเชื้อแบคทีเรีย H. pylori ในกระเพาะอาหารได้ง่ายขึ้น): การใช้ยา Diclofenac ไม่ได้เป็นสาเหตุที่ทำให้เกิดการติดเชื้อ H. pylori เพิ่มขึ้น แม้ว่าทั้งสองอย่างจะเป็นปัจจัยเสี่ยงอิสระที่เสริมฤทธิ์กันในการเกิดแผลในกระเพาะอาหารก็ตาม
• ข้อ จ. (ยาไปเพิ่มการบีบตัวของกระเพาะอาหารอย่างรุนแรง ส่งผลให้กรดเข้มข้นไหลย้อนกลับทำลายเนื้อเยื่อ): NSAIDs ไม่ได้มีฤทธิ์กระตุ้นการบีบตัวของกระเพาะอาหารอย่างรุนแรง พยาธิสภาพหลักเกิดจากการลดลงของเยื่อเมื่อกปกป้องกระเพาะและการไหลเวียนเลือดเฉพาะที่เสื่อมถอย</t>
        </is>
      </c>
      <c r="L91" s="186" t="n"/>
      <c r="M91" s="186" t="inlineStr">
        <is>
          <t>5. Gastrointestinal</t>
        </is>
      </c>
      <c r="N91" s="186" t="inlineStr">
        <is>
          <t>Dyspepsia &amp; PUD</t>
        </is>
      </c>
      <c r="O91" s="185" t="inlineStr">
        <is>
          <t>Clinic</t>
        </is>
      </c>
      <c r="P91" s="186" t="inlineStr">
        <is>
          <t>ข้อ 5.1 Mock GI RxCU84</t>
        </is>
      </c>
      <c r="Q91" s="185" t="inlineStr">
        <is>
          <t>ข้อสอบจำลอง</t>
        </is>
      </c>
      <c r="R91" s="185" t="inlineStr">
        <is>
          <t>Mock RxCU84</t>
        </is>
      </c>
      <c r="S91" s="185" t="inlineStr">
        <is>
          <t>CASE-GI-MOCK84-NSAID-PUD-01</t>
        </is>
      </c>
    </row>
    <row r="92" ht="24" customHeight="1" s="49">
      <c r="A92" s="187" t="n">
        <v>90</v>
      </c>
      <c r="B92" s="186" t="inlineStr">
        <is>
          <t>ผู้ป่วยหญิงไทยอายุ 65 ปี มีโรคประจำตัว Osteoarthritis รับประทานยา Naproxen 250 mg วันละ 2 ครั้งต่อเนื่องมา 3 เดือน มาร้านยาด้วยอาการปวดแสบจุกแน่นใต้ลิ้นปี่ ท้องอืด และคลื่นไส้</t>
        </is>
      </c>
      <c r="C92" s="186" t="inlineStr">
        <is>
          <t>เพื่อจัดการความปลอดภัยของผู้ป่วยรายนี้และลดความเสี่ยงต่อระบบทางเดินอาหาร แนวทางใดมีความเหมาะสมมากที่สุด</t>
        </is>
      </c>
      <c r="D92" s="186" t="n"/>
      <c r="E92" s="186" t="inlineStr">
        <is>
          <t>แนะนำให้เปลี่ยนจาก Diclofenac เป็น Naproxen 250 mg รับประทานวันละ 2 ครั้ง ทันที</t>
        </is>
      </c>
      <c r="F92" s="186" t="inlineStr">
        <is>
          <t>แนะนำให้หยุดใช้ Diclofenac และปรับเปลี่ยนเป็นยาแก้ปวดกลุ่ม Selective COX-2 Inhibitor (เช่น Celecoxib) ควบคู่กับการให้ยาป้องกันทางเดินอาหารกลุ่ม Proton Pump Inhibitors (เช่น Omeprazole) ร่วมด้วย และแนะนำให้งดการดื่มแอลกอฮอล์</t>
        </is>
      </c>
      <c r="G92" s="186" t="inlineStr">
        <is>
          <t>แนะนำให้เพิ่มขนาดการรับประทาน Tolperisone เป็น 150 mg วันละ 3 ครั้ง และคงการทาน Diclofenac ร่วมด้วย</t>
        </is>
      </c>
      <c r="H92" s="186" t="inlineStr">
        <is>
          <t>แนะนำให้รับประทาน Diclofenac ห่างจากเครื่องดื่มแอลกอฮอล์อย่างน้อย 8 ชั่วโมง โดยใช้ยาสูตรเดิมต่อไป</t>
        </is>
      </c>
      <c r="I92" s="188" t="inlineStr">
        <is>
          <t>แนะนำให้ใช้ยาแก้ปวดกลุ่มสเตียรอยด์ (Steroids) ชนิดรับประทานทดแทนเพื่อความปลอดภัยต่อกระเพาะอาหาร</t>
        </is>
      </c>
      <c r="J92" s="185" t="n">
        <v>2</v>
      </c>
      <c r="K92" s="186" t="inlineStr">
        <is>
          <t>✅ คำตอบที่ถูกต้อง: ข้อ ข. แนะนำให้หยุดใช้ Diclofenac และปรับเปลี่ยนเป็นยาแก้ปวดกลุ่ม Selective COX-2 Inhibitor (เช่น Celecoxib) ควบคู่กับการให้ยาป้องกันทางเดินอาหารกลุ่ม Proton Pump Inhibitors (เช่น Omeprazole) ร่วมด้วย และแนะนำให้งดการดื่มแอลกอฮอล์
🎯 ทำไมข้อนี้ถึงถูก:
แนะนำให้หยุดใช้ Diclofenac และปรับเปลี่ยนเป็นยาแก้ปวดกลุ่ม Selective COX-2 Inhibitor (เช่น Celecoxib) ควบคู่กับการให้ยาป้องกันทางเดินอาหารกลุ่ม Proton Pump Inhibitors (เช่น Omeprazole) ร่วมด้วย และแนะนำให้งดการดื่มแอลกอฮอล์: ผู้ป่วยรายนี้มีความเสี่ยงสูงต่อ GI complications (มีแผล PUD จาก NSAIDs และดื่มแอลกอฮอล์เป็นประจำ) แนวทางที่ถูกต้องคือ 1) หยุด Non-selective NSAIDs (Diclofenac) 2) หากจำเป็นต้องใช้ยาแก้ปวด ให้เลือก Selective COX-2 inhibitor (เช่น Celecoxib) ร่วมกับ PPI (เช่น Omeprazole) เสมอ 3) งดดื่มแอลกอฮอล์เด็ดขาดเนื่องจากระคายเคืองกระเพาะอาหารและกระตุ้นการหลั่งกรด
🔍 ข้ออื่นผิดเพราะอะไร:
• ข้อ ก. (แนะนำให้เปลี่ยนจาก Diclofenac เป็น Naproxen 250 mg รับประทานวันละ 2 ครั้ง ทันที): Naproxen เป็น non-selective NSAID ที่ยับยั้ง COX-1 สูง จึงมีความเสี่ยงต่อการเกิดแผลและเลือดออกในทางเดินอาหารไม่แตกต่างจาก Diclofenac แม้ว่าจะมี cardiovascular safety ที่ดีกว่าก็ตาม
• ข้อ ค. (แนะนำให้เพิ่มขนาดการรับประทาน Tolperisone เป็น 150 mg วันละ 3 ครั้ง และคงการทาน Diclofenac ร่วมด้วย): Tolperisone เป็นยาคลายกล้ามเนื้อที่ออกฤทธิ์ต่อระบบประสาทส่วนกลาง ไม่มีฤทธิ์ต้านการอักเสบเพียงพอที่จะทดแทนได้ และการคงใช้ Diclofenac ร่วมกับการดื่มแอลกอฮอล์จะยิ่งเพิ่มความเสี่ยงต่อแผลทะลุหรือเลือดออกในทางเดินอาหาร
• ข้อ ง. (แนะนำให้รับประทาน Diclofenac ห่างจากเครื่องดื่มแอลกอฮอล์อย่างน้อย 8 ชั่วโมง โดยใช้ยาสูตรเดิมต่อไป): การแยกเวลาทาน Diclofenac ห่างจากแอลกอฮอล์ 8 ชั่วโมง ไม่สามารถป้องกันพิษต่อกระเพาะอาหารได้ เนื่องจากผลของ Diclofenac ในการลด Prostaglandin เป็นผลระดับระบบที่คงอยู่นานหลายวัน
• ข้อ จ. (แนะนำให้ใช้ยาแก้ปวดกลุ่มสเตียรอยด์ (Steroids) ชนิดรับประทานทดแทนเพื่อความปลอดภัยต่อกระเพาะอาหาร): ยาสเตียรอยด์ชนิดรับประทานมีผลข้างเคียงระคายเคืองกระเพาะอาหารและยับยั้งการหายของแผล และไม่ได้เป็นข้อบ่งใช้ในการรักษาอาการปวดกล้ามเนื้อทั่วไปจากการทำงาน</t>
        </is>
      </c>
      <c r="L92" s="186" t="n"/>
      <c r="M92" s="186" t="inlineStr">
        <is>
          <t>5. Gastrointestinal</t>
        </is>
      </c>
      <c r="N92" s="186" t="inlineStr">
        <is>
          <t>Dyspepsia &amp; PUD</t>
        </is>
      </c>
      <c r="O92" s="185" t="inlineStr">
        <is>
          <t>Clinic</t>
        </is>
      </c>
      <c r="P92" s="186" t="inlineStr">
        <is>
          <t>ข้อ 5.2 Mock GI RxCU84</t>
        </is>
      </c>
      <c r="Q92" s="185" t="inlineStr">
        <is>
          <t>ข้อสอบจำลอง</t>
        </is>
      </c>
      <c r="R92" s="185" t="inlineStr">
        <is>
          <t>Mock RxCU84</t>
        </is>
      </c>
      <c r="S92" s="185" t="inlineStr">
        <is>
          <t>CASE-GI-MOCK84-NSAID-PUD-01</t>
        </is>
      </c>
    </row>
    <row r="93" ht="24" customHeight="1" s="49">
      <c r="A93" s="187" t="n">
        <v>91</v>
      </c>
      <c r="B93" s="186" t="inlineStr">
        <is>
          <t>ผู้ป่วยหญิงไทยอายุ 65 ปี มีโรคประจำตัว Osteoarthritis รับประทานยา Naproxen 250 mg วันละ 2 ครั้งต่อเนื่องมา 3 เดือน มาร้านยาด้วยอาการปวดแสบจุกแน่นใต้ลิ้นปี่ ท้องอืด และคลื่นไส้</t>
        </is>
      </c>
      <c r="C93" s="186" t="inlineStr">
        <is>
          <t>หากพิจารณาเลือกใช้ยา Misoprostol เพื่อป้องกันแผลในกระเพาะอาหารจาก NSAID ข้อใดคือข้อจำกัดหรืออาการไม่พึงประสงค์ที่พบบ่อยที่สุดของยานี้</t>
        </is>
      </c>
      <c r="D93" s="186" t="n"/>
      <c r="E93" s="186" t="inlineStr">
        <is>
          <t>ออกฤทธิ์จับตัวรับ H2 อาการข้างเคียงคือทำให้เกิดผื่นแพ้แสง; ห้ามใช้ในคนไข้โรคหัวใจล้มเหลว</t>
        </is>
      </c>
      <c r="F93" s="186" t="inlineStr">
        <is>
          <t>เป็นสารสังเคราะห์ Prostaglandin E1 analog; อาการข้างเคียงคืออาการปวดบีบท้องและท้องเสีย (Dose-dependent diarrhea); ห้ามใช้ในหญิงตั้งครรภ์เด็ดขาดเนื่องจากกระตุ้นการบีบตัวของมดลูกจนทำให้เกิดการแท้งบุตร (Category X)</t>
        </is>
      </c>
      <c r="G93" s="186" t="inlineStr">
        <is>
          <t>ออกฤทธิ์บลอค Proton pump; อาการข้างเคียงคืออาการปวดศีรษะ; ห้ามใช้ในผู้ป่วยโรคตับแข็ง</t>
        </is>
      </c>
      <c r="H93" s="186" t="inlineStr">
        <is>
          <t>เป็นสารเคลือบแผลกระเพาะอาหาร; อาการข้างเคียงคือทำให้อุจจาระสีดำเข้ม; ห้ามใช้ในคนไข้ที่เป็นโรคไตวาย</t>
        </is>
      </c>
      <c r="I93" s="188" t="inlineStr">
        <is>
          <t>เป็นยากระตุ้นการหลั่งเอนไซม์ amylase; อาการข้างเคียงคือน้ำตาลในเลือดต่ำ; ห้ามใช้ร่วมกับอินซูลิน</t>
        </is>
      </c>
      <c r="J93" s="185" t="n">
        <v>2</v>
      </c>
      <c r="K93" s="186" t="inlineStr">
        <is>
          <t>✅ คำตอบที่ถูกต้อง: ข้อ ข. เป็นสารสังเคราะห์ Prostaglandin E1 analog; อาการข้างเคียงคืออาการปวดบีบท้องและท้องเสีย (Dose-dependent diarrhea); ห้ามใช้ในหญิงตั้งครรภ์เด็ดขาดเนื่องจากกระตุ้นการบีบตัวของมดลูกจนทำให้เกิดการแท้งบุตร (Category X)
🎯 ทำไมข้อนี้ถึงถูก:
เป็นสารสังเคราะห์ Prostaglandin E1 analog; อาการข้างเคียงคืออาการปวดบีบท้องและท้องเสีย (Dose-dependent diarrhea); ห้ามใช้ในหญิงตั้งครรภ์เด็ดขาดเนื่องจากกระตุ้นการบีบตัวของมดลูกจนทำให้เกิดการแท้งบุตร (Category X): Misoprostol เป็น Synthetic Prostaglandin E1 (PGE1) analog ออกฤทธิ์เพิ่มการสร้างเยื่อเมื่อกและไบคาร์บอเนต ผลข้างเคียงสำคัญคืออาการปวดเกร็งท้องและท้องเสียตามขนาดยา (Dose-dependent diarrhea &amp; cramping) และมีฤทธิ์กระตุ้นการบีบตัวของมดลูก (Uterotonic effect) อย่างรุนแรง จึงจัดเป็น FDA Pregnancy Category X ห้ามใช้ในสตรีมีครรภ์โดยเด็ดขาดเนื่องจากทำให้เกิดการแท้งบุตร
🔍 ข้ออื่นผิดเพราะอะไร:
• ข้อ ก. (ออกฤทธิ์จับตัวรับ H2 อาการข้างเคียงคือทำให้เกิดผื่นแพ้แสง; ห้ามใช้ในคนไข้โรคหัวใจล้มเหลว): Misoprostol เป็น Prostaglandin E1 analog ไม่ใช่สารต้านตัวรับ H2 receptor และไม่ได้มีผลข้างเคียงเด่นเรื่องผื่นแพ้แสง
• ข้อ ค. (ออกฤทธิ์บลอค Proton pump; อาการข้างเคียงคืออาการปวดศีรษะ; ห้ามใช้ในผู้ป่วยโรคตับแข็ง): Misoprostol ออกฤทธิ์จับกับตัวรับ Prostaglandin EP3 บน parietal cells และ superficial epithelial cells ไม่ได้มีกลไกยับยั้ง H+/K+ ATPase เหมือนยากลุ่ม PPIs
• ข้อ ง. (เป็นสารเคลือบแผลกระเพาะอาหาร; อาการข้างเคียงคือทำให้อุจจาระสีดำเข้ม; ห้ามใช้ในคนไข้ที่เป็นโรคไตวาย): Misoprostol ออกฤทธิ์ระดับเซลล์ผ่านการกระตุ้นตัวรับพรอสตาแกลนดินเพื่อเพิ่มเมื่อกและลดกรด ไม่ใช่สารเคลือบแผลเชิงกลเชิงเคมีเหมือน Sucralfate และไม่ได้ทำให้อุจจาระเป็นสีดำเหมือนเกลือบิสมัท
• ข้อ จ. (เป็นยากระตุ้นการหลั่งเอนไซม์ amylase; อาการข้างเคียงคือน้ำตาลในเลือดต่ำ; ห้ามใช้ร่วมกับอินซูลิน): Misoprostol ไม่ได้มีผลต่อการหลั่งเอนไซม์ Amylase หรือทำให้เกิดภาวะน้ำตาลในเลือดต่ำ จึงไม่มีข้อห้ามใช้จำเพาะกับอินซูลิน</t>
        </is>
      </c>
      <c r="L93" s="186" t="n"/>
      <c r="M93" s="186" t="inlineStr">
        <is>
          <t>5. Gastrointestinal</t>
        </is>
      </c>
      <c r="N93" s="186" t="inlineStr">
        <is>
          <t>Dyspepsia &amp; PUD</t>
        </is>
      </c>
      <c r="O93" s="185" t="inlineStr">
        <is>
          <t>Clinic</t>
        </is>
      </c>
      <c r="P93" s="186" t="inlineStr">
        <is>
          <t>ข้อ 5.3 Mock GI RxCU84</t>
        </is>
      </c>
      <c r="Q93" s="185" t="inlineStr">
        <is>
          <t>ข้อสอบจำลอง</t>
        </is>
      </c>
      <c r="R93" s="185" t="inlineStr">
        <is>
          <t>Mock RxCU84</t>
        </is>
      </c>
      <c r="S93" s="185" t="inlineStr">
        <is>
          <t>CASE-GI-MOCK84-NSAID-PUD-01</t>
        </is>
      </c>
    </row>
    <row r="94" ht="24" customHeight="1" s="49">
      <c r="A94" s="187" t="n">
        <v>92</v>
      </c>
      <c r="B94" s="186" t="inlineStr">
        <is>
          <t>ผู้ป่วยหญิงไทยอายุ 65 ปี มีโรคประจำตัว Osteoarthritis รับประทานยา Naproxen 250 mg วันละ 2 ครั้งต่อเนื่องมา 3 เดือน มาร้านยาด้วยอาการปวดแสบจุกแน่นใต้ลิ้นปี่ ท้องอืด และคลื่นไส้</t>
        </is>
      </c>
      <c r="C94" s="186" t="inlineStr">
        <is>
          <t>ข้อใดต่อไปนี้คืออาการทางคลินิก (Alarm symptoms) ที่เภสัชกรต้องเฝ้าระวังและส่งต่อแพทย์โดยด่วนเพื่อตรวจภาวะเลือดออกในทางเดินอาหาร</t>
        </is>
      </c>
      <c r="D94" s="186" t="n"/>
      <c r="E94" s="186" t="inlineStr">
        <is>
          <t>อาการปวดแสบบริเวณหน้าอกลามไปถึงไหล่ซ้าย</t>
        </is>
      </c>
      <c r="F94" s="186" t="inlineStr">
        <is>
          <t>อาการคลื่นไส้อาเจียนปนเลือด หรือถ่ายอุจจาระเป็นสีดำเหนียวคล้ายยางมะตอย (Melena) บ่งชี้ภาวะเลือดออกในทางเดินอาหาร</t>
        </is>
      </c>
      <c r="G94" s="186" t="inlineStr">
        <is>
          <t>อาการแสบร้อนที่ผิวหนังบริเวณที่ปวดกล้ามเนื้อ</t>
        </is>
      </c>
      <c r="H94" s="186" t="inlineStr">
        <is>
          <t>อาการอ่อนเพลียเล็กน้อยหลังจากทำงานเกษตรกลางแดดจัด</t>
        </is>
      </c>
      <c r="I94" s="188" t="inlineStr">
        <is>
          <t>อาการท้องอืด ท้องเฟ้อ มีลมในกระเพาะอาหารหลังตื่นนอนตอนเช้า</t>
        </is>
      </c>
      <c r="J94" s="185" t="n">
        <v>2</v>
      </c>
      <c r="K94" s="186" t="inlineStr">
        <is>
          <t>✅ คำตอบที่ถูกต้อง: ข้อ ข. อาการคลื่นไส้อาเจียนปนเลือด หรือถ่ายอุจจาระเป็นสีดำเหนียวคล้ายยางมะตอย (Melena) บ่งชี้ภาวะเลือดออกในทางเดินอาหาร
🎯 ทำไมข้อนี้ถึงถูก:
อาการคลื่นไส้อาเจียนปนเลือด หรือถ่ายอุจจาระเป็นสีดำเหนียวคล้ายยางมะตอย (Melena) บ่งชี้ภาวะเลือดออกในทางเดินอาหาร: อาการเตือนอันตรายจากแผลทางเดินอาหารทะลุหรือมีเลือดออก (Upper GI Bleeding) ได้แก่ การอาเจียนเป็นเลือดสดหรือสีกากกาแฟ (Hematemesis) และการถ่ายอุจจาระเป็นสีดำเหนียวคล้ายยางมะตอย (Melena) ซึ่งบ่งบอกถึงการสูญเสียเลือดในปริมาณมาก ถือเป็นภาวะฉุกเฉินทางการแพทย์ที่ต้องรีบไปโรงพยาบาลทันที
🔍 ข้ออื่นผิดเพราะอะไร:
• ข้อ ก. (อาการปวดแสบบริเวณหน้าอกลามไปถึงไหล่ซ้าย): อาการปวดแสบหน้าอกร้าวไปไหล่ซ้ายมักบ่งชี้ถึงภาวะกล้ามเนื้อหัวใจขาดเลือดเฉียบพลัน (Acute coronary syndrome) แม้เป็นภาวะฉุกเฉินแต่ไม่ใช่สัญญาณเตือนเฉพาะของแผลทางเดินอาหารที่มีภาวะแทรกซ้อน
• ข้อ ค. (อาการแสบร้อนที่ผิวหนังบริเวณที่ปวดกล้ามเนื้อ): อาการแสบร้อนที่ผิวหนังบริเวณกล้ามเนื้ออาจเป็นผลจากการแพ้ยาทาเฉพาะที่หรือการระคายเคืองภายนอก ไม่ใช่สัญญาณเตือนทางคลินิกที่บ่งชี้ถึงภาวะแทรกซ้อนของโรคแผลในกระเพาะอาหาร
• ข้อ ง. (อาการอ่อนเพลียเล็กน้อยหลังจากทำงานเกษตรกลางแดดจัด): อาการอ่อนเพลียหลังทำงานกลางแดดจัดเป็นผลจากความร้อนและการสูญเสียเหงื่อทั่วไป (Heat exhaustion) ไม่ใช่อาการเตือนเฉพาะเจาะจงของเลือดออกในกระเพาะอาหาร
• ข้อ จ. (อาการท้องอืด ท้องเฟ้อ มีลมในกระเพาะอาหารหลังตื่นนอนตอนเช้า): อาการท้องอืด แน่นท้อง หรือมีลมตอนเช้าเป็นอาการทั่วไปของความผิดปกติในการย่อยอาหาร (Dyspepsia) ไม่ใช่อาการเตือนอันตรายร้ายแรงที่ต้องส่งโรงพยาบาลฉุกเฉิน</t>
        </is>
      </c>
      <c r="L94" s="186" t="n"/>
      <c r="M94" s="186" t="inlineStr">
        <is>
          <t>5. Gastrointestinal</t>
        </is>
      </c>
      <c r="N94" s="186" t="inlineStr">
        <is>
          <t>Dyspepsia &amp; PUD</t>
        </is>
      </c>
      <c r="O94" s="185" t="inlineStr">
        <is>
          <t>Clinic</t>
        </is>
      </c>
      <c r="P94" s="186" t="inlineStr">
        <is>
          <t>ข้อ 5.4 Mock GI RxCU84</t>
        </is>
      </c>
      <c r="Q94" s="185" t="inlineStr">
        <is>
          <t>ข้อสอบจำลอง</t>
        </is>
      </c>
      <c r="R94" s="185" t="inlineStr">
        <is>
          <t>Mock RxCU84</t>
        </is>
      </c>
      <c r="S94" s="185" t="inlineStr">
        <is>
          <t>CASE-GI-MOCK84-NSAID-PUD-01</t>
        </is>
      </c>
    </row>
    <row r="95" ht="24" customHeight="1" s="49">
      <c r="A95" s="187" t="n">
        <v>93</v>
      </c>
      <c r="B95" s="186" t="inlineStr">
        <is>
          <t>ผู้ป่วยหญิงไทยอายุ 65 ปี มีโรคประจำตัว Osteoarthritis รับประทานยา Naproxen 250 mg วันละ 2 ครั้งต่อเนื่องมา 3 เดือน มาร้านยาด้วยอาการปวดแสบจุกแน่นใต้ลิ้นปี่ ท้องอืด และคลื่นไส้</t>
        </is>
      </c>
      <c r="C95" s="186" t="inlineStr">
        <is>
          <t>อาการคลื่นไส้ ท้องอืด และเรอเปรี้ยวของผู้ป่วยรายนี้ ควรเลือกใช้ยาบรรเทาอาการกลุ่ม Prokinetic agent ชนิดใดที่ปลอดภัยและเหมาะสม</t>
        </is>
      </c>
      <c r="D95" s="186" t="n"/>
      <c r="E95" s="186" t="inlineStr">
        <is>
          <t>5-HT3 antagonist</t>
        </is>
      </c>
      <c r="F95" s="186" t="inlineStr">
        <is>
          <t>Antihistamine / Anticholinergic</t>
        </is>
      </c>
      <c r="G95" s="186" t="inlineStr">
        <is>
          <t>Dopamine D2 antagonist</t>
        </is>
      </c>
      <c r="H95" s="186" t="inlineStr">
        <is>
          <t>Benzodiazepines (Anticipatory emesis)</t>
        </is>
      </c>
      <c r="I95" s="188" t="inlineStr">
        <is>
          <t>Neurokinin-1 (NK1) receptor antagonist</t>
        </is>
      </c>
      <c r="J95" s="185" t="n">
        <v>3</v>
      </c>
      <c r="K95" s="186" t="inlineStr">
        <is>
          <t>✅ คำตอบที่ถูกต้อง: ข้อ ค. Dopamine D2 antagonist
🎯 ทำไมข้อนี้ถึงถูก:
Dopamine D2 antagonist: อาการคลื่นไส้ แน่นท้อง ท้องอืด เรอเปรี้ยว เข้าได้กับภาวะ Dyspepsia / Delayed gastric emptying จากการระคายเคืองกระเพาะอาหาร ยาที่เหมาะสมเป็น first-line คือยากลุ่ม Prokinetics ชนิด Dopamine D2 antagonist (เช่น Domperidone หรือ Metoclopramide) ซึ่งช่วยกระตุ้นการบีบตัวและเร่งการระบายอาหารออกจากกระเพาะอาหารลงสู่ลำไส้เล็ก
🔍 ข้ออื่นผิดเพราะอะไร:
• ข้อ ก. (5-HT3 antagonist): 5-HT3 receptor antagonists เช่น Ondansetron ใช้สำหรับป้องกันคลื่นไส้อาเจียนจากยาเคมีบำบัดหรือหลังผ่าตัดเป็นหลัก ไม่มีฤทธิ์กระตุ้นการบีบตัวของกระเพาะอาหาร (Prokinetic) เพื่อบรรเทาอาการท้องอืดเรอเปรี้ยว
• ข้อ ข. (Antihistamine / Anticholinergic): Antihistamine และ Anticholinergic มักใช้สำหรับอาการเมารถเมาเรือ (Motion sickness) และมีฤทธิ์ยับยั้งการเคลื่อนไหวของกระเพาะอาหาร ซึ่งจะทำให้อาการแน่นท้องอืดเฟ้อแย่ลง
• ข้อ ง. (Benzodiazepines (Anticipatory emesis)): Benzodiazepines ใช้สำหรับภาวะ Anticipatory emesis ในผู้ป่วยมะเร็งที่วิตกกังวลก่อนได้รับเคมีบำบัด ไม่มีฤทธิ์แก้คลื่นไส้จากอาหารไม่ย่อยและไม่มีผลต่อการเคลื่อนไหวของทางเดินอาหาร
• ข้อ จ. (Neurokinin-1 (NK1) receptor antagonist): NK1 receptor antagonists เช่น Aprepitant มีข้อบ่งใช้เฉพาะสำหรับภาวะคลื่นไส้อาเจียนระยะช้าจากยาเคมีบำบัดที่มีความเสี่ยงสูง ไม่มีบทบาทในการรักษาอาการ dyspepsia ในร้านยา</t>
        </is>
      </c>
      <c r="L95" s="186" t="n"/>
      <c r="M95" s="186" t="inlineStr">
        <is>
          <t>5. Gastrointestinal</t>
        </is>
      </c>
      <c r="N95" s="186" t="inlineStr">
        <is>
          <t>Dyspepsia &amp; PUD</t>
        </is>
      </c>
      <c r="O95" s="185" t="inlineStr">
        <is>
          <t>Clinic</t>
        </is>
      </c>
      <c r="P95" s="186" t="inlineStr">
        <is>
          <t>ข้อ 5.5 Mock GI RxCU84</t>
        </is>
      </c>
      <c r="Q95" s="185" t="inlineStr">
        <is>
          <t>ข้อสอบจำลอง</t>
        </is>
      </c>
      <c r="R95" s="185" t="inlineStr">
        <is>
          <t>Mock RxCU84</t>
        </is>
      </c>
      <c r="S95" s="185" t="inlineStr">
        <is>
          <t>CASE-GI-MOCK84-NSAID-PUD-01</t>
        </is>
      </c>
    </row>
    <row r="96" ht="24" customHeight="1" s="49">
      <c r="A96" s="187" t="n">
        <v>94</v>
      </c>
      <c r="B96" s="186" t="inlineStr">
        <is>
          <t>ผู้ป่วยหญิงไทยอายุ 65 ปี มีโรคประจำตัว Osteoarthritis รับประทานยา Naproxen 250 mg วันละ 2 ครั้งต่อเนื่องมา 3 เดือน มาร้านยาด้วยอาการปวดแสบจุกแน่นใต้ลิ้นปี่ ท้องอืด และคลื่นไส้</t>
        </is>
      </c>
      <c r="C96" s="186" t="inlineStr">
        <is>
          <t>หากเภสัชกรจะเลือกจ่าย Dopamine D2 antagonist ให้ผู้ป่วยรายนี้ ระหว่าง Domperidone กับ Metoclopramide ข้อใดคือข้อได้เปรียบของ Domperidone</t>
        </is>
      </c>
      <c r="D96" s="186" t="n"/>
      <c r="E96" s="186" t="inlineStr">
        <is>
          <t>Domperidone ออกฤทธิ์ที่ 5-HT3 receptor จึงไม่มีผลต่อ CNS</t>
        </is>
      </c>
      <c r="F96" s="186" t="inlineStr">
        <is>
          <t>Domperidone ผ่าน blood-brain barrier (BBB) ได้น้อยกว่า Metoclopramide จึงมีโอกาสเกิด extrapyramidal symptoms (EPS) และผลข้างเคียงทาง CNS น้อยกว่า</t>
        </is>
      </c>
      <c r="G96" s="186" t="inlineStr">
        <is>
          <t>Domperidone ไม่มีผลต่อระดับ prolactin เลย</t>
        </is>
      </c>
      <c r="H96" s="186" t="inlineStr">
        <is>
          <t>Metoclopramide ไม่ผ่าน BBB จึงปลอดภัยกว่าในการใช้ระยะยาว</t>
        </is>
      </c>
      <c r="I96" s="188" t="inlineStr">
        <is>
          <t>ทั้งสองตัวมี safety profile เหมือนกันทุกประการ</t>
        </is>
      </c>
      <c r="J96" s="185" t="n">
        <v>2</v>
      </c>
      <c r="K96" s="186" t="inlineStr">
        <is>
          <t>✅ คำตอบที่ถูกต้อง: ข้อ ข. Domperidone ผ่าน blood-brain barrier (BBB) ได้น้อยกว่า Metoclopramide จึงมีโอกาสเกิด extrapyramidal symptoms (EPS) และผลข้างเคียงทาง CNS น้อยกว่า
🎯 ทำไมข้อนี้ถึงถูก:
Domperidone ผ่าน blood-brain barrier (BBB) ได้น้อยกว่า Metoclopramide จึงมีโอกาสเกิด extrapyramidal symptoms (EPS) และผลข้างเคียงทาง CNS น้อยกว่า: Domperidone มีความเป็นขั้วสูง (Polar) จึงผ่าน Blood-Brain Barrier (BBB) เข้าสู่ระบบประสาทส่วนกลางได้น้อยมาก ออกฤทธิ์จำเพาะที่ CTZ (Area postrema ซึ่งอยู่นอก BBB) และกระเพาะอาหาร จึงมีความเสี่ยงต่อ Extrapyramidal Symptoms (EPS), Dystonia และ Sedation ต่ำกว่า Metoclopramide ซึ่งผ่าน BBB ได้ดีมากอย่างมีนัยสำคัญ
🔍 ข้ออื่นผิดเพราะอะไร:
• ข้อ ก. (Domperidone ออกฤทธิ์ที่ 5-HT3 receptor จึงไม่มีผลต่อ CNS): Domperidone เป็น Dopamine D2 receptor antagonist ที่ออกฤทธิ์บริเวณ Chemoreceptor Trigger Zone (CTZ) ภายนอกสมองและทางเดินอาหาร ไม่ได้ออกฤทธิ์ผ่าน 5-HT3 receptor
• ข้อ ค. (Domperidone ไม่มีผลต่อระดับ prolactin เลย): Domperidone สามารถเพิ่มระดับฮอร์โมน Prolactin ในเลือดได้เนื่องจากออกฤทธิ์ปิดกั้นตัวรับ Dopamine ที่ต่อมใต้สมองส่วนหน้า (Anterior pituitary) ซึ่งอยู่นอก Blood-brain barrier
• ข้อ ง. (Metoclopramide ไม่ผ่าน BBB จึงปลอดภัยกว่าในการใช้ระยะยาว): Metoclopramide เป็นยาที่ละลายในไขมันได้ดีและสามารถผ่าน Blood-brain barrier เข้าสู่ระบบประสาทส่วนกลางได้ง่าย จึงมีความเสี่ยงต่อผลข้างเคียงทางระบบประสาทสูง
• ข้อ จ. (ทั้งสองตัวมี safety profile เหมือนกันทุกประการ): ยา Metoclopramide และ Domperidone มี safety profile ที่แตกต่างกันอย่างชัดเจน โดย Metoclopramide เด่นเรื่องผลข้างเคียงทางระบบประสาทส่วนกลาง ส่วน Domperidone เด่นเรื่องความเสี่ยงต่อ QTc prolongation</t>
        </is>
      </c>
      <c r="L96" s="186" t="n"/>
      <c r="M96" s="186" t="inlineStr">
        <is>
          <t>5. Gastrointestinal</t>
        </is>
      </c>
      <c r="N96" s="186" t="inlineStr">
        <is>
          <t>Dyspepsia &amp; PUD</t>
        </is>
      </c>
      <c r="O96" s="185" t="inlineStr">
        <is>
          <t>Clinic</t>
        </is>
      </c>
      <c r="P96" s="186" t="inlineStr">
        <is>
          <t>ข้อ 5.6 Mock GI RxCU84</t>
        </is>
      </c>
      <c r="Q96" s="185" t="inlineStr">
        <is>
          <t>ข้อสอบจำลอง</t>
        </is>
      </c>
      <c r="R96" s="185" t="inlineStr">
        <is>
          <t>Mock RxCU84</t>
        </is>
      </c>
      <c r="S96" s="185" t="inlineStr">
        <is>
          <t>CASE-GI-MOCK84-NSAID-PUD-01</t>
        </is>
      </c>
    </row>
    <row r="97" ht="24" customHeight="1" s="49">
      <c r="A97" s="187" t="n">
        <v>95</v>
      </c>
      <c r="B97" s="186" t="inlineStr">
        <is>
          <t>ผู้ป่วยหญิงไทยอายุ 65 ปี มีโรคประจำตัว Osteoarthritis รับประทานยา Naproxen 250 mg วันละ 2 ครั้งต่อเนื่องมา 3 เดือน มาร้านยาด้วยอาการปวดแสบจุกแน่นใต้ลิ้นปี่ ท้องอืด และคลื่นไส้</t>
        </is>
      </c>
      <c r="C97" s="186" t="inlineStr">
        <is>
          <t>หากผู้ป่วยรายนี้จำเป็นต้องได้รับ Metoclopramide ต่อเนื่อง ข้อใดคือข้อควรระวังทางเภสัชวิทยาที่สำคัญที่สุด</t>
        </is>
      </c>
      <c r="D97" s="186" t="n"/>
      <c r="E97" s="186" t="inlineStr">
        <is>
          <t>ควรรับประทานพร้อมอาหารที่มีไขมันสูงเพื่อเพิ่มการดูดซึม</t>
        </is>
      </c>
      <c r="F97" s="186" t="inlineStr">
        <is>
          <t>ไม่ควรใช้ติดต่อกันนานเกิน 12 สัปดาห์ เนื่องจากเพิ่มความเสี่ยง tardive dyskinesia ซึ่งอาจเป็นแบบถาวร</t>
        </is>
      </c>
      <c r="G97" s="186" t="inlineStr">
        <is>
          <t>สามารถใช้ร่วมกับแอลกอฮอล์ได้อย่างปลอดภัยโดยไม่มีผลเสริมฤทธิ์กดประสาท</t>
        </is>
      </c>
      <c r="H97" s="186" t="inlineStr">
        <is>
          <t>ไม่มีผลต่อระบบประสาทส่วนกลางจึงใช้ในผู้ป่วย Parkinson’s disease ได้อย่างปลอดภัย</t>
        </is>
      </c>
      <c r="I97" s="188" t="inlineStr">
        <is>
          <t>ไม่จำเป็นต้องปรับขนาดยาในผู้ป่วยที่มีการทำงานของไตบกพร่อง</t>
        </is>
      </c>
      <c r="J97" s="185" t="n">
        <v>2</v>
      </c>
      <c r="K97" s="186" t="inlineStr">
        <is>
          <t>✅ คำตอบที่ถูกต้อง: ข้อ ข. ไม่ควรใช้ติดต่อกันนานเกิน 12 สัปดาห์ เนื่องจากเพิ่มความเสี่ยง tardive dyskinesia ซึ่งอาจเป็นแบบถาวร
🎯 ทำไมข้อนี้ถึงถูก:
ไม่ควรใช้ติดต่อกันนานเกิน 12 สัปดาห์ เนื่องจากเพิ่มความเสี่ยง tardive dyskinesia ซึ่งอาจเป็นแบบถาวร: Metoclopramide มีคำเตือน Black Box Warning จาก US FDA เรื่องความเสี่ยงในการเกิด Tardive Dyskinesia (การเคลื่อนไหวผิดปกติของใบหน้า ลิ้น และแขนขาที่ไม่สามารถควบคุมได้) ซึ่งอาจกลายเป็นความผิดปกติถาวรแม้หยุดยาแล้ว จึงไม่แนะนำให้ใช้ติดต่อกันเกิน 12 สัปดาห์ และห้ามใช้ในผู้ป่วยโรคพาร์กินสัน
🔍 ข้ออื่นผิดเพราะอะไร:
• ข้อ ก. (ควรรับประทานพร้อมอาหารที่มีไขมันสูงเพื่อเพิ่มการดูดซึม): การรับประทาน Metoclopramide แนะนำให้รับประทานก่อนอาหาร 30 นาทีเพื่อให้ยาเริ่มออกฤทธิ์สัมพันธ์กับมื้ออาหาร ไม่จำเป็นต้องรับประทานพร้อมอาหารไขมันสูง
• ข้อ ค. (สามารถใช้ร่วมกับแอลกอฮอล์ได้อย่างปลอดภัยโดยไม่มีผลเสริมฤทธิ์กดประสาท): Metoclopramide มีฤทธิ์กดประสาทส่วนกลาง การใช้ร่วมกับแอลกอฮอล์จะเกิดผลเสริมฤทธิ์ทำให้ง่วงซึม มึนงง และรบกวนสมาธิอย่างรุนแรง จึงควรหลีกเลี่ยงการดื่มแอลกอฮอล์
• ข้อ ง. (ไม่มีผลต่อระบบประสาทส่วนกลางจึงใช้ในผู้ป่วย Parkinson’s disease ได้อย่างปลอดภัย): Metoclopramide ปิดกั้นตัวรับ Dopamine ในสมองส่วน striatum จึงเป็นข้อห้ามใช้อย่างเด็ดขาดในผู้ป่วยโรคพาร์กินสัน (Parkinson disease) เนื่องจากจะทำให้อาการกล้ามเนื้อสั่นเกร็งทรุดหนักลงอย่างรวดเร็ว
• ข้อ จ. (ไม่จำเป็นต้องปรับขนาดยาในผู้ป่วยที่มีการทำงานของไตบกพร่อง): Metoclopramide ถูกกำจัดออกทางไตเป็นหลัก จึงจำเป็นต้องปรับลดขนาดยาลงในผู้ป่วยที่มีการทำงานของไตบกพร่อง (CrCl น้อยกว่า 40 mL/min) เพื่อป้องกันการสะสมของยาและความเป็นพิษ</t>
        </is>
      </c>
      <c r="L97" s="186" t="n"/>
      <c r="M97" s="186" t="inlineStr">
        <is>
          <t>5. Gastrointestinal</t>
        </is>
      </c>
      <c r="N97" s="186" t="inlineStr">
        <is>
          <t>Dyspepsia &amp; PUD</t>
        </is>
      </c>
      <c r="O97" s="185" t="inlineStr">
        <is>
          <t>Clinic</t>
        </is>
      </c>
      <c r="P97" s="186" t="inlineStr">
        <is>
          <t>ข้อ 5.7 Mock GI RxCU84</t>
        </is>
      </c>
      <c r="Q97" s="185" t="inlineStr">
        <is>
          <t>ข้อสอบจำลอง</t>
        </is>
      </c>
      <c r="R97" s="185" t="inlineStr">
        <is>
          <t>Mock RxCU84</t>
        </is>
      </c>
      <c r="S97" s="185" t="inlineStr">
        <is>
          <t>CASE-GI-MOCK84-NSAID-PUD-01</t>
        </is>
      </c>
    </row>
    <row r="98" ht="24" customHeight="1" s="49">
      <c r="A98" s="187" t="n">
        <v>96</v>
      </c>
      <c r="B98" s="186" t="inlineStr">
        <is>
          <t>ผู้ป่วยหญิงไทยอายุ 44 ปี ปรึกษาเภสัชกรที่ร้านยาด้วยอาการมีเลือดสีแดงสดหยดตามหลังถ่ายอุจจาระ มีก้อนยื่นออกมาจากทวารหนักเวลาเบ่งถ่ายแต่ดันกลับได้ มีอาการปวดบวมระคายเคืองรอบทวารหนัก</t>
        </is>
      </c>
      <c r="C98" s="186" t="inlineStr">
        <is>
          <t>จากลักษณะอาการทางคลินิกข้างต้น ผู้ป่วยรายนี้น่าจะได้รับการวินิจฉัยว่าเป็นโรคริดสีดวงทวารระยะใด (Internal Hemorrhoid Staging)</t>
        </is>
      </c>
      <c r="D98" s="186" t="n"/>
      <c r="E98" s="186" t="inlineStr">
        <is>
          <t>รับประทาน 1 เม็ด วันละครั้ง ต่อเนื่อง 1 เดือน</t>
        </is>
      </c>
      <c r="F98" s="186" t="inlineStr">
        <is>
          <t>รับประทาน 1 เม็ด วันละ 2 ครั้ง ต่อเนื่อง 14 วัน</t>
        </is>
      </c>
      <c r="G98" s="186" t="inlineStr">
        <is>
          <t>รับประทานครั้งละ 2 เม็ด วันละ 3 ครั้ง (วันละ 6 เม็ด) นาน 4 วัน จากนั้นลดเหลือครั้งละ 2 เม็ด วันละ 2 ครั้ง (วันละ 4 เม็ด) ต่ออีก 3 วัน</t>
        </is>
      </c>
      <c r="H98" s="186" t="inlineStr">
        <is>
          <t>รับประทานครั้งละ 3 เม็ด วันละ 3 ครั้ง (วันละ 9 เม็ด) ต่อเนื่อง 14 วัน</t>
        </is>
      </c>
      <c r="I98" s="188" t="inlineStr">
        <is>
          <t>รับประทาน 1 เม็ด วันละ 3 ครั้ง เฉพาะเวลาที่มีอาการปวดเบ่ง</t>
        </is>
      </c>
      <c r="J98" s="185" t="n">
        <v>3</v>
      </c>
      <c r="K98" s="186" t="inlineStr">
        <is>
          <t>✅ คำตอบที่ถูกต้อง: ข้อ ค. รับประทานครั้งละ 2 เม็ด วันละ 3 ครั้ง (วันละ 6 เม็ด) นาน 4 วัน จากนั้นลดเหลือครั้งละ 2 เม็ด วันละ 2 ครั้ง (วันละ 4 เม็ด) ต่ออีก 3 วัน
🎯 ทำไมข้อนี้ถึงถูก:
สูตร '6 เม็ด 4 วัน ตามด้วย 4 เม็ด 3 วัน' (6 tablets/day x 4 days, then 4 tablets/day x 3 days) เป็นขนาดยาตามข้อบ่งใช้ทางการแพทย์ที่ถูกต้องของ Daflon ใน Acute attack
🔍 ข้ออื่นผิดเพราะอะไร:
• ข้อ ก.: และ ข. เป็นขนาดต่ำเกินไปสำหรับการรักษา Acute hemorrhoidal attack (ขนาดยา 2 เม็ด/วัน ใช้สำหรับ Chronic maintenance)
• ข้อ ข.: (รับประทาน 1 เม็ด วันละ 2 ครั้ง ต่อเนื่อง 14 วัน): ไม่ใช่คำตอบที่ถูกต้องตามแนวทางเวชปฏิบัติและหลักวิชาการทางเภสัชกรรมสำหรับกรณีนี้
• ข้อ ง.: (รับประทานครั้งละ 3 เม็ด วันละ 3 ครั้ง (วันละ 9 เม็ด) ต่อเนื่อง 14 วัน): ไม่ใช่คำตอบที่ถูกต้องตามแนวทางเวชปฏิบัติและหลักวิชาการทางเภสัชกรรมสำหรับกรณีนี้
• ข้อ จ.: (รับประทาน 1 เม็ด วันละ 3 ครั้ง เฉพาะเวลาที่มีอาการปวดเบ่ง): ไม่ใช่คำตอบที่ถูกต้องตามแนวทางเวชปฏิบัติและหลักวิชาการทางเภสัชกรรมสำหรับกรณีนี้</t>
        </is>
      </c>
      <c r="L98" s="186" t="n"/>
      <c r="M98" s="186" t="inlineStr">
        <is>
          <t>5. Gastrointestinal</t>
        </is>
      </c>
      <c r="N98" s="186" t="inlineStr">
        <is>
          <t>Nausea and vomiting</t>
        </is>
      </c>
      <c r="O98" s="185" t="inlineStr">
        <is>
          <t>Clinic</t>
        </is>
      </c>
      <c r="P98" s="186" t="inlineStr">
        <is>
          <t>ข้อ 6.1 Mock GI RxCU84</t>
        </is>
      </c>
      <c r="Q98" s="185" t="inlineStr">
        <is>
          <t>ข้อสอบจำลอง</t>
        </is>
      </c>
      <c r="R98" s="185" t="inlineStr">
        <is>
          <t>Mock RxCU84</t>
        </is>
      </c>
      <c r="S98" s="185" t="inlineStr">
        <is>
          <t>CASE-GI-MOCK84-HEMORRHOID-01</t>
        </is>
      </c>
    </row>
    <row r="99" ht="24" customHeight="1" s="49">
      <c r="A99" s="187" t="n">
        <v>97</v>
      </c>
      <c r="B99" s="186" t="inlineStr">
        <is>
          <t>ผู้ป่วยหญิงไทยอายุ 44 ปี ปรึกษาเภสัชกรที่ร้านยาด้วยอาการมีเลือดสีแดงสดหยดตามหลังถ่ายอุจจาระ มีก้อนยื่นออกมาจากทวารหนักเวลาเบ่งถ่ายแต่ดันกลับได้ มีอาการปวดบวมระคายเคืองรอบทวารหนัก</t>
        </is>
      </c>
      <c r="C99" s="186" t="inlineStr">
        <is>
          <t>ข้อใดเป็นคำอธิบายข้อเท็จจริงทางวิชาการเกี่ยวกับการรักษาโรคริดสีดวงทวารที่ถูกต้องที่สุด</t>
        </is>
      </c>
      <c r="D99" s="186" t="n"/>
      <c r="E99" s="186" t="inlineStr">
        <is>
          <t>ยาเหน็บ/ยาทาสูตรผสมสเตียรอยด์สามารถรักษาริดสีดวงทวารให้หายขาดได้อย่างถาวรและป้องกันการกลับเป็นซ้ำได้</t>
        </is>
      </c>
      <c r="F99" s="186" t="inlineStr">
        <is>
          <t>ยาเหน็บ/ยาทาช่วยบรรเทาอาการปวด คัน บวม และระคายเคืองได้ในระยะสั้น (ไม่ควรใช้เกิน 7 วัน) แต่ไม่ได้ทำให้ตัวโรคริดสีดวงหายขาดหรือป้องกันการเป็นซ้ำ</t>
        </is>
      </c>
      <c r="G99" s="186" t="inlineStr">
        <is>
          <t>สามารถใช้ยาเหน็บสูตรนี้แทนการปรับพฤติกรรมและการรับประทานอาหารที่มีกากใยได้สมบูรณ์</t>
        </is>
      </c>
      <c r="H99" s="186" t="inlineStr">
        <is>
          <t>ควรใช้ยาเหน็บสูตรผสมสเตียรอยด์ต่อเนื่องเป็นประจำทุกวันอย่างน้อย 6 เดือนเพื่อความปลอดภัยสูงสุด</t>
        </is>
      </c>
      <c r="I99" s="188" t="inlineStr">
        <is>
          <t>ยาเหน็บสูตรนี้มีข้อบ่งใช้เฉพาะเมื่อมีการติดเชื้อแบคทีเรียรุนแรงในทวารหนักเท่านั้น</t>
        </is>
      </c>
      <c r="J99" s="185" t="n">
        <v>2</v>
      </c>
      <c r="K99" s="186" t="inlineStr">
        <is>
          <t>✅ คำตอบที่ถูกต้อง: ข้อ ข. ยาเหน็บ/ยาทาช่วยบรรเทาอาการปวด คัน บวม และระคายเคืองได้ในระยะสั้น (ไม่ควรใช้เกิน 7 วัน) แต่ไม่ได้ทำให้ตัวโรคริดสีดวงหายขาดหรือป้องกันการเป็นซ้ำ
🎯 ทำไมข้อนี้ถึงถูก:
ยาเฉพาะที่ช่วยบรรเทาอาการชั่วคราวเท่านั้น ไม่ได้ทำให้หัวริดสีดวงยุบหายขาด และต้องจำกัดการใช้ในระยะสั้น
🔍 ข้ออื่นผิดเพราะอะไร:
• ข้อ ก. ผิด เพราะยาเฉพาะที่ไม่สามารถรักษาริดสีดวงให้หายขาดหรือป้องกันการกลับเป็นซ้ำ
• ข้อ ค. ผิด เพราะการปรับพฤติกรรม (ไฟเบอร์, น้ำ, นั่งแช่น้ำอุ่น) เป็นแกนหลักที่ขาดไม่ได้
• ข้อ ง. ผิด เพราะการใช้สเตียรอยด์เหน็บนาน 6 เดือนทำให้เยื่อบุฝ่อและเกิดแผลเรื้อรัง
• ข้อ จ. ผิด เพราะยานี้ใช้บรรเทาการอักเสบ ไม่ใช่ยาต้านแบคทีเรีย</t>
        </is>
      </c>
      <c r="L99" s="186" t="n"/>
      <c r="M99" s="186" t="inlineStr">
        <is>
          <t>5. Gastrointestinal</t>
        </is>
      </c>
      <c r="N99" s="186" t="inlineStr">
        <is>
          <t>Nausea and vomiting</t>
        </is>
      </c>
      <c r="O99" s="185" t="inlineStr">
        <is>
          <t>Clinic</t>
        </is>
      </c>
      <c r="P99" s="186" t="inlineStr">
        <is>
          <t>ข้อ 6.2 Mock GI RxCU84</t>
        </is>
      </c>
      <c r="Q99" s="185" t="inlineStr">
        <is>
          <t>ข้อสอบจำลอง</t>
        </is>
      </c>
      <c r="R99" s="185" t="inlineStr">
        <is>
          <t>Mock RxCU84</t>
        </is>
      </c>
      <c r="S99" s="185" t="inlineStr">
        <is>
          <t>CASE-GI-MOCK84-HEMORRHOID-01</t>
        </is>
      </c>
    </row>
    <row r="100" ht="24" customHeight="1" s="49">
      <c r="A100" s="187" t="n">
        <v>98</v>
      </c>
      <c r="B100" s="186" t="inlineStr">
        <is>
          <t>ผู้ป่วยหญิงไทยอายุ 44 ปี มีโรคริดสีดวงทวารและมีอาการปวดบวมกำเริบ</t>
        </is>
      </c>
      <c r="C100" s="186" t="inlineStr">
        <is>
          <t>หากผู้ป่วยหญิงที่เป็นโรคริดสีดวงทวารและมีอาการปวดบวม ตั้งครรภ์ในไตรมาสที่ 3 ยาบรรเทาอาการปวดในข้อใดปลอดภัยและเหมาะสมที่สุดสำหรับหญิงตั้งครรภ์รายนี้</t>
        </is>
      </c>
      <c r="D100" s="186" t="n"/>
      <c r="E100" s="186" t="inlineStr">
        <is>
          <t>Ibuprofen เป็นยาที่ปลอดภัยที่สุด / ควรหลีกเลี่ยง Paracetamol</t>
        </is>
      </c>
      <c r="F100" s="186" t="inlineStr">
        <is>
          <t>Paracetamol เป็นยาที่เหมาะสมและปลอดภัยที่สุด / ควรหลีกเลี่ยง NSAIDs (เช่น Ibuprofen, Diclofenac, Naproxen) และ Aspirin</t>
        </is>
      </c>
      <c r="G100" s="186" t="inlineStr">
        <is>
          <t>Aspirin 300 mg เป็นยาทางเลือกแรก / ควรหลีกเลี่ยง Psyllium husk</t>
        </is>
      </c>
      <c r="H100" s="186" t="inlineStr">
        <is>
          <t>Naproxen เป็นยาที่เหมาะสมที่สุด / ควรหลีกเลี่ยงการนั่งแช่น้ำอุ่น (Sitz bath)</t>
        </is>
      </c>
      <c r="I100" s="188" t="inlineStr">
        <is>
          <t>Tramadol เป็นยาทางเลือกแรก / ควรหลีกเลี่ยง Paracetamol</t>
        </is>
      </c>
      <c r="J100" s="185" t="n">
        <v>2</v>
      </c>
      <c r="K100" s="186" t="inlineStr">
        <is>
          <t>✅ คำตอบที่ถูกต้อง: ข้อ ข. Paracetamol เป็นยาที่เหมาะสมและปลอดภัยที่สุด / ควรหลีกเลี่ยง NSAIDs (เช่น Ibuprofen, Diclofenac, Naproxen) และ Aspirin
🎯 ทำไมข้อนี้ถึงถูก:
Paracetamol ปลอดภัยในสตรีตั้งครรภ์ไตรมาส 3 ขณะที่ NSAIDs และ Aspirin เป็นข้อห้ามใช้เด็ดขาด
🔍 ข้ออื่นผิดเพราะอะไร:
• ข้อ ก.: , ค., ง. และ จ. ผิด เพราะแนะนำ NSAIDs หรือ Aspirin ซึ่งเป็นอันตรายร้ายแรงต่อทารกในครรภ์ไตรมาส 3
• ข้อ ค.: (Aspirin 300 mg เป็นยาทางเลือกแรก / ควรหลีกเลี่ยง Psyllium husk): ไม่ใช่คำตอบที่ถูกต้องตามแนวทางเวชปฏิบัติและหลักวิชาการทางเภสัชกรรมสำหรับกรณีนี้
• ข้อ ง.: (Naproxen เป็นยาที่เหมาะสมที่สุด / ควรหลีกเลี่ยงการนั่งแช่น้ำอุ่น (Sitz bath)): ไม่ใช่คำตอบที่ถูกต้องตามแนวทางเวชปฏิบัติและหลักวิชาการทางเภสัชกรรมสำหรับกรณีนี้
• ข้อ จ.: (Tramadol เป็นยาทางเลือกแรก / ควรหลีกเลี่ยง Paracetamol): ไม่ใช่คำตอบที่ถูกต้องตามแนวทางเวชปฏิบัติและหลักวิชาการทางเภสัชกรรมสำหรับกรณีนี้</t>
        </is>
      </c>
      <c r="L100" s="186" t="n"/>
      <c r="M100" s="186" t="inlineStr">
        <is>
          <t>5. Gastrointestinal</t>
        </is>
      </c>
      <c r="N100" s="186" t="inlineStr">
        <is>
          <t>Nausea and vomiting</t>
        </is>
      </c>
      <c r="O100" s="185" t="inlineStr">
        <is>
          <t>Clinic</t>
        </is>
      </c>
      <c r="P100" s="186" t="inlineStr">
        <is>
          <t>ข้อ 6.5 Mock GI RxCU84</t>
        </is>
      </c>
      <c r="Q100" s="185" t="inlineStr">
        <is>
          <t>ข้อสอบจำลอง</t>
        </is>
      </c>
      <c r="R100" s="185" t="inlineStr">
        <is>
          <t>Mock RxCU84</t>
        </is>
      </c>
      <c r="S100" s="185" t="inlineStr">
        <is>
          <t>CASE-GI-MOCK84-HEMORRHOID-01</t>
        </is>
      </c>
    </row>
    <row r="101" ht="24" customHeight="1" s="49">
      <c r="A101" s="187" t="n">
        <v>99</v>
      </c>
      <c r="B101" s="186" t="inlineStr">
        <is>
          <t>ผู้ป่วยหญิงอายุ 67 ปี ได้รับยาเคมีบำบัดสูตรที่มีความเสี่ยงสูงต่อการคลื่นไส้อาเจียน (High Emetic Risk Chemotherapy)</t>
        </is>
      </c>
      <c r="C101" s="186" t="inlineStr">
        <is>
          <t>หากเภสัชกรพิจารณาเพิ่ม Metoclopramide เป็น rescue therapy สำหรับ breakthrough CINV ข้อใดคือข้อควรระวังสำคัญที่สุดในผู้ป่วยสูงอายุรายนี้</t>
        </is>
      </c>
      <c r="D101" s="186" t="n"/>
      <c r="E101" s="186" t="inlineStr">
        <is>
          <t>ผู้สูงอายุมีความเสี่ยงต่อ Extrapyramidal symptoms (EPS)/dystonia จาก D2 antagonist สูงกว่าคนหนุ่มสาว จึงควรติดตามอาการอย่างใกล้ชิดหรือพิจารณาทางเลือกอื่น</t>
        </is>
      </c>
      <c r="F101" s="186" t="inlineStr">
        <is>
          <t>ผู้สูงอายุไม่มีความเสี่ยงพิเศษใดๆ เพิ่มเติมจาก D2 antagonist</t>
        </is>
      </c>
      <c r="G101" s="186" t="inlineStr">
        <is>
          <t>ควรเพิ่มขนาด Metoclopramide เป็น 2 เท่าในผู้สูงอายุเพื่อผลการรักษาที่ดีขึ้น</t>
        </is>
      </c>
      <c r="H101" s="186" t="inlineStr">
        <is>
          <t>Metoclopramide ปลอดภัยกว่าในผู้สูงอายุเมื่อเทียบกับผู้ป่วยอายุน้อย</t>
        </is>
      </c>
      <c r="I101" s="188" t="inlineStr">
        <is>
          <t>ไม่จำเป็นต้องคำนึงถึงการทำงานของไตในการให้ Metoclopramide ในผู้สูงอายุ</t>
        </is>
      </c>
      <c r="J101" s="185" t="n">
        <v>1</v>
      </c>
      <c r="K101" s="186" t="inlineStr">
        <is>
          <t>✅ คำตอบที่ถูกต้อง: ตามที่ระบุในคอลัมน์เฉลย
🎯 ทำไมข้อนี้ถึงถูก:
คำตอบสอดคล้องกับ pharmacokinetics หรือ mechanism ของ PPIs
🔍 ข้ออื่นผิดเพราะอะไร:
• ข้อ ข. (ผู้สูงอายุไม่มีความเสี่ยงพิเศษใดๆ เพิ่มเติมจาก D2 antagonist): ไม่ตรงกับหลักการหรือข้อบ่งใช้ที่ถูกต้องตามโจทย์กำหนด
• ข้อ ค. (ควรเพิ่มขนาด Metoclopramide เป็น 2 เท่าในผู้สูงอายุเพื่อผลการรักษาที่ดีขึ้น): ไม่ตรงกับหลักการหรือข้อบ่งใช้ที่ถูกต้องตามโจทย์กำหนด
• ข้อ ง. (Metoclopramide ปลอดภัยกว่าในผู้สูงอายุเมื่อเทียบกับผู้ป่วยอายุน้อย): ไม่ตรงกับหลักการหรือข้อบ่งใช้ที่ถูกต้องตามโจทย์กำหนด
• ข้อ จ. (ไม่จำเป็นต้องคำนึงถึงการทำงานของไตในการให้ Metoclopramide ในผู้สูงอายุ): ไม่ตรงกับหลักการหรือข้อบ่งใช้ที่ถูกต้องตามโจทย์กำหนด</t>
        </is>
      </c>
      <c r="L101" s="186" t="n"/>
      <c r="M101" s="186" t="inlineStr">
        <is>
          <t>5. Gastrointestinal</t>
        </is>
      </c>
      <c r="N101" s="186" t="inlineStr">
        <is>
          <t>Nausea and vomiting</t>
        </is>
      </c>
      <c r="O101" s="185" t="inlineStr">
        <is>
          <t>Clinic</t>
        </is>
      </c>
      <c r="P101" s="186" t="inlineStr">
        <is>
          <t>ข้อ 6.6 Mock GI RxCU84</t>
        </is>
      </c>
      <c r="Q101" s="185" t="inlineStr">
        <is>
          <t>ข้อสอบจำลอง</t>
        </is>
      </c>
      <c r="R101" s="185" t="inlineStr">
        <is>
          <t>Mock RxCU84</t>
        </is>
      </c>
      <c r="S101" s="185" t="inlineStr">
        <is>
          <t>CASE-GI-MOCK84-CINV-01</t>
        </is>
      </c>
    </row>
    <row r="102" ht="24" customHeight="1" s="49">
      <c r="A102" s="187" t="n">
        <v>100</v>
      </c>
      <c r="B102" s="186" t="inlineStr">
        <is>
          <t>ผู้ป่วยหญิงอายุ 67 ปี ได้รับยาเคมีบำบัดสูตรที่มีความเสี่ยงสูงต่อการคลื่นไส้อาเจียน (High Emetic Risk Chemotherapy)</t>
        </is>
      </c>
      <c r="C102" s="186" t="inlineStr">
        <is>
          <t>ผู้ป่วยรายนี้เพิ่งได้รับเคมีบำบัด cycle แรก หากในอนาคต cycle ที่ 3-4 มีอาการคลื่นไส้อาเจียนเกิดขึ้นก่อนที่จะได้รับยาเคมีบำบัดรอบใหม่ ยาในกลุ่มใดมีบทบาทสำคัญที่สุดในการป้องกันภาวะ Anticipatory CINV นี้</t>
        </is>
      </c>
      <c r="D102" s="186" t="n"/>
      <c r="E102" s="186" t="inlineStr">
        <is>
          <t>เป็น acute emesis เพิ่มขนาด 5-HT3 antagonist</t>
        </is>
      </c>
      <c r="F102" s="186" t="inlineStr">
        <is>
          <t>เป็น delayed emesis เพิ่ม NK-1 antagonist</t>
        </is>
      </c>
      <c r="G102" s="186" t="inlineStr">
        <is>
          <t>เป็น Anticipatory emesis พิจารณาให้ Benzodiazepine (เช่น Lorazepam)</t>
        </is>
      </c>
      <c r="H102" s="186" t="inlineStr">
        <is>
          <t>เป็นผลจาก motion sickness ระหว่างเดินทางมาโรงพยาบาล ให้ Dimenhydrinate</t>
        </is>
      </c>
      <c r="I102" s="188" t="inlineStr">
        <is>
          <t>ไม่ต้องรักษาเพราะเป็นอาการทางจิตใจที่ไม่เกี่ยวกับเภสัชวิทยา</t>
        </is>
      </c>
      <c r="J102" s="185" t="n">
        <v>3</v>
      </c>
      <c r="K102" s="186" t="inlineStr">
        <is>
          <t>✅ คำตอบที่ถูกต้อง: ตามที่ระบุในคอลัมน์เฉลย
🎯 ทำไมข้อนี้ถึงถูก:
คำตอบสอดคล้องกับ clinical pharmacology ของยารักษาริดสีดวงทวาร
🔍 ข้ออื่นผิดเพราะอะไร:
• ข้อ ก. (เป็น acute emesis เพิ่มขนาด 5-HT3 antagonist): ไม่ตรงกับหลักการหรือข้อบ่งใช้ที่ถูกต้องตามโจทย์กำหนด
• ข้อ ข. (เป็น delayed emesis เพิ่ม NK-1 antagonist): ไม่ตรงกับหลักการหรือข้อบ่งใช้ที่ถูกต้องตามโจทย์กำหนด
• ข้อ ง. (เป็นผลจาก motion sickness ระหว่างเดินทางมาโรงพยาบาล ให้ Dimenhydrinate): ไม่ตรงกับหลักการหรือข้อบ่งใช้ที่ถูกต้องตามโจทย์กำหนด
• ข้อ จ. (ไม่ต้องรักษาเพราะเป็นอาการทางจิตใจที่ไม่เกี่ยวกับเภสัชวิทยา): ไม่ตรงกับหลักการหรือข้อบ่งใช้ที่ถูกต้องตามโจทย์กำหนด</t>
        </is>
      </c>
      <c r="L102" s="186" t="n"/>
      <c r="M102" s="186" t="inlineStr">
        <is>
          <t>5. Gastrointestinal</t>
        </is>
      </c>
      <c r="N102" s="186" t="inlineStr">
        <is>
          <t>Nausea and vomiting</t>
        </is>
      </c>
      <c r="O102" s="185" t="inlineStr">
        <is>
          <t>Clinic</t>
        </is>
      </c>
      <c r="P102" s="186" t="inlineStr">
        <is>
          <t>ข้อ 6.7 Mock GI RxCU84</t>
        </is>
      </c>
      <c r="Q102" s="185" t="inlineStr">
        <is>
          <t>ข้อสอบจำลอง</t>
        </is>
      </c>
      <c r="R102" s="185" t="inlineStr">
        <is>
          <t>Mock RxCU84</t>
        </is>
      </c>
      <c r="S102" s="185" t="inlineStr">
        <is>
          <t>CASE-GI-MOCK84-CINV-01</t>
        </is>
      </c>
    </row>
    <row r="103" ht="24" customHeight="1" s="49">
      <c r="A103" s="187" t="n">
        <v>101</v>
      </c>
      <c r="B103" s="186" t="inlineStr">
        <is>
          <t>ผู้ป่วยชายไทยอายุ 52 ปี มีก้อนเนื้อยื่นออกมาจากทวารหนักเวลาเบ่งถ่ายอุจจาระ ต้องใช้นิ้วดันกลับเข้าไปในรูทวารหนัก มีเลือดสดหยดออกมาหลังการถ่ายอุจจาระ มีอาการปวดและคันรอบปากทวารหนัก</t>
        </is>
      </c>
      <c r="C103" s="186" t="inlineStr">
        <is>
          <t>ริดสีดวงทวารของผู้ป่วยรายนี้จัดเป็น Internal Hemorrhoid ระดับความรุนแรง (Grade) ใด</t>
        </is>
      </c>
      <c r="D103" s="186" t="n"/>
      <c r="E103" s="186" t="inlineStr">
        <is>
          <t>Grade I</t>
        </is>
      </c>
      <c r="F103" s="186" t="inlineStr">
        <is>
          <t>Grade II</t>
        </is>
      </c>
      <c r="G103" s="186" t="inlineStr">
        <is>
          <t>Grade III</t>
        </is>
      </c>
      <c r="H103" s="186" t="inlineStr">
        <is>
          <t>Grade IV</t>
        </is>
      </c>
      <c r="I103" s="188" t="inlineStr">
        <is>
          <t>External hemorrhoid (ไม่ใช้ระบบ grade I–IV)</t>
        </is>
      </c>
      <c r="J103" s="185" t="n">
        <v>3</v>
      </c>
      <c r="K103" s="186" t="inlineStr">
        <is>
          <t>✅ คำตอบที่ถูกต้อง: ตามที่ระบุในคอลัมน์เฉลย
🎯 ทำไมข้อนี้ถึงถูก:
คำตอบสอดคล้องกับขนาดยา MPFF หรือ Venotonic ที่ใช้ในริดสีดวง
🔍 ข้ออื่นผิดเพราะอะไร:
• ข้อ ก. (Grade I): ไม่ตรงกับหลักการหรือข้อบ่งใช้ที่ถูกต้องตามโจทย์กำหนด
• ข้อ ข. (Grade II): ไม่ตรงกับหลักการหรือข้อบ่งใช้ที่ถูกต้องตามโจทย์กำหนด
• ข้อ ง. (Grade IV): ไม่ตรงกับหลักการหรือข้อบ่งใช้ที่ถูกต้องตามโจทย์กำหนด
• ข้อ จ. (External hemorrhoid (ไม่ใช้ระบบ grade I–IV)): ไม่ตรงกับหลักการหรือข้อบ่งใช้ที่ถูกต้องตามโจทย์กำหนด</t>
        </is>
      </c>
      <c r="L103" s="186" t="n"/>
      <c r="M103" s="186" t="inlineStr">
        <is>
          <t>5. Gastrointestinal</t>
        </is>
      </c>
      <c r="N103" s="186" t="inlineStr">
        <is>
          <t>Diarrhea &amp; Constipation</t>
        </is>
      </c>
      <c r="O103" s="185" t="inlineStr">
        <is>
          <t>Clinic</t>
        </is>
      </c>
      <c r="P103" s="186" t="inlineStr">
        <is>
          <t>ข้อ 7.1 Mock GI RxCU84</t>
        </is>
      </c>
      <c r="Q103" s="185" t="inlineStr">
        <is>
          <t>ข้อสอบจำลอง</t>
        </is>
      </c>
      <c r="R103" s="185" t="inlineStr">
        <is>
          <t>Mock RxCU84</t>
        </is>
      </c>
      <c r="S103" s="185" t="inlineStr">
        <is>
          <t>CASE-GI-MOCK84-HEMORRHOID-02</t>
        </is>
      </c>
    </row>
    <row r="104" ht="24" customHeight="1" s="49">
      <c r="A104" s="187" t="n">
        <v>102</v>
      </c>
      <c r="B104" s="186" t="inlineStr">
        <is>
          <t>ผู้ป่วยชายไทยอายุ 52 ปี มีก้อนเนื้อยื่นออกมาจากทวารหนักเวลาเบ่งถ่ายอุจจาระ ต้องใช้นิ้วดันกลับเข้าไปในรูทวารหนัก มีเลือดสดหยดออกมาหลังการถ่ายอุจจาระ มีอาการปวดและคันรอบปากทวารหนัก</t>
        </is>
      </c>
      <c r="C104" s="186" t="inlineStr">
        <is>
          <t>ข้อใดคือการประเมินอาการเตือนอันตราย (Red flags) และการส่งต่อเพื่อตรวจส่องกล้องลำไส้ใหญ่ที่เหมาะสมที่สุดสำหรับผู้ป่วยรายนี้</t>
        </is>
      </c>
      <c r="D104" s="186" t="n"/>
      <c r="E104" s="186" t="inlineStr">
        <is>
          <t>ส่งต่อทำ colonoscopy ทันทีทุกกรณีเพราะมีเลือดออก</t>
        </is>
      </c>
      <c r="F104" s="186" t="inlineStr">
        <is>
          <t>ประเมินแล้วไม่มี red flag ชัดเจน จึงเริ่มดูแลแบบ conservative ที่ร้านยาได้ พร้อมแนะนำสัญญาณอันตรายที่ต้องกลับมาพบแพทย์</t>
        </is>
      </c>
      <c r="G104" s="186" t="inlineStr">
        <is>
          <t>จ่ายยาปฏิชีวนะชนิดรับประทานเพื่อกันติดเชื้อ</t>
        </is>
      </c>
      <c r="H104" s="186" t="inlineStr">
        <is>
          <t>แนะนำผ่าตัดริดสีดวงทันที</t>
        </is>
      </c>
      <c r="I104" s="188" t="inlineStr">
        <is>
          <t>หยุดสังเกตอาการเองที่บ้านนาน 3 เดือน โดยไม่ให้คำแนะนำหรือ warning signs ใด ๆ</t>
        </is>
      </c>
      <c r="J104" s="185" t="n">
        <v>2</v>
      </c>
      <c r="K104" s="186" t="inlineStr">
        <is>
          <t>✅ คำตอบที่ถูกต้อง: ตามที่ระบุในคอลัมน์เฉลย
🎯 ทำไมข้อนี้ถึงถูก:
คำตอบสอดคล้องกับ non-surgical management ของ hemorrhoids
🔍 ข้ออื่นผิดเพราะอะไร:
• ข้อ ก. (ส่งต่อทำ colonoscopy ทันทีทุกกรณีเพราะมีเลือดออก): ไม่ตรงกับหลักการหรือข้อบ่งใช้ที่ถูกต้องตามโจทย์กำหนด
• ข้อ ค. (จ่ายยาปฏิชีวนะชนิดรับประทานเพื่อกันติดเชื้อ): ไม่ตรงกับหลักการหรือข้อบ่งใช้ที่ถูกต้องตามโจทย์กำหนด
• ข้อ ง. (แนะนำผ่าตัดริดสีดวงทันที): ไม่ตรงกับหลักการหรือข้อบ่งใช้ที่ถูกต้องตามโจทย์กำหนด
• ข้อ จ. (หยุดสังเกตอาการเองที่บ้านนาน 3 เดือน โดยไม่ให้คำแนะนำหรือ warning signs ใด ๆ): ไม่ตรงกับหลักการหรือข้อบ่งใช้ที่ถูกต้องตามโจทย์กำหนด</t>
        </is>
      </c>
      <c r="L104" s="186" t="n"/>
      <c r="M104" s="186" t="inlineStr">
        <is>
          <t>5. Gastrointestinal</t>
        </is>
      </c>
      <c r="N104" s="186" t="inlineStr">
        <is>
          <t>Diarrhea &amp; Constipation</t>
        </is>
      </c>
      <c r="O104" s="185" t="inlineStr">
        <is>
          <t>Clinic</t>
        </is>
      </c>
      <c r="P104" s="186" t="inlineStr">
        <is>
          <t>ข้อ 7.2 Mock GI RxCU84</t>
        </is>
      </c>
      <c r="Q104" s="185" t="inlineStr">
        <is>
          <t>ข้อสอบจำลอง</t>
        </is>
      </c>
      <c r="R104" s="185" t="inlineStr">
        <is>
          <t>Mock RxCU84</t>
        </is>
      </c>
      <c r="S104" s="185" t="inlineStr">
        <is>
          <t>CASE-GI-MOCK84-HEMORRHOID-02</t>
        </is>
      </c>
    </row>
    <row r="105" ht="24" customHeight="1" s="49">
      <c r="A105" s="187" t="n">
        <v>103</v>
      </c>
      <c r="B105" s="186" t="inlineStr">
        <is>
          <t>ผู้ป่วยชายไทยอายุ 52 ปี มีก้อนเนื้อยื่นออกมาจากทวารหนักเวลาเบ่งถ่ายอุจจาระ ต้องใช้นิ้วดันกลับเข้าไปในรูทวารหนัก มีเลือดสดหยดออกมาหลังการถ่ายอุจจาระ มีอาการปวดและคันรอบปากทวารหนัก</t>
        </is>
      </c>
      <c r="C105" s="186" t="inlineStr">
        <is>
          <t>ตามแนวทางเวชปฏิบัติ ASCRS 2024 ข้อใดคือการรักษาทางเลือกแรก (First-line therapy) ที่สำคัญที่สุดสำหรับผู้ป่วยรายนี้</t>
        </is>
      </c>
      <c r="D105" s="186" t="n"/>
      <c r="E105" s="186" t="inlineStr">
        <is>
          <t>Rubber band ligation</t>
        </is>
      </c>
      <c r="F105" s="186" t="inlineStr">
        <is>
          <t>Topical hydrocortisone + lidocaine suppository</t>
        </is>
      </c>
      <c r="G105" s="186" t="inlineStr">
        <is>
          <t>Dietary &amp; behavioral modification (เพิ่มใยอาหาร + ดื่มน้ำ + ปรับพฤติกรรมขับถ่าย)</t>
        </is>
      </c>
      <c r="H105" s="186" t="inlineStr">
        <is>
          <t>Hemorrhoidectomy</t>
        </is>
      </c>
      <c r="I105" s="188" t="inlineStr">
        <is>
          <t>จ่ายยาปฏิชีวนะชนิดรับประทานเพื่อป้องกันการติดเชื้อ</t>
        </is>
      </c>
      <c r="J105" s="185" t="n">
        <v>3</v>
      </c>
      <c r="K105" s="186" t="inlineStr">
        <is>
          <t>✅ คำตอบที่ถูกต้อง: ตามที่ระบุในคอลัมน์เฉลย
🎯 ทำไมข้อนี้ถึงถูก:
คำตอบสอดคล้องกับส่วนประกอบหรือวิธีใช้ยาเหน็บริดสีดวง
🔍 ข้ออื่นผิดเพราะอะไร:
• ข้อ ก. (Rubber band ligation): ไม่ตรงกับหลักการหรือข้อบ่งใช้ที่ถูกต้องตามโจทย์กำหนด
• ข้อ ข. (Topical hydrocortisone + lidocaine suppository): ไม่ตรงกับหลักการหรือข้อบ่งใช้ที่ถูกต้องตามโจทย์กำหนด
• ข้อ ง. (Hemorrhoidectomy): ไม่ตรงกับหลักการหรือข้อบ่งใช้ที่ถูกต้องตามโจทย์กำหนด
• ข้อ จ. (จ่ายยาปฏิชีวนะชนิดรับประทานเพื่อป้องกันการติดเชื้อ): ไม่ตรงกับหลักการหรือข้อบ่งใช้ที่ถูกต้องตามโจทย์กำหนด</t>
        </is>
      </c>
      <c r="L105" s="186" t="n"/>
      <c r="M105" s="186" t="inlineStr">
        <is>
          <t>5. Gastrointestinal</t>
        </is>
      </c>
      <c r="N105" s="186" t="inlineStr">
        <is>
          <t>Diarrhea &amp; Constipation</t>
        </is>
      </c>
      <c r="O105" s="185" t="inlineStr">
        <is>
          <t>Clinic</t>
        </is>
      </c>
      <c r="P105" s="186" t="inlineStr">
        <is>
          <t>ข้อ 7.3 Mock GI RxCU84</t>
        </is>
      </c>
      <c r="Q105" s="185" t="inlineStr">
        <is>
          <t>ข้อสอบจำลอง</t>
        </is>
      </c>
      <c r="R105" s="185" t="inlineStr">
        <is>
          <t>Mock RxCU84</t>
        </is>
      </c>
      <c r="S105" s="185" t="inlineStr">
        <is>
          <t>CASE-GI-MOCK84-HEMORRHOID-02</t>
        </is>
      </c>
    </row>
    <row r="106" ht="24" customHeight="1" s="49">
      <c r="A106" s="187" t="n">
        <v>104</v>
      </c>
      <c r="B106" s="186" t="inlineStr">
        <is>
          <t>ผู้ป่วยชายไทยอายุ 52 ปี มีก้อนเนื้อยื่นออกมาจากทวารหนักเวลาเบ่งถ่ายอุจจาระ ต้องใช้นิ้วดันกลับเข้าไปในรูทวารหนัก มีเลือดสดหยดออกมาหลังการถ่ายอุจจาระ มีอาการปวดและคันรอบปากทวารหนัก</t>
        </is>
      </c>
      <c r="C106" s="186" t="inlineStr">
        <is>
          <t>ต้องการจ่ายยาระบายเพื่อลดการเบ่งและลดเลือดออกในระยะยาว ควรเลือกยาระบายกลุ่มใดเป็นอันดับแรก</t>
        </is>
      </c>
      <c r="D106" s="186" t="n"/>
      <c r="E106" s="186" t="inlineStr">
        <is>
          <t>Senna + แนะนำใช้เฉพาะเวลาปวด</t>
        </is>
      </c>
      <c r="F106" s="186" t="inlineStr">
        <is>
          <t>Psyllium (bulk-forming) + แนะนำดื่มน้ำตามให้พอ และใช้ต่อเนื่อง ≥ 6 สัปดาห์</t>
        </is>
      </c>
      <c r="G106" s="186" t="inlineStr">
        <is>
          <t>Bisacodyl + แนะนำใช้ก่อนนอนทุกคืนถาวร</t>
        </is>
      </c>
      <c r="H106" s="186" t="inlineStr">
        <is>
          <t>Glycerin suppository + แนะนำสวนทุกเช้า</t>
        </is>
      </c>
      <c r="I106" s="188" t="inlineStr">
        <is>
          <t>Lactulose + แนะนำใช้เฉพาะเมื่อมีอาการปวดเท่านั้น</t>
        </is>
      </c>
      <c r="J106" s="185" t="n">
        <v>2</v>
      </c>
      <c r="K106" s="186" t="inlineStr">
        <is>
          <t>✅ คำตอบที่ถูกต้อง: ตามที่ระบุในคอลัมน์เฉลย
🎯 ทำไมข้อนี้ถึงถูก:
คำตอบสอดคล้องกับ classification หรือ indication ของการรักษาริดสีดวงตาม Grade
🔍 ข้ออื่นผิดเพราะอะไร:
• ข้อ ก. (Senna + แนะนำใช้เฉพาะเวลาปวด): ไม่ตรงกับหลักการหรือข้อบ่งใช้ที่ถูกต้องตามโจทย์กำหนด
• ข้อ ค. (Bisacodyl + แนะนำใช้ก่อนนอนทุกคืนถาวร): ไม่ตรงกับหลักการหรือข้อบ่งใช้ที่ถูกต้องตามโจทย์กำหนด
• ข้อ ง. (Glycerin suppository + แนะนำสวนทุกเช้า): ไม่ตรงกับหลักการหรือข้อบ่งใช้ที่ถูกต้องตามโจทย์กำหนด
• ข้อ จ. (Lactulose + แนะนำใช้เฉพาะเมื่อมีอาการปวดเท่านั้น): ไม่ตรงกับหลักการหรือข้อบ่งใช้ที่ถูกต้องตามโจทย์กำหนด</t>
        </is>
      </c>
      <c r="L106" s="186" t="n"/>
      <c r="M106" s="186" t="inlineStr">
        <is>
          <t>5. Gastrointestinal</t>
        </is>
      </c>
      <c r="N106" s="186" t="inlineStr">
        <is>
          <t>Diarrhea &amp; Constipation</t>
        </is>
      </c>
      <c r="O106" s="185" t="inlineStr">
        <is>
          <t>Clinic</t>
        </is>
      </c>
      <c r="P106" s="186" t="inlineStr">
        <is>
          <t>ข้อ 7.4 Mock GI RxCU84</t>
        </is>
      </c>
      <c r="Q106" s="185" t="inlineStr">
        <is>
          <t>ข้อสอบจำลอง</t>
        </is>
      </c>
      <c r="R106" s="185" t="inlineStr">
        <is>
          <t>Mock RxCU84</t>
        </is>
      </c>
      <c r="S106" s="185" t="inlineStr">
        <is>
          <t>CASE-GI-MOCK84-HEMORRHOID-02</t>
        </is>
      </c>
    </row>
    <row r="107" ht="24" customHeight="1" s="49">
      <c r="A107" s="187" t="n">
        <v>105</v>
      </c>
      <c r="B107" s="186" t="inlineStr">
        <is>
          <t>ผู้ป่วยชายไทยอายุ 52 ปี มีก้อนเนื้อยื่นออกมาจากทวารหนักเวลาเบ่งถ่ายอุจจาระ ต้องใช้นิ้วดันกลับเข้าไปในรูทวารหนัก มีเลือดสดหยดออกมาหลังการถ่ายอุจจาระ มีอาการปวดและคันรอบปากทวารหนัก</t>
        </is>
      </c>
      <c r="C107" s="186" t="inlineStr">
        <is>
          <t>ผู้ป่วยยังมีเลือดออกและปวดจากริดสีดวงกำเริบ ต้องการยารับประทานเพื่อบรรเทาอาการ เภสัชกรควรจ่ายยาใด</t>
        </is>
      </c>
      <c r="D107" s="186" t="n"/>
      <c r="E107" s="186" t="inlineStr">
        <is>
          <t>1 เม็ด วันละครั้ง ต่อเนื่อง</t>
        </is>
      </c>
      <c r="F107" s="186" t="inlineStr">
        <is>
          <t>2 เม็ด/วัน ตลอด</t>
        </is>
      </c>
      <c r="G107" s="186" t="inlineStr">
        <is>
          <t>6 เม็ด/วัน นาน 4 วัน ตามด้วย 4 เม็ด/วัน อีก 3 วัน</t>
        </is>
      </c>
      <c r="H107" s="186" t="inlineStr">
        <is>
          <t>2 เม็ด วันละ 3 ครั้ง นาน 14 วัน</t>
        </is>
      </c>
      <c r="I107" s="188" t="inlineStr">
        <is>
          <t>3 เม็ด/วัน นาน 7 วัน แล้วหยุด</t>
        </is>
      </c>
      <c r="J107" s="185" t="n">
        <v>3</v>
      </c>
      <c r="K107" s="186" t="inlineStr">
        <is>
          <t>✅ คำตอบที่ถูกต้อง: ตามที่ระบุในคอลัมน์เฉลย
🎯 ทำไมข้อนี้ถึงถูก:
คำตอบระบุ dosing regimen ของ MPFF ใน acute hemorrhoidal attack ที่ถูกต้อง
🔍 ข้ออื่นผิดเพราะอะไร:
• ข้อ ก. (1 เม็ด วันละครั้ง ต่อเนื่อง): ไม่ตรงกับหลักการหรือข้อบ่งใช้ที่ถูกต้องตามโจทย์กำหนด
• ข้อ ข. (2 เม็ด/วัน ตลอด): ไม่ตรงกับหลักการหรือข้อบ่งใช้ที่ถูกต้องตามโจทย์กำหนด
• ข้อ ง. (2 เม็ด วันละ 3 ครั้ง นาน 14 วัน): ไม่ตรงกับหลักการหรือข้อบ่งใช้ที่ถูกต้องตามโจทย์กำหนด
• ข้อ จ. (3 เม็ด/วัน นาน 7 วัน แล้วหยุด): ไม่ตรงกับหลักการหรือข้อบ่งใช้ที่ถูกต้องตามโจทย์กำหนด</t>
        </is>
      </c>
      <c r="L107" s="186" t="n"/>
      <c r="M107" s="186" t="inlineStr">
        <is>
          <t>5. Gastrointestinal</t>
        </is>
      </c>
      <c r="N107" s="186" t="inlineStr">
        <is>
          <t>Diarrhea &amp; Constipation</t>
        </is>
      </c>
      <c r="O107" s="185" t="inlineStr">
        <is>
          <t>Clinic</t>
        </is>
      </c>
      <c r="P107" s="186" t="inlineStr">
        <is>
          <t>ข้อ 7.5 Mock GI RxCU84</t>
        </is>
      </c>
      <c r="Q107" s="185" t="inlineStr">
        <is>
          <t>ข้อสอบจำลอง</t>
        </is>
      </c>
      <c r="R107" s="185" t="inlineStr">
        <is>
          <t>Mock RxCU84</t>
        </is>
      </c>
      <c r="S107" s="185" t="inlineStr">
        <is>
          <t>CASE-GI-MOCK84-HEMORRHOID-02</t>
        </is>
      </c>
    </row>
    <row r="108" ht="24" customHeight="1" s="49">
      <c r="A108" s="187" t="n">
        <v>106</v>
      </c>
      <c r="B108" s="186" t="inlineStr">
        <is>
          <t>ผู้ป่วยชายไทยอายุ 52 ปี มีก้อนเนื้อยื่นออกมาจากทวารหนักเวลาเบ่งถ่ายอุจจาระ ต้องใช้นิ้วดันกลับเข้าไปในรูทวารหนัก มีเลือดสดหยดออกมาหลังการถ่ายอุจจาระ มีอาการปวดและคันรอบปากทวารหนัก</t>
        </is>
      </c>
      <c r="C108" s="186" t="inlineStr">
        <is>
          <t>ผู้ป่วยถามถึง ยาเหน็บ/ยาทาริดสีดวง (สูตรผสมยาชา + astringent + steroid) ข้อใดคือคำแนะนำที่ถูกต้องที่สุด</t>
        </is>
      </c>
      <c r="D108" s="186" t="n"/>
      <c r="E108" s="186" t="inlineStr">
        <is>
          <t>รักษาริดสีดวงให้หายขาดและป้องกันการเป็นซ้ำได้</t>
        </is>
      </c>
      <c r="F108" s="186" t="inlineStr">
        <is>
          <t>บรรเทาอาการปวด/คัน/บวม/ระคายเคืองได้ในระยะสั้นแต่ไม่มีผลต่อการหายของโรคหรือป้องกันการเป็นซ้ำ และควรใช้ระยะสั้น</t>
        </is>
      </c>
      <c r="G108" s="186" t="inlineStr">
        <is>
          <t>ใช้แทนการปรับอาหารได้ เพราะเป็น first-line</t>
        </is>
      </c>
      <c r="H108" s="186" t="inlineStr">
        <is>
          <t>ยิ่งใช้นานยิ่งดี ไม่มีผลข้างเคียง</t>
        </is>
      </c>
      <c r="I108" s="188" t="inlineStr">
        <is>
          <t>ใช้ได้เฉพาะเมื่อมีการติดเชื้อแบคทีเรียที่ทวารหนักเท่านั้น</t>
        </is>
      </c>
      <c r="J108" s="185" t="n">
        <v>2</v>
      </c>
      <c r="K108" s="186" t="inlineStr">
        <is>
          <t>✅ คำตอบที่ถูกต้อง: ข้อ ข. บรรเทาอาการปวด/คัน/บวม/ระคายเคืองได้ในระยะสั้นแต่ไม่มีผลต่อการหายของโรคหรือป้องกันการเป็นซ้ำ
🎯 ทำไมข้อนี้ถึงถูก:
ยาเหน็บ/ครีม = Symptomatic relief เท่านั้น ไม่ลดขนาด hemorrhoid และไม่ป้องกันการกลับเป็นซ้ำ ควรใช้ระยะสั้นเนื่องจาก Corticosteroid component อาจทำให้ผิวหนังบางและ Skin atrophy
🔍 ข้ออื่นผิดเพราะอะไร:
• ข้อ ก. (รักษาให้หายขาด): ผิด ยาเหน็บไม่รักษาสาเหตุ
• ข้อ ค. (ใช้แทนการปรับอาหาร): ผิด การปรับอาหาร/เพิ่มน้ำ เป็น cornerstone ของการรักษา
• ข้อ ง. (ยิ่งใช้นานยิ่งดี): ผิด Steroid component ทำให้ผิวบางหากใช้ยาว
• ข้อ จ. (เฉพาะติดเชื้อ): ผิด ยาเหน็บไม่ใช่ยาปฏิชีวนะ</t>
        </is>
      </c>
      <c r="L108" s="186" t="n"/>
      <c r="M108" s="186" t="inlineStr">
        <is>
          <t>5. Gastrointestinal</t>
        </is>
      </c>
      <c r="N108" s="186" t="inlineStr">
        <is>
          <t>Diarrhea &amp; Constipation</t>
        </is>
      </c>
      <c r="O108" s="185" t="inlineStr">
        <is>
          <t>Clinic</t>
        </is>
      </c>
      <c r="P108" s="186" t="inlineStr">
        <is>
          <t>ข้อ 7.6 Mock GI RxCU84</t>
        </is>
      </c>
      <c r="Q108" s="185" t="inlineStr">
        <is>
          <t>ข้อสอบจำลอง</t>
        </is>
      </c>
      <c r="R108" s="185" t="inlineStr">
        <is>
          <t>Mock RxCU84</t>
        </is>
      </c>
      <c r="S108" s="185" t="inlineStr">
        <is>
          <t>CASE-GI-MOCK84-HEMORRHOID-02</t>
        </is>
      </c>
    </row>
    <row r="109" ht="24" customHeight="1" s="49">
      <c r="A109" s="187" t="n">
        <v>107</v>
      </c>
      <c r="B109" s="186" t="inlineStr">
        <is>
          <t>ผู้ป่วยมีอาการของโรคริดสีดวงทวารกำเริบ ปวดบวมและมีเลือดสดหยด</t>
        </is>
      </c>
      <c r="C109" s="186" t="inlineStr">
        <is>
          <t>สมมติเปลี่ยนสถานการณ์: หากผู้ป่วยรายนี้ตั้งครรภ์ไตรมาส 3 และปวดริดสีดวงมาก ยาใดห้ามจ่ายเด็ดขาด</t>
        </is>
      </c>
      <c r="D109" s="186" t="n"/>
      <c r="E109" s="186" t="inlineStr">
        <is>
          <t>Ibuprofen เหมาะสม / หลีกเลี่ยง paracetamol</t>
        </is>
      </c>
      <c r="F109" s="186" t="inlineStr">
        <is>
          <t>Paracetamol เหมาะสม / หลีกเลี่ยง NSAIDs (เช่น ibuprofen, diclofenac) และ aspirin</t>
        </is>
      </c>
      <c r="G109" s="186" t="inlineStr">
        <is>
          <t>Aspirin เหมาะสม / หลีกเลี่ยง psyllium</t>
        </is>
      </c>
      <c r="H109" s="186" t="inlineStr">
        <is>
          <t>Naproxen เหมาะสม / หลีกเลี่ยง sitz bath</t>
        </is>
      </c>
      <c r="I109" s="188" t="inlineStr">
        <is>
          <t>Tramadol เป็นทางเลือกแรก / หลีกเลี่ยง paracetamol และ sitz bath</t>
        </is>
      </c>
      <c r="J109" s="185" t="n">
        <v>2</v>
      </c>
      <c r="K109" s="186" t="inlineStr">
        <is>
          <t>✅ คำตอบที่ถูกต้อง: ข้อ ข. Paracetamol เหมาะสม / หลีกเลี่ยง NSAIDs (เช่น ibuprofen, diclofenac) และ aspirin
🎯 ทำไมข้อนี้ถึงถูก:
Paracetamol ไม่มีผลต่อ platelet function และไม่ระคายเคืองกระเพาะ เหมาะสมสำหรับผู้ป่วยริดสีดวงที่มีเลือดออก NSAIDs (Ibuprofen, Diclofenac, Aspirin) เพิ่มความเสี่ยงเลือดออกนานขึ้น จึงควรหลีกเลี่ยง
🔍 ข้ออื่นผิดเพราะอะไร:
• ข้อ ก. (Ibuprofen): NSAIDs ยับยั้ง platelet → เลือดออกนาน; ระคายเคืองกระเพาะ
• ข้อ ค. (Aspirin): เพิ่มความเสี่ยงเลือดออก ห้ามในกรณีนี้
• ข้อ ง. (Naproxen): NSAIDs เช่นเดียวกัน ไม่เหมาะสม
• ข้อ จ. (Tramadol): Opioid ทำให้ท้องผูก แย่ลงสำหรับริดสีดวง ไม่ใช่ first-line</t>
        </is>
      </c>
      <c r="L109" s="186" t="n"/>
      <c r="M109" s="186" t="inlineStr">
        <is>
          <t>5. Gastrointestinal</t>
        </is>
      </c>
      <c r="N109" s="186" t="inlineStr">
        <is>
          <t>Diarrhea &amp; Constipation</t>
        </is>
      </c>
      <c r="O109" s="185" t="inlineStr">
        <is>
          <t>Clinic</t>
        </is>
      </c>
      <c r="P109" s="186" t="inlineStr">
        <is>
          <t>ข้อ 7.7 Mock GI RxCU84</t>
        </is>
      </c>
      <c r="Q109" s="185" t="inlineStr">
        <is>
          <t>ข้อสอบจำลอง</t>
        </is>
      </c>
      <c r="R109" s="185" t="inlineStr">
        <is>
          <t>Mock RxCU84</t>
        </is>
      </c>
      <c r="S109" s="185" t="inlineStr">
        <is>
          <t>CASE-GI-MOCK84-HEMORRHOID-02</t>
        </is>
      </c>
    </row>
    <row r="110" ht="24" customHeight="1" s="49">
      <c r="A110" s="187" t="n">
        <v>108</v>
      </c>
      <c r="B110" s="186" t="n"/>
      <c r="C110" s="186" t="inlineStr">
        <is>
          <t>ผู้ป่วยมาปรึกษาเภสัชกรว่าหลังจากเริ่มใช้หมากฝรั่งนิโคติน (Nicotine gum) เพื่อช่วยเลิกบุหรี่ มีอาการแสบร้อนกลางอก เรอเปรี้ยว และคลื่นไส้คล้ายอาการกรดไหลย้อน เภสัชกรควรให้คำแนะนำการใช้ยานี้อย่างไรจึงจะถูกต้อง</t>
        </is>
      </c>
      <c r="D110" s="186" t="n"/>
      <c r="E110" s="186" t="inlineStr">
        <is>
          <t>เคี้ยวหมากฝรั่งช้าๆ จนเริ่มรู้สึกซ่าในปาก แล้วนำไปพักไว้ที่กระพุ้งแก้ม และไม่เคี้ยวเร็วหรือกลืนน้ำลายทันที (Chew and park technique)</t>
        </is>
      </c>
      <c r="F110" s="186" t="inlineStr">
        <is>
          <t>เคี้ยวหมากฝรั่งต่อเนื่องเร็วๆ เหมือนหมากฝรั่งทั่วไปเพื่อให้ตัวยานิโคตินถูกดูดซึมหมดโดยเร็ว</t>
        </is>
      </c>
      <c r="G110" s="186" t="inlineStr">
        <is>
          <t>ดื่มน้ำส้มหรือน้ำอัดลมตามทันทีหลังจากเคี้ยวหมากฝรั่งเพื่อช่วยเจือจางรสชาติและลดกรด</t>
        </is>
      </c>
      <c r="H110" s="186" t="inlineStr">
        <is>
          <t>กลืนหมากฝรั่งลงไปทันทีหากเริ่มมีอาการแสบร้อนกลางอก</t>
        </is>
      </c>
      <c r="I110" s="188" t="inlineStr">
        <is>
          <t>เปลี่ยนไปใช้ยาอมสมุนไพรลดกรดแทนทันทีโดยไม่ต้องปรับเปลี่ยนเทคนิคการเคี้ยว</t>
        </is>
      </c>
      <c r="J110" s="185" t="n">
        <v>1</v>
      </c>
      <c r="K110" s="186" t="inlineStr">
        <is>
          <t>✅ คำตอบที่ถูกต้อง: ข้อ ก. เคี้ยวหมากฝรั่งช้าๆ จนเริ่มรู้สึกซ่าในปาก แล้วนำไปพักไว้ที่กระพุ้งแก้ม และไม่เคี้ยวเร็วหรือกลืนน้ำลายทันที (Chew and park technique)
🎯 ทำไมข้อนี้ถึงถูก:
การเคี้ยวหมากฝรั่งนิโคตินเร็วเกินไปจะทำให้นิโคตินหลุดออกมาในน้ำลายปริมาณมากและถูกกลืนลงกระเพาะอาหาร ทำให้เกิดการระคายเคืองเยื่อบุกระเพาะ คลื่นไส้ แสบร้อนยอดอก หรือสะอึก จึงต้องใช้เทคนิค Chew and park โดยเคี้ยวช้าๆ จนรู้สึกซ่า แล้วพักไว้ที่กระพุ้งแก้มเพื่อให้ยาดูดซึมผ่านเยื่อบุช่องปาก
🔍 ข้ออื่นผิดเพราะอะไร:
• ข้อ ข.: การเคี้ยวเร็วๆ จะทำให้กลืนนิโคตินลงทางเดินอาหารมากขึ้น ส่งผลให้อาการระคายเคืองทางเดินอาหารและกรดไหลย้อนรุนแรงขึ้น
• ข้อ ค.: การดื่มเครื่องดื่มที่มีความเป็นกรด เช่น น้ำส้ม กาแฟ หรือน้ำอัดลม จะลดค่า pH ในช่องปากและขัดขวางการดูดซึมของนิโคตินผ่านเยื่อบุช่องปาก
• ข้อ ง.: ห้ามกลืนหมากฝรั่งนิโคตินเด็ดขาด เพราะอาจทำให้เกิดการระคายเคืองทางเดินอาหารหรือการอุดตัน
• ข้อ จ.: อาการแสบร้อนยอดอกเกิดจากเทคนิคการเคี้ยวที่ไม่ถูกต้อง การแนะนำวิธี Chew and park ที่ถูกต้องสามารถแก้ไขปัญหาได้โดยไม่ต้องหยุดยา</t>
        </is>
      </c>
      <c r="L110" s="186" t="n"/>
      <c r="M110" s="186" t="inlineStr">
        <is>
          <t>5. Gastrointestinal</t>
        </is>
      </c>
      <c r="N110" s="186" t="inlineStr">
        <is>
          <t>5.1 Peptic Ulcer Disease &amp; GERD</t>
        </is>
      </c>
      <c r="O110" s="185" t="inlineStr">
        <is>
          <t>Clinic</t>
        </is>
      </c>
      <c r="P110" s="186" t="inlineStr">
        <is>
          <t>PLE-CC1 ปี 2566 Day 1 ข้อ 47</t>
        </is>
      </c>
      <c r="Q110" s="185" t="inlineStr">
        <is>
          <t>ข้อสอบจริง</t>
        </is>
      </c>
      <c r="R110" s="185" t="inlineStr">
        <is>
          <t>2566</t>
        </is>
      </c>
      <c r="S110" s="185" t="n"/>
    </row>
    <row r="111" ht="24" customHeight="1" s="49">
      <c r="A111" s="187" t="n">
        <v>109</v>
      </c>
      <c r="B111" s="186" t="n"/>
      <c r="C111" s="186" t="inlineStr">
        <is>
          <t>อาการแสดงทางคลินิกในข้อใดจัดเป็นลักษณะอาการเฉพาะที่บ่งบอกถึงโรคกรดไหลย้อน (Typical GERD symptoms) ได้ชัดเจนที่สุด</t>
        </is>
      </c>
      <c r="D111" s="186" t="n"/>
      <c r="E111" s="186" t="inlineStr">
        <is>
          <t>อาการแสบร้อนกลางอก (Heartburn) และการสำลักน้ำย่อยหรือกรดขึ้นมาที่คอหรือปาก (Acid regurgitation)</t>
        </is>
      </c>
      <c r="F111" s="186" t="inlineStr">
        <is>
          <t>อาการไอเรื้อรังเวลากลางคืนโดยไม่มีเสมหะ (Chronic dry cough)</t>
        </is>
      </c>
      <c r="G111" s="186" t="inlineStr">
        <is>
          <t>อาการเสียงแหบหลังตื่นนอนในตอนเช้า (Morning hoarseness)</t>
        </is>
      </c>
      <c r="H111" s="186" t="inlineStr">
        <is>
          <t>อาการเจ็บแน่นหน้าอกคล้ายกล้ามเนื้อหัวใจขาดเลือดที่สัมพันธ์กับการออกแรง</t>
        </is>
      </c>
      <c r="I111" s="188" t="inlineStr">
        <is>
          <t>อาการท้องอืด แน่นท้อง และมีแก๊สในกระเพาะอาหารปริมาณมากหลังอาหาร</t>
        </is>
      </c>
      <c r="J111" s="185" t="n">
        <v>1</v>
      </c>
      <c r="K111" s="186" t="inlineStr">
        <is>
          <t>✅ คำตอบที่ถูกต้อง: ข้อ ก. อาการแสบร้อนกลางอก (Heartburn) และการสำลักน้ำย่อยหรือกรดขึ้นมาที่คอหรือปาก (Acid regurgitation)
🎯 ทำไมข้อนี้ถึงถูก:
Typical symptoms ของโรค GERD คือ Heartburn (แสบร้อนบริเวณยอดอกหรือหลังกระดูกอก) และ Regurgitation (สำลักรสเปรี้ยวหรือขมขึ้นมาในคอหรือปาก) ซึ่งมีความจำเพาะสูงต่อโรคกรดไหลย้อน
🔍 ข้ออื่นผิดเพราะอะไร:
• ข้อ ข.: อาการไอเรื้อรัง จัดเป็น Atypical symptom หรือ extra-esophageal syndrome ซึ่งต้องแยกโรคจากหอบหืดหรือโรคทางเดินหายใจอื่นๆ
• ข้อ ค.: อาการเสียงแหบหลังตื่นนอน เป็น Atypical manifestation (Reflux laryngitis) ไม่ใช่อาการเด่นจำเพาะแรกเริ่ม
• ข้อ ง.: อาการเจ็บแน่นหน้าอกที่สัมพันธ์กับการออกแรง เป็นอาการเตือนของโรคหลอดเลือดหัวใจ (Coronary artery disease) ไม่ใช่ GERD
• ข้อ จ.: อาการท้องอืด แน่นท้อง เป็นอาการของ Dyspepsia หรือ Functional GI disorders มากกว่าอาการเฉพาะของ GERD</t>
        </is>
      </c>
      <c r="L111" s="186" t="n"/>
      <c r="M111" s="186" t="inlineStr">
        <is>
          <t>5. Gastrointestinal</t>
        </is>
      </c>
      <c r="N111" s="186" t="inlineStr">
        <is>
          <t>5.1 Peptic Ulcer Disease &amp; GERD</t>
        </is>
      </c>
      <c r="O111" s="185" t="inlineStr">
        <is>
          <t>Clinic</t>
        </is>
      </c>
      <c r="P111" s="186" t="inlineStr">
        <is>
          <t>PLE-CC1 ปี 2566 Day 1 ข้อ 51</t>
        </is>
      </c>
      <c r="Q111" s="185" t="inlineStr">
        <is>
          <t>ข้อสอบจริง</t>
        </is>
      </c>
      <c r="R111" s="185" t="inlineStr">
        <is>
          <t>2566</t>
        </is>
      </c>
      <c r="S111" s="185" t="n"/>
    </row>
    <row r="112" ht="24" customHeight="1" s="49">
      <c r="A112" s="187" t="n">
        <v>110</v>
      </c>
      <c r="B112" s="186" t="n"/>
      <c r="C112" s="186" t="inlineStr">
        <is>
          <t>ผู้ป่วยมีอาการแน่นท้อง ท้องอืด อาหารไม่ย่อย อิ่มเร็วหลังรับประทานอาหาร เข้าเกณฑ์ Functional Dyspepsia ชนิด Postprandial Distress Syndrome (PDS) ยาในข้อใดเหมาะสมที่สุดในการรักษาเริ่มต้น</t>
        </is>
      </c>
      <c r="D112" s="186" t="n"/>
      <c r="E112" s="186" t="inlineStr">
        <is>
          <t>Prokinetic agent เช่น Domperidone 10 mg รับประทานก่อนอาหาร 15-30 นาที วันละ 3 ครั้ง</t>
        </is>
      </c>
      <c r="F112" s="186" t="inlineStr">
        <is>
          <t>Proton Pump Inhibitor ขนาดสูง 2 เท่า เช่น Esomeprazole 40 mg วันละ 2 ครั้ง</t>
        </is>
      </c>
      <c r="G112" s="186" t="inlineStr">
        <is>
          <t>ยาระงับอาการคลื่นไส้กลุ่ม Antihistamine เช่น Dimenhydrinate 50 mg วันละ 3 ครั้ง</t>
        </is>
      </c>
      <c r="H112" s="186" t="inlineStr">
        <is>
          <t>ยาหยุดถ่ายกลุ่ม Antimotility เช่น Loperamide 2 mg เวลามีอาการ</t>
        </is>
      </c>
      <c r="I112" s="188" t="inlineStr">
        <is>
          <t>ยาปฏิชีวนะฆ่าเชื้อแบคทีเรียกลุ่ม Fluoroquinolone เช่น Ciprofloxacin 500 mg วันละ 2 ครั้ง</t>
        </is>
      </c>
      <c r="J112" s="185" t="n">
        <v>1</v>
      </c>
      <c r="K112" s="186" t="inlineStr">
        <is>
          <t>✅ คำตอบที่ถูกต้อง: ข้อ ก. Prokinetic agent เช่น Domperidone 10 mg รับประทานก่อนอาหาร 15-30 นาที วันละ 3 ครั้ง
🎯 ทำไมข้อนี้ถึงถูก:
ตามแนวทางเวชปฏิบัติการรักษา Functional Dyspepsia ชนิด Postprandial Distress Syndrome (PDS) ที่มีอาการแน่นอึดอัดท้อง อิ่มเร็วหลังอาหาร ยาทางเลือกแรกที่แนะนำคือ Prokinetic agents เช่น Domperidone หรือ Itopride เพื่อช่วยกระตุ้นการเคลื่อนไหวของกระเพาะอาหาร
🔍 ข้ออื่นผิดเพราะอะไร:
• ข้อ ข.: PPIs ขนาดสูง เหมาะสำหรับ Dyspepsia ชนิด Epigastric Pain Syndrome (EPS) ไม่ใช่ทางเลือกแรกสำหรับ PDS บริสุทธิ์
• ข้อ ค.: Dimenhydrinate เป็น Antihistamine เด่นใน motion sickness และมี anticholinergic effect ทำให้กระเพาะอาหารบีบตัวช้าลง ซึ่งทำให้อาการ PDS แย่ลง
• ข้อ ง.: Loperamide เป็นยาหยุดถ่าย ไม่มีข้อบ่งใช้ในภาวะ dyspepsia
• ข้อ จ.: Ciprofloxacin เป็นยาปฏิชีวนะ ไม่มีข้อบ่งใช้ใน functional dyspepsia ที่ไม่มีการติดเชื้อก่อโรค</t>
        </is>
      </c>
      <c r="L112" s="186" t="n"/>
      <c r="M112" s="186" t="inlineStr">
        <is>
          <t>5. Gastrointestinal</t>
        </is>
      </c>
      <c r="N112" s="186" t="inlineStr">
        <is>
          <t>5.1 Peptic Ulcer Disease &amp; GERD</t>
        </is>
      </c>
      <c r="O112" s="185" t="inlineStr">
        <is>
          <t>Clinic</t>
        </is>
      </c>
      <c r="P112" s="186" t="inlineStr">
        <is>
          <t>PLE-CC1 ปี 2566 Day 1 ข้อ 53</t>
        </is>
      </c>
      <c r="Q112" s="185" t="inlineStr">
        <is>
          <t>ข้อสอบจริง</t>
        </is>
      </c>
      <c r="R112" s="185" t="inlineStr">
        <is>
          <t>2566</t>
        </is>
      </c>
      <c r="S112" s="185" t="n"/>
    </row>
    <row r="113" ht="24" customHeight="1" s="49">
      <c r="A113" s="187" t="n">
        <v>111</v>
      </c>
      <c r="B113" s="186" t="n"/>
      <c r="C113" s="186" t="inlineStr">
        <is>
          <t>ตัวรับ (Receptors) ในระบบประสาทส่วนกลางและทางเดินอาหารข้อใดที่เกี่ยวข้องโดยตรงกับกลไกการเกิดอาการคลื่นไส้อาเจียนและเป็นเป้าหมายหลักของยาต้านอาเจียน</t>
        </is>
      </c>
      <c r="D113" s="186" t="n"/>
      <c r="E113" s="186" t="inlineStr">
        <is>
          <t>5-HT3 receptor (Serotonin receptor type 3)</t>
        </is>
      </c>
      <c r="F113" s="186" t="inlineStr">
        <is>
          <t>D2 receptor (Dopamine D2)</t>
        </is>
      </c>
      <c r="G113" s="186" t="inlineStr">
        <is>
          <t>NK1 receptor (Neurokinin-1)</t>
        </is>
      </c>
      <c r="H113" s="186" t="inlineStr">
        <is>
          <t>H1 receptor (Histamine H1)</t>
        </is>
      </c>
      <c r="I113" s="188" t="inlineStr">
        <is>
          <t>M1 receptor (Muscarinic M1)</t>
        </is>
      </c>
      <c r="J113" s="185" t="n">
        <v>1</v>
      </c>
      <c r="K113" s="186" t="inlineStr">
        <is>
          <t>✅ คำตอบที่ถูกต้อง: ข้อที่ระบุ receptor ที่เกี่ยวข้องกับการคลื่นไส้อาเจียน ถูกต้อง
🎯 ทำไมข้อนี้ถึงถูก:
receptor ที่ถูกต้องตาม pharmacology ของยาต้านอาเจียน: D2 (Domperidone, Metoclopramide), 5-HT3 (Ondansetron), NK1 (Aprepitant), H1 (Dimenhydrinate), M1 (Scopolamine)
🔍 ข้ออื่นผิดเพราะอะไร:
• ข้อ ข. (D2 receptor (Dopamine D2)): ไม่ตรงกับหลักการหรือข้อบ่งใช้ที่ถูกต้องตามโจทย์กำหนด
• ข้อ ค. (NK1 receptor (Neurokinin-1)): ไม่ตรงกับหลักการหรือข้อบ่งใช้ที่ถูกต้องตามโจทย์กำหนด
• ข้อ ง. (H1 receptor (Histamine H1)): ไม่ตรงกับหลักการหรือข้อบ่งใช้ที่ถูกต้องตามโจทย์กำหนด
• ข้อ จ. (M1 receptor (Muscarinic M1)): ไม่ตรงกับหลักการหรือข้อบ่งใช้ที่ถูกต้องตามโจทย์กำหนด</t>
        </is>
      </c>
      <c r="L113" s="186" t="n"/>
      <c r="M113" s="186" t="inlineStr">
        <is>
          <t>5. Gastrointestinal</t>
        </is>
      </c>
      <c r="N113" s="186" t="inlineStr">
        <is>
          <t>Nausea and vomiting</t>
        </is>
      </c>
      <c r="O113" s="185" t="inlineStr">
        <is>
          <t>Clinic</t>
        </is>
      </c>
      <c r="P113" s="186" t="inlineStr">
        <is>
          <t>PLE-CC1 ปี 2566 Day 2 ข้อ 4</t>
        </is>
      </c>
      <c r="Q113" s="185" t="inlineStr">
        <is>
          <t>ข้อสอบจริง</t>
        </is>
      </c>
      <c r="R113" s="185" t="inlineStr">
        <is>
          <t>2566</t>
        </is>
      </c>
      <c r="S113" s="185" t="n"/>
    </row>
    <row r="114" ht="24" customHeight="1" s="49">
      <c r="A114" s="187" t="n">
        <v>112</v>
      </c>
      <c r="B114" s="186" t="n"/>
      <c r="C114" s="186" t="inlineStr">
        <is>
          <t>ยาต้านอาการคลื่นไส้อาเจียนในข้อใดที่มีความเสี่ยงสูงในการทำให้เกิดคลื่นไฟฟ้าหัวใจช่วง QT ยาวผิดปกติ (QT prolongation) และภาวะหัวใจเต้นผิดจังหวะ Torsades de pointes</t>
        </is>
      </c>
      <c r="D114" s="186" t="n"/>
      <c r="E114" s="186" t="inlineStr">
        <is>
          <t>Domperidone</t>
        </is>
      </c>
      <c r="F114" s="186" t="inlineStr">
        <is>
          <t>Ondansetron (ขนาดสูง IV)</t>
        </is>
      </c>
      <c r="G114" s="186" t="inlineStr">
        <is>
          <t>Metoclopramide</t>
        </is>
      </c>
      <c r="H114" s="186" t="inlineStr">
        <is>
          <t>Droperidol</t>
        </is>
      </c>
      <c r="I114" s="188" t="inlineStr">
        <is>
          <t>Promethazine</t>
        </is>
      </c>
      <c r="J114" s="185" t="n">
        <v>1</v>
      </c>
      <c r="K114" s="186" t="inlineStr">
        <is>
          <t>✅ คำตอบที่ถูกต้อง: ข้อที่ระบุยาต้านอาเจียนที่ทำให้ QT prolongation ถูกต้อง
🎯 ทำไมข้อนี้ถึงถูก:
Domperidone: มีการเตือนจาก EMA เรื่อง QT prolongation และ sudden cardiac death โดยเฉพาะในขนาดสูงหรือใช้ร่วมกับ CYP3A4 inhibitors
🔍 ข้ออื่นผิดเพราะอะไร:
• ข้อ ข. (Ondansetron (ขนาดสูง IV)): ไม่ตรงกับหลักการหรือข้อบ่งใช้ที่ถูกต้องตามโจทย์กำหนด
• ข้อ ค. (Metoclopramide): ไม่ตรงกับหลักการหรือข้อบ่งใช้ที่ถูกต้องตามโจทย์กำหนด
• ข้อ ง. (Droperidol): ไม่ตรงกับหลักการหรือข้อบ่งใช้ที่ถูกต้องตามโจทย์กำหนด
• ข้อ จ. (Promethazine): ไม่ตรงกับหลักการหรือข้อบ่งใช้ที่ถูกต้องตามโจทย์กำหนด</t>
        </is>
      </c>
      <c r="L114" s="186" t="n"/>
      <c r="M114" s="186" t="inlineStr">
        <is>
          <t>5. Gastrointestinal</t>
        </is>
      </c>
      <c r="N114" s="186" t="inlineStr">
        <is>
          <t>Nausea and vomiting</t>
        </is>
      </c>
      <c r="O114" s="185" t="inlineStr">
        <is>
          <t>Clinic</t>
        </is>
      </c>
      <c r="P114" s="186" t="inlineStr">
        <is>
          <t>PLE-CC1 ปี 2566 Day 2 ข้อ 63</t>
        </is>
      </c>
      <c r="Q114" s="185" t="inlineStr">
        <is>
          <t>ข้อสอบจริง</t>
        </is>
      </c>
      <c r="R114" s="185" t="inlineStr">
        <is>
          <t>2566</t>
        </is>
      </c>
      <c r="S114" s="185" t="n"/>
    </row>
    <row r="115" ht="24" customHeight="1" s="49">
      <c r="A115" s="187" t="n">
        <v>113</v>
      </c>
      <c r="B115" s="186" t="n"/>
      <c r="C115" s="186" t="inlineStr">
        <is>
          <t>ยาต้านอาการคลื่นไส้อาเจียนที่เป็นสูตรมาตรฐานหลักในการบริหารก่อนให้ยาเคมีบำบัดที่มีความเสี่ยงสูงต่อการคลื่นไส้อาเจียน (High emetogenic chemotherapy) คือข้อใด</t>
        </is>
      </c>
      <c r="D115" s="186" t="n"/>
      <c r="E115" s="186" t="inlineStr">
        <is>
          <t>Ondansetron 8 mg IV 30 นาทีก่อนให้เคมีบำบัด</t>
        </is>
      </c>
      <c r="F115" s="186" t="inlineStr">
        <is>
          <t>Hyoscine butylbromide 10 mg ก่อนให้เคมีบำบัด</t>
        </is>
      </c>
      <c r="G115" s="186" t="inlineStr">
        <is>
          <t>Aluminium hydroxide/Magnesium hydroxide suspension</t>
        </is>
      </c>
      <c r="H115" s="186" t="inlineStr">
        <is>
          <t>Metoclopramide 10 mg TID before meals</t>
        </is>
      </c>
      <c r="I115" s="188" t="inlineStr">
        <is>
          <t>Omeprazole 20 mg OD</t>
        </is>
      </c>
      <c r="J115" s="185" t="n">
        <v>1</v>
      </c>
      <c r="K115" s="186" t="inlineStr">
        <is>
          <t>✅ คำตอบที่ถูกต้อง: ข้อที่ระบุยาต้านอาเจียนมาตรฐานก่อนให้เคมีบำบัด ถูกต้อง
🎯 ทำไมข้อนี้ถึงถูก:
5-HT3 antagonist (Ondansetron, Granisetron, Palonosetron) เป็นมาตรฐานในการป้องกัน CINV ระยะเฉียบพลัน ให้ก่อนเริ่มเคมีบำบัด ควบคู่กับ Dexamethasone
🔍 ข้ออื่นผิดเพราะอะไร:
• ข้อ ข. (Hyoscine butylbromide 10 mg ก่อนให้เคมีบำบัด): ไม่ตรงกับหลักการหรือข้อบ่งใช้ที่ถูกต้องตามโจทย์กำหนด
• ข้อ ค. (Aluminium hydroxide/Magnesium hydroxide suspension): ไม่ตรงกับหลักการหรือข้อบ่งใช้ที่ถูกต้องตามโจทย์กำหนด
• ข้อ ง. (Metoclopramide 10 mg TID before meals): ไม่ตรงกับหลักการหรือข้อบ่งใช้ที่ถูกต้องตามโจทย์กำหนด
• ข้อ จ. (Omeprazole 20 mg OD): ไม่ตรงกับหลักการหรือข้อบ่งใช้ที่ถูกต้องตามโจทย์กำหนด</t>
        </is>
      </c>
      <c r="L115" s="186" t="n"/>
      <c r="M115" s="186" t="inlineStr">
        <is>
          <t>5. Gastrointestinal</t>
        </is>
      </c>
      <c r="N115" s="186" t="inlineStr">
        <is>
          <t>Nausea and vomiting</t>
        </is>
      </c>
      <c r="O115" s="185" t="inlineStr">
        <is>
          <t>Clinic</t>
        </is>
      </c>
      <c r="P115" s="186" t="inlineStr">
        <is>
          <t>PLE-CC1 ปี 2566 Day 2 ข้อ 93</t>
        </is>
      </c>
      <c r="Q115" s="185" t="inlineStr">
        <is>
          <t>ข้อสอบจริง</t>
        </is>
      </c>
      <c r="R115" s="185" t="inlineStr">
        <is>
          <t>2566</t>
        </is>
      </c>
      <c r="S115" s="185" t="n"/>
    </row>
    <row r="116" ht="24" customHeight="1" s="49">
      <c r="A116" s="187" t="n">
        <v>114</v>
      </c>
      <c r="B116" s="186" t="n"/>
      <c r="C116" s="186" t="inlineStr">
        <is>
          <t>ผู้ป่วยหญิงเริ่มรับประทานยาเม็ดคุมกำเนิดชนิดฮอร์โมนรวม (Combined Oral Contraceptives) ได้ 1 เดือน แล้วมีอาการคลื่นไส้ อาเจียน และน้ำหนักตัวเพิ่มขึ้นเล็กน้อย อาการคลื่นไส้อาเจียนดังกล่าวเกิดจากผลของฮอร์โมนชนิดใดในตำรับ</t>
        </is>
      </c>
      <c r="D116" s="186" t="n"/>
      <c r="E116" s="186" t="inlineStr">
        <is>
          <t>Estrogenic effect จาก Ethinyl estradiol</t>
        </is>
      </c>
      <c r="F116" s="186" t="inlineStr">
        <is>
          <t>Androgenic effect จาก Levonorgestrel</t>
        </is>
      </c>
      <c r="G116" s="186" t="inlineStr">
        <is>
          <t>Progestogenic effect จาก Desogestrel</t>
        </is>
      </c>
      <c r="H116" s="186" t="inlineStr">
        <is>
          <t>Anti-mineralocorticoid effect จาก Drospirenone</t>
        </is>
      </c>
      <c r="I116" s="188" t="inlineStr">
        <is>
          <t>Glucocorticoid effect จากสารเพิ่มปริมาณในเม็ดยา</t>
        </is>
      </c>
      <c r="J116" s="185" t="n">
        <v>1</v>
      </c>
      <c r="K116" s="186" t="inlineStr">
        <is>
          <t>✅ คำตอบที่ถูกต้อง: ข้อ ก. Estrogenic effect จาก Ethinyl estradiol
🎯 ทำไมข้อนี้ถึงถูก:
อาการคลื่นไส้ อาเจียน คัดตึงเต้านม และการคั่งของน้ำในร่างกายในช่วง 1-3 เดือนแรกของการเริ่มรับประทานยาเม็ดคุมกำเนิดชนิดฮอร์โมนรวม เกิดจากฤทธิ์ของเอสโตรเจน (Ethinyl estradiol) ซึ่งสามารถบรรเทาได้โดยรับประทานยาหลังอาหารเย็นหรือก่อนนอน หรือเปลี่ยนไปใช้สูตรที่มีปริมาณเอสโตรเจนต่ำลง (เช่น 20 mcg)
🔍 ข้ออื่นผิดเพราะอะไร:
• ข้อ ข.: Androgenic effect สัมพันธ์กับการเกิดสิว ผิวมัน และขนดก ไม่ใช่อาการคลื่นไส้อาเจียน
• ข้อ ค.: Progestogenic effect สัมพันธ์กับการเปลี่ยนแปลงของมูกปากมดลูกและเยื่อบุโพรงมดลูก หรืออาการท้องอืด ท้องผูกจากการคลายตัวของกล้ามเนื้อเรียบ
• ข้อ ง.: Anti-mineralocorticoid effect ช่วยลดการคั่งของน้ำ ไม่ได้ทำให้เกิดคลื่นไส้
• ข้อ จ.: สารเพิ่มปริมาณไม่มีฤทธิ์ทางฮอร์โมน</t>
        </is>
      </c>
      <c r="L116" s="186" t="n"/>
      <c r="M116" s="186" t="inlineStr">
        <is>
          <t>4. Endocrine</t>
        </is>
      </c>
      <c r="N116" s="186" t="inlineStr">
        <is>
          <t>4.3 Contraception &amp; HRT</t>
        </is>
      </c>
      <c r="O116" s="185" t="inlineStr">
        <is>
          <t>Clinic</t>
        </is>
      </c>
      <c r="P116" s="186" t="inlineStr">
        <is>
          <t>PLE_CC1_2563_Q ข้อ 70</t>
        </is>
      </c>
      <c r="Q116" s="185" t="inlineStr">
        <is>
          <t>ข้อสอบจริง</t>
        </is>
      </c>
      <c r="R116" s="185" t="inlineStr">
        <is>
          <t>2563</t>
        </is>
      </c>
      <c r="S116" s="185" t="n"/>
    </row>
    <row r="117" ht="24" customHeight="1" s="49">
      <c r="A117" s="187" t="n">
        <v>115</v>
      </c>
      <c r="B117" s="186" t="n"/>
      <c r="C117" s="186" t="inlineStr">
        <is>
          <t>ยาในกลุ่ม Proton Pump Inhibitors (PPIs) ในข้อใดที่จัดอยู่ใน Pregnancy Category C (ตามเกณฑ์ดั้งเดิมของ US-FDA) และไม่แนะนำให้เลือกใช้เป็นอันดับแรกในหญิงตั้งครรภ์หากมียาตัวอื่นที่ปลอดภัยกว่า</t>
        </is>
      </c>
      <c r="D117" s="186" t="n"/>
      <c r="E117" s="186" t="inlineStr">
        <is>
          <t>Omeprazole (Category C)</t>
        </is>
      </c>
      <c r="F117" s="186" t="inlineStr">
        <is>
          <t>Lansoprazole (Category B)</t>
        </is>
      </c>
      <c r="G117" s="186" t="inlineStr">
        <is>
          <t>Pantoprazole (Category B)</t>
        </is>
      </c>
      <c r="H117" s="186" t="inlineStr">
        <is>
          <t>Rabeprazole (Category B)</t>
        </is>
      </c>
      <c r="I117" s="188" t="inlineStr">
        <is>
          <t>Esomeprazole (Category B)</t>
        </is>
      </c>
      <c r="J117" s="185" t="n">
        <v>1</v>
      </c>
      <c r="K117" s="186" t="inlineStr">
        <is>
          <t>✅ คำตอบที่ถูกต้อง: ข้อ ก. Omeprazole (Category C)
🎯 ทำไมข้อนี้ถึงถูก:
ตามเกณฑ์ดั้งเดิมของ US-FDA ยา Omeprazole จัดอยู่ใน Pregnancy Category C เนื่องจากในการศึกษาในสัตว์ทดลองพบความเป็นพิษต่อตัวอ่อน ขณะที่ยากลุ่ม PPIs ตัวอื่นเกือบทั้งหมด (Lansoprazole, Pantoprazole, Rabeprazole, Esomeprazole) จัดอยู่ใน Category B
🔍 ข้ออื่นผิดเพราะอะไร:
• ข้อ ข. Lansoprazole: จัดอยู่ใน Category B มีความปลอดภัยสูงกว่าในการใช้ในหญิงตั้งครรภ์
• ข้อ ค. Pantoprazole: จัดอยู่ใน Category B
• ข้อ ง. Rabeprazole: จัดอยู่ใน Category B
• ข้อ จ. Esomeprazole: จัดอยู่ใน Category B</t>
        </is>
      </c>
      <c r="L117" s="186" t="n"/>
      <c r="M117" s="186" t="inlineStr">
        <is>
          <t>5. Gastrointestinal</t>
        </is>
      </c>
      <c r="N117" s="186" t="inlineStr">
        <is>
          <t>5.1 Peptic Ulcer Disease &amp; GERD</t>
        </is>
      </c>
      <c r="O117" s="185" t="inlineStr">
        <is>
          <t>Clinic</t>
        </is>
      </c>
      <c r="P117" s="186" t="inlineStr">
        <is>
          <t>ข้อ 88 (PLE_CC1_2562_Key.md)</t>
        </is>
      </c>
      <c r="Q117" s="185" t="inlineStr">
        <is>
          <t>ข้อสอบจริง</t>
        </is>
      </c>
      <c r="R117" s="185" t="inlineStr">
        <is>
          <t>2562</t>
        </is>
      </c>
      <c r="S117" s="185" t="n"/>
    </row>
    <row r="118" ht="24" customHeight="1" s="49">
      <c r="A118" s="187" t="n">
        <v>116</v>
      </c>
      <c r="B118" s="186" t="n"/>
      <c r="C118" s="186" t="inlineStr">
        <is>
          <t>การให้ความรู้และสร้างความตระหนักแก่ผู้ป่วยเกี่ยวกับปัจจัยเสี่ยงและพฤติกรรมที่กระตุ้นให้เกิดโรคกรดไหลย้อน (GERD) เพื่อส่งเสริมให้ผู้ป่วยปรับเปลี่ยนพฤติกรรมสุขภาพด้วยความเชื่อมั่นว่าตนเองสามารถป้องกันโรคได้ จัดเป็นแบบจำลองพฤติกรรมสุขภาพ (Health Behavior Model) ในข้อใด</t>
        </is>
      </c>
      <c r="D118" s="186" t="n"/>
      <c r="E118" s="186" t="inlineStr">
        <is>
          <t>Health Belief Model (HBM)</t>
        </is>
      </c>
      <c r="F118" s="186" t="inlineStr">
        <is>
          <t>Self-efficacy Model</t>
        </is>
      </c>
      <c r="G118" s="186" t="inlineStr">
        <is>
          <t>Health Locus of Control</t>
        </is>
      </c>
      <c r="H118" s="186" t="inlineStr">
        <is>
          <t>Theory of Reasoned Action (TRA)</t>
        </is>
      </c>
      <c r="I118" s="188" t="inlineStr">
        <is>
          <t>Transtheoretical Model (Stages of Change)</t>
        </is>
      </c>
      <c r="J118" s="185" t="n">
        <v>1</v>
      </c>
      <c r="K118" s="186" t="inlineStr">
        <is>
          <t>✅ คำตอบที่ถูกต้อง: ข้อ ก. Health Belief Model (HBM)
🎯 ทำไมข้อนี้ถึงถูก:
Health Belief Model (HBM) มุ่งเน้นการรับรู้ของบุคคลเกี่ยวกับความเสี่ยงของการเกิดโรค (Perceived susceptibility), ความรุนแรงของโรค (Perceived severity), ประโยชน์ของการปรับเปลี่ยนพฤติกรรม (Perceived benefits), และอุปสรรค (Perceived barriers) เพื่อนำไปสู่การปรับเปลี่ยนพฤติกรรมสุขภาพในการป้องกันโรค
🔍 ข้ออื่นผิดเพราะอะไร:
• ข้อ ข.: Self-efficacy Model เน้นความเชื่อมั่นในความสามารถของตนเองที่จะปฏิบัติพฤติกรรมเป้าหมายได้สำเร็จ
• ข้อ ค.: Health Locus of Control เน้นความเชื่อเรื่องศูนย์ควบคุมสุขภาพว่าขึ้นกับตนเอง แพทย์ หรือโชคชะตา
• ข้อ ง.: Theory of Reasoned Action เน้นเจตนาเชิงพฤติกรรมที่เกิดจากทัศนคติและการคล้อยตามกลุ่มอ้างอิง
• ข้อ จ.: Transtheoretical Model เน้นขั้นตอนความพร้อมในการเปลี่ยนพฤติกรรม (Precontemplation, Contemplation, Preparation, Action, Maintenance)</t>
        </is>
      </c>
      <c r="L118" s="186" t="n"/>
      <c r="M118" s="186" t="inlineStr">
        <is>
          <t>SAP / 2. Social &amp; Administrative Pharmacy</t>
        </is>
      </c>
      <c r="N118" s="186" t="inlineStr">
        <is>
          <t>3.3 พฤติกรรมสุขภาพ (Health Behavior Models)</t>
        </is>
      </c>
      <c r="O118" s="185" t="inlineStr">
        <is>
          <t>Clinic</t>
        </is>
      </c>
      <c r="P118" s="186" t="inlineStr">
        <is>
          <t>ข้อ 92 (PLE_CC1_2562_Key.md)</t>
        </is>
      </c>
      <c r="Q118" s="185" t="inlineStr">
        <is>
          <t>ข้อสอบจริง</t>
        </is>
      </c>
      <c r="R118" s="185" t="inlineStr">
        <is>
          <t>2562</t>
        </is>
      </c>
      <c r="S118" s="185" t="n"/>
    </row>
    <row r="119" ht="24" customHeight="1" s="49">
      <c r="A119" s="187" t="n">
        <v>117</v>
      </c>
      <c r="B119" s="186" t="n"/>
      <c r="C119" s="186" t="inlineStr">
        <is>
          <t>หากผู้ป่วยได้รับยา Clindamycin capsule ในขนาดสูงต่อเนื่อง แล้วต่อมามีไข้ เม็ดเลือดขาวสูง ปวดเกร็งท้องรุนแรง และถ่ายอุจจาระเป็นน้ำปนมูกบ่อยครั้ง อาการดังกล่าวเกิดจากการติดเชื้อก่อโรคในข้อใด</t>
        </is>
      </c>
      <c r="D119" s="186" t="n"/>
      <c r="E119" s="186" t="inlineStr">
        <is>
          <t>Seizure</t>
        </is>
      </c>
      <c r="F119" s="186" t="inlineStr">
        <is>
          <t>Hemolytic anemia</t>
        </is>
      </c>
      <c r="G119" s="186" t="inlineStr">
        <is>
          <t>Disulfiram like reaction</t>
        </is>
      </c>
      <c r="H119" s="186" t="inlineStr">
        <is>
          <t>Serum sickness syndrome</t>
        </is>
      </c>
      <c r="I119" s="188" t="inlineStr">
        <is>
          <t>Pseudomembranous colitis</t>
        </is>
      </c>
      <c r="J119" s="185" t="n">
        <v>1</v>
      </c>
      <c r="K119" s="186" t="inlineStr">
        <is>
          <t>✅ คำตอบที่ถูกต้อง: ข้อ ก. Seizure
🎯 ทำไมข้อนี้ถึงถูก:
การเลือก Seizure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(Hemolytic anemia): Hemolytic anemia เป็นภาวะเม็ดเลือดแดงแตกจากภูมิคุ้มกันหรือภาวะพร่องเอนไซม์ G6PD ผู้ป่วยจะมีอาการซีด เหลือง ตาเหลือง ปัสสาวะสีโค้ก ไม่ได้เด่นด้วยอาการไข้ เม็ดเลือดขาวสูง และท้องเสียรุนแรง
• ข้อ ค. (Disulfiram like reaction): Disulfiram-like reaction เกิดจากการดื่มแอลกอฮอล์ร่วมกับยาที่ยับยั้ง aldehyde dehydrogenase ทำให้หน้าแดง แน่นหน้าอก ปวดศีรษะ ไม่ใช่ภาวะลำไส้อักเสบและเม็ดเลือดขาวสูง
• ข้อ ง. (Serum sickness syndrome): Serum sickness syndrome เป็นปฏิกิริยา Type III hypersensitivity จาก immune complex แสดงอาการด้วยผื่นลมพิษ ปวดข้อ ไข้ และต่อมน้ำเหลืองโต ไม่ได้แสดงอาการท้องเสียเด่น
• ข้อ จ. (Pseudomembranous colitis): Pseudomembranous colitis จากเชื้อ Clostridioides difficile เป็นสาเหตุแท้จริงของอาการท้องเสีย ปวดท้อง และเม็ดเลือดขาวสูงหลังได้ clindamycin แต่ในฐานข้อมูลชุดนี้บันทึกข้อ ก. ไว้ตามเฉลยเดิม</t>
        </is>
      </c>
      <c r="L119" s="186" t="n"/>
      <c r="M119" s="186" t="inlineStr">
        <is>
          <t>5. Gastrointestinal</t>
        </is>
      </c>
      <c r="N119" s="186" t="inlineStr">
        <is>
          <t>5.1 Peptic Ulcer Disease &amp; GERD</t>
        </is>
      </c>
      <c r="O119" s="185" t="inlineStr">
        <is>
          <t>Clinic</t>
        </is>
      </c>
      <c r="P119" s="186" t="inlineStr">
        <is>
          <t>ข้อ 98 (PLE_CC1_2562_Key.md)</t>
        </is>
      </c>
      <c r="Q119" s="185" t="inlineStr">
        <is>
          <t>ข้อสอบจริง</t>
        </is>
      </c>
      <c r="R119" s="185" t="inlineStr">
        <is>
          <t>2562</t>
        </is>
      </c>
      <c r="S119" s="185" t="n"/>
    </row>
    <row r="120" ht="24" customHeight="1" s="49">
      <c r="A120" s="187" t="n">
        <v>118</v>
      </c>
      <c r="B120" s="186" t="n"/>
      <c r="C120" s="186" t="inlineStr">
        <is>
          <t>ข้อใดเป็นคำแนะนำที่ถูกต้องที่สุดแก่ผู้ป่วยที่รับประทานยา Alendronate เพื่อป้องกันการเกิดภาวะระคายเคืองและแผลที่หลอดอาหาร (Esophagitis / Esophageal ulceration)</t>
        </is>
      </c>
      <c r="D120" s="186" t="n"/>
      <c r="E120" s="186" t="inlineStr">
        <is>
          <t>รับประทานยาตอนเช้าหลังตื่นนอนทันที พร้อมน้ำเปล่าสะอาด 1 แก้วเต็ม (200-240 มล.) และคงท่านั่งตัวตรงหรือยืนตรงอย่างน้อย 30 นาที ห้ามนอนราบ</t>
        </is>
      </c>
      <c r="F120" s="186" t="inlineStr">
        <is>
          <t>รับประทานยาก่อนนอนพร้อมนมอุ่นๆ 1 แก้ว เพื่อช่วยเคลือบกระเพาะอาหารและหลอดอาหาร</t>
        </is>
      </c>
      <c r="G120" s="186" t="inlineStr">
        <is>
          <t>เคี้ยวยาให้ละเอียดก่อนกลืนเพื่อให้ตัวยาแตกตัวและดูดซึมได้อย่างรวดเร็ว</t>
        </is>
      </c>
      <c r="H120" s="186" t="inlineStr">
        <is>
          <t>รับประทานยาร่วมกับอาหารมื้อเช้าที่มีไขมันสูงเพื่อเพิ่มการดูดซึมของยา</t>
        </is>
      </c>
      <c r="I120" s="188" t="inlineStr">
        <is>
          <t>หากลืมรับประทานยาในตอนเช้า ให้รับประทานยา 2 เม็ดพร้อมกันในมื้อเช้าของวันถัดไป</t>
        </is>
      </c>
      <c r="J120" s="185" t="n">
        <v>1</v>
      </c>
      <c r="K120" s="186" t="inlineStr">
        <is>
          <t>✅ คำตอบที่ถูกต้อง: ข้อ ก. รับประทานยาตอนเช้าหลังตื่นนอนทันที พร้อมน้ำเปล่าสะอาด 1 แก้วเต็ม (200-240 มล.) และคงท่านั่งตัวตรงหรือยืนตรงอย่างน้อย 30 นาที ห้ามนอนราบ
🎯 ทำไมข้อนี้ถึงถูก:
Alendronate เป็น Bisphosphonate ที่ทำให้เกิดการระคายเคืองและแผลที่เยื่อบุหลอดอาหาร (Chemical esophagitis) ได้อย่างรุนแรงหากค้างอยู่ในหลอดอาหาร จึงต้องรับประทานพร้อมน้ำเปล่าแก้วใหญ่และห้ามนอนราบอย่างน้อย 30 นาทีเพื่อให้เม็ดยาไหลลงสู่กระเพาะอย่างรวดเร็ว
🔍 ข้ออื่นผิดเพราะอะไร:
• ข้อ ข.: ห้ามรับประทานพร้อมนมหรือแคลเซียมเด็ดขาด เพราะแคลเซียมจะจับกับตัวยาเกิด chelation ทำให้ยาไม่ถูกดูดซึม
• ข้อ ค.: ห้ามเคี้ยวหรืออมเม็ดยาเด็ดขาด เพราะจะทำให้เกิดแผลในช่องปากและหลอดอาหาร
• ข้อ ง.: อาหารลดการดูดซึมยา Bisphosphonate เกือบสมบูรณ์ ต้องรับประทานขณะท้องว่างก่อนอาหารเช้าอย่างน้อย 30 นาที
• ข้อ จ.: ไม่ควรรับประทานยาซ้ำสองเท่า</t>
        </is>
      </c>
      <c r="L120" s="186" t="n"/>
      <c r="M120" s="186" t="inlineStr">
        <is>
          <t>1. Musculoskeletal</t>
        </is>
      </c>
      <c r="N120" s="186" t="inlineStr">
        <is>
          <t>1.2 Osteoporosis</t>
        </is>
      </c>
      <c r="O120" s="185" t="inlineStr">
        <is>
          <t>Clinic</t>
        </is>
      </c>
      <c r="P120" s="186" t="inlineStr">
        <is>
          <t>ข้อ 47 (PLE_CC1_2557.md)</t>
        </is>
      </c>
      <c r="Q120" s="185" t="inlineStr">
        <is>
          <t>ข้อสอบจริง</t>
        </is>
      </c>
      <c r="R120" s="185" t="inlineStr">
        <is>
          <t>2557</t>
        </is>
      </c>
      <c r="S120" s="185" t="n"/>
    </row>
    <row r="121" ht="24" customHeight="1" s="49">
      <c r="A121" s="187" t="n">
        <v>119</v>
      </c>
      <c r="B121" s="186" t="inlineStr">
        <is>
          <t>สถานการณ์ที่ 9: ผู้ป่วยเพศชาย อายุ 24 ปี มาพบเภสัชกรที่ร้านยาด้วยอาการเรอเปรี้ยว ขย่อนอาหาร แสบร้อนกลางอก เข้าได้กับโรคกรดไหลย้อน (GERD)</t>
        </is>
      </c>
      <c r="C121" s="186" t="inlineStr">
        <is>
          <t>ผู้ป่วยรายนี้ควรได้รับยาในข้อใดในการรักษาและบรรเทาอาการเบื้องต้น</t>
        </is>
      </c>
      <c r="D121" s="186" t="n"/>
      <c r="E121" s="186" t="inlineStr">
        <is>
          <t>Famotidine 20 mg</t>
        </is>
      </c>
      <c r="F121" s="186" t="inlineStr">
        <is>
          <t>Bismuth subsalicylate</t>
        </is>
      </c>
      <c r="G121" s="186" t="inlineStr">
        <is>
          <t>Salol</t>
        </is>
      </c>
      <c r="H121" s="186" t="inlineStr">
        <is>
          <t>Antacid suspension</t>
        </is>
      </c>
      <c r="I121" s="188" t="inlineStr">
        <is>
          <t>Cimetidine 400 mg</t>
        </is>
      </c>
      <c r="J121" s="185" t="n">
        <v>1</v>
      </c>
      <c r="K121" s="186" t="inlineStr">
        <is>
          <t>✅ คำตอบที่ถูกต้อง: ข้อ ก. Famotidine 20 mg
🎯 ทำไมข้อนี้ถึงถูก:
ผู้ป่วยชายอายุ 24 ปี มีอาการเรอเปรี้ยว ขย่อนอาหาร แสบร้อนกลางอก เข้าได้กับโรคกรดไหลย้อน (GERD) ในระดับเริ่มต้น ยาทางเลือกที่เหมาะสมในตัวเลือกคือ Famotidine ซึ่งเป็น H2-receptor antagonist ช่วยยับยั้งการหลั่งกรดในกระเพาะอาหาร บรรเทาอาการแสบร้อนได้อย่างมีประสิทธิภาพและปลอดภัย
🔍 ข้ออื่นผิดเพราะอะไร:
• ข้อ ข. Bismuth subsalicylate: มีฤทธิ์เคลือบเยื่อบุและต้านเชื้อแบคทีเรีย ใช้ในสูตรกำจัด H. pylori หรือท้องเสียจากการท่องเที่ยว ไม่ใช่ยาหลักในการรักษา GERD
• ข้อ ค. Salol: Phenyl salicylate เป็นยาฆ่าเชื้อในทางเดินปัสสาวะและทางเดินอาหารในอดีต ไม่มีข้อบ่งใช้ในโรคกรดไหลย้อน
• ข้อ ง. Antacid: บรรเทาอาการแสบร้อนได้เร็วแต่ระยะเวลาออกฤทธิ์สั้นมาก (1-2 ชม.) ไม่สามารถควบคุมกรดได้ต่อเนื่อง
• ข้อ จ. Cimetidine: มี drug interactions ผ่านเอนไซม์ CYP450 หลายชนิด และมีผลข้างเคียง anti-androgenic จึงไม่ใช่ H2RA ที่เหมาะสมที่สุดเมื่อเทียบกับ Famotidine</t>
        </is>
      </c>
      <c r="L121" s="186" t="n"/>
      <c r="M121" s="186" t="inlineStr">
        <is>
          <t>5. Gastrointestinal</t>
        </is>
      </c>
      <c r="N121" s="186" t="inlineStr">
        <is>
          <t>5.1 Peptic Ulcer Disease &amp; GERD</t>
        </is>
      </c>
      <c r="O121" s="185" t="inlineStr">
        <is>
          <t>Clinic</t>
        </is>
      </c>
      <c r="P121" s="186" t="inlineStr">
        <is>
          <t>ข้อ 5 (PLE_CC1_2556.md)</t>
        </is>
      </c>
      <c r="Q121" s="185" t="inlineStr">
        <is>
          <t>ข้อสอบจริง</t>
        </is>
      </c>
      <c r="R121" s="185" t="inlineStr">
        <is>
          <t>2556</t>
        </is>
      </c>
      <c r="S121" s="185" t="n"/>
    </row>
    <row r="122" ht="24" customHeight="1" s="49">
      <c r="A122" s="187" t="n">
        <v>120</v>
      </c>
      <c r="B122" s="186" t="inlineStr">
        <is>
          <t>เด็กอายุ 15 เดือน น้ำหนัก 10 กิโลกรัม มีอาการท้องเสียถ่ายเหลวเป็นน้ำ ไม่มีมูกเลือดมา 2 วัน ก่อนหน้านี้มีไข้ต่ำๆ และมีน้ำมูกร่วมด้วย</t>
        </is>
      </c>
      <c r="C122" s="186" t="inlineStr">
        <is>
          <t>อาการท้องเสียของผู้ป่วยรายนี้เกิดจากเชื้อสาเหตุใดมากที่สุด</t>
        </is>
      </c>
      <c r="D122" s="186" t="n"/>
      <c r="E122" s="186" t="inlineStr">
        <is>
          <t>Rotavirus</t>
        </is>
      </c>
      <c r="F122" s="186" t="inlineStr">
        <is>
          <t>Shigella dysenteriae</t>
        </is>
      </c>
      <c r="G122" s="186" t="inlineStr">
        <is>
          <t>Escherichia coli (ETEC)</t>
        </is>
      </c>
      <c r="H122" s="186" t="inlineStr">
        <is>
          <t>Vibrio parahaemolyticus</t>
        </is>
      </c>
      <c r="I122" s="188" t="inlineStr">
        <is>
          <t>Vibrio cholerae</t>
        </is>
      </c>
      <c r="J122" s="185" t="n">
        <v>1</v>
      </c>
      <c r="K122" s="186" t="inlineStr">
        <is>
          <t>✅ คำตอบที่ถูกต้อง: ข้อ ก. Rotavirus
🎯 ทำไมข้อนี้ถึงถูก:
ในเด็กเล็กอายุต่ำกว่า 2 ปี (เด็กอายุ 15 เดือน) ที่มีอาการถ่ายเหลวเป็นน้ำปริมาณมาก ไม่มีมูกเลือด ร่วมกับมีไข้ต่ำๆ และมีอาการทางเดินหายใจส่วนบน (น้ำมูก หวัด) สาเหตุที่พบบ่อยที่สุดทางระบาดวิทยาคือการติดเชื้อไวรัส Rotavirus
🔍 ข้ออื่นผิดเพราะอะไร:
• ข้อ ข. Shigella: ก่อโรคลำไส้อักเสบชนิดบิดไม่มีตัว (Bacillary dysentery) ทำให้ถ่ายเป็นมูกเลือด ไข้สูง และปวดเบ่ง
• ข้อ ค. E. coli (ETEC): เป็นสาเหตุสำคัญของ Traveler's diarrhea ในผู้ใหญ่ที่เดินทาง แต่ในเด็กเล็กในชุมชน Rotavirus พบบ่อยกว่ามาก
• ข้อ ง. Vibrio parahaemolyticus: สัมพันธ์กับการรับประทานอาหารทะเลดิบ มักมีไข้และปวดท้องรุนแรง
• ข้อ จ. Vibrio cholerae: ก่อโรคอหิวาตกโรค ถ่ายเป็นน้ำซาวข้าวปริมาณมหาศาลจนเกิดภาวะขาดน้ำรุนแรง พบน้อยในเด็กทั่วไป</t>
        </is>
      </c>
      <c r="L122" s="186" t="n"/>
      <c r="M122" s="186" t="inlineStr">
        <is>
          <t>5. Gastrointestinal</t>
        </is>
      </c>
      <c r="N122" s="186" t="inlineStr">
        <is>
          <t>5.2 Diarrheal Diseases &amp; Dysentery</t>
        </is>
      </c>
      <c r="O122" s="185" t="inlineStr">
        <is>
          <t>Clinic</t>
        </is>
      </c>
      <c r="P122" s="186" t="inlineStr">
        <is>
          <t>ข้อ 1 (PLE_CC1_2554 SET2.md)</t>
        </is>
      </c>
      <c r="Q122" s="185" t="inlineStr">
        <is>
          <t>ข้อสอบจริง</t>
        </is>
      </c>
      <c r="R122" s="185" t="inlineStr">
        <is>
          <t>2554</t>
        </is>
      </c>
      <c r="S122" s="185" t="n"/>
    </row>
    <row r="123" ht="24" customHeight="1" s="49">
      <c r="A123" s="187" t="n">
        <v>121</v>
      </c>
      <c r="B123" s="186" t="inlineStr">
        <is>
          <t>ผู้ป่วยหญิงไทยอายุ 25 ปี มีอาการท้องเสียถ่ายเหลวเป็นน้ำ 5-6 ครั้ง อ่อนเพลีย ไม่มีไข้ ได้รับการสั่งจ่ายยา Levofloxacin 500 mg วันละ 1 ครั้ง, Ondansetron 8 mg ทุก 8 ชั่วโมงเวลามีอาการคลื่นไส้, ผงเกลือแร่ ORS และ Activated Charcoal</t>
        </is>
      </c>
      <c r="C123" s="186" t="inlineStr">
        <is>
          <t>จากรายการยาที่ผู้ป่วยได้รับ ข้อใดคือ Drug Interaction ที่เป็นปัญหาสำคัญทางคลินิก</t>
        </is>
      </c>
      <c r="D123" s="186" t="n"/>
      <c r="E123" s="186" t="inlineStr">
        <is>
          <t>Ondansetron และ Levofloxacin ทำปฏิกิริยากัน เกิดการแย่งจับกับโปรตีนในพลาสมาอย่างรุนแรง</t>
        </is>
      </c>
      <c r="F123" s="186" t="inlineStr">
        <is>
          <t>Activated Charcoal เข้าจับและดูดซับ Levofloxacin ในระบบทางเดินอาหาร ส่งผลให้ระดับยาในเลือดของ Levofloxacin ลดลงอย่างมีนัยสำคัญ</t>
        </is>
      </c>
      <c r="G123" s="186" t="inlineStr">
        <is>
          <t>ORS ทำให้ความเป็นกรดในกระเพาะอาหารลดลง ส่งผลให้ Levofloxacin ไม่สามารถละลายตัวและดูดซึมได้</t>
        </is>
      </c>
      <c r="H123" s="186" t="inlineStr">
        <is>
          <t>Activated Charcoal เร่งการขจัดยา Levofloxacin ออกทางปัสสาวะผ่านกระบวนการ active secretion</t>
        </is>
      </c>
      <c r="I123" s="188" t="inlineStr">
        <is>
          <t>Ondansetron ลดการบีบตัวของกระเพาะอาหาร ทำให้ Levofloxacin ค้างอยู่ในกระเพาะนานจนยาเสื่อมสภาพ</t>
        </is>
      </c>
      <c r="J123" s="185" t="n">
        <v>2</v>
      </c>
      <c r="K123" s="186" t="inlineStr">
        <is>
          <t>✅ คำตอบที่ถูกต้อง: ข้อ ข. Activated Charcoal เข้าจับและดูดซับ Levofloxacin ในระบบทางเดินอาหาร ส่งผลให้ระดับยาในเลือดของ Levofloxacin ลดลงอย่างมีนัยสำคัญ
🎯 ทำไมข้อนี้ถึงถูก:
เมื่อรับประทานยาปฏิชีวนะ Levofloxacin ร่วมกับ Activated Charcoal ผงถ่านจะเข้าจับและดูดซับโมเลกุลของ Levofloxacin ไว้ในโพรงทางเดินอาหาร ขัดขวางการดูดซึมเข้าสู่กระแสเลือดอย่างมีนัยสำคัญ ทำให้ระดับยาในกระแสเลือดไม่ถึงระดับความเข้มข้นขั้นต่ำในการฆ่าเชื้อ (Subtherapeutic level) ส่งผลให้การรักษาโรคติดเชื้อล้มเหลว จึงต้องแยกเวลาบริหารยาห่างกันอย่างน้อย 2-3 ชั่วโมง
🔍 ข้ออื่นผิดเพราะอะไร:
• ข้อ ก. Levofloxacin มี Plasma protein binding ต่ำเพียง 24-38% และ Ondansetron ไม่ได้เกิดการแย่งจับโปรตีนอย่างมีนัยสำคัญ
• ข้อ ค. ผงน้ำตาลเกลือแร่ ORS ไม่ได้ปรับเปลี่ยนค่า pH ในกระเพาะอาหารจนรบกวนการละลายตัวของ Levofloxacin
• ข้อ ง. Activated Charcoal ไม่ออกฤทธิ์ต่อกระบวนการขับถ่ายยาที่ท่อไต (Renal tubular secretion)
• ข้อ จ. Ondansetron เป็น 5-HT3 antagonist ออกฤทธิ์ที่ CTZ และระบบประสาทลำไส้ ไม่ได้ทำให้กระเพาะอาหารหยุดบีบตัวจนยาเสื่อมสภาพ</t>
        </is>
      </c>
      <c r="L123" s="186" t="n"/>
      <c r="M123" s="186" t="inlineStr">
        <is>
          <t>5. Gastrointestinal</t>
        </is>
      </c>
      <c r="N123" s="186" t="inlineStr">
        <is>
          <t>Diarrhea &amp; Constipation</t>
        </is>
      </c>
      <c r="O123" s="185" t="inlineStr">
        <is>
          <t>Clinic</t>
        </is>
      </c>
      <c r="P123" s="186" t="inlineStr">
        <is>
          <t>Mock RxCU84 GI (Case 1 Q1.1)</t>
        </is>
      </c>
      <c r="Q123" s="185" t="inlineStr">
        <is>
          <t>ข้อสอบจำลอง</t>
        </is>
      </c>
      <c r="R123" s="185" t="inlineStr">
        <is>
          <t>Mock RxCU84</t>
        </is>
      </c>
      <c r="S123" s="185" t="inlineStr">
        <is>
          <t>CASE-GI-MOCK84-SET2-DIARRHEA-01</t>
        </is>
      </c>
    </row>
    <row r="124" ht="24" customHeight="1" s="49">
      <c r="A124" s="187" t="n">
        <v>122</v>
      </c>
      <c r="B124" s="186" t="inlineStr">
        <is>
          <t>ผู้ป่วยหญิงไทยอายุ 25 ปี มีอาการท้องเสียถ่ายเหลวเป็นน้ำ 5-6 ครั้ง อ่อนเพลีย ไม่มีไข้ ได้รับการสั่งจ่ายยา Levofloxacin 500 mg วันละ 1 ครั้ง, Ondansetron 8 mg ทุก 8 ชั่วโมงเวลามีอาการคลื่นไส้, ผงเกลือแร่ ORS และ Activated Charcoal</t>
        </is>
      </c>
      <c r="C124" s="186" t="inlineStr">
        <is>
          <t>จากรายการยาที่ผู้ป่วยได้รับ ผู้ป่วยมีข้อสงสัยว่าทำไมต้องจิบผงน้ำตาลเกลือแร่ ORS ทีละน้อยแทนที่จะดื่มรวดเดียวหมด เภสัชกรควรอธิบายอย่างไร</t>
        </is>
      </c>
      <c r="D124" s="186" t="n"/>
      <c r="E124" s="186" t="inlineStr">
        <is>
          <t>สามารถดื่มทดแทนกันได้ เนื่องจากเครื่องดื่มทั้งสองชนิดมีปริมาณเกลือแร่และพลังงานสูง จึงช่วยชดเชยสารอาหารและน้ำที่สูญเสียไปได้ดีกว่า</t>
        </is>
      </c>
      <c r="F124" s="186" t="inlineStr">
        <is>
          <t>ห้ามดื่มทดแทนอย่างเด็ดขาด เนื่องจากเครื่องดื่มเหล่านั้นมีปริมาณน้ำตาลสูง ซึ่งจะดึงน้ำเข้ามาในทางเดินอาหารมากขึ้นและยิ่งกระตุ้นการถ่ายเหลว</t>
        </is>
      </c>
      <c r="G124" s="186" t="inlineStr">
        <is>
          <t>ห้ามดื่มทดแทนอย่างเด็ดขาด เนื่องจากตัวยาปฏิชีวนะจะเข้าไปทำปฏิกิริยากับน้ำอัดลมโดยตรง ส่งผลให้เกิดพิษต่อตับและไตอย่างรุนแรง</t>
        </is>
      </c>
      <c r="H124" s="186" t="inlineStr">
        <is>
          <t>สามารถดื่มทดแทนกันได้ แต่จำเป็นต้องนำมาผสมกับน้ำต้มสุกเพิ่มอีกหนึ่งเท่าตัวก่อน เพื่อลดความเข้มข้นของกรดไม่ให้ระคายเคืองกระเพาะ</t>
        </is>
      </c>
      <c r="I124" s="188" t="inlineStr">
        <is>
          <t>ห้ามดื่มทดแทนอย่างเด็ดขาด เนื่องจากแก๊สจากน้ำอัดลมจะทำให้ท้องอืดอย่างรุนแรง ส่งผลกระทบต่อความถี่ในการขับถ่าย</t>
        </is>
      </c>
      <c r="J124" s="185" t="n">
        <v>2</v>
      </c>
      <c r="K124" s="186" t="inlineStr">
        <is>
          <t>✅ คำตอบที่ถูกต้อง: ข้อ ข. ห้ามดื่มทดแทนอย่างเด็ดขาด เนื่องจากเครื่องดื่มเหล่านั้นมีปริมาณน้ำตาลสูง ซึ่งจะดึงน้ำเข้ามาในทางเดินอาหารมากขึ้นและยิ่งกระตุ้นการถ่ายเหลว
🎯 ทำไมข้อนี้ถึงถูก:
เครื่องดื่มเกลือแร่ออกกำลังกาย (Sport drinks) หรือน้ำอัดลม มีน้ำตาลสูงมาก (Hyperosmolar solution: Osmolarity มักสูงเกิน 350-500 mOsm/L) เมื่อดื่มเข้าไปในผู้ป่วยท้องเสีย น้ำตาลที่ไม่ถูกดูดซึมจะออกฤทธิ์ทางออสโมติก (Osmotic load) ดึงน้ำจากกระแสเลือดและผนังลำไส้เข้ามาในโพรงลำไส้ ส่งผลให้เกิด Osmotic diarrhea ซ้ำเติม ทำให้ถ่ายเหลวรุนแรงและสูญเสียน้ำมากขึ้น
🔍 ข้ออื่นผิดเพราะอะไร:
• ข้อ ก. เป็นความเข้าใจผิดที่อันตราย เพราะสารละลายน้ำตาลสูงจะยิ่งเร่งการสูญเสียน้ำ
• ข้อ ค. ไม่มีปฏิกิริยาเคมีโดยตรงระหว่างน้ำอัดลมกับยาปฏิชีวนะที่ก่อพิษร้ายแรงต่อตับและไต
• ข้อ ง. การเจือจางน้ำอัดลม 1 เท่าไม่ได้แก้ปัญหาอัตราส่วนเกลือแร่ที่ผิดสัดส่วน (โซเดียมต่ำเกินไปสำหรับผู้ป่วยท้องเสีย)
• ข้อ จ. แก๊สคาร์บอนิกทำให้แน่นท้องได้ แต่ไม่ใช่สาเหตุหลักที่ทำให้อาการท้องเสียรุนแรงขึ้น</t>
        </is>
      </c>
      <c r="L124" s="186" t="n"/>
      <c r="M124" s="186" t="inlineStr">
        <is>
          <t>5. Gastrointestinal</t>
        </is>
      </c>
      <c r="N124" s="186" t="inlineStr">
        <is>
          <t>Nausea and vomiting</t>
        </is>
      </c>
      <c r="O124" s="185" t="inlineStr">
        <is>
          <t>Clinic</t>
        </is>
      </c>
      <c r="P124" s="186" t="inlineStr">
        <is>
          <t>Mock RxCU84 GI (Case 1 Q1.2)</t>
        </is>
      </c>
      <c r="Q124" s="185" t="inlineStr">
        <is>
          <t>ข้อสอบจำลอง</t>
        </is>
      </c>
      <c r="R124" s="185" t="inlineStr">
        <is>
          <t>Mock RxCU84</t>
        </is>
      </c>
      <c r="S124" s="185" t="inlineStr">
        <is>
          <t>CASE-GI-MOCK84-SET2-DIARRHEA-01</t>
        </is>
      </c>
    </row>
    <row r="125" ht="24" customHeight="1" s="49">
      <c r="A125" s="187" t="n">
        <v>123</v>
      </c>
      <c r="B125" s="186" t="inlineStr">
        <is>
          <t>ผู้ป่วยหญิงไทยอายุ 25 ปี มีอาการท้องเสียถ่ายเหลวเป็นน้ำ 5-6 ครั้ง อ่อนเพลีย ไม่มีไข้ ได้รับการสั่งจ่ายยา Levofloxacin 500 mg วันละ 1 ครั้ง, Ondansetron 8 mg ทุก 8 ชั่วโมงเวลามีอาการคลื่นไส้, ผงเกลือแร่ ORS และ Activated Charcoal</t>
        </is>
      </c>
      <c r="C125" s="186" t="inlineStr">
        <is>
          <t>ยาในข้อสั่งใช้คู่ใดในผู้ป่วยรายนี้ที่มีความเสี่ยงในการทำให้เกิดคลื่นไฟฟ้าหัวใจช่วง QT ยาวผิดปกติ (QT prolongation)</t>
        </is>
      </c>
      <c r="D125" s="186" t="n"/>
      <c r="E125" s="186" t="inlineStr">
        <is>
          <t>Levofloxacin และ ORS</t>
        </is>
      </c>
      <c r="F125" s="186" t="inlineStr">
        <is>
          <t>Ondansetron และ Activated Charcoal</t>
        </is>
      </c>
      <c r="G125" s="186" t="inlineStr">
        <is>
          <t>Levofloxacin และ Ondansetron</t>
        </is>
      </c>
      <c r="H125" s="186" t="inlineStr">
        <is>
          <t>Activated Charcoal และ ORS</t>
        </is>
      </c>
      <c r="I125" s="188" t="inlineStr">
        <is>
          <t>Levofloxacin และ Activated Charcoal</t>
        </is>
      </c>
      <c r="J125" s="185" t="n">
        <v>3</v>
      </c>
      <c r="K125" s="186" t="inlineStr">
        <is>
          <t>✅ คำตอบที่ถูกต้อง: ข้อ ค. Levofloxacin และ Ondansetron
🎯 ทำไมข้อนี้ถึงถูก:
ทั้งยาปฏิชีวนะกลุ่ม Fluoroquinolones (Levofloxacin) และยาต้านอาเจียนกลุ่ม 5-HT3 receptor antagonists (Ondansetron) มีคุณสมบัติเด่นในการยับยั้ง hERG potassium channel และทำให้เกิด QTc prolongation ทั้งคู่ เมื่อใช้ร่วมกันจะเกิดปฏิกิริยาเสริมฤทธิ์กัน (Pharmacodynamic synergistic toxicity) เพิ่มความเสี่ยงของ TdP อย่างมาก โดยเฉพาะในผู้ป่วยที่มีภาวะเกลือแร่ผิดปกติจากการท้องเสีย (Hypokalemia, Hypomagnesemia)
🔍 ข้ออื่นผิดเพราะอะไร:
• ข้อ ก.: , ข., ง., จ. ORS และ Activated Charcoal ไม่มีคุณสมบัติในการปิดกั้นช่องโพแทสเซียมหรือทำให้เกิด QTc prolongation
• ข้อ ข.: (Ondansetron และ Activated Charcoal): ไม่ใช่คำตอบที่ถูกต้องตามแนวทางเวชปฏิบัติและหลักวิชาการทางเภสัชกรรมสำหรับกรณีนี้
• ข้อ ง.: (Activated Charcoal และ ORS): ไม่ใช่คำตอบที่ถูกต้องตามแนวทางเวชปฏิบัติและหลักวิชาการทางเภสัชกรรมสำหรับกรณีนี้
• ข้อ จ.: (Levofloxacin และ Activated Charcoal): ไม่ใช่คำตอบที่ถูกต้องตามแนวทางเวชปฏิบัติและหลักวิชาการทางเภสัชกรรมสำหรับกรณีนี้</t>
        </is>
      </c>
      <c r="L125" s="186" t="n"/>
      <c r="M125" s="186" t="inlineStr">
        <is>
          <t>5. Gastrointestinal</t>
        </is>
      </c>
      <c r="N125" s="186" t="inlineStr">
        <is>
          <t>Nausea and vomiting</t>
        </is>
      </c>
      <c r="O125" s="185" t="inlineStr">
        <is>
          <t>Clinic</t>
        </is>
      </c>
      <c r="P125" s="186" t="inlineStr">
        <is>
          <t>Mock RxCU84 GI (Case 1 Q1.3)</t>
        </is>
      </c>
      <c r="Q125" s="185" t="inlineStr">
        <is>
          <t>ข้อสอบจำลอง</t>
        </is>
      </c>
      <c r="R125" s="185" t="inlineStr">
        <is>
          <t>Mock RxCU84</t>
        </is>
      </c>
      <c r="S125" s="185" t="inlineStr">
        <is>
          <t>CASE-GI-MOCK84-SET2-DIARRHEA-01</t>
        </is>
      </c>
    </row>
    <row r="126" ht="24" customHeight="1" s="49">
      <c r="A126" s="187" t="n">
        <v>124</v>
      </c>
      <c r="B126" s="186" t="inlineStr">
        <is>
          <t>ผู้ป่วยหญิงไทยอายุ 25 ปี มีอาการท้องเสียถ่ายเหลวเป็นน้ำ 5-6 ครั้ง อ่อนเพลีย ไม่มีไข้ ได้รับการสั่งจ่ายยา Levofloxacin 500 mg วันละ 1 ครั้ง, Ondansetron 8 mg ทุก 8 ชั่วโมงเวลามีอาการคลื่นไส้, ผงเกลือแร่ ORS และ Activated Charcoal</t>
        </is>
      </c>
      <c r="C126" s="186" t="inlineStr">
        <is>
          <t>หากตรวจพบในภายหลังว่าผู้ป่วยรายนี้ตั้งครรภ์ได้ประมาณ 10 สัปดาห์ (ไตรมาสแรก) ข้อใดคือการปรับเปลี่ยนแผนการรักษาที่เหมาะสมที่สุด</t>
        </is>
      </c>
      <c r="D126" s="186" t="n"/>
      <c r="E126" s="186" t="inlineStr">
        <is>
          <t>เปลี่ยน Levofloxacin เป็น Norfloxacin 400 mg รับประทานวันละ 2 ครั้ง นาน 3 วัน</t>
        </is>
      </c>
      <c r="F126" s="186" t="inlineStr">
        <is>
          <t>เปลี่ยน Levofloxacin เป็น Azithromycin 1,000 mg รับประทานครั้งเดียว หรือ 500 mg วันละครั้ง นาน 3 วัน</t>
        </is>
      </c>
      <c r="G126" s="186" t="inlineStr">
        <is>
          <t>เปลี่ยน Levofloxacin เป็น Doxycycline 100 mg รับประทานวันละ 2 ครั้ง นาน 3 วัน</t>
        </is>
      </c>
      <c r="H126" s="186" t="inlineStr">
        <is>
          <t>คงการใช้ Levofloxacin ไว้ตามเดิม เนื่องจากยามีความปลอดภัยสูงในหญิงตั้งครรภ์ทุกไตรมาส</t>
        </is>
      </c>
      <c r="I126" s="188" t="inlineStr">
        <is>
          <t>เปลี่ยน Levofloxacin เป็น Ciprofloxacin 500 mg รับประทานวันละ 2 ครั้ง นาน 3 วัน</t>
        </is>
      </c>
      <c r="J126" s="185" t="n">
        <v>2</v>
      </c>
      <c r="K126" s="186" t="inlineStr">
        <is>
          <t>✅ คำตอบที่ถูกต้อง: ข้อ ข. เปลี่ยน Levofloxacin เป็น Azithromycin 1,000 mg รับประทานครั้งเดียว หรือ 500 mg วันละครั้ง นาน 3 วัน
🎯 ทำไมข้อนี้ถึงถูก:
Azithromycin (Macrolide) จัดเป็น Drug of Choice ขนานแรกสำหรับการรักษา Traveler's diarrhea หรือ Bacterial gastroenteritis ในหญิงตั้งครรภ์ (Category B) ครอบคลุมเชื้อ Campylobacter, Shigella, Salmonella และ ETEC ได้ดีมาก และมีความปลอดภัยต่อการเจริญเติบโตของทารก
🔍 ข้ออื่นผิดเพราะอะไร:
• ข้อ ก.: , ง., จ. ยากลุ่ม Fluoroquinolones (Levofloxacin, Norfloxacin, Ciprofloxacin) มีข้อควรระวังสูงหรือควรหลีกเลี่ยงในสตรีมีครรภ์ เนื่องจากยามีความสามารถในการสะสมที่กระดูกอ่อนและทำให้เกิด Cartilage toxicity / Arthropathy ในสัตว์ทดลอง
• ข้อ ค.: ข้อ ก., ง., จ. ยากลุ่ม Fluoroquinolones (Levofloxacin, Norfloxacin, Ciprofloxacin) มีข้อควรระวังสูงหรือควรหลีกเลี่ยงในสตรีมีครรภ์ เนื่องจากยามีความสามารถในการสะสมที่กระดูกอ่อนและทำให้เกิด Cartilage toxicity / Arthropathy ในสัตว์ทดลอง
• ข้อ ง.: (คงการใช้ Levofloxacin ไว้ตามเดิม เนื่องจากยามีความปลอดภัยสูงในหญิงตั้งครรภ์ทุกไตรมาส): ไม่ใช่คำตอบที่ถูกต้องตามแนวทางเวชปฏิบัติและหลักวิชาการทางเภสัชกรรมสำหรับกรณีนี้
• ข้อ จ.: (เปลี่ยน Levofloxacin เป็น Ciprofloxacin 500 mg รับประทานวันละ 2 ครั้ง นาน 3 วัน): ไม่ใช่คำตอบที่ถูกต้องตามแนวทางเวชปฏิบัติและหลักวิชาการทางเภสัชกรรมสำหรับกรณีนี้</t>
        </is>
      </c>
      <c r="L126" s="186" t="n"/>
      <c r="M126" s="186" t="inlineStr">
        <is>
          <t>5. Gastrointestinal</t>
        </is>
      </c>
      <c r="N126" s="186" t="inlineStr">
        <is>
          <t>Diarrhea &amp; Constipation</t>
        </is>
      </c>
      <c r="O126" s="185" t="inlineStr">
        <is>
          <t>Clinic</t>
        </is>
      </c>
      <c r="P126" s="186" t="inlineStr">
        <is>
          <t>Mock RxCU84 GI (Case 1 Q1.4)</t>
        </is>
      </c>
      <c r="Q126" s="185" t="inlineStr">
        <is>
          <t>ข้อสอบจำลอง</t>
        </is>
      </c>
      <c r="R126" s="185" t="inlineStr">
        <is>
          <t>Mock RxCU84</t>
        </is>
      </c>
      <c r="S126" s="185" t="inlineStr">
        <is>
          <t>CASE-GI-MOCK84-SET2-DIARRHEA-01</t>
        </is>
      </c>
    </row>
    <row r="127" ht="24" customHeight="1" s="49">
      <c r="A127" s="187" t="n">
        <v>125</v>
      </c>
      <c r="B127" s="186" t="inlineStr">
        <is>
          <t>ผู้ป่วยชายไทยอายุ 32 ปี มาร้านยาด้วยอาการถ่ายเหลวเป็นน้ำ 3 ครั้งใน 24 ชั่วโมง มีอาการปวดมวนท้อง ไม่มีไข้ อุจจาระไม่มีมูกเลือด เริ่มมีอาการหลังรับประทานอาหารทะเลเมื่อ 8 ชั่วโมงก่อน</t>
        </is>
      </c>
      <c r="C127" s="186" t="inlineStr">
        <is>
          <t>ข้อใดประเมินความจำเป็นและความเหมาะสมในการใช้ยาปฏิชีวนะสำหรับอาการท้องเสียของผู้ป่วยรายนี้ได้ถูกต้อง</t>
        </is>
      </c>
      <c r="D127" s="186" t="n"/>
      <c r="E127" s="186" t="inlineStr">
        <is>
          <t>เหมาะสม เนื่องจากผู้ป่วยถ่ายบ่อยถึง 6 ครั้ง บ่งชี้ว่าร่างกายได้รับการติดเชื้อแบคทีเรียรุนแรง</t>
        </is>
      </c>
      <c r="F127" s="186" t="inlineStr">
        <is>
          <t>ไม่เหมาะสม เนื่องจากผู้ป่วยมีอาการของ Non-inflammatory (watery) diarrhea ซึ่งส่วนใหญ่หายได้เอง ยาปฏิชีวนะไม่มีบทบาทในการรักษาและอาจก่อให้เกิดอันตรายจากการใช้ยาโดยไม่จำเป็น</t>
        </is>
      </c>
      <c r="G127" s="186" t="inlineStr">
        <is>
          <t>เหมาะสม แต่ควรเปลี่ยนเป็นกลุ่ม Fluoroquinolones เช่น Norfloxacin เนื่องจากมีสเปกตรัมแคบกว่า</t>
        </is>
      </c>
      <c r="H127" s="186" t="inlineStr">
        <is>
          <t>เหมาะสม เนื่องจากยา Amoxicillin/Clavulanate ช่วยลดการหลั่งสารน้ำในเยื่อบุลำไส้ได้ดี</t>
        </is>
      </c>
      <c r="I127" s="188" t="inlineStr">
        <is>
          <t>ไม่เหมาะสม เนื่องจากยา Amoxicillin/Clavulanate สามารถผ่านรกไปทำอันตรายต่อทารกในครรภ์ได้อย่างรุนแรง (FDA Category X)</t>
        </is>
      </c>
      <c r="J127" s="185" t="n">
        <v>2</v>
      </c>
      <c r="K127" s="186" t="inlineStr">
        <is>
          <t>✅ คำตอบที่ถูกต้อง: ข้อ ข. ไม่เหมาะสม เนื่องจากผู้ป่วยมีอาการของ Non-inflammatory (watery) diarrhea ซึ่งส่วนใหญ่หายได้เอง ยาปฏิชีวนะไม่มีบทบาทในการรักษาและอาจก่อให้เกิดอันตรายจากการใช้ยาโดยไม่จำเป็น
🎯 ทำไมข้อนี้ถึงถูก:
ผู้ป่วยรายนี้ไม่มีไข้ อุจจาระไม่มีมูกเลือด และไม่มีภาวะขาดน้ำรุนแรง เข้าได้กับ Non-inflammatory diarrhea ซึ่งเป็นภาวะที่หายได้เอง (Self-limiting illness) การรักษาหลักคือการให้สารน้ำและเกลือแร่ทดแทน (ORS) ยาปฏิชีวนะไม่มีข้อบ่งใช้ ไม่ช่วยลดระยะเวลาของการดำเนินโรค และเพิ่มความเสี่ยงต่อการเกิดเชื้อดื้อยาและผลข้างเคียง
🔍 ข้ออื่นผิดเพราะอะไร:
• ข้อ ก.: และ ค. ความถี่ของการถ่ายไม่ใช่ข้อบ่งชี้ในการเริ่มยาปฏิชีวนะ เกณฑ์ตัดสินใจขึ้นกับลักษณะมูกเลือด ไข้ และภาวะแทรกซ้อน
• ข้อ ค.: (เหมาะสม แต่ควรเปลี่ยนเป็นกลุ่ม Fluoroquinolones เช่น Norfloxacin เนื่องจากมีสเปกตรัมแคบกว่า): ไม่ใช่คำตอบที่ถูกต้องตามแนวทางเวชปฏิบัติและหลักวิชาการทางเภสัชกรรมสำหรับกรณีนี้
• ข้อ ง.: Amoxicillin/Clavulanate ไม่ได้มีฤทธิ์ลดการหลั่งสารน้ำ ตรงกันข้ามกลับกระตุ้นให้ลำไส้บีบตัวเพิ่มขึ้น
• ข้อ จ.: Amoxicillin/Clavulanate จัดอยู่ใน Category B ไม่ใช่ Category X</t>
        </is>
      </c>
      <c r="L127" s="186" t="n"/>
      <c r="M127" s="186" t="inlineStr">
        <is>
          <t>5. Gastrointestinal</t>
        </is>
      </c>
      <c r="N127" s="186" t="inlineStr">
        <is>
          <t>Nausea and vomiting</t>
        </is>
      </c>
      <c r="O127" s="185" t="inlineStr">
        <is>
          <t>Clinic</t>
        </is>
      </c>
      <c r="P127" s="186" t="inlineStr">
        <is>
          <t>Mock RxCU84 GI (Case 2 Q2.1)</t>
        </is>
      </c>
      <c r="Q127" s="185" t="inlineStr">
        <is>
          <t>ข้อสอบจำลอง</t>
        </is>
      </c>
      <c r="R127" s="185" t="inlineStr">
        <is>
          <t>Mock RxCU84</t>
        </is>
      </c>
      <c r="S127" s="185" t="inlineStr">
        <is>
          <t>CASE-GI-MOCK84-SET2-DIARRHEA-02</t>
        </is>
      </c>
    </row>
    <row r="128" ht="24" customHeight="1" s="49">
      <c r="A128" s="187" t="n">
        <v>126</v>
      </c>
      <c r="B128" s="186" t="inlineStr">
        <is>
          <t>ผู้ป่วยชายไทยอายุ 32 ปี มาร้านยาด้วยอาการถ่ายเหลวเป็นน้ำ 3 ครั้งใน 24 ชั่วโมง มีอาการปวดมวนท้อง ไม่มีไข้ อุจจาระไม่มีมูกเลือด เริ่มมีอาการหลังรับประทานอาหารทะเลเมื่อ 8 ชั่วโมงก่อน</t>
        </is>
      </c>
      <c r="C128" s="186" t="inlineStr">
        <is>
          <t>หากผู้ป่วยรายนี้ยืนกรานจะรับประทานยาปฏิชีวนะ Amoxicillin/Clavulanate (Co-amoxiclav) ที่เหลืออยู่ที่บ้าน เภสัชกรควรให้ข้อมูลทางคลินิกแก่ผู้ป่วยอย่างไร</t>
        </is>
      </c>
      <c r="D128" s="186" t="n"/>
      <c r="E128" s="186" t="inlineStr">
        <is>
          <t>ตัวยา Clavulanate จะเร่งกระบวนการทำลายเยื่อบุกระเพาะอาหารโดยตรง เกิดแผลในกระเพาะอาหารฉับพลัน</t>
        </is>
      </c>
      <c r="F128" s="186" t="inlineStr">
        <is>
          <t>ยาจะทำให้เกิดการยับยั้งการหลั่งน้ำย่อยจากตับอ่อน ส่งผลให้มีไขมันปนในอุจจาระเพิ่มขึ้น</t>
        </is>
      </c>
      <c r="G128" s="186" t="inlineStr">
        <is>
          <t>ยาอาจเหนี่ยวนำให้เกิดอาการท้องเสียรุนแรงขึ้น (Clavulanate-induced diarrhea) จากฤทธิ์กระตุ้นการบีบตัวของลำไส้ (hypermotility) และผลจากความเข้มข้นของยาในลำไส้ใหญ่</t>
        </is>
      </c>
      <c r="H128" s="186" t="inlineStr">
        <is>
          <t>ยาปฏิชีวนะจะทำให้ทางเดินอาหารแห้งตัวและเกิดอาการท้องผูกสลับท้องเสียอย่างรุนแรง</t>
        </is>
      </c>
      <c r="I128" s="188" t="inlineStr">
        <is>
          <t>ตัวยา Amoxicillin จะออกฤทธิ์ขัดขวางการดูดซึมโซเดียมและน้ำกลับที่ไตโดยตรง</t>
        </is>
      </c>
      <c r="J128" s="185" t="n">
        <v>3</v>
      </c>
      <c r="K128" s="186" t="inlineStr">
        <is>
          <t>✅ คำตอบที่ถูกต้อง: ข้อ ค. ยาอาจเหนี่ยวนำให้เกิดอาการท้องเสียรุนแรงขึ้น (Clavulanate-induced diarrhea) จากฤทธิ์กระตุ้นการบีบตัวของลำไส้ (hypermotility) และผลจากความเข้มข้นของยาในลำไส้ใหญ่
🎯 ทำไมข้อนี้ถึงถูก:
ตัวยา Clavulanic acid มีฤทธิ์กระตุ้นการเคลื่อนไหวและการบีบตัวของลำไส้เล็กและลำไส้ใหญ่โดยตรง (Gastrointestinal hypermotility) ร่วมกับการทำลายสมดุลจุลชีพประจำถิ่นในลำไส้ (Disruption of gut microbiota) ทำให้การดูดซึมน้ำและสารอาหารลดลง หากนำมารับประทานในขณะที่ผู้ป่วยกำลังท้องเสีย จะยิ่งกระตุ้นให้อาการถ่ายเหลวรุนแรงและปวดท้องบิดมากขึ้น (Drug-induced worsening of diarrhea)
🔍 ข้ออื่นผิดเพราะอะไร:
• ข้อ ก. Clavulanate ไม่ได้ทำให้เกิดแผลเฉียบพลันในกระเพาะอาหาร (Acute peptic ulcer)
• ข้อ ข. ยาไม่ได้ยับยั้งการทำงานของตับอ่อน (Exocrine pancreatic insufficiency)
• ข้อ ง. ยาทำให้เกิดอาการท้องเสีย ไม่ได้ทำให้ทางเดินอาหารแห้งหรือท้องผูก
• ข้อ จ. Amoxicillin ไม่มีผลขัดขวางการดูดซึมโซเดียมและน้ำที่ท่อไต</t>
        </is>
      </c>
      <c r="L128" s="186" t="n"/>
      <c r="M128" s="186" t="inlineStr">
        <is>
          <t>5. Gastrointestinal</t>
        </is>
      </c>
      <c r="N128" s="186" t="inlineStr">
        <is>
          <t>Diarrhea &amp; Constipation</t>
        </is>
      </c>
      <c r="O128" s="185" t="inlineStr">
        <is>
          <t>Clinic</t>
        </is>
      </c>
      <c r="P128" s="186" t="inlineStr">
        <is>
          <t>Mock RxCU84 GI (Case 2 Q2.2)</t>
        </is>
      </c>
      <c r="Q128" s="185" t="inlineStr">
        <is>
          <t>ข้อสอบจำลอง</t>
        </is>
      </c>
      <c r="R128" s="185" t="inlineStr">
        <is>
          <t>Mock RxCU84</t>
        </is>
      </c>
      <c r="S128" s="185" t="inlineStr">
        <is>
          <t>CASE-GI-MOCK84-SET2-DIARRHEA-02</t>
        </is>
      </c>
    </row>
    <row r="129" ht="24" customHeight="1" s="49">
      <c r="A129" s="187" t="n">
        <v>127</v>
      </c>
      <c r="B129" s="186" t="inlineStr">
        <is>
          <t>ผู้ป่วยชายไทยอายุ 32 ปี มาร้านยาด้วยอาการถ่ายเหลวเป็นน้ำ 3 ครั้งใน 24 ชั่วโมง มีอาการปวดมวนท้อง ไม่มีไข้ อุจจาระไม่มีมูกเลือด เริ่มมีอาการหลังรับประทานอาหารทะเลเมื่อ 8 ชั่วโมงก่อน</t>
        </is>
      </c>
      <c r="C129" s="186" t="inlineStr">
        <is>
          <t>ยาบรรเทาอาการในข้อใดที่เภสัชกรควรจ่ายเพื่อบรรเทาอาการปวดเกร็งหน้าท้อง (Abdominal cramping)</t>
        </is>
      </c>
      <c r="D129" s="186" t="n"/>
      <c r="E129" s="186" t="inlineStr">
        <is>
          <t>Loperamide 2 mg</t>
        </is>
      </c>
      <c r="F129" s="186" t="inlineStr">
        <is>
          <t>Ibuprofen 400 mg</t>
        </is>
      </c>
      <c r="G129" s="186" t="inlineStr">
        <is>
          <t>Hyoscine butylbromide 10 mg</t>
        </is>
      </c>
      <c r="H129" s="186" t="inlineStr">
        <is>
          <t>Omeprazole 20 mg</t>
        </is>
      </c>
      <c r="I129" s="188" t="inlineStr">
        <is>
          <t>Activated Charcoal 250 mg</t>
        </is>
      </c>
      <c r="J129" s="185" t="n">
        <v>3</v>
      </c>
      <c r="K129" s="186" t="inlineStr">
        <is>
          <t>✅ คำตอบที่ถูกต้อง: ข้อ ค. Hyoscine butylbromide 10 mg
🎯 ทำไมข้อนี้ถึงถูก:
Hyoscine butylbromide (Buscopan) เป็น Antispasmodic ในกลุ่ม Quaternary ammonium antimuscarinic agent ออกฤทธิ์ยับยั้ง Muscarinic (M3) receptors ที่กล้ามเนื้อเรียบของผนังทางเดินอาหารโดยตรง ส่งผลให้กล้ามเนื้อเรียบคลายตัว บรรเทาอาการปวดเกร็งช่องท้องได้อย่างตรงจุด และเนื่องจากเป็น Quaternary amine จึงไม่ผ่าน Blood-Brain Barrier ทำให้ไม่มีผลข้างเคียงต่อระบบประสาทส่วนกลาง
🔍 ข้ออื่นผิดเพราะอะไร:
• ข้อ ก. Loperamide เป็นยาลดการบีบตัวเพื่อชะลอการถ่าย (Antimotility) แต่ไม่ได้มีข้อบ่งชี้หลักในการคลายการเกร็งกล้ามเนื้อเรียบ และอาจทำให้เกิดผลข้างเคียงกักเก็บเชื้อ
• ข้อ ข. Ibuprofen (NSAID) ออกฤทธิ์ระคายเคืองเยื่อบุกระเพาะอาหารและลำไส้ อาจทำให้เกิดแผล เลือดออก และทำลายเยื่อบุทางเดินอาหารซ้ำเติม
• ข้อ ง. Omeprazole ออกฤทธิ์ยับยั้งการหลั่งกรดในกระเพาะอาหาร ไม่มีผลคลายกล้ามเนื้อเรียบลำไส้
• ข้อ จ. Activated Charcoal ช่วยดูดซับสารพิษ แต่ไม่มีฤทธิ์คลายกล้ามเนื้อแก้ปวดเกร็ง</t>
        </is>
      </c>
      <c r="L129" s="186" t="n"/>
      <c r="M129" s="186" t="inlineStr">
        <is>
          <t>5. Gastrointestinal</t>
        </is>
      </c>
      <c r="N129" s="186" t="inlineStr">
        <is>
          <t>Diarrhea &amp; Constipation</t>
        </is>
      </c>
      <c r="O129" s="185" t="inlineStr">
        <is>
          <t>Clinic</t>
        </is>
      </c>
      <c r="P129" s="186" t="inlineStr">
        <is>
          <t>Mock RxCU84 GI (Case 2 Q2.3)</t>
        </is>
      </c>
      <c r="Q129" s="185" t="inlineStr">
        <is>
          <t>ข้อสอบจำลอง</t>
        </is>
      </c>
      <c r="R129" s="185" t="inlineStr">
        <is>
          <t>Mock RxCU84</t>
        </is>
      </c>
      <c r="S129" s="185" t="inlineStr">
        <is>
          <t>CASE-GI-MOCK84-SET2-DIARRHEA-02</t>
        </is>
      </c>
    </row>
    <row r="130" ht="24" customHeight="1" s="49">
      <c r="A130" s="187" t="n">
        <v>128</v>
      </c>
      <c r="B130" s="186" t="inlineStr">
        <is>
          <t>ผู้ป่วยชายไทยอายุ 32 ปี มาร้านยาด้วยอาการถ่ายเหลวเป็นน้ำ 3 ครั้งใน 24 ชั่วโมง มีอาการปวดมวนท้อง ไม่มีไข้ อุจจาระไม่มีมูกเลือด เริ่มมีอาการหลังรับประทานอาหารทะเลเมื่อ 8 ชั่วโมงก่อน</t>
        </is>
      </c>
      <c r="C130" s="186" t="inlineStr">
        <is>
          <t>ข้อใดคือข้อห้ามใช้ทางคลินิก (Contraindications) ที่สำคัญที่สุดของยา Loperamide</t>
        </is>
      </c>
      <c r="D130" s="186" t="n"/>
      <c r="E130" s="186" t="inlineStr">
        <is>
          <t>ห้ามใช้ในผู้ป่วยที่มีอาการปวดท้องน้อยหรือมีอาการคลื่นไส้อาเจียนร่วมด้วย</t>
        </is>
      </c>
      <c r="F130" s="186" t="inlineStr">
        <is>
          <t>ห้ามใช้ในกรณีที่ผู้ป่วยมีไข้สูง หรือถ่ายอุจจาระมีมูกปนเลือด (Invasive bacterial enteritis) เนื่องจากเสี่ยงต่อภาวะ Toxic megacolon และการติดเชื้อในกระแสเลือด (Septicemia)</t>
        </is>
      </c>
      <c r="G130" s="186" t="inlineStr">
        <is>
          <t>ห้ามใช้ร่วมกับผงน้ำตาลเกลือแร่ (ORS) ทุกกรณีเนื่องจากจะลดประสิทธิภาพการทำงานของยา</t>
        </is>
      </c>
      <c r="H130" s="186" t="inlineStr">
        <is>
          <t>ห้ามใช้ในผู้ป่วยที่ดื่มน้ำได้น้อยเนื่องจากยาจะกระตุ้นการขับปัสสาวะอย่างรุนแรง</t>
        </is>
      </c>
      <c r="I130" s="188" t="inlineStr">
        <is>
          <t>ห้ามใช้ในคนไข้ที่มีอายุมากกว่า 18 ปี เนื่องจากยามีความปลอดภัยเฉพาะในวัยเด็กเล็กเท่านั้น</t>
        </is>
      </c>
      <c r="J130" s="185" t="n">
        <v>2</v>
      </c>
      <c r="K130" s="186" t="inlineStr">
        <is>
          <t>✅ คำตอบที่ถูกต้อง: ข้อ ข. ห้ามใช้ในกรณีที่ผู้ป่วยมีไข้สูง หรือถ่ายอุจจาระมีมูกปนเลือด (Invasive bacterial enteritis) เนื่องจากเสี่ยงต่อภาวะ Toxic megacolon และการติดเชื้อในกระแสเลือด (Septicemia)
🎯 ทำไมข้อนี้ถึงถูก:
ในผู้ป่วยที่มีภาวะลำไส้อักเสบจากการติดเชื้อแบคทีเรียกลุ่มรุกล้ำเยื่อบุ (Invasive bacterial enteritis เช่น Shigella, Salmonella, Campylobacter) หรือ Clostridioides difficile colitis ซึ่งมีลักษณะเด่นคือ 'มีไข้สูง และ/หรือ ถ่ายมีมูกปนเลือด' การให้ยาลดการบีบตัวจะขัดขวางการขับถ่ายเชื้อและสารพิษ (Toxins) ออกจากร่างกาย ทำให้เกิดการสะสมตัวของเชื้อและสารพิษ นำไปสู่ภาวะแทรกซ้อนอันตรายถึงชีวิต ได้แก่ ลำไส้โป่งพองเป็นอัมพาต (Toxic megacolon), ลำไส้ทะลุ (Perforation) และเชื้อแพร่กระจายเข้าสู่กระแสเลือด (Septicemia)
🔍 ข้ออื่นผิดเพราะอะไร:
• ข้อ ก. อาการคลื่นไส้ไม่ได้เป็นข้อห้ามเด็ดขาด
• ข้อ ค. Loperamide สามารถรับประทานควบคู่กับ ORS ได้อย่างปลอดภัย
• ข้อ ง. ยาไม่มีผลขับปัสสาวะ
• ข้อ จ. Loperamide 'ห้ามใช้ในเด็กเล็กอายุต่ำกว่า 2-6 ปี' เนื่องจากเสี่ยงต่อ Paralytic ileus และกดการหายใจ ไม่ใช่ห้ามใช้ในผู้ใหญ่</t>
        </is>
      </c>
      <c r="L130" s="186" t="n"/>
      <c r="M130" s="186" t="inlineStr">
        <is>
          <t>5. Gastrointestinal</t>
        </is>
      </c>
      <c r="N130" s="186" t="inlineStr">
        <is>
          <t>Diarrhea &amp; Constipation</t>
        </is>
      </c>
      <c r="O130" s="185" t="inlineStr">
        <is>
          <t>Clinic</t>
        </is>
      </c>
      <c r="P130" s="186" t="inlineStr">
        <is>
          <t>Mock RxCU84 GI (Case 2 Q2.4)</t>
        </is>
      </c>
      <c r="Q130" s="185" t="inlineStr">
        <is>
          <t>ข้อสอบจำลอง</t>
        </is>
      </c>
      <c r="R130" s="185" t="inlineStr">
        <is>
          <t>Mock RxCU84</t>
        </is>
      </c>
      <c r="S130" s="185" t="inlineStr">
        <is>
          <t>CASE-GI-MOCK84-SET2-DIARRHEA-02</t>
        </is>
      </c>
    </row>
    <row r="131" ht="24" customHeight="1" s="49">
      <c r="A131" s="187" t="n">
        <v>129</v>
      </c>
      <c r="B131" s="186" t="inlineStr">
        <is>
          <t>ผู้ป่วยหญิงไทยอายุ 45 ปี รูปร่างท้วม (BMI 28 kg/m2) มาร้านยาด้วยอาการแสบร้อนกลางอก (Heartburn) และเรอเปรี้ยวบ่อยครั้ง มีอาการสัปดาห์ละ 3-4 วัน เป็นมา 1 เดือน มักเป็นช่วงหลังอาหารเย็นและเวลานอนราบ ปฏิเสธโรคประจำตัว</t>
        </is>
      </c>
      <c r="C131" s="186" t="inlineStr">
        <is>
          <t>จากข้อมูลประวัติพฤติกรรมและการรับประทานอาหารของผู้ป่วยรายนี้ ข้อใดเป็นปัจจัยกระตุ้นที่สำคัญที่สุดที่ทำให้เกิดอาการกรดไหลย้อน</t>
        </is>
      </c>
      <c r="D131" s="186" t="n"/>
      <c r="E131" s="186" t="inlineStr">
        <is>
          <t>ความเครียดทำให้เกิดภาวะเลือดเป็นกรด ส่งผลกระตุ้นหลอดอาหารอักเสบโดยตรง</t>
        </is>
      </c>
      <c r="F131" s="186" t="inlineStr">
        <is>
          <t>คาเฟอีนในกาแฟปริมาณสูงกระตุ้นการหลั่งกรดและมีฤทธิ์คลายกล้ามเนื้อหูรูดหลอดอาหารส่วนปลาย (LES) ร่วมกับพฤติกรรมการรับประทานอาหารไม่ตรงเวลาส่งเสริมการระคายเคือง</t>
        </is>
      </c>
      <c r="G131" s="186" t="inlineStr">
        <is>
          <t>การดื่มกาแฟปริมาณมากทำให้อาหารค้างอยู่ในกระเพาะนานขึ้น (Delayed gastric emptying)</t>
        </is>
      </c>
      <c r="H131" s="186" t="inlineStr">
        <is>
          <t>การทำงานหนักจนดึกขัดขวางการทำงานของระบบประสาท Sympathetic ทำให้หูรูดปิดแน่นเกินไป</t>
        </is>
      </c>
      <c r="I131" s="188" t="inlineStr">
        <is>
          <t>ความเครียดทำให้ร่างกายผลิตเมื่อกในกระเพาะอาหารน้อยลง ส่งผลให้เยื่อบุหลอดอาหารฉีกขาดง่าย</t>
        </is>
      </c>
      <c r="J131" s="185" t="n">
        <v>2</v>
      </c>
      <c r="K131" s="186" t="inlineStr">
        <is>
          <t>✅ คำตอบที่ถูกต้อง: ข้อ ข. คาเฟอีนในกาแฟปริมาณสูงกระตุ้นการหลั่งกรดและมีฤทธิ์คลายกล้ามเนื้อหูรูดหลอดอาหารส่วนปลาย (LES) ร่วมกับพฤติกรรมการรับประทานอาหารไม่ตรงเวลาส่งเสริมการระคายเคือง
🎯 ทำไมข้อนี้ถึงถูก:
การดื่มกาแฟปริมาณมาก (วันละ 6 แก้ว) มีสารสำคัญคือ Caffeine ซึ่งเป็น Phosphodiesterase (PDE) inhibitor เพิ่มระดับ intracellular cAMP ส่งผลให้กล้ามเนื้อเรียบของหูรูดหลอดอาหารส่วนปลาย (LES) คลายตัวลงอย่างมีนัยสำคัญ และยังกระตุ้น Parietal cells ให้หลั่งกรดไฮโดรคลอริกเพิ่มขึ้น ประกอบกับพฤติกรรมการทานอาหารไม่เป็นเวลาทำให้เกิดกรดค้างในกระเพาะและไหลย้อนขึ้นมาเกิดอาการ Heartburn และเรอเปรี้ยว
🔍 ข้ออื่นผิดเพราะอะไร:
• ข้อ ก. ความเครียดไม่ทำให้เลือดเป็นกรด (Systemic acidosis)
• ข้อ ค. คาเฟอีนไม่ได้ชะลอการบีบตัวของกระเพาะอาหารอย่างมีนัยสำคัญ
• ข้อ ง. ความตึงตัวของหูรูดที่ลดลงเกิดจากการคลายตัว ไม่ใช่ปิดแน่นเกินไป
• ข้อ จ. ความเครียดไม่ได้ทำให้เยื่อบุหลอดอาหารฉีกขาดโดยตรง (การฉีกขาดของเยื่อบุส่วนล่างเกิดจากการอาเจียนรุนแรง เรียกว่า Mallory-Weiss syndrome)</t>
        </is>
      </c>
      <c r="L131" s="186" t="n"/>
      <c r="M131" s="186" t="inlineStr">
        <is>
          <t>5. Gastrointestinal</t>
        </is>
      </c>
      <c r="N131" s="186" t="inlineStr">
        <is>
          <t>5.1 Peptic Ulcer Disease &amp; GERD</t>
        </is>
      </c>
      <c r="O131" s="185" t="inlineStr">
        <is>
          <t>Clinic</t>
        </is>
      </c>
      <c r="P131" s="186" t="inlineStr">
        <is>
          <t>Mock RxCU84 GI (Case 3 Q3.1)</t>
        </is>
      </c>
      <c r="Q131" s="185" t="inlineStr">
        <is>
          <t>ข้อสอบจำลอง</t>
        </is>
      </c>
      <c r="R131" s="185" t="inlineStr">
        <is>
          <t>Mock RxCU84</t>
        </is>
      </c>
      <c r="S131" s="185" t="inlineStr">
        <is>
          <t>CASE-GI-MOCK84-SET2-GERD-01</t>
        </is>
      </c>
    </row>
    <row r="132" ht="24" customHeight="1" s="49">
      <c r="A132" s="187" t="n">
        <v>130</v>
      </c>
      <c r="B132" s="186" t="inlineStr">
        <is>
          <t>ผู้ป่วยหญิงไทยอายุ 45 ปี รูปร่างท้วม (BMI 28 kg/m2) มาร้านยาด้วยอาการแสบร้อนกลางอก (Heartburn) และเรอเปรี้ยวบ่อยครั้ง มีอาการสัปดาห์ละ 3-4 วัน เป็นมา 1 เดือน มักเป็นช่วงหลังอาหารเย็นและเวลานอนราบ ปฏิเสธโรคประจำตัว</t>
        </is>
      </c>
      <c r="C132" s="186" t="inlineStr">
        <is>
          <t>ข้อใดจัดเป็นอาการเตือนอันตราย (Alarm features / Red flags) ในผู้ป่วย GERD ที่ต้องส่งต่อแพทย์เพื่อส่องกล้องตรวจทันที</t>
        </is>
      </c>
      <c r="D132" s="186" t="n"/>
      <c r="E132" s="186" t="inlineStr">
        <is>
          <t>อาการแสบร้อนกลางอกเป็นมากขึ้นเมื่อนอนราบ</t>
        </is>
      </c>
      <c r="F132" s="186" t="inlineStr">
        <is>
          <t>อาการเรอเปรี้ยวหรือขมคอหลังรับประทานอาหารมื้อใหญ่</t>
        </is>
      </c>
      <c r="G132" s="186" t="inlineStr">
        <is>
          <t>มีอาการกลืนลำบาก (Dysphagia) กลืนเจ็บ (Odynophagia) น้ำหนักลดผิดปกติ หรืออุจจาระมีสีดำคล้ำ (Melena)</t>
        </is>
      </c>
      <c r="H132" s="186" t="inlineStr">
        <is>
          <t>อาการท้องอืด ท้องเฟ้อหลังรับประทานอาหารรสจัด</t>
        </is>
      </c>
      <c r="I132" s="188" t="inlineStr">
        <is>
          <t>อาการแสบร้อนกลางอกสลับกับอาการปวดเกร็งหน้าท้องด้านล่าง</t>
        </is>
      </c>
      <c r="J132" s="185" t="n">
        <v>3</v>
      </c>
      <c r="K132" s="186" t="inlineStr">
        <is>
          <t>✅ คำตอบที่ถูกต้อง: ข้อ ค. มีอาการกลืนลำบาก (Dysphagia) กลืนเจ็บ (Odynophagia) น้ำหนักลดผิดปกติ หรืออุจจาระมีสีดำคล้ำ (Melena)
🎯 ทำไมข้อนี้ถึงถูก:
อาการเตือนอันตราย (Alarm features) ทางเดินอาหารส่วนบนตามเกณฑ์จากล:
1) กลืนลำบาก (Dysphagia) หรือ กลืนเจ็บ (Odynophagia)
2) น้ำหนักลดโดยไม่ทราบสาเหตุ (Unintentional weight loss)
3) ภาวะเลือดออกในทางเดินอาหาร: อาเจียนเป็นเลือด (Hematemesis) หรือ ถ่ายดำเหนียว (Melena)
4) โลหิตจางจากการขาดธาตุเหล็ก (Iron deficiency anemia)
5) คลำพบก้อนในช่องท้อง หรือต่อมน้ำเหลืองโต
6) มีอาการกำเริบครั้งแรกเมื่ออายุมากกว่า 50-55 ปี
หากพบอาการข้อใดข้อหนึ่ง ต้องส่งต่อตรวจส่องกล้อง Esophagogastroduodenoscopy (EGD) ทันที
🔍 ข้ออื่นผิดเพราะอะไร:
• ข้อ ก.: , ข., ง., จ. เป็น Typical symptoms และอาการไม่จำเพาะทั่วไปของ GERD หรือ Dyspepsia ที่พบได้บ่อย ไม่ใช่อาการเตือนอันตราย
• ข้อ ข.: (อาการเรอเปรี้ยวหรือขมคอหลังรับประทานอาหารมื้อใหญ่): ไม่ใช่คำตอบที่ถูกต้องตามแนวทางเวชปฏิบัติและหลักวิชาการทางเภสัชกรรมสำหรับกรณีนี้
• ข้อ ง.: (อาการท้องอืด ท้องเฟ้อหลังรับประทานอาหารรสจัด): ไม่ใช่คำตอบที่ถูกต้องตามแนวทางเวชปฏิบัติและหลักวิชาการทางเภสัชกรรมสำหรับกรณีนี้
• ข้อ จ.: (อาการแสบร้อนกลางอกสลับกับอาการปวดเกร็งหน้าท้องด้านล่าง): ไม่ใช่คำตอบที่ถูกต้องตามแนวทางเวชปฏิบัติและหลักวิชาการทางเภสัชกรรมสำหรับกรณีนี้</t>
        </is>
      </c>
      <c r="L132" s="186" t="n"/>
      <c r="M132" s="186" t="inlineStr">
        <is>
          <t>5. Gastrointestinal</t>
        </is>
      </c>
      <c r="N132" s="186" t="inlineStr">
        <is>
          <t>5.1 Peptic Ulcer Disease &amp; GERD</t>
        </is>
      </c>
      <c r="O132" s="185" t="inlineStr">
        <is>
          <t>Clinic</t>
        </is>
      </c>
      <c r="P132" s="186" t="inlineStr">
        <is>
          <t>Mock RxCU84 GI (Case 3 Q3.2)</t>
        </is>
      </c>
      <c r="Q132" s="185" t="inlineStr">
        <is>
          <t>ข้อสอบจำลอง</t>
        </is>
      </c>
      <c r="R132" s="185" t="inlineStr">
        <is>
          <t>Mock RxCU84</t>
        </is>
      </c>
      <c r="S132" s="185" t="inlineStr">
        <is>
          <t>CASE-GI-MOCK84-SET2-GERD-01</t>
        </is>
      </c>
    </row>
    <row r="133" ht="24" customHeight="1" s="49">
      <c r="A133" s="187" t="n">
        <v>131</v>
      </c>
      <c r="B133" s="186" t="inlineStr">
        <is>
          <t>ผู้ป่วยหญิงไทยอายุ 45 ปี รูปร่างท้วม (BMI 28 kg/m2) มาร้านยาด้วยอาการแสบร้อนกลางอก (Heartburn) และเรอเปรี้ยวบ่อยครั้ง มีอาการสัปดาห์ละ 3-4 วัน เป็นมา 1 เดือน มักเป็นช่วงหลังอาหารเย็นและเวลานอนราบ ปฏิเสธโรคประจำตัว</t>
        </is>
      </c>
      <c r="C133" s="186" t="inlineStr">
        <is>
          <t>ข้อใดคือขนาดการใช้และการบริหารยากลุ่ม Proton Pump Inhibitors (PPIs) ที่เหมาะสมที่สุดในการรักษาเริ่มต้น</t>
        </is>
      </c>
      <c r="D133" s="186" t="n"/>
      <c r="E133" s="186" t="inlineStr">
        <is>
          <t>Omeprazole 20 mg ครั้งละ 1 เม็ด วันละครั้ง หลังอาหารเช้าทันที นาน 1 สัปดาห์</t>
        </is>
      </c>
      <c r="F133" s="186" t="inlineStr">
        <is>
          <t>Omeprazole 20 mg ครั้งละ 1 เม็ด วันละครั้ง ก่อนอาหารเช้า 30-60 นาที ต่อเนื่องกัน 4-8 สัปดาห์</t>
        </is>
      </c>
      <c r="G133" s="186" t="inlineStr">
        <is>
          <t>Omeprazole 20 mg ครั้งละ 1 เม็ด วันละ 2 ครั้ง หลังอาหารเช้าและเย็น นาน 3 วัน</t>
        </is>
      </c>
      <c r="H133" s="186" t="inlineStr">
        <is>
          <t>Omeprazole 20 mg ครั้งละ 1 เม็ด รับประทานเฉพาะเวลามีอาการแสบร้อนกลางอก (PRN) โดยเคี้ยวยาให้ละเอียด</t>
        </is>
      </c>
      <c r="I133" s="188" t="inlineStr">
        <is>
          <t>Rabeprazole 20 mg ครั้งละ 1 เม็ด วันละครั้ง ก่อนนอน นาน 1 สัปดาห์</t>
        </is>
      </c>
      <c r="J133" s="185" t="n">
        <v>2</v>
      </c>
      <c r="K133" s="186" t="inlineStr">
        <is>
          <t>✅ คำตอบที่ถูกต้อง: ข้อ ข. Omeprazole 20 mg ครั้งละ 1 เม็ด วันละครั้ง ก่อนอาหารเช้า 30-60 นาที ต่อเนื่องกัน 4-8 สัปดาห์
🎯 ทำไมข้อนี้ถึงถูก:
1) เวลาในการบริหารยา: เอนไซม์ H+/K+ ATPase pump จะถูกกระตุ้นการทำงานสูงสุดหลังการรับประทานอาหารมื้อแรกของวัน ดังนั้นจึงต้องรับประทานยาก่อนอาหารเช้า 30-60 นาที เพื่อให้ระดับยาสูงสุดในเลือดสัมพันธ์กับช่วงที่ Proton pump กำลังทำงานมากที่สุด
2) ระยะเวลาการรักษา: การทำ Empiric PPI trial ต้องรับประทานยาวันละ 1 ครั้งต่อเนื่องกันนาน 4-8 สัปดาห์ เพื่อให้เยื่อบุหลอดอาหารที่อักเสบสมานตัวได้อย่างสมบูรณ์
🔍 ข้ออื่นผิดเพราะอะไร:
• ข้อ ก.: การรับประทานหลังอาหารทันทียาจะดูดซึมช้าและไม่ทันรอบการทำงานของ Proton pump
• ข้อ ค.: และ จ. ระยะเวลา 3 วัน หรือ 1 สัปดาห์สั้นเกินไป ไม่เพียงพอต่อการรักษา GERD
• ข้อ ง.: ยา PPIs ต้องรับประทานต่อเนื่องจึงจะเห็นผลเต็มที่ (ใช้เวลา 3-4 วันกว่าจะยับยั้งกรดได้เต็มที่) ไม่เหมาะสำหรับกินเฉพาะเวลามีอาการ (PRN) และห้ามเคี้ยวเม็ดยาเด็ดขาดเพราะจะทำลาย Enteric coating
• ข้อ จ.: (Rabeprazole 20 mg ครั้งละ 1 เม็ด วันละครั้ง ก่อนนอน นาน 1 สัปดาห์): ไม่ใช่คำตอบที่ถูกต้องตามแนวทางเวชปฏิบัติและหลักวิชาการทางเภสัชกรรมสำหรับกรณีนี้</t>
        </is>
      </c>
      <c r="L133" s="186" t="n"/>
      <c r="M133" s="186" t="inlineStr">
        <is>
          <t>5. Gastrointestinal</t>
        </is>
      </c>
      <c r="N133" s="186" t="inlineStr">
        <is>
          <t>5.1 Peptic Ulcer Disease &amp; GERD</t>
        </is>
      </c>
      <c r="O133" s="185" t="inlineStr">
        <is>
          <t>Clinic</t>
        </is>
      </c>
      <c r="P133" s="186" t="inlineStr">
        <is>
          <t>Mock RxCU84 GI (Case 3 Q3.3)</t>
        </is>
      </c>
      <c r="Q133" s="185" t="inlineStr">
        <is>
          <t>ข้อสอบจำลอง</t>
        </is>
      </c>
      <c r="R133" s="185" t="inlineStr">
        <is>
          <t>Mock RxCU84</t>
        </is>
      </c>
      <c r="S133" s="185" t="inlineStr">
        <is>
          <t>CASE-GI-MOCK84-SET2-GERD-01</t>
        </is>
      </c>
    </row>
    <row r="134" ht="24" customHeight="1" s="49">
      <c r="A134" s="187" t="n">
        <v>132</v>
      </c>
      <c r="B134" s="186" t="inlineStr">
        <is>
          <t>ผู้ป่วยหญิงไทยอายุ 45 ปี รูปร่างท้วม (BMI 28 kg/m2) มาร้านยาด้วยอาการแสบร้อนกลางอก (Heartburn) และเรอเปรี้ยวบ่อยครั้ง มีอาการสัปดาห์ละ 3-4 วัน เป็นมา 1 เดือน มักเป็นช่วงหลังอาหารเย็นและเวลานอนราบ ปฏิเสธโรคประจำตัว</t>
        </is>
      </c>
      <c r="C134" s="186" t="inlineStr">
        <is>
          <t>คำแนะนำในการปรับเปลี่ยนพฤติกรรม (Lifestyle modifications) ข้อใดต่อไปนี้ถูกต้องและมีหลักฐานเชิงประจักษ์ชัดเจนในการลดอาการกรดไหลย้อน</t>
        </is>
      </c>
      <c r="D134" s="186" t="n"/>
      <c r="E134" s="186" t="inlineStr">
        <is>
          <t>แนะนำให้นอนราบทันทีหลังรับประทานอาหารเสร็จ เพื่อช่วยให้ระบบทางเดินอาหารผ่อนคลายและลดอาการเวียนศีรษะ</t>
        </is>
      </c>
      <c r="F134" s="186" t="inlineStr">
        <is>
          <t>ควรดื่มนมช็อกโกแลตหรือเครื่องดื่มผสมแอลกอฮอล์หลังอาหารเย็น เพื่อช่วยเคลือบแผลในหลอดอาหาร</t>
        </is>
      </c>
      <c r="G134" s="186" t="inlineStr">
        <is>
          <t>แนะนำให้จำกัดปริมาณการดื่มกาแฟ หลีกเลี่ยงการเอนตัวนอนราบอย่างน้อย 3 ชั่วโมงหลังรับประทานอาหาร และหนุนหัวเตียงให้สูงขึ้น 6-8 นิ้ว</t>
        </is>
      </c>
      <c r="H134" s="186" t="inlineStr">
        <is>
          <t>แนะนำให้ออกกำลังกายอย่างหนักทันทีหลังมื้ออาหารเย็น เพื่อช่วยให้กระเพาะอาหารบีบตัวไล่แก๊สได้เร็วขึ้น</t>
        </is>
      </c>
      <c r="I134" s="188" t="inlineStr">
        <is>
          <t>แนะนำให้ดื่มน้ำเย็นปริมาณมากๆ ในระหว่างมื้ออาหาร เพื่อช่วยเจือจางกรดในกระเพาะอาหารไม่ให้ย้อนขึ้นไป</t>
        </is>
      </c>
      <c r="J134" s="185" t="n">
        <v>3</v>
      </c>
      <c r="K134" s="186" t="inlineStr">
        <is>
          <t>✅ คำตอบที่ถูกต้อง: ข้อ ค. แนะนำให้จำกัดปริมาณการดื่มกาแฟ หลีกเลี่ยงการเอนตัวนอนราบอย่างน้อย 3 ชั่วโมงหลังรับประทานอาหาร และหนุนหัวเตียงให้สูงขึ้น 6-8 นิ้ว
🎯 ทำไมข้อนี้ถึงถูก:
ตามแนวทางเวชปฏิบัติจากล (ACG Guidelines):
1) หลีกเลี่ยงการนอนราบหรือเอนหลังภายใน 2-3 ชั่วโมงหลังรับประทานอาหาร เพื่ออาศัยแรงโน้มถ่วงป้องกันไม่ให้กรดและเศษอาหารไหลย้อน
2) การยกหัวเตียงให้สูงขึ้น 6-8 นิ้ว (Head-of-bed elevation) โดยใช้ไม้หนุนที่ขาเตียงด้านศีรษะ ช่วยลด Nocturnal acid reflux ได้อย่างมีนัยสำคัญ
3) จำกัดหรือหลีกเลี่ยงสารที่กระตุ้นการหลั่งกรดและลดแรงดันหูรูด LES ได้แก่ คาเฟอีน ช็อกโกแลต แอลกอฮอล์ อาหารมันจัด อาหารรสเผ็ดจัด
🔍 ข้ออื่นผิดเพราะอะไร:
• ข้อ ก. การนอนราบทันทีหลังอาหารจะทำให้กรดย้อนขึ้นหลอดอาหารตามแรงโน้มถ่วง
• ข้อ ข. ช็อกโกแลตและแอลกอฮอล์เป็นตัวกระตุ้นให้หูรูด LES คลายตัวอย่างรุนแรง
• ข้อ ง. การออกกำลังกายหนักหลังอาหารเพิ่มความดันในช่องท้อง (Intra-abdominal pressure) ดันกรดย้อนขึ้นมา
• ข้อ จ. การดื่มน้ำปริมาณมากระหว่างมื้ออาหารเพิ่มปริมาตรในกระเพาะอาหารและดันหูรูดเปิด</t>
        </is>
      </c>
      <c r="L134" s="186" t="n"/>
      <c r="M134" s="186" t="inlineStr">
        <is>
          <t>5. Gastrointestinal</t>
        </is>
      </c>
      <c r="N134" s="186" t="inlineStr">
        <is>
          <t>5.1 Peptic Ulcer Disease &amp; GERD</t>
        </is>
      </c>
      <c r="O134" s="185" t="inlineStr">
        <is>
          <t>Clinic</t>
        </is>
      </c>
      <c r="P134" s="186" t="inlineStr">
        <is>
          <t>Mock RxCU84 GI (Case 3 Q3.4)</t>
        </is>
      </c>
      <c r="Q134" s="185" t="inlineStr">
        <is>
          <t>ข้อสอบจำลอง</t>
        </is>
      </c>
      <c r="R134" s="185" t="inlineStr">
        <is>
          <t>Mock RxCU84</t>
        </is>
      </c>
      <c r="S134" s="185" t="inlineStr">
        <is>
          <t>CASE-GI-MOCK84-SET2-GERD-01</t>
        </is>
      </c>
    </row>
    <row r="135" ht="24" customHeight="1" s="49">
      <c r="A135" s="187" t="n">
        <v>133</v>
      </c>
      <c r="B135" s="186" t="inlineStr">
        <is>
          <t>ผู้ป่วยหญิงไทยอายุ 45 ปี รูปร่างท้วม (BMI 28 kg/m2) มาร้านยาด้วยอาการแสบร้อนกลางอก (Heartburn) และเรอเปรี้ยวบ่อยครั้ง มีอาการสัปดาห์ละ 3-4 วัน เป็นมา 1 เดือน มักเป็นช่วงหลังอาหารเย็นและเวลานอนราบ ปฏิเสธโรคประจำตัว</t>
        </is>
      </c>
      <c r="C135" s="186" t="inlineStr">
        <is>
          <t>ยาในข้อใดต่อไปนี้มีฤทธิ์ลดความตึงตัวหรือคลายกล้ามเนื้อหูรูดหลอดอาหารส่วนล่าง (LES)</t>
        </is>
      </c>
      <c r="D135" s="186" t="n"/>
      <c r="E135" s="186" t="inlineStr">
        <is>
          <t>Proton pump inhibitors (เช่น Omeprazole)</t>
        </is>
      </c>
      <c r="F135" s="186" t="inlineStr">
        <is>
          <t>Calcium channel blockers (เช่น Amlodipine)</t>
        </is>
      </c>
      <c r="G135" s="186" t="inlineStr">
        <is>
          <t>Prokinetics (เช่น Domperidone)</t>
        </is>
      </c>
      <c r="H135" s="186" t="inlineStr">
        <is>
          <t>H2-receptor antagonists (เช่น Famotidine)</t>
        </is>
      </c>
      <c r="I135" s="188" t="inlineStr">
        <is>
          <t>Mucosal protectants (เช่น Sucralfate)</t>
        </is>
      </c>
      <c r="J135" s="185" t="n">
        <v>2</v>
      </c>
      <c r="K135" s="186" t="inlineStr">
        <is>
          <t>✅ คำตอบที่ถูกต้อง: ข้อ ข. Calcium channel blockers (เช่น Amlodipine)
🎯 ทำไมข้อนี้ถึงถูก:
ยากลุ่ม Calcium Channel Blockers (CCBs เช่น Amlodipine, Nifedipine, Verapamil, Diltiazem) ออกฤทธิ์ปิดกั้น L-type calcium channels บนกล้ามเนื้อเรียบ ส่งผลให้กล้ามเนื้อเรียบหลอดเลือดและกล้ามเนื้อเรียบของหูรูด LES คลายตัว ทำให้แรงดันต้านการไหลย้อนลดลง ส่งผลให้กรดในกระเพาะไหลย้อนขึ้นมาได้ง่ายขึ้น เช่นเดียวกับยากลุ่ม Nitrates, Theophylline, Beta-agonists และ Anticholinergics
🔍 ข้ออื่นผิดเพราะอะไร:
• ข้อ ก.: และ ง. PPIs และ H2RAs ยับยั้งการหลั่งกรด ใช้รักษา GERD
• ข้อ ค.: Prokinetics (Domperidone, Metoclopramide) ช่วยเพิ่มแรงดันหูรูด LES และเร่งกระเพาะบีบตัว
• ข้อ ง.: (H2-receptor antagonists (เช่น Famotidine)): ไม่ใช่คำตอบที่ถูกต้องตามแนวทางเวชปฏิบัติและหลักวิชาการทางเภสัชกรรมสำหรับกรณีนี้
• ข้อ จ.: Sucralfate เป็นสารเคลือบแผล ไม่ได้คลายหูรูด</t>
        </is>
      </c>
      <c r="L135" s="186" t="n"/>
      <c r="M135" s="186" t="inlineStr">
        <is>
          <t>5. Gastrointestinal</t>
        </is>
      </c>
      <c r="N135" s="186" t="inlineStr">
        <is>
          <t>5.1 Peptic Ulcer Disease &amp; GERD</t>
        </is>
      </c>
      <c r="O135" s="185" t="inlineStr">
        <is>
          <t>Clinic</t>
        </is>
      </c>
      <c r="P135" s="186" t="inlineStr">
        <is>
          <t>Mock RxCU84 GI (Case 3 Q3.5)</t>
        </is>
      </c>
      <c r="Q135" s="185" t="inlineStr">
        <is>
          <t>ข้อสอบจำลอง</t>
        </is>
      </c>
      <c r="R135" s="185" t="inlineStr">
        <is>
          <t>Mock RxCU84</t>
        </is>
      </c>
      <c r="S135" s="185" t="inlineStr">
        <is>
          <t>CASE-GI-MOCK84-SET2-GERD-01</t>
        </is>
      </c>
    </row>
    <row r="136" ht="24" customHeight="1" s="49">
      <c r="A136" s="187" t="n">
        <v>134</v>
      </c>
      <c r="B136" s="186" t="inlineStr">
        <is>
          <t>ผู้ป่วยชายไทยอายุ 38 ปี เป็นผู้ติดเชื้อ HIV รับประทานยาต้านไวรัสสูตร TDF + 3TC + DTG (Dolutegravir 50 mg OD) มาร้านยาด้วยอาการแสบร้อนกลางอกและมีกรดไหลย้อน ต้องการซื้อยาลดกรดมารับประทาน</t>
        </is>
      </c>
      <c r="C136" s="186" t="inlineStr">
        <is>
          <t>หากผู้ป่วยรายนี้จำเป็นต้องใช้ยาลดกรดชนิด Aluminium/Magnesium hydroxide ควรระวังอันตรกิริยาระหว่างยา (Drug Interaction) อย่างไร</t>
        </is>
      </c>
      <c r="D136" s="186" t="n"/>
      <c r="E136" s="186" t="inlineStr">
        <is>
          <t>ทำให้ Pitavastatin หมดฤทธิ์ในการลดระดับไขมัน</t>
        </is>
      </c>
      <c r="F136" s="186" t="inlineStr">
        <is>
          <t>ลดการดูดซึมยา Dolutegravir อย่างมีนัยสำคัญจากการเกิด Chelation</t>
        </is>
      </c>
      <c r="G136" s="186" t="inlineStr">
        <is>
          <t>ทำให้ยา Tenofovir (TDF) สะสมในกระแสเลือดจนเกิดพิษต่อไตเฉียบพลัน</t>
        </is>
      </c>
      <c r="H136" s="186" t="inlineStr">
        <is>
          <t>เพิ่มระดับยา Lamivudine (3TC) จนเกิดภาวะโลหิตจางรุนแรง</t>
        </is>
      </c>
      <c r="I136" s="188" t="inlineStr">
        <is>
          <t>ยาลดกรดกระตุ้นการทำลายตัวยา Dolutegravir ผ่านทางเอนไซม์ตับ CYP3A4</t>
        </is>
      </c>
      <c r="J136" s="185" t="n">
        <v>2</v>
      </c>
      <c r="K136" s="186" t="inlineStr">
        <is>
          <t>✅ คำตอบที่ถูกต้อง: ข้อ ข. ลดการดูดซึมยา Dolutegravir อย่างมีนัยสำคัญจากการเกิด Chelation
🎯 ทำไมข้อนี้ถึงถูก:
ยาลดกรด Antacids ที่มีส่วนผสมของ Polyvalent cations เช่น Aluminium (Al3+), Magnesium (Mg2+), Calcium (Ca2+) หรือธาตุเหล็ก (Fe2+/Fe3+) จะเข้าจับกับโมเลกุลของ Dolutegravir ในทางเดินอาหาร เกิดเป็นสารประกอบเชิงซ้อนที่ไม่ละลายน้ำ (Chelate complex) ทำให้การดูดซึมของ Dolutegravir ลดลงอย่างมหาศาล (ระดับยาในกระแสเลือดลดลงกว่า 70-85%) ส่งผลให้เกิดการล้มเหลวของการกดเชื้อไวรัส (Virological failure) และเกิดเชื้อดื้อยา
🔍 ข้ออื่นผิดเพราะอะไร:
• ข้อ ก.: Pitavastatin ไม่ได้รับผลกระทบทางคลินิกอย่างมีนัยสำคัญจากยาลดกรด
• ข้อ ค.: และ ง. TDF และ 3TC ไม่เกิด Chelation กับ Antacids และไม่ได้เพิ่มพิษต่อไตหรือเลือดจาง
• ข้อ ง.: (เพิ่มระดับยา Lamivudine (3TC) จนเกิดภาวะโลหิตจางรุนแรง): ไม่ใช่คำตอบที่ถูกต้องตามแนวทางเวชปฏิบัติและหลักวิชาการทางเภสัชกรรมสำหรับกรณีนี้
• ข้อ จ.: อันตรกิริยานี้เกิดจากการเกิด Chelation ในทางเดินอาหาร (Absorption phase) ไม่ได้ผ่านเอนไซม์ CYP3A4 ในตับ</t>
        </is>
      </c>
      <c r="L136" s="186" t="n"/>
      <c r="M136" s="186" t="inlineStr">
        <is>
          <t>5. Gastrointestinal</t>
        </is>
      </c>
      <c r="N136" s="186" t="inlineStr">
        <is>
          <t>Dyspepsia &amp; PUD</t>
        </is>
      </c>
      <c r="O136" s="185" t="inlineStr">
        <is>
          <t>Clinic</t>
        </is>
      </c>
      <c r="P136" s="186" t="inlineStr">
        <is>
          <t>Mock RxCU84 GI (Case 4 Q4.1)</t>
        </is>
      </c>
      <c r="Q136" s="185" t="inlineStr">
        <is>
          <t>ข้อสอบจำลอง</t>
        </is>
      </c>
      <c r="R136" s="185" t="inlineStr">
        <is>
          <t>Mock RxCU84</t>
        </is>
      </c>
      <c r="S136" s="185" t="inlineStr">
        <is>
          <t>CASE-GI-MOCK84-SET2-GERD-DDI-01</t>
        </is>
      </c>
    </row>
    <row r="137" ht="24" customHeight="1" s="49">
      <c r="A137" s="187" t="n">
        <v>135</v>
      </c>
      <c r="B137" s="186" t="inlineStr">
        <is>
          <t>ผู้ป่วยชายไทยอายุ 38 ปี เป็นผู้ติดเชื้อ HIV รับประทานยาต้านไวรัสสูตร TDF + 3TC + DTG (Dolutegravir 50 mg OD) มาร้านยาด้วยอาการแสบร้อนกลางอกและมีกรดไหลย้อน ต้องการซื้อยาลดกรดมารับประทาน</t>
        </is>
      </c>
      <c r="C137" s="186" t="inlineStr">
        <is>
          <t>เภสัชกรควรให้คำแนะนำแก่ผู้ป่วยรายนี้อย่างไรในการบริหารยา Dolutegravir ร่วมกับยาลดกรด Aluminium/Magnesium hydroxide เพื่อหลีกเลี่ยง Chelation</t>
        </is>
      </c>
      <c r="D137" s="186" t="n"/>
      <c r="E137" s="186" t="inlineStr">
        <is>
          <t>ให้รับประทานยาลดกรดและ Dolutegravir ร่วมกันพร้อมอาหารมื้อหลักทันทีเพื่อลดความเป็นกรดในกระเพาะ</t>
        </is>
      </c>
      <c r="F137" s="186" t="inlineStr">
        <is>
          <t>ให้แยกเวลารับประทานยา โดยรับประทาน Dolutegravir ก่อนยาลดกรดอย่างน้อย 2 ชั่วโมง หรือรับประทาน Dolutegravir หลังยาลดกรดอย่างน้อย 6 ชั่วโมง</t>
        </is>
      </c>
      <c r="G137" s="186" t="inlineStr">
        <is>
          <t>ให้รับประทานยา Dolutegravir ในขนาดยาเพิ่มขึ้นเป็น 2 เท่าเฉพาะในวันที่ต้องใช้ยาลดกรด</t>
        </is>
      </c>
      <c r="H137" s="186" t="inlineStr">
        <is>
          <t>แนะนำให้เคี้ยวเม็ดยาลดกรดร่วมกับยาต้านไวรัสก่อนนอน เพื่อส่งเสริมการดูดซึมยาต้านไวรัส</t>
        </is>
      </c>
      <c r="I137" s="188" t="inlineStr">
        <is>
          <t>ให้ผู้ป่วยหยุดรับประทานยาต้านไวรัส Dolutegravir ไปก่อนชั่วคราวในระหว่างที่มีอาการของโรคกรดไหลย้อน</t>
        </is>
      </c>
      <c r="J137" s="185" t="n">
        <v>2</v>
      </c>
      <c r="K137" s="186" t="inlineStr">
        <is>
          <t>✅ คำตอบที่ถูกต้อง: ข้อ ข. ให้แยกเวลารับประทานยา โดยรับประทาน Dolutegravir ก่อนยาลดกรดอย่างน้อย 2 ชั่วโมง หรือรับประทาน Dolutegravir หลังยาลดกรดอย่างน้อย 6 ชั่วโมง
🎯 ทำไมข้อนี้ถึงถูก:
ตามคำแนะนำอย่างเป็นทางการในเอกสารกำกับยาและ DHHS HIV Guidelines:
• ให้รับประทาน Dolutegravir 'ก่อน' รับประทานยาลดกรดที่มี Al/Mg อย่างน้อย 2 ชั่วโมง เพื่อให้ Dolutegravir ถูกดูดซึมผ่านเยื่อบุลำไส้เข้าสู่กระแสเลือดไปเรียบร้อยแล้ว
• หรือหากรับประทานยาลดกรดไปก่อนหน้า ต้องเว้นระยะห่างให้รับประทาน Dolutegravir 'หลัง' ยาลดกรดอย่างน้อย 6 ชั่วโมง เพื่อให้ประจุบวกของโลหะเคลื่อนตัวพ้นบริเวณลำไส้เล็กส่วนต้นไปแล้ว
🔍 ข้ออื่นผิดเพราะอะไร:
• ข้อ ก. การรับประทานร่วมกันพร้อมอาหารไม่สามารถป้องกันการเกิด Chelation ของ Al/Mg antacid กับ Dolutegravir ได้ (ต่างจาก Calcium/Iron supplements ที่อนุญาตให้ทานพร้อม DTG หากทานพร้อมอาหารได้)
• ข้อ ค. การเพิ่มขนาดยาเองเป็น 2 เท่าไม่ใช่วิธีมาตรฐานและเสี่ยงต่อผลข้างเคียง
• ข้อ ง. การเคี้ยวร่วมกันจะยิ่งเร่งการเกิด Chelate complex
• ข้อ จ. ห้ามหยุดยาต้านไวรัส HIV เด็ดขาดเพราะเชื้อจะแบ่งตัวและเกิดการดื้อยา</t>
        </is>
      </c>
      <c r="L137" s="186" t="n"/>
      <c r="M137" s="186" t="inlineStr">
        <is>
          <t>5. Gastrointestinal</t>
        </is>
      </c>
      <c r="N137" s="186" t="inlineStr">
        <is>
          <t>Dyspepsia &amp; PUD</t>
        </is>
      </c>
      <c r="O137" s="185" t="inlineStr">
        <is>
          <t>Clinic</t>
        </is>
      </c>
      <c r="P137" s="186" t="inlineStr">
        <is>
          <t>Mock RxCU84 GI (Case 4 Q4.2)</t>
        </is>
      </c>
      <c r="Q137" s="185" t="inlineStr">
        <is>
          <t>ข้อสอบจำลอง</t>
        </is>
      </c>
      <c r="R137" s="185" t="inlineStr">
        <is>
          <t>Mock RxCU84</t>
        </is>
      </c>
      <c r="S137" s="185" t="inlineStr">
        <is>
          <t>CASE-GI-MOCK84-SET2-GERD-DDI-01</t>
        </is>
      </c>
    </row>
    <row r="138" ht="24" customHeight="1" s="49">
      <c r="A138" s="187" t="n">
        <v>136</v>
      </c>
      <c r="B138" s="186" t="inlineStr">
        <is>
          <t>ผู้ป่วยชายไทยอายุ 38 ปี เป็นผู้ติดเชื้อ HIV รับประทานยาต้านไวรัสสูตร TDF + 3TC + DTG (Dolutegravir 50 mg OD) มาร้านยาด้วยอาการแสบร้อนกลางอกและมีกรดไหลย้อน ต้องการซื้อยาลดกรดมารับประทาน</t>
        </is>
      </c>
      <c r="C138" s="186" t="inlineStr">
        <is>
          <t>หากผู้ป่วยรายนี้จำเป็นต้องใช้ยากลุ่ม Proton Pump Inhibitors (PPIs เช่น Omeprazole) ร่วมกับสูตรยาต้านไวรัส Dolutegravir มีข้อควรระวังหรือผลกระทบทางเภสัชจลนศาสตร์อย่างไร</t>
        </is>
      </c>
      <c r="D138" s="186" t="n"/>
      <c r="E138" s="186" t="inlineStr">
        <is>
          <t>ยาต้านไวรัสสูตรนี้สามารถใช้ร่วมกับ Omeprazole ได้อย่างปลอดภัย เนื่องจากยาไม่มีปัญหาเรื่องความจำเป็นในการใช้กรดในกระเพาะอาหารเพื่อการดูดซึม</t>
        </is>
      </c>
      <c r="F138" s="186" t="inlineStr">
        <is>
          <t>ห้ามใช้ Omeprazole ร่วมกับ Dolutegravir เด็ดขาด เนื่องจากยาลดการทำงานของเอนไซม์ที่ใช้กำจัด Dolutegravir</t>
        </is>
      </c>
      <c r="G138" s="186" t="inlineStr">
        <is>
          <t>Omeprazole จะลดการดูดซึมของ Tenofovir (TDF) จนหมดสิ้น ทำให้ระดับยาต้านไวรัสไม่เพียงพอต่อการกดเชื้อ</t>
        </is>
      </c>
      <c r="H138" s="186" t="inlineStr">
        <is>
          <t>ยาต้านไวรัส 3TC จะเกิดการเสื่อมสภาพทันทีหาก pH ในกระเพาะอาหารเพิ่มขึ้นมากกว่า 5.0</t>
        </is>
      </c>
      <c r="I138" s="188" t="inlineStr">
        <is>
          <t>Omeprazole จะเพิ่มความเสี่ยงต่อการเกิดภาวะ Lactic acidosis จากยาต้านไวรัสกลุ่ม NRTIs</t>
        </is>
      </c>
      <c r="J138" s="185" t="n">
        <v>1</v>
      </c>
      <c r="K138" s="186" t="inlineStr">
        <is>
          <t>✅ คำตอบที่ถูกต้อง: ข้อ ก. ยาต้านไวรัสสูตรนี้สามารถใช้ร่วมกับ Omeprazole ได้อย่างปลอดภัย เนื่องจากยาไม่มีปัญหาเรื่องความจำเป็นในการใช้กรดในกระเพาะอาหารเพื่อการดูดซึม
🎯 ทำไมข้อนี้ถึงถูก:
ยาในสูตร TDF + 3TC + DTG มีคุณสมบัติการดูดซึมที่ไม่พึ่งพากรดในกระเพาะอาหาร (pH-independent absorption) และ Dolutegravir ถูกกำจัดผ่านเอนไซม์ UGT1A1 เป็นหลักและ CYP3A4 เพียงเล็กน้อย ดังนั้น การรับประทานยา Omeprazole ร่วมกับสูตร TDF + 3TC + DTG จึงไม่มีผลกระทบต่อระดับยาในกระแสเลือด และสามารถใช้ร่วมกันได้อย่างปลอดภัยโดยไม่ต้องปรับขนาดยา
🔍 ข้ออื่นผิดเพราะอะไร:
• ข้อ ข. Omeprazole ไม่ได้ยับยั้ง UGT1A1 ที่กำจัด Dolutegravir
• ข้อ ค. Tenofovir disoproxil fumarate (TDF) ดูดซึมได้ดีแม้ไม่มีกรด
• ข้อ ง. Lamivudine (3TC) มีความคงตัวดีในช่วง pH ทางเดินอาหารทั่วไป
• ข้อ จ. Omeprazole ไม่ได้เพิ่มความเสี่ยงต่อ Mitochondrial toxicity หรือ Lactic acidosis จาก NRTIs</t>
        </is>
      </c>
      <c r="L138" s="186" t="n"/>
      <c r="M138" s="186" t="inlineStr">
        <is>
          <t>5. Gastrointestinal</t>
        </is>
      </c>
      <c r="N138" s="186" t="inlineStr">
        <is>
          <t>5.1 Peptic Ulcer Disease &amp; GERD</t>
        </is>
      </c>
      <c r="O138" s="185" t="inlineStr">
        <is>
          <t>Clinic</t>
        </is>
      </c>
      <c r="P138" s="186" t="inlineStr">
        <is>
          <t>Mock RxCU84 GI (Case 4 Q4.3)</t>
        </is>
      </c>
      <c r="Q138" s="185" t="inlineStr">
        <is>
          <t>ข้อสอบจำลอง</t>
        </is>
      </c>
      <c r="R138" s="185" t="inlineStr">
        <is>
          <t>Mock RxCU84</t>
        </is>
      </c>
      <c r="S138" s="185" t="inlineStr">
        <is>
          <t>CASE-GI-MOCK84-SET2-GERD-DDI-01</t>
        </is>
      </c>
    </row>
    <row r="139" ht="24" customHeight="1" s="49">
      <c r="A139" s="187" t="n">
        <v>137</v>
      </c>
      <c r="B139" s="186" t="inlineStr">
        <is>
          <t>ผู้ป่วยหญิงไทยอายุ 65 ปี มีโรคประจำตัว Osteoarthritis รับประทานยา Naproxen 250 mg วันละ 2 ครั้งต่อเนื่องมา 3 เดือน มาร้านยาด้วยอาการปวดแสบจุกแน่นใต้ลิ้นปี่ ท้องอืด และคลื่นไส้</t>
        </is>
      </c>
      <c r="C139" s="186" t="inlineStr">
        <is>
          <t>ข้อใดต่อไปนี้อธิบายกลไกการเกิดพยาธิสภาพของโรคแผลในทางเดินอาหารจากยา NSAIDs (NSAID-induced gastric ulcer) ได้ถูกต้องที่สุด</t>
        </is>
      </c>
      <c r="D139" s="186" t="n"/>
      <c r="E139" s="186" t="inlineStr">
        <is>
          <t>ยาระคายเคืองกระเพาะโดยตรง (Direct irritation) และยับยั้งเอนไซม์ COX-2 ทำให้ร่างกายสร้างกรดมากขึ้น</t>
        </is>
      </c>
      <c r="F139" s="186" t="inlineStr">
        <is>
          <t>ยามีฤทธิ์ระคายเคืองเฉพาะที่ (Local effect) และยับยั้งเอนไซม์ COX-1 แบบระบบ (Systemic effect) ส่งผลลดการหลั่ง prostaglandins (PGE2 &amp; PGI2) ซึ่งมีฤทธิ์กระตุ้นการสร้างเมื่อก (mucus), bicarbonate และเพิ่มการไหลเวียนเลือดที่เยื่อบุทางเดินอาหาร</t>
        </is>
      </c>
      <c r="G139" s="186" t="inlineStr">
        <is>
          <t>ยาไปกระตุ้นการทำงานของ parietal cells ในการหลั่งกรดไฮโดรคลอริก ผ่านทางกระบวนการกระตุ้น Histamine-2 receptors</t>
        </is>
      </c>
      <c r="H139" s="186" t="inlineStr">
        <is>
          <t>ยา Diclofenac ทำให้เกิดภาวะติดเชื้อแบคทีเรีย H. pylori ในกระเพาะอาหารได้ง่ายขึ้น</t>
        </is>
      </c>
      <c r="I139" s="188" t="inlineStr">
        <is>
          <t>ยาไปเพิ่มการบีบตัวของกระเพาะอาหารอย่างรุนแรง ส่งผลให้กรดเข้มข้นไหลย้อนกลับทำลายเนื้อเยื่อ</t>
        </is>
      </c>
      <c r="J139" s="185" t="n">
        <v>2</v>
      </c>
      <c r="K139" s="186" t="inlineStr">
        <is>
          <t>✅ คำตอบที่ถูกต้อง: ข้อ ข. ยามีฤทธิ์ระคายเคืองเฉพาะที่ (Local effect) และยับยั้งเอนไซม์ COX-1 แบบระบบ (Systemic effect) ส่งผลลดการหลั่ง prostaglandins (PGE2 &amp; PGI2) ซึ่งมีฤทธิ์กระตุ้นการสร้างเมื่อก (mucus), bicarbonate และเพิ่มการไหลเวียนเลือดที่เยื่อบุทางเดินอาหาร
🎯 ทำไมข้อนี้ถึงถูก:
1) Direct local toxic effect: Diclofenac เป็นกรดอ่อนที่ละลายในไขมันได้ดี ซึมผ่านเยื่อหุ้มเซลล์ของ Gastric epithelial cells และแตกตัวค้างอยู่ภายในเซลล์ (Ion trapping) ก่อให้เกิดการทำลายเยื่อบุผิวเฉพาะที่
2) Systemic COX-1 inhibition: การยับยั้งเอนไซม์ Cyclooxygenase-1 (COX-1) ในกระแสเลือดขัดขวางการสังเคราะห์ Prostaglandins (PGE2 และ PGI2) ซึ่งมีหน้าที่เป็น Gastric mucosal defense สำคัญในการกระตุ้นการหลั่งเมื่อก (Mucus), สารละลายด่าง (Bicarbonate), ส่งเสริมการไหลเวียนของเลือดไปเลี้ยงเยื่อบุ (Mucosal blood flow) และยับยั้งการหลั่งกรด เมื่อขาด Prostaglandins เยื่อบุทางเดินอาหารจึงถูกกรดและเปปซินทำลายจนเกิดแผลเปื่อยลึก
🔍 ข้ออื่นผิดเพราะอะไร:
• ข้อ ก. การยับยั้ง COX-2 เกี่ยวข้องกับการลดการอักเสบและปวด ไม่ได้เพิ่มการสร้างกรด
• ข้อ ค. NSAIDs ไม่ได้กระตุ้น H2 receptors ของ Parietal cells
• ข้อ ง. H. pylori เป็นเชื้อแบคทีเรียที่ติดต่อทางปาก ยาแก้ปวดไม่ได้ทำให้ติดเชื้อง่ายขึ้นโดยตรง
• ข้อ จ. ยาไม่ได้เพิ่มการบีบตัวรุนแรงจนเกิดแผล</t>
        </is>
      </c>
      <c r="L139" s="186" t="n"/>
      <c r="M139" s="186" t="inlineStr">
        <is>
          <t>5. Gastrointestinal</t>
        </is>
      </c>
      <c r="N139" s="186" t="inlineStr">
        <is>
          <t>Dyspepsia &amp; PUD</t>
        </is>
      </c>
      <c r="O139" s="185" t="inlineStr">
        <is>
          <t>Clinic</t>
        </is>
      </c>
      <c r="P139" s="186" t="inlineStr">
        <is>
          <t>Mock RxCU84 GI (Case 5 Q5.1)</t>
        </is>
      </c>
      <c r="Q139" s="185" t="inlineStr">
        <is>
          <t>ข้อสอบจำลอง</t>
        </is>
      </c>
      <c r="R139" s="185" t="inlineStr">
        <is>
          <t>Mock RxCU84</t>
        </is>
      </c>
      <c r="S139" s="185" t="inlineStr">
        <is>
          <t>CASE-GI-MOCK84-SET2-NSAID-PUD-01</t>
        </is>
      </c>
    </row>
    <row r="140" ht="24" customHeight="1" s="49">
      <c r="A140" s="187" t="n">
        <v>138</v>
      </c>
      <c r="B140" s="186" t="inlineStr">
        <is>
          <t>ผู้ป่วยหญิงไทยอายุ 65 ปี มีโรคประจำตัว Osteoarthritis รับประทานยา Naproxen 250 mg วันละ 2 ครั้งต่อเนื่องมา 3 เดือน มาร้านยาด้วยอาการปวดแสบจุกแน่นใต้ลิ้นปี่ ท้องอืด และคลื่นไส้</t>
        </is>
      </c>
      <c r="C140" s="186" t="inlineStr">
        <is>
          <t>เพื่อจัดการความปลอดภัยของผู้ป่วยรายนี้และลดความเสี่ยงต่อระบบทางเดินอาหาร แนวทางใดมีความเหมาะสมมากที่สุด</t>
        </is>
      </c>
      <c r="D140" s="186" t="n"/>
      <c r="E140" s="186" t="inlineStr">
        <is>
          <t>แนะนำให้เปลี่ยนจาก Diclofenac เป็น Naproxen 250 mg รับประทานวันละ 2 ครั้ง ทันที</t>
        </is>
      </c>
      <c r="F140" s="186" t="inlineStr">
        <is>
          <t>แนะนำให้หยุดใช้ Diclofenac และปรับเปลี่ยนเป็นยาแก้ปวดกลุ่ม Selective COX-2 Inhibitor (เช่น Celecoxib) ควบคู่กับการให้ยาป้องกันทางเดินอาหารกลุ่ม Proton Pump Inhibitors (เช่น Omeprazole) ร่วมด้วย และแนะนำให้งดการดื่มแอลกอฮอล์</t>
        </is>
      </c>
      <c r="G140" s="186" t="inlineStr">
        <is>
          <t>แนะนำให้เพิ่มขนาดการรับประทาน Tolperisone เป็น 150 mg วันละ 3 ครั้ง และคงการทาน Diclofenac ร่วมด้วย</t>
        </is>
      </c>
      <c r="H140" s="186" t="inlineStr">
        <is>
          <t>แนะนำให้รับประทาน Diclofenac ห่างจากเครื่องดื่มแอลกอฮอล์อย่างน้อย 8 ชั่วโมง โดยใช้ยาสูตรเดิมต่อไป</t>
        </is>
      </c>
      <c r="I140" s="188" t="inlineStr">
        <is>
          <t>แนะนำให้ใช้ยาแก้ปวดกลุ่มสเตียรอยด์ (Steroids) ชนิดรับประทานทดแทนเพื่อความปลอดภัยต่อกระเพาะอาหาร</t>
        </is>
      </c>
      <c r="J140" s="185" t="n">
        <v>2</v>
      </c>
      <c r="K140" s="186" t="inlineStr">
        <is>
          <t>✅ คำตอบที่ถูกต้อง: ข้อ ข. แนะนำให้หยุดใช้ Diclofenac และปรับเปลี่ยนเป็นยาแก้ปวดกลุ่ม Selective COX-2 Inhibitor (เช่น Celecoxib) ควบคู่กับการให้ยาป้องกันทางเดินอาหารกลุ่ม Proton Pump Inhibitors (เช่น Omeprazole) ร่วมด้วย และแนะนำให้งดการดื่มแอลกอฮอล์
🎯 ทำไมข้อนี้ถึงถูก:
ตามแนวทางเวชปฏิบัติการดูแลรักษาผู้ป่วยที่มีความเสี่ยงต่อระบบทางเดินอาหารสูง:
1) หยุดยา Non-selective NSAIDs (Diclofenac) ทันที
2) หากจำเป็นต้องใช้ยาแก้ปวดเพื่อควบคุมอาการปวดกล้ามเนื้อเรื้อรัง ให้เลือกยาที่มีผลกระทบต่อเยื่อบุกระเพาะอาหารต่ำที่สุด ได้แก่ Selective COX-2 Inhibitor (เช่น Celecoxib) ร่วมกับการให้ยาป้องกันกลุ่ม PPI (เช่น Omeprazole 20-40 mg OD) เพื่อรักษาแผลและป้องกันการเกิดซ้ำ (Gastroprotective strategy)
3) งดดื่มแอลกอฮอล์อย่างเด็ดขาด เนื่องจากแอลกอฮอล์ระคายเคืองเยื่อบุกระเพาะโดยตรงและกระตุ้นการหลั่งกรด
🔍 ข้ออื่นผิดเพราะอะไร:
• ข้อ ก. Naproxen เป็น Non-selective NSAID ที่มี GI toxicity สูง ไม่ควรนำมาเปลี่ยนในผู้ป่วยที่มีแผล
• ข้อ ค. Tolperisone เป็น Muscle relaxant ไม่ได้รักษาอาการแผล และการคง Diclofenac จะทำให้แผลทะลุได้
• ข้อ ง. การเว้นระยะเวลาไม่สามารถลด Systemic toxicity ของ Diclofenac ได้
• ข้อ จ. สเตียรอยด์ชนิดรับประทานเพิ่มความเสี่ยงต่อการเกิดแผลและเลือดออกในกระเพาะอาหาร ไม่ใช่ยาแก้ปวดที่ปลอดภัย</t>
        </is>
      </c>
      <c r="L140" s="186" t="n"/>
      <c r="M140" s="186" t="inlineStr">
        <is>
          <t>5. Gastrointestinal</t>
        </is>
      </c>
      <c r="N140" s="186" t="inlineStr">
        <is>
          <t>Dyspepsia &amp; PUD</t>
        </is>
      </c>
      <c r="O140" s="185" t="inlineStr">
        <is>
          <t>Clinic</t>
        </is>
      </c>
      <c r="P140" s="186" t="inlineStr">
        <is>
          <t>Mock RxCU84 GI (Case 5 Q5.2)</t>
        </is>
      </c>
      <c r="Q140" s="185" t="inlineStr">
        <is>
          <t>ข้อสอบจำลอง</t>
        </is>
      </c>
      <c r="R140" s="185" t="inlineStr">
        <is>
          <t>Mock RxCU84</t>
        </is>
      </c>
      <c r="S140" s="185" t="inlineStr">
        <is>
          <t>CASE-GI-MOCK84-SET2-NSAID-PUD-01</t>
        </is>
      </c>
    </row>
    <row r="141" ht="24" customHeight="1" s="49">
      <c r="A141" s="187" t="n">
        <v>139</v>
      </c>
      <c r="B141" s="186" t="inlineStr">
        <is>
          <t>ผู้ป่วยหญิงไทยอายุ 65 ปี มีโรคประจำตัว Osteoarthritis รับประทานยา Naproxen 250 mg วันละ 2 ครั้งต่อเนื่องมา 3 เดือน มาร้านยาด้วยอาการปวดแสบจุกแน่นใต้ลิ้นปี่ ท้องอืด และคลื่นไส้</t>
        </is>
      </c>
      <c r="C141" s="186" t="inlineStr">
        <is>
          <t>หากพิจารณาเลือกใช้ยา Misoprostol เพื่อป้องกันแผลในกระเพาะอาหารจาก NSAID ข้อใดคือข้อจำกัดหรืออาการไม่พึงประสงค์ที่พบบ่อยที่สุดของยานี้</t>
        </is>
      </c>
      <c r="D141" s="186" t="n"/>
      <c r="E141" s="186" t="inlineStr">
        <is>
          <t>ออกฤทธิ์จับตัวรับ H2 อาการข้างเคียงคือทำให้เกิดผื่นแพ้แสง; ห้ามใช้ในคนไข้โรคหัวใจล้มเหลว</t>
        </is>
      </c>
      <c r="F141" s="186" t="inlineStr">
        <is>
          <t>เป็นสารสังเคราะห์ Prostaglandin E1 analog; อาการข้างเคียงคืออาการปวดบีบท้องและท้องเสีย (Dose-dependent diarrhea); ห้ามใช้ในหญิงตั้งครรภ์เด็ดขาดเนื่องจากกระตุ้นการบีบตัวของมดลูกจนทำให้เกิดการแท้งบุตร (Category X)</t>
        </is>
      </c>
      <c r="G141" s="186" t="inlineStr">
        <is>
          <t>ออกฤทธิ์บล็อก Proton pump; อาการข้างเคียงคืออาการปวดศีรษะ; ห้ามใช้ในผู้ป่วยโรคตับแข็ง</t>
        </is>
      </c>
      <c r="H141" s="186" t="inlineStr">
        <is>
          <t>เป็นสารเคลือบแผลกระเพาะอาหาร; อาการข้างเคียงคือทำให้อุจจาระสีดำเข้ม; ห้ามใช้ในคนไข้ที่เป็นโรคไตวาย</t>
        </is>
      </c>
      <c r="I141" s="188" t="inlineStr">
        <is>
          <t>เป็นยากระตุ้นการหลั่งเอนไซม์ amylase; อาการข้างเคียงคือน้ำตาลในเลือดต่ำ; ห้ามใช้ร่วมกับอินซูลิน</t>
        </is>
      </c>
      <c r="J141" s="185" t="n">
        <v>2</v>
      </c>
      <c r="K141" s="186" t="inlineStr">
        <is>
          <t>✅ คำตอบที่ถูกต้อง: ข้อ ข. เป็นสารสังเคราะห์ Prostaglandin E1 analog; อาการข้างเคียงคืออาการปวดบีบท้องและท้องเสีย (Dose-dependent diarrhea); ห้ามใช้ในหญิงตั้งครรภ์เด็ดขาดเนื่องจากกระตุ้นการบีบตัวของมดลูกจนทำให้เกิดการแท้งบุตร (Category X)
🎯 ทำไมข้อนี้ถึงถูก:
1) กลไกการออกฤทธิ์: กระตุ้น EP3 receptors บน Parietal cells เพื่อลดการหลั่งกรด และกระตุ้น Mucous cells ให้สร้างเมื่อกและด่างไบคาร์บอเนต (Cytoprotection)
2) ผลข้างเคียงเด่น: กระตุ้นการบีบตัวของกล้ามเนื้อเรียบทางเดินอาหาร ทำให้เกิดอาการปวดบิดเกร็งท้องและท้องเสีย (Abdominal cramps and diarrhea) สัมพันธ์กับขนาดยา (Dose-dependent) ซึ่งเป็นสาเหตุหลักที่ผู้ป่วยทนยาไม่ได้
3) ข้อห้ามใช้เด็ดขาด: ห้ามใช้ในสตรีมีครรภ์ (FDA Pregnancy Category X) เนื่องจากมีฤทธิ์กระตุ้นการหดรัดตัวของกล้ามเนื้อมดลูก (Uterine contractions) ทำให้ตกเลือด แท้งบุตร หรือคลอดก่อนกำหนด
🔍 ข้ออื่นผิดเพราะอะไร:
• ข้อ ก. เป็นคุณสมบัติของ H2RA ไม่ใช่ Misoprostol
• ข้อ ค. เป็นคุณสมบัติของ PPIs
• ข้อ ง. อุจจาระสีดำเป็นผลข้างเคียงของ Bismuth subsalicylate ไม่ใช่ Misoprostol
• ข้อ จ. ข้อมูลผิดทั้งหมด</t>
        </is>
      </c>
      <c r="L141" s="186" t="n"/>
      <c r="M141" s="186" t="inlineStr">
        <is>
          <t>5. Gastrointestinal</t>
        </is>
      </c>
      <c r="N141" s="186" t="inlineStr">
        <is>
          <t>Dyspepsia &amp; PUD</t>
        </is>
      </c>
      <c r="O141" s="185" t="inlineStr">
        <is>
          <t>Clinic</t>
        </is>
      </c>
      <c r="P141" s="186" t="inlineStr">
        <is>
          <t>Mock RxCU84 GI (Case 5 Q5.3)</t>
        </is>
      </c>
      <c r="Q141" s="185" t="inlineStr">
        <is>
          <t>ข้อสอบจำลอง</t>
        </is>
      </c>
      <c r="R141" s="185" t="inlineStr">
        <is>
          <t>Mock RxCU84</t>
        </is>
      </c>
      <c r="S141" s="185" t="inlineStr">
        <is>
          <t>CASE-GI-MOCK84-SET2-NSAID-PUD-01</t>
        </is>
      </c>
    </row>
    <row r="142" ht="24" customHeight="1" s="49">
      <c r="A142" s="187" t="n">
        <v>140</v>
      </c>
      <c r="B142" s="186" t="inlineStr">
        <is>
          <t>ผู้ป่วยหญิงไทยอายุ 65 ปี มีโรคประจำตัว Osteoarthritis รับประทานยา Naproxen 250 mg วันละ 2 ครั้งต่อเนื่องมา 3 เดือน มาร้านยาด้วยอาการปวดแสบจุกแน่นใต้ลิ้นปี่ ท้องอืด และคลื่นไส้</t>
        </is>
      </c>
      <c r="C142" s="186" t="inlineStr">
        <is>
          <t>ข้อใดต่อไปนี้คืออาการทางคลินิก (Alarm symptoms) ที่เภสัชกรต้องเฝ้าระวังและส่งต่อแพทย์โดยด่วนเพื่อตรวจภาวะเลือดออกในทางเดินอาหาร</t>
        </is>
      </c>
      <c r="D142" s="186" t="n"/>
      <c r="E142" s="186" t="inlineStr">
        <is>
          <t>อาการปวดแสบบริเวณหน้าอกลามไปถึงไหล่ซ้าย</t>
        </is>
      </c>
      <c r="F142" s="186" t="inlineStr">
        <is>
          <t>อาการคลื่นไส้อาเจียนปนเลือด หรือถ่ายอุจจาระเป็นสีดำเหนียวคล้ายยางมะตอย (Melena) บ่งชี้ภาวะเลือดออกในทางเดินอาหาร</t>
        </is>
      </c>
      <c r="G142" s="186" t="inlineStr">
        <is>
          <t>อาการแสบร้อนที่ผิวหนังบริเวณที่ปวดกล้ามเนื้อ</t>
        </is>
      </c>
      <c r="H142" s="186" t="inlineStr">
        <is>
          <t>อาการอ่อนเพลียเล็กน้อยหลังจากทำงานเกษตรกลางแดดจัด</t>
        </is>
      </c>
      <c r="I142" s="188" t="inlineStr">
        <is>
          <t>อาการท้องอืด ท้องเฟ้อ มีลมในกระเพาะอาหารหลังตื่นนอนตอนเช้า</t>
        </is>
      </c>
      <c r="J142" s="185" t="n">
        <v>2</v>
      </c>
      <c r="K142" s="186" t="inlineStr">
        <is>
          <t>✅ คำตอบที่ถูกต้อง: ข้อ ข. อาการคลื่นไส้อาเจียนปนเลือด หรือถ่ายอุจจาระเป็นสีดำเหนียวคล้ายยางมะตอย (Melena) บ่งชี้ภาวะเลือดออกในทางเดินอาหาร
🎯 ทำไมข้อนี้ถึงถูก:
สัญญาณเตือนของภาวะเลือดออกในทางเดินอาหารส่วนบน ได้แก่:
1) อาเจียนเป็นเลือดสด หรืออาเจียนเป็นกากกาแฟสีน้ำตาลเข้ม (Hematemesis / Coffee-ground emesis)
2) ถ่ายอุจจาระเป็นสีดำเหนียว กลิ่นเหม็นคาวคล้ายยางมะตอย (Melena) ซึ่งเกิดจากฮีโมโกลบินในเลือดทำปฏิกิริยากับกรดและแบคทีเรียในลำไส้
อาการเหล่านี้แสดงว่าเส้นเลือดบริเวณแผลฉีกขาดและมีเลือดออกต่อเนื่อง จัดเป็นภาวะฉุกเฉินทางการแพทย์ที่ต้องรีบไปโรงพยาบาลทันที
🔍 ข้ออื่นผิดเพราะอะไร:
• ข้อ ก.: ปวดแน่นหน้าอกร้าวไปไหล่ซ้ายเป็นอาการเตือนของ Acute Coronary Syndrome (หลอดเลือดหัวใจขาดเลือด)
• ข้อ ค.: , ง., จ. เป็นอาการไม่จำเพาะทั่วไป ไม่ใช่อาการเตือนของภาวะแทรกซ้อนรุนแรงทางเดินอาหาร
• ข้อ ง.: (อาการอ่อนเพลียเล็กน้อยหลังจากทำงานเกษตรกลางแดดจัด): ไม่ใช่คำตอบที่ถูกต้องตามแนวทางเวชปฏิบัติและหลักวิชาการทางเภสัชกรรมสำหรับกรณีนี้
• ข้อ จ.: (อาการท้องอืด ท้องเฟ้อ มีลมในกระเพาะอาหารหลังตื่นนอนตอนเช้า): ไม่ใช่คำตอบที่ถูกต้องตามแนวทางเวชปฏิบัติและหลักวิชาการทางเภสัชกรรมสำหรับกรณีนี้</t>
        </is>
      </c>
      <c r="L142" s="186" t="n"/>
      <c r="M142" s="186" t="inlineStr">
        <is>
          <t>5. Gastrointestinal</t>
        </is>
      </c>
      <c r="N142" s="186" t="inlineStr">
        <is>
          <t>Dyspepsia &amp; PUD</t>
        </is>
      </c>
      <c r="O142" s="185" t="inlineStr">
        <is>
          <t>Clinic</t>
        </is>
      </c>
      <c r="P142" s="186" t="inlineStr">
        <is>
          <t>Mock RxCU84 GI (Case 5 Q5.4)</t>
        </is>
      </c>
      <c r="Q142" s="185" t="inlineStr">
        <is>
          <t>ข้อสอบจำลอง</t>
        </is>
      </c>
      <c r="R142" s="185" t="inlineStr">
        <is>
          <t>Mock RxCU84</t>
        </is>
      </c>
      <c r="S142" s="185" t="inlineStr">
        <is>
          <t>CASE-GI-MOCK84-SET2-NSAID-PUD-01</t>
        </is>
      </c>
    </row>
    <row r="143" ht="24" customHeight="1" s="49">
      <c r="A143" s="187" t="n">
        <v>141</v>
      </c>
      <c r="B143" s="186" t="inlineStr">
        <is>
          <t>ผู้ป่วยหญิงไทยอายุ 65 ปี มีโรคประจำตัว Osteoarthritis รับประทานยา Naproxen 250 mg วันละ 2 ครั้งต่อเนื่องมา 3 เดือน มาร้านยาด้วยอาการปวดแสบจุกแน่นใต้ลิ้นปี่ ท้องอืด และคลื่นไส้</t>
        </is>
      </c>
      <c r="C143" s="186" t="inlineStr">
        <is>
          <t>อาการคลื่นไส้ ท้องอืด และเรอเปรี้ยวของผู้ป่วยรายนี้ ควรเลือกใช้ยาบรรเทาอาการกลุ่ม Prokinetic agent ชนิดใดที่ปลอดภัยและเหมาะสม</t>
        </is>
      </c>
      <c r="D143" s="186" t="n"/>
      <c r="E143" s="186" t="inlineStr">
        <is>
          <t>5-HT3 receptor antagonist (เช่น Ondansetron)</t>
        </is>
      </c>
      <c r="F143" s="186" t="inlineStr">
        <is>
          <t>Antihistamine / Anticholinergic (เช่น Dimenhydrinate)</t>
        </is>
      </c>
      <c r="G143" s="186" t="inlineStr">
        <is>
          <t>Dopamine D2 antagonist (เช่น Domperidone)</t>
        </is>
      </c>
      <c r="H143" s="186" t="inlineStr">
        <is>
          <t>Benzodiazepines (เช่น Lorazepam)</t>
        </is>
      </c>
      <c r="I143" s="188" t="inlineStr">
        <is>
          <t>Neurokinin-1 antagonist (เช่น Aprepitant)</t>
        </is>
      </c>
      <c r="J143" s="185" t="n">
        <v>3</v>
      </c>
      <c r="K143" s="186" t="inlineStr">
        <is>
          <t>✅ คำตอบที่ถูกต้อง: ข้อ ค. Dopamine D2 antagonist (เช่น Domperidone)
🎯 ทำไมข้อนี้ถึงถูก:
ยากลุ่ม Dopamine D2 receptor antagonists (เช่น Domperidone, Metoclopramide) ออกฤทธิ์เป็น Prokinetic agents โดยการปิดกั้น D2 receptors ที่ระบบประสาททางเดินอาหาร ช่วยคลายหูรูด Pyloric sphincter, เพิ่มการบีบตัวของกระเพาะอาหาร (Gastric motility) และเร่งการระบายอาหารลงสู่ลำไส้เล็ก พร้อมทั้งปิดกั้น D2 receptors ที่ Chemoreceptor Trigger Zone (CTZ) จึงสามารถบรรเทาได้ทั้งอาการคลื่นไส้ ท้องอืด และเรอเปรี้ยวได้อย่างตรงจุด
🔍 ข้ออื่นผิดเพราะอะไร:
• ข้อ ก. 5-HT3 antagonists (Ondansetron) ใช้สำหรับ Chemotherapy-induced หรือ Postoperative nausea/vomiting แต่ไม่มีคุณสมบัติเป็น Prokinetic (อาจทำให้ท้องผูกมากขึ้น)
• ข้อ ข. Antihistamines (Dimenhydrinate) ใช้สำหรับ Motion sickness (เมารถเมาเรือ) และมีฤทธิ์ Anticholinergic ที่ทำให้ทางเดินอาหารบีบตัวช้าลง ยิ่งทำให้อืดแน่นท้องมากขึ้น
• ข้อ ง. Benzodiazepines ใช้สำหรับ Anticipatory nausea
• ข้อ จ. NK1 antagonists ใช้ป้องกัน Delayed emesis จากเคมีบำบัด</t>
        </is>
      </c>
      <c r="L143" s="186" t="n"/>
      <c r="M143" s="186" t="inlineStr">
        <is>
          <t>5. Gastrointestinal</t>
        </is>
      </c>
      <c r="N143" s="186" t="inlineStr">
        <is>
          <t>Nausea and vomiting</t>
        </is>
      </c>
      <c r="O143" s="185" t="inlineStr">
        <is>
          <t>Clinic</t>
        </is>
      </c>
      <c r="P143" s="186" t="inlineStr">
        <is>
          <t>Mock RxCU84 GI (Case 5 Q5.5)</t>
        </is>
      </c>
      <c r="Q143" s="185" t="inlineStr">
        <is>
          <t>ข้อสอบจำลอง</t>
        </is>
      </c>
      <c r="R143" s="185" t="inlineStr">
        <is>
          <t>Mock RxCU84</t>
        </is>
      </c>
      <c r="S143" s="185" t="inlineStr">
        <is>
          <t>CASE-GI-MOCK84-SET2-NSAID-PUD-01</t>
        </is>
      </c>
    </row>
    <row r="144" ht="24" customHeight="1" s="49">
      <c r="A144" s="187" t="n">
        <v>142</v>
      </c>
      <c r="B144" s="186" t="inlineStr">
        <is>
          <t>ผู้ป่วยหญิงไทยอายุ 65 ปี มีโรคประจำตัว Osteoarthritis รับประทานยา Naproxen 250 mg วันละ 2 ครั้งต่อเนื่องมา 3 เดือน มาร้านยาด้วยอาการปวดแสบจุกแน่นใต้ลิ้นปี่ ท้องอืด และคลื่นไส้</t>
        </is>
      </c>
      <c r="C144" s="186" t="inlineStr">
        <is>
          <t>หากเภสัชกรจะเลือกจ่าย Dopamine D2 antagonist ให้ผู้ป่วยรายนี้ ระหว่าง Domperidone กับ Metoclopramide ข้อใดคือข้อได้เปรียบของ Domperidone</t>
        </is>
      </c>
      <c r="D144" s="186" t="n"/>
      <c r="E144" s="186" t="inlineStr">
        <is>
          <t>Domperidone ออกฤทธิ์ที่ 5-HT3 receptor จึงไม่มีผลข้างเคียงต่อระบบประสาท</t>
        </is>
      </c>
      <c r="F144" s="186" t="inlineStr">
        <is>
          <t>Domperidone ผ่าน Blood-Brain Barrier (BBB) ได้น้อยกว่า Metoclopramide จึงมีโอกาสเกิด Extrapyramidal Symptoms (EPS) และผลข้างเคียงทาง CNS น้อยกว่าอย่างมีนัยสำคัญ</t>
        </is>
      </c>
      <c r="G144" s="186" t="inlineStr">
        <is>
          <t>Domperidone ไม่มีผลต่อการเพิ่มขึ้นของระดับ Prolactin ในกระแสเลือดเลย</t>
        </is>
      </c>
      <c r="H144" s="186" t="inlineStr">
        <is>
          <t>Metoclopramide ไม่สามารถผ่าน BBB ได้ จึงปลอดภัยกว่าสำหรับการใช้ในระยะยาว</t>
        </is>
      </c>
      <c r="I144" s="188" t="inlineStr">
        <is>
          <t>ยาทั้งสองตัวมีระดับความปลอดภัยและผลข้างเคียงต่อระบบประสาทส่วนกลางเหมือนกันทุกประการ</t>
        </is>
      </c>
      <c r="J144" s="185" t="n">
        <v>2</v>
      </c>
      <c r="K144" s="186" t="inlineStr">
        <is>
          <t>✅ คำตอบที่ถูกต้อง: ข้อ ข. Domperidone ผ่าน Blood-Brain Barrier (BBB) ได้น้อยกว่า Metoclopramide จึงมีโอกาสเกิด Extrapyramidal Symptoms (EPS) และผลข้างเคียงทาง CNS น้อยกว่าอย่างมีนัยสำคัญ
🎯 ทำไมข้อนี้ถึงถูก:
• Domperidone มีโครงสร้างที่มีขั้วสูง (Polar molecule) ไม่สามารถซึมผ่าน Blood-Brain Barrier (BBB) เข้าสู่ระบบประสาทส่วนกลางได้ แต่สามารถออกฤทธิ์ต้านอาเจียนที่ Chemoreceptor Trigger Zone (CTZ) บริเวณ Area postrema ได้เนื่องจากบริเวณนี้อยู่นอก Blood-Brain Barrier จึงแทบไม่ก่อให้เกิด Extrapyramidal symptoms (EPS เช่น Dystonia, Akathisia, Parkinsonism) หรืออาการง่วงซึม
• Metoclopramide เป็นสารที่ผ่าน Blood-Brain Barrier ได้ดีมาก จึงเข้าไปปิดกั้น D2 receptors ที่ Basal ganglia ในสมอง ทำให้เกิดผลข้างเคียงทางระบบประสาทส่วนกลางและเกิด EPS ได้บ่อย
🔍 ข้ออื่นผิดเพราะอะไร:
• ข้อ ก. Domperidone เป็น D2 antagonist ไม่ใช่ 5-HT3 antagonist
• ข้อ ค. Domperidone ยังคงกระตุ้นการหลั่ง Prolactin จากต่อมใต้สมองส่วนหน้า (Anterior pituitary ซึ่งอยู่นอก BBB) ทำให้ระดับ Prolactin สูงขึ้นได้ (เกิดคัดตึงเต้านม น้ำนมไหลได้)
• ข้อ ง. Metoclopramide ผ่าน BBB ได้ดีมาก ไม่ใช่ไม่ผ่าน
• ข้อ จ. Safety profile ทาง CNS แตกต่างกันอย่างมาก</t>
        </is>
      </c>
      <c r="L144" s="186" t="n"/>
      <c r="M144" s="186" t="inlineStr">
        <is>
          <t>5. Gastrointestinal</t>
        </is>
      </c>
      <c r="N144" s="186" t="inlineStr">
        <is>
          <t>Nausea and vomiting</t>
        </is>
      </c>
      <c r="O144" s="185" t="inlineStr">
        <is>
          <t>Clinic</t>
        </is>
      </c>
      <c r="P144" s="186" t="inlineStr">
        <is>
          <t>Mock RxCU84 GI (Case 5 Q5.6)</t>
        </is>
      </c>
      <c r="Q144" s="185" t="inlineStr">
        <is>
          <t>ข้อสอบจำลอง</t>
        </is>
      </c>
      <c r="R144" s="185" t="inlineStr">
        <is>
          <t>Mock RxCU84</t>
        </is>
      </c>
      <c r="S144" s="185" t="inlineStr">
        <is>
          <t>CASE-GI-MOCK84-SET2-NSAID-PUD-01</t>
        </is>
      </c>
    </row>
    <row r="145" ht="24" customHeight="1" s="49">
      <c r="A145" s="187" t="n">
        <v>143</v>
      </c>
      <c r="B145" s="186" t="inlineStr">
        <is>
          <t>ผู้ป่วยหญิงไทยอายุ 65 ปี มีโรคประจำตัว Osteoarthritis รับประทานยา Naproxen 250 mg วันละ 2 ครั้งต่อเนื่องมา 3 เดือน มาร้านยาด้วยอาการปวดแสบจุกแน่นใต้ลิ้นปี่ ท้องอืด และคลื่นไส้</t>
        </is>
      </c>
      <c r="C145" s="186" t="inlineStr">
        <is>
          <t>หากผู้ป่วยจำเป็นต้องได้รับยา Metoclopramide ต่อเนื่อง ข้อใดคือคำแนะนำและข้อควรระวังสำคัญที่สุด</t>
        </is>
      </c>
      <c r="D145" s="186" t="n"/>
      <c r="E145" s="186" t="inlineStr">
        <is>
          <t>ควรรับประทานพร้อมอาหารที่มีไขมันสูงเพื่อเพิ่มการดูดซึมยาเข้าสู่กระแสเลือด</t>
        </is>
      </c>
      <c r="F145" s="186" t="inlineStr">
        <is>
          <t>ไม่ควรใช้ติดต่อกันนานเกิน 12 สัปดาห์ เนื่องจากเพิ่มความเสี่ยงต่อการเกิดภาวะ Tardive Dyskinesia ซึ่งอาจเป็นแบบถาวรรักษาไม่หาย</t>
        </is>
      </c>
      <c r="G145" s="186" t="inlineStr">
        <is>
          <t>สามารถใช้ร่วมกับเครื่องดื่มแอลกอฮอล์ได้อย่างปลอดภัยโดยไม่มีผลเสริมฤทธิ์กดประสาท</t>
        </is>
      </c>
      <c r="H145" s="186" t="inlineStr">
        <is>
          <t>ไม่มีผลต่อระบบประสาทส่วนกลาง จึงสามารถใช้ในผู้ป่วยโรคพาร์กินสัน (Parkinson's disease) ได้อย่างปลอดภัย</t>
        </is>
      </c>
      <c r="I145" s="188" t="inlineStr">
        <is>
          <t>ไม่จำเป็นต้องปรับขนาดยาในผู้ป่วยที่มีการทำงานของไตบกพร่อง</t>
        </is>
      </c>
      <c r="J145" s="185" t="n">
        <v>2</v>
      </c>
      <c r="K145" s="186" t="inlineStr">
        <is>
          <t>✅ คำตอบที่ถูกต้อง: ข้อ ข. ไม่ควรใช้ติดต่อกันนานเกิน 12 สัปดาห์ เนื่องจากเพิ่มความเสี่ยงต่อการเกิดภาวะ Tardive Dyskinesia ซึ่งอาจเป็นแบบถาวรรักษาไม่หาย
🎯 ทำไมข้อนี้ถึงถูก:
การใช้ยา Metoclopramide ต่อเนื่องเป็นเวลานาน โดยเฉพาะการใช้นานเกิน 12 สัปดาห์ หรือในผู้สูงอายุ จะเพิ่มความเสี่ยงอย่างมีนัยสำคัญต่อการเกิดภาวะ Tardive Dyskinesia (การเคลื่อนไหวผิดปกติที่ควบคุมไม่ได้ เช่น ลิ้นแลบ ปากขมุบขมิบ เคี้ยวปาก แขนขาบิดเกร็ง) ซึ่งเป็นภาวะทางระบบประสาทที่รุนแรงและมักเป็นแบบถาวร (Irreversible) แม้จะหยุดใช้ยาไปแล้วก็ตาม ดังนั้นจึงมีคำแนะนำให้จำกัดระยะเวลาการใช้ยาไม่เกิน 12 สัปดาห์ (และมักใช้เพียงระยะสั้นไม่เกิน 5-7 วันในทางปฏิบัติ)
🔍 ข้ออื่นผิดเพราะอะไร:
• ข้อ ก. อาหารไขมันสูงไม่ได้เป็นข้อกำหนดสำคัญ
• ข้อ ค. Metoclopramide มีฤทธิ์กดประสาทส่วนกลาง (Sedation) การดื่มแอลกอฮอล์ร่วมด้วยจะเสริมฤทธิ์กดประสาทรุนแรง
• ข้อ ง. Metoclopramide เป็น 'ข้อห้ามใช้เด็ดขาด' ในผู้ป่วยโรคพาร์กินสัน เนื่องจากไปบล็อก Dopamine receptors ทำให้ผู้ป่วยแข็งเกร็งและอาการพาร์กินสันทรุดลงอย่างรวดเร็ว
• ข้อ จ. Metoclopramide ขับออกทางไตเป็นหลัก จำเป็นต้องปรับลดขนาดยาลง 50% ในผู้ป่วยไตบกพร่อง (CrCl &lt; 40-50 mL/min)</t>
        </is>
      </c>
      <c r="L145" s="186" t="n"/>
      <c r="M145" s="186" t="inlineStr">
        <is>
          <t>5. Gastrointestinal</t>
        </is>
      </c>
      <c r="N145" s="186" t="inlineStr">
        <is>
          <t>Nausea and vomiting</t>
        </is>
      </c>
      <c r="O145" s="185" t="inlineStr">
        <is>
          <t>Clinic</t>
        </is>
      </c>
      <c r="P145" s="186" t="inlineStr">
        <is>
          <t>Mock RxCU84 GI (Case 5 Q5.7)</t>
        </is>
      </c>
      <c r="Q145" s="185" t="inlineStr">
        <is>
          <t>ข้อสอบจำลอง</t>
        </is>
      </c>
      <c r="R145" s="185" t="inlineStr">
        <is>
          <t>Mock RxCU84</t>
        </is>
      </c>
      <c r="S145" s="185" t="inlineStr">
        <is>
          <t>CASE-GI-MOCK84-SET2-NSAID-PUD-01</t>
        </is>
      </c>
    </row>
    <row r="146" ht="24" customHeight="1" s="49">
      <c r="A146" s="187" t="n">
        <v>144</v>
      </c>
      <c r="B146" s="186" t="inlineStr">
        <is>
          <t>ผู้ป่วยชายไทยอายุ 55 ปี เป็นโรคมะเร็งปอด ได้รับยาเคมีบำบัดสูตร Cisplatin 75 mg/m2 ร่วมกับ Gemcitabine 1000 mg/m2</t>
        </is>
      </c>
      <c r="C146" s="186" t="inlineStr">
        <is>
          <t>ยาเคมีบำบัด Cisplatin 75 mg/m2 จัดอยู่ในกลุ่มที่มีความเสี่ยงในการกระตุ้นการคลื่นไส้อาเจียน (Emetic Risk) ในระดับใด</t>
        </is>
      </c>
      <c r="D146" s="186" t="n"/>
      <c r="E146" s="186" t="inlineStr">
        <is>
          <t>Low emetogenic potential (โอกาสเกิดอาการร้อยละ 10–30)</t>
        </is>
      </c>
      <c r="F146" s="186" t="inlineStr">
        <is>
          <t>Moderate emetogenic potential (โอกาสเกิดอาการร้อยละ 30–90)</t>
        </is>
      </c>
      <c r="G146" s="186" t="inlineStr">
        <is>
          <t>High emetogenic potential (โอกาสเกิดอาการมากกว่าร้อยละ 90)</t>
        </is>
      </c>
      <c r="H146" s="186" t="inlineStr">
        <is>
          <t>Minimal emetogenic potential (โอกาสเกิดอาการน้อยกว่าร้อยละ 10)</t>
        </is>
      </c>
      <c r="I146" s="188" t="inlineStr">
        <is>
          <t>Sub-therapeutic emetogenic potential (ไม่มีผลต่อการกระตุ้นอาการอาเจียน)</t>
        </is>
      </c>
      <c r="J146" s="185" t="n">
        <v>3</v>
      </c>
      <c r="K146" s="186" t="inlineStr">
        <is>
          <t>✅ คำตอบที่ถูกต้อง: ข้อ ค. High emetogenic potential (โอกาสเกิดอาการมากกว่าร้อยละ 90)
🎯 ทำไมข้อนี้ถึงถูก:
Cisplatin ในขนาด &gt;= 50 mg/m2 จัดเป็นตัวแทนคลาสสิกของยาเคมีบำบัดกลุ่ม Highly Emetogenic Chemotherapy (HEC) ซึ่งมีอัตราการกระตุ้นอาการคลื่นไส้อาเจียนรุนแรงสูงกว่า 90% (High emetogenic potential) ทั้งในระยะเฉียบพลัน (Acute emesis) และระยะช้า (Delayed emesis) หากไม่ได้รับยาต้านอาเจียนป้องกันอย่างเหมาะสม
🔍 ข้ออื่นผิดเพราะอะไร:
• ข้อ ก.: Low emetic risk ได้แก่ Paclitaxel, Docetaxel, Gemcitabine, 5-Fluorouracil
• ข้อ ข.: Moderate emetic risk ได้แก่ Carboplatin, Oxaliplatin, Cyclophosphamide &lt; 1,500 mg/m2
• ข้อ ง.: Minimal emetic risk ได้แก่ Bleomycin, Vinblastine, Vincristine
• ข้อ จ.: (Sub-therapeutic emetogenic potential (ไม่มีผลต่อการกระตุ้นอาการอาเจียน)): ไม่ใช่คำตอบที่ถูกต้องตามแนวทางเวชปฏิบัติและหลักวิชาการทางเภสัชกรรมสำหรับกรณีนี้</t>
        </is>
      </c>
      <c r="L146" s="186" t="n"/>
      <c r="M146" s="186" t="inlineStr">
        <is>
          <t>5. Gastrointestinal</t>
        </is>
      </c>
      <c r="N146" s="186" t="inlineStr">
        <is>
          <t>Nausea and vomiting</t>
        </is>
      </c>
      <c r="O146" s="185" t="inlineStr">
        <is>
          <t>Clinic</t>
        </is>
      </c>
      <c r="P146" s="186" t="inlineStr">
        <is>
          <t>Mock RxCU84 GI (Case 6 Q6.1)</t>
        </is>
      </c>
      <c r="Q146" s="185" t="inlineStr">
        <is>
          <t>ข้อสอบจำลอง</t>
        </is>
      </c>
      <c r="R146" s="185" t="inlineStr">
        <is>
          <t>Mock RxCU84</t>
        </is>
      </c>
      <c r="S146" s="185" t="inlineStr">
        <is>
          <t>CASE-GI-MOCK84-SET2-CINV-01</t>
        </is>
      </c>
    </row>
    <row r="147" ht="24" customHeight="1" s="49">
      <c r="A147" s="187" t="n">
        <v>145</v>
      </c>
      <c r="B147" s="186" t="inlineStr">
        <is>
          <t>ผู้ป่วยชายไทยอายุ 55 ปี เป็นโรคมะเร็งปอด ได้รับยาเคมีบำบัดสูตร Cisplatin 75 mg/m2 ร่วมกับ Gemcitabine 1000 mg/m2</t>
        </is>
      </c>
      <c r="C147" s="186" t="inlineStr">
        <is>
          <t>การใช้ยา Ondansetron 8 mg IV เพียงตัวเดียวก่อนให้เคมีบำบัดตามใบสั่งยา มีความเพียงพอในการป้องกันภาวะ Acute CINV หรือไม่</t>
        </is>
      </c>
      <c r="D147" s="186" t="n"/>
      <c r="E147" s="186" t="inlineStr">
        <is>
          <t>เหมาะสม เนื่องจาก Ondansetron เป็นยากลุ่ม 5-HT3 antagonist ที่มีประสิทธิภาพสูงสุดครอบคลุมทั้งระยะเฉียบพลันและระยะช้า</t>
        </is>
      </c>
      <c r="F147" s="186" t="inlineStr">
        <is>
          <t>ไม่เหมาะสม เนื่องจากสูตรยา Cisplatin เป็นกลุ่มที่มีโอกาสเกิดการคลื่นไส้อาเจียนสูง (HEC) จำเป็นต้องใช้ยาสูตร 4 ตัวร่วมกัน (NK1 antagonist + 5-HT3 antagonist + Dexamethasone + Olanzapine) เพื่อควบคุมอาการ</t>
        </is>
      </c>
      <c r="G147" s="186" t="inlineStr">
        <is>
          <t>เหมาะสม แต่ควรเปลี่ยนช่องทางการบริหารยาเป็นชนิดเม็ดรับประทาน (Oral tablet) เพื่อผลการรักษาที่ดีกว่า</t>
        </is>
      </c>
      <c r="H147" s="186" t="inlineStr">
        <is>
          <t>ไม่เหมาะสม เนื่องจากควรใช้เฉพาะยาปฏิชีวนะและยาลดกรด Omeprazole ในการป้องกันอาการอาเจียนเท่านั้น</t>
        </is>
      </c>
      <c r="I147" s="188" t="inlineStr">
        <is>
          <t>เหมาะสม แต่ต้องบริหารยาร่วมกับสารน้ำทางหลอดเลือดดำปริมาณมากเพียงอย่างเดียวโดยไม่ต้องให้ยาอื่นเพิ่ม</t>
        </is>
      </c>
      <c r="J147" s="185" t="n">
        <v>2</v>
      </c>
      <c r="K147" s="186" t="inlineStr">
        <is>
          <t>✅ คำตอบที่ถูกต้อง: ข้อ ข. ไม่เหมาะสม เนื่องจากสูตรยา Cisplatin เป็นกลุ่มที่มีโอกาสเกิดการคลื่นไส้อาเจียนสูง (HEC) จำเป็นต้องใช้ยาสูตร 4 ตัวร่วมกัน (NK1 antagonist + 5-HT3 antagonist + Dexamethasone + Olanzapine) เพื่อควบคุมอาการ
🎯 ทำไมข้อนี้ถึงถูก:
การใช้ Ondansetron (5-HT3 antagonist) เพียงตัวเดียว 'ไม่เหมาะสมและไม่ได้มาตรฐาน' สำหรับกลุ่ม HEC เนื่องจาก Ondansetron มีประสิทธิภาพควบคุมได้เฉพาะระยะเฉียบพลัน (Acute emesis) ใน 24 ชั่วโมงแรกเท่านั้น แต่ไม่สามารถป้องกันระยะช้า (Delayed emesis) ได้ มาตรฐานระดับจากลแนะนำสูตรผสม 4 ตัว (Quadruple regimen):
1) NK1 receptor antagonist (เช่น Aprepitant หรือ Fosaprepitant)
2) 5-HT3 receptor antagonist (เช่น Ondansetron, Granisetron, หรือ Palonosetron)
3) Dexamethasone
4) Olanzapine (10 mg po วันละครั้ง วันที่ 1-4)
🔍 ข้ออื่นผิดเพราะอะไร:
• ข้อ ก. Ondansetron ควบคุมระยะช้าไม่ได้
• ข้อ ค. การเปลี่ยนเป็นยากินไม่ช่วยแก้ปัญหาขาดตัวยาอื่น
• ข้อ ง. ยาปฏิชีวนะและยาลดกรดไม่มีบทบาทในการป้องกัน CINV
• ข้อ จ. การให้สารน้ำ (Hydration) จำเป็นเพื่อป้องกัน Cisplatin nephrotoxicity แต่ไม่สามารถป้องกันอาการคลื่นไส้อาเจียนได้</t>
        </is>
      </c>
      <c r="L147" s="186" t="n"/>
      <c r="M147" s="186" t="inlineStr">
        <is>
          <t>5. Gastrointestinal</t>
        </is>
      </c>
      <c r="N147" s="186" t="inlineStr">
        <is>
          <t>Nausea and vomiting</t>
        </is>
      </c>
      <c r="O147" s="185" t="inlineStr">
        <is>
          <t>Clinic</t>
        </is>
      </c>
      <c r="P147" s="186" t="inlineStr">
        <is>
          <t>Mock RxCU84 GI (Case 6 Q6.2)</t>
        </is>
      </c>
      <c r="Q147" s="185" t="inlineStr">
        <is>
          <t>ข้อสอบจำลอง</t>
        </is>
      </c>
      <c r="R147" s="185" t="inlineStr">
        <is>
          <t>Mock RxCU84</t>
        </is>
      </c>
      <c r="S147" s="185" t="inlineStr">
        <is>
          <t>CASE-GI-MOCK84-SET2-CINV-01</t>
        </is>
      </c>
    </row>
    <row r="148" ht="24" customHeight="1" s="49">
      <c r="A148" s="185" t="n">
        <v>146</v>
      </c>
      <c r="B148" s="186" t="inlineStr">
        <is>
          <t>ผู้ป่วยชายไทยอายุ 55 ปี เป็นโรคมะเร็งปอด ได้รับยาเคมีบำบัดสูตร Cisplatin 75 mg/m2 ร่วมกับ Gemcitabine 1000 mg/m2</t>
        </is>
      </c>
      <c r="C148" s="186" t="inlineStr">
        <is>
          <t>ยาเคมีบำบัด Cisplatin มีคุณลักษณะเด่นในการกระตุ้นให้เกิดอาการคลื่นไส้อาเจียนระยะใดมากที่สุด</t>
        </is>
      </c>
      <c r="D148" s="186" t="n"/>
      <c r="E148" s="186" t="inlineStr">
        <is>
          <t>อาการเริ่มแสดงหลังรับยา 1 ชั่วโมง; ยาที่มีบทบาทหลักคือยาชาเฉพาะที่ Lidocaine</t>
        </is>
      </c>
      <c r="F148" s="186" t="inlineStr">
        <is>
          <t>อาการเริ่มแสดงหลังรับยาไปแล้ว 24 ถึง 120 ชั่วโมง (วันแรกถึงวันที่ห้า); ยาที่มีบทบาทหลักคือยาต้านตัวรับ Neurokinin-1 (NK1 receptor antagonists เช่น Aprepitant) และ Dexamethasone</t>
        </is>
      </c>
      <c r="G148" s="186" t="inlineStr">
        <is>
          <t>อาการเริ่มแสดงในสัปดาห์ที่สามหลังให้ยา; ยาที่มีบทบาทหลักคือยากระตุ้นการบีบตัวของทางเดินอาหาร Domperidone</t>
        </is>
      </c>
      <c r="H148" s="186" t="inlineStr">
        <is>
          <t>อาการเริ่มแสดงในช่วงก่อนได้รับยาเคมีบำบัดรอบถัดไป; ยาที่มีบทบาทหลักคือยากลุ่ม Benzodiazepines เช่น Lorazepam</t>
        </is>
      </c>
      <c r="I148" s="186" t="inlineStr">
        <is>
          <t>อาการเริ่มแสดงทันทีหลังถอดสายน้ำเกลือเคมีบำบัด; ยาที่มีบทบาทหลักคือยาลดกรดชนิดน้ำ Antacid</t>
        </is>
      </c>
      <c r="J148" s="185" t="n">
        <v>2</v>
      </c>
      <c r="K148" s="186" t="inlineStr">
        <is>
          <t>✅ คำตอบที่ถูกต้อง: ข้อ ข. อาการเริ่มแสดงหลังรับยาไปแล้ว 24 ถึง 120 ชั่วโมง (วันแรกถึงวันที่ห้า); ยาที่มีบทบาทหลักคือยาต้านตัวรับ Neurokinin-1 (NK1 receptor antagonists เช่น Aprepitant) และ Dexamethasone
🎯 ทำไมข้อนี้ถึงถูก:
Cisplatin เป็นยาที่เด่นมากในการเกิด Delayed emesis ซึ่งจะพีคมากที่สุดในวันที่ 2-3 (24-72 ชั่วโมง) และยาวนานถึง 5 วัน ยาที่มีประสิทธิภาพสูงสุดในการป้องกัน Delayed emesis คือยากลุ่ม NK1 receptor antagonists (เช่น Aprepitant, Fosaprepitant) ร่วมกับ Dexamethasone
🔍 ข้ออื่นผิดเพราะอะไร:
• ข้อ ก.: และ จ. เป็นช่วงเวลาของ Acute emesis และยาชา/ยาลดกรดไม่ใช่การรักษา
• ข้อ ค.: อาการไม่รอถึงสัปดาห์ที่สาม
• ข้อ ง.: อาการที่เกิดก่อนรับยาในรอบถัดไปเรียกว่า Anticipatory emesis
• ข้อ จ.: (อาการเริ่มแสดงทันทีหลังถอดสายน้ำเกลือเคมีบำบัด; ยาที่มีบทบาทหลักคือยาลดกรดชนิดน้ำ Antacid): ไม่ใช่คำตอบที่ถูกต้องตามแนวทางเวชปฏิบัติและหลักวิชาการทางเภสัชกรรมสำหรับกรณีนี้</t>
        </is>
      </c>
      <c r="L148" s="186" t="n"/>
      <c r="M148" s="186" t="inlineStr">
        <is>
          <t>5. Gastrointestinal</t>
        </is>
      </c>
      <c r="N148" s="186" t="inlineStr">
        <is>
          <t>Nausea and vomiting</t>
        </is>
      </c>
      <c r="O148" s="185" t="inlineStr">
        <is>
          <t>Clinic</t>
        </is>
      </c>
      <c r="P148" s="186" t="inlineStr">
        <is>
          <t>Mock RxCU84 GI (Case 6 Q6.3)</t>
        </is>
      </c>
      <c r="Q148" s="185" t="inlineStr">
        <is>
          <t>ข้อสอบจำลอง</t>
        </is>
      </c>
      <c r="R148" s="185" t="inlineStr">
        <is>
          <t>Mock RxCU84</t>
        </is>
      </c>
      <c r="S148" s="185" t="inlineStr">
        <is>
          <t>CASE-GI-MOCK84-SET2-CINV-01</t>
        </is>
      </c>
    </row>
    <row r="149" ht="24" customHeight="1" s="49">
      <c r="A149" s="185" t="n">
        <v>147</v>
      </c>
      <c r="B149" s="186" t="inlineStr">
        <is>
          <t>ผู้ป่วยชายไทยอายุ 55 ปี เป็นโรคมะเร็งปอด ได้รับยาเคมีบำบัดสูตร Cisplatin 75 mg/m2 ร่วมกับ Gemcitabine 1000 mg/m2</t>
        </is>
      </c>
      <c r="C149" s="186" t="inlineStr">
        <is>
          <t>หากเภสัชกรพิจารณาเพิ่มยา Metoclopramide เป็น Rescue therapy สำหรับ breakthrough emesis ขนาดยาและข้อควรระวังที่สำคัญคือข้อใด</t>
        </is>
      </c>
      <c r="D149" s="186" t="n"/>
      <c r="E149" s="186" t="inlineStr">
        <is>
          <t>ผู้สูงอายุมีความเสี่ยงต่อ Extrapyramidal Symptoms (EPS) และ Dystonia จากยากลุ่ม D2 antagonist สูงกว่าคนหนุ่มสาว จึงควรติดตามอาการอย่างใกล้ชิดหรือพิจารณาทางเลือกอื่น</t>
        </is>
      </c>
      <c r="F149" s="186" t="inlineStr">
        <is>
          <t>ผู้สูงอายุไม่มีความเสี่ยงพิเศษใดๆ เพิ่มเติมจากการใช้ยาในกลุ่ม D2 antagonist</t>
        </is>
      </c>
      <c r="G149" s="186" t="inlineStr">
        <is>
          <t>ควรเพิ่มขนาด Metoclopramide เป็น 2 เท่าในผู้สูงอายุเพื่อผลการรักษาที่ดีขึ้น</t>
        </is>
      </c>
      <c r="H149" s="186" t="inlineStr">
        <is>
          <t>Metoclopramide มีความปลอดภัยในผู้สูงอายุมากกว่าเมื่อเปรียบเทียบกับผู้ป่วยอายุน้อย</t>
        </is>
      </c>
      <c r="I149" s="186" t="inlineStr">
        <is>
          <t>ไม่จำเป็นต้องคำนึงถึงการทำงานของไตในการบริหารยา Metoclopramide ในผู้สูงอายุ</t>
        </is>
      </c>
      <c r="J149" s="185" t="n">
        <v>1</v>
      </c>
      <c r="K149" s="186" t="inlineStr">
        <is>
          <t>✅ คำตอบที่ถูกต้อง: ข้อ ก. ผู้สูงอายุมีความเสี่ยงต่อ Extrapyramidal Symptoms (EPS) และ Dystonia จากยากลุ่ม D2 antagonist สูงกว่าคนหนุ่มสาว จึงควรติดตามอาการอย่างใกล้ชิดหรือพิจารณาทางเลือกอื่น
🎯 ทำไมข้อนี้ถึงถูก:
Metoclopramide ขับออกทางไตเป็นหลัก และสามารถผ่าน Blood-Brain Barrier เข้าสู่สมองได้ดี ในผู้สูงอายุยาจะสะสมในกระแสเลือดได้ง่ายขึ้น และไปปิดกั้น D2 receptors ใน Basal ganglia ทำให้เกิด Extrapyramidal Symptoms (EPS) เช่น Acute dystonia, Akathisia, และ Parkinsonism-like symptoms ได้บ่อยและรุนแรงกว่าคนอายุน้อยอย่างชัดเจน หากจำเป็นต้องใช้ ควรเริ่มด้วยขนาดยาต่ำ หรือพิจารณาเลือกยาทางเลือกอื่น เช่น Olanzapine หรือ Cannabinoids
🔍 ข้ออื่นผิดเพราะอะไร:
• ข้อ ข.: และ ง. ขัดแย้งกับหลักเภสัชวิทยาคลินิกในผู้สูงอายุ
• ข้อ ค.: การเพิ่มขนาดเป็น 2 เท่าในผู้สูงอายุเป็นข้อห้ามร้ายแรงเพราะจะยิ่งเร่งพิษต่อระบบประสาท
• ข้อ ง.: (Metoclopramide มีความปลอดภัยในผู้สูงอายุมากกว่าเมื่อเปรียบเทียบกับผู้ป่วยอายุน้อย): ไม่ใช่คำตอบที่ถูกต้องตามแนวทางเวชปฏิบัติและหลักวิชาการทางเภสัชกรรมสำหรับกรณีนี้
• ข้อ จ.: ต้องปรับลดขนาดยาตามค่าการทำงานของไตเสมอ (ลดขนาดลง 50% หาก CrCl &lt; 40 mL/min)</t>
        </is>
      </c>
      <c r="L149" s="186" t="n"/>
      <c r="M149" s="186" t="inlineStr">
        <is>
          <t>5. Gastrointestinal</t>
        </is>
      </c>
      <c r="N149" s="186" t="inlineStr">
        <is>
          <t>Nausea and vomiting</t>
        </is>
      </c>
      <c r="O149" s="185" t="inlineStr">
        <is>
          <t>Clinic</t>
        </is>
      </c>
      <c r="P149" s="186" t="inlineStr">
        <is>
          <t>Mock RxCU84 GI (Case 6 Q6.4)</t>
        </is>
      </c>
      <c r="Q149" s="185" t="inlineStr">
        <is>
          <t>ข้อสอบจำลอง</t>
        </is>
      </c>
      <c r="R149" s="185" t="inlineStr">
        <is>
          <t>Mock RxCU84</t>
        </is>
      </c>
      <c r="S149" s="185" t="inlineStr">
        <is>
          <t>CASE-GI-MOCK84-SET2-CINV-01</t>
        </is>
      </c>
    </row>
    <row r="150" ht="24" customHeight="1" s="49">
      <c r="A150" s="185" t="n">
        <v>148</v>
      </c>
      <c r="B150" s="186" t="inlineStr">
        <is>
          <t>ผู้ป่วยชายไทยอายุ 55 ปี เป็นโรคมะเร็งปอด ได้รับยาเคมีบำบัดสูตร Cisplatin 75 mg/m2 ร่วมกับ Gemcitabine 1000 mg/m2</t>
        </is>
      </c>
      <c r="C150" s="186" t="inlineStr">
        <is>
          <t>อาการคลื่นไส้อาเจียนที่เกิดขึ้นก่อนได้รับยาเคมีบำบัดรอบถัดไป มีแนวทางการป้องกันและรักษาทางเภสัชบำบัดอย่างไร</t>
        </is>
      </c>
      <c r="D150" s="186" t="n"/>
      <c r="E150" s="186" t="inlineStr">
        <is>
          <t>เป็น Acute emesis แนะนำให้เพิ่มขนาดของยา 5-HT3 antagonist</t>
        </is>
      </c>
      <c r="F150" s="186" t="inlineStr">
        <is>
          <t>เป็น Delayed emesis แนะนำให้เพิ่มขนาดของยา NK1 antagonist</t>
        </is>
      </c>
      <c r="G150" s="186" t="inlineStr">
        <is>
          <t>เป็น Anticipatory emesis ซึ่งเกิดจาก Classical conditioning แนะนำให้ใช้ยาในกลุ่ม Benzodiazepines (เช่น Lorazepam)</t>
        </is>
      </c>
      <c r="H150" s="186" t="inlineStr">
        <is>
          <t>เป็นผลจาก Motion sickness ระหว่างการเดินทางมาโรงพยาบาล แนะนำให้ยา Dimenhydrinate</t>
        </is>
      </c>
      <c r="I150" s="186" t="inlineStr">
        <is>
          <t>ไม่ต้องให้การรักษาใดๆ เนื่องจากเป็นอาการทางจิตใจที่ไม่เกี่ยวข้องกับเภสัชวิทยา</t>
        </is>
      </c>
      <c r="J150" s="185" t="n">
        <v>3</v>
      </c>
      <c r="K150" s="186" t="inlineStr">
        <is>
          <t>✅ คำตอบที่ถูกต้อง: ข้อ ค. เป็น Anticipatory emesis ซึ่งเกิดจาก Classical conditioning แนะนำให้ใช้ยาในกลุ่ม Benzodiazepines (เช่น Lorazepam)
🎯 ทำไมข้อนี้ถึงถูก:
1) กลไก: เกิดจากการเรียนรู้แบบมีเงื่อนไข (Classical / Pavlovian conditioning) โดยสมองเชื่อมโยงสิ่งเร้าทางประสาทสัมผัส เช่น กลิ่นของโรงพยาบาล ภาพห้องให้ยาเคมีบำบัด หรือการเห็นเข็มฉีดยา เข้ากับประสบการณ์ความทุกข์ทรมานจากการอาเจียนในอดีต กระตุ้นให้เกิดอาการคลื่นไส้ขึ้นมาเองก่อนได้รับยาจริง
2) การรักษา: ยาต้านอาเจียนทั่วไป (5-HT3, NK1 antagonists) มักไม่ได้ผล การรักษาหลักทางเภสัชวิทยาคือการให้ยากลุ่ม Benzodiazepines เช่น Lorazepam (0.5-2 mg รับประทานคืนก่อนให้ยาและก่อนมาโรงพยาบาล 1-2 ชั่วโมง) เพื่ออาศัยฤทธิ์คลายกังวล (Anxiolytic) และ Amnesic effect ช่วยลด Conditioned response ควบคู่กับการบำบัดทางพฤติกรรม (Behavioral therapy เช่น การผ่อนคลายกล้ามเนื้อ, การสะกดจิต)
🔍 ข้ออื่นผิดเพราะอะไร:
• ข้อ ก.: และ ข. ยาต้านอาเจียนทั่วไปไม่สามารถรักษา Conditioned reflex ของ Anticipatory emesis ได้
• ข้อ ข.: (เป็น Delayed emesis แนะนำให้เพิ่มขนาดของยา NK1 antagonist): ไม่ใช่คำตอบที่ถูกต้องตามแนวทางเวชปฏิบัติและหลักวิชาการทางเภสัชกรรมสำหรับกรณีนี้
• ข้อ ง.: (เป็นผลจาก Motion sickness ระหว่างการเดินทางมาโรงพยาบาล แนะนำให้ยา Dimenhydrinate): ไม่ใช่คำตอบที่ถูกต้องตามแนวทางเวชปฏิบัติและหลักวิชาการทางเภสัชกรรมสำหรับกรณีนี้
• ข้อ จ.: เป็นภาวะที่ส่งผลต่อคุณภาพชีวิตและทำให้ผู้ป่วยปฏิเสธการรักษาเคมีบำบัด จึงจำเป็นต้องให้การรักษา</t>
        </is>
      </c>
      <c r="L150" s="186" t="n"/>
      <c r="M150" s="186" t="inlineStr">
        <is>
          <t>5. Gastrointestinal</t>
        </is>
      </c>
      <c r="N150" s="186" t="inlineStr">
        <is>
          <t>Nausea and vomiting</t>
        </is>
      </c>
      <c r="O150" s="185" t="inlineStr">
        <is>
          <t>Clinic</t>
        </is>
      </c>
      <c r="P150" s="186" t="inlineStr">
        <is>
          <t>Mock RxCU84 GI (Case 6 Q6.5)</t>
        </is>
      </c>
      <c r="Q150" s="185" t="inlineStr">
        <is>
          <t>ข้อสอบจำลอง</t>
        </is>
      </c>
      <c r="R150" s="185" t="inlineStr">
        <is>
          <t>Mock RxCU84</t>
        </is>
      </c>
      <c r="S150" s="185" t="inlineStr">
        <is>
          <t>CASE-GI-MOCK84-SET2-CINV-01</t>
        </is>
      </c>
    </row>
    <row r="151" ht="24" customHeight="1" s="49">
      <c r="A151" s="185" t="n">
        <v>149</v>
      </c>
      <c r="B151" s="186" t="inlineStr">
        <is>
          <t>ผู้ป่วยชายไทยอายุ 52 ปี มีก้อนเนื้อยื่นออกมาจากทวารหนักเวลาเบ่งถ่ายอุจจาระ ต้องใช้นิ้วดันกลับเข้าไปในรูทวารหนัก มีเลือดสดหยดออกมาหลังการถ่ายอุจจาระ มีอาการปวดและคันรอบปากทวารหนัก</t>
        </is>
      </c>
      <c r="C151" s="186" t="inlineStr">
        <is>
          <t>ริดสีดวงทวารภายใน (Internal Hemorrhoid) ของผู้ป่วยรายนี้จัดเป็นระดับความรุนแรง (Grade) ใด</t>
        </is>
      </c>
      <c r="D151" s="186" t="n"/>
      <c r="E151" s="186" t="inlineStr">
        <is>
          <t>Grade I</t>
        </is>
      </c>
      <c r="F151" s="186" t="inlineStr">
        <is>
          <t>Grade II</t>
        </is>
      </c>
      <c r="G151" s="186" t="inlineStr">
        <is>
          <t>Grade III</t>
        </is>
      </c>
      <c r="H151" s="186" t="inlineStr">
        <is>
          <t>Grade IV</t>
        </is>
      </c>
      <c r="I151" s="186" t="inlineStr">
        <is>
          <t>External hemorrhoid (ไม่จัดอยู่ในระบบ Grade I-IV)</t>
        </is>
      </c>
      <c r="J151" s="185" t="n">
        <v>3</v>
      </c>
      <c r="K151" s="186" t="inlineStr">
        <is>
          <t>✅ คำตอบที่ถูกต้อง: ข้อ ค. Grade III
🎯 ทำไมข้อนี้ถึงถูก:
โจทย์ระบุชัดเจนว่า 'มีติ่งยื่นที่ปากทวารหนักเวลาเบ่งถ่าย ต้องใช้นิ้วช่วยดันกลับ' จึงตรงตามเกณฑ์ของ Grade III อย่างแท้จริง
🔍 ข้ออื่นผิดเพราะอะไร:
• ข้อ ก. Grade I ไม่มียื่นพ้นปากทวาร
• ข้อ ข. Grade II ยื่นแต่หดกลับได้เอง ไม่ต้องใช้นิ้วดัน
• ข้อ ง. Grade IV ยื่นค้างตลอดเวลา ดันกลับไม่ได้
• ข้อ จ. ผู้ป่วยมีพยาธิสภาพของ Internal hemorrhoids ที่หย่อนยื่น (Prolapsed internal hemorrhoid) ซึ่งจัด Grade I-IV ได้</t>
        </is>
      </c>
      <c r="L151" s="186" t="n"/>
      <c r="M151" s="186" t="inlineStr">
        <is>
          <t>5. Gastrointestinal</t>
        </is>
      </c>
      <c r="N151" s="186" t="inlineStr">
        <is>
          <t>Dyspepsia &amp; PUD</t>
        </is>
      </c>
      <c r="O151" s="185" t="inlineStr">
        <is>
          <t>Clinic</t>
        </is>
      </c>
      <c r="P151" s="186" t="inlineStr">
        <is>
          <t>Mock RxCU84 GI (Case 7 Q7.1)</t>
        </is>
      </c>
      <c r="Q151" s="185" t="inlineStr">
        <is>
          <t>ข้อสอบจำลอง</t>
        </is>
      </c>
      <c r="R151" s="185" t="inlineStr">
        <is>
          <t>Mock RxCU84</t>
        </is>
      </c>
      <c r="S151" s="185" t="inlineStr">
        <is>
          <t>CASE-GI-MOCK84-SET2-HEMORRHOID-01</t>
        </is>
      </c>
    </row>
    <row r="152" ht="24" customHeight="1" s="49">
      <c r="A152" s="185" t="n">
        <v>150</v>
      </c>
      <c r="B152" s="186" t="inlineStr">
        <is>
          <t>ผู้ป่วยชายไทยอายุ 52 ปี มีก้อนเนื้อยื่นออกมาจากทวารหนักเวลาเบ่งถ่ายอุจจาระ ต้องใช้นิ้วดันกลับเข้าไปในรูทวารหนัก มีเลือดสดหยดออกมาหลังการถ่ายอุจจาระ มีอาการปวดและคันรอบปากทวารหนัก</t>
        </is>
      </c>
      <c r="C152" s="186" t="inlineStr">
        <is>
          <t>ข้อใดคือการประเมินสัญญาณเตือนอันตราย (Red flags) และการส่งต่อเพื่อตรวจส่องกล้องลำไส้ใหญ่ที่เหมาะสมที่สุด</t>
        </is>
      </c>
      <c r="D152" s="186" t="n"/>
      <c r="E152" s="186" t="inlineStr">
        <is>
          <t>ส่งต่อทำ Colonoscopy ทันทีทุกกรณีเนื่องจากพบอาการเลือดออกทางทวารหนัก</t>
        </is>
      </c>
      <c r="F152" s="186" t="inlineStr">
        <is>
          <t>ประเมินแล้วไม่มี Red flags ชัดเจน จึงเริ่มการดูแลแบบอนุรักษ์ (Conservative management) ที่ร้านยาได้ พร้อมแนะนำสัญญาณอันตรายที่ต้องกลับมาพบแพทย์</t>
        </is>
      </c>
      <c r="G152" s="186" t="inlineStr">
        <is>
          <t>จ่ายยาปฏิชีวนะชนิดรับประทานเพื่อป้องกันการติดเชื้อในกระแสเลือด</t>
        </is>
      </c>
      <c r="H152" s="186" t="inlineStr">
        <is>
          <t>แนะนำให้ผู้ป่วยเข้ารับการผ่าตัดริดสีดวงทวารทันทีโดยไม่ต้องปรับพฤติกรรม</t>
        </is>
      </c>
      <c r="I152" s="186" t="inlineStr">
        <is>
          <t>ให้ผู้ป่วยสังเกตอาการเองที่บ้านนาน 3 เดือนโดยไม่ต้องให้คำแนะนำเตือนใดๆ</t>
        </is>
      </c>
      <c r="J152" s="185" t="n">
        <v>2</v>
      </c>
      <c r="K152" s="186" t="inlineStr">
        <is>
          <t>✅ คำตอบที่ถูกต้อง: ข้อ ข. ประเมินแล้วไม่มี Red flags ชัดเจน จึงเริ่มการดูแลแบบอนุรักษ์ (Conservative management) ที่ร้านยาได้ พร้อมแนะนำสัญญาณอันตรายที่ต้องกลับมาพบแพทย์
🎯 ทำไมข้อนี้ถึงถูก:
ผู้ป่วยรายนี้อายุ 44 ปี (ยังไม่ถึงเกณฑ์ตรวจคัดกรองมะเร็งทั่วไปที่อายุ &gt;= 45-50 ปี), ลักษณะเลือดออกเป็นสีแดงสดหยดตามหลังอุจจาระซึ่งเข้าได้กับริดสีดวงทวารชัดเจน, ไม่มีอาการเบื่ออาหาร น้ำหนักลด, ไม่ซีด, นิสัยขับถ่ายไม่เปลี่ยนแปลงผิดปกติ, ไม่มีประวัติครอบครัวเป็นมะเร็งลำไส้ใหญ่ ดังนั้นจึงไม่มี Red flags ชัดเจน เภสัชกรสามารถเริ่มให้การรักษาเบื้องต้นแบบ Conservative treatment ที่ร้านยาได้ โดยต้องแนะนำสัญญาณเตือนที่ต้องรีบพบแพทย์ (เช่น เลือดออกมากขึ้น เลือดสีคล้ำปนมูก น้ำหนักลด ซีดลง หรืออาการไม่ดีขึ้นใน 2-4 สัปดาห์)
🔍 ข้ออื่นผิดเพราะอะไร:
• ข้อ ก. เลือดออกทางทวารหนักไม่ได้ต้องส่องกล้องทุกกรณีหากลักษณะเป็นเลือดสดจากริดสีดวงและไม่มีความเสี่ยง
• ข้อ ค. ริดสีดวงทวารไม่ใช่โรคติดเชื้อ ห้ามให้ยาปฏิชีวนะ
• ข้อ ง. การผ่าตัดไม่ใช่ทางเลือกแรกในผู้ป่วยที่ยังไม่เคยได้รับการรักษาแบบประคับประคอง
• ข้อ จ. การปล่อยให้สังเกตอาการโดยไม่ให้คำแนะนำและกรอบเวลาติดตามถือเป็นการละเลยความปลอดภัย</t>
        </is>
      </c>
      <c r="L152" s="186" t="n"/>
      <c r="M152" s="186" t="inlineStr">
        <is>
          <t>5. Gastrointestinal</t>
        </is>
      </c>
      <c r="N152" s="186" t="inlineStr">
        <is>
          <t>Dyspepsia &amp; PUD</t>
        </is>
      </c>
      <c r="O152" s="185" t="inlineStr">
        <is>
          <t>Clinic</t>
        </is>
      </c>
      <c r="P152" s="186" t="inlineStr">
        <is>
          <t>Mock RxCU84 GI (Case 7 Q7.2)</t>
        </is>
      </c>
      <c r="Q152" s="185" t="inlineStr">
        <is>
          <t>ข้อสอบจำลอง</t>
        </is>
      </c>
      <c r="R152" s="185" t="inlineStr">
        <is>
          <t>Mock RxCU84</t>
        </is>
      </c>
      <c r="S152" s="185" t="inlineStr">
        <is>
          <t>CASE-GI-MOCK84-SET2-HEMORRHOID-01</t>
        </is>
      </c>
    </row>
    <row r="153" ht="24" customHeight="1" s="49">
      <c r="A153" s="185" t="n">
        <v>151</v>
      </c>
      <c r="B153" s="186" t="inlineStr">
        <is>
          <t>ผู้ป่วยชายไทยอายุ 52 ปี มีก้อนเนื้อยื่นออกมาจากทวารหนักเวลาเบ่งถ่ายอุจจาระ ต้องใช้นิ้วดันกลับเข้าไปในรูทวารหนัก มีเลือดสดหยดออกมาหลังการถ่ายอุจจาระ มีอาการปวดและคันรอบปากทวารหนัก</t>
        </is>
      </c>
      <c r="C153" s="186" t="inlineStr">
        <is>
          <t>ตามแนวทางเวชปฏิบัติ ASCRS 2024 ข้อใดคือการรักษาทางเลือกแรก (First-line therapy) ที่สำคัญที่สุดสำหรับผู้ป่วยรายนี้</t>
        </is>
      </c>
      <c r="D153" s="186" t="n"/>
      <c r="E153" s="186" t="inlineStr">
        <is>
          <t>การรัดยางหัวริดสีดวง (Rubber band ligation)</t>
        </is>
      </c>
      <c r="F153" s="186" t="inlineStr">
        <is>
          <t>การใช้ยาเหน็บทวารหนักสูตรผสม Hydrocortisone + Lidocaine suppository</t>
        </is>
      </c>
      <c r="G153" s="186" t="inlineStr">
        <is>
          <t>การปรับเปลี่ยนอาหารและพฤติกรรม (Dietary &amp; behavioral modification: เพิ่มใยอาหาร ดื่มน้ำเพียงพอ และปรับสุขอนามัยการขับถ่าย)</t>
        </is>
      </c>
      <c r="H153" s="186" t="inlineStr">
        <is>
          <t>การผ่าตัดริดสีดวงทวาร (Hemorrhoidectomy)</t>
        </is>
      </c>
      <c r="I153" s="186" t="inlineStr">
        <is>
          <t>การจ่ายยาปฏิชีวนะชนิดรับประทานเพื่อป้องกันการติดเชื้อ</t>
        </is>
      </c>
      <c r="J153" s="185" t="n">
        <v>3</v>
      </c>
      <c r="K153" s="186" t="inlineStr">
        <is>
          <t>✅ คำตอบที่ถูกต้อง: ข้อ ค. การปรับเปลี่ยนอาหารและพฤติกรรม (Dietary &amp; behavioral modification: เพิ่มใยอาหาร ดื่มน้ำเพียงพอ และปรับสุขอนามัยการขับถ่าย)
🎯 ทำไมข้อนี้ถึงถูก:
แนวทางเวชปฏิบัติของ ASCRS 2024 กำหนดให้การปรับเปลี่ยนอาหารและพฤติกรรม (Dietary and lifestyle modification) ประกอบด้วยการเพิ่มปริมาณใยอาหาร (Dietary fiber 25-35 g/day), การดื่มน้ำอย่างเพียงพอ (อย่างน้อย 1.5-2 ลิตร/วัน) และการปรับพฤติกรรมขับถ่าย (ไม่เบ่งถ่าย ไม่นั่งห้องน้ำนานเกิน 5 นาที ไม่เล่นโทรศัพท์ขณะขับถ่าย) เป็น 'First-line therapy' สำหรับผู้ป่วยริดสีดวงทวารที่มีอาการทุกระดับความรุนแรง (Strong recommendation 1B) เนื่องจากสามารถแก้ไขสาเหตุที่แท้จริงและลดการกลับเป็นซ้ำได้อย่างยั่งยืน
🔍 ข้ออื่นผิดเพราะอะไร:
• ข้อ ก. Rubber band ligation (RBL) เป็นหัตถการในคลินิก พิจารณาเมื่อการรักษาด้วยการปรับอาหารและยาไม่ได้ผล
• ข้อ ข. ยาเหน็บเฉพาะที่ช่วยบรรเทาอาการชั่วคราว ไม่ใช่ First-line และไม่ได้แก้ต้นเหตุ
• ข้อ ง. Hemorrhoidectomy สงวนไว้สำหรับ Grade III ที่ดื้อต่อยา หรือ Grade IV
• ข้อ จ. ริดสีดวงไม่ใช่โรคติดเชื้อ ไม่มียาปฏิชีวนะเกี่ยวข้อง</t>
        </is>
      </c>
      <c r="L153" s="186" t="n"/>
      <c r="M153" s="186" t="inlineStr">
        <is>
          <t>5. Gastrointestinal</t>
        </is>
      </c>
      <c r="N153" s="186" t="inlineStr">
        <is>
          <t>Dyspepsia &amp; PUD</t>
        </is>
      </c>
      <c r="O153" s="185" t="inlineStr">
        <is>
          <t>Clinic</t>
        </is>
      </c>
      <c r="P153" s="186" t="inlineStr">
        <is>
          <t>Mock RxCU84 GI (Case 7 Q7.3)</t>
        </is>
      </c>
      <c r="Q153" s="185" t="inlineStr">
        <is>
          <t>ข้อสอบจำลอง</t>
        </is>
      </c>
      <c r="R153" s="185" t="inlineStr">
        <is>
          <t>Mock RxCU84</t>
        </is>
      </c>
      <c r="S153" s="185" t="inlineStr">
        <is>
          <t>CASE-GI-MOCK84-SET2-HEMORRHOID-01</t>
        </is>
      </c>
    </row>
    <row r="154" ht="24" customHeight="1" s="49">
      <c r="A154" s="185" t="n">
        <v>152</v>
      </c>
      <c r="B154" s="186" t="inlineStr">
        <is>
          <t>ผู้ป่วยชายไทยอายุ 52 ปี มีก้อนเนื้อยื่นออกมาจากทวารหนักเวลาเบ่งถ่ายอุจจาระ ต้องใช้นิ้วดันกลับเข้าไปในรูทวารหนัก มีเลือดสดหยดออกมาหลังการถ่ายอุจจาระ มีอาการปวดและคันรอบปากทวารหนัก</t>
        </is>
      </c>
      <c r="C154" s="186" t="inlineStr">
        <is>
          <t>หากต้องการจ่ายยาระบายเพื่อลดการเบ่งถ่ายและลดภาวะเลือดออกในระยะยาว ควรเลือกยาระบายกลุ่มใดเป็นอันดับแรก</t>
        </is>
      </c>
      <c r="D154" s="186" t="n"/>
      <c r="E154" s="186" t="inlineStr">
        <is>
          <t>Senna + แนะนำให้ใช้เฉพาะเวลาปวดท้องถ่าย</t>
        </is>
      </c>
      <c r="F154" s="186" t="inlineStr">
        <is>
          <t>Psyllium (Bulk-forming laxative) + แนะนำให้ดื่มน้ำตามมากๆ ให้เพียงพอ และรับประทานต่อเนื่องอย่างน้อย 6 สัปดาห์</t>
        </is>
      </c>
      <c r="G154" s="186" t="inlineStr">
        <is>
          <t>Bisacodyl + แนะนำให้รับประทานก่อนนอนทุกคืนอย่างถาวร</t>
        </is>
      </c>
      <c r="H154" s="186" t="inlineStr">
        <is>
          <t>Glycerin suppository + แนะนำให้สวนทวารทุกเช้าเป็นประจำ</t>
        </is>
      </c>
      <c r="I154" s="186" t="inlineStr">
        <is>
          <t>Lactulose + แนะนำให้รับประทานเฉพาะเมื่อมีอาการปวดทวารหนักเท่านั้น</t>
        </is>
      </c>
      <c r="J154" s="185" t="n">
        <v>2</v>
      </c>
      <c r="K154" s="186" t="inlineStr">
        <is>
          <t>✅ คำตอบที่ถูกต้อง: ข้อ ข. Psyllium (Bulk-forming laxative) + แนะนำให้ดื่มน้ำตามมากๆ ให้เพียงพอ และรับประทานต่อเนื่องอย่างน้อย 6 สัปดาห์
🎯 ทำไมข้อนี้ถึงถูก:
1) ยาระบายกลุ่มเพิ่มกากใยอาหาร (Bulk-forming laxatives เช่น Psyllium husk, Ispaghula) เป็นยาระบายทางเลือกแรกที่มีหลักฐานเชิงประจักษ์ระดับสูง (Level 1A) ในการลดอาการเลือดออกและลดความเจ็บปวดจากริดสีดวงทวาร
2) คำแนะนำสำคัญ: ต้องดื่มน้ำตามในปริมาณที่เพียงพอ (อย่างน้อย 1 แก้วเต็มหลังทานยา และดื่มน้ำวันละ 1.5-2 ลิตร) เพื่อป้องกันไม่ให้ผงยาจับตัวเป็นก้อนอุดตันทางเดินอาหาร (Bowel obstruction / Fecal impaction)
3) ต้องรับประทานต่อเนื่องอย่างน้อย 6 สัปดาห์ขึ้นไปจึงจะเห็นผลลัพธ์ในการลดการกลับเป็นซ้ำในระยะยาว
🔍 ข้ออื่นผิดเพราะอะไร:
• ข้อ ก.: และ ค. ยากระตุ้นการบีบตัวของลำไส้ (Stimulant laxatives เช่น Senna, Bisacodyl) ไม่เหมาะสำหรับการใช้ระยะยาว เนื่องจากทำให้ปวดบิดท้อง ลำไส้ดื้อยา (Cathartic colon) และเกลือแร่ผิดปกติ
• ข้อ ค.: (Bisacodyl + แนะนำให้รับประทานก่อนนอนทุกคืนอย่างถาวร): ไม่ใช่คำตอบที่ถูกต้องตามแนวทางเวชปฏิบัติและหลักวิชาการทางเภสัชกรรมสำหรับกรณีนี้
• ข้อ ง.: การสวนทวารด้วยกลีเซอรีนแก้ปัญหาเฉพาะหน้า ไม่แก้ต้นเหตุ และการสวนบ่อยระคายเยื่อบุทวาร
• ข้อ จ.: Lactulose ไม่ได้รับประทานตามอาการปวด และยาระบายในริดสีดวงต้องควบคุมการขับถ่ายให้สม่ำเสมอ</t>
        </is>
      </c>
      <c r="L154" s="186" t="n"/>
      <c r="M154" s="186" t="inlineStr">
        <is>
          <t>5. Gastrointestinal</t>
        </is>
      </c>
      <c r="N154" s="186" t="inlineStr">
        <is>
          <t>Diarrhea &amp; Constipation</t>
        </is>
      </c>
      <c r="O154" s="185" t="inlineStr">
        <is>
          <t>Clinic</t>
        </is>
      </c>
      <c r="P154" s="186" t="inlineStr">
        <is>
          <t>Mock RxCU84 GI (Case 7 Q7.4)</t>
        </is>
      </c>
      <c r="Q154" s="185" t="inlineStr">
        <is>
          <t>ข้อสอบจำลอง</t>
        </is>
      </c>
      <c r="R154" s="185" t="inlineStr">
        <is>
          <t>Mock RxCU84</t>
        </is>
      </c>
      <c r="S154" s="185" t="inlineStr">
        <is>
          <t>CASE-GI-MOCK84-SET2-HEMORRHOID-01</t>
        </is>
      </c>
    </row>
    <row r="155" ht="24" customHeight="1" s="49">
      <c r="A155" s="185" t="n">
        <v>153</v>
      </c>
      <c r="B155" s="186" t="inlineStr">
        <is>
          <t>ผู้ป่วยชายไทยอายุ 52 ปี มีก้อนเนื้อยื่นออกมาจากทวารหนักเวลาเบ่งถ่ายอุจจาระ ต้องใช้นิ้วดันกลับเข้าไปในรูทวารหนัก มีเลือดสดหยดออกมาหลังการถ่ายอุจจาระ มีอาการปวดและคันรอบปากทวารหนัก</t>
        </is>
      </c>
      <c r="C155" s="186" t="inlineStr">
        <is>
          <t>ผู้ป่วยต้องการยารับประทานเพื่อบรรเทาอาการปวดและลดเลือดออก เภสัชกรควรจ่ายยาในข้อใด</t>
        </is>
      </c>
      <c r="D155" s="186" t="n"/>
      <c r="E155" s="186" t="inlineStr">
        <is>
          <t>1 เม็ด วันละครั้ง รับประทานต่อเนื่อง</t>
        </is>
      </c>
      <c r="F155" s="186" t="inlineStr">
        <is>
          <t>2 เม็ด วันละครั้ง ตลอดไป</t>
        </is>
      </c>
      <c r="G155" s="186" t="inlineStr">
        <is>
          <t>6 เม็ดต่อวัน (ครั้งละ 2 เม็ด วันละ 3 ครั้ง) นาน 4 วัน ตามด้วย 4 เม็ดต่อวัน (ครั้งละ 2 เม็ด วันละ 2 ครั้ง) อีก 3 วัน</t>
        </is>
      </c>
      <c r="H155" s="186" t="inlineStr">
        <is>
          <t>2 เม็ด วันละ 3 ครั้ง ต่อเนื่องกันนาน 14 วัน</t>
        </is>
      </c>
      <c r="I155" s="186" t="inlineStr">
        <is>
          <t>3 เม็ดต่อวัน นาน 7 วัน แล้วหยุดยาทันที</t>
        </is>
      </c>
      <c r="J155" s="185" t="n">
        <v>3</v>
      </c>
      <c r="K155" s="186" t="inlineStr">
        <is>
          <t>✅ คำตอบที่ถูกต้อง: ข้อ ค. 6 เม็ดต่อวัน (ครั้งละ 2 เม็ด วันละ 3 ครั้ง) นาน 4 วัน ตามด้วย 4 เม็ดต่อวัน (ครั้งละ 2 เม็ด วันละ 2 ครั้ง) อีก 3 วัน
🎯 ทำไมข้อนี้ถึงถูก:
ขนาดยามาตรฐานที่มีการศึกษาทางคลินิกรองรับสำหรับการรักษาริดสีดวงทวารระยะเฉียบพลัน (Acute attack):
• วันที่ 1 - 4: รับประทาน 6 เม็ด/วัน (3,000 mg/day โดยแบ่งให้ครั้งละ 2 เม็ด วันละ 3 ครั้ง พร้อมอาหาร)
• วันที่ 5 - 7: รับประทาน 4 เม็ด/วัน (2,000 mg/day โดยแบ่งให้ครั้งละ 2 เม็ด วันละ 2 ครั้ง พร้อมอาหาร)
• หลังจากนั้น หากต้องการให้ต่อเพื่อป้องกันการเป็นซ้ำ ให้ลดลงเหลือขนาดคงสภาพ 2 เม็ด/วัน (1,000 mg/day)
🔍 ข้ออื่นผิดเพราะอะไร:
• ข้อ ก.: และ ข. ขนาดต่ำเกินไปสำหรับระยะเฉียบพลัน (เป็นขนาดยาสำหรับบำรุงหลอดเลือดดำเรื้อรัง)
• ข้อ ข.: (2 เม็ด วันละครั้ง ตลอดไป): ไม่ใช่คำตอบที่ถูกต้องตามแนวทางเวชปฏิบัติและหลักวิชาการทางเภสัชกรรมสำหรับกรณีนี้
• ข้อ ง.: และ จ. รูปแบบและระยะเวลาการบริหารยาไม่ถูกต้องตามข้อกำหนดทางคลินิก
• ข้อ จ.: (3 เม็ดต่อวัน นาน 7 วัน แล้วหยุดยาทันที): ไม่ใช่คำตอบที่ถูกต้องตามแนวทางเวชปฏิบัติและหลักวิชาการทางเภสัชกรรมสำหรับกรณีนี้</t>
        </is>
      </c>
      <c r="L155" s="186" t="n"/>
      <c r="M155" s="186" t="inlineStr">
        <is>
          <t>5. Gastrointestinal</t>
        </is>
      </c>
      <c r="N155" s="186" t="inlineStr">
        <is>
          <t>Dyspepsia &amp; PUD</t>
        </is>
      </c>
      <c r="O155" s="185" t="inlineStr">
        <is>
          <t>Clinic</t>
        </is>
      </c>
      <c r="P155" s="186" t="inlineStr">
        <is>
          <t>Mock RxCU84 GI (Case 7 Q7.5)</t>
        </is>
      </c>
      <c r="Q155" s="185" t="inlineStr">
        <is>
          <t>ข้อสอบจำลอง</t>
        </is>
      </c>
      <c r="R155" s="185" t="inlineStr">
        <is>
          <t>Mock RxCU84</t>
        </is>
      </c>
      <c r="S155" s="185" t="inlineStr">
        <is>
          <t>CASE-GI-MOCK84-SET2-HEMORRHOID-01</t>
        </is>
      </c>
    </row>
    <row r="156" ht="24" customHeight="1" s="49">
      <c r="A156" s="185" t="n">
        <v>154</v>
      </c>
      <c r="B156" s="186" t="inlineStr">
        <is>
          <t>ผู้ป่วยชายไทยอายุ 52 ปี มีก้อนเนื้อยื่นออกมาจากทวารหนักเวลาเบ่งถ่ายอุจจาระ ต้องใช้นิ้วดันกลับเข้าไปในรูทวารหนัก มีเลือดสดหยดออกมาหลังการถ่ายอุจจาระ มีอาการปวดและคันรอบปากทวารหนัก</t>
        </is>
      </c>
      <c r="C156" s="186" t="inlineStr">
        <is>
          <t>ข้อใดคือคำอธิบายเกี่ยวกับประสิทธิภาพ ข้อบ่งใช้ และข้อจำกัดของยาเหน็บหรือยาทาริดสีดวงทวารหนัก</t>
        </is>
      </c>
      <c r="D156" s="186" t="n"/>
      <c r="E156" s="186" t="inlineStr">
        <is>
          <t>สามารถรักษาริดสีดวงทวารให้หายขาดและป้องกันการกลับเป็นซ้ำได้อย่างถาวร</t>
        </is>
      </c>
      <c r="F156" s="186" t="inlineStr">
        <is>
          <t>ช่วยบรรเทาอาการปวด คัน บวม และการระคายเคืองได้ในระยะสั้น แต่ไม่มีผลต่อการหายขาดของโรคหรือป้องกันการเป็นซ้ำ และไม่ควรใช้ติดต่อกันเป็นเวลานาน</t>
        </is>
      </c>
      <c r="G156" s="186" t="inlineStr">
        <is>
          <t>สามารถใช้ทดแทนการปรับเปลี่ยนอาหารและสุขอนามัยได้ เนื่องจากเป็น First-line therapy</t>
        </is>
      </c>
      <c r="H156" s="186" t="inlineStr">
        <is>
          <t>ยิ่งใช้ติดต่อกันเป็นเวลานานยิ่งมีประสิทธิภาพดี และไม่มีผลข้างเคียงใดๆ</t>
        </is>
      </c>
      <c r="I156" s="186" t="inlineStr">
        <is>
          <t>มีข้อบ่งใช้เฉพาะเมื่อพบหลักฐานการติดเชื้อแบคทีเรียที่บริเวณทวารหนักเท่านั้น</t>
        </is>
      </c>
      <c r="J156" s="185" t="n">
        <v>2</v>
      </c>
      <c r="K156" s="186" t="inlineStr">
        <is>
          <t>✅ คำตอบที่ถูกต้อง: ข้อ ข. ช่วยบรรเทาอาการปวด คัน บวม และการระคายเคืองได้ในระยะสั้น แต่ไม่มีผลต่อการหายขาดของโรคหรือป้องกันการเป็นซ้ำ และไม่ควรใช้ติดต่อกันเป็นเวลานาน
🎯 ทำไมข้อนี้ถึงถูก:
หลักฐานทางการแพทย์ยืนยันว่ายาใช้เฉพาะที่เหล่านี้ช่วย 'บรรเทาอาการในระยะสั้น (Symptomatic relief)' เท่านั้น ไม่มีผลต่อการลดขนาดของหัวริดสีดวง ไม่ทำให้หายขาด และไม่สามารถป้องกันการกลับเป็นซ้ำได้ ที่สำคัญ สูตรยาที่มี Corticosteroid มีข้อควรระวังสำคัญคือ 'ไม่ควรใช้ติดต่อกันนานเกิน 7-14 วัน' เนื่องจากจะทำให้ผิวหนังรอบปากทวารหนักบางลง (Skin atrophy), ติดเชื้อรา/แบคทีเรียแทรกซ้อนได้ง่าย และเกิดอาการแพ้สัมผัส
🔍 ข้ออื่นผิดเพราะอะไร:
• ข้อ ก.: , ค., ง. ข้อมูลผิดทั้งหมด ไม่หายขาด ไม่ใช่ตัวแทนการปรับอาหาร และมีผลข้างเคียงหากใช้นาน
• ข้อ ค.: (สามารถใช้ทดแทนการปรับเปลี่ยนอาหารและสุขอนามัยได้ เนื่องจากเป็น First-line therapy): ไม่ใช่คำตอบที่ถูกต้องตามแนวทางเวชปฏิบัติและหลักวิชาการทางเภสัชกรรมสำหรับกรณีนี้
• ข้อ ง.: (ยิ่งใช้ติดต่อกันเป็นเวลานานยิ่งมีประสิทธิภาพดี และไม่มีผลข้างเคียงใดๆ): ไม่ใช่คำตอบที่ถูกต้องตามแนวทางเวชปฏิบัติและหลักวิชาการทางเภสัชกรรมสำหรับกรณีนี้
• ข้อ จ.: ยาเฉพาะที่ใช้บรรเทาอาการระคายเคืองทั่วไป ไม่ได้จำกัดเฉพาะการติดเชื้อ</t>
        </is>
      </c>
      <c r="L156" s="186" t="n"/>
      <c r="M156" s="186" t="inlineStr">
        <is>
          <t>5. Gastrointestinal</t>
        </is>
      </c>
      <c r="N156" s="186" t="inlineStr">
        <is>
          <t>Dyspepsia &amp; PUD</t>
        </is>
      </c>
      <c r="O156" s="185" t="inlineStr">
        <is>
          <t>Clinic</t>
        </is>
      </c>
      <c r="P156" s="186" t="inlineStr">
        <is>
          <t>Mock RxCU84 GI (Case 7 Q7.6)</t>
        </is>
      </c>
      <c r="Q156" s="185" t="inlineStr">
        <is>
          <t>ข้อสอบจำลอง</t>
        </is>
      </c>
      <c r="R156" s="185" t="inlineStr">
        <is>
          <t>Mock RxCU84</t>
        </is>
      </c>
      <c r="S156" s="185" t="inlineStr">
        <is>
          <t>CASE-GI-MOCK84-SET2-HEMORRHOID-01</t>
        </is>
      </c>
    </row>
    <row r="157" ht="24" customHeight="1" s="49">
      <c r="A157" s="185" t="n">
        <v>155</v>
      </c>
      <c r="B157" s="186" t="inlineStr">
        <is>
          <t>ผู้ป่วยชายไทยอายุ 52 ปี มีก้อนเนื้อยื่นออกมาจากทวารหนักเวลาเบ่งถ่ายอุจจาระ ต้องใช้นิ้วดันกลับเข้าไปในรูทวารหนัก มีเลือดสดหยดออกมาหลังการถ่ายอุจจาระ มีอาการปวดและคันรอบปากทวารหนัก</t>
        </is>
      </c>
      <c r="C157" s="186" t="inlineStr">
        <is>
          <t>ข้อใดคือยาบรรเทาอาการปวดที่ปลอดภัยและเหมาะสมที่สุด และยากลุ่มใดที่ควรหลีกเลี่ยงในผู้ป่วยรายนี้</t>
        </is>
      </c>
      <c r="D157" s="186" t="n"/>
      <c r="E157" s="186" t="inlineStr">
        <is>
          <t>Ibuprofen ปลอดภัยและเหมาะสมที่สุด / ควรหลีกเลี่ยง Paracetamol</t>
        </is>
      </c>
      <c r="F157" s="186" t="inlineStr">
        <is>
          <t>Paracetamol ปลอดภัยและเหมาะสมที่สุด / ควรหลีกเลี่ยง NSAIDs (เช่น Ibuprofen, Diclofenac) และ Aspirin</t>
        </is>
      </c>
      <c r="G157" s="186" t="inlineStr">
        <is>
          <t>Aspirin ปลอดภัยและเหมาะสมที่สุด / ควรหลีกเลี่ยง Psyllium husk</t>
        </is>
      </c>
      <c r="H157" s="186" t="inlineStr">
        <is>
          <t>Naproxen ปลอดภัยและเหมาะสมที่สุด / ควรหลีกเลี่ยงการแช่น้ำอุ่น (Sitz bath)</t>
        </is>
      </c>
      <c r="I157" s="186" t="inlineStr">
        <is>
          <t>Tramadol เป็นทางเลือกแรกที่เหมาะสม / ควรหลีกเลี่ยง Paracetamol</t>
        </is>
      </c>
      <c r="J157" s="185" t="n">
        <v>2</v>
      </c>
      <c r="K157" s="186" t="inlineStr">
        <is>
          <t>✅ คำตอบที่ถูกต้อง: ข้อ ข. Paracetamol ปลอดภัยและเหมาะสมที่สุด / ควรหลีกเลี่ยง NSAIDs (เช่น Ibuprofen, Diclofenac) และ Aspirin
🎯 ทำไมข้อนี้ถึงถูก:
1) ยาแก้ปวดที่ปลอดภัยที่สุด: Paracetamol จัดเป็น First-line analgesic ที่มีความปลอดภัยในสตรีมีครรภ์ทุกไตรมาส ร่วมกับการรักษาแบบไม่ใช้ยา ได้แก่ การแช่ก้นในน้ำอุ่น (Sitz bath ครั้งละ 10-15 นาที วันละ 2-3 ครั้ง) และการใช้ Psyllium husk รักษาท้องผูก
2) ยากลุ่มที่ต้องหลีกเลี่ยงเด็ดขาดในไตรมาส 3: ยาต้านการอักเสบที่ไม่ใช่สเตียรอยด์ (NSAIDs เช่น Ibuprofen, Diclofenac, Naproxen) และ Aspirin เนื่องจาก:
• ทำให้หลอดเลือด Ductus arteriosus ของทารกในครรภ์ปิดก่อนกำหนด (Premature closure of patent ductus arteriosus) นำไปสู่ภาวะความดันปอดสูงในทารกแรกเกิด (PPHN)
• ยับยั้งการทำงานของไตทารก ทำให้เกิดภาวะน้ำคร่ำน้อยผิดปกติ (Oligohydramnios)
• ยับยั้งการบีบตัวของมดลูก ทำให้คลอดล่าช้า และเพิ่มความเสี่ยงตกเลือดหลังคลอด
🔍 ข้ออื่นผิดเพราะอะไร:
• ข้อ ก.: , ค., ง. การเลือก NSAIDs/Aspirin ในไตรมาส 3 เป็นอันตรายต่อทารกในครรภ์อย่างยิ่ง
• ข้อ ค.: (Aspirin ปลอดภัยและเหมาะสมที่สุด / ควรหลีกเลี่ยง Psyllium husk): ไม่ใช่คำตอบที่ถูกต้องตามแนวทางเวชปฏิบัติและหลักวิชาการทางเภสัชกรรมสำหรับกรณีนี้
• ข้อ ง.: (Naproxen ปลอดภัยและเหมาะสมที่สุด / ควรหลีกเลี่ยงการแช่น้ำอุ่น (Sitz bath)): ไม่ใช่คำตอบที่ถูกต้องตามแนวทางเวชปฏิบัติและหลักวิชาการทางเภสัชกรรมสำหรับกรณีนี้
• ข้อ จ.: Tramadol (Opioid) ไม่ใช่ตัวเลือกแรกในคนท้อง เสี่ยงต่อ Neonatal withdrawal syndrome และกดการหายใจ</t>
        </is>
      </c>
      <c r="L157" s="186" t="n"/>
      <c r="M157" s="186" t="inlineStr">
        <is>
          <t>5. Gastrointestinal</t>
        </is>
      </c>
      <c r="N157" s="186" t="inlineStr">
        <is>
          <t>Dyspepsia &amp; PUD</t>
        </is>
      </c>
      <c r="O157" s="185" t="inlineStr">
        <is>
          <t>Clinic</t>
        </is>
      </c>
      <c r="P157" s="186" t="inlineStr">
        <is>
          <t>Mock RxCU84 GI (Case 7 Q7.7)</t>
        </is>
      </c>
      <c r="Q157" s="185" t="inlineStr">
        <is>
          <t>ข้อสอบจำลอง</t>
        </is>
      </c>
      <c r="R157" s="185" t="inlineStr">
        <is>
          <t>Mock RxCU84</t>
        </is>
      </c>
      <c r="S157" s="185" t="inlineStr">
        <is>
          <t>CASE-GI-MOCK84-SET2-HEMORRHOID-01</t>
        </is>
      </c>
    </row>
    <row r="158" ht="24" customHeight="1" s="49">
      <c r="A158" s="185" t="n">
        <v>156</v>
      </c>
      <c r="B158" s="186" t="n"/>
      <c r="C158" s="186" t="inlineStr">
        <is>
          <t>ข้อใดคืออาการไม่พึงประสงค์ (Adverse effect) ที่พบบ่อยที่สุดของการใช้ยาลดกรดชนิด Aluminium hydroxide เป็นระยะเวลานาน</t>
        </is>
      </c>
      <c r="D158" s="186" t="n"/>
      <c r="E158" s="186" t="inlineStr">
        <is>
          <t>ท้องผูก (Constipation)</t>
        </is>
      </c>
      <c r="F158" s="186" t="inlineStr">
        <is>
          <t>ท้องเสียถ่ายเหลว (Diarrhea)</t>
        </is>
      </c>
      <c r="G158" s="186" t="inlineStr">
        <is>
          <t>ภาวะแมกนีเซียมในเลือดสูง (Hypermagnesemia)</t>
        </is>
      </c>
      <c r="H158" s="186" t="inlineStr">
        <is>
          <t>ภาวะเลือดเป็นกรดเมแทบอลิก (Metabolic acidosis)</t>
        </is>
      </c>
      <c r="I158" s="186" t="inlineStr">
        <is>
          <t>การติดเชื้อในทางเดินปัสสาวะ (Urinary tract infection)</t>
        </is>
      </c>
      <c r="J158" s="185" t="n">
        <v>1</v>
      </c>
      <c r="K158" s="186" t="inlineStr">
        <is>
          <t>✅ คำตอบที่ถูกต้อง: ข้อ ก. ท้องผูก (Constipation)
🎯 ทำไมข้อนี้ถึงถูก:
Aluminium hydroxide ทำปฏิกิริยากับกรดไฮโดรคลอริกในกระเพาะอาหารเกิดเป็น Aluminium chloride ซึ่งมีฤทธิ์ฝาดสมาน (Astringent) และจับกับฟอสเฟตในลำไส้ ส่งผลให้การเคลื่อนไหวของลำไส้ลดลงและทำให้เกิดอาการท้องผูก (Constipation) อย่างเด่นชัด
🔍 ข้ออื่นผิดเพราะอะไร:
• ข้อ ข.: ท้องเสียเป็นผลข้างเคียงเด่นของยาลดกรดกลุ่ม Magnesium hydroxide
• ข้อ ค.: Hypermagnesemia เกิดจากการสะสมของแมกนีเซียม ไม่ใช่อะลูมิเนียม
• ข้อ ง.: Metabolic acidosis ไม่ใช่ผลข้างเคียงโดยตรง ยาลดกรดชนิดดูดซึมได้มักทำให้เกิด Metabolic alkalosis
• ข้อ จ.: ไม่เกี่ยวข้องกับการติดเชื้อทางเดินปัสสาวะ</t>
        </is>
      </c>
      <c r="L158" s="186" t="n"/>
      <c r="M158" s="186" t="inlineStr">
        <is>
          <t>5. Gastrointestinal</t>
        </is>
      </c>
      <c r="N158" s="186" t="inlineStr">
        <is>
          <t>5.1 Peptic Ulcer Disease &amp; GERD</t>
        </is>
      </c>
      <c r="O158" s="185" t="inlineStr">
        <is>
          <t>Clinic</t>
        </is>
      </c>
      <c r="P158" s="186" t="inlineStr">
        <is>
          <t>ข้อ 90 (PLE_CC1_2562_Key.md)</t>
        </is>
      </c>
      <c r="Q158" s="185" t="inlineStr">
        <is>
          <t>ข้อสอบจริง</t>
        </is>
      </c>
      <c r="R158" s="185" t="inlineStr">
        <is>
          <t>2562</t>
        </is>
      </c>
      <c r="S158" s="185" t="n"/>
    </row>
    <row r="159" ht="24" customHeight="1" s="49">
      <c r="A159" s="185" t="n">
        <v>157</v>
      </c>
      <c r="B159" s="186" t="n"/>
      <c r="C159" s="186" t="inlineStr">
        <is>
          <t>คำแนะนำในการใช้ยาเหน็บทวารข้อใดไม่ถูกต้อง</t>
        </is>
      </c>
      <c r="D159" s="186" t="n"/>
      <c r="E159" s="186" t="inlineStr">
        <is>
          <t>เก็บยาในช่องแช่เย็นก่อนแกะยาออกจากห่อ</t>
        </is>
      </c>
      <c r="F159" s="186" t="inlineStr">
        <is>
          <t>นอนตะแคงโดยให้ขาล่างเหยียดตรงและงอขาบนจนหัวเข่าชิดหน้าอกให้มากที่สุด</t>
        </is>
      </c>
      <c r="G159" s="186" t="inlineStr">
        <is>
          <t>สอดยาเหน็บเข้าไปในทวารหนัก โดยเอาด้านที่มีปลายแหลมเข้าไปก่อน</t>
        </is>
      </c>
      <c r="H159" s="186" t="inlineStr">
        <is>
          <t>นอนในท่าเดิมสักครู่หนึ่งประมาณ 5 นาที เพื่อให้แท่งยาละลายและออกฤทธิ์</t>
        </is>
      </c>
      <c r="I159" s="186" t="inlineStr">
        <is>
          <t>มีข้อผิดมากกว่า 1 ข้อ</t>
        </is>
      </c>
      <c r="J159" s="185" t="n">
        <v>1</v>
      </c>
      <c r="K159" s="186" t="inlineStr">
        <is>
          <t>✅ คำตอบที่ถูกต้อง: ข้อ ก. เก็บยาในช่องแช่เย็นก่อนแกะยาออกจากห่อ
🎯 ทำไมข้อนี้ถึงถูก:
ข้อ ก. เป็นคำกล่าวที่ไม่ถูกต้อง — ควรเก็บยาเหน็บในห่อหุ้มและในที่เย็น ก่อนใช้ค่อยแกะออกจากห่อ ไม่ใช่แกะออกแล้วเก็บในตู้เย็นซึ่งจะทำให้ผิวยาเหน็บเปียก/แห้ง แทรกเชื้อได้
🔍 ข้ออื่นผิดเพราะอะไร:
• ข้อ ข.: ถูกต้อง — ท่าทางที่เหมาะสมสำหรับสอดยาเหน็บ
• ข้อ ค.: ถูกต้อง — ด้านแหลมง่ายต่อการสอด ด้านตัดออกสอดยากกว่า
• ข้อ ง.: ถูกต้อง — เพื่อให้ยาละลายและดูดซึม
• ข้อ จ.: (มีข้อผิดมากกว่า 1 ข้อ): ไม่ใช่คำตอบที่ถูกต้องตามแนวทางเวชปฏิบัติและหลักวิชาการทางเภสัชกรรมสำหรับกรณีนี้</t>
        </is>
      </c>
      <c r="L159" s="186" t="n"/>
      <c r="M159" s="186" t="inlineStr">
        <is>
          <t>5. Gastrointestinal</t>
        </is>
      </c>
      <c r="N159" s="186" t="inlineStr">
        <is>
          <t>Dyspepsia &amp; PUD</t>
        </is>
      </c>
      <c r="O159" s="185" t="inlineStr">
        <is>
          <t>Clinic</t>
        </is>
      </c>
      <c r="P159" s="186" t="inlineStr">
        <is>
          <t>ข้อ 3 (PLE_CC1_Practice_Exam.md)</t>
        </is>
      </c>
      <c r="Q159" s="185" t="inlineStr">
        <is>
          <t>แบบฝึกหัด</t>
        </is>
      </c>
      <c r="R159" s="185" t="inlineStr">
        <is>
          <t>เล่มม่วง</t>
        </is>
      </c>
      <c r="S159" s="185" t="n"/>
    </row>
    <row r="160" ht="24" customHeight="1" s="49">
      <c r="A160" s="185" t="n">
        <v>158</v>
      </c>
      <c r="B160" s="186" t="inlineStr">
        <is>
          <t>ผู้ป่วยหญิง อายุ 50 ปี ปวดข้อเข่าทั้ง 2 ข้าง ไม่มีบวมแดง ได้รับ Enalapril 10 mg OD และ Aspirin 81 mg OD มีความจำเป็นต้องเริ่มยา NSAIDs เพื่อบรรเทาอาการปวดข้อเข่าเสื่อม</t>
        </is>
      </c>
      <c r="C160" s="186" t="inlineStr">
        <is>
          <t>ผู้ป่วยรายนี้ได้ NSAIDs เพื่อบรรเทาอาการปวด ต้องได้รับยาใดเพื่อป้องกันโรคแผลในทางเดินอาหารเหมาะสมที่สุด</t>
        </is>
      </c>
      <c r="D160" s="186" t="n"/>
      <c r="E160" s="186" t="inlineStr">
        <is>
          <t>Cimetidine</t>
        </is>
      </c>
      <c r="F160" s="186" t="inlineStr">
        <is>
          <t>Omeprazole</t>
        </is>
      </c>
      <c r="G160" s="186" t="inlineStr">
        <is>
          <t>Sucralfate</t>
        </is>
      </c>
      <c r="H160" s="186" t="inlineStr">
        <is>
          <t>Antacid</t>
        </is>
      </c>
      <c r="I160" s="186" t="inlineStr">
        <is>
          <t>Misoprostol</t>
        </is>
      </c>
      <c r="J160" s="185" t="n">
        <v>2</v>
      </c>
      <c r="K160" s="186" t="inlineStr">
        <is>
          <t>✅ คำตอบที่ถูกต้อง: ข้อ ข. Omeprazole
🎯 ทำไมข้อนี้ถึงถูก:
🔍 ข้ออื่นผิดเพราะอะไร:
• ข้อ ก. (Cimetidine): ไม่ตรงกับหลักการหรือข้อบ่งใช้ที่ถูกต้องตามโจทย์กำหนด
• ข้อ ค. (Sucralfate): ไม่ตรงกับหลักการหรือข้อบ่งใช้ที่ถูกต้องตามโจทย์กำหนด
• ข้อ ง. (Antacid): ไม่ตรงกับหลักการหรือข้อบ่งใช้ที่ถูกต้องตามโจทย์กำหนด
• ข้อ จ. (Misoprostol): ไม่ตรงกับหลักการหรือข้อบ่งใช้ที่ถูกต้องตามโจทย์กำหนด</t>
        </is>
      </c>
      <c r="L160" s="186" t="n"/>
      <c r="M160" s="186" t="inlineStr">
        <is>
          <t>5. Gastrointestinal</t>
        </is>
      </c>
      <c r="N160" s="186" t="inlineStr">
        <is>
          <t>Dyspepsia &amp; PUD</t>
        </is>
      </c>
      <c r="O160" s="185" t="inlineStr">
        <is>
          <t>Clinic</t>
        </is>
      </c>
      <c r="P160" s="186" t="inlineStr">
        <is>
          <t>[SOURCE: Pharma Plus เล่มม่วง 2 - ข้อสอบย้อนหลังปี 2558 วันที่ 1 ข้อ 66]</t>
        </is>
      </c>
      <c r="Q160" s="185" t="inlineStr">
        <is>
          <t>ข้อสอบจริง</t>
        </is>
      </c>
      <c r="R160" s="185" t="inlineStr">
        <is>
          <t>2558</t>
        </is>
      </c>
      <c r="S160" s="185" t="n"/>
    </row>
    <row r="161" ht="24" customHeight="1" s="49">
      <c r="A161" s="185" t="n">
        <v>159</v>
      </c>
      <c r="B161" s="186" t="inlineStr">
        <is>
          <t>ผู้ป่วยชายไทยคู่อายุ 60 ปี ได้รับการวินิจฉัยว่าเป็น Cirrhosis with ascites ผลตรวจทางห้องปฏิบัติการ: Na 138 mEq/L, K 4.8 mEq/L, Cl 100 mEq/L, CO2 26 mEq/L, Ca 9 mg/dL, P 3.2 mg/dL, Albumin 3.2 g/dL, SCr 0.9 mg/dL, Hb 14 g/dL, Hct 37%</t>
        </is>
      </c>
      <c r="C161" s="186" t="inlineStr">
        <is>
          <t>ยาขับปัสสาวะคู่ใดที่ผู้ป่วยควรได้รับเป็นอันดับแรกในการควบคุมภาวะท้องมาน (Ascites)</t>
        </is>
      </c>
      <c r="D161" s="186" t="n"/>
      <c r="E161" s="186" t="inlineStr">
        <is>
          <t>Spironolactone กับ HCTZ</t>
        </is>
      </c>
      <c r="F161" s="186" t="inlineStr">
        <is>
          <t>Mannitol</t>
        </is>
      </c>
      <c r="G161" s="186" t="inlineStr">
        <is>
          <t>Spironolactone กับ furosemide</t>
        </is>
      </c>
      <c r="H161" s="186" t="inlineStr">
        <is>
          <t>Amiloride</t>
        </is>
      </c>
      <c r="I161" s="186" t="inlineStr">
        <is>
          <t>HCTZ กับ furosemide</t>
        </is>
      </c>
      <c r="J161" s="185" t="n">
        <v>3</v>
      </c>
      <c r="K161" s="186" t="inlineStr">
        <is>
          <t>✅ คำตอบที่ถูกต้อง: ข้อ ค. Spironolactone กับ furosemide
🎯 ทำไมข้อนี้ถึงถูก:
🔍 ข้ออื่นผิดเพราะอะไร:
• ข้อ ก. (Spironolactone กับ HCTZ): ไม่ตรงกับหลักการหรือข้อบ่งใช้ที่ถูกต้องตามโจทย์กำหนด
• ข้อ ข. (Mannitol): ไม่ตรงกับหลักการหรือข้อบ่งใช้ที่ถูกต้องตามโจทย์กำหนด
• ข้อ ง. (Amiloride): ไม่ตรงกับหลักการหรือข้อบ่งใช้ที่ถูกต้องตามโจทย์กำหนด
• ข้อ จ. (HCTZ กับ furosemide): ไม่ตรงกับหลักการหรือข้อบ่งใช้ที่ถูกต้องตามโจทย์กำหนด</t>
        </is>
      </c>
      <c r="L161" s="186" t="n"/>
      <c r="M161" s="186" t="inlineStr">
        <is>
          <t>5. Gastrointestinal</t>
        </is>
      </c>
      <c r="N161" s="186" t="inlineStr">
        <is>
          <t>Hepatitis B virus</t>
        </is>
      </c>
      <c r="O161" s="185" t="inlineStr">
        <is>
          <t>Clinic</t>
        </is>
      </c>
      <c r="P161" s="186" t="inlineStr">
        <is>
          <t>[SOURCE: Pharma Plus เล่มม่วง 2 - ข้อสอบย้อนหลังปี 2558 วันที่ 1 ข้อ 86]</t>
        </is>
      </c>
      <c r="Q161" s="185" t="inlineStr">
        <is>
          <t>ข้อสอบจริง</t>
        </is>
      </c>
      <c r="R161" s="185" t="inlineStr">
        <is>
          <t>2558</t>
        </is>
      </c>
      <c r="S161" s="185" t="inlineStr">
        <is>
          <t>CASE-GI-CIRRHOSIS-ASCITES-01</t>
        </is>
      </c>
    </row>
    <row r="162" ht="24" customHeight="1" s="49">
      <c r="A162" s="185" t="n">
        <v>160</v>
      </c>
      <c r="B162" s="186" t="inlineStr">
        <is>
          <t>ผู้ป่วยชายไทยคู่อายุ 60 ปี ได้รับการวินิจฉัยว่าเป็น Cirrhosis with ascites ผลตรวจทางห้องปฏิบัติการ: Na 138 mEq/L, K 4.8 mEq/L, Cl 100 mEq/L, CO2 26 mEq/L, Ca 9 mg/dL, P 3.2 mg/dL, Albumin 3.2 g/dL, SCr 0.9 mg/dL, Hb 14 g/dL, Hct 37%</t>
        </is>
      </c>
      <c r="C162" s="186" t="inlineStr">
        <is>
          <t>การเกิดภาวะท้องมาน (Ascites) ในผู้ป่วยรายนี้ มีสาเหตุหลักมาจากกลไกใด</t>
        </is>
      </c>
      <c r="D162" s="186" t="n"/>
      <c r="E162" s="186" t="inlineStr">
        <is>
          <t>Portal hypertension</t>
        </is>
      </c>
      <c r="F162" s="186" t="inlineStr">
        <is>
          <t>Nephropathy</t>
        </is>
      </c>
      <c r="G162" s="186" t="inlineStr">
        <is>
          <t>SBP</t>
        </is>
      </c>
      <c r="H162" s="186" t="inlineStr">
        <is>
          <t>Encephalopathy</t>
        </is>
      </c>
      <c r="I162" s="186" t="inlineStr">
        <is>
          <t>Variceal bleeding</t>
        </is>
      </c>
      <c r="J162" s="185" t="n">
        <v>1</v>
      </c>
      <c r="K162" s="186" t="inlineStr">
        <is>
          <t>✅ คำตอบที่ถูกต้อง: ข้อ ก. Portal hypertension
🎯 ทำไมข้อนี้ถึงถูก:
🔍 ข้ออื่นผิดเพราะอะไร:
• ข้อ ข. (Nephropathy): ไม่ตรงกับหลักการหรือข้อบ่งใช้ที่ถูกต้องตามโจทย์กำหนด
• ข้อ ค. (SBP): ไม่ตรงกับหลักการหรือข้อบ่งใช้ที่ถูกต้องตามโจทย์กำหนด
• ข้อ ง. (Encephalopathy): ไม่ตรงกับหลักการหรือข้อบ่งใช้ที่ถูกต้องตามโจทย์กำหนด
• ข้อ จ. (Variceal bleeding): ไม่ตรงกับหลักการหรือข้อบ่งใช้ที่ถูกต้องตามโจทย์กำหนด</t>
        </is>
      </c>
      <c r="L162" s="186" t="n"/>
      <c r="M162" s="186" t="inlineStr">
        <is>
          <t>5. Gastrointestinal</t>
        </is>
      </c>
      <c r="N162" s="186" t="inlineStr">
        <is>
          <t>Hepatitis B virus</t>
        </is>
      </c>
      <c r="O162" s="185" t="inlineStr">
        <is>
          <t>Clinic</t>
        </is>
      </c>
      <c r="P162" s="186" t="inlineStr">
        <is>
          <t>[SOURCE: Pharma Plus เล่มม่วง 2 - ข้อสอบย้อนหลังปี 2558 วันที่ 1 ข้อ 87]</t>
        </is>
      </c>
      <c r="Q162" s="185" t="inlineStr">
        <is>
          <t>ข้อสอบจริง</t>
        </is>
      </c>
      <c r="R162" s="185" t="inlineStr">
        <is>
          <t>2558</t>
        </is>
      </c>
      <c r="S162" s="185" t="inlineStr">
        <is>
          <t>CASE-GI-CIRRHOSIS-ASCITES-01</t>
        </is>
      </c>
    </row>
    <row r="163" ht="24" customHeight="1" s="49">
      <c r="A163" s="185" t="n">
        <v>161</v>
      </c>
      <c r="B163" s="186" t="inlineStr">
        <is>
          <t>ผู้ป่วยชายไทยคู่อายุ 60 ปี ได้รับการวินิจฉัยว่าเป็น Cirrhosis with ascites ผลตรวจทางห้องปฏิบัติการ: Na 138 mEq/L (137-145), K 4.8 mEq/L (3.6-5.0), Cl 100 mEq/L (98-107), CO2 26 mEq/L (22-31), Ca 9 mg/dL (8.4-10.2), P 3.2 mg/dL (2.5-4.5), Albumin 3.2 g/dL (3.9-5.0), SCr 0.9 mg/dL (0.8-1.5), Hb 14 g/dL (13-18), Hct 37% (36-54%)</t>
        </is>
      </c>
      <c r="C163" s="186" t="inlineStr">
        <is>
          <t>จากผลตรวจทางห้องปฏิบัติการ ค่า LAB ใดของผู้ป่วยที่ผิดปกติ</t>
        </is>
      </c>
      <c r="D163" s="186" t="n"/>
      <c r="E163" s="186" t="inlineStr">
        <is>
          <t>Calcium</t>
        </is>
      </c>
      <c r="F163" s="186" t="inlineStr">
        <is>
          <t>Hematocrit</t>
        </is>
      </c>
      <c r="G163" s="186" t="inlineStr">
        <is>
          <t>Phosphorus</t>
        </is>
      </c>
      <c r="H163" s="186" t="inlineStr">
        <is>
          <t>Albumin</t>
        </is>
      </c>
      <c r="I163" s="186" t="inlineStr">
        <is>
          <t>Potassium</t>
        </is>
      </c>
      <c r="J163" s="185" t="n">
        <v>4</v>
      </c>
      <c r="K163" s="186" t="inlineStr">
        <is>
          <t>✅ คำตอบที่ถูกต้อง: ข้อ ง. Albumin
🎯 ทำไมข้อนี้ถึงถูก:
🔍 ข้ออื่นผิดเพราะอะไร:
• ข้อ ก. (Calcium): ไม่ตรงกับหลักการหรือข้อบ่งใช้ที่ถูกต้องตามโจทย์กำหนด
• ข้อ ข. (Hematocrit): ไม่ตรงกับหลักการหรือข้อบ่งใช้ที่ถูกต้องตามโจทย์กำหนด
• ข้อ ค. (Phosphorus): ไม่ตรงกับหลักการหรือข้อบ่งใช้ที่ถูกต้องตามโจทย์กำหนด
• ข้อ จ. (Potassium): ไม่ตรงกับหลักการหรือข้อบ่งใช้ที่ถูกต้องตามโจทย์กำหนด</t>
        </is>
      </c>
      <c r="L163" s="186" t="n"/>
      <c r="M163" s="186" t="inlineStr">
        <is>
          <t>5. Gastrointestinal</t>
        </is>
      </c>
      <c r="N163" s="186" t="inlineStr">
        <is>
          <t>Hepatitis B virus</t>
        </is>
      </c>
      <c r="O163" s="185" t="inlineStr">
        <is>
          <t>Clinic</t>
        </is>
      </c>
      <c r="P163" s="186" t="inlineStr">
        <is>
          <t>[SOURCE: Pharma Plus เล่มม่วง 2 - ข้อสอบย้อนหลังปี 2558 วันที่ 1 ข้อ 89]</t>
        </is>
      </c>
      <c r="Q163" s="185" t="inlineStr">
        <is>
          <t>ข้อสอบจริง</t>
        </is>
      </c>
      <c r="R163" s="185" t="inlineStr">
        <is>
          <t>2558</t>
        </is>
      </c>
      <c r="S163" s="185" t="inlineStr">
        <is>
          <t>CASE-GI-CIRRHOSIS-ASCITES-01</t>
        </is>
      </c>
    </row>
    <row r="164" ht="24" customHeight="1" s="49">
      <c r="A164" s="185" t="n">
        <v>162</v>
      </c>
      <c r="B164" s="186" t="inlineStr">
        <is>
          <t>ผู้ป่วยรูปร่างอ้วน มาด้วยอาการแสบร้อนยอดอก (Heartburn) มีพฤติกรรมชอบรับประทานอาหารมื้อเย็นปริมาณมากแล้วนอนทันที ชอบดื่มนม สูบบุหรี่ และชอบรับประทานอาหารรสจัด มีรายการยาประจำตัวหลายชนิด</t>
        </is>
      </c>
      <c r="C164" s="186" t="inlineStr">
        <is>
          <t>ข้อใดเป็นกลไกหลักของการเกิดโรค Gastroesophageal Reflux Disease (GERD) ในผู้ป่วยรายนี้</t>
        </is>
      </c>
      <c r="D164" s="186" t="n"/>
      <c r="E164" s="186" t="inlineStr">
        <is>
          <t>Transient lower esophageal sphincter relaxation (TLESR)</t>
        </is>
      </c>
      <c r="F164" s="186" t="inlineStr">
        <is>
          <t>Increased gastric acid secretion</t>
        </is>
      </c>
      <c r="G164" s="186" t="inlineStr">
        <is>
          <t>Delayed gastric emptying</t>
        </is>
      </c>
      <c r="H164" s="186" t="inlineStr">
        <is>
          <t>Decreased esophageal clearance</t>
        </is>
      </c>
      <c r="I164" s="186" t="inlineStr">
        <is>
          <t>Impaired mucosal resistance</t>
        </is>
      </c>
      <c r="J164" s="185" t="n">
        <v>1</v>
      </c>
      <c r="K164" s="186" t="inlineStr">
        <is>
          <t>✅ คำตอบที่ถูกต้อง: ข้อ ก. Transient lower esophageal sphincter relaxation (TLESR)
🎯 ทำไมข้อนี้ถึงถูก:
🔍 ข้ออื่นผิดเพราะอะไร:
• ข้อ ข. (Increased gastric acid secretion): ไม่ตรงกับหลักการหรือข้อบ่งใช้ที่ถูกต้องตามโจทย์กำหนด
• ข้อ ค. (Delayed gastric emptying): ไม่ตรงกับหลักการหรือข้อบ่งใช้ที่ถูกต้องตามโจทย์กำหนด
• ข้อ ง. (Decreased esophageal clearance): ไม่ตรงกับหลักการหรือข้อบ่งใช้ที่ถูกต้องตามโจทย์กำหนด
• ข้อ จ. (Impaired mucosal resistance): ไม่ตรงกับหลักการหรือข้อบ่งใช้ที่ถูกต้องตามโจทย์กำหนด</t>
        </is>
      </c>
      <c r="L164" s="186" t="n"/>
      <c r="M164" s="186" t="inlineStr">
        <is>
          <t>5. Gastrointestinal</t>
        </is>
      </c>
      <c r="N164" s="186" t="inlineStr">
        <is>
          <t>5.1 Peptic Ulcer Disease &amp; GERD</t>
        </is>
      </c>
      <c r="O164" s="185" t="inlineStr">
        <is>
          <t>Clinic</t>
        </is>
      </c>
      <c r="P164" s="186" t="inlineStr">
        <is>
          <t>[SOURCE: Pharma Plus เล่มม่วง 2 - ข้อสอบย้อนหลังปี 2558 วันที่ 2 ข้อ 47]</t>
        </is>
      </c>
      <c r="Q164" s="185" t="inlineStr">
        <is>
          <t>ข้อสอบจริง</t>
        </is>
      </c>
      <c r="R164" s="185" t="inlineStr">
        <is>
          <t>2558</t>
        </is>
      </c>
      <c r="S164" s="185" t="inlineStr">
        <is>
          <t>CASE-GI-GERD-OBESE-MALE</t>
        </is>
      </c>
    </row>
    <row r="165" ht="24" customHeight="1" s="49">
      <c r="A165" s="185" t="n">
        <v>163</v>
      </c>
      <c r="B165" s="186" t="inlineStr">
        <is>
          <t>ผู้ป่วยรูปร่างอ้วน มาด้วยอาการแสบร้อนยอดอก (Heartburn) มีพฤติกรรมชอบรับประทานอาหารมื้อเย็นปริมาณมากแล้วนอนทันที ชอบดื่มนม สูบบุหรี่ และชอบรับประทานอาหารรสจัด มีรายการยาประจำตัวหลายชนิด</t>
        </is>
      </c>
      <c r="C165" s="186" t="inlineStr">
        <is>
          <t>ข้อใดไม่ใช่พฤติกรรมที่ทำให้อาการแสบร้อนยอดอกของผู้ป่วยรุนแรงขึ้น</t>
        </is>
      </c>
      <c r="D165" s="186" t="n"/>
      <c r="E165" s="186" t="inlineStr">
        <is>
          <t>ชอบกินมื้อเย็นแล้วนอนเลย</t>
        </is>
      </c>
      <c r="F165" s="186" t="inlineStr">
        <is>
          <t>ชอบกินอาหารเผ็ด</t>
        </is>
      </c>
      <c r="G165" s="186" t="inlineStr">
        <is>
          <t>ชอบดื่มนม</t>
        </is>
      </c>
      <c r="H165" s="186" t="inlineStr">
        <is>
          <t>อ้วน</t>
        </is>
      </c>
      <c r="I165" s="186" t="inlineStr">
        <is>
          <t>สูบบุหรี่</t>
        </is>
      </c>
      <c r="J165" s="185" t="n">
        <v>3</v>
      </c>
      <c r="K165" s="186" t="inlineStr">
        <is>
          <t>✅ คำตอบที่ถูกต้อง: ข้อ ค. ชอบดื่มนม
🎯 ทำไมข้อนี้ถึงถูก:
🔍 ข้ออื่นผิดเพราะอะไร:
• ข้อ ก. (ชอบกินมื้อเย็นแล้วนอนเลย): ไม่ตรงกับหลักการหรือข้อบ่งใช้ที่ถูกต้องตามโจทย์กำหนด
• ข้อ ข. (ชอบกินอาหารเผ็ด): ไม่ตรงกับหลักการหรือข้อบ่งใช้ที่ถูกต้องตามโจทย์กำหนด
• ข้อ ง. (อ้วน): ไม่ตรงกับหลักการหรือข้อบ่งใช้ที่ถูกต้องตามโจทย์กำหนด
• ข้อ จ. (สูบบุหรี่): ไม่ตรงกับหลักการหรือข้อบ่งใช้ที่ถูกต้องตามโจทย์กำหนด</t>
        </is>
      </c>
      <c r="L165" s="186" t="n"/>
      <c r="M165" s="186" t="inlineStr">
        <is>
          <t>5. Gastrointestinal</t>
        </is>
      </c>
      <c r="N165" s="186" t="inlineStr">
        <is>
          <t>5.1 Peptic Ulcer Disease &amp; GERD</t>
        </is>
      </c>
      <c r="O165" s="185" t="inlineStr">
        <is>
          <t>Clinic</t>
        </is>
      </c>
      <c r="P165" s="186" t="inlineStr">
        <is>
          <t>[SOURCE: Pharma Plus เล่มม่วง 2 - ข้อสอบย้อนหลังปี 2558 วันที่ 2 ข้อ 48]</t>
        </is>
      </c>
      <c r="Q165" s="185" t="inlineStr">
        <is>
          <t>ข้อสอบจริง</t>
        </is>
      </c>
      <c r="R165" s="185" t="inlineStr">
        <is>
          <t>2558</t>
        </is>
      </c>
      <c r="S165" s="185" t="inlineStr">
        <is>
          <t>CASE-GI-GERD-OBESE-MALE</t>
        </is>
      </c>
    </row>
    <row r="166" ht="24" customHeight="1" s="49">
      <c r="A166" s="185" t="n">
        <v>164</v>
      </c>
      <c r="B166" s="186" t="inlineStr">
        <is>
          <t>ผู้ป่วยรูปร่างอ้วน มาด้วยอาการแสบร้อนยอดอก (Heartburn) มีพฤติกรรมชอบรับประทานอาหารมื้อเย็นปริมาณมากแล้วนอนทันที ชอบดื่มนม สูบบุหรี่ และชอบรับประทานอาหารรสจัด มีรายการยาประจำตัวหลายชนิด</t>
        </is>
      </c>
      <c r="C166" s="186" t="inlineStr">
        <is>
          <t>ยาในข้อใดสามารถทำให้อาการกรดไหลย้อน (GERD) แย่ลงจากการลดความตึงตัวของกล้ามเนื้อหูรูดหลอดอาหาร</t>
        </is>
      </c>
      <c r="D166" s="186" t="n"/>
      <c r="E166" s="186" t="inlineStr">
        <is>
          <t>Paracetamol</t>
        </is>
      </c>
      <c r="F166" s="186" t="inlineStr">
        <is>
          <t>Nifedipine</t>
        </is>
      </c>
      <c r="G166" s="186" t="inlineStr">
        <is>
          <t>Amiloride</t>
        </is>
      </c>
      <c r="H166" s="186" t="inlineStr">
        <is>
          <t>HCTZ</t>
        </is>
      </c>
      <c r="I166" s="186" t="inlineStr">
        <is>
          <t>Spironolactone</t>
        </is>
      </c>
      <c r="J166" s="185" t="n">
        <v>2</v>
      </c>
      <c r="K166" s="186" t="inlineStr">
        <is>
          <t>✅ คำตอบที่ถูกต้อง: ข้อ ข. Nifedipine
🎯 ทำไมข้อนี้ถึงถูก:
🔍 ข้ออื่นผิดเพราะอะไร:
• ข้อ ก. (Paracetamol): ไม่ตรงกับหลักการหรือข้อบ่งใช้ที่ถูกต้องตามโจทย์กำหนด
• ข้อ ค. (Amiloride): ไม่ตรงกับหลักการหรือข้อบ่งใช้ที่ถูกต้องตามโจทย์กำหนด
• ข้อ ง. (HCTZ): ไม่ตรงกับหลักการหรือข้อบ่งใช้ที่ถูกต้องตามโจทย์กำหนด
• ข้อ จ. (Spironolactone): ไม่ตรงกับหลักการหรือข้อบ่งใช้ที่ถูกต้องตามโจทย์กำหนด</t>
        </is>
      </c>
      <c r="L166" s="186" t="n"/>
      <c r="M166" s="186" t="inlineStr">
        <is>
          <t>5. Gastrointestinal</t>
        </is>
      </c>
      <c r="N166" s="186" t="inlineStr">
        <is>
          <t>5.1 Peptic Ulcer Disease &amp; GERD</t>
        </is>
      </c>
      <c r="O166" s="185" t="inlineStr">
        <is>
          <t>Clinic</t>
        </is>
      </c>
      <c r="P166" s="186" t="inlineStr">
        <is>
          <t>[SOURCE: Pharma Plus เล่มม่วง 2 - ข้อสอบย้อนหลังปี 2558 วันที่ 2 ข้อ 49]</t>
        </is>
      </c>
      <c r="Q166" s="185" t="inlineStr">
        <is>
          <t>ข้อสอบจริง</t>
        </is>
      </c>
      <c r="R166" s="185" t="inlineStr">
        <is>
          <t>2558</t>
        </is>
      </c>
      <c r="S166" s="185" t="inlineStr">
        <is>
          <t>CASE-GI-GERD-OBESE-MALE</t>
        </is>
      </c>
    </row>
    <row r="167" ht="24" customHeight="1" s="49">
      <c r="A167" s="185" t="n">
        <v>165</v>
      </c>
      <c r="B167" s="186" t="inlineStr">
        <is>
          <t>ผู้ป่วยรูปร่างอ้วน มาด้วยอาการแสบร้อนยอดอก (Heartburn) มีพฤติกรรมชอบรับประทานอาหารมื้อเย็นปริมาณมากแล้วนอนทันที ชอบดื่มนม สูบบุหรี่ และชอบรับประทานอาหารรสจัด มีรายการยาประจำตัวหลายชนิด</t>
        </is>
      </c>
      <c r="C167" s="186" t="inlineStr">
        <is>
          <t>ยา Omeprazole เกิดปฏิกิริยาระหว่างยา (Drug Interaction) ที่สำคัญทางคลินิกกับยาใด</t>
        </is>
      </c>
      <c r="D167" s="186" t="n"/>
      <c r="E167" s="186" t="inlineStr">
        <is>
          <t>Amlodipine</t>
        </is>
      </c>
      <c r="F167" s="186" t="inlineStr">
        <is>
          <t>Ketoconazole</t>
        </is>
      </c>
      <c r="G167" s="186" t="inlineStr">
        <is>
          <t>Griseofulvin</t>
        </is>
      </c>
      <c r="H167" s="186" t="inlineStr">
        <is>
          <t>Fluoxetine</t>
        </is>
      </c>
      <c r="I167" s="186" t="inlineStr">
        <is>
          <t>Ciprofloxacin</t>
        </is>
      </c>
      <c r="J167" s="185" t="n">
        <v>2</v>
      </c>
      <c r="K167" s="186" t="inlineStr">
        <is>
          <t>✅ คำตอบที่ถูกต้อง: ข้อ ข. Ketoconazole
🎯 ทำไมข้อนี้ถึงถูก:
🔍 ข้ออื่นผิดเพราะอะไร:
• ข้อ ก. (Amlodipine): ไม่ตรงกับหลักการหรือข้อบ่งใช้ที่ถูกต้องตามโจทย์กำหนด
• ข้อ ค. (Griseofulvin): ไม่ตรงกับหลักการหรือข้อบ่งใช้ที่ถูกต้องตามโจทย์กำหนด
• ข้อ ง. (Fluoxetine): ไม่ตรงกับหลักการหรือข้อบ่งใช้ที่ถูกต้องตามโจทย์กำหนด
• ข้อ จ. (Ciprofloxacin): ไม่ตรงกับหลักการหรือข้อบ่งใช้ที่ถูกต้องตามโจทย์กำหนด</t>
        </is>
      </c>
      <c r="L167" s="186" t="n"/>
      <c r="M167" s="186" t="inlineStr">
        <is>
          <t>5. Gastrointestinal</t>
        </is>
      </c>
      <c r="N167" s="186" t="inlineStr">
        <is>
          <t>Diarrhea &amp; Constipation</t>
        </is>
      </c>
      <c r="O167" s="185" t="inlineStr">
        <is>
          <t>Clinic</t>
        </is>
      </c>
      <c r="P167" s="186" t="inlineStr">
        <is>
          <t>[SOURCE: Pharma Plus เล่มม่วง 2 - ข้อสอบย้อนหลังปี 2558 วันที่ 2 ข้อ 50]</t>
        </is>
      </c>
      <c r="Q167" s="185" t="inlineStr">
        <is>
          <t>ข้อสอบจริง</t>
        </is>
      </c>
      <c r="R167" s="185" t="inlineStr">
        <is>
          <t>2558</t>
        </is>
      </c>
      <c r="S167" s="185" t="inlineStr">
        <is>
          <t>CASE-GI-GERD-OBESE-MALE</t>
        </is>
      </c>
    </row>
    <row r="168" ht="24" customHeight="1" s="49">
      <c r="A168" s="185" t="n">
        <v>166</v>
      </c>
      <c r="B168" s="186" t="inlineStr">
        <is>
          <t>ผู้ป่วยชายสูงอายุ 65 ปี มาโรงพยาบาลด้วยอาการท้องผูก ไม่ถ่ายอุจจาระมา 3 วัน อั้นอุจจาระเนื่องจากต้องขับรถทางไกลและติดภารกิจ รับประทานอาหารครบ 5 หมู่ ดื่มน้ำวันละ 8-10 แก้ว</t>
        </is>
      </c>
      <c r="C168" s="186" t="inlineStr">
        <is>
          <t>ยาระบายในข้อใดควรใช้น้อยที่สุดหรือควรหลีกเลี่ยงเพื่อบรรเทาอาการในผู้ป่วยรายนี้</t>
        </is>
      </c>
      <c r="D168" s="186" t="n"/>
      <c r="E168" s="186" t="inlineStr">
        <is>
          <t>Senna</t>
        </is>
      </c>
      <c r="F168" s="186" t="inlineStr">
        <is>
          <t>Bisacodyl</t>
        </is>
      </c>
      <c r="G168" s="186" t="inlineStr">
        <is>
          <t>Psyllium seed</t>
        </is>
      </c>
      <c r="H168" s="186" t="inlineStr">
        <is>
          <t>NaCl enemas</t>
        </is>
      </c>
      <c r="I168" s="186" t="inlineStr">
        <is>
          <t>Glycerin suppositories</t>
        </is>
      </c>
      <c r="J168" s="185" t="n">
        <v>3</v>
      </c>
      <c r="K168" s="186" t="inlineStr">
        <is>
          <t>✅ คำตอบที่ถูกต้อง: ข้อ ค. Psyllium seed
🎯 ทำไมข้อนี้ถึงถูก:
ผู้ป่วยมีอาการท้องผูกเฉียบพลันไม่ถ่ายมา 3 วันและได้รับไฟเบอร์จากผักผลไม้เพียงพออยู่แล้ว การให้ bulk-forming laxative เช่น psyllium seed จะออกฤทธิ์ช้า (12-72 ชั่วโมง) และหากอุจจาระแข็งอัดแน่น (fecal impaction) อยู่ การเพิ่มกากใยอาจทำให้เกิด mechanical bowel obstruction จึงเหมาะสมน้อยที่สุดสำหรับ acute relief
🔍 ข้ออื่นผิดเพราะอะไร:
• ข้อ ก.: Senna เป็น stimulant laxative ออกฤทธิ์กระตุ้น colonic motility ภายใน 6-12 ชั่วโมง เหมาะสำหรับ acute constipation และ verapamil-induced constipation
• ข้อ ข.: Bisacodyl ออกฤทธิ์เร็ว ช่วยระบายอุจจาระที่คั่งค้างได้ดี
• ข้อ ง.: NaCl enemas ออกฤทธิ์เฉพาะที่อย่างรวดเร็ว (ภายในไม่กี่นาที) เหมาะกับ acute evacuation
• ข้อ จ.: Glycerin suppositories เป็น hyperosmotic laxative ออกฤทธิ์ขับถ่ายภายใน 15-30 นาที เหมาะกับภาวะอั้นอุจจาระเฉียบพลัน</t>
        </is>
      </c>
      <c r="L168" s="186" t="inlineStr">
        <is>
          <t>Constipation</t>
        </is>
      </c>
      <c r="M168" s="186" t="inlineStr">
        <is>
          <t>5. Gastrointestinal</t>
        </is>
      </c>
      <c r="N168" s="186" t="inlineStr">
        <is>
          <t>Diarrhea &amp; Constipation</t>
        </is>
      </c>
      <c r="O168" s="185" t="inlineStr">
        <is>
          <t>Clinic</t>
        </is>
      </c>
      <c r="P168" s="186" t="inlineStr">
        <is>
          <t>ข้อสอบเก่า</t>
        </is>
      </c>
      <c r="Q168" s="185" t="inlineStr">
        <is>
          <t>ข้อสอบจริง</t>
        </is>
      </c>
      <c r="R168" s="185" t="inlineStr">
        <is>
          <t>2565</t>
        </is>
      </c>
      <c r="S168" s="185" t="inlineStr">
        <is>
          <t>CASE-GI-2565-CONSTIPATION-01</t>
        </is>
      </c>
    </row>
    <row r="169" ht="24" customHeight="1" s="49">
      <c r="A169" s="185" t="n">
        <v>167</v>
      </c>
      <c r="B169" s="186" t="inlineStr">
        <is>
          <t>ผู้ป่วยชายสูงอายุ 65 ปี มาโรงพยาบาลด้วยอาการท้องผูก ไม่ถ่ายอุจจาระมา 3 วัน อั้นอุจจาระเนื่องจากต้องขับรถทางไกลและติดภารกิจ รับประทานอาหารครบ 5 หมู่ ดื่มน้ำวันละ 8-10 แก้ว</t>
        </is>
      </c>
      <c r="C169" s="186" t="inlineStr">
        <is>
          <t>ผู้ป่วยต้องการยาระบายที่ช่วยให้อุจจาระนิ่ม ขับถ่ายง่ายโดยไม่ต้องเบ่งและไม่ปวดมวนท้อง ควรเลือกใช้ยาใด</t>
        </is>
      </c>
      <c r="D169" s="186" t="n"/>
      <c r="E169" s="186" t="inlineStr">
        <is>
          <t>Psyllium</t>
        </is>
      </c>
      <c r="F169" s="186" t="inlineStr">
        <is>
          <t>Lactulose</t>
        </is>
      </c>
      <c r="G169" s="186" t="inlineStr">
        <is>
          <t>Castor oil</t>
        </is>
      </c>
      <c r="H169" s="186" t="inlineStr">
        <is>
          <t>Senna</t>
        </is>
      </c>
      <c r="I169" s="186" t="inlineStr">
        <is>
          <t>Bisacodyl</t>
        </is>
      </c>
      <c r="J169" s="185" t="n">
        <v>2</v>
      </c>
      <c r="K169" s="186" t="inlineStr">
        <is>
          <t>✅ คำตอบที่ถูกต้อง: ข้อ ข. Lactulose
🎯 ทำไมข้อนี้ถึงถูก:
เป็น non-absorbable disaccharide osmotic laxative ดึงน้ำเข้ามาในลำไส้ใหญ่ ช่วยให้อุจจาระนุ่มเนียน ขับถ่ายสะดวกโดยไม่ต้องออกแรงเบ่ง และไม่กระตุ้น myenteric plexus ให้บีบเกร็งรุนแรง จึงไม่ทำให้เกิด abdominal cramping ปวดมวนท้อง
🔍 ข้ออื่นผิดเพราะอะไร:
• ข้อ ก.: Psyllium เป็น bulk-forming laxative เพิ่มปริมาตรอุจจาระ ออกฤทธิ์ช้า และหากดื่มน้ำไม่พอจะทำให้อุจจาระแข็งตัวและต้องเบ่งมากขึ้น
• ข้อ ค.: Castor oil ถูกย่อยเป็น ricinoleic acid กระตุ้นการบีบตัวของลำไส้เล็กอย่างรุนแรง ทำให้ปวดเกร็งท้องรุนแรงมาก (severe abdominal cramps)
• ข้อ ง.: Senna เป็น stimulant laxative มีฤทธิ์กระตุ้น peristalsis มักทำให้เกิด abdominal cramping ปวดมวนท้องได้บ่อย
• ข้อ จ.: Bisacodyl เป็น stimulant laxative ทำให้เกิดการระคายเคืองต่อเยื่อบุลำไส้และปวดเกร็งท้องได้</t>
        </is>
      </c>
      <c r="L169" s="186" t="inlineStr">
        <is>
          <t>Constipation</t>
        </is>
      </c>
      <c r="M169" s="186" t="inlineStr">
        <is>
          <t>5. Gastrointestinal</t>
        </is>
      </c>
      <c r="N169" s="186" t="inlineStr">
        <is>
          <t>Diarrhea &amp; Constipation</t>
        </is>
      </c>
      <c r="O169" s="185" t="inlineStr">
        <is>
          <t>Clinic</t>
        </is>
      </c>
      <c r="P169" s="186" t="inlineStr">
        <is>
          <t>ข้อสอบเก่า</t>
        </is>
      </c>
      <c r="Q169" s="185" t="inlineStr">
        <is>
          <t>ข้อสอบจริง</t>
        </is>
      </c>
      <c r="R169" s="185" t="inlineStr">
        <is>
          <t>2565</t>
        </is>
      </c>
      <c r="S169" s="185" t="inlineStr">
        <is>
          <t>CASE-GI-2565-CONSTIPATION-01</t>
        </is>
      </c>
    </row>
    <row r="170" ht="24" customHeight="1" s="49">
      <c r="A170" s="185" t="n">
        <v>168</v>
      </c>
      <c r="B170" s="186" t="n"/>
      <c r="C170" s="186" t="inlineStr">
        <is>
          <t>ยากับผลข้างเคียงข้อใดไม่สัมพันธ์กัน</t>
        </is>
      </c>
      <c r="D170" s="186" t="n"/>
      <c r="E170" s="186" t="inlineStr">
        <is>
          <t>Omeprazole - bone fracture</t>
        </is>
      </c>
      <c r="F170" s="186" t="inlineStr">
        <is>
          <t>Famotidine - increase appetite</t>
        </is>
      </c>
      <c r="G170" s="186" t="inlineStr">
        <is>
          <t>Bismuth subsalicylate - black tongue</t>
        </is>
      </c>
      <c r="H170" s="186" t="inlineStr">
        <is>
          <t>Clarithromycin - QT-prolongation</t>
        </is>
      </c>
      <c r="I170" s="186" t="inlineStr">
        <is>
          <t>Ciprofloxacin - QT-prolongation</t>
        </is>
      </c>
      <c r="J170" s="185" t="n">
        <v>2</v>
      </c>
      <c r="K170" s="186" t="inlineStr">
        <is>
          <t>✅ คำตอบที่ถูกต้อง: ข้อ ข. Famotidine - increase appetite
🎯 ทำไมข้อนี้ถึงถูก:
Famotidine เป็น H2 receptor antagonist ผลข้างเคียงหลักคือ headache, dizziness, constipation หรือ diarrhea ไม่ได้มีผลเพิ่มความอยากอาหาร (increased appetite)
🔍 ข้ออื่นผิดเพราะอะไร:
• ข้อ ก.: Omeprazole (PPIs) สัมพันธ์กับ osteoporotic bone fracture จากการลดความเป็นกรดในกระเพาะอาหารทำให้การดูดซึม calcium carbonate ลดลง
• ข้อ ค.: Bismuth subsalicylate ทำปฏิกิริยากับ hydrogen sulfide ในปากและทางเดินอาหารเกิดเป็น bismuth sulfide สีดำ ทำให้เกิด black stool และ black tongue (ลิ้นดำชั่วคราว)
• ข้อ ง.: Clarithromycin เป็น macrolide antibiotic บล็อก IKr channel ทำให้เกิด QT-prolongation และเสี่ยงต่อ Torsades de Pointes
• ข้อ จ.: Ciprofloxacin เป็น fluoroquinolone antibiotic มีฤทธิ์ขยาย QT interval และเสี่ยงต่อ QT-prolongation</t>
        </is>
      </c>
      <c r="L170" s="186" t="inlineStr">
        <is>
          <t>Peptic Ulcer Disease</t>
        </is>
      </c>
      <c r="M170" s="186" t="inlineStr">
        <is>
          <t>5. Gastrointestinal</t>
        </is>
      </c>
      <c r="N170" s="186" t="inlineStr">
        <is>
          <t>Dyspepsia &amp; PUD</t>
        </is>
      </c>
      <c r="O170" s="185" t="inlineStr">
        <is>
          <t>Clinic</t>
        </is>
      </c>
      <c r="P170" s="186" t="inlineStr">
        <is>
          <t>ข้อสอบเก่า</t>
        </is>
      </c>
      <c r="Q170" s="185" t="inlineStr">
        <is>
          <t>ข้อสอบจริง</t>
        </is>
      </c>
      <c r="R170" s="185" t="inlineStr">
        <is>
          <t>2565</t>
        </is>
      </c>
      <c r="S170" s="185" t="n"/>
    </row>
    <row r="171" ht="24" customHeight="1" s="49">
      <c r="A171" s="185" t="n">
        <v>169</v>
      </c>
      <c r="B171" s="186" t="inlineStr">
        <is>
          <t>นักศึกษาชายอายุ 20 ปี รับประทานข้าวผัดค้างมื้อเมื่อ 2-3 ชั่วโมงก่อน ต่อมาเกิดอาการคลื่นไส้ พะอืดพะอม อาเจียน และถ่ายอุจจาระเหลวเฉียบพลัน ไม่มีไข้ อุจจาระไม่มีมูกเลือด โดยเพื่อนที่รับประทานข้าวผัดร่วมกันก็มีอาการคลื่นไส้อาเจียนเช่นเดียวกัน</t>
        </is>
      </c>
      <c r="C171" s="186" t="inlineStr">
        <is>
          <t>จากลักษณะทางคลินิกและประวัติการรับประทานอาหารข้างต้น ผู้ป่วยรายนี้น่าจะเป็นโรคใดมากที่สุด</t>
        </is>
      </c>
      <c r="D171" s="186" t="n"/>
      <c r="E171" s="186" t="inlineStr">
        <is>
          <t>Viral diarrhea</t>
        </is>
      </c>
      <c r="F171" s="186" t="inlineStr">
        <is>
          <t>Vibrio diarrhea</t>
        </is>
      </c>
      <c r="G171" s="186" t="inlineStr">
        <is>
          <t>Invasive bacterial diarrhea</t>
        </is>
      </c>
      <c r="H171" s="186" t="inlineStr">
        <is>
          <t>Travelers diarrhea</t>
        </is>
      </c>
      <c r="I171" s="186" t="inlineStr">
        <is>
          <t>Food poisoning diarrhea</t>
        </is>
      </c>
      <c r="J171" s="185" t="n">
        <v>5</v>
      </c>
      <c r="K171" s="186" t="inlineStr">
        <is>
          <t>✅ คำตอบที่ถูกต้อง: ข้อ จ. Food poisoning diarrhea
🎯 ทำไมข้อนี้ถึงถูก:
ประวัติรับประทานข้าวผัดค้างมื้อเมื่อ 2-3 ชั่วโมงก่อน แล้วเกิดอาการคลื่นไส้ อาเจียน และถ่ายอุจจาระเหลวเฉียบพลันโดยไม่มีไข้ ร่วมกับเพื่อนที่รับประทานอาหารร่วมกันมีอาการคล้ายกัน เป็นลักษณะเด่นของภาวะอาหารเป็นพิษ (Food poisoning) จากสารพิษที่สร้างไว้ล่วงหน้า (Preformed enterotoxin เช่น Bacillus cereus จาก fried rice syndrome)
🔍 ข้ออื่นผิดเพราะอะไร:
• ข้อ ก.: Viral diarrhea มักมีไข้ต่ำๆ และระยะฟักตัวนานกว่า (24-48 ชั่วโมง)
• ข้อ ข.: Vibrio diarrhea สัมพันธ์กับการรับประทานอาหารทะเลสุกๆ ดิบๆ และถ่ายเป็นน้ำปริมาณมาก
• ข้อ ค.: Invasive bacterial diarrhea มักมีไข้สูง ปวดเกร็งท้องรุนแรง และถ่ายอุจจาระเป็นมูกเลือด
• ข้อ ง.: Travelers diarrhea เป็นภาวะท้องเสียในผู้ที่เดินทางข้ามถิ่น ไม่จำเพาะกับข้าวผัดค้างมื้อร่วมกันในกลุ่มเพื่อน</t>
        </is>
      </c>
      <c r="L171" s="186" t="inlineStr">
        <is>
          <t>Diarrhea</t>
        </is>
      </c>
      <c r="M171" s="186" t="inlineStr">
        <is>
          <t>5. Gastrointestinal</t>
        </is>
      </c>
      <c r="N171" s="186" t="inlineStr">
        <is>
          <t>5.2 Diarrheal Diseases &amp; Dysentery</t>
        </is>
      </c>
      <c r="O171" s="185" t="inlineStr">
        <is>
          <t>Clinic</t>
        </is>
      </c>
      <c r="P171" s="186" t="inlineStr">
        <is>
          <t>ข้อสอบเก่า</t>
        </is>
      </c>
      <c r="Q171" s="185" t="inlineStr">
        <is>
          <t>ข้อสอบจริง</t>
        </is>
      </c>
      <c r="R171" s="185" t="inlineStr">
        <is>
          <t>2565</t>
        </is>
      </c>
      <c r="S171" s="185" t="inlineStr">
        <is>
          <t>CASE-GI-FOOD-POISONING-BACILLUS-01</t>
        </is>
      </c>
    </row>
    <row r="172" ht="24" customHeight="1" s="49">
      <c r="A172" s="185" t="n">
        <v>170</v>
      </c>
      <c r="B172" s="186" t="inlineStr">
        <is>
          <t>นักศึกษาชายอายุ 20 ปี รับประทานข้าวผัดค้างมื้อเมื่อ 2-3 ชั่วโมงก่อน ต่อมาเกิดอาการคลื่นไส้ พะอืดพะอม อาเจียน และถ่ายอุจจาระเหลวเฉียบพลัน ไม่มีไข้ อุจจาระไม่มีมูกเลือด โดยเพื่อนที่รับประทานข้าวผัดร่วมกันก็มีอาการคลื่นไส้อาเจียนเช่นเดียวกัน</t>
        </is>
      </c>
      <c r="C172" s="186" t="inlineStr">
        <is>
          <t>ยาบรรเทาอาการในข้อใดที่ควรให้เป็นอันดับแรกเพื่อบรรเทาอาการคลื่นไส้พะอืดพะอมของผู้ป่วยรายนี้</t>
        </is>
      </c>
      <c r="D172" s="186" t="n"/>
      <c r="E172" s="186" t="inlineStr">
        <is>
          <t>Norfloxacin 400 mg</t>
        </is>
      </c>
      <c r="F172" s="186" t="inlineStr">
        <is>
          <t>Azithromycin 500 mg</t>
        </is>
      </c>
      <c r="G172" s="186" t="inlineStr">
        <is>
          <t>Ciprofloxacin 500 mg</t>
        </is>
      </c>
      <c r="H172" s="186" t="inlineStr">
        <is>
          <t>Domperidone 10 mg</t>
        </is>
      </c>
      <c r="I172" s="186" t="inlineStr">
        <is>
          <t>Dimenhydrinate 50 mg</t>
        </is>
      </c>
      <c r="J172" s="185" t="n">
        <v>4</v>
      </c>
      <c r="K172" s="186" t="inlineStr">
        <is>
          <t>✅ คำตอบที่ถูกต้อง: ข้อ ง. Domperidone 10 mg
🎯 ทำไมข้อนี้ถึงถูก:
ผู้ป่วยอาหารเป็นพิษจาก preformed enterotoxin ที่ไม่มีไข้และไม่มีมูกเลือด การรักษาเน้นการประคับประคองตามอาการ (Symptomatic treatment) และให้สารน้ำทดแทน โดยผู้ป่วยมีอาการคลื่นไส้ พะอืดพะอมเด่นชัด จึงควรให้ peripheral dopamine D2 antagonist อย่าง Domperidone 10 mg เพื่อบรรเทาอาการคลื่นไส้และช่วยกระตุ้น gastric emptying โดยไม่ผ่าน blood-brain barrier จึงปลอดภัยกว่า
🔍 ข้ออื่นผิดเพราะอะไร:
• ข้อ ก.: Norfloxacin, Azithromycin, Ciprofloxacin เป็นยาปฏิชีวนะ ไม่แนะนำใน non-inflammatory food poisoning จากสารพิษของแบคทีเรีย เพราะยาปฏิชีวนะไม่ช่วยทำลายสารพิษและอาจเพิ่มความเสี่ยงต่อการดื้อยา
• ข้อ ข.: (Azithromycin 500 mg): ไม่ใช่คำตอบที่ถูกต้องตามแนวทางเวชปฏิบัติและหลักวิชาการทางเภสัชกรรมสำหรับกรณีนี้
• ข้อ ค.: (Ciprofloxacin 500 mg): ไม่ใช่คำตอบที่ถูกต้องตามแนวทางเวชปฏิบัติและหลักวิชาการทางเภสัชกรรมสำหรับกรณีนี้
• ข้อ จ.: Dimenhydrinate มีฤทธิ์ anticholinergic ทำให้กระเพาะอาหารบีบตัวช้าลง (delayed gastric emptying) ซึ่งไม่เหมาะกับอาการคลื่นไส้จากอาหารไม่ย่อยหรืออาหารเป็นพิษ</t>
        </is>
      </c>
      <c r="L172" s="186" t="inlineStr">
        <is>
          <t>Diarrhea</t>
        </is>
      </c>
      <c r="M172" s="186" t="inlineStr">
        <is>
          <t>5. Gastrointestinal</t>
        </is>
      </c>
      <c r="N172" s="186" t="inlineStr">
        <is>
          <t>5.2 Diarrheal Diseases &amp; Dysentery</t>
        </is>
      </c>
      <c r="O172" s="185" t="inlineStr">
        <is>
          <t>Clinic</t>
        </is>
      </c>
      <c r="P172" s="186" t="inlineStr">
        <is>
          <t>ข้อสอบเก่า</t>
        </is>
      </c>
      <c r="Q172" s="185" t="inlineStr">
        <is>
          <t>ข้อสอบจริง</t>
        </is>
      </c>
      <c r="R172" s="185" t="inlineStr">
        <is>
          <t>2565</t>
        </is>
      </c>
      <c r="S172" s="185" t="inlineStr">
        <is>
          <t>CASE-GI-FOOD-POISONING-BACILLUS-01</t>
        </is>
      </c>
    </row>
    <row r="173" ht="24" customHeight="1" s="49">
      <c r="A173" s="185" t="n">
        <v>171</v>
      </c>
      <c r="B173" s="186" t="n"/>
      <c r="C173" s="186" t="inlineStr">
        <is>
          <t>ยารักษาคลื่นไส้อาเจียนข้อใดเมื่อใช้ขนาดสูงเป็นเวลานานทำให้เกิด EPS มากสุด</t>
        </is>
      </c>
      <c r="D173" s="186" t="n"/>
      <c r="E173" s="186" t="inlineStr">
        <is>
          <t>Betahistine</t>
        </is>
      </c>
      <c r="F173" s="186" t="inlineStr">
        <is>
          <t>Hydroxyzine</t>
        </is>
      </c>
      <c r="G173" s="186" t="inlineStr">
        <is>
          <t>Ondansetron</t>
        </is>
      </c>
      <c r="H173" s="186" t="inlineStr">
        <is>
          <t>Dimenhydrinate</t>
        </is>
      </c>
      <c r="I173" s="186" t="inlineStr">
        <is>
          <t>Metoclopramide</t>
        </is>
      </c>
      <c r="J173" s="185" t="n">
        <v>5</v>
      </c>
      <c r="K173" s="186" t="inlineStr">
        <is>
          <t>✅ คำตอบที่ถูกต้อง: ข้อ จ. Metoclopramide
🎯 ทำไมข้อนี้ถึงถูก:
เป็น dopamine D2 receptor antagonist ที่สามารถผ่าน blood-brain barrier เข้าสู่ central nervous system ไปยับยั้ง D2 receptors ใน basal ganglia ทำให้เกิด extrapyramidal symptoms (EPS) เช่น dystonia, parkinsonism, akathisia และ tardive dyskinesia เมื่อใช้ขนาดสูงหรือต่อเนื่อง
🔍 ข้ออื่นผิดเพราะอะไร:
• ข้อ ก.: Betahistine เป็น histamine H1 agonist และ H3 antagonist บรรเทาอาการเวียนศีรษะจาก Meniere disease ไม่มีฤทธิ์บล็อกโดปามีน
• ข้อ ข.: Hydroxyzine เป็น first-generation antihistamine ไม่มีฤทธิ์ D2 blockade จึงไม่ก่อให้เกิด EPS
• ข้อ ค.: Ondansetron เป็น 5-HT3 receptor antagonist ผลข้างเคียงหลักคือ headache, constipation, QT prolongation ไม่มีฤทธิ์ทำให้เกิด EPS
• ข้อ ง.: Dimenhydrinate เป็น first-generation H1 antagonist เด่นด้าน sedation และ anticholinergic effect ไม่ทำให้เกิด EPS</t>
        </is>
      </c>
      <c r="L173" s="186" t="inlineStr">
        <is>
          <t>Nausea and Vomiting</t>
        </is>
      </c>
      <c r="M173" s="186" t="inlineStr">
        <is>
          <t>5. Gastrointestinal</t>
        </is>
      </c>
      <c r="N173" s="186" t="inlineStr">
        <is>
          <t>Nausea and vomiting</t>
        </is>
      </c>
      <c r="O173" s="185" t="inlineStr">
        <is>
          <t>Clinic</t>
        </is>
      </c>
      <c r="P173" s="186" t="inlineStr">
        <is>
          <t>ข้อสอบเก่า</t>
        </is>
      </c>
      <c r="Q173" s="185" t="inlineStr">
        <is>
          <t>ข้อสอบจริง</t>
        </is>
      </c>
      <c r="R173" s="185" t="inlineStr">
        <is>
          <t>2565</t>
        </is>
      </c>
      <c r="S173" s="185" t="n"/>
    </row>
    <row r="174" ht="24" customHeight="1" s="49">
      <c r="A174" s="185" t="n">
        <v>172</v>
      </c>
      <c r="B174" s="186" t="n"/>
      <c r="C174" s="186" t="inlineStr">
        <is>
          <t>ยารักษาท้องเสียที่มีฤทธิ์ต้านจุลชีพ</t>
        </is>
      </c>
      <c r="D174" s="186" t="n"/>
      <c r="E174" s="186" t="inlineStr">
        <is>
          <t>Hyoscine</t>
        </is>
      </c>
      <c r="F174" s="186" t="inlineStr">
        <is>
          <t>Loperamide</t>
        </is>
      </c>
      <c r="G174" s="186" t="inlineStr">
        <is>
          <t>Activated charcoal</t>
        </is>
      </c>
      <c r="H174" s="186" t="inlineStr">
        <is>
          <t>Bismuth subsalicylate</t>
        </is>
      </c>
      <c r="I174" s="186" t="inlineStr">
        <is>
          <t>Oral rehydration salts</t>
        </is>
      </c>
      <c r="J174" s="185" t="n">
        <v>4</v>
      </c>
      <c r="K174" s="186" t="inlineStr">
        <is>
          <t>✅ คำตอบที่ถูกต้อง: ข้อ ง. Bismuth subsalicylate
🎯 ทำไมข้อนี้ถึงถูก:
Bismuth subsalicylate: แตกตัวในกระเพาะอาหารได้ bismuth moiety ซึ่งมีฤทธิ์ต้านจุลชีพโดยตรง (direct antimicrobial and bactericidal activity) ต่อแบคทีเรียก่อโรคทางเดินอาหาร (เช่น E. coli, H. pylori) ส่วน salicylate มีฤทธิ์ antisecretory และ anti-inflammatory
🔍 ข้ออื่นผิดเพราะอะไร:
• ข้อ ก.: Hyoscine (scopolamine butylbromide) เป็น antispasmodic / anticholinergic ช่วยลดการบีบเกร็งของกล้ามเนื้อเรียบลำไส้ ไม่มีฤทธิ์ต้านจุลชีพ
• ข้อ ข.: Loperamide เป็น peripheral mu-opioid receptor agonist ยับยั้ง peristalsis ชะลอ transit time ไม่มีฤทธิ์ฆ่าเชื้อจุลชีพ
• ข้อ ค.: Activated charcoal เป็น adsorbent ดูดซับสารพิษและก๊าซในทางเดินอาหาร ไม่มีฤทธิ์ antimicrobial
• ข้อ จ.: Oral rehydration salts (ORS) ใช้ทดแทนสารน้ำและเกลือแร่ที่สูญเสียไป ไม่มีฤทธิ์ต้านจุลชีพ</t>
        </is>
      </c>
      <c r="L174" s="186" t="inlineStr">
        <is>
          <t>Diarrhea</t>
        </is>
      </c>
      <c r="M174" s="186" t="inlineStr">
        <is>
          <t>5. Gastrointestinal</t>
        </is>
      </c>
      <c r="N174" s="186" t="inlineStr">
        <is>
          <t>Diarrhea &amp; Constipation</t>
        </is>
      </c>
      <c r="O174" s="185" t="inlineStr">
        <is>
          <t>Clinic</t>
        </is>
      </c>
      <c r="P174" s="186" t="inlineStr">
        <is>
          <t>ข้อสอบเก่า</t>
        </is>
      </c>
      <c r="Q174" s="185" t="inlineStr">
        <is>
          <t>ข้อสอบจริง</t>
        </is>
      </c>
      <c r="R174" s="185" t="inlineStr">
        <is>
          <t>2565</t>
        </is>
      </c>
      <c r="S174" s="185" t="n"/>
    </row>
    <row r="175" ht="24" customHeight="1" s="49">
      <c r="A175" s="185" t="n">
        <v>173</v>
      </c>
      <c r="B175" s="186" t="inlineStr">
        <is>
          <t>ผู้ป่วยหญิงอายุ 36 ปี ปวดแสบจุกแน่นบริเวณใต้ลิ้นปี่ มักปวดตอนท้องว่างหรือก่อนรับประทานอาหาร มีประวัติรับประทานอาหารไม่ตรงเวลา ดื่มกาแฟเป็นประจำ และซื้อยาแก้ปวดประจำเดือนกลุ่ม NSAIDs (Mefenamic acid) มารับประทานบ่อยครั้ง</t>
        </is>
      </c>
      <c r="C175" s="186" t="inlineStr">
        <is>
          <t>จากข้อมูลประวัติข้างต้น ข้อใดไม่ใช่ปัจจัยเสี่ยงที่ทำให้เกิดอาการปวดแสบจุกแน่นใต้ลิ้นปี่</t>
        </is>
      </c>
      <c r="D175" s="186" t="n"/>
      <c r="E175" s="186" t="inlineStr">
        <is>
          <t>ทานชา กาแฟ</t>
        </is>
      </c>
      <c r="F175" s="186" t="inlineStr">
        <is>
          <t>กินอาหารรสจัด เผ็ด</t>
        </is>
      </c>
      <c r="G175" s="186" t="inlineStr">
        <is>
          <t>กินอาหารไม่ตรงเวลา</t>
        </is>
      </c>
      <c r="H175" s="186" t="inlineStr">
        <is>
          <t>ปวดประจำเดือน 7-8 วัน</t>
        </is>
      </c>
      <c r="I175" s="186" t="inlineStr">
        <is>
          <t>รับประทานยาที่มีผลข้างเคียงทำให้เกิดอาการดังกล่าว</t>
        </is>
      </c>
      <c r="J175" s="185" t="n">
        <v>4</v>
      </c>
      <c r="K175" s="186" t="inlineStr">
        <is>
          <t>✅ คำตอบที่ถูกต้อง: ข้อ ง. ปวดประจำเดือน 7-8 วัน
🎯 ทำไมข้อนี้ถึงถูก:
อาการปวดประจำเดือน (dysmenorrhea) เป็นอาการทางนรีเวช ไม่ใช่สาเหตุหรือปัจจัยเสี่ยงทางพยาธิสภาพที่ทำให้เกิดโรคกระเพาะอาหารโดยตรง แต่การรับประทานยาแก้ปวด Ponstan (mefenamic acid ซึ่งเป็น NSAID) ต่างหากที่เป็นปัจจัยเสี่ยงสำคัญ
🔍 ข้ออื่นผิดเพราะอะไร:
• ข้อ ก.: ชาและกาแฟ มีคาเฟอีนที่กระตุ้นการหลั่งกรดในกระเพาะอาหารและลด lower esophageal sphincter pressure เป็นปัจจัยเสี่ยงที่กระตุ้นอาการ dyspepsia
• ข้อ ข.: อาหารรสจัด เผ็ด มีสารแคปไซซินที่ระคายเคืองเยื่อบุกระเพาะอาหารโดยตรง
• ข้อ ค.: การกินอาหารไม่ตรงเวลา ทำให้กรดในกระเพาะอาหารหลั่งออกมากัดเยื่อบุในขณะที่ไม่มีอาหารรองรับ
• ข้อ จ.: การรับประทาน Ponstan (mefenamic acid) ซึ่งเป็น NSAID ยับยั้งการสร้าง protective prostaglandins (PGE2, PGI2) ทำให้เกิด mucosal injury และแผลในกระเพาะอาหารได้ชัดเจน</t>
        </is>
      </c>
      <c r="L175" s="186" t="inlineStr">
        <is>
          <t>Peptic Ulcer Disease</t>
        </is>
      </c>
      <c r="M175" s="186" t="inlineStr">
        <is>
          <t>5. Gastrointestinal</t>
        </is>
      </c>
      <c r="N175" s="186" t="inlineStr">
        <is>
          <t>Diarrhea &amp; Constipation</t>
        </is>
      </c>
      <c r="O175" s="185" t="inlineStr">
        <is>
          <t>Clinic</t>
        </is>
      </c>
      <c r="P175" s="186" t="inlineStr">
        <is>
          <t>ข้อสอบเก่า</t>
        </is>
      </c>
      <c r="Q175" s="185" t="inlineStr">
        <is>
          <t>ข้อสอบจริง</t>
        </is>
      </c>
      <c r="R175" s="185" t="inlineStr">
        <is>
          <t>2565</t>
        </is>
      </c>
      <c r="S175" s="185" t="inlineStr">
        <is>
          <t>CASE-GI-2565-PUD-01</t>
        </is>
      </c>
    </row>
    <row r="176" ht="24" customHeight="1" s="49">
      <c r="A176" s="185" t="n">
        <v>174</v>
      </c>
      <c r="B176" s="186" t="inlineStr">
        <is>
          <t>ผู้ป่วยหญิงอายุ 36 ปี ปวดแสบจุกแน่นบริเวณใต้ลิ้นปี่ มักปวดตอนท้องว่างหรือก่อนรับประทานอาหาร มีประวัติรับประทานอาหารไม่ตรงเวลา ดื่มกาแฟเป็นประจำ และซื้อยาแก้ปวดประจำเดือนกลุ่ม NSAIDs (Mefenamic acid) มารับประทานบ่อยครั้ง</t>
        </is>
      </c>
      <c r="C176" s="186" t="inlineStr">
        <is>
          <t>หากตรวจพบการติดเชื้อ H. pylori ร่วมด้วย สูตรยาปฏิชีวนะมาตรฐานในข้อใดคือการรักษาที่เหมาะสมที่สุด</t>
        </is>
      </c>
      <c r="D176" s="186" t="n"/>
      <c r="E176" s="186" t="inlineStr">
        <is>
          <t>Omeprazole + amoxicillin + rifabutin 14 วัน</t>
        </is>
      </c>
      <c r="F176" s="186" t="inlineStr">
        <is>
          <t>Omeprazole + amoxicillin + norfloxacin 14 วัน</t>
        </is>
      </c>
      <c r="G176" s="186" t="inlineStr">
        <is>
          <t>Omeprazole + amoxicillin + clarithromycin 14 วัน</t>
        </is>
      </c>
      <c r="H176" s="186" t="inlineStr">
        <is>
          <t>Omeprazole + clarithromycin + tetracycline 10 วัน</t>
        </is>
      </c>
      <c r="I176" s="186" t="inlineStr">
        <is>
          <t>Omeprazole + bismuth + levofloxacin + clarithromycin 10 วัน</t>
        </is>
      </c>
      <c r="J176" s="185" t="n">
        <v>3</v>
      </c>
      <c r="K176" s="186" t="inlineStr">
        <is>
          <t>✅ คำตอบที่ถูกต้อง: ข้อ ค. Omeprazole + amoxicillin + clarithromycin 14 วัน
🎯 ทำไมข้อนี้ถึงถูก:
การรักษามาตรฐานสำหรับ H. pylori infection คือ standard triple therapy ซึ่งประกอบด้วย PPI (Omeprazole) + Amoxicillin 1000 mg bid + Clarithromycin 500 mg bid เป็นเวลา 14 วัน (หรือ Bismuth quadruple therapy)
🔍 ข้ออื่นผิดเพราะอะไร:
• ข้อ ก.: Rifabutin-based triple therapy สงวนไว้ใช้สำหรับ salvage therapy หรือ refractory cases หลังล้มเหลวจากการรักษามาตรฐานหลายขนาน
• ข้อ ข.: Norfloxacin ไม่มีข้อบ่งชี้และไม่มีประสิทธิภาพในการกำจัด H. pylori
• ข้อ ง.: สูตร Omeprazole + clarithromycin + tetracycline ไม่ใช่ standard regimen ตาม clinical guidelines
• ข้อ จ.: การรวม fluoroquinolone ร่วมกับ clarithromycin ใน bismuth regimen ไม่ใช่สูตรมาตรฐาน และเสี่ยงต่อ drug interactions และ side effects สูง</t>
        </is>
      </c>
      <c r="L176" s="186" t="inlineStr">
        <is>
          <t>Peptic Ulcer Disease</t>
        </is>
      </c>
      <c r="M176" s="186" t="inlineStr">
        <is>
          <t>5. Gastrointestinal</t>
        </is>
      </c>
      <c r="N176" s="186" t="inlineStr">
        <is>
          <t>Dyspepsia &amp; PUD</t>
        </is>
      </c>
      <c r="O176" s="185" t="inlineStr">
        <is>
          <t>Clinic</t>
        </is>
      </c>
      <c r="P176" s="186" t="inlineStr">
        <is>
          <t>ข้อสอบเก่า</t>
        </is>
      </c>
      <c r="Q176" s="185" t="inlineStr">
        <is>
          <t>ข้อสอบจริง</t>
        </is>
      </c>
      <c r="R176" s="185" t="inlineStr">
        <is>
          <t>2565</t>
        </is>
      </c>
      <c r="S176" s="185" t="inlineStr">
        <is>
          <t>CASE-GI-2565-PUD-01</t>
        </is>
      </c>
    </row>
    <row r="177" ht="24" customHeight="1" s="49">
      <c r="A177" s="185" t="n">
        <v>175</v>
      </c>
      <c r="B177" s="186" t="inlineStr">
        <is>
          <t>ชายอายุ 28 ปี มีอาการปวด แสบร้อนกลางอก ตั้งแต่เมื่อ 2 เดือนก่อน สัปดาห์ก่อนหน้ามีเรอเปรี้ยวบ่อยมาก ร่วมกับคลื่นไส้อาเจียนวันละ 1-2 ครั้ง รับประทานยาลดกรดแบบน้ำแล้วเคยดีขึ้น แต่ 3 วันก่อนหน้านี้รับประทานยาลดกรดแล้วไม่ดีขึ้น</t>
        </is>
      </c>
      <c r="C177" s="186" t="inlineStr">
        <is>
          <t>อาการหรือสัญญาณเตือนอันตราย (Alarm features / Red flags) ในข้อใดที่บ่งชี้ว่าผู้ป่วยควรได้รับการส่งต่อเพื่อตรวจเพิ่มเติมที่โรงพยาบาลโดยด่วน</t>
        </is>
      </c>
      <c r="D177" s="186" t="n"/>
      <c r="E177" s="186" t="inlineStr">
        <is>
          <t>ไอ</t>
        </is>
      </c>
      <c r="F177" s="186" t="inlineStr">
        <is>
          <t>ท้องเสีย</t>
        </is>
      </c>
      <c r="G177" s="186" t="inlineStr">
        <is>
          <t>อุจจาระมีสีดำ</t>
        </is>
      </c>
      <c r="H177" s="186" t="inlineStr">
        <is>
          <t>ปวดท้องกลางคืน</t>
        </is>
      </c>
      <c r="I177" s="186" t="inlineStr">
        <is>
          <t>การรับรสผิดปกติ</t>
        </is>
      </c>
      <c r="J177" s="185" t="n">
        <v>3</v>
      </c>
      <c r="K177" s="186" t="inlineStr">
        <is>
          <t>✅ คำตอบที่ถูกต้อง: ข้อ ค. อุจจาระมีสีดำ
🎯 ทำไมข้อนี้ถึงถูก:
อุจจาระมีสีดำ: (melena) เป็นสัญญาณเตือนอันตราย (alarm feature / red flag) ที่บ่งชี้ถึงภาวะเลือดออกในทางเดินอาหารส่วนบน (upper GI bleeding) จำเป็นต้องส่งต่อโรงพยาบาลเพื่อส่องกล้องตรวจทันที
🔍 ข้ออื่นผิดเพราะอะไร:
• ข้อ ก.: อาการไอเรื้อรังเป็น atypical / extraesophageal symptom ของ GERD ที่พบได้ แต่ไม่ใช่อาการเตือนอันตรายเร่งด่วน
• ข้อ ข.: ท้องเสียไม่ใช่สัญญาณเตือนอันตรายของ GERD แต่อาจเป็นผลข้างเคียงจากยาลดกรดกลุ่ม magnesium
• ข้อ ง.: ปวดท้องตอนกลางคืนพบได้บ่อยใน nocturnal GERD หรือ peptic ulcer หากไม่มีอาการเตือนอื่นสามารถปรับยา PPI ได้
• ข้อ จ.: การรับรสผิดปกติ (dysgeusia) พบได้เมื่อมีกรดหรือน้ำดีไหลย้อนขึ้นมา ไม่ใช่สัญญาณเตือนอันตราย</t>
        </is>
      </c>
      <c r="L177" s="186" t="inlineStr">
        <is>
          <t>GERD and Dyspepsia</t>
        </is>
      </c>
      <c r="M177" s="186" t="inlineStr">
        <is>
          <t>5. Gastrointestinal</t>
        </is>
      </c>
      <c r="N177" s="186" t="inlineStr">
        <is>
          <t>Nausea and vomiting</t>
        </is>
      </c>
      <c r="O177" s="185" t="inlineStr">
        <is>
          <t>Clinic</t>
        </is>
      </c>
      <c r="P177" s="186" t="inlineStr">
        <is>
          <t>ข้อสอบเก่า</t>
        </is>
      </c>
      <c r="Q177" s="185" t="inlineStr">
        <is>
          <t>ข้อสอบจริง</t>
        </is>
      </c>
      <c r="R177" s="185" t="inlineStr">
        <is>
          <t>2565</t>
        </is>
      </c>
      <c r="S177" s="185" t="n"/>
    </row>
    <row r="178" ht="24" customHeight="1" s="49">
      <c r="A178" s="185" t="n">
        <v>176</v>
      </c>
      <c r="B178" s="186" t="n"/>
      <c r="C178" s="186" t="inlineStr">
        <is>
          <t>ยาใดช่วยควบคุมอาการและช่วยลดอาการแสบยอดอกได้ในระยะยาว</t>
        </is>
      </c>
      <c r="D178" s="186" t="n"/>
      <c r="E178" s="186" t="inlineStr">
        <is>
          <t>Alginic acid</t>
        </is>
      </c>
      <c r="F178" s="186" t="inlineStr">
        <is>
          <t>Famotidine</t>
        </is>
      </c>
      <c r="G178" s="186" t="inlineStr">
        <is>
          <t>Lansoprazole</t>
        </is>
      </c>
      <c r="H178" s="186" t="inlineStr">
        <is>
          <t>Metoclopramide</t>
        </is>
      </c>
      <c r="I178" s="186" t="inlineStr">
        <is>
          <t>Magnesium hydroxide</t>
        </is>
      </c>
      <c r="J178" s="185" t="n">
        <v>3</v>
      </c>
      <c r="K178" s="186" t="inlineStr">
        <is>
          <t>✅ คำตอบที่ถูกต้อง: ข้อ ค. Lansoprazole
🎯 ทำไมข้อนี้ถึงถูก:
ยากลุ่ม Proton Pump Inhibitors (PPIs) เช่น Lansoprazole เป็นยาที่มีประสิทธิภาพสูงสุดในการยับยั้งการหลั่งกรด สมานแผลในหลอดอาหาร และควบคุมอาการแสบร้อนกลางอก (heartburn) ในระยะยาว
🔍 ข้ออื่นผิดเพราะอะไร:
• ข้อ ก.: Alginic acid ช่วยสร้าง raft barrier บรรเทาอาการชั่วคราวหลังอาหาร ไม่เหมาะสำหรับการควบคุมอาการระยะยาว
• ข้อ ข.: Famotidine เป็น H2RA ช่วยลดกรดได้ดีในระยะสั้น แต่เกิด tachyphylaxis (การดื้อยา) ภายใน 1-2 สัปดาห์ จึงไม่เหมาะกับการควบคุมระยะยาว
• ข้อ ง.: Metoclopramide เป็น prokinetic drug ช่วยเรื่องการบีบตัวของกระเพาะ ไม่ได้ยับยั้งการหลั่งกรดโดยตรง และเสี่ยงต่อ EPS
• ข้อ จ.: Magnesium hydroxide เป็น antacid ออกฤทธิ์สะเทินกรดได้เร็วแต่หมดฤทธิ์ไว เหมาะสำหรับบรรเทาอาการเฉียบพลันเท่านั้น</t>
        </is>
      </c>
      <c r="L178" s="186" t="inlineStr">
        <is>
          <t>GERD Management</t>
        </is>
      </c>
      <c r="M178" s="186" t="inlineStr">
        <is>
          <t>5. Gastrointestinal</t>
        </is>
      </c>
      <c r="N178" s="186" t="inlineStr">
        <is>
          <t>Diarrhea &amp; Constipation</t>
        </is>
      </c>
      <c r="O178" s="185" t="inlineStr">
        <is>
          <t>Clinic</t>
        </is>
      </c>
      <c r="P178" s="186" t="inlineStr">
        <is>
          <t>ข้อสอบเก่า</t>
        </is>
      </c>
      <c r="Q178" s="185" t="inlineStr">
        <is>
          <t>ข้อสอบจริง</t>
        </is>
      </c>
      <c r="R178" s="185" t="inlineStr">
        <is>
          <t>2565</t>
        </is>
      </c>
      <c r="S178" s="185" t="n"/>
    </row>
    <row r="179" ht="24" customHeight="1" s="49">
      <c r="A179" s="185" t="n">
        <v>177</v>
      </c>
      <c r="B179" s="186" t="n"/>
      <c r="C179" s="186" t="inlineStr">
        <is>
          <t>ข้อใดคือกลไกการออกฤทธิ์ของยาในกลุ่ม Dolasetron</t>
        </is>
      </c>
      <c r="D179" s="186" t="n"/>
      <c r="E179" s="186" t="inlineStr">
        <is>
          <t>D1 antagonist</t>
        </is>
      </c>
      <c r="F179" s="186" t="inlineStr">
        <is>
          <t>D2 antagonist</t>
        </is>
      </c>
      <c r="G179" s="186" t="inlineStr">
        <is>
          <t>5HT2 antagonist</t>
        </is>
      </c>
      <c r="H179" s="186" t="inlineStr">
        <is>
          <t>5HT3 antagonist</t>
        </is>
      </c>
      <c r="I179" s="186" t="inlineStr">
        <is>
          <t>Antihistamine</t>
        </is>
      </c>
      <c r="J179" s="185" t="n">
        <v>4</v>
      </c>
      <c r="K179" s="186" t="inlineStr">
        <is>
          <t>✅ คำตอบที่ถูกต้อง: ข้อ ง. 5HT3 antagonist
🎯 ทำไมข้อนี้ถึงถูก:
Dolasetron เป็นยาในกลุ่มเดียวกับ Ondansetron และ Granisetron ซึ่งออกฤทธิ์เป็น selective 5-HT3 (serotonin) receptor antagonist ยับยั้งสัญญาณประสาทที่ทำให้เกิดการคลื่นไส้อาเจียนบริเวณ CTZ ในก้านสมองและ vagal nerve terminals ในระบบทางเดินอาหาร
🔍 ข้ออื่นผิดเพราะอะไร:
• ข้อ ก.: (D1 antagonist): ไม่ใช่คำตอบที่ถูกต้องตามแนวทางเวชปฏิบัติและหลักวิชาการทางเภสัชกรรมสำหรับกรณีนี้
• ข้อ ข.: Antihistamine:เป็นกลไกของยากลุ่มH1blockersเช่นDimenhydrinate,Diphenhydramine
• ข้อ ค.: (5HT2 antagonist): ไม่ใช่คำตอบที่ถูกต้องตามแนวทางเวชปฏิบัติและหลักวิชาการทางเภสัชกรรมสำหรับกรณีนี้
• ข้อ จ.: (Antihistamine): ไม่ใช่คำตอบที่ถูกต้องตามแนวทางเวชปฏิบัติและหลักวิชาการทางเภสัชกรรมสำหรับกรณีนี้</t>
        </is>
      </c>
      <c r="L179" s="186" t="n"/>
      <c r="M179" s="186" t="inlineStr">
        <is>
          <t>5. Gastrointestinal</t>
        </is>
      </c>
      <c r="N179" s="186" t="inlineStr">
        <is>
          <t>Nausea and vomiting</t>
        </is>
      </c>
      <c r="O179" s="185" t="inlineStr">
        <is>
          <t>Clinic</t>
        </is>
      </c>
      <c r="P179" s="186" t="inlineStr">
        <is>
          <t>[SOURCE: Mock Pharmtutor 2024 Set 1 ข้อ 21]</t>
        </is>
      </c>
      <c r="Q179" s="185" t="inlineStr">
        <is>
          <t>ข้อสอบจำลอง</t>
        </is>
      </c>
      <c r="R179" s="185" t="inlineStr">
        <is>
          <t>Mock Pharmtutor 2024</t>
        </is>
      </c>
      <c r="S179" s="185" t="n"/>
    </row>
    <row r="180" ht="24" customHeight="1" s="49">
      <c r="A180" s="185" t="n">
        <v>178</v>
      </c>
      <c r="B180" s="186" t="inlineStr">
        <is>
          <t>หญิงไทยคู่อายุ 26 ปี กำลังตั้งครรภ์ได้ 4 เดือน มาขอซื้อยาที่ร้านยาเพื่อบรรเทาอาการท้องผูก ซักประวัติเพิ่มเติมพบประวัติครอบครัวเป็นโรคความดันโลหิตสูงและมะเร็งลำไส้ใหญ่ ปัจจุบันรับประทานยาบำรุงครรภ์ FBC (Iron + Vitamin B + Vitamin C) และ Calcium carbonate</t>
        </is>
      </c>
      <c r="C180" s="186" t="inlineStr">
        <is>
          <t>จากข้อมูลข้างต้น ข้อใดไม่ใช่สาเหตุที่ทำให้เกิดอาการท้องผูกในผู้ป่วยรายนี้</t>
        </is>
      </c>
      <c r="D180" s="186" t="n"/>
      <c r="E180" s="186" t="inlineStr">
        <is>
          <t>ประวัติตั้งครรภ์</t>
        </is>
      </c>
      <c r="F180" s="186" t="inlineStr">
        <is>
          <t>ประวัติครอบครัวเป็นโรคมะเร็งลำไส้</t>
        </is>
      </c>
      <c r="G180" s="186" t="inlineStr">
        <is>
          <t>รับประทาน FBC</t>
        </is>
      </c>
      <c r="H180" s="186" t="inlineStr">
        <is>
          <t>รับประทาน Calcium Tablet</t>
        </is>
      </c>
      <c r="I180" s="186" t="inlineStr">
        <is>
          <t>ไม่มีข้อใดถูก</t>
        </is>
      </c>
      <c r="J180" s="185" t="n">
        <v>5</v>
      </c>
      <c r="K180" s="186" t="inlineStr">
        <is>
          <t>✅ คำตอบที่ถูกต้อง: ข้อ จ. ไม่มีข้อใดถูก
🎯 ทำไมข้อนี้ถึงถูก:
ตามเฉลยทางการของแบบทดสอบตอบข้อ จ. ไม่มีข้อใดถูก เนื่องจากทุกปัจจัยที่กล่าวมาทั้งภาวะตั้งครรภ์ การรับประทานธาตุเหล็ก (FBC) แคลเซียม รวมถึงความเสี่ยงทางพันธุกรรมของมะเร็งลำไส้ ล้วนเป็นปัจจัยและสาเหตุที่เกี่ยวข้องกับการเกิดอาการท้องผูกได้ทั้งสิ้น
🔍 ข้ออื่นผิดเพราะอะไร:
• ข้อ ก.: (ประวัติตั้งครรภ์): ไม่ใช่คำตอบที่ถูกต้องตามแนวทางเวชปฏิบัติและหลักวิชาการทางเภสัชกรรมสำหรับกรณีนี้
• ข้อ ข.: รับประทานCalciumTablet:แคลเซียมเสริมมีผลข้างเคียงโดยตรงทำให้ทางเดินอาหารบีบตัวช้าลงและเกิดท้องผูก
• ข้อ ค.: (รับประทาน FBC): ไม่ใช่คำตอบที่ถูกต้องตามแนวทางเวชปฏิบัติและหลักวิชาการทางเภสัชกรรมสำหรับกรณีนี้
• ข้อ ง.: (รับประทาน Calcium Tablet): ไม่ใช่คำตอบที่ถูกต้องตามแนวทางเวชปฏิบัติและหลักวิชาการทางเภสัชกรรมสำหรับกรณีนี้</t>
        </is>
      </c>
      <c r="L180" s="186" t="n"/>
      <c r="M180" s="186" t="inlineStr">
        <is>
          <t>5. Gastrointestinal</t>
        </is>
      </c>
      <c r="N180" s="186" t="inlineStr">
        <is>
          <t>Diarrhea &amp; Constipation</t>
        </is>
      </c>
      <c r="O180" s="185" t="inlineStr">
        <is>
          <t>Clinic</t>
        </is>
      </c>
      <c r="P180" s="186" t="inlineStr">
        <is>
          <t>[SOURCE: Mock Pharmtutor 2024 Set 1 ข้อ 23]</t>
        </is>
      </c>
      <c r="Q180" s="185" t="inlineStr">
        <is>
          <t>ข้อสอบจำลอง</t>
        </is>
      </c>
      <c r="R180" s="185" t="inlineStr">
        <is>
          <t>Mock Pharmtutor 2024</t>
        </is>
      </c>
      <c r="S180" s="185" t="inlineStr">
        <is>
          <t>CASE-GI-PREGNANCY-CONSTIPATION-01</t>
        </is>
      </c>
    </row>
    <row r="181" ht="24" customHeight="1" s="49">
      <c r="A181" s="185" t="n">
        <v>179</v>
      </c>
      <c r="B181" s="186" t="inlineStr">
        <is>
          <t>หญิงไทยคู่อายุ 26 ปี กำลังตั้งครรภ์ได้ 4 เดือน มาขอซื้อยาที่ร้านยาเพื่อบรรเทาอาการท้องผูก ซักประวัติเพิ่มเติมพบประวัติครอบครัวเป็นโรคความดันโลหิตสูงและมะเร็งลำไส้ใหญ่ ปัจจุบันรับประทานยาบำรุงครรภ์ FBC (Iron + Vitamin B + Vitamin C) และ Calcium carbonate</t>
        </is>
      </c>
      <c r="C181" s="186" t="inlineStr">
        <is>
          <t>จากกรณีศึกษาข้างต้น (หญิงตั้งครรภ์ 4 เดือน มีอาการท้องผูก) ยาระบายในข้อใดมีความปลอดภัยและเหมาะสมที่สุดในการเริ่มรักษาเป็นอันดับแรก</t>
        </is>
      </c>
      <c r="D181" s="186" t="n"/>
      <c r="E181" s="186" t="inlineStr">
        <is>
          <t>Lactulose Solution</t>
        </is>
      </c>
      <c r="F181" s="186" t="inlineStr">
        <is>
          <t>Bisacodyl Tablet</t>
        </is>
      </c>
      <c r="G181" s="186" t="inlineStr">
        <is>
          <t>NaCl Enema</t>
        </is>
      </c>
      <c r="H181" s="186" t="inlineStr">
        <is>
          <t>Ispaghula husk</t>
        </is>
      </c>
      <c r="I181" s="186" t="inlineStr">
        <is>
          <t>Senokot</t>
        </is>
      </c>
      <c r="J181" s="185" t="n">
        <v>4</v>
      </c>
      <c r="K181" s="186" t="inlineStr">
        <is>
          <t>✅ คำตอบที่ถูกต้อง: ข้อ ง. Ispaghula husk
🎯 ทำไมข้อนี้ถึงถูก:
Ispaghula husk (Psyllium) เป็นยาระบายกลุ่มเพิ่มกากใย (Bulk-forming laxative) ซึ่งเป็นตัวเลือกแรก (first-line therapy) ในสตรีมีครรภ์ เนื่องจากยาไม่ถูกดูดซึมเข้าสู่กระแสเลือด มีความปลอดภัยสูงสุด และออกฤทธิ์เลียนแบบธรรมชาติของสรีรวิทยาทางเดินอาหาร
🔍 ข้ออื่นผิดเพราะอะไร:
• ข้อ ก.: (Lactulose Solution): ไม่ใช่คำตอบที่ถูกต้องตามแนวทางเวชปฏิบัติและหลักวิชาการทางเภสัชกรรมสำหรับกรณีนี้
• ข้อ ข.: Senokot:เป็นstimulantlaxative(มะขามแขก)อาจกระตุ้นการบีบตัวของลำไส้รุนแรงปวดเกร็งท้องและมีความเสี่ยงต่อการบีบตัวของมดลูก
• ข้อ ค.: (NaCl Enema): ไม่ใช่คำตอบที่ถูกต้องตามแนวทางเวชปฏิบัติและหลักวิชาการทางเภสัชกรรมสำหรับกรณีนี้
• ข้อ จ.: (Senokot): ไม่ใช่คำตอบที่ถูกต้องตามแนวทางเวชปฏิบัติและหลักวิชาการทางเภสัชกรรมสำหรับกรณีนี้</t>
        </is>
      </c>
      <c r="L181" s="186" t="n"/>
      <c r="M181" s="186" t="inlineStr">
        <is>
          <t>5. Gastrointestinal</t>
        </is>
      </c>
      <c r="N181" s="186" t="inlineStr">
        <is>
          <t>Diarrhea &amp; Constipation</t>
        </is>
      </c>
      <c r="O181" s="185" t="inlineStr">
        <is>
          <t>Clinic</t>
        </is>
      </c>
      <c r="P181" s="186" t="inlineStr">
        <is>
          <t>[SOURCE: Mock Pharmtutor 2024 Set 1 ข้อ 24]</t>
        </is>
      </c>
      <c r="Q181" s="185" t="inlineStr">
        <is>
          <t>ข้อสอบจำลอง</t>
        </is>
      </c>
      <c r="R181" s="185" t="inlineStr">
        <is>
          <t>Mock Pharmtutor 2024</t>
        </is>
      </c>
      <c r="S181" s="185" t="inlineStr">
        <is>
          <t>CASE-GI-PREGNANCY-CONSTIPATION-01</t>
        </is>
      </c>
    </row>
    <row r="182" ht="24" customHeight="1" s="49">
      <c r="A182" s="185" t="n">
        <v>180</v>
      </c>
      <c r="B182" s="186" t="inlineStr">
        <is>
          <t>ผู้ป่วยชายอายุ 27 ปี มีอาการถ่ายเหลวเป็นน้ำ 6-7 ครั้ง ร่วมกับอาการปวดบิดเกร็งท้อง มีอาการมาแล้ว 2-3 วัน ซักประวัติเพิ่มเติมพบว่ามีไข้สูงร่วมด้วย</t>
        </is>
      </c>
      <c r="C182" s="186" t="inlineStr">
        <is>
          <t>จากอาการข้างต้น ยาในข้อใดเหมาะสมน้อยที่สุดหรือมีข้อห้ามใช้ในการจ่ายให้กับผู้ป่วยรายนี้</t>
        </is>
      </c>
      <c r="D182" s="186" t="n"/>
      <c r="E182" s="186" t="inlineStr">
        <is>
          <t>Metronidazole</t>
        </is>
      </c>
      <c r="F182" s="186" t="inlineStr">
        <is>
          <t>ORS</t>
        </is>
      </c>
      <c r="G182" s="186" t="inlineStr">
        <is>
          <t>Loperamide</t>
        </is>
      </c>
      <c r="H182" s="186" t="inlineStr">
        <is>
          <t>Norfloxacin</t>
        </is>
      </c>
      <c r="I182" s="186" t="inlineStr">
        <is>
          <t>Dioctahedral Smectite</t>
        </is>
      </c>
      <c r="J182" s="185" t="n">
        <v>3</v>
      </c>
      <c r="K182" s="186" t="inlineStr">
        <is>
          <t>✅ คำตอบที่ถูกต้อง: ข้อ ค. Loperamide
🎯 ทำไมข้อนี้ถึงถูก:
Loperamide เป็นยาต้านการบีบตัวของลำไส้ (antimotility agent) ซึ่งมีข้อห้ามใช้เด็ดขาด (contraindicated) ในผู้ป่วยที่มีอาการท้องเสียติดเชื้อรุนแรงร่วมกับมีไข้สูง (high fever) หรือถ่ายมีมูกเลือด (dysentery) เนื่องจากจะทำให้เชื้อโรคและสารพิษ (toxins) คั่งค้างในทางเดินอาหาร ก่อให้เกิดภาวะ toxic megacolon
🔍 ข้ออื่นผิดเพราะอะไร:
• ข้อ ก.: (Metronidazole): ไม่ใช่คำตอบที่ถูกต้องตามแนวทางเวชปฏิบัติและหลักวิชาการทางเภสัชกรรมสำหรับกรณีนี้
• ข้อ ข.: DioctahedralSmectite:เป็นยาดูดซับสารพิษ(adsorbent)มีความปลอดภัยไม่กดการบีบตัวของลำไส้สามารถใช้บรรเทาอาการถ่ายเหลวได้
• ข้อ ง.: (Norfloxacin): ไม่ใช่คำตอบที่ถูกต้องตามแนวทางเวชปฏิบัติและหลักวิชาการทางเภสัชกรรมสำหรับกรณีนี้
• ข้อ จ.: (Dioctahedral Smectite): ไม่ใช่คำตอบที่ถูกต้องตามแนวทางเวชปฏิบัติและหลักวิชาการทางเภสัชกรรมสำหรับกรณีนี้</t>
        </is>
      </c>
      <c r="L182" s="186" t="n"/>
      <c r="M182" s="186" t="inlineStr">
        <is>
          <t>5. Gastrointestinal</t>
        </is>
      </c>
      <c r="N182" s="186" t="inlineStr">
        <is>
          <t>Diarrhea &amp; Constipation</t>
        </is>
      </c>
      <c r="O182" s="185" t="inlineStr">
        <is>
          <t>Clinic</t>
        </is>
      </c>
      <c r="P182" s="186" t="inlineStr">
        <is>
          <t>[SOURCE: Mock Pharmtutor 2024 Set 1 ข้อ 25]</t>
        </is>
      </c>
      <c r="Q182" s="185" t="inlineStr">
        <is>
          <t>ข้อสอบจำลอง</t>
        </is>
      </c>
      <c r="R182" s="185" t="inlineStr">
        <is>
          <t>Mock Pharmtutor 2024</t>
        </is>
      </c>
      <c r="S182" s="185" t="n"/>
    </row>
    <row r="183" ht="24" customHeight="1" s="49">
      <c r="A183" s="185" t="n">
        <v>181</v>
      </c>
      <c r="B183" s="186" t="n"/>
      <c r="C183" s="186" t="inlineStr">
        <is>
          <t>การตรวจในข้อใด ที่ไม่สามารถระบุถึงการเป็นโรคลำไส้อักเสบเรื้อรัง</t>
        </is>
      </c>
      <c r="D183" s="186" t="n"/>
      <c r="E183" s="186" t="inlineStr">
        <is>
          <t>การส่องกล้อง</t>
        </is>
      </c>
      <c r="F183" s="186" t="inlineStr">
        <is>
          <t>การตรวจเลือด</t>
        </is>
      </c>
      <c r="G183" s="186" t="inlineStr">
        <is>
          <t>การตรวจอุจจาระ</t>
        </is>
      </c>
      <c r="H183" s="186" t="inlineStr">
        <is>
          <t>การตรวจปัสสาวะ</t>
        </is>
      </c>
      <c r="I183" s="186" t="inlineStr">
        <is>
          <t>การตรวจชิ้นเนื้อ</t>
        </is>
      </c>
      <c r="J183" s="185" t="n">
        <v>4</v>
      </c>
      <c r="K183" s="186" t="inlineStr">
        <is>
          <t>✅ คำตอบที่ถูกต้อง: ข้อ ง. การตรวจปัสสาวะ
🎯 ทำไมข้อนี้ถึงถูก:
การตรวจปัสสาวะ (Urinalysis) ใช้สำหรับประเมินโรคในระบบทางเดินปัสสาวะและไต ไม่สามารถบ่งชี้หรือตรวจยืนยันพยาธิสภาพของโรคลำไส้อักเสบเรื้อรัง (Inflammatory Bowel Disease: IBD เช่น Crohn's disease หรือ Ulcerative colitis) ได้
🔍 ข้ออื่นผิดเพราะอะไร:
• ข้อ ก.: (การส่องกล้อง): ไม่ใช่คำตอบที่ถูกต้องตามแนวทางเวชปฏิบัติและหลักวิชาการทางเภสัชกรรมสำหรับกรณีนี้
• ข้อ ข.: การตรวจชิ้นเนื้อ:Biopsyจากการส่องกล้องเป็นการตรวจทางพยาธิวิทยาเพื่อยืนยันการวินิจฉัยIBDและแยกชนิดระหว่างCDกับUC
• ข้อ ค.: (การตรวจอุจจาระ): ไม่ใช่คำตอบที่ถูกต้องตามแนวทางเวชปฏิบัติและหลักวิชาการทางเภสัชกรรมสำหรับกรณีนี้
• ข้อ จ.: (การตรวจชิ้นเนื้อ): ไม่ใช่คำตอบที่ถูกต้องตามแนวทางเวชปฏิบัติและหลักวิชาการทางเภสัชกรรมสำหรับกรณีนี้</t>
        </is>
      </c>
      <c r="L183" s="186" t="n"/>
      <c r="M183" s="186" t="inlineStr">
        <is>
          <t>5. Gastrointestinal</t>
        </is>
      </c>
      <c r="N183" s="186" t="inlineStr">
        <is>
          <t>Inflammatory bowel</t>
        </is>
      </c>
      <c r="O183" s="185" t="inlineStr">
        <is>
          <t>Clinic</t>
        </is>
      </c>
      <c r="P183" s="186" t="inlineStr">
        <is>
          <t>[SOURCE: Mock Pharmtutor 2024 Set 1 ข้อ 27]</t>
        </is>
      </c>
      <c r="Q183" s="185" t="inlineStr">
        <is>
          <t>ข้อสอบจำลอง</t>
        </is>
      </c>
      <c r="R183" s="185" t="inlineStr">
        <is>
          <t>Mock Pharmtutor 2024</t>
        </is>
      </c>
      <c r="S183" s="185" t="n"/>
    </row>
    <row r="184" ht="24" customHeight="1" s="49">
      <c r="A184" s="185" t="n">
        <v>182</v>
      </c>
      <c r="B184" s="186" t="n"/>
      <c r="C184" s="186" t="inlineStr">
        <is>
          <t>ยาในข้อใดต่อไปนี้ ออกฤทธิ์ต้านอักเสบในคนไข้ลำไส้อักเสบเรื้อรัง</t>
        </is>
      </c>
      <c r="D184" s="186" t="n"/>
      <c r="E184" s="186" t="inlineStr">
        <is>
          <t>Norfloxacin</t>
        </is>
      </c>
      <c r="F184" s="186" t="inlineStr">
        <is>
          <t>Adalimumab</t>
        </is>
      </c>
      <c r="G184" s="186" t="inlineStr">
        <is>
          <t>Azathioprine</t>
        </is>
      </c>
      <c r="H184" s="186" t="inlineStr">
        <is>
          <t>Cyclosporine</t>
        </is>
      </c>
      <c r="I184" s="186" t="inlineStr">
        <is>
          <t>Metronidazole</t>
        </is>
      </c>
      <c r="J184" s="185" t="n">
        <v>2</v>
      </c>
      <c r="K184" s="186" t="inlineStr">
        <is>
          <t>✅ คำตอบที่ถูกต้อง: ข้อ ข. Adalimumab
🎯 ทำไมข้อนี้ถึงถูก:
Adalimumab เป็นยากลุ่มชีววัตถุ Anti-TNF alpha monoclonal antibody ที่ออกฤทธิ์จับและยับยั้ง tumor necrosis factor-alpha (TNF-alpha) โดยตรง ซึ่งเป็น pro-inflammatory cytokine หลักในกระบวนการอักเสบของ IBD (ทั้ง Crohn's disease และ Ulcerative colitis)
🔍 ข้ออื่นผิดเพราะอะไร:
• ข้อ ก.: (Norfloxacin): ไม่ใช่คำตอบที่ถูกต้องตามแนวทางเวชปฏิบัติและหลักวิชาการทางเภสัชกรรมสำหรับกรณีนี้
• ข้อ ค.: (Azathioprine): ไม่ใช่คำตอบที่ถูกต้องตามแนวทางเวชปฏิบัติและหลักวิชาการทางเภสัชกรรมสำหรับกรณีนี้
• ข้อ ง.: (Cyclosporine): ไม่ใช่คำตอบที่ถูกต้องตามแนวทางเวชปฏิบัติและหลักวิชาการทางเภสัชกรรมสำหรับกรณีนี้
• ข้อ จ.: (Metronidazole): ไม่ใช่คำตอบที่ถูกต้องตามแนวทางเวชปฏิบัติและหลักวิชาการทางเภสัชกรรมสำหรับกรณีนี้</t>
        </is>
      </c>
      <c r="L184" s="186" t="n"/>
      <c r="M184" s="186" t="inlineStr">
        <is>
          <t>5. Gastrointestinal</t>
        </is>
      </c>
      <c r="N184" s="186" t="inlineStr">
        <is>
          <t>Inflammatory bowel</t>
        </is>
      </c>
      <c r="O184" s="185" t="inlineStr">
        <is>
          <t>Clinic</t>
        </is>
      </c>
      <c r="P184" s="186" t="inlineStr">
        <is>
          <t>[SOURCE: Mock Pharmtutor 2024 Set 1 ข้อ 28]</t>
        </is>
      </c>
      <c r="Q184" s="185" t="inlineStr">
        <is>
          <t>ข้อสอบจำลอง</t>
        </is>
      </c>
      <c r="R184" s="185" t="inlineStr">
        <is>
          <t>Mock Pharmtutor 2024</t>
        </is>
      </c>
      <c r="S184" s="185" t="n"/>
    </row>
    <row r="185" ht="24" customHeight="1" s="49">
      <c r="A185" s="185" t="n">
        <v>183</v>
      </c>
      <c r="B185" s="186" t="inlineStr">
        <is>
          <t>ผู้ป่วยชายอายุ 38 ปี ทำงานเข้ากะกลางคืนเป็นประจำ มาปรึกษาเภสัชกรที่ร้านยาด้วยอาการจุกแน่นช่องท้อง นอนกรน และมีอาการไอแห้งๆ มานาน 3 สัปดาห์ บางครั้งมีอาการแสบร้อนกลางอก ท้องอืด และคลื่นไส้ มีโรคประจำตัวความดันโลหิตสูงและไขมันในเลือดสูง รับประทานยา Enalapril, Simvastatin และ Aspirin สม่ำเสมอ</t>
        </is>
      </c>
      <c r="C185" s="186" t="inlineStr">
        <is>
          <t>จากลักษณะอาการข้างต้น อาการไอแห้งๆ ของผู้ป่วยรายนี้น่าจะเกิดจากสาเหตุใดได้มากที่สุด</t>
        </is>
      </c>
      <c r="D185" s="186" t="n"/>
      <c r="E185" s="186" t="inlineStr">
        <is>
          <t>ผลข้างเคียงของยาลดความดัน Enalapril</t>
        </is>
      </c>
      <c r="F185" s="186" t="inlineStr">
        <is>
          <t>ผลข้างเคียงของการใช้ยาร่วมกันระหว่าง Enalapril + Simvastatin</t>
        </is>
      </c>
      <c r="G185" s="186" t="inlineStr">
        <is>
          <t>อาการของ Atypical GERD</t>
        </is>
      </c>
      <c r="H185" s="186" t="inlineStr">
        <is>
          <t>อาการของ Acute Gastrointestinal disease</t>
        </is>
      </c>
      <c r="I185" s="186" t="inlineStr">
        <is>
          <t>ไม่สามารถสรุปได้</t>
        </is>
      </c>
      <c r="J185" s="185" t="n">
        <v>3</v>
      </c>
      <c r="K185" s="186" t="inlineStr">
        <is>
          <t>✅ คำตอบที่ถูกต้อง: ข้อ ค. อาการของ Atypical GERD
🎯 ทำไมข้อนี้ถึงถูก:
ผู้ป่วยทำงานกะดึก พฤติกรรมการใช้ชีวิตและการนอนผิดปกติ มีอาการจุกแน่น แสบร้อนกลางอก (heartburn) นอนกรน และไอแห้งๆ เรื้อรัง ซึ่งเป็นอาการนอกหลอดอาหารแบบฉบับของ Atypical GERD (extraesophageal GERD syndrome เช่น chronic cough, sleep apnea) ประกอบกับรับประทานยา Enalapril สม่ำเสมอมานานโดยคุมความดันได้ดี หากเป็นผลข้างเคียงจาก Enalapril มักเกิดอาการไอแห้งตั้งแต่ช่วงสัปดาห์แรกๆ ที่เริ่มยา
🔍 ข้ออื่นผิดเพราะอะไร:
• ข้อ ก.: (ผลข้างเคียงของยาลดความดัน Enalapril): ไม่ใช่คำตอบที่ถูกต้องตามแนวทางเวชปฏิบัติและหลักวิชาการทางเภสัชกรรมสำหรับกรณีนี้
• ข้อ ข.: ข้อมูลทางคลินิกและอาการร่วมบ่งชี้สาเหตุไปยังatypicalGERDได้อย่างชัดเจน
• ข้อ ง.: (อาการของ Acute Gastrointestinal disease): ไม่ใช่คำตอบที่ถูกต้องตามแนวทางเวชปฏิบัติและหลักวิชาการทางเภสัชกรรมสำหรับกรณีนี้
• ข้อ จ.: (ไม่สามารถสรุปได้): ไม่ใช่คำตอบที่ถูกต้องตามแนวทางเวชปฏิบัติและหลักวิชาการทางเภสัชกรรมสำหรับกรณีนี้</t>
        </is>
      </c>
      <c r="L185" s="186" t="n"/>
      <c r="M185" s="186" t="inlineStr">
        <is>
          <t>5. Gastrointestinal</t>
        </is>
      </c>
      <c r="N185" s="186" t="inlineStr">
        <is>
          <t>5.1 Peptic Ulcer Disease &amp; GERD</t>
        </is>
      </c>
      <c r="O185" s="185" t="inlineStr">
        <is>
          <t>Clinic</t>
        </is>
      </c>
      <c r="P185" s="186" t="inlineStr">
        <is>
          <t>[SOURCE: Mock Pharmtutor 2024 Set 2 ข้อ 21]</t>
        </is>
      </c>
      <c r="Q185" s="185" t="inlineStr">
        <is>
          <t>ข้อสอบจำลอง</t>
        </is>
      </c>
      <c r="R185" s="185" t="inlineStr">
        <is>
          <t>Mock Pharmtutor 2024</t>
        </is>
      </c>
      <c r="S185" s="185" t="n"/>
    </row>
    <row r="186" ht="24" customHeight="1" s="49">
      <c r="A186" s="185" t="n">
        <v>184</v>
      </c>
      <c r="B186" s="186" t="n"/>
      <c r="C186" s="186" t="inlineStr">
        <is>
          <t>กลไกของการใช้ยาลดกรด หรือป้องกันกรดท้นขึ้นมาจากการมีภาวะกรดเกิน ที่จับตัวกันเป็นก้อน เรียกกลไกนี้ว่าอะไร</t>
        </is>
      </c>
      <c r="D186" s="186" t="n"/>
      <c r="E186" s="186" t="inlineStr">
        <is>
          <t>Forming Effect</t>
        </is>
      </c>
      <c r="F186" s="186" t="inlineStr">
        <is>
          <t>Rafting Effect</t>
        </is>
      </c>
      <c r="G186" s="186" t="inlineStr">
        <is>
          <t>Generating Effect</t>
        </is>
      </c>
      <c r="H186" s="186" t="inlineStr">
        <is>
          <t>Grouping Effect</t>
        </is>
      </c>
      <c r="I186" s="186" t="inlineStr">
        <is>
          <t>ข้อ a และ b ถูก</t>
        </is>
      </c>
      <c r="J186" s="185" t="n">
        <v>2</v>
      </c>
      <c r="K186" s="186" t="inlineStr">
        <is>
          <t>✅ คำตอบที่ถูกต้อง: ข้อ ข. Rafting Effect
🎯 ทำไมข้อนี้ถึงถูก:
สารประกอบ Sodium alginate เมื่อสัมผัสกับกรดในกระเพาะอาหารจะเปลี่ยนสภาพเป็นกรดแอลจินิก (alginic acid gel) และทำปฏิกิริยากับ calcium/potassium bicarbonate เกิดฟองแก๊สคาร์บอนไดออกไซด์ ลอยตัวขึ้นเป็นชั้นแพเจลโฟมหนาปกคลุมเหนือผิวของเหลวในกระเพาะอาหาร เรียกว่า ปรากฏการณ์แพลอยน้ำ หรือ Rafting Effect ซึ่งช่วยป้องกันไม่ให้กรดและเปปซินไหลย้อนขึ้นสู่หลอดอาหาร
🔍 ข้ออื่นผิดเพราะอะไร:
• ข้อ ก.: (Forming Effect): ไม่ใช่คำตอบที่ถูกต้องตามแนวทางเวชปฏิบัติและหลักวิชาการทางเภสัชกรรมสำหรับกรณีนี้
• ข้อ ค.: (Generating Effect): ไม่ใช่คำตอบที่ถูกต้องตามแนวทางเวชปฏิบัติและหลักวิชาการทางเภสัชกรรมสำหรับกรณีนี้
• ข้อ ง.: (Grouping Effect): ไม่ใช่คำตอบที่ถูกต้องตามแนวทางเวชปฏิบัติและหลักวิชาการทางเภสัชกรรมสำหรับกรณีนี้
• ข้อ จ.: (ข้อ a และ b ถูก): ไม่ใช่คำตอบที่ถูกต้องตามแนวทางเวชปฏิบัติและหลักวิชาการทางเภสัชกรรมสำหรับกรณีนี้</t>
        </is>
      </c>
      <c r="L186" s="186" t="n"/>
      <c r="M186" s="186" t="inlineStr">
        <is>
          <t>5. Gastrointestinal</t>
        </is>
      </c>
      <c r="N186" s="186" t="inlineStr">
        <is>
          <t>5.1 Peptic Ulcer Disease &amp; GERD</t>
        </is>
      </c>
      <c r="O186" s="185" t="inlineStr">
        <is>
          <t>Clinic</t>
        </is>
      </c>
      <c r="P186" s="186" t="inlineStr">
        <is>
          <t>[SOURCE: Mock Pharmtutor 2024 Set 2 ข้อ 22]</t>
        </is>
      </c>
      <c r="Q186" s="185" t="inlineStr">
        <is>
          <t>ข้อสอบจำลอง</t>
        </is>
      </c>
      <c r="R186" s="185" t="inlineStr">
        <is>
          <t>Mock Pharmtutor 2024</t>
        </is>
      </c>
      <c r="S186" s="185" t="n"/>
    </row>
    <row r="187" ht="24" customHeight="1" s="49">
      <c r="A187" s="185" t="n">
        <v>185</v>
      </c>
      <c r="B187" s="186" t="n"/>
      <c r="C187" s="186" t="inlineStr">
        <is>
          <t>ข้อใดคือกลไกของยา Palonosetron ในการรักษาและป้องกันอาการคลื่นไส้ อาเจียน</t>
        </is>
      </c>
      <c r="D187" s="186" t="n"/>
      <c r="E187" s="186" t="inlineStr">
        <is>
          <t>5-HT3 receptor antagonist</t>
        </is>
      </c>
      <c r="F187" s="186" t="inlineStr">
        <is>
          <t>Dopamine receptor antagonist</t>
        </is>
      </c>
      <c r="G187" s="186" t="inlineStr">
        <is>
          <t>H1 antihistamine</t>
        </is>
      </c>
      <c r="H187" s="186" t="inlineStr">
        <is>
          <t>NK1 receptor antagonist</t>
        </is>
      </c>
      <c r="I187" s="186" t="inlineStr">
        <is>
          <t>Glucocorticoid</t>
        </is>
      </c>
      <c r="J187" s="185" t="n">
        <v>1</v>
      </c>
      <c r="K187" s="186" t="inlineStr">
        <is>
          <t>✅ คำตอบที่ถูกต้อง: ข้อ ก. 5-HT3 receptor antagonist
🎯 ทำไมข้อนี้ถึงถูก:
Palonosetron เป็นยากลุ่ม Second-generation 5-HT3 receptor antagonist ที่มีความจำเพาะและความแรงในการจับกับ 5-HT3 receptor สูงมาก (binding affinity สูงกว่า ondansetron ประมาณ 100 เท่า) และมีค่าครึ่งชีวิตยาวนาน (half-life ประมาณ 40 ชั่วโมง) จึงใช้ป้องกันภาวะ Chemotherapy-Induced Nausea and Vomiting (CINV) ได้ครอบคลุมทั้งระยะเฉียบพลันและระยะชะลอ (acute and delayed CINV)
🔍 ข้ออื่นผิดเพราะอะไร:
• ข้อ ข.: Glucocorticoidเป็นกลไกของDexamethasoneซึ่งใช้เสริมฤทธิ์ลดอาการคลื่นไส้อาเจียน
• ข้อ ค.: (H1 antihistamine): ไม่ใช่คำตอบที่ถูกต้องตามแนวทางเวชปฏิบัติและหลักวิชาการทางเภสัชกรรมสำหรับกรณีนี้
• ข้อ ง.: (NK1 receptor antagonist): ไม่ใช่คำตอบที่ถูกต้องตามแนวทางเวชปฏิบัติและหลักวิชาการทางเภสัชกรรมสำหรับกรณีนี้
• ข้อ จ.: (Glucocorticoid): ไม่ใช่คำตอบที่ถูกต้องตามแนวทางเวชปฏิบัติและหลักวิชาการทางเภสัชกรรมสำหรับกรณีนี้</t>
        </is>
      </c>
      <c r="L187" s="186" t="n"/>
      <c r="M187" s="186" t="inlineStr">
        <is>
          <t>5. Gastrointestinal</t>
        </is>
      </c>
      <c r="N187" s="186" t="inlineStr">
        <is>
          <t>Nausea and vomiting</t>
        </is>
      </c>
      <c r="O187" s="185" t="inlineStr">
        <is>
          <t>Clinic</t>
        </is>
      </c>
      <c r="P187" s="186" t="inlineStr">
        <is>
          <t>[SOURCE: Mock Pharmtutor 2024 Set 2 ข้อ 25]</t>
        </is>
      </c>
      <c r="Q187" s="185" t="inlineStr">
        <is>
          <t>ข้อสอบจำลอง</t>
        </is>
      </c>
      <c r="R187" s="185" t="inlineStr">
        <is>
          <t>Mock Pharmtutor 2024</t>
        </is>
      </c>
      <c r="S187" s="185" t="n"/>
    </row>
    <row r="188" ht="24" customHeight="1" s="49">
      <c r="A188" s="185" t="n">
        <v>186</v>
      </c>
      <c r="B188" s="186" t="n"/>
      <c r="C188" s="186" t="inlineStr">
        <is>
          <t>การให้คำแนะนำในผู้ป่วยท้องผูก ข้อใดเหมาะสม (MCQ ธ.ค. 66)</t>
        </is>
      </c>
      <c r="D188" s="186" t="n"/>
      <c r="E188" s="186" t="inlineStr">
        <is>
          <t>หลีกเลี่ยงอาหารรสจัด</t>
        </is>
      </c>
      <c r="F188" s="186" t="inlineStr">
        <is>
          <t>กินอาหารอ่อน ย่อยง่าย ไม่มีกากใย</t>
        </is>
      </c>
      <c r="G188" s="186" t="inlineStr">
        <is>
          <t>ดื่มน้ำมากๆ ต่อวัน และออกกำลังกายอย่างสม่ำเสมอ</t>
        </is>
      </c>
      <c r="H188" s="186" t="inlineStr">
        <is>
          <t>ปรึกษาแพทย์ผู้เชี่ยวชาญ เพื่อหาสาเหตุ และปรับเปลี่ยนการรักษา</t>
        </is>
      </c>
      <c r="I188" s="186" t="inlineStr">
        <is>
          <t>ทุกข้อคือคำแนะนำที่เหมาะสม</t>
        </is>
      </c>
      <c r="J188" s="185" t="n">
        <v>3</v>
      </c>
      <c r="K188" s="186" t="inlineStr">
        <is>
          <t>✅ คำตอบที่ถูกต้อง: ข้อ ค. ดื่มน้ำมากๆ ต่อวัน และออกกำลังกายอย่างสม่ำเสมอ
🎯 ทำไมข้อนี้ถึงถูก:
การปรับเปลี่ยนพฤติกรรม (non-pharmacological treatment) เป็นหัวใจสำคัญอันดับแรกในการรักษาและป้องกันอาการท้องผูก ได้แก่ การดื่มน้ำสะอาดอย่างเพียงพอ (อย่างน้อย 1.5-2 ลิตรต่อวัน) การออกกำลังกายสม่ำเสมอเพื่อกระตุ้นการเคลื่อนไหวของลำไส้ และการรับประทานอาหารที่มีเส้นใยหรือกากใยสูง (dietary fiber 20-35 กรัมต่อวัน)
🔍 ข้ออื่นผิดเพราะอะไร:
• ข้อ ก.: (หลีกเลี่ยงอาหารรสจัด): ไม่ใช่คำตอบที่ถูกต้องตามแนวทางเวชปฏิบัติและหลักวิชาการทางเภสัชกรรมสำหรับกรณีนี้
• ข้อ ข.: เป็นคำแนะนำที่ผิดอย่างชัดเจน
• ข้อ ง.: (ปรึกษาแพทย์ผู้เชี่ยวชาญ เพื่อหาสาเหตุ และปรับเปลี่ยนการรักษา): ไม่ใช่คำตอบที่ถูกต้องตามแนวทางเวชปฏิบัติและหลักวิชาการทางเภสัชกรรมสำหรับกรณีนี้
• ข้อ จ.: (ทุกข้อคือคำแนะนำที่เหมาะสม): ไม่ใช่คำตอบที่ถูกต้องตามแนวทางเวชปฏิบัติและหลักวิชาการทางเภสัชกรรมสำหรับกรณีนี้</t>
        </is>
      </c>
      <c r="L188" s="186" t="n"/>
      <c r="M188" s="186" t="inlineStr">
        <is>
          <t>5. Gastrointestinal</t>
        </is>
      </c>
      <c r="N188" s="186" t="inlineStr">
        <is>
          <t>Diarrhea &amp; Constipation</t>
        </is>
      </c>
      <c r="O188" s="185" t="inlineStr">
        <is>
          <t>Clinic</t>
        </is>
      </c>
      <c r="P188" s="186" t="inlineStr">
        <is>
          <t>[SOURCE: Mock Pharmtutor 2024 Set 2 ข้อ 27]</t>
        </is>
      </c>
      <c r="Q188" s="185" t="inlineStr">
        <is>
          <t>ข้อสอบจำลอง</t>
        </is>
      </c>
      <c r="R188" s="185" t="inlineStr">
        <is>
          <t>Mock Pharmtutor 2024</t>
        </is>
      </c>
      <c r="S188" s="185" t="n"/>
    </row>
    <row r="189" ht="24" customHeight="1" s="49">
      <c r="A189" s="185" t="n">
        <v>187</v>
      </c>
      <c r="B189" s="186" t="n"/>
      <c r="C189" s="186" t="inlineStr">
        <is>
          <t>คำนิยามของ อาการท้องเสียเรื้อรัง (Chronic Diarrhea) คืออะไร</t>
        </is>
      </c>
      <c r="D189" s="186" t="n"/>
      <c r="E189" s="186" t="inlineStr">
        <is>
          <t>มีอาการถ่ายมากกว่า 2 ครั้งต่อ 1 วัน</t>
        </is>
      </c>
      <c r="F189" s="186" t="inlineStr">
        <is>
          <t>มีอาการถ่ายมากกว่า 3 ครั้งต่อ 1 วัน</t>
        </is>
      </c>
      <c r="G189" s="186" t="inlineStr">
        <is>
          <t>มีอาการถ่ายผิดปกติ ติดต่อกันเป็นระยะเวลานานมากกว่า 7 วัน</t>
        </is>
      </c>
      <c r="H189" s="186" t="inlineStr">
        <is>
          <t>มีอาการถ่ายผิดปกติ ติดต่อกันเป็นระยะเวลานานมากกว่า 14 วัน</t>
        </is>
      </c>
      <c r="I189" s="186" t="inlineStr">
        <is>
          <t>ข้อ a และ c ถูก</t>
        </is>
      </c>
      <c r="J189" s="185" t="n">
        <v>4</v>
      </c>
      <c r="K189" s="186" t="inlineStr">
        <is>
          <t>✅ คำตอบที่ถูกต้อง: ข้อ ง. มีอาการถ่ายผิดปกติ ติดต่อกันเป็นระยะเวลานานมากกว่า 14 วัน
🎯 ทำไมข้อนี้ถึงถูก:
ตามเกณฑ์ทางการแพทย์และข้อสอบสภาเภสัชกรรม ภาวะท้องเสียเฉียบพลัน (Acute diarrhea) คืออาการถ่ายเหลวผิดปกติที่มีระยะเวลาไม่เกิน 14 วัน หากมีอาการถ่ายผิดปกติต่อเนื่องยาวนานมากกว่า 14 วันขึ้นไป (persistent or chronic diarrhea) จัดเป็นภาวะท้องเสียเรื้อรังที่ต้องตรวจหาสาเหตุเฉพาะ เช่น การติดเชื้อปรสิต ลำไส้อักเสบเรื้อรัง (IBD) หรือ malabsorption
🔍 ข้ออื่นผิดเพราะอะไร:
• ข้อ ก.: (มีอาการถ่ายมากกว่า 2 ครั้งต่อ 1 วัน): ไม่ใช่คำตอบที่ถูกต้องตามแนวทางเวชปฏิบัติและหลักวิชาการทางเภสัชกรรมสำหรับกรณีนี้
• ข้อ ข.: (มีอาการถ่ายมากกว่า 3 ครั้งต่อ 1 วัน): ไม่ใช่คำตอบที่ถูกต้องตามแนวทางเวชปฏิบัติและหลักวิชาการทางเภสัชกรรมสำหรับกรณีนี้
• ข้อ ค.: (มีอาการถ่ายผิดปกติ ติดต่อกันเป็นระยะเวลานานมากกว่า 7 วัน): ไม่ใช่คำตอบที่ถูกต้องตามแนวทางเวชปฏิบัติและหลักวิชาการทางเภสัชกรรมสำหรับกรณีนี้
• ข้อ จ.: (ข้อ a และ c ถูก): ไม่ใช่คำตอบที่ถูกต้องตามแนวทางเวชปฏิบัติและหลักวิชาการทางเภสัชกรรมสำหรับกรณีนี้</t>
        </is>
      </c>
      <c r="L189" s="186" t="n"/>
      <c r="M189" s="186" t="inlineStr">
        <is>
          <t>5. Gastrointestinal</t>
        </is>
      </c>
      <c r="N189" s="186" t="inlineStr">
        <is>
          <t>Diarrhea &amp; Constipation</t>
        </is>
      </c>
      <c r="O189" s="185" t="inlineStr">
        <is>
          <t>Clinic</t>
        </is>
      </c>
      <c r="P189" s="186" t="inlineStr">
        <is>
          <t>[SOURCE: Mock Pharmtutor 2024 Set 2 ข้อ 28]</t>
        </is>
      </c>
      <c r="Q189" s="185" t="inlineStr">
        <is>
          <t>ข้อสอบจำลอง</t>
        </is>
      </c>
      <c r="R189" s="185" t="inlineStr">
        <is>
          <t>Mock Pharmtutor 2024</t>
        </is>
      </c>
      <c r="S189" s="185" t="n"/>
    </row>
    <row r="190" ht="24" customHeight="1" s="49">
      <c r="A190" s="185" t="n">
        <v>188</v>
      </c>
      <c r="B190" s="186" t="inlineStr">
        <is>
          <t>ผู้ป่วยหญิงมีอาการปวดท้องหรือไม่สบายท้องที่สัมพันธ์กับการขับถ่าย มีอาการท้องผูกสลับท้องเสียมา 4 เดือน โดยได้รับการวินิจฉัยว่าเป็นโรคลำไส้แปรปรวนชนิดท้องผูกเด่น (IBS-C)</t>
        </is>
      </c>
      <c r="C190" s="186" t="inlineStr">
        <is>
          <t>ยาระบายในข้อใดจัดเป็นการรักษาลำดับแรก (First-line pharmacological therapy) สำหรับผู้ป่วยรายนี้</t>
        </is>
      </c>
      <c r="D190" s="186" t="n"/>
      <c r="E190" s="186" t="inlineStr">
        <is>
          <t>Psyllium-based product</t>
        </is>
      </c>
      <c r="F190" s="186" t="inlineStr">
        <is>
          <t>Bisacodyl</t>
        </is>
      </c>
      <c r="G190" s="186" t="inlineStr">
        <is>
          <t>Lubiprostone</t>
        </is>
      </c>
      <c r="H190" s="186" t="inlineStr">
        <is>
          <t>Tegaserod</t>
        </is>
      </c>
      <c r="I190" s="186" t="inlineStr">
        <is>
          <t>Prucalopride</t>
        </is>
      </c>
      <c r="J190" s="185" t="n">
        <v>1</v>
      </c>
      <c r="K190" s="186" t="inlineStr">
        <is>
          <t>✅ คำตอบที่ถูกต้อง: ข้อ ก. Psyllium-based product
🎯 ทำไมข้อนี้ถึงถูก:
สำหรับโรคลำไส้แปรปรวนชนิดท้องผูกเด่น (Irritable Bowel Syndrome with Constipation: IBS-C) แนวทางเวชปฏิบัติแนะนำให้เริ่มต้นการรักษาด้วยสารเพิ่มกากใยชนิดละลายน้ำได้ (Soluble fiber เช่น Psyllium-based bulk-forming laxatives) เป็นตัวเลือกแรก เพราะช่วยเพิ่มมวลและความชุ่มชื้นของอุจจาระ ทำให้อุจจาระนุ่มและขับถ่ายง่ายขึ้นโดยไม่ก่อให้เกิดอาการปวดเกร็งท้องรุนแรง
🔍 ข้ออื่นผิดเพราะอะไร:
• ข้อ ข.: Prucaloprideเป็นhighlyselective5HT4receptoragonistมีข้อบ่งใช้หลักในchronicidiopathicconstipationที่ไม่ตอบสนองต่อยาระบายอื่นไม่ใช่firstlineสำหรับIBSC
• ข้อ ค.: (Lubiprostone): ไม่ใช่คำตอบที่ถูกต้องตามแนวทางเวชปฏิบัติและหลักวิชาการทางเภสัชกรรมสำหรับกรณีนี้
• ข้อ ง.: (Tegaserod): ไม่ใช่คำตอบที่ถูกต้องตามแนวทางเวชปฏิบัติและหลักวิชาการทางเภสัชกรรมสำหรับกรณีนี้
• ข้อ จ.: (Prucalopride): ไม่ใช่คำตอบที่ถูกต้องตามแนวทางเวชปฏิบัติและหลักวิชาการทางเภสัชกรรมสำหรับกรณีนี้</t>
        </is>
      </c>
      <c r="L190" s="186" t="n"/>
      <c r="M190" s="186" t="inlineStr">
        <is>
          <t>5. Gastrointestinal</t>
        </is>
      </c>
      <c r="N190" s="186" t="inlineStr">
        <is>
          <t>Diarrhea &amp; Constipation</t>
        </is>
      </c>
      <c r="O190" s="185" t="inlineStr">
        <is>
          <t>Clinic</t>
        </is>
      </c>
      <c r="P190" s="186" t="inlineStr">
        <is>
          <t>[SOURCE: Mock Pharmtutor 2024 Set 2 ข้อ 29]</t>
        </is>
      </c>
      <c r="Q190" s="185" t="inlineStr">
        <is>
          <t>ข้อสอบจำลอง</t>
        </is>
      </c>
      <c r="R190" s="185" t="inlineStr">
        <is>
          <t>Mock Pharmtutor 2024</t>
        </is>
      </c>
      <c r="S190" s="185" t="n"/>
    </row>
    <row r="191" ht="24" customHeight="1" s="49">
      <c r="A191" s="185" t="n">
        <v>189</v>
      </c>
      <c r="B191" s="186" t="n"/>
      <c r="C191" s="186" t="inlineStr">
        <is>
          <t>ผู้ป่วยหญิงอายุ 55 ปี มารับการรักษาด้วยอาการแสบร้อนกลางอกและมีกรดไหลย้อนมาที่ลำคอ (GERD) มีอาการมา 3 เดือน โดยมีอาการสัปดาห์ละ 3-4 วัน รบกวนการนอนหลับและการทำงาน การเลือกใช้ยาในข้อใดเหมาะสมที่สุดสำหรับการรักษาเริ่มต้น (Initial empiric treatment)</t>
        </is>
      </c>
      <c r="D191" s="186" t="n"/>
      <c r="E191" s="186" t="inlineStr">
        <is>
          <t>Omeprazole 20 mg รับประทานวันละ 1 ครั้ง ก่อนอาหารเช้า 30-60 นาที เป็นเวลา 8 สัปดาห์</t>
        </is>
      </c>
      <c r="F191" s="186" t="inlineStr">
        <is>
          <t>Famotidine 20 mg รับประทานเฉพาะเวลามีอาการ</t>
        </is>
      </c>
      <c r="G191" s="186" t="inlineStr">
        <is>
          <t>Antacid suspension รับประทาน 1 ช้อนโต๊ะ หลังอาหาร 3 มื้อ</t>
        </is>
      </c>
      <c r="H191" s="186" t="inlineStr">
        <is>
          <t>Metoclopramide 10 mg รับประทานก่อนอาหาร 3 มื้อ</t>
        </is>
      </c>
      <c r="I191" s="186" t="inlineStr">
        <is>
          <t>Simethicone 80 mg เคี้ยวก่อนนอน</t>
        </is>
      </c>
      <c r="J191" s="185" t="n">
        <v>1</v>
      </c>
      <c r="K191" s="186" t="inlineStr">
        <is>
          <t>✅ คำตอบที่ถูกต้อง: ข้อ ก. Omeprazole 20 mg รับประทานวันละ 1 ครั้ง ก่อนอาหารเช้า 30-60 นาที เป็นเวลา 8 สัปดาห์
🎯 ทำไมข้อนี้ถึงถูก:
ตามแนวทางเวชปฏิบัติ ACG Guidelines สำหรับโรคกรดไหลย้อน (GERD) ในผู้ป่วยที่มีอาการบ่อย (มากกว่า 2 ครั้งต่อสัปดาห์) การรักษาทางเลือกแรกที่ให้ประสิทธิผลสูงสุดคือยากลุ่ม Proton Pump Inhibitors (PPIs เช่น Omeprazole 20 mg/day) รับประทานวันละ 1 ครั้ง ก่อนอาหารมื้อแรกของวัน 30-60 นาที ติดต่อกันเป็นเวลา 8 สัปดาห์ เพื่อให้ได้การสมานแผลในหลอดอาหารและการควบคุมอาการที่สมบูรณ์ที่สุด
🔍 ข้ออื่นผิดเพราะอะไร:
• ข้อ ข.: และ ค. ยากลุ่ม H2RA และ Antacid เหมาะสำหรับอาการไม่รุนแรง หรือมีอาการเป็นครั้งคราว (Mild/intermittent GERD)
• ข้อ ค.: (Antacid suspension รับประทาน 1 ช้อนโต๊ะ หลังอาหาร 3 มื้อ): ไม่ใช่คำตอบที่ถูกต้องตามแนวทางเวชปฏิบัติและหลักวิชาการทางเภสัชกรรมสำหรับกรณีนี้
• ข้อ ง.: Metoclopramide เสี่ยงต่อการเกิด Extrapyramidal symptoms (EPS) และไม่มีหลักฐานสนับสนุนให้ใช้เดี่ยวในการรักษา GERD
• ข้อ จ.: Simethicone ใช้ลดแก๊สและอาการท้องอืด ไม่ได้ช่วยรักษา GERD</t>
        </is>
      </c>
      <c r="L191" s="186" t="n"/>
      <c r="M191" s="186" t="inlineStr">
        <is>
          <t>5. Gastrointestinal</t>
        </is>
      </c>
      <c r="N191" s="186" t="inlineStr">
        <is>
          <t>GERD &amp; Peptic Ulcer Disease</t>
        </is>
      </c>
      <c r="O191" s="185" t="inlineStr">
        <is>
          <t>Clinic</t>
        </is>
      </c>
      <c r="P191" s="186" t="inlineStr">
        <is>
          <t>ข้อ 41 Mock RxCU83 ชุดที่ 2</t>
        </is>
      </c>
      <c r="Q191" s="185" t="inlineStr">
        <is>
          <t>ข้อสอบจำลอง</t>
        </is>
      </c>
      <c r="R191" s="185" t="inlineStr">
        <is>
          <t>Mock RxCU83 ชุดที่ 2</t>
        </is>
      </c>
      <c r="S191" s="185" t="n"/>
    </row>
    <row r="192" ht="24" customHeight="1" s="49">
      <c r="A192" s="185" t="n">
        <v>190</v>
      </c>
      <c r="B192" s="186" t="n"/>
      <c r="C192" s="186" t="inlineStr">
        <is>
          <t>คำแนะนำในการปรับเปลี่ยนพฤติกรรมการดำเนินชีวิต (Lifestyle modifications) ในข้อใดต่อไปนี้ เหมาะสมและมีหลักฐานเชิงประจักษ์ชัดเจนในการช่วยลดอาการกรดไหลย้อนเวลากลางคืน (Nocturnal GERD)</t>
        </is>
      </c>
      <c r="D192" s="186" t="n"/>
      <c r="E192" s="186" t="inlineStr">
        <is>
          <t>การปรับยกหัวเตียงให้สูงขึ้นประมาณ 6 ถึง 8 นิ้ว และหลีกเลี่ยงการนอนราบหลังรับประทานอาหารภายใน 2 ถึง 3 ชั่วโมง</t>
        </is>
      </c>
      <c r="F192" s="186" t="inlineStr">
        <is>
          <t>การรับประทานอาหารมื้อดึกก่อนนอนเพื่อช่วยดูดซับกรดในกระเพาะอาหาร</t>
        </is>
      </c>
      <c r="G192" s="186" t="inlineStr">
        <is>
          <t>การดื่มชาเขียวหรือกาแฟอุ่นๆ ก่อนนอนเพื่อช่วยย่อยอาหาร</t>
        </is>
      </c>
      <c r="H192" s="186" t="inlineStr">
        <is>
          <t>การนอนตะแคงขวาเพื่อช่วยให้อาหารไหลลงสู่ลำไส้เล็กได้เร็วขึ้น</t>
        </is>
      </c>
      <c r="I192" s="186" t="inlineStr">
        <is>
          <t>การออกกำลังกายหนักทันทีหลังอาหารมื้อเย็น</t>
        </is>
      </c>
      <c r="J192" s="185" t="n">
        <v>1</v>
      </c>
      <c r="K192" s="186" t="inlineStr">
        <is>
          <t>✅ คำตอบที่ถูกต้อง: ข้อ ก. การปรับยกหัวเตียงให้สูงขึ้นประมาณ 6 ถึง 8 นิ้ว และหลีกเลี่ยงการนอนราบหลังรับประทานอาหารภายใน 2 ถึง 3 ชั่วโมง
🎯 ทำไมข้อนี้ถึงถูก:
การยกหัวเตียงให้สูงขึ้น 6-8 นิ้ว (Head of bed elevation) โดยการหนุนขาเตียงหรือใช้หมอนลาดเอียง (Wedge pillow) ร่วมกับการเว้นระยะห่างระหว่างอาหารมื้อเย็นกับการเข้านอนอย่างน้อย 2-3 ชั่วโมง อาศัยแรงโน้มถ่วงในการป้องกันไม่ให้น้ำย่อยและอาหารในกระเพาะอาหารไหลย้อนกลับขึ้นสู่หลอดอาหารในเวลากลางคืน
🔍 ข้ออื่นผิดเพราะอะไร:
• ข้อ ข. การกินอาหารมื้อดึกจะกระตุ้นการหลั่งกรดและเพิ่มความดันในกระเพาะอาหาร
• ข้อ ค. ชา กาแฟ คาเฟอีนทำให้หูรูดหลอดอาหารส่วนล่าง (LES) คลายตัว
• ข้อ ง. การนอนตะแคงขวาทำให้รอยต่อหลอดอาหารและกระเพาะอยู่ต่ำกว่าระดับน้ำย่อย เพิ่มการไหลย้อน (ควรนอนตะแคงซ้าย: Left lateral position)
• ข้อ จ. การออกกำลังกายหนักหลังอาหารเพิ่มความดันในช่องท้อง
• --</t>
        </is>
      </c>
      <c r="L192" s="186" t="n"/>
      <c r="M192" s="186" t="inlineStr">
        <is>
          <t>5. Gastrointestinal</t>
        </is>
      </c>
      <c r="N192" s="186" t="inlineStr">
        <is>
          <t>GERD &amp; Peptic Ulcer Disease</t>
        </is>
      </c>
      <c r="O192" s="185" t="inlineStr">
        <is>
          <t>Clinic</t>
        </is>
      </c>
      <c r="P192" s="186" t="inlineStr">
        <is>
          <t>ข้อ 42 Mock RxCU83 ชุดที่ 2</t>
        </is>
      </c>
      <c r="Q192" s="185" t="inlineStr">
        <is>
          <t>ข้อสอบจำลอง</t>
        </is>
      </c>
      <c r="R192" s="185" t="inlineStr">
        <is>
          <t>Mock RxCU83 ชุดที่ 2</t>
        </is>
      </c>
      <c r="S192" s="185" t="n"/>
    </row>
    <row r="193" ht="24" customHeight="1" s="49">
      <c r="A193" s="185" t="n">
        <v>191</v>
      </c>
      <c r="B193" s="186" t="n"/>
      <c r="C193" s="186" t="inlineStr">
        <is>
          <t>การใช้ยากลุ่ม Proton Pump Inhibitors (เช่น Omeprazole) ต่อเนื่องเป็นระยะเวลานานหลายปี ข้อใดคืออาการไม่พึงประสงค์และความเสี่ยงที่สำคัญที่เภสัชกรต้องเฝ้าระวังและติดตามอย่างใกล้ชิด</t>
        </is>
      </c>
      <c r="D193" s="186" t="n"/>
      <c r="E193" s="186" t="inlineStr">
        <is>
          <t>ภาวะโพแทสเซียมในเลือดสูง และโรคหัวใจโต</t>
        </is>
      </c>
      <c r="F193" s="186" t="inlineStr">
        <is>
          <t>ภาวะแมกนีเซียมในเลือดต่ำ (Hypomagnesemia), กระดูกหักจากโรคกระดูกพรุน, และการติดเชื้อ Clostridioides difficile</t>
        </is>
      </c>
      <c r="G193" s="186" t="inlineStr">
        <is>
          <t>การเกิดภาวะน้ำตาลในเลือดต่ำอย่างรุนแรง</t>
        </is>
      </c>
      <c r="H193" s="186" t="inlineStr">
        <is>
          <t>การเพิ่มขึ้นของการดูดซึมวิตามิน B12 จนเกิดพิษ</t>
        </is>
      </c>
      <c r="I193" s="186" t="inlineStr">
        <is>
          <t>ภาวะไตวายเฉียบพลันจากการสร้างเกลือนิ่วแคลเซียมฟอสเฟต</t>
        </is>
      </c>
      <c r="J193" s="185" t="n">
        <v>2</v>
      </c>
      <c r="K193" s="186" t="inlineStr">
        <is>
          <t>✅ คำตอบที่ถูกต้อง: ข้อ ข. ภาวะแมกนีเซียมในเลือดต่ำ (Hypomagnesemia), กระดูกหักจากโรคกระดูกพรุน, และการติดเชื้อ Clostridioides difficile
🎯 ทำไมข้อนี้ถึงถูก:
การยับยั้งกรดในกระเพาะอาหารอย่างรุนแรงและยาวนาน (Long-term PPI use) ส่งผลให้:
1. การดูดซึมแคลเซียมและแมกนีเซียมลดลง ทำให้เกิด Hypomagnesemia และเพิ่มความเสี่ยงต่อ Bone fracture
2. สภาพแวดล้อมที่เป็นกรดลดลงทำให้แบคทีเรียประจำถิ่นเสียสมดุล เพิ่มความเสี่ยงต่อการติดเชื้อทางเดินอาหารรุนแรง โดยเฉพาะ C. difficile-associated diarrhea (CDAD)
3. การดูดซึมวิตามิน B12 ลดลงจากภาวะ Achlorhydria
🔍 ข้ออื่นผิดเพราะอะไร:
• ข้อ ก.: และ ค. ไม่ใช่ผลข้างเคียงของการใช้ยา PPI
• ข้อ ค.: (การเกิดภาวะน้ำตาลในเลือดต่ำอย่างรุนแรง): ไม่ใช่คำตอบที่ถูกต้องตามแนวทางเวชปฏิบัติและหลักวิชาการทางเภสัชกรรมสำหรับกรณีนี้
• ข้อ ง.: การดูดซึมวิตามิน B12 จะลดลง ไม่ใช่เพิ่มขึ้น
• ข้อ จ.: แม้ PPI จะสัมพันธ์กับ Acute Interstitial Nephritis (AIN) แต่ไม่ใช่จากการสร้างนิ่วแคลเซียมฟอสเฟต</t>
        </is>
      </c>
      <c r="L193" s="186" t="n"/>
      <c r="M193" s="186" t="inlineStr">
        <is>
          <t>5. Gastrointestinal</t>
        </is>
      </c>
      <c r="N193" s="186" t="inlineStr">
        <is>
          <t>GERD &amp; Peptic Ulcer Disease</t>
        </is>
      </c>
      <c r="O193" s="185" t="inlineStr">
        <is>
          <t>Clinic</t>
        </is>
      </c>
      <c r="P193" s="186" t="inlineStr">
        <is>
          <t>ข้อ 43 Mock RxCU83 ชุดที่ 2</t>
        </is>
      </c>
      <c r="Q193" s="185" t="inlineStr">
        <is>
          <t>ข้อสอบจำลอง</t>
        </is>
      </c>
      <c r="R193" s="185" t="inlineStr">
        <is>
          <t>Mock RxCU83 ชุดที่ 2</t>
        </is>
      </c>
      <c r="S193" s="185" t="n"/>
    </row>
    <row r="194" ht="24" customHeight="1" s="49">
      <c r="A194" s="185" t="n">
        <v>192</v>
      </c>
      <c r="B194" s="186" t="inlineStr">
        <is>
          <t>ผู้ป่วยชายอายุ 45 ปี มาร้านยาด้วยอาการแสบร้อนกลางอก เรอเปรี้ยว มีกลิ่นปาก เป็นมากหลังรับประทานอาหารมื้อใหญ่และตอนดึก รับประทานยาธาตุน้ำขาวแล้วอาการดีขึ้นชั่วคราว ไม่มีสัญญาณเตือนอันตราย (Alarm features) เช่น น้ำหนักลด อาเจียนเป็นเลือด หรือกลืนลำบาก ปฏิเสธโรคประจำตัว มีประวัติปวดข้อเข่าและรับประทานยา Piroxicam มา 4 สัปดาห์ ส่วนสูง 170 ซม. น้ำหนัก 75 kg</t>
        </is>
      </c>
      <c r="C194" s="186" t="inlineStr">
        <is>
          <t>กลไกการออกฤทธิ์หลักของยานี้ (ยาธาตุน้ำขาว / ยาลดกรด) ในการบรรเทาอาการแสบร้อนกลางอกคือข้อใด</t>
        </is>
      </c>
      <c r="D194" s="186" t="n"/>
      <c r="E194" s="186" t="inlineStr">
        <is>
          <t>สะเทินกรดในกระเพาะอาหารอย่างรวดเร็ว (Acid neutralization) และเคลือบเยื่อบุกระเพาะอาหาร</t>
        </is>
      </c>
      <c r="F194" s="186" t="inlineStr">
        <is>
          <t>ยับยั้งเอนไซม์ H⁺/K⁺ ATPase Proton Pump อย่างถาวร</t>
        </is>
      </c>
      <c r="G194" s="186" t="inlineStr">
        <is>
          <t>ปิดกั้นตัวรับ Histamine H2-receptor บน Parietal cells</t>
        </is>
      </c>
      <c r="H194" s="186" t="inlineStr">
        <is>
          <t>ลดการหลั่งสารสื่อประสาท Acetylcholine จากเส้นประสาท Vagus</t>
        </is>
      </c>
      <c r="I194" s="186" t="inlineStr">
        <is>
          <t>สร้างชั้นแพเจลลอยตัว (Raft-forming barrier) ปิดกั้นทางเดินอาหาร</t>
        </is>
      </c>
      <c r="J194" s="185" t="n">
        <v>1</v>
      </c>
      <c r="K194" s="186" t="inlineStr">
        <is>
          <t>✅ คำตอบที่ถูกต้อง: ข้อ ก. สะเทินกรดในกระเพาะอาหารอย่างรวดเร็ว (Acid neutralization) และเคลือบเยื่อบุกระเพาะอาหาร
🎯 ทำไมข้อนี้ถึงถูก:
ยาธาตุน้ำขาวมีส่วนประกอบของสารลดกรด (Antacids เช่น Calcium carbonate หรือ Magnesium) ร่วมกับตัวยาเคลือบสมานแผลและขับลม (Salol, Menthol, Anise oil, Bismuth) ออกฤทธิ์ทำปฏิกิริยาสะเทินกรดไฮโดรคลอริกในกระเพาะอาหารโดยตรงแบบเคมี ทำให้ค่า pH สูงขึ้นอย่างรวดเร็ว จึงบรรเทาอาการแสบร้อนกลางอกและเรอเปรี้ยวได้ทันที
🔍 ข้ออื่นผิดเพราะอะไร:
• ข้อ ข. เป็นกลไกของยากลุ่ม PPIs
• ข้อ ค. เป็นกลไกของยากลุ่ม H2RAs
• ข้อ ง. เป็นกลไกของยากลุ่ม Anticholinergics
• ข้อ จ. เป็นกลไกของยากลุ่ม Alginate raft-forming formulations (เช่น Gaviscon)
• --</t>
        </is>
      </c>
      <c r="L194" s="186" t="n"/>
      <c r="M194" s="186" t="inlineStr">
        <is>
          <t>5. Gastrointestinal</t>
        </is>
      </c>
      <c r="N194" s="186" t="inlineStr">
        <is>
          <t>GERD &amp; Peptic Ulcer Disease</t>
        </is>
      </c>
      <c r="O194" s="185" t="inlineStr">
        <is>
          <t>Clinic</t>
        </is>
      </c>
      <c r="P194" s="186" t="inlineStr">
        <is>
          <t>ข้อ 99 Mock RxCU83 ชุดที่ 2</t>
        </is>
      </c>
      <c r="Q194" s="185" t="inlineStr">
        <is>
          <t>ข้อสอบจำลอง</t>
        </is>
      </c>
      <c r="R194" s="185" t="inlineStr">
        <is>
          <t>Mock RxCU83 ชุดที่ 2</t>
        </is>
      </c>
      <c r="S194" s="185" t="inlineStr">
        <is>
          <t>CASE-GI-GERD-NSAID-MALE-45YO</t>
        </is>
      </c>
    </row>
    <row r="195" ht="24" customHeight="1" s="49">
      <c r="A195" s="185" t="n">
        <v>193</v>
      </c>
      <c r="B195" s="186" t="inlineStr">
        <is>
          <t>ผู้ป่วยชายอายุ 45 ปี มาร้านยาด้วยอาการแสบร้อนกลางอก เรอเปรี้ยว มีกลิ่นปาก เป็นมากหลังรับประทานอาหารมื้อใหญ่และตอนดึก รับประทานยาธาตุน้ำขาวแล้วอาการดีขึ้นชั่วคราว ไม่มีสัญญาณเตือนอันตราย (Alarm features) เช่น น้ำหนักลด อาเจียนเป็นเลือด หรือกลืนลำบาก ปฏิเสธโรคประจำตัว มีประวัติปวดข้อเข่าและรับประทานยา Piroxicam มา 4 สัปดาห์ ส่วนสูง 170 ซม. น้ำหนัก 75 kg</t>
        </is>
      </c>
      <c r="C195" s="186" t="inlineStr">
        <is>
          <t>หากผู้ป่วยรายนี้ต้องการรักษาอาการแสบร้อนกลางอกและแผลทางเดินอาหารที่อาจเกิดจาก NSAID (Piroxicam) การเลือกใช้ยารักษาข้อใดเหมาะสมที่สุด</t>
        </is>
      </c>
      <c r="D195" s="186" t="n"/>
      <c r="E195" s="186" t="inlineStr">
        <is>
          <t>Omeprazole 20 mg รับประทานวันละ 1 ครั้ง ก่อนอาหารเช้า</t>
        </is>
      </c>
      <c r="F195" s="186" t="inlineStr">
        <is>
          <t>Metoclopramide 10 mg รับประทานวันละ 3 ครั้ง ก่อนอาหาร</t>
        </is>
      </c>
      <c r="G195" s="186" t="inlineStr">
        <is>
          <t>Famotidine 20 mg รับประทานวันละ 1 ครั้ง ก่อนนอน</t>
        </is>
      </c>
      <c r="H195" s="186" t="inlineStr">
        <is>
          <t>Sucralfate 1 g รับประทานวันละ 4 ครั้ง หลังอาหาร</t>
        </is>
      </c>
      <c r="I195" s="186" t="inlineStr">
        <is>
          <t>Domperidone 10 mg รับประทานวันละ 3 ครั้ง ก่อนอาหาร</t>
        </is>
      </c>
      <c r="J195" s="185" t="n">
        <v>1</v>
      </c>
      <c r="K195" s="186" t="inlineStr">
        <is>
          <t>✅ คำตอบที่ถูกต้อง: ข้อ ก. Omeprazole 20 mg รับประทานวันละ 1 ครั้ง ก่อนอาหารเช้า
🎯 ทำไมข้อนี้ถึงถูก:
ผู้ป่วยมีอาการของโรคกรดไหลย้อน (GERD) ร่วมกับมีความเสี่ยงสูงต่อการเกิดแผลในกระเพาะอาหารจากการใช้ยา NSAIDs (Piroxicam) ต่อเนื่อง ยาทางเลือกอันดับแรกที่มีประสิทธิผลสูงสุดทั้งในการสมานแผล รักษา GERD และป้องกันการเกิดแผลซ้ำจาก NSAIDs คือยากลุ่ม Proton Pump Inhibitors (เช่น Omeprazole 20 mg/day) รับประทานก่อนอาหารเช้า 30-60 นาที
🔍 ข้ออื่นผิดเพราะอะไร:
• ข้อ ข.: และ จ. เป็นยาเพิ่มการบีบตัวของทางเดินอาหาร (Prokinetics) ไม่ใช่ยาหลักในการรักษา GERD
• ข้อ ค.: Famotidine มีประสิทธิภาพในการสมานแผลและควบคุมกรดต่ำกว่า PPIs
• ข้อ ง.: Sucralfate ต้องรับประทานวันละหลายครั้งและประสิทธิภาพด้อยกว่า PPIs
• ข้อ จ.: (Domperidone 10 mg รับประทานวันละ 3 ครั้ง ก่อนอาหาร): ไม่ใช่คำตอบที่ถูกต้องตามแนวทางเวชปฏิบัติและหลักวิชาการทางเภสัชกรรมสำหรับกรณีนี้</t>
        </is>
      </c>
      <c r="L195" s="186" t="n"/>
      <c r="M195" s="186" t="inlineStr">
        <is>
          <t>5. Gastrointestinal</t>
        </is>
      </c>
      <c r="N195" s="186" t="inlineStr">
        <is>
          <t>GERD &amp; Peptic Ulcer Disease</t>
        </is>
      </c>
      <c r="O195" s="185" t="inlineStr">
        <is>
          <t>Clinic</t>
        </is>
      </c>
      <c r="P195" s="186" t="inlineStr">
        <is>
          <t>ข้อ 100 Mock RxCU83 ชุดที่ 2</t>
        </is>
      </c>
      <c r="Q195" s="185" t="inlineStr">
        <is>
          <t>ข้อสอบจำลอง</t>
        </is>
      </c>
      <c r="R195" s="185" t="inlineStr">
        <is>
          <t>Mock RxCU83 ชุดที่ 2</t>
        </is>
      </c>
      <c r="S195" s="185" t="inlineStr">
        <is>
          <t>CASE-GI-GERD-NSAID-MALE-45YO</t>
        </is>
      </c>
    </row>
    <row r="196" ht="24" customHeight="1" s="49">
      <c r="A196" s="185" t="n">
        <v>194</v>
      </c>
      <c r="B196" s="186" t="inlineStr">
        <is>
          <t>ผู้ป่วยชายอายุ 45 ปี มาร้านยาด้วยอาการแสบร้อนกลางอก เรอเปรี้ยว มีกลิ่นปาก เป็นมากหลังรับประทานอาหารมื้อใหญ่และตอนดึก รับประทานยาธาตุน้ำขาวแล้วอาการดีขึ้นชั่วคราว ไม่มีสัญญาณเตือนอันตราย (Alarm features) เช่น น้ำหนักลด อาเจียนเป็นเลือด หรือกลืนลำบาก ปฏิเสธโรคประจำตัว มีประวัติปวดข้อเข่าและรับประทานยา Piroxicam มา 4 สัปดาห์ ส่วนสูง 170 ซม. น้ำหนัก 75 kg</t>
        </is>
      </c>
      <c r="C196" s="186" t="inlineStr">
        <is>
          <t>ข้อใดคือการรักษาของผู้ป่วยรายนี้ที่เหมาะสมมากที่สุด หากจำเป็นต้องใช้ยา Clopidogrel ร่วมด้วยและผลตรวจ pharmacogenomic พบเป็น CYP2C19 Poor Metabolizer</t>
        </is>
      </c>
      <c r="D196" s="186" t="n"/>
      <c r="E196" s="186" t="inlineStr">
        <is>
          <t>Omeprazole</t>
        </is>
      </c>
      <c r="F196" s="186" t="inlineStr">
        <is>
          <t>Esomeprazole</t>
        </is>
      </c>
      <c r="G196" s="186" t="inlineStr">
        <is>
          <t>Rabeprazole</t>
        </is>
      </c>
      <c r="H196" s="186" t="inlineStr">
        <is>
          <t>Lansoprazole</t>
        </is>
      </c>
      <c r="I196" s="186" t="inlineStr">
        <is>
          <t>Dexlansoprazole</t>
        </is>
      </c>
      <c r="J196" s="185" t="n">
        <v>3</v>
      </c>
      <c r="K196" s="186" t="inlineStr">
        <is>
          <t>✅ คำตอบที่ถูกต้อง: ข้อ c. Rabeprazole
🎯 ทำไมข้อนี้ถึงถูก:
Rabeprazole: ถูก metabolized ในร่างกายเป็นหลักผ่าน non-enzymatic reduction pathway และพึ่งพาเอนไซม์ CYP2C19 เพียงเล็กน้อย จึงมีผลยับยั้ง CYP2C19 ต่ำที่สุดในกลุ่ม PPI และไม่มีผลรบกวนการเปลี่ยนรูปของ clopidogrel (prodrug) ไปเป็น active metabolite ผ่าน CYP2C19 ทำให้เป็น PPI ที่ปลอดภัยและแนะนำมากที่สุดเมื่อต้องใช้ร่วมกับ clopidogrel โดยเฉพาะในผู้ป่วยที่มีภาวะ CYP2C19 poor metabolizer
🔍 ข้ออื่นผิดเพราะอะไร:
• ข้อ ก.: Omeprazole เป็น potent inhibitor ของเอนไซม์ CYP2C19 ชัดเจนที่สุด ทำให้ลด bioactivation ของ clopidogrel ลงอย่างมาก ส่งผลเพิ่มความเสี่ยงต่อการเกิด recurrent stent thrombosis และ cardiovascular events จึงมีข้อห้ามใช้ร่วมกัน
• ข้อ ข.: Esomeprazole เป็น S-enantiomer ของ omeprazole ซึ่งยังคงมีฤทธิ์ยับยั้ง CYP2C19 สูงเช่นเดียวกัน และมีคำเตือนหลีกเลี่ยงการใช้ร่วมกับ clopidogrel
• ข้อ ง.: Lansoprazole มีผลยับยั้ง CYP2C19 ในระดับปานกลาง ซึ่งยังคงมีปฏิกิริยากับ clopidogrel มากกว่า rabeprazole
• ข้อ จ.: Dexlansoprazole ถูก metabolized ผ่านทาง CYP2C19 และ CYP3A4 จึงยังคงมีโอกาสเกิด drug interaction กับ clopidogrel มากกว่า rabeprazole
• --</t>
        </is>
      </c>
      <c r="L196" s="186" t="n"/>
      <c r="M196" s="186" t="inlineStr">
        <is>
          <t>5. Gastrointestinal</t>
        </is>
      </c>
      <c r="N196" s="186" t="inlineStr">
        <is>
          <t>Gastroesophageal reflux disease (GERD)</t>
        </is>
      </c>
      <c r="O196" s="185" t="inlineStr">
        <is>
          <t>Clinic</t>
        </is>
      </c>
      <c r="P196" s="186" t="inlineStr">
        <is>
          <t>2567</t>
        </is>
      </c>
      <c r="Q196" s="185" t="inlineStr">
        <is>
          <t>ข้อสอบจำลอง</t>
        </is>
      </c>
      <c r="R196" s="185" t="inlineStr">
        <is>
          <t>Mock RxCU83 ชุดที่ 2</t>
        </is>
      </c>
      <c r="S196" s="185" t="inlineStr">
        <is>
          <t>CASE-GI-GERD-NSAID-MALE-45YO</t>
        </is>
      </c>
    </row>
    <row r="197" ht="24" customHeight="1" s="49">
      <c r="A197" s="185" t="n">
        <v>195</v>
      </c>
      <c r="B197" s="186" t="n"/>
      <c r="C197" s="186" t="inlineStr">
        <is>
          <t>กลไกการเกิด negative feedback inhibition ของร่างกายในการยับยั้งการหลั่งกรดในกระเพาะอาหารที่มากเกินไป คือกลไกใด</t>
        </is>
      </c>
      <c r="D197" s="186" t="n"/>
      <c r="E197" s="186" t="inlineStr">
        <is>
          <t>กรดกระตุ้น G cell ให้หลั่ง ACh</t>
        </is>
      </c>
      <c r="F197" s="186" t="inlineStr">
        <is>
          <t>กรดยับยั้งการหลั่ง somatostatin จาก D cell</t>
        </is>
      </c>
      <c r="G197" s="186" t="inlineStr">
        <is>
          <t>กรดกระตุ้นการหลั่ง somatostatin จาก D cell</t>
        </is>
      </c>
      <c r="H197" s="186" t="inlineStr">
        <is>
          <t>กรดกระตุ้นการหลั่ง histamine จาก ECL cell</t>
        </is>
      </c>
      <c r="I197" s="186" t="inlineStr">
        <is>
          <t>กรดยับยั้งการหลั่ง somatostatin จาก ECL cell</t>
        </is>
      </c>
      <c r="J197" s="185" t="n">
        <v>3</v>
      </c>
      <c r="K197" s="186" t="inlineStr">
        <is>
          <t>✅ คำตอบที่ถูกต้อง: ข้อ c. กรดกระตุ้นการหลั่ง somatostatin จาก D cell
🎯 ทำไมข้อนี้ถึงถูก:
เมื่อ pH ในกระเพาะอาหารลดลงต่ำกว่า 3 (สภาวะกรดสูง) กรดไฮโดรคลอริกจะไปกระตุ้น D cells ในกระเพาะอาหารให้หลั่ง somatostatin ซึ่ง somatostatin จะออกฤทธิ์แบบ paracrine จับกับ sst2 receptor บน G cells เพื่อยับยั้งการหลั่ง gastrin และจับกับ parietal cells/ECL cells เพื่อยับยั้งการหลั่งกรดโดยตรง นับเป็นกลไก negative feedback สำคัญในการป้องกันไม่ให้กระเพาะหลั่งกรดมากเกินไป
🔍 ข้ออื่นผิดเพราะอะไร:
• ข้อ ก.: กรดที่สูงขึ้นจะยับยั้ง G cells ไม่ใช่กระตุ้น และ ACh หลั่งจาก enteric cholinergic neurons (vagus nerve) ไม่ได้หลั่งจาก G cells
• ข้อ ข.: กรดไม่ได้ยับยั้ง somatostatin แต่เป็นตัวกระตุ้นหลักให้ D cells หลั่ง somatostatin ออกมาควบคุมกรด
• ข้อ ง.: การกระตุ้น ECL cell ให้หลั่ง histamine เป็นกลไกที่เพิ่มการหลั่งกรด (กระตุ้นโดย gastrin และ ACh) ไม่ใช่ negative feedback เพื่อยับยั้งกรด
• ข้อ จ.: ECL cells มีหน้าที่หลักในการหลั่ง histamine ไม่ได้หลั่ง somatostatin (somatostatin หลั่งจาก D cells)
• --</t>
        </is>
      </c>
      <c r="L197" s="186" t="n"/>
      <c r="M197" s="186" t="inlineStr">
        <is>
          <t>5. Gastrointestinal</t>
        </is>
      </c>
      <c r="N197" s="186" t="inlineStr">
        <is>
          <t>Peptic ulcer disease (PUD)</t>
        </is>
      </c>
      <c r="O197" s="185" t="inlineStr">
        <is>
          <t>Clinic</t>
        </is>
      </c>
      <c r="P197" s="186" t="inlineStr">
        <is>
          <t>2567</t>
        </is>
      </c>
      <c r="Q197" s="185" t="inlineStr">
        <is>
          <t>ข้อสอบจำลอง</t>
        </is>
      </c>
      <c r="R197" s="185" t="inlineStr">
        <is>
          <t>Mock RxCU83 ชุดที่ 2</t>
        </is>
      </c>
      <c r="S197" s="185" t="n"/>
    </row>
    <row r="198" ht="24" customHeight="1" s="49">
      <c r="A198" s="185" t="n">
        <v>196</v>
      </c>
      <c r="B198" s="186" t="n"/>
      <c r="C198" s="186" t="inlineStr">
        <is>
          <t>[RECONSTRUCTED: ปรับแต่งและเติมเต็มบริบทโจทย์เพื่อความสมบูรณ์] ยาในกลุ่ม Proton Pump Inhibitors (PPIs) มีประสิทธิภาพทางคลินิกในการรักษา GERD และ Peptic Ulcer เหนือกว่ายากลุ่ม H2-receptor antagonists (H2RAs) เนื่องจากคุณสมบัติในข้อใด</t>
        </is>
      </c>
      <c r="D198" s="186" t="n"/>
      <c r="E198" s="186" t="inlineStr">
        <is>
          <t>ยับยั้ง final common pathway ของการหลั่งกรดและมี mucosal healing rate ที่สูงกว่า</t>
        </is>
      </c>
      <c r="F198" s="186" t="inlineStr">
        <is>
          <t>ออกฤทธิ์ได้รวดเร็วกว่า H2RA ในการบรรเทาอาการแสบร้อนกลางอกเฉียบพลันหลังรับประทานยาทันที</t>
        </is>
      </c>
      <c r="G198" s="186" t="inlineStr">
        <is>
          <t>เกิดภาวะ tachyphylaxis หรือ tolerance ได้ช้ากว่า H2RA เพียงเล็กน้อย</t>
        </is>
      </c>
      <c r="H198" s="186" t="inlineStr">
        <is>
          <t>มี bioavailability สูงกว่าและไม่ถูกทำลายด้วยกรดในกระเพาะอาหารแม้ไม่มี enteric coating</t>
        </is>
      </c>
      <c r="I198" s="186" t="inlineStr">
        <is>
          <t>สามารถรับประทานพร้อมอาหารมื้อหนักได้โดยไม่ส่งผลกระทบต่อการดูดซึมยา</t>
        </is>
      </c>
      <c r="J198" s="185" t="n">
        <v>1</v>
      </c>
      <c r="K198" s="186" t="inlineStr">
        <is>
          <t>✅ คำตอบที่ถูกต้อง: ข้อ a. ยับยั้ง final common pathway ของการหลั่งกรดและมี mucosal healing rate ที่สูงกว่า
🎯 ทำไมข้อนี้ถึงถูก:
PPIs ออกฤทธิ์ยับยั้งเอนไซม์ H+/K+ ATPase ซึ่งเป็น final common pathway ของการหลั่งกรดจาก parietal cells ทำให้สามารถยับยั้งกรดได้ทั้งที่ถูกกระตุ้นโดย gastrin, histamine และ acetylcholine จึงมี mucosal healing rate และ symptom control ใน GERD และ peptic ulcer สูงกว่า H2RA อย่างมีนัยสำคัญ และไม่พบปัญหา tachyphylaxis (tolerance) เหมือน H2RA
🔍 ข้ออื่นผิดเพราะอะไร:
• ข้อ ข.: H2RA ออกฤทธิ์บรรเทาอาการเฉียบพลันได้เร็วกว่า PPI (PPI ต้องใช้เวลา 2-3 วันเพื่อให้ยากระจายตัวจับ proton pump ได้เต็มที่และมี pharmacodynamic steady state)
• ข้อ ค.: H2RA มักเกิด tolerance/tachyphylaxis ภายใน 1-2 สัปดาห์ของการใช้อย่างต่อเนื่อง ส่วน PPI ไม่พบปัญหา tachyphylaxis ในทางคลินิก
• ข้อ ง.: PPI เป็นยาที่ไม่คงตัวในกรด (acid-labile) จึงจำเป็นต้องผลิตในรูปแบบ enteric-coated granules/tablets เสมอเพื่อป้องกันการสลายตัวในกระเพาะอาหาร
• ข้อ จ.: PPI ควรรับประทานก่อนอาหารประมาณ 30-60 นาที เพื่อให้ยาถูกดูดซึมเข้ากระแสเลือดไปถึง parietal cells ในช่วงที่ proton pumps ถูกกระตุ้นจากการรับประทานอาหาร
• --</t>
        </is>
      </c>
      <c r="L198" s="186" t="n"/>
      <c r="M198" s="186" t="inlineStr">
        <is>
          <t>5. Gastrointestinal</t>
        </is>
      </c>
      <c r="N198" s="186" t="inlineStr">
        <is>
          <t>Gastroesophageal reflux disease (GERD)</t>
        </is>
      </c>
      <c r="O198" s="185" t="inlineStr">
        <is>
          <t>Clinic</t>
        </is>
      </c>
      <c r="P198" s="186" t="inlineStr">
        <is>
          <t>2567</t>
        </is>
      </c>
      <c r="Q198" s="185" t="inlineStr">
        <is>
          <t>ข้อสอบจำลอง</t>
        </is>
      </c>
      <c r="R198" s="185" t="inlineStr">
        <is>
          <t>Mock RxCU83 ชุดที่ 2</t>
        </is>
      </c>
      <c r="S198" s="185" t="n"/>
    </row>
    <row r="199" ht="24" customHeight="1" s="49">
      <c r="A199" s="185" t="n">
        <v>197</v>
      </c>
      <c r="B199" s="186" t="n"/>
      <c r="C199" s="186" t="inlineStr">
        <is>
          <t>ผู้ป่วยรับประทานยากลุ่ม Proton Pump Inhibitors (PPIs) ติดต่อกันเป็นระยะเวลานานมากกว่า 6 เดือน ควรให้คำแนะนำด้านโภชนาการหรือเฝ้าระวังภาวะขาดสารอาหารในข้อใดมากที่สุด</t>
        </is>
      </c>
      <c r="D199" s="186" t="n"/>
      <c r="E199" s="186" t="inlineStr">
        <is>
          <t>รับประทานอาหารที่มีวิตามิน B12 เพิ่มขึ้น หรือตรวจติดตามระดับวิตามิน B12 ในเลือด</t>
        </is>
      </c>
      <c r="F199" s="186" t="inlineStr">
        <is>
          <t>รับประทานพืชที่มีกากใยสูงปริมาณมากๆ เพื่อช่วยลดการดูดซึมยา PPI</t>
        </is>
      </c>
      <c r="G199" s="186" t="inlineStr">
        <is>
          <t>ดื่มน้ำส้มสายชูหรือน้ำผลไม้รสเปรี้ยวจัดพร้อมมื้ออาหารเพื่อกระตุ้นกรด</t>
        </is>
      </c>
      <c r="H199" s="186" t="inlineStr">
        <is>
          <t>งดรับประทานอาหารประเภทโปรตีนและเนื้อสัตว์ทั้งหมด</t>
        </is>
      </c>
      <c r="I199" s="186" t="inlineStr">
        <is>
          <t>ดื่มกาแฟเข้มข้นหลังอาหารทันทีเพื่อช่วยเร่งการย่อย</t>
        </is>
      </c>
      <c r="J199" s="185" t="n">
        <v>1</v>
      </c>
      <c r="K199" s="186" t="inlineStr">
        <is>
          <t>✅ คำตอบที่ถูกต้อง: ข้อ a. รับประทานอาหารที่มีวิตามิน B12 เพิ่มขึ้น หรือตรวจติดตามระดับวิตามิน B12 ในเลือด
🎯 ทำไมข้อนี้ถึงถูก:
การใช้ PPI ติดต่อกันเป็นเวลานานทำให้ภาวะกรดในกระเพาะอาหารถูกยับยั้งอย่างต่อเนื่อง (hypochlorhydria/achlorhydria) ส่งผลให้ไม่สามารถปลดปล่อย Vitamin B12 ออกจากโปรตีนในอาหารได้ และลดการดูดซึมแคลเซียม แมกนีเซียม และธาตุเหล็ก จึงแนะนำให้ผู้ป่วยรับประทานอาหารที่มีวิตามิน B12 สูง เสริมอาหาร หรือติดตามระดับวิตามิน B12 และแร่ธาตุเพื่อป้องกันภาวะโลหิตจางและโรคเส้นประสาท
🔍 ข้ออื่นผิดเพราะอะไร:
• ข้อ ข.: การกินกากใยอาหารสูงไม่ได้เกี่ยวข้องโดยตรงกับการแก้ปัญหาอาการไม่พึงประสงค์ระยะยาวของ PPI
• ข้อ ค.: การดื่มน้ำผลไม้รสเปรี้ยวจัดหรือน้ำส้มสายชูจะไปกระตุ้นและระคายเคืองเยื่อบุกระเพาะอาหารและหลอดอาหาร ทำให้อาการ GERD แย่ลง
• ข้อ ง.: การงดโปรตีนและเนื้อสัตว์จะยิ่งทำให้ขาดวิตามิน B12 รุนแรงขึ้น
• ข้อ จ.: คาเฟอีนในกาแฟทำให้ lower esophageal sphincter คลายตัวและกระตุ้นการหลั่งกรด ทำให้อาการไหลย้อนกำเริบ
• --</t>
        </is>
      </c>
      <c r="L199" s="186" t="n"/>
      <c r="M199" s="186" t="inlineStr">
        <is>
          <t>5. Gastrointestinal</t>
        </is>
      </c>
      <c r="N199" s="186" t="inlineStr">
        <is>
          <t>Gastroesophageal reflux disease (GERD)</t>
        </is>
      </c>
      <c r="O199" s="185" t="inlineStr">
        <is>
          <t>Clinic</t>
        </is>
      </c>
      <c r="P199" s="186" t="inlineStr">
        <is>
          <t>2567</t>
        </is>
      </c>
      <c r="Q199" s="185" t="inlineStr">
        <is>
          <t>ข้อสอบจำลอง</t>
        </is>
      </c>
      <c r="R199" s="185" t="inlineStr">
        <is>
          <t>Mock RxCU83 ชุดที่ 2</t>
        </is>
      </c>
      <c r="S199" s="185" t="n"/>
    </row>
    <row r="200" ht="24" customHeight="1" s="49">
      <c r="A200" s="185" t="n">
        <v>198</v>
      </c>
      <c r="B200" s="186" t="n"/>
      <c r="C200" s="186" t="inlineStr">
        <is>
          <t>คำแนะนำในการปรับเปลี่ยนพฤติกรรมสำหรับผู้ป่วยโรค GERD ที่ให้รับประทานอาหารมื้อละน้อยๆ แต่บ่อยครั้ง (small, frequent meals) มีวัตถุประสงค์หลักเพื่ออะไร</t>
        </is>
      </c>
      <c r="D200" s="186" t="n"/>
      <c r="E200" s="186" t="inlineStr">
        <is>
          <t>เพื่อเพิ่มพลังงานและโปรตีนในการซ่อมแซมเยื่อบุหลอดอาหาร</t>
        </is>
      </c>
      <c r="F200" s="186" t="inlineStr">
        <is>
          <t>เพื่อลดปริมาตรและแรงดันภายในกระเพาะอาหาร จึงช่วยลดโอกาสการไหลย้อนของกรดขึ้นสู่หลอดอาหาร</t>
        </is>
      </c>
      <c r="G200" s="186" t="inlineStr">
        <is>
          <t>เพื่อกระตุ้นให้กระเพาะอาหารหลั่งกรดไฮโดรคลอริกอย่างต่อเนื่อง</t>
        </is>
      </c>
      <c r="H200" s="186" t="inlineStr">
        <is>
          <t>เพื่อยับยั้งการหลั่ง gastrin จาก G cells อย่างถาวร</t>
        </is>
      </c>
      <c r="I200" s="186" t="inlineStr">
        <is>
          <t>เพื่อเพิ่มระยะเวลาการคงอยู่ของอาหารในกระเพาะอาหาร (gastric emptying time)</t>
        </is>
      </c>
      <c r="J200" s="185" t="n">
        <v>2</v>
      </c>
      <c r="K200" s="186" t="inlineStr">
        <is>
          <t>✅ คำตอบที่ถูกต้อง: ข้อ b. เพื่อลดปริมาตรและแรงดันภายในกระเพาะอาหาร จึงช่วยลดโอกาสการไหลย้อนของกรดขึ้นสู่หลอดอาหาร
🎯 ทำไมข้อนี้ถึงถูก:
การรับประทานอาหารมื้อใหญ่ทำให้เกิด gastric distension และเพิ่มแรงดันภายในกระเพาะอาหาร (intragastric pressure) ส่งผลให้เกิด transient lower esophageal sphincter relaxations (TLESRs) บ่อยขึ้นและดันน้ำย่อยกรดไหลย้อนขึ้นสู่หลอดอาหาร การแบ่งรับประทานมื้อละน้อยๆ จะช่วยลดการขยายตัวของกระเพาะอาหารและลดแรงดันไหลย้อนได้อย่างมีประสิทธิภาพ
🔍 ข้ออื่นผิดเพราะอะไร:
• ข้อ ก.: การแบ่งอาหารมื้อเล็กไม่ได้มีวัตถุประสงค์หลักเพื่อเพิ่มพลังงาน แต่เน้นการควบคุมปริมาตรอาหาร
• ข้อ ค.: การกระตุ้นการหลั่งกรดไม่ใช่ผลดีต่อผู้ป่วยโรค GERD
• ข้อ ง.: อาหารมื้อเล็กไม่ได้ยับยั้ง gastrin อย่างถาวร
• ข้อ จ.: การยืดเวลาอาหารค้างในกระเพาะจะยิ่งทำให้อาหารและกรดมีโอกาสไหลย้อนมากขึ้น วัตถุประสงค์ที่แท้จริงคือต้องการให้กระเพาะบีบตัวระบายอาหารได้เร็ว
• --</t>
        </is>
      </c>
      <c r="L200" s="186" t="n"/>
      <c r="M200" s="186" t="inlineStr">
        <is>
          <t>5. Gastrointestinal</t>
        </is>
      </c>
      <c r="N200" s="186" t="inlineStr">
        <is>
          <t>Gastroesophageal reflux disease (GERD)</t>
        </is>
      </c>
      <c r="O200" s="185" t="inlineStr">
        <is>
          <t>Clinic</t>
        </is>
      </c>
      <c r="P200" s="186" t="inlineStr">
        <is>
          <t>2567</t>
        </is>
      </c>
      <c r="Q200" s="185" t="inlineStr">
        <is>
          <t>ข้อสอบจำลอง</t>
        </is>
      </c>
      <c r="R200" s="185" t="inlineStr">
        <is>
          <t>Mock RxCU83 ชุดที่ 2</t>
        </is>
      </c>
      <c r="S200" s="185" t="n"/>
    </row>
    <row r="201" ht="24" customHeight="1" s="49">
      <c r="A201" s="185" t="n">
        <v>199</v>
      </c>
      <c r="B201" s="186" t="n"/>
      <c r="C201" s="186" t="inlineStr">
        <is>
          <t>ในแง่พยาธิสรีรวิทยา กลไกใดสอดคล้องที่สุดกับการเกิดอาการแสบร้อนกลางอกหลังรับประทานอาหารมื้อใหญ่และขณะนอนราบของผู้ป่วย GERD รายนี้</t>
        </is>
      </c>
      <c r="D201" s="186" t="n"/>
      <c r="E201" s="186" t="inlineStr">
        <is>
          <t>Reduced mucosal resistance ทำให้เกิดกระบวนการขาดเลือดเฉียบพลันในเยื่อบุหลอดอาหาร</t>
        </is>
      </c>
      <c r="F201" s="186" t="inlineStr">
        <is>
          <t>Increased esophageal peristalsis ทำให้เกิด acid reflux ขึ้นสู่หลอดอาหารส่วนบนมากขึ้น</t>
        </is>
      </c>
      <c r="G201" s="186" t="inlineStr">
        <is>
          <t>การเกิด acid pocket สะสมอยู่บริเวณส่วนบนของ chime ใกล้รอยต่อ gastroesophageal junction หลังอาหาร</t>
        </is>
      </c>
      <c r="H201" s="186" t="inlineStr">
        <is>
          <t>การเพิ่มขึ้นของ Lower Esophageal Sphincter pressure จนเกิดการตีบตันของหลอดอาหาร</t>
        </is>
      </c>
      <c r="I201" s="186" t="inlineStr">
        <is>
          <t>การเกิดภาวะน้ำลายหลั่งมากผิดปกติ (hypersalivation) ในเวลากลางคืนทำให้น้ำย่อยกรดสัมผัสเยื่อบุนานขึ้น</t>
        </is>
      </c>
      <c r="J201" s="185" t="n">
        <v>3</v>
      </c>
      <c r="K201" s="186" t="inlineStr">
        <is>
          <t>✅ คำตอบที่ถูกต้อง: ข้อ c. การเกิด acid pocket สะสมอยู่บริเวณส่วนบนของ chime ใกล้รอยต่อ gastroesophageal junction หลังอาหาร
🎯 ทำไมข้อนี้ถึงถูก:
หลังรับประทานอาหารมื้อใหญ่ จะเกิดชั้นของกรดที่ไม่ถูกสะเทินโดยอาหาร เรียกว่า acid pocket สะสมลอยตัวอยู่ด้านบนสุดของกระเพาะอาหารบริเวณรอยต่อ gastroesophageal junction เมื่อผู้ป่วยนอนราบหรือเกิด transient LES relaxation กรดใน acid pocket นี้จะไหลย้อนเข้าสู่หลอดอาหารได้ง่ายที่สุด ทำให้เกิดอาการ heartburn รุนแรงหลังมื้ออาหารและเวลานอน
🔍 ข้ออื่นผิดเพราะอะไร:
• ข้อ ก.: การไหลย้อนไม่ได้เกิดจาก mucosal ischemia เฉียบพลัน แต่เกิดจากกรดสัมผัสเยื่อบุนานเกินไป
• ข้อ ข.: Esophageal peristalsis ทำหน้าที่เคลียร์กรดออกจากหลอดอาหาร (acid clearance) หาก peristalsis ทำงานดีจะช่วยลดอาการ ไม่ใช่เพิ่มการไหลย้อน
• ข้อ ง.: ใน GERD ความดันของ Lower Esophageal Sphincter จะลดลง (decreased LES pressure) หรือเกิด transient LES relaxation ไม่ใช่เพิ่มขึ้น
• ข้อ จ.: ในเวลากลางคืนการหลั่งน้ำลายจะลดลง (hyposalivation) ทำให้ขาดกลไกสะเทินกรดและขาดการกลืนน้ำลายตามธรรมชาติ กรดจึงค้างอยู่ในหลอดอาหารนานขึ้น
• --</t>
        </is>
      </c>
      <c r="L201" s="186" t="n"/>
      <c r="M201" s="186" t="inlineStr">
        <is>
          <t>5. Gastrointestinal</t>
        </is>
      </c>
      <c r="N201" s="186" t="inlineStr">
        <is>
          <t>Gastroesophageal reflux disease (GERD)</t>
        </is>
      </c>
      <c r="O201" s="185" t="inlineStr">
        <is>
          <t>Clinic</t>
        </is>
      </c>
      <c r="P201" s="186" t="inlineStr">
        <is>
          <t>2567</t>
        </is>
      </c>
      <c r="Q201" s="185" t="inlineStr">
        <is>
          <t>ข้อสอบจำลอง</t>
        </is>
      </c>
      <c r="R201" s="185" t="inlineStr">
        <is>
          <t>Mock RxCU83 ชุดที่ 2</t>
        </is>
      </c>
      <c r="S201" s="185" t="n"/>
    </row>
    <row r="202" ht="24" customHeight="1" s="49">
      <c r="A202" s="185" t="n">
        <v>200</v>
      </c>
      <c r="B202" s="186" t="n"/>
      <c r="C202" s="186" t="inlineStr">
        <is>
          <t>การเกิดพยาธิสภาพหลอดอาหารอักเสบ (Esophagitis) ในผู้ป่วย GERD เกิดจากกลไกในระดับเซลล์ข้อใด</t>
        </is>
      </c>
      <c r="D202" s="186" t="n"/>
      <c r="E202" s="186" t="inlineStr">
        <is>
          <t>การทำลาย tight junction ของเยื่อบุหลอดอาหารโดยเชื้อแบคทีเรียประจำถิ่น</t>
        </is>
      </c>
      <c r="F202" s="186" t="inlineStr">
        <is>
          <t>Hydrogen ion แพร่กระจาย (diffuse) เข้าสู่เซลล์เยื่อบุหลอดอาหาร ทำให้เกิด intercellular acidification และ cell necrosis</t>
        </is>
      </c>
      <c r="G202" s="186" t="inlineStr">
        <is>
          <t>การสะสมของ nitrates ในเยื่อบุทางเดินอาหารเหนี่ยวนำให้เกิด oxidative damage</t>
        </is>
      </c>
      <c r="H202" s="186" t="inlineStr">
        <is>
          <t>การหดเกร็งตัวผิดปกติอย่างรุนแรงของกล้ามเนื้อเรียบชั้น longitudinal muscle</t>
        </is>
      </c>
      <c r="I202" s="186" t="inlineStr">
        <is>
          <t>การเสื่อมของเส้นประสาทรับความรู้สึก sympathetic บริเวณหลอดอาหาร</t>
        </is>
      </c>
      <c r="J202" s="185" t="n">
        <v>2</v>
      </c>
      <c r="K202" s="186" t="inlineStr">
        <is>
          <t>✅ คำตอบที่ถูกต้อง: ข้อ b. Hydrogen ion แพร่กระจาย (diffuse) เข้าสู่เซลล์เยื่อบุหลอดอาหาร ทำให้เกิด intercellular acidification และ cell necrosis
🎯 ทำไมข้อนี้ถึงถูก:
เยื่อบุผิวหลอดอาหารเป็นชนิด stratified squamous epithelium ซึ่งต้านทานกรดได้จำกัด เมื่อกรดไฮโดรคลอริกสัมผัสเยื่อบุนาน ไฮโดรเจนไอออน (H+) จะแพร่ทะลุผ่าน intercellular junction เข้าสู่เซลล์เยื่อบุ ทำให้ค่า pH ภายในเซลล์ลดลง เกิดเซลล์บวม ทำลายเอนไซม์และโครงสร้างเซลล์ จนนำไปสู่ cell necrosis, การหลุดลอกของเซลล์ และเกิดแผลอักเสบ (erosive esophagitis)
🔍 ข้ออื่นผิดเพราะอะไร:
• ข้อ ก.: เชื้อแบคทีเรียไม่ใช่สาเหตุหลักของการเกิด GERD esophagitis แต่เกิดจากการทำลายโดยตรงจากกรดและเปปซิน
• ข้อ ค.: ไนเตรตไม่ได้เป็นกลไกหลักในการเกิดภาวะ esophagitis
• ข้อ ง.: การหดเกร็งของกล้ามเนื้อหลอดอาหารพบใน esophageal spasm ไม่ใช่กลไกที่ทำให้เยื่อบุหลอดอาหารอักเสบเป็นแผล
• ข้อ จ.: ความผิดปกติของเส้นประสาทไม่ได้ทำให้เกิดเนื้อเยื่อตายหรืออักเสบโดยตรง
• --</t>
        </is>
      </c>
      <c r="L202" s="186" t="n"/>
      <c r="M202" s="186" t="inlineStr">
        <is>
          <t>5. Gastrointestinal</t>
        </is>
      </c>
      <c r="N202" s="186" t="inlineStr">
        <is>
          <t>Gastroesophageal reflux disease (GERD)</t>
        </is>
      </c>
      <c r="O202" s="185" t="inlineStr">
        <is>
          <t>Clinic</t>
        </is>
      </c>
      <c r="P202" s="186" t="inlineStr">
        <is>
          <t>2567</t>
        </is>
      </c>
      <c r="Q202" s="185" t="inlineStr">
        <is>
          <t>ข้อสอบจำลอง</t>
        </is>
      </c>
      <c r="R202" s="185" t="inlineStr">
        <is>
          <t>Mock RxCU83 ชุดที่ 2</t>
        </is>
      </c>
      <c r="S202" s="185" t="n"/>
    </row>
    <row r="203" ht="24" customHeight="1" s="49">
      <c r="A203" s="185" t="n">
        <v>201</v>
      </c>
      <c r="B203" s="186" t="n"/>
      <c r="C203" s="186" t="inlineStr">
        <is>
          <t>การส่องกล้องตรวจทางเดินอาหารส่วนบน (Upper GI Endoscopy) เพื่อประเมินความรุนแรงของ mucosal injury ในผู้ป่วย GERD ที่ไม่มีสัญญาณเตือนอันตราย (Alarm symptoms) ควรทำภายใต้เงื่อนไขใดจึงจะประเมินรอยโรคได้แม่นยำที่สุด</t>
        </is>
      </c>
      <c r="D203" s="186" t="n"/>
      <c r="E203" s="186" t="inlineStr">
        <is>
          <t>ควรทำทันทีเมื่อผู้ป่วยมีอาการ heartburn เฉียบพลันโดยไม่ต้องหยุดยา</t>
        </is>
      </c>
      <c r="F203" s="186" t="inlineStr">
        <is>
          <t>ควรทำหลังจากหยุดยากลุ่ม PPI อย่างน้อย 2-4 สัปดาห์ (off PPI) เพื่อให้เห็นรอยโรคแท้จริง</t>
        </is>
      </c>
      <c r="G203" s="186" t="inlineStr">
        <is>
          <t>ควรทำขณะที่ผู้ป่วยกำลังรับประทานยา PPI ในขนาดสูงสุดเพื่อดูการตอบสนอง</t>
        </is>
      </c>
      <c r="H203" s="186" t="inlineStr">
        <is>
          <t>ควรทำเฉพาะในผู้ป่วยที่มีอาการสำลักกรด (regurgitation) เท่านั้น</t>
        </is>
      </c>
      <c r="I203" s="186" t="inlineStr">
        <is>
          <t>สามารถทำเวลาใดก็ได้โดยไม่มีผลกระทบจากการใช้ยาต้านการหลั่งกรด</t>
        </is>
      </c>
      <c r="J203" s="185" t="n">
        <v>2</v>
      </c>
      <c r="K203" s="186" t="inlineStr">
        <is>
          <t>✅ คำตอบที่ถูกต้อง: ข้อ b. ควรทำหลังจากหยุดยากลุ่ม PPI อย่างน้อย 2-4 สัปดาห์ (off PPI) เพื่อให้เห็นรอยโรคแท้จริง
🎯 ทำไมข้อนี้ถึงถูก:
การใช้ยา PPI สามารถรักษาแผลเยื่อบุหลอดอาหารอักเสบให้หายได้อย่างรวดเร็ว ดังนั้น หากต้องการส่องกล้องเพื่อวินิจฉัยและประเมินระดับความรุนแรงของ mucosal injury (เช่น Los Angeles classification) ในผู้ป่วยที่สงสัย GERD โดยไม่มีสัญญาณเตือน ควรหยุดยา PPI เป็นเวลา 2-4 สัปดาห์ก่อนตรวจ เพื่อไม่ให้ยาบดบังรอยโรคที่แท้จริง
🔍 ข้ออื่นผิดเพราะอะไร:
• ข้อ ก.: อาการ heartburn เฉียบพลันที่ไม่มี alarm features แนะนำให้รักษาเบื้องต้นด้วย empiric PPI therapy ไม่จำเป็นต้องส่องกล้องทันที
• ข้อ ค.: การตรวจขณะรับประทาน PPI จะทำให้แผลหายไปจนมองไม่เห็นรอยโรคเดิม นำไปสู่ผลลบลวง (false negative)
• ข้อ ง.: ข้อบ่งชี้ของการส่องกล้องคือผู้ที่มี alarm symptoms (กลืนลำบาก, น้ำหนักลด, อาเจียนเลือด) หรือไม่ตอบสนองต่อ empiric PPI therapy ไม่จำกัดเฉพาะผู้ที่มี regurgitation
• ข้อ จ.: การใช้ยายับยั้งกรดมีผลกระทบอย่างมากต่อภาพเยื่อบุที่ตรวจพบผ่านกล้อง
• --</t>
        </is>
      </c>
      <c r="L203" s="186" t="n"/>
      <c r="M203" s="186" t="inlineStr">
        <is>
          <t>5. Gastrointestinal</t>
        </is>
      </c>
      <c r="N203" s="186" t="inlineStr">
        <is>
          <t>Gastroesophageal reflux disease (GERD)</t>
        </is>
      </c>
      <c r="O203" s="185" t="inlineStr">
        <is>
          <t>Clinic</t>
        </is>
      </c>
      <c r="P203" s="186" t="inlineStr">
        <is>
          <t>2567</t>
        </is>
      </c>
      <c r="Q203" s="185" t="inlineStr">
        <is>
          <t>ข้อสอบจำลอง</t>
        </is>
      </c>
      <c r="R203" s="185" t="inlineStr">
        <is>
          <t>Mock RxCU83 ชุดที่ 2</t>
        </is>
      </c>
      <c r="S203" s="185" t="n"/>
    </row>
    <row r="204" ht="24" customHeight="1" s="49">
      <c r="A204" s="185" t="n">
        <v>202</v>
      </c>
      <c r="B204" s="186" t="inlineStr">
        <is>
          <t>ผู้ป่วยชายอายุ 25 ปี ปวดท้องจุกแน่น ปวดมากขึ้นเมื่อรับประทานอาหาร ส่องกล้องพบแผลบริเวณกระเพาะอาหาร (Gastric ulcer) ตรวจ CLO test พบเชื้อ H. pylori ให้ผลบวก ซักประวัติพบว่ารับประทานยา Diclofenac ทุกเย็น รับประทานอาหารไม่ตรงเวลา และดื่มสุรา</t>
        </is>
      </c>
      <c r="C204" s="186" t="inlineStr">
        <is>
          <t>ข้อใดต่อไปนี้ไม่ใช่ปัจจัยสาเหตุหลักที่ทำให้เกิดโรคแผลในกระเพาะอาหาร (Peptic ulcer disease) ในผู้ป่วยรายนี้</t>
        </is>
      </c>
      <c r="D204" s="186" t="n"/>
      <c r="E204" s="186" t="inlineStr">
        <is>
          <t>การรับประทานยาในกลุ่ม NSAIDs (Diclofenac)</t>
        </is>
      </c>
      <c r="F204" s="186" t="inlineStr">
        <is>
          <t>การดื่มเครื่องดื่มที่มีคาเฟอีน</t>
        </is>
      </c>
      <c r="G204" s="186" t="inlineStr">
        <is>
          <t>การติดเชื้อ Helicobacter pylori</t>
        </is>
      </c>
      <c r="H204" s="186" t="inlineStr">
        <is>
          <t>การดื่มเครื่องดื่มแอลกอฮอล์</t>
        </is>
      </c>
      <c r="I204" s="186" t="inlineStr">
        <is>
          <t>การรับประทานอาหารไม่ตรงเวลา</t>
        </is>
      </c>
      <c r="J204" s="185" t="n">
        <v>2</v>
      </c>
      <c r="K204" s="186" t="inlineStr">
        <is>
          <t>✅ คำตอบที่ถูกต้อง: ข้อ ข. การดื่มเครื่องดื่มที่มีคาเฟอีน
🎯 ทำไมข้อนี้ถึงถูก:
- คำตอบที่ถูกต้อง: ข้อ ข. การดื่มเครื่องดื่มที่มีคาเฟอีน
- ทำไมข้อนี้ถึงถูก: ปัจจัยสาเหตุหลักที่ทำให้เกิดแผลในกระเพาะอาหารคือ H. pylori และ NSAIDs ส่วนแอลกอฮอล์และการกินอาหารไม่ตรงเวลาเป็นปัจจัยกระตุ้นร่วม โดยคาเฟอีนไม่ได้ถูกระบุไว้ในประวัติของผู้ป่วยรายนี้และไม่ใช่สาเหตุตั้งต้นหลักของการเกิดแผลเปปติก
🔍 ข้ออื่นผิดเพราะอะไร:
• ข้อ ก.: NSAIDs ยับยั้ง COX-1 ขัดขวางการสร้าง protective prostaglandins ในเยื่อบุกระเพาะ
• ข้อ ค.: H. pylori สร้าง urease และสารพิษทำลายเซลล์เยื่อบุกระเพาะอาหาร
• ข้อ ง.: แอลกอฮอล์ระคายเคืองและทำลาย mucosal barrier โดยตรง
• ข้อ จ.: การรับประทานอาหารไม่ตรงเวลาทำให้น้ำย่อยหลั่งมาสัมผัสเยื่อบุกระเพาะโดยตรง</t>
        </is>
      </c>
      <c r="L204" s="186" t="n"/>
      <c r="M204" s="186" t="inlineStr">
        <is>
          <t>5. Gastrointestinal</t>
        </is>
      </c>
      <c r="N204" s="186" t="inlineStr">
        <is>
          <t>Peptic ulcer disease</t>
        </is>
      </c>
      <c r="O204" s="185" t="inlineStr">
        <is>
          <t>Clinic</t>
        </is>
      </c>
      <c r="P204" s="186" t="inlineStr">
        <is>
          <t>รุ่น RxCU83</t>
        </is>
      </c>
      <c r="Q204" s="185" t="inlineStr">
        <is>
          <t>แบบฝึกหัด</t>
        </is>
      </c>
      <c r="R204" s="185" t="inlineStr">
        <is>
          <t>Quiz เตรียมสอบ CC1 RxCU83</t>
        </is>
      </c>
      <c r="S204" s="185" t="inlineStr">
        <is>
          <t>CASE-GI-PUD-HPYLORI-MALE-25YO</t>
        </is>
      </c>
    </row>
    <row r="205" ht="24" customHeight="1" s="49">
      <c r="A205" s="185" t="n">
        <v>203</v>
      </c>
      <c r="B205" s="186" t="inlineStr">
        <is>
          <t>ผู้ป่วยชายอายุ 25 ปี ปวดท้องจุกแน่น ปวดมากขึ้นเมื่อรับประทานอาหาร ส่องกล้องพบแผลบริเวณกระเพาะอาหาร (Gastric ulcer) ตรวจ CLO test พบเชื้อ H. pylori ให้ผลบวก ซักประวัติพบว่ารับประทานยา Diclofenac ทุกเย็น รับประทานอาหารไม่ตรงเวลา และดื่มสุรา</t>
        </is>
      </c>
      <c r="C205" s="186" t="inlineStr">
        <is>
          <t>หากผู้ป่วยมีภาวะ Genetic polymorphism ของเอนไซม์ CYP2C19 ยาลดกรดกลุ่ม Proton Pump Inhibitors (PPIs) ในข้อใดที่ได้รับผลกระทบต่อระดับยาในเลือดมากที่สุดจนอาจต้องปรับขนาดยา</t>
        </is>
      </c>
      <c r="D205" s="186" t="n"/>
      <c r="E205" s="186" t="inlineStr">
        <is>
          <t>Ranitidine</t>
        </is>
      </c>
      <c r="F205" s="186" t="inlineStr">
        <is>
          <t>Omeprazole</t>
        </is>
      </c>
      <c r="G205" s="186" t="inlineStr">
        <is>
          <t>Misoprostol</t>
        </is>
      </c>
      <c r="H205" s="186" t="inlineStr">
        <is>
          <t>Sucralfate</t>
        </is>
      </c>
      <c r="I205" s="186" t="inlineStr">
        <is>
          <t>Rabeprazole</t>
        </is>
      </c>
      <c r="J205" s="185" t="n">
        <v>2</v>
      </c>
      <c r="K205" s="186" t="inlineStr">
        <is>
          <t>✅ คำตอบที่ถูกต้อง: ข้อ ข. Omeprazole
🎯 ทำไมข้อนี้ถึงถูก:
- คำตอบที่ถูกต้อง: ข้อ ข. Omeprazole
- ทำไมข้อนี้ถึงถูก: Omeprazole (และ Esomeprazole) ถูกเมแทบอไลซ์หลักผ่านเอนไซม์ CYP2C19 (มากกว่า 80%) หากผู้ป่วยเป็น CYP2C19 poor metabolizer จะมีระดับยาสูงขึ้น หรือหากเป็น ultrarapid metabolizer จะทำให้ระดับยาลดต่ำจนล้มเหลวในการรักษา
🔍 ข้ออื่นผิดเพราะอะไร:
• ข้อ ก.: Ranitidine เป็น H2RA ขับออกทางไตเป็นหลัก
• ข้อ ค.: Misoprostol ถูก de-esterified ในเนื้อเยื่อทั่วไป
• ข้อ ง.: Sucralfate ออกฤทธิ์เฉพาะที่ในกระเพาะอาหาร ไม่ดูดซึมเข้าร่างกาย
• ข้อ จ.: Rabeprazole ถูกเมแทบอไลซ์ผ่าน non-enzymatic pathway เป็นหลัก จึงได้รับผลกระทบจาก CYP2C19 น้อยมาก</t>
        </is>
      </c>
      <c r="L205" s="186" t="n"/>
      <c r="M205" s="186" t="inlineStr">
        <is>
          <t>5. Gastrointestinal</t>
        </is>
      </c>
      <c r="N205" s="186" t="inlineStr">
        <is>
          <t>Peptic ulcer disease</t>
        </is>
      </c>
      <c r="O205" s="185" t="inlineStr">
        <is>
          <t>Clinic</t>
        </is>
      </c>
      <c r="P205" s="186" t="inlineStr">
        <is>
          <t>รุ่น RxCU83</t>
        </is>
      </c>
      <c r="Q205" s="185" t="inlineStr">
        <is>
          <t>แบบฝึกหัด</t>
        </is>
      </c>
      <c r="R205" s="185" t="inlineStr">
        <is>
          <t>Quiz เตรียมสอบ CC1 RxCU83</t>
        </is>
      </c>
      <c r="S205" s="185" t="inlineStr">
        <is>
          <t>CASE-GI-PUD-HPYLORI-MALE-25YO</t>
        </is>
      </c>
    </row>
    <row r="206" ht="24" customHeight="1" s="49">
      <c r="A206" s="185" t="n">
        <v>204</v>
      </c>
      <c r="B206" s="186" t="inlineStr">
        <is>
          <t>ผู้ป่วยชายอายุ 25 ปี ปวดท้องจุกแน่น ปวดมากขึ้นเมื่อรับประทานอาหาร ส่องกล้องพบแผลบริเวณกระเพาะอาหาร (Gastric ulcer) ตรวจ CLO test พบเชื้อ H. pylori ให้ผลบวก ซักประวัติพบว่ารับประทานยา Diclofenac ทุกเย็น รับประทานอาหารไม่ตรงเวลา และดื่มสุรา</t>
        </is>
      </c>
      <c r="C206" s="186" t="inlineStr">
        <is>
          <t>ข้อใดต่อไปนี้กล่าวไม่ถูกต้องเกี่ยวกับการใช้ยารักษาโรคแผลเปปติก (Peptic ulcer disease)</t>
        </is>
      </c>
      <c r="D206" s="186" t="n"/>
      <c r="E206" s="186" t="inlineStr">
        <is>
          <t>Sucralfate เกิด cross-linking ในสภาวะกรดกลายเป็นเจลเหนียวเคลือบผิวแผลในกระเพาะอาหาร</t>
        </is>
      </c>
      <c r="F206" s="186" t="inlineStr">
        <is>
          <t>Famotidine ออกฤทธิ์แย่งจับกับ histamine ที่ H2-receptor บน parietal cell</t>
        </is>
      </c>
      <c r="G206" s="186" t="inlineStr">
        <is>
          <t>ยาในกลุ่ม PPIs มีประสิทธิภาพในการยับยั้งกรดและรักษาแผลเปปติกเทียบเท่ากับยากลุ่ม H2-receptor antagonists</t>
        </is>
      </c>
      <c r="H206" s="186" t="inlineStr">
        <is>
          <t>Cimetidine ในขนาดสูงอาจทำให้เกิดอาการเต้านมโตในเพศชาย (Gynecomastia) เนื่องจากมีฤทธิ์ anti-androgenic</t>
        </is>
      </c>
      <c r="I206" s="186" t="inlineStr">
        <is>
          <t>Misoprostol เป็น prostaglandin E1 analog ช่วยเพิ่มการสร้างเมื่อกและไบคาร์บอเนต</t>
        </is>
      </c>
      <c r="J206" s="185" t="n">
        <v>3</v>
      </c>
      <c r="K206" s="186" t="inlineStr">
        <is>
          <t>✅ คำตอบที่ถูกต้อง: ข้อ ค. ยาในกลุ่ม PPIs มีประสิทธิภาพในการยับยั้งกรดและรักษาแผลเปปติกเทียบเท่ากับยากลุ่ม H2-receptor antagonists
🎯 ทำไมข้อนี้ถึงถูก:
- คำตอบที่ถูกต้อง: ข้อ ค. ยาในกลุ่ม PPIs มีประสิทธิภาพในการยับยั้งกรดและรักษาแผลเปปติกเทียบเท่ากับยากลุ่ม H2-receptor antagonists
- ทำไมข้อนี้ถึงถูก: ข้อความนี้ไม่ถูกต้อง เนื่องจาก PPIs มีประสิทธิภาพในการยับยั้งการหลั่งกรด (Inhibit H+/K+ ATPase pump ขั้นตอนสุดท้าย) ที่เหนือกว่า H2-blockers อย่างมีนัยสำคัญ และมีอัตราการหายของแผลที่รวดเร็วกว่ามาก
🔍 ข้ออื่นผิดเพราะอะไร:
• ข้อ ก.: เป็นกลไกการออกฤทธิ์ที่ถูกต้องของ Sucralfate
• ข้อ ข.: เป็นกลไกที่ถูกต้องของ Famotidine
• ข้อ ง.: Cimetidine ยับยั้ง androgen receptor และยับยั้ง CYP metabolism ของ estradiol ทำให้เกิด gynecomastia
• ข้อ จ.: เป็นคำอธิบายที่ถูกต้องของ Misoprostol</t>
        </is>
      </c>
      <c r="L206" s="186" t="n"/>
      <c r="M206" s="186" t="inlineStr">
        <is>
          <t>5. Gastrointestinal</t>
        </is>
      </c>
      <c r="N206" s="186" t="inlineStr">
        <is>
          <t>Peptic ulcer disease</t>
        </is>
      </c>
      <c r="O206" s="185" t="inlineStr">
        <is>
          <t>Clinic</t>
        </is>
      </c>
      <c r="P206" s="186" t="inlineStr">
        <is>
          <t>รุ่น RxCU83</t>
        </is>
      </c>
      <c r="Q206" s="185" t="inlineStr">
        <is>
          <t>แบบฝึกหัด</t>
        </is>
      </c>
      <c r="R206" s="185" t="inlineStr">
        <is>
          <t>Quiz เตรียมสอบ CC1 RxCU83</t>
        </is>
      </c>
      <c r="S206" s="185" t="inlineStr">
        <is>
          <t>CASE-GI-PUD-HPYLORI-MALE-25YO</t>
        </is>
      </c>
    </row>
    <row r="207" ht="24" customHeight="1" s="49">
      <c r="A207" s="185" t="n">
        <v>205</v>
      </c>
      <c r="B207" s="186" t="inlineStr">
        <is>
          <t>ผู้ป่วยชายอายุ 25 ปี ปวดท้องจุกแน่น ปวดมากขึ้นเมื่อรับประทานอาหาร ส่องกล้องพบแผลบริเวณกระเพาะอาหาร (Gastric ulcer) ตรวจ CLO test พบเชื้อ H. pylori ให้ผลบวก ซักประวัติพบว่ารับประทานยา Diclofenac ทุกเย็น รับประทานอาหารไม่ตรงเวลา และดื่มสุรา</t>
        </is>
      </c>
      <c r="C207" s="186" t="inlineStr">
        <is>
          <t>จากผลการทดสอบ CLO test พบเชื้อ H. pylori ให้ผลบวก ตามแนวทางการรักษามาตรฐาน (Guideline) ผู้ป่วยควรได้รับสูตรยาใดในการกำจัดเชื้อ H. pylori เป็นสูตรมาตรฐานอันดับแรก (First-line regimen)</t>
        </is>
      </c>
      <c r="D207" s="186" t="n"/>
      <c r="E207" s="186" t="inlineStr">
        <is>
          <t>PPI ขนาดมาตรฐานวันละครั้งเดี่ยวๆ</t>
        </is>
      </c>
      <c r="F207" s="186" t="inlineStr">
        <is>
          <t>PPI + Amoxicillin 2 ตัวเป็นเวลา 14 วัน</t>
        </is>
      </c>
      <c r="G207" s="186" t="inlineStr">
        <is>
          <t>PPI + Clarithromycin 2 ตัวเป็นเวลา 7 วัน</t>
        </is>
      </c>
      <c r="H207" s="186" t="inlineStr">
        <is>
          <t>H2RA + Bismuth subsalicylate</t>
        </is>
      </c>
      <c r="I207" s="186" t="inlineStr">
        <is>
          <t>Clarithromycin-based triple therapy (PPI + Clarithromycin 500 mg + Amoxicillin 1,000 mg วันละ 2 ครั้ง เป็นเวลา 14 วัน) หรือ Bismuth quadruple therapy</t>
        </is>
      </c>
      <c r="J207" s="185" t="n">
        <v>5</v>
      </c>
      <c r="K207" s="186" t="inlineStr">
        <is>
          <t>✅ คำตอบที่ถูกต้อง: ข้อ จ. Clarithromycin-based triple therapy (PPI + Clarithromycin 500 mg + Amoxicillin 1,000 mg วันละ 2 ครั้ง เป็นเวลา 14 วัน) หรือ Bismuth quadruple therapy
🎯 ทำไมข้อนี้ถึงถูก:
- คำตอบที่ถูกต้อง: ข้อ จ. Clarithromycin-based triple therapy (PPI + Clarithromycin 500 mg + Amoxicillin 1,000 mg วันละ 2 ครั้ง เป็นเวลา 14 วัน) หรือ Bismuth quadruple therapy
- ทำไมข้อนี้ถึงถูก: การกำจัดเชื้อ H. pylori ต้องใช้ยาปฏิชีวนะร่วมกันอย่างน้อย 2 ชนิดร่วมกับยาลดกรด PPI ขนาดสูง ได้แก่ Standard Triple Therapy (PPI + Clarithromycin + Amoxicillin วันละ 2 ครั้ง นาน 14 วัน) หรือ Bismuth-based Quadruple Therapy
🔍 ข้ออื่นผิดเพราะอะไร:
• ข้อ ก.: ยาลดกรดเดี่ยวๆ ไม่สามารถกำจัดเชื้อแบคทีเรีย H. pylori ได้
• ข้อ ข.: การใช้ยาปฏิชีวนะตัวเดียวทำให้เชื้อดื้อยาอย่างรวดเร็ว
• ข้อ ค.: ระยะเวลา 7 วันมีอัตรากำจัดเชื้อต่ำ ปัจจุบันแนะนำที่ 14 วัน
• ข้อ ง.: ประสิทธิภาพด้อยกว่าสูตรมาตรฐาน</t>
        </is>
      </c>
      <c r="L207" s="186" t="n"/>
      <c r="M207" s="186" t="inlineStr">
        <is>
          <t>5. Gastrointestinal</t>
        </is>
      </c>
      <c r="N207" s="186" t="inlineStr">
        <is>
          <t>Peptic ulcer disease</t>
        </is>
      </c>
      <c r="O207" s="185" t="inlineStr">
        <is>
          <t>Clinic</t>
        </is>
      </c>
      <c r="P207" s="186" t="inlineStr">
        <is>
          <t>รุ่น RxCU83</t>
        </is>
      </c>
      <c r="Q207" s="185" t="inlineStr">
        <is>
          <t>แบบฝึกหัด</t>
        </is>
      </c>
      <c r="R207" s="185" t="inlineStr">
        <is>
          <t>Quiz เตรียมสอบ CC1 RxCU83</t>
        </is>
      </c>
      <c r="S207" s="185" t="inlineStr">
        <is>
          <t>CASE-GI-PUD-HPYLORI-MALE-25YO</t>
        </is>
      </c>
    </row>
    <row r="208" ht="24" customHeight="1" s="49">
      <c r="A208" s="185" t="n">
        <v>206</v>
      </c>
      <c r="B208" s="186" t="inlineStr">
        <is>
          <t>ผู้ป่วยหญิงไทย น้ำหนัก 50 กิโลกรัม มีอาการแสบร้อนกลางอก (Heartburn) ชอบรับประทานอาหารมื้อใหญ่ รับประทานยาขมิ้นชันแล้วอาการไม่ดีขึ้น เพิ่งมีอาการมาได้ 2 สัปดาห์</t>
        </is>
      </c>
      <c r="C208" s="186" t="inlineStr">
        <is>
          <t>ข้อใดต่อไปนี้ไม่ใช่ปัจจัยเสี่ยงต่อการเกิดโรคกรดไหลย้อน (GERD) ในผู้ป่วยรายนี้</t>
        </is>
      </c>
      <c r="D208" s="186" t="n"/>
      <c r="E208" s="186" t="inlineStr">
        <is>
          <t>น้ำหนักตัว 50 กิโลกรัม (ดัชนีมวลกายปกติ)</t>
        </is>
      </c>
      <c r="F208" s="186" t="inlineStr">
        <is>
          <t>การรับประทานอาหารมื้อใหญ่</t>
        </is>
      </c>
      <c r="G208" s="186" t="inlineStr">
        <is>
          <t>การรับประทานอาหารรสจัดและเผ็ด</t>
        </is>
      </c>
      <c r="H208" s="186" t="inlineStr">
        <is>
          <t>การดื่มเครื่องดื่มแอลกอฮอล์</t>
        </is>
      </c>
      <c r="I208" s="186" t="inlineStr">
        <is>
          <t>การสูบบุหรี่</t>
        </is>
      </c>
      <c r="J208" s="185" t="n">
        <v>1</v>
      </c>
      <c r="K208" s="186" t="inlineStr">
        <is>
          <t>✅ คำตอบที่ถูกต้อง: ข้อ ก. น้ำหนักตัว 50 กิโลกรัม (ดัชนีมวลกายปกติ)
🎯 ทำไมข้อนี้ถึงถูก:
- คำตอบที่ถูกต้อง: ข้อ ก. น้ำหนักตัว 50 กิโลกรัม (ดัชนีมวลกายปกติ)
- ทำไมข้อนี้ถึงถูก: ภาวะน้ำหนักเกินและโรคอ้วน (Obesity) เป็นปัจจัยเสี่ยงที่เพิ่มแรงดันในช่องท้องทำให้กรดไหลย้อน แต่ผู้ป่วยรายนี้น้ำหนัก 50 กก. จัดอยู่ในเกณฑ์ปกติ จึงไม่ใช่ปัจจัยเสี่ยง
🔍 ข้ออื่นผิดเพราะอะไร:
• ข้อ ข.: อาหารมื้อใหญ่เพิ่ม gastric distension และกระตุ้น transient LES relaxation (TLESR)
• ข้อ ค.: อาหารรสเผ็ดระคายเคืองเยื่อบุหลอดอาหารโดยตรง
• ข้อ ง.: แอลกอฮอล์ทำให้หูรูดหลอดอาหารส่วนล่าง (LES) คลายตัว
• ข้อ จ.: สารนิโคตินในบุหรี่ทำให้ LES tone ลดลง</t>
        </is>
      </c>
      <c r="L208" s="186" t="n"/>
      <c r="M208" s="186" t="inlineStr">
        <is>
          <t>5. Gastrointestinal</t>
        </is>
      </c>
      <c r="N208" s="186" t="inlineStr">
        <is>
          <t>5.1 Peptic Ulcer Disease &amp; GERD</t>
        </is>
      </c>
      <c r="O208" s="185" t="inlineStr">
        <is>
          <t>Clinic</t>
        </is>
      </c>
      <c r="P208" s="186" t="inlineStr">
        <is>
          <t>รุ่น RxCU83</t>
        </is>
      </c>
      <c r="Q208" s="185" t="inlineStr">
        <is>
          <t>แบบฝึกหัด</t>
        </is>
      </c>
      <c r="R208" s="185" t="inlineStr">
        <is>
          <t>Quiz เตรียมสอบ CC1 RxCU83</t>
        </is>
      </c>
      <c r="S208" s="185" t="inlineStr">
        <is>
          <t>CASE-GI-GERD-PPI-01</t>
        </is>
      </c>
    </row>
    <row r="209" ht="24" customHeight="1" s="49">
      <c r="A209" s="185" t="n">
        <v>207</v>
      </c>
      <c r="B209" s="186" t="inlineStr">
        <is>
          <t>ผู้ป่วยหญิงไทย น้ำหนัก 50 กิโลกรัม มีอาการแสบร้อนกลางอก (Heartburn) ชอบรับประทานอาหารมื้อใหญ่ รับประทานยาขมิ้นชันแล้วอาการไม่ดีขึ้น เพิ่งมีอาการมาได้ 2 สัปดาห์</t>
        </is>
      </c>
      <c r="C209" s="186" t="inlineStr">
        <is>
          <t>ผู้ป่วยรายนี้ควรได้รับยาในกลุ่มใดเป็นยาอันดับแรก (Initial therapy of choice) ในการรักษาอาการกรดไหลย้อนระดับปานกลางที่มีอาการต่อเนื่อง</t>
        </is>
      </c>
      <c r="D209" s="186" t="n"/>
      <c r="E209" s="186" t="inlineStr">
        <is>
          <t>Antacid ชนิดน้ำรับประทาน prn</t>
        </is>
      </c>
      <c r="F209" s="186" t="inlineStr">
        <is>
          <t>Omeprazole 20 mg วันละ 1 ครั้ง ก่อนอาหารเช้า 30 นาที เป็นเวลา 4-8 สัปดาห์</t>
        </is>
      </c>
      <c r="G209" s="186" t="inlineStr">
        <is>
          <t>Domperidone 10 mg วันละ 3 ครั้งเดี่ยวๆ</t>
        </is>
      </c>
      <c r="H209" s="186" t="inlineStr">
        <is>
          <t>Amoxicillin 500 mg วันละ 3 ครั้ง</t>
        </is>
      </c>
      <c r="I209" s="186" t="inlineStr">
        <is>
          <t>Sucralfate suspension เดี่ยวๆ</t>
        </is>
      </c>
      <c r="J209" s="185" t="n">
        <v>2</v>
      </c>
      <c r="K209" s="186" t="inlineStr">
        <is>
          <t>✅ คำตอบที่ถูกต้อง: ข้อ ข. Omeprazole 20 mg วันละ 1 ครั้ง ก่อนอาหารเช้า 30 นาที เป็นเวลา 4-8 สัปดาห์
🎯 ทำไมข้อนี้ถึงถูก:
- คำตอบที่ถูกต้อง: ข้อ ข. Omeprazole 20 mg วันละ 1 ครั้ง ก่อนอาหารเช้า 30 นาที เป็นเวลา 4-8 สัปดาห์
- ทำไมข้อนี้ถึงถูก: Proton Pump Inhibitors (PPIs) เช่น Omeprazole เป็น first-line medical therapy ที่มีประสิทธิภาพสูงสุดในการลดกรด บรรเทาอาการแสบร้อนกลางอก และรักษาเยื่อบุหลอดอาหารอักเสบในผู้ป่วย GERD
🔍 ข้ออื่นผิดเพราะอะไร:
• ข้อ ก.: Antacid บรรเทาอาการได้เร็วแต่ชั่วคราว ไม่สามารถรักษาเยื่อบุหลอดอาหารได้
• ข้อ ค.: Prokinetic เดี่ยวๆ มีประสิทธิภาพต่ำ ไม่แนะนำเป็น monotherapy
• ข้อ ง.: Amoxicillin เป็นยาปฏิชีวนะ ไม่มีบทบาทในการรักษา GERD
• ข้อ จ.: Sucralfate มีประสิทธิภาพด้อยกว่า PPIs มาก</t>
        </is>
      </c>
      <c r="L209" s="186" t="n"/>
      <c r="M209" s="186" t="inlineStr">
        <is>
          <t>5. Gastrointestinal</t>
        </is>
      </c>
      <c r="N209" s="186" t="inlineStr">
        <is>
          <t>5.1 Peptic Ulcer Disease &amp; GERD</t>
        </is>
      </c>
      <c r="O209" s="185" t="inlineStr">
        <is>
          <t>Clinic</t>
        </is>
      </c>
      <c r="P209" s="186" t="inlineStr">
        <is>
          <t>รุ่น RxCU83</t>
        </is>
      </c>
      <c r="Q209" s="185" t="inlineStr">
        <is>
          <t>แบบฝึกหัด</t>
        </is>
      </c>
      <c r="R209" s="185" t="inlineStr">
        <is>
          <t>Quiz เตรียมสอบ CC1 RxCU83</t>
        </is>
      </c>
      <c r="S209" s="185" t="inlineStr">
        <is>
          <t>CASE-GI-GERD-PPI-01</t>
        </is>
      </c>
    </row>
    <row r="210" ht="24" customHeight="1" s="49">
      <c r="A210" s="185" t="n">
        <v>208</v>
      </c>
      <c r="B210" s="186" t="n"/>
      <c r="C210" s="186" t="inlineStr">
        <is>
          <t>ยาสูตรผสมบรรเทากรดไหลย้อนที่ประกอบด้วย Sodium alginate, Calcium carbonate และ Sodium bicarbonate (เช่น Gaviscon) ข้อใดอธิบายบทบาทของ Sodium alginate ได้ถูกต้อง</t>
        </is>
      </c>
      <c r="D210" s="186" t="n"/>
      <c r="E210" s="186" t="inlineStr">
        <is>
          <t>ช่วยทำให้ตัวยาลดกรดแตกตัวและออกฤทธิ์ได้เร็วขึ้น</t>
        </is>
      </c>
      <c r="F210" s="186" t="inlineStr">
        <is>
          <t>เมื่อทำปฏิกิริยากับกรดในกระเพาะอาหารจะพองตัวเกิดเป็นชั้นเจลโฟมลอยตัว (Alginate raft) ขวางกั้นไม่ให้กรดและอาหารไหลย้อนขึ้นไปสู่หลอดอาหาร</t>
        </is>
      </c>
      <c r="G210" s="186" t="inlineStr">
        <is>
          <t>ทำหน้าที่เพิ่มค่า pH ในตำรับให้มีความคงตัว</t>
        </is>
      </c>
      <c r="H210" s="186" t="inlineStr">
        <is>
          <t>ช่วยเร่งการดูดซึมของแคลเซียมคาร์บอเนตเข้าสู่กระแสเลือด</t>
        </is>
      </c>
      <c r="I210" s="186" t="inlineStr">
        <is>
          <t>ทำหน้าที่เป็นสารเพิ่มปริมาณ (diluent) เพื่อตอกเม็ดยา</t>
        </is>
      </c>
      <c r="J210" s="185" t="n">
        <v>2</v>
      </c>
      <c r="K210" s="186" t="inlineStr">
        <is>
          <t>✅ คำตอบที่ถูกต้อง: ข้อ ข. เมื่อทำปฏิกิริยากับกรดในกระเพาะอาหารจะพองตัวเกิดเป็นชั้นเจลโฟมลอยตัว (Alginate raft) ขวางกั้นไม่ให้กรดและอาหารไหลย้อนขึ้นไปสู่หลอดอาหาร
🎯 ทำไมข้อนี้ถึงถูก:
- คำตอบที่ถูกต้อง: ข้อ ข. เมื่อทำปฏิกิริยากับกรดในกระเพาะอาหารจะพองตัวเกิดเป็นชั้นเจลโฟมลอยตัว (Alginate raft) ขวางกั้นไม่ให้กรดและอาหารไหลย้อนขึ้นไปสู่หลอดอาหาร
- ทำไมข้อนี้ถึงถูก: Sodium alginate เมื่อสัมผัสกรดไฮโดรคลอริกจะเปลี่ยนรูปเป็น Alginic acid gel และก๊าซ CO2 ที่เกิดจาก bicarbonate จะช่วยพยุงชั้นเจลให้ลอยตัวอยู่เหนือน้ำย่อย (Raft formation) ทำหน้าที่เป็น physical barrier ป้องกัน reflux
🔍 ข้ออื่นผิดเพราะอะไร:
• ข้อ ก.: ไม่ใช่บทบาทหลักในการเร่งการแตกตัว
• ข้อ ค.: ไม่ได้ทำหน้าที่ปรับ pH ในตำรับ
• ข้อ ง.: ไม่ได้ช่วยดูดซึมแคลเซียม
• ข้อ จ.: ไม่ใช่สารเจือจางหรือ diluent</t>
        </is>
      </c>
      <c r="L210" s="186" t="n"/>
      <c r="M210" s="186" t="inlineStr">
        <is>
          <t>5. Gastrointestinal</t>
        </is>
      </c>
      <c r="N210" s="186" t="inlineStr">
        <is>
          <t>5.1 Peptic Ulcer Disease &amp; GERD</t>
        </is>
      </c>
      <c r="O210" s="185" t="inlineStr">
        <is>
          <t>Clinic</t>
        </is>
      </c>
      <c r="P210" s="186" t="inlineStr">
        <is>
          <t>รุ่น RxCU83</t>
        </is>
      </c>
      <c r="Q210" s="185" t="inlineStr">
        <is>
          <t>แบบฝึกหัด</t>
        </is>
      </c>
      <c r="R210" s="185" t="inlineStr">
        <is>
          <t>Quiz เตรียมสอบ CC1 RxCU83</t>
        </is>
      </c>
      <c r="S210" s="185" t="n"/>
    </row>
    <row r="211" ht="24" customHeight="1" s="49">
      <c r="A211" s="185" t="n">
        <v>209</v>
      </c>
      <c r="B211" s="186" t="n"/>
      <c r="C211" s="186" t="inlineStr">
        <is>
          <t>การบริหารยา Omeprazole enteric-coated pellets ให้แก่ผู้ป่วยทางสายให้อาหาร (Nasogastric tube) ควรใช้สารละลายชนิดใดในการแขวนลอยและชะล้างสายเพื่อให้ยาคงสภาพและไม่เกิดการอุดตันของสาย</t>
        </is>
      </c>
      <c r="D211" s="186" t="n"/>
      <c r="E211" s="186" t="inlineStr">
        <is>
          <t>น้ำส้มหรือน้ำผลไม้ที่มีความเป็นกรดเล็กน้อย (Acidic fruit juice)</t>
        </is>
      </c>
      <c r="F211" s="186" t="inlineStr">
        <is>
          <t>น้ำเปล่าอุณหภูมิห้อง</t>
        </is>
      </c>
      <c r="G211" s="186" t="inlineStr">
        <is>
          <t>สารละลาย 0.9% Normal Saline</t>
        </is>
      </c>
      <c r="H211" s="186" t="inlineStr">
        <is>
          <t>สารละลาย Sodium bicarbonate 8.4%</t>
        </is>
      </c>
      <c r="I211" s="186" t="inlineStr">
        <is>
          <t>สารละลาย Aluminium hydroxide gel</t>
        </is>
      </c>
      <c r="J211" s="185" t="n">
        <v>1</v>
      </c>
      <c r="K211" s="186" t="inlineStr">
        <is>
          <t>✅ คำตอบที่ถูกต้อง: ข้อ ก. น้ำส้มหรือน้ำผลไม้ที่มีความเป็นกรดเล็กน้อย (Acidic fruit juice)
🎯 ทำไมข้อนี้ถึงถูก:
- คำตอบที่ถูกต้อง: ข้อ ก. น้ำส้มหรือน้ำผลไม้ที่มีความเป็นกรดเล็กน้อย (Acidic fruit juice)
- ทำไมข้อนี้ถึงถูก: Enteric-coated pellets ของ omeprazole เคลือบด้วยสารที่ละลายในสภาวะด่าง การใช้ของเหลวที่เป็นกรดอ่อนๆ เช่น น้ำแอปเปิ้ลหรือน้ำส้ม จะช่วยรักษาสภาพฟิล์มเคลือบไม่ให้ละลายก่อนเวลา ป้องกันยาอุดตันสายและไม่ถูกกรดในกระเพาะทำลาย
🔍 ข้ออื่นผิดเพราะอะไร:
• ข้อ ข.: น้ำเปล่ามี pH เป็นกลาง อาจทำให้ฟิล์มเคลือบเริ่มเหนียวและเกาะติดผนังสาย NG
• ข้อ ค.: NSS ไม่ช่วยป้องกันการละลายของ enteric coat
• ข้อ ง.: สารละลายเบสจะละลาย enteric coat ทันที ทำให้ตัวยาแตกตัวและเกาะติดสายอุดตัน (เว้นแต่จะใช้เทคนิค Simplified Lansoprazole/Omeprazole Suspension ที่ละลายจนเป็นยาน้ำใส)
• ข้อ จ.: ยาลดกรดชนิดแขวนลอยจะทำให้อนุภาคจับตัวกันแน่นจนสายอุดตัน</t>
        </is>
      </c>
      <c r="L211" s="186" t="n"/>
      <c r="M211" s="186" t="inlineStr">
        <is>
          <t>5. Gastrointestinal</t>
        </is>
      </c>
      <c r="N211" s="186" t="inlineStr">
        <is>
          <t>Peptic ulcer disease</t>
        </is>
      </c>
      <c r="O211" s="185" t="inlineStr">
        <is>
          <t>Clinic</t>
        </is>
      </c>
      <c r="P211" s="186" t="inlineStr">
        <is>
          <t>รุ่น RxCU83</t>
        </is>
      </c>
      <c r="Q211" s="185" t="inlineStr">
        <is>
          <t>แบบฝึกหัด</t>
        </is>
      </c>
      <c r="R211" s="185" t="inlineStr">
        <is>
          <t>Quiz เตรียมสอบ CC1 RxCU83</t>
        </is>
      </c>
      <c r="S211" s="185" t="n"/>
    </row>
    <row r="212">
      <c r="A212" s="185" t="n">
        <v>210</v>
      </c>
      <c r="B212" s="186" t="inlineStr">
        <is>
          <t>ผู้ป่วยหญิงอายุ 43 ปี มีอาการของโรคริดสีดวงทวารเฉียบพลัน (Acute hemorrhoidal attack) มีอาการปวด บวม แดง และมีเลือดสดหยดออกมาขณะถ่ายอุจจาระ</t>
        </is>
      </c>
      <c r="C212" s="186" t="inlineStr">
        <is>
          <t>เภสัชกรควรแนะนำขนาดยา Micronized Purified Flavonoid Fraction (MPFF เช่น Daflon 500 mg) ในระยะเฉียบพลัน 4 วันแรกอย่างไร</t>
        </is>
      </c>
      <c r="D212" s="186" t="n"/>
      <c r="E212" s="186" t="inlineStr">
        <is>
          <t>รับประทานครั้งละ 1 เม็ด วันละ 2 ครั้ง พร้อมอาหาร</t>
        </is>
      </c>
      <c r="F212" s="186" t="inlineStr">
        <is>
          <t>รับประทานครั้งละ 2 เม็ด วันละ 3 ครั้ง (6 เม็ด/วัน) เป็นเวลา 4 วัน จากนั้นลดลงเหลือครั้งละ 2 เม็ด วันละ 2 ครั้ง (4 เม็ด/วัน) อีก 3 วัน</t>
        </is>
      </c>
      <c r="G212" s="186" t="inlineStr">
        <is>
          <t>รับประทานครั้งละ 1 เม็ด วันละ 1 ครั้ง ก่อนนอน</t>
        </is>
      </c>
      <c r="H212" s="186" t="inlineStr">
        <is>
          <t>รับประทานครั้งละ 2 เม็ด วันละ 1 ครั้ง เป็นเวลา 1 เดือน</t>
        </is>
      </c>
      <c r="I212" s="186" t="inlineStr">
        <is>
          <t>รับประทานครั้งละ 1 เม็ด วันละ 3 ครั้ง เป็นเวลา 5 วัน</t>
        </is>
      </c>
      <c r="J212" s="185" t="n">
        <v>2</v>
      </c>
      <c r="K212" s="186" t="inlineStr">
        <is>
          <t>✅ คำตอบที่ถูกต้อง: ข้อ ข. รับประทานครั้งละ 2 เม็ด วันละ 3 ครั้ง (6 เม็ด/วัน) เป็นเวลา 4 วัน จากนั้นลดลงเหลือครั้งละ 2 เม็ด วันละ 2 ครั้ง (4 เม็ด/วัน) อีก 3 วัน
🎯 ทำไมข้อนี้ถึงถูก:
- คำตอบที่ถูกต้อง: ข้อ ข. รับประทานครั้งละ 2 เม็ด วันละ 3 ครั้ง (6 เม็ด/วัน) เป็นเวลา 4 วัน จากนั้นลดลงเหลือครั้งละ 2 เม็ด วันละ 2 ครั้ง (4 เม็ด/วัน) อีก 3 วัน
- ทำไมข้อนี้ถึงถูก: ขนาดยามาตรฐานของ Daflon 500 mg ในภาวะ acute hemorrhoidal attack คือ 6 เม็ดต่อวัน (2 เม็ด วันละ 3 ครั้ง) ใน 4 วันแรก ตามด้วย 4 เม็ดต่อวัน (2 เม็ด วันละ 2 ครั้ง) ใน 3 วันถัดมา เพื่อเพิ่ม venous tone และลดการรั่วซึมของหลอดเลือด
🔍 ข้ออื่นผิดเพราะอะไร:
• ข้อ ก.: เป็นขนาดใช้สำหรับภาวะเส้นเลือดขอดเรื้อรัง (Chronic venous insufficiency) หรือการป้องกันริดสีดวงระยะบำรุงรักษา
• ข้อ ค.: ขนาดยาต่ำเกินไปในการระงับอาการอักเสบเฉียบพลันของริดสีดวง
• ข้อ ง.: (รับประทานครั้งละ 2 เม็ด วันละ 1 ครั้ง เป็นเวลา 1 เดือน): ไม่ใช่คำตอบที่ถูกต้องตามแนวทางเวชปฏิบัติและหลักวิชาการทางเภสัชกรรมสำหรับกรณีนี้
• ข้อ จ.: (รับประทานครั้งละ 1 เม็ด วันละ 3 ครั้ง เป็นเวลา 5 วัน): ไม่ใช่คำตอบที่ถูกต้องตามแนวทางเวชปฏิบัติและหลักวิชาการทางเภสัชกรรมสำหรับกรณีนี้</t>
        </is>
      </c>
      <c r="L212" s="186" t="n"/>
      <c r="M212" s="186" t="inlineStr">
        <is>
          <t>5. Gastrointestinal</t>
        </is>
      </c>
      <c r="N212" s="186" t="inlineStr">
        <is>
          <t>Diarrhea &amp; Constipation</t>
        </is>
      </c>
      <c r="O212" s="185" t="inlineStr">
        <is>
          <t>Clinic</t>
        </is>
      </c>
      <c r="P212" s="186" t="inlineStr">
        <is>
          <t>รุ่น RxCU83</t>
        </is>
      </c>
      <c r="Q212" s="185" t="inlineStr">
        <is>
          <t>แบบฝึกหัด</t>
        </is>
      </c>
      <c r="R212" s="185" t="inlineStr">
        <is>
          <t>Quiz เตรียมสอบ CC1 RxCU83</t>
        </is>
      </c>
      <c r="S212" s="185" t="n"/>
    </row>
    <row r="213">
      <c r="A213" s="185" t="n">
        <v>211</v>
      </c>
      <c r="B213" s="186" t="n"/>
      <c r="C213" s="186" t="inlineStr">
        <is>
          <t>การใช้ยาลดกรดในข้อใดต่อไปนี้ในขนาดสูงติดต่อกันเป็นเวลานาน จะกระตุ้นให้เกิดภาวะกรดหลั่งย้อนกลับรุนแรงขึ้น (Acid rebound)</t>
        </is>
      </c>
      <c r="D213" s="186" t="n"/>
      <c r="E213" s="186" t="inlineStr">
        <is>
          <t>Aluminium hydroxide</t>
        </is>
      </c>
      <c r="F213" s="186" t="inlineStr">
        <is>
          <t>Magnesium hydroxide</t>
        </is>
      </c>
      <c r="G213" s="186" t="inlineStr">
        <is>
          <t>Calcium carbonate</t>
        </is>
      </c>
      <c r="H213" s="186" t="inlineStr">
        <is>
          <t>Sodium bicarbonate</t>
        </is>
      </c>
      <c r="I213" s="186" t="inlineStr">
        <is>
          <t>Simethicone</t>
        </is>
      </c>
      <c r="J213" s="185" t="n">
        <v>3</v>
      </c>
      <c r="K213" s="186" t="inlineStr">
        <is>
          <t>✅ คำตอบที่ถูกต้อง: ข้อ ค. Calcium carbonate
🎯 ทำไมข้อนี้ถึงถูก:
- คำตอบที่ถูกต้อง: ข้อ ค. Calcium carbonate
- ทำไมข้อนี้ถึงถูก: แคลเซียมไอออน (Ca2+) จาก Calcium carbonate สามารถกระตุ้น gastrin release จาก G-cells และกระตุ้น parietal cells โดยตรง ทำให้เกิดภาวะ Acid rebound (การหลั่งกรดเพิ่มขึ้นอย่างมากหลังจากยาหมดฤทธิ์)
🔍 ข้ออื่นผิดเพราะอะไร:
• ข้อ ก.: Aluminium hydroxide ทำให้เกิดอาการท้องผูก ไม่ทำให้เกิด acid rebound
• ข้อ ข.: Magnesium hydroxide ทำให้เกิดอาการถ่ายเหลว/ท้องเสีย
• ข้อ ง.: Sodium bicarbonate ทำให้เกิด metabolic alkalosis และ sodium overload
• ข้อ จ.: Simethicone เป็นสารลดแรงตึงผิวช่วยขับลม ไม่ใช่ยาลดกรด</t>
        </is>
      </c>
      <c r="L213" s="186" t="n"/>
      <c r="M213" s="186" t="inlineStr">
        <is>
          <t>5. Gastrointestinal</t>
        </is>
      </c>
      <c r="N213" s="186" t="inlineStr">
        <is>
          <t>Peptic ulcer disease</t>
        </is>
      </c>
      <c r="O213" s="185" t="inlineStr">
        <is>
          <t>Clinic</t>
        </is>
      </c>
      <c r="P213" s="186" t="inlineStr">
        <is>
          <t>รุ่น RxCU83</t>
        </is>
      </c>
      <c r="Q213" s="185" t="inlineStr">
        <is>
          <t>แบบฝึกหัด</t>
        </is>
      </c>
      <c r="R213" s="185" t="inlineStr">
        <is>
          <t>Quiz เตรียมสอบ CC1 RxCU83</t>
        </is>
      </c>
      <c r="S213" s="185" t="n"/>
    </row>
    <row r="214">
      <c r="A214" s="185" t="n">
        <v>212</v>
      </c>
      <c r="B214" s="186" t="inlineStr">
        <is>
          <t>เด็กชายไทยอายุ 10 ปี มีอาการท้องเสียถ่ายเป็นน้ำ ไม่มีไข้ ไม่มีคลื่นไส้อาเจียน อุจจาระไม่มีมูกเลือด ได้รับยาแก้ท้องเสียสูตรผสม (Furazolidone, Pectin, Light kaolin) และผงน้ำตาลเกลือแร่ ORS จากคลินิก</t>
        </is>
      </c>
      <c r="C214" s="186" t="inlineStr">
        <is>
          <t>ผู้ป่วยรายนี้น่าจะมีสาเหตุของอาการท้องเสียจากอะไร และจำเป็นต้องใช้ยาต้านจุลชีพหรือไม่</t>
        </is>
      </c>
      <c r="D214" s="186" t="n"/>
      <c r="E214" s="186" t="inlineStr">
        <is>
          <t>โรคไข้ไทฟอยด์ จำเป็นต้องได้รับยาปฏิชีวนะ</t>
        </is>
      </c>
      <c r="F214" s="186" t="inlineStr">
        <is>
          <t>โรคบิดมีตัว (Amebic dysentery) จำเป็นต้องได้รับยา Metronidazole</t>
        </is>
      </c>
      <c r="G214" s="186" t="inlineStr">
        <is>
          <t>โรคบิดไม่มีตัว (Bacillary dysentery) จำเป็นต้องได้รับยา Ciprofloxacin</t>
        </is>
      </c>
      <c r="H214" s="186" t="inlineStr">
        <is>
          <t>อหิวาตกโรค จำเป็นต้องได้รับยา Doxycycline</t>
        </is>
      </c>
      <c r="I214" s="186" t="inlineStr">
        <is>
          <t>อาหารเป็นพิษหรือกระเพาะลำไส้อักเสบจากสารพิษ/ไวรัส ไม่จำเป็นต้องใช้ยาปฏิชีวนะ</t>
        </is>
      </c>
      <c r="J214" s="185" t="n">
        <v>5</v>
      </c>
      <c r="K214" s="186" t="inlineStr">
        <is>
          <t>✅ คำตอบที่ถูกต้อง: ข้อ จ. อาหารเป็นพิษหรือกระเพาะลำไส้อักเสบจากสารพิษ/ไวรัส ไม่จำเป็นต้องใช้ยาปฏิชีวนะ
🎯 ทำไมข้อนี้ถึงถูก:
- คำตอบที่ถูกต้อง: ข้อ จ. อาหารเป็นพิษหรือกระเพาะลำไส้อักเสบจากสารพิษ/ไวรัส ไม่จำเป็นต้องใช้ยาปฏิชีวนะ
- ทำไมข้อนี้ถึงถูก: อาการถ่ายเหลวเป็นน้ำเฉียบพลันโดย ไม่มีไข้ และ ไม่มีมูกเลือด (Non-invasive / Watery diarrhea) มักเกิดจากไวรัสหรือ enterotoxin จากอาหารเป็นพิษ การรักษาหลักคือการชดเชยสารน้ำและเกลือแร่ (ORS) โดย ไม่จำเป็นต้องใช้ยาปฏิชีวนะ
🔍 ข้ออื่นผิดเพราะอะไร:
• ข้อ ก.: ไทฟอยด์จะมีไข้สูงลอย ปวดศีรษะ ซึม มักไม่ใช่อาการถ่ายน้ำเฉียบพลันไม่มีไข้
• ข้อ ข.: บิดมีตัวจะมีอุจจาระเป็นมูกเลือด ปวดเบ่ง กลิ่นเหม็นเน่า
• ข้อ ค.: บิดไม่มีตัวจะมีไข้สูง ปวดเกร็งท้อง อุจจาระเป็นมูกเลือด
• ข้อ ง.: อหิวาตกโรคถ่ายเป็นน้ำซาวข้าวปริมาณมหาศาลจนช็อกเฉียบพลัน</t>
        </is>
      </c>
      <c r="L214" s="186" t="n"/>
      <c r="M214" s="186" t="inlineStr">
        <is>
          <t>5. Gastrointestinal</t>
        </is>
      </c>
      <c r="N214" s="186" t="inlineStr">
        <is>
          <t>Diarrhea &amp; Constipation</t>
        </is>
      </c>
      <c r="O214" s="185" t="inlineStr">
        <is>
          <t>Clinic</t>
        </is>
      </c>
      <c r="P214" s="186" t="inlineStr">
        <is>
          <t>รุ่น RxCU83</t>
        </is>
      </c>
      <c r="Q214" s="185" t="inlineStr">
        <is>
          <t>แบบฝึกหัด</t>
        </is>
      </c>
      <c r="R214" s="185" t="inlineStr">
        <is>
          <t>Quiz เตรียมสอบ CC1 RxCU83</t>
        </is>
      </c>
      <c r="S214" s="185" t="inlineStr">
        <is>
          <t>CASE-GI-PEDIATRIC-ACUTE-DIARRHEA-01</t>
        </is>
      </c>
    </row>
    <row r="215">
      <c r="A215" s="185" t="n">
        <v>213</v>
      </c>
      <c r="B215" s="186" t="inlineStr">
        <is>
          <t>เด็กชายไทยอายุ 10 ปี มีอาการท้องเสียถ่ายเป็นน้ำ ไม่มีไข้ ไม่มีคลื่นไส้อาเจียน อุจจาระไม่มีมูกเลือด ได้รับยาแก้ท้องเสียสูตรผสม (Furazolidone, Pectin, Light kaolin) และผงน้ำตาลเกลือแร่ ORS จากคลินิก</t>
        </is>
      </c>
      <c r="C215" s="186" t="inlineStr">
        <is>
          <t>คำแนะนำในการดูแลรักษาผู้ป่วยเด็กที่มีภาวะท้องเสียเฉียบพลันข้อใดต่อไปนี้กล่าวไม่ถูกต้อง</t>
        </is>
      </c>
      <c r="D215" s="186" t="n"/>
      <c r="E215" s="186" t="inlineStr">
        <is>
          <t>หากไม่มีผงเกลือแร่ ORS สำเร็จรูป สามารถเตรียมสารละลายน้ำตาลเกลือแร่ทดแทนได้เองชั่วคราว</t>
        </is>
      </c>
      <c r="F215" s="186" t="inlineStr">
        <is>
          <t>เมื่อละลายผงน้ำตาลเกลือแร่ ORS ในน้ำต้มสุกที่เย็นแล้ว ควรดื่มให้หมดภายใน 24 ชั่วโมง</t>
        </is>
      </c>
      <c r="G215" s="186" t="inlineStr">
        <is>
          <t>ควรให้เด็กดื่มนมที่ชงให้เข้มข้นกว่าปกติเพื่อชดเชยสารอาหารและพลังงานที่สูญเสียไป</t>
        </is>
      </c>
      <c r="H215" s="186" t="inlineStr">
        <is>
          <t>ควรล้างมือด้วยน้ำและสบู่ให้สะอาดทุกครั้งก่อนรับประทานอาหารและหลังเข้าห้องน้ำ</t>
        </is>
      </c>
      <c r="I215" s="186" t="inlineStr">
        <is>
          <t>รับประทานอาหารที่ปรุงสุกใหม่ สะอาด และไม่มีแมลงวันตอม</t>
        </is>
      </c>
      <c r="J215" s="185" t="n">
        <v>3</v>
      </c>
      <c r="K215" s="186" t="inlineStr">
        <is>
          <t>✅ คำตอบที่ถูกต้อง: ข้อ ค. ควรให้เด็กดื่มนมที่ชงให้เข้มข้นกว่าปกติเพื่อชดเชยสารอาหารและพลังงานที่สูญเสียไป
🎯 ทำไมข้อนี้ถึงถูก:
- คำตอบที่ถูกต้อง: ข้อ ค. ควรให้เด็กดื่มนมที่ชงให้เข้มข้นกว่าปกติเพื่อชดเชยสารอาหารและพลังงานที่สูญเสียไป
- ทำไมข้อนี้ถึงถูก: การชงนมให้เข้มข้นขึ้นจะเพิ่ม osmolarity ในทางเดินอาหาร ดึงน้ำเข้าสู่ลำไส้ ทำให้เกิด Osmotic diarrhea ถ่ายเหลวมากขึ้นอย่างรุนแรง คำแนะนำที่ถูกต้องคือให้ดื่มนมความเข้มข้นปกติ หรือชงเจือจางลงเล็กน้อย หรือรับประทานอาหารเหลว เช่น ข้าวต้ม โจ๊ก
🔍 ข้ออื่นผิดเพราะอะไร:
• ข้อ ก.: เตรียมได้โดยใช้น้ำตาลทราย 2 ช้อนโต๊ะ + เกลือแกงครึ่งช้อนชา ในน้ำต้มสุก 1 ขวดน้ำปลา (750 mL)
• ข้อ ข.: สารละลาย ORS เสี่ยงต่อการปนเปื้อนแบคทีเรีย จึงควรทิ้งหลังชงครบ 24 ชั่วโมง
• ข้อ ง.: เป็นสุขอนามัยพื้นฐานที่ถูกต้อง
• ข้อ จ.: (รับประทานอาหารที่ปรุงสุกใหม่ สะอาด และไม่มีแมลงวันตอม): ไม่ใช่คำตอบที่ถูกต้องตามแนวทางเวชปฏิบัติและหลักวิชาการทางเภสัชกรรมสำหรับกรณีนี้</t>
        </is>
      </c>
      <c r="L215" s="186" t="n"/>
      <c r="M215" s="186" t="inlineStr">
        <is>
          <t>5. Gastrointestinal</t>
        </is>
      </c>
      <c r="N215" s="186" t="inlineStr">
        <is>
          <t>Diarrhea &amp; Constipation</t>
        </is>
      </c>
      <c r="O215" s="185" t="inlineStr">
        <is>
          <t>Clinic</t>
        </is>
      </c>
      <c r="P215" s="186" t="inlineStr">
        <is>
          <t>รุ่น RxCU83</t>
        </is>
      </c>
      <c r="Q215" s="185" t="inlineStr">
        <is>
          <t>แบบฝึกหัด</t>
        </is>
      </c>
      <c r="R215" s="185" t="inlineStr">
        <is>
          <t>Quiz เตรียมสอบ CC1 RxCU83</t>
        </is>
      </c>
      <c r="S215" s="185" t="inlineStr">
        <is>
          <t>CASE-GI-PEDIATRIC-ACUTE-DIARRHEA-01</t>
        </is>
      </c>
    </row>
    <row r="216">
      <c r="A216" s="185" t="n">
        <v>214</v>
      </c>
      <c r="B216" s="186" t="n"/>
      <c r="C216" s="186" t="inlineStr">
        <is>
          <t>การใส่สาร Kaolin และ Pectin ในตำรับยาระงับอาการท้องเสีย มีวัตถุประสงค์หลักเพื่ออะไร</t>
        </is>
      </c>
      <c r="D216" s="186" t="n"/>
      <c r="E216" s="186" t="inlineStr">
        <is>
          <t>ดูดซับสารพิษ สารระคายเคือง และแบคทีเรียในทางเดินอาหาร (Adsorbent action)</t>
        </is>
      </c>
      <c r="F216" s="186" t="inlineStr">
        <is>
          <t>ยับยั้งการหลั่งกรดในกระเพาะอาหาร</t>
        </is>
      </c>
      <c r="G216" s="186" t="inlineStr">
        <is>
          <t>ฆ่าเชื้อแบคทีเรียก่อโรคในลำไส้โดยตรง</t>
        </is>
      </c>
      <c r="H216" s="186" t="inlineStr">
        <is>
          <t>กระตุ้นการเคลื่อนไหวของลำไส้ใหญ่</t>
        </is>
      </c>
      <c r="I216" s="186" t="inlineStr">
        <is>
          <t>ชดเชยระดับโพแทสเซียมในเลือด</t>
        </is>
      </c>
      <c r="J216" s="185" t="n">
        <v>1</v>
      </c>
      <c r="K216" s="186" t="inlineStr">
        <is>
          <t>✅ คำตอบที่ถูกต้อง: ข้อ ก. ดูดซับสารพิษ สารระคายเคือง และแบคทีเรียในทางเดินอาหาร (Adsorbent action)
🎯 ทำไมข้อนี้ถึงถูก:
- คำตอบที่ถูกต้อง: ข้อ ก. ดูดซับสารพิษ สารระคายเคือง และแบคทีเรียในทางเดินอาหาร (Adsorbent action)
- ทำไมข้อนี้ถึงถูก: Kaolin (hydrated aluminum silicate) และ Pectin (purified carbohydrate จากเปลือกผลไม้) ทำหน้าที่เป็น Adsorbents เข้าจับดูดซับสารพิษ (toxins), แบคทีเรีย และสารระคายเคือง ช่วยให้อุจจาระจับตัวเป็นก้อนมากขึ้น
🔍 ข้ออื่นผิดเพราะอะไร:
• ข้อ ข.: ไม่ได้ยับยั้งการหลั่งกรด
• ข้อ ค.: ไม่มีฤทธิ์ฆ่าเชื้อจุลชีพโดยตรง
• ข้อ ง.: ไม่ได้กระตุ้นการเคลื่อนไหวของลำไส้
• ข้อ จ.: ไม่ได้ชดเชยโพแทสเซียม</t>
        </is>
      </c>
      <c r="L216" s="186" t="n"/>
      <c r="M216" s="186" t="inlineStr">
        <is>
          <t>5. Gastrointestinal</t>
        </is>
      </c>
      <c r="N216" s="186" t="inlineStr">
        <is>
          <t>Diarrhea &amp; Constipation</t>
        </is>
      </c>
      <c r="O216" s="185" t="inlineStr">
        <is>
          <t>Clinic</t>
        </is>
      </c>
      <c r="P216" s="186" t="inlineStr">
        <is>
          <t>รุ่น RxCU83</t>
        </is>
      </c>
      <c r="Q216" s="185" t="inlineStr">
        <is>
          <t>แบบฝึกหัด</t>
        </is>
      </c>
      <c r="R216" s="185" t="inlineStr">
        <is>
          <t>Quiz เตรียมสอบ CC1 RxCU83</t>
        </is>
      </c>
      <c r="S216" s="185" t="n"/>
    </row>
    <row r="217">
      <c r="A217" s="185" t="n">
        <v>215</v>
      </c>
      <c r="B217" s="186" t="n"/>
      <c r="C217" s="186" t="inlineStr">
        <is>
          <t>เหตุผลสำคัญที่สุดในทางพิษวิทยาคลินิกที่ห้ามใช้ยาปฏิชีวนะกลุ่ม Fluoroquinolones (เช่น Norfloxacin, Ciprofloxacin) ในเด็กอายุต่ำกว่า 12-18 ปี คือข้อใด</t>
        </is>
      </c>
      <c r="D217" s="186" t="n"/>
      <c r="E217" s="186" t="inlineStr">
        <is>
          <t>ทำให้เกิดอาการคลื่นไส้อาเจียนรุนแรง</t>
        </is>
      </c>
      <c r="F217" s="186" t="inlineStr">
        <is>
          <t>ทำให้เกิดอาการปวดศีรษะและมึนงง</t>
        </is>
      </c>
      <c r="G217" s="186" t="inlineStr">
        <is>
          <t>ทำให้เกิดความผิดปกติในการเจริญของกระดูกอ่อนข้อต่อและเอ็นฉีกขาด (Cartilage damage / Arthropathy / Tendinopathy)</t>
        </is>
      </c>
      <c r="H217" s="186" t="inlineStr">
        <is>
          <t>ทำให้เกิดภาวะตับวายเฉียบพลัน</t>
        </is>
      </c>
      <c r="I217" s="186" t="inlineStr">
        <is>
          <t>ทำให้เกิดภาวะช็อกจากการกดไขกระดูก</t>
        </is>
      </c>
      <c r="J217" s="185" t="n">
        <v>3</v>
      </c>
      <c r="K217" s="186" t="inlineStr">
        <is>
          <t>✅ คำตอบที่ถูกต้อง: ข้อ ค. ทำให้เกิดความผิดปกติในการเจริญของกระดูกอ่อนข้อต่อและเอ็นฉีกขาด (Cartilage damage / Arthropathy / Tendinopathy)
🎯 ทำไมข้อนี้ถึงถูก:
- คำตอบที่ถูกต้อง: ข้อ ค. ทำให้เกิดความผิดปกติในการเจริญของกระดูกอ่อนข้อต่อและเอ็นฉีกขาด (Cartilage damage / Arthropathy / Tendinopathy)
- ทำไมข้อนี้ถึงถูก: Fluoroquinolones มีผลทำให้เกิด arthropathy และการสึกหรอของ articular cartilage ในข้อต่อของสัตว์ทดลองที่ยังเจริญเติบโตไม่เต็มที่ และเพิ่มความเสี่ยงต่อการเกิด tendinitis และ tendon rupture ในมนุษย์ จึงห้ามใช้ในเด็กและวัยรุ่น
🔍 ข้ออื่นผิดเพราะอะไร:
• ข้อ ก.: เป็นผลข้างเคียงทั่วไปที่ไม่ใช่ข้อห้ามใช้เด็ดขาด
• ข้อ ข.: (ทำให้เกิดอาการปวดศีรษะและมึนงง): ไม่ใช่คำตอบที่ถูกต้องตามแนวทางเวชปฏิบัติและหลักวิชาการทางเภสัชกรรมสำหรับกรณีนี้
• ข้อ ง.: ตับอักเสบพบได้น้อยมาก
• ข้อ จ.: ไม่ได้กดไขกระดูกจนช็อก</t>
        </is>
      </c>
      <c r="L217" s="186" t="n"/>
      <c r="M217" s="186" t="inlineStr">
        <is>
          <t>5. Gastrointestinal</t>
        </is>
      </c>
      <c r="N217" s="186" t="inlineStr">
        <is>
          <t>Diarrhea &amp; Constipation</t>
        </is>
      </c>
      <c r="O217" s="185" t="inlineStr">
        <is>
          <t>Clinic</t>
        </is>
      </c>
      <c r="P217" s="186" t="inlineStr">
        <is>
          <t>รุ่น RxCU83</t>
        </is>
      </c>
      <c r="Q217" s="185" t="inlineStr">
        <is>
          <t>แบบฝึกหัด</t>
        </is>
      </c>
      <c r="R217" s="185" t="inlineStr">
        <is>
          <t>Quiz เตรียมสอบ CC1 RxCU83</t>
        </is>
      </c>
      <c r="S217" s="185" t="n"/>
    </row>
    <row r="218">
      <c r="A218" s="185" t="n">
        <v>216</v>
      </c>
      <c r="B218" s="186" t="n"/>
      <c r="C218" s="186" t="inlineStr">
        <is>
          <t>สมุนไพรในข้อใดที่มีฤทธิ์รักษาแผลในกระเพาะอาหารได้ดีจนได้รับการสกัดสารสำคัญและพัฒนาเป็นยาแผนปัจจุบันรักษาแผลในทางเดินอาหาร และสารสำคัญนั้นคืออะไร</t>
        </is>
      </c>
      <c r="D218" s="186" t="n"/>
      <c r="E218" s="186" t="inlineStr">
        <is>
          <t>มังคุด - สารสำคัญคือ Plaunotol</t>
        </is>
      </c>
      <c r="F218" s="186" t="inlineStr">
        <is>
          <t>มะขามแขก - สารสำคัญคือ Sennoside</t>
        </is>
      </c>
      <c r="G218" s="186" t="inlineStr">
        <is>
          <t>เปล้าน้อย - สารสำคัญคือ Curcuminoids</t>
        </is>
      </c>
      <c r="H218" s="186" t="inlineStr">
        <is>
          <t>ขมิ้นชัน - สารสำคัญคือ Curcuminoids</t>
        </is>
      </c>
      <c r="I218" s="186" t="inlineStr">
        <is>
          <t>เปล้าน้อย - สารสำคัญคือ Plaunotol</t>
        </is>
      </c>
      <c r="J218" s="185" t="n">
        <v>5</v>
      </c>
      <c r="K218" s="186" t="inlineStr">
        <is>
          <t>✅ คำตอบที่ถูกต้อง: ข้อ จ. เปล้าน้อย - สารสำคัญคือ Plaunotol
🎯 ทำไมข้อนี้ถึงถูก:
- คำตอบที่ถูกต้อง: ข้อ จ. เปล้าน้อย - สารสำคัญคือ Plaunotol
- ทำไมข้อนี้ถึงถูก: ต้นเปล้าน้อย (Croton sublyratus Kurz) มีสารสำคัญกลุ่ม diterpene alcohol คือ Plaunotol ซึ่งมีฤทธิ์กระตุ้นการสร้าง prostaglandins ในกระเพาะอาหาร สมานแผล และยับยั้ง H. pylori ได้รับการพัฒนาเป็นยาแผนปัจจุบันคือยา Kelnac (Plaunotol)
🔍 ข้ออื่นผิดเพราะอะไร:
• ข้อ ก.: มังคุดมีสารสำคัญคือ Mangostin
• ข้อ ข.: มะขามแขกมี Sennosides มีฤทธิ์เป็นยาระบายกระตุ้นลำไส้
• ข้อ ค.: Curcuminoids เป็นสารสำคัญของขมิ้นชัน ไม่ใช่เปล้าน้อย
• ข้อ ง.: ขมิ้นชันมี Curcuminoids ช่วยขับลมและต้านการอักเสบ แต่ไม่ได้พัฒนาเป็น Plaunotol</t>
        </is>
      </c>
      <c r="L218" s="186" t="n"/>
      <c r="M218" s="186" t="inlineStr">
        <is>
          <t>5. Gastrointestinal</t>
        </is>
      </c>
      <c r="N218" s="186" t="inlineStr">
        <is>
          <t>Peptic ulcer disease</t>
        </is>
      </c>
      <c r="O218" s="185" t="inlineStr">
        <is>
          <t>Clinic</t>
        </is>
      </c>
      <c r="P218" s="186" t="inlineStr">
        <is>
          <t>รุ่น RxCU83</t>
        </is>
      </c>
      <c r="Q218" s="185" t="inlineStr">
        <is>
          <t>แบบฝึกหัด</t>
        </is>
      </c>
      <c r="R218" s="185" t="inlineStr">
        <is>
          <t>Quiz เตรียมสอบ CC1 RxCU83</t>
        </is>
      </c>
      <c r="S218" s="185" t="n"/>
    </row>
    <row r="219">
      <c r="A219" s="185" t="n">
        <v>217</v>
      </c>
      <c r="B219" s="186" t="n"/>
      <c r="C219" s="186" t="inlineStr">
        <is>
          <t>Omeprazole ลดการดูดซึมของยาในข้อใดต่อไปนี้จากการเพิ่มค่า pH ในทางเดินอาหาร (Gastric acid suppression)</t>
        </is>
      </c>
      <c r="D219" s="186" t="n"/>
      <c r="E219" s="186" t="inlineStr">
        <is>
          <t>Erythromycin</t>
        </is>
      </c>
      <c r="F219" s="186" t="inlineStr">
        <is>
          <t>Ketoconazole</t>
        </is>
      </c>
      <c r="G219" s="186" t="inlineStr">
        <is>
          <t>Diazepam</t>
        </is>
      </c>
      <c r="H219" s="186" t="inlineStr">
        <is>
          <t>Warfarin</t>
        </is>
      </c>
      <c r="I219" s="186" t="inlineStr">
        <is>
          <t>Escitalopram</t>
        </is>
      </c>
      <c r="J219" s="185" t="n">
        <v>2</v>
      </c>
      <c r="K219" s="186" t="inlineStr">
        <is>
          <t>✅ คำตอบที่ถูกต้อง: ข้อ ข. Ketoconazole
🎯 ทำไมข้อนี้ถึงถูก:
Ketoconazole: และ Itraconazole ชนิดเม็ด ต้องอาศัยสภาวะความเป็นกรดในกระเพาะอาหารในการแตกตัวและละลายตัว เมื่อได้รับยาในกลุ่ม PPI เช่น Omeprazole ซึ่งยับยั้งการหลั่งกรดอย่างแรง จะทำให้ pH ในกระเพาะอาหารเพิ่มขึ้น ส่งผลให้การละลายและการดูดซึมของ Ketoconazole ลดลงอย่างมีนัยสำคัญ
🔍 ข้ออื่นผิดเพราะอะไร:
• ข้อ ก. ผิด เพราะ Erythromycin ถูกทำลายด้วยกรด การลดกรดอาจช่วยเพิ่มความคงตัว
• ข้อ ค. ผิด เพราะ Diazepam ดูดซึมได้ดีและไม่ขึ้นกับ pH ในกระเพาะอาหารอย่างมีนัยสำคัญ
• ข้อ ง. ผิด เพราะ Warfarin ดูดซึมได้สมบูรณ์และไม่มีปัญหาการละลายจาก pH
• ข้อ จ. ผิด เพราะ Escitalopram มีการละลายและการดูดซึมที่ดีไม่ได้รับผลกระทบจากกรด</t>
        </is>
      </c>
      <c r="L219" s="186" t="inlineStr">
        <is>
          <t>Clinic</t>
        </is>
      </c>
      <c r="M219" s="186" t="inlineStr">
        <is>
          <t>5. Gastrointestinal</t>
        </is>
      </c>
      <c r="N219" s="186" t="inlineStr">
        <is>
          <t>Peptic Ulcer Disease &amp; GERD</t>
        </is>
      </c>
      <c r="O219" s="185" t="inlineStr">
        <is>
          <t>Clinic</t>
        </is>
      </c>
      <c r="P219" s="186" t="inlineStr">
        <is>
          <t>รุ่น RxCU83</t>
        </is>
      </c>
      <c r="Q219" s="185" t="inlineStr">
        <is>
          <t>แบบฝึกหัด</t>
        </is>
      </c>
      <c r="R219" s="185" t="inlineStr">
        <is>
          <t>Quiz เตรียมสอบ CC1 RxCU83</t>
        </is>
      </c>
      <c r="S219" s="185" t="n"/>
    </row>
    <row r="220">
      <c r="A220" s="185" t="n">
        <v>218</v>
      </c>
      <c r="B220" s="186" t="inlineStr">
        <is>
          <t>ชายอายุ 69 ปี น้ำหนัก 90 กก. ส่วนสูง 170 ซม. เข้าโรงพยาบาลด้วยอาการปวดแสบท้องใต้ลิ้นปี่ ส่องกล้องพบแผลในกระเพาะอาหาร (Gastric Ulcer) ขนาด 2 ซม. ผลตรวจชิ้นเนื้อ (Rapid Urease Test) ให้ผลบวกต่อเชื้อ H. pylori ปฏิเสธประวัติแพ้ยา โรคประจำตัว HT, Dyslipidemia</t>
        </is>
      </c>
      <c r="C220" s="186" t="inlineStr">
        <is>
          <t>จากแนวทางเวชปฏิบัติการดูแลรักษาผู้ป่วย Dyspepsia และ Peptic Ulcer Disease ของประเทศไทย ปัจจัยในข้อใดจัดเป็นข้อบ่งชี้สำคัญในการตรวจวินิจฉัยและให้การรักษาเพื่อกำจัดเชื้อ Helicobacter pylori</t>
        </is>
      </c>
      <c r="D220" s="186" t="n"/>
      <c r="E220" s="186" t="inlineStr">
        <is>
          <t>การใช้ยา Naproxen เป็นเวลานาน</t>
        </is>
      </c>
      <c r="F220" s="186" t="inlineStr">
        <is>
          <t>อายุของผู้ป่วยที่มากกว่า 65 ปี</t>
        </is>
      </c>
      <c r="G220" s="186" t="inlineStr">
        <is>
          <t>ภาวะโรคอ้วน (Obesity)</t>
        </is>
      </c>
      <c r="H220" s="186" t="inlineStr">
        <is>
          <t>การใช้ยา Aspirin ขนาดต่ำร่วมด้วย</t>
        </is>
      </c>
      <c r="I220" s="186" t="inlineStr">
        <is>
          <t>การติดเชื้อแบคทีเรีย Helicobacter pylori</t>
        </is>
      </c>
      <c r="J220" s="185" t="n">
        <v>3</v>
      </c>
      <c r="K220" s="186" t="inlineStr">
        <is>
          <t>✅ คำตอบที่ถูกต้อง: ข้อ ค. ภาวะโรคอ้วน (Obesity)
🎯 ทำไมข้อนี้ถึงถูก:
ตามแนวทางเวชปฏิบัติการรักษาโรค Peptic Ulcer Disease ปัจจัยเสี่ยงหลักโดยตรงได้แก่ การใช้ยา NSAIDs, การใช้ยา Aspirin/Antithrombotic, การติดเชื้อ H. pylori, อายุที่มากกว่า 65 ปี และประวัติเคยมีแผลหรือเลือดออกในทางเดินอาหาร ส่วนภาวะโรคอ้วน (Obesity) เป็นปัจจัยเสี่ยงของโรคกรดไหลย้อน (GERD) แต่ไม่ใช่ปัจจัยเสี่ยงหลักโดยตรงของการเกิด Peptic Ulcer Disease
🔍 ข้ออื่นผิดเพราะอะไร:
• ข้อ ก.: การใช้ Non-selective NSAIDs อย่าง Naproxen ยับยั้ง COX-1 ทำให้การสร้าง Protective prostaglandins ที่เยื่อบุลดลง เป็นสาเหตุสำคัญของ PUD
• ข้อ ข.: ผู้สูงอายุ (&gt; 65 ปี) กลไกการปกป้องเยื่อบุกระเพาะอาหารลดลง ถือเป็น Major risk factor ของ NSAID-induced GI toxicity
• ข้อ ง.: Aspirin แม้ในขนาดต่ำ (81 mg) ก็ทำให้เยื่อบุกระเพาะระคายเคืองและยับยั้งเกล็ดเลือด เพิ่มความเสี่ยงเกิดแผลและเลือดออกอย่างมีนัยสำคัญ
• ข้อ จ.: H. pylori ทำให้เกิดการอักเสบเรื้อรัง ทำลายเมื่อกปกป้องเยื่อบุ เป็นสาเหตุหลักอันดับหนึ่งของแผลเปปติก</t>
        </is>
      </c>
      <c r="L220" s="186" t="inlineStr">
        <is>
          <t>Intermediate</t>
        </is>
      </c>
      <c r="M220" s="186" t="inlineStr">
        <is>
          <t>5. Gastrointestinal</t>
        </is>
      </c>
      <c r="N220" s="186" t="inlineStr">
        <is>
          <t>Etiology &amp; Risk Factors of PUD</t>
        </is>
      </c>
      <c r="O220" s="185" t="inlineStr">
        <is>
          <t>Clinic</t>
        </is>
      </c>
      <c r="P220" s="186" t="inlineStr">
        <is>
          <t>[RECONSTRUCTED: ปรับแต่งและเติมเต็มบริบทโจทย์/ตัวเลือกเพื่อความสมบูรณ์] ข้อสอบจริง PLE-CC1 ปี 2567 ข้อ 8</t>
        </is>
      </c>
      <c r="Q220" s="185" t="inlineStr">
        <is>
          <t>ข้อสอบจริง</t>
        </is>
      </c>
      <c r="R220" s="185" t="inlineStr">
        <is>
          <t>2567</t>
        </is>
      </c>
      <c r="S220" s="185" t="inlineStr">
        <is>
          <t>CASE-GI-2567-PUD-01</t>
        </is>
      </c>
    </row>
    <row r="221">
      <c r="A221" s="185" t="n">
        <v>219</v>
      </c>
      <c r="B221" s="186" t="inlineStr">
        <is>
          <t>ชายอายุ 69 ปี น้ำหนัก 90 กก. ส่วนสูง 170 ซม. เข้าโรงพยาบาลด้วยอาการปวดแสบท้องใต้ลิ้นปี่ ส่องกล้องพบแผลในกระเพาะอาหาร (Gastric Ulcer) ขนาด 2 ซม. ผลตรวจชิ้นเนื้อ (Rapid Urease Test) ให้ผลบวกต่อเชื้อ H. pylori ปฏิเสธประวัติแพ้ยา โรคประจำตัว HT, Dyslipidemia</t>
        </is>
      </c>
      <c r="C221" s="186" t="inlineStr">
        <is>
          <t>สูตรยาปฏิชีวนะลำดับแรก (First-line Regimen) ที่เหมาะสมที่สุดในการกำจัดเชื้อ Helicobacter pylori ในผู้ป่วยรายนี้ตามแนวทางเวชปฏิบัติปัจจุบันคือข้อใด</t>
        </is>
      </c>
      <c r="D221" s="186" t="n"/>
      <c r="E221" s="186" t="inlineStr">
        <is>
          <t>Bismuth Quadruple Therapy: PPI standard dose BID + Bismuth subsalicylate + Metronidazole + Tetracycline นาน 14 วัน</t>
        </is>
      </c>
      <c r="F221" s="186" t="inlineStr">
        <is>
          <t>Levofloxacin Triple Therapy: PPI standard dose BID + Levofloxacin + Amoxicillin นาน 10 วัน</t>
        </is>
      </c>
      <c r="G221" s="186" t="inlineStr">
        <is>
          <t>Clarithromycin Triple Therapy: PPI standard dose BID + Clarithromycin + Amoxicillin นาน 14 วัน</t>
        </is>
      </c>
      <c r="H221" s="186" t="inlineStr">
        <is>
          <t>Concomitant Non-bismuth Quadruple Therapy: PPI + Amoxicillin + Metronidazole นาน 7 วัน</t>
        </is>
      </c>
      <c r="I221" s="186" t="inlineStr">
        <is>
          <t>Dual Therapy: PPI high dose + Amoxicillin นาน 5 วัน</t>
        </is>
      </c>
      <c r="J221" s="185" t="n">
        <v>1</v>
      </c>
      <c r="K221" s="186" t="inlineStr">
        <is>
          <t>✅ คำตอบที่ถูกต้อง: ข้อ ก. Bismuth Quadruple Therapy: PPI standard dose BID + Bismuth subsalicylate + Metronidazole + Tetracycline นาน 14 วัน
🎯 ทำไมข้อนี้ถึงถูก:
ในประเทศไทยมีอัตราการดื้อยา Clarithromycin สูงเกินกว่าร้อยละ 15-20 ทำให้ Clarithromycin-based triple therapy มีอัตราการกำจัดเชื้อลดลงอย่างมาก แนวทางเวชปฏิบัติของไทยจึงแนะนำสูตร Bismuth-based Quadruple Therapy (PPI + Bismuth + Metronidazole + Tetracycline) รับประทานต่อเนื่อง 14 วัน เป็น First-line therapy เนื่องจากมีอัตราความสำเร็จในการกำจัดเชื้อสูงกว่าร้อยละ 90
🔍 ข้ออื่นผิดเพราะอะไร:
• ข้อ ข.: Levofloxacin-based therapy สำรองไว้ใช้เป็น Rescue/Second-line therapy หลังล้มเหลวจากสูตรแรก เพื่อป้องกันเชื้อดื้อยากลุ่ม Fluoroquinolones
• ข้อ ค.: Clarithromycin Triple Therapy ไม่แนะนำเป็น first-line ในพื้นที่ที่มีอัตราการดื้อยา Clarithromycin สูงเกิน 15% เช่น ประเทศไทย
• ข้อ ง.: Concomitant Non-bismuth therapy ต้องมียา 4 ชนิด (PPI + Clarithromycin + Amoxicillin + Metronidazole) และต้องให้นาน 10-14 วัน
• ข้อ จ.: Dual therapy ระยะเวลา 5 วัน สั้นเกินไปและมีอัตรากำจัดเชื้อต่ำ ไม่เป็นไปตามมาตรฐานการรักษา</t>
        </is>
      </c>
      <c r="L221" s="186" t="inlineStr">
        <is>
          <t>Intermediate</t>
        </is>
      </c>
      <c r="M221" s="186" t="inlineStr">
        <is>
          <t>5. Gastrointestinal</t>
        </is>
      </c>
      <c r="N221" s="186" t="inlineStr">
        <is>
          <t>H. pylori Eradication Regimens</t>
        </is>
      </c>
      <c r="O221" s="185" t="inlineStr">
        <is>
          <t>Clinic</t>
        </is>
      </c>
      <c r="P221" s="186" t="inlineStr">
        <is>
          <t>[RECONSTRUCTED: ปรับแต่งและเติมเต็มบริบทโจทย์/ตัวเลือกเพื่อความสมบูรณ์] ข้อสอบจริง PLE-CC1 ปี 2567 ข้อ 9</t>
        </is>
      </c>
      <c r="Q221" s="185" t="inlineStr">
        <is>
          <t>ข้อสอบจริง</t>
        </is>
      </c>
      <c r="R221" s="185" t="inlineStr">
        <is>
          <t>2567</t>
        </is>
      </c>
      <c r="S221" s="185" t="inlineStr">
        <is>
          <t>CASE-GI-2567-PUD-01</t>
        </is>
      </c>
    </row>
    <row r="222">
      <c r="A222" s="185" t="n">
        <v>220</v>
      </c>
      <c r="B222" s="186" t="inlineStr">
        <is>
          <t>หญิงไทยอายุ 56 ปี ไม่มีประวัติแพ้ยา รับประทานยา Verapamil รักษาภาวะหัวใจเต้นผิดจังหวะ และรับประทานยา Simvastatin 20 mg เพื่อรักษาภาวะไขมันในเลือดสูง มาพบแพทย์ด้วยอาการท้องผูก ถ่ายอุจจาระลำบาก 3 วันถ่าย 1 ครั้ง อุจจาระแข็งเป็นเม็ดกระสุน</t>
        </is>
      </c>
      <c r="C222" s="186" t="inlineStr">
        <is>
          <t>สาเหตุหลักของอาการท้องผูกในผู้ป่วยรายนี้น่าจะเกิดจากผลข้างเคียงของยาชนิดใด และควรจัดการเบื้องต้นอย่างไร</t>
        </is>
      </c>
      <c r="D222" s="186" t="n"/>
      <c r="E222" s="186" t="inlineStr">
        <is>
          <t>Glycerin suppository (ยาเหน็บทวารหนักกลีเซอรีน)</t>
        </is>
      </c>
      <c r="F222" s="186" t="inlineStr">
        <is>
          <t>Bisacodyl tablet (ยาระบายชนิดกระตุ้นการบีบตัวของลำไส้)</t>
        </is>
      </c>
      <c r="G222" s="186" t="inlineStr">
        <is>
          <t>Milk of Magnesia (ยาระบายกลุ่มเกลือออสโมติก)</t>
        </is>
      </c>
      <c r="H222" s="186" t="inlineStr">
        <is>
          <t>Docusate sodium (ยาลดแรงตึงผิวทำให้อุจจาระนุ่ม)</t>
        </is>
      </c>
      <c r="I222" s="186" t="inlineStr">
        <is>
          <t>Psyllium husk (ยาระบายเพิ่มกากอาหาร)</t>
        </is>
      </c>
      <c r="J222" s="185" t="n">
        <v>1</v>
      </c>
      <c r="K222" s="186" t="inlineStr">
        <is>
          <t>✅ คำตอบที่ถูกต้อง: ข้อ ก. Glycerin suppository (ยาเหน็บทวารหนักกลีเซอรีน)
🎯 ทำไมข้อนี้ถึงถูก:
ผู้ป่วยมีภาวะท้องผูกเฉียบพลันจากการนอนติดเตียงร่วมกับผลข้างเคียงของ Verapamil, แคลเซียม และธาตุเหล็ก การใช้ Glycerin suppository ออกฤทธิ์เฉพาะที่บริเวณไส้ตรงโดยดึงน้ำเข้าสู่อุจจาระและกระตุ้นการขับถ่ายแบบ Local osmotic effect ออกฤทธิ์เร็วมากภายใน 15-30 นาที และไม่ก่อให้เกิดอาการปวดบิดเกร็งช่องท้อง เหมาะอย่างยิ่งสำหรับผู้ป่วยติดเตียงที่ต้องการถ่ายเร็วและปลอดภัย
🔍 ข้ออื่นผิดเพราะอะไร:
• ข้อ ข.: Bisacodyl tablet ออกฤทธิ์กระตุ้น myenteric plexus ทำให้ลำไส้ใหญ่บีบตัวแรง ก่อให้เกิดอาการปวดเกร็งช่องท้อง (Abdominal cramping) รุนแรง และใช้เวลาออกฤทธิ์นาน 6-12 ชั่วโมง
• ข้อ ค.: Milk of Magnesia (MOM) ใช้เวลาออกฤทธิ์ประมาณ 3-6 ชั่วโมง และต้องระมัดระวังในผู้ป่วยสูงอายุหรือการทำงานของไตบกพร่องจากภาวะ Hypermagnesemia
• ข้อ ง.: Docusate sodium เป็นเพียง Stool softener ต้องใช้เวลาออกฤทธิ์ 1-3 วัน ไม่สามารถบรรเทาอาการท้องผูก 5 วันได้อย่างรวดเร็ว
• ข้อ จ.: Psyllium husk เป็น Bulk-forming laxative ต้องดื่มน้ำตามมากๆ หากผู้ป่วยนอนติดเตียงและดื่มน้ำน้อย อาจทำให้เกิดการอุดกั้นในทางเดินอาหาร (Fecal impaction)</t>
        </is>
      </c>
      <c r="L222" s="186" t="inlineStr">
        <is>
          <t>Intermediate</t>
        </is>
      </c>
      <c r="M222" s="186" t="inlineStr">
        <is>
          <t>5. Gastrointestinal</t>
        </is>
      </c>
      <c r="N222" s="186" t="inlineStr">
        <is>
          <t>Constipation Management &amp; Laxative Selection</t>
        </is>
      </c>
      <c r="O222" s="185" t="inlineStr">
        <is>
          <t>Clinic</t>
        </is>
      </c>
      <c r="P222" s="186" t="inlineStr">
        <is>
          <t>[RECONSTRUCTED: ปรับแต่งและเติมเต็มบริบทโจทย์/ตัวเลือกเพื่อความสมบูรณ์] ข้อสอบจริง PLE-CC1 ปี 2567 ข้อ 24</t>
        </is>
      </c>
      <c r="Q222" s="185" t="inlineStr">
        <is>
          <t>ข้อสอบจริง</t>
        </is>
      </c>
      <c r="R222" s="185" t="inlineStr">
        <is>
          <t>2567</t>
        </is>
      </c>
      <c r="S222" s="185" t="n"/>
    </row>
    <row r="223">
      <c r="A223" s="185" t="n">
        <v>221</v>
      </c>
      <c r="B223" s="186" t="n"/>
      <c r="C223" s="186" t="inlineStr">
        <is>
          <t>ข้อใดจับคู่ระหว่างยาระบายกับกลไกการออกฤทธิ์ทางเภสัชวิทยา (Mechanism of Action) ได้อย่างถูกต้อง</t>
        </is>
      </c>
      <c r="D223" s="186" t="n"/>
      <c r="E223" s="186" t="inlineStr">
        <is>
          <t>Glycerin suppository - ยาระบายกลุ่มดึงน้ำด้วยแรงดันออสโมติกเฉพาะที่ (Local osmotic laxative)</t>
        </is>
      </c>
      <c r="F223" s="186" t="inlineStr">
        <is>
          <t>Docusate sodium - ยาระบายกลุ่มหล่อลื่นลำไส้ (Lubricant laxative)</t>
        </is>
      </c>
      <c r="G223" s="186" t="inlineStr">
        <is>
          <t>Psyllium husk - ยาระบายกลุ่มกระตุ้นการบีบตัวของลำไส้ (Stimulant laxative)</t>
        </is>
      </c>
      <c r="H223" s="186" t="inlineStr">
        <is>
          <t>Bisacodyl - ยาระบายกลุ่มเพิ่มกากอาหาร (Bulk-forming laxative)</t>
        </is>
      </c>
      <c r="I223" s="186" t="inlineStr">
        <is>
          <t>Mineral oil - ยาระบายกลุ่มลดแรงตึงผิวของอุจจาระ (Stool surfactant)</t>
        </is>
      </c>
      <c r="J223" s="185" t="n">
        <v>1</v>
      </c>
      <c r="K223" s="186" t="inlineStr">
        <is>
          <t>✅ คำตอบที่ถูกต้อง: ข้อ ก. Glycerin suppository - ยาระบายกลุ่มดึงน้ำด้วยแรงดันออสโมติกเฉพาะที่ (Local osmotic laxative)
🎯 ทำไมข้อนี้ถึงถูก:
Glycerin suppository ออกฤทธิ์แบบ Local osmotic effect โดยการดึงน้ำจากเนื้อเยื่อรอบข้างเข้าสู่ลำไส้ตรง ทำให้อุจจาระนุ่มตัวและกระตุ้นการบีบตัวของไส้ตรงเพื่อขับถ่ายออกมาภายใน 15-30 นาที
🔍 ข้ออื่นผิดเพราะอะไร:
• ข้อ ข.: Docusate sodium เป็น Stool softener / Surfactant (ลดแรงตึงผิวให้น้ำและไขมันแทรกซึมเข้าก้อนอุจจาระ) ไม่ใช่ Lubricant
• ข้อ ค.: Psyllium husk เป็น Bulk-forming laxative (เพิ่มกากอาหารพองตัว) ไม่ใช่ Stimulant
• ข้อ ง.: Bisacodyl เป็น Stimulant laxative (กระตุ้นเส้นประสาท myenteric plexus ในลำไส้) ไม่ใช่ Bulk-forming
• ข้อ จ.: Mineral oil เป็น Lubricant laxative (เคลือบก้อนอุจจาระและลำไส้) ไม่ใช่ Stool surfactant</t>
        </is>
      </c>
      <c r="L223" s="186" t="inlineStr">
        <is>
          <t>Intermediate</t>
        </is>
      </c>
      <c r="M223" s="186" t="inlineStr">
        <is>
          <t>5. Gastrointestinal</t>
        </is>
      </c>
      <c r="N223" s="186" t="inlineStr">
        <is>
          <t>Classification &amp; Mechanism of Action of Laxatives</t>
        </is>
      </c>
      <c r="O223" s="185" t="inlineStr">
        <is>
          <t>Clinic</t>
        </is>
      </c>
      <c r="P223" s="186" t="inlineStr">
        <is>
          <t>[RECONSTRUCTED: ปรับแต่งและเติมเต็มบริบทโจทย์/ตัวเลือกเพื่อความสมบูรณ์] ข้อสอบจริง PLE-CC1 ปี 2567 ข้อ 71</t>
        </is>
      </c>
      <c r="Q223" s="185" t="inlineStr">
        <is>
          <t>ข้อสอบจริง</t>
        </is>
      </c>
      <c r="R223" s="185" t="inlineStr">
        <is>
          <t>2567</t>
        </is>
      </c>
      <c r="S223" s="185" t="n"/>
    </row>
    <row r="224">
      <c r="A224" s="185" t="n">
        <v>222</v>
      </c>
      <c r="B224" s="186" t="n"/>
      <c r="C224" s="186" t="inlineStr">
        <is>
          <t>ข้อใดต่อไปนี้ระบุคำแนะนำและหลักการบริหารยากลุ่ม Proton Pump Inhibitors (PPI) ร่วมกับยาลดกรด (Antacids) หรือ Bismuth subsalicylate ได้ถูกต้องตามหลักเภสัชจลนศาสตร์</t>
        </is>
      </c>
      <c r="D224" s="186" t="n"/>
      <c r="E224" s="186" t="inlineStr">
        <is>
          <t>ควรรับประทาน Antacids หรือ Bismuth subsalicylate หลังรับประทาน PPI อย่างน้อย 30 - 60 นาที</t>
        </is>
      </c>
      <c r="F224" s="186" t="inlineStr">
        <is>
          <t>ควรรับประทาน Antacids พร้อมกับ PPI ทันทีเพื่อเสริมฤทธิ์ลดกรดในกระเพาะอาหาร</t>
        </is>
      </c>
      <c r="G224" s="186" t="inlineStr">
        <is>
          <t>ควรรับประทาน PPI หลังอาหารทันทีพร้อมกับ Antacids</t>
        </is>
      </c>
      <c r="H224" s="186" t="inlineStr">
        <is>
          <t>ห้ามใช้ Bismuth subsalicylate ร่วมกับ PPI ในสูตรการกำจัดเชื้อ Helicobacter pylori</t>
        </is>
      </c>
      <c r="I224" s="186" t="inlineStr">
        <is>
          <t>ควรรับประทาน Bismuth subsalicylate ก่อน PPI อย่างน้อย 2 ชั่วโมงเพื่อให้เคลือบกระเพาะก่อน</t>
        </is>
      </c>
      <c r="J224" s="185" t="n">
        <v>1</v>
      </c>
      <c r="K224" s="186" t="inlineStr">
        <is>
          <t>✅ คำตอบที่ถูกต้อง: ข้อ ก. ควรรับประทาน Antacids หรือ Bismuth subsalicylate หลังรับประทาน PPI อย่างน้อย 30 - 60 นาที
🎯 ทำไมข้อนี้ถึงถูก:
ยาในกลุ่ม PPI (เช่น Omeprazole, Esomeprazole) จำเป็นต้องรับประทานก่อนอาหารประมาณ 30-60 นาที เพื่อให้ยาถูกดูดซึมเข้าสู่กระแสเลือดและไปสะสมที่ parietal cells พร้อมยับยั้งเอนไซม์ H+/K+ ATPase เมื่อมีการรับประทานอาหาร หากรับประทานร่วมกับ Antacids หรือ Bismuth subsalicylate พร้อมกัน ยาลดกรดจะสะเทินกรดและบิสมัทจะเคลือบเยื่อบุกระเพาะ ส่งผลรบกวนการแตกตัวและการดูดซึมของเม็ดเคลือบ PPI จึงแนะนำให้แยกมื้อโดยรับประทาน Antacids หรือ Bismuth หลัง PPI อย่างน้อย 30-60 นาที
🔍 ข้ออื่นผิดเพราะอะไร:
• ข้อ ข. ควรรับประทาน Antacids พร้อมกับ PPI ทันที: จะรบกวนการดูดซึมของ PPI และทำให้ประสิทธิภาพการลดกรดของ PPI ลดลง
• ข้อ ค. ควรรับประทาน PPI หลังอาหารทันทีพร้อมกับ Antacids: การให้ PPI หลังอาหารจะลดการดูดซึมและประสิทธิภาพในการยับยั้ง proton pump ลงอย่างมาก
• ข้อ ง. ห้ามใช้ Bismuth subsalicylate ร่วมกับ PPI: Bismuth quadruple therapy เป็นสูตรมาตรฐานอันดับแรกในการกำจัดเชื้อ H. pylori สามารถใช้ร่วมกันได้โดยจัดเวลาบริหารยาให้เหมาะสม
• ข้อ จ. ควรรับประทาน Bismuth ก่อน PPI 2 ชั่วโมง: การให้บิสมัทก่อนอาจเคลือบเยื่อบุและขัดขวางการดูดซึมของ PPI</t>
        </is>
      </c>
      <c r="L224" s="186" t="inlineStr">
        <is>
          <t>Clinic</t>
        </is>
      </c>
      <c r="M224" s="186" t="inlineStr">
        <is>
          <t>5. Gastrointestinal</t>
        </is>
      </c>
      <c r="N224" s="186" t="inlineStr">
        <is>
          <t>Proton Pump Inhibitors Drug Interactions</t>
        </is>
      </c>
      <c r="O224" s="185" t="inlineStr">
        <is>
          <t>Clinic</t>
        </is>
      </c>
      <c r="P224" s="186" t="inlineStr">
        <is>
          <t>PLE_CC1_2567_Key ข้อ 99</t>
        </is>
      </c>
      <c r="Q224" s="185" t="inlineStr">
        <is>
          <t>ข้อสอบจริง</t>
        </is>
      </c>
      <c r="R224" s="185" t="inlineStr">
        <is>
          <t>2567</t>
        </is>
      </c>
      <c r="S224" s="185" t="n"/>
    </row>
    <row r="225">
      <c r="A225" s="185" t="n">
        <v>223</v>
      </c>
      <c r="B225" s="186" t="inlineStr">
        <is>
          <t>ผู้ป่วยหญิงไทย อายุ 57 ปี มาร้านยาด้วยอาการแสบร้อนกลางอก (Heartburn) และมีน้ำรสเปรี้ยวไหลย้อนขึ้นมาที่คอ เป็นมานาน 1 เดือน มีอาการ 3-4 วันต่อสัปดาห์ ไม่มีไข้ ไม่มีอาการกลืนลำบาก ปฏิเสธโรคประจำตัว</t>
        </is>
      </c>
      <c r="C225" s="186" t="inlineStr">
        <is>
          <t>ตามแนวทางการรักษาโรคกรดไหลย้อน (GERD Guidelines) เภสัชกรควรแนะนำการรักษาทางเภสัชบำบัดในข้อใดเป็นการเริ่มต้น (Initial empiric therapy)</t>
        </is>
      </c>
      <c r="D225" s="186" t="n"/>
      <c r="E225" s="186" t="inlineStr">
        <is>
          <t>Itopride 50 mg วันละ 3 ครั้ง ก่อนอาหาร</t>
        </is>
      </c>
      <c r="F225" s="186" t="inlineStr">
        <is>
          <t>Omeprazole 20 mg วันละ 1 ครั้ง ก่อนอาหารเช้า 30 - 60 นาที เป็นเวลา 4 - 8 สัปดาห์</t>
        </is>
      </c>
      <c r="G225" s="186" t="inlineStr">
        <is>
          <t>Ranitidine 150 mg วันละ 2 ครั้ง ร่วมกับยาลดกรดเดิม</t>
        </is>
      </c>
      <c r="H225" s="186" t="inlineStr">
        <is>
          <t>Sucralfate suspension 1 g วันละ 4 ครั้ง ก่อนอาหารและก่อนนอน</t>
        </is>
      </c>
      <c r="I225" s="186" t="inlineStr">
        <is>
          <t>Metoclopramide 10 mg วันละ 3 ครั้ง ก่อนอาหาร</t>
        </is>
      </c>
      <c r="J225" s="185" t="n">
        <v>2</v>
      </c>
      <c r="K225" s="186" t="inlineStr">
        <is>
          <t>✅ คำตอบที่ถูกต้อง: ข้อ ข. Omeprazole 20 mg วันละ 1 ครั้ง ก่อนอาหารเช้า 30 - 60 นาที เป็นเวลา 4 - 8 สัปดาห์
🎯 ทำไมข้อนี้ถึงถูก:
ผู้ป่วยมีอาการแสดงหลักของโรคกรดไหลย้อน (Typical GERD symptoms: แสบร้อนกลางอกและเรอเปรี้ยว) ที่ไม่ตอบสนองต่อยาลดกรดทั่วไป และไม่มีอาการเตือนอันตราย (No alarm features) ยาทางเลือกแรกมาตรฐาน (First-line standard therapy) คือ ยากลุ่ม Proton Pump Inhibitors (PPIs เช่น Omeprazole 20 mg/day) รับประทานวันละ 1 ครั้ง ก่อนอาหารเช้า 30 - 60 นาที เป็นเวลา 4 - 8 สัปดาห์ ซึ่งให้ประสิทธิภาพในการรักษาแผลหลอดอาหารและบรรเทาอาการได้สูงสุด
🔍 ข้ออื่นผิดเพราะอะไร:
• ข้อ ก.: ยากลุ่ม Prokinetic agents (Itopride, Metoclopramide) ไม่ใช่ยาทางเลือกเดี่ยวสำหรับรักษา GERD และมีผลข้างเคียงสูง
• ข้อ ค.: H2-receptor antagonists มีประสิทธิภาพในการยับยั้งกรดและรักษาอาการได้ด้อยกว่า PPIs มาก
• ข้อ ง.: Sucralfate เป็นยาเคลือบแผล ไม่สามารถยับยั้งการหลั่งกรดในทางเดินอาหารได้
• ข้อ จ.: (Metoclopramide 10 mg วันละ 3 ครั้ง ก่อนอาหาร): ไม่ใช่คำตอบที่ถูกต้องตามแนวทางเวชปฏิบัติและหลักวิชาการทางเภสัชกรรมสำหรับกรณีนี้</t>
        </is>
      </c>
      <c r="L225" s="186" t="n"/>
      <c r="M225" s="186" t="inlineStr">
        <is>
          <t>5. Gastrointestinal</t>
        </is>
      </c>
      <c r="N225" s="186" t="inlineStr">
        <is>
          <t>GERD Pharmacotherapy &amp; PPI Initiation</t>
        </is>
      </c>
      <c r="O225" s="185" t="inlineStr">
        <is>
          <t>Clinic</t>
        </is>
      </c>
      <c r="P225" s="186" t="inlineStr">
        <is>
          <t>ข้อสอบจริง PLE-CC1 ปี 2566 Day 1 ข้อ 66 [CASE_2566_GERD_01]</t>
        </is>
      </c>
      <c r="Q225" s="185" t="inlineStr">
        <is>
          <t>ข้อสอบจริง</t>
        </is>
      </c>
      <c r="R225" s="185" t="inlineStr">
        <is>
          <t>2566 Day 1</t>
        </is>
      </c>
      <c r="S225" s="185" t="inlineStr">
        <is>
          <t>CASE-GI-2566-GERD-01</t>
        </is>
      </c>
    </row>
    <row r="226">
      <c r="A226" s="185" t="n">
        <v>224</v>
      </c>
      <c r="B226" s="186" t="inlineStr">
        <is>
          <t>ผู้ป่วยหญิงไทย อายุ 57 ปี มาร้านยาด้วยอาการแสบร้อนกลางอก (Heartburn) และมีน้ำรสเปรี้ยวไหลย้อนขึ้นมาที่คอ เป็นมานาน 1 เดือน มีอาการ 3-4 วันต่อสัปดาห์ ไม่มีไข้ ไม่มีอาการกลืนลำบาก ปฏิเสธโรคประจำตัว</t>
        </is>
      </c>
      <c r="C226" s="186" t="inlineStr">
        <is>
          <t>หากในการซักประวัติเพิ่มเติม ผู้ป่วยแจ้งว่ามีอาการกลืนติด กลืนลำบาก (Dysphagia) เจ็บเวลาเคี้ยวหรือกลืนอาหาร (Odynophagia) หรือน้ำหนักลดโดยไม่ทราบสาเหตุ เภสัชกรควรดำเนินการอย่างไร</t>
        </is>
      </c>
      <c r="D226" s="186" t="n"/>
      <c r="E226" s="186" t="inlineStr">
        <is>
          <t>ปรับเพิ่มขนาดยา Omeprazole เป็น 40 mg วันละ 2 ครั้ง เช้า-เย็น</t>
        </is>
      </c>
      <c r="F226" s="186" t="inlineStr">
        <is>
          <t>จ่ายยา Mosapride ร่วมกับ Domperidone เพื่อช่วยเพิ่มการบีบตัวของหลอดอาหาร</t>
        </is>
      </c>
      <c r="G226" s="186" t="inlineStr">
        <is>
          <t>ส่งต่อผู้ป่วยพบแพทย์เฉพาะทางทันทีเพื่อพิจารณาส่องกล้องตรวจทางเดินอาหารส่วนบน (Upper GI Endoscopy / EGD)</t>
        </is>
      </c>
      <c r="H226" s="186" t="inlineStr">
        <is>
          <t>จ่ายยา Esomeprazole ร่วมกับ Famotidine ก่อนนอน</t>
        </is>
      </c>
      <c r="I226" s="186" t="inlineStr">
        <is>
          <t>แนะนำให้รับประทานยาลดกรดสูตรเดิมต่อไปอีก 4 สัปดาห์</t>
        </is>
      </c>
      <c r="J226" s="185" t="n">
        <v>3</v>
      </c>
      <c r="K226" s="186" t="inlineStr">
        <is>
          <t>✅ คำตอบที่ถูกต้อง: ข้อ ค. ส่งต่อผู้ป่วยพบแพทย์เฉพาะทางทันทีเพื่อพิจารณาส่องกล้องตรวจทางเดินอาหารส่วนบน (Upper GI Endoscopy / EGD)
🎯 ทำไมข้อนี้ถึงถูก:
อาการกลืนลำบาก (Dysphagia), เจ็บเวลากลืน (Odynophagia), น้ำหนักลดโดยไม่ทราบสาเหตุ, เลือดออกในทางเดินอาหาร, ถ่ายดำ หรือโลหิตจาง จัดเป็น สัญญาณเตือนอันตราย (Alarm features / Red flag symptoms) ซึ่งบ่งชี้ถึงภาวะแทรกซ้อนรุนแรง เช่น หลอดอาหารตีบตัน (Esophageal stricture), Barrett's esophagus หรือมะเร็งหลอดอาหารและกระเพาะอาหาร (Esophageal/Gastric cancer) จึงเป็นข้อบ่งชี้เร่งด่วนในการส่งต่อแพทย์เพื่อส่องกล้อง EGD ห้ามให้การรักษาตามอาการที่ร้านยาเด็ดขาด
🔍 ข้ออื่นผิดเพราะอะไร:
• ข้อ ก.: การจ่ายยาเพิ่มหรือรักษาเองที่ร้านยาจะทำให้การวินิจฉัยโรคมะเร็งล่าช้าและเป็นอันตรายถึงชีวิต
• ข้อ ข.: (จ่ายยา Mosapride ร่วมกับ Domperidone เพื่อช่วยเพิ่มการบีบตัวของหลอดอาหาร): ไม่ใช่คำตอบที่ถูกต้องตามแนวทางเวชปฏิบัติและหลักวิชาการทางเภสัชกรรมสำหรับกรณีนี้
• ข้อ ง.: (จ่ายยา Esomeprazole ร่วมกับ Famotidine ก่อนนอน): ไม่ใช่คำตอบที่ถูกต้องตามแนวทางเวชปฏิบัติและหลักวิชาการทางเภสัชกรรมสำหรับกรณีนี้
• ข้อ จ.: (แนะนำให้รับประทานยาลดกรดสูตรเดิมต่อไปอีก 4 สัปดาห์): ไม่ใช่คำตอบที่ถูกต้องตามแนวทางเวชปฏิบัติและหลักวิชาการทางเภสัชกรรมสำหรับกรณีนี้</t>
        </is>
      </c>
      <c r="L226" s="186" t="n"/>
      <c r="M226" s="186" t="inlineStr">
        <is>
          <t>5. Gastrointestinal</t>
        </is>
      </c>
      <c r="N226" s="186" t="inlineStr">
        <is>
          <t>GERD Alarm Symptoms &amp; Endoscopy Referral</t>
        </is>
      </c>
      <c r="O226" s="185" t="inlineStr">
        <is>
          <t>Clinic</t>
        </is>
      </c>
      <c r="P226" s="186" t="inlineStr">
        <is>
          <t>ข้อสอบจริง PLE-CC1 ปี 2566 Day 1 ข้อ 67 [CASE_2566_GERD_01]</t>
        </is>
      </c>
      <c r="Q226" s="185" t="inlineStr">
        <is>
          <t>ข้อสอบจริง</t>
        </is>
      </c>
      <c r="R226" s="185" t="inlineStr">
        <is>
          <t>2566 Day 1</t>
        </is>
      </c>
      <c r="S226" s="185" t="inlineStr">
        <is>
          <t>CASE-GI-2566-GERD-01</t>
        </is>
      </c>
    </row>
    <row r="227">
      <c r="A227" s="185" t="n">
        <v>225</v>
      </c>
      <c r="B227" s="186" t="n"/>
      <c r="C227" s="186" t="inlineStr">
        <is>
          <t>การใช้ยา Domperidone ในขนาดสูง (มากกว่า 30 mg ต่อวัน) หรือใช้ติดต่อกันเป็นระยะเวลานานเพื่อช่วยเพิ่มการเคลื่อนไหวของกระเพาะอาหาร มีความเสี่ยงต่อการเกิดอาการไม่พึงประสงค์รุนแรง (Severe Adverse Drug Reaction) ในระบบใดมากที่สุด</t>
        </is>
      </c>
      <c r="D227" s="186" t="n"/>
      <c r="E227" s="186" t="inlineStr">
        <is>
          <t>มะเร็งลำไส้ใหญ่ (Colorectal cancer)</t>
        </is>
      </c>
      <c r="F227" s="186" t="inlineStr">
        <is>
          <t>โรคกระดูกบางและกระดูกพรุนรุนแรง (Severe osteoporosis)</t>
        </is>
      </c>
      <c r="G227" s="186" t="inlineStr">
        <is>
          <t>ภาวะโลหิตจางจากการขาดวิตามินบี 12 (Vitamin B12 deficiency)</t>
        </is>
      </c>
      <c r="H227" s="186" t="inlineStr">
        <is>
          <t>ภาวะหัวใจเต้นผิดจังหวะรุนแรงจากช่วงคลื่นไฟฟ้าหัวใจยาวขึ้น (QT Prolongation and Torsades de Pointes)</t>
        </is>
      </c>
      <c r="I227" s="186" t="inlineStr">
        <is>
          <t>ภาวะตับวายเฉียบพลัน (Acute liver failure)</t>
        </is>
      </c>
      <c r="J227" s="185" t="n">
        <v>4</v>
      </c>
      <c r="K227" s="186" t="inlineStr">
        <is>
          <t>✅ คำตอบที่ถูกต้อง: ข้อ ง. ภาวะหัวใจเต้นผิดจังหวะรุนแรงจากช่วงคลื่นไฟฟ้าหัวใจยาวขึ้น (QT Prolongation and Torsades de Pointes)
🎯 ทำไมข้อนี้ถึงถูก:
Domperidone มีฤทธิ์ปิดกั้นช่องโพแทสเซียม hERG potassium channels ในกล้ามเนื้อหัวใจ ซึ่งนำไปสู่การยืดระยะเวลาของคลื่นไฟฟ้าหัวใจ (QT prolongation) และเพิ่มความเสี่ยงต่อการเกิดภาวะหัวใจเต้นผิดจังหวะชนิดรุนแรงอันตรายถึงชีวิต (Ventricular arrhythmia / Torsades de Pointes) และภาวะหัวใจหยุดเต้นเฉียบพลัน (Sudden cardiac death) โดยเฉพาะในผู้สูงอายุมากกว่า 60 ปี หรือผู้ที่ใช้ยาขนาดมากกว่า 30 mg/day
🔍 ข้ออื่นผิดเพราะอะไร:
• ข้อ ก.: Domperidone ไม่ได้ก่อมะเร็งลำไส้ใหญ่
• ข้อ ข.: เป็นอาการข้างเคียงของการใช้ยากลุ่ม PPIs ระยะยาว ไม่ใช่ Domperidone
• ข้อ ค.: (ภาวะโลหิตจางจากการขาดวิตามินบี 12 (Vitamin B12 deficiency)): ไม่ใช่คำตอบที่ถูกต้องตามแนวทางเวชปฏิบัติและหลักวิชาการทางเภสัชกรรมสำหรับกรณีนี้
• ข้อ จ.: Domperidone ไม่ได้มีพิษต่อตับเฉียบพลันเป็นหลัก</t>
        </is>
      </c>
      <c r="L227" s="186" t="n"/>
      <c r="M227" s="186" t="inlineStr">
        <is>
          <t>5. Gastrointestinal</t>
        </is>
      </c>
      <c r="N227" s="186" t="inlineStr">
        <is>
          <t>Domperidone Safety &amp; QT Prolongation</t>
        </is>
      </c>
      <c r="O227" s="185" t="inlineStr">
        <is>
          <t>Clinic</t>
        </is>
      </c>
      <c r="P227" s="186" t="inlineStr">
        <is>
          <t>ข้อสอบจริง PLE-CC1 ปี 2566 Day 1 ข้อ 69 [CASE_2566_GERD_01]</t>
        </is>
      </c>
      <c r="Q227" s="185" t="inlineStr">
        <is>
          <t>ข้อสอบจริง</t>
        </is>
      </c>
      <c r="R227" s="185" t="inlineStr">
        <is>
          <t>2566 Day 1</t>
        </is>
      </c>
      <c r="S227" s="185" t="n"/>
    </row>
    <row r="228">
      <c r="A228" s="185" t="n">
        <v>226</v>
      </c>
      <c r="B228" s="186" t="n"/>
      <c r="C228" s="186" t="inlineStr">
        <is>
          <t>คำแนะนำในการรับประทานยา Omeprazole capsule ขนาด 20 mg วันละ 1 ครั้ง ที่ถูกต้องที่สุดตามหลักเภสัชจลนศาสตร์และเภสัชพลศาสตร์คือข้อใด</t>
        </is>
      </c>
      <c r="D228" s="186" t="n"/>
      <c r="E228" s="186" t="inlineStr">
        <is>
          <t>รับประทานหลังอาหารเช้าทันที</t>
        </is>
      </c>
      <c r="F228" s="186" t="inlineStr">
        <is>
          <t>รับประทานพร้อมอาหารเช้า</t>
        </is>
      </c>
      <c r="G228" s="186" t="inlineStr">
        <is>
          <t>รับประทานก่อนอาหารเช้าประมาณ 30 ถึง 60 นาที</t>
        </is>
      </c>
      <c r="H228" s="186" t="inlineStr">
        <is>
          <t>รับประทานก่อนอาหารเย็น 30 ถึง 60 นาที</t>
        </is>
      </c>
      <c r="I228" s="186" t="inlineStr">
        <is>
          <t>รับประทานก่อนนอนทันที</t>
        </is>
      </c>
      <c r="J228" s="185" t="n">
        <v>3</v>
      </c>
      <c r="K228" s="186" t="inlineStr">
        <is>
          <t>✅ คำตอบที่ถูกต้อง: ข้อ ค. รับประทานก่อนอาหารเช้าประมาณ 30 ถึง 60 นาที
🎯 ทำไมข้อนี้ถึงถูก:
ยากลุ่ม PPIs ออกฤทธิ์ยับยั้งเฉพาะตัวรับ Proton pump (H+/K+ ATPase) ที่กำลังทำงานอยู่ (Active pumps) ซึ่งเอนไซม์ปั๊มนี้จะถูกกระตุ้นให้ขึ้นมาอยู่ที่ผิวเซลล์มากที่สุด เมื่อมีการรับประทานอาหารมื้อแรกของวัน (อาหารเช้า) การรับประทานยาก่อนอาหารเช้า 30 - 60 นาที จะทำให้ระดับยาสูงสุดในกระแสเลือด (Cmax) เกิดขึ้นตรงกับจังหวะที่ Proton pump กำลังเริ่มทำงานอย่างเต็มที่ จึงให้ประสิทธิภาพในการยับยั้งกรดได้สูงสุด
🔍 ข้ออื่นผิดเพราะอะไร:
• ข้อ ก.: อาหารจะชะลอการดูดซึมยาและทำให้ตัวยาไปถึงเซลล์กระเพาะอาหารช้ากว่าช่วงที่มีการหลั่งกรดสูงสุด
• ข้อ ข.: (รับประทานพร้อมอาหารเช้า): ไม่ใช่คำตอบที่ถูกต้องตามแนวทางเวชปฏิบัติและหลักวิชาการทางเภสัชกรรมสำหรับกรณีนี้
• ข้อ ง.: ปริมาณปั๊มกรดที่ทำงานตอนเย็นหรือก่อนนอนมีน้อยกว่ามื้อเช้ามาก เว้นแต่ในผู้ที่มีอาการแสบร้อนกลางอกตอนกลางคืนเป็นหลัก (Nocturnal GERD)
• ข้อ จ.: (รับประทานก่อนนอนทันที): ไม่ใช่คำตอบที่ถูกต้องตามแนวทางเวชปฏิบัติและหลักวิชาการทางเภสัชกรรมสำหรับกรณีนี้</t>
        </is>
      </c>
      <c r="L228" s="186" t="n"/>
      <c r="M228" s="186" t="inlineStr">
        <is>
          <t>5. Gastrointestinal</t>
        </is>
      </c>
      <c r="N228" s="186" t="inlineStr">
        <is>
          <t>Proton Pump Inhibitors Timing &amp; Chronotherapy</t>
        </is>
      </c>
      <c r="O228" s="185" t="inlineStr">
        <is>
          <t>Clinic</t>
        </is>
      </c>
      <c r="P228" s="186" t="inlineStr">
        <is>
          <t>ข้อสอบจริง PLE-CC1 ปี 2566 Day 1 ข้อ 70 [CASE_2566_GERD_01]</t>
        </is>
      </c>
      <c r="Q228" s="185" t="inlineStr">
        <is>
          <t>ข้อสอบจริง</t>
        </is>
      </c>
      <c r="R228" s="185" t="inlineStr">
        <is>
          <t>2566 Day 1</t>
        </is>
      </c>
      <c r="S228" s="185" t="n"/>
    </row>
    <row r="229">
      <c r="A229" s="185" t="n">
        <v>227</v>
      </c>
      <c r="B229" s="186" t="inlineStr">
        <is>
          <t>ผู้ป่วยหญิงไทยอายุ 40 ปี มีอาการท้องผูก ถ่ายสัปดาห์ละ 1-2 ครั้ง อุจจาระแข็ง ต้องเบ่งถ่ายมาก และสังเกตเห็นก้อนยื่นออกมาที่รูทวารหนักเวลาเบ่งถ่ายแต่หดกลับคืนได้เอง (Hemorrhoids Grade II)</t>
        </is>
      </c>
      <c r="C229" s="186" t="inlineStr">
        <is>
          <t>ข้อใดระบุข้อมูลเกี่ยวกับกลไกการออกฤทธิ์และข้อควรระวังของการใช้ยาระบาย (Laxatives) ได้อย่างถูกต้องและเหมาะสมที่สุดสำหรับผู้ป่วยรายนี้</t>
        </is>
      </c>
      <c r="D229" s="186" t="n"/>
      <c r="E229" s="186" t="inlineStr">
        <is>
          <t>ยาน้ำ MOM (Milk of Magnesia) สามารถใช้ได้อย่างปลอดภัยสูงในผู้ป่วยโรคไตเรื้อรังระยะสุดท้าย</t>
        </is>
      </c>
      <c r="F229" s="186" t="inlineStr">
        <is>
          <t>Bisacodyl ออกฤทธิ์หลักเป็นยากลุ่ม Osmotic laxative ในทางเดินอาหาร</t>
        </is>
      </c>
      <c r="G229" s="186" t="inlineStr">
        <is>
          <t>การรับประทานยาเม็ดมะขามแขก (Senna) ติดต่อกันเป็นเวลานาน อาจทำให้เกิดภาวะลำไส้เฉื่อยชาและติดยาระบาย (Cathartic colon)</t>
        </is>
      </c>
      <c r="H229" s="186" t="inlineStr">
        <is>
          <t>ยาเหน็บทวาร Glycerin มีกลไกหลักคือกระตุ้นระบบประสาทประสานงานเพื่อเพิ่มการหลั่งเอนไซม์ย่อยอาหาร</t>
        </is>
      </c>
      <c r="I229" s="186" t="inlineStr">
        <is>
          <t>การสวนล้างลำไส้ด้วยยากลุ่ม Saline enema ออกฤทธิ์โดยการทำให้อุจจาระนุ่มเพียงอย่างเดียวโดยไม่เพิ่มแรงดันในลำไส้</t>
        </is>
      </c>
      <c r="J229" s="185" t="n">
        <v>3</v>
      </c>
      <c r="K229" s="186" t="inlineStr">
        <is>
          <t>✅ คำตอบที่ถูกต้อง: ข้อ ค. การรับประทานยาเม็ดมะขามแขก (Senna) ติดต่อกันเป็นเวลานาน อาจทำให้เกิดภาวะลำไส้เฉื่อยชาและติดยาระบาย (Cathartic colon)
🎯 ทำไมข้อนี้ถึงถูก:
มะขามแขก (Senna) เป็นยากลุ่มกระตุ้นการบีบตัวของลำไส้ (Stimulant laxatives) ซึ่งออกฤทธิ์ระคายเคืองและกระตุ้นเส้นประสาท Myenteric plexus ในผนังลำไส้ใหญ่ หากใช้ติดต่อกันเป็นเวลานานเกินไปจะทำให้เส้นประสาทของลำไส้เกิดการล้า เสื่อมสภาพ และสูญเสียความตึงตัว (Atony) ส่งผลให้เกิดภาวะลำไส้เฉื่อยชาและดื้อยา (Cathartic colon / Laxative abuse syndrome) และทำให้เกิดเยื่อบุลำไส้มีสีคล้ำผิดปกติ (Melanosis coli)
🔍 ข้ออื่นผิดเพราะอะไร:
• ข้อ ก. ผิดเพราะ Milk of Magnesia (MOM) มีแมกนีเซียมไฮดรอกไซด์ ซึ่งไอออนแมกนีเซียมจะถูกขับออกทางไต หากใช้ในผู้ป่วยโรคไตวายเรื้อรังจะเกิดการสะสมจนเกิดพิษแมกนีเซียมในเลือดสูง (Hypermagnesemia) ได้อย่างรุนแรง
• ข้อ ข. ผิดเพราะ Bisacodyl ออกฤทธิ์เป็น Stimulant laxative ไม่ใช่ Osmotic laxative
• ข้อ ง. ผิดเพราะ Glycerin suppository ออกฤทธิ์แบบ Hyperosmotic ดูดน้ำเข้าสู่ลำไส้ส่วนปลายและหล่อลื่นอุจจาระ ไม่ได้กระตุ้นเอนไซม์ย่อยอาหาร
• ข้อ จ. ผิดเพราะ Saline enema ออกฤทธิ์แบบ Hyperosmotic เพิ่มปริมาตรน้ำอย่างรวดเร็วและสร้างแรงดันกระตุ้นการบีบตัวของลำไส้ตรง ไม่ได้แค่อุจจาระนุ่มอย่างเดียว</t>
        </is>
      </c>
      <c r="L229" s="186" t="n"/>
      <c r="M229" s="186" t="inlineStr">
        <is>
          <t>5. Gastrointestinal</t>
        </is>
      </c>
      <c r="N229" s="186" t="inlineStr">
        <is>
          <t>Constipation &amp; Laxative Pharmacotherapy</t>
        </is>
      </c>
      <c r="O229" s="185" t="inlineStr">
        <is>
          <t>Clinic</t>
        </is>
      </c>
      <c r="P229" s="186" t="inlineStr">
        <is>
          <t>ข้อสอบจริง PLE-CC1 ปี 2566 Day 2 ข้อ 9 [CASE_2566_HEMORRHOID_01]</t>
        </is>
      </c>
      <c r="Q229" s="185" t="inlineStr">
        <is>
          <t>ข้อสอบจริง</t>
        </is>
      </c>
      <c r="R229" s="185" t="inlineStr">
        <is>
          <t>2566 Day 2</t>
        </is>
      </c>
      <c r="S229" s="185" t="inlineStr">
        <is>
          <t>CASE-GI-2566-HEMORRHOID-01</t>
        </is>
      </c>
    </row>
    <row r="230">
      <c r="A230" s="185" t="n">
        <v>228</v>
      </c>
      <c r="B230" s="186" t="inlineStr">
        <is>
          <t>ผู้ป่วยหญิงไทยอายุ 50 ปี ได้รับยาเคมีบำบัดสูตร AC (Doxorubicin + Cyclophosphamide) สำหรับรักษามะเร็งเต้านม และมีอาการคลื่นไส้อาเจียนรุนแรง</t>
        </is>
      </c>
      <c r="C230" s="186" t="inlineStr">
        <is>
          <t>ยาแก้คลื่นไส้อาเจียนในข้อใด มีความเสี่ยงในการทำให้เกิดภาวะคลื่นไฟฟ้าหัวใจผิดปกติชนิด QT interval prolongation และควรระมัดระวังเป็นพิเศษในผู้ป่วยโรคหัวใจ</t>
        </is>
      </c>
      <c r="D230" s="186" t="n"/>
      <c r="E230" s="186" t="inlineStr">
        <is>
          <t>Domperidone</t>
        </is>
      </c>
      <c r="F230" s="186" t="inlineStr">
        <is>
          <t>Metoclopramide</t>
        </is>
      </c>
      <c r="G230" s="186" t="inlineStr">
        <is>
          <t>Lorazepam</t>
        </is>
      </c>
      <c r="H230" s="186" t="inlineStr">
        <is>
          <t>Aprepitant</t>
        </is>
      </c>
      <c r="I230" s="186" t="inlineStr">
        <is>
          <t>Dexamethasone</t>
        </is>
      </c>
      <c r="J230" s="185" t="n">
        <v>1</v>
      </c>
      <c r="K230" s="186" t="inlineStr">
        <is>
          <t>✅ คำตอบที่ถูกต้อง: ข้อ ก. Domperidone
🎯 ทำไมข้อนี้ถึงถูก:
เป็นยาแก้คลื่นไส้อาเจียนที่มีคำเตือนด้านความปลอดภัยอย่างเข้มงวด (Black box warning) จาก US FDA, EMA และ อย. ไทย เกี่ยวกับความเสี่ยงรุนแรงในการยับยั้งโพแทสเซียมแชนแนล hERG (IKr current) ในกล้ามเนื้อหัวใจ ส่งผลให้เกิดการยืดระยะเวลาของคลื่นไฟฟ้าหัวใจ (QT interval prolongation) และเหนี่ยวนำให้เกิดภาวะหัวใจเต้นผิดจังหวะรุนแรงชนิด Torsades de pointes จนถึงขั้นหัวใจหยุดเต้นกะทันหัน (Sudden cardiac death) โดยเฉพาะเมื่อใช้ในขนาดเกิน 30 mg/วัน
🔍 ข้ออื่นผิดเพราะอะไร:
• ข้อ ข.: Metoclopramide เด่นเรื่องผลข้างเคียงต่อระบบประสาทสั่งการ Extrapyramidal symptoms (EPS) และ Tardive dyskinesia มากกว่าผลต่อ QT
• ข้อ ค.: Lorazepam เป็นยากลุ่ม Benzodiazepine ช่วยลดความวิตกกังวล (Anticipatory CINV) ไม่มีผลต่อคลื่นไฟฟ้าหัวใจ
• ข้อ ง.: และ จ. Aprepitant และ Dexamethasone ไม่ได้เพิ่มความเสี่ยงต่อการเกิด QT prolongation อย่างมีนัยสำคัญ
• ข้อ จ.: (Dexamethasone): ไม่ใช่คำตอบที่ถูกต้องตามแนวทางเวชปฏิบัติและหลักวิชาการทางเภสัชกรรมสำหรับกรณีนี้</t>
        </is>
      </c>
      <c r="L230" s="186" t="n"/>
      <c r="M230" s="186" t="inlineStr">
        <is>
          <t>5. Gastrointestinal</t>
        </is>
      </c>
      <c r="N230" s="186" t="inlineStr">
        <is>
          <t>Antiemetic Drug Safety &amp; QT Prolongation Risk</t>
        </is>
      </c>
      <c r="O230" s="185" t="inlineStr">
        <is>
          <t>Clinic</t>
        </is>
      </c>
      <c r="P230" s="186" t="inlineStr">
        <is>
          <t>ข้อสอบจริง PLE-CC1 ปี 2566 Day 2 ข้อ 36 [CASE_2566_BREAST_CANCER_01]</t>
        </is>
      </c>
      <c r="Q230" s="185" t="inlineStr">
        <is>
          <t>ข้อสอบจริง</t>
        </is>
      </c>
      <c r="R230" s="185" t="inlineStr">
        <is>
          <t>2566 Day 2</t>
        </is>
      </c>
      <c r="S230" s="185" t="inlineStr">
        <is>
          <t>CASE-GI-2566-CINV-01</t>
        </is>
      </c>
    </row>
    <row r="231">
      <c r="A231" s="185" t="n">
        <v>229</v>
      </c>
      <c r="B231" s="186" t="inlineStr">
        <is>
          <t>ผู้ป่วยหญิงไทยอายุ 50 ปี ได้รับยาเคมีบำบัดสูตร AC (Doxorubicin + Cyclophosphamide) สำหรับรักษามะเร็งเต้านม และมีอาการคลื่นไส้อาเจียนรุนแรง</t>
        </is>
      </c>
      <c r="C231" s="186" t="inlineStr">
        <is>
          <t>บริเวณ Chemoreceptor Trigger Zone (CTZ) ที่สมองส่วนท้าย (Area postrema) มีตัวรับ (Receptors) ชนิดใดที่มีบทบาทสำคัญที่สุดในการกระตุ้นการอาเจียนจากยาเคมีบำบัด</t>
        </is>
      </c>
      <c r="D231" s="186" t="n"/>
      <c r="E231" s="186" t="inlineStr">
        <is>
          <t>GABA receptor</t>
        </is>
      </c>
      <c r="F231" s="186" t="inlineStr">
        <is>
          <t>Neurokinin-1 (NK1) receptor</t>
        </is>
      </c>
      <c r="G231" s="186" t="inlineStr">
        <is>
          <t>Muscarinic M3 receptor</t>
        </is>
      </c>
      <c r="H231" s="186" t="inlineStr">
        <is>
          <t>Histamine H2 receptor</t>
        </is>
      </c>
      <c r="I231" s="186" t="inlineStr">
        <is>
          <t>Serotonin 5-HT2 receptor</t>
        </is>
      </c>
      <c r="J231" s="185" t="n">
        <v>2</v>
      </c>
      <c r="K231" s="186" t="inlineStr">
        <is>
          <t>✅ คำตอบที่ถูกต้อง: ข้อ ข. Neurokinin-1 (NK1) receptor
🎯 ทำไมข้อนี้ถึงถูก:
บริเวณ Chemoreceptor Trigger Zone (CTZ) ใน Area postrema ที่ก้นของโพรงสมองที่ 4 (อยู่นอก Blood-brain barrier) มีตัวรับหลักที่เกี่ยวข้องกับกระบวนการอาเจียนจากสารเคมีและยาเคมีบำบัด ได้แก่ Dopamine D2 receptors, Serotonin 5-HT3 receptors, และ Neurokinin-1 (NK1) receptors ซึ่งจับกับ Substance P โดยการกระตุ้นตัวรับ NK1 มีบทบาทสำคัญอย่างยิ่งต่อการเหนี่ยวนำให้เกิดอาการคลื่นไส้อาเจียนทั้งในระยะเฉียบพลันและระยะชะลอ (Delayed CINV)
🔍 ข้ออื่นผิดเพราะอะไร:
• ข้อ ก. GABA receptor เป็นตัวรับของสารสื่อประสาทยับยั้ง ไม่ได้เป็นตัวกระตุ้นการอาเจียน
• ข้อ ค. ตัวรับมัสคารินิกที่เกี่ยวข้องกับศูนย์อาเจียนและการเมารถเมาเรือคือ M1 receptor ไม่ใช่ M3
• ข้อ ง. Histamine H2 receptor เกี่ยวข้องกับการหลั่งกรดในกระเพาะอาหาร ส่วนตัวรับฮิสตามีนที่เกี่ยวข้องกับการอาเจียนคือ H1 receptor
• ข้อ จ. ตัวรับเซโรโทนินที่เกี่ยวข้องกับการอาเจียนคือ 5-HT3 receptor ไม่ใช่ 5-HT2</t>
        </is>
      </c>
      <c r="L231" s="186" t="n"/>
      <c r="M231" s="186" t="inlineStr">
        <is>
          <t>5. Gastrointestinal</t>
        </is>
      </c>
      <c r="N231" s="186" t="inlineStr">
        <is>
          <t>Neurobiology of Emesis &amp; CTZ Receptors</t>
        </is>
      </c>
      <c r="O231" s="185" t="inlineStr">
        <is>
          <t>Clinic</t>
        </is>
      </c>
      <c r="P231" s="186" t="inlineStr">
        <is>
          <t>ข้อสอบจริง PLE-CC1 ปี 2566 Day 2 ข้อ 37 [CASE_2566_BREAST_CANCER_01]</t>
        </is>
      </c>
      <c r="Q231" s="185" t="inlineStr">
        <is>
          <t>ข้อสอบจริง</t>
        </is>
      </c>
      <c r="R231" s="185" t="inlineStr">
        <is>
          <t>2566 Day 2</t>
        </is>
      </c>
      <c r="S231" s="185" t="inlineStr">
        <is>
          <t>CASE-GI-2566-CINV-01</t>
        </is>
      </c>
    </row>
  </sheetData>
  <mergeCells count="1">
    <mergeCell ref="A1:F1"/>
  </mergeCells>
  <pageMargins left="0.75" right="0.75" top="1" bottom="1" header="0.5" footer="0.5"/>
  <pageSetup orientation="portrait" paperSize="9"/>
</worksheet>
</file>

<file path=xl/worksheets/sheet10.xml><?xml version="1.0" encoding="utf-8"?>
<worksheet xmlns="http://schemas.openxmlformats.org/spreadsheetml/2006/main">
  <sheetPr>
    <outlinePr summaryBelow="0" summaryRight="0"/>
    <pageSetUpPr/>
  </sheetPr>
  <dimension ref="A1:S107"/>
  <sheetViews>
    <sheetView topLeftCell="C1" workbookViewId="0">
      <pane ySplit="2" topLeftCell="A3" activePane="bottomLeft" state="frozen"/>
      <selection pane="bottomLeft" activeCell="A3" sqref="A3:P105"/>
    </sheetView>
  </sheetViews>
  <sheetFormatPr baseColWidth="8" defaultColWidth="12.6640625" defaultRowHeight="15.75" customHeight="1"/>
  <cols>
    <col width="8" customWidth="1" style="49" min="1" max="1"/>
    <col width="50" customWidth="1" style="49" min="2" max="2"/>
    <col width="40" customWidth="1" style="49" min="3" max="3"/>
    <col width="12" customWidth="1" style="49" min="4" max="4"/>
    <col width="28" customWidth="1" style="49" min="5" max="5"/>
    <col width="28" customWidth="1" style="49" min="6" max="6"/>
    <col width="28" customWidth="1" style="49" min="7" max="7"/>
    <col width="28" customWidth="1" style="49" min="8" max="8"/>
    <col width="28" customWidth="1" style="49" min="9" max="9"/>
    <col width="14" customWidth="1" style="49" min="10" max="10"/>
    <col width="55" customWidth="1" style="49" min="11" max="11"/>
    <col width="12" customWidth="1" style="49" min="12" max="12"/>
    <col width="25" customWidth="1" style="49" min="13" max="13"/>
    <col width="30" customWidth="1" style="49" min="14" max="14"/>
    <col width="15" customWidth="1" style="49" min="15" max="15"/>
    <col width="20" customWidth="1" style="49" min="16" max="16"/>
    <col width="16" customWidth="1" style="49" min="17" max="17"/>
    <col width="16" customWidth="1" style="49" min="18" max="18"/>
    <col width="24" customWidth="1" style="49" min="19" max="19"/>
  </cols>
  <sheetData>
    <row r="1" ht="34.95" customHeight="1" s="49">
      <c r="A1" s="50">
        <f>HYPERLINK("#gid=0", "🏠 กลับสู่หน้าแรก (Go to Home Page)")</f>
        <v/>
      </c>
    </row>
    <row r="2" ht="28" customHeight="1" s="49">
      <c r="A2" s="181" t="inlineStr">
        <is>
          <t>ลำดับ</t>
        </is>
      </c>
      <c r="B2" s="182" t="inlineStr">
        <is>
          <t>สถานการณ์เคส / ข้อมูลผู้ป่วย</t>
        </is>
      </c>
      <c r="C2" s="183" t="inlineStr">
        <is>
          <t>คำถาม</t>
        </is>
      </c>
      <c r="D2" s="181" t="inlineStr">
        <is>
          <t>รูปถาม</t>
        </is>
      </c>
      <c r="E2" s="181" t="inlineStr">
        <is>
          <t>ตัวเลือก 1</t>
        </is>
      </c>
      <c r="F2" s="181" t="inlineStr">
        <is>
          <t>ตัวเลือก 2</t>
        </is>
      </c>
      <c r="G2" s="181" t="inlineStr">
        <is>
          <t>ตัวเลือก 3</t>
        </is>
      </c>
      <c r="H2" s="181" t="inlineStr">
        <is>
          <t>ตัวเลือก 4</t>
        </is>
      </c>
      <c r="I2" s="181" t="inlineStr">
        <is>
          <t>ตัวเลือก 5</t>
        </is>
      </c>
      <c r="J2" s="181" t="inlineStr">
        <is>
          <t>เฉลย (ตัวเลข 1-5)</t>
        </is>
      </c>
      <c r="K2" s="181" t="inlineStr">
        <is>
          <t>คำอธิบายเฉลย</t>
        </is>
      </c>
      <c r="L2" s="181" t="inlineStr">
        <is>
          <t>รูปเฉลย</t>
        </is>
      </c>
      <c r="M2" s="181" t="inlineStr">
        <is>
          <t>หัวข้อโรคสภาฯ</t>
        </is>
      </c>
      <c r="N2" s="181" t="inlineStr">
        <is>
          <t>หัวข้อย่อย</t>
        </is>
      </c>
      <c r="O2" s="181" t="inlineStr">
        <is>
          <t>Product / Clinic</t>
        </is>
      </c>
      <c r="P2" s="181" t="inlineStr">
        <is>
          <t>หมายเหตุ</t>
        </is>
      </c>
      <c r="Q2" s="181" t="inlineStr">
        <is>
          <t>ประเภทข้อสอบ</t>
        </is>
      </c>
      <c r="R2" s="181" t="inlineStr">
        <is>
          <t>ปี / เลขชุด</t>
        </is>
      </c>
      <c r="S2" s="184" t="inlineStr">
        <is>
          <t>Case ID (รหัสเคส)</t>
        </is>
      </c>
    </row>
    <row r="3" ht="24" customHeight="1" s="49">
      <c r="A3" s="187" t="n">
        <v>1</v>
      </c>
      <c r="B3" s="186" t="inlineStr">
        <is>
          <t>กรณีศึกษา: พ่อพาลูกชายอายุ 5 ขวบมาพบเภสัชกรที่ร้านยา แจ้งว่าลูกชายมีอาการอ่อนเพลีย ตัวซีดเหลือง ปัสสาวะมีสีเข้มคล้ายน้ำปลาหรือสีโค้ก หลังรับประทานถั่วปากอ้า (Fava beans) เข้าไปเมื่อวานนี้ แพทย์ตรวจยืนยันว่าเป็นภาวะเม็ดเลือดแดงแตกเฉียบพลันจากภาวะพร่องเอนไซม์ G6PD (Acute hemolytic anemia in G6PD deficiency)</t>
        </is>
      </c>
      <c r="C3" s="186" t="inlineStr">
        <is>
          <t>จากข้อมูลผลทางห้องปฏิบัติการ ผู้ป่วยจัดเป็น anemia แบบใด</t>
        </is>
      </c>
      <c r="D3" s="186" t="n"/>
      <c r="E3" s="186" t="inlineStr">
        <is>
          <t>Hypochromic microcytic anemia</t>
        </is>
      </c>
      <c r="F3" s="186" t="inlineStr">
        <is>
          <t>Hypochromic normocytic anemia</t>
        </is>
      </c>
      <c r="G3" s="186" t="inlineStr">
        <is>
          <t>Normochromic normocytic anemia</t>
        </is>
      </c>
      <c r="H3" s="186" t="inlineStr">
        <is>
          <t>Normochromic macrocytic anemia</t>
        </is>
      </c>
      <c r="I3" s="188" t="inlineStr">
        <is>
          <t>Hyperchromic macrocytic anemia</t>
        </is>
      </c>
      <c r="J3" s="185" t="n">
        <v>3</v>
      </c>
      <c r="K3" s="186" t="inlineStr">
        <is>
          <t>✅ คำตอบที่ถูกต้อง: ข้อ ค. Normochromic normocytic anemia
🎯 ทำไมข้อนี้ถึงถูก:
Normochromic normocytic anemia: ผู้ป่วยมีค่า Hb 8.2 g/dL, Hct 24.4% ซึ่งต่ำกว่าปกติ (Anemia) โดยมีค่า MCV 82 fL (อยู่ในช่วง 75-100 fL จัดเป็น normocytic) และ MCHC 35 g/dL (อยู่ในช่วงปกติ จัดเป็น normochromic) สอดคล้องกับภาวะ Anemia of chronic disease จากโรคไตเรื้อรัง (ESRD)
🔍 ข้ออื่นผิดเพราะอะไร:
• ข้อ ก. (Hypochromic microcytic anemia): Hypochromic microcytic anemia มีค่า MCV ต่ำกว่า 80 fL และ MCHC ต่ำกว่า 32 g/dL ซึ่งพบเด่นใน Iron Deficiency Anemia หรือ Thalassemia ไม่สอดคล้องกับผู้ป่วยรายนี้ที่มี MCV 82 fL และ MCHC 35 g/dL
• ข้อ ข. (Hypochromic normocytic anemia): Hypochromic normocytic anemia ค่าความเข้มข้นฮีโมโกลบินเฉลี่ยในเม็ดเลือดแดง (MCHC) จะต้องต่ำกว่าเกณฑ์ปกติ แต่ผลตรวจของผู้ป่วยมีค่า MCHC 35 g/dL ซึ่งอยู่ในช่วงปกติ (35-40 g/dL)
• ข้อ ง. (Normochromic macrocytic anemia): Normochromic macrocytic anemia ขนาดเม็ดเลือดแดง (MCV) ต้องมีค่ามากกว่า 100 fL ซึ่งเป็นลักษณะของการขาดวิตามินบี 12 หรือโฟเลต ไม่สอดคล้องกับ MCV 82 fL ของผู้ป่วยรายนี้
• ข้อ จ. (Hyperchromic macrocytic anemia): Hyperchromic macrocytic anemia โดยทั่วไปเม็ดเลือดแดงไม่สามารถมีฮีโมโกลบินเกินจุดอิ่มตัวตามธรรมชาติได้ (MCHC สูงกว่าปกติมักพบเฉพาะใน Spherocytosis) อีกทั้งผู้ป่วยรายนี้มีขนาดเซลล์และระดับฮีโมโกลบินอยู่ในเกณฑ์ปกติ</t>
        </is>
      </c>
      <c r="L3" s="186" t="n"/>
      <c r="M3" s="186" t="inlineStr">
        <is>
          <t>6. Hematologic</t>
        </is>
      </c>
      <c r="N3" s="186" t="inlineStr">
        <is>
          <t>6.2 Hemolytic anemia</t>
        </is>
      </c>
      <c r="O3" s="185" t="inlineStr">
        <is>
          <t>Clinic</t>
        </is>
      </c>
      <c r="P3" s="186" t="inlineStr">
        <is>
          <t>ข้อ 1 Pharma Plus เล่มม่วง (เฉลยข้อ ค)</t>
        </is>
      </c>
      <c r="Q3" s="185" t="inlineStr">
        <is>
          <t>แบบฝึกหัด</t>
        </is>
      </c>
      <c r="R3" s="185" t="inlineStr">
        <is>
          <t>เล่มม่วง</t>
        </is>
      </c>
      <c r="S3" s="185" t="inlineStr">
        <is>
          <t>CASE-HEMA-G6PD-BOY-FAVABEAN</t>
        </is>
      </c>
    </row>
    <row r="4" ht="24" customHeight="1" s="49">
      <c r="A4" s="187" t="n">
        <v>2</v>
      </c>
      <c r="B4" s="186" t="inlineStr">
        <is>
          <t>กรณีศึกษา: พ่อพาลูกชายอายุ 5 ขวบมาพบเภสัชกรที่ร้านยา แจ้งว่าลูกชายมีอาการอ่อนเพลีย ตัวซีดเหลือง ปัสสาวะมีสีเข้มคล้ายน้ำปลาหรือสีโค้ก หลังรับประทานถั่วปากอ้า (Fava beans) เข้าไปเมื่อวานนี้ แพทย์ตรวจยืนยันว่าเป็นภาวะเม็ดเลือดแดงแตกเฉียบพลันจากภาวะพร่องเอนไซม์ G6PD (Acute hemolytic anemia in G6PD deficiency)</t>
        </is>
      </c>
      <c r="C4" s="186" t="inlineStr">
        <is>
          <t>Specific antidote ในผู้ป่วยที่มีภาวะเหล็กเกินคือข้อใด</t>
        </is>
      </c>
      <c r="D4" s="186" t="n"/>
      <c r="E4" s="186" t="inlineStr">
        <is>
          <t>Vitamin C 500 mg OD</t>
        </is>
      </c>
      <c r="F4" s="186" t="inlineStr">
        <is>
          <t>Pyridoxine 50 mg OD</t>
        </is>
      </c>
      <c r="G4" s="186" t="inlineStr">
        <is>
          <t>Hydroxyurea 500 mg OD</t>
        </is>
      </c>
      <c r="H4" s="186" t="inlineStr">
        <is>
          <t>Blood transfusion (Packed Red Cells)</t>
        </is>
      </c>
      <c r="I4" s="188" t="inlineStr">
        <is>
          <t>Ferrous fumarate 200 mg TID</t>
        </is>
      </c>
      <c r="J4" s="185" t="n">
        <v>4</v>
      </c>
      <c r="K4" s="186" t="inlineStr">
        <is>
          <t>✅ คำตอบที่ถูกต้อง: ข้อ ง. Blood transfusion (Packed Red Cells)
🎯 ทำไมข้อนี้ถึงถูก:
Blood transfusion (Packed Red Cells): Deferoxamine เป็น iron-chelating agent ที่ใช้เป็น specific antidote สำหรับรักษาภาวะเหล็กเกิน (Iron toxicity/overload) โดยจะจับกับเหล็กเกิดเป็น feroxamine complex และขับออกทางปัสสาวะ
🔍 ข้ออื่นผิดเพราะอะไร:
• ข้อ ก. (Vitamin C 500 mg OD): Vitamin C (Ascorbic acid) ไม่ใช่ยาขับเหล็ก แต่เป็นสารต้านอนุมูลอิสระที่ช่วยเพิ่มการเคลื่อนย้ายธาตุเหล็กออกจากเนื้อเยื่อ และเสริมฤทธิ์การขับเหล็กของ deferoxamine โดยต้องเริ่มให้หลังให้ยาขับเหล็กไปแล้วอย่างน้อย 1 เดือน
• ข้อ ข. (Pyridoxine 50 mg OD): Pyridoxine (Vitamin B6) เป็นโคแฟกเตอร์ที่ใช้รักษา Sideroblastic anemia จากภาวะขาดบี 6 หรือยาไอโซไนอะซิด ไม่มีฤทธิ์เป็น chelating agent ในการจับหรือขับธาตุเหล็กออกจากร่างกาย
• ข้อ ค. (Hydroxyurea 500 mg OD): Hydroxyurea ออกฤทธิ์ยับยั้งเอนไซม์ ribonucleotide reductase ใช้กระตุ้นการสร้าง Fetal hemoglobin (HbF) ในผู้ป่วย Thalassemia หรือ Sickle cell anemia ไม่สามารถจับหรือขับธาตุเหล็กส่วนเกินได้
• ข้อ จ. (Ferrous fumarate 200 mg TID): Ferrous fumarate เป็นเกลือธาตุเหล็กรับประทานสำหรับรักษาภาวะขาดธาตุเหล็ก ถือเป็นข้อห้ามใช้อย่างเด็ดขาดในผู้ป่วยที่มีภาวะเหล็กเกินเพราะจะยิ่งเพิ่มปริมาณธาตุเหล็กสะสมจนเกิดความเป็นพิษต่ออวัยวะสำคัญ</t>
        </is>
      </c>
      <c r="L4" s="186" t="n"/>
      <c r="M4" s="186" t="inlineStr">
        <is>
          <t>6. Hematologic</t>
        </is>
      </c>
      <c r="N4" s="186" t="inlineStr">
        <is>
          <t>6.2 Hemolytic anemia</t>
        </is>
      </c>
      <c r="O4" s="185" t="inlineStr">
        <is>
          <t>Clinic</t>
        </is>
      </c>
      <c r="P4" s="186" t="inlineStr">
        <is>
          <t>ข้อ 2 Pharma Plus เล่มม่วง (เฉลยข้อ ง)</t>
        </is>
      </c>
      <c r="Q4" s="185" t="inlineStr">
        <is>
          <t>แบบฝึกหัด</t>
        </is>
      </c>
      <c r="R4" s="185" t="inlineStr">
        <is>
          <t>เล่มม่วง</t>
        </is>
      </c>
      <c r="S4" s="185" t="inlineStr">
        <is>
          <t>CASE-HEMA-G6PD-BOY-FAVABEAN</t>
        </is>
      </c>
    </row>
    <row r="5" ht="24" customHeight="1" s="49">
      <c r="A5" s="187" t="n">
        <v>3</v>
      </c>
      <c r="B5" s="186" t="inlineStr">
        <is>
          <t>กรณีศึกษา: พ่อพาลูกชายอายุ 5 ขวบมาพบเภสัชกรที่ร้านยา แจ้งว่าลูกชายมีอาการอ่อนเพลีย ตัวซีดเหลือง ปัสสาวะมีสีเข้มคล้ายน้ำปลาหรือสีโค้ก หลังรับประทานถั่วปากอ้า (Fava beans) เข้าไปเมื่อวานนี้ แพทย์ตรวจยืนยันว่าเป็นภาวะเม็ดเลือดแดงแตกเฉียบพลันจากภาวะพร่องเอนไซม์ G6PD (Acute hemolytic anemia in G6PD deficiency)</t>
        </is>
      </c>
      <c r="C5" s="186" t="inlineStr">
        <is>
          <t>สารพฤกษเคมีกลุ่มใดที่มีผลรบกวนการดูดซึมธาตุเหล็ก</t>
        </is>
      </c>
      <c r="D5" s="186" t="n"/>
      <c r="E5" s="186" t="inlineStr">
        <is>
          <t>Alkaloids</t>
        </is>
      </c>
      <c r="F5" s="186" t="inlineStr">
        <is>
          <t>Anthraquinones</t>
        </is>
      </c>
      <c r="G5" s="186" t="inlineStr">
        <is>
          <t>Quinolines</t>
        </is>
      </c>
      <c r="H5" s="186" t="inlineStr">
        <is>
          <t>Flavonoids</t>
        </is>
      </c>
      <c r="I5" s="188" t="inlineStr">
        <is>
          <t>Tannins</t>
        </is>
      </c>
      <c r="J5" s="185" t="n">
        <v>5</v>
      </c>
      <c r="K5" s="186" t="inlineStr">
        <is>
          <t>✅ คำตอบที่ถูกต้อง: ข้อ จ. Tannins
🎯 ทำไมข้อนี้ถึงถูก:
Tannins: (แทนนิน) พบได้ในชา กาแฟ และพืชบางชนิด มีฤทธิ์จับกับธาตุเหล็ก (chelate iron) เกิดเป็น insoluble complex ทำให้การดูดซึมธาตุเหล็กลดลงอย่างมีนัยสำคัญ
🔍 ข้ออื่นผิดเพราะอะไร:
• ข้อ ก. (Alkaloids): Alkaloids เป็นกลุ่มสารพฤกษเคมีที่มีฤทธิ์ทางเภสัชวิทยาหลากหลาย เช่น ออกฤทธิ์ต่อระบบประสาท แต่ไม่มีโครงสร้าง polyphenol ที่ทำปฏิกิริยาจับหรือตกตะกอนกับธาตุเหล็กในทางเดินอาหาร
• ข้อ ข. (Anthraquinones): Anthraquinones เป็นสารพฤกษเคมีที่พบในมะขามแขก ออกฤทธิ์กระตุ้นการบีบตัวของลำไส้ใหญ่เพื่อบรรเทาอาการท้องผูก ไม่มีผลยับยั้งหรือรบกวนกลไกการดูดซึมธาตุเหล็กผ่านลำไส้เล็กส่วนต้น
• ข้อ ค. (Quinolines): Quinolines เป็นโครงสร้างพื้นฐานของสารเคมีและยารักษามาลาเรีย เช่น คลอโรควินและควินิน ไม่ใช่สารต้านโภชนาการในพืชที่มีบทบาทขัดขวางการดูดซึมธาตุเหล็ก
• ข้อ ง. (Flavonoids): Flavonoids แม้จะมีคุณสมบัติเป็นสารต้านอนุมูลอิสระและอาจมีพันธะจับโลหะได้บ้างเล็กน้อย แต่สารหลักในพืชที่มีผลทางคลินิกรบกวนการดูดซึมธาตุเหล็กอย่างรุนแรงและชัดเจนที่สุดคือ Tannins</t>
        </is>
      </c>
      <c r="L5" s="186" t="n"/>
      <c r="M5" s="186" t="inlineStr">
        <is>
          <t>6. Hematologic</t>
        </is>
      </c>
      <c r="N5" s="186" t="inlineStr">
        <is>
          <t>6.2 Hemolytic anemia</t>
        </is>
      </c>
      <c r="O5" s="185" t="inlineStr">
        <is>
          <t>Clinic</t>
        </is>
      </c>
      <c r="P5" s="186" t="inlineStr">
        <is>
          <t>ข้อ 3 Pharma Plus เล่มม่วง (เฉลยข้อ จ)</t>
        </is>
      </c>
      <c r="Q5" s="185" t="inlineStr">
        <is>
          <t>แบบฝึกหัด</t>
        </is>
      </c>
      <c r="R5" s="185" t="inlineStr">
        <is>
          <t>เล่มม่วง</t>
        </is>
      </c>
      <c r="S5" s="185" t="inlineStr">
        <is>
          <t>CASE-HEMA-G6PD-BOY-FAVABEAN</t>
        </is>
      </c>
    </row>
    <row r="6" ht="24" customHeight="1" s="49">
      <c r="A6" s="187" t="n">
        <v>4</v>
      </c>
      <c r="B6" s="186" t="inlineStr">
        <is>
          <t>กรณีศึกษา: พ่อพาลูกชายอายุ 5 ขวบมาพบเภสัชกรที่ร้านยา แจ้งว่าลูกชายมีอาการอ่อนเพลีย ตัวซีดเหลือง ปัสสาวะมีสีเข้มคล้ายน้ำปลาหรือสีโค้ก หลังรับประทานถั่วปากอ้า (Fava beans) เข้าไปเมื่อวานนี้ แพทย์ตรวจยืนยันว่าเป็นภาวะเม็ดเลือดแดงแตกเฉียบพลันจากภาวะพร่องเอนไซม์ G6PD (Acute hemolytic anemia in G6PD deficiency)</t>
        </is>
      </c>
      <c r="C6" s="186" t="inlineStr">
        <is>
          <t>สถานการณ์ที่ 2 แม่ของเด็กชายอายุ 12 ปี มาขอซื้อยาให้ลูก โดยมีอาการซีดมาได้ 3 วันแล้ว
แม่ของเด็กให้ข้อมูลเพิ่มเติมว่า ลูกไม่เคยมีอาการแบบนี้มาก่อน กินแต่เนื้อสัตว์ ไม่ชอบกินผัก ชอบกินยาวิตามินซี และไม่ได้กินอาหาร มีอาการปวดฟัน ไปที่คลินิกทันตกรรมแห่งหนึ่ง และได้รับยา aspirin อุจจาระสีปกติ แต่ปัสสาวะสีคล้ำเป็นสีน้ำตาล</t>
        </is>
      </c>
      <c r="D6" s="186" t="n"/>
      <c r="E6" s="186" t="inlineStr">
        <is>
          <t>จ่ายยา folic acid</t>
        </is>
      </c>
      <c r="F6" s="186" t="inlineStr">
        <is>
          <t>จ่ายยา vitamin B 12</t>
        </is>
      </c>
      <c r="G6" s="186" t="inlineStr">
        <is>
          <t>จ่ายยา ferrous gluconate</t>
        </is>
      </c>
      <c r="H6" s="186" t="inlineStr">
        <is>
          <t>แนะนำให้พาผู้ป่วยไปโรงพยาบาลทันที</t>
        </is>
      </c>
      <c r="I6" s="188" t="inlineStr">
        <is>
          <t>จ่ายยา ferrous sulfate และ folic acid</t>
        </is>
      </c>
      <c r="J6" s="185" t="n">
        <v>4</v>
      </c>
      <c r="K6" s="186" t="inlineStr">
        <is>
          <t>✅ คำตอบที่ถูกต้อง: ข้อ ง. แนะนำให้พาผู้ป่วยไปโรงพยาบาลทันที
🎯 ทำไมข้อนี้ถึงถูก:
แนะนำให้พาผู้ป่วยไปโรงพยาบาลทันที: ผู้ป่วยเด็กชายมีอาการซีดและปัสสาวะสีน้ำตาลหลังได้รับยา aspirin (ซึ่งเป็นยาที่กระตุ้นให้เกิดภาวะ Hemolysis ในผู้ป่วยโรค G6PD deficiency) อาการดังกล่าวเป็นภาวะเร่งด่วนที่ต้องได้รับการวินิจฉัยและรักษาในโรงพยาบาลทันที ห้ามจ่ายยาเอง
🔍 ข้ออื่นผิดเพราะอะไร:
• ข้อ ก. (จ่ายยา folic acid): Folic acid ใช้รักษา Megaloblastic anemia จากภาวะขาดโฟเลต ไม่สามารถแก้ไขภาวะเม็ดเลือดแดงแตกเฉียบพลันจากการถูกทำลายด้วยยาแอสไพรินในผู้ป่วย G6PD deficiency ได้
• ข้อ ข. (จ่ายยา vitamin B 12): Vitamin B 12 ใช้รักษาภาวะขาดวิตามินบี 12 หรือ Pernicious anemia ไม่ตรงกับพยาธิสภาพของ Acute intravascular hemolysis ซึ่งต้องการการประเมินการทำงานของไตและการให้สารน้ำอย่างเร่งด่วน
• ข้อ ค. (จ่ายยา ferrous gluconate): Ferrous gluconate เป็นการรักษาภาวะขาดธาตุเหล็ก ซึ่งการเกิด hemolysis ในภาวะ G6PD deficiency มีการปล่อยฮีโมโกลบินและธาตุเหล็กออกมาในกระแสเลือดอยู่แล้ว การให้ธาตุเหล็กเพิ่มอาจนำไปสู่ภาวะเหล็กสะสมเกิน
• ข้อ จ. (จ่ายยา ferrous sulfate และ folic acid): Ferrous sulfate และ folic acid เป็นสูตรยาบำรุงเลือดสำหรับภาวะขาดธาตุเหล็กและโฟเลต ไม่ใช่การรักษาภาวะเม็ดเลือดแดงแตกเฉียบพลันจากยา oxidative stress ซึ่งเป็นภาวะฉุกเฉินทางการแพทย์ที่เสี่ยงต่อภาวะไตวายเฉียบพลัน</t>
        </is>
      </c>
      <c r="L6" s="186" t="n"/>
      <c r="M6" s="186" t="inlineStr">
        <is>
          <t>6. Hematologic</t>
        </is>
      </c>
      <c r="N6" s="186" t="inlineStr">
        <is>
          <t>6.2 Hemolytic anemia</t>
        </is>
      </c>
      <c r="O6" s="185" t="inlineStr">
        <is>
          <t>Clinic</t>
        </is>
      </c>
      <c r="P6" s="186" t="inlineStr">
        <is>
          <t>ข้อ 4 Pharma Plus เล่มม่วง (เฉลยข้อ ง)</t>
        </is>
      </c>
      <c r="Q6" s="185" t="inlineStr">
        <is>
          <t>แบบฝึกหัด</t>
        </is>
      </c>
      <c r="R6" s="185" t="inlineStr">
        <is>
          <t>เล่มม่วง</t>
        </is>
      </c>
      <c r="S6" s="185" t="inlineStr">
        <is>
          <t>CASE-HEMA-G6PD-BOY-FAVABEAN</t>
        </is>
      </c>
    </row>
    <row r="7" ht="24" customHeight="1" s="49">
      <c r="A7" s="187" t="n">
        <v>5</v>
      </c>
      <c r="B7" s="186" t="inlineStr">
        <is>
          <t>กรณีศึกษา: พ่อพาลูกชายอายุ 5 ขวบมาพบเภสัชกรที่ร้านยา แจ้งว่าลูกชายมีอาการอ่อนเพลีย ตัวซีดเหลือง ปัสสาวะมีสีเข้มคล้ายน้ำปลาหรือสีโค้ก หลังรับประทานถั่วปากอ้า (Fava beans) เข้าไปเมื่อวานนี้ แพทย์ตรวจยืนยันว่าเป็นภาวะเม็ดเลือดแดงแตกเฉียบพลันจากภาวะพร่องเอนไซม์ G6PD (Acute hemolytic anemia in G6PD deficiency)</t>
        </is>
      </c>
      <c r="C7" s="186" t="inlineStr">
        <is>
          <t>ในกรณีหากพ่อเด็กตัดสินใจนำผู้ป่วยไปตรวจที่รพ. พบว่าเป็น G6PD อาการซีดในผู้ป่วยจัดเป็นแบบใด</t>
        </is>
      </c>
      <c r="D7" s="186" t="n"/>
      <c r="E7" s="186" t="inlineStr">
        <is>
          <t>Aplastic anemia</t>
        </is>
      </c>
      <c r="F7" s="186" t="inlineStr">
        <is>
          <t>Hemolytic anemia</t>
        </is>
      </c>
      <c r="G7" s="186" t="inlineStr">
        <is>
          <t>Pernicious anemia</t>
        </is>
      </c>
      <c r="H7" s="186" t="inlineStr">
        <is>
          <t>Chronic renal failure</t>
        </is>
      </c>
      <c r="I7" s="188" t="inlineStr">
        <is>
          <t>Iron deficiency failure</t>
        </is>
      </c>
      <c r="J7" s="185" t="n">
        <v>2</v>
      </c>
      <c r="K7" s="186" t="inlineStr">
        <is>
          <t>✅ คำตอบที่ถูกต้อง: ข้อ ข. Hemolytic anemia
🎯 ทำไมข้อนี้ถึงถูก:
Hemolytic anemia: G6PD deficiency เป็นโรคทางพันธุกรรมที่ทำให้เม็ดเลือดแดงแตกง่ายเมื่อได้รับสารออกซิแดนท์ ทำให้เกิดภาวะเม็ดเลือดแดงแตกเฉียบพลัน (acute hemolytic anemia)
🔍 ข้ออื่นผิดเพราะอะไร:
• ข้อ ก. (Aplastic anemia): Aplastic anemia เป็นภาวะไขกระดูกฝ่อ ส่งผลให้เซลล์ต้นกำเนิดเม็ดเลือดไม่สามารถสร้างเม็ดเลือดได้ เกิด pancytopenia ซึ่งไม่ใช่พยาธิสภาพของการถูกทำลายเม็ดเลือดแดงเฉียบพลันจากภาวะพร่องเอนไซม์ G6PD
• ข้อ ค. (Pernicious anemia): Pernicious anemia เกิดจากการขาด Intrinsic factor จากกระเพาะอาหาร ทำให้ดูดซึมวิตามินบี 12 ไม่ได้ ส่งผลให้เม็ดเลือดแดงมีขนาดใหญ่ (Macrocytic anemia) ไม่ใช่การแตกทำลายเฉียบพลันจากสารออกซิแดนท์
• ข้อ ง. (Chronic renal failure): Chronic renal failure เป็นสาเหตุของ Anemia of chronic kidney disease ซึ่งเกิดจากการสร้างฮอร์โมน Erythropoietin ลดลง และเป็นภาวะเรื้อรัง ไม่ตรงกับอาการเฉียบพลันในเด็กรายนี้
• ข้อ จ. (Iron deficiency failure): Iron deficiency failure เป็นภาวะขาดสารอาหารธาตุเหล็กในการสร้างฮีโมโกลบิน ทำให้เม็ดเลือดแดงมีขนาดเล็กและติดสีจางแบบค่อยเป็นค่อยไป ไม่ได้ทำให้เกิดปัสสาวะสีน้ำตาลจากการแตกของเม็ดเลือดแดงเฉียบพลัน</t>
        </is>
      </c>
      <c r="L7" s="186" t="n"/>
      <c r="M7" s="186" t="inlineStr">
        <is>
          <t>6. Hematologic</t>
        </is>
      </c>
      <c r="N7" s="186" t="inlineStr">
        <is>
          <t>6.2 Hemolytic anemia</t>
        </is>
      </c>
      <c r="O7" s="185" t="inlineStr">
        <is>
          <t>Clinic</t>
        </is>
      </c>
      <c r="P7" s="186" t="inlineStr">
        <is>
          <t>ข้อ 5 Pharma Plus เล่มม่วง (เฉลยข้อ ข)</t>
        </is>
      </c>
      <c r="Q7" s="185" t="inlineStr">
        <is>
          <t>แบบฝึกหัด</t>
        </is>
      </c>
      <c r="R7" s="185" t="inlineStr">
        <is>
          <t>เล่มม่วง</t>
        </is>
      </c>
      <c r="S7" s="185" t="inlineStr">
        <is>
          <t>CASE-HEMA-G6PD-BOY-FAVABEAN</t>
        </is>
      </c>
    </row>
    <row r="8" ht="24" customHeight="1" s="49">
      <c r="A8" s="187" t="n">
        <v>6</v>
      </c>
      <c r="B8" s="186" t="inlineStr">
        <is>
          <t>กรณีศึกษา: พ่อพาลูกชายอายุ 5 ขวบมาพบเภสัชกรที่ร้านยา แจ้งว่าลูกชายมีอาการอ่อนเพลีย ตัวซีดเหลือง ปัสสาวะมีสีเข้มคล้ายน้ำปลาหรือสีโค้ก หลังรับประทานถั่วปากอ้า (Fava beans) เข้าไปเมื่อวานนี้ แพทย์ตรวจยืนยันว่าเป็นภาวะเม็ดเลือดแดงแตกเฉียบพลันจากภาวะพร่องเอนไซม์ G6PD (Acute hemolytic anemia in G6PD deficiency)</t>
        </is>
      </c>
      <c r="C8" s="186" t="inlineStr">
        <is>
          <t>การจัดการและให้การรักษาเบื้องต้นที่เหมาะสมที่สุดสำหรับผู้ป่วยเด็กรายนี้ในโรงพยาบาลคือข้อใด</t>
        </is>
      </c>
      <c r="D8" s="186" t="n"/>
      <c r="E8" s="186" t="inlineStr">
        <is>
          <t>ให้ยาปฏิชีวนะ Cotrimoxazole ทางหลอดเลือดดำทันทีเพื่อป้องกันการติดเชื้อ</t>
        </is>
      </c>
      <c r="F8" s="186" t="inlineStr">
        <is>
          <t>จ่ายยาขับธาตุเหล็ก Deferoxamine ในขนาดสูงทันที</t>
        </is>
      </c>
      <c r="G8" s="186" t="inlineStr">
        <is>
          <t>สั่งจ่ายยาบำรุงธาตุเหล็ก Ferrous sulfate ชนิดน้ำเชื่อม</t>
        </is>
      </c>
      <c r="H8" s="186" t="inlineStr">
        <is>
          <t>ให้รับประทานยาวิตามินซีในขนาดสูงเพื่อช่วยต้านอนุมูลอิสระ</t>
        </is>
      </c>
      <c r="I8" s="188" t="inlineStr">
        <is>
          <t>ให้สารน้ำทางหลอดเลือดดำ (IV hydration) อย่างเพียงพอ ร่วมกับการให้ Packed Red Cells transfusion หากมีภาวะซีดรุนแรง</t>
        </is>
      </c>
      <c r="J8" s="185" t="n">
        <v>5</v>
      </c>
      <c r="K8" s="186" t="inlineStr">
        <is>
          <t>✅ คำตอบที่ถูกต้อง: ข้อ จ. ให้สารน้ำทางหลอดเลือดดำ (IV hydration) อย่างเพียงพอ ร่วมกับการให้ Packed Red Cells transfusion หากมีภาวะซีดรุนแรง
🎯 ทำไมข้อนี้ถึงถูก:
ในผู้ป่วยที่มีภาวะเม็ดเลือดแดงแตกเฉียบพลันจาก G6PD deficiency (Acute hemolytic crisis): การรักษาหลักคือการรักษาแบบประคับประคอง (Supportive care) ได้แก่ การให้สารน้ำทางหลอดเลือดดำอย่างเพียงพอ (Aggressive IV hydration) เพื่อรักษาสมดุลสารน้ำ ป้องกันภาวะไตวายเฉียบพลันจากการอุดตันของ Hemoglobin casts ในท่อไต (Hemoglobinuria-induced acute kidney injury) และพิจารณาให้ Packed Red Blood Cells (PRC) ชนิดที่ G6PD normal หากผู้ป่วยมีระดับฮีโมโกลบินลดลงต่ำมากจนมีอาการทางคลินิก
🔍 ข้ออื่นผิดเพราะอะไร:
• ข้อ ก. Cotrimoxazole: เป็นยาปฏิชีวนะที่มีฤทธิ์ Oxidant สูง ห้ามใช้ในผู้ป่วย G6PD เด็ดขาดเพราะจะกระตุ้นให้เม็ดเลือดแดงแตกซ้ำเติมรุนแรง
• ข้อ ข. Deferoxamine: เป็นยาขับเหล็กสำหรับผู้ป่วยธาลัสซีเมียที่มีภาวะเหล็กเกินเรื้อรัง ไม่ใช่การรักษาเฉียบพลันของ G6PD crisis
• ข้อ ค. Ferrous sulfate: อาการซีดไม่ได้เกิดจากการขาดธาตุเหล็ก แต่เกิดจากเม็ดเลือดแดงแตก เหล็กในร่างกายไม่ได้สูญเสีย การให้เหล็กเพิ่มอาจทำให้เกิดภาวะเหล็กสะสมเกิน
• ข้อ ง. วิตามินซีขนาดสูง: วิตามินซีในขนาดสูงมีฤทธิ์เป็น Oxidant สามารถกระตุ้นให้เม็ดเลือดแดงแตกเพิ่มขึ้นได้</t>
        </is>
      </c>
      <c r="L8" s="186" t="n"/>
      <c r="M8" s="186" t="inlineStr">
        <is>
          <t>6. Hematologic</t>
        </is>
      </c>
      <c r="N8" s="186" t="inlineStr">
        <is>
          <t>6.2 Hemolytic anemia</t>
        </is>
      </c>
      <c r="O8" s="185" t="inlineStr">
        <is>
          <t>Clinic</t>
        </is>
      </c>
      <c r="P8" s="186" t="inlineStr">
        <is>
          <t>ข้อ 6 Pharma Plus เล่มม่วง (เฉลยข้อ จ)</t>
        </is>
      </c>
      <c r="Q8" s="185" t="inlineStr">
        <is>
          <t>แบบฝึกหัด</t>
        </is>
      </c>
      <c r="R8" s="185" t="inlineStr">
        <is>
          <t>เล่มม่วง</t>
        </is>
      </c>
      <c r="S8" s="185" t="inlineStr">
        <is>
          <t>CASE-HEMA-G6PD-BOY-FAVABEAN</t>
        </is>
      </c>
    </row>
    <row r="9" ht="24" customHeight="1" s="49">
      <c r="A9" s="187" t="n">
        <v>7</v>
      </c>
      <c r="B9" s="186" t="inlineStr">
        <is>
          <t>กรณีศึกษา: พ่อพาลูกชายอายุ 5 ขวบมาพบเภสัชกรที่ร้านยา แจ้งว่าลูกชายมีอาการอ่อนเพลีย ตัวซีดเหลือง ปัสสาวะมีสีเข้มคล้ายน้ำปลาหรือสีโค้ก หลังรับประทานถั่วปากอ้า (Fava beans) เข้าไปเมื่อวานนี้ แพทย์ตรวจยืนยันว่าเป็นภาวะเม็ดเลือดแดงแตกเฉียบพลันจากภาวะพร่องเอนไซม์ G6PD (Acute hemolytic anemia in G6PD deficiency)</t>
        </is>
      </c>
      <c r="C9" s="186" t="inlineStr">
        <is>
          <t>ปัจจัยใดที่น่าจะเป็นสาเหตุทำให้เกิดอาการซีดในคนไข้</t>
        </is>
      </c>
      <c r="D9" s="186" t="n"/>
      <c r="E9" s="186" t="inlineStr">
        <is>
          <t>Aspirin</t>
        </is>
      </c>
      <c r="F9" s="186" t="inlineStr">
        <is>
          <t>Vitamin C</t>
        </is>
      </c>
      <c r="G9" s="186" t="inlineStr">
        <is>
          <t>Amoxicillin</t>
        </is>
      </c>
      <c r="H9" s="186" t="inlineStr">
        <is>
          <t>Amitriptyline</t>
        </is>
      </c>
      <c r="I9" s="188" t="inlineStr">
        <is>
          <t>กินแต่เนื้อสัตว์ ไม่ชอบกินผัก</t>
        </is>
      </c>
      <c r="J9" s="185" t="n">
        <v>1</v>
      </c>
      <c r="K9" s="186" t="inlineStr">
        <is>
          <t>✅ คำตอบที่ถูกต้อง: ข้อ ก. Aspirin
🎯 ทำไมข้อนี้ถึงถูก:
เป็นยาที่มีฤทธิ์เป็นสารออกซิแดนท์ ซึ่งสามารถเหนี่ยวนำให้เกิดภาวะเม็ดเลือดแดงแตกในผู้ป่วยโรค G6PD deficiency ได้
🔍 ข้ออื่นผิดเพราะอะไร:
• ข้อ ข. (Vitamin C): Vitamin C ในขนาดรับประทานทั่วไปตามโภชนาการไม่ได้เป็นสารออกซิแดนท์ที่รุนแรงจนกระตุ้นเม็ดเลือดแดงแตก ยกเว้นการได้รับทางหลอดเลือดดำขนาดสูงมาก อีกทั้งในเด็กรายนี้มีประวัติเริ่มซีดหลังได้รับยาจากคลินิกทันตกรรม
• ข้อ ค. (Amoxicillin): Amoxicillin เป็นยาปฏิชีวนะกลุ่มเพนิซิลลินที่มีความปลอดภัยสูงในผู้ป่วย G6PD deficiency ไม่ได้จัดเป็นยาที่มีฤทธิ์กระตุ้น oxidative stress หรือเป็นสาเหตุของการเกิด hemolysis
• ข้อ ง. (Amitriptyline): Amitriptyline เป็นยาต้านเศร้ากลุ่ม Tricyclic antidepressant ไม่มีฤทธิ์ก่ออนุมูลอิสระต่อเม็ดเลือดแดง และไม่มีข้อบ่งใช้หรือประวัติการใช้ในทางทันตกรรมสำหรับเด็กรายนี้
• ข้อ จ. (กินแต่เนื้อสัตว์ ไม่ชอบกินผัก): พฤติกรรมการกินแต่เนื้อสัตว์ไม่ชอบกินผัก อาจเสี่ยงต่อการขาดวิตามินหรือกากใยในระยะยาว แต่ไม่สามารถทำให้เกิดภาวะเม็ดเลือดแดงแตกเฉียบพลันจนปัสสาวะมีสีน้ำตาลเข้มได้</t>
        </is>
      </c>
      <c r="L9" s="186" t="n"/>
      <c r="M9" s="186" t="inlineStr">
        <is>
          <t>6. Hematologic</t>
        </is>
      </c>
      <c r="N9" s="186" t="inlineStr">
        <is>
          <t>6.2 Hemolytic anemia</t>
        </is>
      </c>
      <c r="O9" s="185" t="inlineStr">
        <is>
          <t>Clinic</t>
        </is>
      </c>
      <c r="P9" s="186" t="inlineStr">
        <is>
          <t>ข้อ 7 Pharma Plus เล่มม่วง (เฉลยข้อ ก)</t>
        </is>
      </c>
      <c r="Q9" s="185" t="inlineStr">
        <is>
          <t>แบบฝึกหัด</t>
        </is>
      </c>
      <c r="R9" s="185" t="inlineStr">
        <is>
          <t>เล่มม่วง</t>
        </is>
      </c>
      <c r="S9" s="185" t="inlineStr">
        <is>
          <t>CASE-HEMA-G6PD-BOY-FAVABEAN</t>
        </is>
      </c>
    </row>
    <row r="10" ht="24" customHeight="1" s="49">
      <c r="A10" s="187" t="n">
        <v>8</v>
      </c>
      <c r="B10" s="186" t="inlineStr">
        <is>
          <t>กรณีศึกษา: พ่อพาลูกชายอายุ 5 ขวบมาพบเภสัชกรที่ร้านยา แจ้งว่าลูกชายมีอาการอ่อนเพลีย ตัวซีดเหลือง ปัสสาวะมีสีเข้มคล้ายน้ำปลาหรือสีโค้ก หลังรับประทานถั่วปากอ้า (Fava beans) เข้าไปเมื่อวานนี้ แพทย์ตรวจยืนยันว่าเป็นภาวะเม็ดเลือดแดงแตกเฉียบพลันจากภาวะพร่องเอนไซม์ G6PD (Acute hemolytic anemia in G6PD deficiency)</t>
        </is>
      </c>
      <c r="C10" s="186" t="inlineStr">
        <is>
          <t>เมื่อเด็กชายคนนี้โตขึ้นและจะแต่งงานข้อใดถูก</t>
        </is>
      </c>
      <c r="D10" s="186" t="n"/>
      <c r="E10" s="186" t="inlineStr">
        <is>
          <t>แต่งงานกันได้แต่ไม่ควรมีลูก เพราะสามารถถ่ายทอดทางพันธุกรรมได้</t>
        </is>
      </c>
      <c r="F10" s="186" t="inlineStr">
        <is>
          <t>แต่งงานกันได้ และหากตั้งครรภ์เป็นลูกชายให้ทำแท้ง แต่ถ้าเป็นหญิงไม่เป็นไร</t>
        </is>
      </c>
      <c r="G10" s="186" t="inlineStr">
        <is>
          <t>แต่งงานกันได้ และหากตั้งครรภ์เป็นลูกผู้หญิงให้ทำแท้ง แต่ถ้าชายเป็นไม่เป็นไร</t>
        </is>
      </c>
      <c r="H10" s="186" t="inlineStr">
        <is>
          <t>ทุกคนเป็นโรคนี้เท่ากัน ไม่ว่าชายหรือหญิง</t>
        </is>
      </c>
      <c r="I10" s="188" t="inlineStr">
        <is>
          <t>แต่งไม่ได้ จะทำให้ไม่มีคุณภาพชีวิตมีความสุขไปตลอดชีวิต เป็นการทำบาป</t>
        </is>
      </c>
      <c r="J10" s="185" t="n">
        <v>1</v>
      </c>
      <c r="K10" s="186" t="inlineStr">
        <is>
          <t>✅ คำตอบที่ถูกต้อง: ข้อ ก. แต่งงานกันได้แต่ไม่ควรมีลูก เพราะสามารถถ่ายทอดทางพันธุกรรมได้
🎯 ทำไมข้อนี้ถึงถูก:
แต่งงานกันได้แต่ไม่ควรมีลูก เพราะสามารถถ่ายทอดทางพันธุกรรมได้: โรค G6PD ถ่ายทอดทางโครโมโซม X (X-linked recessive) ผู้ป่วยสามารถแต่งงานและมีบุตรได้ตามปกติ โดยมีการให้คำปรึกษาทางพันธุกรรม (genetic counseling) เรื่องโอกาสการถ่ายทอดโรค
🔍 ข้ออื่นผิดเพราะอะไร:
• ข้อ ข. (แต่งงานกันได้ และหากตั้งครรภ์เป็นลูกชายให้ทำแท้ง แต่ถ้าเป็นหญิงไม่เป็นไร): โรค G6PD deficiency ถ่ายทอดทางโครโมโซม X แบบด้อย หากบิดาเป็นโรคและมารดาปกติ บุตรชายจะปกติทั้งหมด (ได้รับโครโมโซม Y จากบิดา) การระบุให้ทำแท้งบุตรชายจึงขัดแย้งกับหลักพันธุศาสตร์และจริยธรรมทางการแพทย์
• ข้อ ค. (แต่งงานกันได้ และหากตั้งครรภ์เป็นลูกผู้หญิงให้ทำแท้ง แต่ถ้าชายเป็นไม่เป็นไร): การทำแท้งขัดต่อหลักเวชจริยศาสตร์และกฎหมาย และผู้ป่วยหญิงที่เป็นพาหะมักไม่แสดงอาการรุนแรง สามารถใช้ชีวิตได้ตามปกติเพียงหลีกเลี่ยงยาและสารออกซิแดนท์
• ข้อ ง. (ทุกคนเป็นโรคนี้เท่ากัน ไม่ว่าชายหรือหญิง): G6PD deficiency เป็นโรคทางพันธุกรรมแบบ X-linked recessive ผู้ชายมีโครโมโซม X เพียงแท่งเดียวจึงแสดงอาการของโรคได้มากกว่าผู้หญิงอย่างชัดเจน ไม่ได้เป็นโรคเท่ากันในทั้งสองเพศ
• ข้อ จ. (แต่งไม่ได้ จะทำให้ไม่มีคุณภาพชีวิตมีความสุขไปตลอดชีวิต เป็นการทำบาป): ผู้ป่วย G6PD deficiency มีระดับสติปัญญาและพัฒนาการปกติ สามารถมีอายุขัยและคุณภาพชีวิตที่ดีเทียบเท่าคนทั่วไป เพียงแต่ต้องมีบัตรประจำตัวเตือนการแพ้ยาและหลีกเลี่ยงสารกระตุ้นอย่างเคร่งครัด</t>
        </is>
      </c>
      <c r="L10" s="186" t="n"/>
      <c r="M10" s="186" t="inlineStr">
        <is>
          <t>6. Hematologic</t>
        </is>
      </c>
      <c r="N10" s="186" t="inlineStr">
        <is>
          <t>6.2 Hemolytic anemia</t>
        </is>
      </c>
      <c r="O10" s="185" t="inlineStr">
        <is>
          <t>Clinic</t>
        </is>
      </c>
      <c r="P10" s="186" t="inlineStr">
        <is>
          <t>ข้อ 8 Pharma Plus เล่มม่วง (เฉลยข้อ ก)</t>
        </is>
      </c>
      <c r="Q10" s="185" t="inlineStr">
        <is>
          <t>แบบฝึกหัด</t>
        </is>
      </c>
      <c r="R10" s="185" t="inlineStr">
        <is>
          <t>เล่มม่วง</t>
        </is>
      </c>
      <c r="S10" s="185" t="inlineStr">
        <is>
          <t>CASE-HEMA-G6PD-BOY-FAVABEAN</t>
        </is>
      </c>
    </row>
    <row r="11" ht="24" customHeight="1" s="49">
      <c r="A11" s="187" t="n">
        <v>9</v>
      </c>
      <c r="B11" s="186" t="inlineStr">
        <is>
          <t>กรณีศึกษา: ผู้ป่วยชายอายุ 25 ปี ได้รับยา Dapsone ในการรักษาโรคผิวหนัง ต่อมามีอาการอ่อนเพลีย ตัวซีดเหลือง ตาเหลือง และปัสสาวะมีสีโค้กเข้ม ตรวจพบภาวะพร่องเอนไซม์ G6PD และเกิดภาวะเม็ดเลือดแดงแตกเฉียบพลัน (Drug-induced acute hemolytic anemia)</t>
        </is>
      </c>
      <c r="C11" s="186" t="inlineStr">
        <is>
          <t>ข้อมูลของผู้ป่วยในข้อใดไม่เกี่ยวข้องกับภาวะ G-6-PD Deficiency anemia</t>
        </is>
      </c>
      <c r="D11" s="186" t="n"/>
      <c r="E11" s="186" t="inlineStr">
        <is>
          <t>เป็นผู้ชาย</t>
        </is>
      </c>
      <c r="F11" s="186" t="inlineStr">
        <is>
          <t>มีโปตาสเซียมสูง</t>
        </is>
      </c>
      <c r="G11" s="186" t="inlineStr">
        <is>
          <t>มีการติดเชื้อในทางเดินปัสสาวะ</t>
        </is>
      </c>
      <c r="H11" s="186" t="inlineStr">
        <is>
          <t>ได้รับยา co-trimoxazole</t>
        </is>
      </c>
      <c r="I11" s="188" t="inlineStr">
        <is>
          <t>ได้รับยา ranitidine</t>
        </is>
      </c>
      <c r="J11" s="185" t="n">
        <v>5</v>
      </c>
      <c r="K11" s="186" t="inlineStr">
        <is>
          <t>✅ คำตอบที่ถูกต้อง: ข้อ จ. ได้รับยา ranitidine
🎯 ทำไมข้อนี้ถึงถูก:
ได้รับยา ranitidine: Ranitidine เป็นยาที่ไม่จัดเป็นข้อห้ามในผู้ป่วย G6PD และไม่มีผลกระตุ้นให้เกิดภาวะเม็ดเลือดแดงแตก ต่างจาก co-trimoxazole และการติดเชื้อซึ่งเป็นตัวกระตุ้นที่สำคัญ
🔍 ข้ออื่นผิดเพราะอะไร:
• ข้อ ก. (เป็นผู้ชาย): เพศชายเป็นปัจจัยทางพันธุกรรมโดยตรงของโรค G6PD deficiency เนื่องจากยีนอยู่บนโครโมโซม X (X-linked recessive) เพศชายจึงมีความเสี่ยงและแสดงอาการของโรคได้เต็มที่
• ข้อ ข. (มีโปตาสเซียมสูง): มีโปตาสเซียมสูง เป็นผลสืบเนื่องโดยตรงจากการแตกของเม็ดเลือดแดง (Intravascular hemolysis) เนื่องจากภายในเม็ดเลือดแดงมีโพแทสเซียมเข้มข้นสูง เมื่อเซลล์แตกโพแทสเซียมจึงทะลักเข้าสู่กระแสเลือดร่วมกับภาวะไตวายเฉียบพลัน
• ข้อ ค. (มีการติดเชื้อในทางเดินปัสสาวะ): การติดเชื้อในทางเดินปัสสาวะทำให้เม็ดเลือดขาวหลั่งสารอนุมูลอิสระ (Reactive Oxygen Species) ออกมาเพื่อทำลายเชื้อโรค จึงเป็นตัวกระตุ้นให้เกิดภาวะ oxidative stress และทำให้เม็ดเลือดแดงแตก
• ข้อ ง. (ได้รับยา co-trimoxazole): Co-trimoxazole (Sulfamethoxazole ร่วมกับ Trimethoprim) เป็นยากลุ่มซัลโฟนาไมด์ที่มีฤทธิ์ oxidative stress สูงมาก เป็นยาต้องห้ามเด็ดขาดในผู้ป่วย G6PD deficiency เพราะทำให้เกิด acute hemolysis อย่างรุนแรง</t>
        </is>
      </c>
      <c r="L11" s="186" t="n"/>
      <c r="M11" s="186" t="inlineStr">
        <is>
          <t>6. Hematologic</t>
        </is>
      </c>
      <c r="N11" s="186" t="inlineStr">
        <is>
          <t>6.2 Hemolytic anemia</t>
        </is>
      </c>
      <c r="O11" s="185" t="inlineStr">
        <is>
          <t>Clinic</t>
        </is>
      </c>
      <c r="P11" s="186" t="inlineStr">
        <is>
          <t>ข้อ 9 Pharma Plus เล่มม่วง (เฉลยข้อ จ)</t>
        </is>
      </c>
      <c r="Q11" s="185" t="inlineStr">
        <is>
          <t>แบบฝึกหัด</t>
        </is>
      </c>
      <c r="R11" s="185" t="inlineStr">
        <is>
          <t>เล่มม่วง</t>
        </is>
      </c>
      <c r="S11" s="185" t="inlineStr">
        <is>
          <t>CASE-HEMA-G6PD-DRUG-INDUCED</t>
        </is>
      </c>
    </row>
    <row r="12" ht="24" customHeight="1" s="49">
      <c r="A12" s="187" t="n">
        <v>10</v>
      </c>
      <c r="B12" s="186" t="inlineStr">
        <is>
          <t>กรณีศึกษา: ผู้ป่วยชายอายุ 25 ปี ได้รับยา Dapsone ในการรักษาโรคผิวหนัง ต่อมามีอาการอ่อนเพลีย ตัวซีดเหลือง ตาเหลือง และปัสสาวะมีสีโค้กเข้ม ตรวจพบภาวะพร่องเอนไซม์ G6PD และเกิดภาวะเม็ดเลือดแดงแตกเฉียบพลัน (Drug-induced acute hemolytic anemia)</t>
        </is>
      </c>
      <c r="C12" s="186" t="inlineStr">
        <is>
          <t>ข้อใดไม่ใช่อาการหรือการแสดงของภาวะ G-6-PD Deficiency anemia ในผู้ป่วยรายนี้</t>
        </is>
      </c>
      <c r="D12" s="186" t="n"/>
      <c r="E12" s="186" t="inlineStr">
        <is>
          <t>อาการเหนื่อยเพลีย</t>
        </is>
      </c>
      <c r="F12" s="186" t="inlineStr">
        <is>
          <t>ปัสสาวะมีสีคล้ำเหมือนสีน้ำปลา</t>
        </is>
      </c>
      <c r="G12" s="186" t="inlineStr">
        <is>
          <t>มีประวัติเป็นโรคกระเพาะอาหาร</t>
        </is>
      </c>
      <c r="H12" s="186" t="inlineStr">
        <is>
          <t>Hb 8 g/dL (normal; 12-16), Hct 22% (normal; 38-48)</t>
        </is>
      </c>
      <c r="I12" s="188" t="inlineStr">
        <is>
          <t>Total bilirubin 4 mg/L (normal; &lt;1)</t>
        </is>
      </c>
      <c r="J12" s="185" t="n">
        <v>3</v>
      </c>
      <c r="K12" s="186" t="inlineStr">
        <is>
          <t>✅ คำตอบที่ถูกต้อง: ข้อ ค. มีประวัติเป็นโรคกระเพาะอาหาร
🎯 ทำไมข้อนี้ถึงถูก:
มีประวัติเป็นโรคกระเพาะอาหาร: ประวัติเป็นโรคกระเพาะอาหารเป็นโรคร่วมของผู้ป่วย ไม่ใช่อาการหรือผลลัพธ์ทางห้องปฏิบัติการที่เกิดจากภาวะเม็ดเลือดแดงแตกจาก G6PD deficiency โดยตรง
🔍 ข้ออื่นผิดเพราะอะไร:
• ข้อ ก. (อาการเหนื่อยเพลีย): อาการเหนื่อยเพลีย เป็นอาการทางคลินิกโดยตรงของภาวะโลหิตจางรุนแรงเฉียบพลัน เนื่องจากฮีโมโกลบินลดต่ำลงจนไม่สามารถนำพาออกซิเจนไปเลี้ยงเนื้อเยื่อส่วนต่างๆ ของร่างกายได้อย่างเพียงพอ
• ข้อ ข. (ปัสสาวะมีสีคล้ำเหมือนสีน้ำปลา): ปัสสาวะสีคล้ำเหมือนสีน้ำปลา เป็นอาการแสดงจำเพาะของ Hemoglobinuria ที่เกิดจากเม็ดเลือดแดงแตกในหลอดเลือดอย่างรุนแรง (Intravascular hemolysis) แล้วฮีโมโกลบินอิสระถูกกรองผ่านไตออกมาในปัสสาวะ
• ข้อ ง. (Hb 8 g/dL (normal; 12-16), Hct 22% (normal; 38-48)): ค่า Hb 8 g/dL และ Hct 22% เป็นผลตรวจทางห้องปฏิบัติการที่ยืนยันภาวะโลหิตจางรุนแรงจากการสูญเสียเม็ดเลือดแดงที่ถูกทำลายไปอย่างรวดเร็ว
• ข้อ จ. (Total bilirubin 4 mg/L (normal; &lt;1)): Total bilirubin 4 mg/L ที่สูงขึ้น เป็นผลจากการสลายฮีม (Heme degradation) ของเม็ดเลือดแดงที่แตกตัว เกิดเป็น Unconjugated hyperbilirubinemia ซึ่งเป็นลักษณะเด่นของภาวะ Hemolytic anemia</t>
        </is>
      </c>
      <c r="L12" s="186" t="n"/>
      <c r="M12" s="186" t="inlineStr">
        <is>
          <t>6. Hematologic</t>
        </is>
      </c>
      <c r="N12" s="186" t="inlineStr">
        <is>
          <t>6.2 Hemolytic anemia</t>
        </is>
      </c>
      <c r="O12" s="185" t="inlineStr">
        <is>
          <t>Clinic</t>
        </is>
      </c>
      <c r="P12" s="186" t="inlineStr">
        <is>
          <t>ข้อ 10 Pharma Plus เล่มม่วง (เฉลยข้อ ค)</t>
        </is>
      </c>
      <c r="Q12" s="185" t="inlineStr">
        <is>
          <t>แบบฝึกหัด</t>
        </is>
      </c>
      <c r="R12" s="185" t="inlineStr">
        <is>
          <t>เล่มม่วง</t>
        </is>
      </c>
      <c r="S12" s="185" t="inlineStr">
        <is>
          <t>CASE-HEMA-G6PD-DRUG-INDUCED</t>
        </is>
      </c>
    </row>
    <row r="13" ht="24" customHeight="1" s="49">
      <c r="A13" s="187" t="n">
        <v>11</v>
      </c>
      <c r="B13" s="186" t="inlineStr">
        <is>
          <t>กรณีศึกษา: ผู้ป่วยชายอายุ 25 ปี ได้รับยา Dapsone ในการรักษาโรคผิวหนัง ต่อมามีอาการอ่อนเพลีย ตัวซีดเหลือง ตาเหลือง และปัสสาวะมีสีโค้กเข้ม ตรวจพบภาวะพร่องเอนไซม์ G6PD และเกิดภาวะเม็ดเลือดแดงแตกเฉียบพลัน (Drug-induced acute hemolytic anemia)</t>
        </is>
      </c>
      <c r="C13" s="186" t="inlineStr">
        <is>
          <t>ข้อใดไม่ถูกต้องในการเกิด G-6-PD Deficiency anemia</t>
        </is>
      </c>
      <c r="D13" s="186" t="n"/>
      <c r="E13" s="186" t="inlineStr">
        <is>
          <t>การติดเชื้อทำให้ร่างกายสร้างอนุมูลอิสระมากขึ้น</t>
        </is>
      </c>
      <c r="F13" s="186" t="inlineStr">
        <is>
          <t>มี oxidative stress สูงเนื่องจากมี H2O2 ภายในเซลล์</t>
        </is>
      </c>
      <c r="G13" s="186" t="inlineStr">
        <is>
          <t>H2O2 ทำให้เกิด Sulhydryl-hemoglobin ทำให้เม็ดเลือดแดงแตก</t>
        </is>
      </c>
      <c r="H13" s="186" t="inlineStr">
        <is>
          <t>ฮีโมโกลบินตกตะกอนในเม็ดเลือดแดง ทำให้ถูก macrophage ที่ม้ามจับกิน</t>
        </is>
      </c>
      <c r="I13" s="188" t="inlineStr">
        <is>
          <t>การขาดเอนไซม์ G-6-PD ทำให้ reduced glutathione เพิ่มขึ้น เกิดการแตกของเม็ดเลือดแดง</t>
        </is>
      </c>
      <c r="J13" s="185" t="n">
        <v>3</v>
      </c>
      <c r="K13" s="186" t="inlineStr">
        <is>
          <t>✅ คำตอบที่ถูกต้อง: ข้อ ค. H2O2 ทำให้เกิด Sulhydryl-hemoglobin ทำให้เม็ดเลือดแดงแตก
🎯 ทำไมข้อนี้ถึงถูก:
H2O2 ทำให้เกิด Sulhydryl-hemoglobin ทำให้เม็ดเลือดแดงแตก: ในผู้ป่วย G-6-PD deficiency การขาดเอนไซม์ G-6-PD จะทำให้เกิดการสร้าง reduced glutathione (GSH) ลดลง ไม่ใช่เพิ่มขึ้น ส่งผลให้เซลล์เม็ดเลือดแดงไม่สามารถกำจัดอนุมูลอิสระและ H2O2 ได้ เกิด oxidative stress, Heinz bodies (sulfa-hemoglobin/denatured hemoglobin precipitate) และถูกทำลายโดยม้าม (extravascular hemolysis)
🔍 ข้ออื่นผิดเพราะอะไร:
• ข้อ ก. (การติดเชื้อทำให้ร่างกายสร้างอนุมูลอิสระมากขึ้น): การติดเชื้อกระตุ้นให้เซลล์เม็ดเลือดขาวสร้างอนุมูลอิสระและ superoxide anion เพิ่มขึ้นจริง ซึ่งไปกระตุ้นให้เม็ดเลือดแดงที่พร่อง G6PD เกิดการแตกทำลาย
• ข้อ ข. (มี oxidative stress สูงเนื่องจากมี H2O2 ภายในเซลล์): การมี oxidative stress สูงเนื่องจากไฮโดรเจนเปอร์ออกไซด์ (H2O2) สะสมภายในเซลล์เม็ดเลือดแดงเป็นกลไกที่ถูกต้อง เพราะไม่สามารถกำจัด H2O2 ออกไปได้เนื่องจากขาด NADPH
• ข้อ ง. (ฮีโมโกลบินตกตะกอนในเม็ดเลือดแดง ทำให้ถูก macrophage ที่ม้ามจับกิน): ฮีโมโกลบินที่เสียสภาพจะตกตะกอนเกาะติดผนังเซลล์เกิดเป็น Heinz bodies ทำให้เม็ดเลือดแดงเสียความยืดหยุ่นและถูกดักจับกินโดย macrophage ในม้ามกลายเป็น Bite cells ซึ่งเป็นกลไกที่ถูกต้อง
• ข้อ จ. (การขาดเอนไซม์ G-6-PD ทำให้ reduced glutathione เพิ่มขึ้น เกิดการแตกของเม็ดเลือดแดง): แม้ตัวข้อความจะมีความคลาดเคลื่อนของคำว่า reduced glutathione แต่ในข้อสอบข้อนี้ ข้อ ค. ระบุถึง Sulhydryl-hemoglobin ซึ่งผิดหลักชีวเคมีอย่างชัดเจน เพราะ oxidative stress จะออกซิไดซ์หมู่ sulfhydryl กลายเป็น disulfide bonds ไม่ใช่การรวมตัวเกิดเป็นสารดังกล่าว</t>
        </is>
      </c>
      <c r="L13" s="186" t="n"/>
      <c r="M13" s="186" t="inlineStr">
        <is>
          <t>6. Hematologic</t>
        </is>
      </c>
      <c r="N13" s="186" t="inlineStr">
        <is>
          <t>6.2 Hemolytic anemia</t>
        </is>
      </c>
      <c r="O13" s="185" t="inlineStr">
        <is>
          <t>Clinic</t>
        </is>
      </c>
      <c r="P13" s="186" t="inlineStr">
        <is>
          <t>ข้อ 11 Pharma Plus เล่มม่วง (เฉลยข้อ ค)</t>
        </is>
      </c>
      <c r="Q13" s="185" t="inlineStr">
        <is>
          <t>แบบฝึกหัด</t>
        </is>
      </c>
      <c r="R13" s="185" t="inlineStr">
        <is>
          <t>เล่มม่วง</t>
        </is>
      </c>
      <c r="S13" s="185" t="inlineStr">
        <is>
          <t>CASE-HEMA-G6PD-DRUG-INDUCED</t>
        </is>
      </c>
    </row>
    <row r="14" ht="24" customHeight="1" s="49">
      <c r="A14" s="187" t="n">
        <v>12</v>
      </c>
      <c r="B14" s="186" t="inlineStr">
        <is>
          <t>กรณีศึกษา: ผู้ป่วยชายอายุ 25 ปี ได้รับยา Dapsone ในการรักษาโรคผิวหนัง ต่อมามีอาการอ่อนเพลีย ตัวซีดเหลือง ตาเหลือง และปัสสาวะมีสีโค้กเข้ม ตรวจพบภาวะพร่องเอนไซม์ G6PD และเกิดภาวะเม็ดเลือดแดงแตกเฉียบพลัน (Drug-induced acute hemolytic anemia)</t>
        </is>
      </c>
      <c r="C14" s="186" t="inlineStr">
        <is>
          <t>ยาในข้อใดทำให้เกิดภาวะเม็ดเลือดแดงแตกเฉียบพลันในผู้ป่วย G-6-PD deficiency anemia</t>
        </is>
      </c>
      <c r="D14" s="186" t="n"/>
      <c r="E14" s="186" t="inlineStr">
        <is>
          <t>Heparin</t>
        </is>
      </c>
      <c r="F14" s="186" t="inlineStr">
        <is>
          <t>Primaquine</t>
        </is>
      </c>
      <c r="G14" s="186" t="inlineStr">
        <is>
          <t>Cloxacillin</t>
        </is>
      </c>
      <c r="H14" s="186" t="inlineStr">
        <is>
          <t>Warfarin</t>
        </is>
      </c>
      <c r="I14" s="188" t="inlineStr">
        <is>
          <t>Penicillin</t>
        </is>
      </c>
      <c r="J14" s="185" t="n">
        <v>2</v>
      </c>
      <c r="K14" s="186" t="inlineStr">
        <is>
          <t>✅ คำตอบที่ถูกต้อง: ข้อ ข. Primaquine
🎯 ทำไมข้อนี้ถึงถูก:
เป็นยาต้านมาลาเรียที่มีฤทธิ์ oxidative สูง ซึ่งเป็นข้อห้ามเด็ดขาดหรือต้องระวังอย่างมากในผู้ป่วย G-6-PD deficiency เนื่องจากจะเหนี่ยวนำให้เกิดภาวะเม็ดเลือดแดงแตกเฉียบพลัน (acute hemolytic anemia)
🔍 ข้ออื่นผิดเพราะอะไร:
• ข้อ ก. (Heparin): Heparin เป็นยาต้านการแข็งตัวของเลือดที่ออกฤทธิ์เสริมการทำงานของ Antithrombin III ไม่มีฤทธิ์ oxidative stress จึงปลอดภัยและไม่ทำให้เม็ดเลือดแดงแตกในผู้ป่วย G6PD deficiency
• ข้อ ค. (Cloxacillin): Cloxacillin เป็นยาปฏิชีวนะกลุ่ม Isoxazolyl penicillin ที่ใช้ฆ่าเชื้อ Staph aureus ไม่จัดเป็นสารออกซิแดนท์และปลอดภัยต่อผู้ป่วยที่มีภาวะพร่องเอนไซม์ G6PD
• ข้อ ง. (Warfarin): Warfarin เป็นยาต้านการแข็งตัวของเลือดที่ออกฤทธิ์ยับยั้งเอนไซม์ VKORC1 ไม่ได้สร้างอนุมูลอิสระในเม็ดเลือดแดง จึงไม่ก่อให้เกิดภาวะเม็ดเลือดแดงแตกเฉียบพลัน
• ข้อ จ. (Penicillin): Penicillin เป็นยาปฏิชีวนะกลุ่มบีตา-แลคแทมทั่วไปที่มีความปลอดภัยสูง ไม่ได้เหนี่ยวนำให้เกิด oxidative stress ในผู้ป่วย G6PD deficiency</t>
        </is>
      </c>
      <c r="L14" s="186" t="n"/>
      <c r="M14" s="186" t="inlineStr">
        <is>
          <t>6. Hematologic</t>
        </is>
      </c>
      <c r="N14" s="186" t="inlineStr">
        <is>
          <t>6.2 Hemolytic anemia</t>
        </is>
      </c>
      <c r="O14" s="185" t="inlineStr">
        <is>
          <t>Clinic</t>
        </is>
      </c>
      <c r="P14" s="186" t="inlineStr">
        <is>
          <t>ข้อ 12 Pharma Plus เล่มม่วง (เฉลยข้อ ข)</t>
        </is>
      </c>
      <c r="Q14" s="185" t="inlineStr">
        <is>
          <t>แบบฝึกหัด</t>
        </is>
      </c>
      <c r="R14" s="185" t="inlineStr">
        <is>
          <t>เล่มม่วง</t>
        </is>
      </c>
      <c r="S14" s="185" t="inlineStr">
        <is>
          <t>CASE-HEMA-G6PD-DRUG-INDUCED</t>
        </is>
      </c>
    </row>
    <row r="15" ht="24" customHeight="1" s="49">
      <c r="A15" s="187" t="n">
        <v>13</v>
      </c>
      <c r="B15" s="186" t="inlineStr">
        <is>
          <t>กรณีศึกษา: ผู้ป่วยชายอายุ 25 ปี ได้รับยา Dapsone ในการรักษาโรคผิวหนัง ต่อมามีอาการอ่อนเพลีย ตัวซีดเหลือง ตาเหลือง และปัสสาวะมีสีโค้กเข้ม ตรวจพบภาวะพร่องเอนไซม์ G6PD และเกิดภาวะเม็ดเลือดแดงแตกเฉียบพลัน (Drug-induced acute hemolytic anemia)</t>
        </is>
      </c>
      <c r="C15" s="186" t="inlineStr">
        <is>
          <t>การจัดการและรักษาภาวะโลหิตจางเฉียบพลัน (Acute anemia) ในข้อใดมีความเหมาะสมที่สุดสำหรับผู้ป่วยรายนี้</t>
        </is>
      </c>
      <c r="D15" s="186" t="n"/>
      <c r="E15" s="186" t="inlineStr">
        <is>
          <t>หยุดยา Dapsone ทันที และให้การรักษาประคับประคองด้วยสารน้ำอย่างเพียงพอ (IV hydration)</t>
        </is>
      </c>
      <c r="F15" s="186" t="inlineStr">
        <is>
          <t>เพิ่มขนาดยา Dapsone เป็นสองเท่าเพื่อเร่งการตอบสนองต่อการรักษา</t>
        </is>
      </c>
      <c r="G15" s="186" t="inlineStr">
        <is>
          <t>ให้ยาขับธาตุเหล็ก Deferasirox รับประทานวันละครั้ง</t>
        </is>
      </c>
      <c r="H15" s="186" t="inlineStr">
        <is>
          <t>สั่งจ่ายยา Primaquine ร่วมด้วยเพื่อช่วยต้านการอักเสบ</t>
        </is>
      </c>
      <c r="I15" s="188" t="inlineStr">
        <is>
          <t>ไม่ต้องปรับเปลี่ยนการรักษาและสังเกตอาการต่อที่บ้าน</t>
        </is>
      </c>
      <c r="J15" s="185" t="n">
        <v>1</v>
      </c>
      <c r="K15" s="186" t="inlineStr">
        <is>
          <t>✅ คำตอบที่ถูกต้อง: ข้อ ก. หยุดยา Dapsone ทันที และให้การรักษาประคับประคองด้วยสารน้ำอย่างเพียงพอ (IV hydration)
🎯 ทำไมข้อนี้ถึงถูก:
ขั้นตอนแรกที่สำคัญที่สุดในการรักษาภาวะ Drug-induced hemolytic anemia ในผู้ป่วย G6PD คือการหยุดยาที่เป็นสาเหตุทันที (Discontinue offending agent: Dapsone) และให้สารน้ำทางหลอดเลือดดำอย่างเพียงพอเพื่อขับฮีโมโกลบินอิสระออกจากไต ป้องกันภาวะไตวายเฉียบพลัน
🔍 ข้ออื่นผิดเพราะอะไร:
• ข้อ ข. เพิ่มขนาดยา Dapsone: จะยิ่งทำให้เม็ดเลือดแดงแตกอย่างรุนแรงจนเสียชีวิตได้
• ข้อ ค. Deferasirox: เป็นยาขับเหล็กในภาวะเรื้อรัง ไม่ใช่การรักษาเฉียบพลันของ G6PD
• ข้อ ง. Primaquine: เป็นยาต้านมาลาเรียที่มีฤทธิ์ Oxidant รุนแรง ห้ามใช้ร่วมด้วยเด็ดขาด
• ข้อ จ. สังเกตอาการที่บ้าน: ผู้ป่วยมีปัสสาวะสีโค้ก (Hemoglobinuria) แสดงว่ามีเม็ดเลือดแดงแตกปริมาณมาก ต้องได้รับการดูแลรักษาในโรงพยาบาล</t>
        </is>
      </c>
      <c r="L15" s="186" t="n"/>
      <c r="M15" s="186" t="inlineStr">
        <is>
          <t>6. Hematologic</t>
        </is>
      </c>
      <c r="N15" s="186" t="inlineStr">
        <is>
          <t>6.2 Hemolytic anemia</t>
        </is>
      </c>
      <c r="O15" s="185" t="inlineStr">
        <is>
          <t>Clinic</t>
        </is>
      </c>
      <c r="P15" s="186" t="inlineStr">
        <is>
          <t>ข้อ 13 Pharma Plus เล่มม่วง (เฉลยข้อ ก)</t>
        </is>
      </c>
      <c r="Q15" s="185" t="inlineStr">
        <is>
          <t>แบบฝึกหัด</t>
        </is>
      </c>
      <c r="R15" s="185" t="inlineStr">
        <is>
          <t>เล่มม่วง</t>
        </is>
      </c>
      <c r="S15" s="185" t="inlineStr">
        <is>
          <t>CASE-HEMA-G6PD-DRUG-INDUCED</t>
        </is>
      </c>
    </row>
    <row r="16" ht="24" customHeight="1" s="49">
      <c r="A16" s="187" t="n">
        <v>14</v>
      </c>
      <c r="B16" s="186" t="inlineStr">
        <is>
          <t>กรณีศึกษา: ผู้ป่วยชายอายุ 25 ปี ได้รับยา Dapsone ในการรักษาโรคผิวหนัง ต่อมามีอาการอ่อนเพลีย ตัวซีดเหลือง ตาเหลือง และปัสสาวะมีสีโค้กเข้ม ตรวจพบภาวะพร่องเอนไซม์ G6PD และเกิดภาวะเม็ดเลือดแดงแตกเฉียบพลัน (Drug-induced acute hemolytic anemia)</t>
        </is>
      </c>
      <c r="C16" s="186" t="inlineStr">
        <is>
          <t>ข้อใดไม่ถูกต้องเกี่ยวกับคำแนะนำทางเภสัชกรรมที่ควรให้แก่ผู้ป่วยที่มีภาวะพร่องเอนไซม์ G6PD</t>
        </is>
      </c>
      <c r="D16" s="186" t="n"/>
      <c r="E16" s="186" t="inlineStr">
        <is>
          <t>พกบัตรประจำตัวผู้ป่วย G6PD deficiency ติดตัวตลอดเวลา</t>
        </is>
      </c>
      <c r="F16" s="186" t="inlineStr">
        <is>
          <t>แจ้งแพทย์และเภสัชกรทุกครั้งก่อนรับการรักษาหรือซื้อยาว่าตนเองมีภาวะพร่องเอนไซม์ G6PD</t>
        </is>
      </c>
      <c r="G16" s="186" t="inlineStr">
        <is>
          <t>หลีกเลี่ยงการรับประทานถั่วปากอ้า (Fava beans) และการสัมผัสลูกเหม็น (Naphthalene)</t>
        </is>
      </c>
      <c r="H16" s="186" t="inlineStr">
        <is>
          <t>เมื่อมีอาการไข้ ปวดศีรษะ สามารถรับประทานยา Aspirin ในขนาดสูงเพื่อลดไข้ได้อย่างปลอดภัย</t>
        </is>
      </c>
      <c r="I16" s="188" t="inlineStr">
        <is>
          <t>หลีกเลี่ยงยาที่มีฤทธิ์ Oxidant สูง เช่น Primaquine, Dapsone, Rasburicase, Cotrimoxazole, Nitrofurantoin</t>
        </is>
      </c>
      <c r="J16" s="185" t="n">
        <v>4</v>
      </c>
      <c r="K16" s="186" t="inlineStr">
        <is>
          <t>✅ คำตอบที่ถูกต้อง: ข้อ ง. เมื่อมีอาการไข้ ปวดศีรษะ สามารถรับประทานยา Aspirin ในขนาดสูงเพื่อลดไข้ได้อย่างปลอดภัย
🎯 ทำไมข้อนี้ถึงถูก:
Aspirin ในขนาดสูง (High-dose Aspirin) มีคุณสมบัติเป็นสาร Oxidant ที่สามารถเหนี่ยวนำให้เกิดภาวะเม็ดเลือดแดงแตกในผู้ป่วย G6PD deficiency ได้ หากมีอาการไข้หรือปวด แนะนำให้ใช้ยา Paracetamol ในขนาดปกติ (ไม่เกิน 2,000-3,000 mg/วัน) ซึ่งมีความปลอดภัยสูงกว่ามาก
🔍 ข้ออื่นผิดเพราะอะไร:
• ข้อ ก.: ถูกต้องเพื่อป้องกันการสั่งจ่ายยาที่เป็นข้อห้าม
• ข้อ ข.: (แจ้งแพทย์และเภสัชกรทุกครั้งก่อนรับการรักษาหรือซื้อยาว่าตนเองมีภาวะพร่องเอนไซม์ G6PD): ไม่ใช่คำตอบที่ถูกต้องตามแนวทางเวชปฏิบัติและหลักวิชาการทางเภสัชกรรมสำหรับกรณีนี้
• ข้อ ค.: ถูกต้องเพราะมีสาร Vicine, Convicine และ Naphthalene ที่กระตุ้นภาวะเม็ดเลือดแดงแตก
• ข้อ จ.: ถูกต้อง ยาเหล่านี้จัดเป็น High-risk oxidant drugs ที่ห้ามใช้ใน G6PD deficiency</t>
        </is>
      </c>
      <c r="L16" s="186" t="n"/>
      <c r="M16" s="186" t="inlineStr">
        <is>
          <t>6. Hematologic</t>
        </is>
      </c>
      <c r="N16" s="186" t="inlineStr">
        <is>
          <t>6.2 Hemolytic anemia</t>
        </is>
      </c>
      <c r="O16" s="185" t="inlineStr">
        <is>
          <t>Clinic</t>
        </is>
      </c>
      <c r="P16" s="186" t="inlineStr">
        <is>
          <t>ข้อ 14 Pharma Plus เล่มม่วง (เฉลยข้อ ง)</t>
        </is>
      </c>
      <c r="Q16" s="185" t="inlineStr">
        <is>
          <t>แบบฝึกหัด</t>
        </is>
      </c>
      <c r="R16" s="185" t="inlineStr">
        <is>
          <t>เล่มม่วง</t>
        </is>
      </c>
      <c r="S16" s="185" t="inlineStr">
        <is>
          <t>CASE-HEMA-G6PD-DRUG-INDUCED</t>
        </is>
      </c>
    </row>
    <row r="17" ht="24" customHeight="1" s="49">
      <c r="A17" s="187" t="n">
        <v>15</v>
      </c>
      <c r="B17" s="186" t="n"/>
      <c r="C17" s="186" t="inlineStr">
        <is>
          <t>ความเป็นพิษต่อระบบเลือดแบบใดที่ไม่มีสาเหตุจาก drug induce</t>
        </is>
      </c>
      <c r="D17" s="186" t="n"/>
      <c r="E17" s="186" t="inlineStr">
        <is>
          <t>Autoimmune-induced hemolysis</t>
        </is>
      </c>
      <c r="F17" s="186" t="inlineStr">
        <is>
          <t>Bone marrow suppression</t>
        </is>
      </c>
      <c r="G17" s="186" t="inlineStr">
        <is>
          <t>Methemoglobinemia</t>
        </is>
      </c>
      <c r="H17" s="186" t="inlineStr">
        <is>
          <t>Sickle cell anemia</t>
        </is>
      </c>
      <c r="I17" s="188" t="inlineStr">
        <is>
          <t>Hemolytic anemia</t>
        </is>
      </c>
      <c r="J17" s="185" t="n">
        <v>4</v>
      </c>
      <c r="K17" s="186" t="inlineStr">
        <is>
          <t>✅ คำตอบที่ถูกต้อง: ข้อ ง. Sickle cell anemia
🎯 ทำไมข้อนี้ถึงถูก:
เป็นโรคพันธุศาสตร์ (inherited hemoglobinopathy) ที่เกิดจากความผิดปกติของโครงสร้างยีนฮีโมโกลบิน (Hb S mutation) ตั้งแต่กำเนิด ไม่ได้มีสาเหตุหลักจากการเหนี่ยวนำด้วยยา (drug-induced) เหมือนโรคอื่นๆ ในตัวเลือกซึ่งอาจเกิดจากยากระตุ้นได้
🔍 ข้ออื่นผิดเพราะอะไร:
• ข้อ ก. (Autoimmune-induced hemolysis): Autoimmune-induced hemolysis สามารถเกิดจากการเหนี่ยวนำของยาได้ (Drug-induced immune hemolytic anemia) เช่น ยากลุ่ม Cephalosporins, Penicillins, Methyldopa หรือ NSAIDs
• ข้อ ข. (Bone marrow suppression): Bone marrow suppression สามารถเกิดจากยาเคมีบำบัด ยาปฏิชีวนะกลุ่ม Chloramphenicol หรือยาต้านไทรอยด์ ซึ่งออกฤทธิ์กดการสร้างเซลล์ต้นกำเนิดเม็ดเลือดในไขกระดูก
• ข้อ ค. (Methemoglobinemia): Methemoglobinemia เกิดจากการเหนี่ยวนำของยาที่มีฤทธิ์ออกซิไดซ์ฮีโมโกลบิน เช่น Dapsone, Benzocaine, Lidocaine หรือ Prilocaine ทำให้เฟอร์รัสกลายเป็นเฟอร์ริก
• ข้อ จ. (Hemolytic anemia): Hemolytic anemia สามารถถูกชักนำด้วยยาได้หลายชนิด โดยเฉพาะยาที่มีฤทธิ์ oxidative stress ในผู้ป่วย G6PD deficiency หรือผ่านกลไกภูมิคุ้มกัน</t>
        </is>
      </c>
      <c r="L17" s="186" t="n"/>
      <c r="M17" s="186" t="inlineStr">
        <is>
          <t>6. Hematologic</t>
        </is>
      </c>
      <c r="N17" s="186" t="inlineStr">
        <is>
          <t>6.1 Anemia</t>
        </is>
      </c>
      <c r="O17" s="185" t="inlineStr">
        <is>
          <t>Clinic</t>
        </is>
      </c>
      <c r="P17" s="186" t="inlineStr">
        <is>
          <t>ข้อ 15 Pharma Plus เล่มม่วง (เฉลยข้อ ง)</t>
        </is>
      </c>
      <c r="Q17" s="185" t="inlineStr">
        <is>
          <t>แบบฝึกหัด</t>
        </is>
      </c>
      <c r="R17" s="185" t="inlineStr">
        <is>
          <t>เล่มม่วง</t>
        </is>
      </c>
      <c r="S17" s="185" t="n"/>
    </row>
    <row r="18" ht="24" customHeight="1" s="49">
      <c r="A18" s="187" t="n">
        <v>16</v>
      </c>
      <c r="B18" s="186" t="inlineStr">
        <is>
          <t>ผู้ป่วยหญิงตั้งครรภ์ อายุ 25 ปี ได้รับการวินิจฉัยว่ามีภาวะโลหิตจางจากการขาดธาตุเหล็ก (Iron Deficiency Anemia) แพทย์ได้สั่งจ่ายยาเสริมธาตุเหล็ก Ferrous sulfate ชนิดเม็ดรับประทาน และผู้ป่วยมีประวัติครอบครัวและตนเองมีภาวะพร่องเอนไซม์ G6PD (G6PD deficiency)</t>
        </is>
      </c>
      <c r="C18" s="186" t="inlineStr">
        <is>
          <t>ยาต่อไปนี้ตัวใดทำให้อุจจาระเป็นสีดำ</t>
        </is>
      </c>
      <c r="D18" s="186" t="n"/>
      <c r="E18" s="186" t="inlineStr">
        <is>
          <t>Folic acid</t>
        </is>
      </c>
      <c r="F18" s="186" t="inlineStr">
        <is>
          <t>Vitamin B12</t>
        </is>
      </c>
      <c r="G18" s="186" t="inlineStr">
        <is>
          <t>Dapsone</t>
        </is>
      </c>
      <c r="H18" s="186" t="inlineStr">
        <is>
          <t>Erythropoietin</t>
        </is>
      </c>
      <c r="I18" s="188" t="inlineStr">
        <is>
          <t>Ferrous sulfate</t>
        </is>
      </c>
      <c r="J18" s="185" t="n">
        <v>5</v>
      </c>
      <c r="K18" s="186" t="inlineStr">
        <is>
          <t>✅ คำตอบที่ถูกต้อง: ข้อ จ. Ferrous sulfate
🎯 ทำไมข้อนี้ถึงถูก:
Ferrous sulfate: (เกลือธาตุเหล็กรับประทาน) มักทำให้เกิด ADR คืออุจจาระมีสีดำ (dark/black stools) ซึ่งเป็น ภาวะปกติที่ไม่เป็นอันตราย เกิดจากธาตุเหล็กส่วนเกินทำปฏิกิริยากับซัลไฟด์ในทางเดินอาหาร
🔍 ข้ออื่นผิดเพราะอะไร:
• ข้อ ก. (Folic acid): Folic acid เป็นวิตามินที่ละลายในน้ำ เมื่อรับประทานไม่ทำปฏิกิริยากับสารในทางเดินอาหาร และไม่ทำให้สีของอุจจาระเปลี่ยนแปลงเป็นสีดำ
• ข้อ ข. (Vitamin B12): Vitamin B12 ไม่ส่งผลต่อสีของอุจจาระ การขับออกส่วนใหญ่ไม่ทำให้เกิดสารประกอบสีเข้มตกค้างในลำไส้ใหญ่
• ข้อ ค. (Dapsone): Dapsone อาจทำให้เกิดผลข้างเคียงต่อระบบเลือด เช่น เมทฮีโมโกลบินีเมีย หรือเม็ดเลือดแดงแตก แต่ไม่ทำให้อุจจาระเปลี่ยนเป็นสีดำ
• ข้อ ง. (Erythropoietin): Erythropoietin เป็นฮอร์โมนโปรตีนที่ให้โดยการฉีดใต้ผิวหนังหรือเข้าหลอดเลือดดำ จึงไม่มีผลต่อทางเดินอาหารและไม่ทำให้อุจจาระเปลี่ยนเป็นสีดำ</t>
        </is>
      </c>
      <c r="L18" s="186" t="n"/>
      <c r="M18" s="186" t="inlineStr">
        <is>
          <t>6. Hematologic</t>
        </is>
      </c>
      <c r="N18" s="186" t="inlineStr">
        <is>
          <t>6.2 Hemolytic anemia</t>
        </is>
      </c>
      <c r="O18" s="185" t="inlineStr">
        <is>
          <t>Clinic</t>
        </is>
      </c>
      <c r="P18" s="186" t="inlineStr">
        <is>
          <t>ข้อ 16 Pharma Plus เล่มม่วง (เฉลยข้อ จ)</t>
        </is>
      </c>
      <c r="Q18" s="185" t="inlineStr">
        <is>
          <t>แบบฝึกหัด</t>
        </is>
      </c>
      <c r="R18" s="185" t="inlineStr">
        <is>
          <t>เล่มม่วง</t>
        </is>
      </c>
      <c r="S18" s="185" t="inlineStr">
        <is>
          <t>CASE_P2_HEMA_ANEMIA_01</t>
        </is>
      </c>
    </row>
    <row r="19" ht="24" customHeight="1" s="49">
      <c r="A19" s="187" t="n">
        <v>17</v>
      </c>
      <c r="B19" s="186" t="inlineStr">
        <is>
          <t>ผู้ป่วยหญิงตั้งครรภ์ อายุ 25 ปี ได้รับการวินิจฉัยว่ามีภาวะโลหิตจางจากการขาดธาตุเหล็ก (Iron Deficiency Anemia) แพทย์ได้สั่งจ่ายยาเสริมธาตุเหล็ก Ferrous sulfate ชนิดเม็ดรับประทาน และผู้ป่วยมีประวัติครอบครัวและตนเองมีภาวะพร่องเอนไซม์ G6PD (G6PD deficiency)</t>
        </is>
      </c>
      <c r="C19" s="186" t="inlineStr">
        <is>
          <t>จากข้อมูลข้างต้น ท่านต้องแนะนำการรับประทานยา Ferrous sulfate ให้แก่ผู้ป่วยอย่างไร</t>
        </is>
      </c>
      <c r="D19" s="186" t="n"/>
      <c r="E19" s="186" t="inlineStr">
        <is>
          <t>ควรรับประทานร่วมกับนม เพื่อเพิ่มการดูดซึมของ ferrous</t>
        </is>
      </c>
      <c r="F19" s="186" t="inlineStr">
        <is>
          <t>ควรรับประทานขณะท้องว่างจะดีที่สุด เพื่อลดอาการคลื่นไส้ อาเจียนจากยา ferrous</t>
        </is>
      </c>
      <c r="G19" s="186" t="inlineStr">
        <is>
          <t>Ferrous มีผลรบกวนการดูดซึมของ ofloxacin จึงต้องกินยา ferrous sulfate ก่อนหรือหลังกินยา ofloxacin 2 ชั่วโมง</t>
        </is>
      </c>
      <c r="H19" s="186" t="inlineStr">
        <is>
          <t>อาการข้างเคียงที่สำคัญ คือ ท้องเสีย คลื่นไส้ อาเจียน ferrous stone</t>
        </is>
      </c>
      <c r="I19" s="188" t="inlineStr">
        <is>
          <t>สามารถทานยา ferrous sulfate ร่วมกับ tetracycline เพื่อเพิ่มการดูดซึม ferrous</t>
        </is>
      </c>
      <c r="J19" s="185" t="n">
        <v>3</v>
      </c>
      <c r="K19" s="186" t="inlineStr">
        <is>
          <t>✅ คำตอบที่ถูกต้อง: ข้อ ค. Ferrous มีผลรบกวนการดูดซึมของ ofloxacin จึงต้องกินยา ferrous sulfate ก่อนหรือหลังกินยา ofloxacin 2 ชั่วโมง
🎯 ทำไมข้อนี้ถึงถูก:
Ferrous มีผลรบกวนการดูดซึมของ ofloxacin จึงต้องกินยา ferrous sulfate ก่อนหรือหลังกินยา ofloxacin 2 ชั่วโมง: ยาธาตุเหล็ก (Ferrous sulfate) แนะนำให้รับประทานขณะท้องว่าง (ก่อนอาหาร 1 ชั่วโมง หรือหลังอาหาร 2 ชั่วโมง) เพื่อการดูดซึมที่ดีที่สุด แต่อาจเกิดอาการระคายเคืองทางเดินอาหารได้ หากมีปัญหาอาจทานพร้อมอาหารได้แต่การดูดซึมจะลดลง นอกจากนี้ ferrous มีประจุบวก สามารถเกิด chelation complex กับยาปฏิชีวนะกลุ่ม fluoroquinolones (เช่น ofloxacin) และ tetracyclines ทำให้การดูดซึมของยาทั้งสองลดลง จึงต้องเว้นระยะเวลาห่างกันอย่างน้อย 2 ชั่วโมง (มักแนะนำกินยากลุ่มเหล็กก่อน 2 ชม. หรือหลัง 2-4 ชม.)
🔍 ข้ออื่นผิดเพราะอะไร:
• ข้อ ก. (ควรรับประทานร่วมกับนม เพื่อเพิ่มการดูดซึมของ ferrous): การรับประทานธาตุเหล็กร่วมกับนมจะทำให้แคลเซียมในนมแย่งจับกับธาตุเหล็ก ส่งผลให้การดูดซึมธาตุเหล็กลดลง จึงควรหลีกเลี่ยงการรับประทานร่วมกัน
• ข้อ ข. (ควรรับประทานขณะท้องว่างจะดีที่สุด เพื่อลดอาการคลื่นไส้ อาเจียนจากยา ferrous): การรับประทานธาตุเหล็กตอนท้องว่างจะช่วยเพิ่มการดูดซึมให้ดีที่สุด แต่จะเพิ่มอาการระคายเคืองกระเพาะอาหาร คลื่นไส้ และอาเจียนมากขึ้น ไม่ใช่ช่วยลดอาการคลื่นไส้
• ข้อ ง. (อาการข้างเคียงที่สำคัญ คือ ท้องเสีย คลื่นไส้ อาเจียน ferrous stone): ผลข้างเคียงสำคัญของธาตุเหล็กคืออาการท้องผูก (Constipation) มากกว่าท้องเสีย และธาตุเหล็กไม่ได้ทำให้เกิด ferrous stone ในระบบทางเดินปัสสาวะ
• ข้อ จ. (สามารถทานยา ferrous sulfate ร่วมกับ tetracycline เพื่อเพิ่มการดูดซึม ferrous): Tetracycline จะทำปฏิกิริยา Chelation กับ Ferrous sulfate เกิดเป็นสารเชิงซ้อนที่ไม่ละลายน้ำ ทำให้การดูดซึมของทั้งธาตุเหล็กและยาปฏิชีวนะลดลงอย่างมาก จึงห้ามรับประทานร่วมกัน</t>
        </is>
      </c>
      <c r="L19" s="186" t="n"/>
      <c r="M19" s="186" t="inlineStr">
        <is>
          <t>6. Hematologic</t>
        </is>
      </c>
      <c r="N19" s="186" t="inlineStr">
        <is>
          <t>6.2 Hemolytic anemia</t>
        </is>
      </c>
      <c r="O19" s="185" t="inlineStr">
        <is>
          <t>Clinic</t>
        </is>
      </c>
      <c r="P19" s="186" t="inlineStr">
        <is>
          <t>ข้อ 17 Pharma Plus เล่มม่วง (เฉลยข้อ ค)</t>
        </is>
      </c>
      <c r="Q19" s="185" t="inlineStr">
        <is>
          <t>แบบฝึกหัด</t>
        </is>
      </c>
      <c r="R19" s="185" t="inlineStr">
        <is>
          <t>เล่มม่วง</t>
        </is>
      </c>
      <c r="S19" s="185" t="inlineStr">
        <is>
          <t>CASE_P2_HEMA_ANEMIA_01</t>
        </is>
      </c>
    </row>
    <row r="20" ht="24" customHeight="1" s="49">
      <c r="A20" s="187" t="n">
        <v>18</v>
      </c>
      <c r="B20" s="186" t="inlineStr">
        <is>
          <t>ผู้ป่วยหญิงตั้งครรภ์ อายุ 25 ปี ได้รับการวินิจฉัยว่ามีภาวะโลหิตจางจากการขาดธาตุเหล็ก (Iron Deficiency Anemia) แพทย์ได้สั่งจ่ายยาเสริมธาตุเหล็ก Ferrous sulfate ชนิดเม็ดรับประทาน และผู้ป่วยมีประวัติครอบครัวและตนเองมีภาวะพร่องเอนไซม์ G6PD (G6PD deficiency)</t>
        </is>
      </c>
      <c r="C20" s="186" t="inlineStr">
        <is>
          <t>จากข้อมูลข้างต้น ท่านควรแนะนำให้ผู้ป่วยเลี่ยงการใช้ยาในข้อใด เพื่อป้องกันการเกิด hemolytic anemia</t>
        </is>
      </c>
      <c r="D20" s="186" t="n"/>
      <c r="E20" s="186" t="inlineStr">
        <is>
          <t>Primaquine, Erythromycin</t>
        </is>
      </c>
      <c r="F20" s="186" t="inlineStr">
        <is>
          <t>Dapsone, Vitamin A</t>
        </is>
      </c>
      <c r="G20" s="186" t="inlineStr">
        <is>
          <t>Sulfasalazine, Erythromycin</t>
        </is>
      </c>
      <c r="H20" s="186" t="inlineStr">
        <is>
          <t>Dapsone, Penicillamine</t>
        </is>
      </c>
      <c r="I20" s="188" t="inlineStr">
        <is>
          <t>Sulfasalazine, Tetracycline</t>
        </is>
      </c>
      <c r="J20" s="185" t="n">
        <v>4</v>
      </c>
      <c r="K20" s="186" t="inlineStr">
        <is>
          <t>✅ คำตอบที่ถูกต้อง: ข้อ ง. Dapsone, Penicillamine
🎯 ทำไมข้อนี้ถึงถูก:
Dapsone, Penicillamine: ในผู้ป่วย G6PD Deficiency เม็ดเลือดแดงขาดเอนไซม์ในการต้าน oxidative stress จึงต้องหลีกเลี่ยงยาและสารเคมีที่มีฤทธิ์ oxidative สูง ซึ่งตัวเลือกที่ถูกต้องคือกลุ่มยาที่ต้องห้าม ได้แก่ Antimalarials (เช่น Primaquine), Sulfonamides/Sulfones (เช่น Dapsone, Sulfasalazine) เพื่อป้องกันภาวะเม็ดเลือดแดงแตกเฉียบพลัน (acute hemolytic anemia)
🔍 ข้ออื่นผิดเพราะอะไร:
• ข้อ ก. (Primaquine, Erythromycin): Erythromycin เป็นยาปฏิชีวนะกลุ่ม macrolide ที่มีความปลอดภัย ไม่ได้จัดเป็นยาที่มีฤทธิ์ oxidative stress ที่ก่อให้เกิดเม็ดเลือดแดงแตกในผู้ป่วย G6PD deficiency
• ข้อ ข. (Dapsone, Vitamin A): Vitamin A ในขนาดบำรุงตามปกติไม่มีฤทธิ์เป็นตัวกระตุ้นการแตกของเม็ดเลือดแดง และไม่จัดเป็นสารต้องห้ามในภาวะ G6PD deficiency
• ข้อ ค. (Sulfasalazine, Erythromycin): Erythromycin ปลอดภัยต่อผู้ป่วย G6PD deficiency และ Sulfasalazine ต้องระวังแต่การจับคู่กับ Erythromycin ไม่ใช่คู่ยาต้องห้ามทั้งหมดในตัวเลือก
• ข้อ จ. (Sulfasalazine, Tetracycline): Tetracycline ไม่ได้จัดอยู่ในกลุ่มยาที่มีความเสี่ยงสูงต่อการกระตุ้นให้เกิดเม็ดเลือดแดงแตกเฉียบพลันในภาวะ G6PD deficiency</t>
        </is>
      </c>
      <c r="L20" s="186" t="n"/>
      <c r="M20" s="186" t="inlineStr">
        <is>
          <t>6. Hematologic</t>
        </is>
      </c>
      <c r="N20" s="186" t="inlineStr">
        <is>
          <t>6.2 Hemolytic anemia</t>
        </is>
      </c>
      <c r="O20" s="185" t="inlineStr">
        <is>
          <t>Clinic</t>
        </is>
      </c>
      <c r="P20" s="186" t="inlineStr">
        <is>
          <t>ข้อ 18 Pharma Plus เล่มม่วง (เฉลยข้อ ง)</t>
        </is>
      </c>
      <c r="Q20" s="185" t="inlineStr">
        <is>
          <t>แบบฝึกหัด</t>
        </is>
      </c>
      <c r="R20" s="185" t="inlineStr">
        <is>
          <t>เล่มม่วง</t>
        </is>
      </c>
      <c r="S20" s="185" t="inlineStr">
        <is>
          <t>CASE_P2_HEMA_ANEMIA_01</t>
        </is>
      </c>
    </row>
    <row r="21" ht="24" customHeight="1" s="49">
      <c r="A21" s="187" t="n">
        <v>19</v>
      </c>
      <c r="B21" s="186" t="inlineStr">
        <is>
          <t>สถานการณ์ที่ 4 ผู้ป่วยชายอายุ 18 ปี มีลักษณะซีด ผู้ป่วยบอกว่าเคยไปพบแพทย์ที่โรงพยาบาล ได้รับการวินิจฉัยจากแพทย์ว่าเป็นโรคธาลัสซีเมียและได้รับการรักษามาเป็นเวลาหลายปีแล้ว มาขอคำแนะนำเพิ่มเติมบางประการจากเภสัชกร</t>
        </is>
      </c>
      <c r="C21" s="186" t="inlineStr">
        <is>
          <t>อาการใดของผู้ป่วยธาลัสซีเมียที่อาจพบในผู้ป่วยรายนี้</t>
        </is>
      </c>
      <c r="D21" s="186" t="n"/>
      <c r="E21" s="186" t="inlineStr">
        <is>
          <t>Iron deficiency</t>
        </is>
      </c>
      <c r="F21" s="186" t="inlineStr">
        <is>
          <t>Uremia</t>
        </is>
      </c>
      <c r="G21" s="186" t="inlineStr">
        <is>
          <t>Liver steatosis</t>
        </is>
      </c>
      <c r="H21" s="186" t="inlineStr">
        <is>
          <t>Peripheral neuropathy</t>
        </is>
      </c>
      <c r="I21" s="188" t="inlineStr">
        <is>
          <t>Enlarged spleen</t>
        </is>
      </c>
      <c r="J21" s="185" t="n">
        <v>5</v>
      </c>
      <c r="K21" s="186" t="inlineStr">
        <is>
          <t>✅ คำตอบที่ถูกต้อง: ข้อ จ. Enlarged spleen
🎯 ทำไมข้อนี้ถึงถูก:
Enlarged spleen: ผู้ป่วยธาลัสซีเมียเรื้อรังมักมีการทำลายเม็ดเลือดแดงที่ผิดปกติและมีภาวะเม็ดเลือดแดงแตก (hemolysis) รวมถึงการได้รับเลือดบ่อยครั้ง ส่งผลให้เกิดภาวะธาตุเหล็กเกิน (iron overload) และมักพบม้ามโต (Splenomegaly) จากการที่ม้ามทำหน้าที่กำจัดเม็ดเลือดแดงที่ผิดปกติออก
🔍 ข้ออื่นผิดเพราะอะไร:
• ข้อ ก. (Iron deficiency): Iron deficiency เป็นภาวะขาดธาตุเหล็ก ซึ่งตรงข้ามกับผู้ป่วยธาลัสซีเมียที่มีการแตกของเม็ดเลือดแดงเรื้อรังและได้รับการเติมเลือดซ้ำๆ ทำให้มีภาวะเหล็กสะสมเกิน (Iron overload)
• ข้อ ข. (Uremia): Uremia เป็นภาวะของเสียคั่งจากไตวายเรื้อรัง ไม่ใช่อาการแสดงหรือภาวะแทรกซ้อนหลักโดยตรงที่เกิดจากพยาธิสภาพของโรคธาลัสซีเมีย
• ข้อ ค. (Liver steatosis): Liver steatosis (ภาวะไขมันพอกตับ) ไม่ใช่ลักษณะพยาธิสภาพหลักของธาลัสซีเมีย ซึ่งความผิดปกติที่ตับมักเกิดจากการสะสมธาตุเหล็กจนเกิด Fibrosis หรือ Cirrhosis (Hemosiderosis)
• ข้อ ง. (Peripheral neuropathy): Peripheral neuropathy เป็นภาวะเส้นประสาทส่วนปลายเสื่อม มักพบในการขาดวิตามินบี 12 หรือโรคเบาหวาน ไม่ใช่อาการแสดงจำเพาะของโรคธาลัสซีเมีย</t>
        </is>
      </c>
      <c r="L21" s="186" t="n"/>
      <c r="M21" s="186" t="inlineStr">
        <is>
          <t>6. Hematologic</t>
        </is>
      </c>
      <c r="N21" s="186" t="inlineStr">
        <is>
          <t>6.2 Hemolytic anemia</t>
        </is>
      </c>
      <c r="O21" s="185" t="inlineStr">
        <is>
          <t>Clinic</t>
        </is>
      </c>
      <c r="P21" s="186" t="inlineStr">
        <is>
          <t>ข้อ 19 Pharma Plus เล่มม่วง (เฉลยข้อ จ)</t>
        </is>
      </c>
      <c r="Q21" s="185" t="inlineStr">
        <is>
          <t>แบบฝึกหัด</t>
        </is>
      </c>
      <c r="R21" s="185" t="inlineStr">
        <is>
          <t>เล่มม่วง</t>
        </is>
      </c>
      <c r="S21" s="185" t="n"/>
    </row>
    <row r="22" ht="24" customHeight="1" s="49">
      <c r="A22" s="187" t="n">
        <v>20</v>
      </c>
      <c r="B22" s="186" t="n"/>
      <c r="C22" s="186" t="inlineStr">
        <is>
          <t>โรคธาลัสซีเมียจัดเป็นโรคโลหิตจางประเภทหนึ่ง ข้อใดจัดเป็นลักษณะเด่นของโรคธาลัสซีเมียที่แตกต่างจากโรคโลหิตจางอื่น ๆ ทั่วไป</t>
        </is>
      </c>
      <c r="D22" s="186" t="n"/>
      <c r="E22" s="186" t="inlineStr">
        <is>
          <t>ธาลัสซีเมียเป็นโรคพันธุกรรม ที่เกิดจากเม็ดเลือดแดงถูกทำลายได้ง่ายเนื่องจากการขาดเอนไซม์บางชนิด</t>
        </is>
      </c>
      <c r="F22" s="186" t="inlineStr">
        <is>
          <t>ธาลัสซีเมียเป็นโรคพันธุกรรม ที่มีระดับเหล็กในเลือดสูงเนื่องจากการแตกของเม็ดเลือดแดง</t>
        </is>
      </c>
      <c r="G22" s="186" t="inlineStr">
        <is>
          <t>ธาลัสซีเมียเป็นโรคพันธุกรรมที่เม็ดเลือดแดงมีโครงสร้างผิดปกติคล้ายรูปเสี้ยวพระจันทร์ ทำให้แตกง่าย</t>
        </is>
      </c>
      <c r="H22" s="186" t="inlineStr">
        <is>
          <t>ธาลัสซีเมียเป็นโรคที่เกิดจากความผิดปกติของระบบภูมิคุ้มกันที่เม็ดเลือดแดงถูกทำลายได้ง่าย</t>
        </is>
      </c>
      <c r="I22" s="188" t="inlineStr">
        <is>
          <t>ธาลัสซีเมียเป็นโรคโลหิตจาง ที่เกิดจากการขาดวิตามินที่ช่วยในการคงสภาพของเม็ดเลือดแดง</t>
        </is>
      </c>
      <c r="J22" s="185" t="n">
        <v>2</v>
      </c>
      <c r="K22" s="186" t="inlineStr">
        <is>
          <t>✅ คำตอบที่ถูกต้อง: ข้อ ข. ธาลัสซีเมียเป็นโรคพันธุกรรม ที่มีระดับเหล็กในเลือดสูงเนื่องจากการแตกของเม็ดเลือดแดง
🎯 ทำไมข้อนี้ถึงถูก:
ธาลัสซีเมียเป็นโรคพันธุกรรม ที่มีระดับเหล็กในเลือดสูงเนื่องจากการแตกของเม็ดเลือดแดง: ธาลัสซีเมียเป็นโรคโลหิตจางทางพันธุกรรมที่เกิดจากความผิดปกติในการสังเคราะห์สายโกลบิน ทำให้เม็ดเลือดแดงมีความผิดปกติ เปราะ และแตกง่าย (Ineffective erythropoiesis และ hemolysis) ส่งผลให้เกิดการสะสมของธาตุเหล็กในร่างกาย (Iron overload) ในขณะที่ข้อ 1 คือลักษณะของ G6PD deficiency และข้อ 3 คือ Sickle cell anemia
🔍 ข้ออื่นผิดเพราะอะไร:
• ข้อ ก. (ธาลัสซีเมียเป็นโรคพันธุกรรม ที่เกิดจากเม็ดเลือดแดงถูกทำลายได้ง่ายเนื่องจากการขาดเอนไซม์บางชนิด): โรคโลหิตจางที่เกิดจากการขาดเอนไซม์ของเม็ดเลือดแดงคือ G6PD deficiency ไม่ใช่ Thalassemia ซึ่งเกิดจากความผิดปกติทางพันธุกรรมในการสังเคราะห์สายโกลบิน
• ข้อ ค. (ธาลัสซีเมียเป็นโรคพันธุกรรมที่เม็ดเลือดแดงมีโครงสร้างผิดปกติคล้ายรูปเสี้ยวพระจันทร์ ทำให้แตกง่าย): เม็ดเลือดแดงรูปเสี้ยวพระจันทร์เป็นลักษณะเด่นจำเพาะของโรค Sickle Cell Anemia ซึ่งเกิดจากการกลายพันธุ์จุดเดี่ยวของยีนบีตาโกลบิน ไม่ใช่โรคธาลัสซีเมีย
• ข้อ ง. (ธาลัสซีเมียเป็นโรคที่เกิดจากความผิดปกติของระบบภูมิคุ้มกันที่เม็ดเลือดแดงถูกทำลายได้ง่าย): โรคโลหิตจางที่เกิดจากภูมิคุ้มกันทำลายเม็ดเลือดแดงคือ Autoimmune Hemolytic Anemia (AIHA) ไม่ใช่โรคทางพันธุกรรมแบบธาลัสซีเมีย
• ข้อ จ. (ธาลัสซีเมียเป็นโรคโลหิตจาง ที่เกิดจากการขาดวิตามินที่ช่วยในการคงสภาพของเม็ดเลือดแดง): โรคโลหิตจางที่เกิดจากการขาดวิตามินช่วยสร้างเม็ดเลือดแดงคือ Megaloblastic anemia จากการขาดวิตามินบี 12 หรือกรดโฟลิก ไม่ใช่โรคธาลัสซีเมีย</t>
        </is>
      </c>
      <c r="L22" s="186" t="n"/>
      <c r="M22" s="186" t="inlineStr">
        <is>
          <t>6. Hematologic</t>
        </is>
      </c>
      <c r="N22" s="186" t="inlineStr">
        <is>
          <t>6.2 Hemolytic anemia</t>
        </is>
      </c>
      <c r="O22" s="185" t="inlineStr">
        <is>
          <t>Clinic</t>
        </is>
      </c>
      <c r="P22" s="186" t="inlineStr">
        <is>
          <t>ข้อ 20 Pharma Plus เล่มม่วง (เฉลยข้อ ข)</t>
        </is>
      </c>
      <c r="Q22" s="185" t="inlineStr">
        <is>
          <t>แบบฝึกหัด</t>
        </is>
      </c>
      <c r="R22" s="185" t="inlineStr">
        <is>
          <t>เล่มม่วง</t>
        </is>
      </c>
      <c r="S22" s="185" t="n"/>
    </row>
    <row r="23" ht="24" customHeight="1" s="49">
      <c r="A23" s="187" t="n">
        <v>21</v>
      </c>
      <c r="B23" s="186" t="inlineStr">
        <is>
          <t>สถานการณ์ที่ 5 ผู้ป่วยเล่าว่าญาติเห็นว่าตนมีอาการซีดเนื่องจากโลหิตจาง จึงซื้อยาบำรุงเลือด Hemovit™ มาให้รับประทานและผู้ป่วยเกิดความสงสัยว่าจะสามารถรับประทานได้หรือไม่</t>
        </is>
      </c>
      <c r="C23" s="186" t="inlineStr">
        <is>
          <t>ในฐานะเภสัชท่านจะให้คำแนะนำแก่ผู้ป่วยอย่างไร</t>
        </is>
      </c>
      <c r="D23" s="186" t="n"/>
      <c r="E23" s="186" t="inlineStr">
        <is>
          <t>[NEED_REVIEW]</t>
        </is>
      </c>
      <c r="F23" s="186" t="inlineStr">
        <is>
          <t>สามารถรับประทานได้ เนื่องจากมีวิตามินและสารอาหารที่สำคัญที่ช่วยบำรุงโลหิตลดอาการโลหิตจาง</t>
        </is>
      </c>
      <c r="G23" s="186" t="inlineStr">
        <is>
          <t>สามารถรับประทานได้เฉพาะเมื่อผู้ป่วยกำลังอยู่ในระหว่างการรักษาโรคธาลัสซีเมียจากแพทย์</t>
        </is>
      </c>
      <c r="H23" s="186" t="inlineStr">
        <is>
          <t>ไม่ควรรับประทาน เนื่องจากมีส่วนผสมของธาตุเหล็ก</t>
        </is>
      </c>
      <c r="I23" s="188" t="inlineStr">
        <is>
          <t>ไม่ควรรับประทาน เนื่องจากมีส่วนประกอบที่เกิด drug interaction กับยาที่ใช้รักษาประจำ</t>
        </is>
      </c>
      <c r="J23" s="185" t="n">
        <v>4</v>
      </c>
      <c r="K23" s="186" t="inlineStr">
        <is>
          <t>✅ คำตอบที่ถูกต้อง: ข้อ ง. ไม่ควรรับประทาน เนื่องจากมีส่วนผสมของธาตุเหล็ก
🎯 ทำไมข้อนี้ถึงถูก:
ไม่ควรรับประทาน เนื่องจากมีส่วนผสมของธาตุเหล็ก: ผู้ป่วยธาลัสซีเมีย (โดยเฉพาะชนิดที่ยังไม่ต้องรับเลือด หรือ transfusion-independent) มักมีภาวะดูดซึมธาตุเหล็กในทางเดินอาหารเพิ่มขึ้นอยู่แล้ว และมักมีภาวะธาตุเหล็กเกินในร่างกาย การซื้อยาบำรุงเลือดทั่วไป (เช่น Hemovit ซึ่งมักมีธาตุเหล็กเป็นส่วนประกอบ) มาทานเองจึงเป็นข้อห้ามเด็ดขาด เนื่องจากจะยิ่งเร่งให้เกิดภาวะธาตุเหล็กเกินเร็วขึ้นและเป็นพิษต่ออวัยวะต่าง ๆ
🔍 ข้ออื่นผิดเพราะอะไร:
• ข้อ ก. (สามารถรับประทานได้ เนื่องจากเป็นยาสามัญประจำบ้าน จึงมีความปลอดภัยสูง): แม้ยาสามัญประจำบ้านจะหาซื้อง่าย แต่มีส่วนประกอบของธาตุเหล็กซึ่งเป็นอันตรายอย่างยิ่งต่อผู้ป่วยธาลัสซีเมีย จึงไม่สามารถนำมาใช้เป็นเกณฑ์ความปลอดภัยในผู้ป่วยกลุ่มนี้ได้
• ข้อ ข. (สามารถรับประทานได้ เนื่องจากมีวิตามินและสารอาหารที่สำคัญที่ช่วยบำรุงโลหิตลดอาการโลหิตจาง): แม้จะมีวิตามินรวม แต่สูตรบำรุงเลือดดังกล่าวมีธาตุเหล็กเป็นส่วนประกอบหลัก ซึ่งจะไปเพิ่มการสะสมธาตุเหล็กในหัวใจและตับจนเกิดภาวะแทรกซ้อนรุนแรง
• ข้อ ค. (สามารถรับประทานได้เฉพาะเมื่อผู้ป่วยกำลังอยู่ในระหว่างการรักษาโรคธาลัสซีเมียจากแพทย์): ในระหว่างการรักษาโรคธาลัสซีเมีย ผู้ป่วยต้องได้รับการควบคุมระดับธาตุเหล็กอย่างเคร่งครัด การรับประทานยาบำรุงเลือดที่มีธาตุเหล็กผสมอยู่จะยิ่งต้านผลการรักษาและเพิ่มความเสี่ยงต่อชีวิต
• ข้อ จ. (ไม่ควรรับประทาน เนื่องจากมีส่วนประกอบที่เกิด drug interaction กับยาที่ใช้รักษาประจำ): สาเหตุหลักที่ห้ามใช้ไม่ใช่เพราะเกิดปฏิกิริยาระหว่างยา (Drug interaction) แต่เป็นเพราะตัวยาธาตุเหล็กเองเป็นพิษโดยตรงต่อภาวะเหล็กเกินในร่างกายผู้ป่วยธาลัสซีเมีย</t>
        </is>
      </c>
      <c r="L23" s="186" t="n"/>
      <c r="M23" s="186" t="inlineStr">
        <is>
          <t>6. Hematologic</t>
        </is>
      </c>
      <c r="N23" s="186" t="inlineStr">
        <is>
          <t>6.1 Anemia</t>
        </is>
      </c>
      <c r="O23" s="185" t="inlineStr">
        <is>
          <t>Clinic</t>
        </is>
      </c>
      <c r="P23" s="186" t="inlineStr">
        <is>
          <t>ข้อ 21 Pharma Plus เล่มม่วง (เฉลยข้อ ง)</t>
        </is>
      </c>
      <c r="Q23" s="185" t="inlineStr">
        <is>
          <t>แบบฝึกหัด</t>
        </is>
      </c>
      <c r="R23" s="185" t="inlineStr">
        <is>
          <t>เล่มม่วง</t>
        </is>
      </c>
      <c r="S23" s="185" t="n"/>
    </row>
    <row r="24" ht="24" customHeight="1" s="49">
      <c r="A24" s="187" t="n">
        <v>22</v>
      </c>
      <c r="B24" s="186" t="n"/>
      <c r="C24" s="186" t="inlineStr">
        <is>
          <t>เภสัชกรแนะนำให้ผู้ป่วยระมัดระวังการใช้ยาตัวใดเป็นพิเศษ</t>
        </is>
      </c>
      <c r="D24" s="186" t="n"/>
      <c r="E24" s="186" t="inlineStr">
        <is>
          <t>FBC</t>
        </is>
      </c>
      <c r="F24" s="186" t="inlineStr">
        <is>
          <t>Aminoglycosides</t>
        </is>
      </c>
      <c r="G24" s="186" t="inlineStr">
        <is>
          <t>Paracetamol</t>
        </is>
      </c>
      <c r="H24" s="186" t="inlineStr">
        <is>
          <t>Vitamin C</t>
        </is>
      </c>
      <c r="I24" s="188" t="inlineStr">
        <is>
          <t>Calcium supplements</t>
        </is>
      </c>
      <c r="J24" s="185" t="n">
        <v>1</v>
      </c>
      <c r="K24" s="186" t="inlineStr">
        <is>
          <t>✅ คำตอบที่ถูกต้อง: ข้อ ก. FBC
🎯 ทำไมข้อนี้ถึงถูก:
FBC: ในผู้ป่วยธาลัสซีเมีย นอกจากจะต้องหลีกเลี่ยงธาตุเหล็กแล้ว ยังต้องระมัดระวังการใช้ Vitamin C ขนาดสูง เนื่องจากวิตามินซีจะช่วยเพิ่มการดูดซึมธาตุเหล็กในทางเดินอาหาร และอาจเพิ่มการปลดปล่อยธาตุเหล็กสะสมไปทำลายอวัยวะต่างๆ (เช่น หัวใจ ตับ) มากยิ่งขึ้น
🔍 ข้ออื่นผิดเพราะอะไร:
• ข้อ ข. (Aminoglycosides): Aminoglycosides เป็นยาปฏิชีวนะที่มีพิษต่อไตและหู แต่ไม่มีปฏิกิริยาหรือผลเสียที่จำเพาะเจาะจงกับพยาธิสภาพของโรคธาลัสซีเมียเมื่อเทียบกับวิตามินซีขนาดสูงหรือธาตุเหล็ก
• ข้อ ค. (Paracetamol): Paracetamol เป็นยาแก้ปวดลดไข้ที่ปลอดภัยในผู้ป่วยธาลัสซีเมียหากใช้ในขนาดการรักษาปกติ และไม่รบกวนสมดุลธาตุเหล็กในร่างกาย
• ข้อ ง. (Vitamin C): Vitamin C ในขนาดต่ำสามารถช่วยเสริมการทำงานของยาขับเหล็ก deferoxamine ได้ แต่ข้อ ก. FBC เป็นยาบำรุงเลือดสูตรธาตุเหล็กเข้มข้นที่เป็นข้อห้ามหลักเด็ดขาด
• ข้อ จ. (Calcium supplements): Calcium supplements ไม่ได้เพิ่มการสะสมธาตุเหล็ก และในทางกลับกันผู้ป่วยธาลัสซีเมียมักมีความเสี่ยงต่อภาวะกระดูกพรุนจึงอาจมีความจำเป็นต้องได้รับแคลเซียมเสริมอย่างเหมาะสม</t>
        </is>
      </c>
      <c r="L24" s="186" t="n"/>
      <c r="M24" s="186" t="inlineStr">
        <is>
          <t>6. Hematologic</t>
        </is>
      </c>
      <c r="N24" s="186" t="inlineStr">
        <is>
          <t>6.1 Anemia</t>
        </is>
      </c>
      <c r="O24" s="185" t="inlineStr">
        <is>
          <t>Clinic</t>
        </is>
      </c>
      <c r="P24" s="186" t="inlineStr">
        <is>
          <t>ข้อ 22 Pharma Plus เล่มม่วง (เฉลยข้อ ก)</t>
        </is>
      </c>
      <c r="Q24" s="185" t="inlineStr">
        <is>
          <t>แบบฝึกหัด</t>
        </is>
      </c>
      <c r="R24" s="185" t="inlineStr">
        <is>
          <t>เล่มม่วง</t>
        </is>
      </c>
      <c r="S24" s="185" t="n"/>
    </row>
    <row r="25" ht="24" customHeight="1" s="49">
      <c r="A25" s="187" t="n">
        <v>23</v>
      </c>
      <c r="B25" s="186" t="n"/>
      <c r="C25" s="186" t="inlineStr">
        <is>
          <t>ข้อแนะนำสำหรับวิธีการรักษาโรคธาลัสซีเมีย นอกเหนือจากการใช้ยารับประทาน</t>
        </is>
      </c>
      <c r="D25" s="186" t="n"/>
      <c r="E25" s="186" t="inlineStr">
        <is>
          <t>ผู้ป่วยไม่ควรได้รับเลือดอย่างเด็ดขาด เนื่องจากมีโอกาสเกิด agglutination ของเม็ดเลือดแดงสูงกว่าปกติ</t>
        </is>
      </c>
      <c r="F25" s="186" t="inlineStr">
        <is>
          <t>ผู้ป่วยไม่ควรได้รับเลือดอย่างเด็ดขาด เนื่องจากมีความเสี่ยงต่อการติดเชื้อ</t>
        </is>
      </c>
      <c r="G25" s="186" t="inlineStr">
        <is>
          <t>ผู้ป่วยควรได้รับเลือด เพื่อช่วยเพิ่มปริมาณเม็ดเลือดแดง</t>
        </is>
      </c>
      <c r="H25" s="186" t="inlineStr">
        <is>
          <t>ผู้ป่วยควรออกกำลังกายสม่ำเสมอ เพื่อช่วยเพิ่มการสร้างเม็ดเลือดแดง</t>
        </is>
      </c>
      <c r="I25" s="188" t="inlineStr">
        <is>
          <t>ผู้ป่วยควรได้รับ erythropoietin เพื่อเร่งการสร้างเม็ดเลือดแดง</t>
        </is>
      </c>
      <c r="J25" s="185" t="n">
        <v>3</v>
      </c>
      <c r="K25" s="186" t="inlineStr">
        <is>
          <t>✅ คำตอบที่ถูกต้อง: ข้อ ค. ผู้ป่วยควรได้รับเลือด เพื่อช่วยเพิ่มปริมาณเม็ดเลือดแดง
🎯 ทำไมข้อนี้ถึงถูก:
ผู้ป่วยควรได้รับเลือด เพื่อช่วยเพิ่มปริมาณเม็ดเลือดแดง: ผู้ป่วยธาลัสซีเมียที่มีอาการรุนแรงจำเป็นต้องได้รับเลือด (blood transfusion) เพื่อเพิ่มระดับฮีโมโกลบินและลดภาวะแทรกซ้อนจากการสร้างเม็ดเลือดแดงที่ผิดปกติ แม้จะมีความเสี่ยงเรื่อง iron overload แต่การงดรับเลือดอย่างเด็ดขาดไม่ใช่วิธีที่ถูกต้องตามแนวทางการรักษา
🔍 ข้ออื่นผิดเพราะอะไร:
• ข้อ ก. (ผู้ป่วยไม่ควรได้รับเลือดอย่างเด็ดขาด เนื่องจากมีโอกาสเกิด agglutination ของเม็ดเลือดแดงสูงกว่าปกติ): การให้เลือดในผู้ป่วยธาลัสซีเมียเป็นหนึ่งในการรักษาหลักที่จำเป็น โดยใช้ Leukocyte-poor packed red cells เพื่อลดความเสี่ยงต่อปฏิกิริยา agglutination หรือการแพ้สารก่อภูมิต้านทาน
• ข้อ ข. (ผู้ป่วยไม่ควรได้รับเลือดอย่างเด็ดขาด เนื่องจากมีความเสี่ยงต่อการติดเชื้อ): แม้การให้เลือดจะมีความเสี่ยงต่อการติดเชื้อทางกระแสเลือดได้บ้าง แต่การคัดกรองเลือดในปัจจุบันได้มาตรฐานสูง และประโยชน์ในการช่วยชีวิตและยับยั้งการสร้างเม็ดเลือดที่ผิดปกติมีความสำคัญยิ่งกว่า
• ข้อ ง. (ผู้ป่วยควรออกกำลังกายสม่ำเสมอ เพื่อช่วยเพิ่มการสร้างเม็ดเลือดแดง): การออกกำลังกายไม่สามารถกระตุ้นให้ไขกระดูกของผู้ป่วยธาลัสซีเมียสังเคราะห์สายโกลบินที่ปกติได้ และการออกกำลังกายหักโหมอาจทำให้ผู้ป่วยที่มีภาวะซีดเกิดหัวใจล้มเหลวได้ง่าย
• ข้อ จ. (ผู้ป่วยควรได้รับ erythropoietin เพื่อเร่งการสร้างเม็ดเลือดแดง): Erythropoietin มีระดับในเลือดสูงมากอยู่แล้วตามธรรมชาติในผู้ป่วยธาลัสซีเมียเพื่อพยายามชดเชยภาวะซีด การให้เพิ่มจะไม่ช่วยรักษาและอาจกระตุ้นให้ไขกระดูกขยายตัวจนกระดูกใบหน้าผิดรูปมากขึ้น</t>
        </is>
      </c>
      <c r="L25" s="186" t="n"/>
      <c r="M25" s="186" t="inlineStr">
        <is>
          <t>6. Hematologic</t>
        </is>
      </c>
      <c r="N25" s="186" t="inlineStr">
        <is>
          <t>6.2 Hemolytic anemia</t>
        </is>
      </c>
      <c r="O25" s="185" t="inlineStr">
        <is>
          <t>Clinic</t>
        </is>
      </c>
      <c r="P25" s="186" t="inlineStr">
        <is>
          <t>ข้อ 23 Pharma Plus เล่มม่วง (เฉลยข้อ ค)</t>
        </is>
      </c>
      <c r="Q25" s="185" t="inlineStr">
        <is>
          <t>แบบฝึกหัด</t>
        </is>
      </c>
      <c r="R25" s="185" t="inlineStr">
        <is>
          <t>เล่มม่วง</t>
        </is>
      </c>
      <c r="S25" s="185" t="n"/>
    </row>
    <row r="26" ht="24" customHeight="1" s="49">
      <c r="A26" s="187" t="n">
        <v>24</v>
      </c>
      <c r="B26" s="186" t="inlineStr">
        <is>
          <t>สถานการณ์ที่ 6 ผู้ป่วย CKD with IDA with DM with HTN อายุ 60 ปี หนัก 60 กิโลกรัม Scr = 2.5 mg/dl</t>
        </is>
      </c>
      <c r="C26" s="186" t="inlineStr">
        <is>
          <t>ภาวะ Anemia ในผู้ป่วยรายนี้ ควรแก้ไขอย่างไร</t>
        </is>
      </c>
      <c r="D26" s="186" t="n"/>
      <c r="E26" s="186" t="inlineStr">
        <is>
          <t>EPO</t>
        </is>
      </c>
      <c r="F26" s="186" t="inlineStr">
        <is>
          <t>Fresh Frozen Plasma</t>
        </is>
      </c>
      <c r="G26" s="186" t="inlineStr">
        <is>
          <t>Platelet concentrates</t>
        </is>
      </c>
      <c r="H26" s="186" t="inlineStr">
        <is>
          <t>Whole blood</t>
        </is>
      </c>
      <c r="I26" s="188" t="inlineStr">
        <is>
          <t>Leukocyte poor blood</t>
        </is>
      </c>
      <c r="J26" s="185" t="n">
        <v>1</v>
      </c>
      <c r="K26" s="186" t="inlineStr">
        <is>
          <t>✅ คำตอบที่ถูกต้อง: ข้อ ก. EPO
🎯 ทำไมข้อนี้ถึงถูก:
EPO: ผู้ป่วย CKD ที่มีภาวะโลหิตจางจากการขาดฮอร์โมน Erythropoietin (EPO) ร่วมกับภาวะขาดธาตุเหล็ก (IDA) ควรได้รับการรักษาด้วย Erythropoietin-stimulating agents (ESAs) ร่วมกับการให้ธาตุเหล็กทดแทนตามความเหมาะสม
🔍 ข้ออื่นผิดเพราะอะไร:
• ข้อ ข. (Fresh Frozen Plasma): Fresh Frozen Plasma (FFP) มีส่วนประกอบหลักเป็นน้ำและโปรตีนการแข็งตัวของเลือด ใช้รักษาภาวะขาด Coagulation factors ไม่ได้มีเม็ดเลือดแดงสำหรับแก้ไขภาวะโลหิตจาง
• ข้อ ค. (Platelet concentrates): Platelet concentrates ใช้สำหรับรักษาภาวะเกล็ดเลือดต่ำที่มีภาวะเลือดออกผิดปกติ ไม่ได้ช่วยเพิ่มระดับฮีโมโกลบินหรือปริมาณเม็ดเลือดแดงในการนำพาออกซิเจน
• ข้อ ง. (Whole blood): Whole blood มีปริมาตรพลาสมาสูงมาก เสี่ยงต่อการเกิดภาวะสารน้ำเกิน (Volume overload) และหัวใจล้มเหลวเฉียบพลันในผู้ป่วยไตวายเรื้อรัง จึงไม่แนะนำให้ใช้
• ข้อ จ. (Leukocyte poor blood): Leukocyte poor blood (LPRC) ใช้เมื่อมีภาวะซีดรุนแรงวิกฤต แต่ในผู้ป่วย CKD การรักษาภาวะโลหิตจางระยะยาวต้องใช้ Erythropoiesis-stimulating agents (EPO) เพื่อกระตุ้นการสร้างเม็ดเลือดตามธรรมชาติ</t>
        </is>
      </c>
      <c r="L26" s="186" t="n"/>
      <c r="M26" s="186" t="inlineStr">
        <is>
          <t>6. Hematologic</t>
        </is>
      </c>
      <c r="N26" s="186" t="inlineStr">
        <is>
          <t>6.1 Anemia</t>
        </is>
      </c>
      <c r="O26" s="185" t="inlineStr">
        <is>
          <t>Clinic</t>
        </is>
      </c>
      <c r="P26" s="186" t="inlineStr">
        <is>
          <t>ข้อ 24 Pharma Plus เล่มม่วง (เฉลยข้อ ก)</t>
        </is>
      </c>
      <c r="Q26" s="185" t="inlineStr">
        <is>
          <t>แบบฝึกหัด</t>
        </is>
      </c>
      <c r="R26" s="185" t="inlineStr">
        <is>
          <t>เล่มม่วง</t>
        </is>
      </c>
      <c r="S26" s="185" t="n"/>
    </row>
    <row r="27" ht="24" customHeight="1" s="49">
      <c r="A27" s="187" t="n">
        <v>25</v>
      </c>
      <c r="B27" s="186" t="inlineStr">
        <is>
          <t>กรณีศึกษา: ผู้ป่วยหญิง อายุ 41 ปี ตรวจเลือดแล้วพบว่า มี Hb = 9 g/dL, Hct = 28%, MCV = 72 fL (Microcytic hypochromic anemia) อ่อนเพลีย ประจำเดือนมามากผิดปกติ แพทย์วินิจฉัยว่าเป็นภาวะโลหิตจางจากการขาดธาตุเหล็ก (Iron Deficiency Anemia: IDA)</t>
        </is>
      </c>
      <c r="C27" s="186" t="inlineStr">
        <is>
          <t>ผู้ป่วยรายนี้ ป่วยเป็นโรคใด</t>
        </is>
      </c>
      <c r="D27" s="186" t="n"/>
      <c r="E27" s="186" t="inlineStr">
        <is>
          <t>Folate deficiency anemia</t>
        </is>
      </c>
      <c r="F27" s="186" t="inlineStr">
        <is>
          <t>Thalassemia</t>
        </is>
      </c>
      <c r="G27" s="186" t="inlineStr">
        <is>
          <t>Vitamin B6 deficiency anemia</t>
        </is>
      </c>
      <c r="H27" s="186" t="inlineStr">
        <is>
          <t>Vitamin B12 deficiency anemia</t>
        </is>
      </c>
      <c r="I27" s="188" t="inlineStr">
        <is>
          <t>Iron deficiency anemia</t>
        </is>
      </c>
      <c r="J27" s="185" t="n">
        <v>5</v>
      </c>
      <c r="K27" s="186" t="inlineStr">
        <is>
          <t>✅ คำตอบที่ถูกต้อง: ข้อ จ. Iron deficiency anemia
🎯 ทำไมข้อนี้ถึงถูก:
Iron deficiency anemia: ลักษณะเม็ดเลือดแดงขนาดเล็กและติดสีจาง (Microcytic hypochromic anemia) ร่วมกับค่า Hb และ Hct ที่ต่ำ มักบ่งถึงภาวะขาดธาตุเหล็ก (Iron deficiency anemia) หรือโรคธาลัสซีเมีย ซึ่งต้องพิจารณาผลตรวจทางห้องปฏิบัติการเพิ่มเติม เช่น ferritin ประกอบ
🔍 ข้ออื่นผิดเพราะอะไร:
• ข้อ ก. (Folate deficiency anemia): Folate deficiency anemia เป็นการขาดกรดโฟลิกที่ทำให้การสังเคราะห์ดีเอ็นเอของเม็ดเลือดแดงชะงัก เซลล์จึงมีขนาดโตกว่าปกติ (Macrocytic normochromic anemia, MCV มากกว่า 100 fL)
• ข้อ ข. (Thalassemia): Thalassemia แม้จะทำให้เกิดเม็ดเลือดแดงขนาดเล็กติดสีจางได้เช่นกัน แต่เป็นโรคพันธุกรรมที่มีมาแต่กำเนิด และในข้อสอบนี้เมื่อระบุอาการซีดในหญิงวัยเจริญพันธุ์ คำตอบจำเพาะที่พบบ่อยที่สุดและตรงกับตัวเลือกข้อถัดไปคือ IDA
• ข้อ ค. (Vitamin B6 deficiency anemia): Vitamin B6 deficiency anemia พบน้อยมากในทางคลินิก มักเกิดจากการใช้ยาไอโซไนอะซิด และทำให้เกิด Sideroblastic anemia ที่มีวงแหวนธาตุเหล็กสะสมในเซลล์ต้นกำเนิด
• ข้อ ง. (Vitamin B12 deficiency anemia): Vitamin B12 deficiency anemia จัดเป็นภาวะโลหิตจางชนิดเม็ดเลือดแดงขนาดใหญ่ (Macrocytic anemia) ร่วมกับมักพบภาวะทางระบบประสาท ไม่ใช่เซลล์ขนาดเล็กติดสีจาง</t>
        </is>
      </c>
      <c r="L27" s="186" t="n"/>
      <c r="M27" s="186" t="inlineStr">
        <is>
          <t>6. Hematologic</t>
        </is>
      </c>
      <c r="N27" s="186" t="inlineStr">
        <is>
          <t>6.1 Anemia</t>
        </is>
      </c>
      <c r="O27" s="185" t="inlineStr">
        <is>
          <t>Clinic</t>
        </is>
      </c>
      <c r="P27" s="186" t="inlineStr">
        <is>
          <t>ข้อ 25 Pharma Plus เล่มม่วง (เฉลยข้อ จ)</t>
        </is>
      </c>
      <c r="Q27" s="185" t="inlineStr">
        <is>
          <t>แบบฝึกหัด</t>
        </is>
      </c>
      <c r="R27" s="185" t="inlineStr">
        <is>
          <t>เล่มม่วง</t>
        </is>
      </c>
      <c r="S27" s="185" t="inlineStr">
        <is>
          <t>CASE-HEMA-IDA-FEMALE-41YO</t>
        </is>
      </c>
    </row>
    <row r="28" ht="24" customHeight="1" s="49">
      <c r="A28" s="187" t="n">
        <v>26</v>
      </c>
      <c r="B28" s="186" t="inlineStr">
        <is>
          <t>กรณีศึกษา: ผู้ป่วยหญิง อายุ 41 ปี ตรวจเลือดแล้วพบว่า มี Hb = 9 g/dL, Hct = 28%, MCV = 72 fL (Microcytic hypochromic anemia) อ่อนเพลีย ประจำเดือนมามากผิดปกติ แพทย์วินิจฉัยว่าเป็นภาวะโลหิตจางจากการขาดธาตุเหล็ก (Iron Deficiency Anemia: IDA)</t>
        </is>
      </c>
      <c r="C28" s="186" t="inlineStr">
        <is>
          <t>ยาในข้อใดมีความเหมาะสมที่สุดในการสั่งจ่ายเพื่อรักษาภาวะโลหิตจางจากการขาดธาตุเหล็กให้แก่ผู้ป่วยรายนี้</t>
        </is>
      </c>
      <c r="D28" s="186" t="n"/>
      <c r="E28" s="186" t="inlineStr">
        <is>
          <t>Ferrous sulfate หรือ Ferrous fumarate ในขนาดที่ให้ elemental iron 100-200 mg/day</t>
        </is>
      </c>
      <c r="F28" s="186" t="inlineStr">
        <is>
          <t>Cyanocobalamin (Vitamin B12) 1,000 mcg ฉีดเข้ากล้ามเนื้อ</t>
        </is>
      </c>
      <c r="G28" s="186" t="inlineStr">
        <is>
          <t>Folic acid 5 mg รับประทานวันละ 1 ครั้ง</t>
        </is>
      </c>
      <c r="H28" s="186" t="inlineStr">
        <is>
          <t>Recombinant Human Erythropoietin (EPO) ฉีดใต้ผิวหนัง</t>
        </is>
      </c>
      <c r="I28" s="188" t="inlineStr">
        <is>
          <t>Deferoxamine 500 mg ทางหลอดเลือดดำ</t>
        </is>
      </c>
      <c r="J28" s="185" t="n">
        <v>1</v>
      </c>
      <c r="K28" s="186" t="inlineStr">
        <is>
          <t>✅ คำตอบที่ถูกต้อง: ข้อ ก. Ferrous sulfate หรือ Ferrous fumarate ในขนาดที่ให้ elemental iron 100-200 mg/day
🎯 ทำไมข้อนี้ถึงถูก:
การรักษามาตรฐานสำหรับ Iron Deficiency Anemia (IDA) ในผู้ใหญ่คือการให้ยาบำรุงธาตุเหล็กชนิดรับประทาน (Oral iron therapy) โดยขนาดยาที่แนะนำคือ elemental iron 100-200 mg ต่อวัน แบ่งรับประทานวันละ 2-3 ครั้ง (เช่น Ferrous sulfate 300 mg มี elemental iron 60 mg รับประทานวันละ 3 เม็ด หรือ Ferrous fumarate 200 mg มี elemental iron 66 mg รับประทานวันละ 2-3 เม็ด) ติดต่อกันเป็นเวลาอย่างน้อย 3-6 เดือนเพื่อเติมเต็มคลังธาตุเหล็กสำรอง (Ferritin) ในร่างกาย
🔍 ข้ออื่นผิดเพราะอะไร:
• ข้อ ข. Vitamin B12: ใช้สำหรับรักษา Megaloblastic anemia (Pernicious anemia) จากการขาด B12 ไม่ใช่การขาดธาตุเหล็ก
• ข้อ ค. Folic acid: ใช้สำหรับภาวะขาดโฟเลต
• ข้อ ง. Erythropoietin (EPO): ใช้สำหรับโลหิตจางในผู้ป่วยไตวายเรื้อรัง (CKD) หรือผู้ป่วยมะเร็งที่ได้เคมีบำบัด
• ข้อ จ. Deferoxamine: เป็นยาขับเหล็ก ห้ามใช้ในผู้ป่วยขาดธาตุเหล็ก</t>
        </is>
      </c>
      <c r="L28" s="186" t="n"/>
      <c r="M28" s="186" t="inlineStr">
        <is>
          <t>6. Hematologic</t>
        </is>
      </c>
      <c r="N28" s="186" t="inlineStr">
        <is>
          <t>6.1 Anemia</t>
        </is>
      </c>
      <c r="O28" s="185" t="inlineStr">
        <is>
          <t>Clinic</t>
        </is>
      </c>
      <c r="P28" s="186" t="inlineStr">
        <is>
          <t>ข้อ 26 Pharma Plus เล่มม่วง (เฉลยข้อ ก)</t>
        </is>
      </c>
      <c r="Q28" s="185" t="inlineStr">
        <is>
          <t>แบบฝึกหัด</t>
        </is>
      </c>
      <c r="R28" s="185" t="inlineStr">
        <is>
          <t>เล่มม่วง</t>
        </is>
      </c>
      <c r="S28" s="185" t="inlineStr">
        <is>
          <t>CASE-HEMA-IDA-FEMALE-41YO</t>
        </is>
      </c>
    </row>
    <row r="29" ht="24" customHeight="1" s="49">
      <c r="A29" s="187" t="n">
        <v>27</v>
      </c>
      <c r="B29" s="186" t="inlineStr">
        <is>
          <t>กรณีศึกษา: ผู้ป่วยหญิง อายุ 41 ปี ตรวจเลือดแล้วพบว่า มี Hb = 9 g/dL, Hct = 28%, MCV = 72 fL (Microcytic hypochromic anemia) อ่อนเพลีย ประจำเดือนมามากผิดปกติ แพทย์วินิจฉัยว่าเป็นภาวะโลหิตจางจากการขาดธาตุเหล็ก (Iron Deficiency Anemia: IDA)</t>
        </is>
      </c>
      <c r="C29" s="186" t="inlineStr">
        <is>
          <t>โรคใดต่อไปนี้ ห้ามใช้ยาเสริมธาตุเหล็กโดยเด็ดขาด</t>
        </is>
      </c>
      <c r="D29" s="186" t="n"/>
      <c r="E29" s="186" t="inlineStr">
        <is>
          <t>Folate deficiency anemia</t>
        </is>
      </c>
      <c r="F29" s="186" t="inlineStr">
        <is>
          <t>Thalassemia</t>
        </is>
      </c>
      <c r="G29" s="186" t="inlineStr">
        <is>
          <t>Osteoporosis</t>
        </is>
      </c>
      <c r="H29" s="186" t="inlineStr">
        <is>
          <t>Peptic ulcer</t>
        </is>
      </c>
      <c r="I29" s="188" t="inlineStr">
        <is>
          <t>Iron deficiency anemia</t>
        </is>
      </c>
      <c r="J29" s="185" t="n">
        <v>2</v>
      </c>
      <c r="K29" s="186" t="inlineStr">
        <is>
          <t>✅ คำตอบที่ถูกต้อง: ข้อ ข. Thalassemia
🎯 ทำไมข้อนี้ถึงถูก:
Thalassemia: ผู้ป่วยธาลัสซีเมีย (ยกเว้นกลุ่มที่ขาดธาตุเหล็กจริงๆ ซึ่งพบได้น้อยและต้องวินิจฉัยอย่างละเอียด) มักมีภาวะสะสมของเหล็กเกินในร่างกายอยู่แล้ว (Iron overload) การให้ธาตุเหล็กเสริมจึงมีข้อห้ามหรือต้องระวังอย่างมากเนื่องจากอาจเป็นพิษต่ออวัยวะต่างๆ
🔍 ข้ออื่นผิดเพราะอะไร:
• ข้อ ก. (Folate deficiency anemia): Folate deficiency anemia ไม่ได้มีภาวะเหล็กเกิน การให้ธาตุเหล็กเสริมหากจำเป็นไม่ได้เป็นข้อห้ามเด็ดขาด แม้การรักษาหลักจะเป็นการให้กรดโฟลิกก็ตาม
• ข้อ ค. (Osteoporosis): Osteoporosis เป็นโรคกระดูกพรุนที่ต้องการแคลเซียมและวิตามินดี ไม่ได้มีข้อห้ามในการใช้ธาตุเหล็กหากผู้ป่วยมีภาวะขาดธาตุเหล็กร่วมด้วย
• ข้อ ง. (Peptic ulcer): Peptic ulcer โรคแผลในทางเดินอาหารอาจระคายเคืองจากการรับประทานธาตุเหล็ก จึงควรระวังหรือให้พร้อมอาหาร แต่ไม่ได้เป็นข้อห้ามเด็ดขาดเหมือนในผู้ป่วยธาลัสซีเมีย
• ข้อ จ. (Iron deficiency anemia): Iron deficiency anemia เป็นข้อบ่งใช้หลักของการให้ธาตุเหล็กเสริม ไม่ใช่ข้อห้ามใช้แต่อย่างใด</t>
        </is>
      </c>
      <c r="L29" s="186" t="n"/>
      <c r="M29" s="186" t="inlineStr">
        <is>
          <t>6. Hematologic</t>
        </is>
      </c>
      <c r="N29" s="186" t="inlineStr">
        <is>
          <t>6.1 Anemia</t>
        </is>
      </c>
      <c r="O29" s="185" t="inlineStr">
        <is>
          <t>Clinic</t>
        </is>
      </c>
      <c r="P29" s="186" t="inlineStr">
        <is>
          <t>ข้อ 27 Pharma Plus เล่มม่วง (เฉลยข้อ ข)</t>
        </is>
      </c>
      <c r="Q29" s="185" t="inlineStr">
        <is>
          <t>แบบฝึกหัด</t>
        </is>
      </c>
      <c r="R29" s="185" t="inlineStr">
        <is>
          <t>เล่มม่วง</t>
        </is>
      </c>
      <c r="S29" s="185" t="inlineStr">
        <is>
          <t>CASE-HEMA-IDA-FEMALE-41YO</t>
        </is>
      </c>
    </row>
    <row r="30" ht="24" customHeight="1" s="49">
      <c r="A30" s="187" t="n">
        <v>28</v>
      </c>
      <c r="B30" s="186" t="inlineStr">
        <is>
          <t>กรณีศึกษา: ผู้ป่วยหญิง อายุ 41 ปี ตรวจเลือดแล้วพบว่า มี Hb = 9 g/dL, Hct = 28%, MCV = 72 fL (Microcytic hypochromic anemia) อ่อนเพลีย ประจำเดือนมามากผิดปกติ แพทย์วินิจฉัยว่าเป็นภาวะโลหิตจางจากการขาดธาตุเหล็ก (Iron Deficiency Anemia: IDA)</t>
        </is>
      </c>
      <c r="C30" s="186" t="inlineStr">
        <is>
          <t>ข้อใดไม่ใช่ผลข้างเคียงหลักจากการใช้ยาเสริมธาตุเหล็ก</t>
        </is>
      </c>
      <c r="D30" s="186" t="n"/>
      <c r="E30" s="186" t="inlineStr">
        <is>
          <t>อุจจาระดำ</t>
        </is>
      </c>
      <c r="F30" s="186" t="inlineStr">
        <is>
          <t>ท้องเสีย</t>
        </is>
      </c>
      <c r="G30" s="186" t="inlineStr">
        <is>
          <t>ท้องผูก</t>
        </is>
      </c>
      <c r="H30" s="186" t="inlineStr">
        <is>
          <t>คลื่นไส้ อาเจียน</t>
        </is>
      </c>
      <c r="I30" s="188" t="inlineStr">
        <is>
          <t>ตับอักเสบ</t>
        </is>
      </c>
      <c r="J30" s="185" t="n">
        <v>5</v>
      </c>
      <c r="K30" s="186" t="inlineStr">
        <is>
          <t>✅ คำตอบที่ถูกต้อง: ข้อ จ. ตับอักเสบ
🎯 ทำไมข้อนี้ถึงถูก:
ตับอักเสบ: ผลข้างเคียงที่พบบ่อยจากการรับประทานยาเสริมธาตุเหล็ก ได้แก่ อุจจาระดำ ท้องผูก คลื่นไส้ อาเจียน และระคายเคืองทางเดินอาหาร ส่วนตับอักเสบไม่ใช่ผลข้างเคียงหลักจากการใช้ยาในขนาดปกติ
🔍 ข้ออื่นผิดเพราะอะไร:
• ข้อ ก. (อุจจาระดำ): อุจจาระมีสีดำเป็นผลข้างเคียงที่พบบ่อยที่สุดของยาเสริมธาตุเหล็ก เกิดจากธาตุเหล็กที่ไม่ถูกดูดซึมทำปฏิกิริยากับไฮโดรเจนซัลไฟด์ในลำไส้ใหญ่กลายเป็นสารประกอบไอรอนซัลไฟด์
• ข้อ ข. (ท้องเสีย): ท้องเสียเป็นผลข้างเคียงทางระบบทางเดินอาหารที่พบได้จากการระคายเคืองของเยื่อบุลำไส้ต่อเกลือธาตุเหล็ก
• ข้อ ค. (ท้องผูก): ท้องผูกเป็นผลข้างเคียงหลักที่พบบ่อยมากจากการรับประทานธาตุเหล็ก เนื่องจากธาตุเหล็กไปจับกับสารคัดหลั่งในลำไส้และลดการเคลื่อนไหวของลำไส้
• ข้อ ง. (คลื่นไส้ อาเจียน): คลื่นไส้ อาเจียน เป็นอาการไม่พึงประสงค์หลักจากการระคายเคืองกระเพาะอาหารโดยตรงของเกลือธาตุเหล็ก ซึ่งสัมพันธ์กับขนาดยาที่รับประทาน</t>
        </is>
      </c>
      <c r="L30" s="186" t="n"/>
      <c r="M30" s="186" t="inlineStr">
        <is>
          <t>6. Hematologic</t>
        </is>
      </c>
      <c r="N30" s="186" t="inlineStr">
        <is>
          <t>6.1 Anemia</t>
        </is>
      </c>
      <c r="O30" s="185" t="inlineStr">
        <is>
          <t>Clinic</t>
        </is>
      </c>
      <c r="P30" s="186" t="inlineStr">
        <is>
          <t>ข้อ 28 Pharma Plus เล่มม่วง (เฉลยข้อ จ)</t>
        </is>
      </c>
      <c r="Q30" s="185" t="inlineStr">
        <is>
          <t>แบบฝึกหัด</t>
        </is>
      </c>
      <c r="R30" s="185" t="inlineStr">
        <is>
          <t>เล่มม่วง</t>
        </is>
      </c>
      <c r="S30" s="185" t="inlineStr">
        <is>
          <t>CASE-HEMA-IDA-FEMALE-41YO</t>
        </is>
      </c>
    </row>
    <row r="31" ht="24" customHeight="1" s="49">
      <c r="A31" s="187" t="n">
        <v>29</v>
      </c>
      <c r="B31" s="186" t="n"/>
      <c r="C31" s="186" t="inlineStr">
        <is>
          <t>ข้อใดต่อไปนี้ เพิ่มการดูดซึมธาตุเหล็ก</t>
        </is>
      </c>
      <c r="D31" s="186" t="n"/>
      <c r="E31" s="186" t="inlineStr">
        <is>
          <t>Tetracycline</t>
        </is>
      </c>
      <c r="F31" s="186" t="inlineStr">
        <is>
          <t>Folic acid</t>
        </is>
      </c>
      <c r="G31" s="186" t="inlineStr">
        <is>
          <t>Vitamin B12</t>
        </is>
      </c>
      <c r="H31" s="186" t="inlineStr">
        <is>
          <t>Vitamin C</t>
        </is>
      </c>
      <c r="I31" s="188" t="inlineStr">
        <is>
          <t>Omeprazole</t>
        </is>
      </c>
      <c r="J31" s="185" t="n">
        <v>4</v>
      </c>
      <c r="K31" s="186" t="inlineStr">
        <is>
          <t>✅ คำตอบที่ถูกต้อง: ข้อ ง. Vitamin C
🎯 ทำไมข้อนี้ถึงถูก:
Vitamin C: (Ascorbic acid) ช่วยเพิ่มการดูดซึมธาตุเหล็กโดยเปลี่ยน ferric iron (Fe3+) ให้เป็น ferrous iron (Fe2+) ซึ่งดูดซึมได้ดีกว่าในลำไส้เล็กส่วนต้น ส่วนยากลุ่ม Tetracycline และ Omeprazole จะลดการดูดซึมธาตุเหล็ก
🔍 ข้ออื่นผิดเพราะอะไร:
• ข้อ ก. (Tetracycline): Tetracycline ทำปฏิกิริยา Chelation กับไอออนธาตุเหล็กในทางเดินอาหาร เกิดเป็นสารเชิงซ้อนที่ไม่ละลายน้ำ ทำให้การดูดซึมของทั้งสองยาลดลงอย่างมาก
• ข้อ ข. (Folic acid): Folic acid เป็นวิตามินบำรุงการแบ่งเซลล์เม็ดเลือด แต่ไม่มีฤทธิ์เป็นตัวรีดิวซ์หรือเปลี่ยนประจุของธาตุเหล็ก จึงไม่ได้ช่วยเพิ่มการดูดซึมธาตุเหล็กในลำไส้
• ข้อ ค. (Vitamin B12): Vitamin B12 อาศัยกลไกการดูดซึมผ่าน Intrinsic factor ในลำไส้เล็กส่วนปลาย (Ileum) ไม่มีผลต่อการกระตุ้นหรือเพิ่มการดูดซึมธาตุเหล็กในลำไส้เล็กส่วนต้น
• ข้อ ง. (Vitamin C): Omeprazole เป็นยายับยั้งการหลั่งกรดในกระเพาะอาหาร ทำให้ความเป็นกรดลดลง ส่งผลให้การแตกตัวและการดูดซึมของเกลือธาตุเหล็กลดลงอย่างชัดเจน</t>
        </is>
      </c>
      <c r="L31" s="186" t="n"/>
      <c r="M31" s="186" t="inlineStr">
        <is>
          <t>6. Hematologic</t>
        </is>
      </c>
      <c r="N31" s="186" t="inlineStr">
        <is>
          <t>6.1 Anemia</t>
        </is>
      </c>
      <c r="O31" s="185" t="inlineStr">
        <is>
          <t>Clinic</t>
        </is>
      </c>
      <c r="P31" s="186" t="inlineStr">
        <is>
          <t>ข้อ 29 Pharma Plus เล่มม่วง (เฉลยข้อ ง)</t>
        </is>
      </c>
      <c r="Q31" s="185" t="inlineStr">
        <is>
          <t>แบบฝึกหัด</t>
        </is>
      </c>
      <c r="R31" s="185" t="inlineStr">
        <is>
          <t>เล่มม่วง</t>
        </is>
      </c>
      <c r="S31" s="185" t="n"/>
    </row>
    <row r="32" ht="24" customHeight="1" s="49">
      <c r="A32" s="187" t="n">
        <v>30</v>
      </c>
      <c r="B32" s="186" t="n"/>
      <c r="C32" s="186" t="inlineStr">
        <is>
          <t>ยาเพิ่มธาตุเหล็กในข้อต่อไปนี้ มีปริมาณเหล็กมากที่สุด</t>
        </is>
      </c>
      <c r="D32" s="186" t="n"/>
      <c r="E32" s="186" t="inlineStr">
        <is>
          <t>Ferrous fumarate</t>
        </is>
      </c>
      <c r="F32" s="186" t="inlineStr">
        <is>
          <t>Ferrous gluconate</t>
        </is>
      </c>
      <c r="G32" s="186" t="inlineStr">
        <is>
          <t>Ferrous citrate</t>
        </is>
      </c>
      <c r="H32" s="186" t="inlineStr">
        <is>
          <t>Ferrous sulfate. 7H2O</t>
        </is>
      </c>
      <c r="I32" s="188" t="inlineStr">
        <is>
          <t>Anhydrous ferrous sulfate</t>
        </is>
      </c>
      <c r="J32" s="185" t="n">
        <v>1</v>
      </c>
      <c r="K32" s="186" t="inlineStr">
        <is>
          <t>✅ คำตอบที่ถูกต้อง: ข้อ ก. Ferrous fumarate
🎯 ทำไมข้อนี้ถึงถูก:
Ferrous fumarate: มีปริมาณธาตุเหล็กที่เป็นองค์ประกอบ (elemental iron) สูงที่สุดประมาณ 33% รองลงมาคือ Anhydrous ferrous sulfate (ประมาณ 30%), Ferrous sulfate 7H2O (ประมาณ 20%) และ Ferrous gluconate (ประมาณ 12%) ตามลำดับ
🔍 ข้ออื่นผิดเพราะอะไร:
• ข้อ ข. (Ferrous gluconate): Ferrous gluconate มีปริมาณธาตุเหล็กที่เป็นองค์ประกอบ (elemental iron) เพียงประมาณร้อยละ 12 ซึ่งน้อยกว่าธาตุเหล็กในรูปฟูมาเรตอย่างมาก
• ข้อ ค. (Ferrous citrate): Ferrous citrate มีปริมาณธาตุเหล็กที่เป็นองค์ประกอบประมาณร้อยละ 19-20 ซึ่งน้อยกว่า Ferrous fumarate
• ข้อ ง. (Ferrous sulfate. 7H2O): Ferrous sulfate 7H2O ในรูปผลึกไฮเดรต มีปริมาณ elemental iron ประมาณร้อยละ 20 ซึ่งต่ำกว่า Ferrous fumarate อย่างชัดเจน
• ข้อ จ. (Anhydrous ferrous sulfate): Anhydrous ferrous sulfate มีปริมาณ elemental iron ประมาณร้อยละ 30 ซึ่งยังคงน้อยกว่า Ferrous fumarate ที่มีสูงถึงร้อยละ 33</t>
        </is>
      </c>
      <c r="L32" s="186" t="n"/>
      <c r="M32" s="186" t="inlineStr">
        <is>
          <t>6. Hematologic</t>
        </is>
      </c>
      <c r="N32" s="186" t="inlineStr">
        <is>
          <t>6.1 Anemia</t>
        </is>
      </c>
      <c r="O32" s="185" t="inlineStr">
        <is>
          <t>Clinic</t>
        </is>
      </c>
      <c r="P32" s="186" t="inlineStr">
        <is>
          <t>ข้อ 30 Pharma Plus เล่มม่วง (เฉลยข้อ ก)</t>
        </is>
      </c>
      <c r="Q32" s="185" t="inlineStr">
        <is>
          <t>แบบฝึกหัด</t>
        </is>
      </c>
      <c r="R32" s="185" t="inlineStr">
        <is>
          <t>เล่มม่วง</t>
        </is>
      </c>
      <c r="S32" s="185" t="n"/>
    </row>
    <row r="33" ht="24" customHeight="1" s="49">
      <c r="A33" s="187" t="n">
        <v>31</v>
      </c>
      <c r="B33" s="186" t="inlineStr">
        <is>
          <t>ผู้ป่วยชายอายุ 35 ปี มีประวัติเป็น BPH มาประมาณ 10 ปี ได้รับการวินิจฉัยว่าเป็นทางเดินปัสสาวะอักเสบ ได้รับยา cotrimoxazole 2 x 2 7 วัน หลังจากทานยาไป 4 วัน ผู้ป่วยกลับมาพบแพทย์ก่อนกำหนด เนื่องจากรู้สึกอ่อนเพลียมาก ปัสสาวะมีสีเข้ม ผลการตรวจเลือดพบ Hb 9%, Hct 32.0, WBC 8,700 cells/mm3, Platelet 150,000 cells/mm3, total bilirubin 3.8 mg/dL, direct bilirubin 0.7 mg/dL</t>
        </is>
      </c>
      <c r="C33" s="186" t="inlineStr">
        <is>
          <t>หากส่องกล้องจุลทรรศน์ดูลักษณะเม็ดเลือดแดงของผู้ป่วยรายนี้ จะมีลักษณะอย่างไร</t>
        </is>
      </c>
      <c r="D33" s="186" t="n"/>
      <c r="E33" s="186" t="inlineStr">
        <is>
          <t>ติดสีจางกว่าปกติ</t>
        </is>
      </c>
      <c r="F33" s="186" t="inlineStr">
        <is>
          <t>ติดสีเข้มกว่าปกติ</t>
        </is>
      </c>
      <c r="G33" s="186" t="inlineStr">
        <is>
          <t>มีลักษณะโตกว่าปกติ</t>
        </is>
      </c>
      <c r="H33" s="186" t="inlineStr">
        <is>
          <t>รูปร่างบิดเบี้ยวไม่แน่นอน</t>
        </is>
      </c>
      <c r="I33" s="188" t="inlineStr">
        <is>
          <t>พบเศษของเม็ดเลือดแดงที่แตก</t>
        </is>
      </c>
      <c r="J33" s="185" t="n">
        <v>5</v>
      </c>
      <c r="K33" s="186" t="inlineStr">
        <is>
          <t>✅ คำตอบที่ถูกต้อง: ข้อ จ. พบเศษของเม็ดเลือดแดงที่แตก
🎯 ทำไมข้อนี้ถึงถูก:
พบเศษของเม็ดเลือดแดงที่แตก: ผู้ป่วยน่าจะมีภาวะ G6PD deficiency และเกิด acute hemolysis จากยา cotrimoxazole ลักษณะเด่นในเลือดจะพบ Bite cells และ Heinz bodies (เศษของเม็ดเลือดแดงที่แตก/ความผิดปกติของฮีโมโกลบินที่ถูกทำลาย)
🔍 ข้ออื่นผิดเพราะอะไร:
• ข้อ ก. (ติดสีจางกว่าปกติ): เซลล์เม็ดเลือดแดงติดสีจาง (Hypochromic) เป็นลักษณะของ Iron deficiency anemia หรือ Thalassemia ไม่ใช่ลักษณะเด่นของการเกิด Acute hemolytic anemia จากยา
• ข้อ ข. (ติดสีเข้มกว่าปกติ): เซลล์เม็ดเลือดแดงติดสีเข้มกว่าปกติ (Hyperchromic) พบน้อยมาก มักพบเฉพาะใน Spherocytosis ที่สูญเสียพื้นที่ผิวของเซลล์ ไม่ใช่ลักษณะจำเพาะของภาวะ G6PD deficiency
• ข้อ ค. (มีลักษณะโตกว่าปกติ): เซลล์เม็ดเลือดแดงขนาดโตกว่าปกติ (Macrocytic) เป็นลักษณะของการขาดวิตามินบี 12 หรือกรดโฟลิก ไม่ใช่ลักษณะของเม็ดเลือดแดงที่ถูกทำลายด้วย oxidative stress
• ข้อ ง. (รูปร่างบิดเบี้ยวไม่แน่นอน): รูปร่างบิดเบี้ยวไม่แน่นอน (Poikilocytosis) พบได้ในโรคเลือดเรื้อรังหลายชนิด แต่ในภาวะ Acute hemolysis จาก G6PD deficiency สิ่งตรวจพบที่สำคัญและจำเพาะที่สุดคือเศษเม็ดเลือดแดงแตก (Schistocytes/Bite cells)</t>
        </is>
      </c>
      <c r="L33" s="186" t="n"/>
      <c r="M33" s="186" t="inlineStr">
        <is>
          <t>6. Hematologic</t>
        </is>
      </c>
      <c r="N33" s="186" t="inlineStr">
        <is>
          <t>6.1 Anemia</t>
        </is>
      </c>
      <c r="O33" s="185" t="inlineStr">
        <is>
          <t>Clinic</t>
        </is>
      </c>
      <c r="P33" s="186" t="inlineStr">
        <is>
          <t>ข้อ 31 Pharma Plus เล่มม่วง (เฉลยข้อ จ)</t>
        </is>
      </c>
      <c r="Q33" s="185" t="inlineStr">
        <is>
          <t>แบบฝึกหัด</t>
        </is>
      </c>
      <c r="R33" s="185" t="inlineStr">
        <is>
          <t>เล่มม่วง</t>
        </is>
      </c>
      <c r="S33" s="185" t="n"/>
    </row>
    <row r="34" ht="24" customHeight="1" s="49">
      <c r="A34" s="187" t="n">
        <v>32</v>
      </c>
      <c r="B34" s="186" t="inlineStr">
        <is>
          <t>กรณีศึกษา: ผู้ป่วยได้รับการวินิจฉัยว่าเป็นภาวะโลหิตจางชนิดเม็ดเลือดแดงขนาดใหญ่ (Megaloblastic anemia, MCV &gt; 100 fL) จากการขาดกรดโฟลิกหรือวิตามินบี 12</t>
        </is>
      </c>
      <c r="C34" s="186" t="inlineStr">
        <is>
          <t>G6PD มีบทบาทต่อเม็ดเลือดแดงอย่างไร</t>
        </is>
      </c>
      <c r="D34" s="186" t="n"/>
      <c r="E34" s="186" t="inlineStr">
        <is>
          <t>เปลี่ยนกลูโคสเป็นพลังงาน</t>
        </is>
      </c>
      <c r="F34" s="186" t="inlineStr">
        <is>
          <t>ป้องกันการเปลี่ยน Hgb เป็น methemoglobin</t>
        </is>
      </c>
      <c r="G34" s="186" t="inlineStr">
        <is>
          <t>คงสภาพของโครงสร้าง globin</t>
        </is>
      </c>
      <c r="H34" s="186" t="inlineStr">
        <is>
          <t>ทำให้ globin จับกับ tetraglobin</t>
        </is>
      </c>
      <c r="I34" s="188" t="inlineStr">
        <is>
          <t>ทำให้ ferrous จับกับ Hgb ได้</t>
        </is>
      </c>
      <c r="J34" s="185" t="n">
        <v>1</v>
      </c>
      <c r="K34" s="186" t="inlineStr">
        <is>
          <t>✅ คำตอบที่ถูกต้อง: ข้อ ก. เปลี่ยนกลูโคสเป็นพลังงาน
🎯 ทำไมข้อนี้ถึงถูก:
เปลี่ยนกลูโคสเป็นพลังงาน: เอนไซม์ G6PD ในเม็ดเลือดแดงทำหน้าที่สร้าง NADPH ซึ่งจำเป็นต่อการรักษาระดับ Reduced glutathione (GSH) เพื่อป้องกันเม็ดเลือดแดงจาก oxidative stress และป้องกันการเกิด methemoglobin
🔍 ข้ออื่นผิดเพราะอะไร:
• ข้อ ข. (ป้องกันการเปลี่ยน Hgb เป็น methemoglobin): การป้องกันการเปลี่ยนฮีโมโกลบินเป็นเมทฮีโมโกลบินเป็นหน้าที่ของเอนไซม์ Methemoglobin reductase (NADH-dependent) โดยตรง แม้ NADPH จะมีส่วนทางอ้อม แต่บทบาทหลักของ G6PD ในวิถีชีวเคมีคือการออกซิไดซ์กลูโคส-6-ฟอสเฟต
• ข้อ ค. (คงสภาพของโครงสร้าง globin): การคงสภาพโครงสร้างของสายโกลบินไม่ได้เป็นหน้าที่ของเอนไซม์ G6PD โดยตรง แต่เป็นผลทางอ้อมจากการมี Reduced glutathione ปกป้องหมู่ซัลฟ์ไฮดริล
• ข้อ ง. (ทำให้ globin จับกับ tetraglobin): การประกอบสายโกลบินเป็น Tetramer เกิดขึ้นเองตามธรรมชาติในกระบวนการสังเคราะห์โปรตีนฮีโมโกลบินในไขกระดูก ไม่ได้ถูกควบคุมโดยเอนไซม์ G6PD
• ข้อ จ. (ทำให้ ferrous จับกับ Hgb ได้): การจับระหว่างเฟอร์รัสไอออนกับวงแหวนพอร์ไฟรินถูกเร่งโดยเอนไซม์ Ferrochelatase ในไมโทคอนเดรีย ไม่ได้เกี่ยวข้องกับการทำงานของเอนไซม์ G6PD</t>
        </is>
      </c>
      <c r="L34" s="186" t="n"/>
      <c r="M34" s="186" t="inlineStr">
        <is>
          <t>6. Hematologic</t>
        </is>
      </c>
      <c r="N34" s="186" t="inlineStr">
        <is>
          <t>6.2 Hemolytic anemia</t>
        </is>
      </c>
      <c r="O34" s="185" t="inlineStr">
        <is>
          <t>Clinic</t>
        </is>
      </c>
      <c r="P34" s="186" t="inlineStr">
        <is>
          <t>ข้อ 32 Pharma Plus เล่มม่วง (เฉลยข้อ ก)</t>
        </is>
      </c>
      <c r="Q34" s="185" t="inlineStr">
        <is>
          <t>แบบฝึกหัด</t>
        </is>
      </c>
      <c r="R34" s="185" t="inlineStr">
        <is>
          <t>เล่มม่วง</t>
        </is>
      </c>
      <c r="S34" s="185" t="inlineStr">
        <is>
          <t>CASE-HEMA-MEGALOBLASTIC-ANEMIA</t>
        </is>
      </c>
    </row>
    <row r="35" ht="24" customHeight="1" s="49">
      <c r="A35" s="187" t="n">
        <v>33</v>
      </c>
      <c r="B35" s="186" t="inlineStr">
        <is>
          <t>กรณีศึกษา: ผู้ป่วยได้รับการวินิจฉัยว่าเป็นภาวะโลหิตจางชนิดเม็ดเลือดแดงขนาดใหญ่ (Megaloblastic anemia, MCV &gt; 100 fL) จากการขาดกรดโฟลิกหรือวิตามินบี 12</t>
        </is>
      </c>
      <c r="C35" s="186" t="inlineStr">
        <is>
          <t>ข้อใดไม่เกี่ยวกับการเกิดภาวะโลหิตจางในครั้งนี้</t>
        </is>
      </c>
      <c r="D35" s="186" t="n"/>
      <c r="E35" s="186" t="inlineStr">
        <is>
          <t>ตั้งครรภ์</t>
        </is>
      </c>
      <c r="F35" s="186" t="inlineStr">
        <is>
          <t>ขาดสารอาหาร</t>
        </is>
      </c>
      <c r="G35" s="186" t="inlineStr">
        <is>
          <t>โรคริชสีดวง</t>
        </is>
      </c>
      <c r="H35" s="186" t="inlineStr">
        <is>
          <t>โรคกระเพาะอาหาร</t>
        </is>
      </c>
      <c r="I35" s="188" t="inlineStr">
        <is>
          <t>กรรมพันธุ์</t>
        </is>
      </c>
      <c r="J35" s="185" t="n">
        <v>5</v>
      </c>
      <c r="K35" s="186" t="inlineStr">
        <is>
          <t>✅ คำตอบที่ถูกต้อง: ข้อ จ. กรรมพันธุ์
🎯 ทำไมข้อนี้ถึงถูก:
กรรมพันธุ์: จากผล Lab (Hb ต่ำ, MCV ต่ำมาก
🔍 ข้ออื่นผิดเพราะอะไร:
• ข้อ ก. (ตั้งครรภ์): การตั้งครรภ์ทำให้เกิดภาวะ Dilutional anemia จากปริมาตรพลาสมาที่เพิ่มขึ้น และทารกในครรภ์ต้องการธาตุเหล็กไปใช้เจริญเติบโต จึงเป็นสาเหตุสำคัญที่ทำให้เกิดโลหิตจางจากการขาดธาตุเหล็กได้
• ข้อ ข. (ขาดสารอาหาร): การขาดสารอาหารทำให้ได้รับธาตุเหล็ก โฟเลต หรือวิตามินที่จำเป็นต่อการสร้างเม็ดเลือดแดงไม่เพียงพอ จึงเป็นสาเหตุโดยตรงของการเกิดภาวะโลหิตจาง
• ข้อ ค. (โรคริชสีดวง): โรคริดสีดวงทวารทำให้มีภาวะเลือดออกเรื้อรังทางเดินอาหารส่วนล่าง ส่งผลให้เกิดการสูญเสียธาตุเหล็กสะสมอย่างต่อเนื่องจนเกิดภาวะขาดธาตุเหล็กได้
• ข้อ ง. (โรคกระเพาะอาหาร): โรคกระเพาะอาหารมักทำให้เกิดแผลและเลือดออกเรื้อรังในทางเดินอาหารส่วนบน และอาจมีผลให้การหลั่งกรดลดลงจนขัดขวางการดูดซึมธาตุเหล็ก</t>
        </is>
      </c>
      <c r="L35" s="186" t="n"/>
      <c r="M35" s="186" t="inlineStr">
        <is>
          <t>6. Hematologic</t>
        </is>
      </c>
      <c r="N35" s="186" t="inlineStr">
        <is>
          <t>6.1 Anemia</t>
        </is>
      </c>
      <c r="O35" s="185" t="inlineStr">
        <is>
          <t>Clinic</t>
        </is>
      </c>
      <c r="P35" s="186" t="inlineStr">
        <is>
          <t>ข้อ 33 Pharma Plus เล่มม่วง (เฉลยข้อ จ)</t>
        </is>
      </c>
      <c r="Q35" s="185" t="inlineStr">
        <is>
          <t>แบบฝึกหัด</t>
        </is>
      </c>
      <c r="R35" s="185" t="inlineStr">
        <is>
          <t>เล่มม่วง</t>
        </is>
      </c>
      <c r="S35" s="185" t="inlineStr">
        <is>
          <t>CASE-HEMA-MEGALOBLASTIC-ANEMIA</t>
        </is>
      </c>
    </row>
    <row r="36" ht="24" customHeight="1" s="49">
      <c r="A36" s="187" t="n">
        <v>34</v>
      </c>
      <c r="B36" s="186" t="inlineStr">
        <is>
          <t>กรณีศึกษา: ผู้ป่วยได้รับการวินิจฉัยว่าเป็นภาวะโลหิตจางชนิดเม็ดเลือดแดงขนาดใหญ่ (Megaloblastic anemia, MCV &gt; 100 fL) จากการขาดกรดโฟลิกหรือวิตามินบี 12</t>
        </is>
      </c>
      <c r="C36" s="186" t="inlineStr">
        <is>
          <t>ลักษณะของเม็ดเลือดเป็นอย่างไร</t>
        </is>
      </c>
      <c r="D36" s="186" t="n"/>
      <c r="E36" s="186" t="inlineStr">
        <is>
          <t>เม็ดเลือดแดงติดสีเข้มและมีขนาดเล็ก</t>
        </is>
      </c>
      <c r="F36" s="186" t="inlineStr">
        <is>
          <t>เม็ดเลือดแดงติดสีจางและมีขนาดเล็ก</t>
        </is>
      </c>
      <c r="G36" s="186" t="inlineStr">
        <is>
          <t>เม็ดเลือดแดงติดสีจางและมีขนาดใหญ่</t>
        </is>
      </c>
      <c r="H36" s="186" t="inlineStr">
        <is>
          <t>เม็ดเลือดแดงติดสีเข้มและมีขนาดใหญ่</t>
        </is>
      </c>
      <c r="I36" s="188" t="inlineStr">
        <is>
          <t>เม็ดเลือดแดงติดสีเข้มและมีขนาดปกติ</t>
        </is>
      </c>
      <c r="J36" s="185" t="n">
        <v>2</v>
      </c>
      <c r="K36" s="186" t="inlineStr">
        <is>
          <t>✅ คำตอบที่ถูกต้อง: ข้อ ข. เม็ดเลือดแดงติดสีจางและมีขนาดเล็ก
🎯 ทำไมข้อนี้ถึงถูก:
เม็ดเลือดแดงติดสีจางและมีขนาดเล็ก: ภาวะขาดธาตุเหล็ก (Iron deficiency anemia) จะทำให้การสร้างฮีโมโกลบินลดลง ส่งผลให้เม็ดเลือดแดงมีขนาดเล็ก (Microcytic, MCV
🔍 ข้ออื่นผิดเพราะอะไร:
• ข้อ ก. (เม็ดเลือดแดงติดสีเข้มและมีขนาดเล็ก): ภาวะขาดธาตุเหล็กทำให้การสังเคราะห์ฮีโมโกลบินลดลง เม็ดเลือดแดงจึงต้องติดสีจาง (Hypochromic) ไม่ใช่ติดสีเข้ม (Hyperchromic)
• ข้อ ค. (เม็ดเลือดแดงติดสีจางและมีขนาดใหญ่): เม็ดเลือดแดงขนาดใหญ่และติดสีจางมักเป็นลักษณะของ Megaloblastic anemia จากการขาดวิตามินบี 12 หรือโฟเลต แต่ผู้ป่วยรายนี้มีค่า MCV 60 fL ซึ่งเป็นขนาดเล็ก (Microcytic)
• ข้อ ง. (เม็ดเลือดแดงติดสีเข้มและมีขนาดใหญ่): เม็ดเลือดแดงขนาดใหญ่และติดสีเข้มไม่ตรงกับลักษณะทางโลหิตวิทยาของผู้ป่วยขาดธาตุเหล็ก ซึ่งต้องมีขนาดเล็กลงจากความบกพร่องในการสังเคราะห์ฮีโมโกลบิน
• ข้อ จ. (เม็ดเลือดแดงติดสีเข้มและมีขนาดปกติ): เม็ดเลือดแดงขนาดปกติและติดสีเข้มเป็นลักษณะของ Normocytic normochromic anemia เช่น ภาวะโลหิตจางจากโรคเรื้อรังระยะแรก หรือการเสียเลือดเฉียบพลัน ไม่ตรงกับภาวะขาดธาตุเหล็ก</t>
        </is>
      </c>
      <c r="L36" s="186" t="n"/>
      <c r="M36" s="186" t="inlineStr">
        <is>
          <t>6. Hematologic</t>
        </is>
      </c>
      <c r="N36" s="186" t="inlineStr">
        <is>
          <t>6.1 Anemia</t>
        </is>
      </c>
      <c r="O36" s="185" t="inlineStr">
        <is>
          <t>Clinic</t>
        </is>
      </c>
      <c r="P36" s="186" t="inlineStr">
        <is>
          <t>ข้อ 34 Pharma Plus เล่มม่วง (เฉลยข้อ ข)</t>
        </is>
      </c>
      <c r="Q36" s="185" t="inlineStr">
        <is>
          <t>แบบฝึกหัด</t>
        </is>
      </c>
      <c r="R36" s="185" t="inlineStr">
        <is>
          <t>เล่มม่วง</t>
        </is>
      </c>
      <c r="S36" s="185" t="inlineStr">
        <is>
          <t>CASE-HEMA-MEGALOBLASTIC-ANEMIA</t>
        </is>
      </c>
    </row>
    <row r="37" ht="24" customHeight="1" s="49">
      <c r="A37" s="187" t="n">
        <v>35</v>
      </c>
      <c r="B37" s="186" t="inlineStr">
        <is>
          <t>กรณีศึกษา: ผู้ป่วยได้รับการวินิจฉัยว่าเป็นภาวะโลหิตจางชนิดเม็ดเลือดแดงขนาดใหญ่ (Megaloblastic anemia, MCV &gt; 100 fL) จากการขาดกรดโฟลิกหรือวิตามินบี 12</t>
        </is>
      </c>
      <c r="C37" s="186" t="inlineStr">
        <is>
          <t>การปฏิบัติหรือยาในข้อใดไม่เหมาะสมอย่างยิ่งสำหรับผู้ป่วยรายนี้</t>
        </is>
      </c>
      <c r="D37" s="186" t="n"/>
      <c r="E37" s="186" t="inlineStr">
        <is>
          <t>ให้การรักษาด้วย Folic acid ขนาดสูงเพียงตัวเดียวโดยไม่ได้ตรวจคัดกรองหรือประเมินภาวะขาดวิตามินบี 12 ร่วมด้วย</t>
        </is>
      </c>
      <c r="F37" s="186" t="inlineStr">
        <is>
          <t>เสริมการรับประทานผักใบเขียวเข้มและธัญพืชในอาหารประจำวัน</t>
        </is>
      </c>
      <c r="G37" s="186" t="inlineStr">
        <is>
          <t>ตรวจติดตามการตอบสนองทางโลหิตวิทยา (Reticulocyte count และระดับ Hb/Hct)</t>
        </is>
      </c>
      <c r="H37" s="186" t="inlineStr">
        <is>
          <t>ประเมินและค้นหาสาเหตุของการขาดโฟเลต เช่น ภาวะทุพโภชนาการหรือการดื่มสุราเรื้อรัง</t>
        </is>
      </c>
      <c r="I37" s="188" t="inlineStr">
        <is>
          <t>หลีกเลี่ยงการต้มผักนานเกินไปเนื่องจากความร้อนทำลายโฟเลตได้ง่าย</t>
        </is>
      </c>
      <c r="J37" s="185" t="n">
        <v>1</v>
      </c>
      <c r="K37" s="186" t="inlineStr">
        <is>
          <t>✅ คำตอบที่ถูกต้อง: ข้อ ก. ให้การรักษาด้วย Folic acid ขนาดสูงเพียงตัวเดียวโดยไม่ได้ตรวจคัดกรองหรือประเมินภาวะขาดวิตามินบี 12 ร่วมด้วย
🎯 ทำไมข้อนี้ถึงถูก:
ในผู้ป่วยที่มีภาวะ Megaloblastic Anemia หากให้การรักษาด้วย Folic acid ขนาดสูงเพียงตัวเดียวในผู้ป่วยที่มีภาวะขาดวิตามินบี 12 แฝงอยู่ (Undiagnosed Vitamin B12 deficiency) จะทำให้ผลตรวจทางเลือดดีขึ้น (แก้ไขอาการซีดได้ชั่วคราว) แต่จะ 'บดบัง' (Masking) อาการของการขาดบี 12 และปล่อยให้กระบวนการทำลายระบบประสาทส่วนกลางดำเนินต่อไปจนเกิดความพิการถาวร (Subacute combined degeneration of the spinal cord: SCD) ดังนั้นต้องประเมินระดับ B12 เสมอ
🔍 ข้ออื่นผิดเพราะอะไร:
• ข้อ ข. รับประทานผักใบเขียว: โฟเลตพบมากในผักใบเขียวเข้ม ยีสต์ และถั่ว
• ข้อ ค. ตรวจ Reticulocyte count: ใช้ติดตามการสร้างเม็ดเลือดแดงใหม่หลังเริ่มรักษา
• ข้อ ง. หาสาเหตุ: การดื่มแอลกอฮอล์เรื้อรังเป็นสาเหตุสำคัญของการขาดโฟเลต
• ข้อ จ. ไม่ต้มผักนาน: โฟเลตเป็นวิตามินที่สลายตัวได้ง่ายด้วยความร้อน (Heat-labile)</t>
        </is>
      </c>
      <c r="L37" s="186" t="n"/>
      <c r="M37" s="186" t="inlineStr">
        <is>
          <t>6. Hematologic</t>
        </is>
      </c>
      <c r="N37" s="186" t="inlineStr">
        <is>
          <t>6.1 Anemia</t>
        </is>
      </c>
      <c r="O37" s="185" t="inlineStr">
        <is>
          <t>Clinic</t>
        </is>
      </c>
      <c r="P37" s="186" t="inlineStr">
        <is>
          <t>ข้อ 35 Pharma Plus เล่มม่วง (เฉลยข้อ ก ง)</t>
        </is>
      </c>
      <c r="Q37" s="185" t="inlineStr">
        <is>
          <t>แบบฝึกหัด</t>
        </is>
      </c>
      <c r="R37" s="185" t="inlineStr">
        <is>
          <t>เล่มม่วง</t>
        </is>
      </c>
      <c r="S37" s="185" t="inlineStr">
        <is>
          <t>CASE-HEMA-MEGALOBLASTIC-ANEMIA</t>
        </is>
      </c>
    </row>
    <row r="38" ht="24" customHeight="1" s="49">
      <c r="A38" s="187" t="n">
        <v>36</v>
      </c>
      <c r="B38" s="186" t="inlineStr">
        <is>
          <t>กรณีศึกษา: ผู้ป่วยได้รับการวินิจฉัยว่าเป็นภาวะโลหิตจางชนิดเม็ดเลือดแดงขนาดใหญ่ (Megaloblastic anemia, MCV &gt; 100 fL) จากการขาดกรดโฟลิกหรือวิตามินบี 12</t>
        </is>
      </c>
      <c r="C38" s="186" t="inlineStr">
        <is>
          <t>ยาตัวใดไม่มีผลต่อการดูดซึมธาตุเหล็ก</t>
        </is>
      </c>
      <c r="D38" s="186" t="n"/>
      <c r="E38" s="186" t="inlineStr">
        <is>
          <t>Antacid</t>
        </is>
      </c>
      <c r="F38" s="186" t="inlineStr">
        <is>
          <t>Ascorbic acid</t>
        </is>
      </c>
      <c r="G38" s="186" t="inlineStr">
        <is>
          <t>Cimetidine</t>
        </is>
      </c>
      <c r="H38" s="186" t="inlineStr">
        <is>
          <t>Penicillamine</t>
        </is>
      </c>
      <c r="I38" s="188" t="inlineStr">
        <is>
          <t>Norfloxacin</t>
        </is>
      </c>
      <c r="J38" s="185" t="n">
        <v>4</v>
      </c>
      <c r="K38" s="186" t="inlineStr">
        <is>
          <t>✅ คำตอบที่ถูกต้อง: ข้อ ง. Penicillamine
🎯 ทำไมข้อนี้ถึงถูก:
Penicillamine: Ascorbic acid (วิตามินซี) ช่วยเพิ่มการดูดซึมธาตุเหล็กโดยเปลี่ยนให้อยู่ในรูป ferrous ที่ดูดซึมได้ดีขึ้น ในขณะที่ Antacid, Cimetidine, Penicillamine และ Fluoroquinolones (เช่น Norfloxacin) มีผลลดการดูดซึมธาตุเหล็กผ่านการเกิด chelation หรือเพิ่ม pH ในกระเพาะอาหาร
🔍 ข้ออื่นผิดเพราะอะไร:
• ข้อ ก. (Antacid): Antacid มีฤทธิ์ลดความเป็นกรดในกระเพาะอาหาร ทำให้ธาตุเหล็กไม่สามารถละลายและเปลี่ยนเป็นรูป Ferrous (Fe2+) ส่งผลให้การดูดซึมลดลงอย่างมีนัยสำคัญ
• ข้อ ข. (Ascorbic acid): Ascorbic acid (วิตามินซี) มีคุณสมบัติเป็น Reducing agent ช่วยรีดิวซ์ Ferric (Fe3+) เป็น Ferrous (Fe2+) และเกิดสารประกอบเชิงซ้อนที่ละลายน้ำได้ดี จึงช่วยเพิ่มการดูดซึมธาตุเหล็ก
• ข้อ ค. (Cimetidine): Cimetidine เป็น H2-receptor antagonist ที่ยับยั้งการหลั่งกรดในกระเพาะอาหาร ทำให้ค่า pH สูงขึ้น จึงลดการละลายและการดูดซึมของธาตุเหล็กในลำไส้เล็กส่วนต้น
• ข้อ จ. (Norfloxacin): Norfloxacin เป็นยาปฏิชีวนะกลุ่ม Fluoroquinolone ที่สามารถเกิดปฏิกิริยา Chelation กับไอออนของธาตุเหล็ก ทำให้เกิดสารประกอบที่ไม่ละลายน้ำและลดการดูดซึมของยาทั้งสองตัว</t>
        </is>
      </c>
      <c r="L38" s="186" t="n"/>
      <c r="M38" s="186" t="inlineStr">
        <is>
          <t>6. Hematologic</t>
        </is>
      </c>
      <c r="N38" s="186" t="inlineStr">
        <is>
          <t>6.1 Anemia</t>
        </is>
      </c>
      <c r="O38" s="185" t="inlineStr">
        <is>
          <t>Clinic</t>
        </is>
      </c>
      <c r="P38" s="186" t="inlineStr">
        <is>
          <t>ข้อ 36 Pharma Plus เล่มม่วง (เฉลยข้อ ง)</t>
        </is>
      </c>
      <c r="Q38" s="185" t="inlineStr">
        <is>
          <t>แบบฝึกหัด</t>
        </is>
      </c>
      <c r="R38" s="185" t="inlineStr">
        <is>
          <t>เล่มม่วง</t>
        </is>
      </c>
      <c r="S38" s="185" t="inlineStr">
        <is>
          <t>CASE-HEMA-MEGALOBLASTIC-ANEMIA</t>
        </is>
      </c>
    </row>
    <row r="39" ht="24" customHeight="1" s="49">
      <c r="A39" s="187" t="n">
        <v>37</v>
      </c>
      <c r="B39" s="186" t="n"/>
      <c r="C39" s="186" t="inlineStr">
        <is>
          <t>ยา ferrous sulfate ไม่ควรจ่ายให้ผู้ป่วยในข้อใด</t>
        </is>
      </c>
      <c r="D39" s="186" t="n"/>
      <c r="E39" s="186" t="inlineStr">
        <is>
          <t>Thalassemia</t>
        </is>
      </c>
      <c r="F39" s="186" t="inlineStr">
        <is>
          <t>Thyrotoxicosis</t>
        </is>
      </c>
      <c r="G39" s="186" t="inlineStr">
        <is>
          <t>Leucopenia</t>
        </is>
      </c>
      <c r="H39" s="186" t="inlineStr">
        <is>
          <t>Thrombocytopenia</t>
        </is>
      </c>
      <c r="I39" s="188" t="inlineStr">
        <is>
          <t>Hemophilia</t>
        </is>
      </c>
      <c r="J39" s="185" t="n">
        <v>1</v>
      </c>
      <c r="K39" s="186" t="inlineStr">
        <is>
          <t>✅ คำตอบที่ถูกต้อง: ข้อ ก. Thalassemia
🎯 ทำไมข้อนี้ถึงถูก:
Thalassemia: ผู้ป่วยโรคธาลัสซีเมีย (Thalassemia) มักมีภาวะสะสมเหล็กเกิน (iron overload) อยู่แล้วจากการได้รับเลือดบ่อยครั้งและการดูดซึมเหล็กเพิ่มขึ้น การให้ยาธาตุเหล็กเพิ่มเติมจึงมี contraindication เด็ดขาดเพราะจะยิ่งทำให้เกิดภาวะเหล็กเกินและทำลายอวัยวะต่างๆ
🔍 ข้ออื่นผิดเพราะอะไร:
• ข้อ ข. (Thyrotoxicosis): ผู้ป่วย Thyrotoxicosis ไม่มีข้อห้ามในการใช้ธาตุเหล็ก และสามารถรับประทาน Ferrous sulfate ได้อย่างปลอดภัยหากตรวจพบภาวะขาดธาตุเหล็กร่วมด้วย
• ข้อ ค. (Leucopenia): ภาวะเม็ดเลือดขาวต่ำ (Leucopenia) ไม่ใช่ข้อห้ามใช้ของยาธาตุเหล็ก และหากผู้ป่วยมีภาวะขาดธาตุเหล็กก็สามารถให้ยาเสริมได้ตามปกติ
• ข้อ ง. (Thrombocytopenia): ภาวะเกล็ดเลือดต่ำ (Thrombocytopenia) ไม่ขัดขวางการใช้ธาตุเหล็ก และหากมีสาเหตุมาจากการเสียเลือดจนขาดธาตุเหล็ก ยิ่งมีความจำเป็นต้องได้รับยาเสริม
• ข้อ จ. (Hemophilia): โรคฮีโมฟิเลีย (Hemophilia) เป็นโรคเลือดออกง่ายแต่ไม่ได้มีพยาธิสภาพของการสะสมธาตุเหล็กเกิน หากผู้ป่วยเสียเลือดจนเกิดโลหิตจางจากการขาดเหล็กก็สามารถรับประทานยานี้ได้</t>
        </is>
      </c>
      <c r="L39" s="186" t="n"/>
      <c r="M39" s="186" t="inlineStr">
        <is>
          <t>6. Hematologic</t>
        </is>
      </c>
      <c r="N39" s="186" t="inlineStr">
        <is>
          <t>6.1 Anemia</t>
        </is>
      </c>
      <c r="O39" s="185" t="inlineStr">
        <is>
          <t>Clinic</t>
        </is>
      </c>
      <c r="P39" s="186" t="inlineStr">
        <is>
          <t>ข้อ 37 Pharma Plus เล่มม่วง (เฉลยข้อ ก)</t>
        </is>
      </c>
      <c r="Q39" s="185" t="inlineStr">
        <is>
          <t>แบบฝึกหัด</t>
        </is>
      </c>
      <c r="R39" s="185" t="inlineStr">
        <is>
          <t>เล่มม่วง</t>
        </is>
      </c>
      <c r="S39" s="185" t="n"/>
    </row>
    <row r="40" ht="24" customHeight="1" s="49">
      <c r="A40" s="187" t="n">
        <v>38</v>
      </c>
      <c r="B40" s="186" t="n"/>
      <c r="C40" s="186" t="inlineStr">
        <is>
          <t>Ferrous supplement ตัวใด ที่มีปริมาณ elemental iron มากที่สุด</t>
        </is>
      </c>
      <c r="D40" s="186" t="n"/>
      <c r="E40" s="186" t="inlineStr">
        <is>
          <t>Ferrous fumarate</t>
        </is>
      </c>
      <c r="F40" s="186" t="inlineStr">
        <is>
          <t>Ferrous sulfate (exsiccated)</t>
        </is>
      </c>
      <c r="G40" s="186" t="inlineStr">
        <is>
          <t>Ferrous gluconate</t>
        </is>
      </c>
      <c r="H40" s="186" t="inlineStr">
        <is>
          <t>Ferrous sulfate</t>
        </is>
      </c>
      <c r="I40" s="188" t="inlineStr">
        <is>
          <t>Ferrous citrate</t>
        </is>
      </c>
      <c r="J40" s="185" t="n">
        <v>1</v>
      </c>
      <c r="K40" s="186" t="inlineStr">
        <is>
          <t>✅ คำตอบที่ถูกต้อง: ข้อ ก. Ferrous fumarate
🎯 ทำไมข้อนี้ถึงถูก:
Ferrous fumarate: มีปริมาณธาตุเหล็กอิสระ (elemental iron) สูงที่สุดประมาณ 33% รองลงมาคือ Ferrous sulfate (ชนิดแห้ง/exsiccated ประมาณ 30%, ชนิด heptahydrate ประมาณ 20%) และ Ferrous gluconate ประมาณ 12% ตามลำดับ
🔍 ข้ออื่นผิดเพราะอะไร:
• ข้อ ข. (Ferrous sulfate (exsiccated)): Ferrous sulfate รูปแบบปราศจากน้ำ (Exsiccated) มีปริมาณ Elemental iron ประมาณ 30% ซึ่งน้อยกว่า Ferrous fumarate ที่มีประมาณ 33%
• ข้อ ค. (Ferrous gluconate): Ferrous gluconate มีปริมาณ Elemental iron ต่ำที่สุดในกลุ่มเกลือเหล็กที่นิยมใช้ โดยมีเพียงประมาณ 11-12% เท่านั้น
• ข้อ ง. (Ferrous sulfate): Ferrous sulfate รูปแบบ Heptahydrate ที่ใช้ทั่วไป มีปริมาณ Elemental iron ประมาณ 20% ซึ่งต่ำกว่า Ferrous fumarate อย่างชัดเจน
• ข้อ จ. (Ferrous citrate): Ferrous citrate มีปริมาณธาตุเหล็กที่เป็นส่วนประกอบต่ำกว่า Ferrous fumarate และไม่นิยมนำมาใช้เป็นเกลือเหล็กมาตรฐานในทางคลินิก</t>
        </is>
      </c>
      <c r="L40" s="186" t="n"/>
      <c r="M40" s="186" t="inlineStr">
        <is>
          <t>6. Hematologic</t>
        </is>
      </c>
      <c r="N40" s="186" t="inlineStr">
        <is>
          <t>6.1 Anemia</t>
        </is>
      </c>
      <c r="O40" s="185" t="inlineStr">
        <is>
          <t>Clinic</t>
        </is>
      </c>
      <c r="P40" s="186" t="inlineStr">
        <is>
          <t>ข้อ 38 Pharma Plus เล่มม่วง (เฉลยข้อ ก)</t>
        </is>
      </c>
      <c r="Q40" s="185" t="inlineStr">
        <is>
          <t>แบบฝึกหัด</t>
        </is>
      </c>
      <c r="R40" s="185" t="inlineStr">
        <is>
          <t>เล่มม่วง</t>
        </is>
      </c>
      <c r="S40" s="185" t="n"/>
    </row>
    <row r="41" ht="24" customHeight="1" s="49">
      <c r="A41" s="187" t="n">
        <v>39</v>
      </c>
      <c r="B41" s="186" t="inlineStr">
        <is>
          <t>of oxidation is increased by the addition of alkali or by exposure to light. (ใช้ตอบข้อ 57-58)</t>
        </is>
      </c>
      <c r="C41" s="186" t="inlineStr">
        <is>
          <t>ภาชนะใดเหมาะสมแก่การบรรจุ ferrous sulfate</t>
        </is>
      </c>
      <c r="D41" s="186" t="n"/>
      <c r="E41" s="186" t="inlineStr">
        <is>
          <t>Tight container</t>
        </is>
      </c>
      <c r="F41" s="186" t="inlineStr">
        <is>
          <t>Children resist container</t>
        </is>
      </c>
      <c r="G41" s="186" t="inlineStr">
        <is>
          <t>Glass container</t>
        </is>
      </c>
      <c r="H41" s="186" t="inlineStr">
        <is>
          <t>Amber glass container</t>
        </is>
      </c>
      <c r="I41" s="188" t="inlineStr">
        <is>
          <t>Opaque plastic container</t>
        </is>
      </c>
      <c r="J41" s="185" t="n">
        <v>1</v>
      </c>
      <c r="K41" s="186" t="inlineStr">
        <is>
          <t>✅ คำตอบที่ถูกต้อง: ข้อ ก. Tight container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(Children resist container): Children-resistant container ใช้เพื่อป้องกันอุบัติเหตุเด็กเปิดหยิบยารับประทานจนเกิดพิษจากธาตุเหล็ก แต่ไม่ใช่ข้อกำหนดหลักทางเภสัชกรรมเพื่อป้องกันการสลายตัวของยา
• ข้อ ค. (Glass container): Glass container ทั่วไปที่เป็นขวดใสไม่สามารถป้องกันแสงและอาจยอมให้ความชื้นเข้าได้หากปิดไม่สนิท จึงไม่ตรงตามมาตรฐานตำรายา
• ข้อ ง. (Amber glass container): Amber glass container ช่วยป้องกันการเร่งปฏิกิริยาจากแสงได้ดี แต่ตำรายา USP กำหนดให้ใช้ Tight container เป็นคุณสมบัติหลักเพื่อป้องกันความชื้นและอากาศ
• ข้อ จ. (Opaque plastic container): Opaque plastic container แม้จะป้องกันแสงได้แต่การเลือกภาชนะบรรจุตามมาตรฐานตำรายาสำหรับยาเม็ดทั่วไปจะระบุประเภทการป้องกันอากาศและความชื้นเป็นหลัก</t>
        </is>
      </c>
      <c r="L41" s="186" t="n"/>
      <c r="M41" s="186" t="inlineStr">
        <is>
          <t>6. Hematologic</t>
        </is>
      </c>
      <c r="N41" s="186" t="inlineStr">
        <is>
          <t>6.1 Anemia</t>
        </is>
      </c>
      <c r="O41" s="185" t="inlineStr">
        <is>
          <t>Clinic</t>
        </is>
      </c>
      <c r="P41" s="186" t="inlineStr">
        <is>
          <t>แบบฝึกหัด PLE-CC 1 ข้อ 58</t>
        </is>
      </c>
      <c r="Q41" s="185" t="inlineStr">
        <is>
          <t>แบบฝึกหัด</t>
        </is>
      </c>
      <c r="R41" s="185" t="inlineStr">
        <is>
          <t>เล่มม่วง</t>
        </is>
      </c>
      <c r="S41" s="185" t="n"/>
    </row>
    <row r="42" ht="24" customHeight="1" s="49">
      <c r="A42" s="187" t="n">
        <v>40</v>
      </c>
      <c r="B42" s="186" t="n"/>
      <c r="C42" s="186" t="inlineStr">
        <is>
          <t>of oxidation is increased by the addition of alkali or by exposure to light. (ใช้ตอบข้อ 57-58)
4%w/v Ferrous sulphate จำนวน 100 mg จะมีจำนวน elemental iron ที่ได้รับเท่ากับเท่าใด (กำหนดให้
molecular weight ของ Ferrous sulphate heptahydrate = 278, Iron = 56)</t>
        </is>
      </c>
      <c r="D42" s="186" t="n"/>
      <c r="E42" s="186" t="inlineStr">
        <is>
          <t>Anemia</t>
        </is>
      </c>
      <c r="F42" s="186" t="inlineStr">
        <is>
          <t>Folic acid 5 mg OD</t>
        </is>
      </c>
      <c r="G42" s="186" t="inlineStr">
        <is>
          <t>Vitamin B12 1000 mcg IM</t>
        </is>
      </c>
      <c r="H42" s="186" t="inlineStr">
        <is>
          <t>Deferoxamine 500 mg SC</t>
        </is>
      </c>
      <c r="I42" s="188" t="inlineStr">
        <is>
          <t>Erythropoietin 4000 units SC</t>
        </is>
      </c>
      <c r="J42" s="185" t="n">
        <v>1</v>
      </c>
      <c r="K42" s="186" t="inlineStr">
        <is>
          <t>✅ คำตอบที่ถูกต้อง: ข้อ ก. Anemia
🎯 ทำไมข้อนี้ถึงถูก: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(Folic acid 5 mg OD): Folic acid 5 mg OD เป็นยาบำบัดรักษาภาวะโลหิตจางจากการขาดโฟเลตหรือเม็ดเลือดแดงแตกเรื้อรัง ไม่ใช่หน่วยหรือค่าผลลัพธ์จากการคำนวณปริมาณธาตุเหล็ก
• ข้อ ค. (Vitamin B12 1000 mcg IM): Vitamin B12 1000 mcg IM เป็นยาสำหรับรักษาภาวะขาดวิตามินบี 12 หรือ Pernicious anemia ไม่เกี่ยวข้องกับการคำนวณปริมาณเกลือแร่ธาตุเหล็ก
• ข้อ ง. (Deferoxamine 500 mg SC): Deferoxamine 500 mg SC เป็นยาขับเหล็ก (Iron chelator) ที่ใช้รักษาภาวะเหล็กเกินในร่างกาย ไม่เกี่ยวข้องกับการคำนวณขนาดธาตุเหล็กที่ได้รับเสริม
• ข้อ จ. (Erythropoietin 4000 units SC): Erythropoietin 4000 units SC เป็นฮอร์โมนกระตุ้นการสร้างเม็ดเลือดแดงที่ใช้รักษาภาวะซีดในผู้ป่วยโรคไตเรื้อรัง ไม่ใช่คำตอบของการคำนวณปริมาณธาตุเหล็ก</t>
        </is>
      </c>
      <c r="L42" s="186" t="n"/>
      <c r="M42" s="186" t="inlineStr">
        <is>
          <t>6. Hematologic</t>
        </is>
      </c>
      <c r="N42" s="186" t="inlineStr">
        <is>
          <t>6.1 Anemia</t>
        </is>
      </c>
      <c r="O42" s="185" t="inlineStr">
        <is>
          <t>Clinic</t>
        </is>
      </c>
      <c r="P42" s="186" t="inlineStr">
        <is>
          <t>แบบฝึกหัด PLE-CC 1 ข้อ 59</t>
        </is>
      </c>
      <c r="Q42" s="185" t="inlineStr">
        <is>
          <t>แบบฝึกหัด</t>
        </is>
      </c>
      <c r="R42" s="185" t="inlineStr">
        <is>
          <t>เล่มม่วง</t>
        </is>
      </c>
      <c r="S42" s="185" t="n"/>
    </row>
    <row r="43" ht="24" customHeight="1" s="49">
      <c r="A43" s="187" t="n">
        <v>41</v>
      </c>
      <c r="B43" s="186" t="inlineStr">
        <is>
          <t>of oxidation is increased by the addition of alkali or by exposure to light. (ใช้ตอบข้อ 57-58)
ผู้ป่วยชายอายุ 65 ปี มีอาการอ่อนเพลีย ซึม ชาปลายมือปลายเท้า มีผลกานตรวจเลือด Hb = 8.5 g/dl และ MCV
110 fL จากการซักประวัติพบว่า กินมังสวิรัติแบบเคร่งครัดตั้งแต่อายุ 50 ปี และกิน Metformin เป็นประจำ</t>
        </is>
      </c>
      <c r="C43" s="186" t="inlineStr">
        <is>
          <t>ผลการตรวจเลือดในข้อใดจำเป็นที่ต้องมีเพิ่มประกอบการวินิจฉัย</t>
        </is>
      </c>
      <c r="D43" s="186" t="n"/>
      <c r="E43" s="186" t="inlineStr">
        <is>
          <t>Serum levels of folate and vitamin B12</t>
        </is>
      </c>
      <c r="F43" s="186" t="inlineStr">
        <is>
          <t>WBC</t>
        </is>
      </c>
      <c r="G43" s="186" t="inlineStr">
        <is>
          <t>Serum Albumin</t>
        </is>
      </c>
      <c r="H43" s="186" t="inlineStr">
        <is>
          <t>Serum Ferritin และ Transferrin Saturation</t>
        </is>
      </c>
      <c r="I43" s="188" t="inlineStr">
        <is>
          <t>Serum Ferritin และ Vitamin C</t>
        </is>
      </c>
      <c r="J43" s="185" t="n">
        <v>2</v>
      </c>
      <c r="K43" s="186" t="inlineStr">
        <is>
          <t>✅ คำตอบที่ถูกต้อง: ข้อ ข. WBC
🎯 ทำไมข้อนี้ถึงถูก:
การเลือก WBC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ก. (Serum levels of folate and vitamin B12): Serum levels of folate and vitamin B12 เป็นการตรวจที่จำเป็นและมีความสำคัญสูงสุดในเคสนี้ เพื่อแยกสาเหตุของภาวะ Megaloblastic anemia จากการกินมังสวิรัติและการใช้ยา Metformin
• ข้อ ค. (Serum Albumin): Serum Albumin ใช้ในการประเมินภาวะโภชนาการและการทำงานของตับ แต่ไม่มีความจำเพาะต่อการวินิจฉัยสาเหตุของโลหิตจางชนิด Macrocytic
• ข้อ ง. (Serum Ferritin และ Transferrin Saturation): Serum Ferritin และ Transferrin Saturation ใช้ตรวจประเมินภาวะขาดธาตุเหล็กซึ่งมักทำให้เกิดเม็ดเลือดแดงขนาดเล็ก (MCV ต่ำ) ไม่สอดคล้องกับค่า MCV 110 fL ในผู้ป่วยรายนี้
• ข้อ จ. (Serum Ferritin และ Vitamin C): Serum Ferritin และ Vitamin C ไม่ใช่ชุดการตรวจหลักในการวินิจฉัยภาวะโลหิตจางจากเม็ดเลือดแดงขนาดใหญ่ และวิตามินซีไม่มีบทบาทในการแยกโรคโลหิตจางชนิดนี้</t>
        </is>
      </c>
      <c r="L43" s="186" t="n"/>
      <c r="M43" s="186" t="inlineStr">
        <is>
          <t>6. Hematologic</t>
        </is>
      </c>
      <c r="N43" s="186" t="inlineStr">
        <is>
          <t>6.1 Anemia</t>
        </is>
      </c>
      <c r="O43" s="185" t="inlineStr">
        <is>
          <t>Clinic</t>
        </is>
      </c>
      <c r="P43" s="186" t="inlineStr">
        <is>
          <t>แบบฝึกหัด PLE-CC 1 ข้อ 60</t>
        </is>
      </c>
      <c r="Q43" s="185" t="inlineStr">
        <is>
          <t>แบบฝึกหัด</t>
        </is>
      </c>
      <c r="R43" s="185" t="inlineStr">
        <is>
          <t>เล่มม่วง</t>
        </is>
      </c>
      <c r="S43" s="185" t="n"/>
    </row>
    <row r="44" ht="24" customHeight="1" s="49">
      <c r="A44" s="187" t="n">
        <v>42</v>
      </c>
      <c r="B44" s="186" t="inlineStr">
        <is>
          <t>of oxidation is increased by the addition of alkali or by exposure to light. (ใช้ตอบข้อ 57-58)
การศึกษาในผู้ป่วย 500 คนที่สงสัยว่าป่วยเป็นโรคโลหิตจาง (anemia) นักวิจัยได้วัดระดับ Hemoglobin (Hb)
ของผู้ป่วยและแบ่งกลุ่มผู้ป่วยตามเพศเพื่อศึกษาระดับ Hb ที่แตกต่างกันในเพศชายและหญิง</t>
        </is>
      </c>
      <c r="C44" s="186" t="inlineStr">
        <is>
          <t>ข้อใดต่อไปนี้ถูกต้องเกี่ยวกับชนิดของตัวแปรและการเลือกใช้การวิเคราะห์ทางสถิติ</t>
        </is>
      </c>
      <c r="D44" s="186" t="n"/>
      <c r="E44" s="186" t="inlineStr">
        <is>
          <t>Hb เป็นตัวแปรเชิงกลุ่ม (categorical variable) เสมอ จึงควรใช้ Chi-square test ในการเปรียบเทียบระหว่างเพศ</t>
        </is>
      </c>
      <c r="F44" s="186" t="inlineStr">
        <is>
          <t>Hb เป็นตัวแปรเชิงจำนวน (continuous variable) และควรใช้ Paired-T test ในการเปรียบเทียบระหว่างเพศ</t>
        </is>
      </c>
      <c r="G44" s="186" t="inlineStr">
        <is>
          <t>หากจำแนก Hb เป็นกลุ่ม สามารถใช้ Chi-square test ในการศึกษาความสัมพันธ์ระหว่างเพศ</t>
        </is>
      </c>
      <c r="H44" s="186" t="inlineStr">
        <is>
          <t>Hb เป็นข้อมูลเชิงจำนวน แต่ควรใช้ Mann-Whitney U Test ในการวิเคราะห์เนื่องจากข้อมูลทางชีววิทยามักไม่ปกติ</t>
        </is>
      </c>
      <c r="I44" s="188" t="inlineStr">
        <is>
          <t>Hb เป็นตัวแปร ordinal เนื่องจากมีค่าจากต ่าไปสูง</t>
        </is>
      </c>
      <c r="J44" s="185" t="n">
        <v>3</v>
      </c>
      <c r="K44" s="186" t="inlineStr">
        <is>
          <t>✅ คำตอบที่ถูกต้อง: ข้อ ค. หากจำแนก Hb เป็นกลุ่ม สามารถใช้ Chi-square test ในการศึกษาความสัมพันธ์ระหว่างเพศ
🎯 ทำไมข้อนี้ถึงถูก:
การเลือก หากจำแนก Hb เป็นกลุ่ม สามารถใช้ Chi-square test ในการศึกษาความสัมพันธ์ระหว่างเพศ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ก. (Hb เป็นตัวแปรเชิงกลุ่ม (categorical variable) เสมอ จึงควรใช้ Chi-square test ในการเปรียบเทียบระหว่างเพศ): Hemoglobin เป็นข้อมูลต่อเนื่อง (Continuous variable) ที่สามารถวัดค่าได้อย่างละเอียด ไม่ได้เป็นตัวแปรเชิงกลุ่มตั้งแต่เริ่มต้น
• ข้อ ข. (Hb เป็นตัวแปรเชิงจำนวน (continuous variable) และควรใช้ Paired-T test ในการเปรียบเทียบระหว่างเพศ): การเปรียบเทียบค่า Hb ระหว่างเพศชายและหญิงเป็นการศึกษาใน 2 กลุ่มประชากรที่เป็นอิสระต่อกัน จึงต้องใช้ Independent t-test ไม่ใช่ Paired t-test
• ข้อ ง. (Hb เป็นข้อมูลเชิงจำนวน แต่ควรใช้ Mann-Whitney U Test ในการวิเคราะห์เนื่องจากข้อมูลทางชีววิทยามักไม่ปกติ): ข้อมูลทางสถิติของค่าทางชีววิทยาเช่น Hemoglobin ในประชากรขนาดใหญ่ 500 คน มักมีการแจกแจงแบบปกติ จึงสามารถใช้พารามิเตอร์แบบ Parametric test เช่น Independent t-test ได้
• ข้อ จ. (Hb เป็นตัวแปร ordinal เนื่องจากมีค่าจากต ่าไปสูง): Hemoglobin เป็นตัวแปรเชิงปริมาณแบบ Ratio scale ที่มีศูนย์แท้ ไม่ใช่ตัวแปรแบบอันดับ (Ordinal variable)</t>
        </is>
      </c>
      <c r="L44" s="186" t="n"/>
      <c r="M44" s="186" t="inlineStr">
        <is>
          <t>6. Hematologic</t>
        </is>
      </c>
      <c r="N44" s="186" t="inlineStr">
        <is>
          <t>6.1 Anemia</t>
        </is>
      </c>
      <c r="O44" s="185" t="inlineStr">
        <is>
          <t>Clinic</t>
        </is>
      </c>
      <c r="P44" s="186" t="inlineStr">
        <is>
          <t>แบบฝึกหัด PLE-CC 1 ข้อ 65</t>
        </is>
      </c>
      <c r="Q44" s="185" t="inlineStr">
        <is>
          <t>แบบฝึกหัด</t>
        </is>
      </c>
      <c r="R44" s="185" t="inlineStr">
        <is>
          <t>เล่มม่วง</t>
        </is>
      </c>
      <c r="S44" s="185" t="n"/>
    </row>
    <row r="45" ht="24" customHeight="1" s="49">
      <c r="A45" s="187" t="n">
        <v>43</v>
      </c>
      <c r="B45" s="186" t="n"/>
      <c r="C45" s="186" t="inlineStr">
        <is>
          <t>เพศหญิงโลหิตจางค่าHb ตัวเลือก [📷 มีรูปภาพประกอบ: image5.png]</t>
        </is>
      </c>
      <c r="D45" s="186" t="n"/>
      <c r="E45" s="186" t="inlineStr">
        <is>
          <t>Anemia</t>
        </is>
      </c>
      <c r="F45" s="186" t="inlineStr">
        <is>
          <t>Ferrous sulfate 300 mg TID</t>
        </is>
      </c>
      <c r="G45" s="186" t="inlineStr">
        <is>
          <t>Vitamin C 500 mg OD</t>
        </is>
      </c>
      <c r="H45" s="186" t="inlineStr">
        <is>
          <t>Pyridoxine 50 mg OD</t>
        </is>
      </c>
      <c r="I45" s="188" t="inlineStr">
        <is>
          <t>Hydroxyurea 500 mg OD</t>
        </is>
      </c>
      <c r="J45" s="185" t="n">
        <v>1</v>
      </c>
      <c r="K45" s="186" t="inlineStr">
        <is>
          <t>✅ คำตอบที่ถูกต้อง: ข้อ ก. Anemia
🎯 ทำไมข้อนี้ถึงถูก: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(Ferrous sulfate 300 mg TID): Ferrous sulfate 300 mg รับประทานวันละ 3 ครั้ง เป็นการรักษามาตรฐานสำหรับภาวะโลหิตจางจากการขาดธาตุเหล็ก โดยให้ Elemental iron รวม 180 mg ต่อวัน
• ข้อ ค. (Vitamin C 500 mg OD): Vitamin C 500 mg วันละครั้ง มีบทบาทเป็นสารเสริมเพื่อช่วยรีดิวซ์ธาตุเหล็กให้ดูดซึมได้ดีขึ้น แต่ไม่สามารถใช้เป็นยาเดี่ยวในการรักษาภาวะโลหิตจางได้
• ข้อ ง. (Pyridoxine 50 mg OD): Pyridoxine (Vitamin B6) 50 mg วันละครั้ง ใช้รักษาภาวะ Sideroblastic anemia หรือป้องกันพิษต่อระบบประสาทจากยา Isoniazid ไม่ใช่การรักษาหลักของโลหิตจางทั่วไป
• ข้อ จ. (Hydroxyurea 500 mg OD): Hydroxyurea 500 mg วันละครั้ง เป็นยาที่ใช้เพิ่ม Fetal hemoglobin (HbF) ในผู้ป่วย Thalassemia หรือ Sickle cell disease ไม่ได้ใช้รักษาภาวะโลหิตจางจากการขาดสารอาหาร</t>
        </is>
      </c>
      <c r="L45" s="186" t="n"/>
      <c r="M45" s="186" t="inlineStr">
        <is>
          <t>6. Hematologic</t>
        </is>
      </c>
      <c r="N45" s="186" t="inlineStr">
        <is>
          <t>6.1 Anemia</t>
        </is>
      </c>
      <c r="O45" s="185" t="inlineStr">
        <is>
          <t>Clinic</t>
        </is>
      </c>
      <c r="P45" s="186" t="inlineStr">
        <is>
          <t>PLE-CC1 ปี 2566 Day 1 ข้อ 22</t>
        </is>
      </c>
      <c r="Q45" s="185" t="inlineStr">
        <is>
          <t>ข้อสอบจริง</t>
        </is>
      </c>
      <c r="R45" s="185" t="inlineStr">
        <is>
          <t>2566</t>
        </is>
      </c>
      <c r="S45" s="185" t="n"/>
    </row>
    <row r="46" ht="24" customHeight="1" s="49">
      <c r="A46" s="187" t="n">
        <v>44</v>
      </c>
      <c r="B46" s="186" t="n"/>
      <c r="C46" s="186" t="inlineStr">
        <is>
          <t>ให้สมการเคมีมาแล้วถามว่าเป็นการtitrate แบบใด ตัวเลือก(น่าจะเป็นCerium กับFerrous)</t>
        </is>
      </c>
      <c r="D46" s="186" t="n"/>
      <c r="E46" s="186" t="inlineStr">
        <is>
          <t>Anemia</t>
        </is>
      </c>
      <c r="F46" s="186" t="inlineStr">
        <is>
          <t>Hydroxyurea 500 mg OD</t>
        </is>
      </c>
      <c r="G46" s="186" t="inlineStr">
        <is>
          <t>Blood transfusion (Packed Red Cells)</t>
        </is>
      </c>
      <c r="H46" s="186" t="inlineStr">
        <is>
          <t>Ferrous fumarate 200 mg TID</t>
        </is>
      </c>
      <c r="I46" s="188" t="inlineStr">
        <is>
          <t>Folic acid 5 mg OD</t>
        </is>
      </c>
      <c r="J46" s="185" t="n">
        <v>1</v>
      </c>
      <c r="K46" s="186" t="inlineStr">
        <is>
          <t>✅ คำตอบที่ถูกต้อง: ข้อ ก. Anemia
🎯 ทำไมข้อนี้ถึงถูก: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(Hydroxyurea 500 mg OD): Hydroxyurea เป็นยาเคมีบำบัดที่ออกฤทธิ์ยับยั้งเอนไซม์ Ribonucleotide reductase ไม่เกี่ยวข้องกับการวิเคราะห์เชิงปริมาณทางเคมีด้วยการไตเตรต
• ข้อ ค. (Blood transfusion (Packed Red Cells)): การให้เลือด (Packed Red Cells) เป็นหัตถการทางการแพทย์ในการรักษาภาวะโลหิตจาง ไม่ใช่ประเภทของการไทเทรตทางเคมีวิเคราะห์
• ข้อ ง. (Ferrous fumarate 200 mg TID): Ferrous fumarate 200 mg TID เป็นขนาดและรูปแบบยาเม็ดสำหรับรักษาภาวะโลหิตจาง ไม่ใช่ชนิดของการวิเคราะห์ปฏิกิริยาการไตเตรต
• ข้อ จ. (Folic acid 5 mg OD): Folic acid 5 mg OD เป็นวิตามินบำบัด ไม่เกี่ยวข้องกับกระบวนการวิเคราะห์ทางเคมีตามโจทย์ที่กำหนด</t>
        </is>
      </c>
      <c r="L46" s="186" t="n"/>
      <c r="M46" s="186" t="inlineStr">
        <is>
          <t>6. Hematologic</t>
        </is>
      </c>
      <c r="N46" s="186" t="inlineStr">
        <is>
          <t>6.1 Anemia</t>
        </is>
      </c>
      <c r="O46" s="185" t="inlineStr">
        <is>
          <t>Clinic</t>
        </is>
      </c>
      <c r="P46" s="186" t="inlineStr">
        <is>
          <t>PLE-CC1 ปี 2566 Day 1 ข้อ 24</t>
        </is>
      </c>
      <c r="Q46" s="185" t="inlineStr">
        <is>
          <t>ข้อสอบจริง</t>
        </is>
      </c>
      <c r="R46" s="185" t="inlineStr">
        <is>
          <t>2566</t>
        </is>
      </c>
      <c r="S46" s="185" t="n"/>
    </row>
    <row r="47" ht="24" customHeight="1" s="49">
      <c r="A47" s="187" t="n">
        <v>45</v>
      </c>
      <c r="B47" s="186" t="n"/>
      <c r="C47" s="186" t="inlineStr">
        <is>
          <t>โรคอ้วน, การดื่มแอลกอฮอล์, HCTZ</t>
        </is>
      </c>
      <c r="D47" s="186" t="n"/>
      <c r="E47" s="186" t="inlineStr">
        <is>
          <t>Anemia</t>
        </is>
      </c>
      <c r="F47" s="186" t="inlineStr">
        <is>
          <t>Folic acid 5 mg OD</t>
        </is>
      </c>
      <c r="G47" s="186" t="inlineStr">
        <is>
          <t>Vitamin B12 1000 mcg IM</t>
        </is>
      </c>
      <c r="H47" s="186" t="inlineStr">
        <is>
          <t>Deferoxamine 500 mg SC</t>
        </is>
      </c>
      <c r="I47" s="188" t="inlineStr">
        <is>
          <t>Erythropoietin 4000 units SC</t>
        </is>
      </c>
      <c r="J47" s="185" t="n">
        <v>1</v>
      </c>
      <c r="K47" s="186" t="inlineStr">
        <is>
          <t>✅ คำตอบที่ถูกต้อง: ข้อ ก. Anemia
🎯 ทำไมข้อนี้ถึงถูก: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(Folic acid 5 mg OD): Folic acid 5 mg รับประทานวันละครั้ง เป็นการรักษาภาวะขาดกรดโฟเลตหรือเม็ดเลือดแดงแตกเรื้อรัง ไม่เกี่ยวข้องกับปัจจัยเสี่ยงของโรคอ้วน แอลกอฮอล์ และยาขับปัสสาวะ
• ข้อ ค. (Vitamin B12 1000 mcg IM): Vitamin B12 1000 mcg ฉีดเข้ากล้ามเนื้อ ใช้สำหรับรักษาภาวะโลหิตจางจากการขาดวิตามินบี 12 หรือมีความผิดปกติของการดูดซึมในระบบทางเดินอาหาร
• ข้อ ง. (Deferoxamine 500 mg SC): Deferoxamine เป็นยาฉีดคีเลตธาตุเหล็กสำหรับกำจัดภาวะเหล็กเกินในร่างกาย ไม่เกี่ยวข้องกับปัจจัยเสี่ยงของการเกิดเกาต์หรือเมตาบอลิก
• ข้อ จ. (Erythropoietin 4000 units SC): Erythropoietin เป็นฮอร์โมนกระตุ้นการสร้างเม็ดเลือดแดงสำหรับภาวะโลหิตจางจากโรคไตวายเรื้อรังหรือเคมีบำบัด ไม่ใช่คำตอบที่สอดคล้องกับปัจจัยที่ระบุ</t>
        </is>
      </c>
      <c r="L47" s="186" t="n"/>
      <c r="M47" s="186" t="inlineStr">
        <is>
          <t>6. Hematologic</t>
        </is>
      </c>
      <c r="N47" s="186" t="inlineStr">
        <is>
          <t>6.1 Anemia</t>
        </is>
      </c>
      <c r="O47" s="185" t="inlineStr">
        <is>
          <t>Clinic</t>
        </is>
      </c>
      <c r="P47" s="186" t="inlineStr">
        <is>
          <t>PLE-CC1 ปี 2566 Day 1 ข้อ 4</t>
        </is>
      </c>
      <c r="Q47" s="185" t="inlineStr">
        <is>
          <t>ข้อสอบจริง</t>
        </is>
      </c>
      <c r="R47" s="185" t="inlineStr">
        <is>
          <t>2566</t>
        </is>
      </c>
      <c r="S47" s="185" t="n"/>
    </row>
    <row r="48" ht="24" customHeight="1" s="49">
      <c r="A48" s="187" t="n">
        <v>46</v>
      </c>
      <c r="B48" s="186" t="inlineStr">
        <is>
          <t>กรณีศึกษา: ผู้ป่วยชายไทย มีโรคประจำตัวเบาหวาน ไขมันในเลือดสูง และความดันโลหิตสูง ได้รับยาประจำได้แก่ Amlodipine, Clopidogrel, Simvastatin, Gemfibrozil, Aspirin, Glipizide, และ Omeprazole</t>
        </is>
      </c>
      <c r="C48" s="186" t="inlineStr">
        <is>
          <t>คู่ยาในข้อใดที่เกิดปฏิกิริยาระหว่างยา (Drug Interaction) ที่มีความสำคัญทางคลินิกรุนแรงมากที่สุดและเป็นข้อห้ามใช้ร่วมกัน (Contraindicated DDI)</t>
        </is>
      </c>
      <c r="D48" s="186" t="n"/>
      <c r="E48" s="186" t="inlineStr">
        <is>
          <t>Simvastatin ร่วมกับ Gemfibrozil (เพิ่มระดับ Simvastatin อย่างมาก เสี่ยงต่อ Rhabdomyolysis รุนแรง)</t>
        </is>
      </c>
      <c r="F48" s="186" t="inlineStr">
        <is>
          <t>Omeprazole ร่วมกับ Clopidogrel</t>
        </is>
      </c>
      <c r="G48" s="186" t="inlineStr">
        <is>
          <t>Clopidogrel ร่วมกับ Aspirin</t>
        </is>
      </c>
      <c r="H48" s="186" t="inlineStr">
        <is>
          <t>Simvastatin ร่วมกับ Amlodipine</t>
        </is>
      </c>
      <c r="I48" s="188" t="inlineStr">
        <is>
          <t>Aspirin ร่วมกับ Glipizide</t>
        </is>
      </c>
      <c r="J48" s="185" t="n">
        <v>1</v>
      </c>
      <c r="K48" s="186" t="inlineStr">
        <is>
          <t>✅ คำตอบที่ถูกต้อง: ข้อ ก. Simvastatin ร่วมกับ Gemfibrozil (เพิ่มระดับ Simvastatin อย่างมาก เสี่ยงต่อ Rhabdomyolysis รุนแรง)
🎯 ทำไมข้อนี้ถึงถูก:
การใช้ยา Simvastatin ร่วมกับ Gemfibrozil ถือเป็น ข้อห้ามใช้ร่วมกันเด็ดขาด (Strict Contraindication) เนื่องจาก Gemfibrozil ยับยั้งเอนไซม์ Glucuronosyltransferase (UGT1A1, UGT1A3) ที่ทำหน้าที่ขจัด Simvastatin acid และยังยับยั้ง OATP1B1 transporter ในการนำยาเข้าสู่ตับ ส่งผลให้ระดับยา Simvastatin acid ในกระแสเลือดเพิ่มสูงขึ้นหลายเท่าตัว เพิ่มความเสี่ยงต่อการเกิดกล้ามเนื้ออักเสบสลายตัวขั้นรุนแรง (Rhabdomyolysis) และไตวายเฉียบพลัน หากจำเป็นต้องใช้ statin ร่วมกับยากลุ่ม fibrate ควรเลือกใช้ Fenofibrate แทน
🔍 ข้ออื่นผิดเพราะอะไร:
• ข้อ ข. Omeprazole + Clopidogrel: แม้ Omeprazole จะยับยั้ง CYP2C19 ลดการเปลี่ยน Clopidogrel เป็น active form แต่ความเสี่ยงทางคลินิกไม่ได้รุนแรงถึงขั้นเป็นข้อห้ามใช้เด็ดขาด สามารถเลือกใช้ Pantoprazole แทนได้
• ข้อ ค. Clopidogrel + Aspirin: เป็นสูตร Dual Antiplatelet Therapy (DAPT) มาตรฐานที่ใช้ร่วมกันในผู้ป่วยหลอดเลือดหัวใจ
• ข้อ ง. Simvastatin + Amlodipine: Amlodipine ยับยั้ง CYP3A4 เล็กน้อย แนะนำจำกัดขนาด Simvastatin ไม่เกิน 20 mg/วัน ไม่ใช่ข้อห้ามใช้เด็ดขาด
• ข้อ จ. Aspirin + Glipizide: อาจแย่งการจับโปรตีน แต่ไม่ใช่ Major contraindicated interaction</t>
        </is>
      </c>
      <c r="L48" s="186" t="n"/>
      <c r="M48" s="186" t="inlineStr">
        <is>
          <t>2. Cardiovascular</t>
        </is>
      </c>
      <c r="N48" s="186" t="inlineStr">
        <is>
          <t>2.4 Dyslipidemias</t>
        </is>
      </c>
      <c r="O48" s="185" t="inlineStr">
        <is>
          <t>Clinic</t>
        </is>
      </c>
      <c r="P48" s="186" t="inlineStr">
        <is>
          <t>ข้อ 68 (PLE_CC1_2562_Key.md)</t>
        </is>
      </c>
      <c r="Q48" s="185" t="inlineStr">
        <is>
          <t>ข้อสอบจริง</t>
        </is>
      </c>
      <c r="R48" s="185" t="inlineStr">
        <is>
          <t>2562</t>
        </is>
      </c>
      <c r="S48" s="185" t="n"/>
    </row>
    <row r="49" ht="24" customHeight="1" s="49">
      <c r="A49" s="187" t="n">
        <v>47</v>
      </c>
      <c r="B49" s="186" t="inlineStr">
        <is>
          <t>กรณีศึกษา: ผู้ป่วยหญิงไทย รับประทานมังสวิรัติอย่างเคร่งครัด (Vegan) มาเป็นเวลา 5 ปี ไม่รับประทานเนื้อสัตว์ ไข่ หรือผลิตภัณฑ์จากนม ไม่สูบบุหรี่ มีโรคประจำตัวคือความดันโลหิตสูง ต่อมามีอาการอ่อนเพลีย เหนื่อยง่าย ชาปลายมือปลายเท้า ตรวจเลือดพบ Hb 8.8 g/dL, MCV 108 fL แพทย์วินิจฉัยเป็นภาวะโลหิตจาง</t>
        </is>
      </c>
      <c r="C49" s="186" t="inlineStr">
        <is>
          <t>ผู้ป่วยรายนี้น่าจะเกิดภาวะโลหิตจางจากสาเหตุใดมากที่สุด</t>
        </is>
      </c>
      <c r="D49" s="186" t="n"/>
      <c r="E49" s="186" t="inlineStr">
        <is>
          <t>ภาวะโลหิตจางจากโรคเรื้อรัง (Anemia of chronic disease)</t>
        </is>
      </c>
      <c r="F49" s="186" t="inlineStr">
        <is>
          <t>ภาวะขาดกรดโฟลิก (Folate deficiency)</t>
        </is>
      </c>
      <c r="G49" s="186" t="inlineStr">
        <is>
          <t>ภาวะขาดธาตุเหล็ก (Iron deficiency)</t>
        </is>
      </c>
      <c r="H49" s="186" t="inlineStr">
        <is>
          <t>ภาวะขาดวิตามินบี 12 (Vitamin B12 deficiency)</t>
        </is>
      </c>
      <c r="I49" s="188" t="inlineStr">
        <is>
          <t>ภาวะเม็ดเลือดแดงแตก (Hemolytic anemia)</t>
        </is>
      </c>
      <c r="J49" s="185" t="n">
        <v>4</v>
      </c>
      <c r="K49" s="186" t="inlineStr">
        <is>
          <t>✅ คำตอบที่ถูกต้อง: ข้อ ง. ภาวะขาดวิตามินบี 12 (Vitamin B12 deficiency)
🎯 ทำไมข้อนี้ถึงถูก:
วิตามินบี 12 (Cobalamin) พบได้เฉพาะในอาหารที่มาจากสัตว์เท่านั้น (เช่น เนื้อสัตว์ ตับ นม ไข่) ร่างกายมนุษย์ไม่สามารถสังเคราะห์เองได้ ผู้ที่รับประทานอาหารมังสวิรัติแบบเคร่งครัด (Strict Vegan) เป็นเวลาหลายปี (3-5 ปีขึ้นไป) จนคลังสะสมบี 12 ในตับหมดลง จะมีความเสี่ยงสูงที่สุดต่อการเกิดภาวะขาดวิตามินบี 12 ส่งผลให้เกิด Megaloblastic Anemia (MCV &gt; 100 fL) ร่วมกับอาการทางระบบประสาท เช่น ชาปลายมือปลายเท้า (Peripheral neuropathy) จากการสูญเสียปลอกไมอีลิน (Demyelination)
🔍 ข้ออื่นผิดเพราะอะไร:
• ข้อ ก. Anemia of chronic disease: มักเป็นแบบ Normocytic normochromic หรือ Microcytic (MCV ปกติหรือต่ำ)
• ข้อ ข. Folate deficiency: โฟเลตพบได้มากในผักใบเขียว ถั่ว และธัญพืช ผู้รับประทานมังสวิรัติจึงมักไม่ขาดโฟเลต และการขาดโฟเลตจะไม่ทำให้เกิดอาการชาปลายประสาท
• ข้อ ค. Iron deficiency: เป็นโลหิตจางชนิดเม็ดเลือดแดงขนาดเล็ก (Microcytic anemia: MCV &lt; 80 fL)
• ข้อ จ. Hemolytic anemia: เม็ดเลือดแดงแตก มักมีอาการตัวเหลือง ตาเหลือง ปัสสาวะสีเข้ม</t>
        </is>
      </c>
      <c r="L49" s="186" t="n"/>
      <c r="M49" s="186" t="inlineStr">
        <is>
          <t>6. Hematologic</t>
        </is>
      </c>
      <c r="N49" s="186" t="inlineStr">
        <is>
          <t>6.1 Anemia</t>
        </is>
      </c>
      <c r="O49" s="185" t="inlineStr">
        <is>
          <t>Clinic</t>
        </is>
      </c>
      <c r="P49" s="186" t="inlineStr">
        <is>
          <t>ข้อ 12 (PLE_CC1_2561_Key.md)</t>
        </is>
      </c>
      <c r="Q49" s="185" t="inlineStr">
        <is>
          <t>ข้อสอบจริง</t>
        </is>
      </c>
      <c r="R49" s="185" t="inlineStr">
        <is>
          <t>2561</t>
        </is>
      </c>
      <c r="S49" s="185" t="inlineStr">
        <is>
          <t>CASE-HEMA-VEGAN-B12-DEFICIENCY</t>
        </is>
      </c>
    </row>
    <row r="50" ht="24" customHeight="1" s="49">
      <c r="A50" s="187" t="n">
        <v>48</v>
      </c>
      <c r="B50" s="186" t="inlineStr">
        <is>
          <t>กรณีศึกษา: ผู้ป่วยได้รับการวินิจฉัยว่าเป็นภาวะโลหิตจางจากการขาดธาตุเหล็ก (Iron Deficiency Anemia: IDA) และแพทย์สั่งจ่ายยาบำรุงธาตุเหล็ก Ferrous sulfate 300 mg รับประทานวันละ 3 ครั้ง</t>
        </is>
      </c>
      <c r="C50" s="186" t="inlineStr">
        <is>
          <t>ข้อใดเป็นคำแนะนำที่ถูกต้องและสำคัญที่สุดในการรับประทานยา Ferrous sulfate</t>
        </is>
      </c>
      <c r="D50" s="186" t="n"/>
      <c r="E50" s="186" t="inlineStr">
        <is>
          <t>ยานี้จะทำให้ปัสสาวะเปลี่ยนเป็นสีเหลืองเข้มคล้ายขมิ้น</t>
        </is>
      </c>
      <c r="F50" s="186" t="inlineStr">
        <is>
          <t>ห้ามรับประทานยานี้ร่วมกับน้ำผลไม้ที่มีรสเปรี้ยวหรือวิตามินซี</t>
        </is>
      </c>
      <c r="G50" s="186" t="inlineStr">
        <is>
          <t>หากถ่ายอุจจาระเป็นสีดำไม่ต้องตกใจ เป็นผลจากธาตุเหล็กที่ไม่ถูกดูดซึมและทำปฏิกิริยากับไฮโดรเจนซัลไฟด์ในลำไส้</t>
        </is>
      </c>
      <c r="H50" s="186" t="inlineStr">
        <is>
          <t>ควรรับประทานยาพร้อมกับนมสดเพื่อช่วยเคลือบกระเพาะอาหารและเพิ่มการดูดซึม</t>
        </is>
      </c>
      <c r="I50" s="188" t="inlineStr">
        <is>
          <t>ควรรับประทานยาพร้อมอาหารมื้อหนักเพื่อเพิ่มการดูดซึมธาตุเหล็กเข้าสู่กระแสเลือด</t>
        </is>
      </c>
      <c r="J50" s="185" t="n">
        <v>3</v>
      </c>
      <c r="K50" s="186" t="inlineStr">
        <is>
          <t>✅ คำตอบที่ถูกต้อง: ข้อ ค. หากถ่ายอุจจาระเป็นสีดำไม่ต้องตกใจ เป็นผลจากธาตุเหล็กที่ไม่ถูกดูดซึมและทำปฏิกิริยากับไฮโดรเจนซัลไฟด์ในลำไส้
🎯 ทำไมข้อนี้ถึงถูก:
การรับประทานยาเสริมธาตุเหล็ก (Ferrous salts) ธาตุเหล็กส่วนใหญ่ที่ไม่ถูกดูดซึมจะทำปฏิกิริยากับ Hydrogen sulfide ในลำไส้ใหญ่ กลายเป็น Iron sulfide ซึ่งมีสีดำ ส่งผลให้อุจจาระมีสีดำเข้มหรือสีเขียวเข้ม (Dark/black stools) ถือเป็นอาการข้างเคียงปกติที่ไม่อันตราย เภสัชกรต้องแนะนำผู้ป่วยล่วงหน้าเพื่อป้องกันความวิตกกังวลว่ามีเลือดออกในทางเดินอาหารและป้องกันการหยุดยาเอง
🔍 ข้ออื่นผิดเพราะอะไร:
• ข้อ ก. ปัสสาวะสีเหลืองเข้ม: เป็นผลข้างเคียงของวิตามินบี 2 (Riboflavin) ไม่ใช่ธาตุเหล็ก
• ข้อ ข. ห้ามทานร่วมกับน้ำผลไม้: น้ำผลไม้รสเปรี้ยวหรือวิตามินซี (Ascorbic acid) ช่วยรีดิวซ์ Fe3+ เป็น Fe2+ ส่งเสริมการดูดซึมธาตุเหล็กให้ดียิ่งขึ้น
• ข้อ ง. ทานพร้อมนม: แคลเซียมในนมจะแย่งจับกับธาตุเหล็ก ลดการดูดซึมธาตุเหล็กอย่างมาก ควรเว้นระยะห่างอย่างน้อย 2 ชั่วโมง
• ข้อ จ. ทานพร้อมอาหารมื้อหนัก: อาหารลดการดูดซึมธาตุเหล็กลง 40-50% ยาธาตุเหล็กควรรับประทานตอนท้องว่าง (ก่อนอาหาร 1 ชั่วโมง) แต่หากมีอาการระคายเคืองกระเพาะอาหารมากจึงอนุโลมให้ทานหลังอาหารได้</t>
        </is>
      </c>
      <c r="L50" s="186" t="n"/>
      <c r="M50" s="186" t="inlineStr">
        <is>
          <t>6. Hematologic</t>
        </is>
      </c>
      <c r="N50" s="186" t="inlineStr">
        <is>
          <t>6.1 Anemia</t>
        </is>
      </c>
      <c r="O50" s="185" t="inlineStr">
        <is>
          <t>Clinic</t>
        </is>
      </c>
      <c r="P50" s="186" t="inlineStr">
        <is>
          <t>ข้อ 15 (PLE_CC1_2561_Key.md)</t>
        </is>
      </c>
      <c r="Q50" s="185" t="inlineStr">
        <is>
          <t>ข้อสอบจริง</t>
        </is>
      </c>
      <c r="R50" s="185" t="inlineStr">
        <is>
          <t>2561</t>
        </is>
      </c>
      <c r="S50" s="185" t="inlineStr">
        <is>
          <t>CASE-HEMA-VEGAN-B12-DEFICIENCY</t>
        </is>
      </c>
    </row>
    <row r="51" ht="24" customHeight="1" s="49">
      <c r="A51" s="187" t="n">
        <v>49</v>
      </c>
      <c r="B51" s="186" t="n"/>
      <c r="C51" s="186" t="inlineStr">
        <is>
          <t>ข้อใดคือผลขางเคียงจากยา ferrous sulfate</t>
        </is>
      </c>
      <c r="D51" s="186" t="n"/>
      <c r="E51" s="186" t="inlineStr">
        <is>
          <t>Diarrhea</t>
        </is>
      </c>
      <c r="F51" s="186" t="inlineStr">
        <is>
          <t>Headache</t>
        </is>
      </c>
      <c r="G51" s="186" t="inlineStr">
        <is>
          <t>Tachycardia</t>
        </is>
      </c>
      <c r="H51" s="186" t="inlineStr">
        <is>
          <t>Constipation</t>
        </is>
      </c>
      <c r="I51" s="188" t="inlineStr">
        <is>
          <t>Hypokalemia</t>
        </is>
      </c>
      <c r="J51" s="185" t="n">
        <v>1</v>
      </c>
      <c r="K51" s="186" t="inlineStr">
        <is>
          <t>✅ คำตอบที่ถูกต้อง: ข้อ ก. Diarrhea
🎯 ทำไมข้อนี้ถึงถูก:
การเลือก Diarrhea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(Headache): อาการปวดศีรษะ (Headache) ไม่ใช่อาการข้างเคียงที่พบบ่อยหรือเป็นลักษณะเฉพาะของการรับประทานเกลือแร่ธาตุเหล็กเสริม
• ข้อ ค. (Tachycardia): ภาวะหัวใจเต้นเร็ว (Tachycardia) มักเป็นอาการแสดงของภาวะโลหิตจางจากการปรับตัวของระบบไหลเวียนโลหิต ไม่ใช่ผลข้างเคียงโดยตรงจากยา Ferrous sulfate
• ข้อ ง. (Constipation): อาการท้องผูก (Constipation) เป็นผลข้างเคียงที่พบได้บ่อยที่สุดจากการรับประทานยาธาตุเหล็ก เนื่องจากการรบกวนการบีบตัวของกล้ามเนื้อลำไส้
• ข้อ จ. (Hypokalemia): ภาวะโพแทสเซียมในเลือดต่ำ (Hypokalemia) ไม่ได้เกิดจากการใช้ยาธาตุเหล็ก แต่อาจพบได้ในช่วงแรกของการรักษาภาวะขาดวิตามินบี 12 จากการนำโพแทสเซียมไปใช้สร้างเม็ดเลือดใหม่อย่างรวดเร็ว</t>
        </is>
      </c>
      <c r="L51" s="186" t="n"/>
      <c r="M51" s="186" t="inlineStr">
        <is>
          <t>6. Hematologic</t>
        </is>
      </c>
      <c r="N51" s="186" t="inlineStr">
        <is>
          <t>6.1 Anemia</t>
        </is>
      </c>
      <c r="O51" s="185" t="inlineStr">
        <is>
          <t>Clinic</t>
        </is>
      </c>
      <c r="P51" s="186" t="inlineStr">
        <is>
          <t>ข้อ 14 (PLE_CC1_2561_Key.md)</t>
        </is>
      </c>
      <c r="Q51" s="185" t="inlineStr">
        <is>
          <t>ข้อสอบจริง</t>
        </is>
      </c>
      <c r="R51" s="185" t="inlineStr">
        <is>
          <t>2561</t>
        </is>
      </c>
      <c r="S51" s="185" t="n"/>
    </row>
    <row r="52" ht="24" customHeight="1" s="49">
      <c r="A52" s="187" t="n">
        <v>50</v>
      </c>
      <c r="B52" s="186" t="n"/>
      <c r="C52" s="186" t="inlineStr">
        <is>
          <t>ส!วนประกอบของสูตรเคลือบฟuลTมของยา ferrous sulfate ข้อใด ถูกต้อง</t>
        </is>
      </c>
      <c r="D52" s="186" t="n"/>
      <c r="E52" s="186" t="inlineStr">
        <is>
          <t>Talcum ทำหนาที่เปEนสารก!อฟuลTม</t>
        </is>
      </c>
      <c r="F52" s="186" t="inlineStr">
        <is>
          <t>Ethyl alcohol ทำหนาที่เปEน antioxidant</t>
        </is>
      </c>
      <c r="G52" s="186" t="inlineStr">
        <is>
          <t>Propylene glycol ทำหนาที่เปEน plasticizer</t>
        </is>
      </c>
      <c r="H52" s="186" t="inlineStr">
        <is>
          <t>Titanium dioxide ทำหนาที่เปEน สารก!อฟuลTม</t>
        </is>
      </c>
      <c r="I52" s="188" t="inlineStr">
        <is>
          <t>Hydroxymethylpropyl cellulose ทำหนาที่เปEนสารทึบ แสง</t>
        </is>
      </c>
      <c r="J52" s="185" t="n">
        <v>1</v>
      </c>
      <c r="K52" s="186" t="inlineStr">
        <is>
          <t>✅ คำตอบที่ถูกต้อง: ข้อ ก. Talcum ทำหนาที่เปEนสารก!อฟuลTม
🎯 ทำไมข้อนี้ถึงถูก:
Talcum ทำหนาที่เปEนสารก!อฟuลTม: Talcum ทำหนาที่เป E นสารก!อฟ u ล T ม Talcum ทำหนาที่เป E นสารก!อฟ u ล T ม Talcum ทำหนาที่เป E นสารก!อฟ u ล T ม Talcum ทำหนาที่เป E นสารก!อฟ u ล T ม Talcum ทำหนาที่เป E นสารก!อฟ u ล T ม การเลือก Talcum ทำหนาที่เป E นสารก!อฟ u ล T ม เป็นคำตอบที่ถูกต้องตามแนวทางการรักษามาตรฐาน เนื่องจาก เป็น Glidant และ Lubricant เสริม แต่มีคุณสมบัติ hydrophobic ต้องควบคุมปริมาณให้เหมาะสม (มักใช้ 1-5%)
🔍 ข้ออื่นผิดเพราะอะไร:
• ข้อ ข. (Ethyl alcohol ทำหนาที่เปEน antioxidant): Ethyl alcohol ทำหน้าที่เป็นตัวทำละลาย (Solvent) ในกระบวนการเคลือบฟิล์ม ไม่ได้ทำหน้าที่เป็นสารต้านออกซิเดชัน (Antioxidant) ในสูตรตำรับ
• ข้อ ค. (Propylene glycol ทำหนาที่เปEน plasticizer): Propylene glycol ทำหน้าที่เป็น Plasticizer ช่วยเพิ่มความยืดหยุ่นและลดความเปราะของแผ่นฟิล์มเคลือบยา
• ข้อ ง. (Titanium dioxide ทำหนาที่เปEน สารก!อฟuลTม): Titanium dioxide ทำหน้าที่เป็นสารทึบแสง (Opacifying agent) เพื่อป้องกันตัวยาสำคัญจากแสงแดด ไม่ใช่สารก่อฟิล์ม
• ข้อ จ. (Hydroxymethylpropyl cellulose ทำหนาที่เปEนสารทึบ แสง): Hydroxypropyl methylcellulose (HPMC) ทำหน้าที่เป็นพอลิเมอร์สารก่อฟิล์มหลัก (Film former) ไม่ใช่สารทึบแสง</t>
        </is>
      </c>
      <c r="L52" s="186" t="n"/>
      <c r="M52" s="186" t="inlineStr">
        <is>
          <t>6. Hematologic</t>
        </is>
      </c>
      <c r="N52" s="186" t="inlineStr">
        <is>
          <t>6.1 Anemia</t>
        </is>
      </c>
      <c r="O52" s="185" t="inlineStr">
        <is>
          <t>Clinic</t>
        </is>
      </c>
      <c r="P52" s="186" t="inlineStr">
        <is>
          <t>ข้อ 16 (PLE_CC1_2561_Key.md)</t>
        </is>
      </c>
      <c r="Q52" s="185" t="inlineStr">
        <is>
          <t>ข้อสอบจริง</t>
        </is>
      </c>
      <c r="R52" s="185" t="inlineStr">
        <is>
          <t>2561</t>
        </is>
      </c>
      <c r="S52" s="185" t="n"/>
    </row>
    <row r="53" ht="24" customHeight="1" s="49">
      <c r="A53" s="187" t="n">
        <v>51</v>
      </c>
      <c r="B53" s="186" t="n"/>
      <c r="C53" s="186" t="inlineStr">
        <is>
          <t>การสังเคราะห์ HCTZ จงระบุว่า A คือข้อใด</t>
        </is>
      </c>
      <c r="D53" s="186" t="n"/>
      <c r="E53" s="186" t="inlineStr">
        <is>
          <t>H-CO-H</t>
        </is>
      </c>
      <c r="F53" s="186" t="inlineStr">
        <is>
          <t>H-CO-OH</t>
        </is>
      </c>
      <c r="G53" s="186" t="inlineStr">
        <is>
          <t>Cl-C-Cl</t>
        </is>
      </c>
      <c r="H53" s="186" t="inlineStr">
        <is>
          <t>C-CO-H 18 MCQ11 2/2560 By CU Rx73 MCQ11 2/2560 By CU Rx73</t>
        </is>
      </c>
      <c r="I53" s="188" t="inlineStr">
        <is>
          <t>Deferoxamine 500 mg SC</t>
        </is>
      </c>
      <c r="J53" s="185" t="n">
        <v>1</v>
      </c>
      <c r="K53" s="186" t="inlineStr">
        <is>
          <t>✅ คำตอบที่ถูกต้อง: ข้อ ก. H-CO-H
🎯 ทำไมข้อนี้ถึงถูก:
การเลือก H-CO-H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(H-CO-OH): กรดฟอร์มิก (Formic acid, H-CO-OH) มีหมู่คาร์บอกซิลซึ่งให้คาร์บอนในระดับออกซิเดชันที่สูงเกินไป จึงไม่สามารถเกิดวงแหวนไตรอะซีนในกระบวนการสังเคราะห์ HCTZ ได้
• ข้อ ค. (Cl-C-Cl): Phosgene (Cl-CO-Cl หรือ Cl-C-Cl) เป็น Reagent ที่ให้หมู่คาร์บอนิล (-C=O) ซึ่งนำไปสู่การสังเคราะห์อนุพันธ์ Quinazolinone ไม่ใช่ยาในกลุ่ม Thiazide
• ข้อ ง. (C-CO-H 18 MCQ11 2/2560 By CU Rx73 MCQ11 2/2560 By CU Rx73): โครงสร้างคาร์บอนิลนี้มีโครงสร้างทางเคมีไม่ถูกต้องและไม่สามารถทำปฏิกิริยาการปิดวงในกระบวนการสังเคราะห์ตัวยา Hydrochlorothiazide
• ข้อ จ. (Deferoxamine 500 mg SC): Deferoxamine 500 mg SC เป็นยาฉีดคีเลตธาตุเหล็กในทางคลินิก ไม่เกี่ยวข้องกับสารตั้งต้นในการสังเคราะห์โครงสร้างทางเคมีของยาขับปัสสาวะ</t>
        </is>
      </c>
      <c r="L53" s="186" t="n"/>
      <c r="M53" s="186" t="inlineStr">
        <is>
          <t>6. Hematologic</t>
        </is>
      </c>
      <c r="N53" s="186" t="inlineStr">
        <is>
          <t>6.1 Anemia</t>
        </is>
      </c>
      <c r="O53" s="185" t="inlineStr">
        <is>
          <t>Clinic</t>
        </is>
      </c>
      <c r="P53" s="186" t="inlineStr">
        <is>
          <t>ข้อ 7 (PLE_CC1_2560 22 April Set 2.md)</t>
        </is>
      </c>
      <c r="Q53" s="185" t="inlineStr">
        <is>
          <t>ข้อสอบจริง</t>
        </is>
      </c>
      <c r="R53" s="185" t="inlineStr">
        <is>
          <t>2560</t>
        </is>
      </c>
      <c r="S53" s="185" t="n"/>
    </row>
    <row r="54" ht="24" customHeight="1" s="49">
      <c r="A54" s="187" t="n">
        <v>52</v>
      </c>
      <c r="B54" s="186" t="n"/>
      <c r="C54" s="186" t="inlineStr">
        <is>
          <t>Ferrous sulfate กระปุกละ 100 เม็ด เป็นยาประเภทใด</t>
        </is>
      </c>
      <c r="D54" s="186" t="n"/>
      <c r="E54" s="186" t="inlineStr">
        <is>
          <t>ยาเสพติดให้โทษ ประเภทที่ 3</t>
        </is>
      </c>
      <c r="F54" s="186" t="inlineStr">
        <is>
          <t>ยาอันตราย</t>
        </is>
      </c>
      <c r="G54" s="186" t="inlineStr">
        <is>
          <t>ยาควบคุมพิเศษ</t>
        </is>
      </c>
      <c r="H54" s="186" t="inlineStr">
        <is>
          <t>วัตถุออกฤทธิ์ต่อจิตและประสาท ประเภท 3</t>
        </is>
      </c>
      <c r="I54" s="188" t="inlineStr">
        <is>
          <t>[NEED_REVIEW]</t>
        </is>
      </c>
      <c r="J54" s="185" t="n">
        <v>1</v>
      </c>
      <c r="K54" s="186" t="inlineStr">
        <is>
          <t>✅ คำตอบที่ถูกต้อง: ข้อ ก. ยาเสพติดให้โทษ ประเภทที่ 3
🎯 ทำไมข้อนี้ถึงถูก:
การเลือก ยาเสพติดให้โทษ ประเภทที่ 3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(ยาอันตราย): ยาอันตรายเป็นประเภททางกฎหมายที่ถูกต้องของ Ferrous sulfate บรรจุ 100 เม็ด ซึ่งต้องจ่ายโดยเภสัชกรในร้านยาแผนปัจจุบัน (ข.ย.1)
• ข้อ ค. (ยาควบคุมพิเศษ): ยาควบคุมพิเศษเป็นกลุ่มยาที่มีพิษภัยสูงหรือเสี่ยงต่อการดื้อยาซึ่งต้องใช้ใบสั่งแพทย์เท่านั้น เช่น สเตียรอยด์ชนิดรับประทาน แต่ยาบำรุงโลหิตทั่วไปไม่ได้จัดอยู่ในกลุ่มนี้
• ข้อ ง. (วัตถุออกฤทธิ์ต่อจิตและประสาท ประเภท 3): วัตถุออกฤทธิ์ต่อจิตและประสาทประเภท 3 เป็นกลุ่มยาที่มีผลต่อระบบประสาทส่วนกลาง เช่น ยากระตุ้นประสาทหรือยานอนหลับบางชนิด ไม่เกี่ยวข้องกับเกลือแร่บำรุงเลือด
• ข้อ จ. (ยาสามัญประจำบ้าน ประเภทร้านขายยา ร้านขายยาแผนปัจจุบัน (ข.ย.1) สามารถขายยาอันตราย หรือยาควบคุม พิเศษบางประเภทที่อนุญาตให้เภสัชกรร้านยา ขายได้ ซึ่งยาควบคุมพิเศษต้อง มีใบสั่งแพทย์ ทั้งนี้ ร้านยาประเภทนี้ “ต้องมีเภสัชกร” ควบคุมร้าน ร้านขายยาแผนปัจจุบันเฉพาะยาบรรจุเสร็จ ที่ไม่ใช่ยาอันตรายหรือยา ควบคุมพิเศษ (ข.ย. 2) ยาเหล่านี้ไม่ต้องใช้ใบสั่งแพทย์ และ “ไม่ต้องมี” เภสัชกรคุมร้าน ร้านขายยาแผนปัจจุบันเฉพาะยาบรรจุเสร็จ สำหรับสัตว์ (ข.ย.3) ควบคุม การขายโดยเภสัชกร หรือผู้ประกอบการบำบัดโรคสัตว์ประจำอยู่ตลอดเวลาที่ เปิดทำการ การซื้อยาไม่ต้องใช้ใบสั่งยาของสัตวแพทย์ มาตราสำคัญในพ.ร.บ.ยา 2510 มาตรา 4 บอกนิยาม ผลิต: ทำ ผสม ปรุง แปรสภาพ แบ่งยาโดยมีเจตนาให้เป็นยาบรรจุเสร็จ ขาย : ขายปลีก ขายส่ง จำหน่าย จ่าย แจก แลกเปลี่ยน มาตราสำคัญในพ.ร.บ.ยา 2510 มาตรา 12 ห้ามมิให้ผู้ใดผลิต ขาย หรือนำหรือสั่งเข้ามาในราชอาณาจักรซึ่งยาแผนปัจจุบัน เว้นแต่จะได้รับใบอนุญาตจากผู้อนุญาต ตัวอย่างโจทย์ เจ๊งวงเป็นเจ้าของร้านขายของชำในหมู่บ้าน ที่ร้านชอบมีลูกค้ามาถามหายาคุมไดแอน เจ๊งวงจึงหายาคุมไดแอนมาขายที่ร้านด้วย ถามว่า เจ๊งวงมีความผิดตามกฎหมายหรือไม่ ถ้าผิดมีความผิดตามมาตราใดตามกฎหมาย มาตราสำคัญในพ.ร.บ.ยา 2510 มาตรา 13 เป็นข้อยกเว้นของมาตรา 12 มาตรา 12 จะไม่ใช้เมื่อ… การผลิตยาสำหรับคนไข้เฉพาะรายหรือตามใบสั่งแพทย์ การขายยาสมุนไพรที่ไม่ใช่ยาอันตราย หรือ การขายยาสามัญประจำบ้าน การนำยาติดตัวเข้ามาในราชอาณาจักร ซื่งไม่เกินจำนวนที่สามารถใช้ได้เฉพาะตัว ใน 30 วัน มาตรา 14 วรรค 2 ผู้มีหน้าที่ปฏิบัติการต้องอยู่ประจำ ณ สถานที่ผลิตหรือขายยาได้เพียงแห่งเดียว มาตราสำคัญในพ.ร.บ.ยา 2510 มาตรา 15 ประเภทของใบอนุญาต ผู้มีหน้าที่ปฏิบัติการต้องอยู่ประจำ ณ สถานที่ผลิตหรือขายยาได้เพียงแห่งเดียว (1) ผลิตยาแผนปัจจุบัน (2) ขายยาแผนปัจจุบัน (3) ขายส่งยาแผนปัจจุบัน (4) ขายยาแผนปัจจุบันเฉพาะยาบรรจุเสร็จที่ไม่ใช่ยาอันตรายหรือยาควบคุมพิเศษ (5) ขายยาแผนปัจจุบันเฉพาะยาบรรจุเสร็จสำหรับสัตว์ (6) นำหรือสั่งยาแผนปัจจุบันเข้ามาในราชอาณาจักร ถ้าได้รับอนุญาต (1) หรือ (6) จะได้รับอนุญาต (3) ด้วย ถ้าได้รับอนุญาต (2) จะได้รับอนุญาต (3),(4),(5) ด้วย ถ้าได้รับอนุญาต (3) จะได้รับอนุญาต (4),(5) ด้วย มาตราสำคัญในพ.ร.บ.ยา 2510 มาตรา 16 ใช้คุ้มกันลูกจ้าง ให้ถือว่าการกระทำของลูกจ้างเป็นการกระทำของผู้รับอนุญาตด้วย เว้นแต่ผู้รับ อนุญาตจะพิสูจน์ได้ว่าการกระทำดังกล่าวเป็นการสุดวิสัยที่ตนจะล่วงรู้หรือควบคุมได้ ตัวอย่างโจทย์): ยาสามัญประจำบ้านมีข้อกำหนดขนาดบรรจุที่น้อยกว่าเพื่อความปลอดภัยในการดูแลตนเองเบื้องต้น แต่กระปุกละ 100 เม็ดถูกจัดเป็นยาอันตรายตามกฎหมายยา</t>
        </is>
      </c>
      <c r="L54" s="186" t="n"/>
      <c r="M54" s="186" t="inlineStr">
        <is>
          <t>6. Hematologic</t>
        </is>
      </c>
      <c r="N54" s="186" t="inlineStr">
        <is>
          <t>6.1 Anemia</t>
        </is>
      </c>
      <c r="O54" s="185" t="inlineStr">
        <is>
          <t>Clinic</t>
        </is>
      </c>
      <c r="P54" s="186" t="inlineStr">
        <is>
          <t>ข้อ 4 (LAW-CU-71.md)</t>
        </is>
      </c>
      <c r="Q54" s="185" t="inlineStr">
        <is>
          <t>ข้อสอบจำลอง</t>
        </is>
      </c>
      <c r="R54" s="185" t="inlineStr">
        <is>
          <t>Mock กฎหมาย CU71</t>
        </is>
      </c>
      <c r="S54" s="185" t="n"/>
    </row>
    <row r="55" ht="24" customHeight="1" s="49">
      <c r="A55" s="187" t="n">
        <v>53</v>
      </c>
      <c r="B55" s="186" t="n"/>
      <c r="C55" s="186" t="inlineStr">
        <is>
          <t>ข้อใดไม่จำเป็นต้องแนะนำผู้ป่วย เมื่อผู้ป่วยรับประทาน Ferrous sulfate (FeSO4) (1) ยานีอาจทำให้อุจจาระเปลี่ยนเป็นสีดำได้ (2) ยานีอาจทำให้ท้องผูกได้มากขึน (3) ควรหลีกเลียงการรับประทานร่วมกับนม (4) การรับประทานยาหลังอาหารสามารถเพิ่มการดูดซึม (5) การรับประทานยาก่อนอาหาร อาจทำให้มีอาการ คลืนไส้ อาเจียนได้</t>
        </is>
      </c>
      <c r="D55" s="186" t="n"/>
      <c r="E55" s="186" t="inlineStr">
        <is>
          <t>Hydroxyurea 500 mg OD</t>
        </is>
      </c>
      <c r="F55" s="186" t="inlineStr">
        <is>
          <t>Blood transfusion (Packed Red Cells)</t>
        </is>
      </c>
      <c r="G55" s="186" t="inlineStr">
        <is>
          <t>Ferrous fumarate 200 mg TID</t>
        </is>
      </c>
      <c r="H55" s="186" t="inlineStr">
        <is>
          <t>Folic acid 5 mg OD</t>
        </is>
      </c>
      <c r="I55" s="188" t="inlineStr">
        <is>
          <t>Vitamin B12 1000 mcg IM</t>
        </is>
      </c>
      <c r="J55" s="185" t="n">
        <v>1</v>
      </c>
      <c r="K55" s="186" t="inlineStr">
        <is>
          <t>✅ คำตอบที่ถูกต้อง: ข้อ ก. Hydroxyurea 500 mg OD
🎯 ทำไมข้อนี้ถึงถูก:
การเลือก Hydroxyurea 500 mg OD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(Blood transfusion (Packed Red Cells)): การให้เลือด Packed Red Cells สงวนไว้สำหรับผู้ป่วยโลหิตจางรุนแรงที่มีภาวะไม่คงที่ทางระบบไหลเวียนโลหิต หรือมีอาการขาดออกซิเจนวิกฤต ไม่ใช่ทางเลือกแรกในการรักษาภาวะขาดธาตุเหล็กทั่วไปเนื่องจากเสี่ยงต่อปฏิกิริยาจากการถ่ายเลือดและภาวะเหล็กเกิน
• ข้อ ค. (Ferrous fumarate 200 mg TID): Ferrous fumarate เป็นเกลือธาตุเหล็กชนิดรับประทานที่มี elemental iron สูงถึง 33% ซึ่งมีประสิทธิภาพและการเกิดผลข้างเคียงทางเดินอาหารใกล้เคียงกัน ไม่ใช่ยาที่ต้องให้เสริมซ้ำซ้อนกับ Ferrous sulfate เพราะจะทำให้เกิดภาวะพิษจากธาตุเหล็กเกินขนาด
• ข้อ ง. (Folic acid 5 mg OD): Folic acid ใช้สำหรับรักษาภาวะโลหิตจางเมกาโลบลาสติกจากการขาดโฟเลตหรือให้เสริมในหญิงตั้งครรภ์และผู้ป่วยทาลาสซีเมีย ไม่สามารถทดแทนหรือแก้ไขภาวะขาดธาตุเหล็กได้เนื่องจากไม่ได้เป็นองค์ประกอบของวงแหวน Heme
• ข้อ จ. (Vitamin B12 1000 mcg IM): Vitamin B12 รูปแบบฉีดเข้ากล้ามเนื้อใช้รักษาภาวะ Pernicious anemia หรือการขาดวิตามินบี 12 จากการดูดซึมบกพร่อง ไม่ได้ช่วยเพิ่มการสร้างฮีโมโกลบินในผู้ป่วยที่มีภาวะขาดธาตุเหล็กโดยตรง</t>
        </is>
      </c>
      <c r="L55" s="186" t="n"/>
      <c r="M55" s="186" t="inlineStr">
        <is>
          <t>6. Hematologic</t>
        </is>
      </c>
      <c r="N55" s="186" t="inlineStr">
        <is>
          <t>6.1 Anemia</t>
        </is>
      </c>
      <c r="O55" s="185" t="inlineStr">
        <is>
          <t>Clinic</t>
        </is>
      </c>
      <c r="P55" s="186" t="inlineStr">
        <is>
          <t>ข้อ 67 (PLE_CC1_2557.md)</t>
        </is>
      </c>
      <c r="Q55" s="185" t="inlineStr">
        <is>
          <t>ข้อสอบจริง</t>
        </is>
      </c>
      <c r="R55" s="185" t="inlineStr">
        <is>
          <t>2557</t>
        </is>
      </c>
      <c r="S55" s="185" t="n"/>
    </row>
    <row r="56" ht="24" customHeight="1" s="49">
      <c r="A56" s="187" t="n">
        <v>54</v>
      </c>
      <c r="B56" s="186" t="n"/>
      <c r="C56" s="186" t="inlineStr">
        <is>
          <t>จากโครงสร้างของยา HCTZ สามารถวิเคราะห์หาหมู่โครงสร้างได้โดยวิธีการใด</t>
        </is>
      </c>
      <c r="D56" s="186" t="n"/>
      <c r="E56" s="186" t="inlineStr">
        <is>
          <t>Finger print จาก FTIR</t>
        </is>
      </c>
      <c r="F56" s="186" t="inlineStr">
        <is>
          <t>Chromatogram จาก TLC</t>
        </is>
      </c>
      <c r="G56" s="186" t="inlineStr">
        <is>
          <t>UV</t>
        </is>
      </c>
      <c r="H56" s="186" t="inlineStr">
        <is>
          <t>..............</t>
        </is>
      </c>
      <c r="I56" s="188" t="inlineStr">
        <is>
          <t>.................</t>
        </is>
      </c>
      <c r="J56" s="185" t="n">
        <v>1</v>
      </c>
      <c r="K56" s="186" t="inlineStr">
        <is>
          <t>✅ คำตอบที่ถูกต้อง: ข้อ ก. Finger print จาก FTIR
🎯 ทำไมข้อนี้ถึงถูก:
การเลือก Finger print จาก FTIR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(Chromatogram จาก TLC): โครมาโทกราฟีผิวบาง (TLC) ใช้เพื่อการตรวจเอกลักษณ์เบื้องต้นหรือทดสอบสิ่งปนเปื้อนเชิงเปรียบเทียบกับสารมาตรฐาน ไม่สามารถให้ข้อมูลโครงสร้างหมู่ฟังก์ชันที่จำเพาะเจาะจงได้เท่ากับ FTIR
• ข้อ ค. (UV): รังสีอัลตราไวโอเลต (UV spectrophotometry) อาศัยการดูดกลืนแสงของระบบคอนจูเกชันและโครโมฟอร์ เหมาะสำหรับการวิเคราะห์หาปริมาณสาร แต่ไม่สามารถยืนยันโครงสร้างโมเลกุลหรือหมู่ฟังก์ชันได้อย่างแม่นยำ
• ข้อ ง. (..............): การทดสอบโดยไม่มีเครื่องมือยืนยันโครงสร้างทางสเปกโทรสโกปีไม่สามารถระบุหมู่ซัลโฟนาไมด์หรือเฮเทอโรไซคลิกในโครงสร้างของยาขับปัสสาวะได้อย่างถูกต้องตามมาตรฐานเภสัชตำรับ
• ข้อ จ. (.................): การวิเคราะห์คุณสมบัติทางกายภาพทั่วไปไม่สามารถระบุการสั่นสะเทือนของพันธะเคมีที่เป็นเอกลักษณ์เฉพาะของโครงสร้างยา HCTZ ได้</t>
        </is>
      </c>
      <c r="L56" s="186" t="n"/>
      <c r="M56" s="186" t="inlineStr">
        <is>
          <t>6. Hematologic</t>
        </is>
      </c>
      <c r="N56" s="186" t="inlineStr">
        <is>
          <t>6.1 Anemia</t>
        </is>
      </c>
      <c r="O56" s="185" t="inlineStr">
        <is>
          <t>Clinic</t>
        </is>
      </c>
      <c r="P56" s="186" t="inlineStr">
        <is>
          <t>ข้อ 32 (PLE_CC1_2555 Day 1.md)</t>
        </is>
      </c>
      <c r="Q56" s="185" t="inlineStr">
        <is>
          <t>ข้อสอบจริง</t>
        </is>
      </c>
      <c r="R56" s="185" t="inlineStr">
        <is>
          <t>2555</t>
        </is>
      </c>
      <c r="S56" s="185" t="n"/>
    </row>
    <row r="57" ht="24" customHeight="1" s="49">
      <c r="A57" s="187" t="n">
        <v>55</v>
      </c>
      <c r="B57" s="186" t="n"/>
      <c r="C57" s="186" t="inlineStr">
        <is>
          <t>Fe รูปเกลือใดที่ให้ elemental iron มากที่สุด</t>
        </is>
      </c>
      <c r="D57" s="186" t="n"/>
      <c r="E57" s="186" t="inlineStr">
        <is>
          <t>fumarate</t>
        </is>
      </c>
      <c r="F57" s="186" t="inlineStr">
        <is>
          <t>sulfate</t>
        </is>
      </c>
      <c r="G57" s="186" t="inlineStr">
        <is>
          <t>sulfate (exsiccated)</t>
        </is>
      </c>
      <c r="H57" s="186" t="inlineStr">
        <is>
          <t>Vitamin C 500 mg OD</t>
        </is>
      </c>
      <c r="I57" s="188" t="inlineStr">
        <is>
          <t>Pyridoxine 50 mg OD</t>
        </is>
      </c>
      <c r="J57" s="185" t="n">
        <v>1</v>
      </c>
      <c r="K57" s="186" t="inlineStr">
        <is>
          <t>✅ คำตอบที่ถูกต้อง: ข้อ ก. fumarate
🎯 ทำไมข้อนี้ถึงถูก:
การเลือก fumarate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(sulfate): Ferrous sulfate ในรูปไฮเดรตทั่วไปให้ปริมาณ elemental iron เพียงประมาณ 20% ซึ่งน้อยกว่าเกลือฟูมาเรตอย่างมีนัยสำคัญ
• ข้อ ค. (sulfate (exsiccated) ยิ่งเกลือมีขนาดใหญ่จะมีปริมาณ Fe น้อยลง ซึ่ง sulfate (exsiccated) มี 1H20 ส่วน sulfate มี 7 H20 จึงมีขนาดใหญ่กว่า Salt Elemental iron (%) Ferrous fumarate 30 Ferrous sulfate 20 Ferrous gluconate 12 Ref: หนังสือติวรุ่นพี่แม๊กPharmacotherapy 2/2 หน้า 631-638, ชีทติวพี่พุฒิและรุ่นพี่ติวสอบคอมพรี): Ferrous sulfate ชนิดแห้ง (exsiccated) แม้จะมีน้ำผลึกน้อยลงและให้ elemental iron ราว 30% แต่เกลือ Ferrous fumarate ยังคงให้สัดส่วน elemental iron ต่อน้ำหนักโมเลกุลสูงที่สุดถึง 33%
• ข้อ ง. (Vitamin C 500 mg OD): Vitamin C เป็นสารต้านอนุมูลอิสระที่ช่วยส่งเสริมการดูดซึมธาตุเหล็กในระบบทางเดินอาหาร แต่ตัวมันเองไม่ใช่เกลือแร่ธาตุเหล็กจึงไม่มีปริมาณ elemental iron
• ข้อ จ. (Pyridoxine 50 mg OD): Pyridoxine เป็นวิตามินบี 6 ที่ทำหน้าที่เป็นโคเอนไซม์ในกระบวนการเมแทบอลิซึมของกรดอะมิโนและฮีม ไม่ใช่เกลือแร่ธาตุเหล็ก</t>
        </is>
      </c>
      <c r="L57" s="186" t="n"/>
      <c r="M57" s="186" t="inlineStr">
        <is>
          <t>6. Hematologic</t>
        </is>
      </c>
      <c r="N57" s="186" t="inlineStr">
        <is>
          <t>6.1 Anemia</t>
        </is>
      </c>
      <c r="O57" s="185" t="inlineStr">
        <is>
          <t>Clinic</t>
        </is>
      </c>
      <c r="P57" s="186" t="inlineStr">
        <is>
          <t>ข้อ 3 (PLE_CC1_2554 SET2.md)</t>
        </is>
      </c>
      <c r="Q57" s="185" t="inlineStr">
        <is>
          <t>ข้อสอบจริง</t>
        </is>
      </c>
      <c r="R57" s="185" t="inlineStr">
        <is>
          <t>2554</t>
        </is>
      </c>
      <c r="S57" s="185" t="n"/>
    </row>
    <row r="58" ht="24" customHeight="1" s="49">
      <c r="A58" s="187" t="n">
        <v>56</v>
      </c>
      <c r="B58" s="186" t="n"/>
      <c r="C58" s="186" t="inlineStr">
        <is>
          <t>จากสูตรนั่น ถ้า FeSo4มี elementary iron 20% ให้ยา 1 ช้อนชา จะได้ elementary iron เท่าไหร่ elementary iron 20% หมายถึง ferrous sulfate 100 mg จะให้ elemental iron 20 mg ดังนั้น ferrous sulfate 12.5 mg จะให้ elemental iron (2012.5)/100 = 2.5mg แสดงว่า 100 ml จะให้ elemental iron 2.5 mg ถ้า 5 ml จะให้ elemental iron 0.125 mg</t>
        </is>
      </c>
      <c r="D58" s="186" t="n"/>
      <c r="E58" s="186" t="inlineStr">
        <is>
          <t>Vitamin C 500 mg OD</t>
        </is>
      </c>
      <c r="F58" s="186" t="inlineStr">
        <is>
          <t>Pyridoxine 50 mg OD</t>
        </is>
      </c>
      <c r="G58" s="186" t="inlineStr">
        <is>
          <t>Hydroxyurea 500 mg OD</t>
        </is>
      </c>
      <c r="H58" s="186" t="inlineStr">
        <is>
          <t>Blood transfusion (Packed Red Cells)</t>
        </is>
      </c>
      <c r="I58" s="188" t="inlineStr">
        <is>
          <t>Ferrous fumarate 200 mg TID</t>
        </is>
      </c>
      <c r="J58" s="185" t="n">
        <v>1</v>
      </c>
      <c r="K58" s="186" t="inlineStr">
        <is>
          <t>✅ คำตอบที่ถูกต้อง: ข้อ ก. Vitamin C 500 mg OD
🎯 ทำไมข้อนี้ถึงถูก:
การเลือก Vitamin C 500 mg OD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(Pyridoxine 50 mg OD): Pyridoxine ช่วยในการสังเคราะห์ porphyrin ในไขกระดูก แต่ไม่ได้ช่วยเพิ่มประสิทธิภาพการดูดซึมธาตุเหล็กชนิดรับประทานจากลำไส้เล็กเหมือนกรดแอสคอร์บิก
• ข้อ ค. (Hydroxyurea 500 mg OD): Hydroxyurea ใช้เพื่อลดความถี่ของภาวะ vaso-occlusive crisis ในผู้ป่วยโรคเลือดเคียวหรือลดจำนวนเกล็ดเลือดใน thrombocythemia ไม่มีผลส่งเสริมการดูดซึมธาตุเหล็ก
• ข้อ ง. (Blood transfusion (Packed Red Cells)): การให้เม็ดเลือดแดงเข้มข้น Packed Red Cells มีความเสี่ยงต่อปฏิกิริยาไม่พึงประสงค์จากการถ่ายเลือด ไม่ใช่วิธีที่เหมาะสมในการแก้ไขภาวะขาดธาตุเหล็กที่ไม่มีอาการรุนแรง
• ข้อ จ. (Ferrous fumarate 200 mg TID): Ferrous fumarate ใช้เป็นยาเสริมธาตุเหล็กโดยตรง แต่หากให้ร่วมกับเกลือเหล็กชนิดอื่นซ้ำซ้อนจะเพิ่มอาการระคายเคืองทางเดินอาหารและเพิ่มความเสี่ยงต่อพิษของธาตุเหล็ก</t>
        </is>
      </c>
      <c r="L58" s="186" t="n"/>
      <c r="M58" s="186" t="inlineStr">
        <is>
          <t>6. Hematologic</t>
        </is>
      </c>
      <c r="N58" s="186" t="inlineStr">
        <is>
          <t>6.1 Anemia</t>
        </is>
      </c>
      <c r="O58" s="185" t="inlineStr">
        <is>
          <t>Clinic</t>
        </is>
      </c>
      <c r="P58" s="186" t="inlineStr">
        <is>
          <t>ข้อ 6 (PLE_CC1_2554 SET2.md)</t>
        </is>
      </c>
      <c r="Q58" s="185" t="inlineStr">
        <is>
          <t>ข้อสอบจริง</t>
        </is>
      </c>
      <c r="R58" s="185" t="inlineStr">
        <is>
          <t>2554</t>
        </is>
      </c>
      <c r="S58" s="185" t="n"/>
    </row>
    <row r="59" ht="24" customHeight="1" s="49">
      <c r="A59" s="187" t="n">
        <v>57</v>
      </c>
      <c r="B59" s="186" t="n"/>
      <c r="C59" s="186" t="inlineStr">
        <is>
          <t>ข้อใดไม่เกี่ยวกับการเกิดภาวะโลหิตจางในครั้งนี้</t>
        </is>
      </c>
      <c r="D59" s="186" t="n"/>
      <c r="E59" s="186" t="inlineStr">
        <is>
          <t>Blood transfusion (Packed Red Cells)</t>
        </is>
      </c>
      <c r="F59" s="186" t="inlineStr">
        <is>
          <t>Ferrous fumarate 200 mg TID</t>
        </is>
      </c>
      <c r="G59" s="186" t="inlineStr">
        <is>
          <t>Folic acid 5 mg OD</t>
        </is>
      </c>
      <c r="H59" s="186" t="inlineStr">
        <is>
          <t>Vitamin B12 1000 mcg IM</t>
        </is>
      </c>
      <c r="I59" s="188" t="inlineStr">
        <is>
          <t>Deferoxamine 500 mg SC</t>
        </is>
      </c>
      <c r="J59" s="185" t="n">
        <v>1</v>
      </c>
      <c r="K59" s="186" t="inlineStr">
        <is>
          <t>✅ คำตอบที่ถูกต้อง: ข้อ ก. Blood transfusion (Packed Red Cells)
🎯 ทำไมข้อนี้ถึงถูก:
การเลือก Blood transfusion (Packed Red Cells)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(Ferrous fumarate 200 mg TID): Ferrous fumarate เป็นเกลือธาตุเหล็กมาตรฐานชนิดรับประทานที่มีประสิทธิภาพดีในการรักษาภาวะโลหิตจางจากการขาดธาตุเหล็ก และสามารถใช้เป็นยาหลักในการรักษาได้
• ข้อ ค. (Folic acid 5 mg OD): Folic acid เป็นวิตามินที่จำเป็นต่อการแบ่งตัวของเซลล์เม็ดเลือดแดง การให้กรดโฟลิกเสริมไม่ได้ทำให้การสร้างเม็ดเลือดล่าช้าในภาวะขาดสารอาหาร
• ข้อ ง. (Vitamin B12 1000 mcg IM): Vitamin B12 ทำงานร่วมกับกรดโฟลิกในการสังเคราะห์ DNA ของเซลล์ต้นกำเนิดเม็ดเลือด การตรวจพบและให้วิตามินบี 12 จึงเป็นการรักษาจำเพาะต่อ megaloblastic anemia
• ข้อ จ. (Deferoxamine 500 mg SC): Deferoxamine ทำหน้าที่จับไอออนของเหล็กส่วนเกินในกระแสเลือดและเนื้อเยื่อเพื่อขับออกทางไต มีบทบาทสำคัญในการป้องกันอวัยวะถูกทำลายจากภาวะเหล็กสะสมเกิน</t>
        </is>
      </c>
      <c r="L59" s="186" t="n"/>
      <c r="M59" s="186" t="inlineStr">
        <is>
          <t>6. Hematologic</t>
        </is>
      </c>
      <c r="N59" s="186" t="inlineStr">
        <is>
          <t>6.1 Anemia</t>
        </is>
      </c>
      <c r="O59" s="185" t="inlineStr">
        <is>
          <t>Clinic</t>
        </is>
      </c>
      <c r="P59" s="186" t="inlineStr">
        <is>
          <t>ข้อ 1 (PLE_CC1_2533.md)</t>
        </is>
      </c>
      <c r="Q59" s="185" t="inlineStr">
        <is>
          <t>ข้อสอบจริง</t>
        </is>
      </c>
      <c r="R59" s="185" t="inlineStr">
        <is>
          <t>2533</t>
        </is>
      </c>
      <c r="S59" s="185" t="n"/>
    </row>
    <row r="60" ht="24" customHeight="1" s="49">
      <c r="A60" s="187" t="n">
        <v>58</v>
      </c>
      <c r="B60" s="186" t="n"/>
      <c r="C60" s="186" t="inlineStr">
        <is>
          <t>ชะพลู (5) (มีเพื่อนบอกว่าชะพลู มี Ca เยอะ จะลดการดูดซึมธาตุเหล็ก)</t>
        </is>
      </c>
      <c r="D60" s="186" t="n"/>
      <c r="E60" s="186" t="inlineStr">
        <is>
          <t>Vitamin B12 1000 mcg IM</t>
        </is>
      </c>
      <c r="F60" s="186" t="inlineStr">
        <is>
          <t>Deferoxamine 500 mg SC</t>
        </is>
      </c>
      <c r="G60" s="186" t="inlineStr">
        <is>
          <t>Erythropoietin 4000 units SC</t>
        </is>
      </c>
      <c r="H60" s="186" t="inlineStr">
        <is>
          <t>Ferrous sulfate 300 mg TID</t>
        </is>
      </c>
      <c r="I60" s="188" t="inlineStr">
        <is>
          <t>Vitamin C 500 mg OD</t>
        </is>
      </c>
      <c r="J60" s="185" t="n">
        <v>1</v>
      </c>
      <c r="K60" s="186" t="inlineStr">
        <is>
          <t>✅ คำตอบที่ถูกต้อง: ข้อ ก. Vitamin B12 1000 mcg IM
🎯 ทำไมข้อนี้ถึงถูก:
การเลือก Vitamin B12 1000 mcg IM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(Deferoxamine 500 mg SC): Deferoxamine เป็นยาขับเหล็กชนิดฉีด ไม่เกี่ยวข้องกับการส่งเสริมการสร้างเม็ดเลือดแดงหรือป้องกันภาวะโลหิตจางจากการขาดสารอาหาร
• ข้อ ค. (Erythropoietin 4000 units SC): Erythropoietin ใช้รักษาภาวะซีดในผู้ป่วยโรคไตวายเรื้อรังที่สูญเสียเนื้อเยื่อไตในการผลิตฮอร์โมน ไม่ใช่ทางเลือกแรกในการรักษาภาวะขาดวิตามิน
• ข้อ ง. (Ferrous sulfate 300 mg TID): Ferrous sulfate เหมาะสำหรับการรักษาภาวะโลหิตจางจากการขาดธาตุเหล็ก หากนำมาใช้รักษาภาวะขาดวิตามินบี 12 จะไม่สามารถแก้ไขอาการผิดปกติทางระบบประสาทได้
• ข้อ จ. (Vitamin C 500 mg OD): Vitamin C มีฤทธิ์เป็นกรดช่วยเพิ่มการดูดซึมธาตุเหล็กที่ลำไส้เล็กส่วนต้น แต่ไม่มีผลรักษาอาการขาดวิตามินบี 12 โดยตรง</t>
        </is>
      </c>
      <c r="L60" s="186" t="n"/>
      <c r="M60" s="186" t="inlineStr">
        <is>
          <t>6. Hematologic</t>
        </is>
      </c>
      <c r="N60" s="186" t="inlineStr">
        <is>
          <t>6.1 Anemia</t>
        </is>
      </c>
      <c r="O60" s="185" t="inlineStr">
        <is>
          <t>Clinic</t>
        </is>
      </c>
      <c r="P60" s="186" t="inlineStr">
        <is>
          <t>ข้อ 5 (PLE_CC1_2533.md)</t>
        </is>
      </c>
      <c r="Q60" s="185" t="inlineStr">
        <is>
          <t>ข้อสอบจริง</t>
        </is>
      </c>
      <c r="R60" s="185" t="inlineStr">
        <is>
          <t>2533</t>
        </is>
      </c>
      <c r="S60" s="185" t="n"/>
    </row>
    <row r="61" ht="24" customHeight="1" s="49">
      <c r="A61" s="187" t="n">
        <v>59</v>
      </c>
      <c r="B61" s="186" t="n"/>
      <c r="C61" s="186" t="inlineStr">
        <is>
          <t>Lab ใดที่ไม่บ่งบอกภาวะ Iron deficiency anemia</t>
        </is>
      </c>
      <c r="D61" s="186" t="n"/>
      <c r="E61" s="186" t="inlineStr">
        <is>
          <t>MCV</t>
        </is>
      </c>
      <c r="F61" s="186" t="inlineStr">
        <is>
          <t>Ferritin</t>
        </is>
      </c>
      <c r="G61" s="186" t="inlineStr">
        <is>
          <t>TSAT</t>
        </is>
      </c>
      <c r="H61" s="186" t="inlineStr">
        <is>
          <t>TIBC</t>
        </is>
      </c>
      <c r="I61" s="188" t="inlineStr">
        <is>
          <t>Reticulocyte count</t>
        </is>
      </c>
      <c r="J61" s="185" t="n">
        <v>1</v>
      </c>
      <c r="K61" s="186" t="inlineStr">
        <is>
          <t>✅ คำตอบที่ถูกต้อง: ข้อ ก. MCV
🎯 ทำไมข้อนี้ถึงถูก:
การเลือก MCV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(Ferritin): Ferritin เป็นโปรตีนสะสมธาตุเหล็ก ค่าจะต่ำลงในภาวะ Iron deficiency anemia จึงใช้เป็นตัวบ่งชี้หลักที่แม่นยำที่สุด
• ข้อ ค. (TSAT): Transferrin saturation (TSAT) คือความอิ่มตัวของโปรตีนขนส่งเหล็ก ซึ่งจะต่ำกว่า 20% ในภาวะขาดธาตุเหล็ก
• ข้อ ง. (TIBC): Total iron-binding capacity (TIBC) คือความจุของโปรตีนที่ขนส่งเหล็ก ในภาวะขาดเหล็กร่างกายจะสร้างโปรตีนนี้เพิ่มขึ้น ทำให้ค่า TIBC สูงขึ้น
• ข้อ จ. (Reticulocyte count): Reticulocyte count คือปริมาณเม็ดเลือดแดงตัวอ่อน ซึ่งมักจะต่ำในภาวะ Iron deficiency anemia เนื่องจากไขกระดูกขาดวัตถุดิบในการสร้างเลือด</t>
        </is>
      </c>
      <c r="L61" s="186" t="n"/>
      <c r="M61" s="186" t="inlineStr">
        <is>
          <t>6. Hematologic</t>
        </is>
      </c>
      <c r="N61" s="186" t="inlineStr">
        <is>
          <t>6.1 Anemia</t>
        </is>
      </c>
      <c r="O61" s="185" t="inlineStr">
        <is>
          <t>Clinic</t>
        </is>
      </c>
      <c r="P61" s="186" t="inlineStr">
        <is>
          <t>ข้อ 6 (PLE_CC1_2560 22 April Set 1.md)</t>
        </is>
      </c>
      <c r="Q61" s="185" t="inlineStr">
        <is>
          <t>ข้อสอบจริง</t>
        </is>
      </c>
      <c r="R61" s="185" t="inlineStr">
        <is>
          <t>2560</t>
        </is>
      </c>
      <c r="S61" s="185" t="n"/>
    </row>
    <row r="62" ht="24" customHeight="1" s="49">
      <c r="A62" s="187" t="n">
        <v>60</v>
      </c>
      <c r="B62" s="186" t="inlineStr">
        <is>
          <t>[สถานการณ์]
ผู้ป่วยชายอายุ 35 ปี มีอาการอ่อนเพลีย เหนื่อยง่ายเมื่อออกแรง ตรวจความสมบูรณ์ของเม็ดเลือด (CBC) พบระดับ Hemoglobin และ Hematocrit ต่ำ เข้าได้กับภาวะโลหิตจาง (Anemia)</t>
        </is>
      </c>
      <c r="C62" s="186" t="inlineStr">
        <is>
          <t>ยาที่ผู้ป่วยควรได้รับ</t>
        </is>
      </c>
      <c r="D62" s="186" t="n"/>
      <c r="E62" s="186" t="inlineStr">
        <is>
          <t>Ferrous sulfate</t>
        </is>
      </c>
      <c r="F62" s="186" t="inlineStr">
        <is>
          <t>Cyanocobalamin</t>
        </is>
      </c>
      <c r="G62" s="186" t="inlineStr">
        <is>
          <t>Thiamine</t>
        </is>
      </c>
      <c r="H62" s="186" t="inlineStr">
        <is>
          <t>Riboflavin</t>
        </is>
      </c>
      <c r="I62" s="188" t="inlineStr">
        <is>
          <t>Niacin</t>
        </is>
      </c>
      <c r="J62" s="185" t="n">
        <v>2</v>
      </c>
      <c r="K62" s="186" t="inlineStr">
        <is>
          <t>✅ คำตอบที่ถูกต้อง: ข้อ ข. Cyanocobalamin
🎯 ทำไมข้อนี้ถึงถูก:
ผู้ป่วยเป็น strict vegetarian (vegan) นาน 5 ปี ทำให้ขาด vitamin B12 ซึ่งพบได้เฉพาะในอาหารจากสัตว์ ผลเลือดพบ macrocytic anemia (MCV = 100 fL, ปกติ 80-100 fL แต่อยู่ที่ขอบบนและโน้มเอียงสู่ macrocytosis) ร่วมกับประวัติเสี่ยงชัดเจน จึงควรได้รับ cyanocobalamin (vitamin B12)
🔍 ข้ออื่นผิดเพราะอะไร:
• ข้อ ก.: Ferrous sulfate ใช้รักษา iron deficiency anemia ซึ่งจะมีลักษณะเป็น microcytic hypochromic anemia (MCV &lt; 80 fL) จึงไม่ตรงกับพยาธิสภาพของผู้ป่วยรายนี้
• ข้อ ค.: Thiamine (vitamin B1) ใช้รักษาโรคเหน็บชา (beriberi) หรือ Wernicke-Korsakoff syndrome ไม่ได้ใช้รักษา macrocytic anemia
• ข้อ ง.: Riboflavin (vitamin B2) ใช้รักษาโรคปากนกกระจอก (cheilosis หรือ angular stomatitis) ไม่เกี่ยวข้องกับการสร้างเม็ดเลือดแดงขนาดใหญ่
• ข้อ จ.: Niacin (vitamin B3) ใช้รักษาโรค pellagra ไม่ใช่การรักษาภาวะ macrocytic anemia จากการขาด vitamin B12</t>
        </is>
      </c>
      <c r="L62" s="186" t="n"/>
      <c r="M62" s="186" t="inlineStr">
        <is>
          <t>6. Hematologic</t>
        </is>
      </c>
      <c r="N62" s="186" t="inlineStr">
        <is>
          <t>6.1 Anemia</t>
        </is>
      </c>
      <c r="O62" s="185" t="inlineStr">
        <is>
          <t>Clinic</t>
        </is>
      </c>
      <c r="P62" s="186" t="inlineStr">
        <is>
          <t>[SOURCE: Pharma Plus เล่มม่วง 2 - ข้อสอบย้อนหลัง PLE-CC1 ปี 2564 วันที่ 1 ข้อ 7]</t>
        </is>
      </c>
      <c r="Q62" s="185" t="inlineStr">
        <is>
          <t>ข้อสอบจริง</t>
        </is>
      </c>
      <c r="R62" s="185" t="inlineStr">
        <is>
          <t>2564</t>
        </is>
      </c>
      <c r="S62" s="185" t="inlineStr">
        <is>
          <t>CASE_2564_ANEMIA_01</t>
        </is>
      </c>
    </row>
    <row r="63" ht="24" customHeight="1" s="49">
      <c r="A63" s="187" t="n">
        <v>61</v>
      </c>
      <c r="B63" s="186" t="inlineStr">
        <is>
          <t>[กรณีศึกษา]
ผู้ป่วยชาย อายุ 35 ปี มีอาการอ่อนเพลีย ผลเลือดพบภาวะโลหิตจาง</t>
        </is>
      </c>
      <c r="C63" s="186" t="inlineStr">
        <is>
          <t>Side effect ของ ferrous sulfate คือข้อใด</t>
        </is>
      </c>
      <c r="D63" s="186" t="n"/>
      <c r="E63" s="186" t="inlineStr">
        <is>
          <t>Headache</t>
        </is>
      </c>
      <c r="F63" s="186" t="inlineStr">
        <is>
          <t>Constipation</t>
        </is>
      </c>
      <c r="G63" s="186" t="inlineStr">
        <is>
          <t>Tachycardia</t>
        </is>
      </c>
      <c r="H63" s="186" t="inlineStr">
        <is>
          <t>Hypokalemia</t>
        </is>
      </c>
      <c r="I63" s="188" t="inlineStr">
        <is>
          <t>Diarrhea</t>
        </is>
      </c>
      <c r="J63" s="185" t="n">
        <v>2</v>
      </c>
      <c r="K63" s="186" t="inlineStr">
        <is>
          <t>✅ คำตอบที่ถูกต้อง: ข้อ ข. Constipation
🎯 ทำไมข้อนี้ถึงถูก:
อาการไม่พึงประสงค์ที่พบบ่อยที่สุดของธาตุเหล็กรับประทาน (oral iron supplements เช่น ferrous sulfate) คือผลต่อระบบทางเดินอาหาร โดยเฉพาะอาการท้องผูก (constipation) และอุจจาระมีสีดำเข้ม (dark stools)
🔍 ข้ออื่นผิดเพราะอะไร:
• ข้อ ก.: Headache ไม่ใช่อาการไม่พึงประสงค์ที่เป็นลักษณะเฉพาะหรือพบบ่อยของ ferrous sulfate
• ข้อ ค.: Tachycardia เป็นอาการแสดงของภาวะ anemia จากการที่หัวใจต้องบีบตัวชดเชยออกซิเจน ไม่ใช่ผลข้างเคียงจากยา ferrous sulfate
• ข้อ ง.: Hypokalemia ไม่ใช่ผลข้างเคียงของ ferrous sulfate (ภาวะ hypokalemia พบได้เมื่อเริ่มให้ vitamin B12 หรือ erythropoietin ในช่วงที่มีการสร้างเซลล์เม็ดเลือดแดงใหม่อย่างรวดเร็ว)
• ข้อ จ.: แม้ ferrous sulfate อาจทำให้ระคายเคืองทางเดินอาหารและคลื่นไส้ได้ แต่อาการท้องผูก (constipation) พบได้บ่อยและเป็นปัญหาสำคัญทางคลินิกมากกว่าอาการท้องเสีย</t>
        </is>
      </c>
      <c r="L63" s="186" t="n"/>
      <c r="M63" s="186" t="inlineStr">
        <is>
          <t>6. Hematologic</t>
        </is>
      </c>
      <c r="N63" s="186" t="inlineStr">
        <is>
          <t>6.1 Anemia</t>
        </is>
      </c>
      <c r="O63" s="185" t="inlineStr">
        <is>
          <t>Clinic</t>
        </is>
      </c>
      <c r="P63" s="186" t="inlineStr">
        <is>
          <t>[SOURCE: Pharma Plus เล่มม่วง 2 - ข้อสอบย้อนหลัง PLE-CC1 ปี 2564 วันที่ 1 ข้อ 8]</t>
        </is>
      </c>
      <c r="Q63" s="185" t="inlineStr">
        <is>
          <t>ข้อสอบจริง</t>
        </is>
      </c>
      <c r="R63" s="185" t="inlineStr">
        <is>
          <t>2564</t>
        </is>
      </c>
      <c r="S63" s="185" t="n"/>
    </row>
    <row r="64" ht="24" customHeight="1" s="49">
      <c r="A64" s="187" t="n">
        <v>62</v>
      </c>
      <c r="B64" s="186" t="n"/>
      <c r="C64" s="186" t="inlineStr">
        <is>
          <t>คำแนะนำที่ควรบอกผู้ป่วยเมื่อรับประทานยา ferrous sulfate คือ</t>
        </is>
      </c>
      <c r="D64" s="186" t="n"/>
      <c r="E64" s="186" t="inlineStr">
        <is>
          <t>ห้ามรับประทานร่วมกับน้ำผลไม้</t>
        </is>
      </c>
      <c r="F64" s="186" t="inlineStr">
        <is>
          <t>รับประทานพร้อมอาหารจะเพิ่มการดูดซึม</t>
        </is>
      </c>
      <c r="G64" s="186" t="inlineStr">
        <is>
          <t>หากถ่ายดำไม่ต้องตกใจ เป็นเพราะตัวยา</t>
        </is>
      </c>
      <c r="H64" s="186" t="inlineStr">
        <is>
          <t>ยาทำให้น้ำปัสสาวะสีเหลืองเข้ม</t>
        </is>
      </c>
      <c r="I64" s="188" t="inlineStr">
        <is>
          <t>ทานพร้อมกับนมช่วยเพิ่มการดูดซึม</t>
        </is>
      </c>
      <c r="J64" s="185" t="n">
        <v>3</v>
      </c>
      <c r="K64" s="186" t="inlineStr">
        <is>
          <t>✅ คำตอบที่ถูกต้อง: ข้อ ค. หากถ่ายดำไม่ต้องตกใจ เป็นเพราะตัวยา
🎯 ทำไมข้อนี้ถึงถูก:
ธาตุเหล็กที่ไม่ถูกดูดซึมจะทำปฏิกิริยากับ hydrogen sulfide ในลำไส้กลายเป็น iron sulfide ส่งผลให้อุจจาระมีสีดำเข้ม (dark/black stools) ซึ่งเป็นเรื่องปกติที่ไม่เป็นอันตราย จึงต้องให้คำปรึกษาเพื่อป้องกันไม่ให้ผู้ป่วยตกใจและหยุดยาเอง
🔍 ข้ออื่นผิดเพราะอะไร:
• ข้อ ก.: การรับประทานร่วมกับน้ำผลไม้ที่มีวิตามินซี (ascorbic acid) จะช่วยรีดิวซ์ Fe3+ เป็น Fe2+ ส่งเสริมการดูดซึมธาตุเหล็กได้ดียิ่งขึ้น จึงไม่ห้ามรับประทานร่วมกัน
• ข้อ ข.: การรับประทานพร้อมอาหารจะลดการดูดซึมของธาตุเหล็ก ยานี้ดูดซึมได้ดีที่สุดขณะท้องว่าง (empty stomach)
• ข้อ ง.: ยา ferrous sulfate ไม่ได้ทำให้ปัสสาวะเปลี่ยนเป็นสีเหลืองเข้ม (สารที่ทำให้ปัสสาวะเหลืองสดคือ riboflavin หรือ vitamin B2)
• ข้อ จ.: นมมี calcium ปริมาณสูง ซึ่งจะไปขัดขวางและลดการดูดซึมของธาตุเหล็กอย่างมีนัยสำคัญ จึงห้ามรับประทานร่วมกับนม</t>
        </is>
      </c>
      <c r="L64" s="186" t="n"/>
      <c r="M64" s="186" t="inlineStr">
        <is>
          <t>6. Hematologic</t>
        </is>
      </c>
      <c r="N64" s="186" t="inlineStr">
        <is>
          <t>6.1 Anemia</t>
        </is>
      </c>
      <c r="O64" s="185" t="inlineStr">
        <is>
          <t>Clinic</t>
        </is>
      </c>
      <c r="P64" s="186" t="inlineStr">
        <is>
          <t>[SOURCE: Pharma Plus เล่มม่วง 2 - ข้อสอบย้อนหลัง PLE-CC1 ปี 2564 วันที่ 1 ข้อ 9]</t>
        </is>
      </c>
      <c r="Q64" s="185" t="inlineStr">
        <is>
          <t>ข้อสอบจริง</t>
        </is>
      </c>
      <c r="R64" s="185" t="inlineStr">
        <is>
          <t>2564</t>
        </is>
      </c>
      <c r="S64" s="185" t="n"/>
    </row>
    <row r="65" ht="24" customHeight="1" s="49">
      <c r="A65" s="187" t="n">
        <v>63</v>
      </c>
      <c r="B65" s="186" t="inlineStr">
        <is>
          <t>[สถานการณ์]
ผู้ป่วยอายุ 65 ปี เป็นโรคกระเพาะอาหารอักเสบเรื้อรังมานานหลายปี รับประทานอาหารครบ 5 หมู่ มีภาวะซีด จากผลตรวจทางห้องปฏิบัติการพบเม็ดเลือดแดงโตมากกว่าปกติ</t>
        </is>
      </c>
      <c r="C65" s="186" t="inlineStr">
        <is>
          <t>ผู้ป่วยควรได้รับการรักษาด้วยยาใด</t>
        </is>
      </c>
      <c r="D65" s="186" t="n"/>
      <c r="E65" s="186" t="inlineStr">
        <is>
          <t>Ferrous sulfate</t>
        </is>
      </c>
      <c r="F65" s="186" t="inlineStr">
        <is>
          <t>IV iron dextran</t>
        </is>
      </c>
      <c r="G65" s="186" t="inlineStr">
        <is>
          <t>IV vitamin B12</t>
        </is>
      </c>
      <c r="H65" s="186" t="inlineStr">
        <is>
          <t>Deferoxamine</t>
        </is>
      </c>
      <c r="I65" s="188" t="inlineStr">
        <is>
          <t>Oral vitamin B12</t>
        </is>
      </c>
      <c r="J65" s="185" t="n">
        <v>3</v>
      </c>
      <c r="K65" s="186" t="inlineStr">
        <is>
          <t>✅ คำตอบที่ถูกต้อง: ข้อ ค. IV vitamin B12
🎯 ทำไมข้อนี้ถึงถูก:
โรคกระเพาะอาหารอักเสบเรื้อรังทำให้ parietal cells ฝ่อ ขาด intrinsic factor เกิดการขาด vitamin B12 และโลหิตจางชนิดเม็ดเลือดแดงโต (macrocytic anemia) เนื่องจากดูดซึมทางเดินอาหารไม่ได้ การรักษาต้องให้ parenteral (IM/IV/SC) vitamin B12 (cyanocobalamin)
🔍 ข้ออื่นผิดเพราะอะไร:
• ข้อ ก.: Ferrous sulfate ใช้รักษาโลหิตจางจากการขาดธาตุเหล็ก ซึ่งเป็น microcytic hypochromic anemia เม็ดเลือดแดงจะมีขนาดเล็ก ไม่ใช่เม็ดเลือดแดงโต
• ข้อ ข.: IV iron dextran ใช้สำหรับภาวะขาดธาตุเหล็กที่มีปัญหาการดูดซึมทางเดินอาหาร ไม่ใช่เม็ดเลือดแดงโต
• ข้อ ง.: Deferoxamine เป็น iron chelating agent ใช้รักษาภาวะธาตุเหล็กเกิน เช่น ใน thalassemia
• ข้อ จ.: Oral vitamin B12 ดูดซึมได้ไม่ดีมากในผู้ป่วยที่มีกระเพาะอาหารอักเสบเรื้อรังรุนแรงและขาด intrinsic factor การให้ทางหลอดเลือดหรือฉีดเข้ากล้ามเนื้อเป็นทางเลือกหลัก</t>
        </is>
      </c>
      <c r="L65" s="186" t="inlineStr">
        <is>
          <t>Megaloblastic Anemia</t>
        </is>
      </c>
      <c r="M65" s="186" t="inlineStr">
        <is>
          <t>6. Hematologic</t>
        </is>
      </c>
      <c r="N65" s="186" t="inlineStr">
        <is>
          <t>6.1 Anemia</t>
        </is>
      </c>
      <c r="O65" s="185" t="inlineStr">
        <is>
          <t>Clinic</t>
        </is>
      </c>
      <c r="P65" s="186" t="inlineStr">
        <is>
          <t>ข้อสอบเก่า</t>
        </is>
      </c>
      <c r="Q65" s="185" t="inlineStr">
        <is>
          <t>ข้อสอบจริง</t>
        </is>
      </c>
      <c r="R65" s="185" t="inlineStr">
        <is>
          <t>2565</t>
        </is>
      </c>
      <c r="S65" s="185" t="n"/>
    </row>
    <row r="66" ht="24" customHeight="1" s="49">
      <c r="A66" s="187" t="n">
        <v>64</v>
      </c>
      <c r="B66" s="186" t="n"/>
      <c r="C66" s="186" t="inlineStr">
        <is>
          <t>ข้อใดเพิ่มการดูดซึมธาตุเหล็ก</t>
        </is>
      </c>
      <c r="D66" s="186" t="n"/>
      <c r="E66" s="186" t="inlineStr">
        <is>
          <t>Vitamin D</t>
        </is>
      </c>
      <c r="F66" s="186" t="inlineStr">
        <is>
          <t>Vitamin C</t>
        </is>
      </c>
      <c r="G66" s="186" t="inlineStr">
        <is>
          <t>Vitamin K</t>
        </is>
      </c>
      <c r="H66" s="186" t="inlineStr">
        <is>
          <t>Zinc</t>
        </is>
      </c>
      <c r="I66" s="188" t="inlineStr">
        <is>
          <t>Calcium carbonate</t>
        </is>
      </c>
      <c r="J66" s="185" t="n">
        <v>2</v>
      </c>
      <c r="K66" s="186" t="inlineStr">
        <is>
          <t>✅ คำตอบที่ถูกต้อง: ข้อ ข. Vitamin C
🎯 ทำไมข้อนี้ถึงถูก:
Vitamin C: (ascorbic acid) เป็นสาร reducing agent ที่ช่วยรีดิวซ์ ferric iron (Fe3+) ให้กลายเป็น ferrous iron (Fe2+) ซึ่งละลายน้ำได้ดีและถูกดูดซึมผ่านทางเดินอาหารได้ดีขึ้นอย่างมีนัยสำคัญ
🔍 ข้ออื่นผิดเพราะอะไร:
• ข้อ ก.: Vitamin D ช่วยเพิ่มการดูดซึมแคลเซียมและฟอสฟอรัสที่ลำไส้เล็ก ไม่ได้มีผลต่อการดูดซึมธาตุเหล็ก
• ข้อ ค.: Vitamin K จำเป็นต่อการสังเคราะห์ clotting factors ในตับ ไม่เกี่ยวข้องกับการดูดซึมธาตุเหล็ก
• ข้อ ง.: Zinc แย่งจับกับ transporter เดียวกันในการดูดซึม ทำให้ลดการดูดซึมธาตุเหล็ก
• ข้อ จ.: Calcium carbonate เป็นด่างและจับกับเหล็กเกิดเป็นสารประกอบที่ไม่ละลายน้ำ ทำให้การดูดซึมธาตุเหล็กลดลงอย่างมาก</t>
        </is>
      </c>
      <c r="L66" s="186" t="inlineStr">
        <is>
          <t>Iron Deficiency Anemia</t>
        </is>
      </c>
      <c r="M66" s="186" t="inlineStr">
        <is>
          <t>6. Hematologic</t>
        </is>
      </c>
      <c r="N66" s="186" t="inlineStr">
        <is>
          <t>6.1 Anemia</t>
        </is>
      </c>
      <c r="O66" s="185" t="inlineStr">
        <is>
          <t>Clinic</t>
        </is>
      </c>
      <c r="P66" s="186" t="inlineStr">
        <is>
          <t>ข้อสอบเก่า</t>
        </is>
      </c>
      <c r="Q66" s="185" t="inlineStr">
        <is>
          <t>ข้อสอบจริง</t>
        </is>
      </c>
      <c r="R66" s="185" t="inlineStr">
        <is>
          <t>2565</t>
        </is>
      </c>
      <c r="S66" s="185" t="n"/>
    </row>
    <row r="67" ht="24" customHeight="1" s="49">
      <c r="A67" s="187" t="n">
        <v>65</v>
      </c>
      <c r="B67" s="186" t="n"/>
      <c r="C67" s="186" t="inlineStr">
        <is>
          <t>ยาในข้อใด ที่สามารถใช้ได้ในผู้ป่วย G6PD deficiency</t>
        </is>
      </c>
      <c r="D67" s="186" t="n"/>
      <c r="E67" s="186" t="inlineStr">
        <is>
          <t>Fosfomycin</t>
        </is>
      </c>
      <c r="F67" s="186" t="inlineStr">
        <is>
          <t>Nitrofurantoin</t>
        </is>
      </c>
      <c r="G67" s="186" t="inlineStr">
        <is>
          <t>Ciprofloxacin</t>
        </is>
      </c>
      <c r="H67" s="186" t="inlineStr">
        <is>
          <t>Dapsone</t>
        </is>
      </c>
      <c r="I67" s="188" t="inlineStr">
        <is>
          <t>Glibenclamide</t>
        </is>
      </c>
      <c r="J67" s="185" t="n">
        <v>1</v>
      </c>
      <c r="K67" s="186" t="inlineStr">
        <is>
          <t>✅ คำตอบที่ถูกต้อง: ข้อ ก. Fosfomycin
🎯 ทำไมข้อนี้ถึงถูก:
Fosfomycin เป็นยาปฏิชีวนะที่ไม่ก่อให้เกิด oxidative stress ต่อเซลล์เม็ดเลือดแดง และไม่มีรายงานความเสี่ยงต่อการเกิด acute hemolytic anemia จึงสามารถใช้ได้อย่างปลอดภัยในผู้ป่วยที่มีภาวะ G6PD deficiency
🔍 ข้ออื่นผิดเพราะอะไร:
• ข้อ ข.: Glibenclamide:เป็นยากลุ่มsulfonylureaซึ่งมีโครงสร้างsulfonamideที่อาจเพิ่มความเสี่ยงต่อภาวะเม็ดเลือดแดงแตกในผู้ป่วยG6PDdeficiency
• ข้อ ค.: (Ciprofloxacin): ไม่ใช่คำตอบที่ถูกต้องตามแนวทางเวชปฏิบัติและหลักวิชาการทางเภสัชกรรมสำหรับกรณีนี้
• ข้อ ง.: (Dapsone): ไม่ใช่คำตอบที่ถูกต้องตามแนวทางเวชปฏิบัติและหลักวิชาการทางเภสัชกรรมสำหรับกรณีนี้
• ข้อ จ.: (Glibenclamide): ไม่ใช่คำตอบที่ถูกต้องตามแนวทางเวชปฏิบัติและหลักวิชาการทางเภสัชกรรมสำหรับกรณีนี้</t>
        </is>
      </c>
      <c r="L67" s="186" t="n"/>
      <c r="M67" s="186" t="inlineStr">
        <is>
          <t>6. Hematologic</t>
        </is>
      </c>
      <c r="N67" s="186" t="inlineStr">
        <is>
          <t>6.2 Hemolytic anemia</t>
        </is>
      </c>
      <c r="O67" s="185" t="inlineStr">
        <is>
          <t>Clinic</t>
        </is>
      </c>
      <c r="P67" s="186" t="inlineStr">
        <is>
          <t>[SOURCE: Mock Pharmtutor 2024 Set 1 ข้อ 29]</t>
        </is>
      </c>
      <c r="Q67" s="185" t="inlineStr">
        <is>
          <t>ข้อสอบจำลอง</t>
        </is>
      </c>
      <c r="R67" s="185" t="inlineStr">
        <is>
          <t>Mock Pharmtutor 2024</t>
        </is>
      </c>
      <c r="S67" s="185" t="n"/>
    </row>
    <row r="68" ht="24" customHeight="1" s="49">
      <c r="A68" s="187" t="n">
        <v>66</v>
      </c>
      <c r="B68" s="186" t="inlineStr">
        <is>
          <t>กรณีศึกษา: ผู้ป่วยชายอายุ 22 ปี มาโรงพยาบาลด้วยอาการอ่อนเพลีย ตัวซีดเหลือง และปัสสาวะมีสีเข้มคล้ายน้ำปลาหรือสีโค้ก หลังจากไปรับประทานอาหารทะเล (กุ้ง) ที่ร้านอาหาร แต่อุจจาระมีสีเหลืองปกติ ตรวจเลือดพบภาวะ Acute hemolytic anemia ในผู้ป่วย G6PD deficiency</t>
        </is>
      </c>
      <c r="C68" s="186" t="inlineStr">
        <is>
          <t>สารในข้อใดที่อาจปนเปื้อนในอาหารหรือกุ้งที่ส่งผลกระตุ้นให้เกิดภาวะเม็ดเลือดแดงแตกในผู้ป่วยรายนี้</t>
        </is>
      </c>
      <c r="D68" s="186" t="n"/>
      <c r="E68" s="186" t="inlineStr">
        <is>
          <t>โซเดียมเมตาไบซัลไฟต์ (Sodium metabisulfite) ที่ใช้เป็นสารฟอกขาวและรักษาความสดของกุ้ง</t>
        </is>
      </c>
      <c r="F68" s="186" t="inlineStr">
        <is>
          <t>โซเดียมคลอไรด์ (Sodium chloride) ในน้ำเกลือ</t>
        </is>
      </c>
      <c r="G68" s="186" t="inlineStr">
        <is>
          <t>โมโนโซเดียมกลูตาเมต (Monosodium glutamate: MSG) ในผงชูรส</t>
        </is>
      </c>
      <c r="H68" s="186" t="inlineStr">
        <is>
          <t>กรดซิตริก (Citric acid) ในน้ำมะนาวปรุงรส</t>
        </is>
      </c>
      <c r="I68" s="188" t="inlineStr">
        <is>
          <t>แคลเซียมคาร์บอเนต (Calcium carbonate) ในเปลือกสัตว์น้ำ</t>
        </is>
      </c>
      <c r="J68" s="185" t="n">
        <v>1</v>
      </c>
      <c r="K68" s="186" t="inlineStr">
        <is>
          <t>✅ คำตอบที่ถูกต้อง: ข้อ ก. โซเดียมเมตาไบซัลไฟต์ (Sodium metabisulfite) ที่ใช้เป็นสารฟอกขาวและรักษาความสดของกุ้ง
🎯 ทำไมข้อนี้ถึงถูก:
ในอุตสาหกรรมประมงและร้านอาหารทะเล มักมีการใช้สารกลุ่มซัลไฟต์ เช่น Sodium metabisulfite (หรือสารฟอกขาว/สารกันรา) เพื่อป้องกันการเกิดจุดดำบนเปลือกกุ้งและรักษาความสด สารในกลุ่มนี้มีคุณสมบัติก่อปฏิกิริยาออกซิเดชัน (Oxidant stress) ซึ่งในผู้ป่วยที่มีภาวะพร่องเอนไซม์ G6PD เมื่อได้รับสารซัลไฟต์ในปริมาณสูงจะเหนี่ยวนำให้เกิดภาวะเม็ดเลือดแดงแตกเฉียบพลัน (Acute hemolysis) และมีปัสสาวะสีโค้ก (Hemoglobinuria)
🔍 ข้ออื่นผิดเพราะอะไร:
• ข้อ ข. โซเดียมคลอไรด์: เป็นเกลือแกงธรรมดา ไม่ก่อ oxidant stress ต่อเม็ดเลือดแดง
• ข้อ ค. ผงชูรส (MSG): อาจทำให้เกิด Chinese restaurant syndrome ในบางราย แต่ไม่ทำให้เม็ดเลือดแดงแตก
• ข้อ ง. กรดซิตริก: เป็นกรดอินทรีย์ทั่วไป ไม่มีฤทธิ์ oxidant ที่ทำให้เม็ดเลือดแดงแตก
• ข้อ จ. แคลเซียมคาร์บอเนต: เป็นแร่ธาตุ ไม่ก่อให้เกิดปฏิกิริยาออกซิเดชันต่อเม็ดเลือดแดง</t>
        </is>
      </c>
      <c r="L68" s="186" t="n"/>
      <c r="M68" s="186" t="inlineStr">
        <is>
          <t>6. Hematologic</t>
        </is>
      </c>
      <c r="N68" s="186" t="inlineStr">
        <is>
          <t>6.2 Hemolytic anemia</t>
        </is>
      </c>
      <c r="O68" s="185" t="inlineStr">
        <is>
          <t>Clinic</t>
        </is>
      </c>
      <c r="P68" s="186" t="inlineStr">
        <is>
          <t>[SOURCE: Mock Pharmtutor 2024 Set 1 ข้อ 30]</t>
        </is>
      </c>
      <c r="Q68" s="185" t="inlineStr">
        <is>
          <t>ข้อสอบจำลอง</t>
        </is>
      </c>
      <c r="R68" s="185" t="inlineStr">
        <is>
          <t>Mock Pharmtutor 2024</t>
        </is>
      </c>
      <c r="S68" s="185" t="inlineStr">
        <is>
          <t>CASE-HEMA-G6PD-SHRIMP-TRIGGER</t>
        </is>
      </c>
    </row>
    <row r="69" ht="24" customHeight="1" s="49">
      <c r="A69" s="187" t="n">
        <v>67</v>
      </c>
      <c r="B69" s="186" t="inlineStr">
        <is>
          <t>กรณีศึกษา: ผู้ป่วยชายอายุ 22 ปี มาโรงพยาบาลด้วยอาการอ่อนเพลีย ตัวซีดเหลือง และปัสสาวะมีสีเข้มคล้ายน้ำปลาหรือสีโค้ก หลังจากไปรับประทานอาหารทะเล (กุ้ง) ที่ร้านอาหาร แต่อุจจาระมีสีเหลืองปกติ ตรวจเลือดพบภาวะ Acute hemolytic anemia ในผู้ป่วย G6PD deficiency</t>
        </is>
      </c>
      <c r="C69" s="186" t="inlineStr">
        <is>
          <t>ยาในข้อใด ที่ผู้ป่วย G6PD deficiency สามารถใช้ได้</t>
        </is>
      </c>
      <c r="D69" s="186" t="n"/>
      <c r="E69" s="186" t="inlineStr">
        <is>
          <t>Norfloxacin</t>
        </is>
      </c>
      <c r="F69" s="186" t="inlineStr">
        <is>
          <t>Doxorubicin</t>
        </is>
      </c>
      <c r="G69" s="186" t="inlineStr">
        <is>
          <t>Isoniazid</t>
        </is>
      </c>
      <c r="H69" s="186" t="inlineStr">
        <is>
          <t>Primaquine</t>
        </is>
      </c>
      <c r="I69" s="188" t="inlineStr">
        <is>
          <t>Tramadol</t>
        </is>
      </c>
      <c r="J69" s="185" t="n">
        <v>5</v>
      </c>
      <c r="K69" s="186" t="inlineStr">
        <is>
          <t>✅ คำตอบที่ถูกต้อง: ข้อ จ. Tramadol
🎯 ทำไมข้อนี้ถึงถูก:
Tramadol เป็นยาแก้ปวดกลุ่ม synthetic opioid ที่ไม่มีฤทธิ์สร้าง oxidative stress ต่อเซลล์เม็ดเลือดแดง ผู้ป่วยที่มีภาวะพร่องเอนไซม์ G6PD (G6PD deficiency) จึงสามารถใช้ยา Tramadol เพื่อระงับปวดได้อย่างปลอดภัยโดยไม่กระตุ้นให้เกิดภาวะเม็ดเลือดแดงแตกเฉียบพลัน (acute hemolytic anemia)
🔍 ข้ออื่นผิดเพราะอะไร:
• ข้อ ก.: (Norfloxacin): ไม่ใช่คำตอบที่ถูกต้องตามแนวทางเวชปฏิบัติและหลักวิชาการทางเภสัชกรรมสำหรับกรณีนี้
• ข้อ ข.: Primaquineจัดเป็นยาที่มีความเสี่ยงสูงมาก(definitehighriskoxidantdrug)และมีข้อห้ามใช้เด็ดขาดในผู้ป่วยsevereG6PDdeficiencyเนื่องจากก่อให้เกิดmassiveacutehemolyticcrisisที่เป็นอันตรายถึงชีวิต
• ข้อ ค.: (Isoniazid): ไม่ใช่คำตอบที่ถูกต้องตามแนวทางเวชปฏิบัติและหลักวิชาการทางเภสัชกรรมสำหรับกรณีนี้
• ข้อ ง.: (Primaquine): ไม่ใช่คำตอบที่ถูกต้องตามแนวทางเวชปฏิบัติและหลักวิชาการทางเภสัชกรรมสำหรับกรณีนี้</t>
        </is>
      </c>
      <c r="L69" s="186" t="n"/>
      <c r="M69" s="186" t="inlineStr">
        <is>
          <t>6. Hematologic</t>
        </is>
      </c>
      <c r="N69" s="186" t="inlineStr">
        <is>
          <t>6.2 Hemolytic anemia</t>
        </is>
      </c>
      <c r="O69" s="185" t="inlineStr">
        <is>
          <t>Clinic</t>
        </is>
      </c>
      <c r="P69" s="186" t="inlineStr">
        <is>
          <t>[SOURCE: Mock Pharmtutor 2024 Set 2 ข้อ 30]</t>
        </is>
      </c>
      <c r="Q69" s="185" t="inlineStr">
        <is>
          <t>ข้อสอบจำลอง</t>
        </is>
      </c>
      <c r="R69" s="185" t="inlineStr">
        <is>
          <t>Mock Pharmtutor 2024</t>
        </is>
      </c>
      <c r="S69" s="185" t="inlineStr">
        <is>
          <t>CASE-HEMA-G6PD-SHRIMP-TRIGGER</t>
        </is>
      </c>
    </row>
    <row r="70" ht="24" customHeight="1" s="49">
      <c r="A70" s="187" t="n">
        <v>68</v>
      </c>
      <c r="B70" s="186" t="inlineStr">
        <is>
          <t>กรณีศึกษา: ผู้ป่วยชายอายุ 22 ปี มาโรงพยาบาลด้วยอาการอ่อนเพลีย ตัวซีดเหลือง และปัสสาวะมีสีเข้มคล้ายน้ำปลาหรือสีโค้ก หลังจากไปรับประทานอาหารทะเล (กุ้ง) ที่ร้านอาหาร แต่อุจจาระมีสีเหลืองปกติ ตรวจเลือดพบภาวะ Acute hemolytic anemia ในผู้ป่วย G6PD deficiency</t>
        </is>
      </c>
      <c r="C70" s="186" t="inlineStr">
        <is>
          <t>ผู้ป่วยมีความผิดปกติแบบใด</t>
        </is>
      </c>
      <c r="D70" s="186" t="n"/>
      <c r="E70" s="186" t="inlineStr">
        <is>
          <t>Normochromic normocytic anemia</t>
        </is>
      </c>
      <c r="F70" s="186" t="inlineStr">
        <is>
          <t>Normochromic microcytic anemia</t>
        </is>
      </c>
      <c r="G70" s="186" t="inlineStr">
        <is>
          <t>Hypochromic normocytic anemia</t>
        </is>
      </c>
      <c r="H70" s="186" t="inlineStr">
        <is>
          <t>Hypochromic microcytic anemia</t>
        </is>
      </c>
      <c r="I70" s="188" t="inlineStr">
        <is>
          <t>Hyperchromic macrocytic anemia</t>
        </is>
      </c>
      <c r="J70" s="185" t="n">
        <v>4</v>
      </c>
      <c r="K70" s="186" t="inlineStr">
        <is>
          <t>✅ คำตอบที่ถูกต้อง: ข้อ ง. Hypochromic microcytic anemia
🎯 ทำไมข้อนี้ถึงถูก:
ค่า MCV = 60 fL (ต่ำกว่าค่าปกติ 82-98 fL) แสดงถึงขนาดเม็ดเลือดแดงเล็กกว่าปกติ เรียกว่า Microcytic และค่า MCH = 25 pg (ต่ำกว่าค่าปกติ 28-34 pg) แสดงถึงปริมาณฮีโมโกลบินในเม็ดเลือดแดงน้อยลงจนเซลล์ติดสีจาง เรียกว่า Hypochromic จึงจำแนกความผิดปกติเป็น Hypochromic microcytic anemia ซึ่งเป็นลักษณะแบบฉบับของ Thalassemia และ Iron deficiency anemia
🔍 ข้ออื่นผิดเพราะอะไร:
• ข้อ ก.: (Normochromic normocytic anemia): ไม่ใช่คำตอบที่ถูกต้องตามแนวทางเวชปฏิบัติและหลักวิชาการทางเภสัชกรรมสำหรับกรณีนี้
• ข้อ ข.: Hyperchromicmacrocyticanemiaเม็ดเลือดแดงต้องมีขนาดใหญ่กว่าปกติ(MCV&gt;100fL)เช่นในMegaloblasticanemiaจากการขาดVitaminB12หรือFolate
• ข้อ ค.: (Hypochromic normocytic anemia): ไม่ใช่คำตอบที่ถูกต้องตามแนวทางเวชปฏิบัติและหลักวิชาการทางเภสัชกรรมสำหรับกรณีนี้
• ข้อ จ.: (Hyperchromic macrocytic anemia): ไม่ใช่คำตอบที่ถูกต้องตามแนวทางเวชปฏิบัติและหลักวิชาการทางเภสัชกรรมสำหรับกรณีนี้</t>
        </is>
      </c>
      <c r="L70" s="186" t="n"/>
      <c r="M70" s="186" t="inlineStr">
        <is>
          <t>6. Hematologic</t>
        </is>
      </c>
      <c r="N70" s="186" t="inlineStr">
        <is>
          <t>6.2 Hemolytic anemia</t>
        </is>
      </c>
      <c r="O70" s="185" t="inlineStr">
        <is>
          <t>Clinic</t>
        </is>
      </c>
      <c r="P70" s="186" t="inlineStr">
        <is>
          <t>[SOURCE: Mock Pharmtutor 2024 Set 2 ข้อ 31]</t>
        </is>
      </c>
      <c r="Q70" s="185" t="inlineStr">
        <is>
          <t>ข้อสอบจำลอง</t>
        </is>
      </c>
      <c r="R70" s="185" t="inlineStr">
        <is>
          <t>Mock Pharmtutor 2024</t>
        </is>
      </c>
      <c r="S70" s="185" t="inlineStr">
        <is>
          <t>CASE-HEMA-G6PD-SHRIMP-TRIGGER</t>
        </is>
      </c>
    </row>
    <row r="71" ht="24" customHeight="1" s="49">
      <c r="A71" s="187" t="n">
        <v>69</v>
      </c>
      <c r="B71" s="186" t="inlineStr">
        <is>
          <t>กรณีศึกษา: ผู้ป่วยหญิงไทยอายุ 32 ปี มาด้วยอาการอ่อนเพลีย เหนื่อยง่าย เวียนศีรษะ ตรวจ CBC พบ Hb 8.5 g/dL, Hct 26%, MCV 68 fL, Ferritin ต่ำ แพทย์วินิจฉัยเป็น Iron Deficiency Anemia</t>
        </is>
      </c>
      <c r="C71" s="186" t="inlineStr">
        <is>
          <t>ค่าผลการตรวจทางห้องปฏิบัติการในข้อใด ไม่ได้ นำมาใช้เป็นเกณฑ์หลักในการช่วยวินิจฉัยแยกโรคภาวะโลหิตจางจากการขาดธาตุเหล็ก (IDA)</t>
        </is>
      </c>
      <c r="D71" s="186" t="n"/>
      <c r="E71" s="186" t="inlineStr">
        <is>
          <t>MCV (Mean Corpuscular Volume)</t>
        </is>
      </c>
      <c r="F71" s="186" t="inlineStr">
        <is>
          <t>%RDW (Red Cell Distribution Width)</t>
        </is>
      </c>
      <c r="G71" s="186" t="inlineStr">
        <is>
          <t>Platelet count</t>
        </is>
      </c>
      <c r="H71" s="186" t="inlineStr">
        <is>
          <t>Hb (Hemoglobin) และ Hct (Hematocrit)</t>
        </is>
      </c>
      <c r="I71" s="188" t="inlineStr">
        <is>
          <t>Reticulocyte count</t>
        </is>
      </c>
      <c r="J71" s="185" t="n">
        <v>3</v>
      </c>
      <c r="K71" s="186" t="inlineStr">
        <is>
          <t>✅ คำตอบที่ถูกต้อง: ข้อ ค. Platelet count
🎯 ทำไมข้อนี้ถึงถูก:
ในการวินิจฉัยภาวะ Iron Deficiency Anemia (IDA) ค่าแล็บหลักที่ใช้ประเมินภาวะโลหิตจางคือ Hb/Hct, การประเมินขนาดเม็ดเลือดแดงตัวเล็ก (Microcytic) ดูจากค่า MCV (&lt; 80 fL), การประเมินความแตกต่างของขนาดเม็ดเลือดแดง (Anisocytosis) ดูจาก %RDW (&gt; 15% ซึ่งช่วยแยก IDA ออกจาก Thalassemia trait ที่ RDW มักปกติ), และดูการตอบสนองของไขกระดูกจาก Reticulocyte count ส่วนค่าเกล็ดเลือด (Platelet count) ไม่ใช่เกณฑ์หลักในการวินิจฉัยภาวะขาดธาตุเหล็ก
🔍 ข้ออื่นผิดเพราะอะไร:
• ข้อ ก. MCV: จำเป็นอย่างยิ่งในการบอกชนิดของโลหิตจาง (Microcytic anemia เมื่อ MCV ต่ำ)
• ข้อ ข. %RDW: เป็นตัวบ่งชี้สำคัญที่ช่วยแยก IDA (RDW กว้าง) ออกจาก Thalassemia trait (RDW ปกติ)
• ข้อ ง. Hb และ Hct: เป็นดัชนีชี้วัดพื้นฐานในการระบุว่าผู้ป่วยมีภาวะโลหิตจางหรือไม่
• ข้อ จ. Reticulocyte count: ช่วยประเมินความสามารถในการสร้างเม็ดเลือดแดงใหม่ของไขกระดูก
• --</t>
        </is>
      </c>
      <c r="L71" s="186" t="n"/>
      <c r="M71" s="186" t="inlineStr">
        <is>
          <t>6. Hematologic</t>
        </is>
      </c>
      <c r="N71" s="186" t="inlineStr">
        <is>
          <t>6.1 Anemia</t>
        </is>
      </c>
      <c r="O71" s="185" t="inlineStr">
        <is>
          <t>Clinic</t>
        </is>
      </c>
      <c r="P71" s="186" t="inlineStr">
        <is>
          <t>ข้อ 52 Mock RxCU83</t>
        </is>
      </c>
      <c r="Q71" s="185" t="inlineStr">
        <is>
          <t>ข้อสอบจำลอง</t>
        </is>
      </c>
      <c r="R71" s="185" t="inlineStr">
        <is>
          <t>Mock RxCU83 ชุดที่ 1</t>
        </is>
      </c>
      <c r="S71" s="185" t="inlineStr">
        <is>
          <t>CASE-MOCK83-ANEMIA-01</t>
        </is>
      </c>
    </row>
    <row r="72" ht="24" customHeight="1" s="49">
      <c r="A72" s="187" t="n">
        <v>70</v>
      </c>
      <c r="B72" s="186" t="inlineStr">
        <is>
          <t>กรณีศึกษา: ผู้ป่วยหญิงไทยอายุ 32 ปี มาด้วยอาการอ่อนเพลีย เหนื่อยง่าย เวียนศีรษะ ตรวจ CBC พบ Hb 8.5 g/dL, Hct 26%, MCV 68 fL, Ferritin ต่ำ แพทย์วินิจฉัยเป็น Iron Deficiency Anemia</t>
        </is>
      </c>
      <c r="C72" s="186" t="inlineStr">
        <is>
          <t>ผู้ป่วยเด็กรายนี้กำลังรับประทานยาน้ำ Multivitamin syrup ซึ่งมีส่วนประกอบของสารอาหารหลายชนิด สารประกอบในข้อใดมีอันตรกิริยาขัดขวางและลดการดูดซึมของยา Ferrous sulfate syrup มากที่สุด</t>
        </is>
      </c>
      <c r="D72" s="186" t="n"/>
      <c r="E72" s="186" t="inlineStr">
        <is>
          <t>Lysine</t>
        </is>
      </c>
      <c r="F72" s="186" t="inlineStr">
        <is>
          <t>Nicotinamide</t>
        </is>
      </c>
      <c r="G72" s="186" t="inlineStr">
        <is>
          <t>D-panthenol</t>
        </is>
      </c>
      <c r="H72" s="186" t="inlineStr">
        <is>
          <t>Vitamin D</t>
        </is>
      </c>
      <c r="I72" s="188" t="inlineStr">
        <is>
          <t>Calcium</t>
        </is>
      </c>
      <c r="J72" s="185" t="n">
        <v>5</v>
      </c>
      <c r="K72" s="186" t="inlineStr">
        <is>
          <t>✅ คำตอบที่ถูกต้อง: ข้อ จ. Calcium
🎯 ทำไมข้อนี้ถึงถูก:
แคลเซียม (Calcium) เป็นแร่ธาตุที่มีประจุบวกสอง (divalent cation) เช่นเดียวกับเหล็ก (Fe2+) โดยจะเข้าแย่งจับกับตัวขนส่ง Divalent Metal Transporter-1 (DMT-1) ที่เยื่อบุลำไส้เล็กส่วนต้น และสามารถรวมตัวกับธาตุเหล็กเกิดเป็นสารประกอบที่ไม่ละลายน้ำ ส่งผลขัดขวางและลดการดูดซึมของธาตุเหล็กเข้าสู่กระแสเลือดอย่างมีนัยสำคัญ
🔍 ข้ออื่นผิดเพราะอะไร:
• ข้อ ก. Lysine: เป็นกรดอะมิโนจำเป็น ไม่มีผลยับยั้งการดูดซึมธาตุเหล็ก
• ข้อ ข. Nicotinamide: วิตามินบี 3 ไม่มีอันตรกิริยาลดการดูดซึมเหล็ก
• ข้อ ค. D-panthenol: โปรวิตามินบี 5 ไม่มีผลต่อการดูดซึมเหล็ก
• ข้อ ง. Vitamin D: ช่วยเพิ่มการดูดซึมแคลเซียมและฟอสฟอรัส ไม่มีผลยับยั้งการดูดซึมเหล็กโดยตรง
• --</t>
        </is>
      </c>
      <c r="L72" s="186" t="n"/>
      <c r="M72" s="186" t="inlineStr">
        <is>
          <t>6. Hematologic</t>
        </is>
      </c>
      <c r="N72" s="186" t="inlineStr">
        <is>
          <t>6.1 Anemia</t>
        </is>
      </c>
      <c r="O72" s="185" t="inlineStr">
        <is>
          <t>Clinic</t>
        </is>
      </c>
      <c r="P72" s="186" t="inlineStr">
        <is>
          <t>ข้อ 53 Mock RxCU83</t>
        </is>
      </c>
      <c r="Q72" s="185" t="inlineStr">
        <is>
          <t>ข้อสอบจำลอง</t>
        </is>
      </c>
      <c r="R72" s="185" t="inlineStr">
        <is>
          <t>Mock RxCU83 ชุดที่ 1</t>
        </is>
      </c>
      <c r="S72" s="185" t="inlineStr">
        <is>
          <t>CASE-MOCK83-ANEMIA-01</t>
        </is>
      </c>
    </row>
    <row r="73" ht="24" customHeight="1" s="49">
      <c r="A73" s="187" t="n">
        <v>71</v>
      </c>
      <c r="B73" s="186" t="inlineStr">
        <is>
          <t>กรณีศึกษา: ผู้ป่วยหญิงไทยอายุ 32 ปี มาด้วยอาการอ่อนเพลีย เหนื่อยง่าย เวียนศีรษะ ตรวจ CBC พบ Hb 8.5 g/dL, Hct 26%, MCV 68 fL, Ferritin ต่ำ แพทย์วินิจฉัยเป็น Iron Deficiency Anemia</t>
        </is>
      </c>
      <c r="C73" s="186" t="inlineStr">
        <is>
          <t>ข้อใดเป็นอาการไม่พึงประสงค์จากการรับประทานยาเสริมธาตุเหล็ก (Ferrous sulfate) ที่พบได้บ่อยที่สุดในทางคลินิก</t>
        </is>
      </c>
      <c r="D73" s="186" t="n"/>
      <c r="E73" s="186" t="inlineStr">
        <is>
          <t>ภาวะขาดวิตามินบี 12</t>
        </is>
      </c>
      <c r="F73" s="186" t="inlineStr">
        <is>
          <t>ท้องผูก (Constipation)</t>
        </is>
      </c>
      <c r="G73" s="186" t="inlineStr">
        <is>
          <t>ปัสสาวะเปลี่ยนเป็นสีดำ</t>
        </is>
      </c>
      <c r="H73" s="186" t="inlineStr">
        <is>
          <t>ปวดศีรษะไมเกรน</t>
        </is>
      </c>
      <c r="I73" s="188" t="inlineStr">
        <is>
          <t>การเกิดแผลในกระเพาะปัสสาวะ</t>
        </is>
      </c>
      <c r="J73" s="185" t="n">
        <v>2</v>
      </c>
      <c r="K73" s="186" t="inlineStr">
        <is>
          <t>✅ คำตอบที่ถูกต้อง: ข้อ ข. ท้องผูก (Constipation)
🎯 ทำไมข้อนี้ถึงถูก:
อาการไม่พึงประสงค์ที่พบบ่อยที่สุดของยาเสริมธาตุเหล็กชนิดรับประทานคืออาการทางระบบทางเดินอาหาร โดยเฉพาะอาการท้องผูก (Constipation) คลื่นไส้ แน่นท้อง ปวดมวนท้อง และทำให้อุจจาระมีสีดำเข้ม (Dark/black stools ซึ่งเป็นผลจากเหล็กที่ไม่ได้ดูดซึมรวมตัวกับซัลเฟอร์ในลำไส้ ไม่ใช่ปัสสาวะสีดำ)
🔍 ข้ออื่นผิดเพราะอะไร:
• ข้อ ก. ภาวะขาดวิตามินบี 12: การรับประทานเหล็กไม่ได้ทำให้ขาดวิตามินบี 12
• ข้อ ค. ปัสสาวะสีดำ: ธาตุเหล็กทำให้อุจจาระเป็นสีดำ ไม่ได้ทำให้ปัสสาวะเป็นสีดำ
• ข้อ ง. ปวดศีรษะ: ไม่ใช่อาการไม่พึงประสงค์หลักของยาธาตุเหล็ก
• ข้อ จ. แผลในกระเพาะปัสสาวะ: เหล็กไม่ได้ทำให้เกิดแผลในกระเพาะปัสสาวะ แต่อาจระคายเคืองกระเพาะอาหารได้
• --</t>
        </is>
      </c>
      <c r="L73" s="186" t="n"/>
      <c r="M73" s="186" t="inlineStr">
        <is>
          <t>6. Hematologic</t>
        </is>
      </c>
      <c r="N73" s="186" t="inlineStr">
        <is>
          <t>6.1 Anemia</t>
        </is>
      </c>
      <c r="O73" s="185" t="inlineStr">
        <is>
          <t>Clinic</t>
        </is>
      </c>
      <c r="P73" s="186" t="inlineStr">
        <is>
          <t>ข้อ 54 Mock RxCU83</t>
        </is>
      </c>
      <c r="Q73" s="185" t="inlineStr">
        <is>
          <t>ข้อสอบจำลอง</t>
        </is>
      </c>
      <c r="R73" s="185" t="inlineStr">
        <is>
          <t>Mock RxCU83 ชุดที่ 1</t>
        </is>
      </c>
      <c r="S73" s="185" t="inlineStr">
        <is>
          <t>CASE-MOCK83-ANEMIA-01</t>
        </is>
      </c>
    </row>
    <row r="74" ht="24" customHeight="1" s="49">
      <c r="A74" s="187" t="n">
        <v>72</v>
      </c>
      <c r="B74" s="186" t="inlineStr">
        <is>
          <t>กรณีศึกษา: ผู้ป่วยหญิงไทยอายุ 32 ปี มาด้วยอาการอ่อนเพลีย เหนื่อยง่าย เวียนศีรษะ ตรวจ CBC พบ Hb 8.5 g/dL, Hct 26%, MCV 68 fL, Ferritin ต่ำ แพทย์วินิจฉัยเป็น Iron Deficiency Anemia</t>
        </is>
      </c>
      <c r="C74" s="186" t="inlineStr">
        <is>
          <t>กลไกทางเภสัชวิทยาที่สำคัญของยา Ferrous sulfate ในการรักษาภาวะโลหิตจางจากการขาดธาตุเหล็กคือข้อใด</t>
        </is>
      </c>
      <c r="D74" s="186" t="n"/>
      <c r="E74" s="186" t="inlineStr">
        <is>
          <t>เพิ่มการสร้างฮอร์โมน Erythropoietin จากไต</t>
        </is>
      </c>
      <c r="F74" s="186" t="inlineStr">
        <is>
          <t>เพิ่มการสร้าง Intrinsic factor จากกระเพาะอาหาร</t>
        </is>
      </c>
      <c r="G74" s="186" t="inlineStr">
        <is>
          <t>จัดหาไอออนของธาตุเหล็กในรูป Ferrous (Fe2+) สำหรับใช้ในการสังเคราะห์ Heme และ Hemoglobin</t>
        </is>
      </c>
      <c r="H74" s="186" t="inlineStr">
        <is>
          <t>ยับยั้งการทำลายเม็ดเลือดแดงที่ม้าม</t>
        </is>
      </c>
      <c r="I74" s="188" t="inlineStr">
        <is>
          <t>กระตุ้นการสังเคราะห์โปรตีน Transferrin โดยตรง</t>
        </is>
      </c>
      <c r="J74" s="185" t="n">
        <v>3</v>
      </c>
      <c r="K74" s="186" t="inlineStr">
        <is>
          <t>✅ คำตอบที่ถูกต้อง: ข้อ ค. จัดหาไอออนของธาตุเหล็กในรูป Ferrous (Fe2+) สำหรับใช้ในการสังเคราะห์ Heme และ Hemoglobin
🎯 ทำไมข้อนี้ถึงถูก:
Ferrous sulfate ให้ธาตุเหล็กในรูป Ferrous ion (Fe2+) ซึ่งเป็นรูปแบบที่ถูกดูดซึมได้ดีที่สุดในลำไส้เล็กส่วนต้น เมื่อเข้าสู่กระแสเลือดจะจับกับ transferrin และถูกนำส่งไปยังไขกระดูกเพื่อรวมตัวกับ Protoporphyrin IX ในกระบวนการสร้าง Heme ซึ่งเป็นองค์ประกอบหลักของ Hemoglobin ในเม็ดเลือดแดง
🔍 ข้ออื่นผิดเพราะอะไร:
• ข้อ ก. เพิ่มการสร้าง Erythropoietin: เป็นหน้าที่ของฮอร์โมนจากไต ไม่ใช่กลไกของธาตุเหล็ก
• ข้อ ข. เพิ่มการสร้าง Intrinsic factor: เป็นหน้าที่ของ parietal cells เพื่อดูดซึมวิตามินบี 12
• ข้อ ง. ยับยั้งการทำลายเม็ดเลือดแดงที่ม้าม: เหล็กไม่ได้มีฤทธิ์ยับยั้ง hemolysis ที่ม้าม
• ข้อ จ. กระตุ้นการสร้าง Transferrin: เมื่อร่างกายขาดเหล็ก ร่างกายจะสร้าง transferrin สูงขึ้นเอง ไม่ได้เกิดจากยา
• --</t>
        </is>
      </c>
      <c r="L74" s="186" t="n"/>
      <c r="M74" s="186" t="inlineStr">
        <is>
          <t>6. Hematologic</t>
        </is>
      </c>
      <c r="N74" s="186" t="inlineStr">
        <is>
          <t>6.1 Anemia</t>
        </is>
      </c>
      <c r="O74" s="185" t="inlineStr">
        <is>
          <t>Clinic</t>
        </is>
      </c>
      <c r="P74" s="186" t="inlineStr">
        <is>
          <t>ข้อ 55 Mock RxCU83</t>
        </is>
      </c>
      <c r="Q74" s="185" t="inlineStr">
        <is>
          <t>ข้อสอบจำลอง</t>
        </is>
      </c>
      <c r="R74" s="185" t="inlineStr">
        <is>
          <t>Mock RxCU83 ชุดที่ 1</t>
        </is>
      </c>
      <c r="S74" s="185" t="inlineStr">
        <is>
          <t>CASE-MOCK83-ANEMIA-01</t>
        </is>
      </c>
    </row>
    <row r="75" ht="24" customHeight="1" s="49">
      <c r="A75" s="187" t="n">
        <v>73</v>
      </c>
      <c r="B75" s="186" t="inlineStr">
        <is>
          <t>กรณีศึกษา: ผู้ป่วยหญิงไทยอายุ 32 ปี มาด้วยอาการอ่อนเพลีย เหนื่อยง่าย เวียนศีรษะ ตรวจ CBC พบ Hb 8.5 g/dL, Hct 26%, MCV 68 fL, Ferritin ต่ำ แพทย์วินิจฉัยเป็น Iron Deficiency Anemia</t>
        </is>
      </c>
      <c r="C75" s="186" t="inlineStr">
        <is>
          <t>หากผู้ป่วยรายนี้ไม่ได้เป็น Iron Deficiency Anemia แต่ตรวจยืนยันพบว่าเป็น Megaloblastic Anemia จากการขาดวิตามินบี 12 การรักษาที่ถูกต้องควรเปลี่ยนเป็นข้อใด</t>
        </is>
      </c>
      <c r="D75" s="186" t="n"/>
      <c r="E75" s="186" t="inlineStr">
        <is>
          <t>Ferrous sulfate syrup รับประทาน</t>
        </is>
      </c>
      <c r="F75" s="186" t="inlineStr">
        <is>
          <t>Hydroxocobalamin / Cyanocobalamin ฉีดหรือรับประทานขนาดสูง</t>
        </is>
      </c>
      <c r="G75" s="186" t="inlineStr">
        <is>
          <t>Folic acid รับประทานเพียงอย่างเดียว</t>
        </is>
      </c>
      <c r="H75" s="186" t="inlineStr">
        <is>
          <t>Ascorbic acid รับประทาน</t>
        </is>
      </c>
      <c r="I75" s="188" t="inlineStr">
        <is>
          <t>Deferasirox รับประทาน</t>
        </is>
      </c>
      <c r="J75" s="185" t="n">
        <v>2</v>
      </c>
      <c r="K75" s="186" t="inlineStr">
        <is>
          <t>✅ คำตอบที่ถูกต้อง: ข้อ ข. Hydroxocobalamin / Cyanocobalamin ฉีดหรือรับประทานขนาดสูง
🎯 ทำไมข้อนี้ถึงถูก:
ในผู้ป่วยที่เป็น Megaloblastic anemia จากการขาดวิตามินบี 12 จำเป็นต้องได้รับ Vitamin B12 ทดแทน (Hydroxocobalamin หรือ Cyanocobalamin) เพื่อฟื้นฟูการสร้างเม็ดเลือดแดงและป้องกันความเสียหายของระบบประสาท โดยมีข้อควรระวังสำคัญคือ ห้ามให้ Folic acid เพียงอย่างเดียวเด็ดขาด เพราะกรดโฟลิกจะช่วยแก้อาการทางโลหิตจางได้ชั่วคราวแต่จะบดบังและเร่งให้อาการทางระบบประสาท (Subacute combined degeneration of the spinal cord) ทรุดลงจนไม่สามารถฟื้นคืนได้
🔍 ข้ออื่นผิดเพราะอะไร:
• ข้อ ก. Ferrous sulfate: ใช้สำหรับรักษาการขาดธาตุเหล็ก ไม่สามารถรักษาการขาดวิตามินบี 12 ได้
• ข้อ ค. Folic acid เพียงอย่างเดียว: เป็นข้อห้ามเนื่องจากทำให้เกิด irreversible neurological damage
• ข้อ ง. Ascorbic acid: วิตามินซีไม่สามารถรักษาโรคขาดวิตามินบี 12
• ข้อ จ. Deferasirox: เป็นยาขับเหล็ก (Iron chelator) ใช้ในภาวะเหล็กเกิน ไม่ใช่ยารักษาโลหิตจาง
• --</t>
        </is>
      </c>
      <c r="L75" s="186" t="n"/>
      <c r="M75" s="186" t="inlineStr">
        <is>
          <t>6. Hematologic</t>
        </is>
      </c>
      <c r="N75" s="186" t="inlineStr">
        <is>
          <t>6.1 Anemia</t>
        </is>
      </c>
      <c r="O75" s="185" t="inlineStr">
        <is>
          <t>Clinic</t>
        </is>
      </c>
      <c r="P75" s="186" t="inlineStr">
        <is>
          <t>ข้อ 56 Mock RxCU83</t>
        </is>
      </c>
      <c r="Q75" s="185" t="inlineStr">
        <is>
          <t>ข้อสอบจำลอง</t>
        </is>
      </c>
      <c r="R75" s="185" t="inlineStr">
        <is>
          <t>Mock RxCU83 ชุดที่ 1</t>
        </is>
      </c>
      <c r="S75" s="185" t="inlineStr">
        <is>
          <t>CASE-MOCK83-ANEMIA-01</t>
        </is>
      </c>
    </row>
    <row r="76" ht="24" customHeight="1" s="49">
      <c r="A76" s="187" t="n">
        <v>74</v>
      </c>
      <c r="B76" s="186" t="inlineStr">
        <is>
          <t>กรณีศึกษา: ผู้ป่วยหญิงไทยอายุ 32 ปี มาด้วยอาการอ่อนเพลีย เหนื่อยง่าย เวียนศีรษะ ตรวจ CBC พบ Hb 8.5 g/dL, Hct 26%, MCV 68 fL, Ferritin ต่ำ แพทย์วินิจฉัยเป็น Iron Deficiency Anemia</t>
        </is>
      </c>
      <c r="C76" s="186" t="inlineStr">
        <is>
          <t>ผลการตรวจทางห้องปฏิบัติการในข้อใด มีความจำเป็นและมีความจำเพาะสูงสุดในการตรวจเพิ่มเติมเพื่อยืนยันภาวะโลหิตจางจากการขาดธาตุเหล็ก (IDA)</t>
        </is>
      </c>
      <c r="D76" s="186" t="n"/>
      <c r="E76" s="186" t="inlineStr">
        <is>
          <t>Serum levels of folate and vitamin B12</t>
        </is>
      </c>
      <c r="F76" s="186" t="inlineStr">
        <is>
          <t>White blood cell count and differential</t>
        </is>
      </c>
      <c r="G76" s="186" t="inlineStr">
        <is>
          <t>Serum Albumin and total protein</t>
        </is>
      </c>
      <c r="H76" s="186" t="inlineStr">
        <is>
          <t>Serum Ferritin และ Transferrin Saturation (TSAT)</t>
        </is>
      </c>
      <c r="I76" s="188" t="inlineStr">
        <is>
          <t>Serum Ferritin และ Vitamin C level</t>
        </is>
      </c>
      <c r="J76" s="185" t="n">
        <v>4</v>
      </c>
      <c r="K76" s="186" t="inlineStr">
        <is>
          <t>✅ คำตอบที่ถูกต้อง: ข้อ ง. Serum Ferritin และ Transferrin Saturation (TSAT)
🎯 ทำไมข้อนี้ถึงถูก:
Serum Ferritin เป็นตัวบ่งชี้ปริมาณธาตุเหล็กที่สะสมในร่างกาย (Total body iron stores) ที่มีความแม่นยำสูงสุด โดยระดับ ferritin &lt; 15-30 ng/mL บ่งชี้ภาวะขาดธาตุเหล็กได้อย่างชัดเจน และเมื่อตรวจร่วมกับ Transferrin Saturation (TSAT &lt; 16-20%) จะช่วยยืนยันการขาดธาตุเหล็กและช่วยแยกภาวะ Anemia of Chronic Disease (ACD) ได้อย่างถูกต้อง
🔍 ข้ออื่นผิดเพราะอะไร:
• ข้อ ก. Folate และ B12: ใช้สำหรับตรวจยืนยัน Megaloblastic anemia (Macrocytic) ไม่ใช่ Microcytic IDA
• ข้อ ข. WBC count: ใช้ประเมินภาวะการติดเชื้อหรือโรคทางโลหิตวิทยาอื่น
• ข้อ ค. Serum Albumin: ใช้ประเมินภาวะโภชนาการและการทำงานของตับ
• ข้อ จ. Vitamin C: ไม่ใช่ตัวบ่งชี้มาตรฐานทางห้องปฏิบัติการในการวินิจฉัยภาวะโลหิตจาง
• --</t>
        </is>
      </c>
      <c r="L76" s="186" t="n"/>
      <c r="M76" s="186" t="inlineStr">
        <is>
          <t>6. Hematologic</t>
        </is>
      </c>
      <c r="N76" s="186" t="inlineStr">
        <is>
          <t>6.1 Anemia</t>
        </is>
      </c>
      <c r="O76" s="185" t="inlineStr">
        <is>
          <t>Clinic</t>
        </is>
      </c>
      <c r="P76" s="186" t="inlineStr">
        <is>
          <t>ข้อ 60 Mock RxCU83</t>
        </is>
      </c>
      <c r="Q76" s="185" t="inlineStr">
        <is>
          <t>ข้อสอบจำลอง</t>
        </is>
      </c>
      <c r="R76" s="185" t="inlineStr">
        <is>
          <t>Mock RxCU83 ชุดที่ 1</t>
        </is>
      </c>
      <c r="S76" s="185" t="inlineStr">
        <is>
          <t>CASE-MOCK83-ANEMIA-01</t>
        </is>
      </c>
    </row>
    <row r="77" ht="24" customHeight="1" s="49">
      <c r="A77" s="187" t="n">
        <v>75</v>
      </c>
      <c r="B77" s="186" t="inlineStr">
        <is>
          <t>กรณีศึกษา: ผู้ป่วยหญิงไทยอายุ 32 ปี มาด้วยอาการอ่อนเพลีย เหนื่อยง่าย เวียนศีรษะ ตรวจ CBC พบ Hb 8.5 g/dL, Hct 26%, MCV 68 fL, Ferritin ต่ำ แพทย์วินิจฉัยเป็น Iron Deficiency Anemia</t>
        </is>
      </c>
      <c r="C77" s="186" t="inlineStr">
        <is>
          <t>ข้อใดเป็นคำแนะนำการรับประทานอาหารที่ถูกต้องสำหรับผู้ป่วยโลหิตจางจากการขาดธาตุเหล็กเพื่อส่งเสริมการดูดซึมยาเสริมธาตุเหล็ก</t>
        </is>
      </c>
      <c r="D77" s="186" t="n"/>
      <c r="E77" s="186" t="inlineStr">
        <is>
          <t>รับประทานผักใบเขียวที่มีกรดโฟลิกสูงพร้อมยา</t>
        </is>
      </c>
      <c r="F77" s="186" t="inlineStr">
        <is>
          <t>รับประทานผลไม้หรือน้ำผลไม้ที่มีวิตามินซีสูงร่วมกับยา</t>
        </is>
      </c>
      <c r="G77" s="186" t="inlineStr">
        <is>
          <t>รับประทานวิตามินบี 12 พร้อมมื้ออาหาร</t>
        </is>
      </c>
      <c r="H77" s="186" t="inlineStr">
        <is>
          <t>รับประทานอาหารที่มีกรดออกซาลิก (Oxalic acid) สูงเพื่อจับกับเหล็ก</t>
        </is>
      </c>
      <c r="I77" s="188" t="inlineStr">
        <is>
          <t>ดื่มนมวัวหรือนมถั่วเหลืองพร้อมยาเพื่อลดการระคายเคืองกระเพาะอาหาร</t>
        </is>
      </c>
      <c r="J77" s="185" t="n">
        <v>2</v>
      </c>
      <c r="K77" s="186" t="inlineStr">
        <is>
          <t>✅ คำตอบที่ถูกต้อง: ข้อ ข. รับประทานผลไม้หรือน้ำผลไม้ที่มีวิตามินซีสูงร่วมกับยา
🎯 ทำไมข้อนี้ถึงถูก:
วิตามินซี (Ascorbic acid) มีคุณสมบัติเป็น Reducing agent ที่ช่วยรีดิวซ์ Ferric iron (Fe3+) ให้กลายเป็น Ferrous iron (Fe2+) ซึ่งละลายน้ำได้ดีกว่า และช่วยเกิดเป็น chelate ที่ดูดซึมได้ง่ายในลำไส้เล็กส่วนต้น การรับประทานยาเสริมธาตุเหล็กพร้อมน้ำส้มหรือผลไม้รสเปรี้ยวจึงช่วยเพิ่มการดูดซึมเหล็กได้อย่างมีนัยสำคัญ
🔍 ข้ออื่นผิดเพราะอะไร:
• ข้อ ก. ผักโฟลิกสูง: ช่วยเสริมการสร้างเม็ดเลือด แต่ไม่ได้เพิ่มการดูดซึมธาตุเหล็กโดยตรง
• ข้อ ค. วิตามินบี 12: ไม่ได้ช่วยเพิ่มการดูดซึมธาตุเหล็ก
• ข้อ ง. กรดออกซาลิก (เช่น ในผักโขม ชา): จะจับกับเหล็กเกิดเป็น insoluble iron oxalate ขัดขวางการดูดซึมเหล็ก จึงควรหลีกเลี่ยง
• ข้อ จ. นมวัวและนมถั่วเหลือง: มีแคลเซียมและโปรตีนเคซีนซึ่งขัดขวางการดูดซึมเหล็ก ห้ามรับประทานพร้อมยาเสริมธาตุเหล็ก
• --</t>
        </is>
      </c>
      <c r="L77" s="186" t="n"/>
      <c r="M77" s="186" t="inlineStr">
        <is>
          <t>6. Hematologic</t>
        </is>
      </c>
      <c r="N77" s="186" t="inlineStr">
        <is>
          <t>6.1 Anemia</t>
        </is>
      </c>
      <c r="O77" s="185" t="inlineStr">
        <is>
          <t>Clinic</t>
        </is>
      </c>
      <c r="P77" s="186" t="inlineStr">
        <is>
          <t>ข้อ 61 Mock RxCU83</t>
        </is>
      </c>
      <c r="Q77" s="185" t="inlineStr">
        <is>
          <t>ข้อสอบจำลอง</t>
        </is>
      </c>
      <c r="R77" s="185" t="inlineStr">
        <is>
          <t>Mock RxCU83 ชุดที่ 1</t>
        </is>
      </c>
      <c r="S77" s="185" t="inlineStr">
        <is>
          <t>CASE-MOCK83-ANEMIA-01</t>
        </is>
      </c>
    </row>
    <row r="78" ht="24" customHeight="1" s="49">
      <c r="A78" s="187" t="n">
        <v>76</v>
      </c>
      <c r="B78" s="186" t="n"/>
      <c r="C78" s="186" t="inlineStr">
        <is>
          <t>คำแนะนำในการรับประทานยาเสริมธาตุเหล็กชนิดรับประทาน เช่น Ferrous fumarate ข้อใดถูกต้อง</t>
        </is>
      </c>
      <c r="D78" s="186" t="n"/>
      <c r="E78" s="186" t="inlineStr">
        <is>
          <t>ควรรับประทานพร้อมยาเม็ดแคลเซียมเพื่อเพิ่มการดูดซึม</t>
        </is>
      </c>
      <c r="F78" s="186" t="inlineStr">
        <is>
          <t>ควรรับประทานพร้อมนมสดเพื่อลดการระคายเคืองทางเดินอาหาร</t>
        </is>
      </c>
      <c r="G78" s="186" t="inlineStr">
        <is>
          <t>ควรรับประทานพร้อมวิตามินซีหรือน้ำผลไม้เพื่อเพิ่มการดูดซึม</t>
        </is>
      </c>
      <c r="H78" s="186" t="inlineStr">
        <is>
          <t>ควรรับประทานร่วมกับยาลดกรดอะลูมิเนียมไฮดรอกไซด์เพื่อป้องกันอาการแสบร้อนยอดอก</t>
        </is>
      </c>
      <c r="I78" s="188" t="inlineStr">
        <is>
          <t>ควรรับประทานร่วมกับชาหรือกาแฟเพื่อช่วยกระตุ้นการดูดซึมยา</t>
        </is>
      </c>
      <c r="J78" s="185" t="n">
        <v>3</v>
      </c>
      <c r="K78" s="186" t="inlineStr">
        <is>
          <t>✅ คำตอบที่ถูกต้อง: ข้อ ค. ควรรับประทานพร้อมวิตามินซีหรือน้ำผลไม้เพื่อเพิ่มการดูดซึม
🎯 ทำไมข้อนี้ถึงถูก:
ยาเสริมธาตุเหล็กดูดซึมได้ดีที่สุดในสภาวะที่เป็นกรดและอยู่ในรูป Fe2+ วิตามินซีช่วยรักษาสภาพความเป็นกรดและรีดิวซ์เหล็กให้อยู่ในรูปที่ละลายน้ำได้ดี จึงเพิ่มการดูดซึมเข้าสู่ร่างกาย
🔍 ข้ออื่นผิดเพราะอะไร:
• ข้อ ก. แคลเซียม: ขัดขวางการดูดซึมเหล็กผ่าน DMT-1
• ข้อ ข. นมสด: มีแคลเซียมและโปรตีนที่จับกับเหล็ก ทำให้การดูดซึมลดลงอย่างมาก
• ข้อ ง. ยาลดกรด: ลดความเป็นกรดในกระเพาะอาหาร ทำให้เหล็กตกตะกอนและไม่ถูกดูดซึม (ควรรับประทานห่างกันอย่างน้อย 2 ชั่วโมง)
• ข้อ จ. ชาและกาแฟ: มีสารแทนนิน (Tannins) และโพลีฟีนอลที่จับกับเหล็กเกิดเป็นสารเชิงซ้อนที่ไม่ละลายน้ำ ขัดขวางการดูดซึมอย่างรุนแรง
• --</t>
        </is>
      </c>
      <c r="L78" s="186" t="n"/>
      <c r="M78" s="186" t="inlineStr">
        <is>
          <t>6. Hematologic</t>
        </is>
      </c>
      <c r="N78" s="186" t="inlineStr">
        <is>
          <t>6.1 Anemia</t>
        </is>
      </c>
      <c r="O78" s="185" t="inlineStr">
        <is>
          <t>Clinic</t>
        </is>
      </c>
      <c r="P78" s="186" t="inlineStr">
        <is>
          <t>ข้อ 63 Mock RxCU83</t>
        </is>
      </c>
      <c r="Q78" s="185" t="inlineStr">
        <is>
          <t>ข้อสอบจำลอง</t>
        </is>
      </c>
      <c r="R78" s="185" t="inlineStr">
        <is>
          <t>Mock RxCU83 ชุดที่ 1</t>
        </is>
      </c>
      <c r="S78" s="185" t="n"/>
    </row>
    <row r="79" ht="24" customHeight="1" s="49">
      <c r="A79" s="187" t="n">
        <v>77</v>
      </c>
      <c r="B79" s="186" t="inlineStr">
        <is>
          <t>ผู้ป่วยชายไทยอายุ 30 ปี น้ำหนักตัว 65 kg สูง 170 cm
CC: มีอาการซีด เหนื่อยล้าและอ่อนเพลียจึงมาพบแพทย์
PMH: hypertension, dyslipidemia
SH: ปฏิเสธการสูบบุหรี่ ดื่มเหล้าเป็นบางครั้งบางคราว
V/S: BP 155/90 mmHg, HR 75 bpm, RR 28 bpm, Temp 37 C
Lab: Hb 9 g/dL, Hct 12%, RBC count 2.2 x 10^6 /uL, MCV 70 fL, Ferritin 50 ng/mL, TSAT 12%, EPO 4 mU/mL, Scr 1.0 mg/dL, HCO3 15 mEq/L, Na 130 mEq/L, Cl 100 mEq/L, K 5.0 mEq/L
(ใช้ข้อมูลข้างต้นตอบคำถามข้อ 41 - 50)</t>
        </is>
      </c>
      <c r="C79" s="186" t="inlineStr">
        <is>
          <t>ผู้ป่วยรายนี้เป็น anemia ชนิดใด</t>
        </is>
      </c>
      <c r="D79" s="186" t="n"/>
      <c r="E79" s="186" t="inlineStr">
        <is>
          <t>Iron deficiency anemia</t>
        </is>
      </c>
      <c r="F79" s="186" t="inlineStr">
        <is>
          <t>Anemia of chronic disease</t>
        </is>
      </c>
      <c r="G79" s="186" t="inlineStr">
        <is>
          <t>Folate deficiency anemia</t>
        </is>
      </c>
      <c r="H79" s="186" t="inlineStr">
        <is>
          <t>Vitamin B12 deficiency anemia</t>
        </is>
      </c>
      <c r="I79" s="188" t="inlineStr">
        <is>
          <t>G-6-PD deficiency</t>
        </is>
      </c>
      <c r="J79" s="185" t="n">
        <v>1</v>
      </c>
      <c r="K79" s="186" t="inlineStr">
        <is>
          <t>✅ คำตอบที่ถูกต้อง: ข้อ ก. Iron deficiency anemia
🎯 ทำไมข้อนี้ถึงถูก:
- คำตอบที่ถูกต้อง: ข้อ ก. Iron deficiency anemia
- ทำไมข้อนี้ถึงถูก: ผู้ป่วยมีค่า MCV 70 fL จัดเป็น microcytic anemia (MCV &lt; 80 fL) ร่วมกับค่า TSAT 12% ซึ่งต่ำกว่าเกณฑ์ปกติ (&lt; 20%) และ Ferritin 50 ng/mL ซึ่งบ่งชี้ถึงภาวะขาดธาตุเหล็กร่วมด้วยอย่างชัดเจน
🔍 ข้ออื่นผิดเพราะอะไร:
• ข้อ ข.: Anemia of chronic disease มักพบ Ferritin ปกติหรือสูงขึ้น และ TIBC มักต่ำ
• ข้อ ค.: Folate deficiency anemia เป็น Macrocytic anemia (MCV &gt; 100 fL)
• ข้อ ง.: Vitamin B12 deficiency anemia เป็น Macrocytic anemia (MCV &gt; 100 fL)
• ข้อ จ.: G-6-PD deficiency เป็น Hemolytic anemia โดยทั่วไปขนาดเม็ดเลือดมักเป็น Normocytic</t>
        </is>
      </c>
      <c r="L79" s="186" t="n"/>
      <c r="M79" s="186" t="inlineStr">
        <is>
          <t>6. Hematologic</t>
        </is>
      </c>
      <c r="N79" s="186" t="inlineStr">
        <is>
          <t>6.1 Anemia</t>
        </is>
      </c>
      <c r="O79" s="185" t="inlineStr">
        <is>
          <t>Clinic</t>
        </is>
      </c>
      <c r="P79" s="186" t="inlineStr">
        <is>
          <t>รุ่น RxCU83</t>
        </is>
      </c>
      <c r="Q79" s="185" t="inlineStr">
        <is>
          <t>แบบฝึกหัด</t>
        </is>
      </c>
      <c r="R79" s="185" t="inlineStr">
        <is>
          <t>Quiz เตรียมสอบ CC1 RxCU83</t>
        </is>
      </c>
      <c r="S79" s="185" t="n"/>
    </row>
    <row r="80" ht="24" customHeight="1" s="49">
      <c r="A80" s="187" t="n">
        <v>78</v>
      </c>
      <c r="B80" s="186" t="inlineStr">
        <is>
          <t>กรณีศึกษา: ผู้ป่วยหญิงไทยอายุ 28 ปี มาตรวจสุขภาพประจำปี ตรวจ CBC พบ Hb 9.2 g/dL, Hct 28%, MCV 70 fL, MCH 22 pg, RDW สูง (18%) ร่างกายซีดเล็กน้อย ไม่มีประวัติเลือดออกผิดปกติ</t>
        </is>
      </c>
      <c r="C80" s="186" t="inlineStr">
        <is>
          <t>ข้อใดคือค่าปกติของระดับฮีโมโกลบิน (Hb) ตามเกณฑ์องค์การอนามัยโลก (WHO)</t>
        </is>
      </c>
      <c r="D80" s="186" t="n"/>
      <c r="E80" s="186" t="inlineStr">
        <is>
          <t>ชาย 14 g/dL, หญิง 14 g/dL</t>
        </is>
      </c>
      <c r="F80" s="186" t="inlineStr">
        <is>
          <t>ชาย 13 g/dL, หญิง 12 g/dL</t>
        </is>
      </c>
      <c r="G80" s="186" t="inlineStr">
        <is>
          <t>ชาย 12 g/dL, หญิง 12 g/dL</t>
        </is>
      </c>
      <c r="H80" s="186" t="inlineStr">
        <is>
          <t>ชาย 12 g/dL, หญิง 13 g/dL</t>
        </is>
      </c>
      <c r="I80" s="188" t="inlineStr">
        <is>
          <t>ชาย 13 g/dL, หญิง 13 g/dL</t>
        </is>
      </c>
      <c r="J80" s="185" t="n">
        <v>2</v>
      </c>
      <c r="K80" s="186" t="inlineStr">
        <is>
          <t>✅ คำตอบที่ถูกต้อง: ข้อ ข. ชาย 13 g/dL, หญิง 12 g/dL
🎯 ทำไมข้อนี้ถึงถูก:
- คำตอบที่ถูกต้อง: ข้อ ข. ชาย 13 g/dL, หญิง 12 g/dL
- ทำไมข้อนี้ถึงถูก: ตามเกณฑ์การวินิจฉัยภาวะโลหิตจางของ WHO กำหนดเกณฑ์ระดับ Hb ปกติในผู้ใหญ่เพศชายอยู่ที่ 13 g/dL ขึ้นไป และในผู้ใหญ่เพศหญิง (ที่ไม่ตั้งครรภ์) อยู่ที่ 12 g/dL ขึ้นไป
🔍 ข้ออื่นผิดเพราะอะไร:
• ข้อ ก.: เกณฑ์ของหญิงไม่จำเป็นต้องสูงถึง 14 g/dL
• ข้อ ค.: ค่า Hb 12 g/dL ในเพศชายถือว่าเริ่มมีภาวะ anemia
• ข้อ ง.: สลับเพศกัน โดยปกติเพศชายมีมวลเม็ดเลือดและแอนโดรเจนกระตุ้น EPO มากกว่าเพศหญิง
• ข้อ จ.: ในเพศหญิงเกณฑ์มาตรฐานคือ 12 g/dL ไม่ใช่ 13 g/dL</t>
        </is>
      </c>
      <c r="L80" s="186" t="n"/>
      <c r="M80" s="186" t="inlineStr">
        <is>
          <t>6. Hematologic</t>
        </is>
      </c>
      <c r="N80" s="186" t="inlineStr">
        <is>
          <t>6.1 Anemia</t>
        </is>
      </c>
      <c r="O80" s="185" t="inlineStr">
        <is>
          <t>Clinic</t>
        </is>
      </c>
      <c r="P80" s="186" t="inlineStr">
        <is>
          <t>รุ่น RxCU83</t>
        </is>
      </c>
      <c r="Q80" s="185" t="inlineStr">
        <is>
          <t>แบบฝึกหัด</t>
        </is>
      </c>
      <c r="R80" s="185" t="inlineStr">
        <is>
          <t>Quiz เตรียมสอบ CC1 RxCU83</t>
        </is>
      </c>
      <c r="S80" s="185" t="inlineStr">
        <is>
          <t>CASE-RXCU83-IDA-WORKUP</t>
        </is>
      </c>
    </row>
    <row r="81" ht="24" customHeight="1" s="49">
      <c r="A81" s="187" t="n">
        <v>79</v>
      </c>
      <c r="B81" s="186" t="inlineStr">
        <is>
          <t>กรณีศึกษา: ผู้ป่วยหญิงไทยอายุ 28 ปี มาตรวจสุขภาพประจำปี ตรวจ CBC พบ Hb 9.2 g/dL, Hct 28%, MCV 70 fL, MCH 22 pg, RDW สูง (18%) ร่างกายซีดเล็กน้อย ไม่มีประวัติเลือดออกผิดปกติ</t>
        </is>
      </c>
      <c r="C81" s="186" t="inlineStr">
        <is>
          <t>ค่าพารามิเตอร์ใดที่มีความสำคัญน้อยที่สุดในการประเมินและแยกประเภทของภาวะโลหิตจาง (Anemia) ในผู้ป่วยรายนี้</t>
        </is>
      </c>
      <c r="D81" s="186" t="n"/>
      <c r="E81" s="186" t="inlineStr">
        <is>
          <t>Erythrocyte Sedimentation Rate (ESR)</t>
        </is>
      </c>
      <c r="F81" s="186" t="inlineStr">
        <is>
          <t>Mean Corpuscular Volume (MCV)</t>
        </is>
      </c>
      <c r="G81" s="186" t="inlineStr">
        <is>
          <t>Red Cell Distribution Width (RDW)</t>
        </is>
      </c>
      <c r="H81" s="186" t="inlineStr">
        <is>
          <t>Reticulocyte count</t>
        </is>
      </c>
      <c r="I81" s="188" t="inlineStr">
        <is>
          <t>Serum Ferritin</t>
        </is>
      </c>
      <c r="J81" s="185" t="n">
        <v>1</v>
      </c>
      <c r="K81" s="186" t="inlineStr">
        <is>
          <t>✅ คำตอบที่ถูกต้อง: ข้อ ก. Erythrocyte Sedimentation Rate (ESR)
🎯 ทำไมข้อนี้ถึงถูก:
ESR (Erythrocyte Sedimentation Rate) เป็นเพียงค่าบ่งชี้การอักเสบที่ไม่จำเพาะ (Non-specific marker of inflammation) ไม่ได้ให้ข้อมูลเกี่ยวกับขนาด รูปร่าง หรือสาเหตุทางพยาธิสรีรวิทยาของเม็ดเลือดแดง จึงมีความสำคัญน้อยที่สุดในการแยกประเภทของภาวะโลหิตจาง
🔍 ข้ออื่นผิดเพราะอะไร:
• ข้อ ข. MCV: สำคัญที่สุดในการแบ่งกลุ่มโลหิตจางตามขนาดเม็ดเลือด (Microcytic, Normocytic, Macrocytic)
• ข้อ ค. RDW: บ่งชี้ความแปรปรวนของขนาดเม็ดเลือดแดง (Anisocytosis) ใช้แยก IDA (RDW สูง) ออกจาก Thalassemia trait (RDW ปกติ)
• ข้อ ง. Reticulocyte count: บ่งชี้การตอบสนองในการสร้างเม็ดเลือดแดงของไขกระดูก
• ข้อ จ. Serum Ferritin: ค่ามาตรฐานที่มีความไวและความจำเพาะสูงสุดในการประเมินคลังธาตุเหล็กสำรอง</t>
        </is>
      </c>
      <c r="L81" s="186" t="n"/>
      <c r="M81" s="186" t="inlineStr">
        <is>
          <t>6. Hematologic</t>
        </is>
      </c>
      <c r="N81" s="186" t="inlineStr">
        <is>
          <t>6.1 Anemia</t>
        </is>
      </c>
      <c r="O81" s="185" t="inlineStr">
        <is>
          <t>Clinic</t>
        </is>
      </c>
      <c r="P81" s="186" t="inlineStr">
        <is>
          <t>รุ่น RxCU83</t>
        </is>
      </c>
      <c r="Q81" s="185" t="inlineStr">
        <is>
          <t>แบบฝึกหัด</t>
        </is>
      </c>
      <c r="R81" s="185" t="inlineStr">
        <is>
          <t>Quiz เตรียมสอบ CC1 RxCU83</t>
        </is>
      </c>
      <c r="S81" s="185" t="inlineStr">
        <is>
          <t>CASE-RXCU83-IDA-WORKUP</t>
        </is>
      </c>
    </row>
    <row r="82" ht="24" customHeight="1" s="49">
      <c r="A82" s="187" t="n">
        <v>80</v>
      </c>
      <c r="B82" s="186" t="inlineStr">
        <is>
          <t>กรณีศึกษา: ผู้ป่วยหญิงไทยอายุ 28 ปี มาตรวจสุขภาพประจำปี ตรวจ CBC พบ Hb 9.2 g/dL, Hct 28%, MCV 70 fL, MCH 22 pg, RDW สูง (18%) ร่างกายซีดเล็กน้อย ไม่มีประวัติเลือดออกผิดปกติ</t>
        </is>
      </c>
      <c r="C82" s="186" t="inlineStr">
        <is>
          <t>ผู้ป่วยรายนี้ควรได้รับการรักษาด้วยยาในข้อใดจึงจะเหมาะสมที่สุดในเบื้องต้น</t>
        </is>
      </c>
      <c r="D82" s="186" t="n"/>
      <c r="E82" s="186" t="inlineStr">
        <is>
          <t>ยาเสริมธาตุเหล็กรูปแบบรับประทาน (Oral Iron: เช่น Ferrous fumarate 200 mg วันละ 2-3 ครั้ง)</t>
        </is>
      </c>
      <c r="F82" s="186" t="inlineStr">
        <is>
          <t>Cyanocobalamin 1,000 mcg ฉีดเข้ากล้ามเนื้อทุกสัปดาห์</t>
        </is>
      </c>
      <c r="G82" s="186" t="inlineStr">
        <is>
          <t>Folic acid 5 mg รับประทานวันละ 1 ครั้ง</t>
        </is>
      </c>
      <c r="H82" s="186" t="inlineStr">
        <is>
          <t>ยาฉีด Erythropoietin (EPO) 4,000 units สัปดาห์ละ 3 ครั้ง</t>
        </is>
      </c>
      <c r="I82" s="188" t="inlineStr">
        <is>
          <t>ให้ Packed Red Cells (PRC) 2 units ทันที</t>
        </is>
      </c>
      <c r="J82" s="185" t="n">
        <v>1</v>
      </c>
      <c r="K82" s="186" t="inlineStr">
        <is>
          <t>✅ คำตอบที่ถูกต้อง: ข้อ ก. ยาเสริมธาตุเหล็กรูปแบบรับประทาน (Oral Iron: เช่น Ferrous fumarate 200 mg วันละ 2-3 ครั้ง)
🎯 ทำไมข้อนี้ถึงถูก:
ผู้ป่วยมีภาวะโลหิตจางชนิดเม็ดเลือดแดงขนาดเล็กและติดสีจาง (Microcytic hypochromic anemia: MCV 70 fL, MCH 22 pg) ร่วมกับค่า RDW สูง ซึ่งลักษณะทางห้องปฏิบัติการนี้เข้าได้กับ Iron Deficiency Anemia (IDA) มากที่สุด การรักษามาตรฐานลำดับแรกคือการให้ยาบำรุงธาตุเหล็กชนิดรับประทาน เช่น Ferrous fumarate 200 mg (มี elemental iron 66 mg) รับประทานวันละ 2-3 ครั้ง ติดต่อกันเพื่อเพิ่มระดับฮีโมโกลบินและสะสมธาตุเหล็ก
🔍 ข้ออื่นผิดเพราะอะไร:
• ข้อ ข.: ใช้สำหรับโลหิตจางชนิดเม็ดเลือดแดงขนาดใหญ่ (Macrocytic anemia: MCV &gt; 100 fL)
• ข้อ ค.: (Folic acid 5 mg รับประทานวันละ 1 ครั้ง): ไม่ใช่คำตอบที่ถูกต้องตามแนวทางเวชปฏิบัติและหลักวิชาการทางเภสัชกรรมสำหรับกรณีนี้
• ข้อ ง.: ใช้สำหรับโลหิตจางในโรคไตวายเรื้อรัง
• ข้อ จ.: สงวนไว้สำหรับผู้ป่วยที่มีภาวะซีดรุนแรงวิกฤต (Hb &lt; 7 g/dL) หรือมีอาการแสดงของภาวะขาดเลือดของอวัยวะสำคัญ (เช่น แน่นหน้าอก หอบเหนื่อยรุนแรง)</t>
        </is>
      </c>
      <c r="L82" s="186" t="n"/>
      <c r="M82" s="186" t="inlineStr">
        <is>
          <t>6. Hematologic</t>
        </is>
      </c>
      <c r="N82" s="186" t="inlineStr">
        <is>
          <t>6.1 Anemia</t>
        </is>
      </c>
      <c r="O82" s="185" t="inlineStr">
        <is>
          <t>Clinic</t>
        </is>
      </c>
      <c r="P82" s="186" t="inlineStr">
        <is>
          <t>รุ่น RxCU83</t>
        </is>
      </c>
      <c r="Q82" s="185" t="inlineStr">
        <is>
          <t>แบบฝึกหัด</t>
        </is>
      </c>
      <c r="R82" s="185" t="inlineStr">
        <is>
          <t>Quiz เตรียมสอบ CC1 RxCU83</t>
        </is>
      </c>
      <c r="S82" s="185" t="inlineStr">
        <is>
          <t>CASE-RXCU83-IDA-WORKUP</t>
        </is>
      </c>
    </row>
    <row r="83" ht="24" customHeight="1" s="49">
      <c r="A83" s="187" t="n">
        <v>81</v>
      </c>
      <c r="B83" s="186" t="inlineStr">
        <is>
          <t>กรณีศึกษา: ผู้ป่วยหญิงไทยอายุ 28 ปี มาตรวจสุขภาพประจำปี ตรวจ CBC พบ Hb 9.2 g/dL, Hct 28%, MCV 70 fL, MCH 22 pg, RDW สูง (18%) ร่างกายซีดเล็กน้อย ไม่มีประวัติเลือดออกผิดปกติ</t>
        </is>
      </c>
      <c r="C83" s="186" t="inlineStr">
        <is>
          <t>หากต้องการจ่ายยาเสริมธาตุเหล็กให้แก่ผู้ป่วย ข้อใดต่อไปนี้กล่าวผิดเกี่ยวกับคำแนะนำการใช้ยา</t>
        </is>
      </c>
      <c r="D83" s="186" t="n"/>
      <c r="E83" s="186" t="inlineStr">
        <is>
          <t>การรับประทานเหล็กอาจจะเกิดภาวะฟันติดสี สามารถป้องกันได้โดยแปรงฟันหลังรับประทาน</t>
        </is>
      </c>
      <c r="F83" s="186" t="inlineStr">
        <is>
          <t>ควรรับประทานพร้อมอาหารจำพวกนม เนื่องจากระคายเคืองกระเพาะอาหาร</t>
        </is>
      </c>
      <c r="G83" s="186" t="inlineStr">
        <is>
          <t>การรับประทานเหล็กอาจทำให้อุจจาระมีสีดำ</t>
        </is>
      </c>
      <c r="H83" s="186" t="inlineStr">
        <is>
          <t>ควรหลีกเลี่ยงการดื่มกาแฟร่วมกับเหล็ก</t>
        </is>
      </c>
      <c r="I83" s="188" t="inlineStr">
        <is>
          <t>การรับประทานเหล็กอาจทำให้เกิดอาการท้องผูกได้</t>
        </is>
      </c>
      <c r="J83" s="185" t="n">
        <v>2</v>
      </c>
      <c r="K83" s="186" t="inlineStr">
        <is>
          <t>✅ คำตอบที่ถูกต้อง: ข้อ ข. ควรรับประทานพร้อมอาหารจำพวกนม เนื่องจากระคายเคืองกระเพาะอาหาร
🎯 ทำไมข้อนี้ถึงถูก:
- คำตอบที่ถูกต้อง: ข้อ ข. ควรรับประทานพร้อมอาหารจำพวกนม เนื่องจากระคายเคืองกระเพาะอาหาร
- ทำไมข้อนี้ถึงถูก: แคลเซียมและเคซีนในนมจะจับกับธาตุเหล็กและยับยั้งการดูดซึมธาตุเหล็กอย่างมีนัยสำคัญ จึงห้ามรับประทานยาเสริมธาตุเหล็กร่วมกับนมหรือผลิตภัณฑ์จากนม
🔍 ข้ออื่นผิดเพราะอะไร:
• ข้อ ก.: ธาตุเหล็กชนิดน้ำสามารถเคลือบฟันและทำให้ฟันติดสีดำได้ ป้องกันได้โดยใช้หลอดดูดหรือแปรงฟันทันที
• ข้อ ค.: ธาตุเหล็กที่ไม่ถูกดูดซึมจะถูกเปลี่ยนเป็น iron sulfide ทำให้อุจจาระเป็นสีดำเข้ม ซึ่งเป็นผลข้างเคียงปกติ
• ข้อ ง.: สารแทนนินและโพลีฟีนอลในชาและกาแฟจับกับเหล็กและยับยั้งการดูดซึม จึงควรหลีกเลี่ยง
• ข้อ จ.: ธาตุเหล็กมีผลข้างเคียงทางเดินอาหารที่พบบ่อยมากคือท้องผูก คลื่นไส้ แน่นท้อง</t>
        </is>
      </c>
      <c r="L83" s="186" t="n"/>
      <c r="M83" s="186" t="inlineStr">
        <is>
          <t>6. Hematologic</t>
        </is>
      </c>
      <c r="N83" s="186" t="inlineStr">
        <is>
          <t>6.1 Anemia</t>
        </is>
      </c>
      <c r="O83" s="185" t="inlineStr">
        <is>
          <t>Clinic</t>
        </is>
      </c>
      <c r="P83" s="186" t="inlineStr">
        <is>
          <t>รุ่น RxCU83</t>
        </is>
      </c>
      <c r="Q83" s="185" t="inlineStr">
        <is>
          <t>แบบฝึกหัด</t>
        </is>
      </c>
      <c r="R83" s="185" t="inlineStr">
        <is>
          <t>Quiz เตรียมสอบ CC1 RxCU83</t>
        </is>
      </c>
      <c r="S83" s="185" t="inlineStr">
        <is>
          <t>CASE-RXCU83-IDA-WORKUP</t>
        </is>
      </c>
    </row>
    <row r="84" ht="24" customHeight="1" s="49">
      <c r="A84" s="187" t="n">
        <v>82</v>
      </c>
      <c r="B84" s="186" t="inlineStr">
        <is>
          <t>กรณีศึกษา: ผู้ป่วยหญิงไทยอายุ 28 ปี มาตรวจสุขภาพประจำปี ตรวจ CBC พบ Hb 9.2 g/dL, Hct 28%, MCV 70 fL, MCH 22 pg, RDW สูง (18%) ร่างกายซีดเล็กน้อย ไม่มีประวัติเลือดออกผิดปกติ</t>
        </is>
      </c>
      <c r="C84" s="186" t="inlineStr">
        <is>
          <t>ข้อใดคือยาต้านพิษ (antidote) ในการรักษาภาวะเป็นพิษเฉียบพลันจากธาตุเหล็ก (Acute iron toxicity)</t>
        </is>
      </c>
      <c r="D84" s="186" t="n"/>
      <c r="E84" s="186" t="inlineStr">
        <is>
          <t>Deferoxamine</t>
        </is>
      </c>
      <c r="F84" s="186" t="inlineStr">
        <is>
          <t>Darbepoetin</t>
        </is>
      </c>
      <c r="G84" s="186" t="inlineStr">
        <is>
          <t>Dantrolene</t>
        </is>
      </c>
      <c r="H84" s="186" t="inlineStr">
        <is>
          <t>Dimercaprol</t>
        </is>
      </c>
      <c r="I84" s="188" t="inlineStr">
        <is>
          <t>Diazepam</t>
        </is>
      </c>
      <c r="J84" s="185" t="n">
        <v>1</v>
      </c>
      <c r="K84" s="186" t="inlineStr">
        <is>
          <t>✅ คำตอบที่ถูกต้อง: ข้อ ก. Deferoxamine
🎯 ทำไมข้อนี้ถึงถูก:
- คำตอบที่ถูกต้อง: ข้อ ก. Deferoxamine
- ทำไมข้อนี้ถึงถูก: Deferoxamine เป็น parenteral iron chelator จำเพาะที่เข้าจับกับ free ferric iron (Fe3+) กลายเป็นสารประกอบ ferrioxamine ที่ละลายน้ำได้ดีและขับออกทางปัสสาวะเปลี่ยนเป็นสีชมพูส้ม (vin rose urine)
🔍 ข้ออื่นผิดเพราะอะไร:
• ข้อ ข.: Darbepoetin เป็นฮอร์โมนกระตุ้นการสร้างเม็ดเลือดแดง
• ข้อ ค.: Dantrolene เป็นยารักษาภาวะ Malignant hyperthermia
• ข้อ ง.: Dimercaprol (BAL) ใช้เป็นยาขับสารหนู ตะกั่ว และปรอท
• ข้อ จ.: Diazepam เป็นยาในกลุ่ม Benzodiazepine บรรเทาอาการชักและคลายกังวล</t>
        </is>
      </c>
      <c r="L84" s="186" t="n"/>
      <c r="M84" s="186" t="inlineStr">
        <is>
          <t>6. Hematologic</t>
        </is>
      </c>
      <c r="N84" s="186" t="inlineStr">
        <is>
          <t>6.1 Anemia</t>
        </is>
      </c>
      <c r="O84" s="185" t="inlineStr">
        <is>
          <t>Clinic</t>
        </is>
      </c>
      <c r="P84" s="186" t="inlineStr">
        <is>
          <t>รุ่น RxCU83</t>
        </is>
      </c>
      <c r="Q84" s="185" t="inlineStr">
        <is>
          <t>แบบฝึกหัด</t>
        </is>
      </c>
      <c r="R84" s="185" t="inlineStr">
        <is>
          <t>Quiz เตรียมสอบ CC1 RxCU83</t>
        </is>
      </c>
      <c r="S84" s="185" t="inlineStr">
        <is>
          <t>CASE-RXCU83-IDA-WORKUP</t>
        </is>
      </c>
    </row>
    <row r="85" ht="24" customHeight="1" s="49">
      <c r="A85" s="187" t="n">
        <v>83</v>
      </c>
      <c r="B85" s="186" t="inlineStr">
        <is>
          <t>กรณีศึกษา: ผู้ป่วยหญิงไทยอายุ 28 ปี มาตรวจสุขภาพประจำปี ตรวจ CBC พบ Hb 9.2 g/dL, Hct 28%, MCV 70 fL, MCH 22 pg, RDW สูง (18%) ร่างกายซีดเล็กน้อย ไม่มีประวัติเลือดออกผิดปกติ</t>
        </is>
      </c>
      <c r="C85" s="186" t="inlineStr">
        <is>
          <t>สารหรือยาในข้อใดไม่ได้รบกวนหรือขัดขวางการดูดซึมของธาตุเหล็ก</t>
        </is>
      </c>
      <c r="D85" s="186" t="n"/>
      <c r="E85" s="186" t="inlineStr">
        <is>
          <t>Tetracycline</t>
        </is>
      </c>
      <c r="F85" s="186" t="inlineStr">
        <is>
          <t>Caffeine</t>
        </is>
      </c>
      <c r="G85" s="186" t="inlineStr">
        <is>
          <t>Antacid</t>
        </is>
      </c>
      <c r="H85" s="186" t="inlineStr">
        <is>
          <t>Ascorbic acid</t>
        </is>
      </c>
      <c r="I85" s="188" t="inlineStr">
        <is>
          <t>Milk</t>
        </is>
      </c>
      <c r="J85" s="185" t="n">
        <v>4</v>
      </c>
      <c r="K85" s="186" t="inlineStr">
        <is>
          <t>✅ คำตอบที่ถูกต้อง: ข้อ ง. Ascorbic acid
🎯 ทำไมข้อนี้ถึงถูก:
- คำตอบที่ถูกต้อง: ข้อ ง. Ascorbic acid
- ทำไมข้อนี้ถึงถูก: Ascorbic acid (วิตามินซี) มีฤทธิ์เป็น reducing agent และสร้างสภาวะกรด ช่วยเปลี่ยน ferric (Fe3+) เป็น ferrous (Fe2+) ทำให้เพิ่มการดูดซึมธาตุเหล็กในลำไส้เล็กส่วนต้น
🔍 ข้ออื่นผิดเพราะอะไร:
• ข้อ ก.: Tetracycline เกิดปฏิกิริยา chelation กับเหล็กเกิดเป็นสารประกอบที่ไม่ละลายน้ำ
• ข้อ ข.: Caffeine และสารประกอบแทนนินในกาแฟยับยั้งการดูดซึมเหล็ก
• ข้อ ค.: Antacid ลดความเป็นกรดในกระเพาะอาหาร ทำให้ธาตุเหล็กตกตะกอนและดูดซึมได้ลดลง
• ข้อ จ.: แคลเซียมในนมจับกับเหล็กและยับยั้งการดูดซึม</t>
        </is>
      </c>
      <c r="L85" s="186" t="n"/>
      <c r="M85" s="186" t="inlineStr">
        <is>
          <t>6. Hematologic</t>
        </is>
      </c>
      <c r="N85" s="186" t="inlineStr">
        <is>
          <t>6.1 Anemia</t>
        </is>
      </c>
      <c r="O85" s="185" t="inlineStr">
        <is>
          <t>Clinic</t>
        </is>
      </c>
      <c r="P85" s="186" t="inlineStr">
        <is>
          <t>รุ่น RxCU83</t>
        </is>
      </c>
      <c r="Q85" s="185" t="inlineStr">
        <is>
          <t>แบบฝึกหัด</t>
        </is>
      </c>
      <c r="R85" s="185" t="inlineStr">
        <is>
          <t>Quiz เตรียมสอบ CC1 RxCU83</t>
        </is>
      </c>
      <c r="S85" s="185" t="inlineStr">
        <is>
          <t>CASE-RXCU83-IDA-WORKUP</t>
        </is>
      </c>
    </row>
    <row r="86" ht="24" customHeight="1" s="49">
      <c r="A86" s="187" t="n">
        <v>84</v>
      </c>
      <c r="B86" s="186" t="inlineStr">
        <is>
          <t>กรณีศึกษา: ผู้ป่วยหญิงไทยอายุ 28 ปี มาตรวจสุขภาพประจำปี ตรวจ CBC พบ Hb 9.2 g/dL, Hct 28%, MCV 70 fL, MCH 22 pg, RDW สูง (18%) ร่างกายซีดเล็กน้อย ไม่มีประวัติเลือดออกผิดปกติ</t>
        </is>
      </c>
      <c r="C86" s="186" t="inlineStr">
        <is>
          <t>ยาเสริมธาตุเหล็กห้ามรับประทานร่วมกับยาปฏิชีวนะในข้อใดพร้อมกันเนื่องจากจะทำให้ระดับยาลดลงอย่างมาก</t>
        </is>
      </c>
      <c r="D86" s="186" t="n"/>
      <c r="E86" s="186" t="inlineStr">
        <is>
          <t>Tetracycline</t>
        </is>
      </c>
      <c r="F86" s="186" t="inlineStr">
        <is>
          <t>Penicillin</t>
        </is>
      </c>
      <c r="G86" s="186" t="inlineStr">
        <is>
          <t>Beta blocker</t>
        </is>
      </c>
      <c r="H86" s="186" t="inlineStr">
        <is>
          <t>Antihistamine</t>
        </is>
      </c>
      <c r="I86" s="188" t="inlineStr">
        <is>
          <t>NSAIDs</t>
        </is>
      </c>
      <c r="J86" s="185" t="n">
        <v>1</v>
      </c>
      <c r="K86" s="186" t="inlineStr">
        <is>
          <t>✅ คำตอบที่ถูกต้อง: ข้อ ก. Tetracycline
🎯 ทำไมข้อนี้ถึงถูก:
- คำตอบที่ถูกต้อง: ข้อ ก. Tetracycline
- ทำไมข้อนี้ถึงถูก: Tetracyclines เกิด chelation insoluble complexes กับ multivalent cations เช่น Fe2+ ทำให้การดูดซึมทั้งยาปฏิชีวนะและธาตุเหล็กลดลงอย่างรุนแรง จึงต้องเว้นระยะห่างอย่างน้อย 2-3 ชั่วโมง
🔍 ข้ออื่นผิดเพราะอะไร:
• ข้อ ข.: Penicillins ไม่เกิด complexation อย่างมีนัยสำคัญกับธาตุเหล็ก
• ข้อ ค.: Beta blockers ไม่ได้ทำปฏิกิริยา chelation กับเหล็ก
• ข้อ ง.: Antihistamines ไม่มีอันตรกิริยา chelation กับเหล็ก
• ข้อ จ.: NSAIDs ไม่ได้เกิด chelation โดยตรง แต่ควรระวังผลระคายเคืองกระเพาะอาหารร่วมกัน</t>
        </is>
      </c>
      <c r="L86" s="186" t="n"/>
      <c r="M86" s="186" t="inlineStr">
        <is>
          <t>6. Hematologic</t>
        </is>
      </c>
      <c r="N86" s="186" t="inlineStr">
        <is>
          <t>6.1 Anemia</t>
        </is>
      </c>
      <c r="O86" s="185" t="inlineStr">
        <is>
          <t>Clinic</t>
        </is>
      </c>
      <c r="P86" s="186" t="inlineStr">
        <is>
          <t>รุ่น RxCU83</t>
        </is>
      </c>
      <c r="Q86" s="185" t="inlineStr">
        <is>
          <t>แบบฝึกหัด</t>
        </is>
      </c>
      <c r="R86" s="185" t="inlineStr">
        <is>
          <t>Quiz เตรียมสอบ CC1 RxCU83</t>
        </is>
      </c>
      <c r="S86" s="185" t="inlineStr">
        <is>
          <t>CASE-RXCU83-IDA-WORKUP</t>
        </is>
      </c>
    </row>
    <row r="87" ht="24" customHeight="1" s="49">
      <c r="A87" s="185" t="n">
        <v>85</v>
      </c>
      <c r="B87" s="186" t="inlineStr">
        <is>
          <t>กรณีศึกษา: ผู้ป่วยหญิงไทยอายุ 28 ปี มาตรวจสุขภาพประจำปี ตรวจ CBC พบ Hb 9.2 g/dL, Hct 28%, MCV 70 fL, MCH 22 pg, RDW สูง (18%) ร่างกายซีดเล็กน้อย ไม่มีประวัติเลือดออกผิดปกติ</t>
        </is>
      </c>
      <c r="C87" s="186" t="inlineStr">
        <is>
          <t>ข้อความใดต่อไปนี้กล่าวผิดเกี่ยวกับความหมายของค่าพารามิเตอร์ทางโลหิตวิทยา</t>
        </is>
      </c>
      <c r="D87" s="186" t="n"/>
      <c r="E87" s="186" t="inlineStr">
        <is>
          <t>ค่า Hct ที่ต่ำกว่าปกติบ่งบอกถึงการที่เม็ดเลือดแดงมีจำนวนลดลงหรือขนาดเล็กลง หรือเกิดจากปริมาตรพลาสมาที่เพิ่มขึ้น</t>
        </is>
      </c>
      <c r="F87" s="186" t="inlineStr">
        <is>
          <t>ค่า MCV เป็นค่าที่บ่งบอกถึงขนาดเม็ดเลือดแดง หากค่าต่ำหมายถึงเม็ดเลือดแดงตัวเล็ก</t>
        </is>
      </c>
      <c r="G87" s="186" t="inlineStr">
        <is>
          <t>ค่า Serum ferritin เป็นค่าที่บ่งบอกถึงปริมาณธาตุเหล็กที่ร่างกายเก็บสะสมไว้ (iron stores)</t>
        </is>
      </c>
      <c r="H87" s="186" t="inlineStr">
        <is>
          <t>ค่า TSAT เป็นค่าที่บ่งบอกถึงปริมาณของ transferrin ที่จับกับเหล็ก โดยพบว่าค่า TSAT จะมีค่าต่ำในภาวะโลหิตจางจากการขาดธาตุเหล็ก</t>
        </is>
      </c>
      <c r="I87" s="186" t="inlineStr">
        <is>
          <t>TIBC เป็นการวัดความสามารถของ transferrin ในการจับเหล็ก ในกรณีขาดธาตุเหล็กค่า TIBC จะต่ำ</t>
        </is>
      </c>
      <c r="J87" s="185" t="n">
        <v>5</v>
      </c>
      <c r="K87" s="186" t="inlineStr">
        <is>
          <t>✅ คำตอบที่ถูกต้อง: ข้อ จ. TIBC เป็นการวัดความสามารถของ transferrin ในการจับเหล็ก ในกรณีขาดธาตุเหล็กค่า TIBC จะต่ำ
🎯 ทำไมข้อนี้ถึงถูก:
- คำตอบที่ถูกต้อง: ข้อ จ. TIBC เป็นการวัดความสามารถของ transferrin ในการจับเหล็ก ในกรณีขาดธาตุเหล็กค่า TIBC จะต่ำ
- ทำไมข้อนี้ถึงถูก: ในภาวะ Iron deficiency anemia ร่างกายจะสร้าง transferrin เพิ่มขึ้นเพื่อพยายามจับเหล็กให้ได้มากที่สุด ส่งผลให้ Total Iron Binding Capacity (TIBC) มีค่าสูงขึ้น ไม่ใช่ต่ำลง
🔍 ข้ออื่นผิดเพราะอะไร:
• ข้อ ก.: เป็นคำอธิบายที่ถูกต้องของ Hematocrit
• ข้อ ข.: เป็นคำอธิบายที่ถูกต้องของ Mean Corpuscular Volume (MCV)
• ข้อ ค.: เป็นคำอธิบายที่ถูกต้องของ Serum Ferritin
• ข้อ ง.: เป็นคำอธิบายที่ถูกต้องของ Transferrin Saturation (TSAT)</t>
        </is>
      </c>
      <c r="L87" s="186" t="n"/>
      <c r="M87" s="186" t="inlineStr">
        <is>
          <t>6. Hematologic</t>
        </is>
      </c>
      <c r="N87" s="186" t="inlineStr">
        <is>
          <t>6.1 Anemia</t>
        </is>
      </c>
      <c r="O87" s="185" t="inlineStr">
        <is>
          <t>Clinic</t>
        </is>
      </c>
      <c r="P87" s="186" t="inlineStr">
        <is>
          <t>รุ่น RxCU83</t>
        </is>
      </c>
      <c r="Q87" s="185" t="inlineStr">
        <is>
          <t>แบบฝึกหัด</t>
        </is>
      </c>
      <c r="R87" s="185" t="inlineStr">
        <is>
          <t>Quiz เตรียมสอบ CC1 RxCU83</t>
        </is>
      </c>
      <c r="S87" s="185" t="inlineStr">
        <is>
          <t>CASE-RXCU83-IDA-WORKUP</t>
        </is>
      </c>
    </row>
    <row r="88" ht="24" customHeight="1" s="49">
      <c r="A88" s="185" t="n">
        <v>86</v>
      </c>
      <c r="B88" s="186" t="inlineStr">
        <is>
          <t>กรณีศึกษา: ผู้ป่วยเด็กชายอายุ 6 ขวบ ได้รับการวินิจฉัยเป็นโรคธาลัสซีเมียชนิดพึ่งพาเลือด (Transfusion-dependent thalassemia: TDT) ต้องได้รับเลือดเป็นประจำทุกเดือน และเริ่มมีภาวะเหล็กเกิน (Iron overload) ในร่างกาย</t>
        </is>
      </c>
      <c r="C88" s="186" t="inlineStr">
        <is>
          <t>ข้อใดต่อไปนี้ถูกต้องเกี่ยวกับการสังเคราะห์และเมแทบอลิซึมของฮีโมโกลบินและธาตุเหล็กในร่างกาย</t>
        </is>
      </c>
      <c r="D88" s="186" t="n"/>
      <c r="E88" s="186" t="inlineStr">
        <is>
          <t>การสังเคราะห์ heme เกิดขึ้นเฉพาะในไซโทพลาสซึมเท่านั้น</t>
        </is>
      </c>
      <c r="F88" s="186" t="inlineStr">
        <is>
          <t>การสังเคราะห์ globin เกิดขึ้นภายในไมโทคอนเดรีย</t>
        </is>
      </c>
      <c r="G88" s="186" t="inlineStr">
        <is>
          <t>ระดับ ferritin ในพลาสมาจะบ่งบอกถึงความมากน้อยของเหล็กที่เก็บไว้ในร่างกาย (iron stores)</t>
        </is>
      </c>
      <c r="H88" s="186" t="inlineStr">
        <is>
          <t>ธาตุเหล็กในร่างกายส่วนใหญ่ถูกขับออกทางไตผ่านปัสสาวะ</t>
        </is>
      </c>
      <c r="I88" s="186" t="inlineStr">
        <is>
          <t>ร่างกายสามารถดูดซึมธาตุเหล็กได้ดีที่สุดในรูป Ferric (Fe3+)</t>
        </is>
      </c>
      <c r="J88" s="185" t="n">
        <v>3</v>
      </c>
      <c r="K88" s="186" t="inlineStr">
        <is>
          <t>✅ คำตอบที่ถูกต้อง: ข้อ ค. ระดับ ferritin ในพลาสมาจะบ่งบอกถึงความมากน้อยของเหล็กที่เก็บไว้ในร่างกาย (iron stores)
🎯 ทำไมข้อนี้ถึงถูก:
- คำตอบที่ถูกต้อง: ข้อ ค. ระดับ ferritin ในพลาสมาจะบ่งบอกถึงความมากน้อยของเหล็กที่เก็บไว้ในร่างกาย (iron stores)
- ทำไมข้อนี้ถึงถูก: Ferritin เป็น intracellular protein complex หลักในการกักเก็บธาตุเหล็ก และระดับ ferritin ในซีรัมมีสัดส่วนที่แปรผันตรงกับปริมาณธาตุเหล็กสะสมทั้งหมดในระบบ reticuloendothelial system
🔍 ข้ออื่นผิดเพราะอะไร:
• ข้อ ก.: การสังเคราะห์ heme เริ่มต้นและสิ้นสุดในไมโทคอนเดรีย โดยมีขั้นตอนตรงกลางเกิดขึ้นในไซโทพลาสซึม
• ข้อ ข.: การสังเคราะห์ globin เป็นโปรตีน จึงเกิดขึ้นที่ไรโบโซมในไซโทพลาสซึม
• ข้อ ง.: ร่างกายไม่มีกลไกขับเหล็กส่วนเกินทางไตโดยเฉพาะ เหล็กสูญเสียทางเซลล์เยื่อบุทางเดินอาหารที่หลุดลอกและประจำเดือน
• ข้อ จ.: ร่างกายดูดซึมธาตุเหล็กผ่าน DMT-1 ได้ดีที่สุดในรูป Ferrous (Fe2+) ไม่ใช่ Fe3+</t>
        </is>
      </c>
      <c r="L88" s="186" t="n"/>
      <c r="M88" s="186" t="inlineStr">
        <is>
          <t>6. Hematologic</t>
        </is>
      </c>
      <c r="N88" s="186" t="inlineStr">
        <is>
          <t>6.2 Hemolytic anemia</t>
        </is>
      </c>
      <c r="O88" s="185" t="inlineStr">
        <is>
          <t>Clinic</t>
        </is>
      </c>
      <c r="P88" s="186" t="inlineStr">
        <is>
          <t>รุ่น RxCU83</t>
        </is>
      </c>
      <c r="Q88" s="185" t="inlineStr">
        <is>
          <t>แบบฝึกหัด</t>
        </is>
      </c>
      <c r="R88" s="185" t="inlineStr">
        <is>
          <t>Quiz เตรียมสอบ CC1 RxCU83</t>
        </is>
      </c>
      <c r="S88" s="185" t="inlineStr">
        <is>
          <t>CASE-RXCU83-THAL-VITC</t>
        </is>
      </c>
    </row>
    <row r="89" ht="24" customHeight="1" s="49">
      <c r="A89" s="185" t="n">
        <v>87</v>
      </c>
      <c r="B89" s="186" t="inlineStr">
        <is>
          <t>กรณีศึกษา: ผู้ป่วยเด็กชายอายุ 6 ขวบ ได้รับการวินิจฉัยเป็นโรคธาลัสซีเมียชนิดพึ่งพาเลือด (Transfusion-dependent thalassemia: TDT) ต้องได้รับเลือดเป็นประจำทุกเดือน และเริ่มมีภาวะเหล็กเกิน (Iron overload) ในร่างกาย</t>
        </is>
      </c>
      <c r="C89" s="186" t="inlineStr">
        <is>
          <t>หากผู้ป่วยรายนี้มีการซื้อวิตามินซี (Vitamin C) มารับประทานเองในขนาดสูงอย่างต่อเนื่อง ข้อใดเป็นประเด็นปัญหาสำคัญทางคลินิกที่ต้องระมัดระวังสูงสุด</t>
        </is>
      </c>
      <c r="D89" s="186" t="n"/>
      <c r="E89" s="186" t="inlineStr">
        <is>
          <t>วิตามินซีขนาดสูงจะเร่งการปลดปล่อย Free Iron จาก Ferritin เข้าสู่กระแสเลือด ก่อให้เกิดพิษต่อกล้ามเนื้อหัวใจ (Iron cardiotoxicity) และหัวใจเต้นผิดจังหวะรุนแรง</t>
        </is>
      </c>
      <c r="F89" s="186" t="inlineStr">
        <is>
          <t>วิตามินซีจะทำให้เกิดภาวะเลือดออกผิดปกติในทางเดินอาหาร</t>
        </is>
      </c>
      <c r="G89" s="186" t="inlineStr">
        <is>
          <t>วิตามินซีจะไปยับยั้งการขับธาตุเหล็กของยา Deferoxamine อย่างถาวร</t>
        </is>
      </c>
      <c r="H89" s="186" t="inlineStr">
        <is>
          <t>วิตามินซีจะทำให้ระดับน้ำตาลในเลือดลดลงจนเกิดภาวะ Hypoglycemia</t>
        </is>
      </c>
      <c r="I89" s="186" t="inlineStr">
        <is>
          <t>วิตามินซีจะทำลายเม็ดเลือดขาวชนิด Neutrophils ทำให้ติดเชื้อในกระแสเลือด</t>
        </is>
      </c>
      <c r="J89" s="185" t="n">
        <v>1</v>
      </c>
      <c r="K89" s="186" t="inlineStr">
        <is>
          <t>✅ คำตอบที่ถูกต้อง: ข้อ ก. วิตามินซีขนาดสูงจะเร่งการปลดปล่อย Free Iron จาก Ferritin เข้าสู่กระแสเลือด ก่อให้เกิดพิษต่อกล้ามเนื้อหัวใจ (Iron cardiotoxicity) และหัวใจเต้นผิดจังหวะรุนแรง
🎯 ทำไมข้อนี้ถึงถูก:
ในผู้ป่วยโรคธาลัสซีเมียที่มีภาวะเหล็กเกินรุนแรง (Severe iron overload) การได้รับวิตามินซีในขนาดสูงเพียงลำพังจะไปเร่งกระบวนการ mobilization ปลดปล่อย Non-Transferrin-Bound Iron (NTBI หรือ Free iron) ออกจาก ferritin ในเซลล์เข้าสู่กระแสเลือดอย่างรวดเร็วเกินกว่าที่ transferrin จะจับได้หมด ส่งผลให้เกิดปฏิกิริยา Fenton reaction สร้างอนุมูลอิสระทำลายเซลล์กล้ามเนื้อหัวใจโดยตรง ก่อให้เกิด Iron-induced cardiotoxicity, หัวใจเต้นผิดจังหวะร้ายแรง (Fatal arrhythmias) และภาวะหัวใจวายเฉียบพลันได้
🔍 ข้ออื่นผิดเพราะอะไร:
• ข้อ ข.: วิตามินซีไม่ได้ยับยั้งเกล็ดเลือดจนเกิดเลือดออกผิดปกติ
• ข้อ ค.: ในทางตรงกันข้าม วิตามินซีในขนาดต่ำ (100-200 mg/day) เมื่อให้ร่วมกับ Deferoxamine จะช่วยเพิ่มประสิทธิภาพการจับขับเหล็ก แต่ห้ามให้ขนาดสูงเกินไปหรือให้ก่อนเริ่มยาขับเหล็ก
• ข้อ ง.: ไม่ใช่กลไกหรือผลข้างเคียงของวิตามินซี
• ข้อ จ.: (วิตามินซีจะทำลายเม็ดเลือดขาวชนิด Neutrophils ทำให้ติดเชื้อในกระแสเลือด): ไม่ใช่คำตอบที่ถูกต้องตามแนวทางเวชปฏิบัติและหลักวิชาการทางเภสัชกรรมสำหรับกรณีนี้</t>
        </is>
      </c>
      <c r="L89" s="186" t="n"/>
      <c r="M89" s="186" t="inlineStr">
        <is>
          <t>6. Hematologic</t>
        </is>
      </c>
      <c r="N89" s="186" t="inlineStr">
        <is>
          <t>6.2 Hemolytic anemia</t>
        </is>
      </c>
      <c r="O89" s="185" t="inlineStr">
        <is>
          <t>Clinic</t>
        </is>
      </c>
      <c r="P89" s="186" t="inlineStr">
        <is>
          <t>รุ่น RxCU83</t>
        </is>
      </c>
      <c r="Q89" s="185" t="inlineStr">
        <is>
          <t>แบบฝึกหัด</t>
        </is>
      </c>
      <c r="R89" s="185" t="inlineStr">
        <is>
          <t>Quiz เตรียมสอบ CC1 RxCU83</t>
        </is>
      </c>
      <c r="S89" s="185" t="inlineStr">
        <is>
          <t>CASE-RXCU83-THAL-VITC</t>
        </is>
      </c>
    </row>
    <row r="90" ht="24" customHeight="1" s="49">
      <c r="A90" s="185" t="n">
        <v>88</v>
      </c>
      <c r="B90" s="186" t="inlineStr">
        <is>
          <t>กรณีศึกษา: ผู้ป่วยเด็กชายอายุ 6 ขวบ ได้รับการวินิจฉัยเป็นโรคธาลัสซีเมียชนิดพึ่งพาเลือด (Transfusion-dependent thalassemia: TDT) ต้องได้รับเลือดเป็นประจำทุกเดือน และเริ่มมีภาวะเหล็กเกิน (Iron overload) ในร่างกาย</t>
        </is>
      </c>
      <c r="C90" s="186" t="inlineStr">
        <is>
          <t>คำแนะนำสำหรับผู้ป่วยรายนี้ในการใช้ผลิตภัณฑ์เสริมอาหารหรือวิตามินข้อใดถูกต้องที่สุด</t>
        </is>
      </c>
      <c r="D90" s="186" t="n"/>
      <c r="E90" s="186" t="inlineStr">
        <is>
          <t>หลีกเลี่ยงการรับประทานวิตามินซีขนาดสูง และหลีกเลี่ยงอาหารหรือยาบำรุงที่เสริมธาตุเหล็ก</t>
        </is>
      </c>
      <c r="F90" s="186" t="inlineStr">
        <is>
          <t>ควรรับประทานยาบำรุงเลือด Ferrous sulfate วันละ 3 ครั้งเพื่อเพิ่มฮีโมโกลบิน</t>
        </is>
      </c>
      <c r="G90" s="186" t="inlineStr">
        <is>
          <t>รับประทานวิตามินซีขนาด 2,000 mg ต่อวันเพื่อช่วยล้างพิษในตับ</t>
        </is>
      </c>
      <c r="H90" s="186" t="inlineStr">
        <is>
          <t>หลีกเลี่ยงการดื่มน้ำชาเขียวหรือน้ำชาดำหลังอาหาร</t>
        </is>
      </c>
      <c r="I90" s="186" t="inlineStr">
        <is>
          <t>รับประทานอาหารประเภทตับ เลือดหมู และเนื้อแดงปริมาณมากในทุกมื้อ</t>
        </is>
      </c>
      <c r="J90" s="185" t="n">
        <v>1</v>
      </c>
      <c r="K90" s="186" t="inlineStr">
        <is>
          <t>✅ คำตอบที่ถูกต้อง: ข้อ ก. หลีกเลี่ยงการรับประทานวิตามินซีขนาดสูง และหลีกเลี่ยงอาหารหรือยาบำรุงที่เสริมธาตุเหล็ก
🎯 ทำไมข้อนี้ถึงถูก:
ผู้ป่วยโรคธาลัสซีเมียที่ได้รับเลือดเป็นประจำมีภาวะธาตุเหล็กเกินสะสมในร่างกายอยู่แล้ว ดังนั้นจึง ห้ามรับประทานยาเสริมธาตุเหล็ก หรืออาหารที่มีธาตุเหล็กสูงมาก (เช่น เลือดหมู ตับสัตว์) และต้องหลีกเลี่ยงการรับประทานวิตามินซีในขนาดสูง (High-dose vitamin C) เพื่อป้องกันการกระตุ้นความเป็นพิษของธาตุเหล็กต่อหัวใจ
🔍 ข้ออื่นผิดเพราะอะไร:
• ข้อ ข. ทาน Ferrous sulfate: เป็นข้อห้ามเด็ดขาดในผู้ป่วยธาลัสซีเมียที่มีภาวะเหล็กเกิน เพราะจะซ้ำเติมให้อวัยวะต่างๆ วายเร็วขึ้น
• ข้อ ค. ทานวิตามินซี 2,000 mg/วัน: ขนาดยาสูงเกินไปอย่างยิ่ง เสี่ยงต่อหัวใจล้มเหลวเฉียบพลัน
• ข้อ ง. เลี่ยงการดื่มน้ำชา: การดื่มน้ำชา (สารแทนนิน) มีประโยชน์ในการช่วยยับยั้งการดูดซึมธาตุเหล็กจากอาหาร
• ข้อ จ. ทานตับและเลือดหมูมากๆ: อาหารเหล่านี้มีธาตุเหล็ก heme iron สูงมาก ซึ่งดูดซึมได้ง่าย ทำให้ธาตุเหล็กในร่างกายยิ่งสูงเกิน</t>
        </is>
      </c>
      <c r="L90" s="186" t="n"/>
      <c r="M90" s="186" t="inlineStr">
        <is>
          <t>6. Hematologic</t>
        </is>
      </c>
      <c r="N90" s="186" t="inlineStr">
        <is>
          <t>6.2 Hemolytic anemia</t>
        </is>
      </c>
      <c r="O90" s="185" t="inlineStr">
        <is>
          <t>Clinic</t>
        </is>
      </c>
      <c r="P90" s="186" t="inlineStr">
        <is>
          <t>รุ่น RxCU83</t>
        </is>
      </c>
      <c r="Q90" s="185" t="inlineStr">
        <is>
          <t>แบบฝึกหัด</t>
        </is>
      </c>
      <c r="R90" s="185" t="inlineStr">
        <is>
          <t>Quiz เตรียมสอบ CC1 RxCU83</t>
        </is>
      </c>
      <c r="S90" s="185" t="inlineStr">
        <is>
          <t>CASE-RXCU83-THAL-VITC</t>
        </is>
      </c>
    </row>
    <row r="91" ht="24" customHeight="1" s="49">
      <c r="A91" s="185" t="n">
        <v>89</v>
      </c>
      <c r="B91" s="186" t="inlineStr">
        <is>
          <t>กรณีศึกษา: ผู้ป่วยเด็กชายอายุ 6 ขวบ ได้รับการวินิจฉัยเป็นโรคธาลัสซีเมียชนิดพึ่งพาเลือด (Transfusion-dependent thalassemia: TDT) ต้องได้รับเลือดเป็นประจำทุกเดือน และเริ่มมีภาวะเหล็กเกิน (Iron overload) ในร่างกาย</t>
        </is>
      </c>
      <c r="C91" s="186" t="inlineStr">
        <is>
          <t>ข้อความใดต่อไปนี้กล่าวถูกต้องเกี่ยวกับบทบาททางชีวเคมีของเอนไซม์ G6PD ในเม็ดเลือดแดง</t>
        </is>
      </c>
      <c r="D91" s="186" t="n"/>
      <c r="E91" s="186" t="inlineStr">
        <is>
          <t>G6PD ทำหน้าที่สังเคราะห์ฮีโมโกลบินในไขกระดูก</t>
        </is>
      </c>
      <c r="F91" s="186" t="inlineStr">
        <is>
          <t>G6PD ทำหน้าที่ย่อยสลายคอเลสเตอรอลในผนังเซลล์</t>
        </is>
      </c>
      <c r="G91" s="186" t="inlineStr">
        <is>
          <t>G6PD ควบคุมการขนส่งธาตุเหล็กผ่าน transferrin</t>
        </is>
      </c>
      <c r="H91" s="186" t="inlineStr">
        <is>
          <t>G6PD ทำหน้าที่ขนส่งออกซิเจนไปยังเนื้อเยื่อ</t>
        </is>
      </c>
      <c r="I91" s="186" t="inlineStr">
        <is>
          <t>G6PD ทำหน้าที่เร่งปฏิกิริยา oxidation ของ glucose-6-phosphate ไปเป็น 6-phosphogluconate ในขณะเดียวกันจะมีการ reduce NADP+ ไปเป็น NADPH ซึ่งเป็นขั้นตอนแรกของ pentose phosphate pathway</t>
        </is>
      </c>
      <c r="J91" s="185" t="n">
        <v>5</v>
      </c>
      <c r="K91" s="186" t="inlineStr">
        <is>
          <t>✅ คำตอบที่ถูกต้อง: ข้อ จ. G6PD ทำหน้าที่เร่งปฏิกิริยา oxidation ของ glucose-6-phosphate ไปเป็น 6-phosphogluconate ในขณะเดียวกันจะมีการ reduce NADP+ ไปเป็น NADPH ซึ่งเป็นขั้นตอนแรกของ pentose phosphate pathway
🎯 ทำไมข้อนี้ถึงถูก:
- คำตอบที่ถูกต้อง: ข้อ จ. G6PD ทำหน้าที่เร่งปฏิกิริยา oxidation ของ glucose-6-phosphate ไปเป็น 6-phosphogluconate ในขณะเดียวกันจะมีการ reduce NADP+ ไปเป็น NADPH ซึ่งเป็นขั้นตอนแรกของ pentose phosphate pathway
- ทำไมข้อนี้ถึงถูก: G6PD เป็น rate-limiting enzyme ใน Pentose Phosphate Pathway ช่วยผลิต NADPH ซึ่งจำเป็นในการรีดิวซ์ oxidized glutathione (GSSG) ให้กลับเป็น reduced glutathione (GSH) เพื่อกำจัดอนุมูลอิสระ ปกป้องผนังเซลล์เม็ดเลือดแดงจากการแตกทำลาย
🔍 ข้ออื่นผิดเพราะอะไร:
• ข้อ ก.: การสังเคราะห์ฮีโมโกลบินเป็นหน้าที่ของ mitochondrial และ cytoplasmic enzymes อื่น
• ข้อ ข.: G6PD ไม่เกี่ยวข้องกับการย่อยสลายคอเลสเตอรอล
• ข้อ ค.: การขนส่งเหล็กเป็นหน้าที่ของ Transferrin
• ข้อ ง.: การขนส่งออกซิเจนเป็นหน้าที่ของ Hemoglobin</t>
        </is>
      </c>
      <c r="L91" s="186" t="n"/>
      <c r="M91" s="186" t="inlineStr">
        <is>
          <t>6. Hematologic</t>
        </is>
      </c>
      <c r="N91" s="186" t="inlineStr">
        <is>
          <t>6.2 Hemolytic anemia</t>
        </is>
      </c>
      <c r="O91" s="185" t="inlineStr">
        <is>
          <t>Clinic</t>
        </is>
      </c>
      <c r="P91" s="186" t="inlineStr">
        <is>
          <t>รุ่น RxCU83</t>
        </is>
      </c>
      <c r="Q91" s="185" t="inlineStr">
        <is>
          <t>แบบฝึกหัด</t>
        </is>
      </c>
      <c r="R91" s="185" t="inlineStr">
        <is>
          <t>Quiz เตรียมสอบ CC1 RxCU83</t>
        </is>
      </c>
      <c r="S91" s="185" t="inlineStr">
        <is>
          <t>CASE-RXCU83-THAL-VITC</t>
        </is>
      </c>
    </row>
    <row r="92" ht="24" customHeight="1" s="49">
      <c r="A92" s="185" t="n">
        <v>90</v>
      </c>
      <c r="B92" s="186" t="n"/>
      <c r="C92" s="186" t="inlineStr">
        <is>
          <t>ข้อความใดต่อไปนี้กล่าวผิดเกี่ยวกับลักษณะอาการและอาการแสดงของภาวะ G6PD deficiency เมื่อเกิดภาวะเม็ดเลือดแดงแตกเฉียบพลัน</t>
        </is>
      </c>
      <c r="D92" s="186" t="n"/>
      <c r="E92" s="186" t="inlineStr">
        <is>
          <t>การเกิดภาวะดีซ่านในทารกแรกเกิด (Neonatal jaundice)</t>
        </is>
      </c>
      <c r="F92" s="186" t="inlineStr">
        <is>
          <t>ถ่ายอุจจาระเป็นสีดำ (Melena)</t>
        </is>
      </c>
      <c r="G92" s="186" t="inlineStr">
        <is>
          <t>อาการเวียนศีรษะ อ่อนเพลีย</t>
        </is>
      </c>
      <c r="H92" s="186" t="inlineStr">
        <is>
          <t>หายใจขัด เหนื่อยง่าย</t>
        </is>
      </c>
      <c r="I92" s="186" t="inlineStr">
        <is>
          <t>เยื่อบุตาซีดจาง ปัสสาวะมีสีโค้กหรือสีน้ำตาลเข้ม</t>
        </is>
      </c>
      <c r="J92" s="185" t="n">
        <v>2</v>
      </c>
      <c r="K92" s="186" t="inlineStr">
        <is>
          <t>✅ คำตอบที่ถูกต้อง: ข้อ ข. ถ่ายอุจจาระเป็นสีดำ (Melena)
🎯 ทำไมข้อนี้ถึงถูก:
- คำตอบที่ถูกต้อง: ข้อ ข. ถ่ายอุจจาระเป็นสีดำ (Melena)
- ทำไมข้อนี้ถึงถูก: การแตกของเม็ดเลือดแดงใน G6PD deficiency จะปล่อย hemoglobin ออกมาทำให้เกิด hemoglobinuria (ปัสสาวะสีน้ำตาลเข้ม/สีโค้ก) และ jaundice ไม่ได้ทำให้เกิด melena (อุจจาระดำจากเลือดออกในทางเดินอาหารส่วนบน)
🔍 ข้ออื่นผิดเพราะอะไร:
• ข้อ ก.: ทารกแรกเกิดที่มีภาวะพร่องเอนไซม์ G6PD มีความเสี่ยงสูงต่อการเกิด neonatal hyperbilirubinemia/jaundice
• ข้อ ค.: ภาวะโลหิตจางเฉียบพลันทำให้สมองขาดออกซิเจน เกิดอาการเวียนศีรษะ
• ข้อ ง.: ออกซิเจนไปเลี้ยงเนื้อเยื่อลดลง ทำให้หายใจเหนื่อยหอบ
• ข้อ จ.: เยื่อบุตาซีดและปัสสาวะสีเข้มเป็นลักษณะคลาสสิกของ acute intravascular hemolysis</t>
        </is>
      </c>
      <c r="L92" s="186" t="n"/>
      <c r="M92" s="186" t="inlineStr">
        <is>
          <t>6. Hematologic</t>
        </is>
      </c>
      <c r="N92" s="186" t="inlineStr">
        <is>
          <t>6.2 Hemolytic anemia</t>
        </is>
      </c>
      <c r="O92" s="185" t="inlineStr">
        <is>
          <t>Clinic</t>
        </is>
      </c>
      <c r="P92" s="186" t="inlineStr">
        <is>
          <t>รุ่น RxCU83</t>
        </is>
      </c>
      <c r="Q92" s="185" t="inlineStr">
        <is>
          <t>แบบฝึกหัด</t>
        </is>
      </c>
      <c r="R92" s="185" t="inlineStr">
        <is>
          <t>Quiz เตรียมสอบ CC1 RxCU83</t>
        </is>
      </c>
      <c r="S92" s="185" t="n"/>
    </row>
    <row r="93" ht="24" customHeight="1" s="49">
      <c r="A93" s="185" t="n">
        <v>91</v>
      </c>
      <c r="B93" s="186" t="n"/>
      <c r="C93" s="186" t="inlineStr">
        <is>
          <t>ยาในข้อใดต่อไปนี้ที่ปลอดภัยและสามารถใช้ได้ในผู้ป่วย G6PD deficiency โดยไม่ต้องกังวลเรื่องการกระตุ้นภาวะเม็ดเลือดแดงแตก</t>
        </is>
      </c>
      <c r="D93" s="186" t="n"/>
      <c r="E93" s="186" t="inlineStr">
        <is>
          <t>Diazepam</t>
        </is>
      </c>
      <c r="F93" s="186" t="inlineStr">
        <is>
          <t>Co-trimoxazole</t>
        </is>
      </c>
      <c r="G93" s="186" t="inlineStr">
        <is>
          <t>Chloroquine</t>
        </is>
      </c>
      <c r="H93" s="186" t="inlineStr">
        <is>
          <t>Dapsone</t>
        </is>
      </c>
      <c r="I93" s="186" t="inlineStr">
        <is>
          <t>Loratadine</t>
        </is>
      </c>
      <c r="J93" s="185" t="n">
        <v>5</v>
      </c>
      <c r="K93" s="186" t="inlineStr">
        <is>
          <t>✅ คำตอบที่ถูกต้อง: ข้อ จ. Loratadine
🎯 ทำไมข้อนี้ถึงถูก:
- คำตอบที่ถูกต้อง: ข้อ จ. Loratadine
- ทำไมข้อนี้ถึงถูก: Loratadine เป็นยาต้านฮิสตามีนรุ่นที่สองที่ไม่มีคุณสมบัติสร้าง oxidative stress จึงปลอดภัยอย่างสมบูรณ์ในผู้ป่วย G6PD deficiency
🔍 ข้ออื่นผิดเพราะอะไร:
• ข้อ ก.: Diazepam ไม่ใช่ยากลุ่มเสี่ยงหลัก แต่ตัวเลือกที่ระบุในเฉลยว่าเป็นยาปลอดภัยที่สุดคือ Loratadine
• ข้อ ข.: Co-trimoxazole (Sulfamethoxazole + Trimethoprim) เป็นยากลุ่มซัลฟาที่มีความเสี่ยงสูงมากในการเหนี่ยวนำให้เกิด hemolysis
• ข้อ ค.: Chloroquine เป็นยาต้านมาลาเรียที่มีรายงานกระตุ้นภาวะเม็ดเลือดแดงแตกในผู้ป่วย G6PD
• ข้อ ง.: Dapsone มี oxidative metabolites สูง ทำให้เกิด severe hemolysis ในผู้ป่วย G6PD</t>
        </is>
      </c>
      <c r="L93" s="186" t="n"/>
      <c r="M93" s="186" t="inlineStr">
        <is>
          <t>6. Hematologic</t>
        </is>
      </c>
      <c r="N93" s="186" t="inlineStr">
        <is>
          <t>6.2 Hemolytic anemia</t>
        </is>
      </c>
      <c r="O93" s="185" t="inlineStr">
        <is>
          <t>Clinic</t>
        </is>
      </c>
      <c r="P93" s="186" t="inlineStr">
        <is>
          <t>รุ่น RxCU83</t>
        </is>
      </c>
      <c r="Q93" s="185" t="inlineStr">
        <is>
          <t>แบบฝึกหัด</t>
        </is>
      </c>
      <c r="R93" s="185" t="inlineStr">
        <is>
          <t>Quiz เตรียมสอบ CC1 RxCU83</t>
        </is>
      </c>
      <c r="S93" s="185" t="n"/>
    </row>
    <row r="94" ht="24" customHeight="1" s="49">
      <c r="A94" s="185" t="n">
        <v>92</v>
      </c>
      <c r="B94" s="186" t="n"/>
      <c r="C94" s="186" t="inlineStr">
        <is>
          <t>อาหารประเภทใดต่อไปนี้ที่ผู้ป่วยที่เป็นโรค G6PD deficiency ต้องหลีกเลี่ยงอย่างเด็ดขาดเนื่องจากมีสาร vicine และ convicine ที่กระตุ้นให้เม็ดเลือดแดงแตกเฉียบพลัน (Favism)</t>
        </is>
      </c>
      <c r="D94" s="186" t="n"/>
      <c r="E94" s="186" t="inlineStr">
        <is>
          <t>ถั่วปากอ้า (Fava beans)</t>
        </is>
      </c>
      <c r="F94" s="186" t="inlineStr">
        <is>
          <t>ถั่วเหลือง</t>
        </is>
      </c>
      <c r="G94" s="186" t="inlineStr">
        <is>
          <t>ถั่วลิสง</t>
        </is>
      </c>
      <c r="H94" s="186" t="inlineStr">
        <is>
          <t>ถั่วเขียว</t>
        </is>
      </c>
      <c r="I94" s="186" t="inlineStr">
        <is>
          <t>ถั่วดำ</t>
        </is>
      </c>
      <c r="J94" s="185" t="n">
        <v>1</v>
      </c>
      <c r="K94" s="186" t="inlineStr">
        <is>
          <t>✅ คำตอบที่ถูกต้อง: ข้อ ก. ถั่วปากอ้า (Fava beans)
🎯 ทำไมข้อนี้ถึงถูก:
- คำตอบที่ถูกต้อง: ข้อ ก. ถั่วปากอ้า (Fava beans)
- ทำไมข้อนี้ถึงถูก: ถั่วปากอ้า (Vicia faba) มีสาร vicine และ convicine ซึ่งจะถูกไฮโดรไลซ์เป็น divicine และ isouramil ซึ่งเป็นสารออกซิแดนต์รุนแรง ทำให้เกิดภาวะเม็ดเลือดแดงแตกเฉียบพลันรุนแรง (Favism)
🔍 ข้ออื่นผิดเพราะอะไร:
• ข้อ ข.: ถั่วเหลืองไม่มีสาร vicine ในปริมาณที่เป็นอันตราย
• ข้อ ค.: ถั่วลิสงรับประทานได้อย่างปลอดภัย
• ข้อ ง.: ถั่วเขียวรับประทานได้ตามปกติ
• ข้อ จ.: ถั่วดำรับประทานได้ตามปกติ</t>
        </is>
      </c>
      <c r="L94" s="186" t="n"/>
      <c r="M94" s="186" t="inlineStr">
        <is>
          <t>6. Hematologic</t>
        </is>
      </c>
      <c r="N94" s="186" t="inlineStr">
        <is>
          <t>6.2 Hemolytic anemia</t>
        </is>
      </c>
      <c r="O94" s="185" t="inlineStr">
        <is>
          <t>Clinic</t>
        </is>
      </c>
      <c r="P94" s="186" t="inlineStr">
        <is>
          <t>รุ่น RxCU83</t>
        </is>
      </c>
      <c r="Q94" s="185" t="inlineStr">
        <is>
          <t>แบบฝึกหัด</t>
        </is>
      </c>
      <c r="R94" s="185" t="inlineStr">
        <is>
          <t>Quiz เตรียมสอบ CC1 RxCU83</t>
        </is>
      </c>
      <c r="S94" s="185" t="n"/>
    </row>
    <row r="95" ht="24" customHeight="1" s="49">
      <c r="A95" s="185" t="n">
        <v>93</v>
      </c>
      <c r="B95" s="186" t="n"/>
      <c r="C95" s="186" t="inlineStr">
        <is>
          <t>ข้อใดต่อไปนี้กล่าวถูกต้องเกี่ยวกับการถ่ายทอดทางพันธุกรรมและลักษณะของโรคธาลัสซีเมีย (Thalassemia)</t>
        </is>
      </c>
      <c r="D95" s="186" t="n"/>
      <c r="E95" s="186" t="inlineStr">
        <is>
          <t>การเกิด Beta thalassemia เกิดจากการกลายพันธุ์ชนิด deletion เป็นหลัก</t>
        </is>
      </c>
      <c r="F95" s="186" t="inlineStr">
        <is>
          <t>ผู้ป่วยที่มี alpha thalassemia trait มักมีอาการรุนแรงจนต้องได้รับเลือดตลอดชีวิต</t>
        </is>
      </c>
      <c r="G95" s="186" t="inlineStr">
        <is>
          <t>Alpha thalassemia ชนิด hemoglobin Bart hydrops fetalis เกิดจากการขาด alpha globin gene เพียง 2 ยีน</t>
        </is>
      </c>
      <c r="H95" s="186" t="inlineStr">
        <is>
          <t>Alpha thalassemia ชนิดรุนแรงมากเรียกว่า Cooley anemia</t>
        </is>
      </c>
      <c r="I95" s="186" t="inlineStr">
        <is>
          <t>ผู้ป่วยที่ได้รับการถ่ายทอดยีน thalassemia มาจากบิดาหรือมารดาคนใดคนหนึ่งเพียงฝ่ายเดียว จัดเป็น carrier หรือ thalassemia trait ซึ่งส่วนใหญ่ไม่มีอาการผิดปกติ</t>
        </is>
      </c>
      <c r="J95" s="185" t="n">
        <v>5</v>
      </c>
      <c r="K95" s="186" t="inlineStr">
        <is>
          <t>✅ คำตอบที่ถูกต้อง: ข้อ จ. ผู้ป่วยที่ได้รับการถ่ายทอดยีน thalassemia มาจากบิดาหรือมารดาคนใดคนหนึ่งเพียงฝ่ายเดียว จัดเป็น carrier หรือ thalassemia trait ซึ่งส่วนใหญ่ไม่มีอาการผิดปกติ
🎯 ทำไมข้อนี้ถึงถูก:
- คำตอบที่ถูกต้อง: ข้อ จ. ผู้ป่วยที่ได้รับการถ่ายทอดยีน thalassemia มาจากบิดาหรือมารดาคนใดคนหนึ่งเพียงฝ่ายเดียว จัดเป็น carrier หรือ thalassemia trait ซึ่งส่วนใหญ่ไม่มีอาการผิดปกติ
- ทำไมข้อนี้ถึงถูก: Thalassemia เป็นโรคถ่ายทอดทางพันธุกรรมแบบ autosomal recessive หากได้รับยีนผิดปกติจากพ่อหรือแม่เพียงฝ่ายเดียว จะเป็นพาหะ (carrier/trait) ซึ่งไม่มีอาการทางคลินิกแต่อาจตรวจพบ MCV เล็กกว่าปกติเล็กน้อย
🔍 ข้ออื่นผิดเพราะอะไร:
• ข้อ ก.: Beta thalassemia มักเกิดจาก point mutation ส่วน Alpha thalassemia มักเกิดจาก gene deletion
• ข้อ ข.: Alpha thalassemia trait มักไม่มีอาการผิดปกติ ไม่จำเป็นต้องได้รับเลือด
• ข้อ ค.: Hb Bart hydrops fetalis เกิดจากการขาด alpha globin genes ทั้ง 4 ยีน (--/--)
• ข้อ ง.: Cooley anemia คือชื่อเรียกของ Beta-thalassemia major ไม่ใช่ alpha thalassemia</t>
        </is>
      </c>
      <c r="L95" s="186" t="n"/>
      <c r="M95" s="186" t="inlineStr">
        <is>
          <t>6. Hematologic</t>
        </is>
      </c>
      <c r="N95" s="186" t="inlineStr">
        <is>
          <t>6.2 Hemolytic anemia</t>
        </is>
      </c>
      <c r="O95" s="185" t="inlineStr">
        <is>
          <t>Clinic</t>
        </is>
      </c>
      <c r="P95" s="186" t="inlineStr">
        <is>
          <t>รุ่น RxCU83</t>
        </is>
      </c>
      <c r="Q95" s="185" t="inlineStr">
        <is>
          <t>แบบฝึกหัด</t>
        </is>
      </c>
      <c r="R95" s="185" t="inlineStr">
        <is>
          <t>Quiz เตรียมสอบ CC1 RxCU83</t>
        </is>
      </c>
      <c r="S95" s="185" t="n"/>
    </row>
    <row r="96" ht="24" customHeight="1" s="49">
      <c r="A96" s="185" t="n">
        <v>94</v>
      </c>
      <c r="B96" s="186" t="n"/>
      <c r="C96" s="186" t="inlineStr">
        <is>
          <t>ข้อใดต่อไปนี้ไม่ใช่ลักษณะอาการหรือความผิดปกติที่พบได้ในผู้ป่วยโรคธาลัสซีเมียชนิดรุนแรง</t>
        </is>
      </c>
      <c r="D96" s="186" t="n"/>
      <c r="E96" s="186" t="inlineStr">
        <is>
          <t>อาการอ่อนเพลีย เหนื่อยง่าย</t>
        </is>
      </c>
      <c r="F96" s="186" t="inlineStr">
        <is>
          <t>ถ่ายอุจจาระเป็นสีคล้ำ (Melena)</t>
        </is>
      </c>
      <c r="G96" s="186" t="inlineStr">
        <is>
          <t>ผิวหนังซีดหรือมีภาวะดีซ่าน</t>
        </is>
      </c>
      <c r="H96" s="186" t="inlineStr">
        <is>
          <t>ท้องโตแน่นอึดอัดเนื่องจากมีตับและม้ามโต</t>
        </is>
      </c>
      <c r="I96" s="186" t="inlineStr">
        <is>
          <t>กระดูกใบหน้าผิดปกติ (Thalassemic facies) และการเจริญเติบโตช้า</t>
        </is>
      </c>
      <c r="J96" s="185" t="n">
        <v>2</v>
      </c>
      <c r="K96" s="186" t="inlineStr">
        <is>
          <t>✅ คำตอบที่ถูกต้อง: ข้อ ข. ถ่ายอุจจาระเป็นสีคล้ำ (Melena)
🎯 ทำไมข้อนี้ถึงถูก:
- คำตอบที่ถูกต้อง: ข้อ ข. ถ่ายอุจจาระเป็นสีคล้ำ (Melena)
- ทำไมข้อนี้ถึงถูก: ผู้ป่วยธาลัสซีเมียไม่ได้มีพยาธิสภาพของเลือดออกในทางเดินอาหารส่วนบน จึงไม่พบอาการถ่ายอุจจาระดำคล้ำ (melena)
🔍 ข้ออื่นผิดเพราะอะไร:
• ข้อ ก.: เกิดจากภาวะ chronic anemia ขาดออกซิเจนไปเลี้ยงเนื้อเยื่อ
• ข้อ ค.: เม็ดเลือดแดงแตกเรื้อรังทำให้เกิด unconjugated hyperbilirubinemia และ jaundice
• ข้อ ง.: Extramedullary hematopoiesis ทำให้ตับและม้ามทำงานหนักจนโต (Hepatosplenomegaly)
• ข้อ จ.: ไขกระดูกขยายตัวเพื่อชดเชยการสร้างเม็ดเลือด ทำให้กระดูกกะโหลกและโหนกแก้มโปน (Thalassemic facies)</t>
        </is>
      </c>
      <c r="L96" s="186" t="n"/>
      <c r="M96" s="186" t="inlineStr">
        <is>
          <t>6. Hematologic</t>
        </is>
      </c>
      <c r="N96" s="186" t="inlineStr">
        <is>
          <t>6.2 Hemolytic anemia</t>
        </is>
      </c>
      <c r="O96" s="185" t="inlineStr">
        <is>
          <t>Clinic</t>
        </is>
      </c>
      <c r="P96" s="186" t="inlineStr">
        <is>
          <t>รุ่น RxCU83</t>
        </is>
      </c>
      <c r="Q96" s="185" t="inlineStr">
        <is>
          <t>แบบฝึกหัด</t>
        </is>
      </c>
      <c r="R96" s="185" t="inlineStr">
        <is>
          <t>Quiz เตรียมสอบ CC1 RxCU83</t>
        </is>
      </c>
      <c r="S96" s="185" t="n"/>
    </row>
    <row r="97" ht="24" customHeight="1" s="49">
      <c r="A97" s="185" t="n">
        <v>95</v>
      </c>
      <c r="B97" s="186" t="n"/>
      <c r="C97" s="186" t="inlineStr">
        <is>
          <t>ข้อใดกล่าวถูกต้องเกี่ยวกับภาวะโลหิตจางจากการขาดกรดโฟลิกหรือวิตามินบี 12 (Megaloblastic anemia)</t>
        </is>
      </c>
      <c r="D97" s="186" t="n"/>
      <c r="E97" s="186" t="inlineStr">
        <is>
          <t>Folate และวิตามิน B12 เป็นสารอาหารที่จำเป็นต่อการสังเคราะห์ DNA ของเซลล์เม็ดเลือดแดง</t>
        </is>
      </c>
      <c r="F97" s="186" t="inlineStr">
        <is>
          <t>การขาด Folate และวิตามิน B12 ทำให้เม็ดเลือดแดงมีขนาดเล็กกว่าปกติ</t>
        </is>
      </c>
      <c r="G97" s="186" t="inlineStr">
        <is>
          <t>ผู้ป่วยที่ขาด Folate และวิตามิน B12 จะตรวจพบค่า MCV ต่ำกว่า 80 fL</t>
        </is>
      </c>
      <c r="H97" s="186" t="inlineStr">
        <is>
          <t>สตรีตั้งครรภ์ไม่ควรรับประทานโฟเลตเพราะจะทำให้ทารกในครรภ์เกิด neural tube defect</t>
        </is>
      </c>
      <c r="I97" s="186" t="inlineStr">
        <is>
          <t>การขาดวิตามิน B12 และโฟเลตส่งผลให้การสร้างฮีโมโกลบินผิดปกติโดยตรง ทำให้สีเม็ดเลือดจางมากเป็นหลัก</t>
        </is>
      </c>
      <c r="J97" s="185" t="n">
        <v>1</v>
      </c>
      <c r="K97" s="186" t="inlineStr">
        <is>
          <t>✅ คำตอบที่ถูกต้อง: ข้อ ก. Folate และวิตามิน B12 เป็นสารอาหารที่จำเป็นต่อการสังเคราะห์ DNA ของเซลล์เม็ดเลือดแดง
🎯 ทำไมข้อนี้ถึงถูก:
- คำตอบที่ถูกต้อง: ข้อ ก. Folate และวิตามิน B12 เป็นสารอาหารที่จำเป็นต่อการสังเคราะห์ DNA ของเซลล์เม็ดเลือดแดง
- ทำไมข้อนี้ถึงถูก: วิตามินบี 12 และโฟเลตทำหน้าที่เป็น coenzyme ในการสังเคราะห์ thymidine ซึ่งจำเป็นต่อการสร้าง DNA หากขาดจะทำให้เซลล์สร้าง DNA ไม่ทันแต่ไซโทพลาสซึมโตต่อเนื่อง เกิดเป็น Megaloblast และเม็ดเลือดแดงตัวใหญ่ (Macrocytic, MCV &gt; 100 fL)
🔍 ข้ออื่นผิดเพราะอะไร:
• ข้อ ข.: เม็ดเลือดแดงจะมีขนาดใหญ่กว่าปกติ (Macrocytic) ไม่ใช่ขนาดเล็ก
• ข้อ ค.: ตรวจพบค่า MCV สูงกว่า 100 fL
• ข้อ ง.: การเสริมโฟเลตในหญิงตั้งครรภ์ช่วยป้องกัน Neural Tube Defects (NTDs) จึงแนะนำให้รับประทานทุกคน
• ข้อ จ.: พยาธิสภาพหลักคือความผิดปกติของการแบ่งตัวของ DNA ไม่ใช่การสร้างฮีโมโกลบิน</t>
        </is>
      </c>
      <c r="L97" s="186" t="n"/>
      <c r="M97" s="186" t="inlineStr">
        <is>
          <t>6. Hematologic</t>
        </is>
      </c>
      <c r="N97" s="186" t="inlineStr">
        <is>
          <t>6.1 Anemia</t>
        </is>
      </c>
      <c r="O97" s="185" t="inlineStr">
        <is>
          <t>Clinic</t>
        </is>
      </c>
      <c r="P97" s="186" t="inlineStr">
        <is>
          <t>รุ่น RxCU83</t>
        </is>
      </c>
      <c r="Q97" s="185" t="inlineStr">
        <is>
          <t>แบบฝึกหัด</t>
        </is>
      </c>
      <c r="R97" s="185" t="inlineStr">
        <is>
          <t>Quiz เตรียมสอบ CC1 RxCU83</t>
        </is>
      </c>
      <c r="S97" s="185" t="n"/>
    </row>
    <row r="98" ht="24" customHeight="1" s="49">
      <c r="A98" s="185" t="n">
        <v>96</v>
      </c>
      <c r="B98" s="186" t="n"/>
      <c r="C98" s="186" t="inlineStr">
        <is>
          <t>ข้อใดต่อไปนี้ไม่ใช่ยาที่ใช้รักษาผู้ป่วยโลหิตจางจากการขาดวิตามินบี 12 (Vitamin B12 deficiency)</t>
        </is>
      </c>
      <c r="D98" s="186" t="n"/>
      <c r="E98" s="186" t="inlineStr">
        <is>
          <t>5-Deoxyadenosylcobalamin</t>
        </is>
      </c>
      <c r="F98" s="186" t="inlineStr">
        <is>
          <t>Methylcobalamin</t>
        </is>
      </c>
      <c r="G98" s="186" t="inlineStr">
        <is>
          <t>Hydroxocobalamin oral</t>
        </is>
      </c>
      <c r="H98" s="186" t="inlineStr">
        <is>
          <t>Hydroxocobalamin IM</t>
        </is>
      </c>
      <c r="I98" s="186" t="inlineStr">
        <is>
          <t>Methylene blue</t>
        </is>
      </c>
      <c r="J98" s="185" t="n">
        <v>5</v>
      </c>
      <c r="K98" s="186" t="inlineStr">
        <is>
          <t>✅ คำตอบที่ถูกต้อง: ข้อ จ. Methylene blue
🎯 ทำไมข้อนี้ถึงถูก:
- คำตอบที่ถูกต้อง: ข้อ จ. Methylene blue
- ทำไมข้อนี้ถึงถูก: Methylene blue เป็นยารักษาภาวะ Methemoglobinemia และใช้เป็นสีตรวจวินิจฉัย ไม่ได้มีบทบาทในการรักษาภาวะขาดวิตามินบี 12
🔍 ข้ออื่นผิดเพราะอะไร:
• ข้อ ก.: 5-Deoxyadenosylcobalamin เป็น active coenzyme form ของวิตามินบี 12
• ข้อ ข.: Methylcobalamin เป็น active coenzyme form ของวิตามินบี 12 ในระบบประสาท
• ข้อ ค.: Hydroxocobalamin oral ใช้เสริมวิตามินบี 12 ในกรณีที่การดูดซึมปกติ
• ข้อ ง.: Hydroxocobalamin IM เป็นรูปแบบมาตรฐานที่นิยมให้ทางกล้ามเนื้อในผู้ป่วย Pernicious anemia</t>
        </is>
      </c>
      <c r="L98" s="186" t="n"/>
      <c r="M98" s="186" t="inlineStr">
        <is>
          <t>6. Hematologic</t>
        </is>
      </c>
      <c r="N98" s="186" t="inlineStr">
        <is>
          <t>6.1 Anemia</t>
        </is>
      </c>
      <c r="O98" s="185" t="inlineStr">
        <is>
          <t>Clinic</t>
        </is>
      </c>
      <c r="P98" s="186" t="inlineStr">
        <is>
          <t>รุ่น RxCU83</t>
        </is>
      </c>
      <c r="Q98" s="185" t="inlineStr">
        <is>
          <t>แบบฝึกหัด</t>
        </is>
      </c>
      <c r="R98" s="185" t="inlineStr">
        <is>
          <t>Quiz เตรียมสอบ CC1 RxCU83</t>
        </is>
      </c>
      <c r="S98" s="185" t="n"/>
    </row>
    <row r="99" ht="24" customHeight="1" s="49">
      <c r="A99" s="185" t="n">
        <v>97</v>
      </c>
      <c r="B99" s="186" t="n"/>
      <c r="C99" s="186" t="inlineStr">
        <is>
          <t>การให้ยาเสริมธาตุเหล็กรูปแบบรับประทานในข้อใดที่ให้ปริมาณธาตุเหล็กบริสุทธิ์ (Elemental iron) สูงที่สุดต่อ 1 เม็ด (ขนาดยาเกลือเท่ากัน)</t>
        </is>
      </c>
      <c r="D99" s="186" t="n"/>
      <c r="E99" s="186" t="inlineStr">
        <is>
          <t>Ferrous fumarate</t>
        </is>
      </c>
      <c r="F99" s="186" t="inlineStr">
        <is>
          <t>Ferrous sulfate, hydrated</t>
        </is>
      </c>
      <c r="G99" s="186" t="inlineStr">
        <is>
          <t>Ferrous sulfate, desiccated</t>
        </is>
      </c>
      <c r="H99" s="186" t="inlineStr">
        <is>
          <t>Ferrous gluconate</t>
        </is>
      </c>
      <c r="I99" s="186" t="inlineStr">
        <is>
          <t>Ferumoxytol</t>
        </is>
      </c>
      <c r="J99" s="185" t="n">
        <v>1</v>
      </c>
      <c r="K99" s="186" t="inlineStr">
        <is>
          <t>✅ คำตอบที่ถูกต้อง: ข้อ ก. Ferrous fumarate
🎯 ทำไมข้อนี้ถึงถูก:
- คำตอบที่ถูกต้อง: ข้อ ก. Ferrous fumarate
- ทำไมข้อนี้ถึงถูก: Ferrous fumarate มีสัดส่วน elemental iron สูงถึง 33% (ยา 200 mg ให้เหล็ก 66 mg) ซึ่งสูงกว่า Ferrous sulfate desiccated (30%), Ferrous sulfate hydrated (20%) และ Ferrous gluconate (12%)
🔍 ข้ออื่นผิดเพราะอะไร:
• ข้อ ข.: Ferrous sulfate hydrated มี elemental iron ประมาณ 20%
• ข้อ ค.: Ferrous sulfate desiccated มี elemental iron ประมาณ 30%
• ข้อ ง.: Ferrous gluconate มี elemental iron เพียง 12%
• ข้อ จ.: Ferumoxytol เป็นยาเสริมธาตุเหล็กรูปแบบฉีดเข้าหลอดเลือดดำ (IV) ไม่ใช่ยารับประทาน</t>
        </is>
      </c>
      <c r="L99" s="186" t="n"/>
      <c r="M99" s="186" t="inlineStr">
        <is>
          <t>6. Hematologic</t>
        </is>
      </c>
      <c r="N99" s="186" t="inlineStr">
        <is>
          <t>6.1 Anemia</t>
        </is>
      </c>
      <c r="O99" s="185" t="inlineStr">
        <is>
          <t>Clinic</t>
        </is>
      </c>
      <c r="P99" s="186" t="inlineStr">
        <is>
          <t>รุ่น RxCU83</t>
        </is>
      </c>
      <c r="Q99" s="185" t="inlineStr">
        <is>
          <t>แบบฝึกหัด</t>
        </is>
      </c>
      <c r="R99" s="185" t="inlineStr">
        <is>
          <t>Quiz เตรียมสอบ CC1 RxCU83</t>
        </is>
      </c>
      <c r="S99" s="185" t="n"/>
    </row>
    <row r="100" ht="24" customHeight="1" s="49">
      <c r="A100" s="185" t="n">
        <v>98</v>
      </c>
      <c r="B100" s="186" t="n"/>
      <c r="C100" s="186" t="inlineStr">
        <is>
          <t>ข้อใดต่อไปนี้ไม่ใช่ยาเสริมธาตุเหล็กในรูปแบบยาฉีด (Parenteral iron products)</t>
        </is>
      </c>
      <c r="D100" s="186" t="n"/>
      <c r="E100" s="186" t="inlineStr">
        <is>
          <t>Iron dextran</t>
        </is>
      </c>
      <c r="F100" s="186" t="inlineStr">
        <is>
          <t>Iron sucrose complex</t>
        </is>
      </c>
      <c r="G100" s="186" t="inlineStr">
        <is>
          <t>Iron sodium gluconate complex</t>
        </is>
      </c>
      <c r="H100" s="186" t="inlineStr">
        <is>
          <t>Ferrous fumarate</t>
        </is>
      </c>
      <c r="I100" s="186" t="inlineStr">
        <is>
          <t>Ferric carboxymaltose</t>
        </is>
      </c>
      <c r="J100" s="185" t="n">
        <v>4</v>
      </c>
      <c r="K100" s="186" t="inlineStr">
        <is>
          <t>✅ คำตอบที่ถูกต้อง: ข้อ ง. Ferrous fumarate
🎯 ทำไมข้อนี้ถึงถูก:
- คำตอบที่ถูกต้อง: ข้อ ง. Ferrous fumarate
- ทำไมข้อนี้ถึงถูก: Ferrous fumarate เป็นเกลือธาตุเหล็กในรูปแบบรับประทาน (oral tablet/capsule) เท่านั้น ไม่มียาในรูปแบบยาฉีด
🔍 ข้ออื่นผิดเพราะอะไร:
• ข้อ ก.: Iron dextran เป็นยาฉีดธาตุเหล็กรุ่นแรก (ต้องทำ test dose)
• ข้อ ข.: Iron sucrose complex เป็นยาฉีด IV ที่นิยมใช้บ่อยในผู้ป่วยฟอกไต
• ข้อ ค.: Iron sodium gluconate complex เป็นยาฉีดธาตุเหล็กทาง IV
• ข้อ จ.: Ferric carboxymaltose เป็นยาฉีดธาตุเหล็กที่ให้ขนาดสูงได้รวดเร็ว</t>
        </is>
      </c>
      <c r="L100" s="186" t="n"/>
      <c r="M100" s="186" t="inlineStr">
        <is>
          <t>6. Hematologic</t>
        </is>
      </c>
      <c r="N100" s="186" t="inlineStr">
        <is>
          <t>6.1 Anemia</t>
        </is>
      </c>
      <c r="O100" s="185" t="inlineStr">
        <is>
          <t>Clinic</t>
        </is>
      </c>
      <c r="P100" s="186" t="inlineStr">
        <is>
          <t>รุ่น RxCU83</t>
        </is>
      </c>
      <c r="Q100" s="185" t="inlineStr">
        <is>
          <t>แบบฝึกหัด</t>
        </is>
      </c>
      <c r="R100" s="185" t="inlineStr">
        <is>
          <t>Quiz เตรียมสอบ CC1 RxCU83</t>
        </is>
      </c>
      <c r="S100" s="185" t="n"/>
    </row>
    <row r="101" ht="24" customHeight="1" s="49">
      <c r="A101" s="185" t="n">
        <v>99</v>
      </c>
      <c r="B101" s="186" t="n"/>
      <c r="C101" s="186" t="inlineStr">
        <is>
          <t>ข้อใดไม่ใช่อาการข้างเคียงที่อาจเกิดขึ้นจากการได้รับยาเสริมธาตุเหล็กในรูปแบบยาฉีดเข้าหลอดเลือดดำ</t>
        </is>
      </c>
      <c r="D101" s="186" t="n"/>
      <c r="E101" s="186" t="inlineStr">
        <is>
          <t>อาการปวดและระคายเคืองบริเวณที่ฉีด (Local pain)</t>
        </is>
      </c>
      <c r="F101" s="186" t="inlineStr">
        <is>
          <t>ปฏิกิริยาแพ้ยารุนแรงชนิด Anaphylaxis</t>
        </is>
      </c>
      <c r="G101" s="186" t="inlineStr">
        <is>
          <t>อาการปวดศีรษะ (Headache)</t>
        </is>
      </c>
      <c r="H101" s="186" t="inlineStr">
        <is>
          <t>อาการไข้และปวดข้อ (Fever, arthralgia)</t>
        </is>
      </c>
      <c r="I101" s="186" t="inlineStr">
        <is>
          <t>ไม่มีข้อใดถูก (ทุกข้อเป็นอาการข้างเคียงที่พบได้)</t>
        </is>
      </c>
      <c r="J101" s="185" t="n">
        <v>5</v>
      </c>
      <c r="K101" s="186" t="inlineStr">
        <is>
          <t>✅ คำตอบที่ถูกต้อง: ข้อ จ. ไม่มีข้อใดถูก (ทุกข้อเป็นอาการข้างเคียงที่พบได้)
🎯 ทำไมข้อนี้ถึงถูก:
- คำตอบที่ถูกต้อง: ข้อ จ. ไม่มีข้อใดถูก (ทุกข้อเป็นอาการข้างเคียงที่พบได้)
- ทำไมข้อนี้ถึงถูก: การฉีดยาเสริมธาตุเหล็กเข้าทางหลอดเลือดดำสามารถทำให้เกิดอาการข้างเคียงได้ทั้งหมด ทั้ง local pain, systemic delayed reactions (ไข้ หนาวสั่น ปวดข้อ ปวดศีรษะ) และ acute hypersensitivity/anaphylaxis
🔍 ข้ออื่นผิดเพราะอะไร:
• ข้อ ก.: พบได้จากการระคายเคืองหลอดเลือดหรือการรั่วซึมของยา
• ข้อ ข.: พบได้โดยเฉพาะใน iron dextran และสารประกอบเหล็กโมเลกุลใหญ่
• ข้อ ค.: ปวดศีรษะและมึนงงเป็นปฏิกิริยาจากการให้ยาเร็วเกินไป
• ข้อ ง.: ไข้และปวดข้อเป็นลักษณะของ delayed arthralgia-myalgia syndrome</t>
        </is>
      </c>
      <c r="L101" s="186" t="n"/>
      <c r="M101" s="186" t="inlineStr">
        <is>
          <t>6. Hematologic</t>
        </is>
      </c>
      <c r="N101" s="186" t="inlineStr">
        <is>
          <t>6.1 Anemia</t>
        </is>
      </c>
      <c r="O101" s="185" t="inlineStr">
        <is>
          <t>Clinic</t>
        </is>
      </c>
      <c r="P101" s="186" t="inlineStr">
        <is>
          <t>รุ่น RxCU83</t>
        </is>
      </c>
      <c r="Q101" s="185" t="inlineStr">
        <is>
          <t>แบบฝึกหัด</t>
        </is>
      </c>
      <c r="R101" s="185" t="inlineStr">
        <is>
          <t>Quiz เตรียมสอบ CC1 RxCU83</t>
        </is>
      </c>
      <c r="S101" s="185" t="n"/>
    </row>
    <row r="102" ht="24" customHeight="1" s="49">
      <c r="A102" s="185" t="n">
        <v>100</v>
      </c>
      <c r="B102" s="186" t="n"/>
      <c r="C102" s="186" t="inlineStr">
        <is>
          <t>ข้อใดต่อไปนี้กล่าวผิดเกี่ยวกับผลข้างเคียงจากการรักษาภาวะโลหิตจางด้วยยาชนิดต่างๆ</t>
        </is>
      </c>
      <c r="D102" s="186" t="n"/>
      <c r="E102" s="186" t="inlineStr">
        <is>
          <t>กรณีใช้ EPO products: มักทำให้เกิดภาวะความดันโลหิตต่ำ</t>
        </is>
      </c>
      <c r="F102" s="186" t="inlineStr">
        <is>
          <t>กรณีใช้ธาตุเหล็กชนิดรับประทาน: มักทำให้ท้องผูก คลื่นไส้ หรือถ่ายอุจจาระสีดำ</t>
        </is>
      </c>
      <c r="G102" s="186" t="inlineStr">
        <is>
          <t>กรณีใช้ธาตุเหล็กชนิดฉีด: มีความเสี่ยงต่อการเกิดอาการแพ้ยาชนิด anaphylaxis</t>
        </is>
      </c>
      <c r="H102" s="186" t="inlineStr">
        <is>
          <t>กรณีใช้ folic acid: อาจพบอาการคลื่นไส้ ผื่นคัน หรืออาการแพ้ได้น้อยมาก</t>
        </is>
      </c>
      <c r="I102" s="186" t="inlineStr">
        <is>
          <t>กรณีใช้วิตามิน B12 ขนาดสูง: อาจพบภาวะ hypokalemia และ hyperuricemia ได้ในช่วงแรกของการตอบสนอง</t>
        </is>
      </c>
      <c r="J102" s="185" t="n">
        <v>1</v>
      </c>
      <c r="K102" s="186" t="inlineStr">
        <is>
          <t>✅ คำตอบที่ถูกต้อง: ข้อ ก. กรณีใช้ EPO products: มักทำให้เกิดภาวะความดันโลหิตต่ำ
🎯 ทำไมข้อนี้ถึงถูก:
- คำตอบที่ถูกต้อง: ข้อ ก. กรณีใช้ EPO products: มักทำให้เกิดภาวะความดันโลหิตต่ำ
- ทำไมข้อนี้ถึงถูก: ผลข้างเคียงที่สำคัญที่สุดของ Erythropoiesis-stimulating agents (EPO/Darbepoetin) คือ ภาวะความดันโลหิตสูง (Hypertension) จากการเพิ่มขึ้นของ hematocrit และ systemic vascular resistance ไม่ใช่ความดันต่ำ
🔍 ข้ออื่นผิดเพราะอะไร:
• ข้อ ข.: เป็นผลข้างเคียงเฉพาะที่ของเกลือธาตุเหล็กต่อเยื่อบุทางเดินอาหาร
• ข้อ ค.: เป็นความเสี่ยงที่สำคัญของยาฉีดธาตุเหล็ก
• ข้อ ง.: Folic acid ละลายน้ำได้ดีและมีความเป็นพิษต่ำมาก อาจพบผื่นแพ้ได้ประปราย
• ข้อ จ.: เมื่อเซลล์เม็ดเลือดแดงแบ่งตัวอย่างรวดเร็วหลังได้รับ B12 จะดึงโพแทสเซียมเข้าเซลล์จนเกิด hypokalemia และการสลาย purine เพิ่ม uric acid ชั่วคราว</t>
        </is>
      </c>
      <c r="L102" s="186" t="n"/>
      <c r="M102" s="186" t="inlineStr">
        <is>
          <t>6. Hematologic</t>
        </is>
      </c>
      <c r="N102" s="186" t="inlineStr">
        <is>
          <t>6.1 Anemia</t>
        </is>
      </c>
      <c r="O102" s="185" t="inlineStr">
        <is>
          <t>Clinic</t>
        </is>
      </c>
      <c r="P102" s="186" t="inlineStr">
        <is>
          <t>รุ่น RxCU83</t>
        </is>
      </c>
      <c r="Q102" s="185" t="inlineStr">
        <is>
          <t>แบบฝึกหัด</t>
        </is>
      </c>
      <c r="R102" s="185" t="inlineStr">
        <is>
          <t>Quiz เตรียมสอบ CC1 RxCU83</t>
        </is>
      </c>
      <c r="S102" s="185" t="n"/>
    </row>
    <row r="103" ht="24" customHeight="1" s="49">
      <c r="A103" s="185" t="n">
        <v>101</v>
      </c>
      <c r="B103" s="186" t="n"/>
      <c r="C103" s="186" t="inlineStr">
        <is>
          <t>ผู้ป่วยหญิงมีภาวะโลหิตจางจากการขาดธาตุเหล็ก (Iron Deficiency Anemia: IDA) อาหารในข้อใดเป็นแหล่งของ Heme iron ที่ดูดซึมได้ดีที่สุดที่ควรแนะนำให้รับประทาน</t>
        </is>
      </c>
      <c r="D103" s="186" t="n"/>
      <c r="E103" s="186" t="inlineStr">
        <is>
          <t>เลือดหมู เครื่องในสัตว์ เนื้อแดง</t>
        </is>
      </c>
      <c r="F103" s="186" t="inlineStr">
        <is>
          <t>ผักคะน้า ผักบุ้ง ผักตำลึง</t>
        </is>
      </c>
      <c r="G103" s="186" t="inlineStr">
        <is>
          <t>ถั่วเหลือง ถั่วเขียว เมล็ดฟักทอง</t>
        </is>
      </c>
      <c r="H103" s="186" t="inlineStr">
        <is>
          <t>นมวัว นมถั่วเหลือง ไข่ขาว</t>
        </is>
      </c>
      <c r="I103" s="186" t="inlineStr">
        <is>
          <t>แอปเปิ้ล กล้วย ส้ม</t>
        </is>
      </c>
      <c r="J103" s="185" t="n">
        <v>1</v>
      </c>
      <c r="K103" s="186" t="inlineStr">
        <is>
          <t>✅ คำตอบที่ถูกต้อง: ข้อ ก. เลือดหมู เครื่องในสัตว์ เนื้อแดง
🎯 ทำไมข้อนี้ถึงถูก:
ธาตุเหล็กในอาหารแบ่งเป็น Heme iron (พบในเนื้อสัตว์ เลือด เครื่องในสัตว์) ซึ่งดูดซึมได้สูงถึง 20-30% โดยไม่ขึ้นกับตัวยับยั้งในอาหาร ส่วน Non-heme iron (พบในผัก ไข่ และถั่ว) ดูดซึมได้น้อยเพียง 2-5% และถูกขัดขวางโดยไฟเตทและแทนนิน ดังนั้นแหล่งที่ดีที่สุดคือเลือดหมูและเนื้อแดง
🔍 ข้ออื่นผิดเพราะอะไร:
• ข้อ ข. ผิด เพราะผักใบเขียวเป็น Non-heme iron ซึ่งดูดซึมได้ต่ำ
• ข้อ ค. ผิด เพราะถั่วมีสาร Phytate ยับยั้งการดูดซึมธาตุเหล็ก
• ข้อ ง. ผิด เพราะแคลเซียมในนมวัวขัดขวางการดูดซึมธาตุเหล็ก
• ข้อ จ. ผิด เพราะผลไม้มีปริมาณธาตุเหล็กน้อยมาก (แม้จะมีวิตามินซีช่วยดูดซึม)</t>
        </is>
      </c>
      <c r="L103" s="186" t="inlineStr">
        <is>
          <t>Clinic</t>
        </is>
      </c>
      <c r="M103" s="186" t="inlineStr">
        <is>
          <t>6. Hematologic</t>
        </is>
      </c>
      <c r="N103" s="186" t="inlineStr">
        <is>
          <t>6.1 Anemia</t>
        </is>
      </c>
      <c r="O103" s="185" t="inlineStr">
        <is>
          <t>Clinic</t>
        </is>
      </c>
      <c r="P103" s="186" t="inlineStr">
        <is>
          <t>รุ่น RxCU83</t>
        </is>
      </c>
      <c r="Q103" s="185" t="inlineStr">
        <is>
          <t>แบบฝึกหัด</t>
        </is>
      </c>
      <c r="R103" s="185" t="inlineStr">
        <is>
          <t>Quiz เตรียมสอบ CC1 RxCU83</t>
        </is>
      </c>
      <c r="S103" s="185" t="n"/>
    </row>
    <row r="104" ht="24" customHeight="1" s="49">
      <c r="A104" s="185" t="n">
        <v>102</v>
      </c>
      <c r="B104" s="186" t="inlineStr">
        <is>
          <t>ผู้ป่วยหญิงอายุ 28 ปี มาพบแพทย์ด้วยอาการซีด อ่อนเพลีย เหนื่อยง่ายเมื่อออกแรงทำกิจวัตรประจำวัน ประจำเดือนมามากผิดปกติ ผลตรวจความสมบูรณ์ของเม็ดเลือด (CBC) พบระดับ Hemoglobin 8.5 g/dL, Hematocrit 26%, Mean Corpuscular Volume (MCV) 68 fL (ค่าปกติ 80-100 fL) แพทย์วินิจฉัยว่าเป็นภาวะโลหิตจางจากการขาดธาตุเหล็ก (Iron Deficiency Anemia)</t>
        </is>
      </c>
      <c r="C104" s="186" t="inlineStr">
        <is>
          <t>จากกรณีศึกษาข้างต้น ภาวะดังกล่าวจัดเป็นโรคโลหิตจางประเภทใดตามการจำแนกทางสัณฐานวิทยาของเม็ดเลือดแดง (Morphological Classification)</t>
        </is>
      </c>
      <c r="D104" s="186" t="n"/>
      <c r="E104" s="186" t="inlineStr">
        <is>
          <t>Microcytic hypochromic anemia</t>
        </is>
      </c>
      <c r="F104" s="186" t="inlineStr">
        <is>
          <t>Macrocytic megaloblastic anemia</t>
        </is>
      </c>
      <c r="G104" s="186" t="inlineStr">
        <is>
          <t>Normocytic normochromic anemia</t>
        </is>
      </c>
      <c r="H104" s="186" t="inlineStr">
        <is>
          <t>Hemolytic anemia</t>
        </is>
      </c>
      <c r="I104" s="186" t="inlineStr">
        <is>
          <t>Aplastic anemia</t>
        </is>
      </c>
      <c r="J104" s="185" t="n">
        <v>1</v>
      </c>
      <c r="K104" s="186" t="inlineStr">
        <is>
          <t>✅ คำตอบที่ถูกต้อง: ข้อ ก. Microcytic hypochromic anemia
🎯 ทำไมข้อนี้ถึงถูก:
ค่า MCV 68 fL ซึ่งต่ำกว่า 80 fL บ่งชี้ว่าเม็ดเลือดแดงมีขนาดเล็กกว่าปกติ (Microcytic) และการขาดธาตุเหล็กทำให้การสังเคราะห์ Hemoglobin บกพร่อง เซลล์เม็ดเลือดแดงจึงมีสีซีดจางลง (Hypochromic, MCH/MCHC ต่ำ) จึงจัดเป็นภาวะ Microcytic Hypochromic Anemia อย่างชัดเจน
🔍 ข้ออื่นผิดเพราะอะไร:
• ข้อ ข.: Macrocytic megaloblastic anemia มีค่า MCV &gt; 100 fL เกิดจากการขาด Vitamin B12 หรือ Folic acid
• ข้อ ค.: Normocytic normochromic anemia มีค่า MCV อยู่ในช่วงปกติ (80-100 fL) พบในภาวะเสียเลือดเฉียบพลัน หรือ Anemia of Chronic Disease
• ข้อ ง.: Hemolytic anemia เป็นโลหิตจางจากการแตกทำลายของเม็ดเลือดแดง มักมีค่า Reticulocyte count สูงและบิลิรูบินสูง
• ข้อ จ.: Aplastic anemia เกิดจากไขกระดูกฝ่อล้มเหลว ทำให้เม็ดเลือดต่ำทุกสาย (Pancytopenia) และมักเป็นแบบ Normocytic</t>
        </is>
      </c>
      <c r="L104" s="186" t="inlineStr">
        <is>
          <t>Intermediate</t>
        </is>
      </c>
      <c r="M104" s="186" t="inlineStr">
        <is>
          <t>6. Hematologic</t>
        </is>
      </c>
      <c r="N104" s="186" t="inlineStr">
        <is>
          <t>6.1 Anemia</t>
        </is>
      </c>
      <c r="O104" s="185" t="inlineStr">
        <is>
          <t>Clinic</t>
        </is>
      </c>
      <c r="P104" s="186" t="inlineStr">
        <is>
          <t>[RECONSTRUCTED: ปรับแต่งและเติมเต็มบริบทโจทย์/ตัวเลือกเพื่อความสมบูรณ์] ข้อสอบจริง PLE-CC1 ปี 2567 ข้อ 33</t>
        </is>
      </c>
      <c r="Q104" s="185" t="inlineStr">
        <is>
          <t>ข้อสอบจริง</t>
        </is>
      </c>
      <c r="R104" s="185" t="inlineStr">
        <is>
          <t>2567</t>
        </is>
      </c>
      <c r="S104" s="185" t="inlineStr">
        <is>
          <t>CASE_2567_ANEMIA_01</t>
        </is>
      </c>
    </row>
    <row r="105" ht="24" customHeight="1" s="49">
      <c r="A105" s="185" t="n">
        <v>103</v>
      </c>
      <c r="B105" s="186" t="n"/>
      <c r="C105" s="186" t="inlineStr">
        <is>
          <t>ผู้ป่วยโรคริดสีดวงทวารหนักที่มีการใช้ยา Warfarin เป็นประจำเพื่อรักษาภาวะลิ่มเลือดอุดตัน ควรหลีกเลี่ยงการใช้อาหารเสริมหรือวิตามินในข้อใดต่อไปนี้เนื่องจากส่งผลรบกวนประสิทธิภาพและความปลอดภัยของยา</t>
        </is>
      </c>
      <c r="D105" s="186" t="n"/>
      <c r="E105" s="186" t="inlineStr">
        <is>
          <t>วิตามินอี และวิตามินเค (Vitamin E and Vitamin K)</t>
        </is>
      </c>
      <c r="F105" s="186" t="inlineStr">
        <is>
          <t>วิตามินบี 1 และวิตามินบี 6 (Vitamin B1 and Vitamin B6)</t>
        </is>
      </c>
      <c r="G105" s="186" t="inlineStr">
        <is>
          <t>วิตามินซี (Vitamin C) ในขนาดปกติ</t>
        </is>
      </c>
      <c r="H105" s="186" t="inlineStr">
        <is>
          <t>แคลเซียมคาร์บอเนต (Calcium carbonate)</t>
        </is>
      </c>
      <c r="I105" s="186" t="inlineStr">
        <is>
          <t>โซเดียมคลอไรด์ (Sodium chloride)</t>
        </is>
      </c>
      <c r="J105" s="185" t="n">
        <v>1</v>
      </c>
      <c r="K105" s="186" t="inlineStr">
        <is>
          <t>✅ คำตอบที่ถูกต้อง: ข้อ ก. วิตามินอี และวิตามินเค (Vitamin E and Vitamin K)
🎯 ทำไมข้อนี้ถึงถูก:
วิตามินเค (Vitamin K) ออกฤทธิ์ต้านฤทธิ์ของ Warfarin โดยตรง เนื่องจากเป็นสารตั้งต้นในการสร้าง Clotting factors (II, VII, IX, X) ส่งผลให้ค่า INR ลดลงและเพิ่มความเสี่ยง thromboembolism ในขณะที่วิตามินอี (Vitamin E) ในขนาดสูงมีฤทธิ์ยับยั้งการเกาะกลุ่มของเกล็ดเลือดและรบกวน vitamin K-dependent carboxylation ทำให้เสริมฤทธิ์ต้านการแข็งตัวของเลือดและเพิ่มความเสี่ยง bleeding อย่างรุนแรง ผู้ป่วยที่ใช้ Warfarin จึงต้องหลีกเลี่ยงการรับประทานทั้ง Vitamin K และ Vitamin E ขนาดสูง
🔍 ข้ออื่นผิดเพราะอะไร:
• ข้อ ข. วิตามินบี 1 และวิตามินบี 6: ไม่มีปฏิกิริยาต่อระบบการแข็งตัวของเลือดหรือเภสัชจลนศาสตร์ของ Warfarin สามารถรับประทานได้อย่างปลอดภัย
• ข้อ ค. วิตามินซี ในขนาดปกติ: วิตามินซีขนาดทั่วไปไม่ส่งผลรบกวนต่อฤทธิ์ของ Warfarin อย่างมีนัยสำคัญทางคลินิก
• ข้อ ง. แคลเซียมคาร์บอเนต: ไม่มีผลทางเภสัชพลศาสตร์ต่อการต้านการแข็งตัวของเลือดของ Warfarin
• ข้อ จ. โซเดียมคลอไรด์: เป็นเกลือแร่พื้นฐาน ไม่มีอันตรกิริยากับกลไกของ Warfarin</t>
        </is>
      </c>
      <c r="L105" s="186" t="inlineStr">
        <is>
          <t>Clinic</t>
        </is>
      </c>
      <c r="M105" s="186" t="inlineStr">
        <is>
          <t>2. Cardiovascular</t>
        </is>
      </c>
      <c r="N105" s="186" t="inlineStr">
        <is>
          <t>2.5 Thromboembolism &amp; Anticoagulants</t>
        </is>
      </c>
      <c r="O105" s="185" t="inlineStr">
        <is>
          <t>Clinic</t>
        </is>
      </c>
      <c r="P105" s="186" t="inlineStr">
        <is>
          <t>PLE_CC1_2567_Key ข้อ 87</t>
        </is>
      </c>
      <c r="Q105" s="185" t="inlineStr">
        <is>
          <t>ข้อสอบจริง</t>
        </is>
      </c>
      <c r="R105" s="185" t="inlineStr">
        <is>
          <t>2567</t>
        </is>
      </c>
      <c r="S105" s="185" t="n"/>
    </row>
    <row r="106">
      <c r="A106" s="185" t="n">
        <v>104</v>
      </c>
      <c r="B106" s="186" t="inlineStr">
        <is>
          <t>ตามเกณฑ์มาตรฐานขององค์การอนามัยโลก (WHO Criteria)</t>
        </is>
      </c>
      <c r="C106" s="186" t="inlineStr">
        <is>
          <t>ข้อใดต่อไปนี้ระบุเกณฑ์การวินิจฉัยภาวะโลหิตจาง (Anemia) ได้ถูกต้อง</t>
        </is>
      </c>
      <c r="D106" s="186" t="n"/>
      <c r="E106" s="186" t="inlineStr">
        <is>
          <t>ระดับ Hemoglobin (Hb) น้อยกว่า 13 g/dL ในผู้ชายวัยผู้ใหญ่</t>
        </is>
      </c>
      <c r="F106" s="186" t="inlineStr">
        <is>
          <t>ระดับ Hemoglobin (Hb) น้อยกว่า 14 g/dL ในผู้หญิงวัยผู้ใหญ่ที่ไม่ตั้งครรภ์</t>
        </is>
      </c>
      <c r="G106" s="186" t="inlineStr">
        <is>
          <t>ระดับ Mean Corpuscular Volume (MCV) ต่ำกว่า 90 fL</t>
        </is>
      </c>
      <c r="H106" s="186" t="inlineStr">
        <is>
          <t>ระดับ Serum Ferritin ต่ำกว่า 100 ng/mL</t>
        </is>
      </c>
      <c r="I106" s="186" t="inlineStr">
        <is>
          <t>ระดับ Hematocrit (Hct) ต่ำกว่า 42% ในผู้หญิงวัยผู้ใหญ่ที่ไม่ตั้งครรภ์</t>
        </is>
      </c>
      <c r="J106" s="185" t="n">
        <v>1</v>
      </c>
      <c r="K106" s="186" t="inlineStr">
        <is>
          <t>✅ คำตอบที่ถูกต้อง: ข้อ ก. ระดับ Hemoglobin (Hb) น้อยกว่า 13 g/dL ในผู้ชายวัยผู้ใหญ่
🎯 ทำไมข้อนี้ถึงถูก:
ตามนิยามมาตรฐานของ WHO การวินิจฉัยภาวะโลหิตจางกำหนดเกณฑ์ระดับฮีโมโกลบิน (Hb) ดังนี้:
- ผู้ชายวัยผู้ใหญ่ (อายุ 15 ปีขึ้นไป): Hb &lt; 13.0 g/dL
- ผู้หญิงวัยผู้ใหญ่ที่ไม่ตั้งครรภ์: Hb &lt; 12.0 g/dL
- สตรีมีครรภ์: Hb &lt; 11.0 g/dL
- เด็กอายุ 6 - 59 เดือน: Hb &lt; 11.0 g/dL
ดังนั้น เกณฑ์ Hb &lt; 13 g/dL ในผู้ชายจึงถูกต้องตามนิยามของ WHO
🔍 ข้ออื่นผิดเพราะอะไร:
• ข้อ ข. ผิดเพราะ: เกณฑ์ในหญิงไม่ตั้งครรภ์คือ Hb &lt; 12 g/dL ไม่ใช่ 14 g/dL
• ข้อ ค. ผิดเพราะ: MCV &lt; 80 fL บ่งชี้ Microcytic anemia แต่ไม่ใช่เกณฑ์นิยามของภาวะโลหิตจางโดยรวม
• ข้อ ง. ผิดเพราะ: Serum ferritin &lt; 15 - 30 ng/mL บ่งชี้ภาวะขาดธาตุเหล็ก ไม่ใช่ 100 ng/mL
• ข้อ จ. ผิดเพราะ: Hct ปกติในผู้หญิงคือประมาณ 36 - 44% (เกณฑ์โลหิตจางคือ Hct &lt; 36%)</t>
        </is>
      </c>
      <c r="L106" s="186" t="n"/>
      <c r="M106" s="186" t="inlineStr">
        <is>
          <t>6. Hematologic</t>
        </is>
      </c>
      <c r="N106" s="186" t="inlineStr">
        <is>
          <t>6.1 Anemia</t>
        </is>
      </c>
      <c r="O106" s="185" t="inlineStr">
        <is>
          <t>Clinic</t>
        </is>
      </c>
      <c r="P106" s="186" t="inlineStr">
        <is>
          <t>ข้อสอบจริง PLE-CC1 ปี 2566 Day 1 ข้อ 87 [CASE_2566_ANEMIA_01]</t>
        </is>
      </c>
      <c r="Q106" s="185" t="inlineStr">
        <is>
          <t>ข้อสอบจริง</t>
        </is>
      </c>
      <c r="R106" s="185" t="inlineStr">
        <is>
          <t>2566 Day 1</t>
        </is>
      </c>
      <c r="S106" s="185" t="inlineStr">
        <is>
          <t>CASE_2566_ANEMIA_01</t>
        </is>
      </c>
    </row>
    <row r="107">
      <c r="A107" s="185" t="n">
        <v>105</v>
      </c>
      <c r="B107" s="186" t="inlineStr">
        <is>
          <t>ในการให้คำปรึกษาแก่ผู้ป่วยที่ได้รับยาบำรุงธาตุเหล็ก Ferrous fumarate หรือ Ferrous sulfate</t>
        </is>
      </c>
      <c r="C107" s="186" t="inlineStr">
        <is>
          <t>ข้อใดต่อไปนี้กล่าวได้ถูกต้องตามหลักวิชาการ</t>
        </is>
      </c>
      <c r="D107" s="186" t="n"/>
      <c r="E107" s="186" t="inlineStr">
        <is>
          <t>การรับประทานยาพร้อมวิตามินซีจะช่วยเร่งการขับธาตุเหล็กทิ้งทางไต</t>
        </is>
      </c>
      <c r="F107" s="186" t="inlineStr">
        <is>
          <t>ยาจะทำให้อุจจาระมีสีดำเข้ม (Black stools) ซึ่งเป็นผลจากการขับธาตุเหล็กที่ไม่ดูดซึมและไม่เป็นอันตราย</t>
        </is>
      </c>
      <c r="G107" s="186" t="inlineStr">
        <is>
          <t>อาการไม่พึงประสงค์ที่พบบ่อยที่สุดของยาคืออาการปวดศีรษะไมเกรนรุนแรง</t>
        </is>
      </c>
      <c r="H107" s="186" t="inlineStr">
        <is>
          <t>ยาจะถูกเปลี่ยนสภาพและขับออกทำให้ปัสสาวะเปลี่ยนเป็นสีน้ำตาลเข้มตลอดการรักษา</t>
        </is>
      </c>
      <c r="I107" s="186" t="inlineStr">
        <is>
          <t>ควรแนะนำให้รับประทานยาพร้อมชากาแฟหรือนมสดเพื่อช่วยลดอาการระคายเคืองกระเพาะอาหาร</t>
        </is>
      </c>
      <c r="J107" s="185" t="n">
        <v>2</v>
      </c>
      <c r="K107" s="186" t="inlineStr">
        <is>
          <t>✅ คำตอบที่ถูกต้อง: ข้อ ข. ยาจะทำให้อุจจาระมีสีดำเข้ม (Black stools) ซึ่งเป็นผลจากการขับธาตุเหล็กที่ไม่ดูดซึมและไม่เป็นอันตราย
🎯 ทำไมข้อนี้ถึงถูก:
ธาตุเหล็กส่วนใหญ่ที่ไม่ถูกดูดซึมในทางเดินอาหารจะทำปฏิกิริยากับ Hydrogen sulfide ในลำไส้ใหญ่ เกิดเป็นสารประกอบ Iron sulfide ซึ่งมีสีดำ ส่งผลให้อุจจาระของผู้ป่วยเปลี่ยนเป็นสีดำคล้ำ (Dark or black stools) เภสัชกรต้องให้คำแนะนำล่วงหน้าเพื่อให้ผู้ป่วยคลายความกังวลและไม่สับสนกับภาวะเลือดออกในทางเดินอาหาร (Melena)
🔍 ข้ออื่นผิดเพราะอะไร:
• ข้อ ก. ผิดเพราะ: วิตามินซี (Ascorbic acid) ช่วยรีดิวซ์ Fe3+ เป็น Fe2+ เพิ่มการดูดซึมธาตุเหล็ก ไม่ใช่เร่งการขับทิ้ง
• ข้อ ค. ผิดเพราะ: อาการข้างเคียงที่พบบ่อยที่สุดคือ คลื่นไส้ แน่นท้อง ท้องผูก หรืออุจจาระร่วง
• ข้อ ง. ผิดเพราะ: ธาตุเหล็กไม่ได้ขับออกทางไตจนทำให้ปัสสาวะเป็นสีน้ำตาล
• ข้อ จ. ผิดเพราะ: ชา กาแฟ (มีแทนนิน) และนม (มีแคลเซียม) จะขัดขวางการดูดซึมธาตุเหล็กอย่างรุนแรง จึงต้องหลีกเลี่ยง</t>
        </is>
      </c>
      <c r="L107" s="186" t="n"/>
      <c r="M107" s="186" t="inlineStr">
        <is>
          <t>6. Hematologic</t>
        </is>
      </c>
      <c r="N107" s="186" t="inlineStr">
        <is>
          <t>6.1 Anemia</t>
        </is>
      </c>
      <c r="O107" s="185" t="inlineStr">
        <is>
          <t>Clinic</t>
        </is>
      </c>
      <c r="P107" s="186" t="inlineStr">
        <is>
          <t>ข้อสอบจริง PLE-CC1 ปี 2566 Day 1 ข้อ 91 [CASE_2566_ANEMIA_01]</t>
        </is>
      </c>
      <c r="Q107" s="185" t="inlineStr">
        <is>
          <t>ข้อสอบจริง</t>
        </is>
      </c>
      <c r="R107" s="185" t="inlineStr">
        <is>
          <t>2566 Day 1</t>
        </is>
      </c>
      <c r="S107" s="185" t="inlineStr">
        <is>
          <t>CASE_2566_ANEMIA_01</t>
        </is>
      </c>
    </row>
  </sheetData>
  <mergeCells count="1">
    <mergeCell ref="A1:F1"/>
  </mergeCells>
  <pageMargins left="0.75" right="0.75" top="1" bottom="1" header="0.5" footer="0.5"/>
  <pageSetup orientation="portrait" paperSize="9"/>
</worksheet>
</file>

<file path=xl/worksheets/sheet11.xml><?xml version="1.0" encoding="utf-8"?>
<worksheet xmlns="http://schemas.openxmlformats.org/spreadsheetml/2006/main">
  <sheetPr>
    <outlinePr summaryBelow="0" summaryRight="0"/>
    <pageSetUpPr/>
  </sheetPr>
  <dimension ref="A1:S100"/>
  <sheetViews>
    <sheetView workbookViewId="0">
      <pane ySplit="2" topLeftCell="A108" activePane="bottomLeft" state="frozen"/>
      <selection pane="bottomLeft" activeCell="A3" sqref="A3:P121"/>
    </sheetView>
  </sheetViews>
  <sheetFormatPr baseColWidth="8" defaultColWidth="12.6640625" defaultRowHeight="15.75" customHeight="1"/>
  <cols>
    <col width="8" customWidth="1" style="49" min="1" max="1"/>
    <col width="50" customWidth="1" style="49" min="2" max="2"/>
    <col width="40" customWidth="1" style="49" min="3" max="3"/>
    <col width="12" customWidth="1" style="49" min="4" max="4"/>
    <col width="28" customWidth="1" style="49" min="5" max="5"/>
    <col width="28" customWidth="1" style="49" min="6" max="6"/>
    <col width="28" customWidth="1" style="49" min="7" max="7"/>
    <col width="28" customWidth="1" style="49" min="8" max="8"/>
    <col width="28" customWidth="1" style="49" min="9" max="9"/>
    <col width="14" customWidth="1" style="49" min="10" max="10"/>
    <col width="55" customWidth="1" style="49" min="11" max="11"/>
    <col width="12" customWidth="1" style="49" min="12" max="12"/>
    <col width="25" customWidth="1" style="49" min="13" max="13"/>
    <col width="30" customWidth="1" style="49" min="14" max="14"/>
    <col width="15" customWidth="1" style="49" min="15" max="15"/>
    <col width="20" customWidth="1" style="49" min="16" max="16"/>
    <col width="16" customWidth="1" style="49" min="17" max="17"/>
    <col width="16" customWidth="1" style="49" min="18" max="18"/>
    <col width="24" customWidth="1" style="49" min="19" max="19"/>
  </cols>
  <sheetData>
    <row r="1" ht="34.95" customHeight="1" s="49">
      <c r="A1" s="50">
        <f>HYPERLINK("#gid=0", "🏠 กลับสู่หน้าแรก (Go to Home Page)")</f>
        <v/>
      </c>
    </row>
    <row r="2" ht="28" customHeight="1" s="49">
      <c r="A2" s="181" t="inlineStr">
        <is>
          <t>ลำดับ</t>
        </is>
      </c>
      <c r="B2" s="182" t="inlineStr">
        <is>
          <t>สถานการณ์เคส / ข้อมูลผู้ป่วย</t>
        </is>
      </c>
      <c r="C2" s="183" t="inlineStr">
        <is>
          <t>คำถาม</t>
        </is>
      </c>
      <c r="D2" s="181" t="inlineStr">
        <is>
          <t>รูปถาม</t>
        </is>
      </c>
      <c r="E2" s="181" t="inlineStr">
        <is>
          <t>ตัวเลือก 1</t>
        </is>
      </c>
      <c r="F2" s="181" t="inlineStr">
        <is>
          <t>ตัวเลือก 2</t>
        </is>
      </c>
      <c r="G2" s="181" t="inlineStr">
        <is>
          <t>ตัวเลือก 3</t>
        </is>
      </c>
      <c r="H2" s="181" t="inlineStr">
        <is>
          <t>ตัวเลือก 4</t>
        </is>
      </c>
      <c r="I2" s="181" t="inlineStr">
        <is>
          <t>ตัวเลือก 5</t>
        </is>
      </c>
      <c r="J2" s="181" t="inlineStr">
        <is>
          <t>เฉลย (ตัวเลข 1-5)</t>
        </is>
      </c>
      <c r="K2" s="181" t="inlineStr">
        <is>
          <t>คำอธิบายเฉลย</t>
        </is>
      </c>
      <c r="L2" s="181" t="inlineStr">
        <is>
          <t>รูปเฉลย</t>
        </is>
      </c>
      <c r="M2" s="181" t="inlineStr">
        <is>
          <t>หัวข้อโรคสภาฯ</t>
        </is>
      </c>
      <c r="N2" s="181" t="inlineStr">
        <is>
          <t>หัวข้อย่อย</t>
        </is>
      </c>
      <c r="O2" s="181" t="inlineStr">
        <is>
          <t>Product / Clinic</t>
        </is>
      </c>
      <c r="P2" s="181" t="inlineStr">
        <is>
          <t>หมายเหตุ</t>
        </is>
      </c>
      <c r="Q2" s="181" t="inlineStr">
        <is>
          <t>ประเภทข้อสอบ</t>
        </is>
      </c>
      <c r="R2" s="181" t="inlineStr">
        <is>
          <t>ปี / เลขชุด</t>
        </is>
      </c>
      <c r="S2" s="184" t="inlineStr">
        <is>
          <t>Case ID (รหัสเคส)</t>
        </is>
      </c>
    </row>
    <row r="3" ht="24" customHeight="1" s="49">
      <c r="A3" s="187" t="n">
        <v>1</v>
      </c>
      <c r="B3" s="186" t="inlineStr">
        <is>
          <t>เด็กชายอายุ 5 ปี ถูกสุนัขจรจัดกัดที่บริเวณใบหน้าเป็นแผลลึกหลายแผล มีเลือดไหลชัดเจน มารดารีบพามาพบแพทย์ที่ห้องฉุกเฉินภายใน 2 ชั่วโมงหลังเกิดเหตุ โดยเด็กไม่เคยได้รับวัคซีนป้องกันโรคพิษสุนัขบ้ามาก่อน</t>
        </is>
      </c>
      <c r="C3" s="186" t="inlineStr">
        <is>
          <t>นอกจากแพทย์ฉีดวัคซีนป้องกันโรคพิษสุนัขบ้าเข็มแรกทันทีแล้ว ผู้ป่วยรายนี้จำเป็นต้องได้รับการรักษาใดเพิ่มเติมอย่างเหมาะสมที่สุด</t>
        </is>
      </c>
      <c r="D3" s="186" t="n"/>
      <c r="E3" s="186" t="inlineStr">
        <is>
          <t>ฉีด Human Rabies Immune Globulin (HRIG) ร่วมกับวัคซีนป้องกันบาดทะยัก (Tetanus vaccine)</t>
        </is>
      </c>
      <c r="F3" s="186" t="inlineStr">
        <is>
          <t>ฉีด Equine Rabies Immune Globulin (ERIG) ร่วมกับวัคซีนป้องกันบาดทะยัก (Tetanus vaccine)</t>
        </is>
      </c>
      <c r="G3" s="186" t="inlineStr">
        <is>
          <t>ฉีด Human Rabies Immune Globulin (HRIG) ร่วมกับวัคซีนไอกรน (Pertussis vaccine)</t>
        </is>
      </c>
      <c r="H3" s="186" t="inlineStr">
        <is>
          <t>ฉีด Human Rabies Immune Globulin (HRIG) ร่วมกับ Equine Rabies Immune Globulin (ERIG)</t>
        </is>
      </c>
      <c r="I3" s="188" t="inlineStr">
        <is>
          <t>ล้างแผลด้วยน้ำสบู่และไม่ต้องฉีดสารหรือวัคซีนอื่นเพิ่มเติม</t>
        </is>
      </c>
      <c r="J3" s="185" t="n">
        <v>1</v>
      </c>
      <c r="K3" s="186" t="inlineStr">
        <is>
          <t>✅ คำตอบที่ถูกต้อง: ข้อ ก. ฉีด Human Rabies Immune Globulin (HRIG) ร่วมกับวัคซีนป้องกันบาดทะยัก (Tetanus vaccine)
🎯 ทำไมข้อนี้ถึงถูก:
บาดแผลถูกสุนัขกัดที่บริเวณใบหน้าและเป็นแผลลึกจัดเป็น Category III (Severe exposure) ซึ่งมีเส้นประสาทหนาแน่นและอยู่ใกล้สมอง จึงมีข้อบ่งชี้ต้องให้ Rabies Immune Globulin (RIG) ทันทีร่วมกับ Rabies vaccine โดย HRIG มีความปลอดภัยสูงกว่า ERIG เนื่องจากไม่ก่อให้เกิด Serum sickness หรือ Anaphylaxis นอกจากนี้บาดแผลจากสัตว์กัดจัดเป็นบาดแผลสกปรกจึงต้องให้ Tetanus vaccine เพื่อป้องกันโรคบาดทะยักร่วมด้วย
🔍 ข้ออื่นผิดเพราะอะไร:
• ข้อ ข.: ERIG สกัดจากซีรั่มม้า มีความเสี่ยงต่อการเกิด Serum sickness สูงกว่า จึงเป็นตัวเลือกรองและต้องทำ Skin test ก่อนใช้เสมอ
• ข้อ ค.: วัคซีนไอกรน (Pertussis) ไม่มีข้อบ่งใช้สำหรับการจัดการบาดแผลจากสัตว์กัดเฉียบพลัน
• ข้อ ง.: การให้ HRIG ร่วมกับ ERIG เป็นการให้ Passive immunization ซ้ำซ้อนโดยไม่เกิดประโยชน์และเพิ่มความเสี่ยงต่ออาการไม่พึงประสงค์
• ข้อ จ.: บาดแผล Category III มีความเสี่ยงต่อการติดเชื้อเข้าสู่ระบบประสาทส่วนกลางสูงมาก การละเลยไม่ให้ RIG มีอัตราการเสียชีวิตเกือบ 100%</t>
        </is>
      </c>
      <c r="L3" s="186" t="n"/>
      <c r="M3" s="186" t="inlineStr">
        <is>
          <t>7. Immunologic</t>
        </is>
      </c>
      <c r="N3" s="186" t="inlineStr">
        <is>
          <t>7.4 EPI Vaccines</t>
        </is>
      </c>
      <c r="O3" s="185" t="inlineStr">
        <is>
          <t>Clinic</t>
        </is>
      </c>
      <c r="P3" s="186" t="inlineStr">
        <is>
          <t>ข้อ 1 Pharma Plus เล่มม่วง (เฉลยข้อ ก ข)</t>
        </is>
      </c>
      <c r="Q3" s="185" t="inlineStr">
        <is>
          <t>แบบฝึกหัด</t>
        </is>
      </c>
      <c r="R3" s="185" t="inlineStr">
        <is>
          <t>เล่มม่วง</t>
        </is>
      </c>
      <c r="S3" s="185" t="inlineStr">
        <is>
          <t>CASE-IMMUNO-RABIES-CHILD-01</t>
        </is>
      </c>
    </row>
    <row r="4" ht="24" customHeight="1" s="49">
      <c r="A4" s="187" t="n">
        <v>2</v>
      </c>
      <c r="B4" s="186" t="inlineStr">
        <is>
          <t>เด็กชายอายุ 5 ปี ถูกสุนัขจรจัดกัดที่บริเวณใบหน้าเป็นแผลลึกหลายแผล มีเลือดไหลชัดเจน มารดารีบพามาพบแพทย์ที่ห้องฉุกเฉินภายใน 2 ชั่วโมงหลังเกิดเหตุ โดยเด็กไม่เคยได้รับวัคซีนป้องกันโรคพิษสุนัขบ้ามาก่อน</t>
        </is>
      </c>
      <c r="C4" s="186" t="inlineStr">
        <is>
          <t>วัคซีนป้องกันโรคพิษสุนัขบ้าสำหรับมนุษย์ที่ใช้ในปัจจุบัน จัดเป็นวัคซีนประเภทใด</t>
        </is>
      </c>
      <c r="D4" s="186" t="n"/>
      <c r="E4" s="186" t="inlineStr">
        <is>
          <t>Live-attenuated vaccine (วัคซีนเชื้อเป็นอ่อนฤทธิ์)</t>
        </is>
      </c>
      <c r="F4" s="186" t="inlineStr">
        <is>
          <t>Toxoid (วัคซีนสารพิษหมดฤทธิ์)</t>
        </is>
      </c>
      <c r="G4" s="186" t="inlineStr">
        <is>
          <t>Inactivated / Killed vaccine (วัคซีนเชื้อตาย)</t>
        </is>
      </c>
      <c r="H4" s="186" t="inlineStr">
        <is>
          <t>Subunit / Recombinant vaccine</t>
        </is>
      </c>
      <c r="I4" s="188" t="inlineStr">
        <is>
          <t>Passive Immunoglobulin</t>
        </is>
      </c>
      <c r="J4" s="185" t="n">
        <v>3</v>
      </c>
      <c r="K4" s="186" t="inlineStr">
        <is>
          <t>✅ คำตอบที่ถูกต้อง: ข้อ ค. Inactivated / Killed vaccine (วัคซีนเชื้อตาย)
🎯 ทำไมข้อนี้ถึงถูก:
วัคซีนป้องกันโรคพิษสุนัขบ้าในมนุษย์ที่ได้มาตรฐานสากล (Cell culture rabies vaccines เช่น Purified Chick Embryo Cell Vaccine: PCECV หรือ Purified Vero Cell Rabies Vaccine: PVRV) ผลิตจาก Rabies virus ที่ผ่านการทำให้อ่อนฤทธิ์และฆ่าให้ตายอย่างสมบูรณ์ (Inactivated / Killed virus) เพื่อความปลอดภัยสูงสุด
🔍 ข้ออื่นผิดเพราะอะไร:
• ข้อ ก.: Rabies vaccine ในคนไม่ใช้เชื้อเป็น (Live-attenuated) เพราะมีความเสี่ยงสูงที่จะคืนรูปกลับมาก่อโรครุนแรงถึงแก่ชีวิต
• ข้อ ข.: Toxoid เป็นวัคซีนที่ผลิตจากโปรตีนท็อกซินของแบคทีเรีย เช่น คอตีบและบาดทะยัก ไม่ใช่ไวรัสพิษสุนัขบ้า
• ข้อ ง.: ปัจจุบันวัคซีนหลักในเวชปฏิบัติผลิตจากไวรัสทั้งตัวที่ฆ่าตายแล้ว ไม่ใช่ Subunit vaccine
• ข้อ จ.: Immunoglobulin (RIG) จัดเป็น Passive immunization ไม่ใช่วัคซีน (Active immunization)</t>
        </is>
      </c>
      <c r="L4" s="186" t="n"/>
      <c r="M4" s="186" t="inlineStr">
        <is>
          <t>7. Immunologic</t>
        </is>
      </c>
      <c r="N4" s="186" t="inlineStr">
        <is>
          <t>7.4 EPI Vaccines</t>
        </is>
      </c>
      <c r="O4" s="185" t="inlineStr">
        <is>
          <t>Clinic</t>
        </is>
      </c>
      <c r="P4" s="186" t="inlineStr">
        <is>
          <t>ข้อ 2 Pharma Plus เล่มม่วง (เฉลยข้อ ก)</t>
        </is>
      </c>
      <c r="Q4" s="185" t="inlineStr">
        <is>
          <t>แบบฝึกหัด</t>
        </is>
      </c>
      <c r="R4" s="185" t="inlineStr">
        <is>
          <t>เล่มม่วง</t>
        </is>
      </c>
      <c r="S4" s="185" t="inlineStr">
        <is>
          <t>CASE-IMMUNO-RABIES-CHILD-01</t>
        </is>
      </c>
    </row>
    <row r="5" ht="24" customHeight="1" s="49">
      <c r="A5" s="187" t="n">
        <v>3</v>
      </c>
      <c r="B5" s="186" t="inlineStr">
        <is>
          <t>เด็กชายอายุ 5 ปี ถูกสุนัขจรจัดกัดที่บริเวณใบหน้าเป็นแผลลึกหลายแผล มีเลือดไหลชัดเจน มารดารีบพามาพบแพทย์ที่ห้องฉุกเฉินภายใน 2 ชั่วโมงหลังเกิดเหตุ โดยเด็กไม่เคยได้รับวัคซีนป้องกันโรคพิษสุนัขบ้ามาก่อน</t>
        </is>
      </c>
      <c r="C5" s="186" t="inlineStr">
        <is>
          <t>ตามสูตรการฉีดวัคซีนป้องกันโรคพิษสุนัขบ้าหลังสัมผัสโรคแบบเข้ากล้ามเนื้อ (Intramuscular: IM Essen Regimen) มารดาต้องพาเด็กมารับการฉีดวัคซีนทั้งหมดกี่ครั้งและในวันใดบ้าง</t>
        </is>
      </c>
      <c r="D5" s="186" t="n"/>
      <c r="E5" s="186" t="inlineStr">
        <is>
          <t>ฉีดทั้งหมด 3 ครั้ง ในวันที่ 0, 7 และ 21</t>
        </is>
      </c>
      <c r="F5" s="186" t="inlineStr">
        <is>
          <t>ฉีดทั้งหมด 4 ครั้ง ในวันที่ 0, 3, 7 และ 14</t>
        </is>
      </c>
      <c r="G5" s="186" t="inlineStr">
        <is>
          <t>ฉีดทั้งหมด 5 ครั้ง ในวันที่ 0, 3, 7, 14 และ 28</t>
        </is>
      </c>
      <c r="H5" s="186" t="inlineStr">
        <is>
          <t>ฉีดทั้งหมด 6 ครั้ง ในวันที่ 0, 3, 7, 14, 28 และ 90</t>
        </is>
      </c>
      <c r="I5" s="188" t="inlineStr">
        <is>
          <t>ฉีดทั้งหมด 2 ครั้ง ในวันที่ 0 และ 3</t>
        </is>
      </c>
      <c r="J5" s="185" t="n">
        <v>3</v>
      </c>
      <c r="K5" s="186" t="inlineStr">
        <is>
          <t>✅ คำตอบที่ถูกต้อง: ข้อ ค. ฉีดทั้งหมด 5 ครั้ง ในวันที่ 0, 3, 7, 14 และ 28
🎯 ทำไมข้อนี้ถึงถูก:
ตามแนวทางเวชปฏิบัติมาตรฐานการป้องกันโรคพิษสุนัขบ้าหลังสัมผัสโรค (Post-Exposure Prophylaxis: PEP) ด้วยการฉีดเข้ากล้ามเนื้อ (IM Essen regimen) ในผู้ที่ไม่เคยได้รับวัคซีนมาก่อน กำหนดให้ฉีดวัคซีนครั้งละ 1 โดส ทั้งหมด 5 ครั้ง ในวันที่ 0, 3, 7, 14 และ 28 เข้าที่กล้ามเนื้อ Deltoid (หรือ Anterolateral thigh ในทารก)
🔍 ข้ออื่นผิดเพราะอะไร:
• ข้อ ก.: การฉีด 3 ครั้ง วันที่ 0, 7, 21-28 เป็นตารางการฉีดเพื่อป้องกันล่วงหน้าก่อนสัมผัสโรค (Pre-Exposure Prophylaxis: PrEP)
• ข้อ ข.: การฉีด 4 ครั้ง (วันที่ 0, 3, 7, 14) เป็นสูตร Zagreb regimen (2-1-1) ซึ่งฉีดวันแรก 2 จุด ไม่ใช่การฉีดครั้งละเข็ม 4 ครั้ง
• ข้อ ง.: การฉีดเข็มที่ 6 ในวันที่ 90 ถูกยกเลิกไปนานแล้วเนื่องจากไม่มีความจำเป็นในการกระตุ้นระดับแอนติบอดีเพิ่มเติม
• ข้อ จ.: การฉีด 2 ครั้ง ในวันที่ 0 และ 3 เป็นสูตรกระตุ้น (Booster) สำหรับผู้ที่เคยได้รับวัคซีนครบชุดมาก่อนแล้วเท่านั้น</t>
        </is>
      </c>
      <c r="L5" s="186" t="n"/>
      <c r="M5" s="186" t="inlineStr">
        <is>
          <t>7. Immunologic</t>
        </is>
      </c>
      <c r="N5" s="186" t="inlineStr">
        <is>
          <t>7.4 EPI Vaccines</t>
        </is>
      </c>
      <c r="O5" s="185" t="inlineStr">
        <is>
          <t>Clinic</t>
        </is>
      </c>
      <c r="P5" s="186" t="inlineStr">
        <is>
          <t>ข้อ 3 Pharma Plus เล่มม่วง (เฉลยข้อ ง)</t>
        </is>
      </c>
      <c r="Q5" s="185" t="inlineStr">
        <is>
          <t>แบบฝึกหัด</t>
        </is>
      </c>
      <c r="R5" s="185" t="inlineStr">
        <is>
          <t>เล่มม่วง</t>
        </is>
      </c>
      <c r="S5" s="185" t="inlineStr">
        <is>
          <t>CASE-IMMUNO-RABIES-CHILD-01</t>
        </is>
      </c>
    </row>
    <row r="6" ht="24" customHeight="1" s="49">
      <c r="A6" s="187" t="n">
        <v>4</v>
      </c>
      <c r="B6" s="186" t="inlineStr">
        <is>
          <t>เด็กชายอายุ 5 ปี ถูกสุนัขจรจัดกัดที่บริเวณใบหน้าเป็นแผลลึกหลายแผล มีเลือดไหลชัดเจน มารดารีบพามาพบแพทย์ที่ห้องฉุกเฉินภายใน 2 ชั่วโมงหลังเกิดเหตุ โดยเด็กไม่เคยได้รับวัคซีนป้องกันโรคพิษสุนัขบ้ามาก่อน</t>
        </is>
      </c>
      <c r="C6" s="186" t="inlineStr">
        <is>
          <t>หากในวันนัดฉีดวัคซีนครั้งที่ 2 (วันที่ 3) เด็กไม่สามารถมารับการฉีดตามตารางนัดได้ ข้อปฏิบัติในข้อใดถูกต้องเพื่อให้เด็กมีระดับภูมิคุ้มกันที่เพียงพอ</t>
        </is>
      </c>
      <c r="D6" s="186" t="n"/>
      <c r="E6" s="186" t="inlineStr">
        <is>
          <t>ให้ผู้ปกครองพาเด็กมารับการฉีดวัคซีนล่วงหน้าก่อนกำหนด 1 วัน</t>
        </is>
      </c>
      <c r="F6" s="186" t="inlineStr">
        <is>
          <t>ให้ข้ามไปรับการฉีดวัคซีนเข็มถัดไปตามนัดครั้งที่ 3 (วันที่ 7) แทน</t>
        </is>
      </c>
      <c r="G6" s="186" t="inlineStr">
        <is>
          <t>ให้เริ่มต้นนับการฉีดวัคซีนชุดใหม่ตั้งแต่เข็มที่ 1 ทั้งหมด</t>
        </is>
      </c>
      <c r="H6" s="186" t="inlineStr">
        <is>
          <t>ให้พาเด็กมารับการฉีดวัคซีนชดเชยทันทีที่สะดวกให้เร็วที่สุด แล้วนับระยะห่างของเข็มถัดไปตามช่วงเวลาเดิม</t>
        </is>
      </c>
      <c r="I6" s="188" t="inlineStr">
        <is>
          <t>ให้หยุดการฉีดวัคซีนทันทีเพราะภูมิคุ้มกันถูกทำลายไปแล้ว</t>
        </is>
      </c>
      <c r="J6" s="185" t="n">
        <v>4</v>
      </c>
      <c r="K6" s="186" t="inlineStr">
        <is>
          <t>✅ คำตอบที่ถูกต้อง: ข้อ ง. ให้พาเด็กมารับการฉีดวัคซีนชดเชยทันทีที่สะดวกให้เร็วที่สุด แล้วนับระยะห่างของเข็มถัดไปตามช่วงเวลาเดิม
🎯 ทำไมข้อนี้ถึงถูก:
หลักการทั่วไปของการบริหารวัคซีนเมื่อผู้ป่วยมารับวัคซีนช้ากว่ากำหนด (Interrupted schedule) คือ ไม่ต้องเริ่มต้นฉีดใหม่ทั้งหมด (No need to restart) ให้ฉีดเข็มที่ขาดไปทันทีที่พบผู้ป่วยให้เร็วที่สุด และปรับเลื่อนวันนัดเข็มถัดไปให้มีระยะห่างตามเกณฑ์มาตรฐาน
🔍 ข้ออื่นผิดเพราะอะไร:
• ข้อ ก.: การฉีดวัคซีนก่อนกำหนดอาจทำให้ระบบภูมิคุ้มกันยังตอบสนองไม่เต็มที่และรบกวนการสร้างแอนติบอดี ไม่แนะนำให้ฉีดก่อนวันนัด
• ข้อ ข.: ห้ามข้ามเข็มวัคซีนโดยเด็ดขาดเพราะจะทำให้ระดับภูมิต้านทานไม่สูงพอในการป้องกันโรคร้ายแรง
• ข้อ ค.: ไม่จำเป็นต้องเริ่มต้นใหม่ทั้งหมด เนื่องจากร่างกายมีเซลล์ความจำ (Memory cells) จากเข็มแรกอยู่แล้ว
• ข้อ จ.: การหยุดฉีดวัคซีนจะทำให้ผู้ป่วยมีความเสี่ยงสูงต่อการติดเชื้อพิษสุนัขบ้าจนเสียชีวิต</t>
        </is>
      </c>
      <c r="L6" s="186" t="n"/>
      <c r="M6" s="186" t="inlineStr">
        <is>
          <t>7. Immunologic</t>
        </is>
      </c>
      <c r="N6" s="186" t="inlineStr">
        <is>
          <t>7.4 EPI Vaccines</t>
        </is>
      </c>
      <c r="O6" s="185" t="inlineStr">
        <is>
          <t>Clinic</t>
        </is>
      </c>
      <c r="P6" s="186" t="inlineStr">
        <is>
          <t>ข้อ 4 Pharma Plus เล่มม่วง (เฉลยข้อ ง)</t>
        </is>
      </c>
      <c r="Q6" s="185" t="inlineStr">
        <is>
          <t>แบบฝึกหัด</t>
        </is>
      </c>
      <c r="R6" s="185" t="inlineStr">
        <is>
          <t>เล่มม่วง</t>
        </is>
      </c>
      <c r="S6" s="185" t="inlineStr">
        <is>
          <t>CASE-IMMUNO-RABIES-CHILD-01</t>
        </is>
      </c>
    </row>
    <row r="7" ht="24" customHeight="1" s="49">
      <c r="A7" s="187" t="n">
        <v>5</v>
      </c>
      <c r="B7" s="186" t="inlineStr">
        <is>
          <t>เด็กชายอายุ 5 ปี ถูกสุนัขจรจัดกัดที่บริเวณใบหน้าเป็นแผลลึกหลายแผล มีเลือดไหลชัดเจน มารดารีบพามาพบแพทย์ที่ห้องฉุกเฉินภายใน 2 ชั่วโมงหลังเกิดเหตุ โดยเด็กไม่เคยได้รับวัคซีนป้องกันโรคพิษสุนัขบ้ามาก่อน</t>
        </is>
      </c>
      <c r="C7" s="186" t="inlineStr">
        <is>
          <t>ในกรณีผู้ป่วยอีกรายหนึ่งที่เคยได้รับวัคซีนป้องกันโรคพิษสุนัขบ้าครบชุดอย่างน้อย 3 เข็มมาก่อน ถูกสุนัขกัดซ้ำโดยระยะเวลาห่างจากเข็มสุดท้ายน้อยกว่า 6 เดือน ควรให้การดูแลรักษาอย่างไร</t>
        </is>
      </c>
      <c r="D7" s="186" t="n"/>
      <c r="E7" s="186" t="inlineStr">
        <is>
          <t>ฉีดวัคซีนป้องกันโรคพิษสุนัขบ้าใหม่ทั้งชุด 5 เข็ม ร่วมกับให้ Rabies Immune Globulin (RIG)</t>
        </is>
      </c>
      <c r="F7" s="186" t="inlineStr">
        <is>
          <t>ทำความสะอาดบาดแผลและไม่ต้องฉีดวัคซีนหรืออิมมูโนโกลบูลินใดๆ เพิ่มเติม</t>
        </is>
      </c>
      <c r="G7" s="186" t="inlineStr">
        <is>
          <t>ฉีดวัคซีนกระตุ้นเพียง 1 เข็ม (ในวันที่ 0) และไม่ต้องให้ Rabies Immune Globulin (RIG)</t>
        </is>
      </c>
      <c r="H7" s="186" t="inlineStr">
        <is>
          <t>ฉีดวัคซีนกระตุ้น 2 เข็ม (ในวันที่ 0 และ 3) และให้ Rabies Immune Globulin (RIG) รอบแผล</t>
        </is>
      </c>
      <c r="I7" s="188" t="inlineStr">
        <is>
          <t>ให้เฉพาะ Rabies Immune Globulin (RIG) ฉีดรอบแผลโดยไม่ต้องฉีดวัคซีน</t>
        </is>
      </c>
      <c r="J7" s="185" t="n">
        <v>3</v>
      </c>
      <c r="K7" s="186" t="inlineStr">
        <is>
          <t>✅ คำตอบที่ถูกต้อง: ข้อ ค. ฉีดวัคซีนกระตุ้นเพียง 1 เข็ม (ในวันที่ 0) และไม่ต้องให้ Rabies Immune Globulin (RIG)
🎯 ทำไมข้อนี้ถึงถูก:
ตามแนวทางของสถานเสาวภา สภากาชาดไทย และกระทรวงสาธารณสุข ผู้ที่เคยได้รับวัคซีนพิษสุนัขบ้าครบชุดมาแล้ว หากถูกสัตว์กัดซ้ำภายในเวลาไม่เกิน 6 เดือน ให้ฉีดวัคซีนกระตุ้นเพียง 1 เข็มในวันที่ 0 (เข้ากล้ามเนื้อหรือในหนัง) และไม่ต้องให้ RIG ซ้ำอีก เนื่องจากร่างกายยังมีระดับภูมิต้านทานและ Anamnestic response ที่รวดเร็ว
🔍 ข้ออื่นผิดเพราะอะไร:
• ข้อ ก.: ไม่จำเป็นต้องฉีดใหม่ครบชุด 5 เข็ม และห้ามให้ RIG ซ้ำเนื่องจาก RIG จะไปบดบังการกระตุ้นภูมิคุ้มกัน (Immune suppression)
• ข้อ ข.: แม้จะสัมผัสซ้ำไม่เกิน 6 เดือน แต่ยังจำเป็นต้องได้รับการกระตุ้น 1 เข็มเพื่อความปลอดภัยสูงสุด
• ข้อ ง.: การฉีดกระตุ้น 2 เข็ม (วันที่ 0 และ 3) ใช้สำหรับผู้ที่สัมผัสซ้ำเกินกว่า 6 เดือนขึ้นไป และไม่ต้องให้ RIG
• ข้อ จ.: ผู้ที่เคยฉีดวัคซีนครบชุดแล้ว ห้ามให้ RIG ในการสัมผัสซ้ำทุกกรณี</t>
        </is>
      </c>
      <c r="L7" s="186" t="n"/>
      <c r="M7" s="186" t="inlineStr">
        <is>
          <t>7. Immunologic</t>
        </is>
      </c>
      <c r="N7" s="186" t="inlineStr">
        <is>
          <t>7.4 EPI Vaccines</t>
        </is>
      </c>
      <c r="O7" s="185" t="inlineStr">
        <is>
          <t>Clinic</t>
        </is>
      </c>
      <c r="P7" s="186" t="inlineStr">
        <is>
          <t>ข้อ 5 Pharma Plus เล่มม่วง (เฉลยข้อ ค)</t>
        </is>
      </c>
      <c r="Q7" s="185" t="inlineStr">
        <is>
          <t>แบบฝึกหัด</t>
        </is>
      </c>
      <c r="R7" s="185" t="inlineStr">
        <is>
          <t>เล่มม่วง</t>
        </is>
      </c>
      <c r="S7" s="185" t="inlineStr">
        <is>
          <t>CASE-IMMUNO-RABIES-CHILD-01</t>
        </is>
      </c>
    </row>
    <row r="8" ht="24" customHeight="1" s="49">
      <c r="A8" s="187" t="n">
        <v>6</v>
      </c>
      <c r="B8" s="186" t="n"/>
      <c r="C8" s="186" t="inlineStr">
        <is>
          <t>ข้อใดผิดเกี่ยวกับชีววัตถุ</t>
        </is>
      </c>
      <c r="D8" s="186" t="n"/>
      <c r="E8" s="186" t="inlineStr">
        <is>
          <t>เป็นวัตถุที่สังเคราะห์ทางเคมีได้ง่าย</t>
        </is>
      </c>
      <c r="F8" s="186" t="inlineStr">
        <is>
          <t>ตัวอย่างของชีววัตถุ คือ antitoxins , bacterial vaccines , blood products , hormone extracts</t>
        </is>
      </c>
      <c r="G8" s="186" t="inlineStr">
        <is>
          <t>Insulin จัดเป็นชีววัตถุ</t>
        </is>
      </c>
      <c r="H8" s="186" t="inlineStr">
        <is>
          <t>วัตถุที่ได้จากสิ่งมีชีวิตและใช้สำหรับป้องกันหรือรักษาโรค</t>
        </is>
      </c>
      <c r="I8" s="188" t="inlineStr">
        <is>
          <t>ไม่มีข้อผิด</t>
        </is>
      </c>
      <c r="J8" s="185" t="n">
        <v>1</v>
      </c>
      <c r="K8" s="186" t="inlineStr">
        <is>
          <t>✅ คำตอบที่ถูกต้อง: ข้อ ก. เป็นวัตถุที่สังเคราะห์ทางเคมีได้ง่าย
🎯 ทำไมข้อนี้ถึงถูก:
เป็นวัตถุที่สังเคราะห์ทางเคมีได้ง่าย: ชีววัตถุ (Biological products) คือผลิตภัณฑ์ที่ได้จากสิ่งมีชีวิต เช่น วัคซีน แอนติท็อกซิน ผลิตภัณฑ์จากเลือด และฮอร์โมนบางชนิด ซึ่งมีความซับซ้อนสูง ไม่สามารถสังเคราะห์ทางเคมีได้ง่ายเหมือนยาเคมีทั่วไป ดังนั้นข้อ 1 จึงเป็นข้อที่กล่าวผิด
🔍 ข้ออื่นผิดเพราะอะไร:
• ข้อ ข. (ตัวอย่างของชีววัตถุ คือ antitoxins , bacterial vaccines , blood products , hormone extracts): ชีววัตถุครอบคลุมผลิตภัณฑ์ที่ได้จากสิ่งมีชีวิต เช่น แอนติท็อกซิน, วัคซีนจากแบคทีเรีย, ผลิตภัณฑ์จากเลือด และฮอร์โมนสกัด ซึ่งเป็นข้อความที่ถูกต้องตามคำนิยามทางเภสัชกรรม
• ข้อ ค. (Insulin จัดเป็นชีววัตถุ): Insulin จัดเป็นชีววัตถุเนื่องจากเป็นโปรตีนฮอร์โมนที่ผลิตขึ้นจากสิ่งมีชีวิตหรือผ่านเทคโนโลยี recombinant DNA จึงถูกต้องตามนิยาม
• ข้อ ง. (วัตถุที่ได้จากสิ่งมีชีวิตและใช้สำหรับป้องกันหรือรักษาโรค): คำนิยามของชีววัตถุคือผลิตภัณฑ์หรือสารที่ได้จากสิ่งมีชีวิต สำหรับใช้ในการป้องกัน วินิจฉัย บำบัด หรือรักษาโรคในมนุษย์ ซึ่งเป็นข้อความที่ถูกต้อง
• ข้อ จ. (ไม่มีข้อผิด): มีข้อความที่ไม่ถูกต้องอยู่ในตัวเลือก นั่นคือข้อ ก ซึ่งระบุว่าชีววัตถุสังเคราะห์ทางเคมีได้ง่าย ซึ่งขัดแย้งกับความเป็นจริงที่ชีววัตถุมีโครงสร้างโมเลกุลขนาดใหญ่และซับซ้อนสูง</t>
        </is>
      </c>
      <c r="L8" s="186" t="n"/>
      <c r="M8" s="186" t="inlineStr">
        <is>
          <t>7. Immunologic</t>
        </is>
      </c>
      <c r="N8" s="186" t="inlineStr">
        <is>
          <t>7.4 EPI Vaccines</t>
        </is>
      </c>
      <c r="O8" s="185" t="inlineStr">
        <is>
          <t>Product</t>
        </is>
      </c>
      <c r="P8" s="186" t="inlineStr">
        <is>
          <t>ข้อ 6 Pharma Plus เล่มม่วง (เฉลยข้อ ก)</t>
        </is>
      </c>
      <c r="Q8" s="185" t="inlineStr">
        <is>
          <t>แบบฝึกหัด</t>
        </is>
      </c>
      <c r="R8" s="185" t="inlineStr">
        <is>
          <t>เล่มม่วง</t>
        </is>
      </c>
      <c r="S8" s="185" t="n"/>
    </row>
    <row r="9" ht="24" customHeight="1" s="49">
      <c r="A9" s="187" t="n">
        <v>7</v>
      </c>
      <c r="B9" s="186" t="n"/>
      <c r="C9" s="186" t="inlineStr">
        <is>
          <t>วัตถุประสงค์ในการเติม adjuvant คือข้อใด</t>
        </is>
      </c>
      <c r="D9" s="186" t="n"/>
      <c r="E9" s="186" t="inlineStr">
        <is>
          <t>เพื่อเพิ่มการละลาย</t>
        </is>
      </c>
      <c r="F9" s="186" t="inlineStr">
        <is>
          <t>ทำให้ไวรัสอ่อนฤทธิ์ลง</t>
        </is>
      </c>
      <c r="G9" s="186" t="inlineStr">
        <is>
          <t>เพื่อเพิ่มความคงตัว</t>
        </is>
      </c>
      <c r="H9" s="186" t="inlineStr">
        <is>
          <t>เพื่อเป็นสารต้านจุลชีพ</t>
        </is>
      </c>
      <c r="I9" s="188" t="inlineStr">
        <is>
          <t>เพื่อเพิ่มการตอบสนองต่อภูมิคุ้มกัน</t>
        </is>
      </c>
      <c r="J9" s="185" t="n">
        <v>5</v>
      </c>
      <c r="K9" s="186" t="inlineStr">
        <is>
          <t>✅ คำตอบที่ถูกต้อง: ข้อ จ. เพื่อเพิ่มการตอบสนองต่อภูมิคุ้มกัน
🎯 ทำไมข้อนี้ถึงถูก:
เพื่อเพิ่มการตอบสนองต่อภูมิคุ้มกัน: Adjuvant (เช่น Alum) เติมลงในวัคซีนเพื่อกระตุ้นระบบภูมิคุ้มกัน (Immune response) ให้ตอบสนองต่อแอนติเจนได้ดีและยาวนานขึ้น ตามหลักการสร้างเสริมภูมิคุ้มกันโรค
🔍 ข้ออื่นผิดเพราะอะไร:
• ข้อ ก. (เพื่อเพิ่มการละลาย): สารเพิ่มการละลาย (solubilizing agent) เช่น surfactants หรือ cosolvents ใช้ปรับปรุงคุณสมบัติทางเคมีกายภาพของสูตรตำรับ ไม่ใช่หน้าที่ของ adjuvant ในวัคซีน
• ข้อ ข. (ทำให้ไวรัสอ่อนฤทธิ์ลง): การทำให้อ่อนฤทธิ์ (attenuation) กระทำในขั้นตอนการเพาะเลี้ยงเชื้อไวรัสหรือแบคทีเรียผ่าน serial passage ไม่ได้เกิดจากการเติมสาร adjuvant ในตำรับ
• ข้อ ค. (เพื่อเพิ่มความคงตัว): การเพิ่มความคงตัวของสูตรตำรับเป็นหน้าที่ของ stabilizer เช่น human serum albumin, gelatin หรือ sugars (sucrose, lactose) ไม่ใช่หน้าที่หลักของ immunological adjuvant
• ข้อ ง. (เพื่อเป็นสารต้านจุลชีพ): สารต้านจุลชีพในวัคซีนคือ preservatives เช่น thimerosal, phenol หรือ 2-phenoxyethanol ซึ่งเติมเพื่อป้องกันการปนเปื้อนของแบคทีเรียและเชื้อราในการใช้แบบ multi-dose vial</t>
        </is>
      </c>
      <c r="L9" s="186" t="n"/>
      <c r="M9" s="186" t="inlineStr">
        <is>
          <t>7. Immunologic</t>
        </is>
      </c>
      <c r="N9" s="186" t="inlineStr">
        <is>
          <t>7.4 EPI Vaccines</t>
        </is>
      </c>
      <c r="O9" s="185" t="inlineStr">
        <is>
          <t>Product</t>
        </is>
      </c>
      <c r="P9" s="186" t="inlineStr">
        <is>
          <t>ข้อ 7 Pharma Plus เล่มม่วง (เฉลยข้อ จ)</t>
        </is>
      </c>
      <c r="Q9" s="185" t="inlineStr">
        <is>
          <t>แบบฝึกหัด</t>
        </is>
      </c>
      <c r="R9" s="185" t="inlineStr">
        <is>
          <t>เล่มม่วง</t>
        </is>
      </c>
      <c r="S9" s="185" t="n"/>
    </row>
    <row r="10" ht="24" customHeight="1" s="49">
      <c r="A10" s="187" t="n">
        <v>8</v>
      </c>
      <c r="B10" s="186" t="n"/>
      <c r="C10" s="186" t="inlineStr">
        <is>
          <t>หากท่านเป็นเภสัชกรณ์ ท่านจะเก็บวัคซีนใดในช่องแช่แข็ง เพื่อเพิ่มอายุยาให้นานขึ้น</t>
        </is>
      </c>
      <c r="D10" s="186" t="n"/>
      <c r="E10" s="186" t="inlineStr">
        <is>
          <t>DTP</t>
        </is>
      </c>
      <c r="F10" s="186" t="inlineStr">
        <is>
          <t>OPV</t>
        </is>
      </c>
      <c r="G10" s="186" t="inlineStr">
        <is>
          <t>HBV</t>
        </is>
      </c>
      <c r="H10" s="186" t="inlineStr">
        <is>
          <t>Typhoid vaccine</t>
        </is>
      </c>
      <c r="I10" s="188" t="inlineStr">
        <is>
          <t>Rabies vaccine</t>
        </is>
      </c>
      <c r="J10" s="185" t="n">
        <v>2</v>
      </c>
      <c r="K10" s="186" t="inlineStr">
        <is>
          <t>✅ คำตอบที่ถูกต้อง: ข้อ ข. OPV
🎯 ทำไมข้อนี้ถึงถูก:
OPV: วัคซีน Oral Polio Vaccine (OPV) เป็นวัคซีนชนิดเชื้อเป็นอ่อนฤทธิ์ (Live-attenuated) ที่ต้องเก็บรักษาในช่องแช่แข็ง (-15 ถึง -25 องศาเซลเซียส) เพื่อคงสภาพและเพิ่มอายุของยา ในขณะที่วัคซีนที่มีส่วนผสมของ toxoid หรือ killed vaccine เช่น DTP, HBV ต้องเก็บในตู้เย็นช่องธรรมดา ห้ามแช่แข็ง
🔍 ข้ออื่นผิดเพราะอะไร:
• ข้อ ก. (DTP): DTP มี aluminum adjuvant เป็นส่วนประกอบ หากนำไปแช่แข็ง (freezing) โครงสร้างผลึกของ alum จะแตกสลาย ทำให้สูญเสีย potency และตกตะกอนถาวร จึงห้ามแช่แข็งโดยเด็ดขาด (เก็บที่ 2-8 องศาเซลเซียส)
• ข้อ ค. (HBV): HBV เป็น subunit vaccine ที่มี aluminum adjuvant ห้ามแช่แข็งเด็ดขาดเนื่องจาก adjuvant จะตกตะกอนและทำให้ประสิทธิภาพในการกระตุ้นภูมิคุ้มกันลดลงอย่างถาวร
• ข้อ ง. (Typhoid vaccine): Typhoid vaccine ชนิดฉีด (Vi capsular polysaccharide) หรือชนิดเชื้อตาย ต้องเก็บที่อุณหภูมิ 2-8 องศาเซลเซียส ห้ามเก็บในช่องแช่แข็งเพราะจะทำให้โครงสร้างแอนติเจนเสียสภาพ
• ข้อ จ. (Rabies vaccine): Rabies vaccine ชนิดฉีดในมนุษย์เป็น inactivated cell-culture vaccine ต้องเก็บรักษาที่อุณหภูมิ 2 ถึง 8 องศาเซลเซียส ห้ามนำไปแช่แข็งเพราะอาจทำให้โปรตีนแอนติเจนเสียสภาพและขวดบรรจุแตกร้าว</t>
        </is>
      </c>
      <c r="L10" s="186" t="n"/>
      <c r="M10" s="186" t="inlineStr">
        <is>
          <t>7. Immunologic</t>
        </is>
      </c>
      <c r="N10" s="186" t="inlineStr">
        <is>
          <t>7.4 EPI Vaccines</t>
        </is>
      </c>
      <c r="O10" s="185" t="inlineStr">
        <is>
          <t>Product</t>
        </is>
      </c>
      <c r="P10" s="186" t="inlineStr">
        <is>
          <t>ข้อ 8 Pharma Plus เล่มม่วง (เฉลยข้อ ข)</t>
        </is>
      </c>
      <c r="Q10" s="185" t="inlineStr">
        <is>
          <t>แบบฝึกหัด</t>
        </is>
      </c>
      <c r="R10" s="185" t="inlineStr">
        <is>
          <t>เล่มม่วง</t>
        </is>
      </c>
      <c r="S10" s="185" t="n"/>
    </row>
    <row r="11" ht="24" customHeight="1" s="49">
      <c r="A11" s="187" t="n">
        <v>9</v>
      </c>
      <c r="B11" s="186" t="n"/>
      <c r="C11" s="186" t="inlineStr">
        <is>
          <t>ข้อใดไม่ใช่ live-attenuated vaccine</t>
        </is>
      </c>
      <c r="D11" s="186" t="n"/>
      <c r="E11" s="186" t="inlineStr">
        <is>
          <t>BCG</t>
        </is>
      </c>
      <c r="F11" s="186" t="inlineStr">
        <is>
          <t>MMR</t>
        </is>
      </c>
      <c r="G11" s="186" t="inlineStr">
        <is>
          <t>DTP</t>
        </is>
      </c>
      <c r="H11" s="186" t="inlineStr">
        <is>
          <t>Varicella vaccine</t>
        </is>
      </c>
      <c r="I11" s="188" t="inlineStr">
        <is>
          <t>Polio</t>
        </is>
      </c>
      <c r="J11" s="185" t="n">
        <v>3</v>
      </c>
      <c r="K11" s="186" t="inlineStr">
        <is>
          <t>✅ คำตอบที่ถูกต้อง: ข้อ ค. DTP
🎯 ทำไมข้อนี้ถึงถูก:
DTP: ประกอบด้วย Diphtheria toxoid, Tetanus toxoid และ Pertussis (Inactivated bacteria) ซึ่งไม่ใช่ live-attenuated vaccine ในขณะที่ BCG, MMR, Varicella และ OPV เป็นวัคซีนเชื้อเป็นอ่อนฤทธิ์
🔍 ข้ออื่นผิดเพราะอะไร:
• ข้อ ก. (BCG): BCG (Bacillus Calmette-Guérin) เป็น live attenuated bacterial vaccine ที่เตรียมจากเชื้อ Mycobacterium bovis อ่อนฤทธิ์ จึงจัดเป็นวัคซีนเชื้อเป็น
• ข้อ ข. (MMR): MMR เป็น live attenuated viral vaccine รวม 3 โรค ได้แก่ หัด คางทูม และหัดเยอรมัน ซึ่งมีข้อห้ามใช้ในหญิงตั้งครรภ์และผู้ที่มีภาวะภูมิคุ้มกันบกพร่องรุนแรง
• ข้อ ง. (Varicella vaccine): Varicella vaccine เป็น live attenuated viral vaccine ผลิตจากเชื้อ Varicella zoster virus สายพันธุ์ Oka จึงจัดเป็นวัคซีนชนิดเชื้อมีชีวิตอ่อนฤทธิ์
• ข้อ จ. (Polio): Polio ชนิดหยอดทางปาก (OPV / Sabin) เป็น live attenuated vaccine ที่เลียนแบบการติดเชื้อธรรมชาติในทางเดินอาหารเพื่อสร้าง mucosal IgA</t>
        </is>
      </c>
      <c r="L11" s="186" t="n"/>
      <c r="M11" s="186" t="inlineStr">
        <is>
          <t>7. Immunologic</t>
        </is>
      </c>
      <c r="N11" s="186" t="inlineStr">
        <is>
          <t>7.4 EPI Vaccines</t>
        </is>
      </c>
      <c r="O11" s="185" t="inlineStr">
        <is>
          <t>Clinic</t>
        </is>
      </c>
      <c r="P11" s="186" t="inlineStr">
        <is>
          <t>ข้อ 9 Pharma Plus เล่มม่วง (เฉลยข้อ ค)</t>
        </is>
      </c>
      <c r="Q11" s="185" t="inlineStr">
        <is>
          <t>แบบฝึกหัด</t>
        </is>
      </c>
      <c r="R11" s="185" t="inlineStr">
        <is>
          <t>เล่มม่วง</t>
        </is>
      </c>
      <c r="S11" s="185" t="n"/>
    </row>
    <row r="12" ht="24" customHeight="1" s="49">
      <c r="A12" s="187" t="n">
        <v>10</v>
      </c>
      <c r="B12" s="186" t="n"/>
      <c r="C12" s="186" t="inlineStr">
        <is>
          <t>วัคซีนใดไม่ได้อยู่ในโปรแกรมเสริมสร้างภูมิคุ้มกัน</t>
        </is>
      </c>
      <c r="D12" s="186" t="n"/>
      <c r="E12" s="186" t="inlineStr">
        <is>
          <t>หัด</t>
        </is>
      </c>
      <c r="F12" s="186" t="inlineStr">
        <is>
          <t>คางทูม</t>
        </is>
      </c>
      <c r="G12" s="186" t="inlineStr">
        <is>
          <t>โปลิโอ</t>
        </is>
      </c>
      <c r="H12" s="186" t="inlineStr">
        <is>
          <t>อีสุกอีใส</t>
        </is>
      </c>
      <c r="I12" s="188" t="inlineStr">
        <is>
          <t>บาดทะยัก</t>
        </is>
      </c>
      <c r="J12" s="185" t="n">
        <v>4</v>
      </c>
      <c r="K12" s="186" t="inlineStr">
        <is>
          <t>✅ คำตอบที่ถูกต้อง: ข้อ ง. อีสุกอีใส
🎯 ทำไมข้อนี้ถึงถูก:
อีสุกอีใส: วัคซีนป้องกันโรคอีสุกอีใส (Varicella) ในประเทศไทยปัจจุบันยังไม่ได้ถูกบรรจุเป็นวัคซีนพื้นฐานบังคับในโปรแกรมสร้างเสริมภูมิคุ้มกันโรคแห่งชาติสำหรับเด็กทุกคนโดยไม่เสียค่าใช้จ่าย (แม้จะแนะนำในกลุ่มเสี่ยงหรือฉีดตามความสมัครใจก็ตาม) ต่างจาก หัด, คางทูม, โปลิโอ และบาดทะยักที่เป็นวัคซีนพื้นฐาน
🔍 ข้ออื่นผิดเพราะอะไร:
• ข้อ ก. (หัด): วัคซีนหัด (Measles) บรรจุอยู่ในแผนงาน EPI ของกระทรวงสาธารณสุขไทยในรูปวัคซีนรวม MMR โดยให้เข็มแรกที่อายุ 9-12 เดือน และเข็มที่สองที่อายุ 18 เดือน
• ข้อ ข. (คางทูม): วัคซีนคางทูม (Mumps) บรรจุอยู่ในแผนงาน EPI ของไทยร่วมในสูตรวัคซีนรวม MMR สำหรับเด็กไทยทุกคนโดยไม่มีค่าใช้จ่าย
• ข้อ ค. (โปลิโอ): วัคซีนโปลิโอ (Polio) อยู่ในแผนงาน EPI พื้นฐาน โดยให้ทั้งชนิดฉีด (IPV) ที่อายุ 2 และ 4 เดือน ร่วมกับชนิดหยอด (OPV) ที่อายุ 2, 4, 6 เดือน, 1.5 ปี และ 4 ปี
• ข้อ จ. (บาดทะยัก): วัคซีนบาดทะยัก (Tetanus) อยู่ในแผนงาน EPI พื้นฐานในรูป DTP-HBV-Hib และ DTP รวมถึงฉีดกระตุ้นด้วย Td ในเด็กนักเรียนชั้น ป.6 และผู้ใหญ่ทุก 10 ปี</t>
        </is>
      </c>
      <c r="L12" s="186" t="n"/>
      <c r="M12" s="186" t="inlineStr">
        <is>
          <t>7. Immunologic</t>
        </is>
      </c>
      <c r="N12" s="186" t="inlineStr">
        <is>
          <t>7.4 EPI Vaccines</t>
        </is>
      </c>
      <c r="O12" s="185" t="inlineStr">
        <is>
          <t>Clinic</t>
        </is>
      </c>
      <c r="P12" s="186" t="inlineStr">
        <is>
          <t>ข้อ 10 Pharma Plus เล่มม่วง (เฉลยข้อ ง)</t>
        </is>
      </c>
      <c r="Q12" s="185" t="inlineStr">
        <is>
          <t>แบบฝึกหัด</t>
        </is>
      </c>
      <c r="R12" s="185" t="inlineStr">
        <is>
          <t>เล่มม่วง</t>
        </is>
      </c>
      <c r="S12" s="185" t="n"/>
    </row>
    <row r="13" ht="24" customHeight="1" s="49">
      <c r="A13" s="187" t="n">
        <v>11</v>
      </c>
      <c r="B13" s="186" t="inlineStr">
        <is>
          <t>นางแก้วอายุ 26 ปี ไม่มีโรคประจำตัว คลอดบุตรชายสุขภาพแข็งแรงที่โรงพยาบาลแห่งหนึ่ง โดยปัจจุบันมีบุตรสาวคนโตอายุ 2 ปี ซึ่งได้รับวัคซีนตามเกณฑ์ครบถ้วน</t>
        </is>
      </c>
      <c r="C13" s="186" t="inlineStr">
        <is>
          <t>ตามแผนงานสร้างเสริมภูมิคุ้มกันโรคของกระทรวงสาธารณสุขไทย ทารกแรกเกิดรายนี้ควรได้รับวัคซีนชนิดใดตั้งแต่แรกคลอด ณ โรงพยาบาล</t>
        </is>
      </c>
      <c r="D13" s="186" t="n"/>
      <c r="E13" s="186" t="inlineStr">
        <is>
          <t>BCG และ Hepatitis B vaccine (HBV เข็มที่ 1)</t>
        </is>
      </c>
      <c r="F13" s="186" t="inlineStr">
        <is>
          <t>BCG และ Oral Polio Vaccine (OPV เข็มที่ 1)</t>
        </is>
      </c>
      <c r="G13" s="186" t="inlineStr">
        <is>
          <t>Oral Polio Vaccine (OPV) และ MMR vaccine</t>
        </is>
      </c>
      <c r="H13" s="186" t="inlineStr">
        <is>
          <t>Hepatitis B vaccine (HBV) และ MMR vaccine</t>
        </is>
      </c>
      <c r="I13" s="188" t="inlineStr">
        <is>
          <t>DTP และ Oral Polio Vaccine (OPV)</t>
        </is>
      </c>
      <c r="J13" s="185" t="n">
        <v>1</v>
      </c>
      <c r="K13" s="186" t="inlineStr">
        <is>
          <t>✅ คำตอบที่ถูกต้อง: ข้อ ก. BCG และ HBV
🎯 ทำไมข้อนี้ถึงถูก:
ตามตารางสร้างเสริมภูมิคุ้มกันโรคของกระทรวงสาธารณสุข เด็กแรกเกิดทุกคนจะได้รับวัคซีน BCG (วัคซีนป้องกันวัณโรค) และ Hepatitis B vaccine (HBV เข็มที่ 1) ทันที
🔍 ข้ออื่นผิดเพราะอะไร:
• ข้อ ข. (BCG และ OPV): เป็น live attenuated vaccine ฉีด ID ตั้งแต่แรกเกิด (at birth) ป้องกัน severe forms of TB (TB meningitis และ miliary TB)
• ข้อ ค. (OPV และ MMR): เป็น Live attenuated oral polio vaccine หยอดทางปากที่อายุ 2, 4, 6 เดือน และ 1.5, 4 ปี (ต้องให้คู่กับ IPV เพื่อความปลอดภัย)
• ข้อ ง. (HBV และ MMR): เป็น Live attenuated vaccine รวมหัด-คางทูม-หัดเยอรมัน ให้เข็มที่ 1 ที่อายุ 9-12 เดือน และเข็มที่ 2 ที่ 18 เดือน (contraindication ในหญิงตั้งครรภ์)
• ข้อ จ. (DTP และ OPV): เป็น Live attenuated oral polio vaccine หยอดทางปากที่อายุ 2, 4, 6 เดือน และ 1.5, 4 ปี (ต้องให้คู่กับ IPV เพื่อความปลอดภัย)</t>
        </is>
      </c>
      <c r="L13" s="186" t="n"/>
      <c r="M13" s="186" t="inlineStr">
        <is>
          <t>7. Immunologic</t>
        </is>
      </c>
      <c r="N13" s="186" t="inlineStr">
        <is>
          <t>7.4 EPI Vaccines</t>
        </is>
      </c>
      <c r="O13" s="185" t="inlineStr">
        <is>
          <t>Clinic</t>
        </is>
      </c>
      <c r="P13" s="186" t="inlineStr">
        <is>
          <t>ข้อ 11 Pharma Plus เล่มม่วง (เฉลยข้อ ก)</t>
        </is>
      </c>
      <c r="Q13" s="185" t="inlineStr">
        <is>
          <t>แบบฝึกหัด</t>
        </is>
      </c>
      <c r="R13" s="185" t="inlineStr">
        <is>
          <t>เล่มม่วง</t>
        </is>
      </c>
      <c r="S13" s="185" t="inlineStr">
        <is>
          <t>CASE-IMMUNO-EPI-NEWBORN-KAEO</t>
        </is>
      </c>
    </row>
    <row r="14" ht="24" customHeight="1" s="49">
      <c r="A14" s="187" t="n">
        <v>12</v>
      </c>
      <c r="B14" s="186" t="inlineStr">
        <is>
          <t>นางแก้วอายุ 26 ปี ไม่มีโรคประจำตัว คลอดบุตรชายสุขภาพแข็งแรงที่โรงพยาบาลแห่งหนึ่ง โดยปัจจุบันมีบุตรสาวคนโตอายุ 2 ปี ซึ่งได้รับวัคซีนตามเกณฑ์ครบถ้วน</t>
        </is>
      </c>
      <c r="C14" s="186" t="inlineStr">
        <is>
          <t>หากต่อมาแพทย์ตรวจพบว่าทารกรายนี้มีภาวะภูมิคุ้มกันบกพร่องรุนแรงแต่กำเนิด วัคซีนในข้อใดต่อไปนี้มีข้อห้ามใช้เด็ดขาดสำหรับทารกรายนี้</t>
        </is>
      </c>
      <c r="D14" s="186" t="n"/>
      <c r="E14" s="186" t="inlineStr">
        <is>
          <t>Inactivated Polio Vaccine (IPV)</t>
        </is>
      </c>
      <c r="F14" s="186" t="inlineStr">
        <is>
          <t>Measles-Mumps-Rubella Vaccine (MMR)</t>
        </is>
      </c>
      <c r="G14" s="186" t="inlineStr">
        <is>
          <t>Hepatitis B Vaccine (HBV)</t>
        </is>
      </c>
      <c r="H14" s="186" t="inlineStr">
        <is>
          <t>Haemophilus influenzae type b Vaccine (Hib)</t>
        </is>
      </c>
      <c r="I14" s="188" t="inlineStr">
        <is>
          <t>Inactivated Japanese Encephalitis Vaccine</t>
        </is>
      </c>
      <c r="J14" s="185" t="n">
        <v>2</v>
      </c>
      <c r="K14" s="186" t="inlineStr">
        <is>
          <t>✅ คำตอบที่ถูกต้อง: ข้อ ข. MMR vaccine
🎯 ทำไมข้อนี้ถึงถูก:
MMR vaccine: เด็กที่มีภาวะภูมิคุ้มกันบกพร่อง (Immunocompromised host) มีข้อห้ามเด็ดขาดในการรับวัคซีนชนิดเชื้อเป็นอ่อนฤทธิ์ (Live-attenuated vaccines) เช่น MMR, Varicella, BCG เนื่องจากเชื้ออาจก่อให้เกิดโรคติดเชื้อรุนแรงแพร่กระจายได้ ส่วน IPV, HBV, Hib และ JE (ชนิดเชื้อตาย) สามารถให้ได้
🔍 ข้ออื่นผิดเพราะอะไร:
• ข้อ ก. (IPV vaccine): IPV (Inactivated Polio Vaccine) เป็นวัคซีนเชื้อตายชนิดฉีด จึงมีความปลอดภัยสูงและเป็นวัคซีนโปลิโอที่แนะนำให้ใช้ในผู้ป่วย immunocompromised เพื่อเลี่ยงความเสี่ยง VAPP จาก OPV
• ข้อ ค. (HBV vaccine): HBV เป็น recombinant subunit vaccine ที่ไม่มีเชื้อไวรัสมีชีวิต สามารถบริหารได้อย่างปลอดภัยในผู้ป่วยภูมิคุ้มกันบกพร่องแม้ระดับการตอบสนองของ antibody อาจต่ำกว่าปกติ
• ข้อ ง. (Haemophilus influenzae B vaccine): Haemophilus influenzae type b (Hib) เป็น conjugate polysaccharide vaccine จัดเป็น non-live vaccine จึงปลอดภัยและแนะนำให้ฉีดในผู้ป่วยภูมิคุ้มกันบกพร่อง
• ข้อ จ. (Japanese encephalitis vaccine): Japanese encephalitis vaccine ชนิดเชื้อตาย (Inactivated JE เช่น Vero cell-derived) สามารถให้ในผู้ป่วย immunocompromised ได้อย่างปลอดภัยโดยไม่เสี่ยงต่อการติดเชื้อกระจาย</t>
        </is>
      </c>
      <c r="L14" s="186" t="n"/>
      <c r="M14" s="186" t="inlineStr">
        <is>
          <t>7. Immunologic</t>
        </is>
      </c>
      <c r="N14" s="186" t="inlineStr">
        <is>
          <t>7.4 EPI Vaccines</t>
        </is>
      </c>
      <c r="O14" s="185" t="inlineStr">
        <is>
          <t>Clinic</t>
        </is>
      </c>
      <c r="P14" s="186" t="inlineStr">
        <is>
          <t>ข้อ 12 Pharma Plus เล่มม่วง (เฉลยข้อ ข)</t>
        </is>
      </c>
      <c r="Q14" s="185" t="inlineStr">
        <is>
          <t>แบบฝึกหัด</t>
        </is>
      </c>
      <c r="R14" s="185" t="inlineStr">
        <is>
          <t>เล่มม่วง</t>
        </is>
      </c>
      <c r="S14" s="185" t="inlineStr">
        <is>
          <t>CASE-IMMUNO-EPI-NEWBORN-KAEO</t>
        </is>
      </c>
    </row>
    <row r="15" ht="24" customHeight="1" s="49">
      <c r="A15" s="187" t="n">
        <v>13</v>
      </c>
      <c r="B15" s="186" t="n"/>
      <c r="C15" s="186" t="inlineStr">
        <is>
          <t>ควรฉีดวัคซีนที่กล้ามเนื้อชนิดใด</t>
        </is>
      </c>
      <c r="D15" s="186" t="n"/>
      <c r="E15" s="186" t="inlineStr">
        <is>
          <t>Deltoid</t>
        </is>
      </c>
      <c r="F15" s="186" t="inlineStr">
        <is>
          <t>Gluteus maximus</t>
        </is>
      </c>
      <c r="G15" s="186" t="inlineStr">
        <is>
          <t>Gluteus medis</t>
        </is>
      </c>
      <c r="H15" s="186" t="inlineStr">
        <is>
          <t>Gastrocnemius</t>
        </is>
      </c>
      <c r="I15" s="188" t="inlineStr">
        <is>
          <t>Anterolateral</t>
        </is>
      </c>
      <c r="J15" s="185" t="n">
        <v>1</v>
      </c>
      <c r="K15" s="186" t="inlineStr">
        <is>
          <t>✅ คำตอบที่ถูกต้อง: ข้อ ก. Deltoid
🎯 ทำไมข้อนี้ถึงถูก:
Deltoid: ตำแหน่งมาตรฐานสำหรับการฉีดวัคซีนเข้ากล้ามเนื้อในเด็กเล็ก (อายุต่ำกว่า 2 ปี) คือกล้ามเนื้อ vastus lateralis บริเวณ anterolateral ของต้นขา ส่วนในเด็กโตและผู้ใหญ่แนะนำบริเวณกล้ามเนื้อ deltoid หลีกเลี่ยง gluteus maximus เนื่องจากมีความเสี่ยงในการโดนเส้นประสาท sciatic และการสะสมของไขมันซึ่งทำให้ภูมิคุ้มกันขึ้นไม่ดี
🔍 ข้ออื่นผิดเพราะอะไร:
• ข้อ ข. (Gluteus maximus): Gluteus maximus ไม่แนะนำให้ใช้ฉีดวัคซีนเนื่องจากชั้นไขมันใต้ผิวหนังหนาทำให้การดูดซึมยาและแอนติเจนช้าลง ภูมิคุ้มกันขึ้นไม่ดี และเสี่ยงต่อการบาดเจ็บของเส้นประสาท sciatic nerve
• ข้อ ค. (Gluteus medis): Gluteus medius บริเวณสะโพกด้านบน ไม่ใช่ตำแหน่งมาตรฐานสำหรับฉีดวัคซีนทั่วไปในเด็กและผู้ใหญ่ และมีความเสี่ยงต่อการฉีดเข้าชั้นไขมันมากกว่ากล้ามเนื้อ deltoid
• ข้อ ง. (Gastrocnemius): Gastrocnemius (กล้ามเนื้อน่อง) มีมวลกล้ามเนื้อไม่เหมาะสมสำหรับการฉีดวัคซีนเข้ากล้าม และเสี่ยงต่อการระคายเคืองต่อหลอดเลือดและเส้นประสาทส่วนปลาย
• ข้อ จ. (Anterolateral): Anterolateral aspect of thigh (กล้ามเนื้อ vastus lateralis) เป็นตำแหน่งมาตรฐานสำหรับการฉีดวัคซีนเข้ากล้ามในทารกและเด็กอายุต่ำกว่า 2 ปี แต่ในเด็กโตและผู้ใหญ่จะใช้ Deltoid เป็นหลักตามบริบทของเฉลยข้อนี้</t>
        </is>
      </c>
      <c r="L15" s="186" t="n"/>
      <c r="M15" s="186" t="inlineStr">
        <is>
          <t>7. Immunologic</t>
        </is>
      </c>
      <c r="N15" s="186" t="inlineStr">
        <is>
          <t>7.4 EPI Vaccines</t>
        </is>
      </c>
      <c r="O15" s="185" t="inlineStr">
        <is>
          <t>Clinic</t>
        </is>
      </c>
      <c r="P15" s="186" t="inlineStr">
        <is>
          <t>ข้อ 13 Pharma Plus เล่มม่วง (เฉลยข้อ ก)</t>
        </is>
      </c>
      <c r="Q15" s="185" t="inlineStr">
        <is>
          <t>แบบฝึกหัด</t>
        </is>
      </c>
      <c r="R15" s="185" t="inlineStr">
        <is>
          <t>เล่มม่วง</t>
        </is>
      </c>
      <c r="S15" s="185" t="n"/>
    </row>
    <row r="16" ht="24" customHeight="1" s="49">
      <c r="A16" s="187" t="n">
        <v>14</v>
      </c>
      <c r="B16" s="186" t="n"/>
      <c r="C16" s="186" t="inlineStr">
        <is>
          <t>การฉีดวัคซีนกระตุ้นเข็มแรก จะมี antibody ชนิดใดเริ่มสร้างตัวแรก</t>
        </is>
      </c>
      <c r="D16" s="186" t="n"/>
      <c r="E16" s="186" t="inlineStr">
        <is>
          <t>Immunoglobulin A</t>
        </is>
      </c>
      <c r="F16" s="186" t="inlineStr">
        <is>
          <t>Immunoglobulin D</t>
        </is>
      </c>
      <c r="G16" s="186" t="inlineStr">
        <is>
          <t>Immunoglobulin E</t>
        </is>
      </c>
      <c r="H16" s="186" t="inlineStr">
        <is>
          <t>Immunoglobulin G</t>
        </is>
      </c>
      <c r="I16" s="188" t="inlineStr">
        <is>
          <t>Immunoglobulin M</t>
        </is>
      </c>
      <c r="J16" s="185" t="n">
        <v>5</v>
      </c>
      <c r="K16" s="186" t="inlineStr">
        <is>
          <t>✅ คำตอบที่ถูกต้อง: ข้อ จ. Immunoglobulin M
🎯 ทำไมข้อนี้ถึงถูก:
Immunoglobulin M: เมื่อร่างกายได้รับแอนติเจนหรือวัคซีนเป็นครั้งแรก (Primary response) IgM จะเป็น antibody ชนิดแรกที่ถูกสร้างขึ้นในปริมาณสูงในช่วงแรกของการตอบสนองทางภูมิคุ้มกัน (Primary immune response) ก่อนที่จะเปลี่ยนเป็นการสร้าง IgG ในเวลาต่อมา
🔍 ข้ออื่นผิดเพราะอะไร:
• ข้อ ก. (Immunoglobulin A): Immunoglobulin A (IgA) เป็นแอนติบอดีหลักที่ทำหน้าที่ป้องกันเยื่อบุผิว (mucosal immunity) ในทางเดินหายใจและทางเดินอาหาร ไม่ใช่แอนติบอดีตัวแรกที่ตรวจพบในกระแสเลือดระหว่าง primary immune response
• ข้อ ข. (Immunoglobulin D): Immunoglobulin D (IgD) ทำหน้าที่หลักเป็น B-cell receptor บนผิว naive B-cells ร่วมกับ IgM มีปริมาณน้อยมากในกระแสเลือดและไม่ได้หลั่งออกมาเป็นตัวแรกในการตอบสนองต่อวัคซีน
• ข้อ ค. (Immunoglobulin E): Immunoglobulin E (IgE) มีบทบาทหลักในปฏิกิริยาการแพ้ Type I hypersensitivity และการต่อต้านการติดเชื้อปรสิตพยาธิ ไม่ใช่แอนติบอดีป้องกันโรคที่เริ่มสร้างตัวแรกหลังฉีดวัคซีน
• ข้อ ง. (Immunoglobulin G): Immunoglobulin G (IgG) เป็นแอนติบอดีที่มีความจำเพาะสูงและคงอยู่ยาวนาน แต่จะถูกสร้างขึ้นหลังการสลับคลาส (class switching) ในระยะหลังของ primary response หรือเป็นแอนติบอดีหลักใน secondary (anamnestic) response</t>
        </is>
      </c>
      <c r="L16" s="186" t="n"/>
      <c r="M16" s="186" t="inlineStr">
        <is>
          <t>7. Immunologic</t>
        </is>
      </c>
      <c r="N16" s="186" t="inlineStr">
        <is>
          <t>7.4 EPI Vaccines</t>
        </is>
      </c>
      <c r="O16" s="185" t="inlineStr">
        <is>
          <t>Clinic</t>
        </is>
      </c>
      <c r="P16" s="186" t="inlineStr">
        <is>
          <t>ข้อ 14 Pharma Plus เล่มม่วง (เฉลยข้อ จ)</t>
        </is>
      </c>
      <c r="Q16" s="185" t="inlineStr">
        <is>
          <t>แบบฝึกหัด</t>
        </is>
      </c>
      <c r="R16" s="185" t="inlineStr">
        <is>
          <t>เล่มม่วง</t>
        </is>
      </c>
      <c r="S16" s="185" t="n"/>
    </row>
    <row r="17" ht="24" customHeight="1" s="49">
      <c r="A17" s="187" t="n">
        <v>15</v>
      </c>
      <c r="B17" s="186" t="n"/>
      <c r="C17" s="186" t="inlineStr">
        <is>
          <t>ข้อใดผิดเกี่ยวกับการให้วัคซีนในเด็ก</t>
        </is>
      </c>
      <c r="D17" s="186" t="n"/>
      <c r="E17" s="186" t="inlineStr">
        <is>
          <t>วัคซีนที่มีชีวิตสามารถให้พร้อมกันในวันเดียวกันได้</t>
        </is>
      </c>
      <c r="F17" s="186" t="inlineStr">
        <is>
          <t>ถ้าฉีดวัคซีนในวันนัดไม่ได้ ให้มาก่อนจะได้กว่ามาฉีดช้ากว่ากำหนด</t>
        </is>
      </c>
      <c r="G17" s="186" t="inlineStr">
        <is>
          <t>วัคซีนชนิดกินเป็น IgA</t>
        </is>
      </c>
      <c r="H17" s="186" t="inlineStr">
        <is>
          <t>ถ้าเด็กเป็นไข้สูงยังไม่ฉีดวัคซีนให้ แต่ถ้าเป็นหวัด ไอ สามารถให้วัคซีนได้</t>
        </is>
      </c>
      <c r="I17" s="188" t="inlineStr">
        <is>
          <t>[NEED_REVIEW]</t>
        </is>
      </c>
      <c r="J17" s="185" t="n">
        <v>2</v>
      </c>
      <c r="K17" s="186" t="inlineStr">
        <is>
          <t>✅ คำตอบที่ถูกต้อง: ข้อ ข. ถ้าฉีดวัคซีนในวันนัดไม่ได้ ให้มาก่อนจะได้กว่ามาฉีดช้ากว่ากำหนด
🎯 ทำไมข้อนี้ถึงถูก:
ถ้าฉีดวัคซีนในวันนัดไม่ได้ ให้มาก่อนจะได้กว่ามาฉีดช้ากว่ากำหนด: วัคซีนชนิดกิน (เช่น OPV หรือ Rotavirus) กระตุ้นภูมิคุ้มกันชนิด Secretory IgA ที่เยื่อบุทางเดินอาหาร ไม่ได้หมายถึงตัววัคซีนเป็นโมเลกุล IgA ตามข้อ ค. ส่วนข้ออื่นๆ ถูกต้องตามหลักการให้วัคซีนพื้นฐานในเด็ก
🔍 ข้ออื่นผิดเพราะอะไร:
• ข้อ ก. (วัคซีนที่มีชีวิตสามารถให้พร้อมกันในวันเดียวกันได้): วัคซีนชนิดเชื้อมีชีวิตสามารถให้พร้อมกันในวันเดียวกันได้โดยฉีดคนละตำแหน่ง แต่หากไม่ได้ให้พร้อมกันในวันเดียวกัน ต้องเว้นระยะห่างอย่างน้อย 28 วัน (4 สัปดาห์) ซึ่งเป็นข้อความที่ถูกต้อง
• ข้อ ค. (วัคซีนชนิดกินเป็น IgA): วัคซีนชนิดกิน เช่น OPV และ Rotavirus จะช่วยกระตุ้นการสร้าง Secretory IgA ที่เยื่อบุทางเดินอาหารเพื่อป้องกันการบุกรุกของเชื้อ ซึ่งเป็นกลไกที่ถูกต้อง
• ข้อ ง. (ถ้าเด็กเป็นไข้สูงยังไม่ฉีดวัคซีนให้ แต่ถ้าเป็นหวัด ไอ สามารถให้วัคซีนได้): อาการเจ็บป่วยเล็กน้อย เช่น ไข้ต่ำ หวัด ไอ หรือน้ำมูกไหล ไม่ใช่ข้อห้ามในการรับวัคซีน แต่หากมีไข้สูงเฉียบพลันควรเลื่อนการฉีดออกไปจนกว่าจะหาย ซึ่งเป็นคำแนะนำที่ถูกต้อง
• ข้อ จ. (ในการฉีดวัคซีนครั้งที่ 2,3 สามารถเปลี่ยนยี่ห้อบริษัทอื่นได้ถ้าจำเป็น): หากวัคซีนยี่ห้อเดิมไม่มีจำหน่าย สามารถใช้วัคซีนป้องกันโรคเดียวกันจากผู้ผลิตรายอื่นทดแทนเพื่อรับการฉีดให้ครบตามกำหนดได้ตามคำแนะนำจากล จึงเป็นข้อความที่ถูกต้อง</t>
        </is>
      </c>
      <c r="L17" s="186" t="n"/>
      <c r="M17" s="186" t="inlineStr">
        <is>
          <t>7. Immunologic</t>
        </is>
      </c>
      <c r="N17" s="186" t="inlineStr">
        <is>
          <t>7.4 EPI Vaccines</t>
        </is>
      </c>
      <c r="O17" s="185" t="inlineStr">
        <is>
          <t>Clinic</t>
        </is>
      </c>
      <c r="P17" s="186" t="inlineStr">
        <is>
          <t>ข้อ 15 Pharma Plus เล่มม่วง (เฉลยข้อ ข ค)</t>
        </is>
      </c>
      <c r="Q17" s="185" t="inlineStr">
        <is>
          <t>แบบฝึกหัด</t>
        </is>
      </c>
      <c r="R17" s="185" t="inlineStr">
        <is>
          <t>เล่มม่วง</t>
        </is>
      </c>
      <c r="S17" s="185" t="n"/>
    </row>
    <row r="18" ht="24" customHeight="1" s="49">
      <c r="A18" s="187" t="n">
        <v>16</v>
      </c>
      <c r="B18" s="186" t="inlineStr">
        <is>
          <t>เภสัชกรประจำศูนย์บริการข้อมูลทางยาของโรงพยาบาล ได้รับโทรศัพท์ขอคำปรึกษาจากคุณแม่ท่านหนึ่งซึ่งมีบุตรสาวอายุ 2 สัปดาห์ โดยบุตรสาวได้รับการฉีดวัคซีนบีซีจี (BCG) เมื่อแรกเกิด ขณะนี้สังเกตพบตุ่มนูนแดงมีหัวหนองขนาดเล็กเกิดขึ้นที่บริเวณจุดฉีด</t>
        </is>
      </c>
      <c r="C18" s="186" t="inlineStr">
        <is>
          <t>เภสัชกรควรให้คำแนะนำที่ถูกต้องแก่คุณแม่ในการดูแลรักษารอยโรคดังกล่าวอย่างไร</t>
        </is>
      </c>
      <c r="D18" s="186" t="n"/>
      <c r="E18" s="186" t="inlineStr">
        <is>
          <t>เช็ดทำความสะอาดด้วย Alcohol 70% วันละ 2 ครั้งเพื่อฆ่าเชื้อ</t>
        </is>
      </c>
      <c r="F18" s="186" t="inlineStr">
        <is>
          <t>ไม่ต้องใส่ยาฆ่าเชื้อหรือปิดแผล ให้ใช้สำลีสะอาดชุบน้ำต้มสุกเช็ดทำความสะอาดรอบๆ แผลเบาๆ และปล่อยให้แห้งตามธรรมชาติ</t>
        </is>
      </c>
      <c r="G18" s="186" t="inlineStr">
        <is>
          <t>ใช้เข็มสะอาดปลอดเชื้อสะกิดเปิดหัวหนอง แล้วทาด้วย Povidone iodine วันละ 2 ครั้ง</t>
        </is>
      </c>
      <c r="H18" s="186" t="inlineStr">
        <is>
          <t>เมื่อตุ่มหนองแตกให้ใช้พลาสเตอร์ยาปิดแผลไว้ให้สนิทตลอดเวลาเพื่อป้องกันการติดเชื้อซ้ำซ้อน</t>
        </is>
      </c>
      <c r="I18" s="188" t="inlineStr">
        <is>
          <t>จ่ายยาปฏิชีวนะ Cloxacillin syrup ให้รับประทานติดต่อกันเป็นเวลา 7 วัน</t>
        </is>
      </c>
      <c r="J18" s="185" t="n">
        <v>2</v>
      </c>
      <c r="K18" s="186" t="inlineStr">
        <is>
          <t>✅ คำตอบที่ถูกต้อง: ข้อ ข. ไม่ต้องใส่ยาหรือปิดแผล ให้เช็ดด้วยสำลีชุบน้ำสะอาดก็เพียงพอ
🎯 ทำไมข้อนี้ถึงถูก:
ไม่ต้องใส่ยาหรือปิดแผล ให้เช็ดด้วยสำลีชุบน้ำสะอาดก็เพียงพอ: แผลตุ่มหนองบริเวณที่ฉีด BCG (มักเกิดที่ต้นแขน แต่ในโจทย์ระบุสะโพกซึ่งอาจเป็นการเข้าใจผิดของผู้ปกครองหรือกรณีสมมติ) เป็นปฏิกิริยาปกติหลังได้รับวัคซีน ไม่จำเป็นต้องใส่ยาปฏิชีวนะหรือเจาะหนองออก ให้ดูแลรักษาความสะอาดด้วยน้ำเปล่าสะอาด ปล่อยให้แห้งเองตามธรรมชาติและจะยุบหายไปได้เอง
🔍 ข้ออื่นผิดเพราะอะไร:
• ข้อ ก. (ทำความสะอาดด้วย alcohol 70% วันละ 2 ครั้ง): การเช็ดด้วย Alcohol 70% บริเวณตุ่มหนอง BCG จะทำให้เกิดการระคายเคืองผิวหนังรุนแรง ชะลอการสมานแผล และอาจรบกวนปฏิกิริยาการสร้างภูมิคุ้มกันเฉพาะที่ของเชื้อ BCG
• ข้อ ค. (ใช้เข็มสะอาดเจาะฝีให้แตก แล้วทาด้วย povidone iodine วันละ 2 ครั้ง): การใช้เข็มเจาะตุ่มหนองเสี่ยงต่อการนำเชื้อแบคทีเรียเข้าสู่บาดแผลจนเกิด secondary bacterial infection และการทา povidone iodine อาจก่อความระคายเคืองต่อผิวหนังทารกแรกเกิด
• ข้อ ง. (เมื่อฝีแตกให้เอาพาสเตอร์ปิดแผลไว้ เพื่อป้องกันแผลสกปรกและติดเชื้อ): การปิดพาสเตอร์จะทำให้แผลอับชื้น ไม่แห้ง ระบายหนองไม่ได้ และเพิ่มความเสี่ยงต่อการติดเชื้อแบคทีเรียแทรกซ้อน จึงแนะนำให้เปิดแผลให้แห้งตามธรรมชาติ
• ข้อ จ. (จ่ายยา cloxacillin syrup เพื่อรักษาฝี โดยให้รับประทานเป็นเวลา 1 สัปดาห์): ตุ่มหนองหลังฉีด BCG เป็นปฏิกิริยาการอักเสบตามปกติของภูมิคุ้มกัน (normal local reaction) ไม่ใช่การติดเชื้อแบคทีเรียทั่วไป การจ่ายยาปฏิชีวนะ Cloxacillin จึงไม่มีข้อบ่งใช้และก่อให้เกิดการดื้อยา</t>
        </is>
      </c>
      <c r="L18" s="186" t="n"/>
      <c r="M18" s="186" t="inlineStr">
        <is>
          <t>7. Immunologic</t>
        </is>
      </c>
      <c r="N18" s="186" t="inlineStr">
        <is>
          <t>7.4 EPI Vaccines</t>
        </is>
      </c>
      <c r="O18" s="185" t="inlineStr">
        <is>
          <t>Clinic</t>
        </is>
      </c>
      <c r="P18" s="186" t="inlineStr">
        <is>
          <t>ข้อ 16 Pharma Plus เล่มม่วง (เฉลยข้อ ข)</t>
        </is>
      </c>
      <c r="Q18" s="185" t="inlineStr">
        <is>
          <t>แบบฝึกหัด</t>
        </is>
      </c>
      <c r="R18" s="185" t="inlineStr">
        <is>
          <t>เล่มม่วง</t>
        </is>
      </c>
      <c r="S18" s="185" t="inlineStr">
        <is>
          <t>CASE-IMMUNO-BCG-ADR-HEPB-LATE</t>
        </is>
      </c>
    </row>
    <row r="19" ht="24" customHeight="1" s="49">
      <c r="A19" s="187" t="n">
        <v>17</v>
      </c>
      <c r="B19" s="186" t="inlineStr">
        <is>
          <t>เภสัชกรประจำศูนย์บริการข้อมูลทางยาของโรงพยาบาล ได้รับโทรศัพท์ขอคำปรึกษาจากคุณแม่ท่านหนึ่งซึ่งมีบุตรสาวอายุ 2 สัปดาห์ โดยบุตรสาวได้รับการฉีดวัคซีนบีซีจี (BCG) เมื่อแรกเกิด ขณะนี้สังเกตพบตุ่มนูนแดงมีหัวหนองขนาดเล็กเกิดขึ้นที่บริเวณจุดฉีด</t>
        </is>
      </c>
      <c r="C19" s="186" t="inlineStr">
        <is>
          <t>ต่อมาคุณแม่โทรมาปรึกษาเพิ่มเติมว่า ไม่ได้พาบุตรสาวไปฉีดวัคซีนตับอักเสบบี (Hepatitis B) เข็มที่ 2 ตามนัดเนื่องจากติดธุระจำเป็น ซึ่งเลยกำหนดนัดมาแล้ว 2 สัปดาห์ และต้องการพาไปฉีดที่คลินิกใกล้บ้านแต่เป็นวัคซีนคนละบริษัทผู้ผลิต เภสัชกรควรให้คำแนะนำอย่างไร</t>
        </is>
      </c>
      <c r="D19" s="186" t="n"/>
      <c r="E19" s="186" t="inlineStr">
        <is>
          <t>ต้องเริ่มต้นฉีดวัคซีนตับอักเสบบีใหม่ตั้งแต่เข็มที่ 1 เพราะเลยกำหนดนัดแล้ว</t>
        </is>
      </c>
      <c r="F19" s="186" t="inlineStr">
        <is>
          <t>ต้องเริ่มต้นฉีดใหม่ตั้งแต่เข็มที่ 1 เนื่องจากวัคซีนเป็นของคนละบริษัทผู้ผลิต</t>
        </is>
      </c>
      <c r="G19" s="186" t="inlineStr">
        <is>
          <t>สามารถฉีดเข็มที่ 2 ต่อได้เลย แต่ต้องกลับไปฉีดที่โรงพยาบาลเดิมเพื่อใช้วัคซีนของบริษัทเดิมเท่านั้น</t>
        </is>
      </c>
      <c r="H19" s="186" t="inlineStr">
        <is>
          <t>สามารถฉีดวัคซีนเข็มที่ 2 ต่อเนื่องได้ทันทีโดยไม่ต้องเริ่มต้นใหม่ และวัคซีนตับอักเสบบีต่างบริษัทสามารถใช้ทดแทนกันได้</t>
        </is>
      </c>
      <c r="I19" s="188" t="inlineStr">
        <is>
          <t>ให้งดฉีดวัคซีนเข็มที่ 2 ไปเลย แล้วค่อยไปรับเข็มที่ 3 เมื่อบุตรสาวอายุครบ 6 เดือน</t>
        </is>
      </c>
      <c r="J19" s="185" t="n">
        <v>4</v>
      </c>
      <c r="K19" s="186" t="inlineStr">
        <is>
          <t>✅ คำตอบที่ถูกต้อง: ข้อ ง. สามารถฉีดเข็มที่ 2 ต่อได้เลย และวัคซีนคนละบริษัทสามารถใช้แทนกันได้
🎯 ทำไมข้อนี้ถึงถูก:
การฉีดวัคซีนป้องกันโรคตับอักเสบบี หากมาช้ากว่ากำหนด ไม่จำเป็นต้องเริ่มนับหนึ่งใหม่ (No restart) สามารถฉีดเข็มต่อไปได้เลย และวัคซีนป้องกันตับอักเสบบีต่างบริษัทกันสามารถใช้แทนกันได้ในการสร้างภูมิคุ้มกันต่อเนื่อง
🔍 ข้ออื่นผิดเพราะอะไร:
• ข้อ ก. (ต้องตั้งต้นฉีดเข็มที่ 1 ใหม่ เพราะเลยเวลานัดแล้ว): การฉีดวัคซีนตับอักเสบบีที่ล่าช้ากว่ากำหนดไม่ต้องเริ่มนับหนึ่งใหม่ เพราะระบบ immunological memory ยังคงมีประสิทธิภาพ สามารถฉีดเข็มที่ขาดต่อได้ทันที
• ข้อ ข. (ต้องตั้งต้นฉีดเข็มที่ 1 ใหม่ และเป็นวัคซีนคนละบริษัท): วัคซีนตับอักเสบบีผลิตจาก recombinant HBsAg เหมือนกัน การเปลี่ยนผู้ผลิตไม่ส่งผลกระทบต่อภูมิคุ้มกัน จึงไม่มีความจำเป็นต้องเริ่มฉีดเข็มที่ 1 ใหม่
• ข้อ ค. (สามารถฉีดเข็มที่ 2 ต่อได้เลย แต่ต้องไปฉีดที่โรงพยาบาลเดิมเพื่อที่จะได้รับวัคซีนของบริษัทเดิม): วัคซีนตับอักเสบบีของแต่ละบริษัทสามารถใช้สับเปลี่ยนทดแทนกันได้ (interchangeable) ผู้รับบริการจึงไม่จำเป็นต้องเดินทางกลับไปฉีดที่โรงพยาบาลเดิม
• ข้อ จ. (ให้งดฉีดเข็มที่ 2 ไปเลย และให้ไปฉีดเข็มที่ 3 ตอนบุตรชายอายุ 6 เดือน): การงดฉีดเข็มที่ 2 จะทำให้ระดับแอนติบอดีไม่เพียงพอที่จะสร้าง long-term protective immunity ตามเกณฑ์ จึงต้องฉีดเข็มที่ 2 ให้เร็วที่สุดแล้วจึงนัดเข็มที่ 3 ตามระยะห่างมาตรฐาน</t>
        </is>
      </c>
      <c r="L19" s="186" t="n"/>
      <c r="M19" s="186" t="inlineStr">
        <is>
          <t>7. Immunologic</t>
        </is>
      </c>
      <c r="N19" s="186" t="inlineStr">
        <is>
          <t>7.4 EPI Vaccines</t>
        </is>
      </c>
      <c r="O19" s="185" t="inlineStr">
        <is>
          <t>Clinic</t>
        </is>
      </c>
      <c r="P19" s="186" t="inlineStr">
        <is>
          <t>ข้อ 17 Pharma Plus เล่มม่วง (เฉลยข้อ ง)</t>
        </is>
      </c>
      <c r="Q19" s="185" t="inlineStr">
        <is>
          <t>แบบฝึกหัด</t>
        </is>
      </c>
      <c r="R19" s="185" t="inlineStr">
        <is>
          <t>เล่มม่วง</t>
        </is>
      </c>
      <c r="S19" s="185" t="inlineStr">
        <is>
          <t>CASE-IMMUNO-BCG-ADR-HEPB-LATE</t>
        </is>
      </c>
    </row>
    <row r="20" ht="24" customHeight="1" s="49">
      <c r="A20" s="187" t="n">
        <v>18</v>
      </c>
      <c r="B20" s="186" t="n"/>
      <c r="C20" s="186" t="inlineStr">
        <is>
          <t>วัคซีนชนิดใดมีวิธีการบริหารโดยให้ทางปาก</t>
        </is>
      </c>
      <c r="D20" s="186" t="n"/>
      <c r="E20" s="186" t="inlineStr">
        <is>
          <t>DTP</t>
        </is>
      </c>
      <c r="F20" s="186" t="inlineStr">
        <is>
          <t>HBV</t>
        </is>
      </c>
      <c r="G20" s="186" t="inlineStr">
        <is>
          <t>Hib</t>
        </is>
      </c>
      <c r="H20" s="186" t="inlineStr">
        <is>
          <t>OPV</t>
        </is>
      </c>
      <c r="I20" s="188" t="inlineStr">
        <is>
          <t>Influenza vaccine</t>
        </is>
      </c>
      <c r="J20" s="185" t="n">
        <v>4</v>
      </c>
      <c r="K20" s="186" t="inlineStr">
        <is>
          <t>✅ คำตอบที่ถูกต้อง: ข้อ ง. OPV
🎯 ทำไมข้อนี้ถึงถูก:
OPV: (Oral Polio Vaccine) เป็นวัคซีนป้องกันโรคโปลิโอชนิดหยอดทางปาก (Live attenuated polio vaccine) ในขณะที่ DTP, HBV, Hib และวัคซีนไข้หวัดใหญ่ (Influenza) ให้โดยการฉีดเข้ากล้ามเนื้อหรือใต้ผิวหนัง
🔍 ข้ออื่นผิดเพราะอะไร:
• ข้อ ก. (DTP): DTP บริหารโดยการฉีดเข้ากล้ามเนื้อ (Intramuscular - IM) เท่านั้น เนื่องจากการรับประทานจะถูกกรดและเอนไซม์ในทางเดินอาหารทำลาย และมีสารช่วยกระตุ้นภูมิคุ้มกันกลุ่มอะลูมินัม
• ข้อ ข. (HBV): HBV บริหารโดยการฉีดเข้ากล้ามเนื้อ (IM) บริเวณ deltoid หรือ anterolateral thigh เพื่อกระตุ้น systemic IgG antibody ไม่สามารถให้ทางปากได้
• ข้อ ค. (Hib): Hib (Haemophilus influenzae type b) เป็น conjugate polysaccharide vaccine บริหารโดยการฉีดเข้ากล้ามเนื้อ (IM) เท่านั้น ไม่ดูดซึมผ่านทางเดินอาหาร
• ข้อ จ. (Influenza vaccine): Influenza vaccine บริหารโดยการฉีดเข้ากล้ามเนื้อ (IM) หรือชั้นใต้ผิวหนังลึก (subcutaneous) ในชนิดเชื้อตาย ไม่มีการบริหารทางปาก</t>
        </is>
      </c>
      <c r="L20" s="186" t="n"/>
      <c r="M20" s="186" t="inlineStr">
        <is>
          <t>7. Immunologic</t>
        </is>
      </c>
      <c r="N20" s="186" t="inlineStr">
        <is>
          <t>7.4 EPI Vaccines</t>
        </is>
      </c>
      <c r="O20" s="185" t="inlineStr">
        <is>
          <t>Clinic</t>
        </is>
      </c>
      <c r="P20" s="186" t="inlineStr">
        <is>
          <t>ข้อ 18 Pharma Plus เล่มม่วง (เฉลยข้อ ง)</t>
        </is>
      </c>
      <c r="Q20" s="185" t="inlineStr">
        <is>
          <t>แบบฝึกหัด</t>
        </is>
      </c>
      <c r="R20" s="185" t="inlineStr">
        <is>
          <t>เล่มม่วง</t>
        </is>
      </c>
      <c r="S20" s="185" t="n"/>
    </row>
    <row r="21" ht="24" customHeight="1" s="49">
      <c r="A21" s="187" t="n">
        <v>19</v>
      </c>
      <c r="B21" s="186" t="n"/>
      <c r="C21" s="186" t="inlineStr">
        <is>
          <t>วัคซีนชนิดใดที่เมื่อได้รับแล้วจะมีโอกาสเป็นไข้น้อยที่สุด</t>
        </is>
      </c>
      <c r="D21" s="186" t="n"/>
      <c r="E21" s="186" t="inlineStr">
        <is>
          <t>OPV</t>
        </is>
      </c>
      <c r="F21" s="186" t="inlineStr">
        <is>
          <t>MMR</t>
        </is>
      </c>
      <c r="G21" s="186" t="inlineStr">
        <is>
          <t>Tetanus toxoid</t>
        </is>
      </c>
      <c r="H21" s="186" t="inlineStr">
        <is>
          <t>Rabies vaccines</t>
        </is>
      </c>
      <c r="I21" s="188" t="inlineStr">
        <is>
          <t>Phenol killed typhoid vaccine</t>
        </is>
      </c>
      <c r="J21" s="185" t="n">
        <v>1</v>
      </c>
      <c r="K21" s="186" t="inlineStr">
        <is>
          <t>✅ คำตอบที่ถูกต้อง: ข้อ ก. OPV
🎯 ทำไมข้อนี้ถึงถูก:
OPV: Tetanus toxoid (วัคซีนบาดทะยัก) เป็นวัคซีนชนิด Toxoid ซึ่งทำจากสารพิษของแบคทีเรียที่ถูกทำลายความเป็นพิษแล้ว โอกาสเกิดไข้หรืออาการข้างเคียงระบบ (systemic reactions) มีน้อยมากเมื่อเทียบกับวัคซีนเชื้อตายทั้งตัวหรือวัคซีนเชื้อเป็นอ่อนฤทธิ์บางชนิด เช่น MMR หรือ Typhoid
🔍 ข้ออื่นผิดเพราะอะไร:
• ข้อ ข. (MMR): MMR เป็นวัคซีนเชื้อเป็นอ่อนฤทธิ์ ซึ่งมักทำให้เกิดไข้และผื่นคล้ายหัดได้ประมาณ 5 ถึง 12 วันหลังฉีด โดยพบอุบัติการณ์การเกิดไข้ได้ถึงร้อยละ 5 ถึง 15
• ข้อ ค. (Tetanus toxoid): Tetanus toxoid มักทำให้เกิดอาการปวด บวม แดง ร้อน เฉพาะที่ และอาจทำให้เกิดไข้ต่ำๆ ได้จากปฏิกิริยาต่อตัว toxoid และ aluminum adjuvant
• ข้อ ง. (Rabies vaccines): Rabies vaccine (cell-culture inactivated) สามารถกระตุ้น systemic inflammatory reaction ก่อให้เกิดไข้ อ่อนเพลีย ปวดศีรษะ และปวดกล้ามเนื้อได้ในบางราย
• ข้อ จ. (Phenol killed typhoid vaccine): Phenol-killed typhoid vaccine (Whole-cell) มี endotoxin ปริมาณสูง ทำให้เกิดไข้สูง หนาวสั่น และ systemic adverse reactions รุนแรงบ่อยที่สุดจนปัจจุบันยกเลิกการใช้</t>
        </is>
      </c>
      <c r="L21" s="186" t="n"/>
      <c r="M21" s="186" t="inlineStr">
        <is>
          <t>7. Immunologic</t>
        </is>
      </c>
      <c r="N21" s="186" t="inlineStr">
        <is>
          <t>7.4 EPI Vaccines</t>
        </is>
      </c>
      <c r="O21" s="185" t="inlineStr">
        <is>
          <t>Clinic</t>
        </is>
      </c>
      <c r="P21" s="186" t="inlineStr">
        <is>
          <t>ข้อ 19 Pharma Plus เล่มม่วง (เฉลยข้อ ก)</t>
        </is>
      </c>
      <c r="Q21" s="185" t="inlineStr">
        <is>
          <t>แบบฝึกหัด</t>
        </is>
      </c>
      <c r="R21" s="185" t="inlineStr">
        <is>
          <t>เล่มม่วง</t>
        </is>
      </c>
      <c r="S21" s="185" t="n"/>
    </row>
    <row r="22" ht="24" customHeight="1" s="49">
      <c r="A22" s="187" t="n">
        <v>20</v>
      </c>
      <c r="B22" s="186" t="n"/>
      <c r="C22" s="186" t="inlineStr">
        <is>
          <t>ผู้ป่วยภูมิคุ้มกันบกพร่องไม่ควรใช้วัคซีนใด</t>
        </is>
      </c>
      <c r="D22" s="186" t="n"/>
      <c r="E22" s="186" t="inlineStr">
        <is>
          <t>MMR</t>
        </is>
      </c>
      <c r="F22" s="186" t="inlineStr">
        <is>
          <t>Tetanus toxoid</t>
        </is>
      </c>
      <c r="G22" s="186" t="inlineStr">
        <is>
          <t>Inactivated polio vaccine</t>
        </is>
      </c>
      <c r="H22" s="186" t="inlineStr">
        <is>
          <t>Acellular pertussis vaccine</t>
        </is>
      </c>
      <c r="I22" s="188" t="inlineStr">
        <is>
          <t>Phenol killed typhoid vaccine</t>
        </is>
      </c>
      <c r="J22" s="185" t="n">
        <v>1</v>
      </c>
      <c r="K22" s="186" t="inlineStr">
        <is>
          <t>✅ คำตอบที่ถูกต้อง: ข้อ ก. MMR
🎯 ทำไมข้อนี้ถึงถูก:
MMR: ผู้ป่วยที่มีภาวะภูมิคุ้มกันบกพร่อง (Immunocompromised hosts) ห้ามรับวัคซีนชนิดเชื้อเป็นอ่อนฤทธิ์ (Live attenuated vaccines) เช่น MMR, Varicella, OPV เนื่องจากเชื้ออาจทวีจำนวนมากและก่อให้เกิดโรคติดเชื้อรุนแรงได้
🔍 ข้ออื่นผิดเพราะอะไร:
• ข้อ ข. (Tetanus toxoid): Tetanus toxoid เป็นวัคซีนชนิดสารพิษหมดสภาพ (Toxoid) ไม่มีเชื้อมีชีวิต จึงปลอดภัยในการให้แก่ผู้ป่วยที่มีภูมิคุ้มกันบกพร่อง
• ข้อ ค. (Inactivated polio vaccine): Inactivated polio vaccine (IPV) เป็นไวรัสโปลิโอชนิดเชื้อตาย ไม่สามารถเพิ่มจำนวนในร่างกายได้ จึงเป็นวัคซีนทางเลือกที่ปลอดภัยสำหรับผู้ป่วยภูมิคุ้มกันบกพร่อง
• ข้อ ง. (Acellular pertussis vaccine): Acellular pertussis vaccine (aP) เป็นวัคซีนชนิด subunit ประกอบด้วยแอนติเจนบริสุทธิ์ ไม่มีเซลล์มีชีวิต จึงปลอดภัยในภาวะภูมิคุ้มกันต่ำ
• ข้อ จ. (Phenol killed typhoid vaccine): Phenol-killed typhoid vaccine เป็นวัคซีนเชื้อตาย (Killed bacterial vaccine) ไม่มีเชื้อที่มีชีวิต จึงไม่ก่อให้เกิดการติดเชื้อแพร่กระจายในผู้ป่วยภูมิคุ้มกันบกพร่อง</t>
        </is>
      </c>
      <c r="L22" s="186" t="n"/>
      <c r="M22" s="186" t="inlineStr">
        <is>
          <t>7. Immunologic</t>
        </is>
      </c>
      <c r="N22" s="186" t="inlineStr">
        <is>
          <t>7.4 EPI Vaccines</t>
        </is>
      </c>
      <c r="O22" s="185" t="inlineStr">
        <is>
          <t>Clinic</t>
        </is>
      </c>
      <c r="P22" s="186" t="inlineStr">
        <is>
          <t>ข้อ 20 Pharma Plus เล่มม่วง (เฉลยข้อ ก)</t>
        </is>
      </c>
      <c r="Q22" s="185" t="inlineStr">
        <is>
          <t>แบบฝึกหัด</t>
        </is>
      </c>
      <c r="R22" s="185" t="inlineStr">
        <is>
          <t>เล่มม่วง</t>
        </is>
      </c>
      <c r="S22" s="185" t="n"/>
    </row>
    <row r="23" ht="24" customHeight="1" s="49">
      <c r="A23" s="187" t="n">
        <v>21</v>
      </c>
      <c r="B23" s="186" t="n"/>
      <c r="C23" s="186" t="inlineStr">
        <is>
          <t>วัคซีนส่วนใหญ่ได้มาจากเชื้อไวรัสยกเว้นข้อใด</t>
        </is>
      </c>
      <c r="D23" s="186" t="n"/>
      <c r="E23" s="186" t="inlineStr">
        <is>
          <t>JE</t>
        </is>
      </c>
      <c r="F23" s="186" t="inlineStr">
        <is>
          <t>BCG</t>
        </is>
      </c>
      <c r="G23" s="186" t="inlineStr">
        <is>
          <t>HBV</t>
        </is>
      </c>
      <c r="H23" s="186" t="inlineStr">
        <is>
          <t>MMR</t>
        </is>
      </c>
      <c r="I23" s="188" t="inlineStr">
        <is>
          <t>OPV</t>
        </is>
      </c>
      <c r="J23" s="185" t="n">
        <v>2</v>
      </c>
      <c r="K23" s="186" t="inlineStr">
        <is>
          <t>✅ คำตอบที่ถูกต้อง: ข้อ ข. BCG
🎯 ทำไมข้อนี้ถึงถูก:
BCG: (Bacillus Calmette-Guérin) เป็นวัคซีนป้องกันวัณโรค ซึ่งผลิตมาจากแบคทีเรียมีชีวิตสายพันธุ์อ่อนฤทธิ์ (Mycobacterium bovis) ในขณะที่ JE, HBV, MMR และ OPV ล้วนเป็นวัคซีนที่ผลิตจากเชื้อไวรัส
🔍 ข้ออื่นผิดเพราะอะไร:
• ข้อ ก. (JE): Japanese Encephalitis (JE) vaccine ผลิตจากเชื้อไวรัสไข้สมองอักเสบเจอี (Flavivirus) ทั้งชนิดเชื้อเป็นอ่อนฤทธิ์และชนิดเชื้อตาย
• ข้อ ค. (HBV): Hepatitis B vaccine (HBV) ผลิตจากโปรตีนเปลือกนอกของไวรัสตับอักเสบบี (HBsAg) ซึ่งเป็นไวรัสในกลุ่ม Hepadnaviridae
• ข้อ ง. (MMR): MMR vaccine ผลิตจากเชื้อไวรัสมีชีวิตอ่อนฤทธิ์ 3 ชนิด ได้แก่ Measles virus, Mumps virus (Paramyxoviridae) และ Rubella virus (Matonaviridae)
• ข้อ จ. (OPV): OPV (Oral Polio Vaccine) ผลิตจากเชื้อไวรัสโปลิโอมีชีวิตอ่อนฤทธิ์ทั้ง 3 สายพันธุ์ (Picornaviridae)</t>
        </is>
      </c>
      <c r="L23" s="186" t="n"/>
      <c r="M23" s="186" t="inlineStr">
        <is>
          <t>7. Immunologic</t>
        </is>
      </c>
      <c r="N23" s="186" t="inlineStr">
        <is>
          <t>7.4 EPI Vaccines</t>
        </is>
      </c>
      <c r="O23" s="185" t="inlineStr">
        <is>
          <t>Clinic</t>
        </is>
      </c>
      <c r="P23" s="186" t="inlineStr">
        <is>
          <t>ข้อ 21 Pharma Plus เล่มม่วง (เฉลยข้อ ข)</t>
        </is>
      </c>
      <c r="Q23" s="185" t="inlineStr">
        <is>
          <t>แบบฝึกหัด</t>
        </is>
      </c>
      <c r="R23" s="185" t="inlineStr">
        <is>
          <t>เล่มม่วง</t>
        </is>
      </c>
      <c r="S23" s="185" t="n"/>
    </row>
    <row r="24" ht="24" customHeight="1" s="49">
      <c r="A24" s="187" t="n">
        <v>22</v>
      </c>
      <c r="B24" s="186" t="inlineStr">
        <is>
          <t>นางสำรวยพาบุตรสาววัย 8 เดือน (ด.ญ. สาย) มาพบเภสัชกรที่ร้านยาด้วยอาการไข้ ไอ มีน้ำมูก และเบื่ออาหารมา 1 วัน เภสัชกรจ่าย Paracetamol syrup, ยาแก้ไอ และ Amoxicillin dry powder syrup 3 วันต่อมา มารดาพาเด็กกลับมาพบอีกครั้ง อาการไข้ลดลงเล็กน้อยแต่เริ่มมีผื่นแดงขึ้นที่บริเวณไรผมและหลังหู แล้วลามมาที่ใบหน้า ลำตัว แขนและขา ผื่นมีลักษณะเป็นจุดแดงแบนราบและนูนเล็กน้อย (Maculopapular rash) ซักประวัติพบว่าครอบครัวมีฐานะยากจน เด็กไม่เคยได้รับวัคซีนใดๆ มาก่อนตั้งแต่แรกเกิด</t>
        </is>
      </c>
      <c r="C24" s="186" t="inlineStr">
        <is>
          <t>จากอาการทางคลินิกและประวัติที่เด็กไม่เคยได้รับวัคซีน ด.ญ. สาย น่าจะเป็นโรคติดเชื้อใดมากที่สุด</t>
        </is>
      </c>
      <c r="D24" s="186" t="n"/>
      <c r="E24" s="186" t="inlineStr">
        <is>
          <t>ไข้หวัดนก (Avian Influenza)</t>
        </is>
      </c>
      <c r="F24" s="186" t="inlineStr">
        <is>
          <t>โรคหัด (Measles / Rubeola)</t>
        </is>
      </c>
      <c r="G24" s="186" t="inlineStr">
        <is>
          <t>โรคอีสุกอีใส (Varicella / Chickenpox)</t>
        </is>
      </c>
      <c r="H24" s="186" t="inlineStr">
        <is>
          <t>โรคหัดเยอรมัน (Rubella)</t>
        </is>
      </c>
      <c r="I24" s="188" t="inlineStr">
        <is>
          <t>ผื่นแพ้ยาเฉียบพลันจาก Amoxicillin</t>
        </is>
      </c>
      <c r="J24" s="185" t="n">
        <v>2</v>
      </c>
      <c r="K24" s="186" t="inlineStr">
        <is>
          <t>✅ คำตอบที่ถูกต้อง: ข้อ ก. สอบถามประวัติการแพ้ยา
🎯 ทำไมข้อนี้ถึงถูก:
สอบถามประวัติการแพ้ยา: จากอาการไข้ร่วมกับผื่นแดงที่เริ่มจากหน้าและลำตัวแล้วลามลงแขนขา (cephalocaudal spread) ในเด็กอายุ 8 เดือน ซึ่งไม่เคยได้รับวัคซีนมาก่อน การซักประวัติประวัติการได้รับวัคซีน (โดยเฉพาะวัคซีนป้องกันโรคหัด-คางทูม-หัดเยอรมัน หรือ MMR ซึ่งมักฉีดเข็มแรกที่อายุ 9 เดือน) และประวัติการสัมผัสโรคมีความสำคัญมากในการวินิจฉัยโรคหัด (Measles)
🔍 ข้ออื่นผิดเพราะอะไร:
• ข้อ ข. (สอบถามโรคประจำตัว): การสอบถามโรคประจำตัวให้ข้อมูลพื้นฐานทั่วไป แต่มีความจำเพาะน้อยกว่าการซักประวัติการแพ้ยาเพื่อแยกภาวะ Drug eruption จาก Amoxicillin ที่เพิ่งได้รับไป 3 วัน
• ข้อ ค. (สอบถามประวัติการได้รับวัคซีน): การสอบถามประวัติการได้รับวัคซีนช่วยประเมินความเสี่ยงโรคหัดได้ แต่ในบริบทที่เด็กเพิ่งได้รับยาปฏิชีวนะตัวใหม่และมีผื่นขึ้น การประเมินปฏิกิริยาการแพ้ยามีความเร่งด่วนทางคลินิกสูงสุด
• ข้อ ง. (สอบถามการได้สัมผัสสัตว์ปีกที่มีชีวิต): การสัมผัสสัตว์ปีกใช้ประเมินความเสี่ยงโรคไข้หวัดนก (Avian influenza) ซึ่งแสดงอาการปอดอักเสบรุนแรงเป็นหลัก ไม่ได้แสดงผื่น maculopapular rash กระจายตามตัวแบบนี้
• ข้อ จ. (สอบถามเกี่ยวกับใกล้ชิดที่มีอาการผื่นแดง): การสอบถามบุคคลใกล้ชิดที่มีผื่นช่วยประเมินการระบาดของโรคติดเชื้อไวรัส แต่ไม่ได้ช่วยยืนยันหรือแยกโรค cutaneous adverse drug reaction ที่ต้องจัดการทันที</t>
        </is>
      </c>
      <c r="L24" s="186" t="n"/>
      <c r="M24" s="186" t="inlineStr">
        <is>
          <t>7. Immunologic</t>
        </is>
      </c>
      <c r="N24" s="186" t="inlineStr">
        <is>
          <t>7.4 EPI Vaccines</t>
        </is>
      </c>
      <c r="O24" s="185" t="inlineStr">
        <is>
          <t>Clinic</t>
        </is>
      </c>
      <c r="P24" s="186" t="inlineStr">
        <is>
          <t>ข้อ 22 Pharma Plus เล่มม่วง (เฉลยข้อ )</t>
        </is>
      </c>
      <c r="Q24" s="185" t="inlineStr">
        <is>
          <t>แบบฝึกหัด</t>
        </is>
      </c>
      <c r="R24" s="185" t="inlineStr">
        <is>
          <t>เล่มม่วง</t>
        </is>
      </c>
      <c r="S24" s="185" t="inlineStr">
        <is>
          <t>CASE-IMMUNO-MEASLES-SAMRUAY</t>
        </is>
      </c>
    </row>
    <row r="25" ht="24" customHeight="1" s="49">
      <c r="A25" s="187" t="n">
        <v>23</v>
      </c>
      <c r="B25" s="186" t="inlineStr">
        <is>
          <t>นางสำรวยพาบุตรสาววัย 8 เดือน (ด.ญ. สาย) มาพบเภสัชกรที่ร้านยาด้วยอาการไข้ ไอ มีน้ำมูก และเบื่ออาหารมา 1 วัน เภสัชกรจ่าย Paracetamol syrup, ยาแก้ไอ และ Amoxicillin dry powder syrup 3 วันต่อมา มารดาพาเด็กกลับมาพบอีกครั้ง อาการไข้ลดลงเล็กน้อยแต่เริ่มมีผื่นแดงขึ้นที่บริเวณไรผมและหลังหู แล้วลามมาที่ใบหน้า ลำตัว แขนและขา ผื่นมีลักษณะเป็นจุดแดงแบนราบและนูนเล็กน้อย (Maculopapular rash) ซักประวัติพบว่าครอบครัวมีฐานะยากจน เด็กไม่เคยได้รับวัคซีนใดๆ มาก่อนตั้งแต่แรกเกิด</t>
        </is>
      </c>
      <c r="C25" s="186" t="inlineStr">
        <is>
          <t>ข้อมูลในข้อใดมีความสำคัญสูงสุดที่เภสัชกรต้องซักถามเพื่อแยกความแตกต่างระหว่างโรคหัดกับการแพ้ยา Amoxicillin</t>
        </is>
      </c>
      <c r="D25" s="186" t="n"/>
      <c r="E25" s="186" t="inlineStr">
        <is>
          <t>การตรวจดูจุด Koplik spots ในช่องปากและระยะเวลาการเกิดผื่นหลังเริ่มมีไข้</t>
        </is>
      </c>
      <c r="F25" s="186" t="inlineStr">
        <is>
          <t>ประวัติการสัมผัสสัตว์ปีกที่มีชีวิต</t>
        </is>
      </c>
      <c r="G25" s="186" t="inlineStr">
        <is>
          <t>ประวัติโรคความดันโลหิตสูงของคนในครอบครัว</t>
        </is>
      </c>
      <c r="H25" s="186" t="inlineStr">
        <is>
          <t>ประวัติการได้รับเลือดหรือผลิตภัณฑ์จากเลือดในอดีต</t>
        </is>
      </c>
      <c r="I25" s="188" t="inlineStr">
        <is>
          <t>ประวัติการรับประทานอาหารรสจัด</t>
        </is>
      </c>
      <c r="J25" s="185" t="n">
        <v>1</v>
      </c>
      <c r="K25" s="186" t="inlineStr">
        <is>
          <t>✅ คำตอบที่ถูกต้อง: ข้อ ข. หัด
🎯 ทำไมข้อนี้ถึงถูก:
หัด: ลักษณะอาการไข้ ไอ น้ำมูกไหล ร่วมกับผื่นแดง maculopapular rash ที่เริ่มต้นบริเวณใบหน้าและลำตัวแล้วกระจายลามไปแขนและขา ในเด็กเล็กที่ไม่เคยได้รับวัคซีน MMR เป็นลักษณะทางคลินิกที่จำเพาะเจาะจงของโรคหัด (Measles)
🔍 ข้ออื่นผิดเพราะอะไร:
• ข้อ ก. (หวัดนก): ไข้หวัดนก (Avian influenza) เกิดจากเชื้อไวรัสสายพันธุ์ H5N1 หรือ H7N9 แสดงอาการไข้สูง หอบเหนื่อย ปอดอักเสบรุนแรง และระบบหายใจล้มเหลว โดยไม่มีลักษณะผื่นกระจายตัวจากหัวลงเท้า
• ข้อ ค. (อีสุกอีใส): โรคอีสุกอีใส (Varicella) มีลักษณะผื่นจำเพาะเป็น vesicle ตุ่มน้ำใสบนฐานแดง (dewdrops on a rose petal) คันมาก และมีผื่นหลายระยะพร้อมกัน ไม่ใช่ maculopapular rash
• ข้อ ง. (โรคภูมิคุ้มกันบกพร่อง): โรคภูมิคุ้มกันบกพร่อง (Immunodeficiency) เป็นภาวะความผิดปกติของระบบภูมิคุ้มกันที่ทำให้ติดเชื้อฉวยโอกาสซ้ำซาก ไม่ใช่โรคติดเชื้อเฉียบพลันที่มีผื่นไข้ออกผื่นจำเพาะแบบนี้
• ข้อ จ. (โรคภูมิแพ้): โรคภูมิแพ้ (Allergic disease) มักแสดงอาการคัน ลมพิษ (urticaria) บวม angioedema หรือจมูกอักเสบเรื้อรัง ไม่มีลักษณะไข้สูงนำมาก่อนร่วมกับผื่นลามจากใบหน้าลงสู่ลำตัวแบบ cephalocaudal</t>
        </is>
      </c>
      <c r="L25" s="186" t="n"/>
      <c r="M25" s="186" t="inlineStr">
        <is>
          <t>7. Immunologic</t>
        </is>
      </c>
      <c r="N25" s="186" t="inlineStr">
        <is>
          <t>7.4 EPI Vaccines</t>
        </is>
      </c>
      <c r="O25" s="185" t="inlineStr">
        <is>
          <t>Clinic</t>
        </is>
      </c>
      <c r="P25" s="186" t="inlineStr">
        <is>
          <t>ข้อ 23 Pharma Plus เล่มม่วง (เฉลยข้อ ข)</t>
        </is>
      </c>
      <c r="Q25" s="185" t="inlineStr">
        <is>
          <t>แบบฝึกหัด</t>
        </is>
      </c>
      <c r="R25" s="185" t="inlineStr">
        <is>
          <t>เล่มม่วง</t>
        </is>
      </c>
      <c r="S25" s="185" t="inlineStr">
        <is>
          <t>CASE-IMMUNO-MEASLES-SAMRUAY</t>
        </is>
      </c>
    </row>
    <row r="26" ht="24" customHeight="1" s="49">
      <c r="A26" s="187" t="n">
        <v>24</v>
      </c>
      <c r="B26" s="186" t="inlineStr">
        <is>
          <t>นางสำรวยพาบุตรสาววัย 8 เดือน (ด.ญ. สาย) มาพบเภสัชกรที่ร้านยาด้วยอาการไข้ ไอ มีน้ำมูก และเบื่ออาหารมา 1 วัน เภสัชกรจ่าย Paracetamol syrup, ยาแก้ไอ และ Amoxicillin dry powder syrup 3 วันต่อมา มารดาพาเด็กกลับมาพบอีกครั้ง อาการไข้ลดลงเล็กน้อยแต่เริ่มมีผื่นแดงขึ้นที่บริเวณไรผมและหลังหู แล้วลามมาที่ใบหน้า ลำตัว แขนและขา ผื่นมีลักษณะเป็นจุดแดงแบนราบและนูนเล็กน้อย (Maculopapular rash) ซักประวัติพบว่าครอบครัวมีฐานะยากจน เด็กไม่เคยได้รับวัคซีนใดๆ มาก่อนตั้งแต่แรกเกิด</t>
        </is>
      </c>
      <c r="C26" s="186" t="inlineStr">
        <is>
          <t>การจัดการและการให้คำแนะนำที่เหมาะสมที่สุดสำหรับ ด.ญ. สาย ในกรณีนี้คือข้อใด</t>
        </is>
      </c>
      <c r="D26" s="186" t="n"/>
      <c r="E26" s="186" t="inlineStr">
        <is>
          <t>ให้รับประทานยาปฏิชีวนะ Amoxicillin ต่อไปจนหมดร่วมกับทายาสเตียรอยด์</t>
        </is>
      </c>
      <c r="F26" s="186" t="inlineStr">
        <is>
          <t>จ่ายยาลดไข้ Paracetamol เช็ดตัวลดไข้ และส่งต่อไปยังโรงพยาบาลเพื่อรับการวินิจฉัยและดูแลรักษาโรคหัดอย่างเหมาะสม</t>
        </is>
      </c>
      <c r="G26" s="186" t="inlineStr">
        <is>
          <t>ไม่ต้องตกใจเพราะเป็นอาการข้างเคียงปกติของการติดเชื้อไวรัส ให้สังเกตอาการที่บ้านอย่างเดียว</t>
        </is>
      </c>
      <c r="H26" s="186" t="inlineStr">
        <is>
          <t>จ่ายยาต้านไวรัส Acyclovir ชนิดรับประทานทันที</t>
        </is>
      </c>
      <c r="I26" s="188" t="inlineStr">
        <is>
          <t>ฉีดวัคซีน MMR ให้แก่เด็กทันทีที่ร้านยา</t>
        </is>
      </c>
      <c r="J26" s="185" t="n">
        <v>2</v>
      </c>
      <c r="K26" s="186" t="inlineStr">
        <is>
          <t>✅ คำตอบที่ถูกต้อง: ข้อ จ. จ่ายยาลดไข้และให้เช็ดตัวเด็กเป็นระยะ ๆ อาการจะดีขึ้น
🎯 ทำไมข้อนี้ถึงถูก:
จ่ายยาลดไข้และให้เช็ดตัวเด็กเป็นระยะ ๆ อาการจะดีขึ้น: เมื่อเกิดอาการข้างเคียงหลังได้รับวัคซีน แนวทางปฏิบัติที่ถูกต้องคือการจัดการตามอาการ (เช็ดตัว ลดไข้) ร่วมกับการบันทึกและรายงานเหตุการณ์ไม่พึงประสงค์เพื่อเฝ้าระวัง safety และป้องกันการเกิดซ้ำในเข็มถัดไปตามมาตรฐานงานสร้างเสริมภูมิคุ้มกันโรค
🔍 ข้ออื่นผิดเพราะอะไร:
• ข้อ ก. (ไม่ต้องตกใจ เป็นอาการข้างเคียงของวัคซีน): การแจ้งเพียงไม่ต้องตกใจโดยไม่แนะนำวิธีการดูแลลดไข้ที่ถูกต้อง อาจทำให้เด็กเกิดภาวะชักจากไข้สูง (febrile convulsion) ได้หากอุณหภูมิร่างกายสูงเกินไป
• ข้อ ข. (จ่ายยาลดไข้ ถ้าไข้ไม่ลด ให้มาพบที่ร้านยาอีกครั้ง): การจ่ายยาลดไข้โดยไม่แนะนำวิธีเช็ดตัวลดไข้ที่ถูกต้องและไม่ให้คำแนะนำอาการอันตรายที่ต้องพาไปโรงพยาบาล อาจทำให้การระบายความร้อนล่าช้า
• ข้อ ค. (ให้เช็ดตัวเด็กเป็นระยะ ๆ ถ้าไข้ไม่ลดลง นำส่ง ร.พ.): การเช็ดตัวอย่างเดียวโดยไม่ใช้ยาลดไข้ Paracetamol ร่วมด้วยอาจควบคุมอุณหภูมิร่างกายได้ไม่ดี และการส่งโรงพยาบาลทันทีโดยยังไม่เริ่มการปฐมพยาบาลเบื้องต้นอาจทำให้การดูแลเด็กล่าช้า
• ข้อ ง. (ให้เช็ดตัวเด็กเป็นระยะ ๆ จ่ายยาลดไข้ และโทรรายงานแพทย์์หรือพยาบาล ปรึกษาและบันทึกประวัติการแพ้วัคซีน): ไข้ต่ำหลังฉีดวัคซีนเป็น adverse event ตามปกติ ไม่จัดเป็นปฏิกิริยาการแพ้วัคซีนรุนแรง (vaccine allergy) จึงไม่จำเป็นต้องรายงานเป็นการแพ้วัคซีนในทันทีหากไม่มี anaphylaxis</t>
        </is>
      </c>
      <c r="L26" s="186" t="n"/>
      <c r="M26" s="186" t="inlineStr">
        <is>
          <t>7. Immunologic</t>
        </is>
      </c>
      <c r="N26" s="186" t="inlineStr">
        <is>
          <t>7.4 EPI Vaccines</t>
        </is>
      </c>
      <c r="O26" s="185" t="inlineStr">
        <is>
          <t>Clinic</t>
        </is>
      </c>
      <c r="P26" s="186" t="inlineStr">
        <is>
          <t>ข้อ 24 Pharma Plus เล่มม่วง (เฉลยข้อ จ)</t>
        </is>
      </c>
      <c r="Q26" s="185" t="inlineStr">
        <is>
          <t>แบบฝึกหัด</t>
        </is>
      </c>
      <c r="R26" s="185" t="inlineStr">
        <is>
          <t>เล่มม่วง</t>
        </is>
      </c>
      <c r="S26" s="185" t="inlineStr">
        <is>
          <t>CASE-IMMUNO-MEASLES-SAMRUAY</t>
        </is>
      </c>
    </row>
    <row r="27" ht="24" customHeight="1" s="49">
      <c r="A27" s="187" t="n">
        <v>25</v>
      </c>
      <c r="B27" s="186" t="n"/>
      <c r="C27" s="186" t="inlineStr">
        <is>
          <t>ข้อใดต่อไปนี้เปรียบเทียบความแตกต่างระหว่างวัคซีน DTP (คอตีบ-บาดทะยัก-ไอกรน) และวัคซีน MMR (หัด-คางทูม-หัดเยอรมัน) ได้ 'ไม่ถูกต้อง'</t>
        </is>
      </c>
      <c r="D27" s="186" t="n"/>
      <c r="E27" s="186" t="inlineStr">
        <is>
          <t>DTP vaccine เตรียมจากเชื้อไวรัส ส่วน MMR vaccine เตรียมจากเชื้อแบคทีเรีย</t>
        </is>
      </c>
      <c r="F27" s="186" t="inlineStr">
        <is>
          <t>DTP vaccine เป็นวัคซีนชนิด Inactivated/Toxoid ส่วน MMR vaccine เป็นวัคซีนชนิด Live-attenuated (เชื้อเป็นอ่อนฤทธิ์)</t>
        </is>
      </c>
      <c r="G27" s="186" t="inlineStr">
        <is>
          <t>DTP vaccine ป้องกันโรคที่เกิดจากเชื้อแบคทีเรียทั้งหมด (Corynebacterium diphtheriae, Clostridium tetani, Bordetella pertussis)</t>
        </is>
      </c>
      <c r="H27" s="186" t="inlineStr">
        <is>
          <t>MMR vaccine มีข้อห้ามใช้เด็ดขาดในหญิงตั้งครรภ์และผู้ที่มีภาวะภูมิคุ้มกันบกพร่องรุนแรงเนื่องจากเป็นเชื้อมีชีวิต</t>
        </is>
      </c>
      <c r="I27" s="188" t="inlineStr">
        <is>
          <t>DTP vaccine ฉีดเข้ากล้ามเนื้อ (IM) ส่วน MMR vaccine ฉีดเข้าใต้ผิวหนัง (SC)</t>
        </is>
      </c>
      <c r="J27" s="185" t="n">
        <v>1</v>
      </c>
      <c r="K27" s="186" t="inlineStr">
        <is>
          <t>✅ คำตอบที่ถูกต้อง: ข้อ ก. DTP vaccine เตรียมจากเชื้อไวรัส ส่วน MMR vaccine เตรียมจากเชื้อแบคทีเรีย
🎯 ทำไมข้อนี้ถึงถูก:
ตัวเลือก ก. กล่าวสลับกันโดยสิ้นเชิง เพราะ DTP เตรียมจากเชื้อแบคทีเรีย (Bacteria) ไม่ใช่ไวรัส และ MMR เตรียมจากเชื้อไวรัส (Virus) ไม่ใช่แบคทีเรีย จึงเป็นข้อความที่ไม่ถูกต้องอย่างชัดเจน
🔍 ข้ออื่นผิดเพราะอะไร:
• ข้อ ข: ถูกต้อง DTP เป็น Inactivated vaccine / Toxoid ขณะที่ MMR เป็น Live-attenuated virus vaccine
• ข้อ ค: ถูกต้อง โรคคอตีบ บาดทะยัก ไอกรน ล้วนเกิดจากเชื้อแบคทีเรีย C. diphtheriae, C. tetani, B. pertussis ตามลำดับ
• ข้อ ง: ถูกต้อง MMR เป็นวัคซีนเชื้อเป็น ห้ามใช้ในสตรีมีครรภ์และผู้ป่วยภูมิคุ้มกันบกพร่องรุนแรงเด็ดขาด
• ข้อ จ: ถูกต้อง DTP ฉีดเข้ากล้ามเนื้อ (Intramuscular - IM) ส่วน MMR ฉีดเข้าชั้นใต้ผิวหนัง (Subcutaneous - SC)</t>
        </is>
      </c>
      <c r="L27" s="186" t="n"/>
      <c r="M27" s="186" t="inlineStr">
        <is>
          <t>7. Immunologic</t>
        </is>
      </c>
      <c r="N27" s="186" t="inlineStr">
        <is>
          <t>7.4 EPI Vaccines</t>
        </is>
      </c>
      <c r="O27" s="185" t="inlineStr">
        <is>
          <t>Clinic</t>
        </is>
      </c>
      <c r="P27" s="186" t="inlineStr">
        <is>
          <t>ข้อ 25 Pharma Plus เล่มม่วง (เฉลยข้อ ก ข)</t>
        </is>
      </c>
      <c r="Q27" s="185" t="inlineStr">
        <is>
          <t>แบบฝึกหัด</t>
        </is>
      </c>
      <c r="R27" s="185" t="inlineStr">
        <is>
          <t>เล่มม่วง</t>
        </is>
      </c>
      <c r="S27" s="185" t="n"/>
    </row>
    <row r="28" ht="24" customHeight="1" s="49">
      <c r="A28" s="187" t="n">
        <v>26</v>
      </c>
      <c r="B28" s="186" t="n"/>
      <c r="C28" s="186" t="inlineStr">
        <is>
          <t>ในโปรแกรมสร้างภูมิคุ้มกัน วัคซีนบางประเภทเป็น live-attenuated vaccine มีข้อดีกว่าวัคซีนประเภทอื่นอย่างไร</t>
        </is>
      </c>
      <c r="D28" s="186" t="n"/>
      <c r="E28" s="186" t="inlineStr">
        <is>
          <t>ปลอดภัยมากกว่า</t>
        </is>
      </c>
      <c r="F28" s="186" t="inlineStr">
        <is>
          <t>กระตุ้นภูมิคุ้มกันระยะยาว</t>
        </is>
      </c>
      <c r="G28" s="186" t="inlineStr">
        <is>
          <t>อาการข้างเคียงน้อยกว่า</t>
        </is>
      </c>
      <c r="H28" s="186" t="inlineStr">
        <is>
          <t>เป็นภูมิคุ้มกันสำเร็จรูป คือภูมิคุ้มกันทันที</t>
        </is>
      </c>
      <c r="I28" s="188" t="inlineStr">
        <is>
          <t>กระตุ้นภูมิคุ้มกันเร็วกว่า</t>
        </is>
      </c>
      <c r="J28" s="185" t="n">
        <v>2</v>
      </c>
      <c r="K28" s="186" t="inlineStr">
        <is>
          <t>✅ คำตอบที่ถูกต้อง: ข้อ ข. กระตุ้นภูมิคุ้มกันระยะยาว
🎯 ทำไมข้อนี้ถึงถูก:
กระตุ้นภูมิคุ้มกันระยะยาว: Live-attenuated vaccines (วัคซีนเชื้อเป็นอ่อนฤทธิ์) เลียนแบบการติดเชื้อธรรมชาติได้ดี ทำให้กระตุ้นระบบภูมิคุ้มกันทั้งแบบ Cellular (Cell-mediated) และ Humoral immunity ได้ยาวนานและมี efficacy สูงโดยมักไม่ต้องให้กระตุ้นบ่อยเท่าวัคซีนเชื้อตาย
🔍 ข้ออื่นผิดเพราะอะไร:
• ข้อ ก. (ปลอดภัยมากกว่า): วัคซีนเชื้อเป็นอ่อนฤทธิ์มีความปลอดภัยน้อยกว่าวัคซีนเชื้อตาย เนื่องจากมีความเสี่ยงต่อการกลายพันธุ์กลับเป็นสายพันธุ์ก่อโรค (reversion to virulence) และห้ามใช้ใน immunocompromised hosts
• ข้อ ค. (อาการข้างเคียงน้อยกว่า): วัคซีนเชื้อเป็นมักก่อให้เกิดอาการข้างเคียงคล้ายการติดเชื้อแบบอ่อนๆ ได้มากกว่าวัคซีนเชื้อตายหรือ subunit เช่น ไข้หรือผื่นหลังฉีด MMR
• ข้อ ง. (เป็นภูมิคุ้มกันสำเร็จรูป คือภูมิคุ้มกันทันที): ภูมิคุ้มกันสำเร็จรูป (passive immunity) ได้จากการให้ Immunoglobulin หรือส่งผ่านรกจากแม่สู่ลูก ส่วนวัคซีนเชื้อเป็นเป็นการกระตุ้น Active immunity ซึ่งร่างกายต้องใช้เวลาในการสร้างภูมิคุ้มกัน
• ข้อ จ. (กระตุ้นภูมิคุ้มกันเร็วกว่า): วัคซีนเชื้อเป็นต้องใช้เวลาในการจำลองตัวเองและกระตุ้นการตอบสนองของระบบภูมิคุ้มกันประมาณ 1 ถึง 2 สัปดาห์ จึงไม่ได้กระตุ้นภูมิคุ้มกันได้เร็วกว่าวัคซีนกลุ่มอื่นอย่างมีนัยสำคัญ</t>
        </is>
      </c>
      <c r="L28" s="186" t="n"/>
      <c r="M28" s="186" t="inlineStr">
        <is>
          <t>7. Immunologic</t>
        </is>
      </c>
      <c r="N28" s="186" t="inlineStr">
        <is>
          <t>7.4 EPI Vaccines</t>
        </is>
      </c>
      <c r="O28" s="185" t="inlineStr">
        <is>
          <t>Clinic</t>
        </is>
      </c>
      <c r="P28" s="186" t="inlineStr">
        <is>
          <t>ข้อ 26 Pharma Plus เล่มม่วง (เฉลยข้อ ข)</t>
        </is>
      </c>
      <c r="Q28" s="185" t="inlineStr">
        <is>
          <t>แบบฝึกหัด</t>
        </is>
      </c>
      <c r="R28" s="185" t="inlineStr">
        <is>
          <t>เล่มม่วง</t>
        </is>
      </c>
      <c r="S28" s="185" t="n"/>
    </row>
    <row r="29" ht="24" customHeight="1" s="49">
      <c r="A29" s="187" t="n">
        <v>27</v>
      </c>
      <c r="B29" s="186" t="n"/>
      <c r="C29" s="186" t="inlineStr">
        <is>
          <t>ในโปรแกรมสร้างภูมิคุ้มกันไม่ครอบคลุมวัคซีนป้องกันโรคใด</t>
        </is>
      </c>
      <c r="D29" s="186" t="n"/>
      <c r="E29" s="186" t="inlineStr">
        <is>
          <t>หัด</t>
        </is>
      </c>
      <c r="F29" s="186" t="inlineStr">
        <is>
          <t>โปลิโอ</t>
        </is>
      </c>
      <c r="G29" s="186" t="inlineStr">
        <is>
          <t>อีสุกอีใส</t>
        </is>
      </c>
      <c r="H29" s="186" t="inlineStr">
        <is>
          <t>บาดทะยัก</t>
        </is>
      </c>
      <c r="I29" s="188" t="inlineStr">
        <is>
          <t>คางทูม</t>
        </is>
      </c>
      <c r="J29" s="185" t="n">
        <v>3</v>
      </c>
      <c r="K29" s="186" t="inlineStr">
        <is>
          <t>✅ คำตอบที่ถูกต้อง: ข้อ ค. อีสุกอีใส
🎯 ทำไมข้อนี้ถึงถูก:
อีสุกอีใส: วัคซีนป้องกันโรคอีสุกอีใส (Varicella vaccine) ในประเทศไทยปัจจุบันยังจัดเป็นวัคซีนเสริม (Optional vaccine) ไม่ได้อยู่ในโปรแกรมสร้างภูมิคุ้มกันโรคพื้นฐานแห่งชาติ (NIP) สำหรับเด็กทุกคนในอดีต (หรือในโรงพยาบาลรัฐทั่วไปตามเกณฑ์พื้นฐานเดิม)
🔍 ข้ออื่นผิดเพราะอะไร:
• ข้อ ก. (หัด): วัคซีนหัด (Measles) บรรจุอยู่ในโปรแกรมสร้างเสริมภูมิคุ้มกันโรค (EPI) ของกระทรวงสาธารณสุขไทยในรูป MMR ฉีดที่อายุ 9-12 เดือน และ 18 เดือน
• ข้อ ข. (โปลิโอ): วัคซีนโปลิโอ (Polio) บรรจุอยู่ในโปรแกรม EPI พื้นฐานของไทย มีการบริหารทั้งชนิดฉีด (IPV) และชนิดหยอด (OPV) ให้แก่เด็กไทยทุกคน
• ข้อ ง. (บาดทะยัก): วัคซีนบาดทะยัก (Tetanus) บรรจุอยู่ในโปรแกรม EPI พื้นฐาน ในรูปแบบวัคซีนรวม DTP-HBV-Hib และ DTP รวมถึงการกระตุ้นด้วย Td
• ข้อ จ. (คางทูม): วัคซีนคางทูม (Mumps) บรรจุอยู่ในโปรแกรม EPI พื้นฐานของไทยร่วมกับหัดและหัดเยอรมันในรูปวัคซีนรวม MMR</t>
        </is>
      </c>
      <c r="L29" s="186" t="n"/>
      <c r="M29" s="186" t="inlineStr">
        <is>
          <t>7. Immunologic</t>
        </is>
      </c>
      <c r="N29" s="186" t="inlineStr">
        <is>
          <t>7.4 EPI Vaccines</t>
        </is>
      </c>
      <c r="O29" s="185" t="inlineStr">
        <is>
          <t>Clinic</t>
        </is>
      </c>
      <c r="P29" s="186" t="inlineStr">
        <is>
          <t>ข้อ 27 Pharma Plus เล่มม่วง (เฉลยข้อ ค)</t>
        </is>
      </c>
      <c r="Q29" s="185" t="inlineStr">
        <is>
          <t>แบบฝึกหัด</t>
        </is>
      </c>
      <c r="R29" s="185" t="inlineStr">
        <is>
          <t>เล่มม่วง</t>
        </is>
      </c>
      <c r="S29" s="185" t="n"/>
    </row>
    <row r="30" ht="24" customHeight="1" s="49">
      <c r="A30" s="187" t="n">
        <v>28</v>
      </c>
      <c r="B30" s="186" t="n"/>
      <c r="C30" s="186" t="inlineStr">
        <is>
          <t>ต่อมา ด.ญ. สาย เข้าสู่วัย 4 ขวบ มีตุ่มน้ำใสและมีไข้ แพทย์วินิจฉัยว่าเป็นโรคอีสุกอีใส (Chickenpox) ยาในข้อใดต่อไปนี้ 'ห้ามใช้' ในเด็กรายนี้อย่างเด็ดขาดเนื่องจากเสี่ยงต่อการเกิด Reye's syndrome</t>
        </is>
      </c>
      <c r="D30" s="186" t="n"/>
      <c r="E30" s="186" t="inlineStr">
        <is>
          <t>Paracetamol syrup</t>
        </is>
      </c>
      <c r="F30" s="186" t="inlineStr">
        <is>
          <t>Aspirin syrup / tablet</t>
        </is>
      </c>
      <c r="G30" s="186" t="inlineStr">
        <is>
          <t>Chlorpheniramine syrup</t>
        </is>
      </c>
      <c r="H30" s="186" t="inlineStr">
        <is>
          <t>Calamine lotion</t>
        </is>
      </c>
      <c r="I30" s="188" t="inlineStr">
        <is>
          <t>Hydroxyzine syrup</t>
        </is>
      </c>
      <c r="J30" s="185" t="n">
        <v>2</v>
      </c>
      <c r="K30" s="186" t="inlineStr">
        <is>
          <t>✅ คำตอบที่ถูกต้อง: ข้อ จ. Prednisolone cream
🎯 ทำไมข้อนี้ถึงถูก:
Prednisolone cream: ในผู้ป่วยโรคอีสุกอีใส (Varicella) ห้ามใช้ยาสเตียรอยด์ (เช่น Prednisolone) ทั้งชนิดทาและรับประทาน เนื่องจากจะทำให้ภูมิคุ้มกันต่ำลงและอาจส่งผลให้โรคมีความรุนแรงกระจายทั่วร่างกายหรือเกิดภาวะแทรกซ้อนที่รุนแรงได้
🔍 ข้ออื่นผิดเพราะอะไร:
• ข้อ ก. (Chlorphenamine maleate tablet): Chlorpheniramine maleate เป็น 1st generation H1-antihistamine สามารถใช้บรรเทาอาการคันในเด็กที่เป็นโรคอีสุกอีใสได้อย่างปลอดภัยเพื่อลดการเกา
• ข้อ ข. (Hydroxyzine HCl tablet): Hydroxyzine HCl เป็นยากลุ่ม H1-antihistamine ที่มีฤทธิ์ระงับอาการคันและ sedative effect สามารถใช้ช่วยให้เด็กนอนหลับและลดการเกาแผลอีสุกอีใสได้
• ข้อ ค. (Neomycin/bacitracin ointment): Neomycin/bacitracin ointment เป็นยาปฏิชีวนะชนิดทาภายนอก ใช้ทาป้องกันหรือรักษาการติดเชื้อแบคทีเรียแทรกซ้อน (secondary bacterial infection) ที่ตุ่มแผลที่แตกได้
• ข้อ ง. (Calamine lotion): Calamine lotion มีคุณสมบัติ cooling effect และ antipruritic ช่วยบรรเทาอาการคันและสมานแผลตุ่มน้ำใสของโรคอีสุกอีใสได้อย่างปลอดภัย</t>
        </is>
      </c>
      <c r="L30" s="186" t="n"/>
      <c r="M30" s="186" t="inlineStr">
        <is>
          <t>7. Immunologic</t>
        </is>
      </c>
      <c r="N30" s="186" t="inlineStr">
        <is>
          <t>7.4 EPI Vaccines</t>
        </is>
      </c>
      <c r="O30" s="185" t="inlineStr">
        <is>
          <t>Clinic</t>
        </is>
      </c>
      <c r="P30" s="186" t="inlineStr">
        <is>
          <t>ข้อ 28 Pharma Plus เล่มม่วง (เฉลยข้อ จ)</t>
        </is>
      </c>
      <c r="Q30" s="185" t="inlineStr">
        <is>
          <t>แบบฝึกหัด</t>
        </is>
      </c>
      <c r="R30" s="185" t="inlineStr">
        <is>
          <t>เล่มม่วง</t>
        </is>
      </c>
      <c r="S30" s="185" t="n"/>
    </row>
    <row r="31" ht="24" customHeight="1" s="49">
      <c r="A31" s="187" t="n">
        <v>29</v>
      </c>
      <c r="B31" s="186" t="inlineStr">
        <is>
          <t>หญิงอายุ 22 ปี มาที่ร้านยาด้วยอาการผื่นแดงขึ้นที่บริเวณใบหน้าหลังจากไปว่ายน้ำที่ชายหาด ร่วมกับมีอาการปวดบวมและข้อติดที่ข้อมือทั้งสองข้าง อ่อนเพลียและมีไข้ต่ำๆ เภสัชกรสงสัยโรค Systemic Lupus Erythematosus (SLE) จึงส่งต่อโรงพยาบาล ต่อมาแพทย์วินิจฉัยว่าเป็น SLE และสั่งใช้ Hydroxychloroquine 200 mg/day ร่วมกับ Prednisolone</t>
        </is>
      </c>
      <c r="C31" s="186" t="inlineStr">
        <is>
          <t>ปัจจัยหรือประวัติการสัมผัสในข้อใดต่อไปนี้ 'ไม่ใช่' ปัจจัยกระตุ้นให้โรค SLE กำเริบ</t>
        </is>
      </c>
      <c r="D31" s="186" t="n"/>
      <c r="E31" s="186" t="inlineStr">
        <is>
          <t>การสูบบุหรี่เป็นประจำ</t>
        </is>
      </c>
      <c r="F31" s="186" t="inlineStr">
        <is>
          <t>การได้รับแสงอัลตราไวโอเลต (UV light) จากแสงแดด</t>
        </is>
      </c>
      <c r="G31" s="186" t="inlineStr">
        <is>
          <t>การติดเชื้อไวรัส เช่น Epstein-Barr Virus (EBV)</t>
        </is>
      </c>
      <c r="H31" s="186" t="inlineStr">
        <is>
          <t>การใช้ยาบางกลุ่ม เช่น Hydralazine, Isoniazid หรือ Procainamide</t>
        </is>
      </c>
      <c r="I31" s="188" t="inlineStr">
        <is>
          <t>การทาครีมกันแดดที่มีค่า SPF 30 ขึ้นไปเป็นประจำก่อนออกแดด</t>
        </is>
      </c>
      <c r="J31" s="185" t="n">
        <v>5</v>
      </c>
      <c r="K31" s="186" t="inlineStr">
        <is>
          <t>✅ คำตอบที่ถูกต้อง: ข้อ จ. ประวัติการได้รับเลือดในอดีต
🎯 ทำไมข้อนี้ถึงถูก:
ข้อ จ. (ประวัติการได้รับเลือดในอดีต) เป็นคำตอบที่ถูกต้องและสอดคล้องกับหลักวิชาการและแนวทางเวชปฏิบัติในการรักษา
🔍 ข้ออื่นผิดเพราะอะไร:
• ข้อ ก. ผื่นลมพิษเฉียบพลัน (Acute urticaria): เป็นผื่นนูนคัน ยุบได้เองภายใน 24 ชั่วโมง เกิดจาก IgE-mediated ไม่จำเพาะต่อ SLE
• ข้อ ข. ผื่น Psoriasis: เป็นปื้นแดงหนามีขุยสีเงิน มักพบที่ศอก เข่า หนังศีรษะ
• ข้อ ค. ผื่น Contact dermatitis: เกิดเฉพาะบริเวณที่สัมผัสสารก่อภูมิแพ้หรือระคายเคือง
• ข้อ จ. ผื่น Seborrheic dermatitis: เป็นผื่นแดงมันมีขุยสีเหลือง มักเกิดที่ร่องแก้ม คิ้ว และไรผม</t>
        </is>
      </c>
      <c r="L31" s="186" t="n"/>
      <c r="M31" s="186" t="inlineStr">
        <is>
          <t>7. Immunologic</t>
        </is>
      </c>
      <c r="N31" s="186" t="inlineStr">
        <is>
          <t>7.3 Systemic lupus</t>
        </is>
      </c>
      <c r="O31" s="185" t="inlineStr">
        <is>
          <t>Clinic</t>
        </is>
      </c>
      <c r="P31" s="186" t="inlineStr">
        <is>
          <t>ข้อ 29 Pharma Plus เล่มม่วง (เฉลยข้อ จ)</t>
        </is>
      </c>
      <c r="Q31" s="185" t="inlineStr">
        <is>
          <t>แบบฝึกหัด</t>
        </is>
      </c>
      <c r="R31" s="185" t="inlineStr">
        <is>
          <t>เล่มม่วง</t>
        </is>
      </c>
      <c r="S31" s="185" t="inlineStr">
        <is>
          <t>CASE-IMMUNO-SLE-HCQ-PRED</t>
        </is>
      </c>
    </row>
    <row r="32" ht="24" customHeight="1" s="49">
      <c r="A32" s="187" t="n">
        <v>30</v>
      </c>
      <c r="B32" s="186" t="inlineStr">
        <is>
          <t>หญิงอายุ 22 ปี มาที่ร้านยาด้วยอาการผื่นแดงขึ้นที่บริเวณใบหน้าหลังจากไปว่ายน้ำที่ชายหาด ร่วมกับมีอาการปวดบวมและข้อติดที่ข้อมือทั้งสองข้าง อ่อนเพลียและมีไข้ต่ำๆ เภสัชกรสงสัยโรค Systemic Lupus Erythematosus (SLE) จึงส่งต่อโรงพยาบาล ต่อมาแพทย์วินิจฉัยว่าเป็น SLE และสั่งใช้ Hydroxychloroquine 200 mg/day ร่วมกับ Prednisolone</t>
        </is>
      </c>
      <c r="C32" s="186" t="inlineStr">
        <is>
          <t>ก่อนเริ่มการรักษาด้วยยา Hydroxychloroquine (HCQ) ผู้ป่วยรายนี้จำเป็นต้องได้รับการตรวจประเมินข้อใดเป็นพื้นฐาน (Baseline examination) เพื่อป้องกันอาการไม่พึงประสงค์สำคัญ</t>
        </is>
      </c>
      <c r="D32" s="186" t="n"/>
      <c r="E32" s="186" t="inlineStr">
        <is>
          <t>Ocular / Retinal examination (การตรวจจอประสาทตาและลานสายตาโดยจักษุแพทย์)</t>
        </is>
      </c>
      <c r="F32" s="186" t="inlineStr">
        <is>
          <t>Chest X-ray (การตรวจเอกซเรย์ปอด)</t>
        </is>
      </c>
      <c r="G32" s="186" t="inlineStr">
        <is>
          <t>Bone Mineral Density (BMD scan)</t>
        </is>
      </c>
      <c r="H32" s="186" t="inlineStr">
        <is>
          <t>Echocardiogram (การตรวจคลื่นเสียงสะท้อนหัวใจ)</t>
        </is>
      </c>
      <c r="I32" s="188" t="inlineStr">
        <is>
          <t>Audiometry (การตรวจการได้ยิน)</t>
        </is>
      </c>
      <c r="J32" s="185" t="n">
        <v>1</v>
      </c>
      <c r="K32" s="186" t="inlineStr">
        <is>
          <t>✅ คำตอบที่ถูกต้อง: ข้อ ก. Ocular examination
🎯 ทำไมข้อนี้ถึงถูก:
ข้อ ก. (Ocular examination) เป็นคำตอบที่ถูกต้องและสอดคล้องกับหลักวิชาการและแนวทางเวชปฏิบัติในการรักษา
🔍 ข้ออื่นผิดเพราะอะไร:
• ข้อ ก. Methotrexate: ใช้เป็นยาลำดับรองในรายที่มีอาการเด่นทางข้อหรือผิวหนัง แต่ไม่ใช่ยาหลักอันดับแรกสำหรับผู้ป่วย SLE ทุกราย
• ข้อ ค. Cyclophosphamide: สงวนไว้สำหรับรายที่มีอวัยวะสำคัญถูกทำลายรุนแรง เช่น Severe Lupus Nephritis หรือ CNS Lupus
• ข้อ ง. Paracetamol เดี่ยวๆ: รักษาได้เพียงอาการปวด ไม่ได้ปรับเปลี่ยนการดำเนินโรคของ SLE
• ข้อ จ. Allopurinol: เป็นยาลดกรดยูริกในโรคเกาต์ ไม่มีบทบาทในการรักษา SLE</t>
        </is>
      </c>
      <c r="L32" s="186" t="n"/>
      <c r="M32" s="186" t="inlineStr">
        <is>
          <t>7. Immunologic</t>
        </is>
      </c>
      <c r="N32" s="186" t="inlineStr">
        <is>
          <t>7.3 Systemic lupus</t>
        </is>
      </c>
      <c r="O32" s="185" t="inlineStr">
        <is>
          <t>Clinic</t>
        </is>
      </c>
      <c r="P32" s="186" t="inlineStr">
        <is>
          <t>ข้อ 30 Pharma Plus เล่มม่วง (เฉลยข้อ ก)</t>
        </is>
      </c>
      <c r="Q32" s="185" t="inlineStr">
        <is>
          <t>แบบฝึกหัด</t>
        </is>
      </c>
      <c r="R32" s="185" t="inlineStr">
        <is>
          <t>เล่มม่วง</t>
        </is>
      </c>
      <c r="S32" s="185" t="inlineStr">
        <is>
          <t>CASE-IMMUNO-SLE-HCQ-PRED</t>
        </is>
      </c>
    </row>
    <row r="33" ht="24" customHeight="1" s="49">
      <c r="A33" s="187" t="n">
        <v>31</v>
      </c>
      <c r="B33" s="186" t="inlineStr">
        <is>
          <t>หญิงอายุ 22 ปี มาที่ร้านยาด้วยอาการผื่นแดงขึ้นที่บริเวณใบหน้าหลังจากไปว่ายน้ำที่ชายหาด ร่วมกับมีอาการปวดบวมและข้อติดที่ข้อมือทั้งสองข้าง อ่อนเพลียและมีไข้ต่ำๆ เภสัชกรสงสัยโรค Systemic Lupus Erythematosus (SLE) จึงส่งต่อโรงพยาบาล ต่อมาแพทย์วินิจฉัยว่าเป็น SLE และสั่งใช้ Hydroxychloroquine 200 mg/day ร่วมกับ Prednisolone</t>
        </is>
      </c>
      <c r="C33" s="186" t="inlineStr">
        <is>
          <t>หากผู้ป่วยมีประวัติเคยรักษาวัณโรคปอดด้วยสูตรยาต้านวัณโรคมาตรฐาน ยาต้านวัณโรคในข้อใดมีความสัมพันธ์กับการกระตุ้นให้เกิดภาวะ Drug-Induced Lupus Erythematosus (DILE) ได้เด่นชัดที่สุด</t>
        </is>
      </c>
      <c r="D33" s="186" t="n"/>
      <c r="E33" s="186" t="inlineStr">
        <is>
          <t>Isoniazid (INH)</t>
        </is>
      </c>
      <c r="F33" s="186" t="inlineStr">
        <is>
          <t>Rifampicin</t>
        </is>
      </c>
      <c r="G33" s="186" t="inlineStr">
        <is>
          <t>Pyrazinamide</t>
        </is>
      </c>
      <c r="H33" s="186" t="inlineStr">
        <is>
          <t>Ethambutol</t>
        </is>
      </c>
      <c r="I33" s="188" t="inlineStr">
        <is>
          <t>Streptomycin</t>
        </is>
      </c>
      <c r="J33" s="185" t="n">
        <v>1</v>
      </c>
      <c r="K33" s="186" t="inlineStr">
        <is>
          <t>✅ คำตอบที่ถูกต้อง: ข้อ ก. Ioniazid
🎯 ทำไมข้อนี้ถึงถูก:
เป็นยา 1 ในกลุ่มหลัก (ร่วมกับ Hydralazine และ Procainamide) ที่มีความสัมพันธ์สูงและเป็นที่ยอมรับในการเหนี่ยวนำให้เกิด Drug-induced lupus erythematosus (DILE)
🔍 ข้ออื่นผิดเพราะอะไร:
• ข้อ ข. (Rifampicin): เป็น Anti-TB agent ยับยั้ง bacterial RNA polymerase ทำให้น้ำคัดหลั่งเปลี่ยนเป็นสีส้มแดง และเป็น strong CYP3A4 inducer ทำให้ระดับยาอื่น (ยาคุม, warfarin, ARV) ลดลงอย่างมาก
• ข้อ ค. (Pyrazinamide): เป็น Anti-TB agent ที่มี sterilizing effect สูงใน macrophage เสี่ยงต่อ hyperuricemia (ปวดข้อเก๊าท์) และ severe hepatotoxicity สูงสุดในกลุ่มยาวัณโรค
• ข้อ ง. (Ethambutol): เป็น Anti-TB agent ยับยั้ง arabinosyl transferase มี ADR เด่นคือ optic neuritis (มองเห็นสีเขียว-แดงผิดปกติ ตาพร่า) ขับออกทางไตจึงต้องปรับ dose ใน CKD
• ข้อ จ. (Pyrazinamide ร่วมกับ ethambutol): เป็น Anti-TB agent ที่มี sterilizing effect สูงใน macrophage เสี่ยงต่อ hyperuricemia (ปวดข้อเก๊าท์) และ severe hepatotoxicity สูงสุดในกลุ่มยาวัณโรค</t>
        </is>
      </c>
      <c r="L33" s="186" t="n"/>
      <c r="M33" s="186" t="inlineStr">
        <is>
          <t>7. Immunologic</t>
        </is>
      </c>
      <c r="N33" s="186" t="inlineStr">
        <is>
          <t>7.3 Systemic lupus</t>
        </is>
      </c>
      <c r="O33" s="185" t="inlineStr">
        <is>
          <t>Clinic</t>
        </is>
      </c>
      <c r="P33" s="186" t="inlineStr">
        <is>
          <t>ข้อ 31 Pharma Plus เล่มม่วง (เฉลยข้อ ก)</t>
        </is>
      </c>
      <c r="Q33" s="185" t="inlineStr">
        <is>
          <t>แบบฝึกหัด</t>
        </is>
      </c>
      <c r="R33" s="185" t="inlineStr">
        <is>
          <t>เล่มม่วง</t>
        </is>
      </c>
      <c r="S33" s="185" t="inlineStr">
        <is>
          <t>CASE-IMMUNO-SLE-HCQ-PRED</t>
        </is>
      </c>
    </row>
    <row r="34" ht="24" customHeight="1" s="49">
      <c r="A34" s="187" t="n">
        <v>32</v>
      </c>
      <c r="B34" s="186" t="inlineStr">
        <is>
          <t>หญิงอายุ 22 ปี มาที่ร้านยาด้วยอาการผื่นแดงขึ้นที่บริเวณใบหน้าหลังจากไปว่ายน้ำที่ชายหาด ร่วมกับมีอาการปวดบวมและข้อติดที่ข้อมือทั้งสองข้าง อ่อนเพลียและมีไข้ต่ำๆ เภสัชกรสงสัยโรค Systemic Lupus Erythematosus (SLE) จึงส่งต่อโรงพยาบาล ต่อมาแพทย์วินิจฉัยว่าเป็น SLE และสั่งใช้ Hydroxychloroquine 200 mg/day ร่วมกับ Prednisolone</t>
        </is>
      </c>
      <c r="C34" s="186" t="inlineStr">
        <is>
          <t>แพทย์ต้องการสั่งจ่าย Prednisolone 20 mg รับประทาน แต่โรงพยาบาลมียา Dexamethasone 0.5 mg เท่านั้น เภสัชกรควรคำนวณและแนะนำแพทย์อย่างไรตามหลัก Steroid Equivalent Dose</t>
        </is>
      </c>
      <c r="D34" s="186" t="n"/>
      <c r="E34" s="186" t="inlineStr">
        <is>
          <t>ใช้ Dexamethasone 0.5 mg จำนวน 4 เม็ด (2 mg) เนื่องจาก Dexamethasone มี Potency สูงกว่า Prednisolone ประมาณ 5-7 เท่า</t>
        </is>
      </c>
      <c r="F34" s="186" t="inlineStr">
        <is>
          <t>ใช้ Dexamethasone 0.5 mg จำนวน 6 เม็ด (3 mg) เนื่องจาก Prednisolone 20 mg เทียบเท่ากับ Dexamethasone 3 mg</t>
        </is>
      </c>
      <c r="G34" s="186" t="inlineStr">
        <is>
          <t>ใช้ Dexamethasone 0.5 mg จำนวน 40 เม็ด (20 mg) เนื่องจากมิลลิกรัมเท่ากัน</t>
        </is>
      </c>
      <c r="H34" s="186" t="inlineStr">
        <is>
          <t>ไม่สามารถใช้ทดแทนกันได้เลยเพราะเป็นสเตียรอยด์คนละกลุ่มโดยสิ้นเชิง</t>
        </is>
      </c>
      <c r="I34" s="188" t="inlineStr">
        <is>
          <t>ใช้ Dexamethasone 0.5 mg จำนวน 1 เม็ดต่อวัน</t>
        </is>
      </c>
      <c r="J34" s="185" t="n">
        <v>2</v>
      </c>
      <c r="K34" s="186" t="inlineStr">
        <is>
          <t>✅ คำตอบที่ถูกต้อง: ข้อ ข. ใช้ Dexamethasone 0.5 mg จำนวน 6 เม็ด (3 mg) เนื่องจาก Prednisolone 20 mg เทียบเท่ากับ Dexamethasone 3 mg
🎯 ทำไมข้อนี้ถึงถูก:
ตามตารางเทียบขนาดยาสเตียรอยด์ (Anti-inflammatory equivalent dose):
Prednisolone 5 mg เทียบเท่ากับ Dexamethasone 0.75 mg
ดังนั้น Prednisolone 20 mg จะเทียบเท่ากับ Dexamethasone = (20 / 5)  0.75 = 3 mg
เมื่อใช้ยาเม็ดขนาด 0.5 mg จึงต้องรับประทาน = 3 / 0.5 = 6 เม็ด
🔍 ข้ออื่นผิดเพราะอะไร:
• ข้อ ก.: ขนาด 2 mg ต่ำกว่าขนาดที่เทียบเท่าจริง ทำให้คุมอาการอักเสบไม่ได้
• ข้อ ค.: Dexamethasone มีฤทธิ์ Glucocorticoid potency สูงกว่า Prednisolone ประมาณ 6.7 เท่า การให้ 20 mg จะเกิดพิษสเตียรอยด์รุนแรง
• ข้อ ง.: สามารถปรับเปลี่ยนทดแทนกันได้หากคำนวณ Equivalent dose ถูกต้อง
• ข้อ จ.: ขนาด 0.5 mg ต่ำเกินไปอย่างมากสำหรับอาการกำเริบของ SLE</t>
        </is>
      </c>
      <c r="L34" s="186" t="n"/>
      <c r="M34" s="186" t="inlineStr">
        <is>
          <t>7. Immunologic</t>
        </is>
      </c>
      <c r="N34" s="186" t="inlineStr">
        <is>
          <t>7.3 Systemic lupus</t>
        </is>
      </c>
      <c r="O34" s="185" t="inlineStr">
        <is>
          <t>Clinic</t>
        </is>
      </c>
      <c r="P34" s="186" t="inlineStr">
        <is>
          <t>ข้อ 32 Pharma Plus เล่มม่วง (เฉลยข้อ ค)</t>
        </is>
      </c>
      <c r="Q34" s="185" t="inlineStr">
        <is>
          <t>แบบฝึกหัด</t>
        </is>
      </c>
      <c r="R34" s="185" t="inlineStr">
        <is>
          <t>เล่มม่วง</t>
        </is>
      </c>
      <c r="S34" s="185" t="inlineStr">
        <is>
          <t>CASE-IMMUNO-SLE-HCQ-PRED</t>
        </is>
      </c>
    </row>
    <row r="35" ht="24" customHeight="1" s="49">
      <c r="A35" s="187" t="n">
        <v>33</v>
      </c>
      <c r="B35" s="186" t="n"/>
      <c r="C35" s="186" t="inlineStr">
        <is>
          <t>ยากดภูมิคุ้มกัน (immunosuppression) มีประโยชน์กับภาวะยกเว้น</t>
        </is>
      </c>
      <c r="D35" s="186" t="n"/>
      <c r="E35" s="186" t="inlineStr">
        <is>
          <t>การเปลี่ยนถ่ายอวัยวะ</t>
        </is>
      </c>
      <c r="F35" s="186" t="inlineStr">
        <is>
          <t>Rh hemolytic disease ในเด็กแรกเกิด</t>
        </is>
      </c>
      <c r="G35" s="186" t="inlineStr">
        <is>
          <t>Rheumatoid arthritis</t>
        </is>
      </c>
      <c r="H35" s="186" t="inlineStr">
        <is>
          <t>มะเร็ง</t>
        </is>
      </c>
      <c r="I35" s="188" t="inlineStr">
        <is>
          <t>SLE</t>
        </is>
      </c>
      <c r="J35" s="185" t="n">
        <v>2</v>
      </c>
      <c r="K35" s="186" t="inlineStr">
        <is>
          <t>✅ คำตอบที่ถูกต้อง: ข้อ ข. Rh hemolytic disease ในเด็กแรกเกิด
🎯 ทำไมข้อนี้ถึงถูก:
Rh hemolytic disease ในเด็กแรกเกิด: Rh hemolytic disease เกิดจากแอนติบอดี้ของแม่ทำลายเม็ดเลือดแดงของทารก ป้องกันได้ด้วยการให้ Anti-D immune globulin (RhIG) เพื่อป้องกันการสร้างแอนติบอดี้ ไม่ได้รักษาด้วยยากดภูมิคุ้มกันทั่วไปในแม่หรือเด็ก ส่วนการเปลี่ยนถ่ายอวัยวะ, Rheumatoid arthritis, มะเร็ง และ SLE ล้วนมีข้อบ่งใช้สำหรับยากดภูมิคุ้มกัน
🔍 ข้ออื่นผิดเพราะอะไร:
• ข้อ ก. (การเปลี่ยนถ่ายอวัยวะ): ยากดภูมิคุ้มกัน (เช่น Tacrolimus, Cyclosporine, Mycophenolate) มีบทบาทสำคัญในการป้องกันและรักษาภาวะปฏิเสธอวัยวะปลูกถ่าย (allograft rejection)
• ข้อ ค. (Rheumatoid arthritis): Rheumatoid arthritis เป็นโรคข้ออักเสบภูมิต้านตนเองเรื้อรังที่ต้องใช้ยากดภูมิคุ้มกันกลุ่ม Conventional synthetic DMARDs (เช่น Methotrexate) และ Biologics ในการควบคุมโรค
• ข้อ ง. (มะเร็ง): เคมีบำบัดและยากดภูมิคุ้มกันบางชนิดใช้ในการรักษาโรคมะเร็ง โดยเฉพาะมะเร็งเม็ดเลือดขาวและต่อมน้ำเหลือง (Hematologic malignancies)
• ข้อ จ. (SLE): SLE (Systemic Lupus Erythematosus) มีพยาธิกำเนิดจากการสร้าง autoantibodies ทำลายอวัยวะตนเอง จึงต้องใช้ยากดภูมิคุ้มกันในการควบคุมโรคและป้องกันอวัยวะล้มเหลว</t>
        </is>
      </c>
      <c r="L35" s="186" t="n"/>
      <c r="M35" s="186" t="inlineStr">
        <is>
          <t>7. Immunologic</t>
        </is>
      </c>
      <c r="N35" s="186" t="inlineStr">
        <is>
          <t>7.3 Systemic lupus</t>
        </is>
      </c>
      <c r="O35" s="185" t="inlineStr">
        <is>
          <t>Clinic</t>
        </is>
      </c>
      <c r="P35" s="186" t="inlineStr">
        <is>
          <t>ข้อ 33 Pharma Plus เล่มม่วง (เฉลยข้อ ข)</t>
        </is>
      </c>
      <c r="Q35" s="185" t="inlineStr">
        <is>
          <t>แบบฝึกหัด</t>
        </is>
      </c>
      <c r="R35" s="185" t="inlineStr">
        <is>
          <t>เล่มม่วง</t>
        </is>
      </c>
      <c r="S35" s="185" t="n"/>
    </row>
    <row r="36" ht="24" customHeight="1" s="49">
      <c r="A36" s="187" t="n">
        <v>34</v>
      </c>
      <c r="B36" s="186" t="inlineStr">
        <is>
          <t>ผู้ป่วยหญิงอายุ 30 ปี เป็นโรค SLE แพทย์์ให้ยา ibuprofen 600 mg qid และ prednisolone 20 mg tid 3 สัปดาห์ ปัจจุบันอาการดีขึ้นมาก แพทย์์ได้ให้ prednisolone 60 mg/d ควรจะให้ยาอย่างไร</t>
        </is>
      </c>
      <c r="C36" s="186" t="inlineStr">
        <is>
          <t>ผู้ป่วยหญิงอายุ 30 ปี เป็นโรค SLE อาการเริ่มคงที่ แพทย์สั่ง Prednisolone 60 mg/day การบริหารยาในข้อใดช่วยลดการกดแกนไฮโปทาลามัส-ต่อมใต้สมอง-ต่อมหมวกไต (HPA axis suppression) ได้ดีที่สุด</t>
        </is>
      </c>
      <c r="D36" s="186" t="n"/>
      <c r="E36" s="186" t="inlineStr">
        <is>
          <t>รับประทานยาขนาด 60 mg วันละครั้ง ในเวลาเช้าหลังอาหาร</t>
        </is>
      </c>
      <c r="F36" s="186" t="inlineStr">
        <is>
          <t>แบ่งรับประทานขนาด 20 mg วันละ 3 ครั้ง หลังอาหาร เช้า-กลางวัน-เย็น</t>
        </is>
      </c>
      <c r="G36" s="186" t="inlineStr">
        <is>
          <t>รับประทานยาขนาด 60 mg ก่อนนอน</t>
        </is>
      </c>
      <c r="H36" s="186" t="inlineStr">
        <is>
          <t>รับประทานยาขนาด 120 mg วันเว้นวัน ในเวลาเช้า (Alternate-day therapy)</t>
        </is>
      </c>
      <c r="I36" s="188" t="inlineStr">
        <is>
          <t>แบ่งรับประทานขนาด 30 mg วันละ 2 ครั้ง เช้าและก่อนนอน</t>
        </is>
      </c>
      <c r="J36" s="185" t="n">
        <v>1</v>
      </c>
      <c r="K36" s="186" t="inlineStr">
        <is>
          <t>✅ คำตอบที่ถูกต้อง: ข้อ ก. ให้ยาขนาด 24 ชม. ทุกวัน วันละครั้ง
🎯 ทำไมข้อนี้ถึงถูก:
ข้อ ก. (ให้ยาขนาด 24 ชม. ทุกวัน วันละครั้ง) เป็นคำตอบที่ถูกต้องและสอดคล้องกับหลักวิชาการและแนวทางเวชปฏิบัติในการรักษา
🔍 ข้ออื่นผิดเพราะอะไร:
• ข้อ ก. ตรวจระดับ Serum Uric acid: ไม่เกี่ยวข้องกับพิษของ Hydroxychloroquine
• ข้อ ข. ตรวจคัดกรองมะเร็งปากมดลูก: ไม่ใช่การตรวจติดตามจำเพาะของ HCQ
• ข้อ ค. ตรวจระดับเอนไซม์กล้ามเนื้อหัวใจ Troponin-T: แม้จะมีรายงาน Cardiomyopathy แต่น้อยมาก ไม่ใช่การตรวจคัดกรองประจำปีตามเกณฑ์มาตรฐาน
• ข้อ จ. ตรวจความหนาแน่นมวลกระดูกทุก 3 เดือน: ระยะเวลาถี่เกินไปและไม่ได้เป็นผลโดยตรงจาก HCQ (เป็นผลจากสเตียรอยด์)</t>
        </is>
      </c>
      <c r="L36" s="186" t="n"/>
      <c r="M36" s="186" t="inlineStr">
        <is>
          <t>7. Immunologic</t>
        </is>
      </c>
      <c r="N36" s="186" t="inlineStr">
        <is>
          <t>7.3 Systemic lupus</t>
        </is>
      </c>
      <c r="O36" s="185" t="inlineStr">
        <is>
          <t>Clinic</t>
        </is>
      </c>
      <c r="P36" s="186" t="inlineStr">
        <is>
          <t>ข้อ 34 Pharma Plus เล่มม่วง (เฉลยข้อ )</t>
        </is>
      </c>
      <c r="Q36" s="185" t="inlineStr">
        <is>
          <t>แบบฝึกหัด</t>
        </is>
      </c>
      <c r="R36" s="185" t="inlineStr">
        <is>
          <t>เล่มม่วง</t>
        </is>
      </c>
      <c r="S36" s="185" t="n"/>
    </row>
    <row r="37" ht="24" customHeight="1" s="49">
      <c r="A37" s="187" t="n">
        <v>35</v>
      </c>
      <c r="B37" s="186" t="n"/>
      <c r="C37" s="186" t="inlineStr">
        <is>
          <t>การให้ prednisolone ให้ผู้ป่วย SLE เพื่ออะไร</t>
        </is>
      </c>
      <c r="D37" s="186" t="n"/>
      <c r="E37" s="186" t="inlineStr">
        <is>
          <t>ลดปฏิกิริยา antibody immune complex</t>
        </is>
      </c>
      <c r="F37" s="186" t="inlineStr">
        <is>
          <t>ลดการทำลายของ LE cell</t>
        </is>
      </c>
      <c r="G37" s="186" t="inlineStr">
        <is>
          <t>ยับยั้งการจับ antigen กับ antibody</t>
        </is>
      </c>
      <c r="H37" s="186" t="inlineStr">
        <is>
          <t>ลดการสร้าง antibody</t>
        </is>
      </c>
      <c r="I37" s="188" t="inlineStr">
        <is>
          <t>ยับยั้ง histamine กับ bradykinin</t>
        </is>
      </c>
      <c r="J37" s="185" t="n">
        <v>4</v>
      </c>
      <c r="K37" s="186" t="inlineStr">
        <is>
          <t>✅ คำตอบที่ถูกต้อง: ข้อ ง. ลดการสร้าง antibody
🎯 ทำไมข้อนี้ถึงถูก:
ข้อ ง. (ลดการสร้าง antibody) เป็นคำตอบที่ถูกต้องและสอดคล้องกับหลักวิชาการและแนวทางเวชปฏิบัติในการรักษา
🔍 ข้ออื่นผิดเพราะอะไร:
• ข้อ ก. รักษาให้หายขาดจากโรค: SLE เป็นโรคเรื้อรังที่ไม่สามารถรักษาให้หายขาดได้
• ข้อ ค. ป้องกันการเกิดเบาหวาน: สเตียรอยด์ทำให้เกิดภาวะดื้อต่ออินซูลินและเพิ่มระดับน้ำตาลในเลือด (Hyperglycemia)
• ข้อ ง. เพิ่มมวลกระดูก: สเตียรอยด์เร่งการสลายกระดูกและลดการสร้างกระดูก ทำให้เกิด Osteoporosis
• ข้อ จ. ลดความดันโลหิต: สเตียรอยด์ทำให้เกิดการคั่งของโซเดียมและน้ำ ส่งผลให้ความดันโลหิตสูงขึ้น</t>
        </is>
      </c>
      <c r="L37" s="186" t="n"/>
      <c r="M37" s="186" t="inlineStr">
        <is>
          <t>7. Immunologic</t>
        </is>
      </c>
      <c r="N37" s="186" t="inlineStr">
        <is>
          <t>7.3 Systemic lupus</t>
        </is>
      </c>
      <c r="O37" s="185" t="inlineStr">
        <is>
          <t>Clinic</t>
        </is>
      </c>
      <c r="P37" s="186" t="inlineStr">
        <is>
          <t>ข้อ 35 Pharma Plus เล่มม่วง (เฉลยข้อ ง)</t>
        </is>
      </c>
      <c r="Q37" s="185" t="inlineStr">
        <is>
          <t>แบบฝึกหัด</t>
        </is>
      </c>
      <c r="R37" s="185" t="inlineStr">
        <is>
          <t>เล่มม่วง</t>
        </is>
      </c>
      <c r="S37" s="185" t="n"/>
    </row>
    <row r="38" ht="24" customHeight="1" s="49">
      <c r="A38" s="187" t="n">
        <v>36</v>
      </c>
      <c r="B38" s="186" t="n"/>
      <c r="C38" s="186" t="inlineStr">
        <is>
          <t>ยากดภูมิคุ้มกัน (immunosuppressive) สามารถนำมาใช้ประโยชน์ในด้านใด</t>
        </is>
      </c>
      <c r="D38" s="186" t="n"/>
      <c r="E38" s="186" t="inlineStr">
        <is>
          <t>AIDs</t>
        </is>
      </c>
      <c r="F38" s="186" t="inlineStr">
        <is>
          <t>COPD</t>
        </is>
      </c>
      <c r="G38" s="186" t="inlineStr">
        <is>
          <t>TB</t>
        </is>
      </c>
      <c r="H38" s="186" t="inlineStr">
        <is>
          <t>Leprosy</t>
        </is>
      </c>
      <c r="I38" s="188" t="inlineStr">
        <is>
          <t>Organ tissue transplantation</t>
        </is>
      </c>
      <c r="J38" s="185" t="n">
        <v>5</v>
      </c>
      <c r="K38" s="186" t="inlineStr">
        <is>
          <t>✅ คำตอบที่ถูกต้อง: ข้อ จ. Organ tissue transplantation
🎯 ทำไมข้อนี้ถึงถูก:
Organ tissue transplantation: ยากดภูมิคุ้มกันใช้หลักๆ ในการป้องกันการปฏิเสธเนื้อเยื่อและอวัยวะปลูกถ่าย (organ tissue transplantation) รวมถึงโรคแพภูมิตัวเอง (autoimmune diseases) แต่ไม่ใช้ในโรคติดเชื้อเช่น AIDS, TB, Leprosy
🔍 ข้ออื่นผิดเพราะอะไร:
• ข้อ ก. (AIDs): AIDS เป็นภาวะภูมิคุ้มกันบกพร่องจากการติดเชื้อ HIV การใช้ยากดภูมิคุ้มกันจะยิ่งทำลายเซลล์ CD4+ T-lymphocytes ทำให้ผู้ป่วยเสี่ยงต่อการติดเชื้อฉวยโอกาสรุนแรงถึงแก่ชีวิต
• ข้อ ข. (COPD): COPD เป็นโรคหลอดลมอุดกั้นเรื้อรังที่รักษาด้วย Bronchodilators (LABA, LAMA) และ Inhaled corticosteroids ในบางราย ไม่ใช้ systemic immunosuppressive drugs
• ข้อ ค. (TB): TB (Tuberculosis) เป็นโรคติดเชื้อแบคทีเรีย Mycobacterium tuberculosis ซึ่งยากดภูมิคุ้มกันเป็นข้อห้ามเนื่องจากจะทำให้เชื้อวัณโรคกำเริบและแพร่กระจายทั่วร่างกาย
• ข้อ ง. (Leprosy): Leprosy (โรคเรื้อน) เกิดจากเชื้อ Mycobacterium leprae การใช้ยากดภูมิคุ้มกันเป็นข้อห้ามเพราะทำให้แบคทีเรียเพิ่มจำนวนอย่างรวดเร็ว (ยกเว้นการใช้สเตียรอยด์ระยะสั้นควบคุม severe lepra reaction)</t>
        </is>
      </c>
      <c r="L38" s="186" t="n"/>
      <c r="M38" s="186" t="inlineStr">
        <is>
          <t>7. Immunologic</t>
        </is>
      </c>
      <c r="N38" s="186" t="inlineStr">
        <is>
          <t>7.3 Systemic lupus</t>
        </is>
      </c>
      <c r="O38" s="185" t="inlineStr">
        <is>
          <t>Clinic</t>
        </is>
      </c>
      <c r="P38" s="186" t="inlineStr">
        <is>
          <t>ข้อ 36 Pharma Plus เล่มม่วง (เฉลยข้อ จ)</t>
        </is>
      </c>
      <c r="Q38" s="185" t="inlineStr">
        <is>
          <t>แบบฝึกหัด</t>
        </is>
      </c>
      <c r="R38" s="185" t="inlineStr">
        <is>
          <t>เล่มม่วง</t>
        </is>
      </c>
      <c r="S38" s="185" t="n"/>
    </row>
    <row r="39" ht="24" customHeight="1" s="49">
      <c r="A39" s="187" t="n">
        <v>37</v>
      </c>
      <c r="B39" s="186" t="n"/>
      <c r="C39" s="186" t="inlineStr">
        <is>
          <t>Cyclosporine ยากดภูมิคุ้มกันข้อใดถูกต้อง</t>
        </is>
      </c>
      <c r="D39" s="186" t="n"/>
      <c r="E39" s="186" t="inlineStr">
        <is>
          <t>ออกฤทธิ์กดการทำงานของ B-cell อย่างเฉพาะเจาะจง</t>
        </is>
      </c>
      <c r="F39" s="186" t="inlineStr">
        <is>
          <t>ค่าของ pharmacokinetic profile สม่ำเสมอในผู้ป่วยทุกราย</t>
        </is>
      </c>
      <c r="G39" s="186" t="inlineStr">
        <is>
          <t>มีฤทธิ์ต่อตับและไตน้อย</t>
        </is>
      </c>
      <c r="H39" s="186" t="inlineStr">
        <is>
          <t>ประสิทธิภาพในการปลูกถ่ายอวัยวะ</t>
        </is>
      </c>
      <c r="I39" s="188" t="inlineStr">
        <is>
          <t>ถูกทุกข้อ</t>
        </is>
      </c>
      <c r="J39" s="185" t="n">
        <v>4</v>
      </c>
      <c r="K39" s="186" t="inlineStr">
        <is>
          <t>✅ คำตอบที่ถูกต้อง: ข้อ ง. ประสิทธิภาพในการปลูกถ่ายอวัยวะ
🎯 ทำไมข้อนี้ถึงถูก:
ประสิทธิภาพในการปลูกถ่ายอวัยวะ: efficacy ในการปลูกถ่ายอวัยวะ efficacy ในการปลูกถ่ายอวัยวะ efficacy ในการปลูกถ่ายอวัยวะ efficacy ในการปลูกถ่ายอวัยวะ efficacy ในการปลูกถ่ายอวัยวะ Cyclosporine เป็น calcineurin inhibitor ที่มี efficacy สูงในการป้องกันการปฏิเสธการปลูกถ่ายอวัยวะ แต่มีพิษต่อไต (nephrotoxicity) และตับสูง รวมถึงมีความแปรปรวนทางเภสัชจネตศาสตร์สูงในผู้ป่วยแต่ละราย
🔍 ข้ออื่นผิดเพราะอะไร:
• ข้อ ก. (ออกฤทธิ์กดการทำงานของ B-cell อย่างเฉพาะเจาะจง): Cyclosporine เป็น Calcineurin inhibitor ที่ออกฤทธิ์ยับยั้งการกระตุ้นของ T-cell โดยเฉพาะ helper T-lymphocytes ผ่านการยับยั้งการถอดรหัส Interleukin-2 (IL-2) ไม่ได้กด B-cell โดยตรง
• ข้อ ข. (ค่าของ pharmacokinetic profile สม่ำเสมอในผู้ป่วยทุกราย): Cyclosporine มี pharmacokinetic profile ที่แปรปรวนสูงมากระหว่างบุคคล ทั้งการดูดซึมและ metabolism ผ่าน CYP3A4 และ P-glycoprotein จึงจำเป็นต้องทำ Therapeutic Drug Monitoring (TDM)
• ข้อ ค. (มีฤทธิ์ต่อตับและไตน้อย): Cyclosporine มีความเป็นพิษต่อไตสูงมาก (Nephrotoxicity) ผ่านกลไก afferent arteriolar vasoconstriction และอาจก่อให้เกิด hepatotoxicity ได้ จึงต้องติดตามระดับยาและการทำงานของไตอย่างใกล้ชิด
• ข้อ จ. (ถูกทุกข้อ): ตัวเลือก ก, ข และ ค ล้วนเป็นข้อความที่ผิดในทางเภสัชวิทยาและเภสัชจลนศาสตร์ จึงไม่สามารถเลือกตอบว่าถูกทุกข้อได้</t>
        </is>
      </c>
      <c r="L39" s="186" t="n"/>
      <c r="M39" s="186" t="inlineStr">
        <is>
          <t>7. Immunologic</t>
        </is>
      </c>
      <c r="N39" s="186" t="inlineStr">
        <is>
          <t>7.3 Systemic lupus</t>
        </is>
      </c>
      <c r="O39" s="185" t="inlineStr">
        <is>
          <t>Clinic</t>
        </is>
      </c>
      <c r="P39" s="186" t="inlineStr">
        <is>
          <t>ข้อ 37 Pharma Plus เล่มม่วง (เฉลยข้อ ง)</t>
        </is>
      </c>
      <c r="Q39" s="185" t="inlineStr">
        <is>
          <t>แบบฝึกหัด</t>
        </is>
      </c>
      <c r="R39" s="185" t="inlineStr">
        <is>
          <t>เล่มม่วง</t>
        </is>
      </c>
      <c r="S39" s="185" t="n"/>
    </row>
    <row r="40" ht="24" customHeight="1" s="49">
      <c r="A40" s="187" t="n">
        <v>38</v>
      </c>
      <c r="B40" s="186" t="n"/>
      <c r="C40" s="186" t="inlineStr">
        <is>
          <t>ข้อใดเป็นผลข้างเคียงของ corticosteroid ยกเว้น</t>
        </is>
      </c>
      <c r="D40" s="186" t="n"/>
      <c r="E40" s="186" t="inlineStr">
        <is>
          <t>Suppression of pituitary-adrenaline</t>
        </is>
      </c>
      <c r="F40" s="186" t="inlineStr">
        <is>
          <t>Increase susceptibility to infection</t>
        </is>
      </c>
      <c r="G40" s="186" t="inlineStr">
        <is>
          <t>Peptic ulceration</t>
        </is>
      </c>
      <c r="H40" s="186" t="inlineStr">
        <is>
          <t>Muscle hypertrophy</t>
        </is>
      </c>
      <c r="I40" s="188" t="inlineStr">
        <is>
          <t>Physiological disturbances</t>
        </is>
      </c>
      <c r="J40" s="185" t="n">
        <v>4</v>
      </c>
      <c r="K40" s="186" t="inlineStr">
        <is>
          <t>✅ คำตอบที่ถูกต้อง: ข้อ ง. Muscle hypertrophy
🎯 ทำไมข้อนี้ถึงถูก:
Muscle hypertrophy: Corticosteroids ทำให้เกิดกล้ามเนื้อฝ่อลีบ (muscle atrophy/wasting) ไม่ใช่กล้ามเนื้อโต (muscle hypertrophy) ส่วนอาการอื่นๆ เช่น การกดแกน HPA, เพิ่มความเสี่ยงต่อการติดเชื้อ, แผลในทางเดินอาหาร และความผิดทางจิตประสาทเป็นผลข้างเคียงที่พบได้
🔍 ข้ออื่นผิดเพราะอะไร:
• ข้อ ก. (Suppression of pituitary-adrenaline): Suppression of hypothalamic-pituitary-adrenal (HPA) axis เป็นผลข้างเคียงสำคัญจากการได้รับ exogenous corticosteroid ขนาดสูงต่อเนื่อง ทำให้ต่อมหมวกไตฝ่อและเสี่ยงต่อ acute adrenal insufficiency หากหยุดยากะทันหัน
• ข้อ ข. (Increase susceptibility to infection): Increase susceptibility to infection เกิดจากฤทธิ์กดภูมิคุ้มกันทั้ง cell-mediated และ humoral immunity ทำให้ติดเชื้อแบคทีเรีย ไวรัส และเชื้อราฉวยโอกาสได้ง่าย
• ข้อ ค. (Peptic ulceration): Peptic ulceration เกิดจากการยับยั้งการสังเคราะห์ mucosal prostaglandins ที่ช่วยปกป้องเยื่อบุกระเพาะอาหาร โดยเฉพาะเมื่อใช้ร่วมกับยาในกลุ่ม NSAIDs
• ข้อ จ. (Physiological disturbances): Physiological disturbances เช่น อาการทางจิตประสาท (steroid psychosis), นอนไม่หลับ, อารมณ์แปรปรวน, ภาวะน้ำตาลในเลือดสูง (hyperglycemia) และความดันโลหิตสูง เป็นผลข้างเคียงที่พบบ่อย</t>
        </is>
      </c>
      <c r="L40" s="186" t="n"/>
      <c r="M40" s="186" t="inlineStr">
        <is>
          <t>7. Immunologic</t>
        </is>
      </c>
      <c r="N40" s="186" t="inlineStr">
        <is>
          <t>7.3 Systemic lupus</t>
        </is>
      </c>
      <c r="O40" s="185" t="inlineStr">
        <is>
          <t>Clinic</t>
        </is>
      </c>
      <c r="P40" s="186" t="inlineStr">
        <is>
          <t>ข้อ 38 Pharma Plus เล่มม่วง (เฉลยข้อ ง)</t>
        </is>
      </c>
      <c r="Q40" s="185" t="inlineStr">
        <is>
          <t>แบบฝึกหัด</t>
        </is>
      </c>
      <c r="R40" s="185" t="inlineStr">
        <is>
          <t>เล่มม่วง</t>
        </is>
      </c>
      <c r="S40" s="185" t="n"/>
    </row>
    <row r="41" ht="24" customHeight="1" s="49">
      <c r="A41" s="187" t="n">
        <v>39</v>
      </c>
      <c r="B41" s="186" t="inlineStr">
        <is>
          <t>หญิงไทย อายุ 35 ปี อ่อนเพลีย ไข้สูง 40 องศา มีน้ำมูก แพทย์์วินิจฉัยเป็น SLE ข้อใดไม่ใช่สาเหตุที่ทำให้เกิดโรค</t>
        </is>
      </c>
      <c r="C41" s="186" t="inlineStr">
        <is>
          <t>ข้อใดไม่ใช่สาเหตุที่ทำให้เกิดโรค</t>
        </is>
      </c>
      <c r="D41" s="186" t="n"/>
      <c r="E41" s="186" t="inlineStr">
        <is>
          <t>มีน้ำมูก</t>
        </is>
      </c>
      <c r="F41" s="186" t="inlineStr">
        <is>
          <t>ปวดข้อ</t>
        </is>
      </c>
      <c r="G41" s="186" t="inlineStr">
        <is>
          <t>มีไข้</t>
        </is>
      </c>
      <c r="H41" s="186" t="inlineStr">
        <is>
          <t>น้ำหนักลด</t>
        </is>
      </c>
      <c r="I41" s="188" t="inlineStr">
        <is>
          <t>ผีเสื้อที่หน้า</t>
        </is>
      </c>
      <c r="J41" s="185" t="n">
        <v>1</v>
      </c>
      <c r="K41" s="186" t="inlineStr">
        <is>
          <t>✅ คำตอบที่ถูกต้อง: ข้อ ก. มีน้ำมูก
🎯 ทำไมข้อนี้ถึงถูก:
มีน้ำมูก: อาการของ SLE ได้แก่ ไข้, ปวดข้อ, ผื่นรูปผีเสื้อที่ใบหน้า (malar rash) และน้ำหนักลด ส่วน 'มีน้ำมูก' เป็นอาการของโรคติดเชื้อทางเดินหายใจส่วนบนหรือภูมิแพ้ทั่วไป ไม่ใช่ลักษณะอาการจำเพาะของ SLE
🔍 ข้ออื่นผิดเพราะอะไร:
• ข้อ ข. (ปวดข้อ): ปวดข้อ (Arthralgia) หรือข้ออักเสบแบบ symmetrical non-erosive arthritis เป็นอาการทางคลินิกที่พบบ่อยที่สุดอย่างหนึ่งในเกณฑ์การวินิจฉัยโรค SLE (พบได้มากกว่า 80-90%)
• ข้อ ค. (มีไข้): มีไข้ (Fever) เป็นอาการแสดงตามระบบ (constitutional symptom) ที่บ่งบอกถึงภาวะ systemic inflammation หรือ active disease flare ในผู้ป่วย SLE
• ข้อ ง. (น้ำหนักลด): น้ำหนักลด (Weight loss) และอ่อนเพลียเรื้อรัง (fatigue) เป็น constitutional symptoms สำคัญที่เกิดจากการหลั่ง inflammatory cytokines ต่อเนื่องในผู้ป่วย SLE
• ข้อ จ. (ผีเสื้อที่หน้า): ผื่นรูปผีเสื้อที่ใบหน้า (Malar rash / Butterfly rash) เป็นลักษณะเฉพาะที่สำคัญทางคลินิก (pathognomonic sign) ของ SLE ซึ่งพาดผ่านสันจมูกและโหนกแก้มโดยเว้นร่องแก้ม (nasolabial fold)</t>
        </is>
      </c>
      <c r="L41" s="186" t="n"/>
      <c r="M41" s="186" t="inlineStr">
        <is>
          <t>7. Immunologic</t>
        </is>
      </c>
      <c r="N41" s="186" t="inlineStr">
        <is>
          <t>7.3 Systemic lupus</t>
        </is>
      </c>
      <c r="O41" s="185" t="inlineStr">
        <is>
          <t>Clinic</t>
        </is>
      </c>
      <c r="P41" s="186" t="inlineStr">
        <is>
          <t>ข้อ 39 Pharma Plus เล่มม่วง (เฉลยข้อ ก)</t>
        </is>
      </c>
      <c r="Q41" s="185" t="inlineStr">
        <is>
          <t>แบบฝึกหัด</t>
        </is>
      </c>
      <c r="R41" s="185" t="inlineStr">
        <is>
          <t>เล่มม่วง</t>
        </is>
      </c>
      <c r="S41" s="185" t="n"/>
    </row>
    <row r="42" ht="24" customHeight="1" s="49">
      <c r="A42" s="187" t="n">
        <v>40</v>
      </c>
      <c r="B42" s="186" t="n"/>
      <c r="C42" s="186" t="inlineStr">
        <is>
          <t>ในกรณีผู้ป่วยโรค SLE มีอาการกำเริบรุนแรงเฉียบพลันที่มีอันตรายต่ออวัยวะสำคัญ (Severe lupus flare เช่น Lupus nephritis หรือ CNS lupus) ยาสเตียรอยด์ในข้อใดเป็นตัวเลือกอันดับแรกสำหรับ Pulse therapy</t>
        </is>
      </c>
      <c r="D42" s="186" t="n"/>
      <c r="E42" s="186" t="inlineStr">
        <is>
          <t>Indomethacin ชนิดฉีด</t>
        </is>
      </c>
      <c r="F42" s="186" t="inlineStr">
        <is>
          <t>Ibuprofen ขนาดสูงรับประทาน</t>
        </is>
      </c>
      <c r="G42" s="186" t="inlineStr">
        <is>
          <t>Diclofenac ชนิดฉีดเข้ากล้ามเนื้อ</t>
        </is>
      </c>
      <c r="H42" s="186" t="inlineStr">
        <is>
          <t>Aspirin ขนาดสูงรับประทาน</t>
        </is>
      </c>
      <c r="I42" s="188" t="inlineStr">
        <is>
          <t>Intravenous Methylprednisolone (IV Pulse Methylprednisolone 500-1,000 mg/day ต่อเนื่อง 3 วัน)</t>
        </is>
      </c>
      <c r="J42" s="185" t="n">
        <v>5</v>
      </c>
      <c r="K42" s="186" t="inlineStr">
        <is>
          <t>✅ คำตอบที่ถูกต้อง: ข้อ จ. Methylprednisolone
🎯 ทำไมข้อนี้ถึงถูก:
ข้อ จ. (Methylprednisolone) เป็นคำตอบที่ถูกต้องและสอดคล้องกับหลักวิชาการและแนวทางเวชปฏิบัติในการรักษา
🔍 ข้ออื่นผิดเพราะอะไร:
• ข้อ ข. Chlorpheniramine ฉีดเข้าหลอดเลือดดำ: ออกฤทธิ์ช้า ไม่สามารถลดการบวมของทางเดินหายใจหรือแก้ไขภาวะช็อกได้ เป็นเพียงยาเสริม (Second-line)
• ข้อ ค. Dexamethasone ฉีดเข้ากล้ามเนื้อ: สเตียรอยด์เริ่มออกฤทธิ์ช้า (ใช้เวลา 4-6 ชั่วโมง) ไม่ช่วยชีวิตในระยะวิกฤตเฉียบพลัน
• ข้อ ง. Salbutamol พ่นสูดเพียงอย่างเดียว: ขยายหลอดลมได้แต่ไม่ช่วยแก้ไขภาวะความดันโลหิตตกและ laryngeal edema
• ข้อ จ. Dopamine infusion: ให้เฉพาะในรายที่เกิด Refractory anaphylactic shock หลังได้รับ Adrenaline และสารน้ำอย่างเพียงพอแล้ว</t>
        </is>
      </c>
      <c r="L42" s="186" t="n"/>
      <c r="M42" s="186" t="inlineStr">
        <is>
          <t>7. Immunologic</t>
        </is>
      </c>
      <c r="N42" s="186" t="inlineStr">
        <is>
          <t>7.3 Systemic lupus</t>
        </is>
      </c>
      <c r="O42" s="185" t="inlineStr">
        <is>
          <t>Clinic</t>
        </is>
      </c>
      <c r="P42" s="186" t="inlineStr">
        <is>
          <t>ข้อ 40 Pharma Plus เล่มม่วง (เฉลยข้อ จ)</t>
        </is>
      </c>
      <c r="Q42" s="185" t="inlineStr">
        <is>
          <t>แบบฝึกหัด</t>
        </is>
      </c>
      <c r="R42" s="185" t="inlineStr">
        <is>
          <t>เล่มม่วง</t>
        </is>
      </c>
      <c r="S42" s="185" t="n"/>
    </row>
    <row r="43" ht="24" customHeight="1" s="49">
      <c r="A43" s="187" t="n">
        <v>41</v>
      </c>
      <c r="B43" s="186" t="inlineStr">
        <is>
          <t>ผู้ป่วยชายอายุ 26 ปี มีอาการคัดจมูก จาม น้ำมูกใสไหล คันจมูกและคันตาเป็นบางครั้ง ไม่มีไข้ หายใจไม่มีเสียงหวีด อาการเกิดขึ้นสัปดาห์ละ 4-5 วัน ต่อเนื่องกันมานานกว่า 3 เดือน ส่งผลให้นอนหลับไม่สนิทและรบกวนสมาธิในการทำงาน ผู้ป่วยซื้อยา Chlorpheniramine (CPM) 4 mg รับประทานก่อนนอนทุกคืน และใช้ยาพ่นจมูก Oxymetazoline spray เมื่อมีอาการคัดจมูก</t>
        </is>
      </c>
      <c r="C43" s="186" t="inlineStr">
        <is>
          <t>ตามเกณฑ์มาตรฐาน ARIA (Allergic Rhinitis and its Impact on Asthma) การประเมินระดับความรุนแรงของโรคภูมิแพ้ในผู้ป่วยรายนี้จัดอยู่ในกลุ่มใด</t>
        </is>
      </c>
      <c r="D43" s="186" t="n"/>
      <c r="E43" s="186" t="inlineStr">
        <is>
          <t>Mild intermittent</t>
        </is>
      </c>
      <c r="F43" s="186" t="inlineStr">
        <is>
          <t>Moderate-to-severe intermittent</t>
        </is>
      </c>
      <c r="G43" s="186" t="inlineStr">
        <is>
          <t>Moderate-to-severe persistent</t>
        </is>
      </c>
      <c r="H43" s="186" t="inlineStr">
        <is>
          <t>Mild persistent</t>
        </is>
      </c>
      <c r="I43" s="188" t="inlineStr">
        <is>
          <t>Allergic asthma - mild persistent</t>
        </is>
      </c>
      <c r="J43" s="185" t="n">
        <v>3</v>
      </c>
      <c r="K43" s="186" t="inlineStr">
        <is>
          <t>✅ คำตอบที่ถูกต้อง: ข้อ ก. Allergic rhinitis-mild intermittent
🎯 ทำไมข้อนี้ถึงถูก:
การเลือก Allergic rhinitis-mild intermittent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(Allergic rhinitis-mod-severe intermittent): ตามเกณฑ์ ARIA classification หากมีอาการมากกว่า 4 วันต่อสัปดาห์ และนานกว่า 4 สัปดาห์ติดต่อกัน จะจัดอยู่ในกลุ่ม persistent ไม่ใช่ intermittent
• ข้อ ค. (Allergic rhinitis-mod-severe persistent): แม้ผู้ป่วยรายนี้จะมีอาการเข้าเกณฑ์ Moderate-Severe Persistent AR ตามเกณฑ์ ARIA จากล (เนื่องจากมีอาการ &gt;4 วัน/สัปดาห์, นาน &gt;4 สัปดาห์ และรบกวนการนอน/การทำงาน) แต่เฉลยของข้อสอบชุดนี้ระบุคำตอบเป็นข้อ ก
• ข้อ ง. (Allergic Asthma-mild persistent): ผู้ป่วยไม่มีประวัติหายใจมีเสียงหวีด (wheezing) แน่นหน้าอก หรือหอบเหนื่อย จึงไม่มีข้อบ่งชี้ทางคลินิกของโรคหืด (Allergic asthma)
• ข้อ จ. (Allergic asthma-mod-severe intermittent): ผู้ป่วยไม่มีอาการแสดงทางระบบทางเดินหายใจส่วนล่างของ Allergic asthma และความถี่ของอาการต่อเนื่องหลายเดือนไม่จัดเป็น intermittent</t>
        </is>
      </c>
      <c r="L43" s="186" t="n"/>
      <c r="M43" s="186" t="inlineStr">
        <is>
          <t>7. Immunologic</t>
        </is>
      </c>
      <c r="N43" s="186" t="inlineStr">
        <is>
          <t>7.1 Allergic rhinitis</t>
        </is>
      </c>
      <c r="O43" s="185" t="inlineStr">
        <is>
          <t>Clinic</t>
        </is>
      </c>
      <c r="P43" s="186" t="inlineStr">
        <is>
          <t>แบบฝึกหัด PLE-CC 1 ข้อ 41</t>
        </is>
      </c>
      <c r="Q43" s="185" t="inlineStr">
        <is>
          <t>แบบฝึกหัด</t>
        </is>
      </c>
      <c r="R43" s="185" t="inlineStr">
        <is>
          <t>เล่มม่วง</t>
        </is>
      </c>
      <c r="S43" s="185" t="inlineStr">
        <is>
          <t>CASE-IMMUNO-AR-OXYMETAZOLINE</t>
        </is>
      </c>
    </row>
    <row r="44" ht="24" customHeight="1" s="49">
      <c r="A44" s="187" t="n">
        <v>42</v>
      </c>
      <c r="B44" s="186" t="inlineStr">
        <is>
          <t>ผู้ป่วยชายอายุ 26 ปี มีอาการคัดจมูก จาม น้ำมูกใสไหล คันจมูกและคันตาเป็นบางครั้ง ไม่มีไข้ หายใจไม่มีเสียงหวีด อาการเกิดขึ้นสัปดาห์ละ 4-5 วัน ต่อเนื่องกันมานานกว่า 3 เดือน ส่งผลให้นอนหลับไม่สนิทและรบกวนสมาธิในการทำงาน ผู้ป่วยซื้อยา Chlorpheniramine (CPM) 4 mg รับประทานก่อนนอนทุกคืน และใช้ยาพ่นจมูก Oxymetazoline spray เมื่อมีอาการคัดจมูก</t>
        </is>
      </c>
      <c r="C44" s="186" t="inlineStr">
        <is>
          <t>ตามแนวทางการรักษาโรคจมูกอักเสบภูมิแพ้ในประเทศไทย พ.ศ. 2565 การจัดการทางเภสัชบำบัดข้อใดเหมาะสมที่สุดสำหรับผู้ป่วยรายนี้</t>
        </is>
      </c>
      <c r="D44" s="186" t="n"/>
      <c r="E44" s="186" t="inlineStr">
        <is>
          <t>รับประทาน CPM 4 mg วันละ 1 เม็ดก่อนนอนต่อไปตามเดิม</t>
        </is>
      </c>
      <c r="F44" s="186" t="inlineStr">
        <is>
          <t>หยุด CPM แล้วใช้ Fexofenadine 180 mg รับประทานเฉพาะเวลามีอาการ</t>
        </is>
      </c>
      <c r="G44" s="186" t="inlineStr">
        <is>
          <t>ใช้ Intranasal Corticosteroid spray (เช่น Mometasone หรือ Fluticasone) พ่นจมูกสม่ำเสมอทุกวัน และประเมินซ้ำใน 2-4 สัปดาห์</t>
        </is>
      </c>
      <c r="H44" s="186" t="inlineStr">
        <is>
          <t>ใช้ Montelukast 10 mg วันละ 1 เม็ดเป็นยาเดี่ยว</t>
        </is>
      </c>
      <c r="I44" s="188" t="inlineStr">
        <is>
          <t>เพิ่มขนาด Oxymetazoline spray เป็นพ่นทุก 4 ชั่วโมงต่อเนื่อง</t>
        </is>
      </c>
      <c r="J44" s="185" t="n">
        <v>3</v>
      </c>
      <c r="K44" s="186" t="inlineStr">
        <is>
          <t>✅ คำตอบที่ถูกต้อง: ข้อ ค. Fexo 180 mg 1 เม็ดก่อนนอน ต่อเนื่อง 2 สัปดาห์
🎯 ทำไมข้อนี้ถึงถูก:
การเลือก Fexo 180 mg 1 เม็ดก่อนนอน ต่อเนื่อง 2 สัปดาห์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ก. (CPM 4 mg ตามเดิม): Chlorpheniramine (CPM) เป็น 1st generation H1-antihistamine ที่ทำให้ง่วงซึมรบกวนการทำงานและสมาธิ และมี anticholinergic side effects แนวทางเวชปฏิบัติปัจจุบันจึงแนะนำให้ใช้ 2nd generation H1-antihistamines เป็นตัวเลือกแรก
• ข้อ ข. (หยุด CPM และใช้ Fexofenadine 180 mg 1 เม็ดก่อน เมื่อมีอาการ): การใช้ Fexofenadine เฉพาะเมื่อมีอาการ (prn) ไม่เพียงพอในการควบคุมอาการภูมิแพ้ที่มีความถี่สม่ำเสมอต่อเนื่องหลายสัปดาห์ ซึ่งจำเป็นต้องใช้ยาต่อเนื่องอย่างน้อย 2-4 สัปดาห์เพื่อระงับ allergic inflammation
• ข้อ ง. (Montelukast 10 mg วันละ 1 เม็ด ประเมินอีกครั้ง 2 สัปดาห์): Montelukast (LTRA) มีประสิทธิภาพโดยรวมด้อยกว่า Intranasal corticosteroids และ Antihistamines ในการรักษาอาการคัดจมูกจาม และ US FDA มีกล่องคำเตือน (Black box warning) เรื่องผลข้างเคียงทางจิตประสาท
• ข้อ จ. (Mometasone พ่นจมูกเช้า-เย็น ประเมินอีกครั้ง 2 สัปดาห๋"): Mometasone furoate nasal spray เป็น Intranasal corticosteroid (INCS) ที่มีประสิทธิภาพสูงสุดในการรักษา Allergic rhinitis แต่ความถี่มาตรฐานในการพ่นคือวันละ 1 ครั้ง ไม่ใช่การพ่นวันละ 2 ครั้ง เช้า-เย็น</t>
        </is>
      </c>
      <c r="L44" s="186" t="n"/>
      <c r="M44" s="186" t="inlineStr">
        <is>
          <t>7. Immunologic</t>
        </is>
      </c>
      <c r="N44" s="186" t="inlineStr">
        <is>
          <t>7.1 Allergic rhinitis</t>
        </is>
      </c>
      <c r="O44" s="185" t="inlineStr">
        <is>
          <t>Clinic</t>
        </is>
      </c>
      <c r="P44" s="186" t="inlineStr">
        <is>
          <t>แบบฝึกหัด PLE-CC 1 ข้อ 42</t>
        </is>
      </c>
      <c r="Q44" s="185" t="inlineStr">
        <is>
          <t>แบบฝึกหัด</t>
        </is>
      </c>
      <c r="R44" s="185" t="inlineStr">
        <is>
          <t>เล่มม่วง</t>
        </is>
      </c>
      <c r="S44" s="185" t="inlineStr">
        <is>
          <t>CASE-IMMUNO-AR-OXYMETAZOLINE</t>
        </is>
      </c>
    </row>
    <row r="45" ht="24" customHeight="1" s="49">
      <c r="A45" s="187" t="n">
        <v>43</v>
      </c>
      <c r="B45" s="186" t="inlineStr">
        <is>
          <t>ผู้ป่วยชายอายุ 26 ปี มีอาการคัดจมูก จาม น้ำมูกใสไหล คันจมูกและคันตาเป็นบางครั้ง ไม่มีไข้ หายใจไม่มีเสียงหวีด อาการเกิดขึ้นสัปดาห์ละ 4-5 วัน ต่อเนื่องกันมานานกว่า 3 เดือน ส่งผลให้นอนหลับไม่สนิทและรบกวนสมาธิในการทำงาน ผู้ป่วยซื้อยา Chlorpheniramine (CPM) 4 mg รับประทานก่อนนอนทุกคืน และใช้ยาพ่นจมูก Oxymetazoline spray เมื่อมีอาการคัดจมูก</t>
        </is>
      </c>
      <c r="C45" s="186" t="inlineStr">
        <is>
          <t>การใช้ยาพ่นแก้คัดจมูก Oxymetazoline ติดต่อกันนานเกิน 5-7 วัน อาจส่งผลให้เกิดอาการไม่พึงประสงค์สำคัญในข้อใด</t>
        </is>
      </c>
      <c r="D45" s="186" t="n"/>
      <c r="E45" s="186" t="inlineStr">
        <is>
          <t>โรคต้อหินเฉียบพลัน (Acute angle-closure glaucoma)</t>
        </is>
      </c>
      <c r="F45" s="186" t="inlineStr">
        <is>
          <t>เลือดกำเดาไหลรุนแรง (Severe epistaxis)</t>
        </is>
      </c>
      <c r="G45" s="186" t="inlineStr">
        <is>
          <t>ภาวะคัดจมูกกำเริบจากการดื้อยาพ่น (Rhinitis medicamentosa / Rebound congestion)</t>
        </is>
      </c>
      <c r="H45" s="186" t="inlineStr">
        <is>
          <t>การกดการทำงานของต่อมหมวกไต (HPA axis suppression)</t>
        </is>
      </c>
      <c r="I45" s="188" t="inlineStr">
        <is>
          <t>ผนังกั้นช่องจมูกทะลุ (Nasal septal perforation)</t>
        </is>
      </c>
      <c r="J45" s="185" t="n">
        <v>3</v>
      </c>
      <c r="K45" s="186" t="inlineStr">
        <is>
          <t>✅ คำตอบที่ถูกต้อง: ข้อ ก. Glaucoma
🎯 ทำไมข้อนี้ถึงถูก:
การเลือก Glaucoma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(Epistaxis): Epistaxis หรือเลือดกำเดาไหล เป็นอาการข้างเคียงเฉพาะที่จากการพ่นยาที่เกิดการระคายเคืองหรือพ่นผิดเทคนิคกระทบ nasal septum ไม่ใช่ผลจากการลดการตอบสนองของหลอดเลือดส่วนปลาย
• ข้อ ค. (Rebound congestion): Rebound congestion หรือ rhinitis medicamentosa เกิดจากการใช้ topical decongestants ติดต่อกันเกิน 3-5 วัน ทำให้ alpha-receptor เกิด downregulation และ desensitization จนหลอดเลือดขยายตัวรุนแรงเมื่อหยุดยา
• ข้อ ง. (HPA axis suppression): HPA axis suppression เป็นอาการไม่พึงประสงค์ทางระบบของ systemic หรือ high-dose intranasal corticosteroids ในระยะยาว ไม่ได้เกิดจาก topical alpha-agonist decongestants
• ข้อ จ. (nasal septal perforation): Nasal septal perforation เป็นภาวะแทรกซ้อนรุนแรงที่สัมพันธ์กับการใช้ intranasal cocaine หรือเทคนิคการพ่น intranasal corticosteroid จ่อตรงใส่ผนังกั้นช่องจมูกเรื้อรัง</t>
        </is>
      </c>
      <c r="L45" s="186" t="n"/>
      <c r="M45" s="186" t="inlineStr">
        <is>
          <t>7. Immunologic</t>
        </is>
      </c>
      <c r="N45" s="186" t="inlineStr">
        <is>
          <t>7.1 Allergic rhinitis</t>
        </is>
      </c>
      <c r="O45" s="185" t="inlineStr">
        <is>
          <t>Clinic</t>
        </is>
      </c>
      <c r="P45" s="186" t="inlineStr">
        <is>
          <t>แบบฝึกหัด PLE-CC 1 ข้อ 43</t>
        </is>
      </c>
      <c r="Q45" s="185" t="inlineStr">
        <is>
          <t>แบบฝึกหัด</t>
        </is>
      </c>
      <c r="R45" s="185" t="inlineStr">
        <is>
          <t>เล่มม่วง</t>
        </is>
      </c>
      <c r="S45" s="185" t="inlineStr">
        <is>
          <t>CASE-IMMUNO-AR-OXYMETAZOLINE</t>
        </is>
      </c>
    </row>
    <row r="46" ht="24" customHeight="1" s="49">
      <c r="A46" s="187" t="n">
        <v>44</v>
      </c>
      <c r="B46" s="186" t="inlineStr">
        <is>
          <t>ผู้ป่วยชายอายุ 26 ปี มีอาการคัดจมูก จาม น้ำมูกใสไหล คันจมูกและคันตาเป็นบางครั้ง ไม่มีไข้ หายใจไม่มีเสียงหวีด อาการเกิดขึ้นสัปดาห์ละ 4-5 วัน ต่อเนื่องกันมานานกว่า 3 เดือน ส่งผลให้นอนหลับไม่สนิทและรบกวนสมาธิในการทำงาน ผู้ป่วยซื้อยา Chlorpheniramine (CPM) 4 mg รับประทานก่อนนอนทุกคืน และใช้ยาพ่นจมูก Oxymetazoline spray เมื่อมีอาการคัดจมูก</t>
        </is>
      </c>
      <c r="C46" s="186" t="inlineStr">
        <is>
          <t>ยาพ่นบรรเทาอาการคัดจมูก Oxymetazoline ออกฤทธิ์บรรเทาอาการผ่านกลไกทางเภสัชวิทยาในข้อใด</t>
        </is>
      </c>
      <c r="D46" s="186" t="n"/>
      <c r="E46" s="186" t="inlineStr">
        <is>
          <t>กระตุ้น Alpha-1 และ Alpha-2 adrenergic receptors ทำให้หลอดเลือดที่เยื่อบุจมูกหดตัว (Vasoconstriction)</t>
        </is>
      </c>
      <c r="F46" s="186" t="inlineStr">
        <is>
          <t>กระตุ้น Beta-2 adrenergic receptors ทำให้กล้ามเนื้อเรียบขยายตัว</t>
        </is>
      </c>
      <c r="G46" s="186" t="inlineStr">
        <is>
          <t>ยับยั้ง Histamine H1 receptors ที่เยื่อบุทางเดินหายใจ</t>
        </is>
      </c>
      <c r="H46" s="186" t="inlineStr">
        <is>
          <t>ยับยั้ง Leukotriene CysLT1 receptors</t>
        </is>
      </c>
      <c r="I46" s="188" t="inlineStr">
        <is>
          <t>ยับยั้งเอนไซม์ Acetylcholinesterase</t>
        </is>
      </c>
      <c r="J46" s="185" t="n">
        <v>1</v>
      </c>
      <c r="K46" s="186" t="inlineStr">
        <is>
          <t>✅ คำตอบที่ถูกต้อง: ข้อ ก. Alpha1,Alpha2 agonist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(Beta1 agonist): Beta1 agonist มีผลเพิ่มอัตราและแรงการบีบตัวของกล้ามเนื้อหัวใจ เช่น Dobutamine ไม่มีผลทำให้หลอดเลือดเยื่อบุโพรงจมูกหดตัวเพื่อลดอาการคัดจมูก
• ข้อ ค. (Muscarinic agonist): Muscarinic agonist เช่น Pilocarpine หรือ Bethanechol ออกฤทธิ์กระตุ้นการหลั่งสารคัดหลั่งของต่อมเมื่อกในโพรงจมูก ซึ่งจะทำให้น้ำมูกไหลและคัดจมูกมากขึ้น
• ข้อ ง. (Acetylcholinesterase inhibitor): Acetylcholinesterase inhibitor เช่น Neostigmine หรือ Pyridostigmine ยับยั้งการสลาย acetylcholine ส่งผลเพิ่ม cholinergic activity ทำให้เกิด rhinorrhea และ bronchoconstriction
• ข้อ จ. (Neuromuscular blocker): Neuromuscular blocker เช่น Atracurium หรือ Succinylcholine ออกฤทธิ์ยับยั้ง nicotinic receptors ที่ neuromuscular junction เพื่อคลายกล้ามเนื้อลายในการผ่าตัด ไม่เกี่ยวข้องกับระบบหลอดเลือดในโพรงจมูก</t>
        </is>
      </c>
      <c r="L46" s="186" t="n"/>
      <c r="M46" s="186" t="inlineStr">
        <is>
          <t>7. Immunologic</t>
        </is>
      </c>
      <c r="N46" s="186" t="inlineStr">
        <is>
          <t>7.1 Allergic rhinitis</t>
        </is>
      </c>
      <c r="O46" s="185" t="inlineStr">
        <is>
          <t>Clinic</t>
        </is>
      </c>
      <c r="P46" s="186" t="inlineStr">
        <is>
          <t>แบบฝึกหัด PLE-CC 1 ข้อ 44</t>
        </is>
      </c>
      <c r="Q46" s="185" t="inlineStr">
        <is>
          <t>แบบฝึกหัด</t>
        </is>
      </c>
      <c r="R46" s="185" t="inlineStr">
        <is>
          <t>เล่มม่วง</t>
        </is>
      </c>
      <c r="S46" s="185" t="inlineStr">
        <is>
          <t>CASE-IMMUNO-AR-OXYMETAZOLINE</t>
        </is>
      </c>
    </row>
    <row r="47" ht="24" customHeight="1" s="49">
      <c r="A47" s="187" t="n">
        <v>45</v>
      </c>
      <c r="B47" s="186" t="n"/>
      <c r="C47" s="186" t="inlineStr">
        <is>
          <t>Chlorpheniramine (CPM) เป็นยากลุ่ม 1st Generation Antihistamine มีฤทธิ์ Anticholinergic จึงควรหลีกเลี่ยงหรือห้ามใช้ในผู้ป่วยโรคใดต่อไปนี้</t>
        </is>
      </c>
      <c r="D47" s="186" t="n"/>
      <c r="E47" s="186" t="inlineStr">
        <is>
          <t>ภาวะปัสสาวะเล็ด (Urinary incontinence)</t>
        </is>
      </c>
      <c r="F47" s="186" t="inlineStr">
        <is>
          <t>โรคตับแข็ง (Liver cirrhosis)</t>
        </is>
      </c>
      <c r="G47" s="186" t="inlineStr">
        <is>
          <t>โรคต่อมลูกหมากโต (Benign Prostatic Hyperplasia: BPH) และโรคต้อหินมุมปิด (Angle-closure glaucoma)</t>
        </is>
      </c>
      <c r="H47" s="186" t="inlineStr">
        <is>
          <t>โรคเบาหวาน (Diabetes mellitus)</t>
        </is>
      </c>
      <c r="I47" s="188" t="inlineStr">
        <is>
          <t>โรคไขมันในเลือดสูง (Dyslipidemia)</t>
        </is>
      </c>
      <c r="J47" s="185" t="n">
        <v>3</v>
      </c>
      <c r="K47" s="186" t="inlineStr">
        <is>
          <t>✅ คำตอบที่ถูกต้อง: ข้อ ก. กลั้นปัสสาวะไม่อยู่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(หอบหืด): หอบหืดรุนแรงเฉียบพลันเป็นข้อควรระวังของ first-generation antihistamines เนื่องจากฤทธิ์ anticholinergic อาจทำให้เสมหะเหนียวข้นขับออกยาก แต่อาการหอบหืดที่ควบคุมได้ไม่ใช่ข้อห้ามใช้เด็ดขาด
• ข้อ ค. (ต่อมลูกหมากโต): ต่อมลูกหมากโต (Benign Prostatic Hyperplasia) เป็นข้อห้ามใช้ที่สำคัญของยาที่มีฤทธิ์ anticholinergic เช่น CPM เพราะจะยับยั้งกล้ามเนื้อ detrusor และเพิ่มการเกร็งของกระเพาะปัสสาวะจนเกิด acute urinary retention
• ข้อ ง. (หัวใจเต้นผิดจังหวะ): หัวใจเต้นผิดจังหวะชนิด Torsades de pointes และ QT prolongation สัมพันธ์กับ second-generation antihistamines รุ่นเก่าบางตัว เช่น Terfenadine และ Astemizole ไม่ใช่ CPM
• ข้อ จ. (ใช้ยาปฏิชีวนะ (erythromycin,fluconazole)): การใช้ร่วมกับยาปฏิชีวนะกลุ่ม macrolide หรือ azole antifungal เป็นข้อควรระวังในการยับยั้ง CYP3A4 ซึ่งส่งผลต่อยาที่ขึ้นกับเมแทบอลิซึมนี้ เช่น Terfenadine แต่ CPM ถูกกำจัดผ่านหลายวิถีรวมทั้ง CYP2D6 จึงไม่ใช่ข้อห้ามใช้เด็ดขาด</t>
        </is>
      </c>
      <c r="L47" s="186" t="n"/>
      <c r="M47" s="186" t="inlineStr">
        <is>
          <t>7. Immunologic</t>
        </is>
      </c>
      <c r="N47" s="186" t="inlineStr">
        <is>
          <t>7.1 Allergic rhinitis</t>
        </is>
      </c>
      <c r="O47" s="185" t="inlineStr">
        <is>
          <t>Clinic</t>
        </is>
      </c>
      <c r="P47" s="186" t="inlineStr">
        <is>
          <t>แบบฝึกหัด PLE-CC 1 ข้อ 45</t>
        </is>
      </c>
      <c r="Q47" s="185" t="inlineStr">
        <is>
          <t>แบบฝึกหัด</t>
        </is>
      </c>
      <c r="R47" s="185" t="inlineStr">
        <is>
          <t>เล่มม่วง</t>
        </is>
      </c>
      <c r="S47" s="185" t="n"/>
    </row>
    <row r="48" ht="24" customHeight="1" s="49">
      <c r="A48" s="187" t="n">
        <v>46</v>
      </c>
      <c r="B48" s="186" t="n"/>
      <c r="C48" s="186" t="inlineStr">
        <is>
          <t>อาหารหรือปัจจัยใดกระตุ้นให้เกิด allergic rhinitis ได้</t>
        </is>
      </c>
      <c r="D48" s="186" t="n"/>
      <c r="E48" s="186" t="inlineStr">
        <is>
          <t>เครื่องดื่มแอลกอฮอล์</t>
        </is>
      </c>
      <c r="F48" s="186" t="inlineStr">
        <is>
          <t>อาหารที่มีสารกันบูด sulfite เช่น ไวน์ อาหารแปรรูป</t>
        </is>
      </c>
      <c r="G48" s="186" t="inlineStr">
        <is>
          <t>อาหารที่มีรสจัดหรือเผ็ดที่กระตุ้นอาการคัดจมูก</t>
        </is>
      </c>
      <c r="H48" s="186" t="inlineStr">
        <is>
          <t>สูบบุหรี่และควันบุหรี่</t>
        </is>
      </c>
      <c r="I48" s="188" t="inlineStr">
        <is>
          <t>ถูกทุกข้อ</t>
        </is>
      </c>
      <c r="J48" s="185" t="n">
        <v>3</v>
      </c>
      <c r="K48" s="186" t="inlineStr">
        <is>
          <t>✅ คำตอบที่ถูกต้อง: ข้อ ค. อาหารที่มีรสจัดหรือเผ็ดที่กระตุ้นอาการคัดจมูก
🎯 ทำไมข้อนี้ถึงถูก:
การเลือก อาหารที่มีรสจัดหรือเผ็ดที่กระตุ้นอาการคัดจมูก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ก. (เครื่องดื่มแอลกอฮอล์): เครื่องดื่มแอลกอฮอล์กระตุ้นอาการคัดจมูกผ่านกลไก non-allergic vasodilation จาก acetaldehyde และ histamine content แต่ไม่ใช่สาเหตุหลักของ IgE-mediated allergic rhinitis
• ข้อ ข. (อาหารที่มีสารกันบูด sulfite เช่น ไวน์ อาหารแปรรูป): สารกันบูดซัลไฟต์กระตุ้นปฏิกิริยา non-allergic hypersensitivity ผ่านการระคายเคืองของ sulfur dioxide receptor และ parasympathetic reflex ในหลอดลมและโพรงจมูก
• ข้อ ง. (สูบบุหรี่และควันบุหรี่): ควันบุหรี่เป็น physical irritant ที่ทำลาย mucosal barrier และกระตุ้น sensory c-fibers ก่อให้เกิด non-allergic non-IgE irritant rhinitis หรือ vasomotor rhinitis
• ข้อ จ. (ถูกทุกข้อ): ปัจจัยทั้งหมดข้างต้นส่วนใหญ่เป็นสิ่งกระตุ้นทาง vasomotor และ non-allergic triggers ซึ่งกระตุ้นอาการจมูกอักเสบแบบไม่ผ่านกลไก IgE จำเพาะต่อ allergen หลัก</t>
        </is>
      </c>
      <c r="L48" s="186" t="n"/>
      <c r="M48" s="186" t="inlineStr">
        <is>
          <t>7. Immunologic</t>
        </is>
      </c>
      <c r="N48" s="186" t="inlineStr">
        <is>
          <t>7.1 Allergic rhinitis</t>
        </is>
      </c>
      <c r="O48" s="185" t="inlineStr">
        <is>
          <t>Clinic</t>
        </is>
      </c>
      <c r="P48" s="186" t="inlineStr">
        <is>
          <t>แบบฝึกหัด PLE-CC 1 ข้อ 50</t>
        </is>
      </c>
      <c r="Q48" s="185" t="inlineStr">
        <is>
          <t>แบบฝึกหัด</t>
        </is>
      </c>
      <c r="R48" s="185" t="inlineStr">
        <is>
          <t>เล่มม่วง</t>
        </is>
      </c>
      <c r="S48" s="185" t="n"/>
    </row>
    <row r="49" ht="24" customHeight="1" s="49">
      <c r="A49" s="187" t="n">
        <v>47</v>
      </c>
      <c r="B49" s="186" t="inlineStr">
        <is>
          <t>เด็กหญิงอายุ 14 ปี มีอาการคัดจมูก น้ำมูกใสไหล จามบ่อย เป็นติดต่อกันมานานกว่า 5 สัปดาห์ และต้องสะดุ้งตื่นขึ้นมากลางดึกเพราะคัดจมูกรุนแรงจนหายใจไม่ออก ซักประวัติพบว่า 2 เดือนก่อนเพิ่งรับแมวมาเลี้ยงในบ้าน ข้างบ้านมีการก่อสร้างมา 1 ปี มารดามีประวัติโรคจมูกอักเสบภูมิแพ้ ผู้ป่วยไม่มีโรคประจำตัวอื่น</t>
        </is>
      </c>
      <c r="C49" s="186" t="inlineStr">
        <is>
          <t>จากข้อมูลข้างต้น ปัจจัยใดน่าจะเป็นสาเหตุสำคัญที่สุดที่กระตุ้นให้ผู้ป่วยรายนี้มีอาการภูมิแพ้กำเริบขึ้นอย่างเด่นชัด</t>
        </is>
      </c>
      <c r="D49" s="186" t="n"/>
      <c r="E49" s="186" t="inlineStr">
        <is>
          <t>ฝุ่นละอองจากการก่อสร้างข้างบ้าน</t>
        </is>
      </c>
      <c r="F49" s="186" t="inlineStr">
        <is>
          <t>ประวัติทางพันธุกรรมจากมารดาที่เป็นภูมิแพ้</t>
        </is>
      </c>
      <c r="G49" s="186" t="inlineStr">
        <is>
          <t>การสัมผัสสารก่อภูมิแพ้จากขนและรังแคแมว (Cat allergen / Fel d 1)</t>
        </is>
      </c>
      <c r="H49" s="186" t="inlineStr">
        <is>
          <t>การเปลี่ยนแปลงของสภาพอากาศ</t>
        </is>
      </c>
      <c r="I49" s="188" t="inlineStr">
        <is>
          <t>การเปลี่ยนแปลงของฮอร์โมนในวัยรุ่น</t>
        </is>
      </c>
      <c r="J49" s="185" t="n">
        <v>3</v>
      </c>
      <c r="K49" s="186" t="inlineStr">
        <is>
          <t>✅ คำตอบที่ถูกต้อง: ข้อ ค. การสัมผัสสารก่อภูมิแพ้จากขนและรังแคแมว (Cat allergen / Fel d 1)
🎯 ทำไมข้อนี้ถึงถูก:
ประวัติชัดเจนว่าเริ่มมีอาการรุนแรงหลังรับแมวมาเลี้ยงได้ 2 เดือน สารก่อภูมิแพ้หลักของแมวคือ Fel d 1 ซึ่งมีอนุภาคขนาดเล็กมาก ลอยในอากาศได้นาน และก่อให้เกิดปฏิกิริยา IgE-mediated hypersensitivity ได้รุนแรง จึงเป็นปัจจัยกระตุ้นสำคัญที่สุด
🔍 ข้ออื่นผิดเพราะอะไร:
• ข้อ ก.: การก่อสร้างข้างบ้านมีมานานกว่า 1 ปีแล้ว แต่อาการเพิ่งเริ่มกำเริบหลังนำแมวมาเลี้ยง
• ข้อ ข.: พันธุกรรมเป็นปัจจัยโน้มนำ (Predisposing factor) แต่ไม่ใช่ตัวกระตุ้นเฉียบพลันให้เกิดอาการในรอบนี้
• ข้อ ง.: ไม่มีความสัมพันธ์ทางเวลาที่ชัดเจนเท่ากับการนำแมวเข้ามาเลี้ยงในบ้าน
• ข้อ จ.: (การเปลี่ยนแปลงของฮอร์โมนในวัยรุ่น): ไม่ใช่คำตอบที่ถูกต้องตามแนวทางเวชปฏิบัติและหลักวิชาการทางเภสัชกรรมสำหรับกรณีนี้</t>
        </is>
      </c>
      <c r="L49" s="186" t="n"/>
      <c r="M49" s="186" t="inlineStr">
        <is>
          <t>7. Immunologic</t>
        </is>
      </c>
      <c r="N49" s="186" t="inlineStr">
        <is>
          <t>7.1 Allergic rhinitis</t>
        </is>
      </c>
      <c r="O49" s="185" t="inlineStr">
        <is>
          <t>Clinic</t>
        </is>
      </c>
      <c r="P49" s="186" t="inlineStr">
        <is>
          <t>PLE-CC1 ปี 2566 Day 2 ข้อ 68</t>
        </is>
      </c>
      <c r="Q49" s="185" t="inlineStr">
        <is>
          <t>ข้อสอบจริง</t>
        </is>
      </c>
      <c r="R49" s="185" t="inlineStr">
        <is>
          <t>2566</t>
        </is>
      </c>
      <c r="S49" s="185" t="inlineStr">
        <is>
          <t>CASE-2566-AR-CAT-EXPOSURE</t>
        </is>
      </c>
    </row>
    <row r="50" ht="24" customHeight="1" s="49">
      <c r="A50" s="187" t="n">
        <v>48</v>
      </c>
      <c r="B50" s="186" t="inlineStr">
        <is>
          <t>เด็กหญิงอายุ 14 ปี มีอาการคัดจมูก น้ำมูกใสไหล จามบ่อย เป็นติดต่อกันมานานกว่า 5 สัปดาห์ และต้องสะดุ้งตื่นขึ้นมากลางดึกเพราะคัดจมูกรุนแรงจนหายใจไม่ออก ซักประวัติพบว่า 2 เดือนก่อนเพิ่งรับแมวมาเลี้ยงในบ้าน ข้างบ้านมีการก่อสร้างมา 1 ปี มารดามีประวัติโรคจมูกอักเสบภูมิแพ้ ผู้ป่วยไม่มีโรคประจำตัวอื่น</t>
        </is>
      </c>
      <c r="C50" s="186" t="inlineStr">
        <is>
          <t>จากกรณีศึกษาข้างต้น ผู้ป่วยมีอาการต่อเนื่องมากกว่า 4 วัน/สัปดาห์ นานเกิน 4 สัปดาห์ และรบกวนการนอนหลับ (Moderate-to-Severe Persistent Allergic Rhinitis) ควรเริ่มต้นการรักษาด้วยยาในข้อใดเหมาะสมที่สุด</t>
        </is>
      </c>
      <c r="D50" s="186" t="n"/>
      <c r="E50" s="186" t="inlineStr">
        <is>
          <t>Montelukast 10 mg รับประทานวันละ 1 เม็ด ก่อนนอน</t>
        </is>
      </c>
      <c r="F50" s="186" t="inlineStr">
        <is>
          <t>Pseudoephedrine 60 mg รับประทานวันละ 2 ครั้ง</t>
        </is>
      </c>
      <c r="G50" s="186" t="inlineStr">
        <is>
          <t>Cetirizine 10 mg รับประทานวันละ 1 เม็ด</t>
        </is>
      </c>
      <c r="H50" s="186" t="inlineStr">
        <is>
          <t>Intranasal Corticosteroid spray (เช่น Mometasone furoate หรือ Fluticasone furoate) พ่นจมูกสม่ำเสมอทุกวัน</t>
        </is>
      </c>
      <c r="I50" s="188" t="inlineStr">
        <is>
          <t>Oral Prednisolone 30 mg รับประทานต่อเนื่อง 2 สัปดาห์</t>
        </is>
      </c>
      <c r="J50" s="185" t="n">
        <v>4</v>
      </c>
      <c r="K50" s="186" t="inlineStr">
        <is>
          <t>✅ คำตอบที่ถูกต้อง: ข้อ ง. Intranasal Corticosteroid spray (เช่น Mometasone furoate หรือ Fluticasone furoate) พ่นจมูกสม่ำเสมอทุกวัน
🎯 ทำไมข้อนี้ถึงถูก:
ตามแนวทางเวชปฏิบัติของสากล (ARIA) และประเทศไทย พ.ศ. 2565 ยาพ่นสเตียรอยด์ทางจมูก (Intranasal Corticosteroids: INCS) จัดเป็น First-line treatment of choice ที่มีประสิทธิภาพสูงสุดในการลดการอักเสบทุกอาการของ Allergic rhinitis โดยเฉพาะอาการคัดจมูกรุนแรงในระดับ Moderate-to-severe persistent
🔍 ข้ออื่นผิดเพราะอะไร:
• ข้อ ก.: Montelukast แนะนำเป็นยารองหรือเสริม ไม่ใช่ First-line monotherapy สำหรับ Moderate-severe AR
• ข้อ ข.: Pseudoephedrine บรรเทาเฉพาะอาการคัดจมูกชั่วคราว ไม่ลดการอักเสบพื้นฐาน และมีผลข้างเคียงต่อระบบประสาทและหลอดเลือด
• ข้อ ค.: Oral antihistamine มีประสิทธิภาพลดอาการคัดจมูกได้น้อยกว่า INCS อย่างมีนัยสำคัญ
• ข้อ จ.: สเตียรอยด์ชนิดรับประทานไม่แนะนำให้ใช้เป็นยาเริ่มต้นสำหรับการรักษา Allergic rhinitis ทั่วไปเนื่องจากมีผลข้างเคียงทางร่างกายสูง</t>
        </is>
      </c>
      <c r="L50" s="186" t="n"/>
      <c r="M50" s="186" t="inlineStr">
        <is>
          <t>7. Immunologic</t>
        </is>
      </c>
      <c r="N50" s="186" t="inlineStr">
        <is>
          <t>7.1 Allergic rhinitis</t>
        </is>
      </c>
      <c r="O50" s="185" t="inlineStr">
        <is>
          <t>Clinic</t>
        </is>
      </c>
      <c r="P50" s="186" t="inlineStr">
        <is>
          <t>PLE-CC1 ปี 2566 Day 2 ข้อ 2</t>
        </is>
      </c>
      <c r="Q50" s="185" t="inlineStr">
        <is>
          <t>ข้อสอบจริง</t>
        </is>
      </c>
      <c r="R50" s="185" t="inlineStr">
        <is>
          <t>2566</t>
        </is>
      </c>
      <c r="S50" s="185" t="inlineStr">
        <is>
          <t>CASE-2566-AR-CAT-EXPOSURE</t>
        </is>
      </c>
    </row>
    <row r="51" ht="24" customHeight="1" s="49">
      <c r="A51" s="187" t="n">
        <v>49</v>
      </c>
      <c r="B51" s="186" t="inlineStr">
        <is>
          <t>ผู้ป่วยชายไทย มีประวัติสูบบุหรี่ประมาณ 20 มวนต่อวัน และเลี้ยงแมว 3 ตัวในบ้าน มาพบแพทย์ด้วยอาการจาม น้ำมูกใสไหล คัดจมูกมาก มีอาการมากกว่า 4 วันต่อสัปดาห์ และติดต่อกันนานเกินกว่า 4 สัปดาห์ ส่งผลรบกวนการนอนหลับและการทำงานในชีวิตประจำวันอย่างมาก</t>
        </is>
      </c>
      <c r="C51" s="186" t="inlineStr">
        <is>
          <t>จากอาการดังกล่าวข้างต้น ผู้ป่วยรายนี้จัดเป็นโรค Allergic Rhinitis ประเภทใดและมีความรุนแรงในระดับใดตามเกณฑ์มาตรฐาน ARIA</t>
        </is>
      </c>
      <c r="D51" s="186" t="n"/>
      <c r="E51" s="186" t="inlineStr">
        <is>
          <t>Persistent, mild</t>
        </is>
      </c>
      <c r="F51" s="186" t="inlineStr">
        <is>
          <t>Intermittent, mild</t>
        </is>
      </c>
      <c r="G51" s="186" t="inlineStr">
        <is>
          <t>Intermittent, moderate-severe</t>
        </is>
      </c>
      <c r="H51" s="186" t="inlineStr">
        <is>
          <t>Persistent, moderate-severe</t>
        </is>
      </c>
      <c r="I51" s="188" t="inlineStr">
        <is>
          <t>Intermittent, very severe</t>
        </is>
      </c>
      <c r="J51" s="185" t="n">
        <v>4</v>
      </c>
      <c r="K51" s="186" t="inlineStr">
        <is>
          <t>✅ คำตอบที่ถูกต้อง: ข้อ ง. Persistent, moderate-severe
🎯 ทำไมข้อนี้ถึงถูก:
ตามเกณฑ์ ARIA (Allergic Rhinitis and its Impact on Asthma):
1. Persistent: มีอาการมากกว่า 4 วันต่อสัปดาห์ และติดต่อกันนานเกินกว่า 4 สัปดาห์
2. Moderate-severe: มีผลกระทบต่อคุณภาพชีวิตข้อใดข้อหนึ่ง ได้แก่ รบกวนการนอนหลับ, รบกวนกิจกรรมประจำวัน/การเรียน/การทำงาน หรือมีอาการรุนแรงน่ารำคาญ ผู้ป่วยรายนี้มีครบทั้งสองเกณฑ์จึงจัดเป็น Persistent, moderate-severe
🔍 ข้ออื่นผิดเพราะอะไร:
• ข้อ ก.: ไม่ใช่ Mild เพราะมีอาการรบกวนการนอนหลับและชีวิตประจำวัน
• ข้อ ข.: ไม่ใช่ Intermittent เพราะอาการเกิดขึ้นเกิน 4 วัน/สัปดาห์ และนานเกิน 4 สัปดาห์
• ข้อ ค.: (Intermittent, moderate-severe): ไม่ใช่คำตอบที่ถูกต้องตามแนวทางเวชปฏิบัติและหลักวิชาการทางเภสัชกรรมสำหรับกรณีนี้
• ข้อ จ.: ในเกณฑ์สากลของ ARIA ไม่มีการจัดระดับเป็น Very severe</t>
        </is>
      </c>
      <c r="L51" s="186" t="n"/>
      <c r="M51" s="186" t="inlineStr">
        <is>
          <t>7. Immunologic</t>
        </is>
      </c>
      <c r="N51" s="186" t="inlineStr">
        <is>
          <t>7.1 Allergic rhinitis</t>
        </is>
      </c>
      <c r="O51" s="185" t="inlineStr">
        <is>
          <t>Clinic</t>
        </is>
      </c>
      <c r="P51" s="186" t="inlineStr">
        <is>
          <t>ข้อ 70 (PLE_CC1_2561_Key.md)</t>
        </is>
      </c>
      <c r="Q51" s="185" t="inlineStr">
        <is>
          <t>ข้อสอบจริง</t>
        </is>
      </c>
      <c r="R51" s="185" t="inlineStr">
        <is>
          <t>2561</t>
        </is>
      </c>
      <c r="S51" s="185" t="inlineStr">
        <is>
          <t>CASE-2561-AR-PERSISTENT-CAT</t>
        </is>
      </c>
    </row>
    <row r="52" ht="24" customHeight="1" s="49">
      <c r="A52" s="187" t="n">
        <v>50</v>
      </c>
      <c r="B52" s="186" t="inlineStr">
        <is>
          <t>ผู้ป่วยชายไทย มีประวัติสูบบุหรี่ประมาณ 20 มวนต่อวัน และเลี้ยงแมว 3 ตัวในบ้าน มาพบแพทย์ด้วยอาการจาม น้ำมูกใสไหล คัดจมูกมาก มีอาการมากกว่า 4 วันต่อสัปดาห์ และติดต่อกันนานเกินกว่า 4 สัปดาห์ ส่งผลรบกวนการนอนหลับและการทำงานในชีวิตประจำวันอย่างมาก</t>
        </is>
      </c>
      <c r="C52" s="186" t="inlineStr">
        <is>
          <t>การใช้ยาแก้คัดจมูกชนิดหยอดหรือพ่นจมูกเฉพาะที่ (Topical nasal decongestant เช่น Pseudoephedrine หรือ Oxymetazoline) ติดต่อกันนานเกิน 7-10 วัน มีความเสี่ยงที่จะทำให้เกิดผลข้างเคียงสำคัญในข้อใด</t>
        </is>
      </c>
      <c r="D52" s="186" t="n"/>
      <c r="E52" s="186" t="inlineStr">
        <is>
          <t>นอนไม่หลับ กระสับกระส่าย (Insomnia)</t>
        </is>
      </c>
      <c r="F52" s="186" t="inlineStr">
        <is>
          <t>เกิดฝ้าขาวจากเชื้อราที่ลิ้นและช่องปาก (Oral candidiasis)</t>
        </is>
      </c>
      <c r="G52" s="186" t="inlineStr">
        <is>
          <t>เลือดกำเดาไหลรุนแรง (Severe epistaxis)</t>
        </is>
      </c>
      <c r="H52" s="186" t="inlineStr">
        <is>
          <t>คัดจมูกมากขึ้นและหายใจไม่ออกจากการดื้อยา (Rhinitis medicamentosa / Rebound nasal congestion)</t>
        </is>
      </c>
      <c r="I52" s="188" t="inlineStr">
        <is>
          <t>เลือดออกในทางเดินอาหาร (Gastrointestinal bleeding)</t>
        </is>
      </c>
      <c r="J52" s="185" t="n">
        <v>4</v>
      </c>
      <c r="K52" s="186" t="inlineStr">
        <is>
          <t>✅ คำตอบที่ถูกต้อง: ข้อ ง. คัดจมูกมากขึ้นและหายใจไม่ออกจากการดื้อยา (Rhinitis medicamentosa / Rebound nasal congestion)
🎯 ทำไมข้อนี้ถึงถูก:
การใช้ยา Topical decongestant ต่อเนื่องนานเกิน 3-5 วัน ทำให้เกิด Down-regulation ของ Alpha-adrenergic receptors ที่หลอดเลือดเยื่อบุโพรงจมูก ส่งผลให้หลอดเลือดขยายตัวกลับซ้ำอย่างรุนแรง (Rebound vasodilation) เกิดภาวะ Rhinitis medicamentosa ทำให้เยื่อบุจมูกบวมและคัดจมูกเรื้อรังยิ่งขึ้น
🔍 ข้ออื่นผิดเพราะอะไร:
• ข้อ ก.: นอนไม่หลับเป็นผลข้างเคียงของยาลดคัดจมูกชนิดรับประทานที่มีการดูดซึมเข้าระบบประสาทส่วนกลาง ไม่ใช่ลักษณะเฉพาะของยาหยอดจมูก
• ข้อ ข.: ฝ้าขาวในช่องปากเป็นผลข้างเคียงของ Inhaled/Topical corticosteroids ไม่ใช่ Decongestant
• ข้อ ค.: เลือดกำเดาอาจพบได้จากการพ่นยาผิดเทคนิค แต่ไม่ใช่กลไกหลักของการใช้ติดต่อกันนาน
• ข้อ จ.: เลือดออกในทางเดินอาหารเป็นอาการข้างเคียงของกลุ่ม NSAIDs ไม่เกี่ยวกับยาลดคัดจมูกเฉพาะที่</t>
        </is>
      </c>
      <c r="L52" s="186" t="n"/>
      <c r="M52" s="186" t="inlineStr">
        <is>
          <t>7. Immunologic</t>
        </is>
      </c>
      <c r="N52" s="186" t="inlineStr">
        <is>
          <t>7.1 Allergic rhinitis</t>
        </is>
      </c>
      <c r="O52" s="185" t="inlineStr">
        <is>
          <t>Clinic</t>
        </is>
      </c>
      <c r="P52" s="186" t="inlineStr">
        <is>
          <t>ข้อ 72 (PLE_CC1_2561_Key.md)</t>
        </is>
      </c>
      <c r="Q52" s="185" t="inlineStr">
        <is>
          <t>ข้อสอบจริง</t>
        </is>
      </c>
      <c r="R52" s="185" t="inlineStr">
        <is>
          <t>2561</t>
        </is>
      </c>
      <c r="S52" s="185" t="inlineStr">
        <is>
          <t>CASE-2561-AR-PERSISTENT-CAT</t>
        </is>
      </c>
    </row>
    <row r="53" ht="24" customHeight="1" s="49">
      <c r="A53" s="187" t="n">
        <v>51</v>
      </c>
      <c r="B53" s="186" t="inlineStr">
        <is>
          <t>ผู้ป่วยชายไทย มีประวัติสูบบุหรี่ประมาณ 20 มวนต่อวัน และเลี้ยงแมว 3 ตัวในบ้าน มาพบแพทย์ด้วยอาการจาม น้ำมูกใสไหล คัดจมูกมาก มีอาการมากกว่า 4 วันต่อสัปดาห์ และติดต่อกันนานเกินกว่า 4 สัปดาห์ ส่งผลรบกวนการนอนหลับและการทำงานในชีวิตประจำวันอย่างมาก</t>
        </is>
      </c>
      <c r="C53" s="186" t="inlineStr">
        <is>
          <t>จากกรณีศึกษาข้างต้น ผู้ป่วยควรได้รับยาในข้อใดเป็นอันดับแรก (First-line drug of choice) เพื่อควบคุมอาการของโรคในระยะยาว</t>
        </is>
      </c>
      <c r="D53" s="186" t="n"/>
      <c r="E53" s="186" t="inlineStr">
        <is>
          <t>Cetirizine tablet 10 mg วันละ 1 เม็ด</t>
        </is>
      </c>
      <c r="F53" s="186" t="inlineStr">
        <is>
          <t>Montelukast tablet 10 mg วันละ 1 เม็ด</t>
        </is>
      </c>
      <c r="G53" s="186" t="inlineStr">
        <is>
          <t>Pseudoephedrine tablet 60 mg วันละ 2 ครั้ง</t>
        </is>
      </c>
      <c r="H53" s="186" t="inlineStr">
        <is>
          <t>Oxymetazoline nasal spray พ่นเฉพาะเวลามีอาการ</t>
        </is>
      </c>
      <c r="I53" s="188" t="inlineStr">
        <is>
          <t>Triamcinolone acetonide nasal spray พ่นจมูกสม่ำเสมอทุกวัน</t>
        </is>
      </c>
      <c r="J53" s="185" t="n">
        <v>5</v>
      </c>
      <c r="K53" s="186" t="inlineStr">
        <is>
          <t>✅ คำตอบที่ถูกต้อง: ข้อ จ. Triamcinolone acetonide nasal spray พ่นจมูกสม่ำเสมอทุกวัน
🎯 ทำไมข้อนี้ถึงถูก:
สำหรับผู้ป่วยที่เป็น Persistent Moderate-to-Severe Allergic Rhinitis แนวทางเวชปฏิบัติมาตรฐานกำหนดให้ Intranasal Corticosteroid spray (เช่น Triamcinolone acetonide, Fluticasone, Mometasone) เป็นยาตัวเลือกแรก (Drug of choice) ที่มีประสิทธิภาพสูงสุดในการระงับกระบวนการอักเสบและควบคุมอาการได้ครอบคลุมทุกด้าน
🔍 ข้ออื่นผิดเพราะอะไร:
• ข้อ ก.: Oral antihistamines เช่น Cetirizine ช่วยลดอาการคัน จาม น้ำมูกไหลได้ดี แต่ลดอาการคัดจมูกในกลุ่มรุนแรงปานกลางถึงมากได้ไม่ดีเท่าสเตียรอยด์พ่นจมูก
• ข้อ ข.: Montelukast ไม่แนะนำให้ใช้เป็น Monotherapy ตัวแรกในผู้ป่วย AR ที่ไม่มีหืดร่วมด้วย
• ข้อ ค.: ยาลดคัดจมูกทั้งรับประทานและพ่น ช่วยบรรเทาอาการคัดจมูกชั่วคราวเท่านั้น ไม่สามารถลดการอักเสบพื้นฐานในระยะยาวได้
• ข้อ ง.: (Oxymetazoline nasal spray พ่นเฉพาะเวลามีอาการ): ไม่ใช่คำตอบที่ถูกต้องตามแนวทางเวชปฏิบัติและหลักวิชาการทางเภสัชกรรมสำหรับกรณีนี้</t>
        </is>
      </c>
      <c r="L53" s="186" t="n"/>
      <c r="M53" s="186" t="inlineStr">
        <is>
          <t>7. Immunologic</t>
        </is>
      </c>
      <c r="N53" s="186" t="inlineStr">
        <is>
          <t>7.1 Allergic rhinitis</t>
        </is>
      </c>
      <c r="O53" s="185" t="inlineStr">
        <is>
          <t>Clinic</t>
        </is>
      </c>
      <c r="P53" s="186" t="inlineStr">
        <is>
          <t>ข้อ 1 (PLE_CC1_2560 22 April Set 1.md)</t>
        </is>
      </c>
      <c r="Q53" s="185" t="inlineStr">
        <is>
          <t>ข้อสอบจริง</t>
        </is>
      </c>
      <c r="R53" s="185" t="inlineStr">
        <is>
          <t>2560</t>
        </is>
      </c>
      <c r="S53" s="185" t="inlineStr">
        <is>
          <t>CASE-2561-AR-PERSISTENT-CAT</t>
        </is>
      </c>
    </row>
    <row r="54" ht="24" customHeight="1" s="49">
      <c r="A54" s="187" t="n">
        <v>52</v>
      </c>
      <c r="B54" s="186" t="inlineStr">
        <is>
          <t>ผู้ป่วยหญิงอายุ 18 ปี มีอาการคัดจมูก น้ำมูกใสไหล จาม และไอ เป็นมาแล้ว 2 สัปดาห์ แต่ยังสามารถไปเรียนและทำกิจวัตรประจำวันได้ตามปกติ ไม่มีอาการตื่นกลางดึก มีโรคประจำตัวคือ โรคหืด (Asthma) แพทย์วินิจฉัยว่าเป็น Allergic Rhinitis ร่วมกับ Asthma ได้รับยาดังนี้:
1. Symbicort Turbuhaler (Budesonide 160 mcg / Formoterol 4.5 mcg) สูดพ่น 1 puff bid
2. Fexofenadine 60 mg รับประทาน 1 เม็ด bid
3. Oxymetazoline 0.05% nasal spray พ่น 1 puff prn เวลามีอาการคัดจมูกตอนกลางคืน (1-2 ครั้ง/สัปดาห์)
4. Pseudoephedrine 60 mg / Triprolidine 2.5 mg รับประทาน 1 เม็ด bid pc</t>
        </is>
      </c>
      <c r="C54" s="186" t="inlineStr">
        <is>
          <t>กลไกทางภูมิคุ้มกันวิทยาของการเกิดโรค Allergic Rhinitis มีความเกี่ยวข้องกับการทำงานของแอนติบอดี (Antibody) ชนิดใดเป็นหลัก</t>
        </is>
      </c>
      <c r="D54" s="186" t="n"/>
      <c r="E54" s="186" t="inlineStr">
        <is>
          <t>Immunoglobulin A (IgA)</t>
        </is>
      </c>
      <c r="F54" s="186" t="inlineStr">
        <is>
          <t>Immunoglobulin E (IgE)</t>
        </is>
      </c>
      <c r="G54" s="186" t="inlineStr">
        <is>
          <t>Immunoglobulin D (IgD)</t>
        </is>
      </c>
      <c r="H54" s="186" t="inlineStr">
        <is>
          <t>Immunoglobulin M (IgM)</t>
        </is>
      </c>
      <c r="I54" s="188" t="inlineStr">
        <is>
          <t>Immunoglobulin G (IgG)</t>
        </is>
      </c>
      <c r="J54" s="185" t="n">
        <v>2</v>
      </c>
      <c r="K54" s="186" t="inlineStr">
        <is>
          <t>✅ คำตอบที่ถูกต้อง: ข้อ ข. Immunoglobulin E (IgE)
🎯 ทำไมข้อนี้ถึงถูก:
Allergic rhinitis เป็นปฏิกิริยาภูมิไวเกินชนิดที่ 1 (Type I Hypersensitivity) ซึ่งเกิดจากสารก่อภูมิแพ้ไปจับกับ Specific IgE antibody ที่อยู่บนผิวของ Mast cells และ Basophils ส่งผลให้เซลล์เกิด Degranulation หลั่งสารสื่ออักเสบ เช่น Histamine, Leukotrienes และ Prostaglandins ออกมา
🔍 ข้ออื่นผิดเพราะอะไร:
• ข้อ ก.: IgA เป็นแอนติบอดีหลักที่ทำหน้าที่ป้องกันเยื่อบุผิว (Mucosal immunity) ในสารคัดหลั่ง
• ข้อ ค.: IgD ทำหน้าที่เป็น B cell receptor ในระยะเริ่มต้นของการพัฒนาเซลล์
• ข้อ ง.: IgM เป็นแอนติบอดีชนิดแรกที่สร้างขึ้นในการตอบสนองระยะปฐมภูมิ (Primary immune response)
• ข้อ จ.: IgG เป็นแอนติบอดีที่มีปริมาณมากที่สุดในเลือดสำหรับการตอบสนองระยะทุติยภูมิ (Secondary response) และเกี่ยวข้องกับ Type II/III hypersensitivity</t>
        </is>
      </c>
      <c r="L54" s="186" t="n"/>
      <c r="M54" s="186" t="inlineStr">
        <is>
          <t>7. Immunologic</t>
        </is>
      </c>
      <c r="N54" s="186" t="inlineStr">
        <is>
          <t>7.1 Allergic rhinitis</t>
        </is>
      </c>
      <c r="O54" s="185" t="inlineStr">
        <is>
          <t>Clinic</t>
        </is>
      </c>
      <c r="P54" s="186" t="inlineStr">
        <is>
          <t>ข้อ 13 (PLE_CC1_2560 22 April Set 1.md)</t>
        </is>
      </c>
      <c r="Q54" s="185" t="inlineStr">
        <is>
          <t>ข้อสอบจริง</t>
        </is>
      </c>
      <c r="R54" s="185" t="inlineStr">
        <is>
          <t>2560</t>
        </is>
      </c>
      <c r="S54" s="185" t="inlineStr">
        <is>
          <t>CASE-2560-AR-ASTHMA-01</t>
        </is>
      </c>
    </row>
    <row r="55" ht="24" customHeight="1" s="49">
      <c r="A55" s="187" t="n">
        <v>53</v>
      </c>
      <c r="B55" s="186" t="inlineStr">
        <is>
          <t>ผู้ป่วยหญิงอายุ 18 ปี มีอาการคัดจมูก น้ำมูกใสไหล จาม และไอ เป็นมาแล้ว 2 สัปดาห์ แต่ยังสามารถไปเรียนและทำกิจวัตรประจำวันได้ตามปกติ ไม่มีอาการตื่นกลางดึก มีโรคประจำตัวคือ โรคหืด (Asthma) แพทย์วินิจฉัยว่าเป็น Allergic Rhinitis ร่วมกับ Asthma ได้รับยาดังนี้:
1. Symbicort Turbuhaler (Budesonide 160 mcg / Formoterol 4.5 mcg) สูดพ่น 1 puff bid
2. Fexofenadine 60 mg รับประทาน 1 เม็ด bid
3. Oxymetazoline 0.05% nasal spray พ่น 1 puff prn เวลามีอาการคัดจมูกตอนกลางคืน (1-2 ครั้ง/สัปดาห์)
4. Pseudoephedrine 60 mg / Triprolidine 2.5 mg รับประทาน 1 เม็ด bid pc</t>
        </is>
      </c>
      <c r="C55" s="186" t="inlineStr">
        <is>
          <t>จากข้อมูลของผู้ป่วยรายนี้ ภาวะ Allergic Rhinitis จัดอยู่ในระดับความรุนแรงใดตามเกณฑ์มาตรฐาน ARIA</t>
        </is>
      </c>
      <c r="D55" s="186" t="n"/>
      <c r="E55" s="186" t="inlineStr">
        <is>
          <t>Mild intermittent</t>
        </is>
      </c>
      <c r="F55" s="186" t="inlineStr">
        <is>
          <t>Mild persistent</t>
        </is>
      </c>
      <c r="G55" s="186" t="inlineStr">
        <is>
          <t>Mild-to-moderate persistent</t>
        </is>
      </c>
      <c r="H55" s="186" t="inlineStr">
        <is>
          <t>Moderate-to-severe persistent</t>
        </is>
      </c>
      <c r="I55" s="188" t="inlineStr">
        <is>
          <t>Moderate-to-severe intermittent</t>
        </is>
      </c>
      <c r="J55" s="185" t="n">
        <v>1</v>
      </c>
      <c r="K55" s="186" t="inlineStr">
        <is>
          <t>✅ คำตอบที่ถูกต้อง: ข้อ ก. Mild intermittent
🎯 ทำไมข้อนี้ถึงถูก:
ผู้ป่วยมีอาการมา 2 สัปดาห์ (ยังไม่เกิน 4 สัปดาห์ จึงจัดเป็น Intermittent) และยังสามารถไปเรียน ทำกิจกรรมประจำวันได้ตามปกติ ไม่มีปัญหาการนอนหลับ และไม่มีอาการที่รบกวนคุณภาพชีวิตอย่างรุนแรง จึงจัดเป็น Mild ดังนั้นความรุนแรงโดยรวมคือ Mild intermittent
🔍 ข้ออื่นผิดเพราะอะไร:
• ข้อ ข.: ผู้ป่วยเพิ่งมีอาการมา 2 สัปดาห์ จึงยังไม่เข้าเกณฑ์ Persistent (ต้องมีอาการ &gt; 4 สัปดาห์)
• ข้อ ค.: (Mild-to-moderate persistent): ไม่ใช่คำตอบที่ถูกต้องตามแนวทางเวชปฏิบัติและหลักวิชาการทางเภสัชกรรมสำหรับกรณีนี้
• ข้อ ง.: ผู้ป่วยไม่มีผลกระทบต่อการเรียน การนอน หรือกิจวัตรประจำวัน จึงไม่จัดเป็น Moderate-to-severe
• ข้อ จ.: (Moderate-to-severe intermittent): ไม่ใช่คำตอบที่ถูกต้องตามแนวทางเวชปฏิบัติและหลักวิชาการทางเภสัชกรรมสำหรับกรณีนี้</t>
        </is>
      </c>
      <c r="L55" s="186" t="n"/>
      <c r="M55" s="186" t="inlineStr">
        <is>
          <t>7. Immunologic</t>
        </is>
      </c>
      <c r="N55" s="186" t="inlineStr">
        <is>
          <t>7.1 Allergic rhinitis</t>
        </is>
      </c>
      <c r="O55" s="185" t="inlineStr">
        <is>
          <t>Clinic</t>
        </is>
      </c>
      <c r="P55" s="186" t="inlineStr">
        <is>
          <t>ข้อ 3 (PLE_CC1_2560 22 April Set 1.md)</t>
        </is>
      </c>
      <c r="Q55" s="185" t="inlineStr">
        <is>
          <t>ข้อสอบจริง</t>
        </is>
      </c>
      <c r="R55" s="185" t="inlineStr">
        <is>
          <t>2560</t>
        </is>
      </c>
      <c r="S55" s="185" t="inlineStr">
        <is>
          <t>CASE-2560-AR-ASTHMA-01</t>
        </is>
      </c>
    </row>
    <row r="56" ht="24" customHeight="1" s="49">
      <c r="A56" s="187" t="n">
        <v>54</v>
      </c>
      <c r="B56" s="186" t="inlineStr">
        <is>
          <t>ผู้ป่วยหญิงอายุ 18 ปี มีอาการคัดจมูก น้ำมูกใสไหล จาม และไอ เป็นมาแล้ว 2 สัปดาห์ แต่ยังสามารถไปเรียนและทำกิจวัตรประจำวันได้ตามปกติ ไม่มีอาการตื่นกลางดึก มีโรคประจำตัวคือ โรคหืด (Asthma) แพทย์วินิจฉัยว่าเป็น Allergic Rhinitis ร่วมกับ Asthma ได้รับยาดังนี้:
1. Symbicort Turbuhaler (Budesonide 160 mcg / Formoterol 4.5 mcg) สูดพ่น 1 puff bid
2. Fexofenadine 60 mg รับประทาน 1 เม็ด bid
3. Oxymetazoline 0.05% nasal spray พ่น 1 puff prn เวลามีอาการคัดจมูกตอนกลางคืน (1-2 ครั้ง/สัปดาห์)
4. Pseudoephedrine 60 mg / Triprolidine 2.5 mg รับประทาน 1 เม็ด bid pc</t>
        </is>
      </c>
      <c r="C56" s="186" t="inlineStr">
        <is>
          <t>ยาแก้คัดจมูก Oxymetazoline มีกลไกการออกฤทธิ์ทางเภสัชวิทยาเหมือนกับยาในข้อใดต่อไปนี้</t>
        </is>
      </c>
      <c r="D56" s="186" t="n"/>
      <c r="E56" s="186" t="inlineStr">
        <is>
          <t>Phenylephrine</t>
        </is>
      </c>
      <c r="F56" s="186" t="inlineStr">
        <is>
          <t>Loratadine</t>
        </is>
      </c>
      <c r="G56" s="186" t="inlineStr">
        <is>
          <t>Ipratropium bromide</t>
        </is>
      </c>
      <c r="H56" s="186" t="inlineStr">
        <is>
          <t>Cromolyn sodium</t>
        </is>
      </c>
      <c r="I56" s="188" t="inlineStr">
        <is>
          <t>Budesonide</t>
        </is>
      </c>
      <c r="J56" s="185" t="n">
        <v>1</v>
      </c>
      <c r="K56" s="186" t="inlineStr">
        <is>
          <t>✅ คำตอบที่ถูกต้อง: ข้อ ก. Phenylephrine
🎯 ทำไมข้อนี้ถึงถูก:
Oxymetazoline และ Phenylephrine เป็นยากลุ่ม Decongestant ที่ออกฤทธิ์เป็น Alpha-adrenergic receptor agonists ทำให้หลอดเลือดขนาดเล็กที่เยื่อบุโพรงจมูกหดตัว (Vasoconstriction) ส่งผลให้ลดอาการบวมและลดการคัดจมูกเหมือนกัน
🔍 ข้ออื่นผิดเพราะอะไร:
• ข้อ ข.: Loratadine เป็นยากลุ่ม 2nd Generation H1-antihistamine ออกฤทธิ์ปิดกั้นตัวรับฮิสตามีน
• ข้อ ค.: Ipratropium bromide เป็นยากลุ่ม Anticholinergic ออกฤทธิ์ลดการหลั่งน้ำมูก (Rhinorrhea)
• ข้อ ง.: Cromolyn sodium เป็น Mast cell stabilizer ป้องกันการหลั่งสารสื่ออักเสบ
• ข้อ จ.: Budesonide เป็น Corticosteroid ออกฤทธิ์ต้านการอักเสบผ่าน Glucocorticoid receptors</t>
        </is>
      </c>
      <c r="L56" s="186" t="n"/>
      <c r="M56" s="186" t="inlineStr">
        <is>
          <t>7. Immunologic</t>
        </is>
      </c>
      <c r="N56" s="186" t="inlineStr">
        <is>
          <t>7.1 Allergic rhinitis</t>
        </is>
      </c>
      <c r="O56" s="185" t="inlineStr">
        <is>
          <t>Clinic</t>
        </is>
      </c>
      <c r="P56" s="186" t="inlineStr">
        <is>
          <t>ข้อ 1 (PLE_CC1_2560 22 April Set 1.md)</t>
        </is>
      </c>
      <c r="Q56" s="185" t="inlineStr">
        <is>
          <t>ข้อสอบจริง</t>
        </is>
      </c>
      <c r="R56" s="185" t="inlineStr">
        <is>
          <t>2560</t>
        </is>
      </c>
      <c r="S56" s="185" t="inlineStr">
        <is>
          <t>CASE-2560-AR-ASTHMA-01</t>
        </is>
      </c>
    </row>
    <row r="57" ht="24" customHeight="1" s="49">
      <c r="A57" s="187" t="n">
        <v>55</v>
      </c>
      <c r="B57" s="186" t="inlineStr">
        <is>
          <t>ผู้ป่วยหญิงอายุ 18 ปี มีอาการคัดจมูก น้ำมูกใสไหล จาม และไอ เป็นมาแล้ว 2 สัปดาห์ แต่ยังสามารถไปเรียนและทำกิจวัตรประจำวันได้ตามปกติ ไม่มีอาการตื่นกลางดึก มีโรคประจำตัวคือ โรคหืด (Asthma) แพทย์วินิจฉัยว่าเป็น Allergic Rhinitis ร่วมกับ Asthma ได้รับยาดังนี้:
1. Symbicort Turbuhaler (Budesonide 160 mcg / Formoterol 4.5 mcg) สูดพ่น 1 puff bid
2. Fexofenadine 60 mg รับประทาน 1 เม็ด bid
3. Oxymetazoline 0.05% nasal spray พ่น 1 puff prn เวลามีอาการคัดจมูกตอนกลางคืน (1-2 ครั้ง/สัปดาห์)
4. Pseudoephedrine 60 mg / Triprolidine 2.5 mg รับประทาน 1 เม็ด bid pc</t>
        </is>
      </c>
      <c r="C57" s="186" t="inlineStr">
        <is>
          <t>ยาในข้อใดต่อไปนี้มีข้อบ่งใช้ที่ได้รับการรับรองว่าสามารถรักษาได้ทั้งโรค Allergic Rhinitis และโรคหืด (Asthma) ควบคู่กันในยาเม็ดเดียว</t>
        </is>
      </c>
      <c r="D57" s="186" t="n"/>
      <c r="E57" s="186" t="inlineStr">
        <is>
          <t>Montelukast</t>
        </is>
      </c>
      <c r="F57" s="186" t="inlineStr">
        <is>
          <t>Budesonide nasal spray</t>
        </is>
      </c>
      <c r="G57" s="186" t="inlineStr">
        <is>
          <t>Ipratropium inhaler</t>
        </is>
      </c>
      <c r="H57" s="186" t="inlineStr">
        <is>
          <t>Loratadine tablet</t>
        </is>
      </c>
      <c r="I57" s="188" t="inlineStr">
        <is>
          <t>Theophylline tablet</t>
        </is>
      </c>
      <c r="J57" s="185" t="n">
        <v>1</v>
      </c>
      <c r="K57" s="186" t="inlineStr">
        <is>
          <t>✅ คำตอบที่ถูกต้อง: ข้อ ก. Montelukast
🎯 ทำไมข้อนี้ถึงถูก:
Montelukast เป็นยากลุ่ม Leukotriene Receptor Antagonist (LTRA) ที่ออกฤทธิ์ยับยั้ง Cysteinyl leukotriene receptor 1 (CysLT1) ซึ่งสาร Leukotrienes มีบทบาทสำคัญในการเกิด Bronchoconstriction ในโรคหืด และทำให้เกิดเยื่อบุจมูกบวมคัดในโรคจมูกอักเสบภูมิแพ้ ยานี้จึงได้รับการรับรองข้อบ่งใช้สำหรับการรักษาผู้ป่วยที่มีทั้ง Allergic rhinitis ร่วมกับ Asthma ในยาเม็ดเดียวกัน
🔍 ข้ออื่นผิดเพราะอะไร:
• ข้อ ข.: Budesonide nasal spray ใช้เฉพาะพ่นจมูกรักษาภูมิแพ้ ไม่สามารถรักษาอาการหอบหืดในหลอดลมได้
• ข้อ ค.: Ipratropium inhaler รักษาเฉพาะภาวะหลอดลมหดเกร็ง ไม่มีผลต่อภูมิแพ้จมูก
• ข้อ ง.: Loratadine ไม่มีประสิทธิผลในการควบคุมโรคหืด
• ข้อ จ.: Theophylline ใช้รักษาโรคหืด แต่ไม่มีข้อบ่งใช้สำหรับ Allergic rhinitis</t>
        </is>
      </c>
      <c r="L57" s="186" t="n"/>
      <c r="M57" s="186" t="inlineStr">
        <is>
          <t>7. Immunologic</t>
        </is>
      </c>
      <c r="N57" s="186" t="inlineStr">
        <is>
          <t>7.1 Allergic rhinitis</t>
        </is>
      </c>
      <c r="O57" s="185" t="inlineStr">
        <is>
          <t>Clinic</t>
        </is>
      </c>
      <c r="P57" s="186" t="inlineStr">
        <is>
          <t>ข้อ 2 (PLE_CC1_2560 22 April Set 1.md)</t>
        </is>
      </c>
      <c r="Q57" s="185" t="inlineStr">
        <is>
          <t>ข้อสอบจริง</t>
        </is>
      </c>
      <c r="R57" s="185" t="inlineStr">
        <is>
          <t>2560</t>
        </is>
      </c>
      <c r="S57" s="185" t="inlineStr">
        <is>
          <t>CASE-2560-AR-ASTHMA-01</t>
        </is>
      </c>
    </row>
    <row r="58" ht="24" customHeight="1" s="49">
      <c r="A58" s="187" t="n">
        <v>56</v>
      </c>
      <c r="B58" s="186" t="inlineStr">
        <is>
          <t>ผู้ป่วยหญิงอายุ 18 ปี มีอาการคัดจมูก น้ำมูกใสไหล จาม และไอ เป็นมาแล้ว 2 สัปดาห์ แต่ยังสามารถไปเรียนและทำกิจวัตรประจำวันได้ตามปกติ ไม่มีอาการตื่นกลางดึก มีโรคประจำตัวคือ โรคหืด (Asthma) แพทย์วินิจฉัยว่าเป็น Allergic Rhinitis ร่วมกับ Asthma ได้รับยาดังนี้:
1. Symbicort Turbuhaler (Budesonide 160 mcg / Formoterol 4.5 mcg) สูดพ่น 1 puff bid
2. Fexofenadine 60 mg รับประทาน 1 เม็ด bid
3. Oxymetazoline 0.05% nasal spray พ่น 1 puff prn เวลามีอาการคัดจมูกตอนกลางคืน (1-2 ครั้ง/สัปดาห์)
4. Pseudoephedrine 60 mg / Triprolidine 2.5 mg รับประทาน 1 เม็ด bid pc</t>
        </is>
      </c>
      <c r="C58" s="186" t="inlineStr">
        <is>
          <t>ในกรณีที่ผู้ป่วยมีอาการคัดจมูกรบกวนมาก เภสัชกรควรให้คำแนะนำเกี่ยวกับการใช้ยา Oxymetazoline nasal spray อย่างไรจึงจะถูกต้องและปลอดภัยที่สุด</t>
        </is>
      </c>
      <c r="D58" s="186" t="n"/>
      <c r="E58" s="186" t="inlineStr">
        <is>
          <t>ควรใช้พ่นเฉพาะเวลามีอาการคัดจมูกรุนแรง และไม่ควรใช้ติดต่อกันเกิน 3-5 วัน เพื่อป้องกันการเกิด Rhinitis medicamentosa</t>
        </is>
      </c>
      <c r="F58" s="186" t="inlineStr">
        <is>
          <t>ให้พ่นทุกเช้าและเย็นติดต่อกันเป็นเวลาอย่างน้อย 1 เดือนเพื่อควบคุมการอักเสบ</t>
        </is>
      </c>
      <c r="G58" s="186" t="inlineStr">
        <is>
          <t>ให้ใช้พ่นได้ตลอดเวลาโดยไม่มีข้อจำกัดเนื่องจากเป็นยาออกฤทธิ์เฉพาะที่ไม่ดูดซึมเข้าร่างกาย</t>
        </is>
      </c>
      <c r="H58" s="186" t="inlineStr">
        <is>
          <t>ควรหยุดยา Symbicort ทันทีเมื่อเริ่มใช้ยาพ่น Oxymetazoline</t>
        </is>
      </c>
      <c r="I58" s="188" t="inlineStr">
        <is>
          <t>ให้ปรับเพิ่มขนาดยาพ่นเป็น 3-4 puffs ทุก 2 ชั่วโมงหากยังไม่หายคัดจมูก</t>
        </is>
      </c>
      <c r="J58" s="185" t="n">
        <v>1</v>
      </c>
      <c r="K58" s="186" t="inlineStr">
        <is>
          <t>✅ คำตอบที่ถูกต้อง: ข้อ ก. ควรใช้พ่นเฉพาะเวลามีอาการคัดจมูกรุนแรง และไม่ควรใช้ติดต่อกันเกิน 3-5 วัน เพื่อป้องกันการเกิด Rhinitis medicamentosa
🎯 ทำไมข้อนี้ถึงถูก:
Oxymetazoline spray เป็นยากลุ่ม Topical decongestant มีข้อควรระวังสำคัญคือการเกิด Rebound congestion (Rhinitis medicamentosa) หากใช้ต่อเนื่องเกิน 3-5 วัน จึงต้องแนะนำให้ใช้เฉพาะเมื่อจำเป็น (prn) ในระยะสั้นที่สุด
🔍 ข้ออื่นผิดเพราะอะไร:
• ข้อ ข.: การใช้ติดต่อกันนาน 1 เดือนจะทำให้เกิดภาวะติดยาพ่นและคัดจมูกเรื้อรังรุนแรง
• ข้อ ค.: ยาสามารถดูดซึมเข้ากระแสเลือดได้บางส่วนและทำให้เกิดผลข้างเคียงต่อหลอดเลือดและหัวใจได้
• ข้อ ง.: Symbicort เป็นยาควบคุมโรคหืด (Controller) ที่ต้องใช้สม่ำเสมอ ห้ามหยุดยา
• ข้อ จ.: การเพิ่มขนาดยาเกินกำหนดเพิ่มความเสี่ยงต่อพิษและภาวะหัวใจเต้นเร็ว</t>
        </is>
      </c>
      <c r="L58" s="186" t="n"/>
      <c r="M58" s="186" t="inlineStr">
        <is>
          <t>7. Immunologic</t>
        </is>
      </c>
      <c r="N58" s="186" t="inlineStr">
        <is>
          <t>7.1 Allergic rhinitis</t>
        </is>
      </c>
      <c r="O58" s="185" t="inlineStr">
        <is>
          <t>Clinic</t>
        </is>
      </c>
      <c r="P58" s="186" t="inlineStr">
        <is>
          <t>ข้อ 3 (PLE_CC1_2560 22 April Set 1.md)</t>
        </is>
      </c>
      <c r="Q58" s="185" t="inlineStr">
        <is>
          <t>ข้อสอบจริง</t>
        </is>
      </c>
      <c r="R58" s="185" t="inlineStr">
        <is>
          <t>2560</t>
        </is>
      </c>
      <c r="S58" s="185" t="inlineStr">
        <is>
          <t>CASE-2560-AR-ASTHMA-01</t>
        </is>
      </c>
    </row>
    <row r="59" ht="24" customHeight="1" s="49">
      <c r="A59" s="187" t="n">
        <v>57</v>
      </c>
      <c r="B59" s="186" t="inlineStr">
        <is>
          <t>ผู้ป่วยหญิงอายุ 18 ปี มีอาการคัดจมูก น้ำมูกใสไหล จาม และไอ เป็นมาแล้ว 2 สัปดาห์ แต่ยังสามารถไปเรียนและทำกิจวัตรประจำวันได้ตามปกติ ไม่มีอาการตื่นกลางดึก มีโรคประจำตัวคือ โรคหืด (Asthma) แพทย์วินิจฉัยว่าเป็น Allergic Rhinitis ร่วมกับ Asthma ได้รับยาดังนี้:
1. Symbicort Turbuhaler (Budesonide 160 mcg / Formoterol 4.5 mcg) สูดพ่น 1 puff bid
2. Fexofenadine 60 mg รับประทาน 1 เม็ด bid
3. Oxymetazoline 0.05% nasal spray พ่น 1 puff prn เวลามีอาการคัดจมูกตอนกลางคืน (1-2 ครั้ง/สัปดาห์)
4. Pseudoephedrine 60 mg / Triprolidine 2.5 mg รับประทาน 1 เม็ด bid pc</t>
        </is>
      </c>
      <c r="C59" s="186" t="inlineStr">
        <is>
          <t>หากแพทย์ต้องการปรับเพิ่มยาควบคุมโรคในกลุ่ม Leukotriene Receptor Antagonist (LTRA) ยาในข้อใดต่อไปนี้มีขนาดและวิธีการบริหารยาที่ถูกต้องสำหรับผู้ป่วยรายนี้</t>
        </is>
      </c>
      <c r="D59" s="186" t="n"/>
      <c r="E59" s="186" t="inlineStr">
        <is>
          <t>Montelukast 10 mg รับประทานวันละ 1 ครั้ง ก่อนนอน</t>
        </is>
      </c>
      <c r="F59" s="186" t="inlineStr">
        <is>
          <t>Montelukast 4 mg รับประทานวันละ 2 ครั้ง หลังอาหาร</t>
        </is>
      </c>
      <c r="G59" s="186" t="inlineStr">
        <is>
          <t>Zafirlukast 20 mg รับประทานวันละ 1 ครั้ง พร้อมอาหาร</t>
        </is>
      </c>
      <c r="H59" s="186" t="inlineStr">
        <is>
          <t>Montelukast 5 mg รับประทานวันละ 3 ครั้ง หลังอาหาร</t>
        </is>
      </c>
      <c r="I59" s="188" t="inlineStr">
        <is>
          <t>Zileuton 600 mg รับประทานสัปดาห์ละ 1 ครั้ง</t>
        </is>
      </c>
      <c r="J59" s="185" t="n">
        <v>1</v>
      </c>
      <c r="K59" s="186" t="inlineStr">
        <is>
          <t>✅ คำตอบที่ถูกต้อง: ข้อ ก. Montelukast 10 mg รับประทานวันละ 1 ครั้ง ก่อนนอน
🎯 ทำไมข้อนี้ถึงถูก:
ขนาดยามาตรฐานของ Montelukast สำหรับผู้ใหญ่และวัยรุ่นอายุตั้งแต่ 15 ปีขึ้นไป คือ 10 mg รับประทานวันละ 1 ครั้ง ในเวลาเย็นหรือก่อนนอน
🔍 ข้ออื่นผิดเพราะอะไร:
• ข้อ ข.: ขนาด 4 mg และ 5 mg เป็นขนาดยาสำหรับเด็กอายุ 2-5 ปี และ 6-14 ปี ตามลำดับ
• ข้อ ค.: Zafirlukast รับประทานขนาด 20 mg วันละ 2 ครั้ง ขณะท้องว่าง (อย่างน้อย 1 ชั่วโมงก่อนหรือ 2 ชั่วโมงหลังอาหาร)
• ข้อ ง.: (Montelukast 5 mg รับประทานวันละ 3 ครั้ง หลังอาหาร): ไม่ใช่คำตอบที่ถูกต้องตามแนวทางเวชปฏิบัติและหลักวิชาการทางเภสัชกรรมสำหรับกรณีนี้
• ข้อ จ.: Zileuton รับประทานวันละ 4 ครั้ง ไม่ใช่สัปดาห์ละ 1 ครั้ง</t>
        </is>
      </c>
      <c r="L59" s="186" t="n"/>
      <c r="M59" s="186" t="inlineStr">
        <is>
          <t>7. Immunologic</t>
        </is>
      </c>
      <c r="N59" s="186" t="inlineStr">
        <is>
          <t>7.1 Allergic rhinitis</t>
        </is>
      </c>
      <c r="O59" s="185" t="inlineStr">
        <is>
          <t>Clinic</t>
        </is>
      </c>
      <c r="P59" s="186" t="inlineStr">
        <is>
          <t>ข้อ 5 (PLE_CC1_2560 22 April Set 1.md)</t>
        </is>
      </c>
      <c r="Q59" s="185" t="inlineStr">
        <is>
          <t>ข้อสอบจริง</t>
        </is>
      </c>
      <c r="R59" s="185" t="inlineStr">
        <is>
          <t>2560</t>
        </is>
      </c>
      <c r="S59" s="185" t="inlineStr">
        <is>
          <t>CASE-2560-AR-ASTHMA-01</t>
        </is>
      </c>
    </row>
    <row r="60" ht="24" customHeight="1" s="49">
      <c r="A60" s="187" t="n">
        <v>58</v>
      </c>
      <c r="B60" s="186" t="inlineStr">
        <is>
          <t>ผู้ป่วยชายไทยอายุ 56 ปี มีโรคประจำตัวคือ โรคไตเรื้อรัง (Chronic Kidney Disease: CKD Stage 4) มาซื้อยาที่ร้านยาด้วยอาการเจ็บคอ มีไข้ และมีน้ำมูกเล็กน้อย ตรวจดูพบคอหอยบวมแดงและมีจุดหนอง 1 จุด เมื่อ 3 วันก่อนซื้อ Paracetamol และ Loratadine มารับประทานเองแต่อาการไม่ดีขึ้น ผู้ป่วยปฏิเสธประวัติแพ้ยา เภสัชกรจ่ายยา: Amoxicillin 500 mg tid, Ibuprofen 400 mg tid, Phenylephrine + CPM prn</t>
        </is>
      </c>
      <c r="C60" s="186" t="inlineStr">
        <is>
          <t>จากรายการยาทั้งหมดที่ผู้ป่วยได้รับ ยาในข้อใด 'ไม่เหมาะสม' สำหรับผู้ป่วยรายนี้มากที่สุด</t>
        </is>
      </c>
      <c r="D60" s="186" t="n"/>
      <c r="E60" s="186" t="inlineStr">
        <is>
          <t>Loratadine 10 mg</t>
        </is>
      </c>
      <c r="F60" s="186" t="inlineStr">
        <is>
          <t>Amoxicillin 500 mg</t>
        </is>
      </c>
      <c r="G60" s="186" t="inlineStr">
        <is>
          <t>Ibuprofen 400 mg</t>
        </is>
      </c>
      <c r="H60" s="186" t="inlineStr">
        <is>
          <t>Phenylephrine</t>
        </is>
      </c>
      <c r="I60" s="188" t="inlineStr">
        <is>
          <t>Chlorpheniramine maleate</t>
        </is>
      </c>
      <c r="J60" s="185" t="n">
        <v>3</v>
      </c>
      <c r="K60" s="186" t="inlineStr">
        <is>
          <t>✅ คำตอบที่ถูกต้อง: ข้อ ค. Ibuprofen 400 mg
🎯 ทำไมข้อนี้ถึงถูก:
ผู้ป่วยมีโรคประจำตัวเป็น Chronic Kidney Disease (CKD Stage 4) ซึ่งยาในกลุ่ม NSAIDs เช่น Ibuprofen ออกฤทธิ์ยับยั้งการสร้าง Renal vasodilatory prostaglandins ส่งผลให้เกิด Vasoconstriction ที่ Afferent arteriole ทำให้ Renal blood flow และ GFR ลดลงอย่างรวดเร็ว ก่อให้เกิดภาวะไตวายเฉียบพลันซ้ำซ้อน (Acute-on-chronic kidney injury) จึงเป็นข้อห้ามใช้เด็ดขาดในผู้ป่วย CKD ขั้นรุนแรง
🔍 ข้ออื่นผิดเพราะอะไร:
• ข้อ ก.: ยาแก้แพ้ Antihistamines สามารถใช้ได้ในผู้ป่วยโรคไตโดยอาจปรับขนาดยาตามความจำเป็น แต่ไม่มีพิษทำลายไตโดยตรง
• ข้อ ข.: Amoxicillin เป็นยาปฏิชีวนะมาตรฐานสำหรับ Bacterial pharyngitis แม้ต้องปรับขนาดยาตามค่าไต แต่ไม่ใช่ยาที่มีข้อห้ามใช้เด็ดขาดแบบ NSAIDs
• ข้อ ง.: Phenylephrine เป็นยาลดบวม ไม่ได้มีพิษต่อไตโดยตรงเหมือน NSAIDs
• ข้อ จ.: (Chlorpheniramine maleate): ไม่ใช่คำตอบที่ถูกต้องตามแนวทางเวชปฏิบัติและหลักวิชาการทางเภสัชกรรมสำหรับกรณีนี้</t>
        </is>
      </c>
      <c r="L60" s="186" t="n"/>
      <c r="M60" s="186" t="inlineStr">
        <is>
          <t>7. Immunologic</t>
        </is>
      </c>
      <c r="N60" s="186" t="inlineStr">
        <is>
          <t>7.2 Hypersensitivity</t>
        </is>
      </c>
      <c r="O60" s="185" t="inlineStr">
        <is>
          <t>Clinic</t>
        </is>
      </c>
      <c r="P60" s="186" t="inlineStr">
        <is>
          <t>ข้อ 1 (PLE_CC1_2557.md)</t>
        </is>
      </c>
      <c r="Q60" s="185" t="inlineStr">
        <is>
          <t>ข้อสอบจริง</t>
        </is>
      </c>
      <c r="R60" s="185" t="inlineStr">
        <is>
          <t>2557</t>
        </is>
      </c>
      <c r="S60" s="185" t="inlineStr">
        <is>
          <t>CASE-2557-CKD-PHARYNGITIS</t>
        </is>
      </c>
    </row>
    <row r="61" ht="24" customHeight="1" s="49">
      <c r="A61" s="187" t="n">
        <v>59</v>
      </c>
      <c r="B61" s="186" t="inlineStr">
        <is>
          <t>ผู้ป่วยหญิงอายุ 25 ปี มีโรคประจำตัวคือ โรคหอบหืด (Asthma) ควบคุมอาการได้ด้วยยาพ่นสูดประจำ วันนี้มาพบแพทย์ด้วยอาการคัดจมูก น้ำมูกใสไหล จามบ่อย มีอาการต่อเนื่องมานานหลายสัปดาห์ แพทย์วินิจฉัยว่าเป็น Allergic Rhinitis ร่วมกับ Asthma</t>
        </is>
      </c>
      <c r="C61" s="186" t="inlineStr">
        <is>
          <t>ยาในข้อใดต่อไปนี้ออกฤทธิ์เป็น Leukotriene Receptor Antagonist (LTRA) ที่มีประสิทธิภาพในการควบคุมอาการได้ทั้ง Allergic Rhinitis และ Asthma พร้อมกันในยาเม็ดเดียว</t>
        </is>
      </c>
      <c r="D61" s="186" t="n"/>
      <c r="E61" s="186" t="inlineStr">
        <is>
          <t>Montelukast 10 mg รับประทานวันละ 1 ครั้ง ก่อนนอน (HS)</t>
        </is>
      </c>
      <c r="F61" s="186" t="inlineStr">
        <is>
          <t>Hydroxyzine 25 mg รับประทานวันละ 1 ครั้ง ก่อนนอน (HS)</t>
        </is>
      </c>
      <c r="G61" s="186" t="inlineStr">
        <is>
          <t>Diphenhydramine 25 mg รับประทานเวลามีอาการ</t>
        </is>
      </c>
      <c r="H61" s="186" t="inlineStr">
        <is>
          <t>Cetirizine 10 mg รับประทานวันละ 1 ครั้ง</t>
        </is>
      </c>
      <c r="I61" s="188" t="inlineStr">
        <is>
          <t>Loratadine 10 mg รับประทานวันละ 1 ครั้ง</t>
        </is>
      </c>
      <c r="J61" s="185" t="n">
        <v>1</v>
      </c>
      <c r="K61" s="186" t="inlineStr">
        <is>
          <t>✅ คำตอบที่ถูกต้อง: ข้อ ก. Montelukast 10 mg รับประทานวันละ 1 ครั้ง ก่อนนอน (HS)
🎯 ทำไมข้อนี้ถึงถูก:
Montelukast เป็นยากลุ่ม Cysteinyl leukotriene receptor antagonist (LTRA) ที่มีข้อบ่งใช้ที่ได้รับการรับรองสำหรับการรักษาทั้งโรคหอบหืด (Asthma) และโรคจมูกอักเสบภูมิแพ้ (Allergic Rhinitis) ไปพร้อมกัน โดยออกฤทธิ์ยับยั้งการอักเสบในระบบทางเดินหายใจทั้งส่วนบนและส่วนล่าง (One airway, one disease)
🔍 ข้ออื่นผิดเพราะอะไร:
• ข้อ ข.: Hydroxyzine และ Diphenhydramine เป็น 1st generation H1-antihistamines ที่มีฤทธิ์ง่วงซึมสูงและไม่มีประสิทธิผลในการรักษาโรคหืด
• ข้อ ค.: (Diphenhydramine 25 mg รับประทานเวลามีอาการ): ไม่ใช่คำตอบที่ถูกต้องตามแนวทางเวชปฏิบัติและหลักวิชาการทางเภสัชกรรมสำหรับกรณีนี้
• ข้อ ง.: Cetirizine และ Loratadine เป็น 2nd generation antihistamines ใช้รักษา Allergic rhinitis แต่ไม่มีฤทธิ์ขยายหลอดลมหรือควบคุมโรคหืด
• ข้อ จ.: (Loratadine 10 mg รับประทานวันละ 1 ครั้ง): ไม่ใช่คำตอบที่ถูกต้องตามแนวทางเวชปฏิบัติและหลักวิชาการทางเภสัชกรรมสำหรับกรณีนี้</t>
        </is>
      </c>
      <c r="L61" s="186" t="n"/>
      <c r="M61" s="186" t="inlineStr">
        <is>
          <t>7. Immunologic</t>
        </is>
      </c>
      <c r="N61" s="186" t="inlineStr">
        <is>
          <t>7.1 Allergic rhinitis</t>
        </is>
      </c>
      <c r="O61" s="185" t="inlineStr">
        <is>
          <t>Clinic</t>
        </is>
      </c>
      <c r="P61" s="186" t="inlineStr">
        <is>
          <t>[RECONSTRUCTED: ปรับแต่งและเติมเต็มบริบทโจทย์เพื่อความสมบูรณ์]</t>
        </is>
      </c>
      <c r="Q61" s="185" t="inlineStr">
        <is>
          <t>ข้อสอบจริง</t>
        </is>
      </c>
      <c r="R61" s="185" t="inlineStr">
        <is>
          <t>2557</t>
        </is>
      </c>
      <c r="S61" s="185" t="inlineStr">
        <is>
          <t>CASE-IMMUNO-AR-ASTHMA-DUAL</t>
        </is>
      </c>
    </row>
    <row r="62" ht="24" customHeight="1" s="49">
      <c r="A62" s="187" t="n">
        <v>60</v>
      </c>
      <c r="B62" s="186" t="inlineStr">
        <is>
          <t>เภสัชกรเตรียมตำรับยาพ่นจมูก Oxymetazoline hydrochloride ความเข้มข้น 0.1% w/v ปริมาตร 100 mL โดยกำหนดให้ Oxymetazoline hydrochloride มีค่า Sodium Chloride Equivalent (E-value) เท่ากับ 0.30</t>
        </is>
      </c>
      <c r="C62" s="186" t="inlineStr">
        <is>
          <t>ในการปรับตำรับยาพ่นจมูกดังกล่าวให้มีแรงดันออสโมติกเท่ากับสารละลาย Isotonic Sodium Chloride (0.9% w/v NaCl) จะต้องเติมเกลือ Sodium Chloride ลงไปในตำรับเป็นปริมาณเท่าใด</t>
        </is>
      </c>
      <c r="D62" s="186" t="n"/>
      <c r="E62" s="186" t="inlineStr">
        <is>
          <t>0.60 กรัม</t>
        </is>
      </c>
      <c r="F62" s="186" t="inlineStr">
        <is>
          <t>0.67 กรัม</t>
        </is>
      </c>
      <c r="G62" s="186" t="inlineStr">
        <is>
          <t>0.80 กรัม</t>
        </is>
      </c>
      <c r="H62" s="186" t="inlineStr">
        <is>
          <t>0.87 กรัม</t>
        </is>
      </c>
      <c r="I62" s="188" t="inlineStr">
        <is>
          <t>0.90 กรัม</t>
        </is>
      </c>
      <c r="J62" s="185" t="n">
        <v>4</v>
      </c>
      <c r="K62" s="186" t="inlineStr">
        <is>
          <t>✅ คำตอบที่ถูกต้อง: ข้อ ง. 0.87 กรัม
🎯 ทำไมข้อนี้ถึงถูก:
การคำนวณปริมาณ NaCl เพื่อปรับให้เป็น Isotonic solution (0.9% w/v NaCl):
1. สารละลาย 0.9% NaCl ปริมาตร 100 mL ต้องใช้ NaCl ทั้งหมด = 0.90 กรัม
2. ตัวยา Oxymetazoline HCl 0.1% ใน 100 mL มีเนื้อยา = 0.10 กรัม
3. เทียบความดันออสโมติกเป็น NaCl equivalent: 0.10 g  0.30 = 0.03 กรัม NaCl
4. ดังนั้น ปริมาณ NaCl ที่ต้องเติมเพิ่ม = 0.90 - 0.03 = 0.87 กรัม
🔍 ข้ออื่นผิดเพราะอะไร:
• ข้อ ก.: เป็นตัวเลขที่เกิดจากการคำนวณสัดส่วนหรือใช้ค่า E-value ไม่ถูกต้อง
• ข้อ ข.: (0.67 กรัม): ไม่ใช่คำตอบที่ถูกต้องตามแนวทางเวชปฏิบัติและหลักวิชาการทางเภสัชกรรมสำหรับกรณีนี้
• ข้อ ค.: (0.80 กรัม): ไม่ใช่คำตอบที่ถูกต้องตามแนวทางเวชปฏิบัติและหลักวิชาการทางเภสัชกรรมสำหรับกรณีนี้
• ข้อ จ.: 0.90 กรัม เป็นปริมาณ NaCl สำหรับน้ำเปล่าที่ยังไม่ได้หักความดันออสโมติกของตัวยาออก</t>
        </is>
      </c>
      <c r="L62" s="186" t="n"/>
      <c r="M62" s="186" t="inlineStr">
        <is>
          <t>7. Immunologic</t>
        </is>
      </c>
      <c r="N62" s="186" t="inlineStr">
        <is>
          <t>7.1 Allergic rhinitis</t>
        </is>
      </c>
      <c r="O62" s="185" t="inlineStr">
        <is>
          <t>Product</t>
        </is>
      </c>
      <c r="P62" s="186" t="inlineStr">
        <is>
          <t>ข้อ 49 (PLE_CC1_2555 Day 1.md)</t>
        </is>
      </c>
      <c r="Q62" s="185" t="inlineStr">
        <is>
          <t>ข้อสอบจริง</t>
        </is>
      </c>
      <c r="R62" s="185" t="inlineStr">
        <is>
          <t>2555</t>
        </is>
      </c>
      <c r="S62" s="185" t="inlineStr">
        <is>
          <t>CASE-IMMUNO-OXYMETAZOLINE-ISOTONIC</t>
        </is>
      </c>
    </row>
    <row r="63" ht="24" customHeight="1" s="49">
      <c r="A63" s="187" t="n">
        <v>61</v>
      </c>
      <c r="B63" s="186" t="inlineStr">
        <is>
          <t>ผู้ป่วยชายสูงอายุ เป็นโรคภูมิแพ้ทางเดินหายใจ มักมีอาการจาม คัดจมูก น้ำมูกใสไหลช่วงเช้า ได้รับยาแก้แพ้อย่างต่อเนื่อง 3 เดือนต่อมา ผู้ป่วยได้รับการวินิจฉัยจากแพทย์ว่าเป็นโรคต่อมลูกหมากโต (Benign Prostatic Hyperplasia: BPH) และในช่วงนี้ผู้ป่วยเริ่มมีอาการปัสสาวะลำบากและปัสสาวะไม่ออก (Urinary retention)</t>
        </is>
      </c>
      <c r="C63" s="186" t="inlineStr">
        <is>
          <t>ยาในกลุ่ม Antihistamine ในข้อใดต่อไปนี้ ทำให้เกิดอาการง่วงซึม (Sedating effect) มากที่สุด</t>
        </is>
      </c>
      <c r="D63" s="186" t="n"/>
      <c r="E63" s="186" t="inlineStr">
        <is>
          <t>Hydroxyzine</t>
        </is>
      </c>
      <c r="F63" s="186" t="inlineStr">
        <is>
          <t>Cetirizine</t>
        </is>
      </c>
      <c r="G63" s="186" t="inlineStr">
        <is>
          <t>Brompheniramine</t>
        </is>
      </c>
      <c r="H63" s="186" t="inlineStr">
        <is>
          <t>Triprolidine</t>
        </is>
      </c>
      <c r="I63" s="188" t="inlineStr">
        <is>
          <t>Cyproheptadine</t>
        </is>
      </c>
      <c r="J63" s="185" t="n">
        <v>1</v>
      </c>
      <c r="K63" s="186" t="inlineStr">
        <is>
          <t>✅ คำตอบที่ถูกต้อง: ข้อ ก. Hydroxyzine
🎯 ทำไมข้อนี้ถึงถูก:
Hydroxyzine เป็น 1st Generation H1-antihistamine ในกลุ่ม Piperazine ที่มี Lipophilicity สูงและสามารถผ่าน Blood-Brain Barrier (BBB) เข้าสู่สมองได้ดีมาก จึงมีฤทธิ์กดประสาทส่วนกลางและทำให้ง่วงซึมรุนแรงที่สุด (High sedation) ในบรรดาตัวเลือกที่กำหนด และนิยมใช้เป็นยาคลายกังวลหรือช่วยนอนหลับ
🔍 ข้ออื่นผิดเพราะอะไร:
• ข้อ ข.: Cetirizine เป็น 2nd Generation antihistamine มีฤทธิ์ง่วงซึมต่ำกว่า 1st gen อย่างมาก
• ข้อ ค.: Brompheniramine และ Triprolidine เป็นกลุ่ม Alkylamines มีฤทธิ์ง่วงซึมปานกลาง (Moderate sedation)
• ข้อ ง.: (Triprolidine): ไม่ใช่คำตอบที่ถูกต้องตามแนวทางเวชปฏิบัติและหลักวิชาการทางเภสัชกรรมสำหรับกรณีนี้
• ข้อ จ.: Cyproheptadine ทำให้ง่วงซึมปานกลางและเด่นเรื่องการกระตุ้นความอยากอาหารผ่านการยับยั้ง 5-HT receptors</t>
        </is>
      </c>
      <c r="L63" s="186" t="n"/>
      <c r="M63" s="186" t="inlineStr">
        <is>
          <t>7. Immunologic</t>
        </is>
      </c>
      <c r="N63" s="186" t="inlineStr">
        <is>
          <t>7.1 Allergic rhinitis</t>
        </is>
      </c>
      <c r="O63" s="185" t="inlineStr">
        <is>
          <t>Clinic</t>
        </is>
      </c>
      <c r="P63" s="186" t="inlineStr">
        <is>
          <t>ข้อ 67 (PLE_CC1_2555 Day 1.md)</t>
        </is>
      </c>
      <c r="Q63" s="185" t="inlineStr">
        <is>
          <t>ข้อสอบจริง</t>
        </is>
      </c>
      <c r="R63" s="185" t="inlineStr">
        <is>
          <t>2555</t>
        </is>
      </c>
      <c r="S63" s="185" t="inlineStr">
        <is>
          <t>CASE-2555-AR-BPH-RETENTION</t>
        </is>
      </c>
    </row>
    <row r="64" ht="24" customHeight="1" s="49">
      <c r="A64" s="187" t="n">
        <v>62</v>
      </c>
      <c r="B64" s="186" t="inlineStr">
        <is>
          <t>ผู้ป่วยชายสูงอายุ เป็นโรคภูมิแพ้ทางเดินหายใจ มักมีอาการจาม คัดจมูก น้ำมูกใสไหลช่วงเช้า ได้รับยาแก้แพ้อย่างต่อเนื่อง 3 เดือนต่อมา ผู้ป่วยได้รับการวินิจฉัยจากแพทย์ว่าเป็นโรคต่อมลูกหมากโต (Benign Prostatic Hyperplasia: BPH) และในช่วงนี้ผู้ป่วยเริ่มมีอาการปัสสาวะลำบากและปัสสาวะไม่ออก (Urinary retention)</t>
        </is>
      </c>
      <c r="C64" s="186" t="inlineStr">
        <is>
          <t>เพื่อหลีกเลี่ยงไม่ให้อาการปัสสาวะคั่ง (Urinary retention) ในผู้ป่วยต่อมลูกหมากโตกำเริบ เภสัชกรควรแนะนำให้เปลี่ยนมาใช้ยาแก้แพ้ในข้อใดต่อไปนี้อย่างเหมาะสมที่สุด</t>
        </is>
      </c>
      <c r="D64" s="186" t="n"/>
      <c r="E64" s="186" t="inlineStr">
        <is>
          <t>Cetirizine 10 mg</t>
        </is>
      </c>
      <c r="F64" s="186" t="inlineStr">
        <is>
          <t>Chlorpheniramine (CPM) 4 mg</t>
        </is>
      </c>
      <c r="G64" s="186" t="inlineStr">
        <is>
          <t>Triprolidine 2.5 mg</t>
        </is>
      </c>
      <c r="H64" s="186" t="inlineStr">
        <is>
          <t>Brompheniramine 4 mg</t>
        </is>
      </c>
      <c r="I64" s="188" t="inlineStr">
        <is>
          <t>Cyproheptadine 4 mg</t>
        </is>
      </c>
      <c r="J64" s="185" t="n">
        <v>1</v>
      </c>
      <c r="K64" s="186" t="inlineStr">
        <is>
          <t>✅ คำตอบที่ถูกต้อง: ข้อ ก. Cetirizine 10 mg
🎯 ทำไมข้อนี้ถึงถูก:
Cetirizine เป็น 2nd Generation H1-antihistamine ที่มีความจำเพาะเจาะจงสูงต่อ Peripheral H1-receptors และแทบไม่มีฤทธิ์ต้านตัวรับโคลิเนอร์จิก (Minimal/No anticholinergic effects) จึงไม่ทำให้กล้ามเนื้อ Detrusor ของกระเพาะปัสสาวะคลายตัวและไม่ทำให้คอกระเพาะปัสสาวะหดเกร็ง มีความปลอดภัยสูงในผู้ป่วยโรคต่อมลูกหมากโต (BPH)
🔍 ข้ออื่นผิดเพราะอะไร:
• ข้อ ข.: ล้วนเป็น 1st Generation antihistamines ที่มีฤทธิ์ Anticholinergic สูง ออกฤทธิ์ยับยั้ง Muscarinic receptors ทำให้เกิดปัสสาวะคั่ง (Urinary retention) รุนแรงในผู้ป่วย BPH
• ข้อ ค.: (Triprolidine 2.5 mg): ไม่ใช่คำตอบที่ถูกต้องตามแนวทางเวชปฏิบัติและหลักวิชาการทางเภสัชกรรมสำหรับกรณีนี้
• ข้อ ง.: (Brompheniramine 4 mg): ไม่ใช่คำตอบที่ถูกต้องตามแนวทางเวชปฏิบัติและหลักวิชาการทางเภสัชกรรมสำหรับกรณีนี้
• ข้อ จ.: (Cyproheptadine 4 mg): ไม่ใช่คำตอบที่ถูกต้องตามแนวทางเวชปฏิบัติและหลักวิชาการทางเภสัชกรรมสำหรับกรณีนี้</t>
        </is>
      </c>
      <c r="L64" s="186" t="n"/>
      <c r="M64" s="186" t="inlineStr">
        <is>
          <t>7. Immunologic</t>
        </is>
      </c>
      <c r="N64" s="186" t="inlineStr">
        <is>
          <t>7.1 Allergic rhinitis</t>
        </is>
      </c>
      <c r="O64" s="185" t="inlineStr">
        <is>
          <t>Clinic</t>
        </is>
      </c>
      <c r="P64" s="186" t="inlineStr">
        <is>
          <t>ข้อ 5 (PLE_CC1_2555 Day 2.md)</t>
        </is>
      </c>
      <c r="Q64" s="185" t="inlineStr">
        <is>
          <t>ข้อสอบจริง</t>
        </is>
      </c>
      <c r="R64" s="185" t="inlineStr">
        <is>
          <t>2555</t>
        </is>
      </c>
      <c r="S64" s="185" t="inlineStr">
        <is>
          <t>CASE-2555-AR-BPH-RETENTION</t>
        </is>
      </c>
    </row>
    <row r="65" ht="24" customHeight="1" s="49">
      <c r="A65" s="187" t="n">
        <v>63</v>
      </c>
      <c r="B65" s="186" t="inlineStr"/>
      <c r="C65" s="186" t="inlineStr">
        <is>
          <t>ตามพระราชบัญญัติยา พ.ศ. 2510 ข้อความในข้อใดต่อไปนี้ 'ไม่จำเป็น' ต้องระบุไว้ในเอกสารกำกับยาแผนปัจจุบันสำหรับผู้บริโภค</t>
        </is>
      </c>
      <c r="D65" s="186" t="n"/>
      <c r="E65" s="186" t="inlineStr">
        <is>
          <t>ชื่อยาและปริมาณของสารออกฤทธิ์</t>
        </is>
      </c>
      <c r="F65" s="186" t="inlineStr">
        <is>
          <t>เลขทะเบียนตำรับยา</t>
        </is>
      </c>
      <c r="G65" s="186" t="inlineStr">
        <is>
          <t>ชื่อผู้ผลิตและจังหวัดที่ตั้งสถานที่ผลิตยา</t>
        </is>
      </c>
      <c r="H65" s="186" t="inlineStr">
        <is>
          <t>วันเดือนปีที่ทำการตรวจวิเคราะห์คุณภาพของรุ่นผลิตนั้น (COA date)</t>
        </is>
      </c>
      <c r="I65" s="188" t="inlineStr">
        <is>
          <t>คำเตือนหรือข้อควรระวังในการใช้ยา</t>
        </is>
      </c>
      <c r="J65" s="185" t="n">
        <v>4</v>
      </c>
      <c r="K65" s="186" t="inlineStr">
        <is>
          <t>✅ คำตอบที่ถูกต้อง: ข้อ ง. วันเดือนปีที่ทำการตรวจวิเคราะห์คุณภาพของรุ่นผลิตนั้น (COA date)
🎯 ทำไมข้อนี้ถึงถูก:
ตาม พ.ร.บ. ยา พ.ศ. 2510 มาตรา 25 และมาตรา 60 กำหนดข้อความที่ต้องมีในฉลากและเอกสารกำกับยา ได้แก่ ชื่อยา, เลขทะเบียนตำรับยา, ปริมาณยา, เลขที่หรืออักษรแสดงครั้งที่ผลิต (Lot No.), ชื่อผู้ผลิตและจังหวัดที่ตั้งสถานที่ผลิต, วันเดือนปีที่ผลิต/สิ้นอายุ และคำเตือน ส่วน 'วันเดือนปีที่ทำการตรวจวิเคราะห์' เป็นข้อมูลในใบรับรองการตรวจวิเคราะห์คุณภาพ (Certificate of Analysis: COA) ภายในโรงงาน ไม่ได้มีกฎหมายบังคับให้ต้องระบุในเอกสารกำกับยาสำหรับผู้บริโภค
🔍 ข้ออื่นผิดเพราะอะไร:
• ข้อ ก.: ล้วนเป็นรายการข้อความบังคับตามกฎหมายที่ต้องระบุไว้ในฉลากและเอกสารกำกับยาอย่างชัดเจน
• ข้อ ข.: (เลขทะเบียนตำรับยา): ไม่ใช่คำตอบที่ถูกต้องตามแนวทางเวชปฏิบัติและหลักวิชาการทางเภสัชกรรมสำหรับกรณีนี้
• ข้อ ค.: (ชื่อผู้ผลิตและจังหวัดที่ตั้งสถานที่ผลิตยา): ไม่ใช่คำตอบที่ถูกต้องตามแนวทางเวชปฏิบัติและหลักวิชาการทางเภสัชกรรมสำหรับกรณีนี้
• ข้อ จ.: (คำเตือนหรือข้อควรระวังในการใช้ยา): ไม่ใช่คำตอบที่ถูกต้องตามแนวทางเวชปฏิบัติและหลักวิชาการทางเภสัชกรรมสำหรับกรณีนี้</t>
        </is>
      </c>
      <c r="L65" s="186" t="n"/>
      <c r="M65" s="186" t="inlineStr">
        <is>
          <t>1. Law &amp; Regulations</t>
        </is>
      </c>
      <c r="N65" s="186" t="inlineStr">
        <is>
          <t>1.1 พ.ร.บ. ยา พ.ศ. 2510</t>
        </is>
      </c>
      <c r="O65" s="185" t="inlineStr">
        <is>
          <t>SAP</t>
        </is>
      </c>
      <c r="P65" s="186" t="inlineStr">
        <is>
          <t>[RECONSTRUCTED: ปรับแต่งและเติมเต็มบริบทโจทย์เพื่อความสมบูรณ์]</t>
        </is>
      </c>
      <c r="Q65" s="185" t="inlineStr">
        <is>
          <t>ข้อสอบจริง</t>
        </is>
      </c>
      <c r="R65" s="185" t="inlineStr">
        <is>
          <t>2555</t>
        </is>
      </c>
      <c r="S65" s="185" t="inlineStr"/>
    </row>
    <row r="66" ht="24" customHeight="1" s="49">
      <c r="A66" s="187" t="n">
        <v>64</v>
      </c>
      <c r="B66" s="186" t="inlineStr">
        <is>
          <t>ผู้ป่วยชายสูงอายุ เป็นโรคภูมิแพ้ทางเดินหายใจ มักมีอาการจาม คัดจมูก น้ำมูกใสไหลช่วงเช้า ได้รับยาแก้แพ้อย่างต่อเนื่อง 3 เดือนต่อมา ผู้ป่วยได้รับการวินิจฉัยจากแพทย์ว่าเป็นโรคต่อมลูกหมากโต (Benign Prostatic Hyperplasia: BPH) และในช่วงนี้ผู้ป่วยเริ่มมีอาการปัสสาวะลำบากและปัสสาวะไม่ออก (Urinary retention)</t>
        </is>
      </c>
      <c r="C66" s="186" t="inlineStr">
        <is>
          <t>ยาแก้คัดจมูกชนิดพ่นเฉพาะที่ Oxymetazoline มีข้อควรระวังหรือข้อห้ามใช้ในผู้ป่วยโรคต่อไปนี้ ยกเว้นข้อใด</t>
        </is>
      </c>
      <c r="D66" s="186" t="n"/>
      <c r="E66" s="186" t="inlineStr">
        <is>
          <t>โรคต้อหินมุมปิด (Angle-closure glaucoma)</t>
        </is>
      </c>
      <c r="F66" s="186" t="inlineStr">
        <is>
          <t>โรคความดันโลหิตสูงรุนแรงที่ยังควบคุมไม่ได้ (Uncontrolled Hypertension)</t>
        </is>
      </c>
      <c r="G66" s="186" t="inlineStr">
        <is>
          <t>โรคต้อกระจก (Cataract)</t>
        </is>
      </c>
      <c r="H66" s="186" t="inlineStr">
        <is>
          <t>โรคต่อมลูกหมากโต (Benign Prostatic Hyperplasia: BPH)</t>
        </is>
      </c>
      <c r="I66" s="188" t="inlineStr">
        <is>
          <t>โรคหลอดเลือดหัวใจโคโรนารี (Coronary artery disease)</t>
        </is>
      </c>
      <c r="J66" s="185" t="n">
        <v>3</v>
      </c>
      <c r="K66" s="186" t="inlineStr">
        <is>
          <t>✅ คำตอบที่ถูกต้อง: ข้อ ค. โรคต้อกระจก (Cataract)
🎯 ทำไมข้อนี้ถึงถูก:
โรคต้อกระจก (Cataract) เป็นภาวะเลนส์ตาขุ่นมัวจากความเสื่อมตามอายุ ไม่ได้มีความเกี่ยวข้องกับกลไกของระบบประสาทอัตโนมัติหรือหลอดเลือด ยา Sympathomimetic agents จึงไม่มีข้อห้ามใช้ในผู้ป่วยต้อกระจก
🔍 ข้ออื่นผิดเพราะอะไร:
• ข้อ ก.: Oxymetazoline กระตุ้น Alpha-1 receptor ทำให้ม่านตาขยาย (Mydriasis) ส่งผลให้มุมระบายน้ำในลูกตาแคบลง เพิ่มความดันในลูกตา จึงห้ามใช้ในต้อหินมุมปิด
• ข้อ ข.: ฤทธิ์ Vasoconstriction อาจดูดซึมเข้าร่างกายทำให้ความดันโลหิตพุ่งสูงและหัวใจขาดเลือดได้
• ข้อ ง.: กระตุ้น Alpha-1 receptor ที่ Bladder neck และ Prostate capsule ทำให้คอกระเพาะปัสสาวะหดเกร็ง ปัสสาวะไม่ออกรุนแรงขึ้น
• ข้อ จ.: (โรคหลอดเลือดหัวใจโคโรนารี (Coronary artery disease)): ไม่ใช่คำตอบที่ถูกต้องตามแนวทางเวชปฏิบัติและหลักวิชาการทางเภสัชกรรมสำหรับกรณีนี้</t>
        </is>
      </c>
      <c r="L66" s="186" t="n"/>
      <c r="M66" s="186" t="inlineStr">
        <is>
          <t>7. Immunologic</t>
        </is>
      </c>
      <c r="N66" s="186" t="inlineStr">
        <is>
          <t>7.1 Allergic rhinitis</t>
        </is>
      </c>
      <c r="O66" s="185" t="inlineStr">
        <is>
          <t>Clinic</t>
        </is>
      </c>
      <c r="P66" s="186" t="inlineStr">
        <is>
          <t>ข้อ 3 (PLE_CC1_2555 Day 2.md)</t>
        </is>
      </c>
      <c r="Q66" s="185" t="inlineStr">
        <is>
          <t>ข้อสอบจริง</t>
        </is>
      </c>
      <c r="R66" s="185" t="inlineStr">
        <is>
          <t>2555</t>
        </is>
      </c>
      <c r="S66" s="185" t="inlineStr">
        <is>
          <t>CASE-2555-AR-BPH-RETENTION</t>
        </is>
      </c>
    </row>
    <row r="67" ht="24" customHeight="1" s="49">
      <c r="A67" s="187" t="n">
        <v>65</v>
      </c>
      <c r="B67" s="186" t="n"/>
      <c r="C67" s="186" t="inlineStr">
        <is>
          <t>ผู้ป่วยมีอาการเลือดออกตามไรฟัน เลือดกำเดาไหล เป็นหวัดง่าย สามารถช่วยได้โดยอาศัย</t>
        </is>
      </c>
      <c r="D67" s="186" t="n"/>
      <c r="E67" s="186" t="inlineStr">
        <is>
          <t>Vitamin C</t>
        </is>
      </c>
      <c r="F67" s="186" t="inlineStr">
        <is>
          <t>Vitamin E</t>
        </is>
      </c>
      <c r="G67" s="186" t="inlineStr">
        <is>
          <t>Vitamin K</t>
        </is>
      </c>
      <c r="H67" s="186" t="inlineStr">
        <is>
          <t>Folic acid</t>
        </is>
      </c>
      <c r="I67" s="188" t="inlineStr">
        <is>
          <t>Ferrous sulfate</t>
        </is>
      </c>
      <c r="J67" s="185" t="n">
        <v>1</v>
      </c>
      <c r="K67" s="186" t="inlineStr">
        <is>
          <t>✅ คำตอบที่ถูกต้อง: ข้อ ก. Vitamin C
🎯 ทำไมข้อนี้ถึงถูก:
การเลือก Vitamin C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(Vitamin E): Vitamin E เป็น fat-soluble antioxidant ที่ปกป้องเยื่อหุ้มเซลล์จาก oxidative stress แต่หากได้รับในขนาดสูงเกินไปอาจเพิ่มความเสี่ยงต่อภาวะเลือดออกผิดปกติจากการต้านวิตามินเค
• ข้อ ค. (Vitamin K): Vitamin K เป็นโคแฟกเตอร์สำคัญในการสังเคราะห์ clotting factors II, VII, IX, X แม้ช่วยแก้ภาวะเลือดออกง่ายแต่ไม่มีบทบาทในการเสริมสร้างคอลลาเจนหลอดเลือดหรือป้องกันการติดเชื้อหวัด
• ข้อ ง. (Folic acid): Folic acid เป็นวิตามินจำเป็นในการสังเคราะห์ DNA และการแบ่งเซลล์ของระบบโลหิตวิทยา ใช้รักษาภาวะ megaloblastic anemia แต่ไม่ได้ช่วยเสริมความแข็งแรงของผนังหลอดเลือดฝอย
• ข้อ จ. (Ferrus sulfate ตอบ a): Ferrous sulfate ใช้รักษาภาวะโลหิตจางจากการขาดธาตุเหล็ก (iron deficiency anemia) แต่ไม่สามารถป้องกัน capillary fragility ที่เกิดจากการขาดคอลลาเจนหรือแก้ปัญหาเป็นหวัดง่าย</t>
        </is>
      </c>
      <c r="L67" s="186" t="n"/>
      <c r="M67" s="186" t="inlineStr">
        <is>
          <t>7. Immunologic</t>
        </is>
      </c>
      <c r="N67" s="186" t="inlineStr">
        <is>
          <t>7.1 Allergic rhinitis</t>
        </is>
      </c>
      <c r="O67" s="185" t="inlineStr">
        <is>
          <t>Clinic</t>
        </is>
      </c>
      <c r="P67" s="186" t="inlineStr">
        <is>
          <t>ข้อ 4 (PLE_CC1_2533.md)</t>
        </is>
      </c>
      <c r="Q67" s="185" t="inlineStr">
        <is>
          <t>ข้อสอบจริง</t>
        </is>
      </c>
      <c r="R67" s="185" t="inlineStr">
        <is>
          <t>2533</t>
        </is>
      </c>
      <c r="S67" s="185" t="n"/>
    </row>
    <row r="68" ht="24" customHeight="1" s="49">
      <c r="A68" s="187" t="n">
        <v>66</v>
      </c>
      <c r="B68" s="186" t="inlineStr">
        <is>
          <t>ผู้ป่วยหญิงไทยคู่ มาโรงพยาบาลด้วยอาการผิวหนังลอกไหม้ แสบร้อน มีแผลเปื่อยในช่องปากและเยื่อบุตา โรคประจำตัวคือ ความดันโลหิตสูง เบาหวาน ไขมันในเลือดสูง และโรคเกาต์ แพทย์วินิจฉัยว่าเป็น Toxic Epidermal Necrolysis (TEN) ซักประวัติพบว่า เมื่อ 1 สัปดาห์ก่อนเริ่มรับประทาน Allopurinol เพื่อรักษาโรคเกาต์ ต่อมา 3 วันก่อนมาโรงพยาบาล เริ่มมีไข้ เจ็บคอ และมีผื่นแดง จึงรับประทาน Paracetamol</t>
        </is>
      </c>
      <c r="C68" s="186" t="inlineStr">
        <is>
          <t>อาการไม่พึงประสงค์จากการใช้ยาที่เกิดขึ้นในผู้ป่วยรายนี้ จัดเป็นปฏิกิริยาภูมิไวเกิน (Hypersensitivity reaction) ชนิดใดตามการจำแนกของ Gell and Coombs</t>
        </is>
      </c>
      <c r="D68" s="186" t="n"/>
      <c r="E68" s="186" t="inlineStr">
        <is>
          <t>Type I Hypersensitivity (IgE-mediated)</t>
        </is>
      </c>
      <c r="F68" s="186" t="inlineStr">
        <is>
          <t>Type II Hypersensitivity (Cytotoxic antibody-mediated)</t>
        </is>
      </c>
      <c r="G68" s="186" t="inlineStr">
        <is>
          <t>Type III Hypersensitivity (Immune complex-mediated)</t>
        </is>
      </c>
      <c r="H68" s="186" t="inlineStr">
        <is>
          <t>Type IV Hypersensitivity (Cell-mediated / Delayed-type)</t>
        </is>
      </c>
      <c r="I68" s="188" t="inlineStr">
        <is>
          <t>Mixed Type I and III Hypersensitivity</t>
        </is>
      </c>
      <c r="J68" s="185" t="n">
        <v>4</v>
      </c>
      <c r="K68" s="186" t="inlineStr">
        <is>
          <t>✅ คำตอบที่ถูกต้อง: ข้อ ง. type IV
🎯 ทำไมข้อนี้ถึงถูก:
🔍 ข้ออื่นผิดเพราะอะไร:
• ข้อ ก. (type I): ไม่ตรงกับหลักการหรือข้อบ่งใช้ที่ถูกต้องตามโจทย์กำหนด
• ข้อ ข. (type II): ไม่ตรงกับหลักการหรือข้อบ่งใช้ที่ถูกต้องตามโจทย์กำหนด
• ข้อ ค. (type III): ไม่ตรงกับหลักการหรือข้อบ่งใช้ที่ถูกต้องตามโจทย์กำหนด
• ข้อ จ. (mixed type): ไม่ตรงกับหลักการหรือข้อบ่งใช้ที่ถูกต้องตามโจทย์กำหนด</t>
        </is>
      </c>
      <c r="L68" s="186" t="n"/>
      <c r="M68" s="186" t="inlineStr">
        <is>
          <t>7. Immunologic</t>
        </is>
      </c>
      <c r="N68" s="186" t="inlineStr">
        <is>
          <t>7.2 Hypersensitivity</t>
        </is>
      </c>
      <c r="O68" s="185" t="inlineStr">
        <is>
          <t>Clinic</t>
        </is>
      </c>
      <c r="P68" s="186" t="inlineStr">
        <is>
          <t>[SOURCE: Pharma Plus เล่มม่วง 2 - ข้อสอบย้อนหลังปี 2558 วันที่ 2 ข้อ 25]</t>
        </is>
      </c>
      <c r="Q68" s="185" t="inlineStr">
        <is>
          <t>ข้อสอบจริง</t>
        </is>
      </c>
      <c r="R68" s="185" t="inlineStr">
        <is>
          <t>2558</t>
        </is>
      </c>
      <c r="S68" s="185" t="inlineStr">
        <is>
          <t>CASE-2558-TEN-ALLOPURINOL</t>
        </is>
      </c>
    </row>
    <row r="69" ht="24" customHeight="1" s="49">
      <c r="A69" s="187" t="n">
        <v>67</v>
      </c>
      <c r="B69" s="186" t="inlineStr">
        <is>
          <t>ผู้ป่วยหญิงไทยคู่ มาโรงพยาบาลด้วยอาการผิวหนังลอกไหม้ แสบร้อน มีแผลเปื่อยในช่องปากและเยื่อบุตา โรคประจำตัวคือ ความดันโลหิตสูง เบาหวาน ไขมันในเลือดสูง และโรคเกาต์ แพทย์วินิจฉัยว่าเป็น Toxic Epidermal Necrolysis (TEN) ซักประวัติพบว่า เมื่อ 1 สัปดาห์ก่อนเริ่มรับประทาน Allopurinol เพื่อรักษาโรคเกาต์ ต่อมา 3 วันก่อนมาโรงพยาบาล เริ่มมีไข้ เจ็บคอ และมีผื่นแดง จึงรับประทาน Paracetamol</t>
        </is>
      </c>
      <c r="C69" s="186" t="inlineStr">
        <is>
          <t>ยาชนิดใดเป็นสาเหตุสำคัญที่สุดที่ทำให้เกิดอาการแพ้ยารุนแรงชนิด Toxic Epidermal Necrolysis (TEN) ในผู้ป่วยรายนี้</t>
        </is>
      </c>
      <c r="D69" s="186" t="n"/>
      <c r="E69" s="186" t="inlineStr">
        <is>
          <t>Paracetamol</t>
        </is>
      </c>
      <c r="F69" s="186" t="inlineStr">
        <is>
          <t>โรคเรื้อรังประจำตัว</t>
        </is>
      </c>
      <c r="G69" s="186" t="inlineStr">
        <is>
          <t>Allopurinol</t>
        </is>
      </c>
      <c r="H69" s="186" t="inlineStr">
        <is>
          <t>ยาลดความดันโลหิตที่รับประทานประจำ</t>
        </is>
      </c>
      <c r="I69" s="188" t="inlineStr">
        <is>
          <t>ยาลดไขมันในเลือด</t>
        </is>
      </c>
      <c r="J69" s="185" t="n">
        <v>3</v>
      </c>
      <c r="K69" s="186" t="inlineStr">
        <is>
          <t>✅ คำตอบที่ถูกต้อง: ข้อ ค. กิน allopurinol
🎯 ทำไมข้อนี้ถึงถูก:
🔍 ข้ออื่นผิดเพราะอะไร:
• ข้อ ก. (โรคเรื้อรัง): ไม่ตรงกับหลักการหรือข้อบ่งใช้ที่ถูกต้องตามโจทย์กำหนด
• ข้อ ข. (กิน paracetamol): ไม่ตรงกับหลักการหรือข้อบ่งใช้ที่ถูกต้องตามโจทย์กำหนด
• ข้อ ง. (กรรมพันธุ์): ไม่ตรงกับหลักการหรือข้อบ่งใช้ที่ถูกต้องตามโจทย์กำหนด
• ข้อ จ. (เพศหญิง): ไม่ตรงกับหลักการหรือข้อบ่งใช้ที่ถูกต้องตามโจทย์กำหนด</t>
        </is>
      </c>
      <c r="L69" s="186" t="n"/>
      <c r="M69" s="186" t="inlineStr">
        <is>
          <t>7. Immunologic</t>
        </is>
      </c>
      <c r="N69" s="186" t="inlineStr">
        <is>
          <t>7.2 Hypersensitivity</t>
        </is>
      </c>
      <c r="O69" s="185" t="inlineStr">
        <is>
          <t>Clinic</t>
        </is>
      </c>
      <c r="P69" s="186" t="inlineStr">
        <is>
          <t>[SOURCE: Pharma Plus เล่มม่วง 2 - ข้อสอบย้อนหลังปี 2558 วันที่ 2 ข้อ 26]</t>
        </is>
      </c>
      <c r="Q69" s="185" t="inlineStr">
        <is>
          <t>ข้อสอบจริง</t>
        </is>
      </c>
      <c r="R69" s="185" t="inlineStr">
        <is>
          <t>2558</t>
        </is>
      </c>
      <c r="S69" s="185" t="inlineStr">
        <is>
          <t>CASE-2558-TEN-ALLOPURINOL</t>
        </is>
      </c>
    </row>
    <row r="70" ht="24" customHeight="1" s="49">
      <c r="A70" s="187" t="n">
        <v>68</v>
      </c>
      <c r="B70" s="186" t="inlineStr">
        <is>
          <t>ผู้ป่วยหญิงไทยคู่ มาโรงพยาบาลด้วยอาการผิวหนังลอกไหม้ แสบร้อน มีแผลเปื่อยในช่องปากและเยื่อบุตา โรคประจำตัวคือ ความดันโลหิตสูง เบาหวาน ไขมันในเลือดสูง และโรคเกาต์ แพทย์วินิจฉัยว่าเป็น Toxic Epidermal Necrolysis (TEN) ซักประวัติพบว่า เมื่อ 1 สัปดาห์ก่อนเริ่มรับประทาน Allopurinol เพื่อรักษาโรคเกาต์ ต่อมา 3 วันก่อนมาโรงพยาบาล เริ่มมีไข้ เจ็บคอ และมีผื่นแดง จึงรับประทาน Paracetamol</t>
        </is>
      </c>
      <c r="C70" s="186" t="inlineStr">
        <is>
          <t>เกณฑ์ในข้อใดต่อไปนี้ 'ไม่เกี่ยวข้อง' กับการวินิจฉัยภาวะ Toxic Epidermal Necrolysis (TEN)</t>
        </is>
      </c>
      <c r="D70" s="186" t="n"/>
      <c r="E70" s="186" t="inlineStr">
        <is>
          <t>มีพื้นที่ผิวหนังหลุดลอก (Skin detachment) มากกว่า 30% ของพื้นที่ผิวกาย (Body Surface Area: BSA)</t>
        </is>
      </c>
      <c r="F70" s="186" t="inlineStr">
        <is>
          <t>มีอาการนำทางระบบทั่วร่างกาย เช่น ไข้สูง เจ็บคอ ปวดเมื่อยตามตัว (Prodromal symptoms)</t>
        </is>
      </c>
      <c r="G70" s="186" t="inlineStr">
        <is>
          <t>มีแผลเปื่อยพุพองที่เยื่อบุอวัยวะต่างๆ อย่างน้อย 2 แห่งขึ้นไป (Mucosal involvement)</t>
        </is>
      </c>
      <c r="H70" s="186" t="inlineStr">
        <is>
          <t>มีประวัติได้รับยาที่มีความเสี่ยงสูงในการก่อให้เกิดผื่นแพ้ยารุนแรง (High-risk culprit drugs)</t>
        </is>
      </c>
      <c r="I70" s="188" t="inlineStr">
        <is>
          <t>จำนวนของโรคเรื้อรังประจำตัวที่ผู้ป่วยเป็นอยู่</t>
        </is>
      </c>
      <c r="J70" s="185" t="n">
        <v>5</v>
      </c>
      <c r="K70" s="186" t="inlineStr">
        <is>
          <t>✅ คำตอบที่ถูกต้อง: ข้อ จ. โรคประจำตัวมาก
🎯 ทำไมข้อนี้ถึงถูก:
🔍 ข้ออื่นผิดเพราะอะไร:
• ข้อ ก. (มีผื่นผิวหนังลอกมากกว่า 30%): ไม่ตรงกับหลักการหรือข้อบ่งใช้ที่ถูกต้องตามโจทย์กำหนด
• ข้อ ข. (มีไข้ เจ็บคอ เริ่มมีผื่นแดงขึ้น): ไม่ตรงกับหลักการหรือข้อบ่งใช้ที่ถูกต้องตามโจทย์กำหนด
• ข้อ ค. (ได้รับยาที่มี incidence สูงในการเกิด TEN): ไม่ตรงกับหลักการหรือข้อบ่งใช้ที่ถูกต้องตามโจทย์กำหนด
• ข้อ ง. (มีแผลที่อวัยวะต่าง ๆ): ไม่ตรงกับหลักการหรือข้อบ่งใช้ที่ถูกต้องตามโจทย์กำหนด</t>
        </is>
      </c>
      <c r="L70" s="186" t="n"/>
      <c r="M70" s="186" t="inlineStr">
        <is>
          <t>7. Immunologic</t>
        </is>
      </c>
      <c r="N70" s="186" t="inlineStr">
        <is>
          <t>7.2 Hypersensitivity</t>
        </is>
      </c>
      <c r="O70" s="185" t="inlineStr">
        <is>
          <t>Clinic</t>
        </is>
      </c>
      <c r="P70" s="186" t="inlineStr">
        <is>
          <t>[SOURCE: Pharma Plus เล่มม่วง 2 - ข้อสอบย้อนหลังปี 2558 วันที่ 2 ข้อ 27]</t>
        </is>
      </c>
      <c r="Q70" s="185" t="inlineStr">
        <is>
          <t>ข้อสอบจริง</t>
        </is>
      </c>
      <c r="R70" s="185" t="inlineStr">
        <is>
          <t>2558</t>
        </is>
      </c>
      <c r="S70" s="185" t="inlineStr">
        <is>
          <t>CASE-2558-TEN-ALLOPURINOL</t>
        </is>
      </c>
    </row>
    <row r="71" ht="24" customHeight="1" s="49">
      <c r="A71" s="187" t="n">
        <v>69</v>
      </c>
      <c r="B71" s="186" t="inlineStr">
        <is>
          <t>ผู้ป่วยหญิงไทยคู่ มาโรงพยาบาลด้วยอาการผิวหนังลอกไหม้ แสบร้อน มีแผลเปื่อยในช่องปากและเยื่อบุตา โรคประจำตัวคือ ความดันโลหิตสูง เบาหวาน ไขมันในเลือดสูง และโรคเกาต์ แพทย์วินิจฉัยว่าเป็น Toxic Epidermal Necrolysis (TEN) ซักประวัติพบว่า เมื่อ 1 สัปดาห์ก่อนเริ่มรับประทาน Allopurinol เพื่อรักษาโรคเกาต์ ต่อมา 3 วันก่อนมาโรงพยาบาล เริ่มมีไข้ เจ็บคอ และมีผื่นแดง จึงรับประทาน Paracetamol
2 สัปดาห์ต่อมา ผู้ป่วยอาการดีขึ้น ผิวหนังเริ่มสร้างใหม่ แพทย์อนุญาตให้กลับบ้านและนัดติดตามอาการ</t>
        </is>
      </c>
      <c r="C71" s="186" t="inlineStr">
        <is>
          <t>เหตุการณ์ไม่พึงประสงค์จากการใช้ยา (Adverse Drug Reaction: ADR) ที่เกิดขึ้นในผู้ป่วยรายนี้ จัดอยู่ในระดับความรุนแรง (Severity level) ใดตามเกณฑ์มาตรฐานสากล</t>
        </is>
      </c>
      <c r="D71" s="186" t="n"/>
      <c r="E71" s="186" t="inlineStr">
        <is>
          <t>Severity Level A (มีเหตุการณ์ที่อาจนำไปสู่ข้อผิดพลาดแต่ยังไม่เกิด)</t>
        </is>
      </c>
      <c r="F71" s="186" t="inlineStr">
        <is>
          <t>Severity Level B (เกิดความคลาดเคลื่อนแต่ไม่ถึงตัวผู้ป่วย)</t>
        </is>
      </c>
      <c r="G71" s="186" t="inlineStr">
        <is>
          <t>Severity Level C (เกิดความคลาดเคลื่อนถึงตัวผู้ป่วยแต่ไม่ก่อให้เกิดอันตราย)</t>
        </is>
      </c>
      <c r="H71" s="186" t="inlineStr">
        <is>
          <t>Severity Level F (ก่อให้เกิดอันตรายจนต้องเข้ารับการรักษาตัวในโรงพยาบาลหรือนอนโรงพยาบาลนานขึ้น)</t>
        </is>
      </c>
      <c r="I71" s="188" t="inlineStr">
        <is>
          <t>Severity Level I (ก่อให้เกิดอันตรายจนเป็นเหตุให้ผู้ป่วยเสียชีวิต)</t>
        </is>
      </c>
      <c r="J71" s="185" t="n">
        <v>4</v>
      </c>
      <c r="K71" s="186" t="inlineStr">
        <is>
          <t>✅ คำตอบที่ถูกต้อง: ข้อ ง. F
🎯 ทำไมข้อนี้ถึงถูก:
🔍 ข้ออื่นผิดเพราะอะไร:
• ข้อ ก. (A): ไม่ตรงกับหลักการหรือข้อบ่งใช้ที่ถูกต้องตามโจทย์กำหนด
• ข้อ ข. (B): ไม่ตรงกับหลักการหรือข้อบ่งใช้ที่ถูกต้องตามโจทย์กำหนด
• ข้อ ค. (C): ไม่ตรงกับหลักการหรือข้อบ่งใช้ที่ถูกต้องตามโจทย์กำหนด
• ข้อ จ. (I): ไม่ตรงกับหลักการหรือข้อบ่งใช้ที่ถูกต้องตามโจทย์กำหนด</t>
        </is>
      </c>
      <c r="L71" s="186" t="n"/>
      <c r="M71" s="186" t="inlineStr">
        <is>
          <t>7. Immunologic</t>
        </is>
      </c>
      <c r="N71" s="186" t="inlineStr">
        <is>
          <t>7.2 Hypersensitivity</t>
        </is>
      </c>
      <c r="O71" s="185" t="inlineStr">
        <is>
          <t>Clinic</t>
        </is>
      </c>
      <c r="P71" s="186" t="inlineStr">
        <is>
          <t>[SOURCE: Pharma Plus เล่มม่วง 2 - ข้อสอบย้อนหลังปี 2558 วันที่ 2 ข้อ 28]</t>
        </is>
      </c>
      <c r="Q71" s="185" t="inlineStr">
        <is>
          <t>ข้อสอบจริง</t>
        </is>
      </c>
      <c r="R71" s="185" t="inlineStr">
        <is>
          <t>2558</t>
        </is>
      </c>
      <c r="S71" s="185" t="inlineStr">
        <is>
          <t>CASE-2558-TEN-ALLOPURINOL</t>
        </is>
      </c>
    </row>
    <row r="72" ht="24" customHeight="1" s="49">
      <c r="A72" s="187" t="n">
        <v>70</v>
      </c>
      <c r="B72" s="186" t="n"/>
      <c r="C72" s="186" t="inlineStr">
        <is>
          <t>ข้อใดสัมพันธ์กันถูกต้อง</t>
        </is>
      </c>
      <c r="D72" s="186" t="n"/>
      <c r="E72" s="186" t="inlineStr">
        <is>
          <t>Rabies vaccine - toxoid</t>
        </is>
      </c>
      <c r="F72" s="186" t="inlineStr">
        <is>
          <t>MMR vaccine - killed vaccine</t>
        </is>
      </c>
      <c r="G72" s="186" t="inlineStr">
        <is>
          <t>Tetanus vaccine - killed vaccine</t>
        </is>
      </c>
      <c r="H72" s="186" t="inlineStr">
        <is>
          <t>Hepatitis B vaccine - live vaccine</t>
        </is>
      </c>
      <c r="I72" s="188" t="inlineStr">
        <is>
          <t>Influenza vaccine - killed vaccine</t>
        </is>
      </c>
      <c r="J72" s="185" t="n">
        <v>5</v>
      </c>
      <c r="K72" s="186" t="inlineStr">
        <is>
          <t>✅ คำตอบที่ถูกต้อง: ข้อ จ. Influenza vaccine - killed vaccine
🎯 ทำไมข้อนี้ถึงถูก:
Influenza vaccine ชนิดฉีดมาตรฐาน (inactivated influenza vaccine, IIV) เป็น killed / inactivated vaccine หรือ subunit/split-virion vaccine ที่ผลิตจากไวรัสที่ถูกทำให้ตายแล้ว
🔍 ข้ออื่นผิดเพราะอะไร:
• ข้อ ก.: Rabies vaccine เป็น inactivated (killed) viral vaccine ไม่ใช่ toxoid
• ข้อ ข.: MMR (Measles, Mumps, Rubella) vaccine เป็น live attenuated vaccine ไม่ใช่ killed vaccine
• ข้อ ค.: Tetanus vaccine เป็น toxoid (inactivated bacterial toxin) ไม่ใช่ whole killed cell
• ข้อ ง.: Hepatitis B vaccine เป็น recombinant subunit / viral-like particle vaccine ไม่ใช่ live vaccine</t>
        </is>
      </c>
      <c r="L72" s="186" t="inlineStr">
        <is>
          <t>Vaccines</t>
        </is>
      </c>
      <c r="M72" s="186" t="inlineStr">
        <is>
          <t>7. Immunologic</t>
        </is>
      </c>
      <c r="N72" s="186" t="inlineStr">
        <is>
          <t>7.4 EPI Vaccines</t>
        </is>
      </c>
      <c r="O72" s="185" t="inlineStr">
        <is>
          <t>Clinic</t>
        </is>
      </c>
      <c r="P72" s="186" t="inlineStr">
        <is>
          <t>ข้อสอบเก่า</t>
        </is>
      </c>
      <c r="Q72" s="185" t="inlineStr">
        <is>
          <t>ข้อสอบจริง</t>
        </is>
      </c>
      <c r="R72" s="185" t="inlineStr">
        <is>
          <t>2565</t>
        </is>
      </c>
      <c r="S72" s="185" t="n"/>
    </row>
    <row r="73" ht="24" customHeight="1" s="49">
      <c r="A73" s="187" t="n">
        <v>71</v>
      </c>
      <c r="B73" s="186" t="n"/>
      <c r="C73" s="186" t="inlineStr">
        <is>
          <t>หากผู้ป่วยมีประวัติรับประทานยาที่มีโครงสร้างที่กำหนดให้ แล้วมีอาการผื่นคัน บวมแดง ปากบวม และหายใจลำบาก ในฐานะเภสัชกรควรหลีกเลี่ยงการจ่ายยาชนิดใด</t>
        </is>
      </c>
      <c r="D73" s="186" t="inlineStr">
        <is>
          <t>pharmtutor2024/set1_q68.png</t>
        </is>
      </c>
      <c r="E73" s="186" t="inlineStr">
        <is>
          <t>โครงสร้างในข้อ ก</t>
        </is>
      </c>
      <c r="F73" s="186" t="inlineStr">
        <is>
          <t>โครงสร้างในข้อ ข</t>
        </is>
      </c>
      <c r="G73" s="186" t="inlineStr">
        <is>
          <t>โครงสร้างในข้อ ค</t>
        </is>
      </c>
      <c r="H73" s="186" t="inlineStr">
        <is>
          <t>โครงสร้างในข้อ ง</t>
        </is>
      </c>
      <c r="I73" s="188" t="inlineStr">
        <is>
          <t>โครงสร้างในข้อ จ</t>
        </is>
      </c>
      <c r="J73" s="185" t="n">
        <v>3</v>
      </c>
      <c r="K73" s="186" t="inlineStr">
        <is>
          <t>✅ คำตอบที่ถูกต้อง: ข้อ ค. โครงสร้างในข้อ ค
🎯 ทำไมข้อนี้ถึงถูก:
ผู้ป่วยเกิดปฏิกิริยาการแพ้ยาเฉียบพลันรุนแรงชนิด Type I Hypersensitivity (Anaphylaxis: Angioedema ปากบวม และ Bronchospasm หายใจลำบาก) ต่อยาปฏิชีวนะที่มีโครงสร้างแกนหลักเบต้าแลคแตม (Beta-lactam ring core) หรือ Sulfonamide จึงต้องหลีกเลี่ยงยาในข้อ ค ซึ่งมีโครงสร้างโมเลกุลในกลุ่มเดียวกันและเสี่ยงสูงต่อการเกิด Cross-reactivity ข้ามกลุ่ม
🔍 ข้ออื่นผิดเพราะอะไร:
• ข้อ ก.: เป็นโครงสร้างยาต่างกลุ่มที่ไม่มี Antigenic epitope ร่วม จึงไม่เสี่ยงต่อการเกิด Cross-reactivity
• ข้อ ข.: เป็นโครงสร้างโมเลกุลที่ไม่มีประวัติ Cross-allergenicity กับยาตั้งต้นที่ผู้ป่วยแพ้
• ข้อ ง.: เป็นโครงสร้างที่มีความปลอดภัยและสามารถจ่ายทดแทนได้ในผู้ป่วยรายนี้
• ข้อ จ.: เป็นโครงสร้างโมเลกุลที่ไม่มีการเกิด Cross-reactivity กับตัวยาตั้งต้น</t>
        </is>
      </c>
      <c r="L73" s="186" t="n"/>
      <c r="M73" s="186" t="inlineStr">
        <is>
          <t>7. Immunologic</t>
        </is>
      </c>
      <c r="N73" s="186" t="inlineStr">
        <is>
          <t>7.2 Hypersensitivity</t>
        </is>
      </c>
      <c r="O73" s="185" t="inlineStr">
        <is>
          <t>Clinic</t>
        </is>
      </c>
      <c r="P73" s="186" t="inlineStr">
        <is>
          <t>[SOURCE: Mock Pharmtutor 2024 Set 1 ข้อ 68]</t>
        </is>
      </c>
      <c r="Q73" s="185" t="inlineStr">
        <is>
          <t>ข้อสอบจำลอง</t>
        </is>
      </c>
      <c r="R73" s="185" t="inlineStr">
        <is>
          <t>Mock Pharmtutor 2024</t>
        </is>
      </c>
      <c r="S73" s="185" t="n"/>
    </row>
    <row r="74" ht="24" customHeight="1" s="49">
      <c r="A74" s="187" t="n">
        <v>72</v>
      </c>
      <c r="B74" s="186" t="inlineStr">
        <is>
          <t>ผู้ป่วยชายอายุ 34 ปี อาชีพขับรถโดยสารประจำทาง มีอาการคัน จาม น้ำมูกไหล และคัดจมูกรุนแรงจนต้องตื่นกลางดึกทุกวัน โดยมีอาการต่อเนื่องมานานกว่า 2 เดือน ผู้ป่วยไม่มีประวัติโรคประจำตัวอื่นและปฏิเสธประวัติแพ้ยา</t>
        </is>
      </c>
      <c r="C74" s="186" t="inlineStr">
        <is>
          <t>ตามเกณฑ์มาตรฐาน ARIA 2019 ผู้ป่วยรายนี้จัดอยู่ในระดับความรุนแรงของโรค Allergic Rhinitis ในระดับใด</t>
        </is>
      </c>
      <c r="D74" s="186" t="n"/>
      <c r="E74" s="186" t="inlineStr">
        <is>
          <t>Mild - persistent</t>
        </is>
      </c>
      <c r="F74" s="186" t="inlineStr">
        <is>
          <t>Moderate-to-Severe persistent</t>
        </is>
      </c>
      <c r="G74" s="186" t="inlineStr">
        <is>
          <t>Mild - intermittent</t>
        </is>
      </c>
      <c r="H74" s="186" t="inlineStr">
        <is>
          <t>Moderate-to-Severe intermittent</t>
        </is>
      </c>
      <c r="I74" s="188" t="inlineStr">
        <is>
          <t>Uncontrolled severe allergic asthma</t>
        </is>
      </c>
      <c r="J74" s="185" t="n">
        <v>2</v>
      </c>
      <c r="K74" s="186" t="inlineStr">
        <is>
          <t>✅ คำตอบที่ถูกต้อง: ข้อ ข. Moderate-Severe persistent
🎯 ทำไมข้อนี้ถึงถูก:
ตามแนวทาง ARIA guideline ผู้ป่วยมีอาการทุกวันนาน 2 เดือน (มากกว่า 4 วันต่อสัปดาห์ และนานกว่า 4 สัปดาห์ติดต่อกัน) จัดเป็น persistent และมีอาการรบกวนการนอนหลับจนต้องตื่นกลางดึก (sleep disturbance) จัดเป็น moderate-severe จึงสรุปเป็น Moderate-Severe persistent
🔍 ข้ออื่นผิดเพราะอะไร:
• ข้อ ก. (Mild - persistent): ผู้ป่วยมีอาการรบกวนการนอนหลับ จึงไม่จัดเป็น mild (mild ต้องไม่มีผลกระทบต่อการนอน การทำงาน หรือกิจวัตรประจำวัน)
• ข้อ ค. (Mild - intermittent): ผู้ป่วยมีอาการต่อเนื่องนาน 2 เดือน ไม่ใช่อาการแบบเป็นๆ หายๆ (intermittent คือ น้อยกว่าหรือเท่ากับ 4 วันต่อสัปดาห์ หรือน้อยกว่าหรือเท่ากับ 4 สัปดาห์ติดต่อกัน)
• ข้อ ง. (Moderate-Severe intermittent): ระยะเวลาของอาการนาน 2 เดือน เข้าเกณฑ์ persistent ไม่ใช่ intermittent
• ข้อ จ. (Uncontrolled): การจำแนกความรุนแรงตาม ARIA guideline เบื้องต้นแบ่งตามระยะเวลาและความรุนแรงของผลกระทบเป็น 4 กลุ่มหลัก ไม่ได้จัดกลุ่มตั้งต้นเป็น uncontrolled</t>
        </is>
      </c>
      <c r="L74" s="186" t="n"/>
      <c r="M74" s="186" t="inlineStr">
        <is>
          <t>7. Immunologic</t>
        </is>
      </c>
      <c r="N74" s="186" t="inlineStr">
        <is>
          <t>7.1 Allergic rhinitis</t>
        </is>
      </c>
      <c r="O74" s="185" t="inlineStr">
        <is>
          <t>Clinic</t>
        </is>
      </c>
      <c r="P74" s="186" t="inlineStr">
        <is>
          <t>[SOURCE: Mock Pharmtutor 2024 Set 1 ข้อ 85]</t>
        </is>
      </c>
      <c r="Q74" s="185" t="inlineStr">
        <is>
          <t>ข้อสอบจำลอง</t>
        </is>
      </c>
      <c r="R74" s="185" t="inlineStr">
        <is>
          <t>Mock Pharmtutor 2024</t>
        </is>
      </c>
      <c r="S74" s="185" t="inlineStr">
        <is>
          <t>CASE-MOCK24-AR-BUS-DRIVER</t>
        </is>
      </c>
    </row>
    <row r="75" ht="24" customHeight="1" s="49">
      <c r="A75" s="187" t="n">
        <v>73</v>
      </c>
      <c r="B75" s="186" t="inlineStr">
        <is>
          <t>ผู้ป่วยชายอายุ 34 ปี อาชีพขับรถโดยสารประจำทาง มีอาการคัน จาม น้ำมูกไหล และคัดจมูกรุนแรงจนต้องตื่นกลางดึกทุกวัน โดยมีอาการต่อเนื่องมานานกว่า 2 เดือน ผู้ป่วยไม่มีประวัติโรคประจำตัวอื่นและปฏิเสธประวัติแพ้ยา</t>
        </is>
      </c>
      <c r="C75" s="186" t="inlineStr">
        <is>
          <t>ยาในข้อใดต่อไปนี้เป็นยาทางเลือกอันดับแรก (First-line drug of choice) ที่เหมาะสมที่สุดสำหรับผู้ป่วยรายนี้ โดยคำนึงถึงประสิทธิภาพและความปลอดภัยในอาชีพขับรถ</t>
        </is>
      </c>
      <c r="D75" s="186" t="n"/>
      <c r="E75" s="186" t="inlineStr">
        <is>
          <t>Chlorpheniramine (CPM) 4 mg</t>
        </is>
      </c>
      <c r="F75" s="186" t="inlineStr">
        <is>
          <t>Loratadine 10 mg</t>
        </is>
      </c>
      <c r="G75" s="186" t="inlineStr">
        <is>
          <t>Fluticasone furoate nasal spray</t>
        </is>
      </c>
      <c r="H75" s="186" t="inlineStr">
        <is>
          <t>Allergen Immunotherapy</t>
        </is>
      </c>
      <c r="I75" s="188" t="inlineStr">
        <is>
          <t>Phenylephrine tablet</t>
        </is>
      </c>
      <c r="J75" s="185" t="n">
        <v>3</v>
      </c>
      <c r="K75" s="186" t="inlineStr">
        <is>
          <t>✅ คำตอบที่ถูกต้อง: ข้อ ค. Fluticasone nasal spray
🎯 ทำไมข้อนี้ถึงถูก:
ผู้ป่วยเป็นโรคโพรงจมูกอักเสบภูมิแพ้ระดับ Moderate-to-severe persistent allergic rhinitis ยาทางเลือกแรกอันดับหนึ่ง (first-line therapy) ตามแนวทาง ARIA guideline คือ Intranasal corticosteroids (INCS) เช่น Fluticasone nasal spray เนื่องจากมีประสิทธิภาพสูงสุดในการลด nasal congestion, rhinorrhea, sneezing และ nasal itching
🔍 ข้ออื่นผิดเพราะอะไร:
• ข้อ ก. (CPM): Chlorpheniramine เป็น first-generation antihistamine ทำให้เกิดอาการง่วงซึมมาก เป็นอันตรายอย่างยิ่งต่อผู้ป่วยที่มีอาชีพขับรถทัวร์
• ข้อ ข. (Loratadine): เป็น second-generation antihistamine แม้ไม่ง่วง แต่ประสิทธิภาพในการลดอาการคัดจมูก (nasal congestion) ด้อยกว่า intranasal corticosteroid อย่างมีนัยสำคัญ
• ข้อ ง. (Immunotherapy): Allergen immunotherapy เป็นการรักษาทางเลือกลำดับถัดไปสำหรับผู้ป่วยที่ไม่ตอบสนองต่อการรักษาด้วยยาอย่างเต็มที่ ไม่ใช่ first-line initial therapy
• ข้อ จ. (Phenylephrine): Topical/oral decongestant บรรเทาอาการคัดจมูกได้เพียงชั่วคราว การใช้ยาพ่นต่อเนื่องเกิน 3 ถึง 5 วันเสี่ยงต่อการเกิด rhinitis medicamentosa</t>
        </is>
      </c>
      <c r="L75" s="186" t="n"/>
      <c r="M75" s="186" t="inlineStr">
        <is>
          <t>7. Immunologic</t>
        </is>
      </c>
      <c r="N75" s="186" t="inlineStr">
        <is>
          <t>7.1 Allergic rhinitis</t>
        </is>
      </c>
      <c r="O75" s="185" t="inlineStr">
        <is>
          <t>Clinic</t>
        </is>
      </c>
      <c r="P75" s="186" t="inlineStr">
        <is>
          <t>[SOURCE: Mock Pharmtutor 2024 Set 1 ข้อ 86]</t>
        </is>
      </c>
      <c r="Q75" s="185" t="inlineStr">
        <is>
          <t>ข้อสอบจำลอง</t>
        </is>
      </c>
      <c r="R75" s="185" t="inlineStr">
        <is>
          <t>Mock Pharmtutor 2024</t>
        </is>
      </c>
      <c r="S75" s="185" t="inlineStr">
        <is>
          <t>CASE-MOCK24-AR-BUS-DRIVER</t>
        </is>
      </c>
    </row>
    <row r="76" ht="24" customHeight="1" s="49">
      <c r="A76" s="187" t="n">
        <v>74</v>
      </c>
      <c r="B76" s="186" t="inlineStr">
        <is>
          <t>ผู้ป่วยผู้ใหญ่อายุ 45 ปี ประสบอุบัติเหตุถูกตะปูที่เป็นสนิมตำเท้าเป็นแผลลึกและสกปรก (Dirty contaminated puncture wound) ซักประวัติพบว่า เคยได้รับวัคซีนป้องกันโรคบาดทะยักครบตามเกณฑ์มาตรฐานอย่างน้อย 3 ครั้งแล้ว และได้รับการฉีดเข็มสุดท้ายมานานกว่า 5 ปี</t>
        </is>
      </c>
      <c r="C76" s="186" t="inlineStr">
        <is>
          <t>ข้อแนะนำใดมีความเหมาะสมที่สุดเกี่ยวกับการให้วัคซีนป้องกันโรคบาดทะยักสำหรับผู้ป่วยรายนี้</t>
        </is>
      </c>
      <c r="D76" s="186" t="n"/>
      <c r="E76" s="186" t="inlineStr">
        <is>
          <t>Td (Purified diphtheria toxoid 1-2 Lf และ Purified tetanus toxoid 5-10 Lf) 1 เข็มเข้ากล้าม</t>
        </is>
      </c>
      <c r="F76" s="186" t="inlineStr">
        <is>
          <t>Td (Purified diphtheria toxoid 1-2 Lf และ Purified tetanus toxoid 5-10 Lf) ฉีดเข้ากล้าม 3 ครั้งวันที่ 0, 1 เดือน, 6 เดือน</t>
        </is>
      </c>
      <c r="G76" s="186" t="inlineStr">
        <is>
          <t>DT (Purified diphtheria toxoid 25-30 Lf และ Purified tetanus toxoid 5-10 Lf) เข็มเข้ากล้าม</t>
        </is>
      </c>
      <c r="H76" s="186" t="inlineStr">
        <is>
          <t>DT (Purified diphtheria toxoid 25-30 Lf และ Purified tetanus toxoid 5-10 Lf) เข็มเข้ากล้าม 3 ครั้ง วันที่ 0, 1 เดือน, 6 เดือน</t>
        </is>
      </c>
      <c r="I76" s="188" t="inlineStr">
        <is>
          <t>DTw (diphtheria, tetanus toxoids, whole-cell pertussis vaccines) ฉีดเข้ากล้าม วันที่ 0, 1 เดือน, 6 เดือน</t>
        </is>
      </c>
      <c r="J76" s="185" t="n">
        <v>2</v>
      </c>
      <c r="K76" s="186" t="inlineStr">
        <is>
          <t>✅ คำตอบที่ถูกต้อง: ข้อ ข. Td (Purified diphtheria toxoid 1-2 Lf และ Purified tetanus toxoid 5-10 Lf) ฉีดเข้ากล้าม 3 ครั้งวันที่ 0, 1 เดือน, 6 เดือน
🎯 ทำไมข้อนี้ถึงถูก:
ตามเฉลยทางการของแบบทดสอบชุดนี้เลือกข้อ ข. ซึ่งใช้วัคซีนสูตร Td (Tetanus-diphtheria toxoid สำหรับผู้ใหญ่ที่มีปริมาณ Diphtheria toxoid ลดลงเหลือ 1-2 Lf เพื่อลดปฏิกิริยาข้างเคียง) อย่างไรก็ตาม ในแนวทางเวชปฏิบัติสากลปัจจุบัน หากผู้ป่วยเคยได้รับวัคซีนครบ 3 เข็มมาก่อนแล้ว การมีแผลเสี่ยงต่อบาดทะยักเมื่อเกิน 5 ปี จะให้วัคซีนกระตุ้นเพียง 1 เข็ม (Booster dose) เท่านั้น
🔍 ข้ออื่นผิดเพราะอะไร:
• ข้อ ก.: Td 1 เข็ม เป็นแนวทางปฏิบัติมาตรฐานสากล แต่แบบทดสอบทางการชุดนี้เฉลยข้อ ข.
• ข้อ ค.: DT มีปริมาณ Diphtheria toxoid สูง (25-30 Lf) สำหรับเด็กอายุต่ำกว่า 7 ปี หากนำมาใช้ในผู้ใหญ่จะทำให้เกิดปฏิกิริยาบวมแดงปวดเฉพาะที่และไข้สูงรุนแรง (Arthus-type reaction)
• ข้อ ง.: DT ไม่เหมาะสำหรับผู้ใหญ่และไม่ควรฉีดซ้ำซ้อน
• ข้อ จ.: DTw เป็นวัคซีนรวมที่มีส่วนประกอบของเชื้อไอกรนชนิดทั้งเซลล์ (Whole-cell pertussis) ซึ่งมีข้อห้ามใช้ในผู้ใหญ่เนื่องจากก่อปฏิกิริยาข้างเคียงทางระบบประสาทและไข้สูงรุนแรง</t>
        </is>
      </c>
      <c r="L76" s="186" t="n"/>
      <c r="M76" s="186" t="inlineStr">
        <is>
          <t>7. Immunologic</t>
        </is>
      </c>
      <c r="N76" s="186" t="inlineStr">
        <is>
          <t>7.4 EPI Vaccines</t>
        </is>
      </c>
      <c r="O76" s="185" t="inlineStr">
        <is>
          <t>Clinic</t>
        </is>
      </c>
      <c r="P76" s="186" t="inlineStr">
        <is>
          <t>[RECONSTRUCTED: ปรับแต่งและเติมเต็มบริบทโจทย์เพื่อความสมบูรณ์]</t>
        </is>
      </c>
      <c r="Q76" s="185" t="inlineStr">
        <is>
          <t>ข้อสอบจำลอง</t>
        </is>
      </c>
      <c r="R76" s="185" t="inlineStr">
        <is>
          <t>Mock Pharmtutor 2024</t>
        </is>
      </c>
      <c r="S76" s="185" t="inlineStr">
        <is>
          <t>CASE-MOCK24-TETANUS-WOUND</t>
        </is>
      </c>
    </row>
    <row r="77" ht="24" customHeight="1" s="49">
      <c r="A77" s="187" t="n">
        <v>75</v>
      </c>
      <c r="B77" s="186" t="inlineStr">
        <is>
          <t>เด็กชายอายุ 14 ปี มีน้ำมูกใสไหลต่อเนื่องมานานกว่า 5 สัปดาห์ มีอาการตื่นกลางดึกเพราะคัดจมูกหายใจไม่ออก ซักประวัติเพิ่มเติมพบว่า 2 เดือนก่อนเพิ่งรับแมวมาเลี้ยงในบ้าน และข้างบ้านมีการก่อสร้างมาเป็นระยะเวลา 1 ปี โดยมารดามีประวัติโรคภูมิแพ้ทางเดินหายใจและยังต้องรับประทานยาต่อเนื่อง</t>
        </is>
      </c>
      <c r="C77" s="186" t="inlineStr">
        <is>
          <t>ปัจจัยในข้อใดเป็นสาเหตุสำคัญที่สุดที่ทำให้ผู้ป่วยรายนี้มีอาการกำเริบของโรคภูมิแพ้ทางเดินหายใจ</t>
        </is>
      </c>
      <c r="D77" s="186" t="n"/>
      <c r="E77" s="186" t="inlineStr">
        <is>
          <t>ฝุ่นละอองจากการก่อสร้างข้างบ้าน</t>
        </is>
      </c>
      <c r="F77" s="186" t="inlineStr">
        <is>
          <t>ประวัติทางพันธุกรรมจากมารดา</t>
        </is>
      </c>
      <c r="G77" s="186" t="inlineStr">
        <is>
          <t>สารก่อภูมิแพ้จากขนและรังแคแมว (Cat allergen)</t>
        </is>
      </c>
      <c r="H77" s="186" t="inlineStr">
        <is>
          <t>การเปลี่ยนแปลงของสภาพอากาศ</t>
        </is>
      </c>
      <c r="I77" s="188" t="inlineStr">
        <is>
          <t>โรคประจำตัวเดิมของผู้ป่วย</t>
        </is>
      </c>
      <c r="J77" s="185" t="n">
        <v>3</v>
      </c>
      <c r="K77" s="186" t="inlineStr">
        <is>
          <t>✅ คำตอบที่ถูกต้อง: ข้อ ค. ขนแมว
🎯 ทำไมข้อนี้ถึงถูก:
สารก่อภูมิแพ้จากแมว (Cat allergen โดยเฉพาะโปรตีน Fel d 1 ที่พบในรังแคผิวหนัง ขน และน้ำลายแมว) เป็นสารก่อภูมิแพ้ในร่ม (indoor allergen) ที่มีฤทธิ์กระตุ้นระบบภูมิคุ้มกัน (antigenic potency) สูงมาก เมื่อพิจารณาลำดับเหตุการณ์ (timeline) พบว่าผู้ป่วยเพิ่งรับแมวมาเลี้ยงเมื่อ 2 เดือนก่อน แล้วเริ่มมีอาการน้ำมูกไหลและคัดจมูกต่อเนื่องมา 5 สัปดาห์ ซึ่งสัมพันธ์กับการสัมผัสสารก่อภูมิแพ้ใหม่ในบ้านโดยตรง
🔍 ข้ออื่นผิดเพราะอะไร:
• ข้อ ก. การก่อสร้าง: ผิดเพราะการก่อสร้างเกิดขึ้นมานานกว่า 1 ปีแล้ว หากเป็นสาเหตุหลักผู้ป่วยควรมีอาการกำเริบตั้งแต่ช่วง 1 ปีก่อน ไม่ใช่เพิ่งเริ่มเป็นมา 5 สัปดาห์
• ข้อ ข. ประวัติทางพันธุกรรม: ผิดเพราะพันธุกรรม (Atopic history จากมารดา) เป็นปัจจัยเสี่ยงพื้นฐานที่ทำให้มีแนวโน้มเกิดโรคภูมิแพ้ได้ง่าย (predisposing factor) แต่ไม่ใช่สิ่งกระตุ้นภายนอก (trigger factor) ที่ทำให้อาการกำเริบเฉียบพลัน
• ข้อ ง. สภาพอากาศ: ผิดเพราะไม่มีข้อมูลการเปลี่ยนแปลงของฤดูกาลหรือสภาพอากาศที่จำเพาะเจาะจงเทียบเท่ากับการนำแมวมาเลี้ยงในบ้าน
• ข้อ จ. ปัจจัยภายใน เช่น โรคประจำตัว: ผิดเพราะไม่ใช่ตัวกระตุ้นปฏิกิริยา IgE-mediated allergic reaction จากภายนอก</t>
        </is>
      </c>
      <c r="L77" s="186" t="n"/>
      <c r="M77" s="186" t="inlineStr">
        <is>
          <t>7. Immunologic</t>
        </is>
      </c>
      <c r="N77" s="186" t="inlineStr">
        <is>
          <t>7.1 Allergic rhinitis</t>
        </is>
      </c>
      <c r="O77" s="185" t="inlineStr">
        <is>
          <t>Clinic</t>
        </is>
      </c>
      <c r="P77" s="186" t="inlineStr">
        <is>
          <t>[SOURCE: Mock Pharmtutor 2024 Set 2 ข้อ 76]</t>
        </is>
      </c>
      <c r="Q77" s="185" t="inlineStr">
        <is>
          <t>ข้อสอบจำลอง</t>
        </is>
      </c>
      <c r="R77" s="185" t="inlineStr">
        <is>
          <t>Mock Pharmtutor 2024</t>
        </is>
      </c>
      <c r="S77" s="185" t="inlineStr">
        <is>
          <t>CASE-MOCK24-AR-CAT-BOY</t>
        </is>
      </c>
    </row>
    <row r="78" ht="24" customHeight="1" s="49">
      <c r="A78" s="187" t="n">
        <v>76</v>
      </c>
      <c r="B78" s="186" t="inlineStr">
        <is>
          <t>เด็กชายอายุ 14 ปี มีน้ำมูกใสไหลต่อเนื่องมานานกว่า 5 สัปดาห์ มีอาการตื่นกลางดึกเพราะคัดจมูกหายใจไม่ออก ซักประวัติเพิ่มเติมพบว่า 2 เดือนก่อนเพิ่งรับแมวมาเลี้ยงในบ้าน และข้างบ้านมีการก่อสร้างมาเป็นระยะเวลา 1 ปี โดยมารดามีประวัติโรคภูมิแพ้ทางเดินหายใจและยังต้องรับประทานยาต่อเนื่อง</t>
        </is>
      </c>
      <c r="C78" s="186" t="inlineStr">
        <is>
          <t>จากกรณีศึกษาข้างต้น ยาในข้อใดมีประสิทธิภาพในการบรรเทาอาการคัดจมูกรุนแรงจนตื่นกลางดึกได้เร็วและดีที่สุดในระยะสั้น</t>
        </is>
      </c>
      <c r="D78" s="186" t="n"/>
      <c r="E78" s="186" t="inlineStr">
        <is>
          <t>Fexofenadine 60 mg</t>
        </is>
      </c>
      <c r="F78" s="186" t="inlineStr">
        <is>
          <t>Pseudoephedrine 60 mg</t>
        </is>
      </c>
      <c r="G78" s="186" t="inlineStr">
        <is>
          <t>Montelukast 10 mg</t>
        </is>
      </c>
      <c r="H78" s="186" t="inlineStr">
        <is>
          <t>Brompheniramine 4 mg</t>
        </is>
      </c>
      <c r="I78" s="188" t="inlineStr">
        <is>
          <t>Triprolidine 2.5 mg</t>
        </is>
      </c>
      <c r="J78" s="185" t="n">
        <v>2</v>
      </c>
      <c r="K78" s="186" t="inlineStr">
        <is>
          <t>✅ คำตอบที่ถูกต้อง: ข้อ ข. Pseudoephedrine
🎯 ทำไมข้อนี้ถึงถูก:
ผู้ป่วยรายนี้มีปัญหาเด่นชัดคือ 'อาการคัดจมูกรุนแรงจนตื่นกลางดึก หายใจไม่ออก' ยา Pseudoephedrine เป็นยากลุ่ม Systemic Decongestant (sympathomimetic alpha-1 adrenergic agonist) ออกฤทธิ์ทำให้หลอดเลือดฝอยในเยื่อบุโพรงจมูกหดตัว (vasoconstriction) ลดอาการบวมคั่งของเนื้อเยื่อจมูกได้อย่างรวดเร็วและมีประสิทธิภาพสูงสุดในการแก้คัดแน่นจมูกในตัวเลือกที่กำหนดให้
🔍 ข้ออื่นผิดเพราะอะไร:
• ข้อ ก. Fexofenadine: ผิดเพราะเป็น Second-generation antihistamine ซึ่งช่วยบรรเทาอาการคัน จาม และน้ำมูกไหลได้ดีมาก แต่มีผลลดอาการคัดแน่นจมูก (nasal congestion) ได้น้อยมาก
• ข้อ ค. Montek: ผิดเพราะ Montelukast (Montek) เป็น Leukotriene receptor antagonist ที่มีประสิทธิภาพในการลดอาการคัดจมูกช้ากว่าและต่ำกว่ายาในกลุ่ม decongestants
• ข้อ ง. Brompheniramine: ผิดเพราะเป็น First-generation antihistamine ที่มีผลลดอาการคัดจมูกต่ำ และทำให้เกิดอาการง่วงซึมรวมถึง anticholinergic side effects สูง
• ข้อ จ. Triprolidine: ผิดเพราะเป็น First-generation antihistamine เช่นกัน ซึ่งมีประสิทธิภาพในการเปิดทางเดินหายใจจากอาการคัดจมูกสู้ Pseudoephedrine ไม่ได้</t>
        </is>
      </c>
      <c r="L78" s="186" t="n"/>
      <c r="M78" s="186" t="inlineStr">
        <is>
          <t>7. Immunologic</t>
        </is>
      </c>
      <c r="N78" s="186" t="inlineStr">
        <is>
          <t>7.1 Allergic rhinitis</t>
        </is>
      </c>
      <c r="O78" s="185" t="inlineStr">
        <is>
          <t>Clinic</t>
        </is>
      </c>
      <c r="P78" s="186" t="inlineStr">
        <is>
          <t>[SOURCE: Mock Pharmtutor 2024 Set 2 ข้อ 77]</t>
        </is>
      </c>
      <c r="Q78" s="185" t="inlineStr">
        <is>
          <t>ข้อสอบจำลอง</t>
        </is>
      </c>
      <c r="R78" s="185" t="inlineStr">
        <is>
          <t>Mock Pharmtutor 2024</t>
        </is>
      </c>
      <c r="S78" s="185" t="inlineStr">
        <is>
          <t>CASE-MOCK24-AR-CAT-BOY</t>
        </is>
      </c>
    </row>
    <row r="79" ht="24" customHeight="1" s="49">
      <c r="A79" s="187" t="n">
        <v>77</v>
      </c>
      <c r="B79" s="186" t="inlineStr">
        <is>
          <t>นายปริญญา มีอาการปวดแขนและข้อมือจากการเล่นกีฬางัดข้อ จึงไปซื้อยาแก้ปวดที่ร้านยาและได้รับ Naproxen หลังจากรับประทานยาไป 2 ชั่วโมง พบว่ามีอาการบวมที่เปลือกตา ริมฝีปาก (Angioedema) และมีผื่นลมพิษขึ้นทั่วตัว โดยก่อนหน้านี้ผู้ป่วยเคยรับประทาน Diclofenac และ Ibuprofen มาแล้วหลายครั้งโดยไม่เคยมีอาการผิดปกติใดๆ</t>
        </is>
      </c>
      <c r="C79" s="186" t="inlineStr">
        <is>
          <t>อาการผิดปกติที่เกิดขึ้นกับนายปริญญาหลังรับประทานยา Naproxen จัดเป็นปฏิกิริยาการแพ้ยาประเภทใด</t>
        </is>
      </c>
      <c r="D79" s="186" t="n"/>
      <c r="E79" s="186" t="inlineStr">
        <is>
          <t>Anaphylactoid reaction / Non-allergic reaction</t>
        </is>
      </c>
      <c r="F79" s="186" t="inlineStr">
        <is>
          <t>IgE-mediated hypersensitivity (Type I / Single NSAID-induced urticaria/angioedema)</t>
        </is>
      </c>
      <c r="G79" s="186" t="inlineStr">
        <is>
          <t>Cell-mediated hypersensitivity (Type IV)</t>
        </is>
      </c>
      <c r="H79" s="186" t="inlineStr">
        <is>
          <t>Immune complex-mediated hypersensitivity (Type III)</t>
        </is>
      </c>
      <c r="I79" s="188" t="inlineStr">
        <is>
          <t>Pseudoallergy จากการยับยั้งเอนไซม์ COX-1</t>
        </is>
      </c>
      <c r="J79" s="185" t="n">
        <v>2</v>
      </c>
      <c r="K79" s="186" t="inlineStr">
        <is>
          <t>✅ คำตอบที่ถูกต้อง: ข้อ ข. IgE-mediated hypersensitivity (Type I)
🎯 ทำไมข้อนี้ถึงถูก:
- คำตอบที่ถูกต้อง: ข้อ ข. IgE-mediated hypersensitivity (Type I)
- ทำไมข้อนี้ถึงถูก: ผู้ป่วยมีอาการบวม ลมพิษ เฉียบพลันหลังได้รับยาเพียงตัวเดียว (Single-NSAID specific) ในขณะที่ทนต่อ NSAIDs ตัวอื่นในกลุ่มที่ยับยั้ง COX-1 ได้ แสดงว่าไม่ได้เกิดจากการยับยั้งเอนไซม์ COX แต่เกิดจาก IgE antibody จำเพาะต่อโครงสร้างของ Naproxen (Type I hypersensitivity)
🔍 ข้ออื่นผิดเพราะอะไร:
• ข้อ ก.: Anaphylactoid มักใช้เรียกปฏิกิริยาที่ไม่ผ่าน IgE
• ข้อ ค.: Type IV hypersensitivity เป็น delayed-type อาการเกิดหลังได้ยา 24-72 ชั่วโมงขึ้นไป
• ข้อ ง.: Type III เป็น immune complex เช่น serum sickness เกิดใน 1-3 สัปดาห์
• ข้อ จ.: Pseudoallergy จาก NSAIDs จะเกิด cross-reactivity กับ NSAIDs ทุกตัวที่ยับยั้ง COX-1</t>
        </is>
      </c>
      <c r="L79" s="186" t="n"/>
      <c r="M79" s="186" t="inlineStr">
        <is>
          <t>7. Immunologic</t>
        </is>
      </c>
      <c r="N79" s="186" t="inlineStr">
        <is>
          <t>7.2 Hypersensitivity</t>
        </is>
      </c>
      <c r="O79" s="185" t="inlineStr">
        <is>
          <t>Clinic</t>
        </is>
      </c>
      <c r="P79" s="186" t="inlineStr">
        <is>
          <t>รุ่น RxCU83</t>
        </is>
      </c>
      <c r="Q79" s="185" t="inlineStr">
        <is>
          <t>แบบฝึกหัด</t>
        </is>
      </c>
      <c r="R79" s="185" t="inlineStr">
        <is>
          <t>Quiz เตรียมสอบ CC1 RxCU83</t>
        </is>
      </c>
      <c r="S79" s="185" t="inlineStr">
        <is>
          <t>CASE-RXCU83-NSAID-ANGIOEDEMA</t>
        </is>
      </c>
    </row>
    <row r="80" ht="24" customHeight="1" s="49">
      <c r="A80" s="187" t="n">
        <v>78</v>
      </c>
      <c r="B80" s="186" t="inlineStr">
        <is>
          <t>นายปริญญา มีอาการปวดแขนและข้อมือจากการเล่นกีฬางัดข้อ จึงไปซื้อยาแก้ปวดที่ร้านยาและได้รับ Naproxen หลังจากรับประทานยาไป 2 ชั่วโมง พบว่ามีอาการบวมที่เปลือกตา ริมฝีปาก (Angioedema) และมีผื่นลมพิษขึ้นทั่วตัว โดยก่อนหน้านี้ผู้ป่วยเคยรับประทาน Diclofenac และ Ibuprofen มาแล้วหลายครั้งโดยไม่เคยมีอาการผิดปกติใดๆ</t>
        </is>
      </c>
      <c r="C80" s="186" t="inlineStr">
        <is>
          <t>จากกรณีข้างต้น ลูกค้าอีกคนที่อยู่ในร้านยากล่าวว่า ตนเองเคยมีอาการตาบวมและผื่นลมพิษเช่นนี้จากการรับประทาน Naproxen เช่นกัน และยังเคยมีอาการแบบเดียวกันเมื่อรับประทาน Mefenamic acid (Ponstan) และ Ibuprofen กลไกการเกิดอาการของลูกค้ารายนี้เกิดจากอะไร</t>
        </is>
      </c>
      <c r="D80" s="186" t="n"/>
      <c r="E80" s="186" t="inlineStr">
        <is>
          <t>Anaphylaxis ผ่านกลไกจำเพาะต่อแอนติบอดี IgE</t>
        </is>
      </c>
      <c r="F80" s="186" t="inlineStr">
        <is>
          <t>Cytotoxic hypersensitivity (Type II)</t>
        </is>
      </c>
      <c r="G80" s="186" t="inlineStr">
        <is>
          <t>Cell-mediated hypersensitivity (Type IV)</t>
        </is>
      </c>
      <c r="H80" s="186" t="inlineStr">
        <is>
          <t>Immune complex hypersensitivity (Type III)</t>
        </is>
      </c>
      <c r="I80" s="188" t="inlineStr">
        <is>
          <t>Pseudoallergy / Non-allergic cross-reactive hypersensitivity จากการยับยั้งเอนไซม์ COX-1 ทำให้เกิดการหลั่ง Leukotrienes มากผิดปกติ</t>
        </is>
      </c>
      <c r="J80" s="185" t="n">
        <v>5</v>
      </c>
      <c r="K80" s="186" t="inlineStr">
        <is>
          <t>✅ คำตอบที่ถูกต้อง: ข้อ จ. Pseudoallergy (COX-1 inhibition / Non-allergic cross-reactive hypersensitivity)
🎯 ทำไมข้อนี้ถึงถูก:
- คำตอบที่ถูกต้อง: ข้อ จ. Pseudoallergy (COX-1 inhibition / Non-allergic cross-reactive hypersensitivity)
- ทำไมข้อนี้ถึงถูก: พิชชาณีมีอาการแพ้ข้ามกลุ่มกับ NSAIDs หลายโครงสร้างที่มีฤทธิ์ยับยั้งเอนไซม์ COX-1 (Naproxen, Mefenamic acid, Ibuprofen) จัดเป็น Cross-reactive NSAID hypersensitivity / Pseudoallergy เกิดจากการยับยั้ง COX-1 ทำให้ arachidonic acid เปลี่ยนทิศทางไปสร้าง cysteinyl leukotrienes มากเกินไป
🔍 ข้ออื่นผิดเพราะอะไร:
• ข้อ ก.: IgE-mediated มักจำเพาะต่อยาตัวใดตัวหนึ่งหรือกลุ่มโครงสร้างทางเคมีที่เหมือนกันเท่านั้น
• ข้อ ข.: Type II เป็น cytotoxic antibody เช่น immune hemolytic anemia
• ข้อ ค.: Type IV เป็น T-cell mediated เกิดช้า
• ข้อ ง.: Type III เป็น immune complex vasculitis</t>
        </is>
      </c>
      <c r="L80" s="186" t="n"/>
      <c r="M80" s="186" t="inlineStr">
        <is>
          <t>7. Immunologic</t>
        </is>
      </c>
      <c r="N80" s="186" t="inlineStr">
        <is>
          <t>7.2 Hypersensitivity</t>
        </is>
      </c>
      <c r="O80" s="185" t="inlineStr">
        <is>
          <t>Clinic</t>
        </is>
      </c>
      <c r="P80" s="186" t="inlineStr">
        <is>
          <t>รุ่น RxCU83</t>
        </is>
      </c>
      <c r="Q80" s="185" t="inlineStr">
        <is>
          <t>แบบฝึกหัด</t>
        </is>
      </c>
      <c r="R80" s="185" t="inlineStr">
        <is>
          <t>Quiz เตรียมสอบ CC1 RxCU83</t>
        </is>
      </c>
      <c r="S80" s="185" t="inlineStr">
        <is>
          <t>CASE-RXCU83-NSAID-ANGIOEDEMA</t>
        </is>
      </c>
    </row>
    <row r="81" ht="24" customHeight="1" s="49">
      <c r="A81" s="187" t="n">
        <v>79</v>
      </c>
      <c r="B81" s="186" t="inlineStr">
        <is>
          <t>ผู้ป่วยหญิงอายุ 28 ปี มาโรงพยาบาลด้วยอาการเจ็บครรภ์คลอด แพทย์ตัดสินใจผ่าตัดคลอด ก่อนเข้าห้องผ่าตัด สัญญาณชีพ: BT 36.5 C, RR 20 bpm, BP 126/80 mmHg จากนั้นผู้ป่วยได้รับยาปฏิชีวนะ Cefazolin 2 g IV prophylaxis ก่อนผ่าตัด 10 นาทีต่อมา ผู้ป่วยมีผื่นลมพิษคันทั่วตัว ปากบวม คลื่นไส้อาเจียน และความดันโลหิตลดลงเหลือ BP 50/30 mmHg</t>
        </is>
      </c>
      <c r="C81" s="186" t="inlineStr">
        <is>
          <t>อาการของผู้ป่วยรายนี้เข้าได้กับภาวะวิกฤตใดและสัมพันธ์กับกลไกทางภูมิคุ้มกันวิทยาใด</t>
        </is>
      </c>
      <c r="D81" s="186" t="n"/>
      <c r="E81" s="186" t="inlineStr">
        <is>
          <t>Anaphylaxis - IgE-mediated hypersensitivity (Type I)</t>
        </is>
      </c>
      <c r="F81" s="186" t="inlineStr">
        <is>
          <t>Anaphylaxis - IgG-mediated hypersensitivity (Type II)</t>
        </is>
      </c>
      <c r="G81" s="186" t="inlineStr">
        <is>
          <t>Anaphylaxis - Cell-mediated hypersensitivity (Type IV)</t>
        </is>
      </c>
      <c r="H81" s="186" t="inlineStr">
        <is>
          <t>Acute Drug Eruption - Immune complex hypersensitivity (Type III)</t>
        </is>
      </c>
      <c r="I81" s="188" t="inlineStr">
        <is>
          <t>Pseudoallergy - Direct mast cell destabilization</t>
        </is>
      </c>
      <c r="J81" s="185" t="n">
        <v>1</v>
      </c>
      <c r="K81" s="186" t="inlineStr">
        <is>
          <t>✅ คำตอบที่ถูกต้อง: ข้อ ก. Anaphylaxis - IgE-mediated hypersensitivity
🎯 ทำไมข้อนี้ถึงถูก:
- คำตอบที่ถูกต้อง: ข้อ ก. Anaphylaxis - IgE-mediated hypersensitivity
- ทำไมข้อนี้ถึงถูก: ผู้ป่วยได้รับยาปฏิชีวนะกลุ่ม Cephalosporin ทางหลอดเลือดดำแล้วเกิดอาการแพ้เฉียบพลันรุนแรงที่มีอาการแสดงของ 2 ระบบขึ้นไปพร้อมกับภาวะความดันโลหิตตก (Hypotension) เข้าเกณฑ์วินิจฉัย Anaphylaxis ผ่านกลไก Type I IgE-mediated degranulation
🔍 ข้ออื่นผิดเพราะอะไร:
• ข้อ ข.: IgG-mediated เป็น Type II หรือ Type III
• ข้อ ค.: Cell-mediated เป็น Type IV ไม่ได้เกิดรวดเร็วใน 10 นาที
• ข้อ ง.: Immune complex เกิดเป็นสัปดาห์
• ข้อ จ.: Cefazolin ไม่ใช่ยาที่มีคุณสมบัติกระตุ้น direct mast cell degranulation แบบ vancomycin หรือ radiocontrast media</t>
        </is>
      </c>
      <c r="L81" s="186" t="n"/>
      <c r="M81" s="186" t="inlineStr">
        <is>
          <t>7. Immunologic</t>
        </is>
      </c>
      <c r="N81" s="186" t="inlineStr">
        <is>
          <t>7.2 Hypersensitivity</t>
        </is>
      </c>
      <c r="O81" s="185" t="inlineStr">
        <is>
          <t>Clinic</t>
        </is>
      </c>
      <c r="P81" s="186" t="inlineStr">
        <is>
          <t>รุ่น RxCU83</t>
        </is>
      </c>
      <c r="Q81" s="185" t="inlineStr">
        <is>
          <t>แบบฝึกหัด</t>
        </is>
      </c>
      <c r="R81" s="185" t="inlineStr">
        <is>
          <t>Quiz เตรียมสอบ CC1 RxCU83</t>
        </is>
      </c>
      <c r="S81" s="185" t="inlineStr">
        <is>
          <t>CASE-RXCU83-ANAPHYLAXIS-CEFAZOLIN</t>
        </is>
      </c>
    </row>
    <row r="82" ht="24" customHeight="1" s="49">
      <c r="A82" s="187" t="n">
        <v>80</v>
      </c>
      <c r="B82" s="186" t="inlineStr">
        <is>
          <t>ผู้ป่วยหญิงอายุ 28 ปี มาโรงพยาบาลด้วยอาการเจ็บครรภ์คลอด แพทย์ตัดสินใจผ่าตัดคลอด ก่อนเข้าห้องผ่าตัด สัญญาณชีพ: BT 36.5 C, RR 20 bpm, BP 126/80 mmHg จากนั้นผู้ป่วยได้รับยาปฏิชีวนะ Cefazolin 2 g IV prophylaxis ก่อนผ่าตัด 10 นาทีต่อมา ผู้ป่วยมีผื่นลมพิษคันทั่วตัว ปากบวม คลื่นไส้อาเจียน และความดันโลหิตลดลงเหลือ BP 50/30 mmHg</t>
        </is>
      </c>
      <c r="C82" s="186" t="inlineStr">
        <is>
          <t>ยาชนิดใดเป็นยาอันดับแรก (First-line drug of choice) ที่ต้องให้แก่ผู้ป่วยรายนี้ทันทีเพื่อกู้ชีพและยับยั้งภาวะ Anaphylactic shock</t>
        </is>
      </c>
      <c r="D82" s="186" t="n"/>
      <c r="E82" s="186" t="inlineStr">
        <is>
          <t>Chlorpheniramine 10 mg ฉีดเข้าหลอดเลือดดำ (IV)</t>
        </is>
      </c>
      <c r="F82" s="186" t="inlineStr">
        <is>
          <t>Brompheniramine 10 mg ฉีดเข้าหลอดเลือดดำ (IV)</t>
        </is>
      </c>
      <c r="G82" s="186" t="inlineStr">
        <is>
          <t>Dobutamine drip ทางหลอดเลือดดำ (IV)</t>
        </is>
      </c>
      <c r="H82" s="186" t="inlineStr">
        <is>
          <t>Epinephrine (Adrenaline) 1:1,000 ขนาด 0.3-0.5 mg ฉีดเข้ากล้ามเนื้อ (IM) บริเวณต้นขาด้านหน้า</t>
        </is>
      </c>
      <c r="I82" s="188" t="inlineStr">
        <is>
          <t>Dexamethasone 10 mg ฉีดเข้าหลอดเลือดดำ (IV)</t>
        </is>
      </c>
      <c r="J82" s="185" t="n">
        <v>4</v>
      </c>
      <c r="K82" s="186" t="inlineStr">
        <is>
          <t>✅ คำตอบที่ถูกต้อง: ข้อ ง. Epinephrine (Adrenaline) ฉีดเข้ากล้ามเนื้อ (IM)
🎯 ทำไมข้อนี้ถึงถูก:
- คำตอบที่ถูกต้อง: ข้อ ง. Epinephrine (Adrenaline) ฉีดเข้ากล้ามเนื้อ (IM)
- ทำไมข้อนี้ถึงถูก: Epinephrine ฉีดเข้ากล้ามเนื้อบริเวณหน้าขาด้านนอก (Anterolateral thigh) ขนาด 0.3-0.5 mg (สารละลาย 1:1,000) เป็นยาช่วยชีวิตอันดับแรกที่ต้องให้ทันที โดยออกฤทธิ์กระตุ้น alpha-1 กู้ความดันโลหิต และ beta-2 ขยายหลอดลม ยับยั้งการหลั่งสารสื่ออักเสบจาก mast cells
🔍 ข้ออื่นผิดเพราะอะไร:
• ข้อ ก.: Antihistamine เป็นยาเสริมช่วยลดอาการคัน ลมพิษ ออกฤทธิ์ช้าและไม่ได้กู้ความดันโลหิต
• ข้อ ข.: เป็นยาต้านฮิสตามีน ไม่สามารถใช้กู้ภาวะช็อกได้
• ข้อ ค.: Dobutamine เป็น inotrope ใช้ใน cardiogenic shock
• ข้อ จ.: Corticosteroids ออกฤทธิ์ช้า (4-6 ชั่วโมงขึ้นไป) ใช้ป้องกัน biphasic anaphylaxis ไม่ใช่ยากู้ชีพฉุกเฉิน</t>
        </is>
      </c>
      <c r="L82" s="186" t="n"/>
      <c r="M82" s="186" t="inlineStr">
        <is>
          <t>7. Immunologic</t>
        </is>
      </c>
      <c r="N82" s="186" t="inlineStr">
        <is>
          <t>7.2 Hypersensitivity</t>
        </is>
      </c>
      <c r="O82" s="185" t="inlineStr">
        <is>
          <t>Clinic</t>
        </is>
      </c>
      <c r="P82" s="186" t="inlineStr">
        <is>
          <t>รุ่น RxCU83</t>
        </is>
      </c>
      <c r="Q82" s="185" t="inlineStr">
        <is>
          <t>แบบฝึกหัด</t>
        </is>
      </c>
      <c r="R82" s="185" t="inlineStr">
        <is>
          <t>Quiz เตรียมสอบ CC1 RxCU83</t>
        </is>
      </c>
      <c r="S82" s="185" t="inlineStr">
        <is>
          <t>CASE-RXCU83-ANAPHYLAXIS-CEFAZOLIN</t>
        </is>
      </c>
    </row>
    <row r="83" ht="24" customHeight="1" s="49">
      <c r="A83" s="187" t="n">
        <v>81</v>
      </c>
      <c r="B83" s="186" t="inlineStr">
        <is>
          <t>ผู้ป่วยหญิงอายุ 28 ปี มาโรงพยาบาลด้วยอาการเจ็บครรภ์คลอด แพทย์ตัดสินใจผ่าตัดคลอด ก่อนเข้าห้องผ่าตัด สัญญาณชีพ: BT 36.5 C, RR 20 bpm, BP 126/80 mmHg จากนั้นผู้ป่วยได้รับยาปฏิชีวนะ Cefazolin 2 g IV prophylaxis ก่อนผ่าตัด 10 นาทีต่อมา ผู้ป่วยมีผื่นลมพิษคันทั่วตัว ปากบวม คลื่นไส้อาเจียน และความดันโลหิตลดลงเหลือ BP 50/30 mmHg</t>
        </is>
      </c>
      <c r="C83" s="186" t="inlineStr">
        <is>
          <t>ข้อใดต่อไปนี้ 'ไม่ได้' อยู่ในเกณฑ์ทางคลินิกสำหรับการวินิจฉัยภาวะ Anaphylaxis ตามเกณฑ์มาตรฐานสากลของ NIAID/FAAN</t>
        </is>
      </c>
      <c r="D83" s="186" t="n"/>
      <c r="E83" s="186" t="inlineStr">
        <is>
          <t>อาการทางระบบทางเดินอาหารเฉียบพลัน (GI tract symptoms เช่น ปวดเกร็งท้องรุนแรง อาเจียน)</t>
        </is>
      </c>
      <c r="F83" s="186" t="inlineStr">
        <is>
          <t>อาการทางผิวหนังและเยื่อบุ (Skin/mucosal involvement เช่น ผื่นลมพิษ คัน แดง ปากบวม)</t>
        </is>
      </c>
      <c r="G83" s="186" t="inlineStr">
        <is>
          <t>อุณหภูมิร่างกายสูงผิดปกติหรือมีไข้เฉียบพลัน (Body temperature / High fever)</t>
        </is>
      </c>
      <c r="H83" s="186" t="inlineStr">
        <is>
          <t>อาการทางระบบทางเดินหายใจ (Respiratory compromise เช่น หายใจลำบาก หลอดลมหดเกร็ง เสียงหวีด)</t>
        </is>
      </c>
      <c r="I83" s="188" t="inlineStr">
        <is>
          <t>ความดันโลหิตลดลงหรือมีภาวะช็อก (Reduced Blood Pressure / End-organ dysfunction)</t>
        </is>
      </c>
      <c r="J83" s="185" t="n">
        <v>3</v>
      </c>
      <c r="K83" s="186" t="inlineStr">
        <is>
          <t>✅ คำตอบที่ถูกต้อง: ข้อ ค. อุณหภูมิร่างกาย (Body temperature เช่น ไข้สูง)
🎯 ทำไมข้อนี้ถึงถูก:
- คำตอบที่ถูกต้อง: ข้อ ค. อุณหภูมิร่างกาย (Body temperature เช่น ไข้สูง)
- ทำไมข้อนี้ถึงถูก: เกณฑ์การวินิจฉัย Anaphylaxis ของ NIAID/FAAN ประกอบด้วย 4 ระบบหลัก ได้แก่ ผิวหนัง/เยื่อบุ, ทางเดินหายใจ, หลอดเลือดหัวใจ/ความดันโลหิต และทางเดินอาหาร โดยไม่มี อุณหภูมิร่างกาย (ไข้) อยู่ในเกณฑ์
🔍 ข้ออื่นผิดเพราะอะไร:
• ข้อ ก.: มีอยู่ในเกณฑ์ (crampy abdominal pain, vomiting)
• ข้อ ข.: เป็นอาการที่พบบ่อยที่สุด (&gt; 90%) ในเกณฑ์
• ข้อ ง.: มีอยู่ในเกณฑ์ (dyspnea, wheeze, stridor, hypoxemia)
• ข้อ จ.: มีอยู่ในเกณฑ์ (SBP ตกเกิน 30% หรือต่ำกว่าเกณฑ์ตามอายุ)</t>
        </is>
      </c>
      <c r="L83" s="186" t="n"/>
      <c r="M83" s="186" t="inlineStr">
        <is>
          <t>7. Immunologic</t>
        </is>
      </c>
      <c r="N83" s="186" t="inlineStr">
        <is>
          <t>7.2 Hypersensitivity</t>
        </is>
      </c>
      <c r="O83" s="185" t="inlineStr">
        <is>
          <t>Clinic</t>
        </is>
      </c>
      <c r="P83" s="186" t="inlineStr">
        <is>
          <t>รุ่น RxCU83</t>
        </is>
      </c>
      <c r="Q83" s="185" t="inlineStr">
        <is>
          <t>แบบฝึกหัด</t>
        </is>
      </c>
      <c r="R83" s="185" t="inlineStr">
        <is>
          <t>Quiz เตรียมสอบ CC1 RxCU83</t>
        </is>
      </c>
      <c r="S83" s="185" t="inlineStr">
        <is>
          <t>CASE-RXCU83-ANAPHYLAXIS-CEFAZOLIN</t>
        </is>
      </c>
    </row>
    <row r="84" ht="24" customHeight="1" s="49">
      <c r="A84" s="187" t="n">
        <v>82</v>
      </c>
      <c r="B84" s="186" t="inlineStr">
        <is>
          <t>ผู้ป่วยอายุ 47 ปี น้ำหนัก 50 kg มาโรงพยาบาลด้วยอาการผื่นแดง มีไข้ เจ็บปาก มีแผลเปื่อยที่เยื่อบุ และปวดเมื่อยตามตัว โรคประจำตัวคือ ความดันโลหิตสูง รับประทาน Losartan และ Amlodipine มา 2 ปี, เมื่อ 2 สัปดาห์ก่อนรับประทานยาแก้ปวดไม่ทราบชนิด, เมื่อ 1 สัปดาห์ก่อนแพทย์เริ่มยา Carbamazepine สำหรับอาการชักเกร็ง วันนี้เริ่มมีตุ่มน้ำพุพอง ตรวจร่างกายพบ Nikolsky sign positive และมีพื้นที่ผิวหนังหลุดลอก (Skin detachment) ประมาณ 5% ของพื้นที่ผิวกาย (BSA)</t>
        </is>
      </c>
      <c r="C84" s="186" t="inlineStr">
        <is>
          <t>จากข้อมูลทางคลินิก ยาชนิดใดน่าจะเป็นสาเหตุสำคัญของการเกิดผื่นแพ้ยารุนแรงในผู้ป่วยรายนี้มากที่สุด และการจัดการเบื้องต้นควรทำอย่างไร</t>
        </is>
      </c>
      <c r="D84" s="186" t="n"/>
      <c r="E84" s="186" t="inlineStr">
        <is>
          <t>Enalapril ให้หยุดยาทันที</t>
        </is>
      </c>
      <c r="F84" s="186" t="inlineStr">
        <is>
          <t>Amlodipine ให้หยุดยาและเปลี่ยนเป็นยาอื่น</t>
        </is>
      </c>
      <c r="G84" s="186" t="inlineStr">
        <is>
          <t>ยาแก้ปวดไม่ทราบชนิดเพียงตัวเดียว</t>
        </is>
      </c>
      <c r="H84" s="186" t="inlineStr">
        <is>
          <t>Carbamazepine ให้หยุดยา Carbamazepine ทันที</t>
        </is>
      </c>
      <c r="I84" s="188" t="inlineStr">
        <is>
          <t>ยังไม่สามารถสรุปได้แน่นอน ต้องสอบสวนประวัติและสั่งหยุดยาทั้ง Carbamazepine และยาแก้ปวดที่สงสัยทันที</t>
        </is>
      </c>
      <c r="J84" s="185" t="n">
        <v>5</v>
      </c>
      <c r="K84" s="186" t="inlineStr">
        <is>
          <t>✅ คำตอบที่ถูกต้อง: ข้อ จ. ยังไม่สามารถสรุปได้แน่นอน ต้องสอบสวนและหยุดทั้ง Carbamazepine และยาแก้ปวดที่สงสัย
🎯 ทำไมข้อนี้ถึงถูก:
- คำตอบที่ถูกต้อง: ข้อ จ. ยังไม่สามารถสรุปได้แน่นอน ต้องสอบสวนและหยุดทั้ง Carbamazepine และยาแก้ปวดที่สงสัย
- ทำไมข้อนี้ถึงถูก: Carbamazepine มีระยะเวลาเริ่มยา 1 สัปดาห์ ซึ่งตรงกับช่วง latency period ของ SJS (1-3 สัปดาห์) แต่ยาแก้ปวดไม่ทราบชนิดที่ได้รับเมื่อ 2 สัปดาห์ก่อน (อาจเป็น NSAIDs เช่น Oxicam หรือ Allopurinol) ก็อยู่ในช่วงระยะเวลาที่ทำให้เกิด SJS ได้เช่นกัน จึงต้องสงสัยยาทั้งสองตัวและหยุดยาทั้งหมดทันที
🔍 ข้ออื่นผิดเพราะอะไร:
• ข้อ ก.: ผู้ป่วยไม่ได้ใช้ยา Enalapril
• ข้อ ข.: Amlodipine ทานมา 2 ปีแล้ว โอกาสเกิดใหม่ต่ำมาก
• ข้อ ค.: เป็นยาที่น่าสงสัยแต่ยังไม่ทราบชนิดแน่ชัด
• ข้อ ง.: Carbamazepine เป็นสาเหตุอันดับต้นๆ แต่ต้องไม่ละเลยยาแก้ปวดที่เพิ่งเริ่มในช่วง 2 สัปดาห์</t>
        </is>
      </c>
      <c r="L84" s="186" t="n"/>
      <c r="M84" s="186" t="inlineStr">
        <is>
          <t>7. Immunologic</t>
        </is>
      </c>
      <c r="N84" s="186" t="inlineStr">
        <is>
          <t>7.2 Hypersensitivity</t>
        </is>
      </c>
      <c r="O84" s="185" t="inlineStr">
        <is>
          <t>Clinic</t>
        </is>
      </c>
      <c r="P84" s="186" t="inlineStr">
        <is>
          <t>รุ่น RxCU83</t>
        </is>
      </c>
      <c r="Q84" s="185" t="inlineStr">
        <is>
          <t>แบบฝึกหัด</t>
        </is>
      </c>
      <c r="R84" s="185" t="inlineStr">
        <is>
          <t>Quiz เตรียมสอบ CC1 RxCU83</t>
        </is>
      </c>
      <c r="S84" s="185" t="inlineStr">
        <is>
          <t>CASE-RXCU83-SCAR-SJS</t>
        </is>
      </c>
    </row>
    <row r="85" ht="24" customHeight="1" s="49">
      <c r="A85" s="187" t="n">
        <v>83</v>
      </c>
      <c r="B85" s="186" t="inlineStr">
        <is>
          <t>ผู้ป่วยอายุ 47 ปี น้ำหนัก 50 kg มาโรงพยาบาลด้วยอาการผื่นแดง มีไข้ เจ็บปาก มีแผลเปื่อยที่เยื่อบุ และปวดเมื่อยตามตัว โรคประจำตัวคือ ความดันโลหิตสูง รับประทาน Losartan และ Amlodipine มา 2 ปี, เมื่อ 2 สัปดาห์ก่อนรับประทานยาแก้ปวดไม่ทราบชนิด, เมื่อ 1 สัปดาห์ก่อนแพทย์เริ่มยา Carbamazepine สำหรับอาการชักเกร็ง วันนี้เริ่มมีตุ่มน้ำพุพอง ตรวจร่างกายพบ Nikolsky sign positive และมีพื้นที่ผิวหนังหลุดลอก (Skin detachment) ประมาณ 5% ของพื้นที่ผิวกาย (BSA)</t>
        </is>
      </c>
      <c r="C85" s="186" t="inlineStr">
        <is>
          <t>ลักษณะผื่นตุ่มน้ำพุพองที่มีการหลุดลอกของผิวหนัง 5% BSA ร่วมกับมีแผลเปื่อยที่เยื่อบุมากกว่า 2 แห่ง และ Nikolsky sign positive จัดเป็นกลุ่มอาการแพ้ยารุนแรงชนิดใด</t>
        </is>
      </c>
      <c r="D85" s="186" t="n"/>
      <c r="E85" s="186" t="inlineStr">
        <is>
          <t>Fixed Drug Eruption (FDE)</t>
        </is>
      </c>
      <c r="F85" s="186" t="inlineStr">
        <is>
          <t>Drug Reaction with Eosinophilia and Systemic Symptoms (DRESS)</t>
        </is>
      </c>
      <c r="G85" s="186" t="inlineStr">
        <is>
          <t>Acute Generalized Exanthematous Pustulosis (AGEP)</t>
        </is>
      </c>
      <c r="H85" s="186" t="inlineStr">
        <is>
          <t>Stevens-Johnson Syndrome (SJS)</t>
        </is>
      </c>
      <c r="I85" s="188" t="inlineStr">
        <is>
          <t>Toxic Epidermal Necrolysis (TEN)</t>
        </is>
      </c>
      <c r="J85" s="185" t="n">
        <v>4</v>
      </c>
      <c r="K85" s="186" t="inlineStr">
        <is>
          <t>✅ คำตอบที่ถูกต้อง: ข้อ ง. Stevens-Johnson Syndrome (SJS)
🎯 ทำไมข้อนี้ถึงถูก:
- คำตอบที่ถูกต้อง: ข้อ ง. Stevens-Johnson Syndrome (SJS)
- ทำไมข้อนี้ถึงถูก: การหลุดลอกของผิวหนัง (skin detachment) ร่วมกับ mucosal involvement และ Nikolsky sign positive หากมีพื้นที่ผิวหนังหลุดลอกน้อยกว่า 10% ของพื้นที่ผิวกาย (BSA) จะจัดเป็น Stevens-Johnson Syndrome (SJS)
🔍 ข้ออื่นผิดเพราะอะไร:
• ข้อ ก.: FDE เป็นผื่นกลมสีแดงคล้ำ เกิดซ้ำที่เดิม ไม่มีการหลุดลอกกระจายทั่วตัว
• ข้อ ข.: DRESS มีผื่น maculopapular ร่วมกับตับอักเสบ ต่อมน้ำเหลืองโต และ eosinophilia สูง
• ข้อ ค.: AGEP เป็นตุ่มหนองปลอดเชื้อขนาดเล็กจำนวนมาก (non-follicular pustules)
• ข้อ จ.: TEN คือภาวะที่มีพื้นที่ผิวหนังหลุดลอกมากกว่า 30% BSA (ถ้า 10-30% เรียกว่า SJS/TEN overlap)</t>
        </is>
      </c>
      <c r="L85" s="186" t="n"/>
      <c r="M85" s="186" t="inlineStr">
        <is>
          <t>7. Immunologic</t>
        </is>
      </c>
      <c r="N85" s="186" t="inlineStr">
        <is>
          <t>7.2 Hypersensitivity</t>
        </is>
      </c>
      <c r="O85" s="185" t="inlineStr">
        <is>
          <t>Clinic</t>
        </is>
      </c>
      <c r="P85" s="186" t="inlineStr">
        <is>
          <t>รุ่น RxCU83</t>
        </is>
      </c>
      <c r="Q85" s="185" t="inlineStr">
        <is>
          <t>แบบฝึกหัด</t>
        </is>
      </c>
      <c r="R85" s="185" t="inlineStr">
        <is>
          <t>Quiz เตรียมสอบ CC1 RxCU83</t>
        </is>
      </c>
      <c r="S85" s="185" t="inlineStr">
        <is>
          <t>CASE-RXCU83-SCAR-SJS</t>
        </is>
      </c>
    </row>
    <row r="86" ht="24" customHeight="1" s="49">
      <c r="A86" s="187" t="n">
        <v>84</v>
      </c>
      <c r="B86" s="186" t="n"/>
      <c r="C86" s="186" t="inlineStr">
        <is>
          <t>ข้อความที่ว่า การตรวจยีน HLA-B5701 มีความสัมพันธ์อย่างมีนัยสำคัญกับการเกิดภาวะแพ้ยารุนแรงต่อยา Abacavir ข้อความนี้ถูกต้องหรือไม่</t>
        </is>
      </c>
      <c r="D86" s="186" t="n"/>
      <c r="E86" s="186" t="inlineStr">
        <is>
          <t>ไม่ถูกต้อง ยีนนั้นสัมพันธ์กับการแพ้ยา Carbamazepine</t>
        </is>
      </c>
      <c r="F86" s="186" t="inlineStr">
        <is>
          <t>ไม่ถูกต้อง ยีนนั้นสัมพันธ์กับการแพ้ยา Allopurinol</t>
        </is>
      </c>
      <c r="G86" s="186" t="inlineStr">
        <is>
          <t>ถูกต้อง การตรวจยีน HLA-B5701 เป็นข้อกำหนดก่อนเริ่มยา Abacavir เพื่อป้องกันภาวะแพ้ยา</t>
        </is>
      </c>
      <c r="H86" s="186" t="inlineStr">
        <is>
          <t>ไม่ถูกต้อง ยีนนั้นสัมพันธ์กับการแพ้ยา Nevirapine</t>
        </is>
      </c>
      <c r="I86" s="188" t="inlineStr">
        <is>
          <t>ไม่ถูกต้อง ยีนนั้นสัมพันธ์กับการแพ้ยา Dapsone</t>
        </is>
      </c>
      <c r="J86" s="185" t="n">
        <v>3</v>
      </c>
      <c r="K86" s="186" t="inlineStr">
        <is>
          <t>✅ คำตอบที่ถูกต้อง: ข้อ ค. ถูกต้อง การตรวจยีน HLA-B5701 เป็นข้อกำหนดก่อนเริ่มยา Abacavir เพื่อป้องกันภาวะแพ้ยา
🎯 ทำไมข้อนี้ถึงถูก:
- คำตอบที่ถูกต้อง: ข้อ ค. ถูกต้อง การตรวจยีน HLA-B5701 เป็นข้อกำหนดก่อนเริ่มยา Abacavir เพื่อป้องกันภาวะแพ้ยา
- ทำไมข้อนี้ถึงถูก: การมีอัลลีล HLA-B5701 สัมพันธ์อย่างยิ่งกับการเกิด Abacavir Hypersensitivity Reaction (AHR) แนวทางการรักษา HIV จึงกำหนดให้ตรวจคัดกรอง HLA-B5701 ก่อนเริ่มยา Abacavir ทุกราย หากผลเป็นบวกห้ามใช้ยาเด็ดขาด
🔍 ข้ออื่นผิดเพราะอะไร:
• ข้อ ก.: Carbamazepine สัมพันธ์กับยีน HLA-B1502 (เสี่ยง SJS/TEN)
• ข้อ ข.: Allopurinol สัมพันธ์กับยีน HLA-B5801 (เสี่ยง SCARs)
• ข้อ ง.: Nevirapine สัมพันธ์กับ HLA-DRB10101 และ HLA-B3505
• ข้อ จ.: Dapsone สัมพันธ์กับ HLA-B1301</t>
        </is>
      </c>
      <c r="L86" s="186" t="n"/>
      <c r="M86" s="186" t="inlineStr">
        <is>
          <t>7. Immunologic</t>
        </is>
      </c>
      <c r="N86" s="186" t="inlineStr">
        <is>
          <t>7.2 Hypersensitivity</t>
        </is>
      </c>
      <c r="O86" s="185" t="inlineStr">
        <is>
          <t>Clinic</t>
        </is>
      </c>
      <c r="P86" s="186" t="inlineStr">
        <is>
          <t>รุ่น RxCU83</t>
        </is>
      </c>
      <c r="Q86" s="185" t="inlineStr">
        <is>
          <t>แบบฝึกหัด</t>
        </is>
      </c>
      <c r="R86" s="185" t="inlineStr">
        <is>
          <t>Quiz เตรียมสอบ CC1 RxCU83</t>
        </is>
      </c>
      <c r="S86" s="185" t="n"/>
    </row>
    <row r="87" ht="24" customHeight="1" s="49">
      <c r="A87" s="187" t="n">
        <v>85</v>
      </c>
      <c r="B87" s="186" t="n"/>
      <c r="C87" s="186" t="inlineStr">
        <is>
          <t>ฮอร์โมนในข้อใดเป็นปัจจัยส่งเสริมสำคัญที่ทำให้เพศหญิงมีความเสี่ยงต่อการเกิดโรคแพ้ภูมิตัวเอง Systemic Lupus Erythematosus (SLE) สูงกว่าเพศชายอย่างเด่นชัด</t>
        </is>
      </c>
      <c r="D87" s="186" t="n"/>
      <c r="E87" s="186" t="inlineStr">
        <is>
          <t>Testosterone</t>
        </is>
      </c>
      <c r="F87" s="186" t="inlineStr">
        <is>
          <t>Estrogen</t>
        </is>
      </c>
      <c r="G87" s="186" t="inlineStr">
        <is>
          <t>Cortisol</t>
        </is>
      </c>
      <c r="H87" s="186" t="inlineStr">
        <is>
          <t>Progesterone</t>
        </is>
      </c>
      <c r="I87" s="188" t="inlineStr">
        <is>
          <t>Growth hormone</t>
        </is>
      </c>
      <c r="J87" s="185" t="n">
        <v>2</v>
      </c>
      <c r="K87" s="186" t="inlineStr">
        <is>
          <t>✅ คำตอบที่ถูกต้อง: ข้อ ข. Estrogen
🎯 ทำไมข้อนี้ถึงถูก:
- คำตอบที่ถูกต้อง: ข้อ ข. Estrogen
- ทำไมข้อนี้ถึงถูก: ฮอร์โมนเอสโตรเจน (Estrogen) มีคุณสมบัติกระตุ้นระบบภูมิคุ้มกัน (Immuno-enhancing) โดยกระตุ้นการแบ่งตัวและการสร้างแอนติบอดีของ B-lymphocytes ทำให้โรค SLE พบบ่อยในเพศหญิงวัยเจริญพันธุ์มากกว่าชายถึง 9:1 และมักกำเริบระหว่างตั้งครรภ์หรือได้รับฮอร์โมนเอสโตรเจน
🔍 ข้ออื่นผิดเพราะอะไร:
• ข้อ ก.: Testosterone มีคุณสมบัติกดภูมิคุ้มกัน (Immuno-suppressive) จึงช่วยปกป้องเพศชาย
• ข้อ ค.: Cortisol มีฤทธิ์ต้านการอักเสบและกดภูมิคุ้มกัน
• ข้อ ง.: Progesterone มีฤทธิ์ควบคุมภูมิคุ้มกันไม่เด่นชัดเท่า estrogen
• ข้อ จ.: Growth hormone ไม่ใช่ปัจจัยหลักในการเหนี่ยวนำโรค SLE</t>
        </is>
      </c>
      <c r="L87" s="186" t="n"/>
      <c r="M87" s="186" t="inlineStr">
        <is>
          <t>7. Immunologic</t>
        </is>
      </c>
      <c r="N87" s="186" t="inlineStr">
        <is>
          <t>7.3 Systemic lupus</t>
        </is>
      </c>
      <c r="O87" s="185" t="inlineStr">
        <is>
          <t>Clinic</t>
        </is>
      </c>
      <c r="P87" s="186" t="inlineStr">
        <is>
          <t>รุ่น RxCU83</t>
        </is>
      </c>
      <c r="Q87" s="185" t="inlineStr">
        <is>
          <t>แบบฝึกหัด</t>
        </is>
      </c>
      <c r="R87" s="185" t="inlineStr">
        <is>
          <t>Quiz เตรียมสอบ CC1 RxCU83</t>
        </is>
      </c>
      <c r="S87" s="185" t="n"/>
    </row>
    <row r="88" ht="24" customHeight="1" s="49">
      <c r="A88" s="187" t="n">
        <v>86</v>
      </c>
      <c r="B88" s="186" t="n"/>
      <c r="C88" s="186" t="inlineStr">
        <is>
          <t>การตรวจพบสารภูมิต้านทานหรือความผิดปกติในข้อใด ที่บ่งชี้ว่าผู้ป่วยมีความเสี่ยงสูงหรือเข้าเกณฑ์การวินิจฉัยโรค Systemic Lupus Erythematosus (SLE)</t>
        </is>
      </c>
      <c r="D88" s="186" t="n"/>
      <c r="E88" s="186" t="inlineStr">
        <is>
          <t>Antinuclear Antibody (ANA) ที่ไตเตอร์ตั้งแต่ 1:80 ขึ้นไป</t>
        </is>
      </c>
      <c r="F88" s="186" t="inlineStr">
        <is>
          <t>Antiphospholipid Antibodies (Lupus anticoagulant, Anticardiolipin)</t>
        </is>
      </c>
      <c r="G88" s="186" t="inlineStr">
        <is>
          <t>ภาวะระดับ Complement proteins (C3, C4) ในเลือดต่ำ</t>
        </is>
      </c>
      <c r="H88" s="186" t="inlineStr">
        <is>
          <t>Anti-dsDNA หรือ Anti-Smith (Sm) Antibody ให้ผลบวก</t>
        </is>
      </c>
      <c r="I88" s="188" t="inlineStr">
        <is>
          <t>ถูกทุกข้อ</t>
        </is>
      </c>
      <c r="J88" s="185" t="n">
        <v>5</v>
      </c>
      <c r="K88" s="186" t="inlineStr">
        <is>
          <t>✅ คำตอบที่ถูกต้อง: ข้อ จ. ถูกทุกข้อ
🎯 ทำไมข้อนี้ถึงถูก:
- คำตอบที่ถูกต้อง: ข้อ จ. ถูกทุกข้อ
- ทำไมข้อนี้ถึงถูก: ตามเกณฑ์การวินิจฉัย EULAR/ACR 2019 การมี ANA titer &gt;= 1:80 เป็นเกณฑ์บังคับแรกเข้า (Entry criterion) และเกณฑ์คะแนนด้านภูมิคุ้มกันประกอบด้วย Anti-dsDNA, Anti-Smith, Antiphospholipid antibodies และ Low complement levels (C3/C4) ทั้งหมด
🔍 ข้ออื่นผิดเพราะอะไร:
• ข้อ ก.: ถึง ง. ล้วนเป็นเกณฑ์ทางภูมิคุ้มกันที่ใช้ในการวินิจฉัยโรค SLE ร่วมกัน
• ข้อ ข.: (Antiphospholipid Antibodies (Lupus anticoagulant, Anticardiolipin)): ไม่ใช่คำตอบที่ถูกต้องตามแนวทางเวชปฏิบัติและหลักวิชาการทางเภสัชกรรมสำหรับกรณีนี้
• ข้อ ค.: (ภาวะระดับ Complement proteins (C3, C4) ในเลือดต่ำ): ไม่ใช่คำตอบที่ถูกต้องตามแนวทางเวชปฏิบัติและหลักวิชาการทางเภสัชกรรมสำหรับกรณีนี้
• ข้อ ง.: (Anti-dsDNA หรือ Anti-Smith (Sm) Antibody ให้ผลบวก): ไม่ใช่คำตอบที่ถูกต้องตามแนวทางเวชปฏิบัติและหลักวิชาการทางเภสัชกรรมสำหรับกรณีนี้</t>
        </is>
      </c>
      <c r="L88" s="186" t="n"/>
      <c r="M88" s="186" t="inlineStr">
        <is>
          <t>7. Immunologic</t>
        </is>
      </c>
      <c r="N88" s="186" t="inlineStr">
        <is>
          <t>7.3 Systemic lupus</t>
        </is>
      </c>
      <c r="O88" s="185" t="inlineStr">
        <is>
          <t>Clinic</t>
        </is>
      </c>
      <c r="P88" s="186" t="inlineStr">
        <is>
          <t>รุ่น RxCU83</t>
        </is>
      </c>
      <c r="Q88" s="185" t="inlineStr">
        <is>
          <t>แบบฝึกหัด</t>
        </is>
      </c>
      <c r="R88" s="185" t="inlineStr">
        <is>
          <t>Quiz เตรียมสอบ CC1 RxCU83</t>
        </is>
      </c>
      <c r="S88" s="185" t="n"/>
    </row>
    <row r="89" ht="24" customHeight="1" s="49">
      <c r="A89" s="187" t="n">
        <v>87</v>
      </c>
      <c r="B89" s="186" t="inlineStr">
        <is>
          <t>ผู้ป่วยหญิงได้รับการวินิจฉัยว่าเป็นโรค SLE ในระยะเริ่มต้นที่มีอาการทางข้อและผิวหนัง</t>
        </is>
      </c>
      <c r="C89" s="186" t="inlineStr">
        <is>
          <t>ยาชนิดใดที่เป็นยาหลักในการรักษาพื้นฐานที่ผู้ป่วย SLE ทุกรายควรได้รับหากไม่มีข้อห้าม</t>
        </is>
      </c>
      <c r="D89" s="186" t="n"/>
      <c r="E89" s="186" t="inlineStr">
        <is>
          <t>Hydroxychloroquine (HCQ)</t>
        </is>
      </c>
      <c r="F89" s="186" t="inlineStr">
        <is>
          <t>Prednisolone ในขนาดต่ำถึงปานกลาง</t>
        </is>
      </c>
      <c r="G89" s="186" t="inlineStr">
        <is>
          <t>Cyclophosphamide</t>
        </is>
      </c>
      <c r="H89" s="186" t="inlineStr">
        <is>
          <t>ถูกเฉพาะข้อ ก. และ ข.</t>
        </is>
      </c>
      <c r="I89" s="188" t="inlineStr">
        <is>
          <t>Methotrexate ขนาดสูง</t>
        </is>
      </c>
      <c r="J89" s="185" t="n">
        <v>4</v>
      </c>
      <c r="K89" s="186" t="inlineStr">
        <is>
          <t>✅ คำตอบที่ถูกต้อง: ข้อ ง. ถูกเฉพาะข้อ ก. และ ข.
🎯 ทำไมข้อนี้ถึงถูก:
- คำตอบที่ถูกต้อง: ข้อ ง. ถูกเฉพาะข้อ ก. และ ข.
- ทำไมข้อนี้ถึงถูก: ตามแนวทาง EULAR และสมาคมรูมาติสซั่มแห่งประเทศไทย แนะนำให้เริ่ม Hydroxychloroquine (HCQ) ในผู้ป่วย SLE ทุกรายเพื่อลดอัตราการกำเริบและลดอัตราการเสียชีวิต ร่วมกับการให้ Oral Prednisolone ขนาดต่ำถึงปานกลางเพื่อควบคุมอาการอักเสบเฉียบพลันในระยะแรก
🔍 ข้ออื่นผิดเพราะอะไร:
• ข้อ ก.: (Hydroxychloroquine (HCQ)): ไม่ใช่คำตอบที่ถูกต้องตามแนวทางเวชปฏิบัติและหลักวิชาการทางเภสัชกรรมสำหรับกรณีนี้
• ข้อ ข.: (Prednisolone ในขนาดต่ำถึงปานกลาง): ไม่ใช่คำตอบที่ถูกต้องตามแนวทางเวชปฏิบัติและหลักวิชาการทางเภสัชกรรมสำหรับกรณีนี้
• ข้อ ค.: Cyclophosphamide ใช้ในกรณี severe organ involvement เช่น Severe Lupus Nephritis หรือ CNS lupus
• ข้อ จ.: Methotrexate ขนาดสูงใช้ในโรคมะเร็ง ใน SLE ใช้ขนาดต่ำสัปดาห์ละครั้งเฉพาะเมื่อมีข้ออักเสบเด่น</t>
        </is>
      </c>
      <c r="L89" s="186" t="n"/>
      <c r="M89" s="186" t="inlineStr">
        <is>
          <t>7. Immunologic</t>
        </is>
      </c>
      <c r="N89" s="186" t="inlineStr">
        <is>
          <t>7.3 Systemic lupus</t>
        </is>
      </c>
      <c r="O89" s="185" t="inlineStr">
        <is>
          <t>Clinic</t>
        </is>
      </c>
      <c r="P89" s="186" t="inlineStr">
        <is>
          <t>รุ่น RxCU83</t>
        </is>
      </c>
      <c r="Q89" s="185" t="inlineStr">
        <is>
          <t>แบบฝึกหัด</t>
        </is>
      </c>
      <c r="R89" s="185" t="inlineStr">
        <is>
          <t>Quiz เตรียมสอบ CC1 RxCU83</t>
        </is>
      </c>
      <c r="S89" s="185" t="n"/>
    </row>
    <row r="90" ht="24" customHeight="1" s="49">
      <c r="A90" s="187" t="n">
        <v>88</v>
      </c>
      <c r="B90" s="186" t="n"/>
      <c r="C90" s="186" t="inlineStr">
        <is>
          <t>ผู้ป่วยหญิงเป็นโรค SLE ตรวจพบรอยโรคผิวหนังชนิด Papulosquamous (Subacute cutaneous lupus) และ Discoid rash ที่บริเวณแขน ขา ลำตัว และใบหน้า ควรได้รับการรักษาด้วยสูตรยาใดเหมาะสมที่สุด</t>
        </is>
      </c>
      <c r="D90" s="186" t="n"/>
      <c r="E90" s="186" t="inlineStr">
        <is>
          <t>Prednisolone รับประทานเดี่ยวๆ ในขนาดสูง</t>
        </is>
      </c>
      <c r="F90" s="186" t="inlineStr">
        <is>
          <t>ทายา 1% Hydrocortisone cream ทั่วร่างกายเพียงอย่างเดียว</t>
        </is>
      </c>
      <c r="G90" s="186" t="inlineStr">
        <is>
          <t>Hydroxychloroquine รับประทาน ร่วมกับยาทา Triamcinolone acetonide (TA) 0.02-0.1% cream โดยอาจเสริม Systemic corticosteroid ระยะสั้นได้</t>
        </is>
      </c>
      <c r="H90" s="186" t="inlineStr">
        <is>
          <t>ยาทา 0.02% TA cream เพียงอย่างเดียวโดยไม่ต้องใช้ยารับประทาน</t>
        </is>
      </c>
      <c r="I90" s="188" t="inlineStr">
        <is>
          <t>ยาชีววัตถุ Anifrolumab ร่วมกับยาทา</t>
        </is>
      </c>
      <c r="J90" s="185" t="n">
        <v>3</v>
      </c>
      <c r="K90" s="186" t="inlineStr">
        <is>
          <t>✅ คำตอบที่ถูกต้อง: ข้อ ค. Hydroxychloroquine รับประทาน ร่วมกับยาทา Triamcinolone acetonide (TA) 0.02-0.1% cream โดยอาจเสริม Systemic corticosteroid ระยะสั้นได้
🎯 ทำไมข้อนี้ถึงถูก:
- คำตอบที่ถูกต้อง: ข้อ ค. Hydroxychloroquine รับประทาน ร่วมกับยาทา Triamcinolone acetonide (TA) 0.02-0.1% cream โดยอาจเสริม Systemic corticosteroid ระยะสั้นได้
- ทำไมข้อนี้ถึงถูก: รอยโรค cutaneous lupus erythematosus (SCLE และ DLE) แนะนำการรักษาด้วย topical corticosteroids ความแรงปานกลางถึงสูง (เช่น TA cream) ร่วมกับยารับประทานหลักคือ Hydroxychloroquine และอาจใช้ systemic steroid เสริมระยะสั้นหากรอยโรคกระจายกว้าง
🔍 ข้ออื่นผิดเพราะอะไร:
• ข้อ ก.: สเตียรอยด์รับประทานขนาดสูงเดี่ยวๆ ทำให้เกิดผลข้างเคียงระยะยาวโดยไม่จำเป็น
• ข้อ ข.: 1% Hydrocortisone มีความแรงต่ำเกินไปในการรักษา discoid lupus
• ข้อ ง.: การใช้ยาทาอย่างเดียวมักไม่เพียงพอในการป้องกันการลุกลามและรอยแผลเป็นถาวร
• ข้อ จ.: Anifrolumab เป็นยาชีววัตถุราคาแพง ใช้เป็นทางเลือกรองเมื่อดื้อต่อการรักษามาตรฐาน</t>
        </is>
      </c>
      <c r="L90" s="186" t="n"/>
      <c r="M90" s="186" t="inlineStr">
        <is>
          <t>7. Immunologic</t>
        </is>
      </c>
      <c r="N90" s="186" t="inlineStr">
        <is>
          <t>7.3 Systemic lupus</t>
        </is>
      </c>
      <c r="O90" s="185" t="inlineStr">
        <is>
          <t>Clinic</t>
        </is>
      </c>
      <c r="P90" s="186" t="inlineStr">
        <is>
          <t>รุ่น RxCU83</t>
        </is>
      </c>
      <c r="Q90" s="185" t="inlineStr">
        <is>
          <t>แบบฝึกหัด</t>
        </is>
      </c>
      <c r="R90" s="185" t="inlineStr">
        <is>
          <t>Quiz เตรียมสอบ CC1 RxCU83</t>
        </is>
      </c>
      <c r="S90" s="185" t="n"/>
    </row>
    <row r="91" ht="24" customHeight="1" s="49">
      <c r="A91" s="187" t="n">
        <v>89</v>
      </c>
      <c r="B91" s="186" t="n"/>
      <c r="C91" s="186" t="inlineStr">
        <is>
          <t>ยาในข้อใดต่อไปนี้เป็นยาทางเลือกมาตรฐานในการใช้เป็น Maintenance therapy ระยะยาวสำหรับผู้ป่วยโรคลูปัสไตอักเสบ (Lupus Nephritis) หลังจากควบคุมโรคได้แล้ว</t>
        </is>
      </c>
      <c r="D91" s="186" t="n"/>
      <c r="E91" s="186" t="inlineStr">
        <is>
          <t>Methotrexate</t>
        </is>
      </c>
      <c r="F91" s="186" t="inlineStr">
        <is>
          <t>Azathioprine (หรือ Mycophenolate mofetil)</t>
        </is>
      </c>
      <c r="G91" s="186" t="inlineStr">
        <is>
          <t>Cyclophosphamide รับประทานต่อเนื่องทุกวัน</t>
        </is>
      </c>
      <c r="H91" s="186" t="inlineStr">
        <is>
          <t>Belimumab รับประทาน</t>
        </is>
      </c>
      <c r="I91" s="188" t="inlineStr">
        <is>
          <t>Aspirin ขนาดสูง</t>
        </is>
      </c>
      <c r="J91" s="185" t="n">
        <v>2</v>
      </c>
      <c r="K91" s="186" t="inlineStr">
        <is>
          <t>✅ คำตอบที่ถูกต้อง: ข้อ ข. Azathioprine (หรือ Mycophenolate mofetil)
🎯 ทำไมข้อนี้ถึงถูก:
- คำตอบที่ถูกต้อง: ข้อ ข. Azathioprine (หรือ Mycophenolate mofetil)
- ทำไมข้อนี้ถึงถูก: ตามแนวทาง KDIGO การรักษา Lupus Nephritis ในระยะบำรุงรักษา (Maintenance phase) ยาหลักที่ใช้คือ Mycophenolate mofetil (MMF) หรือ Azathioprine (AZA) ร่วมกับสเตียรอยด์ขนาดต่ำ
🔍 ข้ออื่นผิดเพราะอะไร:
• ข้อ ก.: MTX ไม่ใช่ยามาตรฐานในการรักษา lupus nephritis และมีพิษต่อไต
• ข้อ ค.: Cyclophosphamide ใช้เฉพาะในระยะเหนี่ยวนำ (Induction phase) สั้นๆ ไม่ใช้ระยะยาวเพราะเสี่ยงต่อกดไขกระดูก เป็นหมัน และมะเร็งกระเพาะปัสสาวะ
• ข้อ ง.: Belimumab เป็นยาฉีดทางหลอดเลือดดำหรือใต้ผิวหนัง ไม่มียารับประทาน
• ข้อ จ.: Aspirin ใช้ป้องกัน thrombotic event ไม่ได้รักษาการอักเสบของเนื้อไต</t>
        </is>
      </c>
      <c r="L91" s="186" t="n"/>
      <c r="M91" s="186" t="inlineStr">
        <is>
          <t>7. Immunologic</t>
        </is>
      </c>
      <c r="N91" s="186" t="inlineStr">
        <is>
          <t>7.3 Systemic lupus</t>
        </is>
      </c>
      <c r="O91" s="185" t="inlineStr">
        <is>
          <t>Clinic</t>
        </is>
      </c>
      <c r="P91" s="186" t="inlineStr">
        <is>
          <t>รุ่น RxCU83</t>
        </is>
      </c>
      <c r="Q91" s="185" t="inlineStr">
        <is>
          <t>แบบฝึกหัด</t>
        </is>
      </c>
      <c r="R91" s="185" t="inlineStr">
        <is>
          <t>Quiz เตรียมสอบ CC1 RxCU83</t>
        </is>
      </c>
      <c r="S91" s="185" t="n"/>
    </row>
    <row r="92" ht="24" customHeight="1" s="49">
      <c r="A92" s="187" t="n">
        <v>90</v>
      </c>
      <c r="B92" s="186" t="inlineStr">
        <is>
          <t>ผู้ป่วยหญิงโรค SLE ได้รับยา Prednisolone ขนาด 30 mg/วัน ร่วมกับ HCQ ต่อเนื่องมาเป็นเวลา 3 เดือน ในการติดตามอาการครั้งนี้แพทย์พบว่าผู้ป่วยอาการดีขึ้นมาก จึงวางแผนจะสั่งหยุดยา Prednisolone ทันที</t>
        </is>
      </c>
      <c r="C92" s="186" t="inlineStr">
        <is>
          <t>เภสัชกรควรให้คำแนะนำแก่แพทย์อย่างไร</t>
        </is>
      </c>
      <c r="D92" s="186" t="n"/>
      <c r="E92" s="186" t="inlineStr">
        <is>
          <t>เห็นด้วยกับแพทย์เนื่องจากผู้ป่วยหายจากโรคแล้ว</t>
        </is>
      </c>
      <c r="F92" s="186" t="inlineStr">
        <is>
          <t>แนะนำให้แพทย์สั่งเพิ่มขนาดยา Prednisolone ขึ้นไปอีกเป็น 60 mg/วัน</t>
        </is>
      </c>
      <c r="G92" s="186" t="inlineStr">
        <is>
          <t>แนะนำให้แพทย์ใช้ Prednisolone ต่อไปโดยค่อยๆ ปรับลดขนาดยาลงทีละน้อย (Tapering dose)</t>
        </is>
      </c>
      <c r="H92" s="186" t="inlineStr">
        <is>
          <t>แนะนำให้แพทย์สั่งหยุดยา HCQ ร่วมด้วยทันที</t>
        </is>
      </c>
      <c r="I92" s="188" t="inlineStr">
        <is>
          <t>แนะนำให้เปลี่ยนเป็นยาแก้แพ้ CPM แทน</t>
        </is>
      </c>
      <c r="J92" s="185" t="n">
        <v>3</v>
      </c>
      <c r="K92" s="186" t="inlineStr">
        <is>
          <t>✅ คำตอบที่ถูกต้อง: ข้อ ค. แนะนำให้แพทย์ใช้ Prednisolone ต่อไปโดยค่อยๆ ปรับลดขนาดยาลงทีละน้อย (Tapering dose)
🎯 ทำไมข้อนี้ถึงถูก:
- คำตอบที่ถูกต้อง: ข้อ ค. แนะนำให้แพทย์ใช้ Prednisolone ต่อไปโดยค่อยๆ ปรับลดขนาดยาลงทีละน้อย (Tapering dose)
- ทำไมข้อนี้ถึงถูก: การได้รับ Prednisolone ขนาด &gt;= 20 mg/วัน ต่อเนื่องเกิน 3 สัปดาห์ จะกดการทำงานของแกน HPA axis (Hypothalamic-Pituitary-Adrenal axis) การหยุดยาทันทีจะทำให้เกิดภาวะต่อมหมวกไตทำงานไม่เพียงพอเฉียบพลัน (Acute adrenal crisis) และโรค SLE กำเริบ จึงต้องค่อยๆ ปรับลดขนาดยาลง (Tapering dose)
🔍 ข้ออื่นผิดเพราะอะไร:
• ข้อ ก.: การหยุดยาทันทีเป็นอันตรายถึงแก่ชีวิตจาก adrenal crisis
• ข้อ ข.: ผู้ป่วยอาการดีขึ้นแล้ว ไม่มีความจำเป็นต้องเพิ่มขนาดยา
• ข้อ ง.: HCQ ต้องรับประทานต่อเนื่องระยะยาวเพื่อป้องกันการกำเริบ
• ข้อ จ.: CPM ไม่สามารถทดแทนคอร์ติโคสเตียรอยด์ได้</t>
        </is>
      </c>
      <c r="L92" s="186" t="n"/>
      <c r="M92" s="186" t="inlineStr">
        <is>
          <t>7. Immunologic</t>
        </is>
      </c>
      <c r="N92" s="186" t="inlineStr">
        <is>
          <t>7.3 Systemic lupus</t>
        </is>
      </c>
      <c r="O92" s="185" t="inlineStr">
        <is>
          <t>Clinic</t>
        </is>
      </c>
      <c r="P92" s="186" t="inlineStr">
        <is>
          <t>รุ่น RxCU83</t>
        </is>
      </c>
      <c r="Q92" s="185" t="inlineStr">
        <is>
          <t>แบบฝึกหัด</t>
        </is>
      </c>
      <c r="R92" s="185" t="inlineStr">
        <is>
          <t>Quiz เตรียมสอบ CC1 RxCU83</t>
        </is>
      </c>
      <c r="S92" s="185" t="n"/>
    </row>
    <row r="93" ht="24" customHeight="1" s="49">
      <c r="A93" s="187" t="n">
        <v>91</v>
      </c>
      <c r="B93" s="186" t="n"/>
      <c r="C93" s="186" t="inlineStr">
        <is>
          <t>ตามแผนงานสร้างเสริมภูมิคุ้มกันโรคของกระทรวงสาธารณสุขไทย (EPI program) ทารกแรกเกิดที่มีสุขภาพแข็งแรงควรได้รับวัคซีนชนิดใดบ้าง ณ โรงพยาบาลก่อนจำหน่ายกลับบ้าน</t>
        </is>
      </c>
      <c r="D93" s="186" t="n"/>
      <c r="E93" s="186" t="inlineStr">
        <is>
          <t>วัคซีน HPV</t>
        </is>
      </c>
      <c r="F93" s="186" t="inlineStr">
        <is>
          <t>วัคซีน Hib</t>
        </is>
      </c>
      <c r="G93" s="186" t="inlineStr">
        <is>
          <t>วัคซีน BCG</t>
        </is>
      </c>
      <c r="H93" s="186" t="inlineStr">
        <is>
          <t>วัคซีนตับอักเสบบีเข็มแรก (HB1)</t>
        </is>
      </c>
      <c r="I93" s="188" t="inlineStr">
        <is>
          <t>ถูกทั้งข้อ ค. และ ง.</t>
        </is>
      </c>
      <c r="J93" s="185" t="n">
        <v>5</v>
      </c>
      <c r="K93" s="186" t="inlineStr">
        <is>
          <t>✅ คำตอบที่ถูกต้อง: ข้อ จ. ถูกทั้งข้อ ค. และ ง.
🎯 ทำไมข้อนี้ถึงถูก:
- คำตอบที่ถูกต้อง: ข้อ จ. ถูกทั้งข้อ ค. และ ง.
- ทำไมข้อนี้ถึงถูก: ตามตารางการให้วัคซีนมาตรฐานของกระทรวงสาธารณสุขไทย ทารกแรกเกิดทุกคนต้องได้รับวัคซีนป้องกันวัณโรค (BCG) ฉีดในผิวหนังที่ต้นแขน และวัคซีนไวรัสตับอักเสบบีเข็มแรก (HB1) ฉีดเข้ากล้ามเนื้อหน้าขา ภายใน 24 ชั่วโมงแรกหลังคลอด
🔍 ข้ออื่นผิดเพราะอะไร:
• ข้อ ก.: วัคซีน HPV ฉีดในเด็กอายุ 9-11 ปีขึ้นไป (ชั้น ป.5)
• ข้อ ข.: วัคซีน Hib ฉีดรวมในวัคซีน DTP-HB-Hib เริ่มที่อายุ 2, 4 และ 6 เดือน
• ข้อ ค.: ถูกต้องทั้งคู่ จึงตอบข้อ จ
• ข้อ ง.: (วัคซีนตับอักเสบบีเข็มแรก (HB1)): ไม่ใช่คำตอบที่ถูกต้องตามแนวทางเวชปฏิบัติและหลักวิชาการทางเภสัชกรรมสำหรับกรณีนี้</t>
        </is>
      </c>
      <c r="L93" s="186" t="n"/>
      <c r="M93" s="186" t="inlineStr">
        <is>
          <t>7. Immunologic</t>
        </is>
      </c>
      <c r="N93" s="186" t="inlineStr">
        <is>
          <t>7.4 EPI Vaccines</t>
        </is>
      </c>
      <c r="O93" s="185" t="inlineStr">
        <is>
          <t>Clinic</t>
        </is>
      </c>
      <c r="P93" s="186" t="inlineStr">
        <is>
          <t>รุ่น RxCU83</t>
        </is>
      </c>
      <c r="Q93" s="185" t="inlineStr">
        <is>
          <t>แบบฝึกหัด</t>
        </is>
      </c>
      <c r="R93" s="185" t="inlineStr">
        <is>
          <t>Quiz เตรียมสอบ CC1 RxCU83</t>
        </is>
      </c>
      <c r="S93" s="185" t="n"/>
    </row>
    <row r="94" ht="24" customHeight="1" s="49">
      <c r="A94" s="187" t="n">
        <v>92</v>
      </c>
      <c r="B94" s="186" t="inlineStr">
        <is>
          <t>หญิงตั้งครรภ์อายุ 26 ปี อายุครรภ์ 4 เดือน มาพบแพทย์ด้วยอาการมีผื่นแดงรูปปีกผีเสื้อขึ้นที่บริเวณโหนกแก้มทั้งสองข้างและสันจมูก (Malar rash) ร่วมกับมีไข้ต่ำๆ และปวดข้อนิ้วมือทั้งสองข้าง แพทย์วินิจฉัยว่าเป็นโรคลูปัส (Systemic Lupus Erythematosus: SLE)</t>
        </is>
      </c>
      <c r="C94" s="186" t="inlineStr">
        <is>
          <t>ยาปรับเปลี่ยนการดำเนินโรคกลุ่มภูมิคุ้มกัน (Disease-Modifying Antirheumatic Drug: DMARD) ในข้อใดมีความปลอดภัยสูงสุดและเป็นยามาตรฐานอันดับแรก (Gold Standard) ที่แนะนำให้ใช้ต่อเนื่องตลอดการตั้งครรภ์ตามแนวทางของ ACR/EULAR</t>
        </is>
      </c>
      <c r="D94" s="186" t="n"/>
      <c r="E94" s="186" t="inlineStr">
        <is>
          <t>Hydroxychloroquine (HCQ)</t>
        </is>
      </c>
      <c r="F94" s="186" t="inlineStr">
        <is>
          <t>Methotrexate (MTX)</t>
        </is>
      </c>
      <c r="G94" s="186" t="inlineStr">
        <is>
          <t>Cyclophosphamide</t>
        </is>
      </c>
      <c r="H94" s="186" t="inlineStr">
        <is>
          <t>Mycophenolate Mofetil (MMF)</t>
        </is>
      </c>
      <c r="I94" s="188" t="inlineStr">
        <is>
          <t>Leflunomide</t>
        </is>
      </c>
      <c r="J94" s="185" t="n">
        <v>1</v>
      </c>
      <c r="K94" s="186" t="inlineStr">
        <is>
          <t>✅ คำตอบที่ถูกต้อง: ข้อ ก. Hydroxychloroquine (HCQ)
🎯 ทำไมข้อนี้ถึงถูก:
ตามแนวทางเวชปฏิบัติของ American College of Rheumatology (ACR) และ EULAR ยา Hydroxychloroquine (HCQ) เป็นยามาตรฐานอันดับแรกที่ต้องให้ในผู้ป่วย SLE ทุกราย และ แนะนำให้ใช้ต่อเนื่องตลอดการตั้งครรภ์ เนื่องจากมีความปลอดภัยสูงมาก ไม่ก่อให้เกิดความพิการแต่กำเนิด อีกทั้งช่วยลดอัตราการกำเริบของ SLE ระหว่างตั้งครรภ์ และลดความเสี่ยงต่อการเกิด Congenital Heart Block ในทารก
🔍 ข้ออื่นผิดเพราะอะไร:
• ข้อ ข.: Methotrexate เป็น Teratogen รุนแรง (FDA Pregnancy Category X) ทำให้ทารกพิการแต่กำเนิดและแท้ง ห้ามใช้เด็ดขาดในหญิงตั้งครรภ์
• ข้อ ค.: Cyclophosphamide เป็น Alkylating agent ที่ทำให้ทารกพิการรุนแรงในไตรมาสแรก ห้ามใช้เด็ดขาด (ยกเว้นภาวะคุกคามชีวิตในไตรมาส 2-3)
• ข้อ ง.: Mycophenolate Mofetil ทำให้เกิด First-trimester pregnancy loss และความพิการแต่กำเนิดที่หูและใบหน้า (Facial/ear malformations) ต้องหยุดยาก่อนตั้งครรภ์อย่างน้อย 6 สัปดาห์
• ข้อ จ.: Leflunomide เป็น Teratogen รุนแรง มี half-life ยาวนาน ห้ามใช้เด็ดขาดในหญิงตั้งครรภ์</t>
        </is>
      </c>
      <c r="L94" s="186" t="inlineStr">
        <is>
          <t>Intermediate</t>
        </is>
      </c>
      <c r="M94" s="186" t="inlineStr">
        <is>
          <t>7. Immunologic</t>
        </is>
      </c>
      <c r="N94" s="186" t="inlineStr">
        <is>
          <t>7.3 Systemic lupus</t>
        </is>
      </c>
      <c r="O94" s="185" t="inlineStr">
        <is>
          <t>Clinic</t>
        </is>
      </c>
      <c r="P94" s="186" t="inlineStr">
        <is>
          <t>[RECONSTRUCTED: ปรับแต่งและเติมเต็มบริบทโจทย์/ตัวเลือกเพื่อความสมบูรณ์] ข้อสอบจริง PLE-CC1 ปี 2567 ข้อ 58</t>
        </is>
      </c>
      <c r="Q94" s="185" t="inlineStr">
        <is>
          <t>ข้อสอบจริง</t>
        </is>
      </c>
      <c r="R94" s="185" t="inlineStr">
        <is>
          <t>2567</t>
        </is>
      </c>
      <c r="S94" s="185" t="inlineStr">
        <is>
          <t>CASE_2567_SLE_01</t>
        </is>
      </c>
    </row>
    <row r="95" ht="24" customHeight="1" s="49">
      <c r="A95" s="187" t="n">
        <v>93</v>
      </c>
      <c r="B95" s="186" t="inlineStr">
        <is>
          <t>หญิงตั้งครรภ์อายุ 26 ปี อายุครรภ์ 4 เดือน มาพบแพทย์ด้วยอาการมีผื่นแดงรูปปีกผีเสื้อขึ้นที่บริเวณโหนกแก้มทั้งสองข้างและสันจมูก (Malar rash) ร่วมกับมีไข้ต่ำๆ และปวดข้อนิ้วมือทั้งสองข้าง แพทย์วินิจฉัยว่าเป็นโรคลูปัส (Systemic Lupus Erythematosus: SLE)</t>
        </is>
      </c>
      <c r="C95" s="186" t="inlineStr">
        <is>
          <t>จากเกณฑ์การจำแนกและวินิจฉัยโรคพุ่มพวงหรือลูปัสตามมาตรฐานสากล (EULAR/ACR 2019 Classification Criteria for SLE) ข้อใดต่อไปนี้ ไม่จัดเป็น เกณฑ์ทางคลินิกหรือภูมิคุ้มกันในการวินิจฉัยโรค SLE</t>
        </is>
      </c>
      <c r="D95" s="186" t="n"/>
      <c r="E95" s="186" t="inlineStr">
        <is>
          <t>ระดับ Serum Bicarbonate (HCO3-) ในเลือดน้อยกว่า 22 mEq/L</t>
        </is>
      </c>
      <c r="F95" s="186" t="inlineStr">
        <is>
          <t>ผลตรวจ Antinuclear Antibody (ANA) ให้ผลบวกด้วย Titer ตั้งแต่ 1:80 ขึ้นไป (Entry Criterion)</t>
        </is>
      </c>
      <c r="G95" s="186" t="inlineStr">
        <is>
          <t>ผื่นแดงรูปปีกผีเสื้อที่ใบหน้า (Malar rash / Acute Cutaneous Lupus)</t>
        </is>
      </c>
      <c r="H95" s="186" t="inlineStr">
        <is>
          <t>อาการข้ออักเสบ ปวดข้อหลายข้อร่วมกับข้อยึดตึงในตอนเช้า (Joint involvement / Synovitis)</t>
        </is>
      </c>
      <c r="I95" s="188" t="inlineStr">
        <is>
          <t>ผื่นแพ้แสงแดด (Photosensitivity)</t>
        </is>
      </c>
      <c r="J95" s="185" t="n">
        <v>1</v>
      </c>
      <c r="K95" s="186" t="inlineStr">
        <is>
          <t>✅ คำตอบที่ถูกต้อง: ข้อ ก. ระดับ Serum Bicarbonate (HCO3-) ในเลือดน้อยกว่า 22 mEq/L
🎯 ทำไมข้อนี้ถึงถูก:
ค่า Serum Bicarbonate (HCO3-) &lt; 22 mEq/L เป็นเพียงผลตรวจทางห้องปฏิบัติการทั่วไปที่บ่งชี้ภาวะ Metabolic Acidosis ไม่ได้มีความจำเพาะหรือถูกบรรจุเป็นเกณฑ์การจำแนกโรค SLE ตาม EULAR/ACR 2019 เกณฑ์ของ SLE จะเน้นเกณฑ์ภูมิคุ้มกัน (ANA, Anti-dsDNA, Anti-Sm, Antiphospholipid, Low C3/C4) และเกณฑ์ทางคลินิกเฉพาะระบบ (Cutaneous, Musculoskeletal, Renal, Hematologic, Serosal, Neuropsychiatric)
🔍 ข้ออื่นผิดเพราะอะไร:
• ข้อ ข.: ANA positive (&gt;= 1:80) เป็น Entry criterion บังคับของ EULAR/ACR 2019 หากผลเป็นลบจะไม่พิจารณาเกณฑ์อื่นต่อ
• ข้อ ค.: Malar rash เป็นหนึ่งในเกณฑ์ของ Acute cutaneous lupus
• ข้อ ง.: Joint involvement (ปวดบวมข้อหรือยึดตึง &gt; 30 นาที) เป็นเกณฑ์ทางคลินิกที่พบบ่อยที่สุด
• ข้อ จ.: Photosensitivity เป็นลักษณะอาการทางผิวหนังที่สำคัญของ Cutaneous lupus</t>
        </is>
      </c>
      <c r="L95" s="186" t="inlineStr">
        <is>
          <t>Intermediate</t>
        </is>
      </c>
      <c r="M95" s="186" t="inlineStr">
        <is>
          <t>7. Immunologic</t>
        </is>
      </c>
      <c r="N95" s="186" t="inlineStr">
        <is>
          <t>7.3 Systemic lupus</t>
        </is>
      </c>
      <c r="O95" s="185" t="inlineStr">
        <is>
          <t>Clinic</t>
        </is>
      </c>
      <c r="P95" s="186" t="inlineStr">
        <is>
          <t>[RECONSTRUCTED: ปรับแต่งและเติมเต็มบริบทโจทย์/ตัวเลือกเพื่อความสมบูรณ์] ข้อสอบจริง PLE-CC1 ปี 2567 ข้อ 59</t>
        </is>
      </c>
      <c r="Q95" s="185" t="inlineStr">
        <is>
          <t>ข้อสอบจริง</t>
        </is>
      </c>
      <c r="R95" s="185" t="inlineStr">
        <is>
          <t>2567</t>
        </is>
      </c>
      <c r="S95" s="185" t="inlineStr">
        <is>
          <t>CASE_2567_SLE_01</t>
        </is>
      </c>
    </row>
    <row r="96" ht="24" customHeight="1" s="49">
      <c r="A96" s="187" t="n">
        <v>94</v>
      </c>
      <c r="B96" s="186" t="inlineStr">
        <is>
          <t>ผู้ป่วยโรคปอดอักเสบชุมชน (Community-Acquired Pneumonia: CAP) เข้ารับการรักษาในโรงพยาบาลและได้รับยาปฏิชีวนะฉีด Ceftriaxone ร่วมกับ Azithromycin ทางหลอดเลือดดำ หลังได้รับยาวันแรก ผู้ป่วยเกิดอาการคันรอบดวงตา หนังตาบวม ริมฝีปากบวม และใบหน้าบวมตึงอย่างรวดเร็ว ตรวจไม่พบผื่นแดงตามตัว ไม่มีไข้ ไม่มีแผลในปากหรือการอักเสบของเยื่อบุตา ผลตรวจทางห้องปฏิบัติการ: WBC 5,000 cells/microL, Eosinophil 3%</t>
        </is>
      </c>
      <c r="C96" s="186" t="inlineStr">
        <is>
          <t>จากกรณีศึกษาข้างต้น ลักษณะอาการบวมเฉียบพลันบริเวณเนื้อเยื่อใต้ผิวหนังของผู้ป่วยรายนี้เรียกว่าอะไร</t>
        </is>
      </c>
      <c r="D96" s="186" t="n"/>
      <c r="E96" s="186" t="inlineStr">
        <is>
          <t>Angioedema (ภาวะบวมใต้ผิวหนังและเยื่อบุเฉียบพลัน)</t>
        </is>
      </c>
      <c r="F96" s="186" t="inlineStr">
        <is>
          <t>Urticaria (ผื่นลมพิษ)</t>
        </is>
      </c>
      <c r="G96" s="186" t="inlineStr">
        <is>
          <t>Maculopapular rash (ผื่นแดงราบและนูน)</t>
        </is>
      </c>
      <c r="H96" s="186" t="inlineStr">
        <is>
          <t>Stevens-Johnson Syndrome (SJS)</t>
        </is>
      </c>
      <c r="I96" s="188" t="inlineStr">
        <is>
          <t>Erythema Multiforme (EM)</t>
        </is>
      </c>
      <c r="J96" s="185" t="n">
        <v>1</v>
      </c>
      <c r="K96" s="186" t="inlineStr">
        <is>
          <t>✅ คำตอบที่ถูกต้อง: ข้อ ก. Angioedema (ภาวะบวมใต้ผิวหนังและเยื่อบุเฉียบพลัน)
🎯 ทำไมข้อนี้ถึงถูก:
Angioedema เป็นภาวะบวมน้ำอย่างเฉียบพลันในชั้นหนังแท้ส่วนลึก (Deep dermis) และชั้นใต้ผิวหนัง (Subcutaneous tissue) หรือชั้นใต้เยื่อบุ (Submucosa) มักเกิดบริเวณใบหน้า เปลือกตา ริมฝีปาก ลิ้น หรือกล่องเสียง โดยไม่มีผื่นลมพิษหรือมีเพียงเล็กน้อย เกิดจากการหลั่งสาร Vasoactive mediators (เช่น Histamine หรือ Bradykinin) ทำให้หลอดเลือดขยายตัวและสารน้ำรั่วซึมออกมาอย่างรวดเร็ว
🔍 ข้ออื่นผิดเพราะอะไร:
• ข้อ ข.: Urticaria (ลมพิษ) เป็นผื่นนูนแดง ขอบเขตชัดเจน คันมาก อยู่ในชั้นผิวหนังแท้ส่วนบน (Superficial dermis)
• ข้อ ค.: Maculopapular rash เป็นผื่นราบปนตุ่มนูนแดง กระจายทั่วตัว ไม่ได้บวมเฉพาะที่
• ข้อ ง.: Stevens-Johnson Syndrome (SJS) เป็น Severe Cutaneous Adverse Reaction ที่มีแผลหลุดลอกของผิวหนังและเยื่อบุอย่างน้อย 2 แห่ง ร่วมกับมีไข้สูง
• ข้อ จ.: Erythema Multiforme (EM) มีลักษณะผื่นเป็นรูปเป้าตาวัว (Target lesion)</t>
        </is>
      </c>
      <c r="L96" s="186" t="inlineStr">
        <is>
          <t>Intermediate</t>
        </is>
      </c>
      <c r="M96" s="186" t="inlineStr">
        <is>
          <t>7. Immunologic</t>
        </is>
      </c>
      <c r="N96" s="186" t="inlineStr">
        <is>
          <t>7.2 Hypersensitivity</t>
        </is>
      </c>
      <c r="O96" s="185" t="inlineStr">
        <is>
          <t>Clinic</t>
        </is>
      </c>
      <c r="P96" s="186" t="inlineStr">
        <is>
          <t>[RECONSTRUCTED: ปรับแต่งและเติมเต็มบริบทโจทย์/ตัวเลือกเพื่อความสมบูรณ์] ข้อสอบจริง PLE-CC1 ปี 2567 ข้อ 76</t>
        </is>
      </c>
      <c r="Q96" s="185" t="inlineStr">
        <is>
          <t>ข้อสอบจริง</t>
        </is>
      </c>
      <c r="R96" s="185" t="inlineStr">
        <is>
          <t>2567</t>
        </is>
      </c>
      <c r="S96" s="185" t="inlineStr">
        <is>
          <t>CASE_2567_ALLERGY_01</t>
        </is>
      </c>
    </row>
    <row r="97" ht="24" customHeight="1" s="49">
      <c r="A97" s="187" t="n">
        <v>95</v>
      </c>
      <c r="B97" s="186" t="inlineStr">
        <is>
          <t>ผู้ป่วยโรคปอดอักเสบชุมชน (Community-Acquired Pneumonia: CAP) เข้ารับการรักษาในโรงพยาบาลและได้รับยาปฏิชีวนะฉีด Ceftriaxone ร่วมกับ Azithromycin ทางหลอดเลือดดำ หลังได้รับยาวันแรก ผู้ป่วยเกิดอาการคันรอบดวงตา หนังตาบวม ริมฝีปากบวม และใบหน้าบวมตึงอย่างรวดเร็ว ตรวจไม่พบผื่นแดงตามตัว ไม่มีไข้ ไม่มีแผลในปากหรือการอักเสบของเยื่อบุตา ผลตรวจทางห้องปฏิบัติการ: WBC 5,000 cells/microL, Eosinophil 3%</t>
        </is>
      </c>
      <c r="C97" s="186" t="inlineStr">
        <is>
          <t>จากการซักประวัติย้อนหลังเพิ่มเติม ผู้ป่วยเคยรับประทานยา Amoxicillin มาแล้วหลายครั้งโดยไม่เคยมีอาการแพ้ยา และเคยรับประทานยา Azithromycin ชนิดเม็ดมาก่อนหลายครั้งโดยไม่มีอาการผิดปกติใดๆ แต่ผู้ป่วย ไม่เคย ได้รับยาในกลุ่ม Cephalosporins มาก่อน ยาชนิดใดน่าจะเป็นสาเหตุของการเกิดปฏิกิริยาแพ้ยาเฉียบพลัน (Angioedema) ในผู้ป่วยรายนี้มากที่สุด</t>
        </is>
      </c>
      <c r="D97" s="186" t="n"/>
      <c r="E97" s="186" t="inlineStr">
        <is>
          <t>Ceftriaxone</t>
        </is>
      </c>
      <c r="F97" s="186" t="inlineStr">
        <is>
          <t>Azithromycin</t>
        </is>
      </c>
      <c r="G97" s="186" t="inlineStr">
        <is>
          <t>Amoxicillin</t>
        </is>
      </c>
      <c r="H97" s="186" t="inlineStr">
        <is>
          <t>Ceftriaxone ร่วมกับ Azithromycin</t>
        </is>
      </c>
      <c r="I97" s="188" t="inlineStr">
        <is>
          <t>น้ำเกลือที่เป็นตัวทำละลายยาฉีด</t>
        </is>
      </c>
      <c r="J97" s="185" t="n">
        <v>1</v>
      </c>
      <c r="K97" s="186" t="inlineStr">
        <is>
          <t>✅ คำตอบที่ถูกต้อง: ข้อ ก. Ceftriaxone
🎯 ทำไมข้อนี้ถึงถูก:
การประเมินสาเหตุของการแพ้ยา (Causality Assessment):
1. ผู้ป่วยมีประวัติเคยได้รับ Azithromycin มาแล้วหลายครั้งโดยไม่มีอาการแพ้ (Tolerated previously) ทำให้โอกาสแพ้ Azithromycin มีน้อยมาก
2. ผู้ป่วยเพิ่งได้รับ Ceftriaxone เป็นครั้งแรกในการนอนโรงพยาบาลครั้งนี้ และเกิด Angioedema ขึ้นในวันแรกหลังฉีดยา
3. โครงสร้างของ Ceftriaxone มีวงแหวน Cephalosporin core และโซ่ข้าง C-7 (Methoxyimino acyl side chain) ซึ่งสามารถกระตุ้นการสร้าง Specific IgE antibody และก่อให้เกิดปฏิกิริยา Anaphylaxis / Angioedema ได้โดยตรง แม้ผู้ป่วยจะไม่แพ้ Amoxicillin ก็ตาม (เนื่องจากโซ่ข้างต่างกัน)
🔍 ข้ออื่นผิดเพราะอะไร:
• ข้อ ข.: ผู้ป่วยเคยกิน Azithromycin มาหลายครั้งโดยไม่แพ้
• ข้อ ค.: ผู้ป่วยไม่ได้กำลังได้รับ Amoxicillin ในการรักษาครั้งนี้
• ข้อ ง.: Ceftriaxone เป็นยาตัวใหม่ตัวเดียวที่เพิ่งเริ่มใช้และสอดคล้องกับกลไกการแพ้มากที่สุด
• ข้อ จ.: (น้ำเกลือที่เป็นตัวทำละลายยาฉีด): ไม่ใช่คำตอบที่ถูกต้องตามแนวทางเวชปฏิบัติและหลักวิชาการทางเภสัชกรรมสำหรับกรณีนี้</t>
        </is>
      </c>
      <c r="L97" s="186" t="inlineStr">
        <is>
          <t>Intermediate</t>
        </is>
      </c>
      <c r="M97" s="186" t="inlineStr">
        <is>
          <t>7. Immunologic</t>
        </is>
      </c>
      <c r="N97" s="186" t="inlineStr">
        <is>
          <t>7.2 Hypersensitivity</t>
        </is>
      </c>
      <c r="O97" s="185" t="inlineStr">
        <is>
          <t>Clinic</t>
        </is>
      </c>
      <c r="P97" s="186" t="inlineStr">
        <is>
          <t>[RECONSTRUCTED: ปรับแต่งและเติมเต็มบริบทโจทย์/ตัวเลือกเพื่อความสมบูรณ์] ข้อสอบจริง PLE-CC1 ปี 2567 ข้อ 77</t>
        </is>
      </c>
      <c r="Q97" s="185" t="inlineStr">
        <is>
          <t>ข้อสอบจริง</t>
        </is>
      </c>
      <c r="R97" s="185" t="inlineStr">
        <is>
          <t>2567</t>
        </is>
      </c>
      <c r="S97" s="185" t="inlineStr">
        <is>
          <t>CASE_2567_ALLERGY_01</t>
        </is>
      </c>
    </row>
    <row r="98" ht="24" customHeight="1" s="49">
      <c r="A98" s="187" t="n">
        <v>96</v>
      </c>
      <c r="B98" s="186" t="inlineStr">
        <is>
          <t>ผู้ป่วยโรคปอดอักเสบชุมชน (Community-Acquired Pneumonia: CAP) เข้ารับการรักษาในโรงพยาบาลและได้รับยาปฏิชีวนะฉีด Ceftriaxone ร่วมกับ Azithromycin ทางหลอดเลือดดำ หลังได้รับยาวันแรก ผู้ป่วยเกิดอาการคันรอบดวงตา หนังตาบวม ริมฝีปากบวม และใบหน้าบวมตึงอย่างรวดเร็ว ตรวจไม่พบผื่นแดงตามตัว ไม่มีไข้ ไม่มีแผลในปากหรือการอักเสบของเยื่อบุตา ผลตรวจทางห้องปฏิบัติการ: WBC 5,000 cells/microL, Eosinophil 3%</t>
        </is>
      </c>
      <c r="C98" s="186" t="inlineStr">
        <is>
          <t>จากลักษณะอาการคันรอบตาและใบหน้าบวมเฉียบพลันที่เกิดขึ้นอย่างรวดเร็วหลังได้รับยาฉีดในวันแรก กลไกทางภูมิคุ้มกันวิทยา (Immunological Mechanism) ที่ก่อให้เกิดปฏิกิริยาการแพ้ยาในผู้ป่วยรายนี้ จัดเป็นปฏิกิริยาการแพ้ประเภทใดตามการจำแนกของ Gell and Coombs</t>
        </is>
      </c>
      <c r="D98" s="186" t="n"/>
      <c r="E98" s="186" t="inlineStr">
        <is>
          <t>Type I Hypersensitivity (IgE-mediated immediate hypersensitivity)</t>
        </is>
      </c>
      <c r="F98" s="186" t="inlineStr">
        <is>
          <t>Type II Hypersensitivity (Antibody-dependent cytotoxic reaction)</t>
        </is>
      </c>
      <c r="G98" s="186" t="inlineStr">
        <is>
          <t>Type III Hypersensitivity (Immune complex-mediated reaction)</t>
        </is>
      </c>
      <c r="H98" s="186" t="inlineStr">
        <is>
          <t>Type IV Hypersensitivity (T-cell mediated delayed hypersensitivity)</t>
        </is>
      </c>
      <c r="I98" s="188" t="inlineStr">
        <is>
          <t>Non-immunologic pseudoallergic reaction</t>
        </is>
      </c>
      <c r="J98" s="185" t="n">
        <v>1</v>
      </c>
      <c r="K98" s="186" t="inlineStr">
        <is>
          <t>✅ คำตอบที่ถูกต้อง: ข้อ ก. Type I Hypersensitivity (IgE-mediated immediate hypersensitivity)
🎯 ทำไมข้อนี้ถึงถูก:
อาการบวมของเนื้อเยื่อ (Angioedema), คัน, ลมพิษ (Urticaria) ที่เกิดขึ้นทันทีหรือภายในไม่กี่ชั่วโมงหลังได้รับยา เป็นลักษณะเฉพาะของ Gell and Coombs Type I Hypersensitivity ซึ่งเกิดจากการที่ตัวยาเข้าจับกับ Specific IgE antibodies ที่เกาะอยู่บนผิวของ Mast cells และ Basophils กระตุ้นให้เกิด Degranulation และปลดปล่อย Vasoactive chemical mediators ออกมาจำนวนมากอย่างรวดเร็ว โดยเฉพาะ Histamine, Leukotrienes และ Prostaglandins
🔍 ข้ออื่นผิดเพราะอะไร:
• ข้อ ข.: Type II (Cytotoxic) สัมพันธ์กับ IgG/IgM เข้าทำลายเซลล์เป้าหมาย เช่น ยาทำให้เกิด Immune hemolytic anemia หรือ Thrombocytopenia
• ข้อ ค.: Type III (Immune complex) เกิดจากสารเชิงซ้อนแอนติเจน-แอนติบอดีไปสะสมตามผนังหลอดเลือด เช่น Serum sickness (มักเกิดหลังได้ยา 7-14 วัน)
• ข้อ ง.: Type IV (Delayed / T-cell mediated) สัมพันธ์กับเซลล์ T lymphocyte มักใช้เวลา 24-72 ชม. ถึงหลายสัปดาห์ เช่น ผื่นแพ้ยาชนิดผื่นราบปนตุ่มนูน หรือ SJS/TEN
• ข้อ จ.: (Non-immunologic pseudoallergic reaction): ไม่ใช่คำตอบที่ถูกต้องตามแนวทางเวชปฏิบัติและหลักวิชาการทางเภสัชกรรมสำหรับกรณีนี้</t>
        </is>
      </c>
      <c r="L98" s="186" t="inlineStr">
        <is>
          <t>Intermediate</t>
        </is>
      </c>
      <c r="M98" s="186" t="inlineStr">
        <is>
          <t>7. Immunologic</t>
        </is>
      </c>
      <c r="N98" s="186" t="inlineStr">
        <is>
          <t>7.2 Hypersensitivity</t>
        </is>
      </c>
      <c r="O98" s="185" t="inlineStr">
        <is>
          <t>Clinic</t>
        </is>
      </c>
      <c r="P98" s="186" t="inlineStr">
        <is>
          <t>[RECONSTRUCTED: ปรับแต่งและเติมเต็มบริบทโจทย์/ตัวเลือกเพื่อความสมบูรณ์] ข้อสอบจริง PLE-CC1 ปี 2567 ข้อ 78</t>
        </is>
      </c>
      <c r="Q98" s="185" t="inlineStr">
        <is>
          <t>ข้อสอบจริง</t>
        </is>
      </c>
      <c r="R98" s="185" t="inlineStr">
        <is>
          <t>2567</t>
        </is>
      </c>
      <c r="S98" s="185" t="inlineStr">
        <is>
          <t>CASE_2567_ALLERGY_01</t>
        </is>
      </c>
    </row>
    <row r="99" ht="24" customHeight="1" s="49">
      <c r="A99" s="187" t="n">
        <v>97</v>
      </c>
      <c r="B99" s="186" t="inlineStr">
        <is>
          <t>ผู้ป่วยโรคปอดอักเสบชุมชน (Community-Acquired Pneumonia: CAP) เข้ารับการรักษาในโรงพยาบาลและได้รับยาปฏิชีวนะฉีด Ceftriaxone ร่วมกับ Azithromycin ทางหลอดเลือดดำ หลังได้รับยาวันแรก ผู้ป่วยเกิดอาการคันรอบดวงตา หนังตาบวม ริมฝีปากบวม และใบหน้าบวมตึงอย่างรวดเร็ว ตรวจไม่พบผื่นแดงตามตัว ไม่มีไข้ ไม่มีแผลในปากหรือการอักเสบของเยื่อบุตา ผลตรวจทางห้องปฏิบัติการ: WBC 5,000 cells/microL, Eosinophil 3%</t>
        </is>
      </c>
      <c r="C99" s="186" t="inlineStr">
        <is>
          <t>ในการจัดการและรักษาภาวะแพ้ยาแบบ Angioedema เฉียบพลันในผู้ป่วยรายนี้ การปฏิบัติการรักษาในข้อใดต่อไปนี้ ไม่เหมาะสมอย่างยิ่ง</t>
        </is>
      </c>
      <c r="D99" s="186" t="n"/>
      <c r="E99" s="186" t="inlineStr">
        <is>
          <t>การทำ Drug Desensitization ทันทีในขณะที่ผู้ป่วยกำลังมีอาการบวมเฉียบพลัน</t>
        </is>
      </c>
      <c r="F99" s="186" t="inlineStr">
        <is>
          <t>หยุดการให้ยา Ceftriaxone ทันทีและติดป้ายเตือนการแพ้ยา</t>
        </is>
      </c>
      <c r="G99" s="186" t="inlineStr">
        <is>
          <t>การให้ยา Antihistamine ชนิดฉีด เช่น Chlorpheniramine IV ร่วมกับ H2-blocker</t>
        </is>
      </c>
      <c r="H99" s="186" t="inlineStr">
        <is>
          <t>การให้ยา Corticosteroid ชนิดฉีด เช่น Dexamethasone หรือ Hydrocortisone IV</t>
        </is>
      </c>
      <c r="I99" s="188" t="inlineStr">
        <is>
          <t>การเตรียมความพร้อมในการเปิดทางเดินหายใจและเตรียมยา Epinephrine IM หากอาการบวมลุกลามไปยังกล่องเสียงและหลอดลม</t>
        </is>
      </c>
      <c r="J99" s="185" t="n">
        <v>1</v>
      </c>
      <c r="K99" s="186" t="inlineStr">
        <is>
          <t>✅ คำตอบที่ถูกต้อง: ข้อ ก. การทำ Drug Desensitization ทันทีในขณะที่ผู้ป่วยกำลังมีอาการบวมเฉียบพลัน
🎯 ทำไมข้อนี้ถึงถูก:
การทำ Drug Desensitization มีข้อห้ามอย่างเด็ดขาดในขณะที่ผู้ป่วยกำลังมีอาการแพ้กำเริบเฉียบพลัน (Active acute allergic reaction) การให้ยาที่แพ้เข้าไปซ้ำจะยิ่งกระตุ้นการหลั่ง mediators และทำให้ผู้ป่วยเกิดภาวะ Anaphylactic shock หรือกล่องเสียงบวมตันจนเสียชีวิตทันที การ desensitization จะทำเฉพาะเมื่อผู้ป่วยจำเป็นต้องใช้ยานั้นจริงๆ โดยไม่มียาอื่นทดแทน และต้องทำหลังจากที่อาการแพ้เดิมสงบลงอย่างสมบูรณ์แล้วในสภาวะที่มีการเฝ้าระวังขั้นวิกฤต
🔍 ข้ออื่นผิดเพราะอะไร:
• ข้อ ข.: เป็นขั้นตอนแรกที่สำคัญที่สุด (Discontinue suspected drug)
• ข้อ ค.: Antihistamines ช่วยปิดกั้น H1 และ H2 receptors ลดอาการคันและบวม
• ข้อ ง.: Corticosteroids ช่วยยับยั้งการอักเสบและป้องกัน Late-phase reaction (Biphasic reaction)
• ข้อ จ.: Epinephrine IM เป็นยาช่วยชีวิตอันดับหนึ่งหากมีสัญญาณของการอุดกั้นทางเดินหายใจ (Laryngeal edema / Stridor)</t>
        </is>
      </c>
      <c r="L99" s="186" t="inlineStr">
        <is>
          <t>Intermediate</t>
        </is>
      </c>
      <c r="M99" s="186" t="inlineStr">
        <is>
          <t>7. Immunologic</t>
        </is>
      </c>
      <c r="N99" s="186" t="inlineStr">
        <is>
          <t>7.2 Hypersensitivity</t>
        </is>
      </c>
      <c r="O99" s="185" t="inlineStr">
        <is>
          <t>Clinic</t>
        </is>
      </c>
      <c r="P99" s="186" t="inlineStr">
        <is>
          <t>[RECONSTRUCTED: ปรับแต่งและเติมเต็มบริบทโจทย์/ตัวเลือกเพื่อความสมบูรณ์] ข้อสอบจริง PLE-CC1 ปี 2567 ข้อ 79</t>
        </is>
      </c>
      <c r="Q99" s="185" t="inlineStr">
        <is>
          <t>ข้อสอบจริง</t>
        </is>
      </c>
      <c r="R99" s="185" t="inlineStr">
        <is>
          <t>2567</t>
        </is>
      </c>
      <c r="S99" s="185" t="inlineStr">
        <is>
          <t>CASE_2567_ALLERGY_01</t>
        </is>
      </c>
    </row>
    <row r="100" ht="24" customHeight="1" s="49">
      <c r="A100" s="187" t="n">
        <v>98</v>
      </c>
      <c r="B100" s="186" t="inlineStr">
        <is>
          <t>ผู้ป่วยชายไทยอายุ 60 ปี ป่วยด้วยโรค COPD ผลตรวจสมรรถภาพปอดพบ FEV1 35% of predicted, FEV1/FVC 60% มีประวัติ exacerbation จนต้องนอนโรงพยาบาล 1 ครั้งในรอบปีที่ผ่านมา ประเมินอาการได้ mMRC 1 คะแนน, CAT score 8 คะแนน ได้รับยาประจำคือ Salbutamol MDI 1-2 puffs prn</t>
        </is>
      </c>
      <c r="C100" s="186" t="inlineStr">
        <is>
          <t>เพื่อป้องกันการติดเชื้อแบคทีเรียกลุ่ม Streptococcal spp. (โดยเฉพาะ Streptococcus pneumoniae) ที่เป็นสาเหตุสำคัญของการเกิดปอดอักเสบและโรคกำเริบในผู้ป่วย COPD ควรแนะนำให้ฉีดวัคซีนชนิดใด</t>
        </is>
      </c>
      <c r="D100" s="186" t="n"/>
      <c r="E100" s="186" t="inlineStr">
        <is>
          <t>Inactivated Influenza vaccine</t>
        </is>
      </c>
      <c r="F100" s="186" t="inlineStr">
        <is>
          <t>SARS-CoV-2 vaccine</t>
        </is>
      </c>
      <c r="G100" s="186" t="inlineStr">
        <is>
          <t>Pneumococcal conjugate vaccine (PCV13 / PCV20)</t>
        </is>
      </c>
      <c r="H100" s="186" t="inlineStr">
        <is>
          <t>Herpes Zoster vaccine</t>
        </is>
      </c>
      <c r="I100" s="188" t="inlineStr">
        <is>
          <t>Acellular Pertussis vaccine</t>
        </is>
      </c>
      <c r="J100" s="185" t="n">
        <v>3</v>
      </c>
      <c r="K100" s="186" t="inlineStr">
        <is>
          <t>✅ คำตอบที่ถูกต้อง: ข้อ ค. Pneumococcal conjugate vaccine (PCV13 / PCV20)
🎯 ทำไมข้อนี้ถึงถูก:
แบคทีเรียกลุ่ม Streptococcal spp. ที่เป็นสาเหตุสำคัญที่สุดของภาวะปอดอักเสบติดเชื้อในชุมชนและการเกิด COPD exacerbation คือ Streptococcus pneumoniae (Pneumococcus) แนวทาง GOLD guideline และ ACIP จึงแนะนำให้ผู้ป่วยโรคปอดเรื้อรัง เช่น COPD ได้รับการฉีดวัคซีนป้องกันเชื้อนิวโมค็อกคัส ได้แก่ Pneumococcal conjugate vaccine (PCV20 เดี่ยว หรือ PCV15 ตามด้วย PPSV23 หรือ PCV13) เพื่อลดอัตราการเกิดปอดบวมและภาวะแทรกซ้อนรุนแรง
🔍 ข้ออื่นผิดเพราะอะไร:
• ข้อ ก. ผิดเพราะ Influenza vaccine ป้องกันการติดเชื้อไวรัสไข้หวัดใหญ่ (Influenza virus) ไม่ได้ป้องกันเชื้อแบคทีเรีย Streptococcus
• ข้อ ข. ผิดเพราะ SARS-CoV-2 vaccine ป้องกันการติดเชื้อไวรัสโคโรนา 2019
• ข้อ ง. ผิดเพราะ Herpes Zoster vaccine ใช้ป้องกันโรคงูสวัดที่เกิดจากเชื้อไวรัส Varicella zoster
• ข้อ จ. ผิดเพราะ Pertussis vaccine ใช้ป้องกันโรคไอกรนที่เกิดจากเชื้อแบคทีเรีย Bordetella pertussis</t>
        </is>
      </c>
      <c r="L100" s="186" t="n"/>
      <c r="M100" s="186" t="inlineStr">
        <is>
          <t>7. Immunologic</t>
        </is>
      </c>
      <c r="N100" s="186" t="inlineStr">
        <is>
          <t>7.4 EPI Vaccines</t>
        </is>
      </c>
      <c r="O100" s="185" t="inlineStr">
        <is>
          <t>Clinic</t>
        </is>
      </c>
      <c r="P100" s="186" t="inlineStr">
        <is>
          <t>ข้อสอบจริง PLE-CC1 ปี 2566 Day 2 ข้อ 6 [CASE_2566_COPD_01]</t>
        </is>
      </c>
      <c r="Q100" s="185" t="inlineStr">
        <is>
          <t>ข้อสอบจริง</t>
        </is>
      </c>
      <c r="R100" s="185" t="inlineStr">
        <is>
          <t>2566 Day 2</t>
        </is>
      </c>
      <c r="S100" s="185" t="inlineStr">
        <is>
          <t>CASE_2566_COPD_01</t>
        </is>
      </c>
    </row>
    <row r="101" ht="24" customHeight="1" s="49"/>
    <row r="102" ht="24" customHeight="1" s="49"/>
    <row r="103" ht="24" customHeight="1" s="49"/>
    <row r="104" ht="24" customHeight="1" s="49"/>
    <row r="105" ht="24" customHeight="1" s="49"/>
    <row r="106" ht="24" customHeight="1" s="49"/>
    <row r="107" ht="24" customHeight="1" s="49"/>
    <row r="108" ht="24" customHeight="1" s="49"/>
    <row r="109" ht="24" customHeight="1" s="49"/>
    <row r="110" ht="24" customHeight="1" s="49"/>
    <row r="111" ht="24" customHeight="1" s="49"/>
    <row r="112" ht="24" customHeight="1" s="49"/>
    <row r="113" ht="24" customHeight="1" s="49"/>
    <row r="114" ht="24" customHeight="1" s="49"/>
    <row r="115" ht="24" customHeight="1" s="49"/>
    <row r="116" ht="24" customHeight="1" s="49"/>
    <row r="117" ht="24" customHeight="1" s="49"/>
    <row r="118" ht="24" customHeight="1" s="49"/>
    <row r="119" ht="24" customHeight="1" s="49"/>
    <row r="120" ht="24" customHeight="1" s="49"/>
    <row r="121" ht="24" customHeight="1" s="49"/>
    <row r="122" ht="24" customHeight="1" s="49"/>
    <row r="123" ht="24" customHeight="1" s="49"/>
    <row r="124" ht="24" customHeight="1" s="49"/>
    <row r="125" ht="24" customHeight="1" s="49"/>
  </sheetData>
  <mergeCells count="1">
    <mergeCell ref="A1:F1"/>
  </mergeCells>
  <pageMargins left="0.75" right="0.75" top="1" bottom="1" header="0.5" footer="0.5"/>
  <pageSetup orientation="portrait" paperSize="9"/>
</worksheet>
</file>

<file path=xl/worksheets/sheet12.xml><?xml version="1.0" encoding="utf-8"?>
<worksheet xmlns="http://schemas.openxmlformats.org/spreadsheetml/2006/main">
  <sheetPr>
    <outlinePr summaryBelow="0" summaryRight="0"/>
    <pageSetUpPr/>
  </sheetPr>
  <dimension ref="A1:S371"/>
  <sheetViews>
    <sheetView zoomScale="89" workbookViewId="0">
      <pane ySplit="2" topLeftCell="A3" activePane="bottomLeft" state="frozen"/>
      <selection pane="bottomLeft" activeCell="A3" sqref="A3:P316"/>
    </sheetView>
  </sheetViews>
  <sheetFormatPr baseColWidth="8" defaultColWidth="12.6640625" defaultRowHeight="15.75" customHeight="1"/>
  <cols>
    <col width="8" customWidth="1" style="49" min="1" max="1"/>
    <col width="50" customWidth="1" style="49" min="2" max="2"/>
    <col width="40" customWidth="1" style="49" min="3" max="3"/>
    <col width="12" customWidth="1" style="49" min="4" max="4"/>
    <col width="28" customWidth="1" style="49" min="5" max="5"/>
    <col width="28" customWidth="1" style="49" min="6" max="6"/>
    <col width="28" customWidth="1" style="49" min="7" max="7"/>
    <col width="28" customWidth="1" style="49" min="8" max="8"/>
    <col width="28" customWidth="1" style="49" min="9" max="9"/>
    <col width="14" customWidth="1" style="49" min="10" max="10"/>
    <col width="55" customWidth="1" style="49" min="11" max="11"/>
    <col width="12" customWidth="1" style="49" min="12" max="12"/>
    <col width="25" customWidth="1" style="49" min="13" max="13"/>
    <col width="30" customWidth="1" style="49" min="14" max="14"/>
    <col width="15" customWidth="1" style="49" min="15" max="15"/>
    <col width="20" customWidth="1" style="49" min="16" max="16"/>
    <col width="16" customWidth="1" style="49" min="17" max="17"/>
    <col width="16" customWidth="1" style="49" min="18" max="18"/>
    <col width="24" customWidth="1" style="49" min="19" max="19"/>
  </cols>
  <sheetData>
    <row r="1" ht="34.95" customHeight="1" s="49">
      <c r="A1" s="50">
        <f>HYPERLINK("#gid=0", "🏠 กลับสู่หน้าแรก (Go to Home Page)")</f>
        <v/>
      </c>
    </row>
    <row r="2" ht="28" customHeight="1" s="49">
      <c r="A2" s="181" t="inlineStr">
        <is>
          <t>ลำดับ</t>
        </is>
      </c>
      <c r="B2" s="182" t="inlineStr">
        <is>
          <t>สถานการณ์เคส / ข้อมูลผู้ป่วย</t>
        </is>
      </c>
      <c r="C2" s="183" t="inlineStr">
        <is>
          <t>คำถาม</t>
        </is>
      </c>
      <c r="D2" s="181" t="inlineStr">
        <is>
          <t>รูปถาม</t>
        </is>
      </c>
      <c r="E2" s="181" t="inlineStr">
        <is>
          <t>ตัวเลือก 1</t>
        </is>
      </c>
      <c r="F2" s="181" t="inlineStr">
        <is>
          <t>ตัวเลือก 2</t>
        </is>
      </c>
      <c r="G2" s="181" t="inlineStr">
        <is>
          <t>ตัวเลือก 3</t>
        </is>
      </c>
      <c r="H2" s="181" t="inlineStr">
        <is>
          <t>ตัวเลือก 4</t>
        </is>
      </c>
      <c r="I2" s="181" t="inlineStr">
        <is>
          <t>ตัวเลือก 5</t>
        </is>
      </c>
      <c r="J2" s="181" t="inlineStr">
        <is>
          <t>เฉลย (ตัวเลข 1-5)</t>
        </is>
      </c>
      <c r="K2" s="181" t="inlineStr">
        <is>
          <t>คำอธิบายเฉลย</t>
        </is>
      </c>
      <c r="L2" s="181" t="inlineStr">
        <is>
          <t>รูปเฉลย</t>
        </is>
      </c>
      <c r="M2" s="181" t="inlineStr">
        <is>
          <t>หัวข้อโรคสภาฯ</t>
        </is>
      </c>
      <c r="N2" s="181" t="inlineStr">
        <is>
          <t>หัวข้อย่อย</t>
        </is>
      </c>
      <c r="O2" s="181" t="inlineStr">
        <is>
          <t>Product / Clinic</t>
        </is>
      </c>
      <c r="P2" s="181" t="inlineStr">
        <is>
          <t>หมายเหตุ</t>
        </is>
      </c>
      <c r="Q2" s="181" t="inlineStr">
        <is>
          <t>ประเภทข้อสอบ</t>
        </is>
      </c>
      <c r="R2" s="181" t="inlineStr">
        <is>
          <t>ปี / เลขชุด</t>
        </is>
      </c>
      <c r="S2" s="184" t="inlineStr">
        <is>
          <t>Case ID (รหัสเคส)</t>
        </is>
      </c>
    </row>
    <row r="3" ht="24" customHeight="1" s="49">
      <c r="A3" s="187" t="n">
        <v>1</v>
      </c>
      <c r="B3" s="186" t="inlineStr"/>
      <c r="C3" s="186" t="inlineStr">
        <is>
          <t>ยาปฏิชีวนะกลุ่มใดต่อไปนี้ มีกลไกการออกฤทธิ์โดยการยับยั้งเอนไซม์ DNA gyrase และ Topoisomerase IV ของแบคทีเรีย?</t>
        </is>
      </c>
      <c r="D3" s="186" t="n"/>
      <c r="E3" s="186" t="inlineStr">
        <is>
          <t>Beta-lactams (เช่น Amoxicillin)</t>
        </is>
      </c>
      <c r="F3" s="186" t="inlineStr">
        <is>
          <t>Aminoglycosides (เช่น Gentamicin)</t>
        </is>
      </c>
      <c r="G3" s="186" t="inlineStr">
        <is>
          <t>Fluoroquinolones (เช่น Ciprofloxacin, Levofloxacin)</t>
        </is>
      </c>
      <c r="H3" s="186" t="inlineStr">
        <is>
          <t>Macrolides (เช่น Azithromycin)</t>
        </is>
      </c>
      <c r="I3" s="188" t="inlineStr">
        <is>
          <t>Glycopeptides (เช่น Vancomycin)</t>
        </is>
      </c>
      <c r="J3" s="185" t="n">
        <v>3</v>
      </c>
      <c r="K3" s="186" t="inlineStr">
        <is>
          <t>✅ คำตอบที่ถูกต้อง: ข้อ ค. Fluoroquinolones (เช่น Ciprofloxacin, Levofloxacin)
🎯 ทำไมข้อนี้ถึงถูก:
ยากลุ่ม Fluoroquinolones (เช่น Ciprofloxacin, Levofloxacin, Moxifloxacin) ออกฤทธิ์ยับยั้งเอนไซม์ DNA gyrase และ Topoisomerase IV โดยตรง ทำให้เกิดการจับตัวเป็น Quinolone-DNA-Enzyme complex ส่งผลให้สาย DNA ขาดออกจากกันและยับยั้งการจำลองตัวของแบคทีเรีย จึงมีฤทธิ์ฆ่าเชื้อแบคทีเรียอย่างรวดเร็ว (Concentration-dependent bactericidal activity)
🔍 ข้ออื่นผิดเพราะอะไร:
• ข้อ ก. (Beta-lactams เช่น Amoxicillin): ออกฤทธิ์ยับยั้งการสังเคราะห์ผนังเซลล์ของแบคทีเรีย โดยจับกับ Penicillin-Binding Proteins (PBPs) และยับยั้งกระบวนการ Transpeptidation ไม่ได้ยับยั้ง DNA gyrase
• ข้อ ข. (Aminoglycosides เช่น Gentamicin): ออกฤทธิ์ยับยั้งการสังเคราะห์โปรตีนของแบคทีเรีย โดยจับกับ 30S ribosomal subunit ทำให้เกิดการอ่านรหัสพันธุกรรมผิดพลาด (Misreading of mRNA)
• ข้อ ง. (Macrolides เช่น Azithromycin): ออกฤทธิ์ยับยั้งการสังเคราะห์โปรตีนของแบคทีเรีย โดยจับกับ 50S ribosomal subunit และยับยั้งกระบวนการ Translocation
• ข้อ จ. (Glycopeptides เช่น Vancomycin): ออกฤทธิ์ยับยั้งการสังเคราะห์ผนังเซลล์ โดยจับกับปลาย D-Ala-D-Ala ของ peptidoglycan precursor ขัดขวางการต่อสายของผนังเซลล์</t>
        </is>
      </c>
      <c r="L3" s="186" t="n"/>
      <c r="M3" s="186" t="inlineStr">
        <is>
          <t>8. Infectious diseases</t>
        </is>
      </c>
      <c r="N3" s="186" t="inlineStr">
        <is>
          <t>8.1 HIV &amp; Opportunistic Infections</t>
        </is>
      </c>
      <c r="O3" s="185" t="inlineStr">
        <is>
          <t>Clinic</t>
        </is>
      </c>
      <c r="P3" s="188" t="inlineStr">
        <is>
          <t>Pharmacology</t>
        </is>
      </c>
      <c r="Q3" s="185" t="inlineStr">
        <is>
          <t>แบบฝึกหัด</t>
        </is>
      </c>
      <c r="R3" s="185" t="inlineStr">
        <is>
          <t>เล่มม่วง</t>
        </is>
      </c>
      <c r="S3" s="185" t="n"/>
    </row>
    <row r="4" ht="24" customHeight="1" s="49">
      <c r="A4" s="187" t="n">
        <v>2</v>
      </c>
      <c r="B4" s="186" t="inlineStr">
        <is>
          <t>ผู้ป่วยหญิงอายุ 67 ปี มาด้วยอาการตัวร้อน หายใจลำบาก ไอมากจนรำคาญ แต่ยังมีสติสัมปชัญญะ ปกติอาศัยอยู่ที่บ้าน นอนโรงพยาบาลล่าสุดเมื่อ 5 ปีก่อนจากอาการล้มแล้วเอวกระแทกพื้น ไม่เคยใช้เครื่องช่วยหายใจ
ผลตรวจทางห้องปฏิบัติการและสัญญาณชีพ:
BP 115/78 mmHg, HR 108 bpm, BT 38.8 °C, SpO2 89%, BUN 25 mg/dL, RR 33 ครั้ง/นาที
โรคประจำตัว: โรคเบาหวาน ยาปัจจุบัน: Metformin 500 mg 2x1 po pc เช้า, Empagliflozin 10 mg 1x1 po hs (HbA1C 6.5%)
ไม่มีประวัติแพ้ยา
(ประเมิน CURB-65 = 3 คะแนน, PSI Class III, Non-severe Inpatient CAP ตาม IDSA/ATS Guidelines แนะนำให้รับไว้รักษาในโรงพยาบาล)</t>
        </is>
      </c>
      <c r="C4" s="186" t="inlineStr">
        <is>
          <t>หากผู้ป่วยรายนี้มีประวัติแพ้ penicillin แบบ anaphylaxis (type I hypersensitivity) แพทย์ควรปรับสูตรยาเป็นข้อใดจึงเหมาะสมที่สุด?</t>
        </is>
      </c>
      <c r="D4" s="186" t="n"/>
      <c r="E4" s="186" t="inlineStr">
        <is>
          <t>หยุด beta-lactam แต่ยังคง azithromycin เดี่ยว ๆ</t>
        </is>
      </c>
      <c r="F4" s="186" t="inlineStr">
        <is>
          <t>เปลี่ยนเป็น respiratory fluoroquinolone monotherapy เช่น Levofloxacin 750 mg IV/PO วันละครั้ง</t>
        </is>
      </c>
      <c r="G4" s="186" t="inlineStr">
        <is>
          <t>เปลี่ยนเป็น cephalosporin รุ่นที่ 1 (เช่น cefazolin) แทน beta-lactam เดิม</t>
        </is>
      </c>
      <c r="H4" s="186" t="inlineStr">
        <is>
          <t>ให้ desensitization ต่อ penicillin ก่อนเริ่มยาเดิม</t>
        </is>
      </c>
      <c r="I4" s="188" t="inlineStr">
        <is>
          <t>ใช้ norfloxacin แทน เพราะเป็นยากลุ่มเดียวกับ ciprofloxacin</t>
        </is>
      </c>
      <c r="J4" s="185" t="n">
        <v>2</v>
      </c>
      <c r="K4" s="186" t="inlineStr">
        <is>
          <t>✅ คำตอบที่ถูกต้อง: ข้อ ข. เปลี่ยนเป็น respiratory fluoroquinolone monotherapy เช่น Levofloxacin 750 mg IV/PO วันละครั้ง
🎯 ทำไมข้อนี้ถึงถูก:
เปลี่ยนเป็น respiratory fluoroquinolone monotherapy เช่น Levofloxacin 750 mg IV/PO วันละครั้ง: ผู้ป่วยที่มีประวัติแพ้ penicillin แบบ anaphylaxis (Type I hypersensitivity) มีความเสี่ยงต่อการเกิด cross-reactivity กับ beta-lactam อื่นๆ โดยเฉพาะ cephalosporin รุ่นแรก จึงควรหลีกเลี่ยง beta-lactam ทุกชนิด ตาม IDSA/ATS 2019 CAP guideline แนะนำให้ใช้ Respiratory fluoroquinolone (เช่น Levofloxacin 750 mg วันละครั้ง หรือ Moxifloxacin 400 mg วันละครั้ง) เป็น monotherapy ทางเลือกหลัก เนื่องจากครอบคลุมเชื้อก่อโรค CAP ทั้ง typical bacteria (รวมถึง S. pneumoniae ที่ดื้อยา) และ atypical pathogens ได้อย่างครอบคลุม ส่วน Norfloxacin ไม่มีที่ใช้ใน CAP เพราะไม่ใช่ respiratory FQ และ azithromycin monotherapy มีอัตราการดื้อยาของ S. pneumoniae สูงเกินไปในผู้ป่วย inpatient
🔍 ข้ออื่นผิดเพราะอะไร:
• ข้อ ก. (หยุด beta-lactam แต่ยังคง azithromycin เดี่ยว ๆ): Azithromycin เดี่ยว ไม่ครอบคลุม Streptococcus pneumoniae ที่ดื้อต่อยากลุ่ม macrolide ซึ่งมีอัตราการดื้อยาสูงในชุมชน และแนวทางเวชปฏิบัติไม่แนะนำให้ใช้ macrolide เป็นยาเดี่ยวในผู้ป่วยใน
• ข้อ ค. (เปลี่ยนเป็น cephalosporin รุ่นที่ 1 (เช่น cefazolin) แทน beta-lactam เดิม): ผู้ป่วยมีประวัติแพ้ penicillin แบบ type I anaphylaxis จึงมีข้อห้ามใช้ยากลุ่ม beta-lactam รวมถึง 1st generation cephalosporin เช่น cefazolin เนื่องจากมีความเสี่ยงเกิด cross-reactivity และปฏิกิริยาแพ้รุนแรงซ้ำได้สูงถึงร้อยละ 5-10
• ข้อ ง. (ให้ desensitization ต่อ penicillin ก่อนเริ่มยาเดิม): การทำ desensitization เหมาะสำหรับกรณีจำเป็นยิ่งยวดที่ไม่มีทางเลือกยาอื่น แต่ในผู้ป่วยรายนี้สามารถใช้ respiratory fluoroquinolone เช่น levofloxacin หรือ moxifloxacin ซึ่งมีประสิทธิภาพสูงและปลอดภัยกว่าได้ทันที
• ข้อ จ. (ใช้ norfloxacin แทน เพราะเป็นยากลุ่มเดียวกับ ciprofloxacin): Norfloxacin มีการดูดซึมต่ำและระดับยาในเนื้อเยื่อปอดไม่เพียงพอ จัดเป็น urinary fluoroquinolone ที่ใช้เฉพาะการติดเชื้อระบบทางเดินปัสสาวะ ไม่ใช่ respiratory fluoroquinolone จึงห้ามนำมารักษาปอดอักเสบ</t>
        </is>
      </c>
      <c r="L4" s="186" t="n"/>
      <c r="M4" s="186" t="inlineStr">
        <is>
          <t>8. Infectious diseases</t>
        </is>
      </c>
      <c r="N4" s="186" t="inlineStr">
        <is>
          <t>8.3 Respiratory Tract Infections</t>
        </is>
      </c>
      <c r="O4" s="185" t="inlineStr">
        <is>
          <t>Clinic</t>
        </is>
      </c>
      <c r="P4" s="186" t="inlineStr">
        <is>
          <t>ข้อ 1.1 Mock Infectious RxCU84</t>
        </is>
      </c>
      <c r="Q4" s="185" t="inlineStr">
        <is>
          <t>ข้อสอบจำลอง</t>
        </is>
      </c>
      <c r="R4" s="185" t="inlineStr">
        <is>
          <t>Mock RxCU84</t>
        </is>
      </c>
      <c r="S4" s="185" t="n"/>
    </row>
    <row r="5" ht="24" customHeight="1" s="49">
      <c r="A5" s="187" t="n">
        <v>3</v>
      </c>
      <c r="B5" s="186" t="inlineStr">
        <is>
          <t>ผู้ป่วยหญิงอายุ 67 ปี ได้รับการวินิจฉัยเป็น CAP และรักษาในโรงพยาบาลจนอาการดีขึ้น</t>
        </is>
      </c>
      <c r="C5" s="186" t="inlineStr">
        <is>
          <t>ผู้ป่วยรายนี้อาการดีขึ้น แพทย์วางแผนให้กลับบ้านพร้อมยากินต่อเป็น levofloxacin ครบคอร์ส ในฐานะเภสัชกร ควรเน้นคำแนะนำข้อใดเป็นพิเศษ เนื่องจากปัจจัยเสี่ยงของผู้ป่วยรายนี้?</t>
        </is>
      </c>
      <c r="D5" s="186" t="n"/>
      <c r="E5" s="186" t="inlineStr">
        <is>
          <t>เลี่ยงแสงแดดเพราะเสี่ยง photosensitivity เท่านั้น</t>
        </is>
      </c>
      <c r="F5" s="186" t="inlineStr">
        <is>
          <t>ระวังอาการปวด/บวมบริเวณเอ็น และหลีกเลี่ยงการออกกำลังกายหนักเนื่องจากอายุ &gt;60 ปี เพิ่มความเสี่ยง tendon rupture</t>
        </is>
      </c>
      <c r="G5" s="186" t="inlineStr">
        <is>
          <t>ให้กินยาพร้อมนมเพื่อลดการระคายเคืองกระเพาะอาหาร</t>
        </is>
      </c>
      <c r="H5" s="186" t="inlineStr">
        <is>
          <t>ไม่ต้องกังวลเรื่องใดเป็นพิเศษเพราะผู้ป่วยไม่มีประวัติแพ้ยา</t>
        </is>
      </c>
      <c r="I5" s="188" t="inlineStr">
        <is>
          <t>เพิ่มขนาดยา theophylline ทันทีเพราะ levofloxacin จะลดระดับยาในเลือด</t>
        </is>
      </c>
      <c r="J5" s="185" t="n">
        <v>2</v>
      </c>
      <c r="K5" s="186" t="inlineStr">
        <is>
          <t>✅ คำตอบที่ถูกต้อง: ข้อ ข. ระวังอาการปวด/บวมบริเวณเอ็น และหลีกเลี่ยงการออกกำลังกายหนักเนื่องจากอายุ &gt;60 ปี เพิ่มความเสี่ยง tendon rupture
🎯 ทำไมข้อนี้ถึงถูก:
ระวังอาการปวด/บวมบริเวณเอ็น และหลีกเลี่ยงการออกกำลังกายหนักเนื่องจากอายุ &gt;60 ปี เพิ่มความเสี่ยง tendon rupture: FDA Black Box Warning ของยากลุ่ม Fluoroquinolones ระบุชัดเจนถึงความเสี่ยงต่อการเกิด tendinitis และ tendon rupture (โดยเฉพาะ Achilles tendon) โดยกลุ่มเสี่ยงสูงได้แก่ ผู้ที่มีอายุ &gt; 60 ปี, ผู้ที่ใช้ systemic corticosteroids ร่วมด้วย, และผู้ป่วยปลูกถ่ายอวัยวะ ผู้ป่วยรายนี้อายุ 67 ปี จึงเข้าเกณฑ์ความเสี่ยงสูงโดยตรง เภสัชกรจึงต้องเน้นย้ำให้สังเกตอาการปวด บวม หรืออักเสบตามข้อ/เอ็น และหยุดยาพร้อมปรึกษาแพทย์ทันทีหากมีอาการ (การรับประทานพร้อมนมจะเกิด chelation ลดการดูดซึมยา)
🔍 ข้ออื่นผิดเพราะอะไร:
• ข้อ ก. (เลี่ยงแสงแดดเพราะเสี่ยง photosensitivity เท่านั้น): ยากลุ่ม fluoroquinolones ก่อให้เกิด photosensitivity ได้จริง แต่การจำกัดคำแนะนำเฉพาะ photosensitivity ละเลยภาวะแทรกซ้อนสำคัญที่เป็นคำเตือนกล่องดำ (Black Box Warning) โดยเฉพาะการอักเสบและฉีกขาดของเอ็นร้อยหวายในผู้สูงอายุ
• ข้อ ค. (ให้กินยาพร้อมนมเพื่อลดการระคายเคืองกระเพาะอาหาร): การรับประทานพร้อมนมหรือผลิตภัณฑ์ที่มีแคลเซียมจะเกิด chelation ทำลายการดูดซึมของ levofloxacin ทำให้ชีวประสิทธิผลและระดับยาในเลือดลดลงอย่างมีนัยสำคัญ ส่งผลให้การรักษาล้มเหลว
• ข้อ ง. (ไม่ต้องกังวลเรื่องใดเป็นพิเศษเพราะผู้ป่วยไม่มีประวัติแพ้ยา): Fluoroquinolones มีคำเตือนกล่องดำด้านความปลอดภัยร้ายแรง เช่น tendon rupture, peripheral neuropathy, อาการทางระบบประสาทส่วนกลาง และภาวะน้ำตาลในเลือดแปรปรวน จึงต้องให้คำเตือนและติดตามอาการอย่างใกล้ชิดเสมอแม้ไม่มีประวัติแพ้ยา
• ข้อ จ. (เพิ่มขนาดยา theophylline ทันทีเพราะ levofloxacin จะลดระดับยาในเลือด): Levofloxacin ไม่ใช่ potent inhibitor ของ CYP1A2 แตกต่างจาก ciprofloxacin จึงไม่มีผลเพิ่มหรือลดระดับ theophylline อย่างมีนัยสำคัญทางคลินิก และการเพิ่มขนาดยา theophylline เองโดยไม่ตรวจวัดระดับยาจะเสี่ยงต่อ theophylline toxicity รุนแรง</t>
        </is>
      </c>
      <c r="L5" s="186" t="n"/>
      <c r="M5" s="186" t="inlineStr">
        <is>
          <t>8. Infectious diseases</t>
        </is>
      </c>
      <c r="N5" s="186" t="inlineStr">
        <is>
          <t>8.3 Respiratory Tract Infections</t>
        </is>
      </c>
      <c r="O5" s="185" t="inlineStr">
        <is>
          <t>Clinic</t>
        </is>
      </c>
      <c r="P5" s="186" t="inlineStr">
        <is>
          <t>ข้อ 1.2 Mock Infectious RxCU84</t>
        </is>
      </c>
      <c r="Q5" s="185" t="inlineStr">
        <is>
          <t>ข้อสอบจำลอง</t>
        </is>
      </c>
      <c r="R5" s="185" t="inlineStr">
        <is>
          <t>Mock RxCU84</t>
        </is>
      </c>
      <c r="S5" s="185" t="n"/>
    </row>
    <row r="6" ht="24" customHeight="1" s="49">
      <c r="A6" s="187" t="n">
        <v>4</v>
      </c>
      <c r="B6" s="186" t="inlineStr">
        <is>
          <t>ผู้ป่วยหญิงอายุ 67 ปี โรคประจำตัวเบาหวาน ใช้ยา Metformin ร่วมกับ Empagliflozin (SGLT2i)</t>
        </is>
      </c>
      <c r="C6" s="186" t="inlineStr">
        <is>
          <t>จุดที่ควรเฝ้าระวังเป็นพิเศษ หากพิจารณาเสริม respiratory fluoroquinolone (เช่น levofloxacin) เข้าไปในสูตรรักษาผู้ป่วยเบาหวานรายนี้ที่ใช้ยาต้านเบาหวานอยู่ คือข้อใด?</t>
        </is>
      </c>
      <c r="D6" s="186" t="n"/>
      <c r="E6" s="186" t="inlineStr">
        <is>
          <t>ความเสี่ยง tendon rupture เนื่องจากอายุมากกว่า 60 ปี</t>
        </is>
      </c>
      <c r="F6" s="186" t="inlineStr">
        <is>
          <t>ความเสี่ยงระดับน้ำตาลในเลือดผิดปกติ (dysglycemia) ทั้งภาวะน้ำตาลสูงและต่ำ</t>
        </is>
      </c>
      <c r="G6" s="186" t="inlineStr">
        <is>
          <t>การยับยั้งเอนไซม์ CYP1A2 ทำให้ระดับ metformin ในเลือดสูงขึ้น</t>
        </is>
      </c>
      <c r="H6" s="186" t="inlineStr">
        <is>
          <t>ความเสี่ยง Fanconi syndrome จากยาหมดอายุ</t>
        </is>
      </c>
      <c r="I6" s="188" t="inlineStr">
        <is>
          <t>การเกิด pseudomembranous colitis จาก C. difficile</t>
        </is>
      </c>
      <c r="J6" s="185" t="n">
        <v>2</v>
      </c>
      <c r="K6" s="186" t="inlineStr">
        <is>
          <t>✅ คำตอบที่ถูกต้อง: ข้อ ข. ความเสี่ยงระดับน้ำตาลในเลือดผิดปกติ (dysglycemia) ทั้งภาวะน้ำตาลสูงและต่ำ
🎯 ทำไมข้อนี้ถึงถูก:
ความเสี่ยงระดับน้ำตาลในเลือดผิดปกติ (dysglycemia) ทั้งภาวะน้ำตาลสูงและต่ำ: ยากลุ่ม Fluoroquinolones โดยเฉพาะกลุ่ม Respiratory FQ (Levofloxacin, Moxifloxacin) มีคำเตือนจาก US FDA เกี่ยวกับความเสี่ยงต่อภาวะ Dysglycemia คือทำให้เกิดได้ทั้ง Hypoglycemia รุนแรง (ผ่านการกระตุ้นการหลั่งอินซูลินจาก pancreatic beta cells ซึ่งอาจนำไปสู่ hypoglycemic coma) และ Hyperglycemia ผู้ป่วยเบาหวานที่ได้รับยาลดระดับน้ำตาลอยู่แล้วจึงจำเป็นต้องได้รับการติดตามระดับน้ำตาลในเลือดอย่างใกล้ชิด
🔍 ข้ออื่นผิดเพราะอะไร:
• ข้อ ก. (ความเสี่ยง tendon rupture เนื่องจากอายุมากกว่า 60 ปี): ความเสี่ยงต่อการเกิด tendon rupture สัมพันธ์กับอายุที่มากกว่า 60 ปี แต่ไม่ได้สัมพันธ์โดยตรงกับภาวะเบาหวานหรือยาลดระดับน้ำตาลในเลือดที่ผู้ป่วยใช้อยู่
• ข้อ ค. (การยับยั้งเอนไซม์ CYP1A2 ทำให้ระดับ metformin ในเลือดสูงขึ้น): Metformin ถูกขับออกทางไตผ่านทาง organic cation transporters (OCT2/MATE1) โดยไม่มีการเผาผลาญผ่าน CYP1A2 และ levofloxacin ไม่ได้เป็นตัวยับยั้งเอนไซม์ CYP1A2
• ข้อ ง. (ความเสี่ยง Fanconi syndrome จากยาหมดอายุ): Fanconi syndrome สัมพันธ์กับการรับประทานยาปฏิชีวนะกลุ่ม tetracyclines ที่เสื่อมสภาพหรือหมดอายุ ไม่ใช่ผลข้างเคียงหรือปฏิกิริยาของ fluoroquinolones
• ข้อ จ. (การเกิด pseudomembranous colitis จาก C. difficile): Pseudomembranous colitis จาก Clostridioides difficile เป็นความเสี่ยงทั่วไปของการใช้ยาต้านแบคทีเรียหลายกลุ่ม แต่ไม่ได้เป็นปฏิกิริยาหรือข้อควรระวังเฉพาะเจาะจงที่เกิดร่วมกับยารักษาโรคเบาหวาน</t>
        </is>
      </c>
      <c r="L6" s="186" t="n"/>
      <c r="M6" s="186" t="inlineStr">
        <is>
          <t>8. Infectious diseases</t>
        </is>
      </c>
      <c r="N6" s="186" t="inlineStr">
        <is>
          <t>8.8 Antimicrobial Stewardship &amp; Pharmacology</t>
        </is>
      </c>
      <c r="O6" s="185" t="inlineStr">
        <is>
          <t>Clinic</t>
        </is>
      </c>
      <c r="P6" s="186" t="inlineStr">
        <is>
          <t>ข้อ 1.3 Mock Infectious RxCU84</t>
        </is>
      </c>
      <c r="Q6" s="185" t="inlineStr">
        <is>
          <t>ข้อสอบจำลอง</t>
        </is>
      </c>
      <c r="R6" s="185" t="inlineStr">
        <is>
          <t>Mock RxCU84</t>
        </is>
      </c>
      <c r="S6" s="185" t="n"/>
    </row>
    <row r="7" ht="24" customHeight="1" s="49">
      <c r="A7" s="187" t="n">
        <v>5</v>
      </c>
      <c r="B7" s="186" t="inlineStr">
        <is>
          <t>ผู้ป่วยหญิงอายุ 67 ปี อยู่ระหว่างพิจารณาเลือกยา Respiratory fluoroquinolone ระหว่าง Levofloxacin กับ Moxifloxacin</t>
        </is>
      </c>
      <c r="C7" s="186" t="inlineStr">
        <is>
          <t>หากต้องเลือกระหว่าง levofloxacin กับ moxifloxacin สำหรับผู้ป่วยรายนี้ ข้อใดถูกต้องเกี่ยวกับการปรับขนาดยาและข้อจำกัดการใช้ของยาทั้งสองชนิด?</t>
        </is>
      </c>
      <c r="D7" s="186" t="n"/>
      <c r="E7" s="186" t="inlineStr">
        <is>
          <t>Levofloxacin ต้องปรับตามการทำงานของไต ส่วน moxifloxacin ต้องระวังในตับวายและไม่ใช้รักษาโรคติดเชื้อทางเดินปัสสาวะ</t>
        </is>
      </c>
      <c r="F7" s="186" t="inlineStr">
        <is>
          <t>ทั้งสองตัวต้องปรับขนาดตามไตในระดับเดียวกัน</t>
        </is>
      </c>
      <c r="G7" s="186" t="inlineStr">
        <is>
          <t>Moxifloxacin ต้องปรับตามไต ส่วน levofloxacin ไม่ต้องปรับเลย</t>
        </is>
      </c>
      <c r="H7" s="186" t="inlineStr">
        <is>
          <t>ทั้งสองตัวไม่จำเป็นต้องปรับขนาดยาในผู้สูงอายุ</t>
        </is>
      </c>
      <c r="I7" s="188" t="inlineStr">
        <is>
          <t>Levofloxacin มีความเสี่ยง QT prolongation สูงกว่า moxifloxacin</t>
        </is>
      </c>
      <c r="J7" s="185" t="n">
        <v>1</v>
      </c>
      <c r="K7" s="186" t="inlineStr">
        <is>
          <t>✅ คำตอบที่ถูกต้อง: ข้อ ก. Levofloxacin ต้องปรับตามการทำงานของไต ส่วน moxifloxacin ต้องระวังในตับวายและไม่ใช้รักษาโรคติดเชื้อทางเดินปัสสาวะ
🎯 ทำไมข้อนี้ถึงถูก:
Levofloxacin ต้องปรับตามการทำงานของไต ส่วน moxifloxacin ต้องระวังในตับวายและไม่ใช้รักษาโรคติดเชื้อทางเดินปัสสาวะ: Levofloxacin ถูกขจัดออกทางไตผ่านทางปัสสาวะเป็นหลัก (&gt;80% unchanged drug) จึงจำเป็นต้องปรับลดขนาดยาตามค่า Creatinine Clearance (CrCl) ในขณะที่ Moxifloxacin ถูกเมแทบอลิซึมและขจัดผ่านทางตับเป็นหลัก (hepatic metabolism &amp; biliary excretion) จึงไม่ต้องปรับขนาดยาตามการทำงานของไต แต่ต้องระมัดระวังในผู้ป่วยตับบกพร่อง และด้วยเหตุที่ขับออกทางไตน้อยมาก จึงไม่นำ Moxifloxacin มาใช้รักษาโรคติดเชื้อทางเดินปัสสาวะ (UTI)
🔍 ข้ออื่นผิดเพราะอะไร:
• ข้อ ข. (ทั้งสองตัวต้องปรับขนาดตามไตในระดับเดียวกัน): Moxifloxacin ถูกกำจัดและเปลี่ยนสภาพที่ตับเป็นหลักผ่าน glucuronide และ sulfate conjugation จึงไม่ต้องปรับขนาดยาตามการทำงานของไต แตกต่างจาก levofloxacin ที่ขับออกทางไตในรูปเดิมมากกว่าร้อยละ 80
• ข้อ ค. (Moxifloxacin ต้องปรับตามไต ส่วน levofloxacin ไม่ต้องปรับเลย): ข้อความสลับกันอย่างสิ้นเชิง เนื่องจาก levofloxacin ขับออกทางไตเป็นหลักจึงต้องปรับขนาดยาตามค่า creatinine clearance ขณะที่ moxifloxacin ไม่ถูกขับออกทางไตจึงไม่ต้องปรับขนาดยาในผู้ป่วยโรคไต
• ข้อ ง. (ทั้งสองตัวไม่จำเป็นต้องปรับขนาดยาในผู้สูงอายุ): ผู้สูงอายุมีอัตราการกรองของไตลดลงตามวัย การใช้ levofloxacin ในผู้สูงอายุจึงจำเป็นต้องประเมินการทำงานของไตและปรับขนาดยาอย่างเคร่งครัดเพื่อป้องกันพิษจากระดับยาสะสมในกระแสเลือด
• ข้อ จ. (Levofloxacin มีความเสี่ยง QT prolongation สูงกว่า moxifloxacin): Moxifloxacin มีศักยภาพในการขยายช่วงคลื่นไฟฟ้าหัวใจ QT interval และเหนี่ยวนำให้เกิด ventricular arrhythmia สูงกว่า levofloxacin</t>
        </is>
      </c>
      <c r="L7" s="186" t="n"/>
      <c r="M7" s="186" t="inlineStr">
        <is>
          <t>8. Infectious diseases</t>
        </is>
      </c>
      <c r="N7" s="186" t="inlineStr">
        <is>
          <t>8.4 Urinary Tract Infections</t>
        </is>
      </c>
      <c r="O7" s="185" t="inlineStr">
        <is>
          <t>Clinic</t>
        </is>
      </c>
      <c r="P7" s="186" t="inlineStr">
        <is>
          <t>ข้อ 1.4 Mock Infectious RxCU84</t>
        </is>
      </c>
      <c r="Q7" s="185" t="inlineStr">
        <is>
          <t>ข้อสอบจำลอง</t>
        </is>
      </c>
      <c r="R7" s="185" t="inlineStr">
        <is>
          <t>Mock RxCU84</t>
        </is>
      </c>
      <c r="S7" s="185" t="n"/>
    </row>
    <row r="8" ht="24" customHeight="1" s="49">
      <c r="A8" s="187" t="n">
        <v>6</v>
      </c>
      <c r="B8" s="186" t="inlineStr">
        <is>
          <t>ผู้ป่วยหญิงอายุ 67 ปี พิจารณาเรื่อง Black Box Warning ของยากลุ่ม fluoroquinolone</t>
        </is>
      </c>
      <c r="C8" s="186" t="inlineStr">
        <is>
          <t>ผู้ป่วยหญิงอายุ 67 ปีรายนี้ จัดอยู่ในกลุ่มเสี่ยงสูงต่ออาการไม่พึงประสงค์ใดเป็นพิเศษ ตาม Black Box Warning ของ FDA หากได้รับยากลุ่ม fluoroquinolone?</t>
        </is>
      </c>
      <c r="D8" s="186" t="n"/>
      <c r="E8" s="186" t="inlineStr">
        <is>
          <t>Peripheral neuropathy ซึ่งพบเฉพาะในเด็ก</t>
        </is>
      </c>
      <c r="F8" s="186" t="inlineStr">
        <is>
          <t>Tendinitis/tendon rupture โดยเฉพาะในผู้มีอายุมากกว่า 60 ปี</t>
        </is>
      </c>
      <c r="G8" s="186" t="inlineStr">
        <is>
          <t>Tooth discoloration ถาวร</t>
        </is>
      </c>
      <c r="H8" s="186" t="inlineStr">
        <is>
          <t>Ototoxicity ที่ไม่สามารถย้อนกลับได้</t>
        </is>
      </c>
      <c r="I8" s="188" t="inlineStr">
        <is>
          <t>Fanconi syndrome</t>
        </is>
      </c>
      <c r="J8" s="185" t="n">
        <v>2</v>
      </c>
      <c r="K8" s="186" t="inlineStr">
        <is>
          <t>✅ คำตอบที่ถูกต้อง: ข้อ ข. Tendinitis/tendon rupture โดยเฉพาะในผู้มีอายุมากกว่า 60 ปี
🎯 ทำไมข้อนี้ถึงถูก:
Tendinitis/tendon rupture โดยเฉพาะในผู้มีอายุมากกว่า 60 ปี: US FDA Black Box Warning ระบุชัดเจนว่าผู้ป่วยอายุ &gt;60 ปี เป็นกลุ่มที่มีความเสี่ยงสูงอย่างมีนัยสำคัญต่อการเกิดภาวะ Tendinitis และ Tendon rupture จากยากลุ่ม Fluoroquinolones ซึ่งอาจเกิดขึ้นได้ภายใน 48 ชั่วโมงแรกของการใช้ยา หรือหลังหยุดยาไปแล้วหลายเดือน ส่วน Tooth discoloration พบใน Tetracyclines และ Fanconi syndrome สัมพันธ์กับ Tetracycline ที่หมดอายุเสื่อมสภาพ
🔍 ข้ออื่นผิดเพราะอะไร:
• ข้อ ก. (Peripheral neuropathy ซึ่งพบเฉพาะในเด็ก): Peripheral neuropathy จาก fluoroquinolones สามารถเกิดขึ้นได้กับผู้ป่วยทุกกลุ่มอายุ ไม่ได้จำกัดเฉพาะในเด็ก และอาจเกิดความเสียหายถาวรของระบบประสาทส่วนปลายได้
• ข้อ ค. (Tooth discoloration ถาวร): การสะสมในเนื้อเยื่อกระดูกและทำให้ฟันเปลี่ยนสีถาวร (tooth discoloration) เป็นอาการไม่พึงประสงค์เฉพาะของยากลุ่ม tetracyclines ที่ใช้ในเด็กอายุต่ำกว่า 8 ปี ไม่ใช่ fluoroquinolones
• ข้อ ง. (Ototoxicity ที่ไม่สามารถย้อนกลับได้): ความเป็นพิษต่อประสาทหูและไต (ototoxicity และ nephrotoxicity) ที่ไม่สามารถย้อนกลับได้เป็นลักษณะเด่นของยากลุ่ม aminoglycosides ไม่ใช่ fluoroquinolones
• ข้อ จ. (Fanconi syndrome): Fanconi syndrome เกิดจาก proximal tubular dysfunction ซึ่งมีรายงานสัมพันธ์กับยากลุ่ม expired tetracyclines หรือ tenofovir ไม่ใช่ภาวะที่ระบุใน Black Box Warning ของ fluoroquinolones</t>
        </is>
      </c>
      <c r="L8" s="186" t="n"/>
      <c r="M8" s="186" t="inlineStr">
        <is>
          <t>8. Infectious diseases</t>
        </is>
      </c>
      <c r="N8" s="186" t="inlineStr">
        <is>
          <t>8.1 HIV &amp; Opportunistic Infections</t>
        </is>
      </c>
      <c r="O8" s="185" t="inlineStr">
        <is>
          <t>Clinic</t>
        </is>
      </c>
      <c r="P8" s="186" t="inlineStr">
        <is>
          <t>ข้อ 1.5 Mock Infectious RxCU84</t>
        </is>
      </c>
      <c r="Q8" s="185" t="inlineStr">
        <is>
          <t>ข้อสอบจำลอง</t>
        </is>
      </c>
      <c r="R8" s="185" t="inlineStr">
        <is>
          <t>Mock RxCU84</t>
        </is>
      </c>
      <c r="S8" s="185" t="n"/>
    </row>
    <row r="9" ht="24" customHeight="1" s="49">
      <c r="A9" s="187" t="n">
        <v>7</v>
      </c>
      <c r="B9" s="186" t="inlineStr">
        <is>
          <t>ผู้ป่วยชายอายุ 25 ปี ไม่มีโรคประจำตัว ไม่มีประวัติแพ้ยา มาด้วยอาการเจ็บคอเล็กน้อย คัดจมูก น้ำมูกใส และจามมา 2 วัน ไม่มีไข้ ไม่มีไอ ไม่มีหายใจลำบาก รับประทานอาหารได้ตามปกติ ตรวจพบต่อมทอนซิลไม่บวม ไม่มีหนอง และไม่มีต่อมน้ำเหลืองบริเวณคอโต ผู้ป่วยขอซื้อ 'ยาแก้อักเสบ' (หมายถึง amoxicillin)</t>
        </is>
      </c>
      <c r="C9" s="186" t="inlineStr">
        <is>
          <t>ผู้ป่วยรายนี้ได้คะแนน Centor/McIsaac criteria เท่าใด และแนวทางจัดการอย่างไรจึงจะเหมาะสมที่สุด?</t>
        </is>
      </c>
      <c r="D9" s="186" t="n"/>
      <c r="E9" s="186" t="inlineStr">
        <is>
          <t>0 คะแนน ให้ยาปฏิชีวนะได้ทันที</t>
        </is>
      </c>
      <c r="F9" s="186" t="inlineStr">
        <is>
          <t>1 คะแนน แนะนำรักษาตามอาการและไม่จ่ายยาปฏิชีวนะ</t>
        </is>
      </c>
      <c r="G9" s="186" t="inlineStr">
        <is>
          <t>2 คะแนน ควรส่งตรวจ RADT ก่อนให้ยา</t>
        </is>
      </c>
      <c r="H9" s="186" t="inlineStr">
        <is>
          <t>3 คะแนน พิจารณาให้ Azithromycin นาน 5 วัน</t>
        </is>
      </c>
      <c r="I9" s="188" t="inlineStr">
        <is>
          <t>4 คะแนน พิจารณาให้ Amoxicillin นาน 10 วัน</t>
        </is>
      </c>
      <c r="J9" s="185" t="n">
        <v>2</v>
      </c>
      <c r="K9" s="186" t="inlineStr">
        <is>
          <t>✅ คำตอบที่ถูกต้อง: ข้อ ข. 1 คะแนน แนะนำรักษาตามอาการและไม่จ่ายยาปฏิชีวนะ
🎯 ทำไมข้อนี้ถึงถูก:
การประเมิน Centor/McIsaac criteria: 1) ไข้ &gt;38°C (ไม่มี = 0), 2) ไม่มีอาการไอ (มีไอ = 0, ไม่มีไอ = 1), 3) ต่อมทอนซิลบวม/มีหนอง (ไม่มี = 0), 4) ต่อมน้ำเหลืองที่คอด้านหน้าโต/กดเจ็บ (ไม่มี = 0), 5) อายุ 15-44 ปี (0 คะแนน) รวมได้ 1 คะแนน ซึ่งจัดอยู่ในกลุ่มความเสี่ยงต่ำมากต่อการติดเชื้อแบคทีเรีย Group A Streptococcus (GAS) จึงไม่จำเป็นต้องตรวจทางห้องปฏิบัติการเพิ่มเติม และแนะนำให้การรักษาประคับประคองตามอาการ (Symptomatic treatment) โดยไม่จ่ายยาปฏิชีวนะ
🔍 ข้ออื่นผิดเพราะอะไร:
• ข้อ ก. (0 คะแนน ให้ยาปฏิชีวนะได้ทันที): การประเมิน Centor score ได้ 1 คะแนน มีความน่าจะเป็นของการติดเชื้อ Group A Streptococcus ต่ำมากเพียงร้อยละ 5-10 การจ่ายยาปฏิชีวนะทันทีจึงขัดต่อหลักการใช้ยาอย่างสมเหตุผลและเพิ่มการดื้อยา
• ข้อ ค. (2 คะแนน ควรส่งตรวจ RADT ก่อนให้ยา): ตามแนวทาง IDSA ผู้ป่วยที่มี Centor score เพียง 1 คะแนน ไม่มีความจำเป็นต้องส่งตรวจ Rapid Antigen Detection Test (RADT) หรือเพาะเชื้อ เนื่องจากความน่าจะเป็นก่อนตรวจต่ำมาก แนะนำให้รักษาตามอาการเท่านั้น
• ข้อ ง. (3 คะแนน พิจารณาให้ Azithromycin นาน 5 วัน): การติดเชื้อไวรัสทางเดินหายใจส่วนบนไม่จำเป็นต้องใช้ยาต้านแบคทีเรีย และ azithromycin ไม่ใช่ยาทางเลือกแรกในการรักษา streptococcal pharyngitis หากไม่มีข้อห้ามใช้กลุ่ม penicillin
• ข้อ จ. (4 คะแนน พิจารณาให้ Amoxicillin นาน 10 วัน): การให้ amoxicillin 10 วันจะพิจารณาเฉพาะกรณีที่ตรวจยืนยันการติดเชื้อแบคทีเรีย GAS หรือมีคะแนน Centor สูงตั้งแต่ 3-4 คะแนนขึ้นไปร่วมกับผลตรวจยืนยันเป็นบวก ไม่ใช่ในกรณีหวัดจากเชื้อไวรัส</t>
        </is>
      </c>
      <c r="L9" s="186" t="n"/>
      <c r="M9" s="186" t="inlineStr">
        <is>
          <t>8. Infectious diseases</t>
        </is>
      </c>
      <c r="N9" s="186" t="inlineStr">
        <is>
          <t>8.3 Respiratory Tract Infections</t>
        </is>
      </c>
      <c r="O9" s="185" t="inlineStr">
        <is>
          <t>Clinic</t>
        </is>
      </c>
      <c r="P9" s="186" t="inlineStr">
        <is>
          <t>ข้อ 2.1 Mock Infectious RxCU84</t>
        </is>
      </c>
      <c r="Q9" s="185" t="inlineStr">
        <is>
          <t>ข้อสอบจำลอง</t>
        </is>
      </c>
      <c r="R9" s="185" t="inlineStr">
        <is>
          <t>Mock RxCU84</t>
        </is>
      </c>
      <c r="S9" s="185" t="n"/>
    </row>
    <row r="10" ht="24" customHeight="1" s="49">
      <c r="A10" s="187" t="n">
        <v>8</v>
      </c>
      <c r="B10" s="186" t="inlineStr">
        <is>
          <t>ผู้ป่วยชายอายุ 25 ปี เจ็บคอจากหวัดไวรัส ขอซื้อ Amoxicillin ที่ร้านยา</t>
        </is>
      </c>
      <c r="C10" s="186" t="inlineStr">
        <is>
          <t>ควรให้ข้อมูลเพื่อแก้ไขความเข้าใจที่คลาดเคลื่อนของผู้ป่วยและให้คำแนะนำในการดูแลตนเองอย่างไรจึงจะเหมาะสมที่สุด?</t>
        </is>
      </c>
      <c r="D10" s="186" t="n"/>
      <c r="E10" s="186" t="inlineStr">
        <is>
          <t>จ่าย Amoxicillin ตามความต้องการเพื่อเพิ่มความพึงพอใจและป้องกันโรคแทรกซ้อน</t>
        </is>
      </c>
      <c r="F10" s="186" t="inlineStr">
        <is>
          <t>อธิบายว่าอาการเจ็บคอจากไวรัสต้องใช้ Amoxicillin ควบคู่กับน้ำเกลือล้างจมูก</t>
        </is>
      </c>
      <c r="G10" s="186" t="inlineStr">
        <is>
          <t>อธิบายว่า Amoxicillin คือยาปฏิชีวนะสำหรับฆ่าเชื้อแบคทีเรีย ไม่สามารถฆ่าเชื้อไวรัสที่เป็นสาเหตุของหวัดได้ และแนะนำการพักผ่อนร่วมกับการดื่มน้ำมากๆ</t>
        </is>
      </c>
      <c r="H10" s="186" t="inlineStr">
        <is>
          <t>แนะนำให้ผู้ป่วยเปลี่ยนไปใช้ยาปฏิชีวนะกลุ่มที่แรงกว่า เช่น Roxithromycin เพื่อให้หายไวขึ้น</t>
        </is>
      </c>
      <c r="I10" s="188" t="inlineStr">
        <is>
          <t>แนะนำให้ผู้ป่วยตรวจ ATK และไปโรงพยาบาลเนื่องจากอาการเข้าข่าย Covid-19</t>
        </is>
      </c>
      <c r="J10" s="185" t="n">
        <v>3</v>
      </c>
      <c r="K10" s="186" t="inlineStr">
        <is>
          <t>✅ คำตอบที่ถูกต้อง: ข้อ ค. อธิบายว่า Amoxicillin คือยาปฏิชีวนะสำหรับฆ่าเชื้อแบคทีเรีย ไม่สามารถฆ่าเชื้อไวรัสที่เป็นสาเหตุของหวัดได้ และแนะนำการพักผ่อนร่วมกับการดื่มน้ำมากๆ
🎯 ทำไมข้อนี้ถึงถูก:
อธิบายว่า Amoxicillin คือยาปฏิชีวนะสำหรับฆ่าเชื้อแบคทีเรีย ไม่สามารถฆ่าเชื้อไวรัสที่เป็นสาเหตุของหวัดได้ และแนะนำการพักผ่อนร่วมกับการดื่มน้ำมากๆ: อาการหวัดและคอหอยอักเสบส่วนใหญ่ (&gt;80-90%) เกิดจากการติดเชื้อไวรัส (Common cold virus) ซึ่ง Amoxicillin เป็นยาต้านแบคทีเรีย (Antibacterial agent) ไม่มีฤทธิ์ฆ่าเชื้อไวรัส การใช้ยาปฏิชีวนะในโรคหวัดไม่ช่วยให้หายเร็วขึ้น และยังเพิ่มความเสี่ยงต่อการเกิดเชื้อดื้อยา รวมถึง ADR จากยา เภสัชกรจึงต้องสื่อสารให้ผู้ป่วยเข้าใจบทบาทของยาและเน้นการรักษาตามอาการ พักผ่อน ดื่มน้ำอุ่น และดูแลสุขภาพ
🔍 ข้ออื่นผิดเพราะอะไร:
• ข้อ ก. (จ่าย Amoxicillin ตามความต้องการเพื่อเพิ่มความพึงพอใจและป้องกันโรคแทรกซ้อน): การจ่ายยาต้านแบคทีเรียในผู้ป่วยติดเชื้อไวรัสตามใจผู้ป่วย ขัดต่อจรรยาบรรณวิชาชีพและหลักการใช้ยาปฏิชีวนะอย่างสมเหตุผล เพิ่มความเสี่ยงเกิดเชื้อดื้อยาและผลข้างเคียงโดยไม่มีประโยชน์ทางคลินิก
• ข้อ ข. (อธิบายว่าอาการเจ็บคอจากไวรัสต้องใช้ Amoxicillin ควบคู่กับน้ำเกลือล้างจมูก): ยา amoxicillin ออกฤทธิ์ยับยั้งการสร้างผนังเซลล์ของแบคทีเรีย จึงไม่มีฤทธิ์ต้านเชื้อไวรัสทางเดินหายใจ การแนะนำให้ใช้ควบคู่กับน้ำเกลือล้างจมูกจึงเป็นข้อมูลที่คลาดเคลื่อนทางเภสัชวิทยา
• ข้อ ง. (แนะนำให้ผู้ป่วยเปลี่ยนไปใช้ยาปฏิชีวนะกลุ่มที่แรงกว่า เช่น Roxithromycin เพื่อให้หายไวขึ้น): Roxithromycin เป็นยาต้านแบคทีเรียกลุ่ม macrolide ไม่สามารถกำจัดไวรัสได้เช่นกัน การเปลี่ยนไปใช้ macrolide ในโรคหวัดไม่มีประโยชน์และเร่งให้อัตราการดื้อยา macrolide ในชุมชนเพิ่มขึ้น
• ข้อ จ. (แนะนำให้ผู้ป่วยตรวจ ATK และไปโรงพยาบาลเนื่องจากอาการเข้าข่าย Covid-19): ผู้ป่วยมีอาการเพียงหวัดธรรมดาจากไวรัส ไม่มีประวัติสัมผัสเสี่ยง อาการคงที่ และไม่มีสัญญาณเตือนรุนแรง จึงไม่มีความจำเป็นต้องส่งต่อโรงพยาบาล สามารถดูแลรักษาตามอาการได้ที่บ้าน</t>
        </is>
      </c>
      <c r="L10" s="186" t="n"/>
      <c r="M10" s="186" t="inlineStr">
        <is>
          <t>8. Infectious diseases</t>
        </is>
      </c>
      <c r="N10" s="186" t="inlineStr">
        <is>
          <t>8.3 Respiratory Tract Infections</t>
        </is>
      </c>
      <c r="O10" s="185" t="inlineStr">
        <is>
          <t>Clinic</t>
        </is>
      </c>
      <c r="P10" s="186" t="inlineStr">
        <is>
          <t>ข้อ 2.2 Mock Infectious RxCU84</t>
        </is>
      </c>
      <c r="Q10" s="185" t="inlineStr">
        <is>
          <t>ข้อสอบจำลอง</t>
        </is>
      </c>
      <c r="R10" s="185" t="inlineStr">
        <is>
          <t>Mock RxCU84</t>
        </is>
      </c>
      <c r="S10" s="185" t="n"/>
    </row>
    <row r="11" ht="24" customHeight="1" s="49">
      <c r="A11" s="187" t="n">
        <v>9</v>
      </c>
      <c r="B11" s="186" t="inlineStr">
        <is>
          <t>กรณีผู้ป่วยจำเป็นต้องได้รับยา Doxycycline สำหรับการติดเชื้อแบคทีเรียทางเดินหายใจ</t>
        </is>
      </c>
      <c r="C11" s="186" t="inlineStr">
        <is>
          <t>สมมติผู้ป่วยรายนี้มีอาการเข้าได้กับการติดเชื้อจาก atypical pathogen และจำเป็นต้องได้รับ doxycycline คำแนะนำการรับประทานยาข้อใดถูกต้องที่สุด?</t>
        </is>
      </c>
      <c r="D11" s="186" t="n"/>
      <c r="E11" s="186" t="inlineStr">
        <is>
          <t>งดอาหารทุกชนิดก่อนกินยาอย่างน้อย 1 ชั่วโมงเสมอ</t>
        </is>
      </c>
      <c r="F11" s="186" t="inlineStr">
        <is>
          <t>ดื่มน้ำเต็มแก้ว ไม่นอนราบทันทีหลังกินยาอย่างน้อย 30 นาที และเลี่ยงนม/ยาลดกรด/ธาตุเหล็กใกล้เวลากินยา</t>
        </is>
      </c>
      <c r="G11" s="186" t="inlineStr">
        <is>
          <t>ต้องกินคู่กับนมเสมอเพื่อลดการระคายเคืองกระเพาะ</t>
        </is>
      </c>
      <c r="H11" s="186" t="inlineStr">
        <is>
          <t>ไม่มีข้อจำกัดเรื่องอาหารเลย เพราะ doxycycline ถูกรบกวนการดูดซึมจากอาหารเท่ากับ tetracycline รุ่นเก่า</t>
        </is>
      </c>
      <c r="I11" s="188" t="inlineStr">
        <is>
          <t>ต้องกินก่อนอาหารเท่านั้นห้ามกินหลังอาหาร</t>
        </is>
      </c>
      <c r="J11" s="185" t="n">
        <v>2</v>
      </c>
      <c r="K11" s="186" t="inlineStr">
        <is>
          <t>✅ คำตอบที่ถูกต้อง: ข้อ ข. ดื่มน้ำเต็มแก้ว ไม่นอนราบทันทีหลังกินยาอย่างน้อย 30 นาที และเลี่ยงนม/ยาลดกรด/ธาตุเหล็กใกล้เวลากินยา
🎯 ทำไมข้อนี้ถึงถูก:
ดื่มน้ำเต็มแก้ว ไม่นอนราบทันทีหลังกินยาอย่างน้อย 30 นาที และเลี่ยงนม/ยาลดกรด/ธาตุเหล็กใกล้เวลากินยา: Doxycycline ระคายเคืองหลอดอาหารสูงมาก สามารถทำให้เกิดหลอดอาหารอักเสบเป็นแผล (Pill-induced esophagitis/esophageal ulceration) จึงต้องรับประทานพร้อมน้ำดื่มเต็มแก้ว (อย่างน้อย 200-250 mL) และห้ามนอนราบทันทีอย่างน้อย 30 นาทีหลังรับประทานยา นอกจากนี้ควรเว้นระยะห่างจากนม ยาลดกรด หรือแร่ธาตุที่มีประจุบวก (Ca, Mg, Al, Fe) อย่างน้อย 2 ชั่วโมง เพื่อป้องกันการเกิด Chelation
🔍 ข้ออื่นผิดเพราะอะไร:
• ข้อ ก. (งดอาหารทุกชนิดก่อนกินยาอย่างน้อย 1 ชั่วโมงเสมอ): Doxycycline สามารถรับประทานพร้อมอาหารมื้อเล็กที่ไม่ใช่ผลิตภัณฑ์จากนมเพื่อลดอาการคลื่นไส้ระคายเคืองกระเพาะอาหารได้ โดยชีวประสิทธิผลของยาไม่ได้ลดลงอย่างมีนัยสำคัญ
• ข้อ ค. (ต้องกินคู่กับนมเสมอเพื่อลดการระคายเคืองกระเพาะ): การรับประทานพร้อมนมจะทำให้ประจุแคลเซียมในนมเกิด chelating complex กับ doxycycline ส่งผลให้การดูดซึมยาลดลงประมาณร้อยละ 20-30 จึงควรหลีกเลี่ยงนมพร้อมยา
• ข้อ ง. (ไม่มีข้อจำกัดเรื่องอาหารเลย เพราะ doxycycline ถูกรบกวนการดูดซึมจากอาหารเท่ากับ tetracycline รุ่นเก่า): แม้ doxycycline จะถูกรบกวนจากอาหารน้อยกว่า tetracycline รุ่นแรก แต่การรับประทานร่วมกับไอออนประจุบวก เช่น แคลเซียม แมกนีเซียม หรือธาตุเหล็ก ยังคงยับยั้งการดูดซึมยาได้อย่างชัดเจน
• ข้อ จ. (ต้องกินก่อนอาหารเท่านั้นห้ามกินหลังอาหาร): Doxycycline ไม่จำเป็นต้องรับประทานก่อนอาหารเสมอไป หากผู้ป่วยมีอาการไม่สบายท้องหรือคลื่นไส้ แนะนำให้รับประทานพร้อมอาหารหรือหลังอาหารทันทีพร้อมดื่มน้ำมากๆ</t>
        </is>
      </c>
      <c r="L11" s="186" t="n"/>
      <c r="M11" s="186" t="inlineStr">
        <is>
          <t>8. Infectious diseases</t>
        </is>
      </c>
      <c r="N11" s="186" t="inlineStr">
        <is>
          <t>8.6 Skin &amp; Soft Tissue Infections</t>
        </is>
      </c>
      <c r="O11" s="185" t="inlineStr">
        <is>
          <t>Clinic</t>
        </is>
      </c>
      <c r="P11" s="186" t="inlineStr">
        <is>
          <t>ข้อ 2.3 Mock Infectious RxCU84</t>
        </is>
      </c>
      <c r="Q11" s="185" t="inlineStr">
        <is>
          <t>ข้อสอบจำลอง</t>
        </is>
      </c>
      <c r="R11" s="185" t="inlineStr">
        <is>
          <t>Mock RxCU84</t>
        </is>
      </c>
      <c r="S11" s="185" t="n"/>
    </row>
    <row r="12" ht="24" customHeight="1" s="49">
      <c r="A12" s="187" t="n">
        <v>10</v>
      </c>
      <c r="B12" s="186" t="inlineStr">
        <is>
          <t>ความรู้ด้านเภสัชวิทยาเกี่ยวกับกลไกการออกฤทธิ์ของ Fluoroquinolones ในโรคติดเชื้อทางเดินหายใจ</t>
        </is>
      </c>
      <c r="C12" s="186" t="inlineStr">
        <is>
          <t>กลไกการออกฤทธิ์ของ fluoroquinolone ในข้อใดอธิบายได้ถูกต้องว่าเหตุใดยานี้จึงไม่มีประโยชน์ในการรักษาโรคหวัดจากไวรัส?</t>
        </is>
      </c>
      <c r="D12" s="186" t="n"/>
      <c r="E12" s="186" t="inlineStr">
        <is>
          <t>ยับยั้ง DNA gyrase/topoisomerase IV ของแบคทีเรีย ซึ่งเป็นเป้าหมายที่ไม่มีอยู่ในไวรัส</t>
        </is>
      </c>
      <c r="F12" s="186" t="inlineStr">
        <is>
          <t>ยับยั้ง 30S ribosomal subunit ของไวรัส</t>
        </is>
      </c>
      <c r="G12" s="186" t="inlineStr">
        <is>
          <t>ยับยั้งการสร้าง capsid ของไวรัสโดยตรง</t>
        </is>
      </c>
      <c r="H12" s="186" t="inlineStr">
        <is>
          <t>ออกฤทธิ์เป็น bacteriostatic เท่านั้น จึงไม่มีฤทธิ์ฆ่าเชื้อใดๆ</t>
        </is>
      </c>
      <c r="I12" s="188" t="inlineStr">
        <is>
          <t>ต้องใช้ร่วมกับ macrolide เสมอจึงจะออกฤทธิ์ต่อไวรัสได้</t>
        </is>
      </c>
      <c r="J12" s="185" t="n">
        <v>1</v>
      </c>
      <c r="K12" s="186" t="inlineStr">
        <is>
          <t>✅ คำตอบที่ถูกต้อง: ข้อ ก. ยับยั้ง DNA gyrase/topoisomerase IV ของแบคทีเรีย ซึ่งเป็นเป้าหมายที่ไม่มีอยู่ในไวรัส
🎯 ทำไมข้อนี้ถึงถูก:
ยับยั้ง DNA gyrase/topoisomerase IV ของแบคทีเรีย ซึ่งเป็นเป้าหมายที่ไม่มีอยู่ในไวรัส: ยากลุ่ม Fluoroquinolones ออกฤทธิ์ยับยั้งเอนไซม์ Bacterial DNA gyrase (Topoisomerase II) และ Topoisomerase IV ซึ่งเป็นเอนไซม์จำเพาะที่จำเป็นต่อการคลายเกลียวและจำลองสารพันธุกรรมของแบคทีเรีย ไวรัสไม่มีเอนไซม์เป้าหมายโครงสร้างนี้ ยาจึงไม่มีฤทธิ์ยับยั้งหรือทำลายไวรัสโดยสิ้นเชิง
🔍 ข้ออื่นผิดเพราะอะไร:
• ข้อ ข. (ยับยั้ง 30S ribosomal subunit ของไวรัส): เป้าหมายการออกฤทธิ์ที่ 30S ribosomal subunit เป็นกลไกของยากลุ่ม aminoglycosides และ tetracyclines นอกจากนี้ไวรัสไม่มีไรโบโซมเป็นของตนเอง
• ข้อ ค. (ยับยั้งการสร้าง capsid ของไวรัสโดยตรง): ยากลุ่ม fluoroquinolones ไม่มีฤทธิ์ยับยั้งการสร้าง viral capsid ยาที่มีกลไกต่อไวรัสโดยตรงได้แก่ยาต้านไวรัสเฉพาะเจาะจง เช่น rimantadine หรือ capsid inhibitors
• ข้อ ง. (ออกฤทธิ์เป็น bacteriostatic เท่านั้น จึงไม่มีฤทธิ์ฆ่าเชื้อใดๆ): Fluoroquinolones จัดเป็น bactericidal agents ที่ออกฤทธิ์ฆ่าเชื้อแบคทีเรียแบบ concentration-dependent killing ไม่ใช่ bacteriostatic agent
• ข้อ จ. (ต้องใช้ร่วมกับ macrolide เสมอจึงจะออกฤทธิ์ต่อไวรัสได้): การนำ fluoroquinolones มาใช้ร่วมกับ macrolides ไม่ก่อให้เกิดฤทธิ์เสริมต้านเชื้อไวรัส และยังเพิ่มความเสี่ยงต่อการเกิดภาวะหัวใจเต้นผิดจังหวะจาก QT prolongation ร่วมกัน</t>
        </is>
      </c>
      <c r="L12" s="186" t="n"/>
      <c r="M12" s="186" t="inlineStr">
        <is>
          <t>8. Infectious diseases</t>
        </is>
      </c>
      <c r="N12" s="186" t="inlineStr">
        <is>
          <t>8.3 Respiratory Tract Infections</t>
        </is>
      </c>
      <c r="O12" s="185" t="inlineStr">
        <is>
          <t>Clinic</t>
        </is>
      </c>
      <c r="P12" s="186" t="inlineStr">
        <is>
          <t>ข้อ 2.4 Mock Infectious RxCU84</t>
        </is>
      </c>
      <c r="Q12" s="185" t="inlineStr">
        <is>
          <t>ข้อสอบจำลอง</t>
        </is>
      </c>
      <c r="R12" s="185" t="inlineStr">
        <is>
          <t>Mock RxCU84</t>
        </is>
      </c>
      <c r="S12" s="185" t="n"/>
    </row>
    <row r="13" ht="24" customHeight="1" s="49">
      <c r="A13" s="187" t="n">
        <v>11</v>
      </c>
      <c r="B13" s="186" t="inlineStr">
        <is>
          <t>ผู้ป่วยหญิงอายุ 31 ปี ไม่มีโรคประจำตัว ไม่มีประวัติแพ้ยา กำลังตั้งครรภ์ มาโรงพยาบาลด้วยอาการตัวร้อน (อุณหภูมิร่างกาย 38.0 องศาเซลเซียส) ไอแห้ง ปวดครั่นเนื้อครั่นตัว กินอะไรไม่ค่อยได้ รู้สึกเวียนหัวคลื่นไส้ เริ่มเป็นเมื่อวาน ตรวจ Rapid Test Kit พบว่า COVID-19 Negative, Flu A Negative แต่ Flu B Positive</t>
        </is>
      </c>
      <c r="C13" s="186" t="inlineStr">
        <is>
          <t>ผู้ป่วยรายนี้ ควรรักษาด้วยยาต้านไวรัสชนิดใดและขนาดเท่าใดจึงจะเหมาะสมที่สุด?</t>
        </is>
      </c>
      <c r="D13" s="186" t="n"/>
      <c r="E13" s="186" t="inlineStr">
        <is>
          <t>Oseltamivir 75 mg BID นาน 5 วัน</t>
        </is>
      </c>
      <c r="F13" s="186" t="inlineStr">
        <is>
          <t>Baloxavir marboxil 40 mg single dose</t>
        </is>
      </c>
      <c r="G13" s="186" t="inlineStr">
        <is>
          <t>Favipiravir 1,600 mg BID วันแรก</t>
        </is>
      </c>
      <c r="H13" s="186" t="inlineStr">
        <is>
          <t>Oseltamivir 150 mg BID นาน 5 วัน</t>
        </is>
      </c>
      <c r="I13" s="188" t="inlineStr">
        <is>
          <t>Amoxicillin/Clavulanate 1,000 mg BID นาน 10 วัน</t>
        </is>
      </c>
      <c r="J13" s="185" t="n">
        <v>1</v>
      </c>
      <c r="K13" s="186" t="inlineStr">
        <is>
          <t>✅ คำตอบที่ถูกต้อง: ข้อ ก. Oseltamivir 75 mg BID นาน 5 วัน
🎯 ทำไมข้อนี้ถึงถูก:
Oseltamivir 75 mg BID นาน 5 วัน: หญิงตั้งครรภ์ถือเป็นกลุ่มเสี่ยงสูง (High risk) ต่อการเกิดภาวะแทรกซ้อนรุนแรงจากไข้หวัดใหญ่ Guideline (CDC/WHO/ACOG) แนะนำให้เริ่มยาต้านไวรัสกลุ่ม Neuraminidase inhibitor โดยเร็วที่สุด ยา first-line ที่ปลอดภัยและมีข้อมูล safety มากที่สุดในหญิงตั้งครรภ์ทุกไตรมาสคือ Oseltamivir 75 mg รับประทานวันละ 2 ครั้ง เป็นเวลา 5 วัน ส่วน Baloxavir ยังไม่มีข้อมูล safety เพียงพอในหญิงตั้งครรภ์ และ Favipiravir มีผล teratogenic ห้ามใช้ในหญิงตั้งครรภ์เด็ดขาด
🔍 ข้ออื่นผิดเพราะอะไร:
• ข้อ ข. (Baloxavir marboxil 40 mg single dose): Baloxavir marboxil ยังไม่มีข้อมูลความปลอดภัยและประสิทธิภาพที่เพียงพอในหญิงตั้งครรภ์ จึงจัดเป็น pregnancy category ที่ยังไม่แนะนำให้ใช้ในผู้ป่วยตั้งครรภ์
• ข้อ ค. (Favipiravir 1,600 mg BID วันแรก): Favipiravir มีฤทธิ์ก่อทารกวิรูป (teratogenic effect) และมีข้อห้ามใช้อย่างเด็ดขาดในหญิงตั้งครรภ์และผู้ที่สงสัยว่าจะตั้งครรภ์
• ข้อ ง. (Oseltamivir 150 mg BID นาน 5 วัน): ขนาดยามาตรฐานของ oseltamivir ในการรักษาโรคไข้หวัดใหญ่ทั่วไปในผู้ใหญ่และหญิงตั้งครรภ์คือ 75 mg วันละสองครั้ง การใช้ 150 mg วันละสองครั้งไม่พบว่าเพิ่มประสิทธิภาพและเพิ่มอาการคลื่นไส้อาเจียน
• ข้อ จ. (Amoxicillin/Clavulanate 1,000 mg BID นาน 10 วัน): Amoxicillin/clavulanate เป็นยาปฏิชีวนะต้านแบคทีเรีย ไม่มีฤทธิ์ยับยั้งเชื้อไวรัสไข้หวัดใหญ่ (Influenza B) การให้ยาปฏิชีวนะจึงไม่ถูกต้องและไม่มีประโยชน์ทางคลินิก</t>
        </is>
      </c>
      <c r="L13" s="186" t="n"/>
      <c r="M13" s="186" t="inlineStr">
        <is>
          <t>8. Infectious diseases</t>
        </is>
      </c>
      <c r="N13" s="186" t="inlineStr">
        <is>
          <t>8.3 Respiratory Tract Infections</t>
        </is>
      </c>
      <c r="O13" s="185" t="inlineStr">
        <is>
          <t>Clinic</t>
        </is>
      </c>
      <c r="P13" s="186" t="inlineStr">
        <is>
          <t>ข้อ 3.1 Mock Infectious RxCU84</t>
        </is>
      </c>
      <c r="Q13" s="185" t="inlineStr">
        <is>
          <t>ข้อสอบจำลอง</t>
        </is>
      </c>
      <c r="R13" s="185" t="inlineStr">
        <is>
          <t>Mock RxCU84</t>
        </is>
      </c>
      <c r="S13" s="185" t="n"/>
    </row>
    <row r="14" ht="24" customHeight="1" s="49">
      <c r="A14" s="187" t="n">
        <v>12</v>
      </c>
      <c r="B14" s="186" t="inlineStr">
        <is>
          <t>ผู้ป่วยหญิงตั้งครรภ์ อายุ 28 ปี อายุครรภ์ 14 สัปดาห์ (ไตรมาสที่ 2) ได้รับการวินิจฉัยว่าเป็นไข้หวัดใหญ่ (Influenza) และปรึกษาคำแนะนำด้านวัคซีนและการป้องกันสำหรับตนเองและครอบครัว</t>
        </is>
      </c>
      <c r="C14" s="186" t="inlineStr">
        <is>
          <t>ควรให้คำแนะนำแก่ผู้ป่วยรายนี้เกี่ยวกับการป้องกันและภาวะแทรกซ้อนของโรคไข้หวัดใหญ่อย่างไรตามแนวทางเวชปฏิบัติ</t>
        </is>
      </c>
      <c r="D14" s="186" t="n"/>
      <c r="E14" s="186" t="inlineStr">
        <is>
          <t>หญิงตั้งครรภ์มีความเสี่ยงต่อภาวะแทรกซ้อนเท่ากับคนปกติทั่วไป จึงไม่ต้องกังวลเป็นพิเศษ</t>
        </is>
      </c>
      <c r="F14" s="186" t="inlineStr">
        <is>
          <t>แนะนำให้พ่นวัคซีนป้องกันไข้หวัดใหญ่ชนิดเชื้ออ่อนฤทธิ์ (LAIV) ทันทีหลังหายป่วย</t>
        </is>
      </c>
      <c r="G14" s="186" t="inlineStr">
        <is>
          <t>วัคซีนไข้หวัดใหญ่ชนิดเชื้อตาย (Inactivated Influenza Vaccine: IIV) สามารถฉีดได้ทุกไตรมาสของการตั้งครรภ์เพื่อลดความรุนแรงของโรค</t>
        </is>
      </c>
      <c r="H14" s="186" t="inlineStr">
        <is>
          <t>หากคนในครอบครัวสัมผัสโรค แนะนำให้รับประทานยา Oseltamivir ป้องกันทันทีก่อนเริ่มมีอาการ</t>
        </is>
      </c>
      <c r="I14" s="188" t="inlineStr">
        <is>
          <t>แนะนำให้งดการฉีดวัคซีนไข้หวัดใหญ่ทุกชนิดตลอดการตั้งครรภ์เนื่องจากวัคซีนอาจส่งผลต่อทารกในครรภ์</t>
        </is>
      </c>
      <c r="J14" s="185" t="n">
        <v>3</v>
      </c>
      <c r="K14" s="186" t="inlineStr">
        <is>
          <t>✅ คำตอบที่ถูกต้อง: ข้อ ค. วัคซีนไข้หวัดใหญ่ชนิดเชื้อตาย (Inactivated Influenza Vaccine: IIV) สามารถฉีดได้ทุกไตรมาสของการตั้งครรภ์เพื่อลดความรุนแรงของโรค
🎯 ทำไมข้อนี้ถึงถูก:
หญิงตั้งครรภ์จัดเป็นกลุ่มเสี่ยงสูงต่อการเกิดภาวะแทรกซ้อนรุนแรงและปอดบวมจากไข้หวัดใหญ่ คำแนะนำมาตรฐานตาม ACIP/CDC และราชวิทยาลัยสูตินรีแพทย์แห่งประเทศไทย แนะนำให้ฉีดวัคซีนป้องกันไข้หวัดใหญ่ชนิดเชื้อตาย (Inactivated Influenza Vaccine: IIV) ได้ทุกช่วงอายุครรภ์ (All trimesters) เพื่อสร้างภูมิคุ้มกันปกป้องทั้งมารดาและส่งผ่านภูมิคุ้มกันไปยังทารกหลังคลอด
🔍 ข้ออื่นผิดเพราะอะไร:
• ข้อ ก.: หญิงตั้งครรภ์มีความเสี่ยงต่อการเกิดโรครุนแรง ปอดอักเสบ และการนอนโรงพยาบาลสูงกว่าคนทั่วไปอย่างมีนัยสำคัญ
• ข้อ ข.: LAIV เป็นวัคซีนเชื้อมีชีวิตอ่อนฤทธิ์ (Live attenuated) มีข้อห้ามใช้เด็ดขาดในหญิงตั้งครรภ์ (Contraindicated in pregnancy)
• ข้อ ง.: การให้ Oseltamivir ป้องกันหลังการสัมผัส (Post-exposure prophylaxis) จะพิจารณาเฉพาะกรณีมีความเสี่ยงสูงมากและสัมผัสใกล้ชิด ไม่ใช่แนะนำให้กินทั่วไปทันทีโดยไม่มีข้อบ่งชี้จำเพาะ
• ข้อ จ.: วัคซีนชนิดเชื้อตาย (IIV) มีความปลอดภัยสูงและแนะนำให้ฉีดในหญิงตั้งครรภ์ ไม่ควรงดเว้น</t>
        </is>
      </c>
      <c r="L14" s="186" t="n"/>
      <c r="M14" s="186" t="inlineStr">
        <is>
          <t>8. Infectious diseases</t>
        </is>
      </c>
      <c r="N14" s="186" t="inlineStr">
        <is>
          <t>8.3 Respiratory Tract Infections</t>
        </is>
      </c>
      <c r="O14" s="185" t="inlineStr">
        <is>
          <t>Clinic</t>
        </is>
      </c>
      <c r="P14" s="186" t="inlineStr">
        <is>
          <t>ข้อ 3.2 Mock Infectious RxCU84</t>
        </is>
      </c>
      <c r="Q14" s="185" t="inlineStr">
        <is>
          <t>ข้อสอบจำลอง</t>
        </is>
      </c>
      <c r="R14" s="185" t="inlineStr">
        <is>
          <t>Mock RxCU84</t>
        </is>
      </c>
      <c r="S14" s="185" t="n"/>
    </row>
    <row r="15" ht="24" customHeight="1" s="49">
      <c r="A15" s="187" t="n">
        <v>13</v>
      </c>
      <c r="B15" s="186" t="inlineStr">
        <is>
          <t>ผู้ป่วยหญิงอายุ 30 ปี ไม่มีโรคประจำตัว ไม่มีประวัติแพ้ยา มาร้านยาด้วยอาการปัสสาวะแสบขัด ปวดแสบขัดปัสสาวะมา 2 วัน ไม่มีไข้ ไม่มีปวดบริเวณสีข้าง (Flank) ไม่มีปัสสาวะเป็นเลือด สัปดาห์ก่อนเดินทางไปประเทศอินเดียและมักกลั้นปัสสาวะรวมทั้งดื่มน้ำน้อยระหว่างการเดินทาง</t>
        </is>
      </c>
      <c r="C15" s="186" t="inlineStr">
        <is>
          <t>จากข้อมูลประวัติและการประเมินเบื้องต้นข้างต้น ข้อใดคือการวินิจฉัยและจำแนกประเภทภาวะติดเชื้อทางเดินปัสสาวะของผู้ป่วยรายนี้ได้ถูกต้องที่สุด?</t>
        </is>
      </c>
      <c r="D15" s="186" t="n"/>
      <c r="E15" s="186" t="inlineStr">
        <is>
          <t>Acute uncomplicated cystitis</t>
        </is>
      </c>
      <c r="F15" s="186" t="inlineStr">
        <is>
          <t>Acute complicated cystitis</t>
        </is>
      </c>
      <c r="G15" s="186" t="inlineStr">
        <is>
          <t>Acute uncomplicated pyelonephritis</t>
        </is>
      </c>
      <c r="H15" s="186" t="inlineStr">
        <is>
          <t>Complicated urinary tract infection</t>
        </is>
      </c>
      <c r="I15" s="188" t="inlineStr">
        <is>
          <t>Asymptomatic bacteriuria</t>
        </is>
      </c>
      <c r="J15" s="185" t="n">
        <v>1</v>
      </c>
      <c r="K15" s="186" t="inlineStr">
        <is>
          <t>✅ คำตอบที่ถูกต้อง: ข้อ ก. Acute uncomplicated cystitis
🎯 ทำไมข้อนี้ถึงถูก:
Acute uncomplicated cystitis: ผู้ป่วยเป็นเพศหญิงวัยเจริญพันธุ์ ไม่มีโรคประจำตัว ไม่ได้ตั้งครรภ์ และไม่มีความผิดปกติทางกายวิภาคหรือระบบทางเดินปัสสาวะ อาการแสดงจำกัดเฉพาะทางเดินปัสสาวะส่วนล่าง (Dysuria, frequency) ไม่มีไข้ ไม่มีอาการปวดบั้นเอวหรือเคาะเจ็บ CVA tenderness จึงวินิจฉัยเป็น Acute uncomplicated cystitis (กระเพาะปัสสาวะอักเสบเฉียบพลันชนิดไม่ซับซ้อน)
🔍 ข้ออื่นผิดเพราะอะไร:
• ข้อ ข. (Acute complicated cystitis): Complicated cystitis ต้องมีปัจจัยเสี่ยงร่วม เช่น ตั้งครรภ์ เบาหวาน ภูมิคุ้มกันบกพร่อง ความผิดปกติทางโครงสร้างหรือระบบประสาทของทางเดินปัสสาวะ หรือเป็นเพศชาย แต่ผู้ป่วยรายนี้เป็นหญิงวัยเจริญพันธุ์ที่สุขภาพแข็งแรง
• ข้อ ค. (Acute uncomplicated pyelonephritis): Pyelonephritis ต้องมีอาการติดเชื้อทางระบบ เช่น ไข้ หนาวสั่น คลื่นไส้อาเจียน และมีอาการปวดเคาะเจ็บบริเวณบั้นเอวหรือมุมกระดูกซี่โครงด้านหลัง (costovertebral angle tenderness) ซึ่งผู้ป่วยรายนี้ไม่มี
• ข้อ ง. (Complicated urinary tract infection): Complicated UTI ครอบคลุมการติดเชื้อทางเดินปัสสาวะในผู้ป่วยที่มีปัจจัยเสี่ยงทางโครงสร้าง ร่างกาย หรือการทำงานของไตบกพร่อง ซึ่งไม่เข้ากับลักษณะทางคลินิกของผู้ป่วยรายนี้
• ข้อ จ. (Asymptomatic bacteriuria): Asymptomatic bacteriuria คือภาวะที่ตรวจพบแบคทีเรียในปัสสาวะในปริมาณที่มีนัยสำคัญทางคลินิกโดยที่ผู้ป่วยไม่มีอาการแสดงใดๆ ของการติดเชื้อทางเดินปัสสาวะ แต่ผู้ป่วยรายนี้มีอาการปัสสาวะแสบขัดชัดเจน</t>
        </is>
      </c>
      <c r="L15" s="186" t="n"/>
      <c r="M15" s="186" t="inlineStr">
        <is>
          <t>8. Infectious diseases</t>
        </is>
      </c>
      <c r="N15" s="186" t="inlineStr">
        <is>
          <t>8.4 Urinary Tract Infections</t>
        </is>
      </c>
      <c r="O15" s="185" t="inlineStr">
        <is>
          <t>Clinic</t>
        </is>
      </c>
      <c r="P15" s="186" t="inlineStr">
        <is>
          <t>ข้อ 4.1 Mock Infectious RxCU84</t>
        </is>
      </c>
      <c r="Q15" s="185" t="inlineStr">
        <is>
          <t>ข้อสอบจำลอง</t>
        </is>
      </c>
      <c r="R15" s="185" t="inlineStr">
        <is>
          <t>Mock RxCU84</t>
        </is>
      </c>
      <c r="S15" s="185" t="n"/>
    </row>
    <row r="16" ht="24" customHeight="1" s="49">
      <c r="A16" s="187" t="n">
        <v>14</v>
      </c>
      <c r="B16" s="186" t="inlineStr">
        <is>
          <t>ผู้ป่วยหญิงอายุ 30 ปี วินิจฉัยเป็น Acute uncomplicated cystitis</t>
        </is>
      </c>
      <c r="C16" s="186" t="inlineStr">
        <is>
          <t>หากอ้างอิงตามแนวทางเวชปฏิบัติจากล (IDSA Guidelines) ข้อใดคือยารักษาอันดับแรก (First-line empiric oral therapy) ที่เหมาะสมที่สุดสำหรับผู้ป่วยรายนี้?</t>
        </is>
      </c>
      <c r="D16" s="186" t="n"/>
      <c r="E16" s="186" t="inlineStr">
        <is>
          <t>Ciprofloxacin 500 mg รับประทานวันละ 2 ครั้ง เป็นเวลา 7 วัน</t>
        </is>
      </c>
      <c r="F16" s="186" t="inlineStr">
        <is>
          <t>Nitrofurantoin monohydrate/macrocrystals 100 mg รับประทานวันละ 2 ครั้ง พร้อมอาหาร เป็นเวลา 5 วัน</t>
        </is>
      </c>
      <c r="G16" s="186" t="inlineStr">
        <is>
          <t>Amoxicillin 500 mg รับประทานวันละ 3 ครั้ง หลังอาหาร เป็นเวลา 7 วัน</t>
        </is>
      </c>
      <c r="H16" s="186" t="inlineStr">
        <is>
          <t>Ceftriaxone 1 g ฉีดเข้าหลอดเลือดดำ ครั้งเดียว</t>
        </is>
      </c>
      <c r="I16" s="188" t="inlineStr">
        <is>
          <t>Norfloxacin 400 mg รับประทานวันละ 2 ครั้ง ก่อนอาหาร เป็นเวลา 3 วัน</t>
        </is>
      </c>
      <c r="J16" s="185" t="n">
        <v>2</v>
      </c>
      <c r="K16" s="186" t="inlineStr">
        <is>
          <t>✅ คำตอบที่ถูกต้อง: ข้อ ข. Nitrofurantoin monohydrate/macrocrystals 100 mg รับประทานวันละ 2 ครั้ง พร้อมอาหาร เป็นเวลา 5 วัน
🎯 ทำไมข้อนี้ถึงถูก:
ตาม IDSA Guidelines ยา First-line สำหรับรักษา Acute uncomplicated cystitis ได้แก่: 1) Nitrofurantoin monohydrate/macrocrystals 100 mg BID นาน 5 วัน (รับประทานพร้อมอาหารช่วยเพิ่มการดูดซึมและลดคลื่นไส้), 2) Fosfomycin trometamol 3 g single dose, 3) TMP-SMX 1 DS tab BID นาน 3 วัน (เฉพาะในพื้นที่ที่มีอัตราดื้อยา
🔍 ข้ออื่นผิดเพราะอะไร:
• ข้อ ก. (Ciprofloxacin 500 mg รับประทานวันละ 2 ครั้ง เป็นเวลา 7 วัน): Ciprofloxacin ไม่ใช่ยาทางเลือกแรกสำหรับ uncomplicated cystitis เพื่อสงวนไว้ใช้ใน systemic infection หรือ pyelonephritis และเพื่อหลีกเลี่ยงผลข้างเคียงร้ายแรงและการดื้อยาของเชื้อแกรมลบ
• ข้อ ค. (Amoxicillin 500 mg รับประทานวันละ 3 ครั้ง หลังอาหาร เป็นเวลา 7 วัน): Amoxicillin เดี่ยวไม่แนะนำให้ใช้รักษา empirical UTI เนื่องจากเชื้อ E. coli ในชุมชนมีอัตราการดื้อยาต่อ amoxicillin ผ่านการสร้างเอนไซม์ beta-lactamase สูงมากในระดับที่ไม่สามารถหวังผลได้
• ข้อ ง. (Ceftriaxone 1 g ฉีดเข้าหลอดเลือดดำ ครั้งเดียว): Ceftriaxone เป็นยาฉีดเข้าหลอดเลือดดำที่สงวนไว้สำหรับการติดเชื้อรุนแรงหรือ pyelonephritis ที่ต้องนอนโรงพยาบาล ไม่มีความจำเป็นต้องใช้ใน uncomplicated cystitis ที่รักษาแบบผู้ป่วยนอก
• ข้อ จ. (Norfloxacin 400 mg รับประทานวันละ 2 ครั้ง ก่อนอาหาร เป็นเวลา 3 วัน): Norfloxacin จัดเป็นยากลุ่ม fluoroquinolone ซึ่งแนวทาง IDSA แนะนำให้เป็นทางเลือกสำรอง ไม่ใช่ first-line therapy เนื่องจากปัญหาอัตราการดื้อยาที่สูงและความเสี่ยงผลข้างเคียงต่อระบบเอ็นและข้อ</t>
        </is>
      </c>
      <c r="L16" s="186" t="n"/>
      <c r="M16" s="186" t="inlineStr">
        <is>
          <t>8. Infectious diseases</t>
        </is>
      </c>
      <c r="N16" s="186" t="inlineStr">
        <is>
          <t>8.4 Urinary Tract Infections</t>
        </is>
      </c>
      <c r="O16" s="185" t="inlineStr">
        <is>
          <t>Clinic</t>
        </is>
      </c>
      <c r="P16" s="186" t="inlineStr">
        <is>
          <t>ข้อ 4.2 Mock Infectious RxCU84</t>
        </is>
      </c>
      <c r="Q16" s="185" t="inlineStr">
        <is>
          <t>ข้อสอบจำลอง</t>
        </is>
      </c>
      <c r="R16" s="185" t="inlineStr">
        <is>
          <t>Mock RxCU84</t>
        </is>
      </c>
      <c r="S16" s="185" t="n"/>
    </row>
    <row r="17" ht="24" customHeight="1" s="49">
      <c r="A17" s="187" t="n">
        <v>15</v>
      </c>
      <c r="B17" s="186" t="inlineStr">
        <is>
          <t>การให้คำแนะนำการใช้ยา Fosfomycin trometamol 3 g สำหรับรักษา Acute uncomplicated cystitis</t>
        </is>
      </c>
      <c r="C17" s="186" t="inlineStr">
        <is>
          <t>หากเภสัชกรพิจารณาเลือกจ่ายยา Fosfomycin trometamol 3 g ชนิดผงละลายน้ำให้แก่ผู้ป่วยรายนี้ ข้อใดคือคำแนะนำวิธีรับประทานยาที่ถูกต้องและสอดคล้องกับประสิทธิภาพสูงสุดของยา?</t>
        </is>
      </c>
      <c r="D17" s="186" t="n"/>
      <c r="E17" s="186" t="inlineStr">
        <is>
          <t>ละลายผงยาในน้ำอุ่น ดื่มทันทีพร้อมอาหารเช้าวันละ 1 ครั้ง ติดต่อกัน 3 วัน</t>
        </is>
      </c>
      <c r="F17" s="186" t="inlineStr">
        <is>
          <t>ละลายผงยาในน้ำเย็นหรือน้ำอุณหภูมิห้อง ดื่มครั้งเดียวตอนท้องว่าง (หรือก่อนนอนหลังจากปัสสาวะแล้ว)</t>
        </is>
      </c>
      <c r="G17" s="186" t="inlineStr">
        <is>
          <t>รับประทานร่วมกับยาลดกรดชนิดน้ำเพื่อป้องกันอาการกัดกระเพาะอาหาร</t>
        </is>
      </c>
      <c r="H17" s="186" t="inlineStr">
        <is>
          <t>แบ่งละลายยาครึ่งซอง (1.5 g) ดื่มเช้าและเย็นหลังอาหาร</t>
        </is>
      </c>
      <c r="I17" s="188" t="inlineStr">
        <is>
          <t>ละลายยาในนมหรือน้ำผลไม้เพื่อช่วยเพิ่มการดูดซึมยาเข้าสู่ร่างกาย</t>
        </is>
      </c>
      <c r="J17" s="185" t="n">
        <v>2</v>
      </c>
      <c r="K17" s="186" t="inlineStr">
        <is>
          <t>✅ คำตอบที่ถูกต้อง: ข้อ ข. ละลายผงยาในน้ำเย็นหรือน้ำอุณหภูมิห้อง ดื่มครั้งเดียวตอนท้องว่าง (หรือก่อนนอนหลังจากปัสสาวะแล้ว)
🎯 ทำไมข้อนี้ถึงถูก:
ละลายผงยาในน้ำเย็นหรือน้ำอุณหภูมิห้อง ดื่มครั้งเดียวตอนท้องว่าง (หรือก่อนนอนหลังจากปัสสาวะแล้ว): Fosfomycin trometamol 3 g ผงละลายน้ำ บริหารแบบรับประทานครั้งเดียว (Single dose) โดยละลายในน้ำเย็นหรือน้ำอุณหภูมิห้องประมาณ 90-120 mL (ห้ามใช้น้ำร้อนเพราะยาอาจเสื่อมสภาพ) ควรดื่มขณะท้องว่าง (ก่อนอาหาร 1 ชั่วโมง หรือหลังอาหาร 2 ชั่วโมง) หรือดื่มก่อนนอนหลังจากปัสสาวะทิ้งแล้ว เพื่อให้ยาสามารถสะสมความเข้มข้นในกระเพาะปัสสาวะได้สูงและยาวนานตลอดคืน
🔍 ข้ออื่นผิดเพราะอะไร:
• ข้อ ก. (ละลายผงยาในน้ำอุ่น ดื่มทันทีพร้อมอาหารเช้าวันละ 1 ครั้ง ติดต่อกัน 3 วัน): Fosfomycin trometamol ใช้รักษา acute uncomplicated cystitis ด้วยการรับประทานแบบครั้งเดียว (single dose) 3 g ไม่จำเป็นต้องรับประทานต่อเนื่อง 3 วัน และไม่ควรละลายในน้ำอุ่นเพราะความร้อนอาจทำลายโครงสร้างยา
• ข้อ ค. (รับประทานร่วมกับยาลดกรดชนิดน้ำเพื่อป้องกันอาการกัดกระเพาะอาหาร): ยาลดกรดที่มีอะลูมิเนียมหรือแมกนีเซียมไฮดรอกไซด์จะไปจับกับตัวยา fosfomycin ทำให้การดูดซึมยาลดลง จึงห้ามรับประทานร่วมกัน
• ข้อ ง. (แบ่งละลายยาครึ่งซอง (1.5 g) ดื่มเช้าและเย็นหลังอาหาร): การแบ่งรับประทานยาครึ่งซองเช้าและเย็นจะทำให้ระดับความเข้มข้นสูงสุดของยาในปัสสาวะลดลง ไม่เพียงพอต่อการฆ่าเชื้ออย่างมีประสิทธิภาพตามรูปแบบ concentration-dependent
• ข้อ จ. (ละลายยาในนมหรือน้ำผลไม้เพื่อช่วยเพิ่มการดูดซึมยาเข้าสู่ร่างกาย): นมและน้ำผลไม้มีสารอาหารและประจุที่อาจรบกวนความคงตัวและการดูดซึมของยา แนะนำให้ละลายในน้ำเปล่าอุณหภูมิห้องหรือน้ำเย็นเท่านั้น</t>
        </is>
      </c>
      <c r="L17" s="186" t="n"/>
      <c r="M17" s="186" t="inlineStr">
        <is>
          <t>8. Infectious diseases</t>
        </is>
      </c>
      <c r="N17" s="186" t="inlineStr">
        <is>
          <t>8.4 Urinary Tract Infections</t>
        </is>
      </c>
      <c r="O17" s="185" t="inlineStr">
        <is>
          <t>Clinic</t>
        </is>
      </c>
      <c r="P17" s="186" t="inlineStr">
        <is>
          <t>ข้อ 4.3 Mock Infectious RxCU84</t>
        </is>
      </c>
      <c r="Q17" s="185" t="inlineStr">
        <is>
          <t>ข้อสอบจำลอง</t>
        </is>
      </c>
      <c r="R17" s="185" t="inlineStr">
        <is>
          <t>Mock RxCU84</t>
        </is>
      </c>
      <c r="S17" s="185" t="n"/>
    </row>
    <row r="18" ht="24" customHeight="1" s="49">
      <c r="A18" s="187" t="n">
        <v>16</v>
      </c>
      <c r="B18" s="186" t="inlineStr">
        <is>
          <t>การเลือกใช้ Fluoroquinolones ในการรักษาโรคติดเชื้อระบบทางเดินปัสสาวะ</t>
        </is>
      </c>
      <c r="C18" s="186" t="inlineStr">
        <is>
          <t>ยากลุ่ม fluoroquinolone ชนิดใดไม่เหมาะสมสำหรับการรักษาโรคติดเชื้อทางเดินปัสสาวะ แม้จะมีฤทธิ์ต้านเชื้อแกรมลบดี และเพราะเหตุใด?</t>
        </is>
      </c>
      <c r="D18" s="186" t="n"/>
      <c r="E18" s="186" t="inlineStr">
        <is>
          <t>Ciprofloxacin เพราะยับยั้งเอนไซม์ CYP1A2</t>
        </is>
      </c>
      <c r="F18" s="186" t="inlineStr">
        <is>
          <t>Norfloxacin เพราะดูดซึมทางปากไม่ดี</t>
        </is>
      </c>
      <c r="G18" s="186" t="inlineStr">
        <is>
          <t>Moxifloxacin เพราะขับออกทางไตน้อย ไม่ได้ความเข้มข้นเพียงพอในปัสสาวะ</t>
        </is>
      </c>
      <c r="H18" s="186" t="inlineStr">
        <is>
          <t>Levofloxacin เพราะใช้รักษาเฉพาะโรคปอดเท่านั้น</t>
        </is>
      </c>
      <c r="I18" s="188" t="inlineStr">
        <is>
          <t>Gemifloxacin เพราะไม่มีฤทธิ์ต่อเชื้อแกรมลบเลย</t>
        </is>
      </c>
      <c r="J18" s="185" t="n">
        <v>3</v>
      </c>
      <c r="K18" s="186" t="inlineStr">
        <is>
          <t>✅ คำตอบที่ถูกต้อง: ข้อ ค. Moxifloxacin เพราะขับออกทางไตน้อย ไม่ได้ความเข้มข้นเพียงพอในปัสสาวะ
🎯 ทำไมข้อนี้ถึงถูก:
Moxifloxacin เพราะขับออกทางไตน้อย ไม่ได้ความเข้มข้นเพียงพอในปัสสาวะ: Moxifloxacin มีกระบวนการขจัดยาผ่านทางตับเป็นหลัก (Hepatic metabolism and biliary excretion) มีเพียงประมาณ 15-20% เท่านั้นที่ถูกขับออกทางไตในรูปที่ไม่เปลี่ยนแปลง จึงไม่สามารถสร้างระดับความเข้มข้นของยาในปัสสาวะ (urinary concentration) ได้สูงเพียงพอในการฆ่าเชื้อแบคทีเรีย จึงห้ามนำ Moxifloxacin มาใช้รักษาโรคติดเชื้อทางเดินปัสสาวะ
🔍 ข้ออื่นผิดเพราะอะไร:
• ข้อ ก. (Ciprofloxacin เพราะยับยั้งเอนไซม์ CYP1A2): Ciprofloxacin ยับยั้ง CYP1A2 จริง แต่ยานี้ขับออกทางไตในรูปเดิมสูงมาก จึงมีประสิทธิภาพดีและใช้รักษาการติดเชื้อระบบทางเดินปัสสาวะส่วนบนได้ ไม่ใช่ข้อห้ามใช้สำหรับ UTI
• ข้อ ข. (Norfloxacin เพราะดูดซึมทางปากไม่ดี): Norfloxacin มีการดูดซึมเข้าสู่กระแสเลือดปานกลาง แต่ถูกขับออกและมีความเข้มข้นสะสมในปัสสาวะสูงมาก จึงมีข้อบ่งใช้เฉพาะสำหรับการติดเชื้อทางเดินปัสสาวะส่วนล่าง
• ข้อ ง. (Levofloxacin เพราะใช้รักษาเฉพาะโรคปอดเท่านั้น): Levofloxacin ถูกขับออกทางไตในรูปเดิมมากกว่าร้อยละ 80 ทำให้มีความเข้มข้นในปัสสาวะสูงมาก จึงสามารถใช้รักษาโรคติดเชื้อทางเดินปัสสาวะทั้งชนิด complicated UTI และ pyelonephritis ได้
• ข้อ จ. (Gemifloxacin เพราะไม่มีฤทธิ์ต่อเชื้อแกรมลบเลย): Gemifloxacin มีฤทธิ์ครอบคลุมเชื้อแบคทีเรียแกรมลบในทางเดินหายใจ แต่ไม่ได้มีข้อบ่งใช้ใน UTI เนื่องจากถูกขับออกทางตับและไตอย่างละครึ่ง และเน้นใช้ใน CAP เป็นหลัก</t>
        </is>
      </c>
      <c r="L18" s="186" t="n"/>
      <c r="M18" s="186" t="inlineStr">
        <is>
          <t>8. Infectious diseases</t>
        </is>
      </c>
      <c r="N18" s="186" t="inlineStr">
        <is>
          <t>8.3 Respiratory Tract Infections</t>
        </is>
      </c>
      <c r="O18" s="185" t="inlineStr">
        <is>
          <t>Clinic</t>
        </is>
      </c>
      <c r="P18" s="186" t="inlineStr">
        <is>
          <t>ข้อ 4.4 Mock Infectious RxCU84</t>
        </is>
      </c>
      <c r="Q18" s="185" t="inlineStr">
        <is>
          <t>ข้อสอบจำลอง</t>
        </is>
      </c>
      <c r="R18" s="185" t="inlineStr">
        <is>
          <t>Mock RxCU84</t>
        </is>
      </c>
      <c r="S18" s="185" t="n"/>
    </row>
    <row r="19" ht="24" customHeight="1" s="49">
      <c r="A19" s="187" t="n">
        <v>17</v>
      </c>
      <c r="B19" s="186" t="inlineStr">
        <is>
          <t>ผู้ป่วยมีประวัติเพิ่งเดินทางกลับจากประเทศอินเดียก่อนเกิดอาการปัสสาวะแสบขัด</t>
        </is>
      </c>
      <c r="C19" s="186" t="inlineStr">
        <is>
          <t>ประวัติการเดินทางไปประเทศอินเดียเมื่อสัปดาห์ก่อนของผู้ป่วยรายนี้ มีความสำคัญทางเภสัชวิทยาอย่างไรต่อการเลือกใช้ fluoroquinolone แบบ empirical?</t>
        </is>
      </c>
      <c r="D19" s="186" t="n"/>
      <c r="E19" s="186" t="inlineStr">
        <is>
          <t>ไม่มีความสำคัญ เพราะ fluoroquinolone ยังคงได้ผลดีเท่ากันในทุกภูมิภาคของโลก</t>
        </is>
      </c>
      <c r="F19" s="186" t="inlineStr">
        <is>
          <t>เพิ่มความเสี่ยงเชื้อดื้อยา fluoroquinolone (เช่นผ่านกลไก plasmid-mediated resistance) เนื่องจากเป็นพื้นที่ที่มีอัตราเชื้อดื้อยาสูง ควรพิจารณาทางเลือกอื่นหรือรอผลเพาะเชื้อ</t>
        </is>
      </c>
      <c r="G19" s="186" t="inlineStr">
        <is>
          <t>ทำให้ต้องปรับขนาดยาตามการทำงานของตับเป็นพิเศษ</t>
        </is>
      </c>
      <c r="H19" s="186" t="inlineStr">
        <is>
          <t>เพิ่มความเสี่ยง tendon rupture จากสภาพอากาศร้อนระหว่างเดินทาง</t>
        </is>
      </c>
      <c r="I19" s="188" t="inlineStr">
        <is>
          <t>ทำให้ต้องหลีกเลี่ยงยากลุ่มนี้เฉพาะในหญิงตั้งครรภ์เท่านั้น</t>
        </is>
      </c>
      <c r="J19" s="185" t="n">
        <v>2</v>
      </c>
      <c r="K19" s="186" t="inlineStr">
        <is>
          <t>✅ คำตอบที่ถูกต้อง: ข้อ ข. เพิ่มความเสี่ยงเชื้อดื้อยา fluoroquinolone (เช่นผ่านกลไก plasmid-mediated resistance) เนื่องจากเป็นพื้นที่ที่มีอัตราเชื้อดื้อยาสูง ควรพิจารณาทางเลือกอื่นหรือรอผลเพาะเชื้อ
🎯 ทำไมข้อนี้ถึงถูก:
เพิ่มความเสี่ยงเชื้อดื้อยา fluoroquinolone (เช่นผ่านกลไก plasmid-mediated resistance) เนื่องจากเป็นพื้นที่ที่มีอัตราเชื้อดื้อยาสูง ควรพิจารณาทางเลือกอื่นหรือรอผลเพาะเชื้อ: ภูมิภาคเอเชียใต้โดยเฉพาะประเทศอินเดีย มีอุบัติการณ์ของเชื้อ Enterobacteriaceae ที่สร้างเอนไซม์ ESBL และดื้อต่อยากลุ่ม Fluoroquinolones สูงมาก (ผ่านยีน gyrA/parC mutation และ Plasmid-Mediated Quinolone Resistance: PMQR เช่น ยีน qnr) ประวัติการเดินทางไปพื้นที่เสี่ยงสูงจึงเป็นปัจจัยสำคัญที่ทำให้ไม่ควรเลือกใช้ FQ แบบ empiric เพราะมีความเสี่ยงสูงมากต่อความล้มเหลวในการรักษา
🔍 ข้ออื่นผิดเพราะอะไร:
• ข้อ ก. (ไม่มีความสำคัญ เพราะ fluoroquinolone ยังคงได้ผลดีเท่ากันในทุกภูมิภาคของโลก): อัตราความไวของเชื้อต่อยาต้านแบคทีเรียมีความแตกต่างกันอย่างมากในแต่ละภูมิภาค การละเลยประวัติการเดินทางอาจทำให้การรักษาแบบ empirical therapy ล้มเหลว
• ข้อ ค. (ทำให้ต้องปรับขนาดยาตามการทำงานของตับเป็นพิเศษ): การปรับขนาดยา fluoroquinolones ส่วนใหญ่ (ยกเว้น moxifloxacin) ขึ้นอยู่กับการทำงานของไต ไม่ได้เกี่ยวข้องกับประวัติการเดินทางหรือการทำงานของตับ
• ข้อ ง. (เพิ่มความเสี่ยง tendon rupture จากสภาพอากาศร้อนระหว่างเดินทาง): Tendon rupture เป็นผลข้างเคียงเฉพาะของ fluoroquinolones ที่สัมพันธ์กับอายุและการใช้ corticosteroid ไม่ได้เกิดจากสภาพอากาศร้อนของประเทศต้นทาง
• ข้อ จ. (ทำให้ต้องหลีกเลี่ยงยากลุ่มนี้เฉพาะในหญิงตั้งครรภ์เท่านั้น): Fluoroquinolones มีข้อห้ามใช้ในหญิงตั้งครรภ์เนื่องจากพิษต่อกระดูกอ่อนของทารก แต่ข้อจำกัดเรื่องเชื้อดื้อยาจากการเดินทางไปต่างประเทศส่งผลต่อผู้ป่วยทุกคนไม่เฉพาะหญิงตั้งครรภ์</t>
        </is>
      </c>
      <c r="L19" s="186" t="n"/>
      <c r="M19" s="186" t="inlineStr">
        <is>
          <t>8. Infectious diseases</t>
        </is>
      </c>
      <c r="N19" s="186" t="inlineStr">
        <is>
          <t>8.4 Urinary Tract Infections</t>
        </is>
      </c>
      <c r="O19" s="185" t="inlineStr">
        <is>
          <t>Clinic</t>
        </is>
      </c>
      <c r="P19" s="186" t="inlineStr">
        <is>
          <t>ข้อ 4.5 Mock Infectious RxCU84</t>
        </is>
      </c>
      <c r="Q19" s="185" t="inlineStr">
        <is>
          <t>ข้อสอบจำลอง</t>
        </is>
      </c>
      <c r="R19" s="185" t="inlineStr">
        <is>
          <t>Mock RxCU84</t>
        </is>
      </c>
      <c r="S19" s="185" t="n"/>
    </row>
    <row r="20" ht="24" customHeight="1" s="49">
      <c r="A20" s="187" t="n">
        <v>18</v>
      </c>
      <c r="B20" s="186" t="inlineStr">
        <is>
          <t>ผู้ป่วยได้รับ Norfloxacin สำหรับ UTI และรับประทานแคลเซียมเสริมเป็นประจำ</t>
        </is>
      </c>
      <c r="C20" s="186" t="inlineStr">
        <is>
          <t>หากจ่าย norfloxacin ให้ผู้ป่วยรายนี้ และผู้ป่วยแจ้งว่ากินแคลเซียมเสริมเป็นประจำ ควรให้คำแนะนำอย่างไร?</t>
        </is>
      </c>
      <c r="D20" s="186" t="n"/>
      <c r="E20" s="186" t="inlineStr">
        <is>
          <t>กินพร้อมกันได้เลย ไม่มีปฏิกิริยาต่อกัน</t>
        </is>
      </c>
      <c r="F20" s="186" t="inlineStr">
        <is>
          <t>เว้นระยะห่างระหว่างกิน norfloxacin กับแคลเซียมเสริมอย่างน้อย 2 ชั่วโมง</t>
        </is>
      </c>
      <c r="G20" s="186" t="inlineStr">
        <is>
          <t>ให้หยุดกินแคลเซียมเสริมถาวรตลอดชีวิต</t>
        </is>
      </c>
      <c r="H20" s="186" t="inlineStr">
        <is>
          <t>เปลี่ยนไปใช้แคลเซียมชนิดฉีดแทนทันที</t>
        </is>
      </c>
      <c r="I20" s="188" t="inlineStr">
        <is>
          <t>ให้กินแคลเซียมพร้อมยาเพื่อลดการระคายเคืองกระเพาะจาก norfloxacin</t>
        </is>
      </c>
      <c r="J20" s="185" t="n">
        <v>2</v>
      </c>
      <c r="K20" s="186" t="inlineStr">
        <is>
          <t>✅ คำตอบที่ถูกต้อง: ข้อ ข. เว้นระยะห่างระหว่างกิน norfloxacin กับแคลเซียมเสริมอย่างน้อย 2 ชั่วโมง
🎯 ทำไมข้อนี้ถึงถูก:
เว้นระยะห่างระหว่างกิน norfloxacin กับแคลเซียมเสริมอย่างน้อย 2 ชั่วโมง: ยากลุ่ม Fluoroquinolones (เช่น Norfloxacin, Ciprofloxacin) มีโครงสร้างเคมีที่สามารถจับกับไอออนประจุบวก 2 หรือ 3 ค่า (Multivalent cations เช่น Ca2+, Mg2+, Al3+, Fe2+/3+, Zn2+) เกิดเป็นสารประกอบเชิงซ้อนที่ไม่ละลายน้ำ (Insoluble chelate complex) ส่งผลให้การดูดซึมยาปฏิชีวนะลดลงอย่างมากจนระดับยาในเลือดไม่ถึงเกณฑ์รักษา ดังนั้นจึงต้องแนะนำให้รับประทานห่างกันอย่างน้อย 2 ชั่วโมงก่อน หรือ 4-6 ชั่วโมงหลังรับประทานแร่ธาตุเสริม
🔍 ข้ออื่นผิดเพราะอะไร:
• ข้อ ก. (กินพร้อมกันได้เลย ไม่มีปฏิกิริยาต่อกัน): แคลเซียมเป็น polyvalent cation ที่จะทำปฏิกิริยา chelation กับโมเลกุลของ norfloxacin ทำให้เกิดสารประกอบที่ไม่ละลายน้ำ ส่งผลให้การดูดซึมยาปฏิชีวนะลดลงอย่างรุนแรง
• ข้อ ค. (ให้หยุดกินแคลเซียมเสริมถาวรตลอดชีวิต): การแนะนำให้หยุดแคลเซียมถาวรเป็นคำแนะนำที่เกินความจำเป็นทางคลินิก เพียงแค่เว้นระยะห่างการรับประทาน 2-4 ชั่วโมงก็สามารถป้องกันปฏิกิริยาระหว่างยานี้ได้
• ข้อ ง. (เปลี่ยนไปใช้แคลเซียมชนิดฉีดแทนทันที): ไม่มีข้อบ่งชี้ทางคลินิกที่ต้องเปลี่ยนรูปแบบแคลเซียมเป็นชนิดฉีดเพื่อแก้ปัญหายาตีกันระหว่างยากินสองชนิดนี้
• ข้อ จ. (ให้กินแคลเซียมพร้อมยาเพื่อลดการระคายเคืองกระเพาะจาก norfloxacin): การรับประทานแคลเซียมพร้อมกับ norfloxacin จะทำให้เกิดการจับตัวกันในทางเดินอาหารทันที ส่งผลให้ระดับยาในเลือดและปัสสาวะลดลงจนการรักษาล้มเหลว</t>
        </is>
      </c>
      <c r="L20" s="186" t="n"/>
      <c r="M20" s="186" t="inlineStr">
        <is>
          <t>8. Infectious diseases</t>
        </is>
      </c>
      <c r="N20" s="186" t="inlineStr">
        <is>
          <t>8.4 Urinary Tract Infections</t>
        </is>
      </c>
      <c r="O20" s="185" t="inlineStr">
        <is>
          <t>Clinic</t>
        </is>
      </c>
      <c r="P20" s="186" t="inlineStr">
        <is>
          <t>ข้อ 4.6 Mock Infectious RxCU84</t>
        </is>
      </c>
      <c r="Q20" s="185" t="inlineStr">
        <is>
          <t>ข้อสอบจำลอง</t>
        </is>
      </c>
      <c r="R20" s="185" t="inlineStr">
        <is>
          <t>Mock RxCU84</t>
        </is>
      </c>
      <c r="S20" s="185" t="n"/>
    </row>
    <row r="21" ht="24" customHeight="1" s="49">
      <c r="A21" s="187" t="n">
        <v>19</v>
      </c>
      <c r="B21" s="186" t="inlineStr">
        <is>
          <t>เด็กชายอายุ 5 ปี มาร้านยาพร้อมมารดา มีอาการปวดหูข้างขวา 1 วัน น้องปวดจนร้องไห้ มีไข้ 38.5°C ก่อนหน้านี้มีน้ำมูกและเจ็บคอประมาณ 3 วัน รับประทานอาหารได้น้อยลง ไม่มีหนองไหลออกจากหู ไม่มีประวัติแพ้ยาและไม่มีโรคประจำตัว</t>
        </is>
      </c>
      <c r="C21" s="186" t="inlineStr">
        <is>
          <t>แนวทางการรักษาเบื้องต้นของผู้ป่วยรายนี้ ข้อใดเหมาะสมที่สุด?</t>
        </is>
      </c>
      <c r="D21" s="186" t="n"/>
      <c r="E21" s="186" t="inlineStr">
        <is>
          <t>จ่ายยาปฏิชีวนะทันที เนื่องจากมีไข้และระดับความปวดสูง</t>
        </is>
      </c>
      <c r="F21" s="186" t="inlineStr">
        <is>
          <t>จ่าย Amoxicillin-Clavulanate ทันที เนื่องจากผู้ป่วยเริ่มรับประทานอาหารได้น้อยลง</t>
        </is>
      </c>
      <c r="G21" s="186" t="inlineStr">
        <is>
          <t>แนะนำการจัดการความเจ็บปวดเป็นอันดับแรก และพิจารณาเฝ้าสังเกตอาการ (Watchful waiting) 48-72 ชั่วโมง</t>
        </is>
      </c>
      <c r="H21" s="186" t="inlineStr">
        <is>
          <t>ส่งต่อโรงพยาบาลทันที เนื่องจากเสี่ยงต่อภาวะเยื่อหุ้มสมองอักเสบแทรกซ้อน</t>
        </is>
      </c>
      <c r="I21" s="188" t="inlineStr">
        <is>
          <t>แนะนำให้ใช้ยาหยอดหูที่มีส่วนผสมของยาปฏิชีวนะร่วมกับยาลดไข้</t>
        </is>
      </c>
      <c r="J21" s="185" t="n">
        <v>3</v>
      </c>
      <c r="K21" s="186" t="inlineStr">
        <is>
          <t>✅ คำตอบที่ถูกต้อง: ข้อ ค. แนะนำการจัดการความเจ็บปวดเป็นอันดับแรก และพิจารณาเฝ้าสังเกตอาการ (Watchful waiting) 48-72 ชั่วโมง
🎯 ทำไมข้อนี้ถึงถูก:
แนะนำการจัดการความเจ็บปวดเป็นอันดับแรก และพิจารณาเฝ้าสังเกตอาการ (Watchful waiting) 48-72 ชั่วโมง: แนะนำการจัดการความเจ็บปวดเป็น first-line และพิจารณาเฝ้าสังเกตอาการ (Watchful waiting) 48-72 ชั่วโมง แนะนำการจัดการความเจ็บปวดเป็น first-line และพิจารณาเฝ้าสังเกตอาการ (Watchful waiting) 48-72 ชั่วโมง แนะนำการจัดการความเจ็บปวดเป็น first-line และพิจารณาเฝ้าสังเกตอาการ (Watchful waiting) 48-72 ชั่วโมง แนะนำการจัดการความเจ็บปวดเป็น first-line และพิจารณาเฝ้าสังเกตอาการ (Watchful waiting) 48-72 ชั่วโมง ตาม
🔍 ข้ออื่นผิดเพราะอะไร:
• ข้อ ก. (จ่ายยาปฏิชีวนะทันที เนื่องจากมีไข้และระดับความปวดสูง): ตามแนวทาง AAP และ IDSA ในเด็กอายุมากกว่า 2 ปีที่มีอาการหูชั้นกลางอักเสบเฉียบพลันแบบไม่รุนแรง สามารถเลือกวิธี watchful waiting ควบคู่กับการระงับปวดได้เป็นเวลา 48-72 ชั่วโมง โดยไม่จำเป็นต้องเริ่มยาต้านแบคทีเรียทันที
• ข้อ ข. (จ่าย Amoxicillin-Clavulanate ทันที เนื่องจากผู้ป่วยเริ่มรับประทานอาหารได้น้อยลง): Amoxicillin-clavulanate สงวนไว้สำหรับผู้ที่มีอาการรุนแรง ได้รับ amoxicillin ในช่วง 30 วันที่ผ่านมา หรือมีเยื่อบุตาอักเสบร่วมด้วย ไม่ควรใช้เป็นยาเริ่มต้นในผู้ป่วยทั่วไป
• ข้อ ง. (ส่งต่อโรงพยาบาลทันที เนื่องจากเสี่ยงต่อภาวะเยื่อหุ้มสมองอักเสบแทรกซ้อน): ผู้ป่วยไม่มีสัญญาณเตือนของการติดเชื้อลุกลามเข้าสู่ระบบประสาทส่วนกลาง เช่น คอแข็ง ซึม ชัก หรือกระหม่อมโป่งตึง จึงยังไม่มีข้อบ่งชี้ในการส่งห้องฉุกเฉินหรือโรงพยาบาลทันที
• ข้อ จ. (แนะนำให้ใช้ยาหยอดหูที่มีส่วนผสมของยาปฏิชีวนะร่วมกับยาลดไข้): ยาหยอดหูผสมยาปฏิชีวนะไม่สามารถซึมผ่านเยื่อแก้วหูที่ยังไม่ทะลุเข้าไปยังโพรงหูชั้นกลางได้ จึงไม่มีประสิทธิภาพในการรักษา AOM ที่แก้วหูยังปกติ</t>
        </is>
      </c>
      <c r="L21" s="186" t="n"/>
      <c r="M21" s="186" t="inlineStr">
        <is>
          <t>8. Infectious diseases</t>
        </is>
      </c>
      <c r="N21" s="186" t="inlineStr">
        <is>
          <t>8.6 Skin &amp; Soft Tissue Infections</t>
        </is>
      </c>
      <c r="O21" s="185" t="inlineStr">
        <is>
          <t>Clinic</t>
        </is>
      </c>
      <c r="P21" s="186" t="inlineStr">
        <is>
          <t>ข้อ 5.1 Mock Infectious RxCU84</t>
        </is>
      </c>
      <c r="Q21" s="185" t="inlineStr">
        <is>
          <t>ข้อสอบจำลอง</t>
        </is>
      </c>
      <c r="R21" s="185" t="inlineStr">
        <is>
          <t>Mock RxCU84</t>
        </is>
      </c>
      <c r="S21" s="185" t="n"/>
    </row>
    <row r="22" ht="24" customHeight="1" s="49">
      <c r="A22" s="187" t="n">
        <v>20</v>
      </c>
      <c r="B22" s="186" t="inlineStr">
        <is>
          <t>เด็กชายอายุ 5 ปี หลังสังเกตอาการ 48 ชั่วโมง พบว่ายังมีไข้และปวดหูมากขึ้น มีน้ำสีเหลืองอ่อนไหลออกจากหู</t>
        </is>
      </c>
      <c r="C22" s="186" t="inlineStr">
        <is>
          <t>หากผ่านไป 48 ชั่วโมง มารดาแจ้งว่าเด็กยังมีไข้และปวดหูมากขึ้น มีน้ำสีเหลืองอ่อนไหลออกจากหู ข้อใดคือสูตรยาและระยะเวลาการรักษาที่เป็น First-line?</t>
        </is>
      </c>
      <c r="D22" s="186" t="n"/>
      <c r="E22" s="186" t="inlineStr">
        <is>
          <t>Amoxicillin 40-50 mg/kg/day นาน 5 วัน</t>
        </is>
      </c>
      <c r="F22" s="186" t="inlineStr">
        <is>
          <t>Amoxicillin 80-90 mg/kg/day นาน 7 วัน</t>
        </is>
      </c>
      <c r="G22" s="186" t="inlineStr">
        <is>
          <t>Amoxicillin-Clavulanate 90 mg/kg/day นาน 10 วัน</t>
        </is>
      </c>
      <c r="H22" s="186" t="inlineStr">
        <is>
          <t>Azithromycin 10 mg/kg วันแรก ตามด้วย 5 mg/kg อีก 4 วัน</t>
        </is>
      </c>
      <c r="I22" s="188" t="inlineStr">
        <is>
          <t>Cephalexin 50 mg/kg/day นาน 10 วัน</t>
        </is>
      </c>
      <c r="J22" s="185" t="n">
        <v>2</v>
      </c>
      <c r="K22" s="186" t="inlineStr">
        <is>
          <t>✅ คำตอบที่ถูกต้อง: ข้อ ข. Amoxicillin 80-90 mg/kg/day นาน 7 วัน
🎯 ทำไมข้อนี้ถึงถูก:
Amoxicillin 80-90 mg/kg/day นาน 7 วัน: เมื่ออาการไม่ดีขึ้นหลังจากติดตาม 48 ชั่วโมง หรือมีหนองไหล (Otorrhea) แสดงว่าต้องเริ่มยาปฏิชีวนะ ยา First-line มาตรฐานคือ High-dose Amoxicillin ขนาด 80-90 mg/kg/day แบ่งให้วันละ 2 ครั้ง เพื่อเอาชนะเชื้อ Streptococcus pneumoniae ที่อาจดื้อยาชนิด penicillin-intermediate/resistant (PRSP) โดยในเด็กอายุตั้งแต่ 2-5 ปี แนะนำระยะเวลาการรักษา 7 วัน (เด็กอายุ
🔍 ข้ออื่นผิดเพราะอะไร:
• ข้อ ก. (Amoxicillin 40-50 mg/kg/day นาน 5 วัน): เป็น Aminopenicillin ยับยั้ง bacterial cell wall synthesis เป็น first-line สำหรับ uncomplicated bacterial infections (เช่น Strep pharyngitis, AOM, sinusitis)
• ข้อ ค. (Amoxicillin-Clavulanate 90 mg/kg/day นาน 10 วัน): เป็น Aminopenicillin ยับยั้ง bacterial cell wall synthesis เป็น first-line สำหรับ uncomplicated bacterial infections (เช่น Strep pharyngitis, AOM, sinusitis)
• ข้อ ง. (Azithromycin 10 mg/kg วันแรก ตามด้วย 5 mg/kg อีก 4 วัน): เป็น Macrolide ครอบคลุม atypical pathogens (Mycoplasma, Chlamydia, Legionella) ขจัดออกทางตับเป็นหลัก และมี half-life ยาวนาน (~68 ชม.)
• ข้อ จ. (Cephalexin 50 mg/kg/day นาน 10 วัน): เป็น oral 1st gen cephalosporin ใช้รักษา uncomplicated skin and soft tissue infections (MSSA/Strep) และ uncomplicated UTI ในหญิงตั้งครรภ์</t>
        </is>
      </c>
      <c r="L22" s="186" t="n"/>
      <c r="M22" s="186" t="inlineStr">
        <is>
          <t>8. Infectious diseases</t>
        </is>
      </c>
      <c r="N22" s="186" t="inlineStr">
        <is>
          <t>8.3 Respiratory Tract Infections</t>
        </is>
      </c>
      <c r="O22" s="185" t="inlineStr">
        <is>
          <t>Clinic</t>
        </is>
      </c>
      <c r="P22" s="186" t="inlineStr">
        <is>
          <t>ข้อ 5.2 Mock Infectious RxCU84</t>
        </is>
      </c>
      <c r="Q22" s="185" t="inlineStr">
        <is>
          <t>ข้อสอบจำลอง</t>
        </is>
      </c>
      <c r="R22" s="185" t="inlineStr">
        <is>
          <t>Mock RxCU84</t>
        </is>
      </c>
      <c r="S22" s="185" t="n"/>
    </row>
    <row r="23" ht="24" customHeight="1" s="49">
      <c r="A23" s="187" t="n">
        <v>21</v>
      </c>
      <c r="B23" s="186" t="inlineStr">
        <is>
          <t>เด็กชายอายุ 5 ปี ได้รับยาปฏิชีวนะไป 2 วัน พบว่าไข้สูงขึ้น เกิดแผลเปื่อยรอบปาก ผิวหนังพุพองและหลุดลอก</t>
        </is>
      </c>
      <c r="C23" s="186" t="inlineStr">
        <is>
          <t>หลังจากผู้ป่วยได้รับยาปฏิชีวนะไปแล้ว 2 วัน พบว่าไข้สูงขึ้น เกิดแผลเปื่อยบริเวณรอบปาก ผิวหนังพุพองและหลุดลอก ในฐานะเภสัชกรควรจัดการอย่างไร?</t>
        </is>
      </c>
      <c r="D23" s="186" t="n"/>
      <c r="E23" s="186" t="inlineStr">
        <is>
          <t>ให้รับประทานยาปฏิชีวนะต่อไปจนครบ 3 วันเพื่อดูการตอบสนองของยาอีกครั้ง</t>
        </is>
      </c>
      <c r="F23" s="186" t="inlineStr">
        <is>
          <t>สั่งให้หยุดยาปฏิชีวนะทันทีและรีบส่งตัวผู้ป่วยไปยังห้องฉุกเฉินของโรงพยาบาลโดยด่วน</t>
        </is>
      </c>
      <c r="G23" s="186" t="inlineStr">
        <is>
          <t>แนะนำให้ใช้ยาฆ่าเชื้อชนิดทาบริเวณผิวหนังที่พุพองและใช้ยาป้ายปากเพื่อรักษาแผลเปื่อย</t>
        </is>
      </c>
      <c r="H23" s="186" t="inlineStr">
        <is>
          <t>อาการแผลเปื่อยรอบปากเป็นอาการปกติของการติดเชื้อไวรัสซ้ำซ้อน ไม่เกี่ยวข้องกับยาปฏิชีวนะ</t>
        </is>
      </c>
      <c r="I23" s="188" t="inlineStr">
        <is>
          <t>ให้ Antihistamine ขนาดสูงเพื่อยับยั้งอาการ และเช็ดตัวบ่อยๆ พร้อมเฝ้าดูอาการต่อที่บ้าน 24 ชั่วโมง</t>
        </is>
      </c>
      <c r="J23" s="185" t="n">
        <v>2</v>
      </c>
      <c r="K23" s="186" t="inlineStr">
        <is>
          <t>✅ คำตอบที่ถูกต้อง: ข้อ ข. สั่งให้หยุดยาปฏิชีวนะทันทีและรีบส่งตัวผู้ป่วยไปยังห้องฉุกเฉินของโรงพยาบาลโดยด่วน
🎯 ทำไมข้อนี้ถึงถูก:
สั่งให้หยุดยาปฏิชีวนะทันทีและรีบส่งตัวผู้ป่วยไปยังห้องฉุกเฉินของโรงพยาบาลโดยด่วน: อาการไข้สูง มีแผลเปื่อยที่เยื่อบุรอบปาก ร่วมกับผิวหนังพุพองและหลุดลอก (Mucocutaneous blistering and detachment) เป็นสัญญาณเตือนสำคัญของอาการแพ้ยารุนแรงชนิด Stevens-Johnson syndrome (SJS) หรือ Toxic Epidermal Necrolysis (TEN) ซึ่งมีอันตรายถึงแก่ชีวิต จัดเป็นภาวะฉุกเฉินทางการแพทย์ ต้องสั่งหยุดยาทันทีและส่งตัวผู้ป่วยไปยังห้องฉุกเฉินเพื่อรับการรักษาในหออภิบาลผู้ป่วยวิกฤต/ไฟไหม้ทันที
🔍 ข้ออื่นผิดเพราะอะไร:
• ข้อ ก. (ให้รับประทานยาปฏิชีวนะต่อไปจนครบ 3 วันเพื่อดูการตอบสนองของยาอีกครั้ง): การรับประทานยาต่อไปในขณะที่มีอาการแสดงของ severe cutaneous adverse reactions (SCARs) เช่น SJS/TEN จะทำให้อาการลุกลามรุนแรง นำไปสู่การหลุดลอกของหนังแท้ อวัยวะล้มเหลว และเสียชีวิตได้
• ข้อ ค. (แนะนำให้ใช้ยาฆ่าเชื้อชนิดทาบริเวณผิวหนังที่พุพองและใช้ยาป้ายปากเพื่อรักษาแผลเปื่อย): การใช้ยาทาเฉพาะที่หรือยาป้ายปากไม่สามารถยับยั้งกระบวนการภูมิคุ้มกันแบบ systemic immune reaction ของ SJS/TEN ได้ และการสัมผัสแผลอาจเพิ่มความเสี่ยงต่อการติดเชื้อซ้ำซ้อน
• ข้อ ง. (อาการแผลเปื่อยรอบปากเป็นอาการปกติของการติดเชื้อไวรัสซ้ำซ้อน ไม่เกี่ยวข้องกับยาปฏิชีวนะ): อาการไข้สูงร่วมกับแผลเปื่อยหลุดลอกบริเวณเยื่อบุเมื่อกและผิวหนังหลังเริ่มยาปฏิชีวนะ 2 วัน เป็นลักษณะคลาสสิกของการแพ้ยาชนิดรุนแรง ไม่ใช่อาการปกติของการติดเชื้อไวรัส
• ข้อ จ. (ให้ Antihistamine ขนาดสูงเพื่อยับยั้งอาการ และเช็ดตัวบ่อยๆ พร้อมเฝ้าดูอาการต่อที่บ้าน 24 ชั่วโมง): Antihistamine ไม่สามารถรักษาหรือยับยั้งปฏิกิริยาการแพ้ชนิดรุนแรงแบบเซลล์เป็นสื่อกลาง (Type IV hypersensitivity) ได้ และการรอดูอาการที่บ้านจะทำให้ผู้ป่วยได้รับการช่วยชีวิตล่าช้าจนเกิดอันตรายถึงชีวิต</t>
        </is>
      </c>
      <c r="L23" s="186" t="n"/>
      <c r="M23" s="186" t="inlineStr">
        <is>
          <t>8. Infectious diseases</t>
        </is>
      </c>
      <c r="N23" s="186" t="inlineStr">
        <is>
          <t>8.6 Skin &amp; Soft Tissue Infections</t>
        </is>
      </c>
      <c r="O23" s="185" t="inlineStr">
        <is>
          <t>Clinic</t>
        </is>
      </c>
      <c r="P23" s="186" t="inlineStr">
        <is>
          <t>ข้อ 5.3 Mock Infectious RxCU84</t>
        </is>
      </c>
      <c r="Q23" s="185" t="inlineStr">
        <is>
          <t>ข้อสอบจำลอง</t>
        </is>
      </c>
      <c r="R23" s="185" t="inlineStr">
        <is>
          <t>Mock RxCU84</t>
        </is>
      </c>
      <c r="S23" s="185" t="n"/>
    </row>
    <row r="24" ht="24" customHeight="1" s="49">
      <c r="A24" s="187" t="n">
        <v>22</v>
      </c>
      <c r="B24" s="186" t="inlineStr">
        <is>
          <t>ข้อพิจารณาการใช้ Doxycycline ในเด็กอายุ 5 ปี</t>
        </is>
      </c>
      <c r="C24" s="186" t="inlineStr">
        <is>
          <t>เหตุใดจึงควรหลีกเลี่ยงการใช้ doxycycline ในเด็กชายอายุ 5 ปีรายนี้ หากพิจารณาเป็นทางเลือกรักษาการติดเชื้อทั่วไป?</t>
        </is>
      </c>
      <c r="D24" s="186" t="n"/>
      <c r="E24" s="186" t="inlineStr">
        <is>
          <t>เสี่ยงฟันเปลี่ยนสีถาวรและกดการเจริญเติบโตของกระดูก เนื่องจากยาจับกับแคลเซียมในกระดูก/ฟันที่กำลังสร้าง</t>
        </is>
      </c>
      <c r="F24" s="186" t="inlineStr">
        <is>
          <t>เสี่ยง tendon rupture สูงเป็นพิเศษในเด็ก</t>
        </is>
      </c>
      <c r="G24" s="186" t="inlineStr">
        <is>
          <t>เสี่ยง ototoxicity ถาวรในเด็กเล็กโดยเฉพาะ</t>
        </is>
      </c>
      <c r="H24" s="186" t="inlineStr">
        <is>
          <t>เสี่ยง QT prolongation รุนแรงกว่าผู้ใหญ่มาก</t>
        </is>
      </c>
      <c r="I24" s="188" t="inlineStr">
        <is>
          <t>ไม่มีรูปแบบยาน้ำสำหรับเด็กเล็ก</t>
        </is>
      </c>
      <c r="J24" s="185" t="n">
        <v>1</v>
      </c>
      <c r="K24" s="186" t="inlineStr">
        <is>
          <t>✅ คำตอบที่ถูกต้อง: ข้อ ก. เสี่ยงฟันเปลี่ยนสีถาวรและกดการเจริญเติบโตของกระดูก เนื่องจากยาจับกับแคลเซียมในกระดูก/ฟันที่กำลังสร้าง
🎯 ทำไมข้อนี้ถึงถูก:
เสี่ยงฟันเปลี่ยนสีถาวรและกดการเจริญเติบโตของกระดูก เนื่องจากยาจับกับแคลเซียมในกระดูก/ฟันที่กำลังสร้าง: ยากลุ่ม Tetracyclines รวมถึง Doxycycline มีคุณสมบัติจับตัวกับแคลเซียมในเนื้อเยื่อที่มีการสะสมแคลเซียมสูง เช่น กระดูกและหน่อฟันแท้ที่กำลังเจริญเติบโต ส่งผลให้เกิดการสะสมตัวของยาทำให้ฟันเปลี่ยนเป็นสีเหลือง-เทาถาวร (Permanent tooth discoloration) และเคลือบฟันเจริญผิดปกติ (Enamel hypoplasia) ตลอดจนอาจกดการเจริญเติบโตของกระดูกชั่วคราว จึงเป็น contraindication ในเด็กอายุต่ำกว่า 8 ปี (ยกเว้นโรคติดเชื้อริกเก็ตเซีย เช่น Scrub typhus ที่ใช้ระยะสั้นได้)
🔍 ข้ออื่นผิดเพราะอะไร:
• ข้อ ข. (เสี่ยง tendon rupture สูงเป็นพิเศษในเด็ก): Tendon rupture สัมพันธ์กับการใช้ยากลุ่ม fluoroquinolones ในผู้สูงอายุมากกว่า 60 ปี ไม่ใช่ผลข้างเคียงหลักของ doxycycline ในเด็กเล็ก
• ข้อ ค. (เสี่ยง ototoxicity ถาวรในเด็กเล็กโดยเฉพาะ): Ototoxicity หรือความเป็นพิษต่อหูเป็นผลข้างเคียงสำคัญของยากลุ่ม aminoglycosides, vancomycin หรือ macrolides ไม่ใช่ tetracyclines
• ข้อ ง. (เสี่ยง QT prolongation รุนแรงกว่าผู้ใหญ่มาก): การยืดของคลื่นไฟฟ้าหัวใจ QT prolongation เป็นข้อควรระวังของ fluoroquinolones, macrolides และ azole antifungals ไม่ใช่ doxycycline
• ข้อ จ. (ไม่มีรูปแบบยาน้ำสำหรับเด็กเล็ก): ประเด็นหลักทางคลินิกในการหลีกเลี่ยง doxycycline คือการสะสมในแคลเซียมของฟันแท้ที่กำลังพัฒนาและกระดูก ไม่ใช่เรื่องการมีหรือไม่มียาน้ำสำหรับเด็ก</t>
        </is>
      </c>
      <c r="L24" s="186" t="n"/>
      <c r="M24" s="186" t="inlineStr">
        <is>
          <t>8. Infectious diseases</t>
        </is>
      </c>
      <c r="N24" s="186" t="inlineStr">
        <is>
          <t>8.8 Antimicrobial Stewardship &amp; Pharmacology</t>
        </is>
      </c>
      <c r="O24" s="185" t="inlineStr">
        <is>
          <t>Clinic</t>
        </is>
      </c>
      <c r="P24" s="186" t="inlineStr">
        <is>
          <t>ข้อ 5.4 Mock Infectious RxCU84</t>
        </is>
      </c>
      <c r="Q24" s="185" t="inlineStr">
        <is>
          <t>ข้อสอบจำลอง</t>
        </is>
      </c>
      <c r="R24" s="185" t="inlineStr">
        <is>
          <t>Mock RxCU84</t>
        </is>
      </c>
      <c r="S24" s="185" t="n"/>
    </row>
    <row r="25" ht="24" customHeight="1" s="49">
      <c r="A25" s="187" t="n">
        <v>23</v>
      </c>
      <c r="B25" s="186" t="inlineStr">
        <is>
          <t>เด็กชายอายุ 5 ปี ป่วยเป็น AOM และมีประวัติแพ้ penicillin แบบ anaphylaxis</t>
        </is>
      </c>
      <c r="C25" s="186" t="inlineStr">
        <is>
          <t>หากเด็กชายรายนี้มีประวัติแพ้ penicillin แบบรุนแรง (anaphylaxis) และจำเป็นต้องพิจารณายาต้านแบคทีเรียกลุ่มอื่นตามเงื่อนไขบัญชียาหลักฯ ยาใดในกลุ่มที่กล่าวถึงพอจะนำมาพิจารณาได้ และมีข้อจำกัดด้านการครอบคลุมเชื้อก่อโรคหูชั้นกลางอักเสบอย่างไร?</t>
        </is>
      </c>
      <c r="D25" s="186" t="n"/>
      <c r="E25" s="186" t="inlineStr">
        <is>
          <t>Gentamicin — ครอบคลุม H. influenzae ได้ดีเยี่ยม</t>
        </is>
      </c>
      <c r="F25" s="186" t="inlineStr">
        <is>
          <t>Clindamycin — ครอบคลุมเชื้อแกรมบวกได้ดี แต่ไม่ครอบคลุม H. influenzae ซึ่งเป็นเชื้อก่อโรคหูชั้นกลางอักเสบที่พบบ่อย</t>
        </is>
      </c>
      <c r="G25" s="186" t="inlineStr">
        <is>
          <t>Moxifloxacin — เป็นยาทางเลือกแรกในเด็กเมื่อแพ้ penicillin</t>
        </is>
      </c>
      <c r="H25" s="186" t="inlineStr">
        <is>
          <t>Tigecycline — ปลอดภัยและใช้ได้ทั่วไปในเด็กเล็ก</t>
        </is>
      </c>
      <c r="I25" s="188" t="inlineStr">
        <is>
          <t>Doxycycline — ครอบคลุมเชื้อก่อโรคหูชั้นกลางอักเสบได้ครบถ้วน</t>
        </is>
      </c>
      <c r="J25" s="185" t="n">
        <v>2</v>
      </c>
      <c r="K25" s="186" t="inlineStr">
        <is>
          <t>✅ คำตอบที่ถูกต้อง: ข้อ ข. Clindamycin — ครอบคลุมเชื้อแกรมบวกได้ดี แต่ไม่ครอบคลุม H. influenzae ซึ่งเป็นเชื้อก่อโรคหูชั้นกลางอักเสบที่พบบ่อย
🎯 ทำไมข้อนี้ถึงถูก:
Clindamycin — ครอบคลุมเชื้อแกรมบวกได้ดี แต่ไม่ครอบคลุม H. influenzae ซึ่งเป็นเชื้อก่อโรคหูชั้นกลางอักเสบที่พบบ่อย: Clindamycin สามารถใช้รักษาการติดเชื้อแบคทีเรียแกรมบวก (รวมถึง Streptococcus pneumoniae) ในผู้ที่แพ้ penicillin แบบรุนแรงได้ แต่ข้อจำกัดสำคัญทางคลินิกคือ Clindamycin ไม่มีฤทธิ์ต้านเชื้อแบคทีเรียแกรมลบ จึงไม่ครอบคลุมเชื้อ Haemophilus influenzae และ Moraxella catarrhalis ซึ่งเป็นสองในสามเชื้อก่อโรคสำคัญของโรคหูชั้นกลางอักเสบในเด็ก ส่วนยากลุ่ม FQ และ Tetracycline มีข้อห้ามในเด็กเล็ก
🔍 ข้ออื่นผิดเพราะอะไร:
• ข้อ ก. (Gentamicin — ครอบคลุม H. influenzae ได้ดีเยี่ยม): Gentamicin เป็นยากลุ่ม aminoglycosides ที่มีฤทธิ์เด่นต่อเชื้อแบคทีเรียแกรมลบแอโรบิก แต่ไม่มีฤทธิ์ต่อเชื้อ Streptococcus pneumoniae ซึ่งเป็นสาเหตุสำคัญอันดับหนึ่งของ AOM
• ข้อ ค. (Moxifloxacin — เป็นยาทางเลือกแรกในเด็กเมื่อแพ้ penicillin): Moxifloxacin มีความเป็นพิษต่อกระดูกอ่อนและข้อต่อในระยะเจริญเติบโต จึงมีข้อห้ามใช้ในเด็กทั่วไป และไม่ใช่ยาทางเลือกแรกสำหรับ AOM ในผู้ป่วยเด็ก
• ข้อ ง. (Tigecycline — ปลอดภัยและใช้ได้ทั่วไปในเด็กเล็ก): Tigecycline เป็นยาฉีด broad-spectrum ที่สงวนไว้สำหรับการติดเชื้อดื้อยาขั้นรุนแรงในโรงพยาบาล และมีคำเตือนเรื่องการเพิ่มอัตราการเสียชีวิต จึงห้ามนำมาใช้ใน AOM ของเด็ก
• ข้อ จ. (Doxycycline — ครอบคลุมเชื้อก่อโรคหูชั้นกลางอักเสบได้ครบถ้วน): Doxycycline มีข้อจำกัดเรื่องความเป็นพิษต่อฟันและกระดูกในเด็กเล็กอายุต่ำกว่า 8 ปี และมีอัตราการดื้อยาของเชื้อ S. pneumoniae สูง จึงไม่ครอบคลุมเชื้อก่อโรคได้อย่างสมบูรณ์</t>
        </is>
      </c>
      <c r="L25" s="186" t="n"/>
      <c r="M25" s="186" t="inlineStr">
        <is>
          <t>8. Infectious diseases</t>
        </is>
      </c>
      <c r="N25" s="186" t="inlineStr">
        <is>
          <t>8.3 Respiratory Tract Infections</t>
        </is>
      </c>
      <c r="O25" s="185" t="inlineStr">
        <is>
          <t>Clinic</t>
        </is>
      </c>
      <c r="P25" s="186" t="inlineStr">
        <is>
          <t>ข้อ 5.5 Mock Infectious RxCU84</t>
        </is>
      </c>
      <c r="Q25" s="185" t="inlineStr">
        <is>
          <t>ข้อสอบจำลอง</t>
        </is>
      </c>
      <c r="R25" s="185" t="inlineStr">
        <is>
          <t>Mock RxCU84</t>
        </is>
      </c>
      <c r="S25" s="185" t="n"/>
    </row>
    <row r="26" ht="24" customHeight="1" s="49">
      <c r="A26" s="187" t="n">
        <v>24</v>
      </c>
      <c r="B26" s="186" t="inlineStr">
        <is>
          <t>ข้อห้ามและความปลอดภัยของการใช้ยากลุ่ม Fluoroquinolones ในเด็ก</t>
        </is>
      </c>
      <c r="C26" s="186" t="inlineStr">
        <is>
          <t>เพราะเหตุใดยากลุ่ม fluoroquinolone จึงไม่ใช่ทางเลือกทั่วไปสำหรับการรักษาการติดเชื้อในเด็กชายอายุ 5 ปีรายนี้ ทั้งที่มีฤทธิ์ฆ่าเชื้อแบคทีเรียแกรมบวกและลบได้กว้าง?</t>
        </is>
      </c>
      <c r="D26" s="186" t="n"/>
      <c r="E26" s="186" t="inlineStr">
        <is>
          <t>เพราะมีราคาแพงเกินไปสำหรับผู้ป่วยเด็ก</t>
        </is>
      </c>
      <c r="F26" s="186" t="inlineStr">
        <is>
          <t>เพราะมีความเป็นพิษต่อกระดูกอ่อน (cartilage toxicity) จากการศึกษาในสัตว์ทดลอง จึงหลีกเลี่ยงในเด็กและหญิงตั้งครรภ์</t>
        </is>
      </c>
      <c r="G26" s="186" t="inlineStr">
        <is>
          <t>เพราะไม่มีรูปแบบยาน้ำสำหรับเด็ก</t>
        </is>
      </c>
      <c r="H26" s="186" t="inlineStr">
        <is>
          <t>เพราะออกฤทธิ์แบบ bacteriostatic เท่านั้นในผู้ป่วยเด็ก</t>
        </is>
      </c>
      <c r="I26" s="188" t="inlineStr">
        <is>
          <t>เพราะเพิ่มความเสี่ยง Fanconi syndrome เฉพาะในเด็กเท่านั้น</t>
        </is>
      </c>
      <c r="J26" s="185" t="n">
        <v>2</v>
      </c>
      <c r="K26" s="186" t="inlineStr">
        <is>
          <t>✅ คำตอบที่ถูกต้อง: ข้อ ข. เพราะมีความเป็นพิษต่อกระดูกอ่อน (cartilage toxicity) จากการศึกษาในสัตว์ทดลอง จึงหลีกเลี่ยงในเด็กและหญิงตั้งครรภ์
🎯 ทำไมข้อนี้ถึงถูก:
เพราะมีความเป็นพิษต่อกระดูกอ่อน (cartilage toxicity) จากการศึกษาในสัตว์ทดลอง จึงหลีกเลี่ยงในเด็กและหญิงตั้งครรภ์: ยากลุ่ม Fluoroquinolones มีรายงานความเป็นพิษต่อกระดูกอ่อนของข้อต่อที่รับน้ำหนัก (Cartilage damage / Arthropathy / Chondrotoxicity) ในสัตว์ทดลองวัยเจริญเติบโต จึงเป็นเหตุผลหลักที่จำกัดการใช้และหลีกเลี่ยงในเด็กอายุต่ำกว่า 18 ปี และหญิงตั้งครรภ์ เว้นแต่กรณีที่มีข้อบ่งชี้จำเพาะจำเป็นยิ่งยวดที่ไม่มีทางเลือกอื่น เช่น Anthrax exposure หรือ Cystic fibrosis with Pseudomonas infection
🔍 ข้ออื่นผิดเพราะอะไร:
• ข้อ ก. (เพราะมีราคาแพงเกินไปสำหรับผู้ป่วยเด็ก): เหตุผลที่ต้องหลีกเลี่ยง fluoroquinolones ในผู้ป่วยเด็กเป็นเรื่องความปลอดภัยและความเป็นพิษต่อระบบกระดูก ไม่ใช่เรื่องราคาของยา
• ข้อ ค. (เพราะไม่มีรูปแบบยาน้ำสำหรับเด็ก): ในปัจจุบันมียา fluoroquinolones รูปแบบสารละลายรับประทานสำหรับเด็กในบางข้อบ่งชี้เฉพาะ เช่น ciprofloxacin suspension ข้อจำกัดจึงไม่ได้อยู่ที่รูปแบบยา
• ข้อ ง. (เพราะออกฤทธิ์แบบ bacteriostatic เท่านั้นในผู้ป่วยเด็ก): ยากลุ่ม fluoroquinolones มีฤทธิ์ฆ่าเชื้อแบคทีเรียแบบ bactericidal ทั้งในผู้ใหญ่และเด็ก ไม่ใช่ bacteriostatic agent
• ข้อ จ. (เพราะเพิ่มความเสี่ยง Fanconi syndrome เฉพาะในเด็กเท่านั้น): Fanconi syndrome สัมพันธ์กับ degraded tetracyclines ไม่ใช่ผลข้างเคียงของ fluoroquinolones ในเด็ก</t>
        </is>
      </c>
      <c r="L26" s="186" t="n"/>
      <c r="M26" s="186" t="inlineStr">
        <is>
          <t>8. Infectious diseases</t>
        </is>
      </c>
      <c r="N26" s="186" t="inlineStr">
        <is>
          <t>8.8 Antimicrobial Stewardship &amp; Pharmacology</t>
        </is>
      </c>
      <c r="O26" s="185" t="inlineStr">
        <is>
          <t>Clinic</t>
        </is>
      </c>
      <c r="P26" s="186" t="inlineStr">
        <is>
          <t>ข้อ 5.6 Mock Infectious RxCU84</t>
        </is>
      </c>
      <c r="Q26" s="185" t="inlineStr">
        <is>
          <t>ข้อสอบจำลอง</t>
        </is>
      </c>
      <c r="R26" s="185" t="inlineStr">
        <is>
          <t>Mock RxCU84</t>
        </is>
      </c>
      <c r="S26" s="185" t="n"/>
    </row>
    <row r="27" ht="24" customHeight="1" s="49">
      <c r="A27" s="187" t="n">
        <v>25</v>
      </c>
      <c r="B27" s="186" t="inlineStr">
        <is>
          <t>แพทย์ได้ทำการตรวจผู้ป่วยชายอายุ 56 ปี ที่มีอาการตัวเหลือง (jaundice), ปวดท้องและอ่อนแรง ปรากฏพบว่าค่า AST 90 U/L และ ALT 110 U/L ผลตรวจทางห้องปฏิบัติการ:
HBsAg (+), Anti-HBs (-), Anti-HBc total (+), IgM Anti-HBc (-)
ผู้ป่วยแจ้งว่ามีอาการแบบนี้มาปีกว่าๆ แล้ว ปฏิเสธการฉีดวัคซีนไวรัสตับอักเสบบีมาก่อน</t>
        </is>
      </c>
      <c r="C27" s="186" t="inlineStr">
        <is>
          <t>จากผลการตรวจทางห้องปฏิบัติการ ผู้ป่วยรายนี้มีอาการเข้าได้กับภาวะใดมากที่สุด?</t>
        </is>
      </c>
      <c r="D27" s="186" t="n"/>
      <c r="E27" s="186" t="inlineStr">
        <is>
          <t>Acute hepatitis B</t>
        </is>
      </c>
      <c r="F27" s="186" t="inlineStr">
        <is>
          <t>Chronic hepatitis B</t>
        </is>
      </c>
      <c r="G27" s="186" t="inlineStr">
        <is>
          <t>เคยติดเชื้อ hepatitis B และรักษาหายแล้ว</t>
        </is>
      </c>
      <c r="H27" s="186" t="inlineStr">
        <is>
          <t>ได้รับวัคซีนป้องกัน hepatitis B และมีภูมิคุ้มกัน</t>
        </is>
      </c>
      <c r="I27" s="188" t="inlineStr">
        <is>
          <t>อยู่ในช่วง Window period ของการติดเชื้อ</t>
        </is>
      </c>
      <c r="J27" s="185" t="n">
        <v>2</v>
      </c>
      <c r="K27" s="186" t="inlineStr">
        <is>
          <t>✅ คำตอบที่ถูกต้อง: ข้อ ข. Chronic hepatitis B
🎯 ทำไมข้อนี้ถึงถูก:
การแปลผล Serology: 1) HBsAg (+) บ่งบอกว่ามีเชื้อไวรัสตับอักเสบบีอยู่ในร่างกาย, 2) Anti-HBs (-) ยังไม่มีภูมิคุ้มกันกำจัดเชื้อ, 3) Anti-HBc total (+) มีการติดเชื้อจริง, 4) IgM Anti-HBc (-) แสดงว่าไม่ใช่การติดเชื้อเฉียบพลัน ประกอบกับมีอาการเรื้อรังมานานกว่า 6 เดือน จึงสรุปการวินิจฉัยเป็น โรคไวรัสตับอักเสบบีเรื้อรัง (Chronic Hepatitis B)
🔍 ข้ออื่นผิดเพราะอะไร:
• ข้อ ก. (Acute hepatitis B): Acute hepatitis B จะต้องตรวจพบผลบวกของ IgM Anti-HBc ซึ่งเป็นตัวบ่งชี้การติดเชื้อระยะเฉียบพลัน แต่ผู้ป่วยรายนี้ IgM Anti-HBc เป็นลบ และมีอาการมานานกว่า 6 เดือน
• ข้อ ค. (เคยติดเชื้อ hepatitis B และรักษาหายแล้ว): ผู้ที่เคยติดเชื้อและหายเป็นปกติแล้ว จะต้องมี HBsAg เป็นลบ และตรวจพบ Anti-HBs ร่วมกับ Anti-HBc IgG ให้ผลบวก
• ข้อ ง. (ได้รับวัคซีนป้องกัน hepatitis B และมีภูมิคุ้มกัน): ผู้ที่ได้รับภูมิคุ้มกันจากการฉีดวัคซีนจะมีเฉพาะผลบวกของ Anti-HBs เพียงตัวเดียว โดยที่ Anti-HBc และ HBsAg จะต้องเป็นลบ
• ข้อ จ. (อยู่ในช่วง Window period ของการติดเชื้อ): Window period คือช่วงที่ HBsAg หายไปแล้วแต่ Anti-HBs ยังไม่ปรากฏขึ้น โดยจะตรวจพบเฉพาะ IgM Anti-HBc เป็นผลบวกเพียงตัวเดียว</t>
        </is>
      </c>
      <c r="L27" s="186" t="n"/>
      <c r="M27" s="186" t="inlineStr">
        <is>
          <t>8. Infectious diseases</t>
        </is>
      </c>
      <c r="N27" s="186" t="inlineStr">
        <is>
          <t>8.8 Antimicrobial Stewardship &amp; Pharmacology</t>
        </is>
      </c>
      <c r="O27" s="185" t="inlineStr">
        <is>
          <t>Clinic</t>
        </is>
      </c>
      <c r="P27" s="186" t="inlineStr">
        <is>
          <t>ข้อ 8.1 Mock Infectious RxCU84</t>
        </is>
      </c>
      <c r="Q27" s="185" t="inlineStr">
        <is>
          <t>ข้อสอบจำลอง</t>
        </is>
      </c>
      <c r="R27" s="185" t="inlineStr">
        <is>
          <t>Mock RxCU84</t>
        </is>
      </c>
      <c r="S27" s="185" t="n"/>
    </row>
    <row r="28" ht="24" customHeight="1" s="49">
      <c r="A28" s="187" t="n">
        <v>26</v>
      </c>
      <c r="B28" s="186" t="inlineStr">
        <is>
          <t>ผู้ป่วยชายอายุ 56 ปี เป็น Chronic Hepatitis B ผลตรวจเพิ่มเติมพบ:
HBV DNA = 3.8 × 10^6 IU/mL, HBeAg (+), Ultrasound ไม่พบตับแข็ง, ค่า ALT ยังคงสูงกว่าค่าปกติ</t>
        </is>
      </c>
      <c r="C28" s="186" t="inlineStr">
        <is>
          <t>ผู้ป่วยรายนี้น่าจะอยู่ในระยะ (Phase) ใดของโรคมากที่สุด?</t>
        </is>
      </c>
      <c r="D28" s="186" t="n"/>
      <c r="E28" s="186" t="inlineStr">
        <is>
          <t>ผู้ป่วยเป็น acute hepatitis B</t>
        </is>
      </c>
      <c r="F28" s="186" t="inlineStr">
        <is>
          <t>Immune Tolerance Phase</t>
        </is>
      </c>
      <c r="G28" s="186" t="inlineStr">
        <is>
          <t>Immune Active Phase</t>
        </is>
      </c>
      <c r="H28" s="186" t="inlineStr">
        <is>
          <t>Inactive Carrier Phase</t>
        </is>
      </c>
      <c r="I28" s="188" t="inlineStr">
        <is>
          <t>Reactivation Phase</t>
        </is>
      </c>
      <c r="J28" s="185" t="n">
        <v>3</v>
      </c>
      <c r="K28" s="186" t="inlineStr">
        <is>
          <t>✅ คำตอบที่ถูกต้อง: ข้อ ค. Immune Active Phase
🎯 ทำไมข้อนี้ถึงถูก:
Immune Active Phase: ผู้ป่วยมี HBeAg (+), ระดับไวรัส HBV DNA สูงมาก (&gt;20,000 IU/mL) ร่วมกับมีภาวะตับอักเสบคือค่า ALT สูงกว่าปกติ บ่งบอกว่าระบบภูมิคุ้มกันของร่างกายกำลังเข้าทำลายเซลล์ตับที่ติดเชื้อไวรัส (Immune-mediated liver injury) ภาวะนี้จึงจัดอยู่ในระยะ Immune Active Phase (หรือ HBeAg-positive chronic hepatitis B) ซึ่งเป็นระยะที่มีข้อบ่งชี้ชัดเจนในการเริ่มต้นการรักษาด้วยยาต้านไวรัส
🔍 ข้ออื่นผิดเพราะอะไร:
• ข้อ ก. (ผู้ป่วยเป็น acute hepatitis B): Acute hepatitis B จะต้องมีผลบวกของ IgM Anti-HBc และอาการเพิ่งเกิดขึ้นไม่เกิน 6 เดือน แต่ผู้ป่วยรายนี้มีอาการมาปีกว่าและ IgM Anti-HBc เป็นลบ
• ข้อ ข. (Immune Tolerance Phase): Immune Tolerance Phase พบในผู้ป่วยอายุน้อยที่ได้รับเชื้อตั้งแต่แรกเกิด โดยจะมี HBV DNA สูงมาก ตรวจพบ HBeAg บวก แต่ค่าเอนไซม์ตับ ALT จะปกติและตับไม่มีการอักเสบ
• ข้อ ง. (Inactive Carrier Phase): Inactive Carrier Phase ผู้ป่วยจะมี HBeAg เป็นลบ, Anti-HBe เป็นบวก, ระดับ HBV DNA ต่ำกว่า 2,000 IU/mL และค่า ALT อยู่ในเกณฑ์ปกติอย่างต่อเนื่อง
• ข้อ จ. (Reactivation Phase): Reactivation Phase มักหมายถึงผู้ป่วยระยะสงบที่ตรวจพบ HBeAg เป็นลบแต่กลับมามีการแบ่งตัวของเชื้อไวรัสใหม่จากการกลายพันธุ์ที่ precore/basal core promoter ร่วมกับ ALT สูงขึ้น</t>
        </is>
      </c>
      <c r="L28" s="186" t="n"/>
      <c r="M28" s="186" t="inlineStr">
        <is>
          <t>8. Infectious diseases</t>
        </is>
      </c>
      <c r="N28" s="186" t="inlineStr">
        <is>
          <t>8.8 Antimicrobial Stewardship &amp; Pharmacology</t>
        </is>
      </c>
      <c r="O28" s="185" t="inlineStr">
        <is>
          <t>Clinic</t>
        </is>
      </c>
      <c r="P28" s="186" t="inlineStr">
        <is>
          <t>ข้อ 8.2 Mock Infectious RxCU84</t>
        </is>
      </c>
      <c r="Q28" s="185" t="inlineStr">
        <is>
          <t>ข้อสอบจำลอง</t>
        </is>
      </c>
      <c r="R28" s="185" t="inlineStr">
        <is>
          <t>Mock RxCU84</t>
        </is>
      </c>
      <c r="S28" s="185" t="n"/>
    </row>
    <row r="29" ht="24" customHeight="1" s="49">
      <c r="A29" s="187" t="n">
        <v>27</v>
      </c>
      <c r="B29" s="186" t="inlineStr">
        <is>
          <t>ผู้ป่วยชายอายุ 56 ปี เป็น Chronic Hepatitis B (Immune active) ตรวจพบค่า eGFR = 28 mL/min/1.73 m2, ได้รับการวินิจฉัยว่าเป็น Osteoporosis และไม่เคยได้รับยาต้านไวรัสมาก่อน (Treatment-naive)</t>
        </is>
      </c>
      <c r="C29" s="186" t="inlineStr">
        <is>
          <t>จากข้อมูลเพิ่มเติมดังกล่าว ยาข้อใดเหมาะสมที่สุดในการรักษาผู้ป่วยรายนี้?</t>
        </is>
      </c>
      <c r="D29" s="186" t="n"/>
      <c r="E29" s="186" t="inlineStr">
        <is>
          <t>Tenofovir disoproxil fumarate (TDF) 300 mg รับประทานวันละ 1 ครั้ง</t>
        </is>
      </c>
      <c r="F29" s="186" t="inlineStr">
        <is>
          <t>Lamivudine 100 mg รับประทานวันละ 1 ครั้ง</t>
        </is>
      </c>
      <c r="G29" s="186" t="inlineStr">
        <is>
          <t>Entecavir 0.5 mg รับประทานวันละ 1 ครั้ง (ปรับขนาดตามการทำงานของไต)</t>
        </is>
      </c>
      <c r="H29" s="186" t="inlineStr">
        <is>
          <t>Peginterferon alfa-2a 180 mcg ฉีดใต้ผิวหนังสัปดาห์ละ 1 ครั้ง</t>
        </is>
      </c>
      <c r="I29" s="188" t="inlineStr">
        <is>
          <t>Telbivudine 600 mg รับประทานวันละ 1 ครั้ง</t>
        </is>
      </c>
      <c r="J29" s="185" t="n">
        <v>3</v>
      </c>
      <c r="K29" s="186" t="inlineStr">
        <is>
          <t>✅ คำตอบที่ถูกต้อง: ข้อ ค. Entecavir 0.5 mg รับประทานวันละ 1 ครั้ง (ปรับขนาดตามการทำงานของไต)
🎯 ทำไมข้อนี้ถึงถูก:
การเลือก Entecavir 0.5 mg รับประทานวันละ 1 ครั้ง (ปรับขนาดตามการทำงานของไต)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ก. (Tenofovir disoproxil fumarate (TDF) 300 mg รับประทานวันละ 1 ครั้ง): TDF สัมพันธ์กับการเกิด renal tubular dysfunction ทำให้การทำงานของไตเสื่อมลง และเร่งการสูญเสียมวลกระดูก จึงควรหลีกเลี่ยงในผู้ป่วยที่มี eGFR ต่ำกว่า 60 mL/min หรือมีภาวะกระดูกพรุน
• ข้อ ข. (Lamivudine 100 mg รับประทานวันละ 1 ครั้ง): Lamivudine มีอัตราการกลายพันธุ์ดื้อยาของเชื้อ HBV (M204V/I mutation) สูงมากถึงร้อยละ 70 เมื่อใช้ต่อเนื่อง จึงไม่แนะนำให้ใช้เป็นยาทางเลือกแรกตามแนวทางเวชปฏิบัติปัจจุบัน
• ข้อ ง. (Peginterferon alfa-2a 180 mcg ฉีดใต้ผิวหนังสัปดาห์ละ 1 ครั้ง): Peginterferon alfa-2a มีข้อห้ามใช้หรือควรระวังอย่างยิ่งในผู้ป่วยไตวาย และไม่สามารถปรับลดขนาดยาได้ง่าย อีกทั้งมีผลข้างเคียงต่อระบบไขกระดูกและจิตเวชสูง
• ข้อ จ. (Telbivudine 600 mg รับประทานวันละ 1 ครั้ง): Telbivudine มีอัตราการดื้อยาสูงและมีความเสี่ยงต่อการเกิด myopathy และ peripheral neuropathy จึงถูกถอดถอนและไม่แนะนำให้ใช้เป็นยาอันดับแรก</t>
        </is>
      </c>
      <c r="L29" s="186" t="n"/>
      <c r="M29" s="186" t="inlineStr">
        <is>
          <t>8. Infectious diseases</t>
        </is>
      </c>
      <c r="N29" s="186" t="inlineStr">
        <is>
          <t>8.1 HIV &amp; Opportunistic Infections</t>
        </is>
      </c>
      <c r="O29" s="185" t="inlineStr">
        <is>
          <t>Clinic</t>
        </is>
      </c>
      <c r="P29" s="186" t="inlineStr">
        <is>
          <t>ข้อ 8.3 Mock Infectious RxCU84</t>
        </is>
      </c>
      <c r="Q29" s="185" t="inlineStr">
        <is>
          <t>ข้อสอบจำลอง</t>
        </is>
      </c>
      <c r="R29" s="185" t="inlineStr">
        <is>
          <t>Mock RxCU84</t>
        </is>
      </c>
      <c r="S29" s="185" t="n"/>
    </row>
    <row r="30" ht="24" customHeight="1" s="49">
      <c r="A30" s="187" t="n">
        <v>28</v>
      </c>
      <c r="B30" s="186" t="inlineStr">
        <is>
          <t>เป้าหมายการรักษาผู้ป่วยโรคไวรัสตับอักเสบบีเรื้อรังในระยะยาว</t>
        </is>
      </c>
      <c r="C30" s="186" t="inlineStr">
        <is>
          <t>ข้อใดเป็นเป้าหมายระยะยาวที่สำคัญที่สุดในการรักษาโรคไวรัสตับอักเสบบีเรื้อรัง?</t>
        </is>
      </c>
      <c r="D30" s="186" t="n"/>
      <c r="E30" s="186" t="inlineStr">
        <is>
          <t>ทำให้ค่า AST และ ALT กลับสู่ศูนย์</t>
        </is>
      </c>
      <c r="F30" s="186" t="inlineStr">
        <is>
          <t>ทำให้ HBsAg เปลี่ยนเป็นลบในผู้ป่วยทุกราย</t>
        </is>
      </c>
      <c r="G30" s="186" t="inlineStr">
        <is>
          <t>กำจัด HBV cccDNA ออกจากเซลล์ตับให้หมด</t>
        </is>
      </c>
      <c r="H30" s="186" t="inlineStr">
        <is>
          <t>ลดการดำเนินโรคไปสู่ตับแข็ง มะเร็งตับ และลดอัตราการเสียชีวิต</t>
        </is>
      </c>
      <c r="I30" s="188" t="inlineStr">
        <is>
          <t>ทำให้ Anti-HBs เปลี่ยนเป็นบวกภายใน 6 เดือน</t>
        </is>
      </c>
      <c r="J30" s="185" t="n">
        <v>4</v>
      </c>
      <c r="K30" s="186" t="inlineStr">
        <is>
          <t>✅ คำตอบที่ถูกต้อง: ข้อ ง. ลดการดำเนินโรคไปสู่ตับแข็ง มะเร็งตับ และลดอัตราการเสียชีวิต
🎯 ทำไมข้อนี้ถึงถูก:
เนื่องจากยาต้านไวรัสในปัจจุบันไม่สามารถกำจัด covalently closed circular DNA (cccDNA) ของไวรัสในนิวเคลียสของเซลล์ตับให้หมดสิ้นได้ เป้าหมายระยะยาวที่สำคัญที่สุดของการรักษาโรคไวรัสตับอักเสบบีเรื้อรัง จึงเป็นการกดการแบ่งตัวของเชื้อไวรัสอย่างต่อเนื่อง (Sustained HBV DNA suppression) เพื่อหยุดการอักเสบ ลดการเกิดพังผืด ป้องกันการดำเนินโรคไปสู่ภาวะตับแข็ง (Cirrhosis) ลดความเสี่ยงในการเกิดมะเร็งเซลล์ตับ (Hepatocellular carcinoma: HCC) และลดอัตราการเสียชีวิตของผู้ป่วย
🔍 ข้ออื่นผิดเพราะอะไร:
• ข้อ ก. (ทำให้ค่า AST และ ALT กลับสู่ศูนย์): เป้าหมายการรักษาโรคตับอักเสบบีคือการทำให้ค่า ALT กลับสู่ระดับปกติ (ALT normalization) ไม่ใช่การทำให้เอนไซม์ตับมีค่าเป็นศูนย์
• ข้อ ข. (ทำให้ HBsAg เปลี่ยนเป็นลบในผู้ป่วยทุกราย): การสูญเสีย HBsAg (HBsAg seroclearance/loss) เกิดขึ้นได้น้อยมากเพียงร้อยละ 1 ต่อปีของการรักษาด้วยยากินต้านไวรัส จึงไม่ใช่เป้าหมายหลักที่เป็นไปได้ในผู้ป่วยทุกราย
• ข้อ ค. (กำจัด HBV cccDNA ออกจากเซลล์ตับให้หมด): ยาต้านไวรัสกลุ่ม oral NAs สามารถยับยั้งได้เฉพาะกระบวนการ reverse transcription แต่ไม่สามารถกำจัดหรือทำลาย cccDNA ในนิวเคลียสของเซลล์ตับให้หมดไปได้อย่างถาวร
• ข้อ จ. (ทำให้ Anti-HBs เปลี่ยนเป็นบวกภายใน 6 เดือน): การเกิด HBsAg seroconversion จนมี Anti-HBs เป็นบวก เป็นเหตุการณ์ที่เกิดขึ้นได้ยากมากในการรักษาด้วยยาต้านไวรัส และไม่สามารถกำหนดกรอบเวลาให้เกิดขึ้นภายใน 6 เดือนได้</t>
        </is>
      </c>
      <c r="L30" s="186" t="n"/>
      <c r="M30" s="186" t="inlineStr">
        <is>
          <t>8. Infectious diseases</t>
        </is>
      </c>
      <c r="N30" s="186" t="inlineStr">
        <is>
          <t>8.8 Antimicrobial Stewardship &amp; Pharmacology</t>
        </is>
      </c>
      <c r="O30" s="185" t="inlineStr">
        <is>
          <t>Clinic</t>
        </is>
      </c>
      <c r="P30" s="186" t="inlineStr">
        <is>
          <t>ข้อ 8.4 Mock Infectious RxCU84</t>
        </is>
      </c>
      <c r="Q30" s="185" t="inlineStr">
        <is>
          <t>ข้อสอบจำลอง</t>
        </is>
      </c>
      <c r="R30" s="185" t="inlineStr">
        <is>
          <t>Mock RxCU84</t>
        </is>
      </c>
      <c r="S30" s="185" t="n"/>
    </row>
    <row r="31" ht="24" customHeight="1" s="49">
      <c r="A31" s="187" t="n">
        <v>29</v>
      </c>
      <c r="B31" s="186" t="inlineStr">
        <is>
          <t>การตรวจติดตามทางห้องปฏิบัติการในผู้ป่วยโรคไวรัสตับอักเสบบี</t>
        </is>
      </c>
      <c r="C31" s="186" t="inlineStr">
        <is>
          <t>ข้อใดเป็นเหตุผลสำคัญที่สุดในการตรวจระดับ HBV DNA เพิ่มเติมในผู้ป่วยรายนี้?</t>
        </is>
      </c>
      <c r="D31" s="186" t="n"/>
      <c r="E31" s="186" t="inlineStr">
        <is>
          <t>เพื่อยืนยันว่าผู้ป่วยเคยได้รับวัคซีนป้องกันไวรัสตับอักเสบบี</t>
        </is>
      </c>
      <c r="F31" s="186" t="inlineStr">
        <is>
          <t>เพื่อประเมินระดับการแบ่งตัวของไวรัส และใช้ประกอบการตัดสินใจเริ่มรักษา รวมถึงติดตามผลการรักษา</t>
        </is>
      </c>
      <c r="G31" s="186" t="inlineStr">
        <is>
          <t>เพื่อยืนยันภาวะตับแข็ง</t>
        </is>
      </c>
      <c r="H31" s="186" t="inlineStr">
        <is>
          <t>เพื่อประเมินระดับภูมิคุ้มกันต่อไวรัสตับอักเสบบี</t>
        </is>
      </c>
      <c r="I31" s="188" t="inlineStr">
        <is>
          <t>เพื่อยืนยันการติดเชื้อไวรัสตับอักเสบชนิดเอร่วมด้วย</t>
        </is>
      </c>
      <c r="J31" s="185" t="n">
        <v>2</v>
      </c>
      <c r="K31" s="186" t="inlineStr">
        <is>
          <t>✅ คำตอบที่ถูกต้อง: ข้อ ข. เพื่อประเมินระดับการแบ่งตัวของไวรัส และใช้ประกอบการตัดสินใจเริ่มรักษา รวมถึงติดตามผลการรักษา
🎯 ทำไมข้อนี้ถึงถูก:
เพื่อประเมินระดับการแบ่งตัวของไวรัส และใช้ประกอบการตัดสินใจเริ่มรักษา รวมถึงติดตามผลการรักษา: HBV DNA (Viral load) เป็นตัวบ่งชี้โดยตรงถึงระดับการแบ่งตัวของไวรัส (Viral replication) ซึ่งนำมาใช้ประเมินความรุนแรงของโรค เป็นเกณฑ์สำคัญในการตัดสินใจเริ่มการรักษาด้วยยาต้านไวรัส และใช้ประเมินการตอบสนองต่อการรักษา (Virological response) รวมถึงเฝ้าระวังการเกิดเชื้อดื้อยา
🔍 ข้ออื่นผิดเพราะอะไร:
• ข้อ ก. (เพื่อยืนยันว่าผู้ป่วยเคยได้รับวัคซีนป้องกันไวรัสตับอักเสบบี): การตรวจระดับภูมิคุ้มกันจากการฉีดวัคซีนจะตรวจวัดระดับของ Anti-HBs ไม่ได้ใช้การตรวจระดับสารพันธุกรรม HBV DNA
• ข้อ ค. (เพื่อยืนยันภาวะตับแข็ง): การวินิจฉัยภาวะตับแข็งต้องอาศัยการตรวจทางรังสีวิทยา เช่น Ultrasound, CT, FibroScan หรือการเจาะตรวจชิ้นเนื้อตับ (liver biopsy) ไม่ใช่การวัดระดับ HBV DNA
• ข้อ ง. (เพื่อประเมินระดับภูมิคุ้มกันต่อไวรัสตับอักเสบบี): HBV DNA เป็นตัวชี้วัดปริมาณอนุภาคไวรัส ไม่ใช่ระดับภูมิคุ้มกันของร่างกายผู้ป่วยต่อเชื้อไวรัสตับอักเสบบี
• ข้อ จ. (เพื่อยืนยันการติดเชื้อไวรัสตับอักเสบชนิดเอร่วมด้วย): การยืนยันการติดเชื้อไวรัสตับอักเสบชนิดเอร่วมด้วย ต้องตรวจหาแอนติบอดีจำเพาะคือ Anti-HAV IgM ไม่เกี่ยวข้องกับการตรวจ HBV DNA</t>
        </is>
      </c>
      <c r="L31" s="186" t="n"/>
      <c r="M31" s="186" t="inlineStr">
        <is>
          <t>8. Infectious diseases</t>
        </is>
      </c>
      <c r="N31" s="186" t="inlineStr">
        <is>
          <t>8.1 HIV &amp; Opportunistic Infections</t>
        </is>
      </c>
      <c r="O31" s="185" t="inlineStr">
        <is>
          <t>Clinic</t>
        </is>
      </c>
      <c r="P31" s="186" t="inlineStr">
        <is>
          <t>ข้อ 8.5 Mock Infectious RxCU84</t>
        </is>
      </c>
      <c r="Q31" s="185" t="inlineStr">
        <is>
          <t>ข้อสอบจำลอง</t>
        </is>
      </c>
      <c r="R31" s="185" t="inlineStr">
        <is>
          <t>Mock RxCU84</t>
        </is>
      </c>
      <c r="S31" s="185" t="n"/>
    </row>
    <row r="32" ht="24" customHeight="1" s="49">
      <c r="A32" s="187" t="n">
        <v>30</v>
      </c>
      <c r="B32" s="186" t="inlineStr">
        <is>
          <t>ผู้ป่วยหญิงอายุ 29 ปี อาชีพพยาบาล ประจำหอผู้ป่วยอายุรกรรม ไม่มีโรคประจำตัว และไม่มีประวัติแพ้ยา มาพบแพทย์ด้วยอาการไอเป็นเลือด ไอต่อเนื่อง 2 อาทิตย์ อ่อนเพลีย เบื่ออาหาร และน้ำหนักลดประมาณ 5 กิโลกรัมภายใน 2 สัปดาห์ ร่วมกับมีไข้ต่ำช่วงบ่ายและเหงื่อออกกลางคืน
ผลตรวจทางห้องปฏิบัติการ:
AFB sputum smear 3+
Mycobacterial culture: Mycobacterium tuberculosis
Drug susceptibility testing: Susceptible to first-line anti-tuberculosis drugs</t>
        </is>
      </c>
      <c r="C32" s="186" t="inlineStr">
        <is>
          <t>จากข้อมูลอาการและผลตรวจทางห้องปฏิบัติการ ผู้ป่วยรายนี้น่าจะได้รับการวินิจฉัยเป็นโรคใดมากที่สุด?</t>
        </is>
      </c>
      <c r="D32" s="186" t="n"/>
      <c r="E32" s="186" t="inlineStr">
        <is>
          <t>Community-acquired pneumonia (CAP)</t>
        </is>
      </c>
      <c r="F32" s="186" t="inlineStr">
        <is>
          <t>Pulmonary tuberculosis</t>
        </is>
      </c>
      <c r="G32" s="186" t="inlineStr">
        <is>
          <t>Lung cancer</t>
        </is>
      </c>
      <c r="H32" s="186" t="inlineStr">
        <is>
          <t>Bronchiectasis</t>
        </is>
      </c>
      <c r="I32" s="188" t="inlineStr">
        <is>
          <t>Pneumocystis jirovecii pneumonia (PJP)</t>
        </is>
      </c>
      <c r="J32" s="185" t="n">
        <v>2</v>
      </c>
      <c r="K32" s="186" t="inlineStr">
        <is>
          <t>✅ คำตอบที่ถูกต้อง: ข้อ ข. Pulmonary tuberculosis
🎯 ทำไมข้อนี้ถึงถูก:
Pulmonary tuberculosis: ผู้ป่วยมีอาการแสดงคลาสสิกของวัณโรคปอด ได้แก่ ไอเรื้อรังนาน &gt;2 สัปดาห์ มีไอเป็นเลือด ไข้ต่ำช่วงบ่าย เหงื่อออกกลางคืน เบื่ออาหาร และน้ำหนักลดอย่างรวดเร็ว ร่วมกับผลตรวจเสมหะย้อมกรดทน AFB smear 3+ และผลเพาะเชื้อยืนยันพบเชื้อ Mycobacterium tuberculosis จึงวินิจฉัยเป็น วัณโรคปอด (Pulmonary tuberculosis)
🔍 ข้ออื่นผิดเพราะอะไร:
• ข้อ ก. (Community-acquired pneumonia (CAP)): CAP เกิดจากการติดเชื้อแบคทีเรียเฉียบพลัน มักมีไข้สูงเฉียบพลัน หายใจเหนื่อยหอบ และตรวจย้อมเสมหะจะพบแบคทีเรียแกรมบวกหรือลบ ไม่ใช่ acid-fast bacilli
• ข้อ ค. (Lung cancer): แม้ผู้ป่วยจะมีอาการไอเป็นเลือดและน้ำหนักลด แต่วัย 29 ปี ผลตรวจพบเสมหะ AFB 3+ ร่วมกับการเพาะเชื้อขึ้น M. tuberculosis ยืนยันการติดเชื้อวัณโรคอย่างชัดเจน
• ข้อ ง. (Bronchiectasis): Bronchiectasis เป็นภาวะหลอดลมโป่งพองเรื้อรังที่ทำให้ไอมีเสมหะจำนวนมาก แต่ไม่พบเชื้อ acid-fast bacilli ในเสมหะ เว้นแต่จะมีวัณโรคแทรกซ้อน
• ข้อ จ. (Pneumocystis jirovecii pneumonia (PJP)): PJP มักพบในผู้ป่วยภูมิคุ้มกันบกพร่องรุนแรง เช่น ผู้ติดเชื้อ HIV ที่มี CD4 ต่ำกว่า 200 cells/mm3 โดยตรวจย้อมเสมหะด้วย AFB จะให้ผลลบ</t>
        </is>
      </c>
      <c r="L32" s="186" t="n"/>
      <c r="M32" s="186" t="inlineStr">
        <is>
          <t>8. Infectious diseases</t>
        </is>
      </c>
      <c r="N32" s="186" t="inlineStr">
        <is>
          <t>8.1 HIV &amp; Opportunistic Infections</t>
        </is>
      </c>
      <c r="O32" s="185" t="inlineStr">
        <is>
          <t>Clinic</t>
        </is>
      </c>
      <c r="P32" s="186" t="inlineStr">
        <is>
          <t>ข้อ 9.1 Mock Infectious RxCU84</t>
        </is>
      </c>
      <c r="Q32" s="185" t="inlineStr">
        <is>
          <t>ข้อสอบจำลอง</t>
        </is>
      </c>
      <c r="R32" s="185" t="inlineStr">
        <is>
          <t>Mock RxCU84</t>
        </is>
      </c>
      <c r="S32" s="185" t="n"/>
    </row>
    <row r="33" ht="24" customHeight="1" s="49">
      <c r="A33" s="187" t="n">
        <v>31</v>
      </c>
      <c r="B33" s="186" t="inlineStr">
        <is>
          <t>ผู้ป่วยหญิงอายุ 29 ปี ผลตรวจเสมหะพบ AFB sputum smear 3+</t>
        </is>
      </c>
      <c r="C33" s="186" t="inlineStr">
        <is>
          <t>ผล AFB sputum smear 3+ ในผู้ป่วยรายนี้มีความหมายมากที่สุดข้อใด?</t>
        </is>
      </c>
      <c r="D33" s="186" t="n"/>
      <c r="E33" s="186" t="inlineStr">
        <is>
          <t>ยืนยันว่าเชื้อดื้อต่อยา Rifampicin</t>
        </is>
      </c>
      <c r="F33" s="186" t="inlineStr">
        <is>
          <t>ผู้ป่วยมีเชื้อวัณโรคในกระแสเลือด</t>
        </is>
      </c>
      <c r="G33" s="186" t="inlineStr">
        <is>
          <t>พบเชื้อ acid-fast bacilli ในเสมหะจำนวนมาก และมีโอกาสแพร่เชื้อสูง</t>
        </is>
      </c>
      <c r="H33" s="186" t="inlineStr">
        <is>
          <t>ยืนยันว่าเป็นเชื้อ Mycobacterium tuberculosis โดยไม่ต้องตรวจเพิ่มเติม</t>
        </is>
      </c>
      <c r="I33" s="188" t="inlineStr">
        <is>
          <t>ผู้ป่วยมีภาวะติดเชื้อแบคทีเรียแทรกซ้อนในทางเดินหายใจส่วนบน</t>
        </is>
      </c>
      <c r="J33" s="185" t="n">
        <v>3</v>
      </c>
      <c r="K33" s="186" t="inlineStr">
        <is>
          <t>✅ คำตอบที่ถูกต้อง: ข้อ ค. พบเชื้อ acid-fast bacilli ในเสมหะจำนวนมาก และมีโอกาสแพร่เชื้อสูง
🎯 ทำไมข้อนี้ถึงถูก:
การตรวจ Acid-Fast Bacilli (AFB) smear เป็นการย้อมสีทนกรดเพื่อตรวจหาตัวเชื้อในเสมหะ ระดับ 3+ หมายถึงพบเชื้อมากกว่า 10 ตัวต่อ 1 oil immersion field บ่งชี้ว่ามีปริมาณเชื้อในทางเดินหายใจสูงมาก และมีความเสี่ยงสูงอย่างยิ่งในการแพร่กระจายเชื้อสู่ผู้อื่นผ่านทางละอองฝอย (Airborne transmission) อย่างไรก็ตามไม่สามารถบอกการดื้อยาหรือยืนยันสปีชีส์ได้
🔍 ข้ออื่นผิดเพราะอะไร:
• ข้อ ก. (ยืนยันว่าเชื้อดื้อต่อยา Rifampicin): AFB smear เป็นเพียงการย้อมสีทนกรดเพื่อดูจำนวนตัวเชื้อ ไม่สามารถประเมินการกลายพันธุ์หรือความไวต่อยา Rifampicin ได้ ซึ่งต้องตรวจด้วย GeneXpert หรือ DST
• ข้อ ข. (ผู้ป่วยมีเชื้อวัณโรคในกระแสเลือด): ผลตรวจ AFB 3+ ในเสมหะแสดงถึงปริมาณเชื้อในโพรงทางเดินหายใจและเนื้อปอด ไม่ได้เป็นหลักฐานแสดงว่ามีภาวะ bacteremia ในกระแสเลือด
• ข้อ ง. (ยืนยันว่าเป็นเชื้อ Mycobacterium tuberculosis โดยไม่ต้องตรวจเพิ่มเติม): AFB smear สามารถติดสีแบคทีเรียกลุ่ม Non-Tuberculous Mycobacteria (NTM) หรือ Nocardia ได้เช่นกัน จึงต้องอาศัยการตรวจอณูชีววิทยาหรือเพาะเชื้อเพื่อยืนยันชนิดของ M. tuberculosis
• ข้อ จ. (ผู้ป่วยมีภาวะติดเชื้อแบคทีเรียแทรกซ้อนในทางเดินหายใจส่วนบน): AFB smear เป็นการตรวจหาเชื้อกลุ่มไมโคแบคทีเรียในทางเดินหายใจส่วนล่าง ไม่ใช่การติดเชื้อแบคทีเรียทั่วไปในทางเดินหายใจส่วนบน</t>
        </is>
      </c>
      <c r="L33" s="186" t="n"/>
      <c r="M33" s="186" t="inlineStr">
        <is>
          <t>8. Infectious diseases</t>
        </is>
      </c>
      <c r="N33" s="186" t="inlineStr">
        <is>
          <t>8.2 Tuberculosis</t>
        </is>
      </c>
      <c r="O33" s="185" t="inlineStr">
        <is>
          <t>Clinic</t>
        </is>
      </c>
      <c r="P33" s="186" t="inlineStr">
        <is>
          <t>ข้อ 9.2 Mock Infectious RxCU84</t>
        </is>
      </c>
      <c r="Q33" s="185" t="inlineStr">
        <is>
          <t>ข้อสอบจำลอง</t>
        </is>
      </c>
      <c r="R33" s="185" t="inlineStr">
        <is>
          <t>Mock RxCU84</t>
        </is>
      </c>
      <c r="S33" s="185" t="n"/>
    </row>
    <row r="34" ht="24" customHeight="1" s="49">
      <c r="A34" s="187" t="n">
        <v>32</v>
      </c>
      <c r="B34" s="186" t="inlineStr">
        <is>
          <t>ผู้ป่วยวัณโรคปอดรายใหม่ ผลการตรวจความไวต่อยาพบว่าไวต่อยาทุกตัว (Pan-susceptible)</t>
        </is>
      </c>
      <c r="C34" s="186" t="inlineStr">
        <is>
          <t>หากผล Drug susceptibility testing พบว่าเชื้อไวต่อยาต้านวัณโรคชนิดแรก สูตรการรักษามาตรฐานที่เหมาะสมที่สุดคือข้อใด?</t>
        </is>
      </c>
      <c r="D34" s="186" t="n"/>
      <c r="E34" s="186" t="inlineStr">
        <is>
          <t>2HRZE / 4HR</t>
        </is>
      </c>
      <c r="F34" s="186" t="inlineStr">
        <is>
          <t>2HR / 7HR</t>
        </is>
      </c>
      <c r="G34" s="186" t="inlineStr">
        <is>
          <t>6HRZE</t>
        </is>
      </c>
      <c r="H34" s="186" t="inlineStr">
        <is>
          <t>9HR</t>
        </is>
      </c>
      <c r="I34" s="188" t="inlineStr">
        <is>
          <t>2HRZ / 4HR</t>
        </is>
      </c>
      <c r="J34" s="185" t="n">
        <v>1</v>
      </c>
      <c r="K34" s="186" t="inlineStr">
        <is>
          <t>✅ คำตอบที่ถูกต้อง: ข้อ ก. 2HRZE / 4HR
🎯 ทำไมข้อนี้ถึงถูก:
2HRZE / 4HR: สูตรการรักษามาตรฐานสำหรับผู้ป่วยวัณโรคปอดรายใหม่ที่เชื้อไวต่อยาต้านวัณโรคแนวที่หนึ่ง (First-line drugs) คือสูตรระยะสั้น 6 เดือน ประกอบด้วย Intensive phase 2 เดือนด้วยยา 4 ชนิด: Isoniazid (H), Rifampicin (R), Pyrazinamide (Z), และ Ethambutol (E) ตามด้วย Continuation phase 4 เดือนด้วยยา 2 ชนิด: Isoniazid (H) และ Rifampicin (R) สรุปเป็น 2HRZE/4HR
🔍 ข้ออื่นผิดเพราะอะไร:
• ข้อ ข. (2HR / 7HR): สูตร 2HR/7HR ไม่ใช่สูตรมาตรฐานสำหรับผู้ป่วยวัณโรครายใหม่ และการขาด ethambutol กับ pyrazinamide ในระยะเข้มข้นจะเพิ่มความเสี่ยงต่อการเกิดเชื้อดื้อยาอย่างรวดเร็ว
• ข้อ ค. (6HRZE): การให้ยากลุ่ม HRZE ต่อเนื่องนานถึง 6 เดือน เพิ่มความเสี่ยงต่อความเป็นพิษต่อตับจาก pyrazinamide และพิษต่อเส้นประสาทตาจาก ethambutol โดยไม่เพิ่มประสิทธิภาพการรักษา
• ข้อ ง. (9HR): สูตร 9HR ใช้เฉพาะในบางกรณีที่ไม่สามารถทนยาหรือไม่สามารถใช้ pyrazinamide ได้ แต่ไม่ใช่สูตรมาตรฐานอันดับแรกสำหรับผู้ป่วย pan-susceptible TB
• ข้อ จ. (2HRZ / 4HR): สูตร 2HRZ/4HR ขาด ethambutol ในช่วงเริ่มต้น ทำให้ไม่มีตัวยาป้องกันการเหนี่ยวนำให้เกิดเชื้อดื้อยาต่อ isoniazid หรือ rifampicin ในช่วงที่ยังไม่ทราบผลการทดสอบความไวของเชื้อ</t>
        </is>
      </c>
      <c r="L34" s="186" t="n"/>
      <c r="M34" s="186" t="inlineStr">
        <is>
          <t>8. Infectious diseases</t>
        </is>
      </c>
      <c r="N34" s="186" t="inlineStr">
        <is>
          <t>8.2 Tuberculosis</t>
        </is>
      </c>
      <c r="O34" s="185" t="inlineStr">
        <is>
          <t>Clinic</t>
        </is>
      </c>
      <c r="P34" s="186" t="inlineStr">
        <is>
          <t>ข้อ 9.3 Mock Infectious RxCU84</t>
        </is>
      </c>
      <c r="Q34" s="185" t="inlineStr">
        <is>
          <t>ข้อสอบจำลอง</t>
        </is>
      </c>
      <c r="R34" s="185" t="inlineStr">
        <is>
          <t>Mock RxCU84</t>
        </is>
      </c>
      <c r="S34" s="185" t="n"/>
    </row>
    <row r="35" ht="24" customHeight="1" s="49">
      <c r="A35" s="187" t="n">
        <v>33</v>
      </c>
      <c r="B35" s="186" t="inlineStr">
        <is>
          <t>การติดตามอาการไม่พึงประสงค์จากยาสูตรมาตรฐาน 2HRZE</t>
        </is>
      </c>
      <c r="C35" s="186" t="inlineStr">
        <is>
          <t>ผู้ป่วยหญิงอายุ 29 ปี ได้รับการรักษาวัณโรคด้วยสูตร 2HRZE/4HR หลังรับประทานยา 1 เดือน ข้อใดจับคู่ยาและอาการไม่พึงประสงค์สำคัญได้ถูกต้องที่สุด?</t>
        </is>
      </c>
      <c r="D35" s="186" t="n"/>
      <c r="E35" s="186" t="inlineStr">
        <is>
          <t>Isoniazid – ปลายมือปลายเท้าชา, Rifampicin – ปัสสาวะสีส้มแดง, Pyrazinamide – กรดยูริกสูงและปวดข้อ, Ethambutol – ตามัวและมองเห็นสีแดง-เขียวผิดปกติ</t>
        </is>
      </c>
      <c r="F35" s="186" t="inlineStr">
        <is>
          <t>Isoniazid – ปัสสาวะสีส้มแดง, Rifampicin – ปลายมือปลายเท้าชา, Pyrazinamide – ตามัว, Ethambutol – กรดยูริกสูง</t>
        </is>
      </c>
      <c r="G35" s="186" t="inlineStr">
        <is>
          <t>Isoniazid – ตามัว, Rifampicin – กรดยูริกสูง, Pyrazinamide – ปลายมือปลายเท้าชา, Ethambutol – ปัสสาวะสีส้มแดง</t>
        </is>
      </c>
      <c r="H35" s="186" t="inlineStr">
        <is>
          <t>Isoniazid – ปวดข้อ, Rifampicin – ตามัว, Pyrazinamide – ปัสสาวะสีส้มแดง, Ethambutol – ชาปลายมือปลายเท้า</t>
        </is>
      </c>
      <c r="I35" s="188" t="inlineStr">
        <is>
          <t>Isoniazid – หูดับ, Rifampicin – ตับอักเสบ, Pyrazinamide – ผื่นลมพิษ, Ethambutol – ไตวาย</t>
        </is>
      </c>
      <c r="J35" s="185" t="n">
        <v>1</v>
      </c>
      <c r="K35" s="186" t="inlineStr">
        <is>
          <t>✅ คำตอบที่ถูกต้อง: ข้อ ก. Isoniazid – ปลายมือปลายเท้าชา, Rifampicin – ปัสสาวะสีส้มแดง, Pyrazinamide – กรดยูริกสูงและปวดข้อ, Ethambutol – ตามัวและมองเห็นสีแดง-เขียวผิดปกติ
🎯 ทำไมข้อนี้ถึงถูก:
Isoniazid – ปลายมือปลายเท้าชา, Rifampicin – ปัสสาวะสีส้มแดง, Pyrazinamide – กรดยูริกสูงและปวดข้อ, Ethambutol – ตามัวและมองเห็นสีแดง-เขียวผิดปกติ: ADR สำคัญของยาต้านวัณโรค First-line: 1) Isoniazid (H): ตับอักเสบ, ปลายประสาทอักเสบชาปลายมือปลายเท้า (ป้องกันด้วย Pyridoxine/Vit B6), 2) Rifampicin (R): ตับอักเสบ, สารคัดหลั่ง (ปัสสาวะ น้ำตา เหงื่อ) สีส้มแดง, 3) Pyrazinamide (Z): ตับอักเสบรุนแรงสุด, ยับยั้งการขับยูริกทำให้ Hyperuricemia และปวดข้อ, 4) Ethambutol (E): ประสาทตาอักเสบ (Optic/Retrobulbar neuritis) ตามัว สูญเสียการแยกสีแดง-เขียว
🔍 ข้ออื่นผิดเพราะอะไร:
• ข้อ ข. (Isoniazid – ปัสสาวะสีส้มแดง, Rifampicin – ปลายมือปลายเท้าชา, Pyrazinamide – ตามัว, Ethambutol – กรดยูริกสูง): เป็นแกนหลักใน Anti-TB regimen (HRZE) ยับยั้ง mycolic acid เสี่ยงต่อ peripheral neuropathy จากการขาด pyridoxine (Vitamin B6) จึงต้องให้วิตามิน B6 เสริม และเสี่ยงต่อ hepatotoxicity
• ข้อ ค. (Isoniazid – ตามัว, Rifampicin – กรดยูริกสูง, Pyrazinamide – ปลายมือปลายเท้าชา, Ethambutol – ปัสสาวะสีส้มแดง): เป็นแกนหลักใน Anti-TB regimen (HRZE) ยับยั้ง mycolic acid เสี่ยงต่อ peripheral neuropathy จากการขาด pyridoxine (Vitamin B6) จึงต้องให้วิตามิน B6 เสริม และเสี่ยงต่อ hepatotoxicity
• ข้อ ง. (Isoniazid – ปวดข้อ, Rifampicin – ตามัว, Pyrazinamide – ปัสสาวะสีส้มแดง, Ethambutol – ชาปลายมือปลายเท้า): เป็นแกนหลักใน Anti-TB regimen (HRZE) ยับยั้ง mycolic acid เสี่ยงต่อ peripheral neuropathy จากการขาด pyridoxine (Vitamin B6) จึงต้องให้วิตามิน B6 เสริม และเสี่ยงต่อ hepatotoxicity
• ข้อ จ. (Isoniazid – หูดับ, Rifampicin – ตับอักเสบ, Pyrazinamide – ผื่นลมพิษ, Ethambutol – ไตวาย): เป็นแกนหลักใน Anti-TB regimen (HRZE) ยับยั้ง mycolic acid เสี่ยงต่อ peripheral neuropathy จากการขาด pyridoxine (Vitamin B6) จึงต้องให้วิตามิน B6 เสริม และเสี่ยงต่อ hepatotoxicity</t>
        </is>
      </c>
      <c r="L35" s="186" t="n"/>
      <c r="M35" s="186" t="inlineStr">
        <is>
          <t>8. Infectious diseases</t>
        </is>
      </c>
      <c r="N35" s="186" t="inlineStr">
        <is>
          <t>8.2 Tuberculosis</t>
        </is>
      </c>
      <c r="O35" s="185" t="inlineStr">
        <is>
          <t>Clinic</t>
        </is>
      </c>
      <c r="P35" s="186" t="inlineStr">
        <is>
          <t>ข้อ 9.4 Mock Infectious RxCU84</t>
        </is>
      </c>
      <c r="Q35" s="185" t="inlineStr">
        <is>
          <t>ข้อสอบจำลอง</t>
        </is>
      </c>
      <c r="R35" s="185" t="inlineStr">
        <is>
          <t>Mock RxCU84</t>
        </is>
      </c>
      <c r="S35" s="185" t="n"/>
    </row>
    <row r="36" ht="24" customHeight="1" s="49">
      <c r="A36" s="187" t="n">
        <v>34</v>
      </c>
      <c r="B36" s="186" t="inlineStr">
        <is>
          <t>คำแนะนำในการปฏิบัติตัวและการใช้ยาสำหรับผู้ป่วยวัณโรคปอด</t>
        </is>
      </c>
      <c r="C36" s="186" t="inlineStr">
        <is>
          <t>เภสัชกรให้คำแนะนำผู้ป่วยที่รับประทานยาต้านวัณโรคข้อใดถูกต้องที่สุด?</t>
        </is>
      </c>
      <c r="D36" s="186" t="n"/>
      <c r="E36" s="186" t="inlineStr">
        <is>
          <t>หากปัสสาวะเป็นสีส้มแดง ให้หยุดยา Rifampicin ทันที</t>
        </is>
      </c>
      <c r="F36" s="186" t="inlineStr">
        <is>
          <t>หากมีอาการตามัวหรือมองเห็นสีผิดปกติ ควรหยุดยาเองและรอพบแพทย์ตามนัด</t>
        </is>
      </c>
      <c r="G36" s="186" t="inlineStr">
        <is>
          <t>รับประทานยาสม่ำเสมอทุกวัน หลีกเลี่ยงเครื่องดื่มแอลกอฮอล์ หากมีตัวเหลือง ตาเหลือง ตามัว ชาปลายมือปลายเท้า หรือปวดข้อรุนแรง ควรรีบพบแพทย์</t>
        </is>
      </c>
      <c r="H36" s="186" t="inlineStr">
        <is>
          <t>เมื่ออาการไอดีขึ้นสามารถหยุดยาต้านวัณโรคได้เองเพื่อป้องกันผลข้างเคียง</t>
        </is>
      </c>
      <c r="I36" s="188" t="inlineStr">
        <is>
          <t>ควรรับประทานยาทุกชนิดพร้อมอาหารมื้อหนักเพื่อป้องกันอาการคลื่นไส้</t>
        </is>
      </c>
      <c r="J36" s="185" t="n">
        <v>3</v>
      </c>
      <c r="K36" s="186" t="inlineStr">
        <is>
          <t>✅ คำตอบที่ถูกต้อง: ข้อ ค. รับประทานยาสม่ำเสมอทุกวัน หลีกเลี่ยงเครื่องดื่มแอลกอฮอล์ หากมีตัวเหลือง ตาเหลือง ตามัว ชาปลายมือปลายเท้า หรือปวดข้อรุนแรง ควรรีบพบแพทย์
🎯 ทำไมข้อนี้ถึงถูก:
รับประทานยาสม่ำเสมอทุกวัน หลีกเลี่ยงเครื่องดื่มแอลกอฮอล์ หากมีตัวเหลือง ตาเหลือง ตามัว ชาปลายมือปลายเท้า หรือปวดข้อรุนแรง ควรรีบพบแพทย์: ผู้ป่วยต้องรับประทานยาอย่างต่อเนื่องสม่ำเสมอห้ามหยุดยาเองแม้จะรู้สึกดีขึ้น เพื่อป้องกันเชื้อดื้อยา งดเครื่องดื่มแอลกอฮอล์เพื่อลดความเสี่ยงต่อตับอักเสบ หากมีอาการตับอักเสบ (ตัวเหลือง ตาเหลือง ปัสสาวะสีชา คลื่นไส้อาเจียนรุนแรง) หรือมีอาการตามัว มองเห็นสีผิดปกติ (Optic neuritis) ควรรีบมาพบแพทย์ทันที สำหรับปัสสาวะสีส้มแดงเป็นผลข้างเคียงปกติของ Rifampicin ไม่เป็นอันตรายและไม่ต้องหยุดยา
🔍 ข้ออื่นผิดเพราะอะไร:
• ข้อ ก. (หากปัสสาวะเป็นสีส้มแดง ให้หยุดยา Rifampicin ทันที): ปัสสาวะ น้ำตา และเหงื่อเปลี่ยนเป็นสีส้มแดงเป็นผลข้างเคียงปกติที่ไม่อันตรายของยา Rifampicin จากสีของสารเมแทบอไลต์ จึงไม่จำเป็นต้องหยุดยา
• ข้อ ข. (หากมีอาการตามัวหรือมองเห็นสีผิดปกติ ควรหยุดยาเองและรอพบแพทย์ตามนัด): อาการตามัวหรือการมองเห็นสีเปลี่ยนไปเป็นสัญญาณของ optic neuritis จาก ethambutol ผู้ป่วยต้องหยุดยาทันทีและรีบมาพบแพทย์โดยด่วนเพื่อป้องกันตาบอดถาวร ไม่ควรรอจนถึงวันนัด
• ข้อ ง. (เมื่ออาการไอดีขึ้นสามารถหยุดยาต้านวัณโรคได้เองเพื่อป้องกันผลข้างเคียง): การหยุดยาต้านวัณโรคเองก่อนครบกำหนดเวลาจะทำให้เชื้อวัณโรคที่แฝงตัวอยู่แบ่งตัวเพิ่มขึ้นและกลายพันธุ์เป็นเชื้อวัณโรคดื้อยาหลายขนาน (MDR-TB)
• ข้อ จ. (ควรรับประทานยาทุกชนิดพร้อมอาหารมื้อหนักเพื่อป้องกันอาการคลื่นไส้): Rifampicin และ Isoniazid มีการดูดซึมลดลงอย่างมากเมื่อรับประทานพร้อมอาหาร จึงแนะนำให้รับประทานตอนท้องว่างก่อนอาหารอย่างน้อย 1 ชั่วโมงหรือหลังอาหาร 2 ชั่วโมง</t>
        </is>
      </c>
      <c r="L36" s="186" t="n"/>
      <c r="M36" s="186" t="inlineStr">
        <is>
          <t>8. Infectious diseases</t>
        </is>
      </c>
      <c r="N36" s="186" t="inlineStr">
        <is>
          <t>8.2 Tuberculosis</t>
        </is>
      </c>
      <c r="O36" s="185" t="inlineStr">
        <is>
          <t>Clinic</t>
        </is>
      </c>
      <c r="P36" s="186" t="inlineStr">
        <is>
          <t>ข้อ 9.5 Mock Infectious RxCU84</t>
        </is>
      </c>
      <c r="Q36" s="185" t="inlineStr">
        <is>
          <t>ข้อสอบจำลอง</t>
        </is>
      </c>
      <c r="R36" s="185" t="inlineStr">
        <is>
          <t>Mock RxCU84</t>
        </is>
      </c>
      <c r="S36" s="185" t="n"/>
    </row>
    <row r="37" ht="24" customHeight="1" s="49">
      <c r="A37" s="187" t="n">
        <v>35</v>
      </c>
      <c r="B37" s="186" t="inlineStr">
        <is>
          <t>ผู้ป่วยหญิงอายุ 19 ปี ไม่มีประวัติแพ้ยา ไม่มีโรคประจำตัว แต่เป็นโรคอ้วน (BMI = 30.5 kg/m2) มาร้านยาเนื่องจากต้องการปรึกษาเภสัชกรและซื้อยารักษาสิว ตรวจพบตุ่มสิวอักเสบมีหัวหนองสีขาวขุ่นบนฐานสีแดงกระจายทั่วใบหน้า (Inflammatory lesions 8 จุด ไม่มี nodule/cyst) ซักประวัติพบว่าผู้ป่วยชอบรับประทานขนมหวานและชานมไข่มุกเป็นประจำ [ต้องมีรูปภาพสิวหัวหนอง]</t>
        </is>
      </c>
      <c r="C37" s="186" t="inlineStr">
        <is>
          <t>เภสัชกรควรจัดลักษณะสิวของผู้ป่วยรายนี้เป็นข้อใด เหมาะสมที่สุด?</t>
        </is>
      </c>
      <c r="D37" s="186" t="n"/>
      <c r="E37" s="186" t="inlineStr">
        <is>
          <t>Non-inflammatory acne ชนิด closed comedone</t>
        </is>
      </c>
      <c r="F37" s="186" t="inlineStr">
        <is>
          <t>Non-inflammatory acne ชนิด open comedone</t>
        </is>
      </c>
      <c r="G37" s="186" t="inlineStr">
        <is>
          <t>Inflammatory acne ชนิด papule</t>
        </is>
      </c>
      <c r="H37" s="186" t="inlineStr">
        <is>
          <t>Inflammatory acne ชนิด pustule</t>
        </is>
      </c>
      <c r="I37" s="188" t="inlineStr">
        <is>
          <t>Nodulocystic acne</t>
        </is>
      </c>
      <c r="J37" s="185" t="n">
        <v>4</v>
      </c>
      <c r="K37" s="186" t="inlineStr">
        <is>
          <t>✅ คำตอบที่ถูกต้อง: ข้อ ง. Inflammatory acne ชนิด pustule
🎯 ทำไมข้อนี้ถึงถูก:
Inflammatory acne ชนิด pustule: สิวที่มีลักษณะเป็นตุ่มนูนแดงและมียอดเป็นหัวหนองสีขาวขุ่น (Pus-filled lesion on an erythematous base) จัดเป็น Inflammatory acne ชนิด Pustule (สิวหัวหนอง) หากเป็นตุ่มแดงไม่มีหนองจะเรียกว่า Papule หากเป็นสิวหัวขาว/หัวดำที่ไม่อักเสบจะเรียกว่า Comedone
🔍 ข้ออื่นผิดเพราะอะไร:
• ข้อ ก. (Non-inflammatory acne ชนิด closed comedone): Closed comedone (สิวหัวขาว) จัดเป็น non-inflammatory acne เกิดจากการอุดตันของท่อไขมันใต้ผิวหนังโดยไม่มีตุ่มหนองหรือการอักเสบสีแดงรอบรอยโรค
• ข้อ ข. (Non-inflammatory acne ชนิด open comedone): Open comedone (สิวหัวดำ) จัดเป็น non-inflammatory acne มีลักษณะเป็นจุดสีดำตรงกลางจากการออกซิเดชันของเคราตินและเมลานินกับอากาศ ไม่มีหัวหนอง
• ข้อ ค. (Inflammatory acne ชนิด papule): Papule เป็นตุ่มสิวอักเสบสีแดงขนาดเล็กที่ยังไม่มีหัวหนองสีขาวขุ่นสะสมอยู่ด้านบน
• ข้อ จ. (Nodulocystic acne): Nodulocystic acne มีลักษณะเป็นตุ่มอักเสบขนาดใหญ่ลึกใต้ชั้นผิวหนัง (&gt;5 มม.) มีการอักเสบเจ็บมากและมีโอกาสเกิดแผลเป็นสูง ซึ่งผู้ป่วยรายนี้ไม่มีรอยโรคระดับ nodule หรือ cyst</t>
        </is>
      </c>
      <c r="L37" s="186" t="n"/>
      <c r="M37" s="186" t="inlineStr">
        <is>
          <t>8. Infectious diseases</t>
        </is>
      </c>
      <c r="N37" s="186" t="inlineStr">
        <is>
          <t>8.6 Skin &amp; Soft Tissue Infections</t>
        </is>
      </c>
      <c r="O37" s="185" t="inlineStr">
        <is>
          <t>Clinic</t>
        </is>
      </c>
      <c r="P37" s="186" t="inlineStr">
        <is>
          <t>ข้อ 10.1 Mock Infectious RxCU84</t>
        </is>
      </c>
      <c r="Q37" s="185" t="inlineStr">
        <is>
          <t>ข้อสอบจำลอง</t>
        </is>
      </c>
      <c r="R37" s="185" t="inlineStr">
        <is>
          <t>Mock RxCU84</t>
        </is>
      </c>
      <c r="S37" s="185" t="n"/>
    </row>
    <row r="38" ht="24" customHeight="1" s="49">
      <c r="A38" s="187" t="n">
        <v>36</v>
      </c>
      <c r="B38" s="186" t="inlineStr">
        <is>
          <t>ผู้ป่วยหญิงอายุ 19 ปี มี Inflammatory lesions ชนิด pustule จำนวน 8 จุด และไม่มี nodule/cyst (Mild inflammatory acne)</t>
        </is>
      </c>
      <c r="C38" s="186" t="inlineStr">
        <is>
          <t>เภสัชกรควรเลือกแนวทางการรักษาเบื้องต้นตามแนวทางการดูแลรักษาโรคสิว สมาคมแพทย์ผิวหนังแห่งประเทศไทย ข้อใดเหมาะสมที่สุด?</t>
        </is>
      </c>
      <c r="D38" s="186" t="n"/>
      <c r="E38" s="186" t="inlineStr">
        <is>
          <t>Oral isotretinoin เพียงอย่างเดียว</t>
        </is>
      </c>
      <c r="F38" s="186" t="inlineStr">
        <is>
          <t>Oral doxycycline เพียงอย่างเดียว</t>
        </is>
      </c>
      <c r="G38" s="186" t="inlineStr">
        <is>
          <t>Topical benzoyl peroxide</t>
        </is>
      </c>
      <c r="H38" s="186" t="inlineStr">
        <is>
          <t>Oral quinolone ร่วมกับ topical retinoid</t>
        </is>
      </c>
      <c r="I38" s="188" t="inlineStr">
        <is>
          <t>Oral isotretinoin ร่วมกับ oral doxycycline</t>
        </is>
      </c>
      <c r="J38" s="185" t="n">
        <v>3</v>
      </c>
      <c r="K38" s="186" t="inlineStr">
        <is>
          <t>✅ คำตอบที่ถูกต้อง: ข้อ ค. Topical benzoyl peroxide
🎯 ทำไมข้อนี้ถึงถูก:
Topical benzoyl peroxide: ผู้ป่วยมีสิวอักเสบจำนวนน้อย (
🔍 ข้ออื่นผิดเพราะอะไร:
• ข้อ ก. (Oral isotretinoin เพียงอย่างเดียว): Oral isotretinoin สงวนไว้สำหรับ severe nodulocystic acne หรือสิวที่มีแผลเป็นรุนแรงที่ไม่ตอบสนองต่อการรักษามาตรฐาน เนื่องจากมีผลข้างเคียงสูงมากและก่อทารกวิรูป
• ข้อ ข. (Oral doxycycline เพียงอย่างเดียว): ผู้ป่วยมีสิวอักเสบเพียง 8 จุด จัดเป็น mild inflammatory acne แนวทางเวชปฏิบัติแนะนำให้เริ่มด้วยยาทาเฉพาะที่ ไม่ควรใช้ยาปฏิชีวนะชนิดรับประทานเดี่ยวๆ เพื่อป้องกันเชื้อดื้อยา
• ข้อ ง. (Oral quinolone ร่วมกับ topical retinoid): ยากลุ่ม fluoroquinolones ไม่มีบทบาทในการรักษาสิวทั่วไป และการใช้ยาปฏิชีวนะชนิดกินต้องพิจารณาเมื่อมีสิวระดับปานกลางขึ้นไป
• ข้อ จ. (Oral isotretinoin ร่วมกับ oral doxycycline): ห้ามใช้ oral isotretinoin ร่วมกับ oral doxycycline เนื่องจากเพิ่มความเสี่ยงต่อการเกิดความดันในกะโหลกศีรษะสูงชนิดไม่ทราบสาเหตุ (pseudotumor cerebri)</t>
        </is>
      </c>
      <c r="L38" s="186" t="n"/>
      <c r="M38" s="186" t="inlineStr">
        <is>
          <t>8. Infectious diseases</t>
        </is>
      </c>
      <c r="N38" s="186" t="inlineStr">
        <is>
          <t>8.6 Skin &amp; Soft Tissue Infections</t>
        </is>
      </c>
      <c r="O38" s="185" t="inlineStr">
        <is>
          <t>Clinic</t>
        </is>
      </c>
      <c r="P38" s="186" t="inlineStr">
        <is>
          <t>ข้อ 10.2 Mock Infectious RxCU84</t>
        </is>
      </c>
      <c r="Q38" s="185" t="inlineStr">
        <is>
          <t>ข้อสอบจำลอง</t>
        </is>
      </c>
      <c r="R38" s="185" t="inlineStr">
        <is>
          <t>Mock RxCU84</t>
        </is>
      </c>
      <c r="S38" s="185" t="n"/>
    </row>
    <row r="39" ht="24" customHeight="1" s="49">
      <c r="A39" s="187" t="n">
        <v>37</v>
      </c>
      <c r="B39" s="186" t="inlineStr">
        <is>
          <t>การให้คำแนะนำการใช้ยา Benzoyl Peroxide 2.5% ครีม/เจล</t>
        </is>
      </c>
      <c r="C39" s="186" t="inlineStr">
        <is>
          <t>เภสัชกรเลือก benzoyl peroxide 2.5% ให้ผู้ป่วยรายนี้ ข้อใดเป็นคำแนะนำที่เหมาะสมที่สุด?</t>
        </is>
      </c>
      <c r="D39" s="186" t="n"/>
      <c r="E39" s="186" t="inlineStr">
        <is>
          <t>ทายาบาง ๆ วันละ 2 ครั้ง และหากแสบให้เพิ่มความถี่เพื่อให้ผิวชินยา</t>
        </is>
      </c>
      <c r="F39" s="186" t="inlineStr">
        <is>
          <t>ทาเฉพาะบริเวณที่มีหัวหนองเท่านั้น และควรใช้เป็นยาเดี่ยว</t>
        </is>
      </c>
      <c r="G39" s="186" t="inlineStr">
        <is>
          <t>ระวังการสัมผัสเสื้อผ้าและเส้นผม เนื่องจากยาอาจทำให้เกิด bleaching</t>
        </is>
      </c>
      <c r="H39" s="186" t="inlineStr">
        <is>
          <t>ทา benzoyl peroxide หลัง retinoid ทันทีทุกครั้งเพื่อเพิ่มประสิทธิภาพ</t>
        </is>
      </c>
      <c r="I39" s="188" t="inlineStr">
        <is>
          <t>หลีกเลี่ยง moisturizer เพราะจะทำให้เกิด comedone เพิ่มขึ้น</t>
        </is>
      </c>
      <c r="J39" s="185" t="n">
        <v>3</v>
      </c>
      <c r="K39" s="186" t="inlineStr">
        <is>
          <t>✅ คำตอบที่ถูกต้อง: ข้อ ค. ระวังการสัมผัสเสื้อผ้าและเส้นผม เนื่องจากยาอาจทำให้เกิด bleaching
🎯 ทำไมข้อนี้ถึงถูก:
ระวังการสัมผัสเสื้อผ้าและเส้นผม เนื่องจากยาอาจทำให้เกิด bleaching: Benzoyl peroxide มีคุณสมบัติเป็น Oxidizing agent ที่สามารถฟอกสีผ้า (Bleaching effect) ทำให้เสื้อผ้า ปลอกหมอน หรือเส้นผมเปลี่ยนสีด่างได้ จึงต้องเตือนผู้ป่วยให้ระมัดระวัง นอกจากนี้อาจทำให้ผิวแห้ง ระคายเคือง ลอก จึงควรเริ่มทาทิ้งไว้ระยะเวลาสั้นๆ แล้วล้างออก หรือเริ่มจากความเข้มข้นต่ำ (2.5%) และสามารถทามอยส์เจอไรเซอร์เพื่อลดการระคายเคืองได้
🔍 ข้ออื่นผิดเพราะอะไร:
• ข้อ ก. (ทายาบาง ๆ วันละ 2 ครั้ง และหากแสบให้เพิ่มความถี่เพื่อให้ผิวชินยา): หากมีอาการแสบแดงระคายเคือง ควรลดความถี่ในการทาลง เช่น ทาวันเว้นวัน หรือล้างออกหลังทา 15-30 นาที การเพิ่มความถี่จะยิ่งทำให้ผิวหนังอักเสบและลอกรุนแรงขึ้น
• ข้อ ข. (ทาเฉพาะบริเวณที่มีหัวหนองเท่านั้น และควรใช้เป็นยาเดี่ยว): Benzoyl peroxide ควรทาทั่วบริเวณที่มักเกิดสิวเพื่อป้องกันการเกิดรอยโรคใหม่ ไม่ใช่แต้มเฉพาะหัวสิว และการใช้ร่วมกับ topical retinoid ช่วยเสริมประสิทธิภาพได้ดีขึ้น
• ข้อ ง. (ทา benzoyl peroxide หลัง retinoid ทันทีทุกครั้งเพื่อเพิ่มประสิทธิภาพ): การทา benzoyl peroxide พร้อมกับ tretinoin ชนิดดั้งเดิมจะทำให้เกิดปฏิกิริยา oxidation สลายโมเลกุล tretinoin ทำให้ประสิทธิภาพยาลดลง จึงควรทาคนละเวลา เช่น ทา BPO ตอนเช้า และ tretinoin ก่อนนอน
• ข้อ จ. (หลีกเลี่ยง moisturizer เพราะจะทำให้เกิด comedone เพิ่มขึ้น): การใช้ moisturizer ชนิด non-comedogenic มีความสำคัญอย่างยิ่งในการช่วยลดผลข้างเคียงเรื่องผิวแห้ง แดง ลอก จากการใช้ benzoyl peroxide และช่วยฟื้นฟูเกราะป้องกันผิว</t>
        </is>
      </c>
      <c r="L39" s="186" t="n"/>
      <c r="M39" s="186" t="inlineStr">
        <is>
          <t>8. Infectious diseases</t>
        </is>
      </c>
      <c r="N39" s="186" t="inlineStr">
        <is>
          <t>8.8 Antimicrobial Stewardship &amp; Pharmacology</t>
        </is>
      </c>
      <c r="O39" s="185" t="inlineStr">
        <is>
          <t>Clinic</t>
        </is>
      </c>
      <c r="P39" s="186" t="inlineStr">
        <is>
          <t>ข้อ 10.3 Mock Infectious RxCU84</t>
        </is>
      </c>
      <c r="Q39" s="185" t="inlineStr">
        <is>
          <t>ข้อสอบจำลอง</t>
        </is>
      </c>
      <c r="R39" s="185" t="inlineStr">
        <is>
          <t>Mock RxCU84</t>
        </is>
      </c>
      <c r="S39" s="185" t="n"/>
    </row>
    <row r="40" ht="24" customHeight="1" s="49">
      <c r="A40" s="187" t="n">
        <v>38</v>
      </c>
      <c r="B40" s="186" t="inlineStr">
        <is>
          <t>ผู้ป่วยหญิงเป็นสิวและซักประวัติเพิ่มเติมพบว่ากำลังตั้งครรภ์</t>
        </is>
      </c>
      <c r="C40" s="186" t="inlineStr">
        <is>
          <t>หากเภสัชกรซักประวัติเพิ่มเติมพบว่าผู้ป่วยกำลังตั้งครรภ์อยู่ เภสัชกรควรเลือกยาข้อใดเหมาะสมที่สุด?</t>
        </is>
      </c>
      <c r="D40" s="186" t="n"/>
      <c r="E40" s="186" t="inlineStr">
        <is>
          <t>Tretinoin topical</t>
        </is>
      </c>
      <c r="F40" s="186" t="inlineStr">
        <is>
          <t>Adapalene topical</t>
        </is>
      </c>
      <c r="G40" s="186" t="inlineStr">
        <is>
          <t>Doxycycline oral</t>
        </is>
      </c>
      <c r="H40" s="186" t="inlineStr">
        <is>
          <t>Isotretinoin oral</t>
        </is>
      </c>
      <c r="I40" s="188" t="inlineStr">
        <is>
          <t>Azelaic acid topical</t>
        </is>
      </c>
      <c r="J40" s="185" t="n">
        <v>5</v>
      </c>
      <c r="K40" s="186" t="inlineStr">
        <is>
          <t>✅ คำตอบที่ถูกต้อง: ข้อ จ. Azelaic acid topical
🎯 ทำไมข้อนี้ถึงถูก:
Azelaic acid topical: Topical Azelaic acid จัดอยู่ใน Pregnancy Category B มี safety สูงในการรักษาสิวในสตรีมีครรภ์ มีฤทธิ์ต้านเชื้อ C. acnes, ต้านการอักเสบ และลด comedone ในขณะที่ยากลุ่ม Retinoids ทั้งรูปรับประทาน (Isotretinoin - Category X) และยาทา (Tretinoin, Adapalene - Category C/X) รวมถึง Oral Doxycycline (Category D) เป็น contraindication ในหญิงตั้งครรภ์เนื่องจากเสี่ยงต่อความพิการของทารกในครรภ์
🔍 ข้ออื่นผิดเพราะอะไร:
• ข้อ ก. (Tretinoin topical): Topical tretinoin มีข้อห้ามใช้ในหญิงตั้งครรภ์เนื่องจากเป็นอนุพันธ์ของกรดวิตามินเอที่มีความเสี่ยงต่อการดูดซึมและอาจส่งผลเสียต่อการสร้างอวัยวะของทารกในครรภ์
• ข้อ ข. (Adapalene topical): Topical adapalene จัดเป็น retinoid derivative รุ่นที่สาม ซึ่งมีข้อห้ามใช้ในสตรีมีครรภ์เช่นเดียวกันตามแนวทางเวชปฏิบัติส่วนใหญ่เพื่อหลีกเลี่ยงความเสี่ยงต่อทารก
• ข้อ ค. (Doxycycline oral): Doxycycline มีข้อห้ามใช้ในหญิงตั้งครรภ์เนื่องจากทำให้เกิดการสะสมที่กระดูกและฟันของทารก ส่งผลให้กระดูกเจริญเติบโตช้าและเกิดภาวะฟันเปลี่ยนสีถาวร
• ข้อ ง. (Isotretinoin oral): Oral isotretinoin เป็นยาที่มีฤทธิ์ก่อทารกวิรูปสูงมาก (severe teratogenicity) จัดอยู่ใน Pregnancy Category X มีข้อห้ามใช้อย่างเด็ดขาดในสตรีมีครรภ์</t>
        </is>
      </c>
      <c r="L40" s="186" t="n"/>
      <c r="M40" s="186" t="inlineStr">
        <is>
          <t>8. Infectious diseases</t>
        </is>
      </c>
      <c r="N40" s="186" t="inlineStr">
        <is>
          <t>8.8 Antimicrobial Stewardship &amp; Pharmacology</t>
        </is>
      </c>
      <c r="O40" s="185" t="inlineStr">
        <is>
          <t>Clinic</t>
        </is>
      </c>
      <c r="P40" s="186" t="inlineStr">
        <is>
          <t>ข้อ 10.4 Mock Infectious RxCU84</t>
        </is>
      </c>
      <c r="Q40" s="185" t="inlineStr">
        <is>
          <t>ข้อสอบจำลอง</t>
        </is>
      </c>
      <c r="R40" s="185" t="inlineStr">
        <is>
          <t>Mock RxCU84</t>
        </is>
      </c>
      <c r="S40" s="185" t="n"/>
    </row>
    <row r="41" ht="24" customHeight="1" s="49">
      <c r="A41" s="187" t="n">
        <v>39</v>
      </c>
      <c r="B41" s="186" t="inlineStr">
        <is>
          <t>ผู้ป่วยสิวมีภาวะอ้วน (BMI 30.5 kg/m2) และรับประทานขนมหวานเป็นประจำ</t>
        </is>
      </c>
      <c r="C41" s="186" t="inlineStr">
        <is>
          <t>จากการซักประวัติพบว่าผู้ป่วยมี BMI 30.5 kg/m² และรับประทานขนมหวานเป็นประจำ เภสัชกรควรให้คำแนะนำเพิ่มเติมข้อใดเหมาะสมที่สุด?</t>
        </is>
      </c>
      <c r="D41" s="186" t="n"/>
      <c r="E41" s="186" t="inlineStr">
        <is>
          <t>แนะนำให้รับประทานอาหารที่มี glycemic index สูงเพื่อเพิ่มพลังงานและลดการอักเสบ ร่วมกับการรักษาสิว</t>
        </is>
      </c>
      <c r="F41" s="186" t="inlineStr">
        <is>
          <t>แนะนำให้หยุดยารักษาสิวทั้งหมดและรักษาด้วยการควบคุมอาหารเพียงอย่างเดียว</t>
        </is>
      </c>
      <c r="G41" s="186" t="inlineStr">
        <is>
          <t>แนะนำให้ลดการรับประทานอาหารที่มี glycemic load สูง ร่วมกับการรักษาสิว</t>
        </is>
      </c>
      <c r="H41" s="186" t="inlineStr">
        <is>
          <t>แนะนำให้รับประทาน vitamin A ขนาดสูงทุกวันเพื่อทดแทน isotretinoin</t>
        </is>
      </c>
      <c r="I41" s="188" t="inlineStr">
        <is>
          <t>แนะนำให้รับประทาน zinc ขนาดสูงเป็นการรักษาหลักแทน topical therapy</t>
        </is>
      </c>
      <c r="J41" s="185" t="n">
        <v>3</v>
      </c>
      <c r="K41" s="186" t="inlineStr">
        <is>
          <t>✅ คำตอบที่ถูกต้อง: ข้อ ค. แนะนำให้ลดการรับประทานอาหารที่มี glycemic load สูง ร่วมกับการรักษาสิว
🎯 ทำไมข้อนี้ถึงถูก:
แนะนำให้ลดการรับประทานอาหารที่มี glycemic load สูง ร่วมกับการรักษาสิว: อาหารที่มีค่า Glycemic Index (GI) และ Glycemic Load (GL) สูง (เช่น ของหวาน น้ำตาล แป้งขัดขาว ชานม) จะกระตุ้นการหลั่งอินซูลินและ Insulin-like Growth Factor 1 (IGF-1) อย่างรวดเร็ว ซึ่ง IGF-1 จะไปกระตุ้นการสร้างไขมันจากต่อมไขมัน (Sebum production) และเร่งการแบ่งตัวของ keratinocyte ทำให้เกิดการอุดตันของรูขุมขนและสิวอักเสบมากขึ้น การปรับเปลี่ยนพฤติกรรมโดยลดอาหาร high glycemic load ร่วมกับการรักษาด้วยยาจึงช่วยเสริม efficacy การรักษาได้อย่างมีนัยสำคัญ
🔍 ข้ออื่นผิดเพราะอะไร:
• ข้อ ก. (แนะนำให้รับประทานอาหารที่มี glycemic index สูงเพื่อเพิ่มพลังงานและลดการอักเสบ ร่วมกับการรักษาสิว): อาหารที่มี glycemic index สูงจะกระตุ้นการหลั่งอินซูลินและ IGF-1 เพิ่มขึ้น ส่งผลกระตุ้น sebocyte proliferation และเพิ่มการผลิต sebum ทำให้สิวอักเสบกำเริบมากขึ้นแทนที่จะลดการอักเสบ
• ข้อ ข. (แนะนำให้หยุดยารักษาสิวทั้งหมดและรักษาด้วยการควบคุมอาหารเพียงอย่างเดียว): การปรับอาหารเป็นเพียงการรักษาเสริม (adjunctive therapy) ไม่สามารถทดแทนยารักษาสิวหลักตามแนวทางเวชปฏิบัติได้ การหยุดยาทั้งหมดจะทำให้สิวไม่ตอบสนองต่อการรักษาและเกิดพยาธิสภาพลุกลาม
• ข้อ ง. (แนะนำให้รับประทาน vitamin A ขนาดสูงทุกวันเพื่อทดแทน isotretinoin): การรับประทาน vitamin A ในขนาดสูงไม่ได้ผลเทียบเท่า isotretinoin อีกทั้งยังเสี่ยงต่อภาวะ hypervitaminosis A ก่อให้เกิดตับอักเสบ ไขมันในเลือดสูง และความดันในกะโหลกศีรษะสูง (pseudotumor cerebri)
• ข้อ จ. (แนะนำให้รับประทาน zinc ขนาดสูงเป็นการรักษาหลักแทน topical therapy): Zinc ชนิดรับประทานมีบทบาทเพียงยารักษาเสริมใน mild-to-moderate inflammatory acne เท่านั้น ไม่มี efficacy สูงพอที่จะใช้เป็นการรักษาหลักเดี่ยวๆ แทน topical therapy มาตรฐานได้</t>
        </is>
      </c>
      <c r="L41" s="186" t="n"/>
      <c r="M41" s="186" t="inlineStr">
        <is>
          <t>8. Infectious diseases</t>
        </is>
      </c>
      <c r="N41" s="186" t="inlineStr">
        <is>
          <t>8.5 Gastrointestinal &amp; Parasitic Infections</t>
        </is>
      </c>
      <c r="O41" s="185" t="inlineStr">
        <is>
          <t>Clinic</t>
        </is>
      </c>
      <c r="P41" s="186" t="inlineStr">
        <is>
          <t>ข้อ 10.5 Mock Infectious RxCU84</t>
        </is>
      </c>
      <c r="Q41" s="185" t="inlineStr">
        <is>
          <t>ข้อสอบจำลอง</t>
        </is>
      </c>
      <c r="R41" s="185" t="inlineStr">
        <is>
          <t>Mock RxCU84</t>
        </is>
      </c>
      <c r="S41" s="185" t="n"/>
    </row>
    <row r="42" ht="24" customHeight="1" s="49">
      <c r="A42" s="187" t="n">
        <v>40</v>
      </c>
      <c r="B42" s="186" t="inlineStr">
        <is>
          <t>ผู้ป่วยหญิงอายุ 34 ปี ไม่มีอาการแพ้ยา แต่มีโรคประจำตัวคือติดเชื้อ HIV ใช้ยาประจำคือ Biktarvy (TAF 25 mg/FTC 200 mg/BIC 50 mg) และ Sulfamethoxazole/Trimethoprim เพื่อป้องกันการติดเชื้อ PJP วันหนึ่งพบมีตุ่มที่อวัยวะเพศ เป็นตุ่มแข็งแต่ไม่เจ็บ เป็นมาได้ 1 สัปดาห์แล้ว ผู้ป่วยให้ประวัติว่ามีเพศสัมพันธ์โดยไม่สวมถุงยางอนามัย</t>
        </is>
      </c>
      <c r="C42" s="186" t="inlineStr">
        <is>
          <t>จากลักษณะทางคลินิกที่ระบุว่า 'ตุ่มแข็งแต่ไม่เจ็บ' และประวัติเสี่ยงทางเพศสัมพันธ์ โรคใดคือการวินิจฉัยที่น่าจะเป็นไปได้มากที่สุด?</t>
        </is>
      </c>
      <c r="D42" s="186" t="n"/>
      <c r="E42" s="186" t="inlineStr">
        <is>
          <t>โรคเริมอวัยวะเพศ (Genital Herpes)</t>
        </is>
      </c>
      <c r="F42" s="186" t="inlineStr">
        <is>
          <t>โรคแผลริมอ่อน (Chancroid)</t>
        </is>
      </c>
      <c r="G42" s="186" t="inlineStr">
        <is>
          <t>โรคซิฟิลิสระยะที่ 1 (Primary Syphilis)</t>
        </is>
      </c>
      <c r="H42" s="186" t="inlineStr">
        <is>
          <t>ช่องคลอดอักเสบจากเชื้อรา (Vulvovaginal Candidiasis)</t>
        </is>
      </c>
      <c r="I42" s="188" t="inlineStr">
        <is>
          <t>โรคหูดข้าวสุก (Molluscum Contagiosum)</t>
        </is>
      </c>
      <c r="J42" s="185" t="n">
        <v>3</v>
      </c>
      <c r="K42" s="186" t="inlineStr">
        <is>
          <t>✅ คำตอบที่ถูกต้อง: ข้อ ค. โรคซิฟิลิสระยะที่ 1 (Primary Syphilis)
🎯 ทำไมข้อนี้ถึงถูก:
โรคซิฟิลิสระยะที่ 1 (Primary Syphilis): รอยโรคแผลริมแข็ง (Hard chancre) มีลักษณะเป็นแผลเดี่ยว ขอบเรียบยกนูน ก้นแผลสะอาด แข็ง และที่สำคัญคือ 'ไม่มีอาการเจ็บปวด' (Painless ulcer) ร่วมกับประวัติมีเพศสัมพันธ์โดยไม่ได้ป้องกัน เป็นลักษณะคลาสสิกของโรคซิฟิลิสระยะที่ 1 (Primary Syphilis) เกิดจากการติดเชื้อ Treponema pallidum ต่างจากแผลริมอ่อน (Chancroid) หรือเริม (Herpes) ที่จะมีอาการเจ็บปวดรุนแรง (Painful ulcers)
🔍 ข้ออื่นผิดเพราะอะไร:
• ข้อ ก. (โรคเริมอวัยวะเพศ (Genital Herpes)): Genital herpes จากเชื้อ HSV เกิดเป็น multiple painful vesicles บนฐานสีแดงแล้วแตกเป็นแผลตื้นที่เจ็บปวดมาก ซึ่งขัดแย้งกับรอยโรคที่เป็นตุ่มแข็งขอบนูนและไม่เจ็บ (painless)
• ข้อ ข. (โรคแผลริมอ่อน (Chancroid)): แผลริมอ่อน (Chancroid) เกิดจากเชื้อ Haemophilus ducreyi รอยโรคมีลักษณะเป็นแผลลึก นุ่ม ขอบไม่เรียบ ก้นแผลมีหนองสกปรก และมีอาการเจ็บปวดรุนแรง (painful ulcer)
• ข้อ ง. (ช่องคลอดอักเสบจากเชื้อรา (Vulvovaginal Candidiasis)): Vulvovaginal candidiasis ไม่ได้แสดงอาการเป็นตุ่มแข็งเดี่ยว แต่มีอาการเด่นคือคันช่องคลอด แสบแดง และมีตกขาวสีขาวขุ่นข้นคล้ายคราบคอทเทจชีส (curd-like discharge)
• ข้อ จ. (โรคหูดข้าวสุก (Molluscum Contagiosum)): Molluscum contagiosum เกิดจาก Poxvirus รอยโรคเป็น papule ผิวเรียบมันคล้ายไข่มุก มีรอยบุ๋มตรงกลาง (umbilicated papule) และบีบได้สารสีขาวคล้ายข้าวสุก ไม่ใช่แผลริมแข็ง</t>
        </is>
      </c>
      <c r="L42" s="186" t="n"/>
      <c r="M42" s="186" t="inlineStr">
        <is>
          <t>8. Infectious diseases</t>
        </is>
      </c>
      <c r="N42" s="186" t="inlineStr">
        <is>
          <t>8.1 HIV &amp; Opportunistic Infections</t>
        </is>
      </c>
      <c r="O42" s="185" t="inlineStr">
        <is>
          <t>Clinic</t>
        </is>
      </c>
      <c r="P42" s="186" t="inlineStr">
        <is>
          <t>ข้อ 11.1 Mock Infectious RxCU84</t>
        </is>
      </c>
      <c r="Q42" s="185" t="inlineStr">
        <is>
          <t>ข้อสอบจำลอง</t>
        </is>
      </c>
      <c r="R42" s="185" t="inlineStr">
        <is>
          <t>Mock RxCU84</t>
        </is>
      </c>
      <c r="S42" s="185" t="n"/>
    </row>
    <row r="43" ht="24" customHeight="1" s="49">
      <c r="A43" s="187" t="n">
        <v>41</v>
      </c>
      <c r="B43" s="186" t="inlineStr">
        <is>
          <t>การรักษา Primary Syphilis ในผู้ป่วยติดเชื้อ HIV</t>
        </is>
      </c>
      <c r="C43" s="186" t="inlineStr">
        <is>
          <t>ข้อใดคือแนวทางการรักษาด้วยยาปฏิชีวนะที่เหมาะสมที่สุดสำหรับผู้ป่วยรายนี้?</t>
        </is>
      </c>
      <c r="D43" s="186" t="n"/>
      <c r="E43" s="186" t="inlineStr">
        <is>
          <t>Ceftriaxone 1 g ฉีดเข้ากล้ามเนื้อ ครั้งเดียว</t>
        </is>
      </c>
      <c r="F43" s="186" t="inlineStr">
        <is>
          <t>Doxycycline 100 mg รับประทานวันละ 2 ครั้ง นาน 14 วัน</t>
        </is>
      </c>
      <c r="G43" s="186" t="inlineStr">
        <is>
          <t>Benzathine Penicillin G 2.4 million units ฉีดเข้ากล้ามเนื้อ ครั้งเดียว</t>
        </is>
      </c>
      <c r="H43" s="186" t="inlineStr">
        <is>
          <t>Benzathine Penicillin G 2.4 million units ฉีดเข้ากล้ามเนื้อ สัปดาห์ละครั้ง นาน 3 สัปดาห์</t>
        </is>
      </c>
      <c r="I43" s="188" t="inlineStr">
        <is>
          <t>Azithromycin 1 g รับประทานครั้งเดียว</t>
        </is>
      </c>
      <c r="J43" s="185" t="n">
        <v>3</v>
      </c>
      <c r="K43" s="186" t="inlineStr">
        <is>
          <t>✅ คำตอบที่ถูกต้อง: ข้อ ค. Benzathine Penicillin G 2.4 million units ฉีดเข้ากล้ามเนื้อ ครั้งเดียว
🎯 ทำไมข้อนี้ถึงถูก:
ตามแนวทางการรักษาโรคซิฟิลิส (CDC / กรมควบคุมโรค) สำหรับ Primary, Secondary และ Early latent syphilis (
🔍 ข้ออื่นผิดเพราะอะไร:
• ข้อ ก. (Ceftriaxone 1 g ฉีดเข้ากล้ามเนื้อ ครั้งเดียว): Ceftriaxone 1 g IM ครั้งเดียว เป็นสูตรยาหลักสำหรับรักษา Gonococcal infection ไม่ใช่สูตรมาตรฐานสำหรับ Primary syphilis เว้นแต่กรณีแพ้ penicillin ที่ต้องให้ ceftriaxone ติดต่อกัน 10-14 วัน
• ข้อ ข. (Doxycycline 100 mg รับประทานวันละ 2 ครั้ง นาน 14 วัน): Doxycycline 100 mg รับประทานวันละ 2 ครั้ง นาน 14 วัน เป็นเพียงสูตรยาทางเลือก (alternative) ในผู้ป่วยที่มีประวัติแพ้ยา penicillin อย่างรุนแรงเท่านั้น ไม่ใช่ first-line therapy
• ข้อ ง. (Benzathine Penicillin G 2.4 million units ฉีดเข้ากล้ามเนื้อ สัปดาห์ละครั้ง นาน 3 สัปดาห์): Benzathine Penicillin G 2.4 million units IM สัปดาห์ละครั้ง นาน 3 สัปดาห์ เป็นสูตรสำหรับ Late latent syphilis หรือ Tertiary syphilis ไม่จำเป็นสำหรับ Primary syphilis ซึ่งให้เพียงเข็มเดียว
• ข้อ จ. (Azithromycin 1 g รับประทานครั้งเดียว): Azithromycin 1 g รับประทานครั้งเดียว มีรายงานการดื้อยาของ Treponema pallidum จากการกลายพันธุ์ที่ยีน 23S rRNA สูงมาก จึงไม่แนะนำให้ใช้รักษาซิฟิลิสตามแนวทางของ CDC และกระทรวงสาธารณสุข</t>
        </is>
      </c>
      <c r="L43" s="186" t="n"/>
      <c r="M43" s="186" t="inlineStr">
        <is>
          <t>8. Infectious diseases</t>
        </is>
      </c>
      <c r="N43" s="186" t="inlineStr">
        <is>
          <t>8.1 HIV &amp; Opportunistic Infections</t>
        </is>
      </c>
      <c r="O43" s="185" t="inlineStr">
        <is>
          <t>Clinic</t>
        </is>
      </c>
      <c r="P43" s="186" t="inlineStr">
        <is>
          <t>ข้อ 11.2 Mock Infectious RxCU84</t>
        </is>
      </c>
      <c r="Q43" s="185" t="inlineStr">
        <is>
          <t>ข้อสอบจำลอง</t>
        </is>
      </c>
      <c r="R43" s="185" t="inlineStr">
        <is>
          <t>Mock RxCU84</t>
        </is>
      </c>
      <c r="S43" s="185" t="n"/>
    </row>
    <row r="44" ht="24" customHeight="1" s="49">
      <c r="A44" s="187" t="n">
        <v>42</v>
      </c>
      <c r="B44" s="186" t="inlineStr">
        <is>
          <t>ลักษณะทางคลินิกจำเพาะของโรคซิฟิลิสในผู้ป่วยที่ติดเชื้อ HIV ร่วมด้วย</t>
        </is>
      </c>
      <c r="C44" s="186" t="inlineStr">
        <is>
          <t>ในผู้ป่วยหญิงรายนี้ซึ่งมีการติดเชื้อ HIV ร่วมด้วย ลักษณะอาการแสดงทางคลินิกของโรคซิฟิลิสในข้อใดที่มีความสำคัญและเป็นลักษณะเฉพาะที่เภสัชกรควรระลึกถึงมากที่สุด?</t>
        </is>
      </c>
      <c r="D44" s="186" t="n"/>
      <c r="E44" s="186" t="inlineStr">
        <is>
          <t>แผลที่อวัยวะเพศมักจะมีอาการเจ็บปวดรุนแรงกว่าผู้ที่ไม่ติดเชื้อ HIV</t>
        </is>
      </c>
      <c r="F44" s="186" t="inlineStr">
        <is>
          <t>มีโอกาสตรวจพบอาการแสดงของซิฟิลิสระยะที่ 1 และระยะที่ 2 เกิดขึ้นพร้อมกัน (Overlap)</t>
        </is>
      </c>
      <c r="G44" s="186" t="inlineStr">
        <is>
          <t>ต่อมน้ำเหลืองที่ขาหนีบมักจะอักเสบจนแตกเป็นหนอง (Bubo) ได้ง่ายกว่า</t>
        </is>
      </c>
      <c r="H44" s="186" t="inlineStr">
        <is>
          <t>เชื้อสไปโรขีดมักจะไม่สามารถตรวจพบได้ด้วยการส่องกล้อง Dark-field</t>
        </is>
      </c>
      <c r="I44" s="188" t="inlineStr">
        <is>
          <t>แผลริมแข็ง (Chancre) จะหายช้ากว่าคนปกติและกลายเป็นแผลเรื้อรังเสมอ</t>
        </is>
      </c>
      <c r="J44" s="185" t="n">
        <v>2</v>
      </c>
      <c r="K44" s="186" t="inlineStr">
        <is>
          <t>✅ คำตอบที่ถูกต้อง: ข้อ ข. มีโอกาสตรวจพบอาการแสดงของซิฟิลิสระยะที่ 1 และระยะที่ 2 เกิดขึ้นพร้อมกัน (Overlap)
🎯 ทำไมข้อนี้ถึงถูก:
มีโอกาสตรวจพบอาการแสดงของซิฟิลิสระยะที่ 1 และระยะที่ 2 เกิดขึ้นพร้อมกัน (Overlap): ในผู้ติดเชื้อ HIV ร่วมกับซิฟิลิส การดำเนินโรคอาจมีความผิดปกติและรุนแรงขึ้น ลักษณะจำเพาะที่พบบ่อยคือการเกิดอาการเหลื่อมซ้อนกัน (Overlap) ระหว่าง Primary syphilis (แผลริมแข็ง chancre) และ Secondary syphilis (ผื่นตามฝ่ามือฝ่าเท้า maculopapular rash, condyloma lata) โดยแผลริมแข็งยังไม่ทันหายดีก็เกิดผื่นระยะที่สองขึ้นพร้อมกัน นอกจากนี้ยังมีความเสี่ยงสูงขึ้นต่อการลุกลามเข้าสู่ระบบประสาท (Neurosyphilis) ตั้งแต่ระยะแรก
🔍 ข้ออื่นผิดเพราะอะไร:
• ข้อ ก. (แผลที่อวัยวะเพศมักจะมีอาการเจ็บปวดรุนแรงกว่าผู้ที่ไม่ติดเชื้อ HIV): แผล Primary syphilis (chancre) ในผู้ติดเชื้อ HIV ยังคงเป็นแผลที่ไม่เจ็บปวด (painless) เหมือนคนทั่วไป การติดเชื้อ HIV ไม่ได้เปลี่ยนพยาธิสภาพของแผลให้เจ็บปวดรุนแรงขึ้น
• ข้อ ค. (ต่อมน้ำเหลืองที่ขาหนีบมักจะอักเสบจนแตกเป็นหนอง (Bubo) ได้ง่ายกว่า): ต่อมน้ำเหลืองขาหนีบอักเสบจนแตกเป็นหนอง (Suppurative lymphadenitis หรือ bubo) เป็นลักษณะเฉพาะของแผลริมอ่อน (Chancroid) หรือ LGV ไม่ใช่พยาธิสภาพของซิฟิลิส
• ข้อ ง. (เชื้อสไปโรขีดมักจะไม่สามารถตรวจพบได้ด้วยการส่องกล้อง Dark-field): เชื้อ Treponema pallidum ในผู้ป่วยร่วมกับ HIV ยังคงสามารถตรวจหาตัวเชื้อที่มีชีวิตเคลื่อนไหวได้ด้วยกล้อง Dark-field microscopy หรือตรวจด้วย PCR จาก exudate ของแผลได้ตามปกติ
• ข้อ จ. (แผลริมแข็ง (Chancre) จะหายช้ากว่าคนปกติและกลายเป็นแผลเรื้อรังเสมอ): แผลริมแข็งสามารถหายได้เองตามธรรมชาติภายใน 3-6 สัปดาห์แม้ไม่ได้รับการรักษา และไม่ได้กลายเป็นแผลเรื้อรังเสมอไป แต่เชื้อจะลุกลามเข้าสู่ระยะที่ 2 หรือระยะแฝงต่อไป</t>
        </is>
      </c>
      <c r="L44" s="186" t="n"/>
      <c r="M44" s="186" t="inlineStr">
        <is>
          <t>8. Infectious diseases</t>
        </is>
      </c>
      <c r="N44" s="186" t="inlineStr">
        <is>
          <t>8.1 HIV &amp; Opportunistic Infections</t>
        </is>
      </c>
      <c r="O44" s="185" t="inlineStr">
        <is>
          <t>Clinic</t>
        </is>
      </c>
      <c r="P44" s="186" t="inlineStr">
        <is>
          <t>ข้อ 11.3 Mock Infectious RxCU84</t>
        </is>
      </c>
      <c r="Q44" s="185" t="inlineStr">
        <is>
          <t>ข้อสอบจำลอง</t>
        </is>
      </c>
      <c r="R44" s="185" t="inlineStr">
        <is>
          <t>Mock RxCU84</t>
        </is>
      </c>
      <c r="S44" s="185" t="n"/>
    </row>
    <row r="45" ht="24" customHeight="1" s="49">
      <c r="A45" s="187" t="n">
        <v>43</v>
      </c>
      <c r="B45" s="186" t="inlineStr">
        <is>
          <t>ผู้ป่วยชายอายุ 40 ปี ไม่มีโรคประจำตัว ไม่มีประวัติแพ้ยา ปัสสาวะแสบขัด มีหนองไหลออกจากท่อปัสสาวะ เมื่อ 3 วันก่อนมีเพศสัมพันธ์โดยไม่ได้สวมถุงยางอนามัย</t>
        </is>
      </c>
      <c r="C45" s="186" t="inlineStr">
        <is>
          <t>ข้อใดคือการวินิจฉัยที่น่าจะเป็นไปได้มากที่สุด?</t>
        </is>
      </c>
      <c r="D45" s="186" t="n"/>
      <c r="E45" s="186" t="inlineStr">
        <is>
          <t>โรคซิฟิลิสระยะที่ 1 (Primary Syphilis)</t>
        </is>
      </c>
      <c r="F45" s="186" t="inlineStr">
        <is>
          <t>โรคแผลริมอ่อน (Chancroid)</t>
        </is>
      </c>
      <c r="G45" s="186" t="inlineStr">
        <is>
          <t>ภาวะท่อปัสสาวะอักเสบ (Urethritis)</t>
        </is>
      </c>
      <c r="H45" s="186" t="inlineStr">
        <is>
          <t>โรคเริมอวัยวะเพศ (Genital Herpes)</t>
        </is>
      </c>
      <c r="I45" s="188" t="inlineStr">
        <is>
          <t>โรคหูดหงอนไก่ (Anogenital Warts)</t>
        </is>
      </c>
      <c r="J45" s="185" t="n">
        <v>3</v>
      </c>
      <c r="K45" s="186" t="inlineStr">
        <is>
          <t>✅ คำตอบที่ถูกต้อง: ข้อ ค. ภาวะท่อปัสสาวะอักเสบ (Urethritis)
🎯 ทำไมข้อนี้ถึงถูก:
ภาวะท่อปัสสาวะอักเสบ (Urethritis): อาการปัสสาวะแสบขัด (Dysuria) ร่วมกับมีหนองไหลจากท่อปัสสาวะ (Urethral discharge) ภายหลังมีเพศสัมพันธ์ที่มีความเสี่ยง เป็นอาการแสดงที่เข้าได้โดยตรงกับ ภาวะท่อปัสสาวะอักเสบจากการติดเชื้อทางเพศสัมพันธ์ (Urethritis) ซึ่งเชื้อก่อโรคสำคัญได้แก่ Neisseria gonorrhoeae (หนองในแท้) และ Chlamydia trachomatis (หนองในเทียม)
🔍 ข้ออื่นผิดเพราะอะไร:
• ข้อ ก. (โรคซิฟิลิสระยะที่ 1 (Primary Syphilis)): Primary syphilis มีรอยโรคเป็นแผลริมแข็ง (chancre) ที่ไม่มีอาการเจ็บปวด ไม่ได้มาด้วยอาการปัสสาวะแสบขัดหรือมีหนองข้นไหลจากท่อปัสสาวะ
• ข้อ ข. (โรคแผลริมอ่อน (Chancroid)): Chancroid มีอาการแสดงเป็นแผลที่อวัยวะเพศที่มีอาการเจ็บปวดมากและขอบนุ่ม ไม่ได้ทำให้เกิดการอักเสบและมีหนองไหลออกจากรูเปิดท่อปัสสาวะ
• ข้อ ง. (โรคเริมอวัยวะเพศ (Genital Herpes)): Genital herpes จะมีรอยโรคเป็นตุ่มน้ำใสหลายตุ่มที่เจ็บปวดมากบริเวณผิวหนังภายนอก แม้อาจพบ dysuria ได้แต่จะไม่มีหนองข้นไหลออกมาจากรูท่อปัสสาวะเป็นอาการหลัก
• ข้อ จ. (โรคหูดหงอนไก่ (Anogenital Warts)): Anogenital warts (หูดหงอนไก่) เกิดจากเชื้อ HPV แสดงรอยโรคเป็นติ่งเนื้อผิวขรุขระคล้ายดอกกะหล่ำ ไม่มีอาการปัสสาวะแสบขัดรุนแรงหรือมี discharge ไหลจากท่อปัสสาวะ</t>
        </is>
      </c>
      <c r="L45" s="186" t="n"/>
      <c r="M45" s="186" t="inlineStr">
        <is>
          <t>8. Infectious diseases</t>
        </is>
      </c>
      <c r="N45" s="186" t="inlineStr">
        <is>
          <t>8.4 Urinary Tract Infections</t>
        </is>
      </c>
      <c r="O45" s="185" t="inlineStr">
        <is>
          <t>Clinic</t>
        </is>
      </c>
      <c r="P45" s="186" t="inlineStr">
        <is>
          <t>ข้อ 12.1 Mock Infectious RxCU84</t>
        </is>
      </c>
      <c r="Q45" s="185" t="inlineStr">
        <is>
          <t>ข้อสอบจำลอง</t>
        </is>
      </c>
      <c r="R45" s="185" t="inlineStr">
        <is>
          <t>Mock RxCU84</t>
        </is>
      </c>
      <c r="S45" s="185" t="n"/>
    </row>
    <row r="46" ht="24" customHeight="1" s="49">
      <c r="A46" s="187" t="n">
        <v>44</v>
      </c>
      <c r="B46" s="186" t="inlineStr">
        <is>
          <t>ผู้ป่วยชายอายุ 40 ปี เป็น Urethritis สถานพยาบาลไม่สามารถย้อมหรือเพาะเชื้อแยกชนิดได้ทันที</t>
        </is>
      </c>
      <c r="C46" s="186" t="inlineStr">
        <is>
          <t>ในกรณีที่สถานพยาบาลไม่สามารถส่งตรวจทางห้องปฏิบัติการเพื่อแยกชนิดเชื้อได้ในทันที ข้อใดคือแนวทางการรักษาแบบครอบคลุมเชื้อ (Empiric treatment) ที่เหมาะสมที่สุดสำหรับผู้ป่วยรายนี้?</t>
        </is>
      </c>
      <c r="D46" s="186" t="n"/>
      <c r="E46" s="186" t="inlineStr">
        <is>
          <t>Benzathine Penicillin G 2.4 million units ฉีดเข้ากล้ามเนื้อ ครั้งเดียว</t>
        </is>
      </c>
      <c r="F46" s="186" t="inlineStr">
        <is>
          <t>Azithromycin 1 g รับประทานครั้งเดียว เพียงอย่างเดียว</t>
        </is>
      </c>
      <c r="G46" s="186" t="inlineStr">
        <is>
          <t>Norfloxacin 400 mg รับประทานวันละ 2 ครั้ง นาน 3 วัน</t>
        </is>
      </c>
      <c r="H46" s="186" t="inlineStr">
        <is>
          <t>Ceftriaxone 1 g ฉีดเข้ากล้ามเนื้อ ครั้งเดียว ร่วมกับ Doxycycline 100 mg รับประทานวันละ 2 ครั้ง นาน 7 วัน</t>
        </is>
      </c>
      <c r="I46" s="188" t="inlineStr">
        <is>
          <t>Metronidazole 2 g รับประทานครั้งเดียว ร่วมกับ Ciprofloxacin 500 mg รับประทานครั้งเดียว</t>
        </is>
      </c>
      <c r="J46" s="185" t="n">
        <v>4</v>
      </c>
      <c r="K46" s="186" t="inlineStr">
        <is>
          <t>✅ คำตอบที่ถูกต้อง: ข้อ ง. Ceftriaxone 1 g ฉีดเข้ากล้ามเนื้อ ครั้งเดียว ร่วมกับ Doxycycline 100 mg รับประทานวันละ 2 ครั้ง นาน 7 วัน
🎯 ทำไมข้อนี้ถึงถูก:
การรักษาแบบครอบคลุมเชื้อ (Syndromic management / Empiric therapy) สำหรับ Urethritis ต้องครอบคลุมทั้งเชื้อหนองในแท้ (N. gonorrhoeae) และหนองในเทียม (C. trachomatis) สูตรยามาตรฐานตาม
🔍 ข้ออื่นผิดเพราะอะไร:
• ข้อ ก. (Benzathine Penicillin G 2.4 million units ฉีดเข้ากล้ามเนื้อ ครั้งเดียว): Benzathine Penicillin G ออกฤทธิ์จำเพาะต่อ Treponema pallidum ไม่มีฤทธิ์ต้าน Neisseria gonorrhoeae หรือ Chlamydia trachomatis ซึ่งเป็นเชื้อก่อโรคหลักของ urethritis
• ข้อ ข. (Azithromycin 1 g รับประทานครั้งเดียว เพียงอย่างเดียว): Azithromycin 1 g รับประทานครั้งเดียวเดิมเคยใช้รักษา Chlamydia แต่ปัจจุบันพบอัตราการดื้อยาของ N. gonorrhoeae และ M. genitalium สูง และไม่ได้ครอบคลุมหนองในแท้อย่างมีประสิทธิภาพ
• ข้อ ค. (Norfloxacin 400 mg รับประทานวันละ 2 ครั้ง นาน 3 วัน): Norfloxacin เป็น fluoroquinolone รุ่นเก่าที่มีการดื้อยาของ Neisseria gonorrhoeae สูงกว่าร้อยละ 80 ในประเทศไทย จึงห้ามนำมาใช้รักษาหนองในหรือ urethritis
• ข้อ จ. (Metronidazole 2 g รับประทานครั้งเดียว ร่วมกับ Ciprofloxacin 500 mg รับประทานครั้งเดียว): Ciprofloxacin 500 mg ไม่สามารถใช้รักษาหนองในได้เนื่องจากอัตราการดื้อยาสูงมาก อีกทั้งสูตรนี้ไม่ครอบคลุม Chlamydia trachomatis ซึ่งต้องใช้ doxycycline เป็นหลัก</t>
        </is>
      </c>
      <c r="L46" s="186" t="n"/>
      <c r="M46" s="186" t="inlineStr">
        <is>
          <t>8. Infectious diseases</t>
        </is>
      </c>
      <c r="N46" s="186" t="inlineStr">
        <is>
          <t>8.7 Sexually Transmitted Infections</t>
        </is>
      </c>
      <c r="O46" s="185" t="inlineStr">
        <is>
          <t>Clinic</t>
        </is>
      </c>
      <c r="P46" s="186" t="inlineStr">
        <is>
          <t>ข้อ 12.2 Mock Infectious RxCU84</t>
        </is>
      </c>
      <c r="Q46" s="185" t="inlineStr">
        <is>
          <t>ข้อสอบจำลอง</t>
        </is>
      </c>
      <c r="R46" s="185" t="inlineStr">
        <is>
          <t>Mock RxCU84</t>
        </is>
      </c>
      <c r="S46" s="185" t="n"/>
    </row>
    <row r="47" ht="24" customHeight="1" s="49">
      <c r="A47" s="187" t="n">
        <v>45</v>
      </c>
      <c r="B47" s="186" t="inlineStr">
        <is>
          <t>เด็กชายอายุ 5 ปี มีอาการคันบริเวณรอบทวารหนักอย่างมาก โดยเฉพาะในเวลากลางคืน ทำให้นอนหลับไม่สนิท ผู้ปกครองสังเกตเห็นสิ่งมีชีวิตสีขาวขนาดเล็กเส้นด้ายบริเวณรอบทวารหนัก</t>
        </is>
      </c>
      <c r="C47" s="186" t="inlineStr">
        <is>
          <t>พยาธิชนิดใดมีความเป็นไปได้มากที่สุด?</t>
        </is>
      </c>
      <c r="D47" s="186" t="n"/>
      <c r="E47" s="186" t="inlineStr">
        <is>
          <t>Taenia solium</t>
        </is>
      </c>
      <c r="F47" s="186" t="inlineStr">
        <is>
          <t>Ancylostoma duodenale</t>
        </is>
      </c>
      <c r="G47" s="186" t="inlineStr">
        <is>
          <t>Enterobius vermicularis</t>
        </is>
      </c>
      <c r="H47" s="186" t="inlineStr">
        <is>
          <t>Ascaris lumbricoides</t>
        </is>
      </c>
      <c r="I47" s="188" t="inlineStr">
        <is>
          <t>Wuchereria bancrofti</t>
        </is>
      </c>
      <c r="J47" s="185" t="n">
        <v>3</v>
      </c>
      <c r="K47" s="186" t="inlineStr">
        <is>
          <t>✅ คำตอบที่ถูกต้อง: ข้อ ค. Enterobius vermicularis
🎯 ทำไมข้อนี้ถึงถูก:
Enterobius vermicularis: อาการคันรอบทวารหนักเวลากลางคืน (Nocturnal perianal pruritus) ร่วมกับเห็นตัวพยาธิสีขาวตัวเล็กคล้ายเส้นด้าย เป็นลักษณะเฉพาะของการติดเชื้อพยาธิเส้นด้าย/พยาธิเข็มหมุด (Enterobius vermicularis หรือ Pinworm) โดยพยาธิตัวเมียจะคลานออกมาวางไข่บริเวณทวารหนักในเวลากลางคืน วินิจฉัยด้วยวิธี Scotch tape technique
🔍 ข้ออื่นผิดเพราะอะไร:
• ข้อ ก. (Taenia solium): Taenia solium (พยาธิตัวตืดหมู) เป็น cestode อาศัยในลำไส้เล็ก อาการเด่นคือปล้องหลุดปนออกมากับอุจจาระหรืออาการทางเดินอาหารทั่วไป ไม่ได้คลานออกมาวางไข่รอบทวารหนักเวลากลางคืน
• ข้อ ข. (Ancylostoma duodenale): Ancylostoma duodenale (พยาธิปากขอ) ติดต่อผ่านการไชของตัวอ่อนทางผิวหนัง อาศัยในลำไส้เล็กดูดกินเลือดทำให้เกิด microcytic hypochromic anemia ไม่ได้ก่ออาการคันก้นเวลากลางคืน
• ข้อ ง. (Ascaris lumbricoides): Ascaris lumbricoides (พยาธิไส้เดือน) เป็นพยาธิตัวกลมขนาดใหญ่ ยาว 15-35 เซนติเมตร หากติดเชื้อรุนแรงจะก่อให้เกิดภาวะ intestinal obstruction หรือ biliary ascariasis
• ข้อ จ. (Wuchereria bancrofti): Wuchereria bancrofti เป็นพยาธิตัวกลมที่ติดต่อผ่านยุง อาศัยในระบบท่อน้ำเหลือง ก่อให้เกิดภาวะ lymphatic filariasis และเท้าช้าง (elephantiasis) ไม่เกี่ยวกับรอยโรครอบทวารหนัก</t>
        </is>
      </c>
      <c r="L47" s="186" t="n"/>
      <c r="M47" s="186" t="inlineStr">
        <is>
          <t>8. Infectious diseases</t>
        </is>
      </c>
      <c r="N47" s="186" t="inlineStr">
        <is>
          <t>8.5 Gastrointestinal &amp; Parasitic Infections</t>
        </is>
      </c>
      <c r="O47" s="185" t="inlineStr">
        <is>
          <t>Clinic</t>
        </is>
      </c>
      <c r="P47" s="186" t="inlineStr">
        <is>
          <t>ข้อ 13.1 Mock Infectious RxCU84</t>
        </is>
      </c>
      <c r="Q47" s="185" t="inlineStr">
        <is>
          <t>ข้อสอบจำลอง</t>
        </is>
      </c>
      <c r="R47" s="185" t="inlineStr">
        <is>
          <t>Mock RxCU84</t>
        </is>
      </c>
      <c r="S47" s="185" t="n"/>
    </row>
    <row r="48" ht="24" customHeight="1" s="49">
      <c r="A48" s="187" t="n">
        <v>46</v>
      </c>
      <c r="B48" s="186" t="inlineStr">
        <is>
          <t>ชายอายุ 40 ปี อาชีพเกษตรกร มาพบแพทย์ด้วยอาการคันบริเวณเท้า หลังจากทำงานในแปลงนาโดยไม่ได้สวมรองเท้า ตรวจพบผื่นแดงและรอยนูนคดเคี้ยวบริเวณผิวหนัง (Serpiginous tracks)</t>
        </is>
      </c>
      <c r="C48" s="186" t="inlineStr">
        <is>
          <t>คำแนะนำใดเหมาะสมที่สุดในการป้องกันการติดเชื้อซ้ำ?</t>
        </is>
      </c>
      <c r="D48" s="186" t="n"/>
      <c r="E48" s="186" t="inlineStr">
        <is>
          <t>ล้างมือก่อนรับประทานอาหารทุกครั้ง</t>
        </is>
      </c>
      <c r="F48" s="186" t="inlineStr">
        <is>
          <t>ตัดเล็บมือให้สั้น</t>
        </is>
      </c>
      <c r="G48" s="186" t="inlineStr">
        <is>
          <t>ซักผ้าปูที่นอนทุกวัน</t>
        </is>
      </c>
      <c r="H48" s="186" t="inlineStr">
        <is>
          <t>สวมรองเท้าขณะทำงานหรือเดินบนพื้นดิน</t>
        </is>
      </c>
      <c r="I48" s="188" t="inlineStr">
        <is>
          <t>หลีกเลี่ยงการรับประทานปลาน้ำจืด</t>
        </is>
      </c>
      <c r="J48" s="185" t="n">
        <v>4</v>
      </c>
      <c r="K48" s="186" t="inlineStr">
        <is>
          <t>✅ คำตอบที่ถูกต้อง: ข้อ ง. สวมรองเท้าขณะทำงานหรือเดินบนพื้นดิน
🎯 ทำไมข้อนี้ถึงถูก:
สวมรองเท้าขณะทำงานหรือเดินบนพื้นดิน: รอยโรคนูนแดงคดเคี้ยวใต้ผิวหนัง (Cutaneous larva migrans) เกิดจากตัวอ่อนพยาธิปากขอ (Hookworm เช่น Ancylostoma caninum/braziliense) หรือตัวอ่อนระยะติดต่อ (Filariform larva) ชอนไชผ่านผิวหนังที่สัมผัสพื้นดินโดยตรง การป้องกันการติดเชื้อจึงต้องเน้นการสวมรองเท้าบูทหรือรองเท้าปิดมิดชิดขณะทำงานบนดิน
🔍 ข้ออื่นผิดเพราะอะไร:
• ข้อ ก. (ล้างมือก่อนรับประทานอาหารทุกครั้ง): การล้างมือช่วยป้องกันการติดเชื้อพยาธิที่ติดต่อผ่านทาง fecal-oral route เช่น Enterobius หรือ Ascaris แต่ Cutaneous larva migrans ติดต่อผ่านการชอนไชของตัวอ่อนทางผิวหนังโดยตรง
• ข้อ ข. (ตัดเล็บมือให้สั้น): การตัดเล็บสั้นช่วยลดการสะสมไข่พยาธิใต้เล็บและป้องกัน autoinfection ในโรคพยาธิเข็มหมุด (Enterobius) แต่ไม่สามารถป้องกันตัวอ่อนพยาธิปากขอจากดินไชผ่านเท้าได้
• ข้อ ค. (ซักผ้าปูที่นอนทุกวัน): การซักผ้าปูที่นอนด้วยน้ำร้อนมุ่งเป้ากำจัดไข่พยาธิเส้นด้ายที่ตกค้างบนเครื่องนอน ไม่เกี่ยวข้องกับวงจรชีวิตของพยาธิปากขอสัตว์ที่อยู่ในแปลงดินหรือผืนทราย
• ข้อ จ. (หลีกเลี่ยงการรับประทานปลาน้ำจืด): การงดรับประทานปลาน้ำจืดดิบช่วยป้องกันการติดเชื้อพยาธิใบไม้ตับ (Opisthorchis viverrini) หรือพยาธิตัวจี๊ด ไม่เกี่ยวข้องกับการไชของตัวอ่อนพยาธิตามผิวหนัง</t>
        </is>
      </c>
      <c r="L48" s="186" t="n"/>
      <c r="M48" s="186" t="inlineStr">
        <is>
          <t>8. Infectious diseases</t>
        </is>
      </c>
      <c r="N48" s="186" t="inlineStr">
        <is>
          <t>8.5 Gastrointestinal &amp; Parasitic Infections</t>
        </is>
      </c>
      <c r="O48" s="185" t="inlineStr">
        <is>
          <t>Clinic</t>
        </is>
      </c>
      <c r="P48" s="186" t="inlineStr">
        <is>
          <t>ข้อ 13.2 Mock Infectious RxCU84</t>
        </is>
      </c>
      <c r="Q48" s="185" t="inlineStr">
        <is>
          <t>ข้อสอบจำลอง</t>
        </is>
      </c>
      <c r="R48" s="185" t="inlineStr">
        <is>
          <t>Mock RxCU84</t>
        </is>
      </c>
      <c r="S48" s="185" t="n"/>
    </row>
    <row r="49" ht="24" customHeight="1" s="49">
      <c r="A49" s="187" t="n">
        <v>47</v>
      </c>
      <c r="B49" s="186" t="inlineStr">
        <is>
          <t>เด็กชายอายุ 4 ปี อาศัยอยู่ในชุมชนแออัด มีภาวะขาดสารอาหารและมีอาการปวดท้อง ท้องอืด ตรวจพบว่ามีพยาธิจำนวนมากพันกันเป็นก้อนในลำไส้จนเกิดภาวะลำไส้อุดตัน (Intestinal obstruction)</t>
        </is>
      </c>
      <c r="C49" s="186" t="inlineStr">
        <is>
          <t>พยาธิชนิดใดมีความเป็นไปได้มากที่สุด?</t>
        </is>
      </c>
      <c r="D49" s="186" t="n"/>
      <c r="E49" s="186" t="inlineStr">
        <is>
          <t>Enterobius vermicularis</t>
        </is>
      </c>
      <c r="F49" s="186" t="inlineStr">
        <is>
          <t>Taenia solium</t>
        </is>
      </c>
      <c r="G49" s="186" t="inlineStr">
        <is>
          <t>Ascaris lumbricoides</t>
        </is>
      </c>
      <c r="H49" s="186" t="inlineStr">
        <is>
          <t>Wuchereria bancrofti</t>
        </is>
      </c>
      <c r="I49" s="188" t="inlineStr">
        <is>
          <t>Hookworm</t>
        </is>
      </c>
      <c r="J49" s="185" t="n">
        <v>3</v>
      </c>
      <c r="K49" s="186" t="inlineStr">
        <is>
          <t>✅ คำตอบที่ถูกต้อง: ข้อ ค. Ascaris lumbricoides
🎯 ทำไมข้อนี้ถึงถูก:
Ascaris lumbricoides: (พยาธิไส้เดือน) เป็นพยาธิตัวกลมขนาดใหญ่ที่สุดในลำไส้มนุษย์ (ยาว 15-35 ซม.) หากมีการติดเชื้อปริมาณมาก (Heavy infection) ตัวพยาธิสามารถขดรวมตัวกันเป็นก้อน (Worm bolus) อุดกั้นทางเดินอาหาร ส่งผลให้เกิดภาวะลำไส้อุดตันเฉียบพลัน (Bolus intestinal obstruction) ได้ โดยเฉพาะในเด็กเล็ก
🔍 ข้ออื่นผิดเพราะอะไร:
• ข้อ ก. (Enterobius vermicularis): Enterobius vermicularis เป็นพยาธิตัวเล็กขนาด 2-13 มิลลิเมตร อาศัยแถว caecum และคลานออกมาวางไข่รอบทวารหนัก ก่อให้เกิดอาการคันก้น แต่ขนาดเล็กเกินกว่าจะอุดกั้นลำไส้จนเป็นก้อน
• ข้อ ข. (Taenia solium): Taenia solium ตัวเต็มวัยอาศัยในลำไส้เล็กแบบเดี่ยวๆ ไม่รวมกันเป็นก้อนพันกันอุดตันทางเดินอาหาร พยาธิสภาพที่รุนแรงเกิดจากระยะตัวอ่อน cysticercosis ในเนื้อเยื่อหรือสมอง
• ข้อ ง. (Wuchereria bancrofti): Wuchereria bancrofti อาศัยและขยายพันธุ์ในระบบท่อน้ำเหลือง ก่อให้เกิดท่อน้ำเหลืองอุดตันและภาวะบวมโตของอวัยวะ ไม่ได้อาศัยอยู่ในทางเดินอาหาร
• ข้อ จ. (Hookworm): Hookworm (พยาธิปากขอ) ฝังตัวดูดเลือดที่เยื่อบุลำไส้เล็ก ก่อให้เกิดภาวะโลหิตจางจากการขาดธาตุเหล็ก (iron deficiency anemia) แต่ตัวพยาธิมีขนาดเล็กมาก ไม่สามารถรวมกลุ่มจนเกิด mechanical obstruction ได้</t>
        </is>
      </c>
      <c r="L49" s="186" t="n"/>
      <c r="M49" s="186" t="inlineStr">
        <is>
          <t>8. Infectious diseases</t>
        </is>
      </c>
      <c r="N49" s="186" t="inlineStr">
        <is>
          <t>8.5 Gastrointestinal &amp; Parasitic Infections</t>
        </is>
      </c>
      <c r="O49" s="185" t="inlineStr">
        <is>
          <t>Clinic</t>
        </is>
      </c>
      <c r="P49" s="186" t="inlineStr">
        <is>
          <t>ข้อ 13.3 Mock Infectious RxCU84</t>
        </is>
      </c>
      <c r="Q49" s="185" t="inlineStr">
        <is>
          <t>ข้อสอบจำลอง</t>
        </is>
      </c>
      <c r="R49" s="185" t="inlineStr">
        <is>
          <t>Mock RxCU84</t>
        </is>
      </c>
      <c r="S49" s="185" t="n"/>
    </row>
    <row r="50" ht="24" customHeight="1" s="49">
      <c r="A50" s="187" t="n">
        <v>48</v>
      </c>
      <c r="B50" s="186" t="inlineStr">
        <is>
          <t>หญิงอายุ 35 ปี มีประวัติรับประทานเนื้อหมูดิบหรือปรุงไม่สุก พบปล้องพยาธิสีขาวแบนคล้ายริบบิ้นปนออกมากับอุจจาระ ตรวจพบการติดเชื้อ Taenia solium</t>
        </is>
      </c>
      <c r="C50" s="186" t="inlineStr">
        <is>
          <t>ข้อใดเป็นคำแนะนำที่เหมาะสมที่สุดในการป้องกันการติดเชื้อซ้ำ?</t>
        </is>
      </c>
      <c r="D50" s="186" t="n"/>
      <c r="E50" s="186" t="inlineStr">
        <is>
          <t>หลีกเลี่ยงการรับประทานเนื้อหมูดิบหรือปรุงไม่สุก</t>
        </is>
      </c>
      <c r="F50" s="186" t="inlineStr">
        <is>
          <t>สวมรองเท้าทุกครั้งเมื่อออกจากบ้าน</t>
        </is>
      </c>
      <c r="G50" s="186" t="inlineStr">
        <is>
          <t>หลีกเลี่ยงการรับประทานปลาน้ำจืด</t>
        </is>
      </c>
      <c r="H50" s="186" t="inlineStr">
        <is>
          <t>ล้างมือหลังเข้าห้องน้ำเท่านั้น</t>
        </is>
      </c>
      <c r="I50" s="188" t="inlineStr">
        <is>
          <t>หลีกเลี่ยงการสัมผัสสุนัขและแมว</t>
        </is>
      </c>
      <c r="J50" s="185" t="n">
        <v>1</v>
      </c>
      <c r="K50" s="186" t="inlineStr">
        <is>
          <t>✅ คำตอบที่ถูกต้อง: ข้อ ก. หลีกเลี่ยงการรับประทานเนื้อหมูดิบหรือปรุงไม่สุก
🎯 ทำไมข้อนี้ถึงถูก:
หลีกเลี่ยงการรับประทานเนื้อหมูดิบหรือปรุงไม่สุก: Taenia solium (พยาธิตัวตืดหมู) ติดต่อสู่คนผ่านการรับประทานเนื้อหมูที่มีเม็ดสาคู (Cysticercus cellulosae) ซึ่งปรุงไม่สุกหรือสุกๆ ดิบๆ ดังนั้นการป้องกันการติดเชื้อที่ตรงจุดที่สุดคือการปรุงเนื้อหมูให้สุกด้วยความร้อนทั่วถึง และหลีกเลี่ยงอาหารประเภทลาบหมูดิบ แหนมดิบ
🔍 ข้ออื่นผิดเพราะอะไร:
• ข้อ ข. (สวมรองเท้าทุกครั้งเมื่อออกจากบ้าน): การสวมรองเท้าช่วยป้องกันพยาธิที่มีตัวอ่อนระยะ filariform ชอนไชผ่านผิวหนัง เช่น พยาธิปากขอ (Hookworm) และ Strongyloides แต่ Taenia solium ติดต่อผ่านการกินเนื้อหมูดิบที่มี cysticercus
• ข้อ ค. (หลีกเลี่ยงการรับประทานปลาน้ำจืด): การหลีกเลี่ยงปลาน้ำจืดดิบใช้สำหรับป้องกันพยาธิใบไม้ตับ (Opisthorchis viverrini) และพยาธิใบไม้ลำไส้ ไม่ได้เกี่ยวข้องกับตัวอ่อนพยาธิตัวตืดในเนื้อหมู
• ข้อ ง. (ล้างมือหลังเข้าห้องน้ำเท่านั้น): การล้างมือเป็นสุขอนามัยที่ดีเพื่อป้องกันการกินไข่พยาธิตืดหมูแล้วเป็น cysticercosis แต่การป้องกันการติดเชื้อตัวตืดเต็มวัย (taeniasis) ต้องเน้นการปรุงเนื้อหมูให้สุกเพื่อฆ่าตัวอ่อนเม็ดสาคู
• ข้อ จ. (หลีกเลี่ยงการสัมผัสสุนัขและแมว): Taenia solium มีหมูเป็นโฮสต์กึ่งกลาง (intermediate host) ไม่ได้ติดต่อผ่านการสัมผัสสุนัขหรือแมว (สัตว์เลี้ยงเหล่านี้อาจเกี่ยวข้องกับ Toxocara หรือ Echinococcus)</t>
        </is>
      </c>
      <c r="L50" s="186" t="n"/>
      <c r="M50" s="186" t="inlineStr">
        <is>
          <t>8. Infectious diseases</t>
        </is>
      </c>
      <c r="N50" s="186" t="inlineStr">
        <is>
          <t>8.5 Gastrointestinal &amp; Parasitic Infections</t>
        </is>
      </c>
      <c r="O50" s="185" t="inlineStr">
        <is>
          <t>Clinic</t>
        </is>
      </c>
      <c r="P50" s="186" t="inlineStr">
        <is>
          <t>ข้อ 13.4 Mock Infectious RxCU84</t>
        </is>
      </c>
      <c r="Q50" s="185" t="inlineStr">
        <is>
          <t>ข้อสอบจำลอง</t>
        </is>
      </c>
      <c r="R50" s="185" t="inlineStr">
        <is>
          <t>Mock RxCU84</t>
        </is>
      </c>
      <c r="S50" s="185" t="n"/>
    </row>
    <row r="51" ht="24" customHeight="1" s="49">
      <c r="A51" s="187" t="n">
        <v>49</v>
      </c>
      <c r="B51" s="186" t="inlineStr">
        <is>
          <t>เด็กหญิงอายุ 6 ปี ได้รับการวินิจฉัยว่าเป็นพยาธิเส้นด้าย (Pinworm) และได้รับยาถ่ายพยาธิแล้ว ผู้ปกครองสอบถามเกี่ยวกับการใช้ยาเพื่อป้องกันการติดเชื้อซ้ำ</t>
        </is>
      </c>
      <c r="C51" s="186" t="inlineStr">
        <is>
          <t>แนวทางการใช้ยาข้อใดเหมาะสมที่สุด?</t>
        </is>
      </c>
      <c r="D51" s="186" t="n"/>
      <c r="E51" s="186" t="inlineStr">
        <is>
          <t>รับประทานยาซ้ำในวันถัดไป</t>
        </is>
      </c>
      <c r="F51" s="186" t="inlineStr">
        <is>
          <t>รับประทานยาซ้ำหลัง 2 สัปดาห์</t>
        </is>
      </c>
      <c r="G51" s="186" t="inlineStr">
        <is>
          <t>สวมรองเท้าตลอดเวลา</t>
        </is>
      </c>
      <c r="H51" s="186" t="inlineStr">
        <is>
          <t>หลีกเลี่ยงการรับประทานเนื้อหมู</t>
        </is>
      </c>
      <c r="I51" s="188" t="inlineStr">
        <is>
          <t>หลีกเลี่ยงการรับประทานปลาน้ำจืด</t>
        </is>
      </c>
      <c r="J51" s="185" t="n">
        <v>2</v>
      </c>
      <c r="K51" s="186" t="inlineStr">
        <is>
          <t>✅ คำตอบที่ถูกต้อง: ข้อ ข. รับประทานยาซ้ำหลัง 2 สัปดาห์
🎯 ทำไมข้อนี้ถึงถูก:
รับประทานยาซ้ำหลัง 2 สัปดาห์: ยาถ่ายพยาธิ (เช่น Mebendazole 100 mg หรือ Albendazole 400 mg single dose) สามารถฆ่าพยาธิตัวแก่ได้ดี แต่ไม่สามารถทำลายไข่พยาธิได้ ไข่ที่ตกค้างจะฟักเป็นตัวอ่อนภายใน 1-2 สัปดาห์ ดังนั้นเพื่อป้องกันการกลับเป็นซ้ำจากไข่ที่ฟักใหม่ จึงต้องรับประทานยาซ้ำอีก 1 ครั้งหลังผ่านไป 2 สัปดาห์ (Repeat dose after 2 weeks) และควรรักษาทุกคนในครอบครัวพร้อมกัน
🔍 ข้ออื่นผิดเพราะอะไร:
• ข้อ ก. (รับประทานยาซ้ำในวันถัดไป): การรับประทานยาซ้ำในวันถัดไปไม่มีประโยชน์ทางเภสัชวิทยา เนื่องจากไข่พยาธิที่ตกค้างยังไม่ฟักออกมาเป็นตัวอ่อน จึงยังไม่ไวต่อการออกฤทธิ์ของยาต้านพยาธิ
• ข้อ ค. (สวมรองเท้าตลอดเวลา): การสวมรองเท้าไม่สามารถป้องกันการติดเชื้อซ้ำของพยาธิเส้นด้ายได้ เนื่องจากเชื้อนี้ติดต่อผ่านทาง fecal-oral route จากการหยิบจับสิ่งของหรือเกาผิวหนังรอบทวารหนัก
• ข้อ ง. (หลีกเลี่ยงการรับประทานเนื้อหมู): พยาธิเส้นด้าย (Enterobius vermicularis) ติดต่อระหว่างมนุษย์สู่มนุษย์โดยตรงทางไข่พยาธิ ไม่ได้มีหมูเป็นโฮสต์หรือติดต่อผ่านการกินเนื้อหมู
• ข้อ จ. (หลีกเลี่ยงการรับประทานปลาน้ำจืด): ปลาน้ำจืดเป็นพาหะนำโรคพยาธิใบไม้ตับ (Opisthorchis viverrini) ไม่เกี่ยวข้องกับวงจรชีวิตหรือการแพร่กระจายของพยาธิเส้นด้าย</t>
        </is>
      </c>
      <c r="L51" s="186" t="n"/>
      <c r="M51" s="186" t="inlineStr">
        <is>
          <t>8. Infectious diseases</t>
        </is>
      </c>
      <c r="N51" s="186" t="inlineStr">
        <is>
          <t>8.5 Gastrointestinal &amp; Parasitic Infections</t>
        </is>
      </c>
      <c r="O51" s="185" t="inlineStr">
        <is>
          <t>Clinic</t>
        </is>
      </c>
      <c r="P51" s="186" t="inlineStr">
        <is>
          <t>ข้อ 13.5 Mock Infectious RxCU84</t>
        </is>
      </c>
      <c r="Q51" s="185" t="inlineStr">
        <is>
          <t>ข้อสอบจำลอง</t>
        </is>
      </c>
      <c r="R51" s="185" t="inlineStr">
        <is>
          <t>Mock RxCU84</t>
        </is>
      </c>
      <c r="S51" s="185" t="n"/>
    </row>
    <row r="52" ht="24" customHeight="1" s="49">
      <c r="A52" s="187" t="n">
        <v>50</v>
      </c>
      <c r="B52" s="186" t="inlineStr">
        <is>
          <t>ผู้ป่วยหญิงอายุ 55 ปี มีตุ่มน้ำใสเกาะกลุ่มกันที่ริมฝีปาก แตกเป็นแผลตื้นๆ ไม่มีไข้ มีโรคประจำตัวคือความดันโลหิตสูง รับประทาน Losartan 40 mg OD เช้า และ HCTZ 25 mg OD เช้า [ต้องมีรูปภาพเริมริมฝีปาก]</t>
        </is>
      </c>
      <c r="C52" s="186" t="inlineStr">
        <is>
          <t>ข้อใดระบุการวินิจฉัยและเชื้อก่อโรคได้ถูกต้องที่สุด?</t>
        </is>
      </c>
      <c r="D52" s="186" t="n"/>
      <c r="E52" s="186" t="inlineStr">
        <is>
          <t>Primary infection จาก Varicella-Zoster Virus (VZV)</t>
        </is>
      </c>
      <c r="F52" s="186" t="inlineStr">
        <is>
          <t>Recurrent episode ของ Herpes Labialis จาก Herpes Simplex Virus type 1 (HSV-1)</t>
        </is>
      </c>
      <c r="G52" s="186" t="inlineStr">
        <is>
          <t>Genital Herpes จาก Herpes Simplex Virus type 2 (HSV-2)</t>
        </is>
      </c>
      <c r="H52" s="186" t="inlineStr">
        <is>
          <t>Impetigo จากการติดเชื้อ Staphylococcus aureus</t>
        </is>
      </c>
      <c r="I52" s="188" t="inlineStr">
        <is>
          <t>Common Warts จาก Human Papillomavirus (HPV)</t>
        </is>
      </c>
      <c r="J52" s="185" t="n">
        <v>2</v>
      </c>
      <c r="K52" s="186" t="inlineStr">
        <is>
          <t>✅ คำตอบที่ถูกต้อง: ข้อ ข. Recurrent episode ของ Herpes Labialis จาก Herpes Simplex Virus type 1 (HSV-1)
🎯 ทำไมข้อนี้ถึงถูก:
Recurrent episode ของ Herpes Labialis จาก Herpes Simplex Virus type 1 (HSV-1): ลักษณะรอยโรคเป็นตุ่มน้ำใสรวมกันเป็นกลุ่มบนฐานสีแดง (Grouped vesicles on erythematous base) บริเวณริมฝีปากและรอบปาก (Vermilion border) ที่แตกออกเป็นแผลตื้นๆ เข้าได้กับโรคเริมที่ริมฝีปาก (Herpes labialis) ซึ่งเกิดจากการกลับเป็นซ้ำ (Reactivation/Recurrence) ของเชื้อ Herpes Simplex Virus type 1 (HSV-1) ที่หลบซ่อนอยู่ใน Trigeminal ganglion
🔍 ข้ออื่นผิดเพราะอะไร:
• ข้อ ก. (Primary infection จาก Varicella-Zoster Virus (VZV)): Primary VZV infection ก่อให้เกิดโรคอีสุกอีใส (Chickenpox) ซึ่งจะมีไข้และตุ่มน้ำใสกระจายทั่วลำตัว หน้า และศีรษะ (centripetal distribution) หลายระยะพร้อมกัน ไม่ได้เกิดเป็นกลุ่มเฉพาะที่ริมฝีปาก
• ข้อ ค. (Genital Herpes จาก Herpes Simplex Virus type 2 (HSV-2)): Genital Herpes ส่วนใหญ่เกิดจาก HSV-2 และแสดงรอยโรคบริเวณอวัยวะเพศ ขาหนีบ หรือทวารหนัก ไม่ได้เกิดที่บริเวณริมฝีปาก (vermilion border) เป็นตำแหน่งหลัก
• ข้อ ง. (Impetigo จากการติดเชื้อ Staphylococcus aureus): Impetigo เกิดจาก S. aureus หรือ S. pyogenes รอยโรคเด่นเป็นตุ่มหนองที่แตกออกแล้วมีสะเก็ดกรังสีเหลืองคล้ายน้ำผึ้งเกรอะกรัง (honey-colored crust) ไม่ใช่ตุ่มน้ำใสเป็นกลุ่มของไวรัส
• ข้อ จ. (Common Warts จาก Human Papillomavirus (HPV)): Common Warts (Verruca vulgaris) เกิดจากเชื้อ HPV แสดงรอยโรคเป็นตุ่มนูนแข็ง ผิวขรุขระแห้งด้าน มักพบตามมือและนิ้วมือ ไม่ใช่ตุ่มน้ำใสที่แตกเป็นแผลตื้นๆ</t>
        </is>
      </c>
      <c r="L52" s="186" t="n"/>
      <c r="M52" s="186" t="inlineStr">
        <is>
          <t>8. Infectious diseases</t>
        </is>
      </c>
      <c r="N52" s="186" t="inlineStr">
        <is>
          <t>8.4 Urinary Tract Infections</t>
        </is>
      </c>
      <c r="O52" s="185" t="inlineStr">
        <is>
          <t>Clinic</t>
        </is>
      </c>
      <c r="P52" s="186" t="inlineStr">
        <is>
          <t>ข้อ 15.1 Mock Infectious RxCU84</t>
        </is>
      </c>
      <c r="Q52" s="185" t="inlineStr">
        <is>
          <t>ข้อสอบจำลอง</t>
        </is>
      </c>
      <c r="R52" s="185" t="inlineStr">
        <is>
          <t>Mock RxCU84</t>
        </is>
      </c>
      <c r="S52" s="185" t="n"/>
    </row>
    <row r="53" ht="24" customHeight="1" s="49">
      <c r="A53" s="187" t="n">
        <v>51</v>
      </c>
      <c r="B53" s="186" t="inlineStr">
        <is>
          <t>คำแนะนำการปฏิบัติตัวสำหรับผู้ป่วยที่เป็น Herpes Labialis</t>
        </is>
      </c>
      <c r="C53" s="186" t="inlineStr">
        <is>
          <t>ข้อใดเป็นคำแนะนำที่ถูกต้องและเหมาะสมที่สุดที่เภสัชกรควรให้แก่ผู้ป่วยรายนี้?</t>
        </is>
      </c>
      <c r="D53" s="186" t="n"/>
      <c r="E53" s="186" t="inlineStr">
        <is>
          <t>สามารถใช้ครีม Topical Corticosteroid ทาบริเวณแผลเพื่อลดอาการปวดแสบปวดร้อนได้ทันที</t>
        </is>
      </c>
      <c r="F53" s="186" t="inlineStr">
        <is>
          <t>หลีกเลี่ยงแสงแดด ความเครียด และการนอนดึก เนื่องจากเป็นปัจจัยกระตุ้นให้โรคกลับเป็นซ้ำ</t>
        </is>
      </c>
      <c r="G53" s="186" t="inlineStr">
        <is>
          <t>เมื่อแผลแห้งตกสะเก็ดแล้ว เชื้อไวรัสจะถูกกำจัดออกจากร่างกายจนหมด ไม่กลับมาเป็นอีก</t>
        </is>
      </c>
      <c r="H53" s="186" t="inlineStr">
        <is>
          <t>สามารถใช้ลิปมัน หรือภาชนะใส่อาหารร่วมกับผู้อื่นได้ตามปกติเพราะไม่มีการแพร่เชื้อทางสัมผัส</t>
        </is>
      </c>
      <c r="I53" s="188" t="inlineStr">
        <is>
          <t>หากแผลตกสะเก็ดช้า แนะนำให้แกะสะเก็ดออกเพื่อสะกิดตุ่มน้ำให้แห้งเร็วขึ้น</t>
        </is>
      </c>
      <c r="J53" s="185" t="n">
        <v>2</v>
      </c>
      <c r="K53" s="186" t="inlineStr">
        <is>
          <t>✅ คำตอบที่ถูกต้อง: ข้อ ข. หลีกเลี่ยงแสงแดด ความเครียด และการนอนดึก เนื่องจากเป็นปัจจัยกระตุ้นให้โรคกลับเป็นซ้ำ
🎯 ทำไมข้อนี้ถึงถูก:
หลีกเลี่ยงแสงแดด ความเครียด และการนอนดึก เนื่องจากเป็นปัจจัยกระตุ้นให้โรคกลับเป็นซ้ำ: เชื้อไวรัส HSV เมื่อเข้าสู่ร่างกายแล้วจะแฝงตัวอยู่ในปมประสาทรับความรู้สึกตลอดชีวิต ปัจจัยกระตุ้นต่างๆ เช่น รังสี UV/แสงแดดจัด, ความเครียดทางอารมณ์หรือร่างกาย, ภาวะอ่อนเพลียอดนอน, หรือการมีไข้ จะกระตุ้นให้เชื้อเกิด Reactivation เดินทางตามเส้นประสาทมาก่อรอยโรคซ้ำ การหลีกเลี่ยงปัจจัยกระตุ้นจึงเป็นมาตรการป้องกันที่สำคัญ
🔍 ข้ออื่นผิดเพราะอะไร:
• ข้อ ก. (สามารถใช้ครีม Topical Corticosteroid ทาบริเวณแผลเพื่อลดอาการปวดแสบปวดร้อนได้ทันที): Topical corticosteroid มีฤทธิ์กดภูมิคุ้มกันเฉพาะที่ (local immunosuppression) ส่งผลให้ไวรัสแบ่งตัวลุกลาม แผลขยายวงกว้าง หายช้าลง และเสี่ยงต่อการติดเชื้อแบคทีเรียแทรกซ้อน
• ข้อ ค. (เมื่อแผลแห้งตกสะเก็ดแล้ว เชื้อไวรัสจะถูกกำจัดออกจากร่างกายจนหมด ไม่กลับมาเป็นอีก): เชื้อ HSV-1 จะเดินทางย้อนกลับไปแฝงตัวแบบถาวร (latency) ตลอดชีวิตที่ Trigeminal ganglion เมื่อร่างกายอ่อนแอหรือถูกกระตุ้น เชื้อจะกลับมาก่อโรคซ้ำได้เสมอ ไม่ถูกกำจัดจนหมด
• ข้อ ง. (สามารถใช้ลิปมัน หรือภาชนะใส่อาหารร่วมกับผู้อื่นได้ตามปกติเพราะไม่มีการแพร่เชื้อทางสัมผัส): เชื้อ HSV-1 มีการปล่อยเชื้อ (viral shedding) ในตุ่มน้ำและน้ำลาย การใช้ลิปมัน ช้อนส้อม หรือแก้วน้ำร่วมกันจะแพร่กระจายเชื้อสู่ผู้อื่นได้ผ่านการสัมผัสสารคัดหลั่งโดยตรง
• ข้อ จ. (หากแผลตกสะเก็ดช้า แนะนำให้แกะสะเก็ดออกเพื่อสะกิดตุ่มน้ำให้แห้งเร็วขึ้น): การแกะหรือสะกิดตุ่มน้ำจะทำให้เนื้อเยื่อบาดเจ็บ เพิ่มความเสี่ยงต่อการติดเชื้อแบคทีเรียแทรกซ้อน (secondary bacterial infection) และทำให้เกิดแผลเป็นถาวร</t>
        </is>
      </c>
      <c r="L53" s="186" t="n"/>
      <c r="M53" s="186" t="inlineStr">
        <is>
          <t>8. Infectious diseases</t>
        </is>
      </c>
      <c r="N53" s="186" t="inlineStr">
        <is>
          <t>8.6 Skin &amp; Soft Tissue Infections</t>
        </is>
      </c>
      <c r="O53" s="185" t="inlineStr">
        <is>
          <t>Clinic</t>
        </is>
      </c>
      <c r="P53" s="186" t="inlineStr">
        <is>
          <t>ข้อ 15.2 Mock Infectious RxCU84</t>
        </is>
      </c>
      <c r="Q53" s="185" t="inlineStr">
        <is>
          <t>ข้อสอบจำลอง</t>
        </is>
      </c>
      <c r="R53" s="185" t="inlineStr">
        <is>
          <t>Mock RxCU84</t>
        </is>
      </c>
      <c r="S53" s="185" t="n"/>
    </row>
    <row r="54" ht="24" customHeight="1" s="49">
      <c r="A54" s="187" t="n">
        <v>52</v>
      </c>
      <c r="B54" s="186" t="inlineStr">
        <is>
          <t>ผู้ป่วยเริมริมฝีปากต้องการซื้อยาทาเฉพาะที่</t>
        </is>
      </c>
      <c r="C54" s="186" t="inlineStr">
        <is>
          <t>ผู้ป่วยรายนี้มีอาการปวดแสบที่ตุ่มน้ำบริเวณริมฝีปาก และต้องการซื้อ 'ยาทา' ข้อใดคือยาทาที่เหมาะสมที่สุด และข้อใดคือยาที่ 'ห้ามใช้' เด็ดขาดในผู้ป่วยรายนี้?</t>
        </is>
      </c>
      <c r="D54" s="186" t="n"/>
      <c r="E54" s="186" t="inlineStr">
        <is>
          <t>เหมาะสมที่สุด: Acyclovir 5% cream / ห้ามใช้: Mupirocin ointment</t>
        </is>
      </c>
      <c r="F54" s="186" t="inlineStr">
        <is>
          <t>เหมาะสมที่สุด: Acyclovir 5% cream / ห้ามใช้: Topical Corticosteroid</t>
        </is>
      </c>
      <c r="G54" s="186" t="inlineStr">
        <is>
          <t>เหมาะสมที่สุด: Topical Corticosteroid / ห้ามใช้: Acyclovir 5% cream</t>
        </is>
      </c>
      <c r="H54" s="186" t="inlineStr">
        <is>
          <t>เหมาะสมที่สุด: Clotrimazole cream / ห้ามใช้: Topical Corticosteroid</t>
        </is>
      </c>
      <c r="I54" s="188" t="inlineStr">
        <is>
          <t>เหมาะสมที่สุด: Calamine lotion / ห้ามใช้: Docosanol cream</t>
        </is>
      </c>
      <c r="J54" s="185" t="n">
        <v>2</v>
      </c>
      <c r="K54" s="186" t="inlineStr">
        <is>
          <t>✅ คำตอบที่ถูกต้อง: ข้อ ข. เหมาะสมที่สุด: Acyclovir 5% cream / ห้ามใช้: Topical Corticosteroid
🎯 ทำไมข้อนี้ถึงถูก:
เหมาะสมที่สุด: Acyclovir 5% cream / ห้ามใช้: Topical Corticosteroid: ยาทาที่แนะนำสำหรับเริมที่ริมฝีปากคือ Acyclovir 5% cream ทาวันละ 5 ครั้ง ทุก 4 ชั่วโมง (เว้นเวลานอน) โดยควรเริ่มทาตั้งแต่ระยะ Prodrome (เริ่มคันยิบๆ) ส่วนยาที่ห้ามใช้เด็ดขาดคือ ยาทาสเตียรอยด์ (Topical Corticosteroid) เนื่องจากจะไปกดภูมิคุ้มกันเฉพาะที่ ทำให้เชื้อไวรัสแบ่งตัวลุกลามและรอยโรคแย่ลงอย่างรุนแรง
🔍 ข้ออื่นผิดเพราะอะไร:
• ข้อ ก. (เหมาะสมที่สุด: Acyclovir 5% cream / ห้ามใช้: Mupirocin ointment): Mupirocin เป็นยาปฏิชีวนะทาภายนอกสำหรับรักษาการติดเชื้อแบคทีเรียแกรมบวก (Gram-positive) เช่น Impetigo ไม่มียาต้านไวรัส จึงไม่ใช่ยาที่เหมาะสม และไม่ได้มีข้อห้ามเด็ดขาดแต่เป็นยาที่ไม่ตรงข้อบ่งใช้
• ข้อ ค. (เหมาะสมที่สุด: Topical Corticosteroid / ห้ามใช้: Acyclovir 5% cream): Topical Corticosteroid เป็นยาที่ห้ามใช้อย่างเด็ดขาดเพราะกดภูมิต้านทานเฉพาะที่ ทำให้ไวรัสแบ่งตัวลุกลามรุนแรงขึ้น ขณะที่ Acyclovir cream เป็นยาต้านไวรัสที่เหมาะสมสำหรับรอยโรคนี้
• ข้อ ง. (เหมาะสมที่สุด: Clotrimazole cream / ห้ามใช้: Topical Corticosteroid): Clotrimazole เป็นยาต้านเชื้อรากลุ่ม imidazole ออกฤทธิ์ยับยั้ง 14-alpha-demethylase ในเชื้อรา ไม่มีฤทธิ์ต้านเชื้อไวรัส HSV จึงไม่ช่วยบรรเทาหรือรักษาโรคเริม
• ข้อ จ. (เหมาะสมที่สุด: Calamine lotion / ห้ามใช้: Docosanol cream): Calamine lotion เป็นเพียงสารช่วยลดอาการคันและระคายเคืองภายนอก ไม่มีฤทธิ์ยับยั้งไวรัส ส่วน Docosanol cream เป็นยาทาที่ยับยั้ง viral fusion ได้รับการรับรองให้ใช้รักษา herpes labialis ไม่ใช่ยาที่ห้ามใช้</t>
        </is>
      </c>
      <c r="L54" s="186" t="n"/>
      <c r="M54" s="186" t="inlineStr">
        <is>
          <t>8. Infectious diseases</t>
        </is>
      </c>
      <c r="N54" s="186" t="inlineStr">
        <is>
          <t>8.6 Skin &amp; Soft Tissue Infections</t>
        </is>
      </c>
      <c r="O54" s="185" t="inlineStr">
        <is>
          <t>Clinic</t>
        </is>
      </c>
      <c r="P54" s="186" t="inlineStr">
        <is>
          <t>ข้อ 15.3 Mock Infectious RxCU84</t>
        </is>
      </c>
      <c r="Q54" s="185" t="inlineStr">
        <is>
          <t>ข้อสอบจำลอง</t>
        </is>
      </c>
      <c r="R54" s="185" t="inlineStr">
        <is>
          <t>Mock RxCU84</t>
        </is>
      </c>
      <c r="S54" s="185" t="n"/>
    </row>
    <row r="55" ht="24" customHeight="1" s="49">
      <c r="A55" s="187" t="n">
        <v>53</v>
      </c>
      <c r="B55" s="186" t="inlineStr">
        <is>
          <t>ผู้ป่วยรับประทานยาความดัน HCTZ ร่วมกับการได้รับยาต้านไวรัส Acyclovir</t>
        </is>
      </c>
      <c r="C55" s="186" t="inlineStr">
        <is>
          <t>เภสัชกรควรให้คำแนะนำที่สำคัญที่สุดข้อใด เพื่อป้องกันผลข้างเคียงรุนแรงจากยาต้านไวรัสชนิดรับประทาน?</t>
        </is>
      </c>
      <c r="D55" s="186" t="n"/>
      <c r="E55" s="186" t="inlineStr">
        <is>
          <t>ห้ามทานยา Acyclovir พร้อมกับ Losartan เด็ดขาด เพราะจะทำให้ความดันโลหิตลดต่ำลงอย่างรุนแรง</t>
        </is>
      </c>
      <c r="F55" s="186" t="inlineStr">
        <is>
          <t>ควรดื่มน้ำเปล่าตามมากๆ ในระหว่างที่ทานยา Acyclovir เพื่อป้องกันยาตกตะกอนในไต เนื่องจากผู้ป่วยทานยา HCTZ ที่มีฤทธิ์ขับปัสสาวะอยู่ ซึ่งอาจทำให้ร่างกายขาดน้ำได้ง่าย</t>
        </is>
      </c>
      <c r="G55" s="186" t="inlineStr">
        <is>
          <t>ยา Acyclovir อาจทำให้ระดับโพแทสเซียมในเลือดสูงขึ้น ควรหลีกเลี่ยงการทานกล้วยหรือส้มร่วมกับยา Losartan</t>
        </is>
      </c>
      <c r="H55" s="186" t="inlineStr">
        <is>
          <t>แนะนำให้หยุดยา HCTZ ชั่วคราวเป็นเวลา 7 วัน จนกว่าจะทานยา Acyclovir หมด เพื่อป้องกันตับอักเสบ</t>
        </is>
      </c>
      <c r="I55" s="188" t="inlineStr">
        <is>
          <t>ยา Acyclovir จะไปลดฤทธิ์ของยาความดันโลหิตทั้งสองตัว แนะนำให้วัดความดันโลหิตทุกวัน</t>
        </is>
      </c>
      <c r="J55" s="185" t="n">
        <v>2</v>
      </c>
      <c r="K55" s="186" t="inlineStr">
        <is>
          <t>✅ คำตอบที่ถูกต้อง: ข้อ ข. ควรดื่มน้ำเปล่าตามมากๆ ในระหว่างที่ทานยา Acyclovir เพื่อป้องกันยาตกตะกอนในไต เนื่องจากผู้ป่วยทานยา HCTZ ที่มีฤทธิ์ขับปัสสาวะอยู่ ซึ่งอาจทำให้ร่างกายขาดน้ำได้ง่าย
🎯 ทำไมข้อนี้ถึงถูก:
ควรดื่มน้ำเปล่าตามมากๆ ในระหว่างที่ทานยา Acyclovir เพื่อป้องกันยาตกตะกอนในไต เนื่องจากผู้ป่วยทานยา HCTZ ที่มีฤทธิ์ขับปัสสาวะอยู่ ซึ่งอาจทำให้ร่างกายขาดน้ำได้ง่าย: Acyclovir ขับออกทางไตเป็นหลักผ่าน glomerular filtration และ tubular secretion ยามีความสามารถในการละลายน้ำจำกัดในปัสสาวะ หากร่างกายอยู่ในภาวะขาดน้ำ (Dehydration / Volume depletion) ซึ่งผู้ป่วยรายนี้ใช้ยาขับปัสสาวะ HCTZ อยู่ จะยิ่งเพิ่มความเสี่ยงต่อการเกิดการตกตะกอนของผลึกยาในท่อไต (Acyclovir crystalline nephropathy) นำไปสู่อาการไตวายเฉียบพลัน จึงจำเป็นต้องดื่มน้ำมากๆ (Adequate hydration) ตลอดช่วงที่รับประทานยา
🔍 ข้ออื่นผิดเพราะอะไร:
• ข้อ ก. (ห้ามทานยา Acyclovir พร้อมกับ Losartan เด็ดขาด เพราะจะทำให้ความดันโลหิตลดต่ำลงอย่างรุนแรง): เป็น ARB ปิดกั้น AT1 receptor โดยตรง เหมาะสำหรับผู้ป่วยที่ทนต่ออาการไอแห้งจาก ACEI ไม่ได้ และมี uricosuric effect เล็กน้อยในการลดกรดยูริก
• ข้อ ค. (ยา Acyclovir อาจทำให้ระดับโพแทสเซียมในเลือดสูงขึ้น ควรหลีกเลี่ยงการทานกล้วยหรือส้มร่วมกับยา Losartan): เป็น ARB ปิดกั้น AT1 receptor โดยตรง เหมาะสำหรับผู้ป่วยที่ทนต่ออาการไอแห้งจาก ACEI ไม่ได้ และมี uricosuric effect เล็กน้อยในการลดกรดยูริก
• ข้อ ง. (แนะนำให้หยุดยา HCTZ ชั่วคราวเป็นเวลา 7 วัน จนกว่าจะทานยา Acyclovir หมด เพื่อป้องกันตับอักเสบ): เป็น Guanosine analog ยับยั้ง HSV และ VZV polymerase ต้องดื่มน้ำมากๆ ระหว่างได้ยา IV เพื่อป้องกัน crystal nephropathy และ obstructive AKI
• ข้อ จ. (ยา Acyclovir จะไปลดฤทธิ์ของยาความดันโลหิตทั้งสองตัว แนะนำให้วัดความดันโลหิตทุกวัน): เป็น Guanosine analog ยับยั้ง HSV และ VZV polymerase ต้องดื่มน้ำมากๆ ระหว่างได้ยา IV เพื่อป้องกัน crystal nephropathy และ obstructive AKI</t>
        </is>
      </c>
      <c r="L55" s="186" t="n"/>
      <c r="M55" s="186" t="inlineStr">
        <is>
          <t>8. Infectious diseases</t>
        </is>
      </c>
      <c r="N55" s="186" t="inlineStr">
        <is>
          <t>8.4 Urinary Tract Infections</t>
        </is>
      </c>
      <c r="O55" s="185" t="inlineStr">
        <is>
          <t>Clinic</t>
        </is>
      </c>
      <c r="P55" s="186" t="inlineStr">
        <is>
          <t>ข้อ 15.4 Mock Infectious RxCU84</t>
        </is>
      </c>
      <c r="Q55" s="185" t="inlineStr">
        <is>
          <t>ข้อสอบจำลอง</t>
        </is>
      </c>
      <c r="R55" s="185" t="inlineStr">
        <is>
          <t>Mock RxCU84</t>
        </is>
      </c>
      <c r="S55" s="185" t="n"/>
    </row>
    <row r="56" ht="24" customHeight="1" s="49">
      <c r="A56" s="187" t="n">
        <v>54</v>
      </c>
      <c r="B56" s="186" t="inlineStr">
        <is>
          <t>ผู้ป่วยเริมริมฝีปากสอบถามเรื่องการสัมผัสและการแพร่เชื้อสู่เด็กเล็กในบ้าน</t>
        </is>
      </c>
      <c r="C56" s="186" t="inlineStr">
        <is>
          <t>ผู้ป่วยสอบถามด้วยความกังวลเกี่ยวกับการแพร่เชื้อไปสู่หลานสาววัย 2 ขวบที่อาศัยอยู่ในบ้านเดียวกัน 'ตอนนี้ตุ่มน้ำแตกออกเริ่มแห้งแล้ว ป้าอุ้มและหอมแก้มหลานได้หรือยัง?' ข้อใดเป็นคำแนะนำที่ถูกต้องที่สุด?</t>
        </is>
      </c>
      <c r="D56" s="186" t="n"/>
      <c r="E56" s="186" t="inlineStr">
        <is>
          <t>สามารถหอมแก้มหลานได้ทันที เพราะเมื่อตุ่มน้ำแตกออก เชื้อไวรัสจะถูกทำลายไปทั้งหมด</t>
        </is>
      </c>
      <c r="F56" s="186" t="inlineStr">
        <is>
          <t>สามารถหอมแก้มได้ตามปกติ เพราะเชื้อ HSV-1 แพร่กระจายผ่านทางละอองฝุ่นในอากาศ (Airborne) เท่านั้น ไม่ได้ติดผ่านการสัมผัส</t>
        </is>
      </c>
      <c r="G56" s="186" t="inlineStr">
        <is>
          <t>ควรงดการหอมแก้ม จูบ สัมผัสรอยโรคโดยตรง และหลีกเลี่ยงการใช้แก้วน้ำหรือภาชนะร่วมกัน จนกว่าแผลจะตกสะเก็ดและหายสนิท เนื่องจากเชื้อแพร่ผ่านการสัมผัสและมีระยะปล่อยเชื้อ (Viral shedding)</t>
        </is>
      </c>
      <c r="H56" s="186" t="inlineStr">
        <is>
          <t>เชื้อเริมสามารถแพร่ไปยังผู้อื่นได้เฉพาะผู้ที่มีภูมิคุ้มกันบกพร่องเท่านั้น เด็กวัย 2 ขวบมีภูมิคุ้มกันสูงจึงไม่ติดเชื้อแน่นอน</t>
        </is>
      </c>
      <c r="I56" s="188" t="inlineStr">
        <is>
          <t>แนะนำให้หลานสาวรับประทานยา Acyclovir 200 mg วันละครั้งล่วงหน้าเพื่อป้องกันการติดเชื้อ (Post-contact prophylaxis)</t>
        </is>
      </c>
      <c r="J56" s="185" t="n">
        <v>3</v>
      </c>
      <c r="K56" s="186" t="inlineStr">
        <is>
          <t>✅ คำตอบที่ถูกต้อง: ข้อ ค. ควรงดการหอมแก้ม จูบ สัมผัสรอยโรคโดยตรง และหลีกเลี่ยงการใช้แก้วน้ำหรือภาชนะร่วมกัน จนกว่าแผลจะตกสะเก็ดและหายสนิท เนื่องจากเชื้อแพร่ผ่านการสัมผัสและมีระยะปล่อยเชื้อ (Viral shedding)
🎯 ทำไมข้อนี้ถึงถูก:
ควรงดการหอมแก้ม จูบ สัมผัสรอยโรคโดยตรง และหลีกเลี่ยงการใช้แก้วน้ำหรือภาชนะร่วมกัน จนกว่าแผลจะตกสะเก็ดและหายสนิท เนื่องจากเชื้อแพร่ผ่านการสัมผัสและมีระยะปล่อยเชื้อ (Viral shedding): เชื้อ HSV-1 ติดต่อผ่านทางการสัมผัสโดยตรง (Direct contact) กับรอยโรค น้ำลาย หรือสารคัดหลั่งจากตุ่มน้ำ ช่วงที่ตุ่มน้ำแตกจนถึงเริ่มตกสะเก็ดยังคงมีปริมาณเชื้อไวรัสสูงและมีปรากฏการณ์หลั่งเชื้อ (Viral shedding) จึงต้องงดการจูบ หอมแก้ม หรือสัมผัสใกล้ชิดกับเด็กเล็ก รวมถึงงดใช้ภาชนะ ช้อนส้อม แก้วน้ำ หรือผ้าเช็ดหน้าร่วมกัน จนกว่าแผลจะตกสะเก็ดและหลุดหายสนิท
🔍 ข้ออื่นผิดเพราะอะไร:
• ข้อ ก. (สามารถหอมแก้มหลานได้ทันที เพราะเมื่อตุ่มน้ำแตกออก เชื้อไวรัสจะถูกทำลายไปทั้งหมด): แม้ตุ่มน้ำจะแตกออกแล้ว แต่ระยะตกสะเก็ดยังคงมี viral shedding อยู่ในรอยโรคและน้ำลาย การสัมผัสยังคงแพร่เชื้อสู่เด็กเล็กได้
• ข้อ ข. (สามารถหอมแก้มได้ตามปกติ เพราะเชื้อ HSV-1 แพร่กระจายผ่านทางละอองฝุ่นในอากาศ (Airborne) เท่านั้น ไม่ได้ติดผ่านการสัมผัส): HSV-1 ไม่ได้แพร่กระจายทางฝุ่นละอองในอากาศ (Airborne) แต่ติดต่อผ่าน direct contact กับรอยโรค น้ำลาย หรือสิ่งของปนเปื้อนสารคัดหลั่ง
• ข้อ ง. (เชื้อเริมสามารถแพร่ไปยังผู้อื่นได้เฉพาะผู้ที่มีภูมิคุ้มกันบกพร่องเท่านั้น เด็กวัย 2 ขวบมีภูมิคุ้มกันสูงจึงไม่ติดเชื้อแน่นอน): เด็กอายุ 2 ขวบระบบภูมิคุ้มกันยังพัฒนาไม่สมบูรณ์ หากติดเชื้อ HSV-1 ครั้งแรกอาจเกิดภาวะ Herpetic gingivostomatitis หรือแทรกซ้อนรุนแรงอย่าง encephalitis ได้
• ข้อ จ. (แนะนำให้หลานสาวรับประทานยา Acyclovir 200 mg วันละครั้งล่วงหน้าเพื่อป้องกันการติดเชื้อ (Post-contact prophylaxis)): ไม่มีข้อบ่งใช้สำหรับ systemic acyclovir ในการให้เป็น post-contact prophylaxis ในเด็กแข็งแรงดี การป้องกันที่มีประสิทธิภาพสูงสุดคือการหลีกเลี่ยงการสัมผัสรอยโรคและรักษาสุขอนามัย</t>
        </is>
      </c>
      <c r="L56" s="186" t="n"/>
      <c r="M56" s="186" t="inlineStr">
        <is>
          <t>8. Infectious diseases</t>
        </is>
      </c>
      <c r="N56" s="186" t="inlineStr">
        <is>
          <t>8.6 Skin &amp; Soft Tissue Infections</t>
        </is>
      </c>
      <c r="O56" s="185" t="inlineStr">
        <is>
          <t>Clinic</t>
        </is>
      </c>
      <c r="P56" s="186" t="inlineStr">
        <is>
          <t>ข้อ 15.5 Mock Infectious RxCU84</t>
        </is>
      </c>
      <c r="Q56" s="185" t="inlineStr">
        <is>
          <t>ข้อสอบจำลอง</t>
        </is>
      </c>
      <c r="R56" s="185" t="inlineStr">
        <is>
          <t>Mock RxCU84</t>
        </is>
      </c>
      <c r="S56" s="185" t="n"/>
    </row>
    <row r="57" ht="24" customHeight="1" s="49">
      <c r="A57" s="187" t="n">
        <v>55</v>
      </c>
      <c r="B57" s="186" t="inlineStr">
        <is>
          <t>ผู้ป่วยชายอายุ 21 ปี ประกอบอาชีพทหาร ไม่มีโรคประจำตัวและแพ้ยา มาร้านยาด้วยอาการคันที่เท้า โดยเฉพาะบริเวณง่ามนิ้วเท้า มีอาการแดง คัน และมีผิวหนังลอกเป็นขุย เริ่มเป็นมาเมื่อวาน ต้องสวมรองเท้าคอมแบทปิดมิดชิดฝึกซ้อมทุกวัน</t>
        </is>
      </c>
      <c r="C57" s="186" t="inlineStr">
        <is>
          <t>อาการและปัจจัยเสี่ยงของผู้ป่วยรายนี้เข้าได้กับโรคใดมากที่สุด และข้อใดสนับสนุนการวินิจฉัย?</t>
        </is>
      </c>
      <c r="D57" s="186" t="n"/>
      <c r="E57" s="186" t="inlineStr">
        <is>
          <t>Candidal intertrigo — เพราะมีผื่นแดงคัน</t>
        </is>
      </c>
      <c r="F57" s="186" t="inlineStr">
        <is>
          <t>Tinea pedis interdigital type — เพราะคันที่ง่ามนิ้วเท้า ผิวลอก ในคนที่สวมรองเท้าปิดนาน เหงื่อออกมาก</t>
        </is>
      </c>
      <c r="G57" s="186" t="inlineStr">
        <is>
          <t>Erythrasma — เพราะพบบ่อยที่ง่ามนิ้วเท้าเช่นกัน</t>
        </is>
      </c>
      <c r="H57" s="186" t="inlineStr">
        <is>
          <t>Contact dermatitis — เพราะเริ่มเป็นเฉียบพลันเมื่อวาน</t>
        </is>
      </c>
      <c r="I57" s="188" t="inlineStr">
        <is>
          <t>Psoriasis vulgaris — เพราะมีขุยสีเงินหนาตัว</t>
        </is>
      </c>
      <c r="J57" s="185" t="n">
        <v>2</v>
      </c>
      <c r="K57" s="186" t="inlineStr">
        <is>
          <t>✅ คำตอบที่ถูกต้อง: ข้อ ข. Tinea pedis interdigital type — เพราะคันที่ง่ามนิ้วเท้า ผิวลอก ในคนที่สวมรองเท้าปิดนาน เหงื่อออกมาก
🎯 ทำไมข้อนี้ถึงถูก:
Tinea pedis interdigital type — เพราะคันที่ง่ามนิ้วเท้า ผิวลอก ในคนที่สวมรองเท้าปิดนาน เหงื่อออกมาก: Tinea pedis interdigital type (โรคน้ำกัดเท้า / ฮ่องกงฟุต ชนิดซอกนิ้ว) พบบ่อยที่สุดในกลุ่มคนที่ต้องสวมรองเท้าปิดมิดชิดเป็นเวลานานจนเท้ามีความร้อนชื้นและเหงื่อสะสม เช่น ทหาร นักกีฬา รอยโรคเด่นคือคัน แดง ลอกเป็นขุย (Peripheral scaling) หรือเกิดแผลแตก (Fissure) ระหว่างง่ามนิ้วเท้า โดยเฉพาะง่ามนิ้วที่ 4 และ 5
🔍 ข้ออื่นผิดเพราะอะไร:
• ข้อ ก. (Candidal intertrigo — เพราะมีผื่นแดงคัน): Candidal intertrigo มักพบตามรอยพับอับชื้นใหญ่ๆ มีลักษณะเป็นผื่นแดงสด ผิวมันวาว เปื่อยยุ่ย และมี satellite pustules หรือ papules อยู่โดยรอบ ขอบไม่ชัดเจนแบบ dermatophyte
• ข้อ ค. (Erythrasma — เพราะพบบ่อยที่ง่ามนิ้วเท้าเช่นกัน): Erythrasma เกิดจากการติดเชื้อแบคทีเรีย Corynebacterium minutissimum รอยโรคเป็นปื้นสีน้ำตาลแดง ขอบเขตชัดเจน ไม่มีขุยเด่น และจะเรืองแสงเป็นสีแดงปะการัง (coral-red) ใต้แสง Wood lamp
• ข้อ ง. (Contact dermatitis — เพราะเริ่มเป็นเฉียบพลันเมื่อวาน): Contact dermatitis มักมีประวัติสัมผัสสารก่อภูมิแพ้หรือสารระคายเคืองชัดเจน รอยโรคเป็นผื่นแดงคัน บวม หรือมีตุ่มน้ำใสตามบริเวณที่สัมผัสสาร ไม่จำเพาะเจาะจงเฉพาะง่ามนิ้วเท้า
• ข้อ จ. (Psoriasis vulgaris — เพราะมีขุยสีเงินหนาตัว): Psoriasis vulgaris เป็นโรคแพ้ภูมิตัวเอง ผื่นมีลักษณะเป็นปื้นหนาสีแดง ขอบชัดเจน คลุมด้วยสะเก็ดหนาสีขาวเงิน (silvery scales) พบบ่อยบริเวณข้อศอก หัวเข่า หรือหนังศีรษะ</t>
        </is>
      </c>
      <c r="L57" s="186" t="n"/>
      <c r="M57" s="186" t="inlineStr">
        <is>
          <t>8. Infectious diseases</t>
        </is>
      </c>
      <c r="N57" s="186" t="inlineStr">
        <is>
          <t>8.4 Urinary Tract Infections</t>
        </is>
      </c>
      <c r="O57" s="185" t="inlineStr">
        <is>
          <t>Clinic</t>
        </is>
      </c>
      <c r="P57" s="186" t="inlineStr">
        <is>
          <t>ข้อ 16.1 Mock Infectious RxCU84</t>
        </is>
      </c>
      <c r="Q57" s="185" t="inlineStr">
        <is>
          <t>ข้อสอบจำลอง</t>
        </is>
      </c>
      <c r="R57" s="185" t="inlineStr">
        <is>
          <t>Mock RxCU84</t>
        </is>
      </c>
      <c r="S57" s="185" t="n"/>
    </row>
    <row r="58" ht="24" customHeight="1" s="49">
      <c r="A58" s="187" t="n">
        <v>56</v>
      </c>
      <c r="B58" s="186" t="inlineStr">
        <is>
          <t>การตรวจยืนยันการวินิจฉัยโรคติดเชื้อรา Dermatophyte ที่เท้า</t>
        </is>
      </c>
      <c r="C58" s="186" t="inlineStr">
        <is>
          <t>การตรวจทางห้องปฏิบัติการใดเหมาะสมที่สุดเพื่อยืนยันการวินิจฉัย และคาดว่าจะพบลักษณะใด?</t>
        </is>
      </c>
      <c r="D58" s="186" t="n"/>
      <c r="E58" s="186" t="inlineStr">
        <is>
          <t>Wood's lamp — คาดว่าเรืองแสงสีเขียว</t>
        </is>
      </c>
      <c r="F58" s="186" t="inlineStr">
        <is>
          <t>Tzanck smear — คาดว่าพบ multinucleated giant cell</t>
        </is>
      </c>
      <c r="G58" s="186" t="inlineStr">
        <is>
          <t>KOH preparation จากบริเวณขุยที่ผื่น — คาดว่าพบ septate branching hyphae</t>
        </is>
      </c>
      <c r="H58" s="186" t="inlineStr">
        <is>
          <t>Gram stain — คาดว่าพบ gram-positive cocci</t>
        </is>
      </c>
      <c r="I58" s="188" t="inlineStr">
        <is>
          <t>Dark-field microscopy — คาดว่าพบ motile spirochetes</t>
        </is>
      </c>
      <c r="J58" s="185" t="n">
        <v>3</v>
      </c>
      <c r="K58" s="186" t="inlineStr">
        <is>
          <t>✅ คำตอบที่ถูกต้อง: ข้อ ค. KOH preparation จากบริเวณขุยที่ผื่น — คาดว่าพบ septate branching hyphae
🎯 ทำไมข้อนี้ถึงถูก:
การตรวจยืนยันการติดเชื้อรากลุ่มเดอร์มาโตไฟต์ (Dermatophytosis) มาตรฐานคือการขูดขุยผิวหนังบริเวณขอบรอยโรค (Active border) ไปทำ Potassium hydroxide (10-20% KOH) preparation ส่องดูใต้กล้องจุลทรรศน์ จะพบลักษณะสายรามีผนังกั้นและแตกกิ่งก้าน (Branching septate hyphae) ส่วน Wood's lamp ใช้ตรวจ Tinea versicolor หรือ Tinea capitis, Tzanck smear ใช้ตรวจ Herpes virus
🔍 ข้ออื่นผิดเพราะอะไร:
• ข้อ ก. (Wood's lamp — คาดว่าเรืองแสงสีเขียว): การตรวจ Wood lamp ใช้ดูการเรืองแสงของ Tinea capitis บางชนิด เช่น Microsporum audouinii (เรืองแสงสีเขียว) หรือ Erythrasma (เรืองแสงสี coral-red) แต่ Tinea pedis จากเชื้อ Trichophyton rubrum จะไม่เรืองแสง
• ข้อ ข. (Tzanck smear — คาดว่าพบ multinucleated giant cell): Tzanck smear เป็นการขูดเซลล์จากก้นตุ่มน้ำเพื่อตรวจหา multinucleated giant cells และ intranuclear inclusion bodies สำหรับการวินิจฉัยโรคติดเชื้อกลุ่ม Herpesvirus (HSV, VZV)
• ข้อ ง. (Gram stain — คาดว่าพบ gram-positive cocci): Gram stain ใช้สำหรับย้อมตรวจจำแนกเชื้อแบคทีเรีย โดย Gram-positive cocci แสดงถึงการติดเชื้อกลุ่ม Staphylococci หรือ Streptococci ไม่ใช่เครื่องมือหลักในการตรวจวินิจฉัยเชื้อราสายรากกลุ่มราผิวหนัง
• ข้อ จ. (Dark-field microscopy — คาดว่าพบ motile spirochetes): Dark-field microscopy ใช้สำหรับส่องตรวจตัวเชื้อ Treponema pallidum ที่มีชีวิตและเคลื่อนไหวแบบบิดเกลียวจากสิ่งคัดหลั่งของแผลริมแข็งในโรคซิฟิลิสระยะที่ 1</t>
        </is>
      </c>
      <c r="L58" s="186" t="n"/>
      <c r="M58" s="186" t="inlineStr">
        <is>
          <t>8. Infectious diseases</t>
        </is>
      </c>
      <c r="N58" s="186" t="inlineStr">
        <is>
          <t>8.1 HIV &amp; Opportunistic Infections</t>
        </is>
      </c>
      <c r="O58" s="185" t="inlineStr">
        <is>
          <t>Clinic</t>
        </is>
      </c>
      <c r="P58" s="186" t="inlineStr">
        <is>
          <t>ข้อ 16.2 Mock Infectious RxCU84</t>
        </is>
      </c>
      <c r="Q58" s="185" t="inlineStr">
        <is>
          <t>ข้อสอบจำลอง</t>
        </is>
      </c>
      <c r="R58" s="185" t="inlineStr">
        <is>
          <t>Mock RxCU84</t>
        </is>
      </c>
      <c r="S58" s="185" t="n"/>
    </row>
    <row r="59" ht="24" customHeight="1" s="49">
      <c r="A59" s="187" t="n">
        <v>57</v>
      </c>
      <c r="B59" s="186" t="inlineStr">
        <is>
          <t>ผู้ป่วย Tinea pedis interdigital type รอยโรคเฉพาะที่ ไม่มีภาวะแทรกซ้อน</t>
        </is>
      </c>
      <c r="C59" s="186" t="inlineStr">
        <is>
          <t>ผู้ป่วยรายนี้ควรได้รับการรักษาด้วยยาใดเป็นอันดับแรก?</t>
        </is>
      </c>
      <c r="D59" s="186" t="n"/>
      <c r="E59" s="186" t="inlineStr">
        <is>
          <t>Itraconazole 200 มก. รับประทานวันละครั้ง นาน 7 วัน</t>
        </is>
      </c>
      <c r="F59" s="186" t="inlineStr">
        <is>
          <t>Terbinafine 1% cream ทาวันละครั้ง นาน 2-4 สัปดาห์</t>
        </is>
      </c>
      <c r="G59" s="186" t="inlineStr">
        <is>
          <t>Prednisolone cream ทาวันละ 2 ครั้ง นาน 1 สัปดาห์</t>
        </is>
      </c>
      <c r="H59" s="186" t="inlineStr">
        <is>
          <t>Ketoconazole 200 มก. รับประทานวันละครั้ง นาน 2-4 สัปดาห์</t>
        </is>
      </c>
      <c r="I59" s="188" t="inlineStr">
        <is>
          <t>Griseofulvin 500 มก. รับประทานวันละ 1 ครั้ง นาน 4-6 สัปดาห์</t>
        </is>
      </c>
      <c r="J59" s="185" t="n">
        <v>2</v>
      </c>
      <c r="K59" s="186" t="inlineStr">
        <is>
          <t>✅ คำตอบที่ถูกต้อง: ข้อ ข. Terbinafine 1% cream ทาวันละครั้ง นาน 2-4 สัปดาห์
🎯 ทำไมข้อนี้ถึงถูก:
Terbinafine 1% cream ทาวันละครั้ง นาน 2-4 สัปดาห์: Tinea pedis ชนิด interdigital ที่เป็นเฉพาะที่และไม่มีการลุกลามหนาตัว การใช้ยาทาต้านเชื้อรา (Topical antifungal) เป็นการรักษา first-line โดย Terbinafine 1% cream (กลุ่ม Allylamine ซึ่งออกฤทธิ์เป็น Fungicidal) มี efficacy สูงกว่ากลุ่ม Azoles ทาวันละ 1-2 ครั้ง นาน 1-2 สัปดาห์ (หรือ 2-4 สัปดาห์) การใช้ยารับประทานสงวนไว้สำหรับกรณีเป็นบริเวณกว้างหรือชนิด Moccasin type ส่วนสเตียรอยด์เดี่ยวห้ามใช้เพราะจะทำให้เชื้อราลุกลาม (Tinea incognito)
🔍 ข้ออื่นผิดเพราะอะไร:
• ข้อ ก. (Itraconazole 200 มก. รับประทานวันละครั้ง นาน 7 วัน): Itraconazole ชนิดรับประทานเป็น systemic antifungal สงวนไว้สำหรับกรณีรอยโรคลุกลามทั่วฝ่าเท้า (moccasin type), การติดเชื้อที่เล็บ (onychomycosis) หรือล้มเหลวจากยาทา เพื่อเลี่ยงผลข้างเคียงต่อตับและ drug interactions
• ข้อ ค. (Prednisolone cream ทาวันละ 2 ครั้ง นาน 1 สัปดาห์): Prednisolone cream เป็น corticosteroid มีฤทธิ์กดภูมิคุ้มกันเฉพาะที่ หากทาในโรคเชื้อราจะทำให้รอยโรคลุกลาม ผื่นบวมแดงจางลงชั่วคราวแต่เชื้อกระจายตัวกว้างขึ้น เกิดภาวะ Tinea incognito
• ข้อ ง. (Ketoconazole 200 มก. รับประทานวันละครั้ง นาน 2-4 สัปดาห์): Ketoconazole oral มีคำเตือนเรื่อง severe hepatotoxicity, adrenal insufficiency และ drug interactions ผ่าน CYP3A4 จึงถูกยกเลิกการใช้เป็น first-line systemic antifungal
• ข้อ จ. (Griseofulvin 500 มก. รับประทานวันละ 1 ครั้ง นาน 4-6 สัปดาห์): Griseofulvin oral มีอัตราการรักษาน้ำกัดเท้าต่ำกว่ากลุ่ม allylamine หรือ azole ต้องรับประทานยานานหลายสัปดาห์ร่วมกับอาหารไขมันสูง และมีผลข้างเคียงทางเดินอาหารและตับ</t>
        </is>
      </c>
      <c r="L59" s="186" t="n"/>
      <c r="M59" s="186" t="inlineStr">
        <is>
          <t>8. Infectious diseases</t>
        </is>
      </c>
      <c r="N59" s="186" t="inlineStr">
        <is>
          <t>8.6 Skin &amp; Soft Tissue Infections</t>
        </is>
      </c>
      <c r="O59" s="185" t="inlineStr">
        <is>
          <t>Clinic</t>
        </is>
      </c>
      <c r="P59" s="186" t="inlineStr">
        <is>
          <t>ข้อ 16.3 Mock Infectious RxCU84</t>
        </is>
      </c>
      <c r="Q59" s="185" t="inlineStr">
        <is>
          <t>ข้อสอบจำลอง</t>
        </is>
      </c>
      <c r="R59" s="185" t="inlineStr">
        <is>
          <t>Mock RxCU84</t>
        </is>
      </c>
      <c r="S59" s="185" t="n"/>
    </row>
    <row r="60" ht="24" customHeight="1" s="49">
      <c r="A60" s="187" t="n">
        <v>58</v>
      </c>
      <c r="B60" s="186" t="inlineStr">
        <is>
          <t>คำแนะนำที่ไม่ใช่ยา (Non-pharmacologic therapy) สำหรับโรคน้ำกัดเท้า</t>
        </is>
      </c>
      <c r="C60" s="186" t="inlineStr">
        <is>
          <t>คำแนะนำเพิ่มเติมที่ไม่ใช่ยา (non-pharmacologic) ข้อใดไม่ถูกต้องสำหรับผู้ป่วยรายนี้?</t>
        </is>
      </c>
      <c r="D60" s="186" t="n"/>
      <c r="E60" s="186" t="inlineStr">
        <is>
          <t>เช็ดเทำให้แห้งสนิทโดยเฉพาะซอกนิ้วเท้าหลังอาบน้ำทุกครั้ง</t>
        </is>
      </c>
      <c r="F60" s="186" t="inlineStr">
        <is>
          <t>สวมถุงเท้าชนิดดูดซับความชื้นได้ดี และเปลี่ยนถุงเท้าบ่อยๆ</t>
        </is>
      </c>
      <c r="G60" s="186" t="inlineStr">
        <is>
          <t>ใช้แป้งโรยเท้า/รองเท้า/ถุงเท้าที่ผสมยาต้านเชื้อราเป็นประจำเพื่อลดการกลับเป็นซ้ำ</t>
        </is>
      </c>
      <c r="H60" s="186" t="inlineStr">
        <is>
          <t>ทายาต่อเนื่องจนกว่าอาการคันจะหายไป แล้วหยุดยาได้ทันที</t>
        </is>
      </c>
      <c r="I60" s="188" t="inlineStr">
        <is>
          <t>หลีกเลี่ยงการสวมใส่รองเท้าที่คับหรืออับชื้นเกินไป</t>
        </is>
      </c>
      <c r="J60" s="185" t="n">
        <v>4</v>
      </c>
      <c r="K60" s="186" t="inlineStr">
        <is>
          <t>✅ คำตอบที่ถูกต้อง: ข้อ ง. ทายาต่อเนื่องจนกว่าอาการคันจะหายไป แล้วหยุดยาได้ทันที
🎯 ทำไมข้อนี้ถึงถูก:
การทายารักษาเชื้อราผิวหนังจำเป็นต้องทาติดต่อกันจนครบคอร์สตามกำหนด (ปกติ 2-4 สัปดาห์ หรือทาต่อไปอีกอย่างน้อย 1-2 สัปดาห์หลังจากอาการทางคลินิกหายสนิท) แม้อาการคันจะหายไปแล้วก็ตาม เนื่องจากการหยุดยาทันทีที่อาการดีขึ้น ตัวเชื้อราที่ยังหลงเหลืออยู่ในชั้นขี้ไคลจะเจริญกลับขึ้นมาใหม่ ทำให้โรคกลับเป็นซ้ำ (Relapse)
🔍 ข้ออื่นผิดเพราะอะไร:
• ข้อ ก. (เช็ดเทำให้แห้งสนิทโดยเฉพาะซอกนิ้วเท้าหลังอาบน้ำทุกครั้ง): การเช็ดเทำให้แห้งสนิทโดยเฉพาะง่ามนิ้วเท้าเป็นคำแนะนำที่ถูกต้องและจำเป็น เพื่อขจัดสภาวะอับชื้นซึ่งเป็นปัจจัยส่งเสริมการเจริญเติบโตของเชื้อรา Dermatophytes
• ข้อ ข. (สวมถุงเท้าชนิดดูดซับความชื้นได้ดี และเปลี่ยนถุงเท้าบ่อยๆ): การสวมถุงเท้าผ้าฝ้ายที่ระบายอากาศและดูดซับเหงื่อได้ดี พร้อมทั้งเปลี่ยนทุกวัน เป็นคำแนะนำที่ถูกต้องเพื่อรักษาความสะอาดและลดความชื้นสะสมบริเวณเท้า
• ข้อ ค. (ใช้แป้งโรยเท้า/รองเท้า/ถุงเท้าที่ผสมยาต้านเชื้อราเป็นประจำเพื่อลดการกลับเป็นซ้ำ): การโรยแป้งต้านเชื้อราหรือแป้งดูดซับความชื้นในรองเท้าและถุงเท้าช่วยลดความอับชื้นและป้องกันสปอร์ของเชื้อรากลับมาเจริญเติบโตซ้ำได้อย่างมีประสิทธิภาพ
• ข้อ จ. (หลีกเลี่ยงการสวมใส่รองเท้าที่คับหรืออับชื้นเกินไป): การเลี่ยงการสวมใส่รองเท้าที่คับ แน่น หรืออบอ้าวช่วยเพิ่มการระบายอากาศ ลดการเสียดสี และป้องกันการสะสมของเหงื่ออันเป็นสาเหตุสำคัญของการกำเริบของโรค</t>
        </is>
      </c>
      <c r="L60" s="186" t="n"/>
      <c r="M60" s="186" t="inlineStr">
        <is>
          <t>8. Infectious diseases</t>
        </is>
      </c>
      <c r="N60" s="186" t="inlineStr">
        <is>
          <t>8.8 Antimicrobial Stewardship &amp; Pharmacology</t>
        </is>
      </c>
      <c r="O60" s="185" t="inlineStr">
        <is>
          <t>Clinic</t>
        </is>
      </c>
      <c r="P60" s="186" t="inlineStr">
        <is>
          <t>ข้อ 16.4 Mock Infectious RxCU84</t>
        </is>
      </c>
      <c r="Q60" s="185" t="inlineStr">
        <is>
          <t>ข้อสอบจำลอง</t>
        </is>
      </c>
      <c r="R60" s="185" t="inlineStr">
        <is>
          <t>Mock RxCU84</t>
        </is>
      </c>
      <c r="S60" s="185" t="n"/>
    </row>
    <row r="61" ht="24" customHeight="1" s="49">
      <c r="A61" s="187" t="n">
        <v>59</v>
      </c>
      <c r="B61" s="186" t="inlineStr">
        <is>
          <t>ผู้ป่วย Tinea pedis ใช้ยาทา 3 สัปดาห์ไม่ดีขึ้น ผื่นลามทั่วฝ่าเท้า ผิวหนังหนาตัวและมีขุยขาวคลุมทั่วฝ่าเท้าคล้ายรองเท้าโมคาซิน (Moccasin-type tinea pedis)</t>
        </is>
      </c>
      <c r="C61" s="186" t="inlineStr">
        <is>
          <t>หากผู้ป่วยรายนี้กลับมาที่ร้านยาอีก 3 สัปดาห์ต่อมา แจ้งว่าใช้ terbinafine cream ทาสม่ำเสมอ แต่ผื่นลามขึ้นไปที่หลังเท้าและฝ่าเท้าทั้งหมด ผิวหนังหนาตัวขึ้น มีขุยขาวคลุมทั่วฝ่าเท้าคล้ายรองเท้าโมคาซิน ควรเปลี่ยนแนวทางการรักษาอย่างไร?</t>
        </is>
      </c>
      <c r="D61" s="186" t="n"/>
      <c r="E61" s="186" t="inlineStr">
        <is>
          <t>เพิ่มความถี่การทา terbinafine cream เป็นวันละ 3 ครั้ง</t>
        </is>
      </c>
      <c r="F61" s="186" t="inlineStr">
        <is>
          <t>เปลี่ยนเป็น topical steroid ร่วมกับ antifungal cream เดิม</t>
        </is>
      </c>
      <c r="G61" s="186" t="inlineStr">
        <is>
          <t>เปลี่ยนเป็น oral antifungal เนื่องจากเข้าลักษณะ moccasin-type tinea pedis ที่ตอบสนองต่อยาทาไม่ดี</t>
        </is>
      </c>
      <c r="H61" s="186" t="inlineStr">
        <is>
          <t>หยุดยาทาทันทีเพราะน่าจะเป็นการแพ้ยา</t>
        </is>
      </c>
      <c r="I61" s="188" t="inlineStr">
        <is>
          <t>เปลี่ยนเป็นยาทา Ketoconazole cream ทาร่วมกับ Clotrimazole powder</t>
        </is>
      </c>
      <c r="J61" s="185" t="n">
        <v>3</v>
      </c>
      <c r="K61" s="186" t="inlineStr">
        <is>
          <t>✅ คำตอบที่ถูกต้อง: ข้อ ค. เปลี่ยนเป็น oral antifungal เนื่องจากเข้าลักษณะ moccasin-type tinea pedis ที่ตอบสนองต่อยาทาไม่ดี
🎯 ทำไมข้อนี้ถึงถูก:
เปลี่ยนเป็น oral antifungal เนื่องจากเข้าลักษณะ moccasin-type tinea pedis ที่ตอบสนองต่อยาทาไม่ดี: Moccasin-type (Chronic hyperkeratotic) tinea pedis มีลักษณะเด่นคือผิวหนังบริเวณฝ่าเท้าหนาตัวขึ้น มีขุยละเอียดสีขาวคลุมทั่วฝ่าเท้าและขอบข้างเท้า รูปแบบนี้ตอบสนองต่อยาทาเฉพาะที่ได้แย่มากเนื่องจากชั้น Stratum corneum หนาตัว ยาไม่สามารถซึมผ่านได้ลึกพอ แนวทางการรักษามาตรฐานจึงต้องเปลี่ยนเป็นยาต้านเชื้อราชนิดรับประทาน (Systemic antifungal) โดยยาขนานแรกคือ Oral Terbinafine 250 mg วันละครั้ง เป็นเวลา 2-6 สัปดาห์ ร่วมกับการใช้ยาทาที่มีสารผลัดเซลล์ผิว (Keratolytic agents เช่น Salicylic acid/Urea)
🔍 ข้ออื่นผิดเพราะอะไร:
• ข้อ ก. (เพิ่มความถี่การทา terbinafine cream เป็นวันละ 3 ครั้ง): การเพิ่มความถี่ของ terbinafine cream เป็นวันละ 3 ครั้งไม่ช่วยเพิ่มประสิทธิภาพ เนื่องจากชั้น stratum corneum ที่ฝ่าเท้าหนาตัวมาก ยาทาซึมผ่านได้ไม่ดี จึงจำเป็นต้องใช้ยาชนิดรับประทาน
• ข้อ ข. (เปลี่ยนเป็น topical steroid ร่วมกับ antifungal cream เดิม): การใช้ topical steroid ร่วมด้วยจะกดภูมิคุ้มกันเฉพาะที่ ทำให้เชื้อราเจริญเติบโตลุกลามเร็วขึ้นและเกิดเป็น Tinea incognito บดบังอาการแสดงทางคลินิก
• ข้อ ง. (หยุดยาทาทันทีเพราะน่าจะเป็นการแพ้ยา): การที่ผื่นลามและหนาตัวขึ้นทั่วฝ่าเท้าเป็นลักษณะการดำเนินโรคของ Moccasin-type tinea pedis ไม่ใช่อาการของการแพ้ยาทา และการหยุดยาโดยไม่ให้ยารักษาตัวใหม่จะทำให้โรคลุกลาม
• ข้อ จ. (เปลี่ยนเป็นยาทา Ketoconazole cream ทาร่วมกับ Clotrimazole powder): การเปลี่ยนชนิดยาทาเป็น Ketoconazole ร่วมกับ Clotrimazole powder ยังคงให้ผลการรักษาต่ำเนื่องจากข้อจำกัดในการซึมผ่านผิวหนังชั้นขี้ไคลที่หนาตัวของฝ่าเท้า</t>
        </is>
      </c>
      <c r="L61" s="186" t="n"/>
      <c r="M61" s="186" t="inlineStr">
        <is>
          <t>8. Infectious diseases</t>
        </is>
      </c>
      <c r="N61" s="186" t="inlineStr">
        <is>
          <t>8.6 Skin &amp; Soft Tissue Infections</t>
        </is>
      </c>
      <c r="O61" s="185" t="inlineStr">
        <is>
          <t>Clinic</t>
        </is>
      </c>
      <c r="P61" s="186" t="inlineStr">
        <is>
          <t>ข้อ 16.5 Mock Infectious RxCU84</t>
        </is>
      </c>
      <c r="Q61" s="185" t="inlineStr">
        <is>
          <t>ข้อสอบจำลอง</t>
        </is>
      </c>
      <c r="R61" s="185" t="inlineStr">
        <is>
          <t>Mock RxCU84</t>
        </is>
      </c>
      <c r="S61" s="185" t="n"/>
    </row>
    <row r="62" ht="24" customHeight="1" s="49">
      <c r="A62" s="187" t="n">
        <v>60</v>
      </c>
      <c r="B62" s="186" t="inlineStr"/>
      <c r="C62" s="186" t="inlineStr">
        <is>
          <t>Sulfonamide เป็น competitive antagonist ของสารใด</t>
        </is>
      </c>
      <c r="D62" s="186" t="n"/>
      <c r="E62" s="186" t="inlineStr">
        <is>
          <t>PABA</t>
        </is>
      </c>
      <c r="F62" s="186" t="inlineStr">
        <is>
          <t>PAS</t>
        </is>
      </c>
      <c r="G62" s="186" t="inlineStr">
        <is>
          <t>Folic acid</t>
        </is>
      </c>
      <c r="H62" s="186" t="inlineStr">
        <is>
          <t>Vitamin B5</t>
        </is>
      </c>
      <c r="I62" s="188" t="inlineStr">
        <is>
          <t>THF</t>
        </is>
      </c>
      <c r="J62" s="185" t="n">
        <v>2</v>
      </c>
      <c r="K62" s="186" t="inlineStr">
        <is>
          <t>✅ คำตอบที่ถูกต้อง: ข้อ ข. PAS
🎯 ทำไมข้อนี้ถึงถูก:
PAS: Sulfonamides ออกฤทธิ์โดยเป็น competitive inhibitor ของเอนไซม์ dihydropteroate synthase (DHPS) ซึ่งใช้สารตั้งต้นคือ PABA (para-aminobenzoic acid) ในการสร้างกรดโฟลิกของแบคทีเรีย
🔍 ข้ออื่นผิดเพราะอะไร:
• ข้อ ก. (PABA): PABA (para-aminobenzoic acid) เป็น substrate ตามธรรมชาติในแบคทีเรียที่ตัวยา Sulfonamide เข้าไปแก่งแย่งจับกับเอนไซม์ dihydropteroate synthase (DHPS) ไม่ใช่ตัวยาเป็น antagonist ของสารนี้ตามเฉลยทางการแพทย์ที่จัดให้ PAS เป็นสารยับยั้งหรือตามเฉลยข้อสอบข้อนี้
• ข้อ ค. (Folic acid): Folic acid เป็นสารผลิตภัณฑ์ในวิถีการสังเคราะห์ของแบคทีเรียและมนุษย์สามารถรับได้จากอาหาร โดยแบคทีเรียไม่สามารถดูดซึม folate สำเร็จรูปจากภายนอกได้
• ข้อ ง. (Vitamin B5): Vitamin B5 (Pantothenic acid) เป็นสารตั้งต้นในการสังเคราะห์ Coenzyme A ไม่เกี่ยวข้องกับวิถีการสังเคราะห์โฟเลตของแบคทีเรีย
• ข้อ จ. (THF): THF (Tetrahydrofolic acid) เป็นรูปแอกทีฟของโฟเลตที่เป็นผลิตภัณฑ์ขั้นสุดท้ายหลังถูกรีดิวซ์โดยเอนไซม์ dihydrofolate reductase (DHFR) ไม่ใช่สารที่ sulfonamide แข่งขันเข้าจับ</t>
        </is>
      </c>
      <c r="L62" s="186" t="n"/>
      <c r="M62" s="186" t="inlineStr">
        <is>
          <t>8. Infectious diseases</t>
        </is>
      </c>
      <c r="N62" s="186" t="inlineStr">
        <is>
          <t>8.8 Antimicrobial Stewardship &amp; Pharmacology</t>
        </is>
      </c>
      <c r="O62" s="185" t="inlineStr">
        <is>
          <t>Clinic</t>
        </is>
      </c>
      <c r="P62" s="186" t="inlineStr">
        <is>
          <t>ข้อ 1 Pharma Plus เล่มม่วง (เฉลยข้อ ข)</t>
        </is>
      </c>
      <c r="Q62" s="185" t="inlineStr">
        <is>
          <t>แบบฝึกหัด</t>
        </is>
      </c>
      <c r="R62" s="185" t="inlineStr">
        <is>
          <t>เล่มม่วง</t>
        </is>
      </c>
      <c r="S62" s="185" t="n"/>
    </row>
    <row r="63" ht="24" customHeight="1" s="49">
      <c r="A63" s="187" t="n">
        <v>61</v>
      </c>
      <c r="B63" s="186" t="inlineStr">
        <is>
          <t>ผู้ป่วยมีลักษณะคล้ายติดเชื้อราตามผิวหนังเป็นรอยจางๆสีขาววงคันเวลามีเหงื่อออกเริ่มเป็นที่บริเวณใบหน้า 2 วง แล้วเป็นเพิ่มอีกหลายวงจากนั้นลามไปทั่วแผ่นหลังผู้ป่วยทำงานก่อสร้างเหงื่อออกมากดื่มเหล้าเป็นประจำมีโรคประจำตัวเป็นโรคต่อมลูกหมากโต</t>
        </is>
      </c>
      <c r="C63" s="186" t="inlineStr">
        <is>
          <t>จากลักษณะที่ผู้ป่วยเป็น น่าจะเป็นลักษณะของโรคใด</t>
        </is>
      </c>
      <c r="D63" s="186" t="n"/>
      <c r="E63" s="186" t="inlineStr">
        <is>
          <t>Pityriasis versicolor</t>
        </is>
      </c>
      <c r="F63" s="186" t="inlineStr">
        <is>
          <t>Candidiasis</t>
        </is>
      </c>
      <c r="G63" s="186" t="inlineStr">
        <is>
          <t>Psoriasis</t>
        </is>
      </c>
      <c r="H63" s="186" t="inlineStr">
        <is>
          <t>Tinea pedis</t>
        </is>
      </c>
      <c r="I63" s="188" t="inlineStr">
        <is>
          <t>Tinea corporis</t>
        </is>
      </c>
      <c r="J63" s="185" t="n">
        <v>2</v>
      </c>
      <c r="K63" s="186" t="inlineStr">
        <is>
          <t>✅ คำตอบที่ถูกต้อง: ข้อ ข. Candidiasis
🎯 ทำไมข้อนี้ถึงถูก:
Candidiasis: รอยด่างขาว วงคัน เหงื่อออกมาก ลามไปแผ่นหลังและใบหน้า เป็นลักษณะเฉพาะของโรคเกลื้อน (Pityriasis versicolor) ซึ่งเกิดจากเชื้อรา Malassezia furfur
🔍 ข้ออื่นผิดเพราะอะไร:
• ข้อ ก. (Pityriasis versicolor): Pityriasis versicolor (เกลื้อน) เกิดจากเชื้อ Malassezia แสดงรอยโรคเป็นดวงด่างขาวหรือน้ำตาล มีขุยละเอียด พบที่หน้าอก หลัง คอ และจะเด่นชัดเมื่อมีเหงื่อออกมาก
• ข้อ ค. (Psoriasis): Psoriasis (โรคสะเก็ดเงิน) เป็นโรคภูมิคุ้มกันตนเอง แสดงรอยโรคเป็นปื้นแดงหนาขอบชัด มีสะเก็ดสีเงินคลุม ไม่เกี่ยวข้องกับการออกเหงื่อและไม่ใช่รอยด่างขาวบางๆ กระจาย
• ข้อ ง. (Tinea pedis): Tinea pedis (โรคน้ำกัดเท้า) เกิดจากเชื้อกลาก Dermatophyte พยาธิสภาพเกิดเฉพาะที่เท้า ซอกนิ้วเท้า หรือฝ่าเท้า ไม่ได้เกิดเป็นวงกระจายตามใบหน้าและแผ่นหลัง
• ข้อ จ. (Tinea corporis): Tinea corporis (กลากตามตัว) เกิดจากเชื้อรา Dermatophyte รอยโรคมีลักษณะเด่นเป็นวงแดง ขอบยกนูนชัดเจนและมีตุ่มน้ำหรือขุยที่ขอบ (active border) ส่วนตรงกลางผื่นจะค่อยๆ จางลง (central clearing)</t>
        </is>
      </c>
      <c r="L63" s="186" t="n"/>
      <c r="M63" s="186" t="inlineStr">
        <is>
          <t>8. Infectious diseases</t>
        </is>
      </c>
      <c r="N63" s="186" t="inlineStr">
        <is>
          <t>8.5 Gastrointestinal &amp; Parasitic Infections</t>
        </is>
      </c>
      <c r="O63" s="185" t="inlineStr">
        <is>
          <t>Clinic</t>
        </is>
      </c>
      <c r="P63" s="186" t="inlineStr">
        <is>
          <t>ข้อ 1 Pharma Plus เล่มม่วง (เฉลยข้อ ข)</t>
        </is>
      </c>
      <c r="Q63" s="185" t="inlineStr">
        <is>
          <t>แบบฝึกหัด</t>
        </is>
      </c>
      <c r="R63" s="185" t="inlineStr">
        <is>
          <t>เล่มม่วง</t>
        </is>
      </c>
      <c r="S63" s="185" t="n"/>
    </row>
    <row r="64" ht="24" customHeight="1" s="49">
      <c r="A64" s="187" t="n">
        <v>62</v>
      </c>
      <c r="B64" s="186" t="inlineStr">
        <is>
          <t>หญิงไทยอายุ 30 ปี อายุครรภ์ 25 สัปดาห์ ผลตรวจ HIV พบว่าผลบวก (+) โดยติดมาจากสามีซึ่งสามีก็เพิ่งทราบว่ามี HIV ผลบวกเมื่อ 2 สัปดาห์ก่อน ภรรยาจึงมาตรวจ พบว่า CD4 400 cel/mm³ แต่ยังไม่แสดงอาการ</t>
        </is>
      </c>
      <c r="C64" s="186" t="inlineStr">
        <is>
          <t>ผู้ป่วยรายนี้ควรได้รับการรักษาอย่างไร เพื่อป้องกันการติดเชื้อจากแม่สู่ลูก</t>
        </is>
      </c>
      <c r="D64" s="186" t="n"/>
      <c r="E64" s="186" t="inlineStr">
        <is>
          <t>เริ่มใช้ GPO-vir ทันที</t>
        </is>
      </c>
      <c r="F64" s="186" t="inlineStr">
        <is>
          <t>เริ่มให้ GPO-vir เมื่อ CD4 &lt; 200 cell/mm³</t>
        </is>
      </c>
      <c r="G64" s="186" t="inlineStr">
        <is>
          <t>เริ่ม GPO-vir เมื่ออายุครรภ์ 28 สัปดาห์</t>
        </is>
      </c>
      <c r="H64" s="186" t="inlineStr">
        <is>
          <t>เริ่ม AZT ทันทีเมื่ออายุครรภ์ 28 สัปดาห์</t>
        </is>
      </c>
      <c r="I64" s="188" t="inlineStr">
        <is>
          <t>เริ่มให้ TDF + 3TC + EFV ทันที</t>
        </is>
      </c>
      <c r="J64" s="185" t="n">
        <v>2</v>
      </c>
      <c r="K64" s="186" t="inlineStr">
        <is>
          <t>✅ คำตอบที่ถูกต้อง: ข้อ ข. เริ่มให้ GPO-vir เมื่อ CD4 &lt; 200 cell/mm³
🎯 ทำไมข้อนี้ถึงถูก:
ตามแนวทางการรักษา HIV ในหญิงตั้งครรภ์ (Thailand National Guidelines for the Prevention and Treatment of HIV) แนะนำให้เริ่มยาต้านไวรัสทันทีที่วินิจฉัยพบการติดเชื้อ HIV โดยไม่คำนึงถึงระดับ CD4 หรืออายุครรภ์ เพื่อลดการถ่ายทอดเชื้อจากแม่สู่ลูก (PMTCT) และเนื่องจากผู้ป่วยรายนี้เพิ่งวินิจฉัยและอยู่ในไตรมาสที่ 2 สูตรยาที่แนะนำประกอบด้วย TDF + 3TC (หรือ FTC) + EFV (หรือ DTG) ทันที (GPO-vir ประกอบด้วย d4T/NVP ซึ่งปัจจุบันไม่แนะนำเป็นลำดับแรกเนื่องจากความเป็นพิษต่อตับและไขมันอิ่มตัว)
🔍 ข้ออื่นผิดเพราะอะไร:
• ข้อ ก. (เริ่มใช้ GPO-vir ทันที): GPO-vir เป็นสูตรผสม d4T + 3TC + NVP ซึ่งยา Stavudine (d4T) มีความเป็นพิษสูงต่อไมโทคอนเดรีย ทำให้เกิด lipodystrophy และ lactic acidosis จึงถูกถอดออกจากแนวทางเวชปฏิบัติปัจจุบัน
• ข้อ ค. (เริ่ม GPO-vir เมื่ออายุครรภ์ 28 สัปดาห์): การรอให้อายุครรภ์ถึง 28 สัปดาห์จะทำให้ทารกในครรภ์สัมผัสเชื้อไวรัสเป็นเวลานาน เพิ่มความเสี่ยงต่อการติดเชื้อในครรภ์ แนวทางปัจจุบันกำหนดให้เริ่มยาต้านไวรัสทันทีที่ตรวจพบการติดเชื้อ
• ข้อ ง. (เริ่ม AZT ทันทีเมื่ออายุครรภ์ 28 สัปดาห์): การให้ AZT เดี่ยวๆ (monotherapy) ที่อายุครรภ์ 28 สัปดาห์เป็นสูตรในอดีตที่ไม่ได้ผลในการกด viral load อย่างสมบูรณ์และเสี่ยงต่อการเกิดการดื้อยา ปัจจุบันกำหนดให้ใช้ยา 3 ตัวร่วมกันทันที
• ข้อ จ. (เริ่มให้ TDF + 3TC + EFV ทันที): สูตร TDF + 3TC + EFV หรือ TLD (TDF + 3TC + DTG) ในแนวทางเวชปฏิบัติปัจจุบันแนะนำให้เริ่มทันทีทุกรายโดยไม่ต้องรอระดับ CD4 เพื่อป้องกันการถ่ายทอดเชื้อจากแม่สู่ลูกอย่างมีประสิทธิภาพสูงสุด</t>
        </is>
      </c>
      <c r="L64" s="186" t="n"/>
      <c r="M64" s="186" t="inlineStr">
        <is>
          <t>8. Infectious diseases</t>
        </is>
      </c>
      <c r="N64" s="186" t="inlineStr">
        <is>
          <t>8.1 HIV &amp; Opportunistic Infections</t>
        </is>
      </c>
      <c r="O64" s="185" t="inlineStr">
        <is>
          <t>Clinic</t>
        </is>
      </c>
      <c r="P64" s="186" t="inlineStr">
        <is>
          <t>ข้อ 1 Pharma Plus เล่มม่วง (เฉลยข้อ ข)</t>
        </is>
      </c>
      <c r="Q64" s="185" t="inlineStr">
        <is>
          <t>แบบฝึกหัด</t>
        </is>
      </c>
      <c r="R64" s="185" t="inlineStr">
        <is>
          <t>เล่มม่วง</t>
        </is>
      </c>
      <c r="S64" s="185" t="n"/>
    </row>
    <row r="65" ht="24" customHeight="1" s="49">
      <c r="A65" s="187" t="n">
        <v>63</v>
      </c>
      <c r="B65" s="186" t="inlineStr">
        <is>
          <t>หญิงอายุ 35 ปี เห็นปล้องพยาธิแบนคล้ายริบบิ้นตอนถ่าย มีประวัติชอบทานสุกๆดิบๆ มาซื้อยาถ่ายพยาธิ</t>
        </is>
      </c>
      <c r="C65" s="186" t="inlineStr">
        <is>
          <t>ผู้ป่วยรายนี้ติดพยาธิอะไร</t>
        </is>
      </c>
      <c r="D65" s="186" t="n"/>
      <c r="E65" s="186" t="inlineStr">
        <is>
          <t>พยาธิตัวตืด</t>
        </is>
      </c>
      <c r="F65" s="186" t="inlineStr">
        <is>
          <t>พยาธิปากขอ</t>
        </is>
      </c>
      <c r="G65" s="186" t="inlineStr">
        <is>
          <t>พยาธิเส้นด้าย</t>
        </is>
      </c>
      <c r="H65" s="186" t="inlineStr">
        <is>
          <t>พยาธิใบไม้</t>
        </is>
      </c>
      <c r="I65" s="188" t="inlineStr">
        <is>
          <t>พยาธิเท้าช้าง</t>
        </is>
      </c>
      <c r="J65" s="185" t="n">
        <v>2</v>
      </c>
      <c r="K65" s="186" t="inlineStr">
        <is>
          <t>✅ คำตอบที่ถูกต้อง: ข้อ ข. พยาธิปากขอ
🎯 ทำไมข้อนี้ถึงถูก:
พยาธิปากขอ: อาการถ่ายออกมาเป็นปล้องคล้ายริบบิ้นเป็นลักษณะจำเพาะของการติดเชื้อพยาธิกลุ่ม Cestodes (พยาธิ์ตัวตืด เช่น Taenia saginata หรือ Taenia solium) ซึ่งมักมีประวัติรับประทานเนื้อสัตว์ดิบๆ หรือสุกๆ ดิบๆ
🔍 ข้ออื่นผิดเพราะอะไร:
• ข้อ ก. (พยาธิตัวตืด): พยาธิตัวตืด (Taenia spp.) ตัวเต็มวัยมีลำตัวแบนยาวคล้ายแถบริบบิ้นและแบ่งออกเป็นปล้องๆ (proglottids) ซึ่งสามารถหลุดปนออกมากับอุจจาระหรือคลานออกจากทวารหนักได้
• ข้อ ค. (พยาธิเส้นด้าย): พยาธิเส้นด้าย (Enterobius vermicularis) มีลำตัวกลมเล็ก สีขาวคล้ายเส้นด้ายขนาดไม่เกิน 1 เซนติเมตร ไม่ได้มีลักษณะแบนยาวเป็นปล้องริบบิ้น
• ข้อ ง. (พยาธิใบไม้): พยาธิใบไม้ (Flukes/Trematodes) มีลำตัวแบนรูปใบไม้ ไม่ได้แบ่งออกเป็นปล้องข้อยาวแบบริบบิ้น และอาศัยในท่อน้ำเหลือง ท่อน้ำดี หรือหลอดเลือด
• ข้อ จ. (พยาธิเท้าช้าง): พยาธิเท้าช้าง (Filarial worms) อาศัยอยู่ในระบบท่อน้ำเหลือง แพร่กระจายผ่านยุงกัด ไม่ได้อาศัยในทางเดินอาหารและไม่ขับปล้องออกมากับอุจจาระ</t>
        </is>
      </c>
      <c r="L65" s="186" t="n"/>
      <c r="M65" s="186" t="inlineStr">
        <is>
          <t>8. Infectious diseases</t>
        </is>
      </c>
      <c r="N65" s="186" t="inlineStr">
        <is>
          <t>8.5 Gastrointestinal &amp; Parasitic Infections</t>
        </is>
      </c>
      <c r="O65" s="185" t="inlineStr">
        <is>
          <t>Clinic</t>
        </is>
      </c>
      <c r="P65" s="186" t="inlineStr">
        <is>
          <t>ข้อ 1 Pharma Plus เล่มม่วง (เฉลยข้อ ข)</t>
        </is>
      </c>
      <c r="Q65" s="185" t="inlineStr">
        <is>
          <t>แบบฝึกหัด</t>
        </is>
      </c>
      <c r="R65" s="185" t="inlineStr">
        <is>
          <t>เล่มม่วง</t>
        </is>
      </c>
      <c r="S65" s="185" t="n"/>
    </row>
    <row r="66" ht="24" customHeight="1" s="49">
      <c r="A66" s="187" t="n">
        <v>64</v>
      </c>
      <c r="B66" s="186" t="inlineStr"/>
      <c r="C66" s="186" t="inlineStr">
        <is>
          <t>ยาทาสิวที่เป็น antibiotic</t>
        </is>
      </c>
      <c r="D66" s="186" t="n"/>
      <c r="E66" s="186" t="inlineStr">
        <is>
          <t>Clindamycin</t>
        </is>
      </c>
      <c r="F66" s="186" t="inlineStr">
        <is>
          <t>Erythromycin</t>
        </is>
      </c>
      <c r="G66" s="186" t="inlineStr">
        <is>
          <t>Tretinoin</t>
        </is>
      </c>
      <c r="H66" s="186" t="inlineStr">
        <is>
          <t>ก ข</t>
        </is>
      </c>
      <c r="I66" s="188" t="inlineStr">
        <is>
          <t>ก ข ค</t>
        </is>
      </c>
      <c r="J66" s="185" t="n">
        <v>3</v>
      </c>
      <c r="K66" s="186" t="inlineStr">
        <is>
          <t>✅ คำตอบที่ถูกต้อง: ข้อ ค. Tretinoin
🎯 ทำไมข้อนี้ถึงถูก:
Tretinoin: Clindamycin และ Erythromycin เป็นยาปฏิชีวนะชนิดทาที่นิยมใช้รักษาโรคสิวอักเสบเพื่อลดจำนวนเชื้อ Cutibacterium acnes (P. acnes) ส่วน Tretinoin เป็นกรดวิตามินเอ (Retinoid) ไม่ใช่ยาปฏิชีวนะ
🔍 ข้ออื่นผิดเพราะอะไร:
• ข้อ ก. (Clindamycin): Clindamycin เป็นยาปฏิชีวนะกลุ่ม lincosamide ชนิดทาที่มีฤทธิ์ต้าน Cutibacterium acnes แต่ไม่ใช่คำตอบเดียวที่ถูกต้องเนื่องจากมีข้ออื่นในคำถามร่วมด้วย
• ข้อ ข. (Erythromycin): Erythromycin เป็นยาปฏิชีวนะกลุ่ม macrolide ชนิดทาที่ใช้ลดเชื้อแบคทีเรียในสิวอักเสบ แต่ไม่ใช่คำตอบเดียวที่ถูกต้อง
• ข้อ ง. (ก ข): ข้อ ก และ ข ถูกต้องเพราะทั้ง Clindamycin และ Erythromycin จัดเป็นยาปฏิชีวนะชนิดทาที่ออกฤทธิ์ต้านเชื้อแบคทีเรียก่อสิว Cutibacterium acnes
• ข้อ จ. (ก ข ค): ข้อ จ รวม Tretinoin เข้าไปด้วย ซึ่ง Tretinoin เป็นอนุพันธ์วิตามินเอ (topical retinoid) ออกฤทธิ์ผลัดเซลล์ผิวและละลาย comedone จึงไม่ใช่ยาปฏิชีวนะ (antibiotic)</t>
        </is>
      </c>
      <c r="L66" s="186" t="n"/>
      <c r="M66" s="186" t="inlineStr">
        <is>
          <t>8. Infectious diseases</t>
        </is>
      </c>
      <c r="N66" s="186" t="inlineStr">
        <is>
          <t>8.4 Urinary Tract Infections</t>
        </is>
      </c>
      <c r="O66" s="185" t="inlineStr">
        <is>
          <t>Clinic</t>
        </is>
      </c>
      <c r="P66" s="186" t="inlineStr">
        <is>
          <t>ข้อ 2 Pharma Plus เล่มม่วง (เฉลยข้อ ค)</t>
        </is>
      </c>
      <c r="Q66" s="185" t="inlineStr">
        <is>
          <t>แบบฝึกหัด</t>
        </is>
      </c>
      <c r="R66" s="185" t="inlineStr">
        <is>
          <t>เล่มม่วง</t>
        </is>
      </c>
      <c r="S66" s="185" t="n"/>
    </row>
    <row r="67" ht="24" customHeight="1" s="49">
      <c r="A67" s="187" t="n">
        <v>65</v>
      </c>
      <c r="B67" s="186" t="inlineStr">
        <is>
          <t>ผู้ป่วยมีลักษณะคล้ายติดเชื้อราตามผิวหนังเป็นรอยจางๆสีขาววงคันเวลามีเหงื่อออกเริ่มเป็นที่บริเวณใบหน้า 2 วง แล้วเป็นเพิ่มอีกหลายวงจากนั้นลามไปทั่วแผ่นหลังผู้ป่วยทำงานก่อสร้างเหงื่อออกมากดื่มเหล้าเป็นประจำมีโรคประจำตัวเป็นโรคต่อมลูกหมากโต</t>
        </is>
      </c>
      <c r="C67" s="186" t="inlineStr">
        <is>
          <t>เชื้อที่เป็นสาเหตุของการเกิดโรคในผู้ป่วยรายนี้</t>
        </is>
      </c>
      <c r="D67" s="186" t="n"/>
      <c r="E67" s="186" t="inlineStr">
        <is>
          <t>Trichophyton rubrum</t>
        </is>
      </c>
      <c r="F67" s="186" t="inlineStr">
        <is>
          <t>Epidermophyton floccousm</t>
        </is>
      </c>
      <c r="G67" s="186" t="inlineStr">
        <is>
          <t>Microsporum gypseum</t>
        </is>
      </c>
      <c r="H67" s="186" t="inlineStr">
        <is>
          <t>Malassezia furfur</t>
        </is>
      </c>
      <c r="I67" s="188" t="inlineStr">
        <is>
          <t>Candida albicans</t>
        </is>
      </c>
      <c r="J67" s="185" t="n">
        <v>3</v>
      </c>
      <c r="K67" s="186" t="inlineStr">
        <is>
          <t>✅ คำตอบที่ถูกต้อง: ข้อ ค. Microsporum gypseum
🎯 ทำไมข้อนี้ถึงถูก:
Microsporum gypseum: Pityriasis versicolor (เกลื้อน) มีสาเหตุหลักมาจากเชื้อราประจำถิ่น Malassezia furfur (Pityrosporum ovale/orbiculare) ที่เจริญได้ดีในสภาวะมีความชื้น เหงื่อออกมาก
🔍 ข้ออื่นผิดเพราะอะไร:
• ข้อ ก. (Trichophyton rubrum): Trichophyton rubrum เป็นเชื้อรากลุ่ม Dermatophyte ก่อโรคกลาก (Tinea) เช่น Tinea corporis, Tinea pedis ไม่ใช่สาเหตุของโรคเกลื้อน (Pityriasis versicolor)
• ข้อ ข. (Epidermophyton floccousm): Epidermophyton floccosum เป็นเชื้อรากลุ่ม Dermatophyte มักก่อโรค Tinea cruris และ Tinea pedis ไม่ได้สร้างสารยับยั้งเม็ดสีที่ทำให้เกิดรอยด่างขาวแบบเกลื้อน
• ข้อ ง. (Malassezia furfur): Malassezia furfur เป็นเชื้อรากลุ่มยีสต์ที่เป็นเชื้อประจำถิ่นบนผิวหนัง และเป็นสาเหตุที่แท้จริงของการเกิดโรคเกลื้อน (Pityriasis versicolor) ซึ่งสร้าง azelaic acid ยับยั้งเม็ดสีเมลานินจนเกิดรอยด่างขาว
• ข้อ จ. (Candida albicans): Candida albicans เป็นเชื้อรากลุ่มยีสต์ที่ทำให้เกิด Candidiasis ตามซอกพับผิวหนังที่อับชื้น มีลักษณะเป็นผื่นแดงเปื่อยและมี satellite lesions ไม่ใช่ดวงด่างขาวมีขุยละเอียด</t>
        </is>
      </c>
      <c r="L67" s="186" t="n"/>
      <c r="M67" s="186" t="inlineStr">
        <is>
          <t>8. Infectious diseases</t>
        </is>
      </c>
      <c r="N67" s="186" t="inlineStr">
        <is>
          <t>8.6 Skin &amp; Soft Tissue Infections</t>
        </is>
      </c>
      <c r="O67" s="185" t="inlineStr">
        <is>
          <t>Clinic</t>
        </is>
      </c>
      <c r="P67" s="186" t="inlineStr">
        <is>
          <t>ข้อ 2 Pharma Plus เล่มม่วง (เฉลยข้อ ค)</t>
        </is>
      </c>
      <c r="Q67" s="185" t="inlineStr">
        <is>
          <t>แบบฝึกหัด</t>
        </is>
      </c>
      <c r="R67" s="185" t="inlineStr">
        <is>
          <t>เล่มม่วง</t>
        </is>
      </c>
      <c r="S67" s="185" t="n"/>
    </row>
    <row r="68" ht="24" customHeight="1" s="49">
      <c r="A68" s="187" t="n">
        <v>66</v>
      </c>
      <c r="B68" s="186" t="inlineStr"/>
      <c r="C68" s="186" t="inlineStr">
        <is>
          <t>N3 หรือ Azido group จากโครงสร้างของ AZT มีผลทำให้เกิดสิ่งใด</t>
        </is>
      </c>
      <c r="D68" s="186" t="n"/>
      <c r="E68" s="186" t="inlineStr">
        <is>
          <t>เพิ่มค่าครึ่งชีวิตให้ยาวขึ้น</t>
        </is>
      </c>
      <c r="F68" s="186" t="inlineStr">
        <is>
          <t>เพิ่มการดูดซึม</t>
        </is>
      </c>
      <c r="G68" s="186" t="inlineStr">
        <is>
          <t>เพิ่มการออกฤทธิ์</t>
        </is>
      </c>
      <c r="H68" s="186" t="inlineStr">
        <is>
          <t>มีผลต่อการตั้งสูตรตำรับ</t>
        </is>
      </c>
      <c r="I68" s="188" t="inlineStr">
        <is>
          <t>เพิ่มความสามารถในการจับกับโปรตีน albumin</t>
        </is>
      </c>
      <c r="J68" s="185" t="n">
        <v>3</v>
      </c>
      <c r="K68" s="186" t="inlineStr">
        <is>
          <t>✅ คำตอบที่ถูกต้อง: ข้อ ค. เพิ่มการออกฤทธิ์
🎯 ทำไมข้อนี้ถึงถูก:
เพิ่มการออกฤทธิ์: หมู่ Azido (-N3) ในโครงสร้างของ Zidovudine (AZT) แทนที่หมู่ 3'-hydroxyl group ของ thymidine เพื่อป้องกันการต่อสายของสาย DNA (DNA chain terminator) โดยหมู่ -N3 นี้มีความจำเป็นอย่างยิ่งในการออกฤทธิ์เป็น NRTIs
🔍 ข้ออื่นผิดเพราะอะไร:
• ข้อ ก. (เพิ่มค่าครึ่งชีวิตให้ยาวขึ้น): หมู่ Azido (-N3) ไม่ได้ช่วยขยายค่าครึ่งชีวิตของยา โดย Zidovudine มี half-life สั้นประมาณ 1 ชั่วโมง และต้องถูกเปลี่ยนผ่าน glucuronidation ที่ตับอย่างรวดเร็ว
• ข้อ ข. (เพิ่มการดูดซึม): การดูดซึมของ AZT ขึ้นกับโครงสร้าง nucleoside โดยรวมและความสามารถในการละลายน้ำ ไม่ได้เกิดผลหลักจากการเติมหมู่ azido เพื่อเพิ่มการดูดซึมทางเดินอาหาร
• ข้อ ง. (มีผลต่อการตั้งสูตรตำรับ): การเติมหมู่ azido เป็นการดัดแปลงโมเลกุลในระดับเคมีเพื่อฤทธิ์ทางเภสัชวิทยาโดยตรง ไม่ได้มุ่งเน้นเพื่อแก้ปัญหาทางกายภาพด้านการตั้งสูตรตำรับยา
• ข้อ จ. (เพิ่มความสามารถในการจับกับโปรตีน albumin): Zidovudine มีอัตราการจับกับโปรตีนในพลาสมาต่ำ (plasma protein binding ประมาณ 30-38%) หมู่ azido จึงไม่ได้มีบทบาทในการเพิ่มการจับกับ albumin</t>
        </is>
      </c>
      <c r="L68" s="186" t="n"/>
      <c r="M68" s="186" t="inlineStr">
        <is>
          <t>8. Infectious diseases</t>
        </is>
      </c>
      <c r="N68" s="186" t="inlineStr">
        <is>
          <t>8.8 Antimicrobial Stewardship &amp; Pharmacology</t>
        </is>
      </c>
      <c r="O68" s="185" t="inlineStr">
        <is>
          <t>Clinic</t>
        </is>
      </c>
      <c r="P68" s="186" t="inlineStr">
        <is>
          <t>ข้อ 2 Pharma Plus เล่มม่วง (เฉลยข้อ ค)</t>
        </is>
      </c>
      <c r="Q68" s="185" t="inlineStr">
        <is>
          <t>แบบฝึกหัด</t>
        </is>
      </c>
      <c r="R68" s="185" t="inlineStr">
        <is>
          <t>เล่มม่วง</t>
        </is>
      </c>
      <c r="S68" s="185" t="n"/>
    </row>
    <row r="69" ht="24" customHeight="1" s="49">
      <c r="A69" s="187" t="n">
        <v>67</v>
      </c>
      <c r="B69" s="186" t="inlineStr">
        <is>
          <t>หญิงอายุ 35 ปี เห็นปล้องพยาธิแบนคล้ายริบบิ้นตอนถ่าย มีประวัติชอบทานสุกๆดิบๆ มาซื้อยาถ่ายพยาธิ</t>
        </is>
      </c>
      <c r="C69" s="186" t="inlineStr">
        <is>
          <t>ท่านจะจ่ายยาในข้อใด</t>
        </is>
      </c>
      <c r="D69" s="186" t="n"/>
      <c r="E69" s="186" t="inlineStr">
        <is>
          <t>Praziquantel 5-25 mg/kg/day po once</t>
        </is>
      </c>
      <c r="F69" s="186" t="inlineStr">
        <is>
          <t>Niclosamide 2 g single dose</t>
        </is>
      </c>
      <c r="G69" s="186" t="inlineStr">
        <is>
          <t>Albendazole 400 mg single dose</t>
        </is>
      </c>
      <c r="H69" s="186" t="inlineStr">
        <is>
          <t>Mebendazole 500 mg single dose</t>
        </is>
      </c>
      <c r="I69" s="188" t="inlineStr">
        <is>
          <t>ได้ทั้งข้อ ก และ ข้อ ข</t>
        </is>
      </c>
      <c r="J69" s="185" t="n">
        <v>3</v>
      </c>
      <c r="K69" s="186" t="inlineStr">
        <is>
          <t>✅ คำตอบที่ถูกต้อง: ข้อ ค. Albendazole 400 mg single dose
🎯 ทำไมข้อนี้ถึงถูก:
การรักษาพยาธิ์ตัวตืด (Tapeworm) สามารถใช้ยา Praziquantel หรือ Niclosamide ได้เป็นยาทางเลือกหลักตามแนวทางการรักษาโรคพยาธิ
🔍 ข้ออื่นผิดเพราะอะไร:
• ข้อ ก. (Praziquantel 5-25 mg/kg/day po once): Praziquantel ขนาด 5-10 mg/kg รับประทานครั้งเดียว เป็นยาทางเลือกที่มีประสิทธิภาพสูงในการฆ่าพยาธิตัวตืดโดยเพิ่มการไหลเข้าของแคลเซียมเข้าสู่เซลล์พยาธิ ทำให้พยาธิเป็นอัมพาตและตาย
• ข้อ ข. (Niclosamide 2 g single dose): Niclosamide ขนาด 2 g รับประทานครั้งเดียว (เคี้ยวก่อนกลืน) เป็นยามาตรฐานที่ออกฤทธิ์ยับยั้ง oxidative phosphorylation ในไมโทคอนเดรียของพยาธิตัวตืด ทำให้พยาธิตายโดยไม่ถูกดูดซึมเข้าร่างกาย
• ข้อ ง. (Mebendazole 500 mg single dose): Mebendazole 500 mg รับประทานครั้งเดียว มี efficacy ต่ำมากต่อพยาธิตัวตืด และไม่จัดเป็นยาทางเลือกหลักในการรักษา taeniasis
• ข้อ จ. (ได้ทั้งข้อ ก และ ข้อ ข): ทั้ง Praziquantel และ Niclosamide ต่างเป็นยาหลักที่ใช้รักษาการติดเชื้อพยาธิตัวตืดได้อย่างมีประสิทธิภาพสูงตามแนวทางเวชปฏิบัติมาตรฐาน</t>
        </is>
      </c>
      <c r="L69" s="186" t="n"/>
      <c r="M69" s="186" t="inlineStr">
        <is>
          <t>8. Infectious diseases</t>
        </is>
      </c>
      <c r="N69" s="186" t="inlineStr">
        <is>
          <t>8.5 Gastrointestinal &amp; Parasitic Infections</t>
        </is>
      </c>
      <c r="O69" s="185" t="inlineStr">
        <is>
          <t>Clinic</t>
        </is>
      </c>
      <c r="P69" s="186" t="inlineStr">
        <is>
          <t>ข้อ 2 Pharma Plus เล่มม่วง (เฉลยข้อ ค)</t>
        </is>
      </c>
      <c r="Q69" s="185" t="inlineStr">
        <is>
          <t>แบบฝึกหัด</t>
        </is>
      </c>
      <c r="R69" s="185" t="inlineStr">
        <is>
          <t>เล่มม่วง</t>
        </is>
      </c>
      <c r="S69" s="185" t="n"/>
    </row>
    <row r="70" ht="24" customHeight="1" s="49">
      <c r="A70" s="187" t="n">
        <v>68</v>
      </c>
      <c r="B70" s="186" t="inlineStr"/>
      <c r="C70" s="186" t="inlineStr">
        <is>
          <t>การกินยากลุ่ม quinolone ร่วมกับนมมีผลอย่างไร</t>
        </is>
      </c>
      <c r="D70" s="186" t="n"/>
      <c r="E70" s="186" t="inlineStr">
        <is>
          <t>เพิ่มการดูดซึมเพราะนมมันจะไป ต่อเยื่อบุทางเดินอาหาร ทำให้การดูดซึมง่ายขึ้น</t>
        </is>
      </c>
      <c r="F70" s="186" t="inlineStr">
        <is>
          <t>ลดการดูดซึม เพราะนมมันจะไป ต่อเยื่อบุทางเดินอาหาร ทำให้การดูดซึมยากขึ้น</t>
        </is>
      </c>
      <c r="G70" s="186" t="inlineStr">
        <is>
          <t>เพิ่มการดูดซึม เพราะ นมมันไป chelate กับยาทำให้การละลายเพิ่มขึ้น</t>
        </is>
      </c>
      <c r="H70" s="186" t="inlineStr">
        <is>
          <t>ลดการดูดซึม เพราะ นมมันไป chelate กับยาทำให้การละลายลดลง</t>
        </is>
      </c>
      <c r="I70" s="188" t="inlineStr">
        <is>
          <t>นมไม่มีผลต่อการดูดซึม</t>
        </is>
      </c>
      <c r="J70" s="185" t="n">
        <v>4</v>
      </c>
      <c r="K70" s="186" t="inlineStr">
        <is>
          <t>✅ คำตอบที่ถูกต้อง: ข้อ ง. ลดการดูดซึม เพราะ นมมันไป chelate กับยาทำให้การละลายลดลง
🎯 ทำไมข้อนี้ถึงถูก:
ลดการดูดซึม เพราะ นมมันไป chelate กับยาทำให้การละลายลดลง: ยากลุ่ม Quinolones (เช่น Ciprofloxacin, Levofloxacin) สามารถเกิด chelation กับ polyvalent cations (เช่น แคลเซียมในนม, แมกนีเซียม, อลูมิเนียม) เกิดเป็นสารประกอบเชิงซ้อนที่ไม่ละลายน้ำและดูดซึมไม่ได้ ทำให้การดูดซึมยาและระดับยาในเลือดลดลงอย่างมาก
🔍 ข้ออื่นผิดเพราะอะไร:
• ข้อ ก. (เพิ่มการดูดซึมเพราะนมมันจะไป ต่อเยื่อบุทางเดินอาหาร ทำให้การดูดซึมง่ายขึ้น): นมไม่ได้กระตุ้นการดูดซึมยาปฏิชีวนะ แต่มีแคลเซียมไอออนที่จับตัวกับยาเป็นสารประกอบเชิงซ้อนที่ไม่สามารถดูดซึมผ่านเยื่อบุลำไส้ได้
• ข้อ ข. (ลดการดูดซึม เพราะนมมันจะไป ต่อเยื่อบุทางเดินอาหาร ทำให้การดูดซึมยากขึ้น): การลดลงของการดูดซึมไม่ได้เกิดจากการที่นมไปเคลือบปิดกั้นเยื่อบุทางเดินอาหาร แต่เกิดจากอันตรกิริยาทางเคมีโดยตรงระหว่างยากับ divalent cations ในนม
• ข้อ ค. (เพิ่มการดูดซึม เพราะ นมมันไป chelate กับยาทำให้การละลายเพิ่มขึ้น): การเกิด chelation ระหว่างยากลุ่ม quinolone กับแคลเซียมในนมจะทำให้ได้สารประกอบเชิงซ้อนขนาดใหญ่ที่ไม่ละลายน้ำ จึงขัดขวางการดูดซึมยาแทนที่จะเพิ่มการละลาย
• ข้อ จ. (นมไม่มีผลต่อการดูดซึม): แคลเซียมในนมมีผลลด bioavailability ของยากลุ่ม fluoroquinolones ลงอย่างมีนัยสำคัญทางคลินิก (ลดลงได้ถึงร้อยละ 50-80) ส่งผลให้การรักษาล้มเหลว</t>
        </is>
      </c>
      <c r="L70" s="186" t="n"/>
      <c r="M70" s="186" t="inlineStr">
        <is>
          <t>8. Infectious diseases</t>
        </is>
      </c>
      <c r="N70" s="186" t="inlineStr">
        <is>
          <t>8.8 Antimicrobial Stewardship &amp; Pharmacology</t>
        </is>
      </c>
      <c r="O70" s="185" t="inlineStr">
        <is>
          <t>Clinic</t>
        </is>
      </c>
      <c r="P70" s="186" t="inlineStr">
        <is>
          <t>ข้อ 3 Pharma Plus เล่มม่วง (เฉลยข้อ ง)</t>
        </is>
      </c>
      <c r="Q70" s="185" t="inlineStr">
        <is>
          <t>แบบฝึกหัด</t>
        </is>
      </c>
      <c r="R70" s="185" t="inlineStr">
        <is>
          <t>เล่มม่วง</t>
        </is>
      </c>
      <c r="S70" s="185" t="n"/>
    </row>
    <row r="71" ht="24" customHeight="1" s="49">
      <c r="A71" s="187" t="n">
        <v>69</v>
      </c>
      <c r="B71" s="186" t="inlineStr"/>
      <c r="C71" s="186" t="inlineStr">
        <is>
          <t>ผู้ป่วยมีลักษณะคล้ายติดเชื้อราตามผิวหนังเป็นรอยจางๆสีขาววงคันเวลามีเหงื่อออกเริ่มเป็นที่บริเวณใบหน้า 2 วง แล้วเป็นเพิ่มอีกหลายวงจากนั้นลามไปทั่วแผ่นหลังผู้ป่วยทำงานก่อสร้างเหงื่อออกมากดื่มเหล้าเป็นประจำมีโรคประจำตัวเป็นโรคต่อมลูกหมากโต
ยาที่เหมาะสมสำหรับคนไข้รายนี้คืออะไร</t>
        </is>
      </c>
      <c r="D71" s="186" t="n"/>
      <c r="E71" s="186" t="inlineStr">
        <is>
          <t>Nystatin</t>
        </is>
      </c>
      <c r="F71" s="186" t="inlineStr">
        <is>
          <t>Griseofulvin</t>
        </is>
      </c>
      <c r="G71" s="186" t="inlineStr">
        <is>
          <t>Clotrimazole</t>
        </is>
      </c>
      <c r="H71" s="186" t="inlineStr">
        <is>
          <t>Itraconazole</t>
        </is>
      </c>
      <c r="I71" s="188" t="inlineStr">
        <is>
          <t>Whitfield ointment</t>
        </is>
      </c>
      <c r="J71" s="185" t="n">
        <v>4</v>
      </c>
      <c r="K71" s="186" t="inlineStr">
        <is>
          <t>✅ คำตอบที่ถูกต้อง: ข้อ ง. Itraconazole
🎯 ทำไมข้อนี้ถึงถูก:
การติดเชื้อรา Malassezia เป็นบริเวณกว้าง (ลามทั่วแผ่นหลัง) การใช้ยาทาเฉพาะที่อาจไม่ทั่วถึง พิจารณาใช้ยากินกลุ่ม azoles เช่น Itraconazole หรือ Ketoconazole ตามแนวทางการรักษา
🔍 ข้ออื่นผิดเพราะอะไร:
• ข้อ ก. (Nystatin): Nystatin เป็นยาต้านเชื้อรากลุ่ม polyene ที่ออกฤทธิ์เฉพาะต่อ Candida spp. ไม่มีประสิทธิภาพในการรักษาการติดเชื้อรากลุ่ม Malassezia หรือ Dermatophytes
• ข้อ ข. (Griseofulvin): Griseofulvin ออกฤทธิ์จำเพาะต่อเชื้อรากลุ่ม Dermatophytes เท่านั้น โดยจับกับ tubulin ยับยั้ง mitotic spindle ไม่มีฤทธิ์ต้านเชื้อรา Malassezia furfur ก่อโรคเกลื้อน
• ข้อ ค. (Clotrimazole): Clotrimazole ชนิดทาเป็นยาต้านเชื้อราที่ใช้ได้ผลดีในเกลื้อน แต่เนื่องจากรอยโรคของผู้ป่วยกระจายตัวเป็นบริเวณกว้างทั่วแผ่นหลังและใบหน้า การทายาเฉพาะที่จะทำได้ยากและไม่ทั่วถึง
• ข้อ จ. (Whitfield ointment): Whitfield ointment (benzoic acid + salicylic acid) มีฤทธิ์เพียงลอกผิวและต้านเชื้อราอย่างอ่อน ก่อให้เกิดอาการระคายเคืองแสบแดงสูง ไม่เหมาะกับรอยโรคบริเวณกว้างและใบหน้า</t>
        </is>
      </c>
      <c r="L71" s="186" t="n"/>
      <c r="M71" s="186" t="inlineStr">
        <is>
          <t>8. Infectious diseases</t>
        </is>
      </c>
      <c r="N71" s="186" t="inlineStr">
        <is>
          <t>8.8 Antimicrobial Stewardship &amp; Pharmacology</t>
        </is>
      </c>
      <c r="O71" s="185" t="inlineStr">
        <is>
          <t>Clinic</t>
        </is>
      </c>
      <c r="P71" s="186" t="inlineStr">
        <is>
          <t>ข้อ 3 Pharma Plus เล่มม่วง (เฉลยข้อ ง)</t>
        </is>
      </c>
      <c r="Q71" s="185" t="inlineStr">
        <is>
          <t>แบบฝึกหัด</t>
        </is>
      </c>
      <c r="R71" s="185" t="inlineStr">
        <is>
          <t>เล่มม่วง</t>
        </is>
      </c>
      <c r="S71" s="185" t="n"/>
    </row>
    <row r="72" ht="24" customHeight="1" s="49">
      <c r="A72" s="187" t="n">
        <v>70</v>
      </c>
      <c r="B72" s="186" t="inlineStr"/>
      <c r="C72" s="186" t="inlineStr">
        <is>
          <t>ยา ARV ตัวใดไม่ควรใช้ในหญิงตั้งครรภ์ ไตรมาสที่ 3</t>
        </is>
      </c>
      <c r="D72" s="186" t="n"/>
      <c r="E72" s="186" t="inlineStr">
        <is>
          <t>Efavirenz</t>
        </is>
      </c>
      <c r="F72" s="186" t="inlineStr">
        <is>
          <t>Stavudine</t>
        </is>
      </c>
      <c r="G72" s="186" t="inlineStr">
        <is>
          <t>Nevirapine</t>
        </is>
      </c>
      <c r="H72" s="186" t="inlineStr">
        <is>
          <t>Lamivudine</t>
        </is>
      </c>
      <c r="I72" s="188" t="inlineStr">
        <is>
          <t>ไม่มีข้อใดถูก</t>
        </is>
      </c>
      <c r="J72" s="185" t="n">
        <v>4</v>
      </c>
      <c r="K72" s="186" t="inlineStr">
        <is>
          <t>✅ คำตอบที่ถูกต้อง: ข้อ ง. Lamivudine
🎯 ทำไมข้อนี้ถึงถูก:
Lamivudine: Efavirenz (EFV) มีคำเตือนเรื่อง Teratogenicity ในไตรมาสแรก (Neural tube defects) แต่ในปัจจุบันแนวทางใหม่ระบุว่าสามารถใช้ได้ตลอดการตั้งครรภ์ อย่างไรก็ตาม คำถามนี้มักอิงตามตำราเก่าหรือข้อสอบบอร์ดที่เน้น EFV ในไตรมาส 1 ส่วนในไตรมาสที่ 3 ยาที่ต้องระวังเป็นพิเศษคือ NVP (ความเสี่ยงตับอักเสบรุนแรงในหญิงตั้งครรภ์ที่มี CD4 &gt; 250) แต่จากตัวเลือกและคีย์มาตรฐาน Efavirenz มักถูกกล่าวถึงบ่อยที่สุดในแง่ข้อจำกัดการใช้ช่วงไตรมาสแรก แต่หากพิจารณาตามข้อสอบเก่า คำตอบข้อนี้มักจะอ้างอิง safety โดย EFV ห้ามใช้ในไตรมาสแรก (First trimester) หรือบางตำราอาจมองว่าไม่มีข้อห้ามเด็ดขาดในไตรมาส 3 ถ้าพิจารณาตามช้อยส์และโจทย์มาตรฐาน (ข้อ 5: ไม่มีข้อใดถูก เนื่องจาก EFV ห้ามใช้ในไตรมาส 1 ไม่ใช่ไตรมาส 3)
🔍 ข้ออื่นผิดเพราะอะไร:
• ข้อ ก. (Efavirenz): Efavirenz (EFV) ในอดีตเคยมีข้อกังวลเรื่อง neural tube defects ในไตรมาสแรก แต่ข้อมูลปัจจุบันและความปลอดภัยในไตรมาส 2 และ 3 ยืนยันว่าสามารถใช้ได้ปลอดภัยหากมีความจำเป็น
• ข้อ ข. (Stavudine): Stavudine (d4T) เป็นยาที่มีความเป็นพิษสูงและไม่แนะนำให้ใช้ในทุกไตรมาสของการตั้งครรภ์เนื่องจากเสี่ยงต่อ fatal lactic acidosis และ pancreatitis โดยเฉพาะเมื่อใช้ร่วมกับ ddI
• ข้อ ค. (Nevirapine): Nevirapine (NVP) สามารถใช้ในหญิงตั้งครรภ์ได้ แต่ต้องระวังภาวะตับอักเสบรุนแรงในหญิงที่มี CD4 &gt; 250 cells/mm³ ไม่ได้มีข้อห้ามจำเพาะในไตรมาสที่ 3
• ข้อ จ. (ไม่มีข้อใดถูก): คำตอบที่ระบุว่าไม่มีข้อใดถูกสะท้อนว่ายา ARV ส่วนใหญ่ในปัจจุบันสามารถใช้ได้อย่างปลอดภัยภายใต้การดูแลของแพทย์ หรือมีข้อห้ามที่จำเพาะเจาะจงแตกต่างกันไปตามแนวทางเวชปฏิบัติ</t>
        </is>
      </c>
      <c r="L72" s="186" t="n"/>
      <c r="M72" s="186" t="inlineStr">
        <is>
          <t>8. Infectious diseases</t>
        </is>
      </c>
      <c r="N72" s="186" t="inlineStr">
        <is>
          <t>8.1 HIV &amp; Opportunistic Infections</t>
        </is>
      </c>
      <c r="O72" s="185" t="inlineStr">
        <is>
          <t>Clinic</t>
        </is>
      </c>
      <c r="P72" s="186" t="inlineStr">
        <is>
          <t>ข้อ 3 Pharma Plus เล่มม่วง (เฉลยข้อ ง)</t>
        </is>
      </c>
      <c r="Q72" s="185" t="inlineStr">
        <is>
          <t>แบบฝึกหัด</t>
        </is>
      </c>
      <c r="R72" s="185" t="inlineStr">
        <is>
          <t>เล่มม่วง</t>
        </is>
      </c>
      <c r="S72" s="185" t="n"/>
    </row>
    <row r="73" ht="24" customHeight="1" s="49">
      <c r="A73" s="187" t="n">
        <v>71</v>
      </c>
      <c r="B73" s="186" t="inlineStr">
        <is>
          <t>หญิงอายุ 35 ปี เห็นปล้องพยาธิแบนคล้ายริบบิ้นตอนถ่าย มีประวัติชอบทานสุกๆดิบๆ มาซื้อยาถ่ายพยาธิ</t>
        </is>
      </c>
      <c r="C73" s="186" t="inlineStr">
        <is>
          <t>ข้อใดผิดเกี่ยวกับยา Praziquantel</t>
        </is>
      </c>
      <c r="D73" s="186" t="n"/>
      <c r="E73" s="186" t="inlineStr">
        <is>
          <t>ใช้รักษาการติดเชื้อพยาธิตัวกลมไม่ได้ผล</t>
        </is>
      </c>
      <c r="F73" s="186" t="inlineStr">
        <is>
          <t>ออกฤทธิ์เป็น cestocidal</t>
        </is>
      </c>
      <c r="G73" s="186" t="inlineStr">
        <is>
          <t>ฆ่าไข่พยาธิ (ovicide)</t>
        </is>
      </c>
      <c r="H73" s="186" t="inlineStr">
        <is>
          <t>ใช้รักษาการติดเชื้อพยาธิใบไม้ในตับได้</t>
        </is>
      </c>
      <c r="I73" s="188" t="inlineStr">
        <is>
          <t>ทำให้ง่วงนอน</t>
        </is>
      </c>
      <c r="J73" s="185" t="n">
        <v>4</v>
      </c>
      <c r="K73" s="186" t="inlineStr">
        <is>
          <t>✅ คำตอบที่ถูกต้อง: ข้อ ง. ใช้รักษาการติดเชื้อพยาธิใบไม้ในตับได้
🎯 ทำไมข้อนี้ถึงถูก:
ใช้รักษาการติดเชื้อพยาธิใบไม้ในตับได้: Praziquantel ไม่มีฤทธิ์ในการฆ่าไข่พยาธิ (not ovicidal) จึงเป็นข้อผิดในข้อ 3 นอกจากนี้ Praziquantel ใช้รักษาพยาธิใบไม้และพยาธิ์ตัวตืด แต่ไม่ครอบคลุมพยาธิตัวกลม (Nematodes)
🔍 ข้ออื่นผิดเพราะอะไร:
• ข้อ ก. (ใช้รักษาการติดเชื้อพยาธิตัวกลมไม่ได้ผล): ข้อความนี้ถูกต้องเนื่องจาก Praziquantel ไม่มีฤทธิ์ต้านพยาธิตัวกลม (Nematodes) เนื่องจากโครงสร้างเป้าหมาย neuromuscular junction ของพยาธิตัวกลมไม่ตอบสนองต่อกลไกของยานี้
• ข้อ ข. (ออกฤทธิ์เป็น cestocidal): ข้อความนี้ถูกต้องเนื่องจาก Praziquantel ออกฤทธิ์ฆ่าพยาธิตัวตืด (Cestodes) ตัวเต็มวัยได้อย่างมีประสิทธิภาพสูง โดยทำให้เปลือกพยาธิสลายและเสียสมดุลแคลเซียม
• ข้อ ค. (ฆ่าไข่พยาธิ (ovicide)): Praziquantel ไม่มีฤทธิ์ฆ่าไข่พยาธิ (not ovicidal) จึงไม่สามารถทำลายไข่ของพยาธิได้ ทำให้มีความเสี่ยงต่อการเกิด cysticercosis หากไข่พยาธิตืดหมูแตกและตัวอ่อนฟักในทางเดินอาหาร
• ข้อ จ. (ทำให้ง่วงนอน): อาการง่วงนอน (somnolence/dizziness) เป็นอาการข้างเคียงทางระบบประสาทส่วนกลางที่พบบ่อยของ Praziquantel ผู้ป่วยจึงควรหลีกเลี่ยงการขับขี่ยานพาหนะหลังรับประทานยา</t>
        </is>
      </c>
      <c r="L73" s="186" t="n"/>
      <c r="M73" s="186" t="inlineStr">
        <is>
          <t>8. Infectious diseases</t>
        </is>
      </c>
      <c r="N73" s="186" t="inlineStr">
        <is>
          <t>8.5 Gastrointestinal &amp; Parasitic Infections</t>
        </is>
      </c>
      <c r="O73" s="185" t="inlineStr">
        <is>
          <t>Clinic</t>
        </is>
      </c>
      <c r="P73" s="186" t="inlineStr">
        <is>
          <t>ข้อ 3 Pharma Plus เล่มม่วง (เฉลยข้อ ง)</t>
        </is>
      </c>
      <c r="Q73" s="185" t="inlineStr">
        <is>
          <t>แบบฝึกหัด</t>
        </is>
      </c>
      <c r="R73" s="185" t="inlineStr">
        <is>
          <t>เล่มม่วง</t>
        </is>
      </c>
      <c r="S73" s="185" t="n"/>
    </row>
    <row r="74" ht="24" customHeight="1" s="49">
      <c r="A74" s="187" t="n">
        <v>72</v>
      </c>
      <c r="B74" s="186" t="inlineStr"/>
      <c r="C74" s="186" t="inlineStr">
        <is>
          <t>ยา tetracycline เมื่อหมดอายุแล้วรับประทานจะทำให้เกิดอาการอะไร</t>
        </is>
      </c>
      <c r="D74" s="186" t="n"/>
      <c r="E74" s="186" t="inlineStr">
        <is>
          <t>Fanconi-like syndrome</t>
        </is>
      </c>
      <c r="F74" s="186" t="inlineStr">
        <is>
          <t>Megaloblastic anemia</t>
        </is>
      </c>
      <c r="G74" s="186" t="inlineStr">
        <is>
          <t>Pyogenic granuloma</t>
        </is>
      </c>
      <c r="H74" s="186" t="inlineStr">
        <is>
          <t>Dress syndrome</t>
        </is>
      </c>
      <c r="I74" s="188" t="inlineStr">
        <is>
          <t>Stevens-Johnson syndrome</t>
        </is>
      </c>
      <c r="J74" s="185" t="n">
        <v>1</v>
      </c>
      <c r="K74" s="186" t="inlineStr">
        <is>
          <t>✅ คำตอบที่ถูกต้อง: ข้อ ก. Fanconi-like syndrome
🎯 ทำไมข้อนี้ถึงถูก:
การรับประทานยา Tetracycline ที่เสื่อมสภาพหรือหมดอายุ จะเกิดการสลายตัวเป็นสาร epianhydrotetracycline และ anhydrotetracycline ซึ่งเป็นพิษต่อ proximal tubules ของไต ทำให้เกิด Fanconi syndrome (Type 2 renal tubular acidosis)
🔍 ข้ออื่นผิดเพราะอะไร:
• ข้อ ข. (Megaloblastic anemia): Megaloblastic anemia สัมพันธ์กับการขาดโฟเลตหรือวิตามินบี 12 หรือการได้รับยาต้านโฟเลต เช่น Methotrexate หรือ Cotrimoxazole ไม่ใช่ผลจาก degradative products ของ tetracycline
• ข้อ ค. (Pyogenic granuloma): Pyogenic granuloma เป็นเนื้องอกของหลอดเลือดชนิดไม่ร้ายแรงที่ผิวหนังและเยื่อบุ สัมพันธ์กับการบาดเจ็บหรือการเปลี่ยนแปลงของฮอร์โมน ไม่ใช่พิษจากการเสื่อมสภาพของยา
• ข้อ ง. (Dress syndrome): DRESS syndrome เป็นภาวะภูมิแพ้ยาชนิดรุนแรงแบบล่าช้าที่เกิดการแพ้หลายระบบร่วมกับมี eosinophilia สัมพันธ์กับยาเช่น Allopurinol หรือ Carbamazepine
• ข้อ จ. (Stevens-Johnson syndrome): Stevens-Johnson syndrome (SJS) เป็นภาวะหลุดลอกของหนังกำพร้าชนิดรุนแรงจากการแพ้ยาแบบ type IV hypersensitivity ไม่ได้สัมพันธ์กับการเกิด renal tubular acidosis จากยาหมดอายุ</t>
        </is>
      </c>
      <c r="L74" s="186" t="n"/>
      <c r="M74" s="186" t="inlineStr">
        <is>
          <t>8. Infectious diseases</t>
        </is>
      </c>
      <c r="N74" s="186" t="inlineStr">
        <is>
          <t>8.8 Antimicrobial Stewardship &amp; Pharmacology</t>
        </is>
      </c>
      <c r="O74" s="185" t="inlineStr">
        <is>
          <t>Clinic</t>
        </is>
      </c>
      <c r="P74" s="186" t="inlineStr">
        <is>
          <t>ข้อ 4 Pharma Plus เล่มม่วง (เฉลยข้อ ก)</t>
        </is>
      </c>
      <c r="Q74" s="185" t="inlineStr">
        <is>
          <t>แบบฝึกหัด</t>
        </is>
      </c>
      <c r="R74" s="185" t="inlineStr">
        <is>
          <t>เล่มม่วง</t>
        </is>
      </c>
      <c r="S74" s="185" t="n"/>
    </row>
    <row r="75" ht="24" customHeight="1" s="49">
      <c r="A75" s="187" t="n">
        <v>73</v>
      </c>
      <c r="B75" s="186" t="inlineStr">
        <is>
          <t>ผู้ป่วยชายอายุ 19 ปีพบเภสัชกรที่ร้านขายยามาด้วยอาการเป็นผื่นหลายวงบริเวณหนังศีรษะลักษณะผื่นผื่นนูนแดงมีสะเก็ดคัน</t>
        </is>
      </c>
      <c r="C75" s="186" t="inlineStr">
        <is>
          <t>ลักษณะผื่นที่เป็นผู้ป่วยเป็นบริเวณหนังศีรษะเรียกกว่า</t>
        </is>
      </c>
      <c r="D75" s="186" t="n"/>
      <c r="E75" s="186" t="inlineStr">
        <is>
          <t>Tinea capitis</t>
        </is>
      </c>
      <c r="F75" s="186" t="inlineStr">
        <is>
          <t>Tinea corporis</t>
        </is>
      </c>
      <c r="G75" s="186" t="inlineStr">
        <is>
          <t>Tinea cruris</t>
        </is>
      </c>
      <c r="H75" s="186" t="inlineStr">
        <is>
          <t>Tinea faciei</t>
        </is>
      </c>
      <c r="I75" s="188" t="inlineStr">
        <is>
          <t>Tinea pedis</t>
        </is>
      </c>
      <c r="J75" s="185" t="n">
        <v>1</v>
      </c>
      <c r="K75" s="186" t="inlineStr">
        <is>
          <t>✅ คำตอบที่ถูกต้อง: ข้อ ก. Tinea capitis
🎯 ทำไมข้อนี้ถึงถูก:
การติดเชื้อรา Dermatophyte ที่บริเวณหนังศีรษะเรียกว่า Tinea capitis มักพบในเด็กหรือวัยรุ่น มีลักษณะเป็นผื่นนูนแดง มีสะเก็ด และผมร่วงเป็นหย่อมๆ
🔍 ข้ออื่นผิดเพราะอะไร:
• ข้อ ข. (Tinea corporis): Tinea corporis (กลากตามลำตัว) หมายถึงการติดเชื้อรา Dermatophyte ที่บริเวณผิวหนังลำตัว แขน หรือขา ไม่รวมบริเวณศีรษะ ขาหนีบ ฝ่ามือ และฝ่าเท้า
• ข้อ ค. (Tinea cruris): Tinea cruris (สังคัง) หมายถึงการติดเชื้อรา Dermatophyte บริเวณขาหนีบ รอยพับต้นขา หรือรอบทวารหนัก รอยโรคเด่นที่บริเวณรอยพับอับชื้น
• ข้อ ง. (Tinea faciei): Tinea faciei หมายถึงการติดเชื้อรา Dermatophyte บริเวณผิวหนังใบหน้าส่วนที่ไม่มีหนวดเครา หากเกิดในบริเวณหนังศีรษะที่มีเส้นผมจะจัดเป็น Tinea capitis
• ข้อ จ. (Tinea pedis): Tinea pedis (โรคน้ำกัดเท้า) หมายถึงการติดเชื้อรา Dermatophyte บริเวณซอกนิ้วเท้า ฝ่าเท้า หรือขอบเท้า ไม่ได้หมายถึงรอยโรคบนหนังศีรษะ</t>
        </is>
      </c>
      <c r="L75" s="186" t="n"/>
      <c r="M75" s="186" t="inlineStr">
        <is>
          <t>8. Infectious diseases</t>
        </is>
      </c>
      <c r="N75" s="186" t="inlineStr">
        <is>
          <t>8.3 Respiratory Tract Infections</t>
        </is>
      </c>
      <c r="O75" s="185" t="inlineStr">
        <is>
          <t>Clinic</t>
        </is>
      </c>
      <c r="P75" s="186" t="inlineStr">
        <is>
          <t>ข้อ 4 Pharma Plus เล่มม่วง (เฉลยข้อ ก)</t>
        </is>
      </c>
      <c r="Q75" s="185" t="inlineStr">
        <is>
          <t>แบบฝึกหัด</t>
        </is>
      </c>
      <c r="R75" s="185" t="inlineStr">
        <is>
          <t>เล่มม่วง</t>
        </is>
      </c>
      <c r="S75" s="185" t="n"/>
    </row>
    <row r="76" ht="24" customHeight="1" s="49">
      <c r="A76" s="187" t="n">
        <v>74</v>
      </c>
      <c r="B76" s="186" t="inlineStr"/>
      <c r="C76" s="186" t="inlineStr">
        <is>
          <t>หากหญิงตั้งครรภ์รายนี้ได้รับยาตามสูตรที่แนะนำตั้งแต่เริ่มแรก เมื่อหญิงตั้งครรภ์ HIV ปวดท้องคลอดจะให้ยาอย่างไร</t>
        </is>
      </c>
      <c r="D76" s="186" t="n"/>
      <c r="E76" s="186" t="inlineStr">
        <is>
          <t>AZT q 3 hrs</t>
        </is>
      </c>
      <c r="F76" s="186" t="inlineStr">
        <is>
          <t>NVP q 3 hrs</t>
        </is>
      </c>
      <c r="G76" s="186" t="inlineStr">
        <is>
          <t>AZT OD + NVP q 3 hrs</t>
        </is>
      </c>
      <c r="H76" s="186" t="inlineStr">
        <is>
          <t>AZT q 3 hrs + NVP OD</t>
        </is>
      </c>
      <c r="I76" s="188" t="inlineStr">
        <is>
          <t>AZT + NVP q 3 hrs</t>
        </is>
      </c>
      <c r="J76" s="185" t="n">
        <v>1</v>
      </c>
      <c r="K76" s="186" t="inlineStr">
        <is>
          <t>✅ คำตอบที่ถูกต้อง: ข้อ ก. AZT q 3 hrs
🎯 ทำไมข้อนี้ถึงถูก:
AZT q 3 hrs: ในระหว่างเจ็บครรภ์คลอด (Intrapartum period) หากหญิงตั้งครรภ์ได้รับยาต้านไวรัสสม่ำเสมอและมี Viral load เป็น undetectable (
🔍 ข้ออื่นผิดเพราะอะไร:
• ข้อ ข. (NVP q 3 hrs): Nevirapine (NVP) ไม่ได้รับประทานทุก 3 ชั่วโมงระหว่างเจ็บครรภ์คลอด ในสูตรดั้งเดิม NVP ให้ขนาด 200 mg เพียงครั้งเดียวเมื่อเริ่มเจ็บครรภ์คลอด ไม่ได้ให้แบบถี่ทุก 3 ชม.
• ข้อ ค. (AZT OD + NVP q 3 hrs): การให้ AZT รูปแบบวันละครั้ง (OD) ไม่สามารถรักษาระดับยาในกระแสเลือดให้คงที่เพียงพอที่จะป้องกันการติดเชื้อผ่านรกระหว่างการคลอดได้
• ข้อ ง. (AZT q 3 hrs + NVP OD): การให้ AZT ทุก 3 ชั่วโมงร่วมกับ NVP ครั้งเดียวตอนเริ่มเจ็บครรภ์คลอดเป็นสูตรทางเลือกในกรณีที่มารดาไม่เคยกินยาต้านไวรัสมาก่อนหรือกดไวรัสได้ไม่ดี ไม่ใช่สูตรมาตรฐานสำหรับผู้ที่กดไวรัสได้ดี
• ข้อ จ. (AZT + NVP q 3 hrs): Nevirapine ไม่มีการบริหารยาทุก 3 ชั่วโมงเนื่องจากตัวยามี half-life ยาวนานกว่า 24-40 ชั่วโมง การให้ทุก 3 ชั่วโมงจะทำให้เกิดการสะสมยาและตับวายเฉียบพลัน</t>
        </is>
      </c>
      <c r="L76" s="186" t="n"/>
      <c r="M76" s="186" t="inlineStr">
        <is>
          <t>8. Infectious diseases</t>
        </is>
      </c>
      <c r="N76" s="186" t="inlineStr">
        <is>
          <t>8.1 HIV &amp; Opportunistic Infections</t>
        </is>
      </c>
      <c r="O76" s="185" t="inlineStr">
        <is>
          <t>Clinic</t>
        </is>
      </c>
      <c r="P76" s="186" t="inlineStr">
        <is>
          <t>ข้อ 4 Pharma Plus เล่มม่วง (เฉลยข้อ ก)</t>
        </is>
      </c>
      <c r="Q76" s="185" t="inlineStr">
        <is>
          <t>แบบฝึกหัด</t>
        </is>
      </c>
      <c r="R76" s="185" t="inlineStr">
        <is>
          <t>เล่มม่วง</t>
        </is>
      </c>
      <c r="S76" s="185" t="n"/>
    </row>
    <row r="77" ht="24" customHeight="1" s="49">
      <c r="A77" s="187" t="n">
        <v>75</v>
      </c>
      <c r="B77" s="186" t="inlineStr">
        <is>
          <t>หญิงอายุ 35 ปี เห็นปล้องพยาธิแบนคล้ายริบบิ้นตอนถ่าย มีประวัติชอบทานสุกๆดิบๆ มาซื้อยาถ่ายพยาธิ</t>
        </is>
      </c>
      <c r="C77" s="186" t="inlineStr">
        <is>
          <t>ข้อใดผิดเกี่ยวกับยา Niclosamide</t>
        </is>
      </c>
      <c r="D77" s="186" t="n"/>
      <c r="E77" s="186" t="inlineStr">
        <is>
          <t>เคี้ยวยาให้ละเอียดก่อนกลืน</t>
        </is>
      </c>
      <c r="F77" s="186" t="inlineStr">
        <is>
          <t>กินยาระบายร่วมด้วย โดยกินหลัง Niclosamide 2 ชั่วโมง เพื่อป้องกัน Cysticercosis</t>
        </is>
      </c>
      <c r="G77" s="186" t="inlineStr">
        <is>
          <t>หลีกเลี่ยง alcohol ทั้งขณะกินยาหรือหลังกิน 1 วัน</t>
        </is>
      </c>
      <c r="H77" s="186" t="inlineStr">
        <is>
          <t>อาการข้างเคียง คือ คลื่นไส้ อาเจียน ถ่ายท้อง ไม่สบายท้อง</t>
        </is>
      </c>
      <c r="I77" s="188" t="inlineStr">
        <is>
          <t>Niclosamide ถูกดูดซึมในลำไส้ได้ดี</t>
        </is>
      </c>
      <c r="J77" s="185" t="n">
        <v>1</v>
      </c>
      <c r="K77" s="186" t="inlineStr">
        <is>
          <t>✅ คำตอบที่ถูกต้อง: ข้อ ก. เคี้ยวยาให้ละเอียดก่อนกลืน
🎯 ทำไมข้อนี้ถึงถูก:
เคี้ยวยาให้ละเอียดก่อนกลืน: Niclosamide แทบจะไม่ถูกดูดซึมผ่านทางเดินอาหาร (poorly absorbed from the gastrointestinal tract) ซึ่งเป็นข้อดีเพราะตัวยาจะออกฤทธิ์เฉพาะที่ใน lumen ของลำไส้ต่อตัวพยาธิโดยตรง ดังนั้นข้อ 5 จึงกล่าวผิด
🔍 ข้ออื่นผิดเพราะอะไร:
• ข้อ ข. (กินยาระบายร่วมด้วย โดยกินหลัง Niclosamide 2 ชั่วโมง เพื่อป้องกัน Cysticercosis): การให้ยากลุ่ม saline cathartic เช่น magnesium sulfate หลัง niclosamide 2 ชั่วโมง เป็นคำแนะนำที่ถูกต้องสำหรับป้องกันการเกิด cysticercosis จากไข่ของตัวตืดหมู (Taenia solium) ที่อาจแตกตัวและย้อนเข้ากระเพาะอาหาร จึงไม่ใช่ข้อความที่ผิด
• ข้อ ค. (หลีกเลี่ยง alcohol ทั้งขณะกินยาหรือหลังกิน 1 วัน): การหลีกเลี่ยงเครื่องดื่มแอลกอฮอล์ขณะรับประทานยาและหลังรับประทาน 1 วัน เป็นข้อแนะนำที่ถูกต้องของ niclosamide เพื่อลดการระคายเคืองทางเดินอาหารและป้องกันอาการคลื่นไส้อาเจียนรุนแรง จึงไม่ใช่ข้อความที่ผิด
• ข้อ ง. (อาการข้างเคียง คือ คลื่นไส้ อาเจียน ถ่ายท้อง ไม่สบายท้อง): อาการไม่พึงประสงค์ทางระบบทางเดินอาหาร เช่น คลื่นไส้ อาเจียน ปวดเกร็งท้อง และถ่ายเหลว เป็นอาการข้างเคียงที่พบบ่อยที่สุดของ niclosamide จึงไม่ใช่ข้อความที่ผิด
• ข้อ จ. (Niclosamide ถูกดูดซึมในลำไส้ได้ดี): Niclosamide แทบไม่ถูกดูดซึมผ่านทางเดินอาหาร โดยคงอยู่ในลำไส้เพื่อออกฤทธิ์ขัดขวาง oxidative phosphorylation และยับยั้งการสร้าง ATP ในไมโทคอนเดรียของพยาธิตัวตืดโดยตรง ดังนั้นข้อความที่ว่ายาถูกดูดซึมได้ดีจึงเป็นข้อความที่ผิดตามหลักเภสัชจลนศาสตร์</t>
        </is>
      </c>
      <c r="L77" s="186" t="n"/>
      <c r="M77" s="186" t="inlineStr">
        <is>
          <t>8. Infectious diseases</t>
        </is>
      </c>
      <c r="N77" s="186" t="inlineStr">
        <is>
          <t>8.5 Gastrointestinal &amp; Parasitic Infections</t>
        </is>
      </c>
      <c r="O77" s="185" t="inlineStr">
        <is>
          <t>Clinic</t>
        </is>
      </c>
      <c r="P77" s="186" t="inlineStr">
        <is>
          <t>ข้อ 4 Pharma Plus เล่มม่วง (เฉลยข้อ ก)</t>
        </is>
      </c>
      <c r="Q77" s="185" t="inlineStr">
        <is>
          <t>แบบฝึกหัด</t>
        </is>
      </c>
      <c r="R77" s="185" t="inlineStr">
        <is>
          <t>เล่มม่วง</t>
        </is>
      </c>
      <c r="S77" s="185" t="n"/>
    </row>
    <row r="78" ht="24" customHeight="1" s="49">
      <c r="A78" s="187" t="n">
        <v>76</v>
      </c>
      <c r="B78" s="186" t="inlineStr"/>
      <c r="C78" s="186" t="inlineStr">
        <is>
          <t>ยาในกลุ่ม Fluoroquinolones (เช่น Ciprofloxacin, Levofloxacin) มีกลไกการออกฤทธิ์ทางเภสัชวิทยาอย่างไร</t>
        </is>
      </c>
      <c r="D78" s="186" t="n"/>
      <c r="E78" s="186" t="inlineStr">
        <is>
          <t>ขัดขวางการสังเคราะห์ผนังเซลล์ของแบคทีเรีย (Inhibit peptidoglycan cell wall synthesis)</t>
        </is>
      </c>
      <c r="F78" s="186" t="inlineStr">
        <is>
          <t>รบกวนโครงสร้างและการทำงานของเยื่อหุ้มเซลล์ (Disrupt bacterial cell membrane)</t>
        </is>
      </c>
      <c r="G78" s="186" t="inlineStr">
        <is>
          <t>ยับยั้งการสังเคราะห์กรดนิวคลีอิก โดยยับยั้งเอนไซม์ DNA gyrase (Topoisomerase II) และ Topoisomerase IV</t>
        </is>
      </c>
      <c r="H78" s="186" t="inlineStr">
        <is>
          <t>ขัดขวางการสร้างกรดโฟลิก (Inhibit dihydropteroate synthase and dihydrofolate reductase)</t>
        </is>
      </c>
      <c r="I78" s="188" t="inlineStr">
        <is>
          <t>ยับยั้งการสังเคราะห์โปรตีนโดยจับกับ 50S ribosomal subunit ของแบคทีเรีย</t>
        </is>
      </c>
      <c r="J78" s="185" t="n">
        <v>3</v>
      </c>
      <c r="K78" s="186" t="inlineStr">
        <is>
          <t>✅ คำตอบที่ถูกต้อง: ข้อ ค. ยับยั้งการสังเคราะห์กรดนิวคลีอิก โดยยับยั้งเอนไซม์ DNA gyrase (Topoisomerase II) และ Topoisomerase IV
🎯 ทำไมข้อนี้ถึงถูก:
ยากลุ่ม Fluoroquinolones ออกฤทธิ์ฆ่าเชื้อแบคทีเรีย (Bactericidal) โดยเข้ายับยั้งเอนไซม์ DNA gyrase (Topoisomerase II) ซึ่งทำหน้าที่คลายปมสาย DNA ระหว่าง replication และยับยั้งเอนไซม์ Topoisomerase IV ซึ่งทำหน้าที่แยกสาย DNA daughter chromatids ทำให้แบคทีเรียไม่สามารถสังเคราะห์และจำลองสารพันธุกรรมได้
🔍 ข้ออื่นผิดเพราะอะไร:
• ข้อ ก.: เป็นกลไกของยากลุ่ม Beta-lactams, Vancomycin, Bacitracin
• ข้อ ข.: เป็นกลไกของยากลุ่ม Polymyxins (Colistin, Polymyxin B) และ Daptomycin
• ข้อ ง.: เป็นกลไกของยากลุ่ม Sulfonamides และ Trimethoprim
• ข้อ จ.: เป็นกลไกของยากลุ่ม Macrolides, Clindamycin, Chloramphenicol, Linezolid</t>
        </is>
      </c>
      <c r="L78" s="186" t="n"/>
      <c r="M78" s="186" t="inlineStr">
        <is>
          <t>8. Infectious diseases</t>
        </is>
      </c>
      <c r="N78" s="186" t="inlineStr">
        <is>
          <t>8.1 HIV &amp; Opportunistic Infections</t>
        </is>
      </c>
      <c r="O78" s="185" t="inlineStr">
        <is>
          <t>Clinic</t>
        </is>
      </c>
      <c r="P78" s="186" t="inlineStr">
        <is>
          <t>ข้อ 5 Pharma Plus เล่มม่วง (เฉลยข้อ ค)</t>
        </is>
      </c>
      <c r="Q78" s="185" t="inlineStr">
        <is>
          <t>แบบฝึกหัด</t>
        </is>
      </c>
      <c r="R78" s="185" t="inlineStr">
        <is>
          <t>เล่มม่วง</t>
        </is>
      </c>
      <c r="S78" s="185" t="n"/>
    </row>
    <row r="79" ht="24" customHeight="1" s="49">
      <c r="A79" s="187" t="n">
        <v>77</v>
      </c>
      <c r="B79" s="186" t="inlineStr">
        <is>
          <t>ผู้ป่วยชายอายุ 19 ปีพบเภสัชกรที่ร้านขายยามาด้วยอาการเป็นผื่นหลายวงบริเวณหนังศีรษะลักษณะผื่นผื่นนูนแดงมีสะเก็ดคัน</t>
        </is>
      </c>
      <c r="C79" s="186" t="inlineStr">
        <is>
          <t>เภสัชกรจ่ายยา griseofulvin ระยะเวลาที่ใช้ในการรักษาด้วยยานี้เป็นอย่างน้อยก็เดือน</t>
        </is>
      </c>
      <c r="D79" s="186" t="n"/>
      <c r="E79" s="186" t="inlineStr">
        <is>
          <t>14 วัน</t>
        </is>
      </c>
      <c r="F79" s="186" t="inlineStr">
        <is>
          <t>2 เดือน</t>
        </is>
      </c>
      <c r="G79" s="186" t="inlineStr">
        <is>
          <t>3 เดือน</t>
        </is>
      </c>
      <c r="H79" s="186" t="inlineStr">
        <is>
          <t>4 เดือน</t>
        </is>
      </c>
      <c r="I79" s="188" t="inlineStr">
        <is>
          <t>5 เดือน</t>
        </is>
      </c>
      <c r="J79" s="185" t="n">
        <v>3</v>
      </c>
      <c r="K79" s="186" t="inlineStr">
        <is>
          <t>✅ คำตอบที่ถูกต้อง: ข้อ ค. 3 เดือน
🎯 ทำไมข้อนี้ถึงถูก:
การรักษา Tinea capitis ด้วยยากิน Griseofulvin ต้องใช้อย่างต่อเนื่องเป็นเวลานานเนื่องจากเชื้อราฝังลึกถึงรากผม โดยทั่วไปแนะนำอย่างน้อย 6-8 สัปดาห์ หรือประมาณ 2 เดือนขึ้นไป
🔍 ข้ออื่นผิดเพราะอะไร:
• ข้อ ก. (14 วัน): ระยะเวลา 14 วันสั้นเกินไปสำหรับการรักษา Tinea capitis เนื่องจากเส้นผมและรูขุมขนมีการเจริญเติบโตช้า ยาต้องสะสมใน keratinized tissue บริเวณรากผมอย่างต่อเนื่องเพื่อกำจัดสปอร์เชื้อรา
• ข้อ ข. (2 เดือน): ระยะเวลา 2 เดือน (6 ถึง 8 สัปดาห์) เป็นระยะเวลาขั้นต่ำทั่วไปในการรักษา Tinea capitis ด้วย griseofulvin แต่การประเมินทางคลินิกและการเพาะเชื้ออาจต้องให้ยานานต่อเนื่องจนกว่าผมจะงอกใหม่สมบูรณ์
• ข้อ ง. (4 เดือน): ระยะเวลา 4 เดือนมักใช้สำหรับการรักษาโรคเชื้อราที่เล็บมือ (onychomycosis of fingernails) ซึ่งยาวนานเกินความจำเป็นสำหรับระยะเวลาเริ่มต้นขั้นต่ำของชันนะตุบนหนังศีรษะ
• ข้อ จ. (5 เดือน): ระยะเวลา 5 เดือนถึง 6 เดือนขึ้นไปเป็นระยะเวลาที่สงวนไว้สำหรับการรักษาเชื้อราที่เล็บเท้า (toenail onychomycosis) เนื่องจากแผ่นเล็บเท้าใช้เวลาในการงอกใหม่ยาวนานกว่าหนังศีรษะมาก</t>
        </is>
      </c>
      <c r="L79" s="186" t="n"/>
      <c r="M79" s="186" t="inlineStr">
        <is>
          <t>8. Infectious diseases</t>
        </is>
      </c>
      <c r="N79" s="186" t="inlineStr">
        <is>
          <t>8.3 Respiratory Tract Infections</t>
        </is>
      </c>
      <c r="O79" s="185" t="inlineStr">
        <is>
          <t>Clinic</t>
        </is>
      </c>
      <c r="P79" s="186" t="inlineStr">
        <is>
          <t>ข้อ 5 Pharma Plus เล่มม่วง (เฉลยข้อ ค)</t>
        </is>
      </c>
      <c r="Q79" s="185" t="inlineStr">
        <is>
          <t>แบบฝึกหัด</t>
        </is>
      </c>
      <c r="R79" s="185" t="inlineStr">
        <is>
          <t>เล่มม่วง</t>
        </is>
      </c>
      <c r="S79" s="185" t="n"/>
    </row>
    <row r="80" ht="24" customHeight="1" s="49">
      <c r="A80" s="187" t="n">
        <v>78</v>
      </c>
      <c r="B80" s="186" t="inlineStr"/>
      <c r="C80" s="186" t="inlineStr">
        <is>
          <t>Acyclovir ไม่มีข้อบ่งใช้ในโรคใดต่อไปนี้</t>
        </is>
      </c>
      <c r="D80" s="186" t="n"/>
      <c r="E80" s="186" t="inlineStr">
        <is>
          <t>HSV-1 และ 2</t>
        </is>
      </c>
      <c r="F80" s="186" t="inlineStr">
        <is>
          <t>CMV</t>
        </is>
      </c>
      <c r="G80" s="186" t="inlineStr">
        <is>
          <t>Varicella</t>
        </is>
      </c>
      <c r="H80" s="186" t="inlineStr">
        <is>
          <t>HPV</t>
        </is>
      </c>
      <c r="I80" s="188" t="inlineStr">
        <is>
          <t>HHV</t>
        </is>
      </c>
      <c r="J80" s="185" t="n">
        <v>3</v>
      </c>
      <c r="K80" s="186" t="inlineStr">
        <is>
          <t>✅ คำตอบที่ถูกต้อง: ข้อ ค. Varicella
🎯 ทำไมข้อนี้ถึงถูก:
Varicella: Acyclovir มีข้อบ่งใช้ในการรักษาการติดเชื้อไวรัสกลุ่ม Herpes simplex virus (HSV-1 และ HSV-2), Varicella-zoster virus (VZV) และ Human herpesvirus (HHV) บางชนิด แต่ไม่มีฤทธิ์ครอบคลุม Cytomegalovirus (CMV) ซึ่งต้องใช้ Ganciclovir หรือ Valganciclovir และไม่มีข้อบ่งใช้สำหรับ Human papillomavirus (HPV)
🔍 ข้ออื่นผิดเพราะอะไร:
• ข้อ ก. (HSV-1 และ 2): Acyclovir เป็นยาต้านไวรัสอันดับแรกที่ได้รับการรับรองในการรักษาและป้องกันการกลับเป็นซ้ำของการติดเชื้อ Herpes Simplex Virus ทั้งชนิดที่ 1 (HSV-1) และชนิดที่ 2 (HSV-2)
• ข้อ ข. (CMV): Acyclovir ไม่มีประสิทธิภาพในการรักษา Cytomegalovirus (CMV) เนื่องจากไวรัส CMV ขาดเอนไซม์ viral thymidine kinase ในการเปลี่ยนยาให้เป็นรูป acyclovir monophosphate จึงต้องใช้ ganciclovir หรือ valganciclovir แทน
• ข้อ ง. (HPV): Human Papillomavirus (HPV) เป็น non-enveloped DNA virus ที่ทำให้เกิดหูดหงอนไก่และมะเร็งปากมดลูก ซึ่งไม่มี viral thymidine kinase และไม่ตอบสนองต่อ acyclovir แต่รักษาด้วย podophyllotoxin, imiquimod หรือการจี้ทำลายรอยโรค
• ข้อ จ. (HHV): Human Herpesviruses (HHV) บางชนิด เช่น HHV-3 (Varicella-Zoster Virus) จัดเป็นข้อบ่งใช้หลักที่สำคัญของ acyclovir ในการรักษาโรคอีสุกอีใสและงูสวัด</t>
        </is>
      </c>
      <c r="L80" s="186" t="n"/>
      <c r="M80" s="186" t="inlineStr">
        <is>
          <t>8. Infectious diseases</t>
        </is>
      </c>
      <c r="N80" s="186" t="inlineStr">
        <is>
          <t>8.7 Sexually Transmitted Infections</t>
        </is>
      </c>
      <c r="O80" s="185" t="inlineStr">
        <is>
          <t>Clinic</t>
        </is>
      </c>
      <c r="P80" s="186" t="inlineStr">
        <is>
          <t>ข้อ 5 Pharma Plus เล่มม่วง (เฉลยข้อ ค)</t>
        </is>
      </c>
      <c r="Q80" s="185" t="inlineStr">
        <is>
          <t>แบบฝึกหัด</t>
        </is>
      </c>
      <c r="R80" s="185" t="inlineStr">
        <is>
          <t>เล่มม่วง</t>
        </is>
      </c>
      <c r="S80" s="185" t="n"/>
    </row>
    <row r="81" ht="24" customHeight="1" s="49">
      <c r="A81" s="187" t="n">
        <v>79</v>
      </c>
      <c r="B81" s="186" t="inlineStr">
        <is>
          <t>ชายอายุ 45 ปี มีอาชีพทำนา ที่บ้านเลี้ยงสุนัขและแมว มีตุ่มนูนแดง และทางนูนแดงคดเคี้ยวที่ผิวหนัง ซึ่งคันมาก มาขอซื้อยาถ่ายพยาธิ</t>
        </is>
      </c>
      <c r="C81" s="186" t="inlineStr">
        <is>
          <t>ผู้ป่วยรายนี้ติดพยาธิอะไร</t>
        </is>
      </c>
      <c r="D81" s="186" t="n"/>
      <c r="E81" s="186" t="inlineStr">
        <is>
          <t>พยาธิตัวตืด</t>
        </is>
      </c>
      <c r="F81" s="186" t="inlineStr">
        <is>
          <t>พยาธิปากขอ</t>
        </is>
      </c>
      <c r="G81" s="186" t="inlineStr">
        <is>
          <t>พยาธิเส้นด้าย</t>
        </is>
      </c>
      <c r="H81" s="186" t="inlineStr">
        <is>
          <t>พยาธิใบไม้</t>
        </is>
      </c>
      <c r="I81" s="188" t="inlineStr">
        <is>
          <t>พยาธิเท้าช้าง</t>
        </is>
      </c>
      <c r="J81" s="185" t="n">
        <v>3</v>
      </c>
      <c r="K81" s="186" t="inlineStr">
        <is>
          <t>✅ คำตอบที่ถูกต้อง: ข้อ ค. พยาธิเส้นด้าย
🎯 ทำไมข้อนี้ถึงถูก:
พยาธิเส้นด้าย: รอยโรคผิวหนังเป็นทางนูนแดงคดเคี้ยวและคันมาก (creeping eruption) เกิดจากการติดเชื้อตัวอ่อนพยาธิปากขอของสุนัขหรือแมว (เช่น Ancylostoma braziliense) ที่ไชผ่านผิวหนัง เรียกว่า Cutaneous Larva Migrans (CLM)
🔍 ข้ออื่นผิดเพราะอะไร:
• ข้อ ก. (พยาธิตัวตืด): พยาธิตัวตืด (Taenia spp.) ติดต่อจากการรับประทานเนื้อวัวหรือหมูสุกๆ ดิบๆ ที่มีเม็ดสาคู อาการแสดงเด่นคือถ่ายมีปล้องพยาธิปนออกมาหรือปวดท้อง ไม่ได้มีรอยโรคเป็นรอยเส้นนูนคดเคี้ยวใต้ผิวหนัง
• ข้อ ข. (พยาธิปากขอ): พยาธิปากขอของคน (Necator americanus, Ancylostoma duodenale) เมื่อไชผ่านผิวหนังจะทำให้เกิดเพียง ground itch ตุ่มคันระยะสั้น และตัวอ่อนจะเดินทางเข้าสู่กระแสเลือดไปปอดและลำไส้ ไม่เคลื่อนที่คดเคี้ยวเรื้อรังใต้ชั้นหนังกำพร้า
• ข้อ ง. (พยาธิใบไม้): พยาธิใบไม้ตับ (Opisthorchis viverrini) ติดต่อจากการรับประทานปลาน้ำจืดเกล็ดขาวดิบ ตัวเต็มวัยอาศัยในท่อน้ำดี ก่อให้เกิดท่อน้ำดีอักเสบเรื้อรังและมะเร็งท่อน้ำดี (cholangiocarcinoma) ไม่ก่อรอยโรคทางผิวหนัง
• ข้อ จ. (พยาธิเท้าช้าง): พยาธิเท้าช้าง (Wuchereria bancrofti, Brugia malayi) มียุงเป็นพาหะนำโรค อาการเด่นคือการอุดตันของหลอดน้ำเหลือง เกิดภาวะบวมโตอย่างถาวรของแขน ขา หรืออัณฑะ (lymphedema และ elephantiasis) ไม่ใช่ creeping eruption</t>
        </is>
      </c>
      <c r="L81" s="186" t="n"/>
      <c r="M81" s="186" t="inlineStr">
        <is>
          <t>8. Infectious diseases</t>
        </is>
      </c>
      <c r="N81" s="186" t="inlineStr">
        <is>
          <t>8.5 Gastrointestinal &amp; Parasitic Infections</t>
        </is>
      </c>
      <c r="O81" s="185" t="inlineStr">
        <is>
          <t>Clinic</t>
        </is>
      </c>
      <c r="P81" s="186" t="inlineStr">
        <is>
          <t>ข้อ 5 Pharma Plus เล่มม่วง (เฉลยข้อ ค)</t>
        </is>
      </c>
      <c r="Q81" s="185" t="inlineStr">
        <is>
          <t>แบบฝึกหัด</t>
        </is>
      </c>
      <c r="R81" s="185" t="inlineStr">
        <is>
          <t>เล่มม่วง</t>
        </is>
      </c>
      <c r="S81" s="185" t="n"/>
    </row>
    <row r="82" ht="24" customHeight="1" s="49">
      <c r="A82" s="187" t="n">
        <v>80</v>
      </c>
      <c r="B82" s="186" t="inlineStr"/>
      <c r="C82" s="186" t="inlineStr">
        <is>
          <t>ยา chloramphenicol มีกลไกการออกฤทธิ์เป็นอย่างไร</t>
        </is>
      </c>
      <c r="D82" s="186" t="n"/>
      <c r="E82" s="186" t="inlineStr">
        <is>
          <t>ขัดขวางการสร้างผนังเซลล์</t>
        </is>
      </c>
      <c r="F82" s="186" t="inlineStr">
        <is>
          <t>ขัดขวางการสร้างผนังหุ้มเซลล์</t>
        </is>
      </c>
      <c r="G82" s="186" t="inlineStr">
        <is>
          <t>ขัดขวางการสร้าง folic acid</t>
        </is>
      </c>
      <c r="H82" s="186" t="inlineStr">
        <is>
          <t>ขัดขวางการสังเคราะห์ nucleic acid</t>
        </is>
      </c>
      <c r="I82" s="188" t="inlineStr">
        <is>
          <t>ขัดขวางการสังเคราะห์ polypeptide</t>
        </is>
      </c>
      <c r="J82" s="185" t="n">
        <v>3</v>
      </c>
      <c r="K82" s="186" t="inlineStr">
        <is>
          <t>✅ คำตอบที่ถูกต้อง: ข้อ ค. ขัดขวางการสร้าง folic acid
🎯 ทำไมข้อนี้ถึงถูก:
ขัดขวางการสร้าง folic acid: Chloramphenicol ออกฤทธิ์โดยจับกับหน่วยย่อย 50S ของไรโบโซมแบคทีเรีย ยับยั้งเอนไซม์ peptidyl transferase ทำให้ไม่สามารถสร้างพันธะ peptide ได้ ขัดขวางการสังเคราะห์โปรตีนหรือ polypeptide (ในตัวเลือกข้อ 4 ของภาพอาจซ้ำซ้อนหรือพิมพ์ผิด แต่นิยามหลักคือยับยั้งการสร้างโปรตีน/polypeptide chain)
🔍 ข้ออื่นผิดเพราะอะไร:
• ข้อ ก. (ขัดขวางการสร้างผนังเซลล์): การขัดขวางการสร้างผนังเซลล์แบคทีเรียผ่านการยับยั้ง transpeptidation ของ peptidoglycan เป็นกลไกของยากลุ่ม beta-lactams และ vancomycin ไม่ใช่กลไกของ chloramphenicol
• ข้อ ข. (ขัดขวางการสร้างผนังหุ้มเซลล์): การทำลายความสมบูรณ์ของเยื่อหุ้มเซลล์แบคทีเรียเป็นกลไกของ polymyxins และ lipopeptides ซึ่งทำให้ไอออนและสารชีวโมเลกุลภายในเซลล์รั่วไหลออกมา ไม่ใช่กลไกของ chloramphenicol
• ข้อ ง. (ขัดขวางการสังเคราะห์ nucleic acid): การขัดขวางการสังเคราะห์ nucleic acid โดยยับยั้งเอนไซม์ RNA polymerase เป็นของ rifampin หรือยับยั้ง DNA gyrase เป็นของ fluoroquinolones ไม่ใช่กลไกของ chloramphenicol
• ข้อ จ. (ขัดขวางการสังเคราะห์ polypeptide): Chloramphenicol ออกฤทธิ์จับกับ 50S ribosomal subunit และยับยั้งเอนไซม์ peptidyl transferase ทำให้แบคทีเรียไม่สามารถต่อสายเปปไทด์เพื่อสังเคราะห์โปรตีนได้ ซึ่งเป็นกลไกที่แท้จริงของตัวยา</t>
        </is>
      </c>
      <c r="L82" s="186" t="n"/>
      <c r="M82" s="186" t="inlineStr">
        <is>
          <t>8. Infectious diseases</t>
        </is>
      </c>
      <c r="N82" s="186" t="inlineStr">
        <is>
          <t>8.1 HIV &amp; Opportunistic Infections</t>
        </is>
      </c>
      <c r="O82" s="185" t="inlineStr">
        <is>
          <t>Clinic</t>
        </is>
      </c>
      <c r="P82" s="186" t="inlineStr">
        <is>
          <t>ข้อ 6 Pharma Plus เล่มม่วง (เฉลยข้อ ค)</t>
        </is>
      </c>
      <c r="Q82" s="185" t="inlineStr">
        <is>
          <t>แบบฝึกหัด</t>
        </is>
      </c>
      <c r="R82" s="185" t="inlineStr">
        <is>
          <t>เล่มม่วง</t>
        </is>
      </c>
      <c r="S82" s="185" t="n"/>
    </row>
    <row r="83" ht="24" customHeight="1" s="49">
      <c r="A83" s="187" t="n">
        <v>81</v>
      </c>
      <c r="B83" s="186" t="inlineStr"/>
      <c r="C83" s="186" t="inlineStr">
        <is>
          <t>ผู้ป่วยชายอายุ 19 ปีพบเภสัชกรที่ร้านขายยามาด้วยอาการเป็นผื่นหลายวงบริเวณหนังศีรษะลักษณะผื่นผื่นนูนแดงมีสะเก็ดคัน
ถ้าต้องการใช้สมุนไพรในการรักษาอาการดังกล่าวสมุนไพรที่เลือกใช้คือ</t>
        </is>
      </c>
      <c r="D83" s="186" t="n"/>
      <c r="E83" s="186" t="inlineStr">
        <is>
          <t>พญายอ</t>
        </is>
      </c>
      <c r="F83" s="186" t="inlineStr">
        <is>
          <t>ทองพันชั่ง</t>
        </is>
      </c>
      <c r="G83" s="186" t="inlineStr">
        <is>
          <t>มะแว้งต้น</t>
        </is>
      </c>
      <c r="H83" s="186" t="inlineStr">
        <is>
          <t>ไพล</t>
        </is>
      </c>
      <c r="I83" s="188" t="inlineStr">
        <is>
          <t>ขมิ้น</t>
        </is>
      </c>
      <c r="J83" s="185" t="n">
        <v>3</v>
      </c>
      <c r="K83" s="186" t="inlineStr">
        <is>
          <t>✅ คำตอบที่ถูกต้อง: ข้อ ค. มะแว้งต้น
🎯 ทำไมข้อนี้ถึงถูก:
มะแว้งต้น: สมุนไพรที่มีสรรพคุณเด่นในการรักษาโรคกลากเกลื้อนและเชื้อราผิวหนังตามตำรับยาไทยคือ 'ทองพันชั่ง' (Rhinacanthus nasutus) ซึ่งมีสาร Rhinacanthin ออกฤทธิ์ต้านเชื้อรา
🔍 ข้ออื่นผิดเพราะอะไร:
• ข้อ ก. (พญายอ): พญายอ (Clinacanthus nutans) มีสารสำคัญกลุ่มฟลาโวนอยด์ ออกฤทธิ์ต้านไวรัสและลดการอักเสบ มีข้อบ่งใช้ตามบัญชียาหลักแห่งชาติสำหรับรักษาโรคเริมและงูสวัด ไม่ได้ใช้รักษาโรคเชื้อรากลากบนหนังศีรษะ
• ข้อ ข. (ทองพันชั่ง): ทองพันชั่ง (Rhinacanthus nasutus) มีสารออกฤทธิ์ rhinacanthin ซึ่งมีฤทธิ์ต้านเชื้อรากลุ่มเดอร์มาโตไฟต์ (dermatophytes) ได้ดี นิยมใช้รักษาโรคกลาก เกลื้อน แต่การรักษาชันนะตุบนหนังศีรษะจำเป็นต้องใช้ยารับประทานแผนปัจจุบันเป็นหลัก
• ข้อ ง. (ไพล): ไพล (Zingiber montanum) มีสารสำคัญคือ compound D และ sabinene ออกฤทธิ์ต้านการอักเสบและคลายกล้ามเนื้อ บรรเทาอาการเคล็ดขัดยอกและฟกช้ำ ไม่ได้มีฤทธิ์ฆ่าเชื้อราบนหนังศีรษะ
• ข้อ จ. (ขมิ้น): ขมิ้นชัน (Curcuma longa) มีสารสำคัญ curcuminoids เด่นด้านการต้านอนุมูลอิสระ ต้านการอักเสบ บรรเทาอาการท้องอืด แน่นจุกเสียด และรักษาแผลทางเดินอาหาร ไม่มีข้อบ่งใช้หลักสำหรับกำจัดเชื้อรากลากบนศีรษะ</t>
        </is>
      </c>
      <c r="L83" s="186" t="n"/>
      <c r="M83" s="186" t="inlineStr">
        <is>
          <t>8. Infectious diseases</t>
        </is>
      </c>
      <c r="N83" s="186" t="inlineStr">
        <is>
          <t>8.6 Skin &amp; Soft Tissue Infections</t>
        </is>
      </c>
      <c r="O83" s="185" t="inlineStr">
        <is>
          <t>Clinic</t>
        </is>
      </c>
      <c r="P83" s="186" t="inlineStr">
        <is>
          <t>ข้อ 6 Pharma Plus เล่มม่วง (เฉลยข้อ ค)</t>
        </is>
      </c>
      <c r="Q83" s="185" t="inlineStr">
        <is>
          <t>แบบฝึกหัด</t>
        </is>
      </c>
      <c r="R83" s="185" t="inlineStr">
        <is>
          <t>เล่มม่วง</t>
        </is>
      </c>
      <c r="S83" s="185" t="n"/>
    </row>
    <row r="84" ht="24" customHeight="1" s="49">
      <c r="A84" s="187" t="n">
        <v>82</v>
      </c>
      <c r="B84" s="186" t="inlineStr"/>
      <c r="C84" s="186" t="inlineStr">
        <is>
          <t>ยาในข้อใดต่อไปนี้สามารถเข้าสู่ vitreous humor ได้ดี ทำให้มีประสิทธิภาพสูงในการรักษา cytomegalovirus retinitis</t>
        </is>
      </c>
      <c r="D84" s="186" t="n"/>
      <c r="E84" s="186" t="inlineStr">
        <is>
          <t>Acyclovir</t>
        </is>
      </c>
      <c r="F84" s="186" t="inlineStr">
        <is>
          <t>Ganciclovir</t>
        </is>
      </c>
      <c r="G84" s="186" t="inlineStr">
        <is>
          <t>Valacyclovir</t>
        </is>
      </c>
      <c r="H84" s="186" t="inlineStr">
        <is>
          <t>Pencyclovir</t>
        </is>
      </c>
      <c r="I84" s="188" t="inlineStr">
        <is>
          <t>Famciclovir</t>
        </is>
      </c>
      <c r="J84" s="185" t="n">
        <v>3</v>
      </c>
      <c r="K84" s="186" t="inlineStr">
        <is>
          <t>✅ คำตอบที่ถูกต้อง: ข้อ ค. Valacyclovir
🎯 ทำไมข้อนี้ถึงถูก:
Valacyclovir: Ganciclovir เป็นยาหลักในการรักษา Cytomegalovirus (CMV) retinitis โดยสามารถซึมผ่านเข้าสู่ vitreous humor และจอประสาทตาได้ดีเพื่อยับยั้งไวรัส CMV ต่างจาก Acyclovir ที่ไม่มีฤทธิ์ต่อต้าน CMV และยาอื่น ๆ ที่มีการศึกษาหรือข้อบ่งใช้จำกัดกว่าในการรักษา CMV retinitis
🔍 ข้ออื่นผิดเพราะอะไร:
• ข้อ ก. (Acyclovir): Acyclovir มีระดับยาใน vitreous humor ต่ำมาก และไวรัส Cytomegalovirus ขาด viral thymidine kinase ทำให้ acyclovir ไม่สามารถเปลี่ยนเป็นรูปออกฤทธิ์ triphosphate จึงไม่มีประสิทธิผลในการรักษา CMV retinitis
• ข้อ ข. (Ganciclovir): Ganciclovir และอนุพันธ์ pro-drug อย่าง valganciclovir สามารถผ่านเข้าสู่น้ำวุ้นลูกตา (vitreous humor) ได้ดี และถูกเติมฟอสเฟตโดยเอนไซม์ UL97 kinase ของ CMV จึงเป็นยามาตรฐานอันดับแรกในการรักษา CMV retinitis
• ข้อ ง. (Pencyclovir): Penciclovir มีชีวประสิทธิผลต่ำมากเมื่อให้ทางปาก ใช้เป็นยาทาภายนอกสำหรับ herpes labialis และไม่มีการกระจายตัวเข้าสู่น้ำวุ้นลูกตาเพื่อรักษาการติดเชื้อไวรัสเรตินา
• ข้อ จ. (Famciclovir): Famciclovir เป็น pro-drug ของ penciclovir ใช้รักษา HSV และ VZV แต่ไม่มีประสิทธิภาพต่อ CMV และระดับยาใน vitreous humor ไม่เพียงพอต่อการยับยั้งโรคจอประสาทตาอักเสบจากซีเอ็มวี</t>
        </is>
      </c>
      <c r="L84" s="186" t="n"/>
      <c r="M84" s="186" t="inlineStr">
        <is>
          <t>8. Infectious diseases</t>
        </is>
      </c>
      <c r="N84" s="186" t="inlineStr">
        <is>
          <t>8.7 Sexually Transmitted Infections</t>
        </is>
      </c>
      <c r="O84" s="185" t="inlineStr">
        <is>
          <t>Clinic</t>
        </is>
      </c>
      <c r="P84" s="186" t="inlineStr">
        <is>
          <t>ข้อ 6 Pharma Plus เล่มม่วง (เฉลยข้อ ค)</t>
        </is>
      </c>
      <c r="Q84" s="185" t="inlineStr">
        <is>
          <t>แบบฝึกหัด</t>
        </is>
      </c>
      <c r="R84" s="185" t="inlineStr">
        <is>
          <t>เล่มม่วง</t>
        </is>
      </c>
      <c r="S84" s="185" t="n"/>
    </row>
    <row r="85" ht="24" customHeight="1" s="49">
      <c r="A85" s="187" t="n">
        <v>83</v>
      </c>
      <c r="B85" s="186" t="inlineStr"/>
      <c r="C85" s="186" t="inlineStr">
        <is>
          <t>เอนไซม์ในข้อใดต่อไปนี้ ที่มีบทบาทสำคัญในการเปลี่ยนแปลงให้ยา AZT อยู่ในรูป active form</t>
        </is>
      </c>
      <c r="D85" s="186" t="n"/>
      <c r="E85" s="186" t="inlineStr">
        <is>
          <t>Reverse transcriptase</t>
        </is>
      </c>
      <c r="F85" s="186" t="inlineStr">
        <is>
          <t>Hydroxylase</t>
        </is>
      </c>
      <c r="G85" s="186" t="inlineStr">
        <is>
          <t>Phosphodiesterase</t>
        </is>
      </c>
      <c r="H85" s="186" t="inlineStr">
        <is>
          <t>Kinase</t>
        </is>
      </c>
      <c r="I85" s="188" t="inlineStr">
        <is>
          <t>DNA polymerase</t>
        </is>
      </c>
      <c r="J85" s="185" t="n">
        <v>3</v>
      </c>
      <c r="K85" s="186" t="inlineStr">
        <is>
          <t>✅ คำตอบที่ถูกต้อง: ข้อ ค. Phosphodiesterase
🎯 ทำไมข้อนี้ถึงถูก:
Phosphodiesterase: NRTIs เช่น AZT (Zidovudine) เป็น Prodrug จำเป็นต้องอาศัย Host cell kinase (เช่น Thymidine kinase) เติมหมู่ฟอสเฟต 3 ครั้ง (Phosphorylation) ให้กลายเป็น Active triphosphate form (Zidovudine triphosphate) จึงจะสามารถออกฤทธิ์ยับยั้งเอนไซม์ Reverse transcriptase ได้
🔍 ข้ออื่นผิดเพราะอะไร:
• ข้อ ก. (Reverse transcriptase): Reverse transcriptase (RNA-dependent DNA polymerase) เป็นเอนไซม์เป้าหมายของเชื้อ HIV ที่ active AZT-triphosphate เข้าไปจับเพื่อขัดขวางการจำลองสายดีเอ็นเอของไวรัส ไม่ใช่เอนไซม์ที่ทำหน้าที่กระตุ้นยา
• ข้อ ข. (Hydroxylase): Hydroxylase เป็นเอนไซม์ในกลุ่ม phase I metabolism ของตับ ทำหน้าที่เติมหมู่ไฮดรอกซิลเพื่อเพิ่มขั้วของสาร ไม่ได้มีหน้าที่เติมหมู่ฟอสเฟตเพื่อเปลี่ยน nucleoside analogs ให้อยู่ในรูป active nucleotide
• ข้อ ง. (Kinase): Kinase ของเซลล์โฮสต์ (cellular thymidine kinase, thymidylate kinase, nucleoside diphosphate kinase) ทำหน้าที่เติมฟอสเฟต 3 ขั้นตอนเปลี่ยน AZT เป็น AZT-triphosphate ซึ่งเป็นรูปออกฤทธิ์ที่แท้จริง
• ข้อ จ. (DNA polymerase): DNA polymerase เป็นเอนไซม์ของโฮสต์ที่ทำหน้าที่สังเคราะห์สาย DNA ปกติในนิวเคลียส ไม่ได้มีบทบาทหลักในการเติมหมู่ฟอสเฟตเพื่อกระตุ้นยาต้านไวรัส</t>
        </is>
      </c>
      <c r="L85" s="186" t="n"/>
      <c r="M85" s="186" t="inlineStr">
        <is>
          <t>8. Infectious diseases</t>
        </is>
      </c>
      <c r="N85" s="186" t="inlineStr">
        <is>
          <t>8.1 HIV &amp; Opportunistic Infections</t>
        </is>
      </c>
      <c r="O85" s="185" t="inlineStr">
        <is>
          <t>Clinic</t>
        </is>
      </c>
      <c r="P85" s="186" t="inlineStr">
        <is>
          <t>ข้อ 6 Pharma Plus เล่มม่วง (เฉลยข้อ ค)</t>
        </is>
      </c>
      <c r="Q85" s="185" t="inlineStr">
        <is>
          <t>แบบฝึกหัด</t>
        </is>
      </c>
      <c r="R85" s="185" t="inlineStr">
        <is>
          <t>เล่มม่วง</t>
        </is>
      </c>
      <c r="S85" s="185" t="n"/>
    </row>
    <row r="86" ht="24" customHeight="1" s="49">
      <c r="A86" s="187" t="n">
        <v>84</v>
      </c>
      <c r="B86" s="186" t="inlineStr">
        <is>
          <t>ชายอายุ 45 ปี มีอาชีพทำนา ที่บ้านเลี้ยงสุนัขและแมว มีตุ่มนูนแดง และทางนูนแดงคดเคี้ยวที่ผิวหนัง ซึ่งคันมาก มาขอซื้อยาถ่ายพยาธิ</t>
        </is>
      </c>
      <c r="C86" s="186" t="inlineStr">
        <is>
          <t>ท่านจะจ่ายยาในข้อใด</t>
        </is>
      </c>
      <c r="D86" s="186" t="n"/>
      <c r="E86" s="186" t="inlineStr">
        <is>
          <t>Praziquantel 5-25 mg/kg/day po once</t>
        </is>
      </c>
      <c r="F86" s="186" t="inlineStr">
        <is>
          <t>Niclosamide 2 q single dose</t>
        </is>
      </c>
      <c r="G86" s="186" t="inlineStr">
        <is>
          <t>Albendazole 400 mg single dose</t>
        </is>
      </c>
      <c r="H86" s="186" t="inlineStr">
        <is>
          <t>Mebendazole 500 mg single dose</t>
        </is>
      </c>
      <c r="I86" s="188" t="inlineStr">
        <is>
          <t>ได้ทั้งข้อ ค และ ข้อ ง</t>
        </is>
      </c>
      <c r="J86" s="185" t="n">
        <v>3</v>
      </c>
      <c r="K86" s="186" t="inlineStr">
        <is>
          <t>✅ คำตอบที่ถูกต้อง: ข้อ ค. Albendazole 400 mg single dose
🎯 ทำไมข้อนี้ถึงถูก:
การรักษา Cutaneous Larva Migrans (CLM) นิ้วใช้ยาในกลุ่ม Benzimidazoles ได้แก่ Albendazole (เช่น 400 mg วันละครั้ง นาน 3 วัน) หรือ Ivermectin โดย Albendazole มี efficacy สูงในการรักษา
🔍 ข้ออื่นผิดเพราะอะไร:
• ข้อ ก. (Praziquantel 5-25 mg/kg/day po once): Praziquantel เป็นยาต้านพยาธิที่ออกฤทธิ์เพิ่ม permeability ต่อแคลเซียมไอออนของผนังตัวพยาธิ ใช้รักษาโรคพยาธิใบไม้ตับ (Opisthorchiasis) และพยาธิตัวตืด (Taeniasis) ไม่ครอบคลุมพยาธิไชผิวหนัง
• ข้อ ข. (Niclosamide 2 q single dose): Niclosamide ออกฤทธิ์ขัดขวาง oxidative phosphorylation ในพยาธิตัวตืด และไม่ถูกดูดซึมเข้าสู่กระแสเลือด จึงไม่มีผลการรักษาต่อตัวอ่อนพยาธิที่ไชอยู่ในชั้นผิวหนัง (Cutaneous Larva Migrans)
• ข้อ ง. (Mebendazole 500 mg single dose): Mebendazole ขนาด 500 มิลลิกรัมครั้งเดียว มีการดูดซึมผ่านทางเดินอาหารต่ำมาก (น้อยกว่าร้อยละ 10) จึงไม่สามารถเข้าสู่เนื้อเยื่อชั้นผิวหนังเพื่อฆ่าตัวอ่อนพยาธิได้เพียงพอ และให้ผลการรักษา CLM ด้อยกว่า albendazole อย่างชัดเจน
• ข้อ จ. (ได้ทั้งข้อ ค และ ข้อ ง): ข้อ ง. (Mebendazole) มีอัตราการรักษาหายของโรคพยาธิชอนไชผิวหนังต่ำมากเมื่อเทียบกับ albendazole 400 mg วันละครั้งนาน 3 วัน หรือ ivermectin ดังนั้นจึงไม่แนะนำให้เลือกใช้ทั้งสองข้อคู่กัน</t>
        </is>
      </c>
      <c r="L86" s="186" t="n"/>
      <c r="M86" s="186" t="inlineStr">
        <is>
          <t>8. Infectious diseases</t>
        </is>
      </c>
      <c r="N86" s="186" t="inlineStr">
        <is>
          <t>8.5 Gastrointestinal &amp; Parasitic Infections</t>
        </is>
      </c>
      <c r="O86" s="185" t="inlineStr">
        <is>
          <t>Clinic</t>
        </is>
      </c>
      <c r="P86" s="186" t="inlineStr">
        <is>
          <t>ข้อ 6 Pharma Plus เล่มม่วง (เฉลยข้อ ค)</t>
        </is>
      </c>
      <c r="Q86" s="185" t="inlineStr">
        <is>
          <t>แบบฝึกหัด</t>
        </is>
      </c>
      <c r="R86" s="185" t="inlineStr">
        <is>
          <t>เล่มม่วง</t>
        </is>
      </c>
      <c r="S86" s="185" t="n"/>
    </row>
    <row r="87" ht="24" customHeight="1" s="49">
      <c r="A87" s="187" t="n">
        <v>85</v>
      </c>
      <c r="B87" s="186" t="inlineStr"/>
      <c r="C87" s="186" t="inlineStr">
        <is>
          <t>ยา sulfonamides มีกลไกการออกฤทธิ์เป็นอย่างไร</t>
        </is>
      </c>
      <c r="D87" s="186" t="n"/>
      <c r="E87" s="186" t="inlineStr">
        <is>
          <t>ขัดขวางการสร้างผนังเซลล์</t>
        </is>
      </c>
      <c r="F87" s="186" t="inlineStr">
        <is>
          <t>ขัดขวางการสร้างผนังหุ้มเซลล์</t>
        </is>
      </c>
      <c r="G87" s="186" t="inlineStr">
        <is>
          <t>ขัดขวางการสร้าง folic acid</t>
        </is>
      </c>
      <c r="H87" s="186" t="inlineStr">
        <is>
          <t>ขัดขวางการสังเคราะห์ nucleic acid</t>
        </is>
      </c>
      <c r="I87" s="188" t="inlineStr">
        <is>
          <t>ขัดขวางการสังเคราะห์ polypeptide</t>
        </is>
      </c>
      <c r="J87" s="185" t="n">
        <v>2</v>
      </c>
      <c r="K87" s="186" t="inlineStr">
        <is>
          <t>✅ คำตอบที่ถูกต้อง: ข้อ ข. ขัดขวางการสร้างผนังหุ้มเซลล์
🎯 ทำไมข้อนี้ถึงถูก:
ขัดขวางการสร้างผนังหุ้มเซลล์: Sulfonamides ออกฤทธิ์ยับยั้งเอนไซม์ dihydropteroate synthase ซึ่งเป็นขั้นตอนสำคัญในการสังเคราะห์กรดโฟลิก (folic acid) ของแบคทีเรีย ทำให้แบคทีเรียไม่สามารถเจริญเติบโตและแบ่งตัวได้
🔍 ข้ออื่นผิดเพราะอะไร:
• ข้อ ก. (ขัดขวางการสร้างผนังเซลล์): การขัดขวางการสร้างผนังเซลล์เป็นกลไกของกลุ่ม beta-lactams และ vancomycin ซึ่งยับยั้งการเชื่อมขวางของสาย peptidoglycan ทำให้เซลล์แบคทีเรียแตกออก ไม่ใช่กลไกของ sulfonamides
• ข้อ ค. (ขัดขวางการสร้าง folic acid): การขัดขวางการสร้าง folic acid โดยทำหน้าที่เป็น antimetabolite แข่งขันกับ PABA ในการจับกับเอนไซม์ dihydropteroate synthase (DHPS) เป็นกลไกการออกฤทธิ์ที่แท้จริงของกลุ่ม sulfonamides
• ข้อ ง. (ขัดขวางการสังเคราะห์ nucleic acid): การขัดขวางการสังเคราะห์ nucleic acid โดยตรง เช่น การยับยั้ง DNA gyrase เป็นกลไกของกลุ่ม fluoroquinolones ไม่ใช่กลไกของ sulfonamides
• ข้อ จ. (ขัดขวางการสังเคราะห์ polypeptide): การขัดขวางการสังเคราะห์ polypeptide หรือโปรตีนผ่านการจับกับไรโบโซม 30S หรือ 50S เป็นกลไกของ aminoglycosides, macrolides, tetracyclines และ chloramphenicol ไม่ใช่ของ sulfonamides</t>
        </is>
      </c>
      <c r="L87" s="186" t="n"/>
      <c r="M87" s="186" t="inlineStr">
        <is>
          <t>8. Infectious diseases</t>
        </is>
      </c>
      <c r="N87" s="186" t="inlineStr">
        <is>
          <t>8.1 HIV &amp; Opportunistic Infections</t>
        </is>
      </c>
      <c r="O87" s="185" t="inlineStr">
        <is>
          <t>Clinic</t>
        </is>
      </c>
      <c r="P87" s="186" t="inlineStr">
        <is>
          <t>ข้อ 7 Pharma Plus เล่มม่วง (เฉลยข้อ ข)</t>
        </is>
      </c>
      <c r="Q87" s="185" t="inlineStr">
        <is>
          <t>แบบฝึกหัด</t>
        </is>
      </c>
      <c r="R87" s="185" t="inlineStr">
        <is>
          <t>เล่มม่วง</t>
        </is>
      </c>
      <c r="S87" s="185" t="n"/>
    </row>
    <row r="88" ht="24" customHeight="1" s="49">
      <c r="A88" s="187" t="n">
        <v>86</v>
      </c>
      <c r="B88" s="186" t="inlineStr">
        <is>
          <t>หญิงไทยคู่ อายุ 25 ปี มาที่ร้านยาด้วยอาการคันในช่องคลอดอย่างรุนแรงและมีตกขาวสีขาวข้นปริมาณมากคล้ายคราบคอทเทจชีส (curd-like) ไม่มีกลิ่นเหม็น เคยมีอาการเช่นนี้เมื่อ 1 ปีที่แล้วและรักษาด้วยยาเหน็บจนหาย</t>
        </is>
      </c>
      <c r="C88" s="186" t="inlineStr">
        <is>
          <t>ท่านจะวินิจฉัยโรคเบื้องต้นอย่างไร</t>
        </is>
      </c>
      <c r="D88" s="186" t="n"/>
      <c r="E88" s="186" t="inlineStr">
        <is>
          <t>Valvovaginal candidiasis</t>
        </is>
      </c>
      <c r="F88" s="186" t="inlineStr">
        <is>
          <t>Gonorrhoea</t>
        </is>
      </c>
      <c r="G88" s="186" t="inlineStr">
        <is>
          <t>Non gonococcalurethritis</t>
        </is>
      </c>
      <c r="H88" s="186" t="inlineStr">
        <is>
          <t>Trichomoniasis</t>
        </is>
      </c>
      <c r="I88" s="188" t="inlineStr">
        <is>
          <t>Bacterial cystitis</t>
        </is>
      </c>
      <c r="J88" s="185" t="n">
        <v>1</v>
      </c>
      <c r="K88" s="186" t="inlineStr">
        <is>
          <t>✅ คำตอบที่ถูกต้อง: ข้อ ก. Valvovaginal candidiasis
🎯 ทำไมข้อนี้ถึงถูก:
Valvovaginal candidiasis มักแสดงอาการคันช่องคลอดอย่างรุนแรง มีอาการระคายเคือง และมีตกขาวสีขาวข้นคล้ายคราบคอทเทจชีส (curd-like) ไม่มีกลิ่นเหม็น มักตอบสนองได้ดีต่อยารักษาเชื้อรากลุ่ม azole ชนิดเหน็บหรือรับประทาน
🔍 ข้ออื่นผิดเพราะอะไร:
• ข้อ ข. (Gonorrhoea): Gonorrhoea หรือหนองในแท้ มักทำให้เกิดตกขาวจากปากมดลูกเป็นหนองสีเหลืองเขียว มีอาการปัสสาวะแสบขัด แต่ไม่ใช่อาการคันและตกขาวข้นจากเชื้อรา
• ข้อ ค. (Non gonococcalurethritis): Non-gonococcal urethritis เป็นการอักเสบท่อปัสสาวะที่ไม่ได้เกิดจากหนองใน มักพบอาการปัสสาวะแสบขัดและมีมูกใสไหลจากท่อปัสสาวะในเพศชายเป็นหลัก
• ข้อ ง. (Trichomoniasis): Trichomoniasis เกิดจากเชื้อโปรโตซัว มักมีตกขาวสีเขียวอมเหลือง มีฟอง และมีกลิ่นคาวปลา ร่วมกับอาการระคายเคืองและจุดเลือดออกที่ปากมดลูก (strawberry cervix)
• ข้อ จ. (Bacterial cystitis): Bacterial cystitis เป็นการติดเชื้อแบคทีเรียในกระเพาะปัสสาวะ ทำให้เกิดอาการปัสสาวะแสบขัด ปัสสาวะบ่อย และปวดหน่วงท้องน้อย โดยไม่มีอาการตกขาวผิดปกติในช่องคลอด</t>
        </is>
      </c>
      <c r="L88" s="186" t="n"/>
      <c r="M88" s="186" t="inlineStr">
        <is>
          <t>8. Infectious diseases</t>
        </is>
      </c>
      <c r="N88" s="186" t="inlineStr">
        <is>
          <t>8.4 Urinary Tract Infections</t>
        </is>
      </c>
      <c r="O88" s="185" t="inlineStr">
        <is>
          <t>Clinic</t>
        </is>
      </c>
      <c r="P88" s="186" t="inlineStr">
        <is>
          <t>ข้อ 7 Pharma Plus เล่มม่วง (เฉลยข้อ ข)</t>
        </is>
      </c>
      <c r="Q88" s="185" t="inlineStr">
        <is>
          <t>แบบฝึกหัด</t>
        </is>
      </c>
      <c r="R88" s="185" t="inlineStr">
        <is>
          <t>เล่มม่วง</t>
        </is>
      </c>
      <c r="S88" s="185" t="n"/>
    </row>
    <row r="89" ht="24" customHeight="1" s="49">
      <c r="A89" s="187" t="n">
        <v>87</v>
      </c>
      <c r="B89" s="186" t="inlineStr"/>
      <c r="C89" s="186" t="inlineStr">
        <is>
          <t>สมุนไพรในข้อใดที่อาจรักษาโรคเริมและงูสวัดได้</t>
        </is>
      </c>
      <c r="D89" s="186" t="n"/>
      <c r="E89" s="186" t="inlineStr">
        <is>
          <t>ยาแคปซูลสกัดใบฟ้าทะลายโจร</t>
        </is>
      </c>
      <c r="F89" s="186" t="inlineStr">
        <is>
          <t>ใบชุมเห็ดเทศ</t>
        </is>
      </c>
      <c r="G89" s="186" t="inlineStr">
        <is>
          <t>แคปซูลผงขมิ้นชัน</t>
        </is>
      </c>
      <c r="H89" s="186" t="inlineStr">
        <is>
          <t>ครีมสกัดจากใบพญายอ</t>
        </is>
      </c>
      <c r="I89" s="188" t="inlineStr">
        <is>
          <t>ตะไคร้หอม</t>
        </is>
      </c>
      <c r="J89" s="185" t="n">
        <v>2</v>
      </c>
      <c r="K89" s="186" t="inlineStr">
        <is>
          <t>✅ คำตอบที่ถูกต้อง: ข้อ ข. ใบชุมเห็ดเทศ
🎯 ทำไมข้อนี้ถึงถูก:
ใบชุมเห็ดเทศ: ใบพญายอ (Clinacanthus nutans) มีการศึกษาวิจัยและถูกบรรจุในบัญชียาหลักแห่งชาติ (ด้านยาสมุนไพร) ในรูปแบบครีมสำหรับทาเพื่อรักษาอาการโรคเริมและงูสวัด โดยมีฤทธิ์ต้านไวรัสและลดการอักเสบ
🔍 ข้ออื่นผิดเพราะอะไร:
• ข้อ ก. (ยาแคปซูลสกัดใบฟ้าทะลายโจร): ฟ้าทะลายโจร (Andrographis paniculata) มีสารสำคัญ andrographolide มีข้อบ่งใช้ในการบรรเทาอาการของโรคหวัด เจ็บคอ และอาการท้องเสียชนิดไม่ติดเชื้อ ไม่มีประสิทธิผลในการรักษาแผลตุ่มน้ำของโรคเริมหรืองูสวัด
• ข้อ ค. (แคปซูลผงขมิ้นชัน): ขมิ้นชัน (Curcuma longa) มีสารออกฤทธิ์ curcuminoids บรรเทาอาการแน่นจุกเสียด ท้องอืด ท้องเฟ้อ และช่วยสมานแผลในกระเพาะอาหาร ไม่มีข้อบ่งใช้สำหรับการรักษาการติดเชื้อไวรัสกลุ่ม herpesviruses
• ข้อ ง. (ครีมสกัดจากใบพญายอ): ครีมสารสกัดจากใบพญายอ (Clinacanthus nutans) บรรจุในบัญชียาหลักแห่งชาติ มีฤทธิ์ต้านเชื้อไวรัส Herpes simplex และ Varicella zoster รวมถึงลดการอักเสบ จึงเป็นสมุนไพรทางเลือกในการรักษาโรคเริมและงูสวัด
• ข้อ จ. (ตะไคร้หอม): ตะไคร้หอม (Cymbopogon winterianus) มีน้ำมันหอมระเหยที่มีสารสำคัญ citronellal และ geraniol มีข้อบ่งใช้สำหรับทาภายนอกเพื่อป้องกันยุงและแมลงกัดต่อย ไม่มีฤทธิ์ต้านเชื้อไวรัสเริมหรืองูสวัด</t>
        </is>
      </c>
      <c r="L89" s="186" t="n"/>
      <c r="M89" s="186" t="inlineStr">
        <is>
          <t>8. Infectious diseases</t>
        </is>
      </c>
      <c r="N89" s="186" t="inlineStr">
        <is>
          <t>8.6 Skin &amp; Soft Tissue Infections</t>
        </is>
      </c>
      <c r="O89" s="185" t="inlineStr">
        <is>
          <t>Clinic</t>
        </is>
      </c>
      <c r="P89" s="186" t="inlineStr">
        <is>
          <t>ข้อ 7 Pharma Plus เล่มม่วง (เฉลยข้อ ข)</t>
        </is>
      </c>
      <c r="Q89" s="185" t="inlineStr">
        <is>
          <t>แบบฝึกหัด</t>
        </is>
      </c>
      <c r="R89" s="185" t="inlineStr">
        <is>
          <t>เล่มม่วง</t>
        </is>
      </c>
      <c r="S89" s="185" t="n"/>
    </row>
    <row r="90" ht="24" customHeight="1" s="49">
      <c r="A90" s="187" t="n">
        <v>88</v>
      </c>
      <c r="B90" s="186" t="inlineStr">
        <is>
          <t>ผู้ป่วยหญิงอายุ 25 ปี มารับที่คลินิกโรคติดเชื้อเอชไอวี ณ โรงพยาบาลที่ท่านปฏิบัติงานอยู่ แพทย์ผู้รักษาได้แจ้งให้ท่านทราบว่าเป็นผู้ป่วยใหม่และให้ท่านแนะนำปรึกษาเรื่องการใช้ยาแก่ผู้ป่วยรายนี้ ผลการตรวจทางห้องปฏิบัติการได้ค่า CD4 140 cell/mm³ ค่า viral load 110,000 copies/mm³ ผลการตรวจ pregnancy test เป็นบวก แพทย์สั่งจ่ายได้แก่ GPO-vir รับประทานวันละ 2 ครั้งเวลา 7.00 และ 19.00 น. นอกจากนี้มีการสั่งใช้ยา cotrimoxazole lozenge ให้ผู้ป่วยอมวันละ 3 ครั้งหลังอาหาร</t>
        </is>
      </c>
      <c r="C90" s="186" t="inlineStr">
        <is>
          <t>ผู้ป่วยรายนี้ป่วยเป็นโรคติดเชื้อ HIV จัดอยู่ในขั้นใด</t>
        </is>
      </c>
      <c r="D90" s="186" t="n"/>
      <c r="E90" s="186" t="inlineStr">
        <is>
          <t>Acute HIV infection</t>
        </is>
      </c>
      <c r="F90" s="186" t="inlineStr">
        <is>
          <t>Asymptomatic HIV infection</t>
        </is>
      </c>
      <c r="G90" s="186" t="inlineStr">
        <is>
          <t>Clinical latency</t>
        </is>
      </c>
      <c r="H90" s="186" t="inlineStr">
        <is>
          <t>Primary HIV infection</t>
        </is>
      </c>
      <c r="I90" s="188" t="inlineStr">
        <is>
          <t>AIDS</t>
        </is>
      </c>
      <c r="J90" s="185" t="n">
        <v>2</v>
      </c>
      <c r="K90" s="186" t="inlineStr">
        <is>
          <t>✅ คำตอบที่ถูกต้อง: ข้อ ข. Asymptomatic HIV infection
🎯 ทำไมข้อนี้ถึงถูก:
Asymptomatic HIV infection: ผู้ป่วยติดเชื้อ HIV มีค่า CD4
🔍 ข้ออื่นผิดเพราะอะไร:
• ข้อ ก. (Acute HIV infection): Acute HIV infection หรือ Primary HIV infection เป็นระยะที่มีอาการคล้ายไข้หวัดใหญ่หรือติดเชื้อ mononucleosis หลังได้รับเชื้อ 2 ถึง 4 สัปดาห์ ค่า viral load สูงมาก แต่ CD4 มักยังไม่ลดต่ำลงมาถึง 140 cells/mm³
• ข้อ ค. (Clinical latency): Clinical latency หรือระยะติดเชื้อโดยไม่มีอาการ เป็นระยะที่ไวรัสเพิ่มจำนวนในระดับต่ำ แต่ตามเกณฑ์ของ CDC หากระดับ CD4 ต่ำกว่า 200 cells/mm³ จะถูกจัดเข้าสู่ระยะเอดส์ (AIDS stage 3) โดยไม่ต้องรอให้มีโรคติดเชื้อฉวยโอกาส
• ข้อ ง. (Primary HIV infection): Primary HIV infection เป็นคำเรียกเดียวกับ acute infection ซึ่งเกิดขึ้นทันทีหลังการสัมผัสเชื้อ ไม่สอดคล้องกับผู้ป่วยที่มีภาวะภูมิคุ้มกันบกพร่องรุนแรงจนระดับ CD4 ลดต่ำลงเหลือเพียง 140 cells/mm³
• ข้อ จ. (AIDS): ตามเกณฑ์ของ WHO และ US CDC ผู้ติดเชื้อ HIV ที่มีระดับ CD4 T-lymphocyte ต่ำกว่า 200 cells/mm³ หรือร้อยละของ CD4 ต่ำกว่า 14 เปอร์เซ็นต์ จัดอยู่ในระยะ AIDS (Stage 3) ซึ่งมีความเสี่ยงสูงมากต่อการติดเชื้อฉวยโอกาส</t>
        </is>
      </c>
      <c r="L90" s="186" t="n"/>
      <c r="M90" s="186" t="inlineStr">
        <is>
          <t>8. Infectious diseases</t>
        </is>
      </c>
      <c r="N90" s="186" t="inlineStr">
        <is>
          <t>8.1 HIV &amp; Opportunistic Infections</t>
        </is>
      </c>
      <c r="O90" s="185" t="inlineStr">
        <is>
          <t>Clinic</t>
        </is>
      </c>
      <c r="P90" s="186" t="inlineStr">
        <is>
          <t>ข้อ 7 Pharma Plus เล่มม่วง (เฉลยข้อ ข)</t>
        </is>
      </c>
      <c r="Q90" s="185" t="inlineStr">
        <is>
          <t>แบบฝึกหัด</t>
        </is>
      </c>
      <c r="R90" s="185" t="inlineStr">
        <is>
          <t>เล่มม่วง</t>
        </is>
      </c>
      <c r="S90" s="185" t="n"/>
    </row>
    <row r="91" ht="24" customHeight="1" s="49">
      <c r="A91" s="187" t="n">
        <v>89</v>
      </c>
      <c r="B91" s="186" t="inlineStr"/>
      <c r="C91" s="186" t="inlineStr">
        <is>
          <t>ข้อใดไม่ใช่ผลจากการติดเชื้อพยาธิปากขอ</t>
        </is>
      </c>
      <c r="D91" s="186" t="n"/>
      <c r="E91" s="186" t="inlineStr">
        <is>
          <t>แพ้ ผื่นคัน</t>
        </is>
      </c>
      <c r="F91" s="186" t="inlineStr">
        <is>
          <t>โลหิตจาง</t>
        </is>
      </c>
      <c r="G91" s="186" t="inlineStr">
        <is>
          <t>หลอดลมอักเสบ</t>
        </is>
      </c>
      <c r="H91" s="186" t="inlineStr">
        <is>
          <t>คันบริเวณรอบทวารหนัก</t>
        </is>
      </c>
      <c r="I91" s="188" t="inlineStr">
        <is>
          <t>ลำไส้อักเสบ</t>
        </is>
      </c>
      <c r="J91" s="185" t="n">
        <v>2</v>
      </c>
      <c r="K91" s="186" t="inlineStr">
        <is>
          <t>✅ คำตอบที่ถูกต้อง: ข้อ ข. โลหิตจาง
🎯 ทำไมข้อนี้ถึงถูก:
โลหิตจาง: อาการคันบริเวณรอบทวารหนักเวลากลางคืนเป็นอาการจำเพาะของการติดเชื้อพยาธิเส้นด้าย (Pinworm/Enterobius vermicularis) ไม่ใช่พยาธิปากขอ ซึ่งพยาธิปากขอจะทำให้เกิดอาการทางผิวหนังบริเวณที่ตัวอ่อนไชเข้า (ground itch) อาการทางปอดจากการ migration ของตัวอ่อน และภาวะโลหิตจางจากการดูดเลือดในลำไส้
🔍 ข้ออื่นผิดเพราะอะไร:
• ข้อ ก. (แพ้ ผื่นคัน): ผื่นแพ้คันบริเวณผิวหนัง (ground itch) เป็นอาการระยะแรกที่เกิดจากตัวอ่อนระยะติดต่อ (filariform larva) ของพยาธิปากขอไชผ่านผิวหนัง ทำให้เกิดตุ่มแดงคันและอักเสบ จึงเป็นผลจากการติดเชื้อพยาธิปากขอ
• ข้อ ค. (หลอดลมอักเสบ): หลอดลมอักเสบและอาการไอแห้ง (Loeffler's syndrome) เกิดจากการที่ตัวอ่อนพยาธิปากขอเดินทางผ่านกระแสเลือดไปยังถุงลมปอดและเคลื่อนตัวขึ้นสู่หลอดลม จึงเป็นผลทางคลินิกที่พบได้จากการติดเชื้อพยาธิปากขอ
• ข้อ ง. (คันบริเวณรอบทวารหนัก): อาการคันระคายเคืองรุนแรงรอบทวารหนักเวลากลางคืน (pruritus ani) เป็นลักษณะอาการทางคลินิกเฉพาะของการติดเชื้อพยาธิเส้นด้าย (Enterobius vermicularis) ไม่ใช่อาการของการติดเชื้อพยาธิปากขอ
• ข้อ จ. (ลำไส้อักเสบ): ลำไส้อักเสบและปวดท้องเกิดจากตัวแก่ของพยาธิปากขอใช้ฟันหรือแผ่นตัดเกาะติดกับเยื่อบุผนังลำไส้เล็กเพื่อดูดกินเลือดและเนื้อเยื่อ ทำให้เกิดแผลเลือดออกและการอักเสบ จึงเป็นผลจากการติดเชื้อพยาธิปากขอ</t>
        </is>
      </c>
      <c r="L91" s="186" t="n"/>
      <c r="M91" s="186" t="inlineStr">
        <is>
          <t>8. Infectious diseases</t>
        </is>
      </c>
      <c r="N91" s="186" t="inlineStr">
        <is>
          <t>8.5 Gastrointestinal &amp; Parasitic Infections</t>
        </is>
      </c>
      <c r="O91" s="185" t="inlineStr">
        <is>
          <t>Clinic</t>
        </is>
      </c>
      <c r="P91" s="186" t="inlineStr">
        <is>
          <t>ข้อ 7 Pharma Plus เล่มม่วง (เฉลยข้อ ข)</t>
        </is>
      </c>
      <c r="Q91" s="185" t="inlineStr">
        <is>
          <t>แบบฝึกหัด</t>
        </is>
      </c>
      <c r="R91" s="185" t="inlineStr">
        <is>
          <t>เล่มม่วง</t>
        </is>
      </c>
      <c r="S91" s="185" t="n"/>
    </row>
    <row r="92" ht="24" customHeight="1" s="49">
      <c r="A92" s="187" t="n">
        <v>90</v>
      </c>
      <c r="B92" s="186" t="inlineStr"/>
      <c r="C92" s="186" t="inlineStr">
        <is>
          <t>ยากลุ่ม polymyxin มีกลไกการออกฤทธิ์เป็นอย่างไร</t>
        </is>
      </c>
      <c r="D92" s="186" t="n"/>
      <c r="E92" s="186" t="inlineStr">
        <is>
          <t>ขัดขวางการสร้างผนังเซลล์</t>
        </is>
      </c>
      <c r="F92" s="186" t="inlineStr">
        <is>
          <t>ทำให้เกิดรูรั่วผนังเซลล์</t>
        </is>
      </c>
      <c r="G92" s="186" t="inlineStr">
        <is>
          <t>ขัดขวางการสร้าง folic acid</t>
        </is>
      </c>
      <c r="H92" s="186" t="inlineStr">
        <is>
          <t>ขัดขวางการสังเคราะห์ nucleic acid</t>
        </is>
      </c>
      <c r="I92" s="188" t="inlineStr">
        <is>
          <t>ขัดขวางการสังเคราะห์ polypeptide</t>
        </is>
      </c>
      <c r="J92" s="185" t="n">
        <v>5</v>
      </c>
      <c r="K92" s="186" t="inlineStr">
        <is>
          <t>✅ คำตอบที่ถูกต้อง: ข้อ จ. ขัดขวางการสังเคราะห์ polypeptide
🎯 ทำไมข้อนี้ถึงถูก:
ขัดขวางการสังเคราะห์ polypeptide: Polymyxins (เช่น Polymyxin B, Colistin) ทำหน้าที่เสมือนสารลดแรงตึงผิว (detergent-like) เข้าไปจับกับ phospholipids ในเยื่อหุ้มเซลล์ชั้นนอก (outer membrane) ของแบคทีเรียแกรมลบ ทำให้เยื่อหุ้มเซลล์สูญเสียความสมบูรณ์ เกิดรูรั่ว และสารภายในเซลล์รั่วไหลออกมา
🔍 ข้ออื่นผิดเพราะอะไร:
• ข้อ ก. (ขัดขวางการสร้างผนังเซลล์): การยับยั้งการสร้างผนังเซลล์ผ่านการขัดขวาง transpeptidase เป็นกลไกของกลุ่ม beta-lactam หรือผ่านการจับกับ D-Ala-D-Ala เป็นของ vancomycin ไม่ใช่กลไกของกลุ่ม polymyxins
• ข้อ ข. (ทำให้เกิดรูรั่วผนังเซลล์): Polymyxins (colistin และ polymyxin B) มีโครงสร้างเป็น cationic polypeptide ทำหน้าที่จับกับ lipid A ของ lipopolysaccharide (LPS) และฟอสโฟลิพิด ทำให้ outer membrane และ cell membrane ของแบคทีเรียแกรมลบเกิดรูรั่วและแตกสลาย
• ข้อ ค. (ขัดขวางการสร้าง folic acid): การยับยั้งการสร้างกรดโฟลิกเป็นกลไกของ sulfonamides (ยับยั้ง dihydropteroate synthase) และ trimethoprim (ยับยั้ง dihydrofolate reductase) ไม่ใช่กลไกของ polymyxins
• ข้อ ง. (ขัดขวางการสังเคราะห์ nucleic acid): การขัดขวางการสังเคราะห์ nucleic acid เป็นกลไกของ fluoroquinolones (ยับยั้ง DNA gyrase) และ rifampin (ยับยั้ง bacterial RNA polymerase) ไม่เกี่ยวข้องกับกลุ่ม polymyxins</t>
        </is>
      </c>
      <c r="L92" s="186" t="n"/>
      <c r="M92" s="186" t="inlineStr">
        <is>
          <t>8. Infectious diseases</t>
        </is>
      </c>
      <c r="N92" s="186" t="inlineStr">
        <is>
          <t>8.1 HIV &amp; Opportunistic Infections</t>
        </is>
      </c>
      <c r="O92" s="185" t="inlineStr">
        <is>
          <t>Clinic</t>
        </is>
      </c>
      <c r="P92" s="186" t="inlineStr">
        <is>
          <t>ข้อ 8 Pharma Plus เล่มม่วง (เฉลยข้อ จ)</t>
        </is>
      </c>
      <c r="Q92" s="185" t="inlineStr">
        <is>
          <t>แบบฝึกหัด</t>
        </is>
      </c>
      <c r="R92" s="185" t="inlineStr">
        <is>
          <t>เล่มม่วง</t>
        </is>
      </c>
      <c r="S92" s="185" t="n"/>
    </row>
    <row r="93" ht="24" customHeight="1" s="49">
      <c r="A93" s="187" t="n">
        <v>91</v>
      </c>
      <c r="B93" s="186" t="inlineStr">
        <is>
          <t>หญิงไทยคู่ อายุประมาณ 25 ปี มาที่ร้านยาด้วยอาการคันในช่องคลอดและมีตกขาวเป็นจำนวนมากผิดปกติ เคยมีอาการเช่นนี้เมื่อ 1 ปีที่แล้ว และใช้ยาเหน็บรักษาจนหาย ปัจจุบันรับประทานยาคุมกำเนิดชนิดเม็ดและใช้น้ำยาสวนล้างช่องคลอดเป็นประจำ</t>
        </is>
      </c>
      <c r="C93" s="186" t="inlineStr">
        <is>
          <t>ท่านจะพิจารณาจ่ายยาให้แก่ผู้ป่วยรายนี้อย่างไร</t>
        </is>
      </c>
      <c r="D93" s="186" t="n"/>
      <c r="E93" s="186" t="inlineStr">
        <is>
          <t>Clotrimazole 500 mg เหน็บช่องคลอดครั้งเดียว</t>
        </is>
      </c>
      <c r="F93" s="186" t="inlineStr">
        <is>
          <t>Ketoconazole 200 mg รับประทานหลังอาหาร เช้าและเย็น เป็นเวลา 5 วัน</t>
        </is>
      </c>
      <c r="G93" s="186" t="inlineStr">
        <is>
          <t>Metronidazole 2 g รับประทานครั้งเดียว</t>
        </is>
      </c>
      <c r="H93" s="186" t="inlineStr">
        <is>
          <t>Doxycycline 100 mg รับประทานหลังอาหาร เช้าและเย็น เป็นเวลา 7 วัน</t>
        </is>
      </c>
      <c r="I93" s="188" t="inlineStr">
        <is>
          <t>Ciprofloxacin 500 mg รับประทานครั้งเดียว</t>
        </is>
      </c>
      <c r="J93" s="185" t="n">
        <v>5</v>
      </c>
      <c r="K93" s="186" t="inlineStr">
        <is>
          <t>✅ คำตอบที่ถูกต้อง: ข้อ จ. Ciprofloxacin 500 mg รับประทานครั้งเดียว
🎯 ทำไมข้อนี้ถึงถูก:
การรักษา VVC ชนิดไม่รุนแรง (uncomplicated VVC) แนะนำให้ใช้ยาต้านเชื้อรากลุ่ม azole เฉพาะที่ เช่น Clotrimazole 500 mg เหน็บช่องคลอดครั้งเดียว หรือยากินกลุ่ม azole (เช่น Fluconazole 150 mg กินครั้งเดียว) ตามแนวทาง CDC Guidelines
เป็น Fluoroquinolone เด่นต่อ Gram-negative รวมทั้ง Pseudomonas aeruginosa แต่มี black box warning เรื่อง tendon rupture, QT prolongation, aortic aneurysm และ dysglycemia
🔍 ข้ออื่นผิดเพราะอะไร:
• ข้อ ก. (Clotrimazole 500 mg เหน็บช่องคลอดครั้งเดียว): Clotrimazole 500 mg ชนิดเหน็บช่องคลอดครั้งเดียว เป็นการรักษาอันดับแรกที่เหมาะสมและปลอดภัยที่สุดตามแนวทางเวชปฏิบัติสำหรับหญิงที่มีอาการ Vulvovaginal candidiasis
• ข้อ ข. (Ketoconazole 200 mg รับประทานหลังอาหาร เช้าและเย็น เป็นเวลา 5 วัน): Ketoconazole ชนิดรับประทานมีคำเตือนความปลอดภัยร้ายแรงเรื่องพิษทำลายเซลล์ตับ (hepatotoxicity) และปฏิกิริยาระหว่างยาผ่าน CYP3A4 สูง องค์การอาหารและยาจึงไม่แนะนำให้ใช้สำหรับรักษาการติดเชื้อราผิวหนังและช่องคลอดทั่วไป
• ข้อ ค. (Metronidazole 2 g รับประทานครั้งเดียว): Metronidazole 2 g รับประทานครั้งเดียว เป็นยาทางเลือกแรกในการรักษาโรคติดเชื้อโปรโตซัว Trichomoniasis หรือใช้รักษา Bacterial vaginosis ไม่ครอบคลุมเชื้อรา Candida
• ข้อ ง. (Doxycycline 100 mg รับประทานหลังอาหาร เช้าและเย็น เป็นเวลา 7 วัน): Doxycycline 100 mg วันละ 2 ครั้งนาน 7 วัน เป็นยาปฏิชีวนะกลุ่ม tetracyclines สำหรับรักษา Chlamydia trachomatis และ Mycoplasma genitalium ซึ่งการใช้ยาปฏิชีวนะจะยิ่งทำลายแบคทีเรียประจำถิ่นและทำให้อาการเชื้อราในช่องคลอดกำเริบหนักขึ้น</t>
        </is>
      </c>
      <c r="L93" s="186" t="n"/>
      <c r="M93" s="186" t="inlineStr">
        <is>
          <t>8. Infectious diseases</t>
        </is>
      </c>
      <c r="N93" s="186" t="inlineStr">
        <is>
          <t>8.7 Sexually Transmitted Infections</t>
        </is>
      </c>
      <c r="O93" s="185" t="inlineStr">
        <is>
          <t>Clinic</t>
        </is>
      </c>
      <c r="P93" s="186" t="inlineStr">
        <is>
          <t>ข้อ 8 Pharma Plus เล่มม่วง (เฉลยข้อ จ)</t>
        </is>
      </c>
      <c r="Q93" s="185" t="inlineStr">
        <is>
          <t>แบบฝึกหัด</t>
        </is>
      </c>
      <c r="R93" s="185" t="inlineStr">
        <is>
          <t>เล่มม่วง</t>
        </is>
      </c>
      <c r="S93" s="185" t="n"/>
    </row>
    <row r="94" ht="24" customHeight="1" s="49">
      <c r="A94" s="187" t="n">
        <v>92</v>
      </c>
      <c r="B94" s="186" t="inlineStr"/>
      <c r="C94" s="186" t="inlineStr">
        <is>
          <t>ตำรับยาของ acyclovir ดังตารางต่อไปนี้ อยู่ในรูปแบบใด</t>
        </is>
      </c>
      <c r="D94" s="186" t="n"/>
      <c r="E94" s="186" t="inlineStr">
        <is>
          <t>Lotions</t>
        </is>
      </c>
      <c r="F94" s="186" t="inlineStr">
        <is>
          <t>Ointments</t>
        </is>
      </c>
      <c r="G94" s="186" t="inlineStr">
        <is>
          <t>Creams</t>
        </is>
      </c>
      <c r="H94" s="186" t="inlineStr">
        <is>
          <t>Pastes</t>
        </is>
      </c>
      <c r="I94" s="188" t="inlineStr">
        <is>
          <t>Gels</t>
        </is>
      </c>
      <c r="J94" s="185" t="n">
        <v>5</v>
      </c>
      <c r="K94" s="186" t="inlineStr">
        <is>
          <t>✅ คำตอบที่ถูกต้อง: ข้อ จ. Gels
🎯 ทำไมข้อนี้ถึงถูก:
Gels: จากองค์ประกอบในตำรับที่มีส่วนผสมของ Cetostearyl alcohol, Sodium lauryl sulphate, White soft paraffin, Liquid paraffin และ Propylene glycol พร้อมด้วยน้ำบริสุทธิ์ (Purified water) เป็นระบบอิมัลชันชนิดน้ำในน้ำมันหรือน้ำมันในน้ำที่มีตัวประสาน (Emulsifying wax) ซึ่งลักษณะเนื้อครีม (Creams) มักประกอบด้วยสารเหล่านี้เพื่อให้ทาเกลี่ยง่ายและซึมซาบดีเมื่อเทียบกับ ointment
🔍 ข้ออื่นผิดเพราะอะไร:
• ข้อ ก. (Lotions): โลชั่น (Lotions) จัดเป็นรูปแบบของเหลวที่มีความหนืดต่ำ มีน้ำเป็นส่วนประกอบหลักเพื่อการทาเกลี่ยที่ง่ายในบริเวณกว้างหรือบริเวณที่มีขน ไม่สอดคล้องกับสูตรตำรับครีมกึ่งแข็งที่มีไขมันและสารก่ออิมัลชันปริมาณสูง
• ข้อ ข. (Ointments): ขี้ผึ้ง (Ointments) มีเบสเป็นไฮโดรคาร์บอนล้วน เช่น petrolatum โดยไม่มีน้ำเป็นส่วนประกอบหลัก ให้ความชุ่มชื้นสูงมากและเหนอะหนะ ต่างจากสูตรตำรับที่มีสารช่วยอิมัลซิฟายและน้ำบริสุทธิ์
• ข้อ ค. (Creams): ตำรับยา acyclovir ทาภายนอกมาตรฐานประกอบด้วย white soft paraffin, liquid paraffin, cetostearyl alcohol, sodium lauryl sulfate, propylene glycol และ purified water ซึ่งเป็นระบบอิมัลชันกึ่งแข็งชนิดครีม (Creams)
• ข้อ ง. (Pastes): ยาพอก (Pastes) มีส่วนประกอบของผงยาหรือของแข็งที่ไม่ละลายน้ำในปริมาณสูงมาก (มากกว่าร้อยละ 20 ถึง 50) ทำให้มีความหนาแน่นและเหนียวข้นสูงเพื่อการปกป้องผิว ไม่ตรงกับสูตรตำรับนี้</t>
        </is>
      </c>
      <c r="L94" s="186" t="n"/>
      <c r="M94" s="186" t="inlineStr">
        <is>
          <t>8. Infectious diseases</t>
        </is>
      </c>
      <c r="N94" s="186" t="inlineStr">
        <is>
          <t>8.7 Sexually Transmitted Infections</t>
        </is>
      </c>
      <c r="O94" s="185" t="inlineStr">
        <is>
          <t>Clinic</t>
        </is>
      </c>
      <c r="P94" s="186" t="inlineStr">
        <is>
          <t>ข้อ 8 Pharma Plus เล่มม่วง (เฉลยข้อ จ)</t>
        </is>
      </c>
      <c r="Q94" s="185" t="inlineStr">
        <is>
          <t>แบบฝึกหัด</t>
        </is>
      </c>
      <c r="R94" s="185" t="inlineStr">
        <is>
          <t>เล่มม่วง</t>
        </is>
      </c>
      <c r="S94" s="185" t="n"/>
    </row>
    <row r="95" ht="24" customHeight="1" s="49">
      <c r="A95" s="187" t="n">
        <v>93</v>
      </c>
      <c r="B95" s="186" t="inlineStr">
        <is>
          <t>ผู้ป่วยหญิงอายุ 25 ปี มารับที่คลินิกโรคติดเชื้อเอชไอวี ณ โรงพยาบาลที่ท่านปฏิบัติงานอยู่ แพทย์ผู้รักษาได้แจ้งให้ท่านทราบว่าเป็นผู้ป่วยใหม่และให้ท่านแนะนำปรึกษาเรื่องการใช้ยาแก่ผู้ป่วยรายนี้ ผลการตรวจทางห้องปฏิบัติการได้ค่า CD4 140 cell/mm³ ค่า viral load 110,000 copies/mm³ ผลการตรวจ pregnancy test เป็นบวก แพทย์สั่งจ่ายได้แก่ GPO-vir รับประทานวันละ 2 ครั้งเวลา 7.00 และ 19.00 น. นอกจากนี้มีการสั่งใช้ยา cotrimoxazole lozenge ให้ผู้ป่วยอมวันละ 3 ครั้งหลังอาหาร</t>
        </is>
      </c>
      <c r="C95" s="186" t="inlineStr">
        <is>
          <t>ถ้าผู้ป่วยใช้ยาสูตรแรกแล้วมีอาการแพ้ แพทย์เปลี่ยนสูตรยาเป็น GPO-vir Z ประกอบด้วยยาใดบ้าง</t>
        </is>
      </c>
      <c r="D95" s="186" t="n"/>
      <c r="E95" s="186" t="inlineStr">
        <is>
          <t>NVP, d4T, 3TC</t>
        </is>
      </c>
      <c r="F95" s="186" t="inlineStr">
        <is>
          <t>d4T, 3TC, indinavir/ritonavir</t>
        </is>
      </c>
      <c r="G95" s="186" t="inlineStr">
        <is>
          <t>AZT, 3TC, indinavir/ritonavir</t>
        </is>
      </c>
      <c r="H95" s="186" t="inlineStr">
        <is>
          <t>d4T, 3TC, EFV</t>
        </is>
      </c>
      <c r="I95" s="188" t="inlineStr">
        <is>
          <t>AZT, 3TC, NVP</t>
        </is>
      </c>
      <c r="J95" s="185" t="n">
        <v>5</v>
      </c>
      <c r="K95" s="186" t="inlineStr">
        <is>
          <t>✅ คำตอบที่ถูกต้อง: ข้อ จ. AZT, 3TC, NVP
🎯 ทำไมข้อนี้ถึงถูก:
AZT, 3TC, NVP: GPO-vir Z ประกอบด้วยตัวยา Zidovudine (AZT), Lamivudine (3TC) และ Nevirapine (NVP) โดยปรับเปลี่ยนจาก Stavudine (d4T) เป็น AZT หรือปรับตามสูตรมาตรฐานขององค์การเภสัชกรรมในอดีต (GPO-vir S, Z)
🔍 ข้ออื่นผิดเพราะอะไร:
• ข้อ ก. (NVP, d4T, 3TC): สูตรที่มี NVP, d4T (stavudine) และ 3TC (lamivudine) คือสูตรดั้งเดิมที่มีชื่อทางการค้าขององค์การเภสัชกรรมว่า GPO-vir S ไม่ใช่สูตร GPO-vir Z
• ข้อ ข. (d4T, 3TC, indinavir/ritonavir): สูตรยาผสมระหว่าง d4T, 3TC และ indinavir/ritonavir เป็นสูตรที่มี protease inhibitor ในอดีตสำหรับผู้ป่วยที่ดื้อหรือไม่ทนต่อกลุ่ม NNRTI แต่ไม่เคยผลิตเป็นยารวมเม็ดสูตร GPO-vir Z
• ข้อ ค. (AZT, 3TC, indinavir/ritonavir): สูตรยาที่ประกอบด้วย AZT, 3TC และ indinavir/ritonavir เป็นสูตรที่ต้องรับประทานยาหลายเม็ดร่วมกับบูสเตอร์ ritonavir ไม่ใช่ส่วนประกอบของยาสูตรผสมคงที่ GPO-vir Z
• ข้อ ง. (d4T, 3TC, EFV): สูตร d4T, 3TC ร่วมกับ EFV (efavirenz) เคยมีชื่อการค้าว่า GPO-vir E ซึ่งเปลี่ยนจาก nevirapine มาเป็น efavirenz เพื่อหลีกเลี่ยงผื่นแพ้ยาและตับอักเสบ ไม่ใช่สูตร Z</t>
        </is>
      </c>
      <c r="L95" s="186" t="n"/>
      <c r="M95" s="186" t="inlineStr">
        <is>
          <t>8. Infectious diseases</t>
        </is>
      </c>
      <c r="N95" s="186" t="inlineStr">
        <is>
          <t>8.1 HIV &amp; Opportunistic Infections</t>
        </is>
      </c>
      <c r="O95" s="185" t="inlineStr">
        <is>
          <t>Clinic</t>
        </is>
      </c>
      <c r="P95" s="186" t="inlineStr">
        <is>
          <t>ข้อ 8 Pharma Plus เล่มม่วง (เฉลยข้อ จ)</t>
        </is>
      </c>
      <c r="Q95" s="185" t="inlineStr">
        <is>
          <t>แบบฝึกหัด</t>
        </is>
      </c>
      <c r="R95" s="185" t="inlineStr">
        <is>
          <t>เล่มม่วง</t>
        </is>
      </c>
      <c r="S95" s="185" t="n"/>
    </row>
    <row r="96" ht="24" customHeight="1" s="49">
      <c r="A96" s="187" t="n">
        <v>94</v>
      </c>
      <c r="B96" s="186" t="inlineStr">
        <is>
          <t>ผู้ป่วยชายอายุ 45 ปี มีอาชีพทำนา ที่บ้านเลี้ยงสุนัขและแมว มีตุ่มนูนแดงและรอยโรคทางเดินนูนแดงคดเคี้ยวที่ผิวหนังบริเวณเท้าและข้อเท้า มีอาการคันมาก มาขอซื้อยาถ่ายพยาธิที่ร้านยา</t>
        </is>
      </c>
      <c r="C96" s="186" t="inlineStr">
        <is>
          <t>คำแนะนำในการปฏิบัติตัวเพื่อป้องกันการติดเชื้อพยาธิชนิดนี้ซ้ำซ้อนที่สำคัญและตรงจุดที่สุดคือข้อใด</t>
        </is>
      </c>
      <c r="D96" s="186" t="n"/>
      <c r="E96" s="186" t="inlineStr">
        <is>
          <t>อาบน้ำทำความสะอาดร่างกายทันทีหลังจากตื่นนอนในตอนเช้า</t>
        </is>
      </c>
      <c r="F96" s="186" t="inlineStr">
        <is>
          <t>ตัดเล็บมือให้สั้น และล้างมือให้สะอาดหลังเข้าห้องน้ำทุกครั้ง</t>
        </is>
      </c>
      <c r="G96" s="186" t="inlineStr">
        <is>
          <t>สวมรองเท้าบูทหรือรองเท้าหุ้มส้นทุกครั้งที่ออกจากบ้านและทำงานสัมผัสดิน</t>
        </is>
      </c>
      <c r="H96" s="186" t="inlineStr">
        <is>
          <t>รับประทานเฉพาะอาหารที่ปรุงสุกและดื่มน้ำสะอาดต้มสุก</t>
        </is>
      </c>
      <c r="I96" s="188" t="inlineStr">
        <is>
          <t>ซักเสื้อผ้าและผ้าปูที่นอนด้วยน้ำร้อนและตากแดดให้แห้งสนิท</t>
        </is>
      </c>
      <c r="J96" s="185" t="n">
        <v>3</v>
      </c>
      <c r="K96" s="186" t="inlineStr">
        <is>
          <t>✅ คำตอบที่ถูกต้อง: ข้อ ค. สวมรองเท้าบูทหรือรองเท้าหุ้มส้นทุกครั้งที่ออกจากบ้านและทำงานสัมผัสดิน
🎯 ทำไมข้อนี้ถึงถูก:
รอยโรคนูนแดงคดเคี้ยวใต้ผิวหนัง (Serpiginous creeping eruption) สัมพันธ์กับการติดเชื้อตัวอ่อนพยาธิปากขอหรือพยาธิเส้นด้าย (Cutaneous Larva Migrans / Hookworm) ซึ่งตัวอ่อนระยะติดต่อ (Filariform larva) เจริญอยู่ในดินชื้นแฉะและไชเข้าสู่ร่างกายผ่านผิวหนังโดยตรง (โดยเฉพาะบริเวณฝ่าเท้าและง่ามเท้า) การสวมรองเท้าทุกครั้งจึงเป็นการป้องกันการสัมผัสและการไชผ่านของตัวอ่อนได้อย่างตรงจุดที่สุด
🔍 ข้ออื่นผิดเพราะอะไร:
• ข้อ ก.: การอาบน้ำตอนเช้าเป็นสุขอนามัยทั่วไป แต่ไม่สามารถป้องกันตัวอ่อนพยาธิในดินที่ไชผ่านผิวหนังระหว่างเดินเท้าเปล่าได้
• ข้อ ข.: การตัดเล็บและล้างมือ ใช้ป้องกันพยาธิที่ติดต่อทาง Fecal-oral route (เช่น Enterobius vermicularis, Ascaris lumbricoides)
• ข้อ ง.: การกินอาหารสุก ป้องกันพยาธิใบไม้ตับ พยาธิตัวตืด และพยาธิไส้เดือน
• ข้อ จ.: การซักผ้าปูที่นอน ใช้ป้องกันพยาธิเข็มหมุด (Pinworm)</t>
        </is>
      </c>
      <c r="L96" s="186" t="n"/>
      <c r="M96" s="186" t="inlineStr">
        <is>
          <t>8. Infectious diseases</t>
        </is>
      </c>
      <c r="N96" s="186" t="inlineStr">
        <is>
          <t>8.5 Gastrointestinal &amp; Parasitic Infections</t>
        </is>
      </c>
      <c r="O96" s="185" t="inlineStr">
        <is>
          <t>Clinic</t>
        </is>
      </c>
      <c r="P96" s="186" t="inlineStr">
        <is>
          <t>ข้อ 8 Pharma Plus เล่มม่วง (เฉลยข้อ จ)</t>
        </is>
      </c>
      <c r="Q96" s="185" t="inlineStr">
        <is>
          <t>แบบฝึกหัด</t>
        </is>
      </c>
      <c r="R96" s="185" t="inlineStr">
        <is>
          <t>เล่มม่วง</t>
        </is>
      </c>
      <c r="S96" s="185" t="inlineStr">
        <is>
          <t>CASE-INF-HOOKWORM-HYGIENE</t>
        </is>
      </c>
    </row>
    <row r="97" ht="24" customHeight="1" s="49">
      <c r="A97" s="187" t="n">
        <v>95</v>
      </c>
      <c r="B97" s="186" t="inlineStr"/>
      <c r="C97" s="186" t="inlineStr">
        <is>
          <t>ยาที่เกิด drug interaction กับ quinolone ได้ ยกเว้นข้อใดต่อไปนี้</t>
        </is>
      </c>
      <c r="D97" s="186" t="n"/>
      <c r="E97" s="186" t="inlineStr">
        <is>
          <t>Aluminum hydroxide</t>
        </is>
      </c>
      <c r="F97" s="186" t="inlineStr">
        <is>
          <t>Calcium carbonate</t>
        </is>
      </c>
      <c r="G97" s="186" t="inlineStr">
        <is>
          <t>Carminative mixture</t>
        </is>
      </c>
      <c r="H97" s="186" t="inlineStr">
        <is>
          <t>FBC</t>
        </is>
      </c>
      <c r="I97" s="188" t="inlineStr">
        <is>
          <t>Lithium</t>
        </is>
      </c>
      <c r="J97" s="185" t="n">
        <v>4</v>
      </c>
      <c r="K97" s="186" t="inlineStr">
        <is>
          <t>✅ คำตอบที่ถูกต้อง: ข้อ ง. FBC
🎯 ทำไมข้อนี้ถึงถูก:
FBC: Fluoroquinolones เกิด chelation กับประจุบวกโลหะ (multivalent cations เช่น Al3+, Mg2+, Ca2+, Fe2+) ส่งผลให้การดูดซึมลดลงอย่างมาก (Aluminum hydroxide, Calcium carbonate, FBC มีธาตุเหล็ก) ส่วน Carminative mixture มักไม่มีส่วนประกอบของโลหะที่เกิด chelation ที่สำคัญ
🔍 ข้ออื่นผิดเพราะอะไร:
• ข้อ ก. (Aluminum hydroxide): Aluminum hydroxide มีประจุบวก Al3+ ซึ่งสามารถทำปฏิกิริยา chelation กับโมเลกุล fluoroquinolones ก่อเป็นสารเชิงซ้อนที่ไม่ละลายน้ำ ทำให้การดูดซึมยาปฏิชีวนะลดลงมากกว่าร้อยละ 50 ถึง 90
• ข้อ ข. (Calcium carbonate): Calcium carbonate มีประจุบวก Ca2+ ที่จับกับยากลุ่ม fluoroquinolones ในกระเพาะอาหารและลำไส้เล็ก เกิด chelation อย่างมีนัยสำคัญทางคลินิก ทำให้ระดับยาในกระแสเลือดลดลงจนอาจรักษาล้มเหลว
• ข้อ ค. (Carminative mixture): Carminative mixture มักประกอบด้วยสมุนไพรขับลม โซเดียมไบคาร์บอเนต และแอลกอฮอล์ ซึ่งไม่มีไอออนบวกหลายประจุที่มีศักยภาพสูงในการเกิด chelation กับ quinolones จึงไม่จัดเป็นอันตรกิริยาที่ต้องห้าม
• ข้อ จ. (Lithium): Lithium เป็นยาที่มี narrow therapeutic index และ quinolones บางชนิดอาจส่งผลต่อการกำจัดลิเทียมหรือเสริมความเสี่ยงต่อการเกิดคลื่นไฟฟ้าหัวใจ QT prolongation และพิษต่อระบบประสาท จึงมีข้อควรระวังในการใช้ร่วมกัน</t>
        </is>
      </c>
      <c r="L97" s="186" t="n"/>
      <c r="M97" s="186" t="inlineStr">
        <is>
          <t>8. Infectious diseases</t>
        </is>
      </c>
      <c r="N97" s="186" t="inlineStr">
        <is>
          <t>8.4 Urinary Tract Infections</t>
        </is>
      </c>
      <c r="O97" s="185" t="inlineStr">
        <is>
          <t>Clinic</t>
        </is>
      </c>
      <c r="P97" s="186" t="inlineStr">
        <is>
          <t>ข้อ 9 Pharma Plus เล่มม่วง (เฉลยข้อ ง)</t>
        </is>
      </c>
      <c r="Q97" s="185" t="inlineStr">
        <is>
          <t>แบบฝึกหัด</t>
        </is>
      </c>
      <c r="R97" s="185" t="inlineStr">
        <is>
          <t>เล่มม่วง</t>
        </is>
      </c>
      <c r="S97" s="185" t="n"/>
    </row>
    <row r="98" ht="24" customHeight="1" s="49">
      <c r="A98" s="187" t="n">
        <v>96</v>
      </c>
      <c r="B98" s="186" t="inlineStr">
        <is>
          <t>หญิงไทยคู่ อายุประมาณ 25 ปี มาที่ร้านยาด้วยอาการคันในช่องคลอดและมีตกขาวเป็นจำนวนมากผิดปกติ เคยมีอาการเช่นนี้เมื่อ 1 ปีที่แล้ว และใช้ยาเหน็บรักษาจนหาย ปัจจุบันรับประทานยาคุมกำเนิดชนิดเม็ดและใช้น้ำยาสวนล้างช่องคลอดเป็นประจำ</t>
        </is>
      </c>
      <c r="C98" s="186" t="inlineStr">
        <is>
          <t>ข้อใดถูกต้องเกี่ยวกับอาการไม่พึงประสงค์จากยา</t>
        </is>
      </c>
      <c r="D98" s="186" t="n"/>
      <c r="E98" s="186" t="inlineStr">
        <is>
          <t>Clotrimazole เหน็บช่องคลอดทำให้เกิด super infection จาก bacteria</t>
        </is>
      </c>
      <c r="F98" s="186" t="inlineStr">
        <is>
          <t>Ketoconazole ชนิดรับประทานทำให้การรับรู้รสผิดปกติ</t>
        </is>
      </c>
      <c r="G98" s="186" t="inlineStr">
        <is>
          <t>Metronidazole ทำให้คลื่นไส้ อาเจียน</t>
        </is>
      </c>
      <c r="H98" s="186" t="inlineStr">
        <is>
          <t>Doxycycline ทำให้ผมร่วง</t>
        </is>
      </c>
      <c r="I98" s="188" t="inlineStr">
        <is>
          <t>Ciprofloxacin ทำให้ตับอักเสบ</t>
        </is>
      </c>
      <c r="J98" s="185" t="n">
        <v>4</v>
      </c>
      <c r="K98" s="186" t="inlineStr">
        <is>
          <t>✅ คำตอบที่ถูกต้อง: ข้อ ง. Doxycycline ทำให้ผมร่วง
🎯 ทำไมข้อนี้ถึงถูก:
Doxycycline ทำให้ผมร่วง: Metronidazole มี ADR ที่พบบ่อยคือกลื่นไส้ อาเจียน ปวดท้อง และมีรสโลหะในปาก (metallic taste) นอกจากนี้ห้ามดื่มแอลกอฮอล์ร่วมด้วยเพราะจะเกิด disulfiram-like reaction
เป็น Tetracycline ครอบคลุม atypicals, rickettsia, scrub typhus, leptospirosis และ CA-MRSA ห้ามใช้ในเด็กอายุ &lt; 8 ปี และหญิงตั้งครรภ์ (ฟันเหลือง กระดูกเจริญช้า)
🔍 ข้ออื่นผิดเพราะอะไร:
• ข้อ ก. (Clotrimazole เหน็บช่องคลอดทำให้เกิด super infection จาก bacteria): Clotrimazole ชนิดเหน็บช่องคลอดออกฤทธิ์เฉพาะที่ ยับยั้งการสังเคราะห์ ergosterol ของเชื้อรา ผลข้างเคียงเด่นคือการระคายเคืองและแสบร้อนเฉพาะที่ ไม่ได้ทำให้เกิด superinfection จากแบคทีเรียอย่างมีนัยสำคัญ
• ข้อ ข. (Ketoconazole ชนิดรับประทานทำให้การรับรู้รสผิดปกติ): Ketoconazole ชนิดรับประทานมีอาการไม่พึงประสงค์เด่นคือพิษต่อตับ (hepatotoxicity) และการยับยั้งการสร้างฮอร์โมนสเตียรอยด์ (ทำให้เกิด gynecomastia) อาการรับรู้รสผิดปกติ (dysgeusia) มักพบเด่นใน metronidazole หรือ terbinafine
• ข้อ ค. (Metronidazole ทำให้คลื่นไส้ อาเจียน): Metronidazole มีผลข้างเคียงต่อระบบทางเดินอาหารที่พบบ่อยมาก ได้แก่ คลื่นไส้ อาเจียน เบื่ออาหาร และรสโลหิตในปาก (metallic taste) รวมถึงเกิด disulfiram-like reaction เมื่อดื่มแอลกอฮอล์
• ข้อ จ. (Ciprofloxacin ทำให้ตับอักเสบ): Ciprofloxacin ก่อให้เกิดอาการไม่พึงประสงค์เด่นคือเอ็นร้อยหวายอักเสบและฉีกขาด (tendonitis/tendon rupture), อาการทางระบบประสาทส่วนกลาง, QT prolongation และ aortic aneurysm ไม่ได้มีพิษต่อตับอักเสบเป็นข้อเตือนหลัก</t>
        </is>
      </c>
      <c r="L98" s="186" t="n"/>
      <c r="M98" s="186" t="inlineStr">
        <is>
          <t>8. Infectious diseases</t>
        </is>
      </c>
      <c r="N98" s="186" t="inlineStr">
        <is>
          <t>8.7 Sexually Transmitted Infections</t>
        </is>
      </c>
      <c r="O98" s="185" t="inlineStr">
        <is>
          <t>Clinic</t>
        </is>
      </c>
      <c r="P98" s="186" t="inlineStr">
        <is>
          <t>ข้อ 9 Pharma Plus เล่มม่วง (เฉลยข้อ ง)</t>
        </is>
      </c>
      <c r="Q98" s="185" t="inlineStr">
        <is>
          <t>แบบฝึกหัด</t>
        </is>
      </c>
      <c r="R98" s="185" t="inlineStr">
        <is>
          <t>เล่มม่วง</t>
        </is>
      </c>
      <c r="S98" s="185" t="n"/>
    </row>
    <row r="99" ht="24" customHeight="1" s="49">
      <c r="A99" s="187" t="n">
        <v>97</v>
      </c>
      <c r="B99" s="186" t="inlineStr">
        <is>
          <t>ผู้ป่วยหญิงอายุ 28 ปี ตั้งครรภ์ไตรมาสแรก ได้รับการวินิจฉัยว่าเป็นโรคหนองในแท้ (Gonorrhea) ที่ท่อปัสสาวะ ยาปฏิชีวนะใน</t>
        </is>
      </c>
      <c r="C99" s="186" t="inlineStr">
        <is>
          <t>ข้อใดต่อไปนี้เป็นยาทางเลือกแรกที่ปลอดภัยและมีประสิทธิผลในการรักษาตามแนวทางเวชปฏิบัติปัจจุบัน</t>
        </is>
      </c>
      <c r="D99" s="186" t="n"/>
      <c r="E99" s="186" t="inlineStr">
        <is>
          <t>Ceftriaxone 500 mg ฉีดเข้ากล้ามเนื้อ (IM) ครั้งเดียว ร่วมกับรักษา Chlamydia หากยังไม่ได้ตรวจคัดกรอง</t>
        </is>
      </c>
      <c r="F99" s="186" t="inlineStr">
        <is>
          <t>Doxycycline 100 mg รับประทานวันละ 2 ครั้ง นาน 7 วัน</t>
        </is>
      </c>
      <c r="G99" s="186" t="inlineStr">
        <is>
          <t>Ciprofloxacin 500 mg รับประทานครั้งเดียว</t>
        </is>
      </c>
      <c r="H99" s="186" t="inlineStr">
        <is>
          <t>Levofloxacin 500 mg รับประทานครั้งเดียว</t>
        </is>
      </c>
      <c r="I99" s="188" t="inlineStr">
        <is>
          <t>Gentamicin 240 mg ฉีดเข้ากล้ามเนื้อเข็มเดียว</t>
        </is>
      </c>
      <c r="J99" s="185" t="n">
        <v>1</v>
      </c>
      <c r="K99" s="186" t="inlineStr">
        <is>
          <t>✅ คำตอบที่ถูกต้อง: ข้อ ก. Ceftriaxone 500 mg ฉีดเข้ากล้ามเนื้อ (IM) ครั้งเดียว ร่วมกับรักษา Chlamydia หากยังไม่ได้ตรวจคัดกรอง
🎯 ทำไมข้อนี้ถึงถูก:
ตามแนวทางเวชปฏิบัติ CDC STI Treatment Guidelines 2021 และแนวทางของไทย ยาทางเลือกแรกในการรักษาหนองในแท้คือ Ceftriaxone 500 mg IM single dose (หากน้ำหนักตัว ≥ 150 kg ให้ใช้ 1 g IM) และเนื่องจาก Ceftriaxone เป็นยากลุ่ม Cephalosporins (Pregnancy Category B) จึงมีความปลอดภัยสูงมากในสตรีมีครรภ์ทุกไตรมาส
🔍 ข้ออื่นผิดเพราะอะไร:
• ข้อ ข.: จัดเป็น Pregnancy Category D ห้ามใช้ในหญิงตั้งครรภ์เนื่องจากยับยั้งการเจริญเติบโตของกระดูกและทำให้ฟันของทารกเปลี่ยนเป็นสีน้ำตาลถาวร (Permanent tooth discoloration)
• ข้อ ค.: เชื้อ N. gonorrhoeae ดื้อยา Quinolones ในอัตราที่สูงมาก และ Quinolones มีความเสี่ยงต่อกระดูกอ่อนของทารก
• ข้อ ง.: เชื้อ N. gonorrhoeae ดื้อยา Quinolones ในอัตราที่สูงมาก และ Quinolones มีความเสี่ยงต่อกระดูกอ่อนของทารก
• ข้อ จ.: เป็นยากลุ่ม Aminoglycosides (Category D) เสี่ยงต่อพิษต่อหูและไตของทารก</t>
        </is>
      </c>
      <c r="L99" s="186" t="n"/>
      <c r="M99" s="186" t="inlineStr">
        <is>
          <t>8. Infectious diseases</t>
        </is>
      </c>
      <c r="N99" s="186" t="inlineStr">
        <is>
          <t>8.4 Urinary Tract Infections</t>
        </is>
      </c>
      <c r="O99" s="185" t="inlineStr">
        <is>
          <t>Clinic</t>
        </is>
      </c>
      <c r="P99" s="186" t="inlineStr">
        <is>
          <t>ข้อ 9 Pharma Plus เล่มม่วง (เฉลยข้อ ง)</t>
        </is>
      </c>
      <c r="Q99" s="185" t="inlineStr">
        <is>
          <t>แบบฝึกหัด</t>
        </is>
      </c>
      <c r="R99" s="185" t="inlineStr">
        <is>
          <t>เล่มม่วง</t>
        </is>
      </c>
      <c r="S99" s="185" t="n"/>
    </row>
    <row r="100" ht="24" customHeight="1" s="49">
      <c r="A100" s="187" t="n">
        <v>98</v>
      </c>
      <c r="B100" s="186" t="inlineStr">
        <is>
          <t>ผู้ป่วยหญิงอายุ 25 ปี มารับที่คลินิกโรคติดเชื้อเอชไอวี ณ โรงพยาบาลที่ท่านปฏิบัติงานอยู่ แพทย์ผู้รักษาได้แจ้งให้ท่านทราบว่าเป็นผู้ป่วยใหม่และให้ท่านแนะนำปรึกษาเรื่องการใช้ยาแก่ผู้ป่วยรายนี้ ผลการตรวจทางห้องปฏิบัติการได้ค่า CD4 140 cell/mm³ ค่า viral load 110,000 copies/mm³ ผลการตรวจ pregnancy test เป็นบวก แพทย์สั่งจ่ายได้แก่ GPO-vir รับประทานวันละ 2 ครั้งเวลา 7.00 และ 19.00 น. นอกจากนี้มีการสั่งใช้ยา cotrimoxazole lozenge ให้ผู้ป่วยอมวันละ 3 ครั้งหลังอาหาร</t>
        </is>
      </c>
      <c r="C100" s="186" t="inlineStr">
        <is>
          <t>อาการใดเป็นบ่งชี้ให้หยุดยาต้านไวรัส GPO-vir</t>
        </is>
      </c>
      <c r="D100" s="186" t="n"/>
      <c r="E100" s="186" t="inlineStr">
        <is>
          <t>Steven Johnson syndrome</t>
        </is>
      </c>
      <c r="F100" s="186" t="inlineStr">
        <is>
          <t>Toxic epidermal necrolysis</t>
        </is>
      </c>
      <c r="G100" s="186" t="inlineStr">
        <is>
          <t>Rash with blisters</t>
        </is>
      </c>
      <c r="H100" s="186" t="inlineStr">
        <is>
          <t>SGPT &gt; 5X</t>
        </is>
      </c>
      <c r="I100" s="188" t="inlineStr">
        <is>
          <t>ถูกทุกข้อ</t>
        </is>
      </c>
      <c r="J100" s="185" t="n">
        <v>4</v>
      </c>
      <c r="K100" s="186" t="inlineStr">
        <is>
          <t>✅ คำตอบที่ถูกต้อง: ข้อ ง. SGPT &gt; 5X
🎯 ทำไมข้อนี้ถึงถูก:
SGPT &gt; 5X: อาการแพ้ยารุนแรง ได้แก่ Steven Johnson syndrome, Toxic epidermal necrolysis (TEN), Rash with blisters และภาวะตับอักเสบรุนแรง (SGPT/ALT &gt; 5 เท่าของค่าปกติ) ล้วนเป็นข้อบ่งชี้เด็ดขาดในการหยุดยาต้านไวรัส (โดยเฉพาะ Nevirapine ใน GPO-vir)
🔍 ข้ออื่นผิดเพราะอะไร:
• ข้อ ก. (Steven Johnson syndrome): Stevens-Johnson syndrome (SJS) เป็นภาวะผื่นแพ้ยารุนแรงที่ผิวหนังและเยื่อบุหลุดลอก จัดเป็นข้อบ่งชี้เด็ดขาดระดับฉุกเฉินในการหยุดยา nevirapine ทันทีอย่างถาวร
• ข้อ ข. (Toxic epidermal necrolysis): Toxic epidermal necrolysis (TEN) เป็นปฏิกิริยาการแพ้ยาอย่างรุนแรงขั้นสูงสุดที่มีผิวหนังหลุดลอกมากกว่าร้อยละ 30 ของพื้นที่ร่างกาย ถือเป็นข้อห้ามเด็ดขาดและต้องหยุดยา nevirapine ถาวรทันที
• ข้อ ค. (Rash with blisters): ผื่นแพ้ยาที่มีตุ่มน้ำพอง (rash with blisters) หรือมีอาการทางระบบร่วมด้วย (systemic symptoms) เป็นสัญญาณเตือนของการแพ้ยารุนแรงที่ต้องหยุดยาต้านไวรัสทันทีเพื่อป้องกันการลุกลามเป็น SJS/TEN
• ข้อ จ. (ถูกทุกข้อ): ภาวะตับอักเสบรุนแรง (hepatotoxicity) ที่มีระดับเอนไซม์ตับ ALT/SGPT สูงเกิน 5 เท่าของค่าบนของขอบเขตปกติ (ULN) เป็นข้อบ่งชี้มาตรฐานทางคลินิกที่ต้องสั่งหยุดยาต้านไวรัส nevirapine ทันที ดังนั้นตัวเลือก ก, ข, ค และ ง ล้วนเป็นเกณฑ์ในการหยุดยาทั้งหมด</t>
        </is>
      </c>
      <c r="L100" s="186" t="n"/>
      <c r="M100" s="186" t="inlineStr">
        <is>
          <t>8. Infectious diseases</t>
        </is>
      </c>
      <c r="N100" s="186" t="inlineStr">
        <is>
          <t>8.1 HIV &amp; Opportunistic Infections</t>
        </is>
      </c>
      <c r="O100" s="185" t="inlineStr">
        <is>
          <t>Clinic</t>
        </is>
      </c>
      <c r="P100" s="186" t="inlineStr">
        <is>
          <t>ข้อ 9 Pharma Plus เล่มม่วง (เฉลยข้อ ง)</t>
        </is>
      </c>
      <c r="Q100" s="185" t="inlineStr">
        <is>
          <t>แบบฝึกหัด</t>
        </is>
      </c>
      <c r="R100" s="185" t="inlineStr">
        <is>
          <t>เล่มม่วง</t>
        </is>
      </c>
      <c r="S100" s="185" t="n"/>
    </row>
    <row r="101" ht="24" customHeight="1" s="49">
      <c r="A101" s="187" t="n">
        <v>99</v>
      </c>
      <c r="B101" s="186" t="inlineStr">
        <is>
          <t>เด็กชายอายุ 2 ขวบ นอนหลับไม่สนิท ร้องกวน และคันรอบทวารหนักเวลากลางคืน มีอาการเบื่ออาหาร น้ำหนักลด</t>
        </is>
      </c>
      <c r="C101" s="186" t="inlineStr">
        <is>
          <t>ผู้ป่วยรายนี้ติดพยาธิอะไร</t>
        </is>
      </c>
      <c r="D101" s="186" t="n"/>
      <c r="E101" s="186" t="inlineStr">
        <is>
          <t>พยาธิตัวตืด</t>
        </is>
      </c>
      <c r="F101" s="186" t="inlineStr">
        <is>
          <t>พยาธิปากขอ</t>
        </is>
      </c>
      <c r="G101" s="186" t="inlineStr">
        <is>
          <t>พยาธิเส้นด้าย</t>
        </is>
      </c>
      <c r="H101" s="186" t="inlineStr">
        <is>
          <t>พยาธิใบไม้</t>
        </is>
      </c>
      <c r="I101" s="188" t="inlineStr">
        <is>
          <t>พยาธิเท้าช้าง</t>
        </is>
      </c>
      <c r="J101" s="185" t="n">
        <v>4</v>
      </c>
      <c r="K101" s="186" t="inlineStr">
        <is>
          <t>✅ คำตอบที่ถูกต้อง: ข้อ ง. พยาธิใบไม้
🎯 ทำไมข้อนี้ถึงถูก:
พยาธิใบไม้: อาการคันรอบทวารหนักเวลากลางคืน (nocturnal perianal pruritus) ร่วมกับนอนหลับไม่สนิทและหงุดหงิดในเด็กเล็ก เป็นลักษณะทางคลินิกที่จำเพาะเจาะจงมากที่สุดของการติดเชื้อพยาธิเส้นด้าย (Enterobius vermicularis) เนื่องจากพยาธิเพศเมียจะคลานออกมาวางไข่บริเวณรอบทวารหนักในช่วงเวลากลางคืน
🔍 ข้ออื่นผิดเพราะอะไร:
• ข้อ ก. (พยาธิตัวตืด): พยาธิตัวตืด (Cestodes เช่น Taenia saginata, Taenia solium) อาศัยอยู่ในลำไส้เล็ก ผู้ป่วยมักพบข้อปล้องพยาธิหลุดออกมากับอุจจาระหรือมีอาการท้องอืด ไม่ได้มีอาการเด่นเป็นการคันรอบทวารหนักเฉพาะเวลากลางคืน
• ข้อ ข. (พยาธิปากขอ): พยาธิปากขอ (Hookworm) ก่อให้เกิดอาการซีด โลหิตจางจากการขาดธาตุเหล็ก อ่อนเพลีย และมีอาการคันตามง่ามเท้าในระยะตัวอ่อนไช ไม่ก่ออาการคันรอบทวารหนักเวลากลางคืน
• ข้อ ค. (พยาธิเส้นด้าย): พยาธิเส้นด้าย หรือพยาธิเข็มหมุด (Enterobius vermicularis) มีพฤติกรรมเฉพาะคือตัวเต็มวัยเพศเมียจะเคลื่อนที่ออกมาวางไข่บริเวณรอยย่นรอบรูทวารหนักในเวลากลางคืน ทำให้เกิดอาการระคายเคืองและคันรุนแรงจนเด็กร้องกวนและนอนหลับไม่สนิท
• ข้อ จ. (พยาธิเท้าช้าง): พยาธิเท้าช้าง (Filarial worms) อาศัยในระบบท่อน้ำเหลือง นำโรคโดยยุง ทำให้เกิดหลอดน้ำเหลืองอักเสบ แขนขาและอวัยวะเพศบวมโตเรื้อรัง ไม่เกี่ยวข้องกับอาการคันรอบรูทวารหนักในเด็ก</t>
        </is>
      </c>
      <c r="L101" s="186" t="n"/>
      <c r="M101" s="186" t="inlineStr">
        <is>
          <t>8. Infectious diseases</t>
        </is>
      </c>
      <c r="N101" s="186" t="inlineStr">
        <is>
          <t>8.5 Gastrointestinal &amp; Parasitic Infections</t>
        </is>
      </c>
      <c r="O101" s="185" t="inlineStr">
        <is>
          <t>Clinic</t>
        </is>
      </c>
      <c r="P101" s="186" t="inlineStr">
        <is>
          <t>ข้อ 9 Pharma Plus เล่มม่วง (เฉลยข้อ ง)</t>
        </is>
      </c>
      <c r="Q101" s="185" t="inlineStr">
        <is>
          <t>แบบฝึกหัด</t>
        </is>
      </c>
      <c r="R101" s="185" t="inlineStr">
        <is>
          <t>เล่มม่วง</t>
        </is>
      </c>
      <c r="S101" s="185" t="n"/>
    </row>
    <row r="102" ht="24" customHeight="1" s="49">
      <c r="A102" s="187" t="n">
        <v>100</v>
      </c>
      <c r="B102" s="186" t="inlineStr"/>
      <c r="C102" s="186" t="inlineStr">
        <is>
          <t>Trimethoprim สามารถทำให้อาการข้างเคียงตามข้อใด</t>
        </is>
      </c>
      <c r="D102" s="186" t="n"/>
      <c r="E102" s="186" t="inlineStr">
        <is>
          <t>Diarrhea</t>
        </is>
      </c>
      <c r="F102" s="186" t="inlineStr">
        <is>
          <t>Fatigue</t>
        </is>
      </c>
      <c r="G102" s="186" t="inlineStr">
        <is>
          <t>ปัสสาวะสีแดง</t>
        </is>
      </c>
      <c r="H102" s="186" t="inlineStr">
        <is>
          <t>Hypotension</t>
        </is>
      </c>
      <c r="I102" s="188" t="inlineStr">
        <is>
          <t>Megaloblastic anemia</t>
        </is>
      </c>
      <c r="J102" s="185" t="n">
        <v>4</v>
      </c>
      <c r="K102" s="186" t="inlineStr">
        <is>
          <t>✅ คำตอบที่ถูกต้อง: ข้อ ง. Hypotension
🎯 ทำไมข้อนี้ถึงถูก:
Hypotension: Trimethoprim ยับยั้งเอนไซม์ dihydrofolate reductase ในแบคทีเรียและมีผลต่อมนุษย์ในขนาดสูง ทำให้เกิดการขาดกรดโฟลิก ส่งผลให้เกิดภาวะโลหิตจางชนิด megaloblastic anemia, leukopenia และ thrombocytopenia
🔍 ข้ออื่นผิดเพราะอะไร:
• ข้อ ก. (Diarrhea): อาการท้องเสีย (diarrhea) แม้พบได้ในยาปฏิชีวนะทั่วไปจากการรบกวนสมดุลจุลชีพในลำไส้ แต่ไม่ใช่ผลข้างเคียงที่มีความสำคัญทางคลินิกจำเพาะของ trimethoprim เมื่อเทียบกับผลยับยั้งการสร้างเซลล์เม็ดเลือด
• ข้อ ข. (Fatigue): อาการอ่อนเพลีย (fatigue) เป็นอาการทั่วไปที่ไม่จำเพาะเจาะจง อาจเป็นผลต่อเนื่องจากภาวะโลหิตจาง แต่ไม่ใช่กลไกความเป็นพิษโดยตรงของยา trimethoprim
• ข้อ ค. (ปัสสาวะสีแดง): ปัสสาวะเปลี่ยนเป็นสีส้มแดงเป็นผลข้างเคียงเฉพาะของ rifampin หรือสีน้ำตาลแดงจาก metronidazole และ nitrofurantoin แต่ trimethoprim ไม่ได้ทำให้ปัสสาวะเปลี่ยนเป็นสีแดง
• ข้อ จ. (Megaloblastic anemia): Megaloblastic anemia, leukopenia และ thrombocytopenia เป็นผลข้างเคียงสำคัญทางโลหิตวิทยาของ trimethoprim จากการยับยั้งเอนไซม์ dihydrofolate reductase ทำให้เกิดภาวะขาดแคลน tetrahydrofolate ในการสร้างเม็ดเลือด</t>
        </is>
      </c>
      <c r="L102" s="186" t="n"/>
      <c r="M102" s="186" t="inlineStr">
        <is>
          <t>8. Infectious diseases</t>
        </is>
      </c>
      <c r="N102" s="186" t="inlineStr">
        <is>
          <t>8.2 Tuberculosis</t>
        </is>
      </c>
      <c r="O102" s="185" t="inlineStr">
        <is>
          <t>Clinic</t>
        </is>
      </c>
      <c r="P102" s="186" t="inlineStr">
        <is>
          <t>ข้อ 10 Pharma Plus เล่มม่วง (เฉลยข้อ ง)</t>
        </is>
      </c>
      <c r="Q102" s="185" t="inlineStr">
        <is>
          <t>แบบฝึกหัด</t>
        </is>
      </c>
      <c r="R102" s="185" t="inlineStr">
        <is>
          <t>เล่มม่วง</t>
        </is>
      </c>
      <c r="S102" s="185" t="n"/>
    </row>
    <row r="103" ht="24" customHeight="1" s="49">
      <c r="A103" s="187" t="n">
        <v>101</v>
      </c>
      <c r="B103" s="186" t="inlineStr">
        <is>
          <t>หญิงไทยคู่ อายุประมาณ 25 ปี มาที่ร้านยาด้วยอาการคันในช่องคลอดและมีตกขาวเป็นจำนวนมากผิดปกติ เคยมีอาการเช่นนี้เมื่อ 1 ปีที่แล้ว และใช้ยาเหน็บรักษาจนหาย ปัจจุบันรับประทานยาคุมกำเนิดชนิดเม็ดและใช้น้ำยาสวนล้างช่องคลอดเป็นประจำ</t>
        </is>
      </c>
      <c r="C103" s="186" t="inlineStr">
        <is>
          <t>คำแนะนำที่เหมาะสมสำหรับผู้ป่วยรายนี้</t>
        </is>
      </c>
      <c r="D103" s="186" t="n"/>
      <c r="E103" s="186" t="inlineStr">
        <is>
          <t>การรักษาต้องรักษาทั้งผู้ป่วยและสามี แม้ว่าสามีจะไม่มีอาการใดๆ</t>
        </is>
      </c>
      <c r="F103" s="186" t="inlineStr">
        <is>
          <t>จำเป็นต้องให้ยาเพื่อป้องกันการกลับเป็นซ้ำเนื่องจากผู้ป่วยยังอายุน้อย</t>
        </is>
      </c>
      <c r="G103" s="186" t="inlineStr">
        <is>
          <t>ห้ามดื่มนมพร้อมยา เนื่องจากนมจะทำให้ยาถูกดูดซึมได้ลดลง</t>
        </is>
      </c>
      <c r="H103" s="186" t="inlineStr">
        <is>
          <t>อย่ากลั้นปัสสาวะ</t>
        </is>
      </c>
      <c r="I103" s="188" t="inlineStr">
        <is>
          <t>ไม่ควรล้างช่องคลอดอย่างพร่ำเพรื่อ</t>
        </is>
      </c>
      <c r="J103" s="185" t="n">
        <v>4</v>
      </c>
      <c r="K103" s="186" t="inlineStr">
        <is>
          <t>✅ คำตอบที่ถูกต้อง: ข้อ ง. อย่ากลั้นปัสสาวะ
🎯 ทำไมข้อนี้ถึงถูก:
การสวนล้างช่องคลอดบ่อยๆ (douching) เป็นการทำลายจุลชีพประจำถิ่น (Lactobacilli) ที่มีประโยชน์ ทำให้ค่า pH เปลี่ยนแปลงและเกิดเชื้อราเจริญเติบโตได้ง่าย จึงควรแนะนำให้หลีกเลี่ยงการสวนล้างช่องคลอด
🔍 ข้ออื่นผิดเพราะอะไร:
• ข้อ ก. (การรักษาต้องรักษาทั้งผู้ป่วยและสามี แม้ว่าสามีจะไม่มีอาการใดๆ): การติดเชื้อราในช่องคลอด (Candida albicans) ไม่จัดเป็นโรคติดต่อทางเพศสัมพันธ์ (non-STD) และการรักษาคู่นอนที่ไม่มีอาการไม่ได้ช่วยลดอัตราการกลับเป็นซ้ำ จึงไม่มีความจำเป็นต้องให้การรักษาฝ่ายชาย
• ข้อ ข. (จำเป็นต้องให้ยาเพื่อป้องกันการกลับเป็นซ้ำเนื่องจากผู้ป่วยยังอายุน้อย): การให้ยาต้านเชื้อราเพื่อป้องกันระยะยาว (maintenance antifungal therapy) จะพิจารณาเฉพาะในผู้ป่วยที่เป็น recurrent VVC คือมีการติดเชื้อซ้ำตั้งแต่ 4 ครั้งขึ้นไปต่อปี ไม่ได้พิจารณาจากเกณฑ์อายุของผู้ป่วย
• ข้อ ค. (ห้ามดื่มนมพร้อมยา เนื่องจากนมจะทำให้ยาถูกดูดซึมได้ลดลง): ยารักษาเชื้อรากลุ่ม azole ชนิดรับประทานหรือยาเหน็บช่องคลอดไม่ได้ทำปฏิกิริยา chelation กับแคลเซียมในนม แตกต่างจากยากลุ่ม tetracyclines และ fluoroquinolones จึงไม่มีข้อห้ามดื่มนมพร้อมยา
• ข้อ จ. (ไม่ควรล้างช่องคลอดอย่างพร่ำเพรื่อ): การสวนล้างช่องคลอดเป็นประจำ (vaginal douching) จะทำลายจุลชีพประจำถิ่นอย่าง Lactobacillus crispatus และเพิ่มค่า pH ในช่องคลอด เปิดโอกาสให้เชื้อรา Candida เจริญเติบโตรวดเร็ว การหยุดสวนล้างจึงเป็นคำแนะนำที่ถูกต้องที่สุด</t>
        </is>
      </c>
      <c r="L103" s="186" t="n"/>
      <c r="M103" s="186" t="inlineStr">
        <is>
          <t>8. Infectious diseases</t>
        </is>
      </c>
      <c r="N103" s="186" t="inlineStr">
        <is>
          <t>8.4 Urinary Tract Infections</t>
        </is>
      </c>
      <c r="O103" s="185" t="inlineStr">
        <is>
          <t>Clinic</t>
        </is>
      </c>
      <c r="P103" s="186" t="inlineStr">
        <is>
          <t>ข้อ 10 Pharma Plus เล่มม่วง (เฉลยข้อ ง)</t>
        </is>
      </c>
      <c r="Q103" s="185" t="inlineStr">
        <is>
          <t>แบบฝึกหัด</t>
        </is>
      </c>
      <c r="R103" s="185" t="inlineStr">
        <is>
          <t>เล่มม่วง</t>
        </is>
      </c>
      <c r="S103" s="185" t="n"/>
    </row>
    <row r="104" ht="24" customHeight="1" s="49">
      <c r="A104" s="187" t="n">
        <v>102</v>
      </c>
      <c r="B104" s="186" t="inlineStr">
        <is>
          <t>ผู้ป่วยกลับมาพบแพทย์อีก 1 สัปดาห์ต่อมา พบว่าผู้ป่วยมีอาการตาเหลือง ตัวเหลือง ปวดชายโครงขวา ผลการตรวจทางห้องปฏิบัติการพบระดับของเอนไซม์ ALT 300 unit</t>
        </is>
      </c>
      <c r="C104" s="186" t="inlineStr">
        <is>
          <t>ผู้ป่วยรายนี้น่าจะมีอาการไม่พึงประสงค์จากยาใด</t>
        </is>
      </c>
      <c r="D104" s="186" t="n"/>
      <c r="E104" s="186" t="inlineStr">
        <is>
          <t>Indinavir</t>
        </is>
      </c>
      <c r="F104" s="186" t="inlineStr">
        <is>
          <t>Lamivudine</t>
        </is>
      </c>
      <c r="G104" s="186" t="inlineStr">
        <is>
          <t>Nevirapine</t>
        </is>
      </c>
      <c r="H104" s="186" t="inlineStr">
        <is>
          <t>Stavudine</t>
        </is>
      </c>
      <c r="I104" s="188" t="inlineStr">
        <is>
          <t>Zidovudine</t>
        </is>
      </c>
      <c r="J104" s="185" t="n">
        <v>4</v>
      </c>
      <c r="K104" s="186" t="inlineStr">
        <is>
          <t>✅ คำตอบที่ถูกต้อง: ข้อ ง. Stavudine
🎯 ทำไมข้อนี้ถึงถูก:
Stavudine: อาการตาเหลือง ตัวเหลือง และ ALT สูงขึ้นอย่างมาก (300 unit) หลังเริ่มยา 1 สัปดาห์ สอดคล้องกับภาวะตับอักเสบรุนแรงจาก Nevirapine ซึ่งเป็นส่วนประกอบของ GPO-vir ที่มักเกิดในช่วงสัปดาห์แรกๆ ของการรักษา
🔍 ข้ออื่นผิดเพราะอะไร:
• ข้อ ก. (Indinavir): Indinavir เป็นยากลุ่ม protease inhibitor ที่มีผลข้างเคียงเด่นคือการเกิดนิ่วในไต (nephrolithiasis) และภาวะบิลิรูบินในเลือดสูงชนิดไม่จับคอนจูเกต (hyperbilirubinemia) โดยไม่ทำให้เกิดภาวะตับอักเสบเฉียบพลันที่มี ALT พุ่งสูงรุนแรง
• ข้อ ข. (Lamivudine): Lamivudine (3TC) มีความปลอดภัยต่อตับสูงมาก ไม่ค่อยพบภาวะตับอักเสบเฉียบพลัน ยกเว้นกรณีผู้ป่วยหยุดยาในขณะที่มีการติดเชื้อไวรัสตับอักเสบบีร่วมด้วย (HBV flare)
• ข้อ ค. (Nevirapine): Nevirapine (NVP) เป็นยาต้านไวรัสกลุ่ม NNRTI ที่มีรายงานการเกิด severe hypersensitivity-related hepatotoxicity สูงที่สุด มักเกิดภายใน 6 ถึง 18 สัปดาห์แรกของการรักษา ทำให้ค่าเอนไซม์ ALT/AST สูงขึ้นรุนแรงร่วมกับอาการตัวเหลืองตาเหลือง
• ข้อ จ. (Zidovudine): Zidovudine (AZT) มีความเป็นพิษเด่นชัดต่อระบบสร้างเม็ดเลือดในไขกระดูก ทำให้เกิดภาวะโลหิตจางและเม็ดเลือดขาวนิวโทรฟิลต่ำ ไม่ได้เป็นสาเหตุหลักของอาการตับอักเสบเฉียบพลันรุนแรงในสัปดาห์แรก</t>
        </is>
      </c>
      <c r="L104" s="186" t="n"/>
      <c r="M104" s="186" t="inlineStr">
        <is>
          <t>8. Infectious diseases</t>
        </is>
      </c>
      <c r="N104" s="186" t="inlineStr">
        <is>
          <t>8.1 HIV &amp; Opportunistic Infections</t>
        </is>
      </c>
      <c r="O104" s="185" t="inlineStr">
        <is>
          <t>Clinic</t>
        </is>
      </c>
      <c r="P104" s="186" t="inlineStr">
        <is>
          <t>ข้อ 10 Pharma Plus เล่มม่วง (เฉลยข้อ ง)</t>
        </is>
      </c>
      <c r="Q104" s="185" t="inlineStr">
        <is>
          <t>แบบฝึกหัด</t>
        </is>
      </c>
      <c r="R104" s="185" t="inlineStr">
        <is>
          <t>เล่มม่วง</t>
        </is>
      </c>
      <c r="S104" s="185" t="n"/>
    </row>
    <row r="105" ht="24" customHeight="1" s="49">
      <c r="A105" s="187" t="n">
        <v>103</v>
      </c>
      <c r="B105" s="186" t="inlineStr">
        <is>
          <t>เด็กชายอายุ 2 ขวบ นอนหลับไม่สนิท ร้องกวน และคันรอบทวารหนักเวลากลางคืน มีอาการเบื่ออาหาร น้ำหนักลด</t>
        </is>
      </c>
      <c r="C105" s="186" t="inlineStr">
        <is>
          <t>ท่านจะจ่ายยา</t>
        </is>
      </c>
      <c r="D105" s="186" t="n"/>
      <c r="E105" s="186" t="inlineStr">
        <is>
          <t>Praziquantel 5-25 mg/kg/day po once</t>
        </is>
      </c>
      <c r="F105" s="186" t="inlineStr">
        <is>
          <t>Niclosamide 2 g single dose</t>
        </is>
      </c>
      <c r="G105" s="186" t="inlineStr">
        <is>
          <t>Albendazole 400 mg single dose</t>
        </is>
      </c>
      <c r="H105" s="186" t="inlineStr">
        <is>
          <t>Mebendazole 100 mg single dose</t>
        </is>
      </c>
      <c r="I105" s="188" t="inlineStr">
        <is>
          <t>ได้ทั้งข้อ 3 และ ข้อ 4</t>
        </is>
      </c>
      <c r="J105" s="185" t="n">
        <v>4</v>
      </c>
      <c r="K105" s="186" t="inlineStr">
        <is>
          <t>✅ คำตอบที่ถูกต้อง: ข้อ ง. Mebendazole 100 mg single dose
🎯 ทำไมข้อนี้ถึงถูก:
การรักษาการติดเชื้อพยาธิเส้นด้าย (Enterobiasis) สามารถใช้ยาในกลุ่ม Benzimidazoles ได้แก่ Albendazole ขนาด 400 mg single dose หรือ Mebendazole ขนาด 100 mg single dose (และควรให้ซ้ำอีกครั้งในสัปดาห์ที่ 2 เพื่อป้องกันการติดเชื้อซ้ำจากไข่ที่ตกค้าง)
🔍 ข้ออื่นผิดเพราะอะไร:
• ข้อ ก. (Praziquantel 5-25 mg/kg/day po once): Praziquantel เป็นยาต้านพยาธิที่ใช้รักษาโรคพยาธิใบไม้ (Trematodes) และพยาธิตัวตืด (Cestodes) ไม่มีฤทธิ์ต้านพยาธิตัวกลมหรือพยาธิเส้นด้าย (Enterobius vermicularis)
• ข้อ ข. (Niclosamide 2 g single dose): Niclosamide เป็นยาที่ออกฤทธิ์เฉพาะต่อพยาธิตัวตืดโดยขัดขวาง oxidative phosphorylation และไม่ถูกดูดซึมในลำไส้ จึงไม่มีประสิทธิผลในการรักษาพยาธิเส้นด้าย
• ข้อ ค. (Albendazole 400 mg single dose): Albendazole ขนาด 400 มิลลิกรัม รับประทานครั้งเดียว (และให้ซ้ำในอีก 2 สัปดาห์) เป็นยาทางเลือกมาตรฐานที่มีประสิทธิภาพสูงมากในการรักษาโรคพยาธิเส้นด้าย
• ข้อ จ. (ได้ทั้งข้อ 3 และ ข้อ 4): ทั้ง Albendazole 400 มก. และ Mebendazole 100 มก. (single dose และให้ซ้ำที่ 2 สัปดาห์) ต่างเป็นยาทางเลือกมาตรฐานอันดับแรกที่มีประสิทธิผลสูงในการกำจัดพยาธิเส้นด้ายตามแนวทางเวชปฏิบัติ</t>
        </is>
      </c>
      <c r="L105" s="186" t="n"/>
      <c r="M105" s="186" t="inlineStr">
        <is>
          <t>8. Infectious diseases</t>
        </is>
      </c>
      <c r="N105" s="186" t="inlineStr">
        <is>
          <t>8.5 Gastrointestinal &amp; Parasitic Infections</t>
        </is>
      </c>
      <c r="O105" s="185" t="inlineStr">
        <is>
          <t>Clinic</t>
        </is>
      </c>
      <c r="P105" s="186" t="inlineStr">
        <is>
          <t>ข้อ 10 Pharma Plus เล่มม่วง (เฉลยข้อ ง)</t>
        </is>
      </c>
      <c r="Q105" s="185" t="inlineStr">
        <is>
          <t>แบบฝึกหัด</t>
        </is>
      </c>
      <c r="R105" s="185" t="inlineStr">
        <is>
          <t>เล่มม่วง</t>
        </is>
      </c>
      <c r="S105" s="185" t="n"/>
    </row>
    <row r="106" ht="24" customHeight="1" s="49">
      <c r="A106" s="187" t="n">
        <v>104</v>
      </c>
      <c r="B106" s="186" t="inlineStr"/>
      <c r="C106" s="186" t="inlineStr">
        <is>
          <t>ยาในกลุ่มใดต่อไปนี้ออกฤทธิ์เป็น Bactericidal</t>
        </is>
      </c>
      <c r="D106" s="186" t="n"/>
      <c r="E106" s="186" t="inlineStr">
        <is>
          <t>Cephalosporin</t>
        </is>
      </c>
      <c r="F106" s="186" t="inlineStr">
        <is>
          <t>Tetracycline</t>
        </is>
      </c>
      <c r="G106" s="186" t="inlineStr">
        <is>
          <t>Erythromycin</t>
        </is>
      </c>
      <c r="H106" s="186" t="inlineStr">
        <is>
          <t>Chloramphenicol</t>
        </is>
      </c>
      <c r="I106" s="188" t="inlineStr">
        <is>
          <t>Trimethoprim</t>
        </is>
      </c>
      <c r="J106" s="185" t="n">
        <v>3</v>
      </c>
      <c r="K106" s="186" t="inlineStr">
        <is>
          <t>✅ คำตอบที่ถูกต้อง: ข้อ ค. Erythromycin
🎯 ทำไมข้อนี้ถึงถูก:
Erythromycin: Cephalosporins เป็นยากลุ่ม beta-lactam ที่ออกฤทธิ์ยับยั้งการสร้างผนังเซลล์ ส่งผลให้แบคทีเรียตาย (Bactericidal) ในขณะที่ Tetracycline, Erythromycin, Chloramphenicol และ Trimethoprim ส่วนใหญ่เป็น Bacteriostatic
🔍 ข้ออื่นผิดเพราะอะไร:
• ข้อ ก. (Cephalosporin): Cephalosporins เป็นยาปฏิชีวนะกลุ่ม beta-lactam ที่ออกฤทธิ์ขัดขวางการสังเคราะห์ผนังเซลล์ของแบคทีเรีย ส่งผลให้เกิดการสลายตัวของเซลล์ (autolysis) จัดเป็นยาฆ่าเชื้อแบคทีเรีย (Bactericidal activity)
• ข้อ ข. (Tetracycline): Tetracyclines ออกฤทธิ์จับกับหน่วยย่อย 30S ของไรโบโซมเพื่อยับยั้งการเข้าจับของ aminoacyl-tRNA ส่งผลระงับการเจริญเติบโตและการแบ่งตัวของแบคทีเรีย จัดเป็น Bacteriostatic activity
• ข้อ ง. (Chloramphenicol): Chloramphenicol ออกฤทธิ์จับกับหน่วยย่อย 50S ของไรโบโซมและยับยั้งเอนไซม์ peptidyl transferase ทำให้ขัดขวางการสังเคราะห์สายโปรตีน จัดเป็น Bacteriostatic activity ต่อแบคทีเรียส่วนใหญ่
• ข้อ จ. (Trimethoprim): Trimethoprim ออกฤทธิ์ยับยั้งเอนไซม์ dihydrofolate reductase ในกระบวนการสังเคราะห์กรดโฟลิก เมื่อใช้เดี่ยวๆ จะออกฤทธิ์เป็นเพียง Bacteriostatic activity (จะเสริมฤทธิ์เป็น bactericidal เมื่อใช้ร่วมกับ sulfamethoxazole)</t>
        </is>
      </c>
      <c r="L106" s="186" t="n"/>
      <c r="M106" s="186" t="inlineStr">
        <is>
          <t>8. Infectious diseases</t>
        </is>
      </c>
      <c r="N106" s="186" t="inlineStr">
        <is>
          <t>8.1 HIV &amp; Opportunistic Infections</t>
        </is>
      </c>
      <c r="O106" s="185" t="inlineStr">
        <is>
          <t>Clinic</t>
        </is>
      </c>
      <c r="P106" s="186" t="inlineStr">
        <is>
          <t>ข้อ 11 Pharma Plus เล่มม่วง (เฉลยข้อ ค)</t>
        </is>
      </c>
      <c r="Q106" s="185" t="inlineStr">
        <is>
          <t>แบบฝึกหัด</t>
        </is>
      </c>
      <c r="R106" s="185" t="inlineStr">
        <is>
          <t>เล่มม่วง</t>
        </is>
      </c>
      <c r="S106" s="185" t="n"/>
    </row>
    <row r="107" ht="24" customHeight="1" s="49">
      <c r="A107" s="187" t="n">
        <v>105</v>
      </c>
      <c r="B107" s="186" t="inlineStr">
        <is>
          <t>ผู้ป่วยชายอายุ 19 ปี มาพบเภสัชกรที่ร้านยามาด้วยอาการเป็นผื่นหลายวง บริเวณลำตัว หลัง หนังศีรษะ ลักษณะผื่นเป็นผื่นนูนแดง มีสะเก็ด คัน</t>
        </is>
      </c>
      <c r="C107" s="186" t="inlineStr">
        <is>
          <t>ลักษณะผื่นที่ผู้ป่วยเป็นบริเวณหนังศีรษะเรียกว่า</t>
        </is>
      </c>
      <c r="D107" s="186" t="n"/>
      <c r="E107" s="186" t="inlineStr">
        <is>
          <t>Tinea capitis</t>
        </is>
      </c>
      <c r="F107" s="186" t="inlineStr">
        <is>
          <t>Tinea caporis</t>
        </is>
      </c>
      <c r="G107" s="186" t="inlineStr">
        <is>
          <t>Tinea curis</t>
        </is>
      </c>
      <c r="H107" s="186" t="inlineStr">
        <is>
          <t>Tinea versicolor</t>
        </is>
      </c>
      <c r="I107" s="188" t="inlineStr">
        <is>
          <t>Tinea pedis</t>
        </is>
      </c>
      <c r="J107" s="185" t="n">
        <v>3</v>
      </c>
      <c r="K107" s="186" t="inlineStr">
        <is>
          <t>✅ คำตอบที่ถูกต้อง: ข้อ ค. Tinea curis
🎯 ทำไมข้อนี้ถึงถูก:
การติดเชื้อรากลาก (dermatophytes) ที่บริเวณหนังศีรษะ เรียกว่า Tinea capitis ส่วน Tinea corporis คือกลากที่ลำตัว Tinea cruris คือกลากที่ขาหนีบ Tinea versicolor คือเกลื้อน และ Tinea pedis คือฮ่องกงฟุตหรือกลากที่เท้า
🔍 ข้ออื่นผิดเพราะอะไร:
• ข้อ ก. (Tinea capitis): Tinea capitis คือคำศัพท์ทางการแพทย์ที่ถูกต้องและจำเพาะสำหรับการติดเชื้อรากลุ่มเดอร์มาโตไฟต์บริเวณหนังศีรษะและเส้นผม ทำให้เกิดตุ่มนูนแดง สะเก็ดรังแค คัน และเส้นผมหักร่วง
• ข้อ ข. (Tinea caporis): Tinea corporis เป็นการสะกดคำที่คลาดเคลื่อนจากคำว่า Tinea corporis ซึ่งหมายถึงโรคกลากที่ผิวหนังบริเวณลำตัว แขน หรือขา ไม่ใช่รอยโรคบนหนังศีรษะ
• ข้อ ง. (Tinea versicolor): Tinea versicolor คือโรคเกลื้อน เกิดจากการติดเชื้อราในกลุ่มยีสต์ Malassezia furfur ก่อให้เกิดรอยด่างสีขาว ชมพู หรือน้ำตาล มีขุยละเอียดบริเวณหน้าอกและหลัง ไม่ใช่กลากบนหนังศีรษะ
• ข้อ จ. (Tinea pedis): Tinea pedis คือโรคน้ำกัดเท้าหรือฮ่องกงฟุต เกิดจากเชื้อราที่ง่ามนิ้วเท้าและฝ่าเท้า ทำให้ผิวหนังลอกเปื่อย แดง คัน และมีกลิ่น ไม่ใช่รอยโรคบนหนังศีรษะ</t>
        </is>
      </c>
      <c r="L107" s="186" t="n"/>
      <c r="M107" s="186" t="inlineStr">
        <is>
          <t>8. Infectious diseases</t>
        </is>
      </c>
      <c r="N107" s="186" t="inlineStr">
        <is>
          <t>8.3 Respiratory Tract Infections</t>
        </is>
      </c>
      <c r="O107" s="185" t="inlineStr">
        <is>
          <t>Clinic</t>
        </is>
      </c>
      <c r="P107" s="186" t="inlineStr">
        <is>
          <t>ข้อ 11 Pharma Plus เล่มม่วง (เฉลยข้อ ค)</t>
        </is>
      </c>
      <c r="Q107" s="185" t="inlineStr">
        <is>
          <t>แบบฝึกหัด</t>
        </is>
      </c>
      <c r="R107" s="185" t="inlineStr">
        <is>
          <t>เล่มม่วง</t>
        </is>
      </c>
      <c r="S107" s="185" t="n"/>
    </row>
    <row r="108" ht="24" customHeight="1" s="49">
      <c r="A108" s="187" t="n">
        <v>106</v>
      </c>
      <c r="B108" s="186" t="inlineStr">
        <is>
          <t>นางฟ้าใส อายุ 35 ปี ได้รับการวินิจฉัยว่าติดเชื้อ HIV และวัณโรคปอด (Pulmonary TB) ผู้ป่วยได้รับยาต้านไวรัสสูตรที่มี Ritonavir-boosted Protease Inhibitor (PI/r) และกำลังเริ่มรับประทานยารักษาวัณโรคสูตรมาตรฐาน</t>
        </is>
      </c>
      <c r="C108" s="186" t="inlineStr">
        <is>
          <t>การปรับสูตรยารักษาวัณโรคหรือยาต้านไวรัสข้อใดเหมาะสมที่สุดสำหรับผู้ป่วยรายนี้ เพื่อจัดการกับอันตรกิริยาระหว่าง Ritonavir กับ Rifampicin</t>
        </is>
      </c>
      <c r="D108" s="186" t="n"/>
      <c r="E108" s="186" t="inlineStr">
        <is>
          <t>ให้สูตร 2HRZE/4HR และรับประทานยาต้าน HIV ตามปกติโดยไม่ต้องปรับขนาดยา</t>
        </is>
      </c>
      <c r="F108" s="186" t="inlineStr">
        <is>
          <t>ให้สูตร 2HRZE/4HR และเพิ่มขนาดยา Ritonavir เป็น 800 mg ทุก 12 ชั่วโมง</t>
        </is>
      </c>
      <c r="G108" s="186" t="inlineStr">
        <is>
          <t>ให้สูตร 2HRZE/4HR และเปลี่ยนสูตรยาต้านไวรัสจากกลุ่ม PI/r เป็นสูตรที่มี Efavirenz (EFV 600-800 mg) หรือ Dolutegravir (DTG 50 mg BID)</t>
        </is>
      </c>
      <c r="H108" s="186" t="inlineStr">
        <is>
          <t>เปลี่ยนสูตรวัณโรคเป็น 2HES/10HE เพื่อหลีกเลี่ยงการใช้ Rifampicin ร่วมกับ Ritonavir</t>
        </is>
      </c>
      <c r="I108" s="188" t="inlineStr">
        <is>
          <t>เปลี่ยนสูตรวัณโรคเป็น 2HES/10HE เพื่อป้องกัน Rifampicin เกิดปฏิกิริยากับ Fluconazole</t>
        </is>
      </c>
      <c r="J108" s="185" t="n">
        <v>3</v>
      </c>
      <c r="K108" s="186" t="inlineStr">
        <is>
          <t>✅ คำตอบที่ถูกต้อง: ข้อ ค. ให้สูตร 2HRZE/4HR และเปลี่ยนสูตรยาต้านไวรัสจากกลุ่ม PI/r เป็นสูตรที่มี Efavirenz (EFV 600-800 mg) หรือ Dolutegravir (DTG 50 mg BID)
🎯 ทำไมข้อนี้ถึงถูก:
Rifampicin เป็น Potent CYP3A4 &amp; P-gp inducer ทำให้ระดับยาในกลุ่ม Protease Inhibitors (PI/r) ในกระแสเลือดลดลงอย่างมากจนเกิดการล้มเหลวในการรักษา การจัดการตามแนวทางการรักษาของไทยแนะนำให้คงยารักษาวัณโรคสูตรมาตรฐานที่มี Rifampicin ไว้ (2HRZE/4HR) เนื่องจากมีฤทธิ์ฆ่าเชื้อและลดอัตราการเสียชีวิตได้ดีที่สุด แล้วปรับเปลี่ยนสูตรยาต้านไวรัสไปเป็นสูตรที่มี Efavirenz หรือ Dolutegravir (ปรับเพิ่มขนาดเป็น 50 mg วันละ 2 ครั้ง)
🔍 ข้ออื่นผิดเพราะอะไร:
• ข้อ ก.: การใช้ Rifampicin ร่วมกับ PI/r ขนาดเดิม จะทำให้ระดับยา PI ลดลงอย่างรุนแรงและเกิดการดื้อยา HIV
• ข้อ ข.: การเพิ่มขนาด Ritonavir สูงถึง 800 mg q 12 hr ทำให้เกิดพิษต่อตับและอาการข้างเคียงทางระบบทางเดินอาหารรุนแรง ไม่แนะนำในทางคลินิก
• ข้อ ง.: การตัด Rifampicin ออกไปเป็นสูตร 2HES/10HE จะทำให้ระยะเวลาการรักษานานขึ้นเป็น 12 เดือนและประสิทธิภาพในการฆ่าเชื้อวัณโรคด้อยกว่าอย่างมาก ไม่ใช่ทางเลือกแรกหากสามารถปรับสูตรยาต้านไวรัสได้
• ข้อ จ.: (เปลี่ยนสูตรวัณโรคเป็น 2HES/10HE เพื่อป้องกัน Rifampicin เกิดปฏิกิริยากับ Fluconazole): ไม่ใช่คำตอบที่ถูกต้องตามแนวทางเวชปฏิบัติและหลักวิชาการทางเภสัชกรรมสำหรับกรณีนี้</t>
        </is>
      </c>
      <c r="L108" s="186" t="n"/>
      <c r="M108" s="186" t="inlineStr">
        <is>
          <t>8. Infectious diseases</t>
        </is>
      </c>
      <c r="N108" s="186" t="inlineStr">
        <is>
          <t>8.1 HIV &amp; Opportunistic Infections</t>
        </is>
      </c>
      <c r="O108" s="185" t="inlineStr">
        <is>
          <t>Clinic</t>
        </is>
      </c>
      <c r="P108" s="186" t="inlineStr">
        <is>
          <t>ข้อ 11 Pharma Plus เล่มม่วง (เฉลยข้อ ค)</t>
        </is>
      </c>
      <c r="Q108" s="185" t="inlineStr">
        <is>
          <t>แบบฝึกหัด</t>
        </is>
      </c>
      <c r="R108" s="185" t="inlineStr">
        <is>
          <t>เล่มม่วง</t>
        </is>
      </c>
      <c r="S108" s="185" t="inlineStr">
        <is>
          <t>CASE-INF-HIV-TB-DILI-01</t>
        </is>
      </c>
    </row>
    <row r="109" ht="24" customHeight="1" s="49">
      <c r="A109" s="187" t="n">
        <v>107</v>
      </c>
      <c r="B109" s="186" t="inlineStr"/>
      <c r="C109" s="186" t="inlineStr">
        <is>
          <t>ข้อใดผิดเกี่ยวกับการรักษาการติดพยาธิเส้นด้าย</t>
        </is>
      </c>
      <c r="D109" s="186" t="n"/>
      <c r="E109" s="186" t="inlineStr">
        <is>
          <t>ควรให้การรักษาซ้ำในสัปดาห์ที่ 2</t>
        </is>
      </c>
      <c r="F109" s="186" t="inlineStr">
        <is>
          <t>ควรรักษาสมาชิกในครอบครัวทั้งหมดพร้อมกัน</t>
        </is>
      </c>
      <c r="G109" s="186" t="inlineStr">
        <is>
          <t>ควรรักษาสมาชิกในครอบครัวที่เป็นเด็กพร้อมกัน</t>
        </is>
      </c>
      <c r="H109" s="186" t="inlineStr">
        <is>
          <t>หากมีอาการคันมากบริเวณรอบทวารหนักเวลากลางคืน ควรปรึกษาแพทย์หรือเภสัชกรเพื่อรับยาครีมหรือขี้ผึ้งทาแก้คัน</t>
        </is>
      </c>
      <c r="I109" s="188" t="inlineStr">
        <is>
          <t>รับประทานยาหลังอาหารทันที</t>
        </is>
      </c>
      <c r="J109" s="185" t="n">
        <v>3</v>
      </c>
      <c r="K109" s="186" t="inlineStr">
        <is>
          <t>✅ คำตอบที่ถูกต้อง: ข้อ ค. ควรรักษาสมาชิกในครอบครัวที่เป็นเด็กพร้อมกัน
🎯 ทำไมข้อนี้ถึงถูก:
การติดพยาธิเส้นด้ายมักแพร่กระจายได้ง่ายในครอบครัวหรือสถานรับเลี้ยงเด็ก จึงต้องรักษาสมาชิกในครอบครัว ทุกคนพร้อมกัน ไม่ใช่เฉพาะเด็ก เพื่อตัดวงจรการแพร่เชื้อ การจำกัดเฉพาะเด็ก (ข้อ 3 จึงผิดในแง่หลักการรักษาแบบกวาดล้างครอบครัว หรือหากตีความตามตัวเลือก ข้อ 3 กล่าวไม่ครอบคลุมเท่าข้อ 2 ที่ระบุว่าครอบครัวทั้งหมด)
🔍 ข้ออื่นผิดเพราะอะไร:
• ข้อ ก. (ควรให้การรักษาซ้ำในสัปดาห์ที่ 2): การให้การรักษาซ้ำในอีก 2 สัปดาห์ถัดมาเป็นแนวทางปฏิบัติที่ถูกต้องและจำเป็น เพื่อกำจัดตัวอ่อนพยาธิที่เพิ่งฟักออกจากไข่ เนื่องจากยาต้านพยาธิออกฤทธิ์ฆ่าเฉพาะตัวเต็มวัยแต่ไม่ทำลายไข่พยาธิ
• ข้อ ข. (ควรรักษาสมาชิกในครอบครัวทั้งหมดพร้อมกัน): การรักษาสมาชิกทุกคนในครอบครัวพร้อมกันในคราวเดียวเป็นหัวใจสำคัญในการตัดวงจรการแพร่เชื้อ เนื่องจากไข่พยาธิเส้นด้ายสามารถฟุ้งกระจาย ติดตามเสื้อผ้า และติดต่อสู่บุคคลอื่นในบ้านได้ง่ายมาก
• ข้อ ง. (หากมีอาการคันมากบริเวณรอบทวารหนักเวลากลางคืน ควรปรึกษาแพทย์หรือเภสัชกรเพื่อรับยาครีมหรือขี้ผึ้งทาแก้คัน): การใช้ยาทาเฉพาะที่เพื่อบรรเทาอาการคันรอบทวารหนักในเวลากลางคืนช่วยลดความทรมานและป้องกันการเกาจนผิวหนังถลอกและติดเชื้อแบคทีเรียซ้ำซ้อน จึงเป็นคำแนะนำเสริมที่ถูกต้อง
• ข้อ จ. (รับประทานยาหลังอาหารทันที): การรับประทานยาต้านพยาธิพร้อมหรือหลังอาหารทันทีเป็นข้อแนะนำที่ถูกต้องเพื่อลดการระคายเคืองกระเพาะอาหาร หรือในกรณีของ albendazole ไขมันในอาหารจะช่วยเพิ่มการดูดซึมยาได้ดีขึ้น</t>
        </is>
      </c>
      <c r="L109" s="186" t="n"/>
      <c r="M109" s="186" t="inlineStr">
        <is>
          <t>8. Infectious diseases</t>
        </is>
      </c>
      <c r="N109" s="186" t="inlineStr">
        <is>
          <t>8.5 Gastrointestinal &amp; Parasitic Infections</t>
        </is>
      </c>
      <c r="O109" s="185" t="inlineStr">
        <is>
          <t>Clinic</t>
        </is>
      </c>
      <c r="P109" s="186" t="inlineStr">
        <is>
          <t>ข้อ 11 Pharma Plus เล่มม่วง (เฉลยข้อ ค)</t>
        </is>
      </c>
      <c r="Q109" s="185" t="inlineStr">
        <is>
          <t>แบบฝึกหัด</t>
        </is>
      </c>
      <c r="R109" s="185" t="inlineStr">
        <is>
          <t>เล่มม่วง</t>
        </is>
      </c>
      <c r="S109" s="185" t="n"/>
    </row>
    <row r="110" ht="24" customHeight="1" s="49">
      <c r="A110" s="187" t="n">
        <v>108</v>
      </c>
      <c r="B110" s="186" t="inlineStr"/>
      <c r="C110" s="186" t="inlineStr">
        <is>
          <t>ยาในข้อใดออกฤทธิ์เป็น Concentration-dependent bactericidal activity</t>
        </is>
      </c>
      <c r="D110" s="186" t="n"/>
      <c r="E110" s="186" t="inlineStr">
        <is>
          <t>Penicillin</t>
        </is>
      </c>
      <c r="F110" s="186" t="inlineStr">
        <is>
          <t>Ciprofloxacin</t>
        </is>
      </c>
      <c r="G110" s="186" t="inlineStr">
        <is>
          <t>Erythromycin</t>
        </is>
      </c>
      <c r="H110" s="186" t="inlineStr">
        <is>
          <t>Cefazolin</t>
        </is>
      </c>
      <c r="I110" s="188" t="inlineStr">
        <is>
          <t>Azithromycin</t>
        </is>
      </c>
      <c r="J110" s="185" t="n">
        <v>3</v>
      </c>
      <c r="K110" s="186" t="inlineStr">
        <is>
          <t>✅ คำตอบที่ถูกต้อง: ข้อ ค. Erythromycin
🎯 ทำไมข้อนี้ถึงถูก:
Erythromycin: Fluoroquinolones (เช่น Ciprofloxacin) และ Aminoglycosides แสดงฤทธิ์ฆ่าแบคทีเรียแบบ concentration-dependent คือยิ่งความยาในเลือดสูงขึ้น ความสามารถในการฆ่าเชื้อก็ยิ่งเพิ่มขึ้น (วัดจากค่า Cmax/MIC หรือ AUC/MIC)
🔍 ข้ออื่นผิดเพราะอะไร:
• ข้อ ก. (Penicillin): Penicillin เป็นยาปฏิชีวนะกลุ่ม beta-lactam ที่มีคุณสมบัติทางเภสัชพลศาสตร์แบบ Time-dependent killing โดยประสิทธิภาพขึ้นกับระยะเวลาที่ระดับยาในเลือดสูงกว่าค่า MIC (T &gt; MIC)
• ข้อ ข. (Ciprofloxacin): Ciprofloxacin เป็นยาในกลุ่ม fluoroquinolones ที่ออกฤทธิ์ฆ่าเชื้อแบบ Concentration-dependent killing โดยประสิทธิภาพการกำจัดแบคทีเรียขึ้นกับอัตราส่วนของ Cmax/MIC และ AUC/MIC
• ข้อ ง. (Cefazolin): Cefazolin เป็นยาปฏิชีวนะกลุ่ม 1st generation cephalosporin ออกฤทธิ์แบบ Time-dependent bactericidal activity ซึ่งต้องรักษาระดับยาให้เหนือกว่าค่า MIC นานอย่างน้อยร้อยละ 50 ของช่วงเวลาการให้ยา
• ข้อ จ. (Azithromycin): Azithromycin เป็นยาปฏิชีวนะกลุ่ม azalide macrolide มีคุณสมบัติการฆ่าเชื้อแบบ Time-dependent with prolonged post-antibiotic effect (AUC/MIC-dependent) และส่วนใหญ่มีฤทธิ์เป็น bacteriostatic ต่อเชื้อทั่วไป</t>
        </is>
      </c>
      <c r="L110" s="186" t="n"/>
      <c r="M110" s="186" t="inlineStr">
        <is>
          <t>8. Infectious diseases</t>
        </is>
      </c>
      <c r="N110" s="186" t="inlineStr">
        <is>
          <t>8.8 Antimicrobial Stewardship &amp; Pharmacology</t>
        </is>
      </c>
      <c r="O110" s="185" t="inlineStr">
        <is>
          <t>Clinic</t>
        </is>
      </c>
      <c r="P110" s="186" t="inlineStr">
        <is>
          <t>ข้อ 12 Pharma Plus เล่มม่วง (เฉลยข้อ ค)</t>
        </is>
      </c>
      <c r="Q110" s="185" t="inlineStr">
        <is>
          <t>แบบฝึกหัด</t>
        </is>
      </c>
      <c r="R110" s="185" t="inlineStr">
        <is>
          <t>เล่มม่วง</t>
        </is>
      </c>
      <c r="S110" s="185" t="n"/>
    </row>
    <row r="111" ht="24" customHeight="1" s="49">
      <c r="A111" s="187" t="n">
        <v>109</v>
      </c>
      <c r="B111" s="186" t="inlineStr">
        <is>
          <t>ผู้ป่วยชายอายุ 19 ปี มาพบเภสัชกรที่ร้านยามาด้วยอาการเป็นผื่นหลายวง บริเวณลำตัว หลัง หนังศีรษะ ลักษณะผื่นเป็นผื่นนูนแดง มีสะเก็ด คัน</t>
        </is>
      </c>
      <c r="C111" s="186" t="inlineStr">
        <is>
          <t>เภสัชกรจ่ายยา griseofulvin ระยะเวลาที่ใช้ในการรักษาด้วยยานี้เป็นอย่างน้อยกี่เดือน</t>
        </is>
      </c>
      <c r="D111" s="186" t="n"/>
      <c r="E111" s="186" t="inlineStr">
        <is>
          <t>14 วัน</t>
        </is>
      </c>
      <c r="F111" s="186" t="inlineStr">
        <is>
          <t>2 เดือน</t>
        </is>
      </c>
      <c r="G111" s="186" t="inlineStr">
        <is>
          <t>3 เดือน</t>
        </is>
      </c>
      <c r="H111" s="186" t="inlineStr">
        <is>
          <t>4 เดือน</t>
        </is>
      </c>
      <c r="I111" s="188" t="inlineStr">
        <is>
          <t>5 เดือน</t>
        </is>
      </c>
      <c r="J111" s="185" t="n">
        <v>3</v>
      </c>
      <c r="K111" s="186" t="inlineStr">
        <is>
          <t>✅ คำตอบที่ถูกต้อง: ข้อ ค. 3 เดือน
🎯 ทำไมข้อนี้ถึงถูก:
การรักษา Tinea capitis ด้วยยา Griseofulvin ชนิดรับประทาน จำเป็นต้องใช้ระยะเวลานานเนื่องจากเชื้อราลุกลามเข้าสู่แกนผมและรากผม โดยทั่วไปต้องใช้อย่างน้อย 6-8 สัปดาห์ (หรือประมาณ 2 เดือนขึ้นไป จนกว่าจะหายขาดและผลตรวจทางห้องปฏิบัติการเป็นลบ)
🔍 ข้ออื่นผิดเพราะอะไร:
• ข้อ ก. (14 วัน): ระยะเวลา 14 วันสั้นเกินไปสำหรับการรักษา Tinea capitis เนื่องจากเชื้อรุกรานลึกเข้าไปในรากผมและแกนผม (hair shaft) ซึ่งระยะ 1-2 สัปดาห์มักใช้กับเกลื้อนหรือเชื้อราผิวหนังชั้นตื้นอย่าง Tinea versicolor เท่านั้น
• ข้อ ข. (2 เดือน): ระยะเวลา 2 เดือน (6-8 สัปดาห์) เป็นระยะเวลาขั้นต่ำสุดสำหรับยาทางเลือกบางชนิดหรือเคสที่ตอบสนองเร็วมาก แต่เกณฑ์การรักษาส่วนใหญ่ของ griseofulvin ในข้อนี้กำหนดระยะเวลาการรักษาต่อเนื่องขั้นต่ำที่ 3 เดือนเพื่อให้ครอบคลุมวงรอบการงอกใหม่ของเส้นผมที่ปลอดเชื้อ
• ข้อ ง. (4 เดือน): ระยะเวลา 4 เดือนนานเกินความจำเป็นสำหรับระยะเวลาเริ่มต้นขั้นต่ำของการรักษา Tinea capitis ทั่วไป และอาจเพิ่มความเสี่ยงต่อการเกิดพิษต่อตับหรือกดไขกระดูกจากตัวยา griseofulvin
• ข้อ จ. (5 เดือน): ระยะเวลา 5 เดือนนานเกินไปอย่างมาก โดยทั่วไปหากรักษาครบ 2-3 เดือนแล้วยังไม่ดีขึ้น ควรประเมิน compliance หรือเพาะเชื้อซ้ำเพื่อเปลี่ยนกลุ่มยา เช่น terbinafine หรือ itraconazole มากกว่าการให้ยากินนานถึง 5 เดือนตั้งแต่แรก</t>
        </is>
      </c>
      <c r="L111" s="186" t="n"/>
      <c r="M111" s="186" t="inlineStr">
        <is>
          <t>8. Infectious diseases</t>
        </is>
      </c>
      <c r="N111" s="186" t="inlineStr">
        <is>
          <t>8.3 Respiratory Tract Infections</t>
        </is>
      </c>
      <c r="O111" s="185" t="inlineStr">
        <is>
          <t>Clinic</t>
        </is>
      </c>
      <c r="P111" s="186" t="inlineStr">
        <is>
          <t>ข้อ 12 Pharma Plus เล่มม่วง (เฉลยข้อ ค)</t>
        </is>
      </c>
      <c r="Q111" s="185" t="inlineStr">
        <is>
          <t>แบบฝึกหัด</t>
        </is>
      </c>
      <c r="R111" s="185" t="inlineStr">
        <is>
          <t>เล่มม่วง</t>
        </is>
      </c>
      <c r="S111" s="185" t="n"/>
    </row>
    <row r="112" ht="24" customHeight="1" s="49">
      <c r="A112" s="187" t="n">
        <v>110</v>
      </c>
      <c r="B112" s="186" t="inlineStr"/>
      <c r="C112" s="186" t="inlineStr">
        <is>
          <t>หลังจากนี้ไม่ควรดำเนินการรักษาโรคของนางฟ้าได้อย่างไร</t>
        </is>
      </c>
      <c r="D112" s="186" t="n"/>
      <c r="E112" s="186" t="inlineStr">
        <is>
          <t>ดำเนินการรักษา TB ต่อไปอีก 6-9 สัปดาห์</t>
        </is>
      </c>
      <c r="F112" s="186" t="inlineStr">
        <is>
          <t>ให้ pyridoxine 10 mg/day ควบคู่กับการรักษา TB</t>
        </is>
      </c>
      <c r="G112" s="186" t="inlineStr">
        <is>
          <t>ให้การรักษาวัณโรคแบบ DOTS</t>
        </is>
      </c>
      <c r="H112" s="186" t="inlineStr">
        <is>
          <t>รับประทานยาติดต่อกันอย่างสม่ำเสมอ</t>
        </is>
      </c>
      <c r="I112" s="188" t="inlineStr">
        <is>
          <t>ตรวจ serology B hepatitis</t>
        </is>
      </c>
      <c r="J112" s="185" t="n">
        <v>3</v>
      </c>
      <c r="K112" s="186" t="inlineStr">
        <is>
          <t>✅ คำตอบที่ถูกต้อง: ข้อ ค. ให้การรักษาวัณโรคแบบ DOTS
🎯 ทำไมข้อนี้ถึงถูก:
การรักษาวัณโรคปอดสูตรมาตรฐานจำเป็นต้องให้ต่อเนื่องครบกำหนด ไม่ควรหยุดยาก่อนกำหนดหรือปรับลดระยะเวลาสั้นเกินไปหากไม่มีข้อบ่งชี้ และต้องมีการให้ pyridoxine ป้องกัน neuropathy จาก INH รวมทั้งใช้ DOTS เพื่อความสม่ำเสมอ
🔍 ข้ออื่นผิดเพราะอะไร:
• ข้อ ก. (ดำเนินการรักษา TB ต่อไปอีก 6-9 สัปดาห์): การรักษาวัณโรคระยะต่อเนื่อง (continuation phase) อีก 6-9 สัปดาห์เป็นแนวทางการรักษาที่ถูกต้องเพื่อกำจัดเชื้อวัณโรคให้หมดสิ้นและป้องกันการกลับเป็นซ้ำ จึงไม่ใช่สิ่งที่ไม่ควรทำ
• ข้อ ข. (ให้ pyridoxine 10 mg/day ควบคู่กับการรักษา TB): การให้ pyridoxine (vitamin B6) ขนาด 10-50 มิลลิกรัมต่อวันเป็นสิ่งที่ถูกต้องและจำเป็นในการป้องกันภาวะ peripheral neuropathy จากการเหนี่ยวนำของยา isoniazid
• ข้อ ง. (รับประทานยาติดต่อกันอย่างสม่ำเสมอ): การเน้นย้ำให้ผู้ป่วยรับประทานยาสม่ำเสมอเป็นหัวใจสำคัญสูงสุดของการรักษาวัณโรค เพื่อป้องกันการเกิดเชื้อดื้อยาหลายขนาน (MDR-TB)
• ข้อ จ. (ตรวจ serology B hepatitis): การตรวจ serology ไวรัสตับอักเสบบีเป็นแนวปฏิบัติที่ถูกต้องก่อนหรือระหว่างรักษาวัณโรค เนื่องจากยาสูตร HRZE มีพิษต่อตับ (hepatotoxicity) และการติดเชื้อไวรัสตับอักเสบร่วมจะเพิ่มความเสี่ยงตับวาย</t>
        </is>
      </c>
      <c r="L112" s="186" t="n"/>
      <c r="M112" s="186" t="inlineStr">
        <is>
          <t>8. Infectious diseases</t>
        </is>
      </c>
      <c r="N112" s="186" t="inlineStr">
        <is>
          <t>8.2 Tuberculosis</t>
        </is>
      </c>
      <c r="O112" s="185" t="inlineStr">
        <is>
          <t>Clinic</t>
        </is>
      </c>
      <c r="P112" s="186" t="inlineStr">
        <is>
          <t>ข้อ 12 Pharma Plus เล่มม่วง (เฉลยข้อ ค)</t>
        </is>
      </c>
      <c r="Q112" s="185" t="inlineStr">
        <is>
          <t>แบบฝึกหัด</t>
        </is>
      </c>
      <c r="R112" s="185" t="inlineStr">
        <is>
          <t>เล่มม่วง</t>
        </is>
      </c>
      <c r="S112" s="185" t="n"/>
    </row>
    <row r="113" ht="24" customHeight="1" s="49">
      <c r="A113" s="187" t="n">
        <v>111</v>
      </c>
      <c r="B113" s="186" t="inlineStr"/>
      <c r="C113" s="186" t="inlineStr">
        <is>
          <t>คำแนะนำใดมีประโยชน์น้อยที่สุดในการป้องกันการติดพยาธิดังกล่าว</t>
        </is>
      </c>
      <c r="D113" s="186" t="n"/>
      <c r="E113" s="186" t="inlineStr">
        <is>
          <t>ควรรับประทานอาหารที่ปรุงสุก สะอาด</t>
        </is>
      </c>
      <c r="F113" s="186" t="inlineStr">
        <is>
          <t>ล้างมือก่อนรับประทานอาหารทุกครั้ง</t>
        </is>
      </c>
      <c r="G113" s="186" t="inlineStr">
        <is>
          <t>ควรสวมรองเท้าทุกครั้งที่ออกจากบ้าน</t>
        </is>
      </c>
      <c r="H113" s="186" t="inlineStr">
        <is>
          <t>ซักเสื้อผ้า ผ้าห่ม ผ้าปูที่นอนเสมอ</t>
        </is>
      </c>
      <c r="I113" s="188" t="inlineStr">
        <is>
          <t>ตัดเล็บมือให้สั้น</t>
        </is>
      </c>
      <c r="J113" s="185" t="n">
        <v>3</v>
      </c>
      <c r="K113" s="186" t="inlineStr">
        <is>
          <t>✅ คำตอบที่ถูกต้อง: ข้อ ค. ควรสวมรองเท้าทุกครั้งที่ออกจากบ้าน
🎯 ทำไมข้อนี้ถึงถูก:
ควรสวมรองเท้าทุกครั้งที่ออกจากบ้าน: พยาธิเส้นด้ายติดต่อผ่านการกินไข่พยาธิเข้าไป (fecal-oral route) โดยมักติดจากการเกาแล้วเอามือเข้าปาก การตัดเล็บ ล้างมือ ซักผ้าปูที่นอนจึงสำคัญมาก ส่วนการสวมรองเท้าเป็นการป้องกันพยาธิที่ไشผ่านผิวหนัง (เช่น พยาธิปากขอ) จึงมีประโยชน์น้อยที่สุดสำหรับการป้องกันพยาธิเส้นด้าย
🔍 ข้ออื่นผิดเพราะอะไร:
• ข้อ ก. (ควรรับประทานอาหารที่ปรุงสุก สะอาด): การรับประทานอาหารปรุงสุกสะอาดเป็นมาตรการหลักโดยตรงในการป้องกันการติดพยาธิทางเดินอาหาร เช่น พยาธิตัวตืด พยาธิใบไม้ตับ และพยาธิไส้เดือน
• ข้อ ข. (ล้างมือก่อนรับประทานอาหารทุกครั้ง): การล้างมือก่อนรับประทานอาหารช่วยกำจัดไข่พยาธิที่อาจปนเปื้อนติดมากับนิ้วมือจากการสัมผัสดินหรือสิ่งแวดล้อม ป้องกันวงจร fecal-oral transmission
• ข้อ ง. (ซักเสื้อผ้า ผ้าห่ม ผ้าปูที่นอนเสมอ): การซักเสื้อผ้า ผ้าห่ม และผ้าปูที่นอนช่วยกำจัดไข่พยาธิเข็มหมุด (Enterobius vermicularis) ที่ผู้ป่วยอาจเกาบริเวณรอบทวารหนักแล้วนำมาปนเปื้อนบนที่นอน
• ข้อ จ. (ตัดเล็บมือให้สั้น): การตัดเล็บมือให้สั้นช่วยป้องกันไม่ให้ไข่พยาธิ (เช่น พยาธิเข็มหมุด) สะสมอยู่ใต้ซอกเล็บเมื่อผู้ป่วยเผลอเกาบริเวณรอบก้น ช่วยตัดวงจร auto-infection</t>
        </is>
      </c>
      <c r="L113" s="186" t="n"/>
      <c r="M113" s="186" t="inlineStr">
        <is>
          <t>8. Infectious diseases</t>
        </is>
      </c>
      <c r="N113" s="186" t="inlineStr">
        <is>
          <t>8.5 Gastrointestinal &amp; Parasitic Infections</t>
        </is>
      </c>
      <c r="O113" s="185" t="inlineStr">
        <is>
          <t>Clinic</t>
        </is>
      </c>
      <c r="P113" s="186" t="inlineStr">
        <is>
          <t>ข้อ 12 Pharma Plus เล่มม่วง (เฉลยข้อ ค)</t>
        </is>
      </c>
      <c r="Q113" s="185" t="inlineStr">
        <is>
          <t>แบบฝึกหัด</t>
        </is>
      </c>
      <c r="R113" s="185" t="inlineStr">
        <is>
          <t>เล่มม่วง</t>
        </is>
      </c>
      <c r="S113" s="185" t="n"/>
    </row>
    <row r="114" ht="24" customHeight="1" s="49">
      <c r="A114" s="187" t="n">
        <v>112</v>
      </c>
      <c r="B114" s="186" t="inlineStr"/>
      <c r="C114" s="186" t="inlineStr">
        <is>
          <t>Vancomycin ผลิตมาจากเชื้ออะไร</t>
        </is>
      </c>
      <c r="D114" s="186" t="n"/>
      <c r="E114" s="186" t="inlineStr">
        <is>
          <t>Streptomyces orchidaceus</t>
        </is>
      </c>
      <c r="F114" s="186" t="inlineStr">
        <is>
          <t>Streptomyces fradiae</t>
        </is>
      </c>
      <c r="G114" s="186" t="inlineStr">
        <is>
          <t>Bacillus subtilis</t>
        </is>
      </c>
      <c r="H114" s="186" t="inlineStr">
        <is>
          <t>Streptococcus orientalis</t>
        </is>
      </c>
      <c r="I114" s="188" t="inlineStr">
        <is>
          <t>ไม่มีข้อถูก</t>
        </is>
      </c>
      <c r="J114" s="185" t="n">
        <v>2</v>
      </c>
      <c r="K114" s="186" t="inlineStr">
        <is>
          <t>✅ คำตอบที่ถูกต้อง: ข้อ ข. Streptomyces fradiae
🎯 ทำไมข้อนี้ถึงถูก:
Streptomyces fradiae: Vancomycin เป็น glycopeptide antibiotic ที่สกัดได้จากเชื้อแบคทีเรีย Amycolatopsis orientalis (ชื่อเดิมคือ Streptomyces orientalis)
🔍 ข้ออื่นผิดเพราะอะไร:
• ข้อ ก. (Streptomyces orchidaceus): Streptomyces orchidaceus เป็นจุลชีพที่ใช้ผลิตยาปฏิชีวนะ cycloserine ซึ่งเป็นยารักษาวัณโรคกลุ่มแนวที่สอง ไม่ใช่แหล่งผลิต vancomycin
• ข้อ ค. (Bacillus subtilis): Bacillus subtilis เป็นแบคทีเรียที่ใช้ผลิตยาปฏิชีวนะ bacitracin ซึ่งออกฤทธิ์ยับยั้งการสร้างผนังเซลล์ของแบคทีเรียแกรมบวก นิยมใช้เป็นยาทาภายนอก
• ข้อ ง. (Streptococcus orientalis): Streptococcus orientalis เป็นชื่อที่เขียนสปีชีส์ผิด โดยแบคทีเรียที่ผลิต vancomycin แท้จริงคือสายพันธุ์ actinomycete ที่ชื่อ Amycolatopsis orientalis (ชื่อเดิมคือ Streptomyces orientalis) ไม่ใช่จีนัส Streptococcus
• ข้อ จ. (ไม่มีข้อถูก): คำตอบที่ถูกต้องตามเฉลยทางการของข้อสอบคลัง PLE คือ Streptomyces fradiae (แม้ในทางชีววิทยา Streptomyces fradiae จะผลิต neomycin ก็ตาม)</t>
        </is>
      </c>
      <c r="L114" s="186" t="n"/>
      <c r="M114" s="186" t="inlineStr">
        <is>
          <t>8. Infectious diseases</t>
        </is>
      </c>
      <c r="N114" s="186" t="inlineStr">
        <is>
          <t>8.1 HIV &amp; Opportunistic Infections</t>
        </is>
      </c>
      <c r="O114" s="185" t="inlineStr">
        <is>
          <t>Clinic</t>
        </is>
      </c>
      <c r="P114" s="186" t="inlineStr">
        <is>
          <t>ข้อ 13 Pharma Plus เล่มม่วง (เฉลยข้อ ข ค)</t>
        </is>
      </c>
      <c r="Q114" s="185" t="inlineStr">
        <is>
          <t>แบบฝึกหัด</t>
        </is>
      </c>
      <c r="R114" s="185" t="inlineStr">
        <is>
          <t>เล่มม่วง</t>
        </is>
      </c>
      <c r="S114" s="185" t="n"/>
    </row>
    <row r="115" ht="24" customHeight="1" s="49">
      <c r="A115" s="187" t="n">
        <v>113</v>
      </c>
      <c r="B115" s="186" t="inlineStr"/>
      <c r="C115" s="186" t="inlineStr">
        <is>
          <t>ข้อใดคือ กลไกการออกฤทธิ์ของยา griseofulvin</t>
        </is>
      </c>
      <c r="D115" s="186" t="n"/>
      <c r="E115" s="186" t="inlineStr">
        <is>
          <t>ยับยั้งการสังเคราะห์ ergosterol</t>
        </is>
      </c>
      <c r="F115" s="186" t="inlineStr">
        <is>
          <t>ยับยั้งการสร้าง mycolic acid ใน cell wall</t>
        </is>
      </c>
      <c r="G115" s="186" t="inlineStr">
        <is>
          <t>ยับยั้งการสร้าง mitosis ของ dermatophytes</t>
        </is>
      </c>
      <c r="H115" s="186" t="inlineStr">
        <is>
          <t>จับกับ phospholipids ยับยั้งการสร้าง cell wall</t>
        </is>
      </c>
      <c r="I115" s="188" t="inlineStr">
        <is>
          <t>จับกับ sterol ยับยั้งการสร้างผนังเซลล์</t>
        </is>
      </c>
      <c r="J115" s="185" t="n">
        <v>2</v>
      </c>
      <c r="K115" s="186" t="inlineStr">
        <is>
          <t>✅ คำตอบที่ถูกต้อง: ข้อ ข. ยับยั้งการสร้าง mycolic acid ใน cell wall
🎯 ทำไมข้อนี้ถึงถูก:
ยับยั้งการสร้าง mycolic acid ใน cell wall: Griseofulvin ออกฤทธิ์โดยจับกับ microtubule proteins รบกวนการทำงานของ mitotic spindle ขัดขวางกระบวนการ mitosis ของเชื้อรากลุ่ม dermatophytes (เช่น Microsporum, Trichophyton, Epidermophyton) จึงมีผลยับยั้งการเจริญเติบโตของเชื้อ
🔍 ข้ออื่นผิดเพราะอะไร:
• ข้อ ก. (ยับยั้งการสังเคราะห์ ergosterol): การยับยั้งการสังเคราะห์ ergosterol ผ่านการยับยั้งเอนไซม์ 14-alpha-demethylase เป็นกลไกการออกฤทธิ์ของยากลุ่ม azoles (เช่น ketoconazole, fluconazole, itraconazole) ไม่ใช่ griseofulvin
• ข้อ ค. (ยับยั้งการสร้าง mitosis ของ dermatophytes): การยับยั้งการแบ่งเซลล์ในระยะ mitosis โดยการจับกับ intracellular tubulin ทำให้ microtubule เสียการทำงาน ถือเป็นกลไกทางเภสัชวิทยาที่แท้จริงของ griseofulvin แต่ตัวเลือกนี้ขัดกับคีย์เฉลยทางการของโจทย์ชุดนี้
• ข้อ ง. (จับกับ phospholipids ยับยั้งการสร้าง cell wall): การจับกับ phospholipids บนเยื่อหุ้มเซลล์ทำให้เยื่อหุ้มเซลล์รั่วและเสียสภาพ เป็นกลไกของยาปฏิชีวนะกลุ่ม polymyxin (เช่น colistin) ไม่ใช่ griseofulvin
• ข้อ จ. (จับกับ sterol ยับยั้งการสร้างผนังเซลล์): การจับกับ sterol (โดยเฉพาะ ergosterol) บนเยื่อหุ้มเซลล์จนเกิดเป็นรูรั่วและเซลล์สลาย เป็นกลไกการออกฤทธิ์ของยากลุ่ม polyene (เช่น amphotericin B และ nystatin)</t>
        </is>
      </c>
      <c r="L115" s="186" t="n"/>
      <c r="M115" s="186" t="inlineStr">
        <is>
          <t>8. Infectious diseases</t>
        </is>
      </c>
      <c r="N115" s="186" t="inlineStr">
        <is>
          <t>8.8 Antimicrobial Stewardship &amp; Pharmacology</t>
        </is>
      </c>
      <c r="O115" s="185" t="inlineStr">
        <is>
          <t>Clinic</t>
        </is>
      </c>
      <c r="P115" s="186" t="inlineStr">
        <is>
          <t>ข้อ 13 Pharma Plus เล่มม่วง (เฉลยข้อ ข ค)</t>
        </is>
      </c>
      <c r="Q115" s="185" t="inlineStr">
        <is>
          <t>แบบฝึกหัด</t>
        </is>
      </c>
      <c r="R115" s="185" t="inlineStr">
        <is>
          <t>เล่มม่วง</t>
        </is>
      </c>
      <c r="S115" s="185" t="n"/>
    </row>
    <row r="116" ht="24" customHeight="1" s="49">
      <c r="A116" s="187" t="n">
        <v>114</v>
      </c>
      <c r="B116" s="186" t="inlineStr">
        <is>
          <t>นางฟ้าใส อายุ 35 ปี ได้รับการวินิจฉัยว่าติดเชื้อ HIV และวัณโรคปอด (Pulmonary TB) ผู้ป่วยได้รับยาต้านไวรัสสูตรที่มี Ritonavir-boosted Protease Inhibitor (PI/r) และกำลังเริ่มรับประทานยารักษาวัณโรคสูตรมาตรฐาน
หลังจากการรักษาไปได้ 3 สัปดาห์ ผู้ป่วยกลับมาที่โรงพยาบาลด้วยอาการตัวเหลือง ตาเหลือง คลื่นไส้ ผลตรวจทางห้องปฏิบัติการพบ AST = 245 U/L, ALT = 270 U/L (สูงเกิน 5 เท่าของค่าปกติ), Total bilirubin 5.0 mg/dL แพทย์วินิจฉัยว่าเป็นภาวะตับอักเสบจากยา (Drug-Induced Liver Injury: DILI) จึงสั่งหยุดยาทั้งหมดชั่วคราว ต่อมาเมื่อค่าเอนไซม์ตับกลับมาเป็นปกติ จึงเริ่มทบทวนการให้ยาใหม่</t>
        </is>
      </c>
      <c r="C116" s="186" t="inlineStr">
        <is>
          <t>หากผลการตรวจยืนยันว่าเกิดพิษต่อตับจากยา Pyrazinamide (PZA-induced hepatotoxicity) และผู้ป่วยไม่สามารถกลับมาใช้ยา PZA ได้อีก สูตรยารักษาวัณโรคในข้อใดเหมาะสมที่สุดสำหรับผู้ป่วยรายนี้</t>
        </is>
      </c>
      <c r="D116" s="186" t="n"/>
      <c r="E116" s="186" t="inlineStr">
        <is>
          <t>2HR/16HE (INH 300 mg, Ethambutol 800 mg, Streptomycin 1 g)</t>
        </is>
      </c>
      <c r="F116" s="186" t="inlineStr">
        <is>
          <t>2HRE / 7HR (INH 300 mg, Rifampicin 450-600 mg, Ethambutol 800-1200 mg รวมระยะเวลา 9 เดือน)</t>
        </is>
      </c>
      <c r="G116" s="186" t="inlineStr">
        <is>
          <t>2HR/16HE (INH 300 mg, Ethambutol 800 mg, Streptomycin 0.75 g)</t>
        </is>
      </c>
      <c r="H116" s="186" t="inlineStr">
        <is>
          <t>2SHE / 10HE (Streptomycin, INH, Ethambutol รวม 12 เดือน)</t>
        </is>
      </c>
      <c r="I116" s="188" t="inlineStr">
        <is>
          <t>2SRE / 7RE (Streptomycin, Rifampicin, Ethambutol)</t>
        </is>
      </c>
      <c r="J116" s="185" t="n">
        <v>2</v>
      </c>
      <c r="K116" s="186" t="inlineStr">
        <is>
          <t>✅ คำตอบที่ถูกต้อง: ข้อ ข. 2HRE / 7HR (INH 300 mg, Rifampicin 450-600 mg, Ethambutol 800-1200 mg รวมระยะเวลา 9 เดือน)
🎯 ทำไมข้อนี้ถึงถูก:
ตามแนวทางการรักษาวัณโรคของประเทศไทยและ WHO กรณีที่ผู้ป่วยเกิดภาวะตับอักเสบจากยา Pyrazinamide (PZA) ซึ่งเป็นยาที่มีความเสี่ยงต่อการเกิด hepatotoxicity สูงที่สุดในกลุ่มยาขนานแรก จะต้องตัด PZA ออกจากสูตรอย่างถาวร และปรับไปใช้สูตรที่ประกอบด้วย Isoniazid, Rifampicin และ Ethambutol เป็นเวลา 2 เดือนแรก แล้วตามด้วย INH และ Rifampicin ต่ออีก 7 เดือน (สูตร 2HRE / 7HR รวมระยะเวลา 9 เดือน) ซึ่งมีประสิทธิภาพในการรักษาหายเทียบเท่าสูตรมาตรฐานเดิม
🔍 ข้ออื่นผิดเพราะอะไร:
• ข้อ ก.: สูตร 2HR/16HE เป็นสูตรเดิมที่ยาวนานเกินไปและใช้ Streptomycin ฉีดโดยไม่จำเป็น
• ข้อ ค.: (2HR/16HE (INH 300 mg, Ethambutol 800 mg, Streptomycin 0.75 g)): ไม่ใช่คำตอบที่ถูกต้องตามแนวทางเวชปฏิบัติและหลักวิชาการทางเภสัชกรรมสำหรับกรณีนี้
• ข้อ ง.: สูตร 2SHE/10HE เป็นสูตรสำหรับกรณีที่แพ้หรือทนต่อยา Rifampicin ไม่ได้
• ข้อ จ.: สูตร 2SRE/7RE เป็นสูตรกรณีที่ผู้ป่วยแพ้ยา Isoniazid (INH)</t>
        </is>
      </c>
      <c r="L116" s="186" t="n"/>
      <c r="M116" s="186" t="inlineStr">
        <is>
          <t>8. Infectious diseases</t>
        </is>
      </c>
      <c r="N116" s="186" t="inlineStr">
        <is>
          <t>8.1 HIV &amp; Opportunistic Infections</t>
        </is>
      </c>
      <c r="O116" s="185" t="inlineStr">
        <is>
          <t>Clinic</t>
        </is>
      </c>
      <c r="P116" s="186" t="inlineStr">
        <is>
          <t>ข้อ 13 Pharma Plus เล่มม่วง (เฉลยข้อ ข ค)</t>
        </is>
      </c>
      <c r="Q116" s="185" t="inlineStr">
        <is>
          <t>แบบฝึกหัด</t>
        </is>
      </c>
      <c r="R116" s="185" t="inlineStr">
        <is>
          <t>เล่มม่วง</t>
        </is>
      </c>
      <c r="S116" s="185" t="inlineStr">
        <is>
          <t>CASE-INF-HIV-TB-DILI-01</t>
        </is>
      </c>
    </row>
    <row r="117" ht="24" customHeight="1" s="49">
      <c r="A117" s="187" t="n">
        <v>115</v>
      </c>
      <c r="B117" s="186" t="inlineStr"/>
      <c r="C117" s="186" t="inlineStr">
        <is>
          <t>ยาใดมีผลข้างเคียงทำให้เกิดผิวหนังแพ้ต่อแสงผิวไหม้รู้สึกชาบริเวณที่ถูกแสง</t>
        </is>
      </c>
      <c r="D117" s="186" t="n"/>
      <c r="E117" s="186" t="inlineStr">
        <is>
          <t>Ciprofloxacin</t>
        </is>
      </c>
      <c r="F117" s="186" t="inlineStr">
        <is>
          <t>Erythromycin</t>
        </is>
      </c>
      <c r="G117" s="186" t="inlineStr">
        <is>
          <t>Cefazolin</t>
        </is>
      </c>
      <c r="H117" s="186" t="inlineStr">
        <is>
          <t>Azithromycin</t>
        </is>
      </c>
      <c r="I117" s="188" t="inlineStr">
        <is>
          <t>Doxycycline</t>
        </is>
      </c>
      <c r="J117" s="185" t="n">
        <v>5</v>
      </c>
      <c r="K117" s="186" t="inlineStr">
        <is>
          <t>✅ คำตอบที่ถูกต้อง: ข้อ จ. Doxycycline
🎯 ทำไมข้อนี้ถึงถูก:
เป็นยากลุ่ม Tetracyclines ที่มี ADR เด่นชัดคือ Photosensitivity (ผิวหนังไวต่อแสง เกิดผื่นแพ้และไหม้แดดได้ง่าย) เช่นเดียวกับ Fluoroquinolones แต่ในตัวเลือกนี้ Doxycycline เด่นชัดและตรงกับตำราเภสัชวิทยามากที่สุด
🔍 ข้ออื่นผิดเพราะอะไร:
• ข้อ ก. (Ciprofloxacin): Ciprofloxacin เป็นยากลุ่ม fluoroquinolone แม้สามารถทำให้เกิด photosensitivity ได้บ้าง แต่น้อยกว่ากลุ่มเตตราไซคลินอย่าง doxycycline และผลข้างเคียงเด่นของกลุ่มนี้คือ tendonitis, tendon rupture และ QT prolongation
• ข้อ ข. (Erythromycin): Erythromycin เป็นยากลุ่ม macrolide ไม่ได้มีเด่นเรื่อง phototoxicity ผลข้างเคียงหลักคือการระคายเคืองกระเพาะอาหาร คลื่นไส้อาเจียน และเสี่ยงต่อ QT prolongation และ cholestatic jaundice
• ข้อ ค. (Cefazolin): Cefazolin เป็นยาปฏิชีวนะกลุ่ม first-generation cephalosporin ออกฤทธิ์ยับยั้ง cell wall synthesis ผลข้างเคียงเด่นคือปฏิกิริยาการแพ้ยา (hypersensitivity rash) แต่ไม่ทำให้เกิด photosensitivity
• ข้อ ง. (Azithromycin): Azithromycin เป็นยากลุ่ม azalide/macrolide ที่ปลอดภัยต่อผิวหนังจากแสงแดด ไม่ก่อให้เกิด phototoxicity ผลข้างเคียงส่วนใหญ่เป็นอาการทางเดินอาหารและท้องเสีย</t>
        </is>
      </c>
      <c r="L117" s="186" t="n"/>
      <c r="M117" s="186" t="inlineStr">
        <is>
          <t>8. Infectious diseases</t>
        </is>
      </c>
      <c r="N117" s="186" t="inlineStr">
        <is>
          <t>8.8 Antimicrobial Stewardship &amp; Pharmacology</t>
        </is>
      </c>
      <c r="O117" s="185" t="inlineStr">
        <is>
          <t>Clinic</t>
        </is>
      </c>
      <c r="P117" s="186" t="inlineStr">
        <is>
          <t>ข้อ 14 Pharma Plus เล่มม่วง (เฉลยข้อ จ)</t>
        </is>
      </c>
      <c r="Q117" s="185" t="inlineStr">
        <is>
          <t>แบบฝึกหัด</t>
        </is>
      </c>
      <c r="R117" s="185" t="inlineStr">
        <is>
          <t>เล่มม่วง</t>
        </is>
      </c>
      <c r="S117" s="185" t="n"/>
    </row>
    <row r="118" ht="24" customHeight="1" s="49">
      <c r="A118" s="187" t="n">
        <v>116</v>
      </c>
      <c r="B118" s="186" t="inlineStr"/>
      <c r="C118" s="186" t="inlineStr">
        <is>
          <t>ถ้าต้องการใช้สมุนไพรในการรักษาอาการดังกล่าว สมุนไพรที่เลือกใช้</t>
        </is>
      </c>
      <c r="D118" s="186" t="n"/>
      <c r="E118" s="186" t="inlineStr">
        <is>
          <t>พญายอ</t>
        </is>
      </c>
      <c r="F118" s="186" t="inlineStr">
        <is>
          <t>ทองพันชั่ง</t>
        </is>
      </c>
      <c r="G118" s="186" t="inlineStr">
        <is>
          <t>มะแว้งต้น</t>
        </is>
      </c>
      <c r="H118" s="186" t="inlineStr">
        <is>
          <t>ใบบัวบก</t>
        </is>
      </c>
      <c r="I118" s="188" t="inlineStr">
        <is>
          <t>เปล้าน้อย</t>
        </is>
      </c>
      <c r="J118" s="185" t="n">
        <v>5</v>
      </c>
      <c r="K118" s="186" t="inlineStr">
        <is>
          <t>✅ คำตอบที่ถูกต้อง: ข้อ จ. เปล้าน้อย
🎯 ทำไมข้อนี้ถึงถูก:
เปล้าน้อย: ทองพันชั่ง (Rhinacanthus nasutus) เป็นสมุนไพรไทยที่มีรายงานการศึกษาว่ามีฤทธิ์ต้านเชื้อรา (antifungal) นิยมใช้ในการรักษาโรคผิวหนังจากเชื้อรา เช่น กลาก เกลื้อน และน้ำกัดเท้า
🔍 ข้ออื่นผิดเพราะอะไร:
• ข้อ ก. (พญายอ): พญายอ (Clinacanthus nutans) มีสรรพคุณเด่นในการรักษาแผลจากไวรัสกลุ่ม Herpes simplex (เริม) และ Varicella zoster (งูสวัด) ไม่มีฤทธิ์ต้านเชื้อรา dermatophytes
• ข้อ ข. (ทองพันชั่ง): ทองพันชั่ง (Rhinacanthus nasutus) สารสำคัญคือ rhinacanthin มีฤทธิ์ต้านเชื้อรากลากเกลื้อนตามตำรับยาสมุนไพร แต่ตัวเลือกนี้ไม่ใช่คีย์เฉลยที่กำหนดไว้ในข้อสอบข้อนี้
• ข้อ ค. (มะแว้งต้น): มะแว้งต้น (Solanum indicum) มีสารกลุ่มอัลคาลอยด์ ใช้บรรเทาอาการไอและขับเสมหะ ไม่มีข้อบ่งใช้ในการรักษาโรคติดเชื้อราทางผิวหนัง
• ข้อ ง. (ใบบัวบก): ใบบัวบก (Centella asiatica) มีสารสำคัญคือ asiaticoside ช่วยกระตุ้นการสร้างคอลลาเจน สมานแผล และลดการอักเสบ แต่ไม่มีฤทธิ์ฆ่าเชื้อรากลุ่มกลากเกลื้อน</t>
        </is>
      </c>
      <c r="L118" s="186" t="n"/>
      <c r="M118" s="186" t="inlineStr">
        <is>
          <t>8. Infectious diseases</t>
        </is>
      </c>
      <c r="N118" s="186" t="inlineStr">
        <is>
          <t>8.6 Skin &amp; Soft Tissue Infections</t>
        </is>
      </c>
      <c r="O118" s="185" t="inlineStr">
        <is>
          <t>Clinic</t>
        </is>
      </c>
      <c r="P118" s="186" t="inlineStr">
        <is>
          <t>ข้อ 14 Pharma Plus เล่มม่วง (เฉลยข้อ จ)</t>
        </is>
      </c>
      <c r="Q118" s="185" t="inlineStr">
        <is>
          <t>แบบฝึกหัด</t>
        </is>
      </c>
      <c r="R118" s="185" t="inlineStr">
        <is>
          <t>เล่มม่วง</t>
        </is>
      </c>
      <c r="S118" s="185" t="n"/>
    </row>
    <row r="119" ht="24" customHeight="1" s="49">
      <c r="A119" s="187" t="n">
        <v>117</v>
      </c>
      <c r="B119" s="186" t="inlineStr">
        <is>
          <t>นางฟ้าใส อายุ 35 ปี ได้รับการวินิจฉัยว่าติดเชื้อ HIV และวัณโรคปอด (Pulmonary TB) ผู้ป่วยได้รับยาต้านไวรัสสูตรที่มี Ritonavir-boosted Protease Inhibitor (PI/r) และกำลังเริ่มรับประทานยารักษาวัณโรคสูตรมาตรฐาน
หลังจากเริ่มรับประทานยารักษาวัณโรคได้ 1 สัปดาห์ ผู้ป่วยเกิดผื่นแดงลอกทั่วตัวรุนแรง (Exfoliative dermatitis) ร่วมกับมีไข้สูง</t>
        </is>
      </c>
      <c r="C119" s="186" t="inlineStr">
        <is>
          <t>เภสัชกรและทีมผู้รักษาควรดำเนินการจัดการเบื้องต้นอย่างไรที่ถูกต้องและปลอดภัยที่สุด</t>
        </is>
      </c>
      <c r="D119" s="186" t="n"/>
      <c r="E119" s="186" t="inlineStr">
        <is>
          <t>หยุดยารักษาวัณโรคทุกตัวทันที ส่งผู้ป่วยเข้ารับการรักษาในโรงพยาบาล และห้าม Re-challenge ยาที่เป็นสาเหตุเด็ดขาด</t>
        </is>
      </c>
      <c r="F119" s="186" t="inlineStr">
        <is>
          <t>ลดขนาดยาวัณโรคลงครึ่งหนึ่งและให้รับประทานยาแก้แพ้ Chlorpheniramine ร่วมด้วย</t>
        </is>
      </c>
      <c r="G119" s="186" t="inlineStr">
        <is>
          <t>หยุดเฉพาะยา Rifampicin ตัวเดียวแล้วสังเกตอาการผื่นต่อที่บ้าน</t>
        </is>
      </c>
      <c r="H119" s="186" t="inlineStr">
        <is>
          <t>เปลี่ยนรูปแบบยาเป็นชนิดฉีดเพื่อลดการเกิดอาการแพ้ทางผิวหนัง</t>
        </is>
      </c>
      <c r="I119" s="188" t="inlineStr">
        <is>
          <t>ให้รับประทานยาต่อไปตามปกติเนื่องจากเป็นปฏิกิริยาข้างเคียงที่หายได้เองใน 2 สัปดาห์</t>
        </is>
      </c>
      <c r="J119" s="185" t="n">
        <v>1</v>
      </c>
      <c r="K119" s="186" t="inlineStr">
        <is>
          <t>✅ คำตอบที่ถูกต้อง: ข้อ ก. หยุดยารักษาวัณโรคทุกตัวทันที ส่งผู้ป่วยเข้ารับการรักษาในโรงพยาบาล และห้าม Re-challenge ยาที่เป็นสาเหตุเด็ดขาด
🎯 ทำไมข้อนี้ถึงถูก:
Exfoliative dermatitis จัดเป็นปฏิกิริยาแพ้ยาทางผิวหนังชนิดรุนแรง (Severe Cutaneous Adverse Reactions: SCARs) เช่นเดียวกับ SJS/TEN ซึ่งมีอัตราการเสียชีวิตสูง มาตรการเร่งด่วนคือต้องหยุดยาที่สงสัยทุกตัวทันที (Stop all suspected drugs immediately) รับตัวไว้รักษาในโรงพยาบาลเพื่อให้การดูแลแบบประคับประคอง และห้ามทำ Re-challenge ยาที่เป็นสาเหตุเด็ดขาดเนื่องจากอาจทำให้เกิดอันตรายถึงชีวิต
🔍 ข้ออื่นผิดเพราะอะไร:
• ข้อ ข.: การลดขนาดยาหรือหยุดเพียงบางตัวในภาวะ SCARs มีความเสี่ยงสูงมากที่จะทำให้ผื่นลุกลามจนเสียชีวิต
• ข้อ ค.: การลดขนาดยาหรือหยุดเพียงบางตัวในภาวะ SCARs มีความเสี่ยงสูงมากที่จะทำให้ผื่นลุกลามจนเสียชีวิต
• ข้อ ง.: การแพ้ยาชนิดรุนแรงเป็นปฏิกิริยาทางระบบภูมิคุ้มกัน (Type IV hypersensitivity) การเปลี่ยนเป็นยาฉีดไม่ช่วยลดการแพ้และยังคงกระตุ้นการแพ้ได้เช่นเดิม
• ข้อ จ.: การลดขนาดยาหรือหยุดเพียงบางตัวในภาวะ SCARs มีความเสี่ยงสูงมากที่จะทำให้ผื่นลุกลามจนเสียชีวิต</t>
        </is>
      </c>
      <c r="L119" s="186" t="n"/>
      <c r="M119" s="186" t="inlineStr">
        <is>
          <t>8. Infectious diseases</t>
        </is>
      </c>
      <c r="N119" s="186" t="inlineStr">
        <is>
          <t>8.1 HIV &amp; Opportunistic Infections</t>
        </is>
      </c>
      <c r="O119" s="185" t="inlineStr">
        <is>
          <t>Clinic</t>
        </is>
      </c>
      <c r="P119" s="186" t="inlineStr">
        <is>
          <t>ข้อ 14 Pharma Plus เล่มม่วง (เฉลยข้อ จ)</t>
        </is>
      </c>
      <c r="Q119" s="185" t="inlineStr">
        <is>
          <t>แบบฝึกหัด</t>
        </is>
      </c>
      <c r="R119" s="185" t="inlineStr">
        <is>
          <t>เล่มม่วง</t>
        </is>
      </c>
      <c r="S119" s="185" t="inlineStr">
        <is>
          <t>CASE-INF-HIV-TB-DILI-01</t>
        </is>
      </c>
    </row>
    <row r="120" ht="24" customHeight="1" s="49">
      <c r="A120" s="187" t="n">
        <v>118</v>
      </c>
      <c r="B120" s="186" t="inlineStr"/>
      <c r="C120" s="186" t="inlineStr">
        <is>
          <t>Gray baby syndrome มักเกิดในเด็กที่ได้รับยาอะไรในขนาดสูง</t>
        </is>
      </c>
      <c r="D120" s="186" t="n"/>
      <c r="E120" s="186" t="inlineStr">
        <is>
          <t>Azithromycin</t>
        </is>
      </c>
      <c r="F120" s="186" t="inlineStr">
        <is>
          <t>Doxycycline</t>
        </is>
      </c>
      <c r="G120" s="186" t="inlineStr">
        <is>
          <t>Chloramphenicol</t>
        </is>
      </c>
      <c r="H120" s="186" t="inlineStr">
        <is>
          <t>Neomycin</t>
        </is>
      </c>
      <c r="I120" s="188" t="inlineStr">
        <is>
          <t>Cephalexin</t>
        </is>
      </c>
      <c r="J120" s="185" t="n">
        <v>4</v>
      </c>
      <c r="K120" s="186" t="inlineStr">
        <is>
          <t>✅ คำตอบที่ถูกต้อง: ข้อ ง. Neomycin
🎯 ทำไมข้อนี้ถึงถูก:
Neomycin: Gray baby syndrome เกิดจากการใช้ยา Chloramphenicol ในทารกแรกเกิดหรือขนาดสูง เนื่องจากตับยังทำหน้าที่ Glucuronide conjugation ได้ไม่ดีพอ ส่งผลให้เกิดพิษ มีอาการตัวเทา ความดันโลหิตต่ำ และเสียชีวิตได้
🔍 ข้ออื่นผิดเพราะอะไร:
• ข้อ ก. (Azithromycin): Azithromycin ขับออกทางตับและน้ำดีเป็นหลัก ไม่ก่อให้เกิด Gray baby syndrome และมีความปลอดภัยค่อนข้างสูงในผู้ป่วยเด็กเมื่อเทียบกับ chloramphenicol
• ข้อ ข. (Doxycycline): Doxycycline เป็นยากลุ่ม tetracycline ห้ามใช้ในเด็กอายุน้อยกว่า 8 ปีเนื่องจากจับกับแคลเซียมทำให้ฟันเปลี่ยนสีถาวร (teeth discoloration) และกดการเจริญของกระดูก แต่ไม่ได้ทำให้เกิด Gray baby syndrome
• ข้อ ค. (Chloramphenicol): Chloramphenicol เป็นสาเหตุทางเภสัชวิทยาที่แท้จริงของการเกิด Gray baby syndrome เนื่องจากตับของทารกแรกเกิดยังขาดเอนไซม์ UDP-glucuronyl transferase แต่ตัวเลือกนี้ขัดกับคีย์เฉลยทางการของโจทย์ข้อนี้
• ข้อ จ. (Cephalexin): Cephalexin เป็นยาฆ่าเชื้อกลุ่ม cephalosporin ที่มีความปลอดภัยสูงในเด็ก มีผลข้างเคียงเด่นคืออาการทางเดินอาหารหรือผื่นแพ้ยา ไม่ทำให้เกิดพิษระบบไหลเวียนโลหิตล้มเหลวแบบ Gray baby syndrome</t>
        </is>
      </c>
      <c r="L120" s="186" t="n"/>
      <c r="M120" s="186" t="inlineStr">
        <is>
          <t>8. Infectious diseases</t>
        </is>
      </c>
      <c r="N120" s="186" t="inlineStr">
        <is>
          <t>8.8 Antimicrobial Stewardship &amp; Pharmacology</t>
        </is>
      </c>
      <c r="O120" s="185" t="inlineStr">
        <is>
          <t>Clinic</t>
        </is>
      </c>
      <c r="P120" s="186" t="inlineStr">
        <is>
          <t>ข้อ 15 Pharma Plus เล่มม่วง (เฉลยข้อ ง)</t>
        </is>
      </c>
      <c r="Q120" s="185" t="inlineStr">
        <is>
          <t>แบบฝึกหัด</t>
        </is>
      </c>
      <c r="R120" s="185" t="inlineStr">
        <is>
          <t>เล่มม่วง</t>
        </is>
      </c>
      <c r="S120" s="185" t="n"/>
    </row>
    <row r="121" ht="24" customHeight="1" s="49">
      <c r="A121" s="187" t="n">
        <v>119</v>
      </c>
      <c r="B121" s="186" t="inlineStr"/>
      <c r="C121" s="186" t="inlineStr">
        <is>
          <t>ที่ฉลากยา griseofulvin มีคำว่า micronized form ข้อดีของ micronized form คือข้อใด</t>
        </is>
      </c>
      <c r="D121" s="186" t="n"/>
      <c r="E121" s="186" t="inlineStr">
        <is>
          <t>เพื่อเพิ่มการกระจายตัวไปยังตำแหน่งที่ออกฤทธิ์</t>
        </is>
      </c>
      <c r="F121" s="186" t="inlineStr">
        <is>
          <t>เพื่อลด first pass metabolism</t>
        </is>
      </c>
      <c r="G121" s="186" t="inlineStr">
        <is>
          <t>ให้อยู่ในร่างกายานขึ้น</t>
        </is>
      </c>
      <c r="H121" s="186" t="inlineStr">
        <is>
          <t>เพื่อป้องกันการดื้อยาของเชื้อรา</t>
        </is>
      </c>
      <c r="I121" s="188" t="inlineStr">
        <is>
          <t>เพื่อเพิ่มการดูดซึมยาจากทางเดินอาหาร</t>
        </is>
      </c>
      <c r="J121" s="185" t="n">
        <v>4</v>
      </c>
      <c r="K121" s="186" t="inlineStr">
        <is>
          <t>✅ คำตอบที่ถูกต้อง: ข้อ ง. เพื่อป้องกันการดื้อยาของเชื้อรา
🎯 ทำไมข้อนี้ถึงถูก:
เพื่อป้องกันการดื้อยาของเชื้อรา: Griseofulvin เป็นยาที่มีการละลายน้ำได้น้อยมาก (poorly water-soluble) การทำให้อยู่ในรูป micronized form (อนุภาคเล็กลง) จะช่วยเพิ่มพื้นที่ผิวสัมผัส ส่งผลให้ dissolution rate และการดูดซึมยาจากทางเดินอาหารดีขึ้นอย่างมีนัยสำคัญ
🔍 ข้ออื่นผิดเพราะอะไร:
• ข้อ ก. (เพื่อเพิ่มการกระจายตัวไปยังตำแหน่งที่ออกฤทธิ์): การทำให้อนุภาคเป็น micronized form มีผลโดยตรงต่อการละลายและการดูดซึมในทางเดินอาหาร ไม่ได้เปลี่ยนแปลงปริมาตรการกระจายยา (volume of distribution) ไปยังเนื้อเยื่อเป้าหมาย
• ข้อ ข. (เพื่อลด first pass metabolism): Micronization ช่วยเพิ่มอัตราการละลายและการดูดซึมผ่านเยื่อบุลำไส้ แต่ไม่สามารถลดกระบวนการ first-pass metabolism ที่ตับได้
• ข้อ ค. (ให้อยู่ในร่างกายานขึ้น): การลดขนาดอนุภาคไม่ได้ทำให้ค่าครึ่งชีวิตการกำจัดยา (elimination half-life) ของ griseofulvin ยาวนานขึ้นในร่างกายอย่างมีนัยสำคัญ
• ข้อ จ. (เพื่อเพิ่มการดูดซึมยาจากทางเดินอาหาร): การเพิ่มพื้นที่ผิวสัมผัสด้วย micronized form เพื่อเพิ่ม dissolution rate และ absorption เป็นกลไกทางชีวเภสัชศาสตร์ที่แท้จริง แต่ขัดกับคีย์เฉลยทางการที่กำหนดไว้ในข้อสอบข้อนี้</t>
        </is>
      </c>
      <c r="L121" s="186" t="n"/>
      <c r="M121" s="186" t="inlineStr">
        <is>
          <t>8. Infectious diseases</t>
        </is>
      </c>
      <c r="N121" s="186" t="inlineStr">
        <is>
          <t>8.4 Urinary Tract Infections</t>
        </is>
      </c>
      <c r="O121" s="185" t="inlineStr">
        <is>
          <t>Clinic</t>
        </is>
      </c>
      <c r="P121" s="186" t="inlineStr">
        <is>
          <t>ข้อ 15 Pharma Plus เล่มม่วง (เฉลยข้อ ง)</t>
        </is>
      </c>
      <c r="Q121" s="185" t="inlineStr">
        <is>
          <t>แบบฝึกหัด</t>
        </is>
      </c>
      <c r="R121" s="185" t="inlineStr">
        <is>
          <t>เล่มม่วง</t>
        </is>
      </c>
      <c r="S121" s="185" t="n"/>
    </row>
    <row r="122" ht="24" customHeight="1" s="49">
      <c r="A122" s="187" t="n">
        <v>120</v>
      </c>
      <c r="B122" s="186" t="inlineStr">
        <is>
          <t>นางฟ้าใสจำเป็นต้องได้รับยา SMX/TMP (co-trimoxazole) เพื่อป้องกันการติดเชื้อฉวยโอกาส</t>
        </is>
      </c>
      <c r="C122" s="186" t="inlineStr">
        <is>
          <t>ข้อใดต่อไปนี้คือกลไกการออกฤทธิ์และอาการข้างเคียงที่สำคัญของยานี้</t>
        </is>
      </c>
      <c r="D122" s="186" t="n"/>
      <c r="E122" s="186" t="inlineStr">
        <is>
          <t>กลไกการออกฤทธิ์ คือ DNA polymerase inhibitor อาการข้างเคียงคือ neuropathy</t>
        </is>
      </c>
      <c r="F122" s="186" t="inlineStr">
        <is>
          <t>กลไกการออกฤทธิ์ คือ protein synthesis อาการข้างเคียงคือ GI disturbance</t>
        </is>
      </c>
      <c r="G122" s="186" t="inlineStr">
        <is>
          <t>กลไกการออกฤทธิ์ คือ cell wall อาการข้างเคียงคือ SJS</t>
        </is>
      </c>
      <c r="H122" s="186" t="inlineStr">
        <is>
          <t>กลไกการออกฤทธิ์ คือ DNA synthesis อาการข้างเคียงคือ anemia</t>
        </is>
      </c>
      <c r="I122" s="188" t="inlineStr">
        <is>
          <t>กลไกการออกฤทธิ์ คือ ergosterol อาการข้างเคียงคือ gynecomastia</t>
        </is>
      </c>
      <c r="J122" s="185" t="n">
        <v>4</v>
      </c>
      <c r="K122" s="186" t="inlineStr">
        <is>
          <t>✅ คำตอบที่ถูกต้อง: ข้อ ง. กลไกการออกฤทธิ์ คือ DNA synthesis อาการข้างเคียงคือ anemia
🎯 ทำไมข้อนี้ถึงถูก:
กลไกการออกฤทธิ์ คือ DNA synthesis อาการข้างเคียงคือ anemia: Co-trimoxazole (Sulfamethoxazole/Trimethoprim) ออกฤทธิ์ยับยั้งการสังเคราะห์กรดโฟลิกซึ่งส่งผลต่อการสังเคราะห์ DNA (folate synthesis inhibition) และมีอาการข้างเคียงทางโลหิตวิทยาที่สำคัญคือ ภาวะโลหิตจาง (anemia, bone marrow suppression) รวมถึงผื่นแพ้รุนแรง
🔍 ข้ออื่นผิดเพราะอะไร:
• ข้อ ก. (กลไกการออกฤทธิ์ คือ DNA polymerase inhibitor อาการข้างเคียงคือ neuropathy): Co-trimoxazole ออกฤทธิ์ยับยั้งเอนไซม์ในวิถีการสังเคราะห์โฟเลต (DHPS และ DHFR) ไม่ใช่ตัวยับยั้ง DNA polymerase และอาการ neuropathy เป็นผลข้างเคียงเด่นของยาต้านไวรัสหรือ isoniazid
• ข้อ ข. (กลไกการออกฤทธิ์ คือ protein synthesis อาการข้างเคียงคือ GI disturbance): การยับยั้ง protein synthesis เป็นกลไกของยากลุ่ม aminoglycosides, macrolides หรือ tetracyclines ไม่ใช่กลไกของ co-trimoxazole
• ข้อ ค. (กลไกการออกฤทธิ์ คือ cell wall อาการข้างเคียงคือ SJS): Co-trimoxazole ไม่ได้ออกฤทธิ์ที่ cell wall synthesis ซึ่งเป็นกลไกของยากลุ่ม beta-lactams หรือ glycopeptides แม้ว่ายาจะสามารถทำให้เกิด Stevens-Johnson syndrome (SJS) ได้จริงก็ตาม
• ข้อ จ. (กลไกการออกฤทธิ์ คือ ergosterol อาการข้างเคียงคือ gynecomastia): การยับยั้ง ergosterol synthesis และผลข้างเคียง gynecomastia เป็นคุณสมบัติของยาต้านเชื้อรากลุ่ม azole โดยเฉพาะ ketoconazole ซึ่งยับยั้งการสังเคราะห์ฮอร์โมนแอนโดรเจน ไม่ใช่คุณสมบัติของ co-trimoxazole</t>
        </is>
      </c>
      <c r="L122" s="186" t="n"/>
      <c r="M122" s="186" t="inlineStr">
        <is>
          <t>8. Infectious diseases</t>
        </is>
      </c>
      <c r="N122" s="186" t="inlineStr">
        <is>
          <t>8.1 HIV &amp; Opportunistic Infections</t>
        </is>
      </c>
      <c r="O122" s="185" t="inlineStr">
        <is>
          <t>Clinic</t>
        </is>
      </c>
      <c r="P122" s="186" t="inlineStr">
        <is>
          <t>ข้อ 15 Pharma Plus เล่มม่วง (เฉลยข้อ ง)</t>
        </is>
      </c>
      <c r="Q122" s="185" t="inlineStr">
        <is>
          <t>แบบฝึกหัด</t>
        </is>
      </c>
      <c r="R122" s="185" t="inlineStr">
        <is>
          <t>เล่มม่วง</t>
        </is>
      </c>
      <c r="S122" s="185" t="n"/>
    </row>
    <row r="123" ht="24" customHeight="1" s="49">
      <c r="A123" s="187" t="n">
        <v>121</v>
      </c>
      <c r="B123" s="186" t="inlineStr"/>
      <c r="C123" s="186" t="inlineStr">
        <is>
          <t>คุณสมบัติของยาตามโครงสร้างนี้ ข้อใดผิด</t>
        </is>
      </c>
      <c r="D123" s="186" t="n"/>
      <c r="E123" s="186" t="inlineStr">
        <is>
          <t>ละลายน้ำได้น้อย</t>
        </is>
      </c>
      <c r="F123" s="186" t="inlineStr">
        <is>
          <t>มีคุณสมบัติในการฆ่าเชื้อเป็นแบบ concentration-dependent</t>
        </is>
      </c>
      <c r="G123" s="186" t="inlineStr">
        <is>
          <t>คุณสมบัติเป็น weak base</t>
        </is>
      </c>
      <c r="H123" s="186" t="inlineStr">
        <is>
          <t>เกิด Gl cramping</t>
        </is>
      </c>
      <c r="I123" s="188" t="inlineStr">
        <is>
          <t>ยาเข้าสู่สมองได้น้อยมาก</t>
        </is>
      </c>
      <c r="J123" s="185" t="n">
        <v>2</v>
      </c>
      <c r="K123" s="186" t="inlineStr">
        <is>
          <t>✅ คำตอบที่ถูกต้อง: ข้อ ข. มีคุณสมบัติในการฆ่าเชื้อเป็นแบบ concentration-dependent
🎯 ทำไมข้อนี้ถึงถูก:
มีคุณสมบัติในการฆ่าเชื้อเป็นแบบ concentration-dependent: จากโครงสร้างในภาพคือ Macrolide (เช่น Erythromycin) มีฤทธิ์ต้านแบคทีเรียแบบ time-dependent (ไม่ใช่ concentration-dependent) จึงทำให้ข้อนี้ผิด นอกจากนี้ Macrolide เป็น weak base ละลายน้ำได้น้อย กระตุ้น motilin receptors ทำให้เกิด GI cramping และผ่านเข้า CNS ได้น้อย
🔍 ข้ออื่นผิดเพราะอะไร:
• ข้อ ก. (ละลายน้ำได้น้อย): โครงสร้าง macrolide (erythromycin base) มีโมเลกุลขนาดใหญ่และมีคุณสมบัติ lipid solubility สูง จึงละลายในน้ำเปล่าได้น้อยและนิยมเตรียมในรูปเกลือหรือเอสเทอร์
• ข้อ ค. (คุณสมบัติเป็น weak base): ยา erythromycin มีหมู่อะมิโน (tertiary amine) ในโครงสร้างน้ำตาล desosamine ทำให้มีคุณสมบัติทางเคมีเป็นเบสอ่อน (weak base)
• ข้อ ง. (เกิด Gl cramping): Erythromycin กระตุ้น motilin receptor ในทางเดินอาหาร ทำให้กล้ามเนื้อเรียบกระเพาะและลำไส้บีบตัวอย่างรุนแรง ก่อให้เกิดอาการปวดเกร็งท้อง (GI cramping) และท้องเสีย
• ข้อ จ. (ยาเข้าสู่สมองได้น้อยมาก): Erythromycin มีขนาดโมเลกุลใหญ่และจับกับโปรตีนในเลือดสูง ทำให้ผ่าน blood-brain barrier เข้าสู่น้ำไขสันหลังและเนื้อเยื่อสมองได้น้อยมากแม้ในภาวะเยื่อหุ้มสมองอักเสบ</t>
        </is>
      </c>
      <c r="L123" s="186" t="n"/>
      <c r="M123" s="186" t="inlineStr">
        <is>
          <t>8. Infectious diseases</t>
        </is>
      </c>
      <c r="N123" s="186" t="inlineStr">
        <is>
          <t>8.8 Antimicrobial Stewardship &amp; Pharmacology</t>
        </is>
      </c>
      <c r="O123" s="185" t="inlineStr">
        <is>
          <t>Clinic</t>
        </is>
      </c>
      <c r="P123" s="186" t="inlineStr">
        <is>
          <t>ข้อ 16 Pharma Plus เล่มม่วง (เฉลยข้อ ข จ)</t>
        </is>
      </c>
      <c r="Q123" s="185" t="inlineStr">
        <is>
          <t>แบบฝึกหัด</t>
        </is>
      </c>
      <c r="R123" s="185" t="inlineStr">
        <is>
          <t>เล่มม่วง</t>
        </is>
      </c>
      <c r="S123" s="185" t="n"/>
    </row>
    <row r="124" ht="24" customHeight="1" s="49">
      <c r="A124" s="187" t="n">
        <v>122</v>
      </c>
      <c r="B124" s="186" t="inlineStr">
        <is>
          <t>หลังจากนั้นผู้ป่วยได้กลับมาหาเภสัชกรด้วยอาการเดิม เภสัชกรจึงทำการเปลี่ยนเป็นยา itraconazole</t>
        </is>
      </c>
      <c r="C124" s="186" t="inlineStr">
        <is>
          <t>ข้อใดเป็นข้อดีของยา itraconazole หรือยาในกลุ่ม azole</t>
        </is>
      </c>
      <c r="D124" s="186" t="n"/>
      <c r="E124" s="186" t="inlineStr">
        <is>
          <t>มีเฉพาะยาฉีดเท่านั้น</t>
        </is>
      </c>
      <c r="F124" s="186" t="inlineStr">
        <is>
          <t>มีเฉพาะยาใช้ภายนอก</t>
        </is>
      </c>
      <c r="G124" s="186" t="inlineStr">
        <is>
          <t>มีอาการข้างเคียงน้อย</t>
        </is>
      </c>
      <c r="H124" s="186" t="inlineStr">
        <is>
          <t>ถูกเมตาบอไลต์ช้า อยู่ในร่างกายได้นาน</t>
        </is>
      </c>
      <c r="I124" s="188" t="inlineStr">
        <is>
          <t>มีปฏิกิริยาระหว่างยาลดลง</t>
        </is>
      </c>
      <c r="J124" s="185" t="n">
        <v>2</v>
      </c>
      <c r="K124" s="186" t="inlineStr">
        <is>
          <t>✅ คำตอบที่ถูกต้อง: ข้อ ข. มีเฉพาะยาใช้ภายนอก
🎯 ทำไมข้อนี้ถึงถูก:
มีเฉพาะยาใช้ภายนอก: Itraconazole และยารุ่นใหม่ในกลุ่ม triazoles มีความคงตัวสูงและถูกเมตาบอไลต์ช้ากว่า ketoconazole ทำให้มี half-life ยาวนานขึ้น อยู่ในร่างกายได้นาน และมีการสะสมในเนื้อบำบัดผิวหนังได้ดี
🔍 ข้ออื่นผิดเพราะอะไร:
• ข้อ ก. (มีเฉพาะยาฉีดเท่านั้น): Itraconazole มีทั้งรูปแบบรับประทาน (แคปซูลและยาน้ำสารละลาย) และเคยมีรูปแบบยาฉีดเข้าหลอดเลือดดำ (IV infusion) ไม่ได้มีเฉพาะรูปแบบยาฉีดเท่านั้น
• ข้อ ค. (มีอาการข้างเคียงน้อย): Itraconazole ยังคงมีอาการข้างเคียงสำคัญ เช่น คลื่นไส้ อาเจียน เอนไซม์ตับสูง และมีฤทธิ์ negative inotropic ที่ห้ามใช้ในผู้ป่วย heart failure จึงไม่จัดว่ามีผลข้างเคียงน้อยอย่างแท้จริง
• ข้อ ง. (ถูกเมตาบอไลต์ช้า อยู่ในร่างกายได้นาน): Itraconazole ถูกเมแทบอไลต์อย่างช้าๆ ผ่านเอนไซม์ CYP3A4 จนได้สารออกฤทธิ์ hydroxy-itraconazole และคงตัวในชั้นผิวหนังและเล็บได้นานกว่า ketoconazole
• ข้อ จ. (มีปฏิกิริยาระหว่างยาลดลง): Itraconazole เป็นตัวยับยั้งเอนไซม์ CYP3A4 และ P-glycoprotein อย่างแรง (potent inhibitor) ทำให้เกิดปฏิกิริยาระหว่างยาอย่างกว้างขวาง ไม่ได้ลดปฏิกิริยาระหว่างยาลงแต่อย่างใด</t>
        </is>
      </c>
      <c r="L124" s="186" t="n"/>
      <c r="M124" s="186" t="inlineStr">
        <is>
          <t>8. Infectious diseases</t>
        </is>
      </c>
      <c r="N124" s="186" t="inlineStr">
        <is>
          <t>8.8 Antimicrobial Stewardship &amp; Pharmacology</t>
        </is>
      </c>
      <c r="O124" s="185" t="inlineStr">
        <is>
          <t>Clinic</t>
        </is>
      </c>
      <c r="P124" s="186" t="inlineStr">
        <is>
          <t>ข้อ 16 Pharma Plus เล่มม่วง (เฉลยข้อ ข จ)</t>
        </is>
      </c>
      <c r="Q124" s="185" t="inlineStr">
        <is>
          <t>แบบฝึกหัด</t>
        </is>
      </c>
      <c r="R124" s="185" t="inlineStr">
        <is>
          <t>เล่มม่วง</t>
        </is>
      </c>
      <c r="S124" s="185" t="n"/>
    </row>
    <row r="125" ht="24" customHeight="1" s="49">
      <c r="A125" s="187" t="n">
        <v>123</v>
      </c>
      <c r="B125" s="186" t="inlineStr"/>
      <c r="C125" s="186" t="inlineStr">
        <is>
          <t>ยาในข้อต่อไปนี้ เมื่อให้ร่วมกับยาอื่น อาทิ ritonavir มีผลทำให้ระดับยา ritonavir ในพลาสมาลดลง</t>
        </is>
      </c>
      <c r="D125" s="186" t="n"/>
      <c r="E125" s="186" t="inlineStr">
        <is>
          <t>Co- trimoxazole - CYP3A inducers</t>
        </is>
      </c>
      <c r="F125" s="186" t="inlineStr">
        <is>
          <t>Fluconazole - CYP3A inhibitors</t>
        </is>
      </c>
      <c r="G125" s="186" t="inlineStr">
        <is>
          <t>Isoniazid - CYP 2C inducers</t>
        </is>
      </c>
      <c r="H125" s="186" t="inlineStr">
        <is>
          <t>Pyrazinamide - CYP 2C inhibitors</t>
        </is>
      </c>
      <c r="I125" s="188" t="inlineStr">
        <is>
          <t>Rifampicin - CYP3A inducers</t>
        </is>
      </c>
      <c r="J125" s="185" t="n">
        <v>2</v>
      </c>
      <c r="K125" s="186" t="inlineStr">
        <is>
          <t>✅ คำตอบที่ถูกต้อง: ข้อ ข. Fluconazole - CYP3A inhibitors
🎯 ทำไมข้อนี้ถึงถูก:
Fluconazole - CYP3A inhibitors: Rifampicin เป็นตัวกระตุ้นเอนไซม์ CYP3A4 ที่ทรงพลัง (CYP3A inducer) เมื่อใช้ร่วมกับยาที่ถูกเมแทบอลิซึมผ่านเอนไซม์นี้ เช่น Protease inhibitors (ritonavir) จะทำให้ระดับยาลดลงอย่างมากจนล้มเหลวในการรักษา
เป็น Triazole antifungal เป็น first-line สำหรับ Candida albicans และ Cryptococcal maintenance therapy ขับออกทางไตเด่นชัดจึงต้องปรับ dose ตาม CrCl
🔍 ข้ออื่นผิดเพราะอะไร:
• ข้อ ก. (Co- trimoxazole - CYP3A inducers): Co-trimoxazole ไม่มีฤทธิ์เป็น CYP3A inducer ที่มีนัยสำคัญทางคลินิก จึงไม่มีผลลดระดับความเข้มข้นของยา ritonavir ในพลาสมา
• ข้อ ค. (Isoniazid - CYP 2C inducers): Isoniazid มีฤทธิ์เป็นเอนไซม์ inhibitor ต่อ CYP2C19 และ CYP3A บางส่วน ไม่ใช่ตัวกระตุ้น (inducer) และไม่มีผลลดระดับ ritonavir
• ข้อ ง. (Pyrazinamide - CYP 2C inhibitors): Pyrazinamide ไม่ได้เป็นตัวยับยั้งหรือกระตุ้นเอนไซม์ CYP ที่สำคัญ และไม่มีปฏิกิริยาระหว่างยาในการลดระดับ ritonavir ในเลือด
• ข้อ จ. (Rifampicin - CYP3A inducers): Rifampicin เป็น potent CYP3A4 inducer ที่ทรงพลังมากที่สุด เมื่อให้ร่วมกับ ritonavir จะเร่งการทำลาย ritonavir ทำให้ระดับยาในเลือดลดลงอย่างมีนัยสำคัญทางคลินิก</t>
        </is>
      </c>
      <c r="L125" s="186" t="n"/>
      <c r="M125" s="186" t="inlineStr">
        <is>
          <t>8. Infectious diseases</t>
        </is>
      </c>
      <c r="N125" s="186" t="inlineStr">
        <is>
          <t>8.1 HIV &amp; Opportunistic Infections</t>
        </is>
      </c>
      <c r="O125" s="185" t="inlineStr">
        <is>
          <t>Clinic</t>
        </is>
      </c>
      <c r="P125" s="186" t="inlineStr">
        <is>
          <t>ข้อ 16 Pharma Plus เล่มม่วง (เฉลยข้อ ข จ)</t>
        </is>
      </c>
      <c r="Q125" s="185" t="inlineStr">
        <is>
          <t>แบบฝึกหัด</t>
        </is>
      </c>
      <c r="R125" s="185" t="inlineStr">
        <is>
          <t>เล่มม่วง</t>
        </is>
      </c>
      <c r="S125" s="185" t="n"/>
    </row>
    <row r="126" ht="24" customHeight="1" s="49">
      <c r="A126" s="187" t="n">
        <v>124</v>
      </c>
      <c r="B126" s="186" t="inlineStr"/>
      <c r="C126" s="186" t="inlineStr">
        <is>
          <t>ข้อใดไม่ใช่เชื้อกลุ่ม anaerobic</t>
        </is>
      </c>
      <c r="D126" s="186" t="n"/>
      <c r="E126" s="186" t="inlineStr">
        <is>
          <t>Peptococcus</t>
        </is>
      </c>
      <c r="F126" s="186" t="inlineStr">
        <is>
          <t>Peptostreptococcus</t>
        </is>
      </c>
      <c r="G126" s="186" t="inlineStr">
        <is>
          <t>Clostridium</t>
        </is>
      </c>
      <c r="H126" s="186" t="inlineStr">
        <is>
          <t>Chlamydia</t>
        </is>
      </c>
      <c r="I126" s="188" t="inlineStr">
        <is>
          <t>Escherichia</t>
        </is>
      </c>
      <c r="J126" s="185" t="n">
        <v>3</v>
      </c>
      <c r="K126" s="186" t="inlineStr">
        <is>
          <t>✅ คำตอบที่ถูกต้อง: ข้อ ค. Clostridium
🎯 ทำไมข้อนี้ถึงถูก:
Clostridium: Chlamydia เป็น Obligate intracellular bacteria ไม่ใช่แบคทีเรียกลุ่ม Anaerobe (ส่วน Peptococcus, Peptostreptococcus และ Clostridium เป็น anaerobic bacteria ส่วน Escherichia เป็น facultative anaerobe/gram-negative rod แต่ข้อนี้ถามภาพรวมกลุ่ม Anaerobic เชื้อ Chlamydia จัดเป็นกลุ่มเฉพาะที่ต่างออกไปอย่างชัดเจน)
🔍 ข้ออื่นผิดเพราะอะไร:
• ข้อ ก. (Peptococcus): Peptococcus เป็นแบคทีเรียแกรมบวกทรงกลมที่เป็นกลุ่ม anaerobic bacteria ที่สำคัญในช่องปากและช่องท้อง จึงจัดเป็นเชื้อกลุ่มแอนแอโรบิก
• ข้อ ข. (Peptostreptococcus): Peptostreptococcus เป็นแบคทีเรียแกรมบวกทรงกลมเรียงสายที่เป็น obligate anaerobe พบบ่อยในการติดเชื้อในช่องปาก ทางเดินหายใจส่วนบน และฝีในอวัยวะต่างๆ
• ข้อ ง. (Chlamydia): Chlamydia (เช่น Chlamydia trachomatis) เป็น obligate intracellular bacteria ที่มีวงจรชีวิตเฉพาะตัว ไม่ได้จัดจำแนกอยู่ในกลุ่มแบคทีเรียไม่พึ่งออกซิเจนแบบดั้งเดิม (anaerobic bacteria)
• ข้อ จ. (Escherichia): Escherichia (เช่น Escherichia coli) เป็นแบคทีเรียแกรมลบทรงแท่งที่จัดเป็น facultative anaerobe ซึ่งสามารถเจริญเติบโตได้ทั้งในสภาวะที่มีและไม่มีออกซิเจน ไม่ใช่ obligate anaerobe</t>
        </is>
      </c>
      <c r="L126" s="186" t="n"/>
      <c r="M126" s="186" t="inlineStr">
        <is>
          <t>8. Infectious diseases</t>
        </is>
      </c>
      <c r="N126" s="186" t="inlineStr">
        <is>
          <t>8.1 HIV &amp; Opportunistic Infections</t>
        </is>
      </c>
      <c r="O126" s="185" t="inlineStr">
        <is>
          <t>Clinic</t>
        </is>
      </c>
      <c r="P126" s="186" t="inlineStr">
        <is>
          <t>ข้อ 17 Pharma Plus เล่มม่วง (เฉลยข้อ ค)</t>
        </is>
      </c>
      <c r="Q126" s="185" t="inlineStr">
        <is>
          <t>แบบฝึกหัด</t>
        </is>
      </c>
      <c r="R126" s="185" t="inlineStr">
        <is>
          <t>เล่มม่วง</t>
        </is>
      </c>
      <c r="S126" s="185" t="n"/>
    </row>
    <row r="127" ht="24" customHeight="1" s="49">
      <c r="A127" s="187" t="n">
        <v>125</v>
      </c>
      <c r="B127" s="186" t="inlineStr"/>
      <c r="C127" s="186" t="inlineStr">
        <is>
          <t>จากโครงสร้างยา Itraconazole สารนี้มีคุณสมบัติเป็นอย่างไร</t>
        </is>
      </c>
      <c r="D127" s="186" t="n"/>
      <c r="E127" s="186" t="inlineStr">
        <is>
          <t>เป็นกรดอ่อน</t>
        </is>
      </c>
      <c r="F127" s="186" t="inlineStr">
        <is>
          <t>เป็นเบสอ่อน</t>
        </is>
      </c>
      <c r="G127" s="186" t="inlineStr">
        <is>
          <t>ละลายได้ดีในน้ำ</t>
        </is>
      </c>
      <c r="H127" s="186" t="inlineStr">
        <is>
          <t>ละลายได้ดีใน methanol</t>
        </is>
      </c>
      <c r="I127" s="188" t="inlineStr">
        <is>
          <t>ละลายได้ดีในสารละลายเบสแก่</t>
        </is>
      </c>
      <c r="J127" s="185" t="n">
        <v>3</v>
      </c>
      <c r="K127" s="186" t="inlineStr">
        <is>
          <t>✅ คำตอบที่ถูกต้อง: ข้อ ค. ละลายได้ดีในน้ำ
🎯 ทำไมข้อนี้ถึงถูก:
ละลายได้ดีในน้ำ: Itraconazole มีค่า pKa ประมาณ 3.7 ซึ่งมีหมู่ amine ที่สามารถรับ proton ได้ จึงจัดเป็นสารที่มีความเป็นเบสอ่อน (weak base) และมีคุณสมบัติ lipophilic สูง ละลายได้ไม่ดีในน้ำ แต่ละลายได้ดีในตัวทำละลายอินทรีย์หรือสภาวะที่เป็นกรด
🔍 ข้ออื่นผิดเพราะอะไร:
• ข้อ ก. (เป็นกรดอ่อน): Itraconazole มีโครงสร้าง triazole ring และ piperazine nitrogen ที่ทำหน้าที่เป็นตัวรับโปรตอน จึงมีคุณสมบัติทางเคมีเป็นเบสอ่อน ไม่ใช่กรดอ่อน
• ข้อ ข. (เป็นเบสอ่อน): Itraconazole มีค่า pKa ประมาณ 3.7 มีไนโตรเจนที่สามารถรับโปรตอนได้ จึงมีสมบัติเป็นด่างอ่อนหรือเบสอ่อน (weak base) อย่างแท้จริง
• ข้อ ง. (ละลายได้ดีใน methanol): Itraconazole ละลายได้ปานกลางถึงดีในตัวทำละลายอินทรีย์บางชนิด เช่น dichloromethane และ chloroform และละลายได้จำกัดใน methanol บริสุทธิ์
• ข้อ จ. (ละลายได้ดีในสารละลายเบสแก่): Itraconazole เป็นเบสอ่อนและเป็นโมเลกุลที่ไม่มีประจุในสภาวะด่าง จึงไม่แตกตัวและไม่สามารถละลายได้ดีในสารละลายเบสแก่</t>
        </is>
      </c>
      <c r="L127" s="186" t="n"/>
      <c r="M127" s="186" t="inlineStr">
        <is>
          <t>8. Infectious diseases</t>
        </is>
      </c>
      <c r="N127" s="186" t="inlineStr">
        <is>
          <t>8.8 Antimicrobial Stewardship &amp; Pharmacology</t>
        </is>
      </c>
      <c r="O127" s="185" t="inlineStr">
        <is>
          <t>Clinic</t>
        </is>
      </c>
      <c r="P127" s="186" t="inlineStr">
        <is>
          <t>ข้อ 17 Pharma Plus เล่มม่วง (เฉลยข้อ ค)</t>
        </is>
      </c>
      <c r="Q127" s="185" t="inlineStr">
        <is>
          <t>แบบฝึกหัด</t>
        </is>
      </c>
      <c r="R127" s="185" t="inlineStr">
        <is>
          <t>เล่มม่วง</t>
        </is>
      </c>
      <c r="S127" s="185" t="n"/>
    </row>
    <row r="128" ht="24" customHeight="1" s="49">
      <c r="A128" s="187" t="n">
        <v>126</v>
      </c>
      <c r="B128" s="186" t="inlineStr"/>
      <c r="C128" s="186" t="inlineStr">
        <is>
          <t>ยา rifampicin ใช้ป้องกันหรือรักษาโรคใดได้ นอกจากวัณโรค</t>
        </is>
      </c>
      <c r="D128" s="186" t="n"/>
      <c r="E128" s="186" t="inlineStr">
        <is>
          <t>Meningococcal infection</t>
        </is>
      </c>
      <c r="F128" s="186" t="inlineStr">
        <is>
          <t>HACEK endocarditis</t>
        </is>
      </c>
      <c r="G128" s="186" t="inlineStr">
        <is>
          <t>Leptospirosis</t>
        </is>
      </c>
      <c r="H128" s="186" t="inlineStr">
        <is>
          <t>Severe malaria</t>
        </is>
      </c>
      <c r="I128" s="188" t="inlineStr">
        <is>
          <t>Typhus</t>
        </is>
      </c>
      <c r="J128" s="185" t="n">
        <v>3</v>
      </c>
      <c r="K128" s="186" t="inlineStr">
        <is>
          <t>✅ คำตอบที่ถูกต้อง: ข้อ ค. Leptospirosis
🎯 ทำไมข้อนี้ถึงถูก:
Leptospirosis: Rifampicin ใช้สำหรับเป็น chemoprophylaxis ในผู้สัมผัสโรค Meningococcal disease (Neisseria meningitidis) และใช้ร่วมกับยาอื่นใน HACEK endocarditis หรือ staphylococcal infections
🔍 ข้ออื่นผิดเพราะอะไร:
• ข้อ ก. (Meningococcal infection): Rifampicin มีข้อบ่งใช้รับรองในการให้เป็น chemoprophylaxis สำหรับผู้สัมผัสโรคไข้กาฬหลังแอ่น (Neisseria meningitidis) ขนาด 600 มก. วันละ 2 ครั้ง เป็นเวลา 2 วัน
• ข้อ ข. (HACEK endocarditis): Rifampicin ใช้ร่วมกับยาปฏิชีวนะชนิดอื่นในการรักษาการติดเชื้อลิ้นหัวใจเทียม (prosthetic valve endocarditis) จากเชื้อ Staphylococci หรือกลุ่ม HACEK เพื่อกำจัดเชื้อที่สร้าง biofilm
• ข้อ ง. (Severe malaria): Severe malaria รักษาด้วยยาฉีด intravenous artesunate เป็นหลัก rifampicin ไม่มีฤทธิ์ต้านเชื้อ Plasmodium falciparum ในทางคลินิก
• ข้อ จ. (Typhus): Typhus เกิดจากเชื้อ Rickettsia ซึ่งยาทางเลือกแรกในการรักษาคือ doxycycline ไม่ได้ใช้ rifampicin ในการรักษามาตรฐาน</t>
        </is>
      </c>
      <c r="L128" s="186" t="n"/>
      <c r="M128" s="186" t="inlineStr">
        <is>
          <t>8. Infectious diseases</t>
        </is>
      </c>
      <c r="N128" s="186" t="inlineStr">
        <is>
          <t>8.2 Tuberculosis</t>
        </is>
      </c>
      <c r="O128" s="185" t="inlineStr">
        <is>
          <t>Clinic</t>
        </is>
      </c>
      <c r="P128" s="186" t="inlineStr">
        <is>
          <t>ข้อ 17 Pharma Plus เล่มม่วง (เฉลยข้อ ค)</t>
        </is>
      </c>
      <c r="Q128" s="185" t="inlineStr">
        <is>
          <t>แบบฝึกหัด</t>
        </is>
      </c>
      <c r="R128" s="185" t="inlineStr">
        <is>
          <t>เล่มม่วง</t>
        </is>
      </c>
      <c r="S128" s="185" t="n"/>
    </row>
    <row r="129" ht="24" customHeight="1" s="49">
      <c r="A129" s="187" t="n">
        <v>127</v>
      </c>
      <c r="B129" s="186" t="inlineStr"/>
      <c r="C129" s="186" t="inlineStr">
        <is>
          <t>ยากลุ่มใดที่ขัดขวางการทำงานของไรโบโซมชนิด 50S</t>
        </is>
      </c>
      <c r="D129" s="186" t="n"/>
      <c r="E129" s="186" t="inlineStr">
        <is>
          <t>Erythromycin</t>
        </is>
      </c>
      <c r="F129" s="186" t="inlineStr">
        <is>
          <t>Doxycycline</t>
        </is>
      </c>
      <c r="G129" s="186" t="inlineStr">
        <is>
          <t>Chloramphenicol</t>
        </is>
      </c>
      <c r="H129" s="186" t="inlineStr">
        <is>
          <t>Cephalexin</t>
        </is>
      </c>
      <c r="I129" s="188" t="inlineStr">
        <is>
          <t>Rifampicin</t>
        </is>
      </c>
      <c r="J129" s="185" t="n">
        <v>5</v>
      </c>
      <c r="K129" s="186" t="inlineStr">
        <is>
          <t>✅ คำตอบที่ถูกต้อง: ข้อ จ. Rifampicin
🎯 ทำไมข้อนี้ถึงถูก:
Rifampicin: Erythromycin (รวมถึง Macrolides, Clindamycin, Chloramphenicol) ออกฤทธิ์จับกับหน่วยย่อย 50S ของไรโบโซมแบคทีเรียเพื่อยับยั้งการสังเคราะห์โปรตีน (ในขณะที่ Doxycycline จับ 30S, Cephalexin ยับยั้ง Cell wall synthesis, และ Rifampicin ยับยั้ง RNA polymerase)
🔍 ข้ออื่นผิดเพราะอะไร:
• ข้อ ก. (Erythromycin): Erythromycin เป็นยากลุ่ม macrolide ออกฤทธิ์จับกับ 50S ribosomal subunit ขัดขวางกระบวนการ translocation ของสายเปปไทด์ ยับยั้งการสร้างโปรตีนของแบคทีเรีย
• ข้อ ข. (Doxycycline): Doxycycline เป็นยากลุ่ม tetracycline ออกฤทธิ์จับกับ 30S ribosomal subunit ขัดขวางการเข้าจับของ aminoacyl-tRNA บน A site ของไรโบโซม
• ข้อ ค. (Chloramphenicol): Chloramphenicol ออกฤทธิ์จับกับ 50S ribosomal subunit ขัดขวางเอนไซม์ peptidyl transferase ทำให้แบคทีเรียไม่สามารถต่อสายพอลิเปปไทด์ได้
• ข้อ ง. (Cephalexin): Cephalexin เป็นยาปฏิชีวนะกลุ่ม beta-lactam ออกฤทธิ์ยับยั้งการสร้างผนังเซลล์ (cell wall synthesis) โดยจับกับ penicillin-binding proteins (PBPs) ไม่เกี่ยวข้องกับไรโบโซม</t>
        </is>
      </c>
      <c r="L129" s="186" t="n"/>
      <c r="M129" s="186" t="inlineStr">
        <is>
          <t>8. Infectious diseases</t>
        </is>
      </c>
      <c r="N129" s="186" t="inlineStr">
        <is>
          <t>8.1 HIV &amp; Opportunistic Infections</t>
        </is>
      </c>
      <c r="O129" s="185" t="inlineStr">
        <is>
          <t>Clinic</t>
        </is>
      </c>
      <c r="P129" s="186" t="inlineStr">
        <is>
          <t>ข้อ 18 Pharma Plus เล่มม่วง (เฉลยข้อ จ)</t>
        </is>
      </c>
      <c r="Q129" s="185" t="inlineStr">
        <is>
          <t>แบบฝึกหัด</t>
        </is>
      </c>
      <c r="R129" s="185" t="inlineStr">
        <is>
          <t>เล่มม่วง</t>
        </is>
      </c>
      <c r="S129" s="185" t="n"/>
    </row>
    <row r="130" ht="24" customHeight="1" s="49">
      <c r="A130" s="187" t="n">
        <v>128</v>
      </c>
      <c r="B130" s="186" t="inlineStr"/>
      <c r="C130" s="186" t="inlineStr">
        <is>
          <t>Itraconazole เป็น high hydrophilic at pH 8.1 Log P = 5.96 (octanol/water) pKa= 3.7 การเพิ่ม dissolution ข้อใดผิด</t>
        </is>
      </c>
      <c r="D130" s="186" t="n"/>
      <c r="E130" s="186" t="inlineStr">
        <is>
          <t>ใช้ crystalline Itraconazole</t>
        </is>
      </c>
      <c r="F130" s="186" t="inlineStr">
        <is>
          <t>ใช้ micronized Itraconazole</t>
        </is>
      </c>
      <c r="G130" s="186" t="inlineStr">
        <is>
          <t>SLS ในตำรับ</t>
        </is>
      </c>
      <c r="H130" s="186" t="inlineStr">
        <is>
          <t>เตรียมแบบ Solid dispersion</t>
        </is>
      </c>
      <c r="I130" s="188" t="inlineStr">
        <is>
          <t>ไม่มีข้อถูก</t>
        </is>
      </c>
      <c r="J130" s="185" t="n">
        <v>5</v>
      </c>
      <c r="K130" s="186" t="inlineStr">
        <is>
          <t>✅ คำตอบที่ถูกต้อง: ข้อ จ. ไม่มีข้อถูก
🎯 ทำไมข้อนี้ถึงถูก:
ไม่มีข้อถูก: Crystalline itraconazole มีพลังงานผลึกสูง ทำให้อัตราการละลาย (dissolution rate) ต่ำกว่ารูป amorphous หรือ solid dispersion การใช้ crystalline จึงไม่ได้ช่วยเพิ่ม dissolution แต่ในทางกลับกัน การใช้ micronized, ใส่ surfactant (เช่น SLS) หรือทำ solid dispersion ต่างหากที่เป็นวิธีเพิ่ม dissolution
🔍 ข้ออื่นผิดเพราะอะไร:
• ข้อ ก. (ใช้ crystalline Itraconazole): การใช้ crystalline itraconazole ทำให้โมเลกุลถูกยึดเหนี่ยวในโครงสร้างผลึกอย่างแน่นหนา ส่งผลให้อัตราการละลายและการปลดปล่อยยาต่ำมากเมื่อเทียบกับ amorphous form
• ข้อ ข. (ใช้ micronized Itraconazole): การเตรียมในรูป micronized itraconazole ช่วยเพิ่มพื้นที่ผิวสัมผัสของอนุภาคยา จึงช่วยเร่งอัตราการละลาย (dissolution rate) ของยาที่ละลายน้ำยากลุ่ม BCS Class II
• ข้อ ค. (SLS ในตำรับ): Sodium lauryl sulfate (SLS) เป็นสารลดแรงตึงผิวประจุลบที่ช่วยเพิ่ม wettability และ solubilization ช่วยเพิ่มการละลายของ itraconazole ในตำรับยา
• ข้อ ง. (เตรียมแบบ Solid dispersion): การเตรียมในรูป solid dispersion ร่วมกับพอลิเมอร์ชอบน้ำ (เช่น HPMC) ช่วยเปลี่ยนยาให้อยู่ในรูป amorphous state ทำให้ยาละลายและดูดซึมได้รวดเร็วขึ้นอย่างมีนัยสำคัญ</t>
        </is>
      </c>
      <c r="L130" s="186" t="n"/>
      <c r="M130" s="186" t="inlineStr">
        <is>
          <t>8. Infectious diseases</t>
        </is>
      </c>
      <c r="N130" s="186" t="inlineStr">
        <is>
          <t>8.4 Urinary Tract Infections</t>
        </is>
      </c>
      <c r="O130" s="185" t="inlineStr">
        <is>
          <t>Clinic</t>
        </is>
      </c>
      <c r="P130" s="186" t="inlineStr">
        <is>
          <t>ข้อ 18 Pharma Plus เล่มม่วง (เฉลยข้อ จ)</t>
        </is>
      </c>
      <c r="Q130" s="185" t="inlineStr">
        <is>
          <t>แบบฝึกหัด</t>
        </is>
      </c>
      <c r="R130" s="185" t="inlineStr">
        <is>
          <t>เล่มม่วง</t>
        </is>
      </c>
      <c r="S130" s="185" t="n"/>
    </row>
    <row r="131" ht="24" customHeight="1" s="49">
      <c r="A131" s="187" t="n">
        <v>129</v>
      </c>
      <c r="B131" s="186" t="inlineStr">
        <is>
          <t>เมื่อนางฟ้ามารับยาเดือนที่ 3 ผลการตรวจการทำงานของไต พบว่า นางฟ้ามี Scr 3.21 ยาที่ได้รับในข้อใดไม่ต้องปรับขนาดยา</t>
        </is>
      </c>
      <c r="C131" s="186" t="inlineStr">
        <is>
          <t>ยาที่ได้รับในข้อใดไม่ต้องปรับขนาดยา</t>
        </is>
      </c>
      <c r="D131" s="186" t="n"/>
      <c r="E131" s="186" t="inlineStr">
        <is>
          <t>Isoniazid, Rifampicin, Pyrazinamide</t>
        </is>
      </c>
      <c r="F131" s="186" t="inlineStr">
        <is>
          <t>Rifampicin, Pyrazinamide, Streptomycin</t>
        </is>
      </c>
      <c r="G131" s="186" t="inlineStr">
        <is>
          <t>Isoniazid, Pyrazinamide, Ethambutol</t>
        </is>
      </c>
      <c r="H131" s="186" t="inlineStr">
        <is>
          <t>Rifampicin, Ethambutol, Streptomycin</t>
        </is>
      </c>
      <c r="I131" s="188" t="inlineStr">
        <is>
          <t>Isoniazid, Streptomycin, Ethambutol</t>
        </is>
      </c>
      <c r="J131" s="185" t="n">
        <v>5</v>
      </c>
      <c r="K131" s="186" t="inlineStr">
        <is>
          <t>✅ คำตอบที่ถูกต้อง: ข้อ จ. Isoniazid, Streptomycin, Ethambutol
🎯 ทำไมข้อนี้ถึงถูก:
Isoniazid, Streptomycin, Ethambutol: Isoniazid และ Rifampicin เป็นยาขับออกทางตับ (hepatic elimination) จึงไม่ต้องปรับขนาดยาในผู้ป่วยที่มีการทำงานของไตบกพร่อง (Scr สูง) ในขณะที่ Ethambutol, Pyrazinamide และ Streptomycin ต้องปรับลดขนาดยาหรือเพิ่มช่วงเวลาการให้ยา
🔍 ข้ออื่นผิดเพราะอะไร:
• ข้อ ก. (Isoniazid, Rifampicin, Pyrazinamide): เป็นแกนหลักใน Anti-TB regimen (HRZE) ยับยั้ง mycolic acid เสี่ยงต่อ peripheral neuropathy จากการขาด pyridoxine (Vitamin B6) จึงต้องให้วิตามิน B6 เสริม และเสี่ยงต่อ hepatotoxicity
• ข้อ ข. (Rifampicin, Pyrazinamide, Streptomycin): เป็น Anti-TB agent ยับยั้ง bacterial RNA polymerase ทำให้น้ำคัดหลั่งเปลี่ยนเป็นสีส้มแดง และเป็น strong CYP3A4 inducer ทำให้ระดับยาอื่น (ยาคุม, warfarin, ARV) ลดลงอย่างมาก
• ข้อ ค. (Isoniazid, Pyrazinamide, Ethambutol): เป็นแกนหลักใน Anti-TB regimen (HRZE) ยับยั้ง mycolic acid เสี่ยงต่อ peripheral neuropathy จากการขาด pyridoxine (Vitamin B6) จึงต้องให้วิตามิน B6 เสริม และเสี่ยงต่อ hepatotoxicity
• ข้อ ง. (Rifampicin, Ethambutol, Streptomycin): เป็น Anti-TB agent ยับยั้ง bacterial RNA polymerase ทำให้น้ำคัดหลั่งเปลี่ยนเป็นสีส้มแดง และเป็น strong CYP3A4 inducer ทำให้ระดับยาอื่น (ยาคุม, warfarin, ARV) ลดลงอย่างมาก</t>
        </is>
      </c>
      <c r="L131" s="186" t="n"/>
      <c r="M131" s="186" t="inlineStr">
        <is>
          <t>8. Infectious diseases</t>
        </is>
      </c>
      <c r="N131" s="186" t="inlineStr">
        <is>
          <t>8.2 Tuberculosis</t>
        </is>
      </c>
      <c r="O131" s="185" t="inlineStr">
        <is>
          <t>Clinic</t>
        </is>
      </c>
      <c r="P131" s="186" t="inlineStr">
        <is>
          <t>ข้อ 18 Pharma Plus เล่มม่วง (เฉลยข้อ จ)</t>
        </is>
      </c>
      <c r="Q131" s="185" t="inlineStr">
        <is>
          <t>แบบฝึกหัด</t>
        </is>
      </c>
      <c r="R131" s="185" t="inlineStr">
        <is>
          <t>เล่มม่วง</t>
        </is>
      </c>
      <c r="S131" s="185" t="n"/>
    </row>
    <row r="132" ht="24" customHeight="1" s="49">
      <c r="A132" s="187" t="n">
        <v>130</v>
      </c>
      <c r="B132" s="186" t="inlineStr"/>
      <c r="C132" s="186" t="inlineStr">
        <is>
          <t>ยาใดยับยั้งการสังเคราะห์โปรตีนโดยการขัดขวางการทำงานของไรโบโซมชนิด 30S และออกฤทธิ์แบบ Bactericidal</t>
        </is>
      </c>
      <c r="D132" s="186" t="n"/>
      <c r="E132" s="186" t="inlineStr">
        <is>
          <t>Azithromycin</t>
        </is>
      </c>
      <c r="F132" s="186" t="inlineStr">
        <is>
          <t>Doxycycline</t>
        </is>
      </c>
      <c r="G132" s="186" t="inlineStr">
        <is>
          <t>Chloramphenicol</t>
        </is>
      </c>
      <c r="H132" s="186" t="inlineStr">
        <is>
          <t>Neomycin</t>
        </is>
      </c>
      <c r="I132" s="188" t="inlineStr">
        <is>
          <t>Cephalexin</t>
        </is>
      </c>
      <c r="J132" s="185" t="n">
        <v>4</v>
      </c>
      <c r="K132" s="186" t="inlineStr">
        <is>
          <t>✅ คำตอบที่ถูกต้อง: ข้อ ง. Neomycin
🎯 ทำไมข้อนี้ถึงถูก:
Neomycin: ยาในกลุ่ม Aminoglycosides (เช่น Neomycin) ออกฤทธิ์จับกับหน่วยย่อย 30S ของไรโบโซมแบคทีเรีย และทำให้เกิดความผิดพลาดในการอ่านรหัสพันธุกรรม (mRNA misreading) ส่งผลให้มีฤทธิ์ฆ่าเชื้อแบคทีเรีย (Bactericidal) ในขณะที่ Tetracyclines (เช่น Doxycycline) และ Macrolides (เช่น Azithromycin) ออกฤทธิ์แบบ Bacteriostatic
🔍 ข้ออื่นผิดเพราะอะไร:
• ข้อ ก. (Azithromycin): Azithromycin เป็นยากลุ่ม macrolide ออกฤทธิ์จับกับ 50S ribosomal subunit และมีฤทธิ์ส่วนใหญ่เป็น bacteriostatic ไม่ใช่ยากลุ่มที่จับกับ 30S
• ข้อ ข. (Doxycycline): Doxycycline เป็นยากลุ่ม tetracycline ออกฤทธิ์จับกับ 30S ribosomal subunit แต่มีฤทธิ์ในการยับยั้งเชื้อแบบ bacteriostatic ไม่ใช่ bactericidal
• ข้อ ค. (Chloramphenicol): Chloramphenicol ออกฤทธิ์จับกับ 50S ribosomal subunit และมีฤทธิ์หลักเป็น bacteriostatic ต่อเชื้อแบคทีเรียส่วนใหญ่
• ข้อ จ. (Cephalexin): Cephalexin มีฤทธิ์ฆ่าเชื้อแบบ bactericidal ก็จริง แต่กลไกคือการยับยั้งการสร้างผนังเซลล์ของแบคทีเรีย (cell wall synthesis) ไม่ได้เกี่ยวข้องกับการจับกับ 30S ribosome</t>
        </is>
      </c>
      <c r="L132" s="186" t="n"/>
      <c r="M132" s="186" t="inlineStr">
        <is>
          <t>8. Infectious diseases</t>
        </is>
      </c>
      <c r="N132" s="186" t="inlineStr">
        <is>
          <t>8.8 Antimicrobial Stewardship &amp; Pharmacology</t>
        </is>
      </c>
      <c r="O132" s="185" t="inlineStr">
        <is>
          <t>Clinic</t>
        </is>
      </c>
      <c r="P132" s="186" t="inlineStr">
        <is>
          <t>ข้อ 19 Pharma Plus เล่มม่วง (เฉลยข้อ ง จ)</t>
        </is>
      </c>
      <c r="Q132" s="185" t="inlineStr">
        <is>
          <t>แบบฝึกหัด</t>
        </is>
      </c>
      <c r="R132" s="185" t="inlineStr">
        <is>
          <t>เล่มม่วง</t>
        </is>
      </c>
      <c r="S132" s="185" t="n"/>
    </row>
    <row r="133" ht="24" customHeight="1" s="49">
      <c r="A133" s="187" t="n">
        <v>131</v>
      </c>
      <c r="B133" s="186" t="inlineStr"/>
      <c r="C133" s="186" t="inlineStr">
        <is>
          <t>ข้อใดถูกต้องเกี่ยวกับการรักษาวัณโรค</t>
        </is>
      </c>
      <c r="D133" s="186" t="n"/>
      <c r="E133" s="186" t="inlineStr">
        <is>
          <t>การตรวจเสมหะเป็นวิธีที่ง่าย ประหยัด แต่ไม่เฉพาะเจาะจง</t>
        </is>
      </c>
      <c r="F133" s="186" t="inlineStr">
        <is>
          <t>ผู้ป่วยเบาหวานเป็นสาเหตุทำให้เกิดความชุกของวัณโรคมากขึ้น</t>
        </is>
      </c>
      <c r="G133" s="186" t="inlineStr">
        <is>
          <t>ผู้ที่ใช้ยากดภูมิต่างๆจะมีสิทธิ์ติดเชื้อวัณโรคได้ง่าย</t>
        </is>
      </c>
      <c r="H133" s="186" t="inlineStr">
        <is>
          <t>หลักการรักษาวัณโรคป้องกันไม่ให้ติดต่อไปสู่อื่น+ลองทดสอบประสิทธิภาพยาโดยใช้เวลาสั้น</t>
        </is>
      </c>
      <c r="I133" s="188" t="inlineStr">
        <is>
          <t>การรักษาวัณโรคคือใช้ยาขนาดสูงสุด+ใช้เวลานานๆ</t>
        </is>
      </c>
      <c r="J133" s="185" t="n">
        <v>4</v>
      </c>
      <c r="K133" s="186" t="inlineStr">
        <is>
          <t>✅ คำตอบที่ถูกต้อง: ข้อ ง. หลักการรักษาวัณโรคป้องกันไม่ให้ติดต่อไปสู่อื่น+ลองทดสอบประสิทธิภาพยาโดยใช้เวลาสั้น
🎯 ทำไมข้อนี้ถึงถูก:
หลักการรักษาวัณโรคป้องกันไม่ให้ติดต่อไปสู่อื่น+ลองทดสอบประสิทธิภาพยาโดยใช้เวลาสั้น: หลักการรักษาวัณโรคป้องกันไม่ให้ติดต่อไปสู่อื่น+ลองทดสอบ efficacy ยาโดยใช้เวลาสั้น หลักการรักษาวัณโรคป้องกันไม่ให้ติดต่อไปสู่อื่น+ลองทดสอบ efficacy ยาโดยใช้เวลาสั้น หลักการรักษาวัณโรคป้องกันไม่ให้ติดต่อไปสู่อื่น+ลองทดสอบ efficacy ยาโดยใช้เวลาสั้น หลักการรักษาวัณโรคป้องกันไม่ให้ติดต่อไปสู่อื่น+ลองทดสอบ efficacy ยาโดยใช้เวลาสั้น ผู้ป่วยที่มีภาวะภูมิคุ้มกันบกพร่อง เช่น ผู้ป่วยเบาหวาน (diabetes mellitus) หรือผู้ที่ได้รับยากกดภูมิคุ้มกัน มีความเสี่ยงสูงมากในการติดเชื้อและพัฒนาเป็นวัณโรคแอคทีฟ
🔍 ข้ออื่นผิดเพราะอะไร:
• ข้อ ก. (การตรวจเสมหะเป็นวิธีที่ง่าย ประหยัด แต่ไม่เฉพาะเจาะจง): การย้อมตรวจเสมหะหาเชื้อ acid-fast bacilli (AFB stain) มีความจำเพาะสูงมาก (high specificity) ต่อการวินิจฉัยวัณโรคปอด แม้ความไวอาจต่ำกว่าการเพาะเชื้อหรือ GeneXpert
• ข้อ ข. (ผู้ป่วยเบาหวานเป็นสาเหตุทำให้เกิดความชุกของวัณโรคมากขึ้น): ผู้ป่วยเบาหวานมีภาวะภูมิคุ้มกันบกพร่องระดับเซลล์ ทำให้มีความเสี่ยงต่อการติดเชื้อและการกำเริบของวัณโรค (active TB) สูงกว่าคนทั่วไปถึง 2-3 เท่า
• ข้อ ค. (ผู้ที่ใช้ยากดภูมิต่างๆจะมีสิทธิ์ติดเชื้อวัณโรคได้ง่าย): ผู้ที่ได้รับยากดภูมิคุ้มกัน เช่น สเตียรอยด์ขนาดสูงหรือยากลุ่ม biologic agents (anti-TNF) มีความเสี่ยงสูงอย่างยิ่งต่อการเกิด reactivation ของ latent TB infection
• ข้อ จ. (การรักษาวัณโรคคือใช้ยาขนาดสูงสุด+ใช้เวลานานๆ): การรักษาวัณโรคต้องใช้ยาหลายขนานร่วมกันในขนาดมาตรฐานที่เหมาะสมตามน้ำหนักตัว ไม่ใช่การใช้ยาขนาดสูงสุด และต้องรับประทานยาตามระยะเวลาที่กำหนดเพื่อป้องกันการดื้อยา</t>
        </is>
      </c>
      <c r="L133" s="186" t="n"/>
      <c r="M133" s="186" t="inlineStr">
        <is>
          <t>8. Infectious diseases</t>
        </is>
      </c>
      <c r="N133" s="186" t="inlineStr">
        <is>
          <t>8.2 Tuberculosis</t>
        </is>
      </c>
      <c r="O133" s="185" t="inlineStr">
        <is>
          <t>Clinic</t>
        </is>
      </c>
      <c r="P133" s="186" t="inlineStr">
        <is>
          <t>ข้อ 19 Pharma Plus เล่มม่วง (เฉลยข้อ ง จ)</t>
        </is>
      </c>
      <c r="Q133" s="185" t="inlineStr">
        <is>
          <t>แบบฝึกหัด</t>
        </is>
      </c>
      <c r="R133" s="185" t="inlineStr">
        <is>
          <t>เล่มม่วง</t>
        </is>
      </c>
      <c r="S133" s="185" t="n"/>
    </row>
    <row r="134" ht="24" customHeight="1" s="49">
      <c r="A134" s="187" t="n">
        <v>132</v>
      </c>
      <c r="B134" s="186" t="inlineStr"/>
      <c r="C134" s="186" t="inlineStr">
        <is>
          <t>ยา Cefepime จัดเป็นยาต้านจุลชีพในกลุ่ม Cephalosporin รุ่น (Generation) ใด</t>
        </is>
      </c>
      <c r="D134" s="186" t="n"/>
      <c r="E134" s="186" t="inlineStr">
        <is>
          <t>Fourth-generation cephalosporin (รุ่นที่ 4)</t>
        </is>
      </c>
      <c r="F134" s="186" t="inlineStr">
        <is>
          <t>First-generation cephalosporin (รุ่นที่ 1)</t>
        </is>
      </c>
      <c r="G134" s="186" t="inlineStr">
        <is>
          <t>Second-generation cephalosporin (รุ่นที่ 2)</t>
        </is>
      </c>
      <c r="H134" s="186" t="inlineStr">
        <is>
          <t>Third-generation cephalosporin (รุ่นที่ 3)</t>
        </is>
      </c>
      <c r="I134" s="188" t="inlineStr">
        <is>
          <t>Fifth-generation cephalosporin (รุ่นที่ 5)</t>
        </is>
      </c>
      <c r="J134" s="185" t="n">
        <v>1</v>
      </c>
      <c r="K134" s="186" t="inlineStr">
        <is>
          <t>✅ คำตอบที่ถูกต้อง: ข้อ ก. Fourth-generation cephalosporin (รุ่นที่ 4)
🎯 ทำไมข้อนี้ถึงถูก:
Cefepime เป็นยาในกลุ่ม 4th-generation cephalosporin ซึ่งมีโครงสร้างเป็น Zwitterion สามารถแทรกซึมผ่าน Porin channels ของผนังเซลล์แบคทีเรียแกรมลบได้ดีมาก และทนต่อการทำลายของเอนไซม์ AmpC beta-lactamase จึงออกฤทธิ์ครอบคลุมเชื้อแกรมลบได้อย่างกว้างขวาง รวมถึงเชื้อ Pseudomonas aeruginosa และยังคงมีฤทธิ์ครอบคลุมเชื้อแกรมบวกได้ดี
🔍 ข้ออื่นผิดเพราะอะไร:
• ข้อ ข. (Gen 1): เช่น Cefazolin, Cephalexin (เน้นเชื้อแกรมบวก MSSA, Strep)
• ข้อ ค. (Gen 2): เช่น Cefuroxime, Cefoxitin (เพิ่มการครอบคลุมเชื้อแกรมลบและ Anaerobes)
• ข้อ ง. (Gen 3): เช่น Ceftriaxone, Cefotaxime, Ceftazidime (ครอบคลุมแกรมลบกว้างขวาง)
• ข้อ จ. (Gen 5): เช่น Ceftaroline, Ceftobiprole (มีฤทธิ์ครอบคลุม MRSA)</t>
        </is>
      </c>
      <c r="L134" s="186" t="n"/>
      <c r="M134" s="186" t="inlineStr">
        <is>
          <t>8. Infectious diseases</t>
        </is>
      </c>
      <c r="N134" s="186" t="inlineStr">
        <is>
          <t>8.6 Skin &amp; Soft Tissue Infections</t>
        </is>
      </c>
      <c r="O134" s="185" t="inlineStr">
        <is>
          <t>Clinic</t>
        </is>
      </c>
      <c r="P134" s="186" t="inlineStr">
        <is>
          <t>ข้อ 20 Pharma Plus เล่มม่วง (เฉลยข้อ ก)</t>
        </is>
      </c>
      <c r="Q134" s="185" t="inlineStr">
        <is>
          <t>แบบฝึกหัด</t>
        </is>
      </c>
      <c r="R134" s="185" t="inlineStr">
        <is>
          <t>เล่มม่วง</t>
        </is>
      </c>
      <c r="S134" s="185" t="n"/>
    </row>
    <row r="135" ht="24" customHeight="1" s="49">
      <c r="A135" s="187" t="n">
        <v>133</v>
      </c>
      <c r="B135" s="186" t="inlineStr"/>
      <c r="C135" s="186" t="inlineStr">
        <is>
          <t>ยาในข้อใดจัดเป็น second line ในการรักษา TB</t>
        </is>
      </c>
      <c r="D135" s="186" t="n"/>
      <c r="E135" s="186" t="inlineStr">
        <is>
          <t>Streptomycin</t>
        </is>
      </c>
      <c r="F135" s="186" t="inlineStr">
        <is>
          <t>Augmentin</t>
        </is>
      </c>
      <c r="G135" s="186" t="inlineStr">
        <is>
          <t>Cyclosporine</t>
        </is>
      </c>
      <c r="H135" s="186" t="inlineStr">
        <is>
          <t>Ofloxacin</t>
        </is>
      </c>
      <c r="I135" s="188" t="inlineStr">
        <is>
          <t>Capreomycin</t>
        </is>
      </c>
      <c r="J135" s="185" t="n">
        <v>1</v>
      </c>
      <c r="K135" s="186" t="inlineStr">
        <is>
          <t>✅ คำตอบที่ถูกต้อง: ข้อ ก. Streptomycin
🎯 ทำไมข้อนี้ถึงถูก:
Streptomycin: Capreomycin เป็นยาฉีดในกลุ่ม second-line anti-TB drugs (injectable agent) ใช้ในกรณีที่ดื้อต่อยาหลัก (MDR-TB)
🔍 ข้ออื่นผิดเพราะอะไร:
• ข้อ ข. (Augmentin): Augmentin (amoxicillin/clavulanate) เป็นยาปฏิชีวนะกลุ่ม beta-lactam/beta-lactamase inhibitor ไม่มีฤทธิ์ต้านเชื้อ Mycobacterium tuberculosis จึงไม่มีที่ใช้ในสูตรยารักษาวัณโรค
• ข้อ ค. (Cyclosporine): Cyclosporine เป็นยากดภูมิคุ้มกันกลุ่ม calcineurin inhibitor ใช้ป้องกันภาวะปฏิเสธการปลูกถ่ายอวัยวะ ไม่ใช่ยาฆ่าเชื้อแบคทีเรียหรือยารักษาวัณโรค
• ข้อ ง. (Ofloxacin): Ofloxacin และยากลุ่ม fluoroquinolones รุ่นใหม่ (เช่น levofloxacin, moxifloxacin) จัดเป็นยากลุ่มหลักในสูตรยารักษาวัณโรคดื้อยาแนวที่สอง (second-line anti-TB drugs)
• ข้อ จ. (Capreomycin): Capreomycin เป็นยาปฏิชีวนะชนิดฉีดกลุ่ม polypeptide ที่ออกฤทธิ์ยับยั้งการสร้างโปรตีนของแบคทีเรีย จัดเป็นยาแนวที่สอง (second-line drug) ในการรักษาวัณโรคดื้อยาหลายขนาน</t>
        </is>
      </c>
      <c r="L135" s="186" t="n"/>
      <c r="M135" s="186" t="inlineStr">
        <is>
          <t>8. Infectious diseases</t>
        </is>
      </c>
      <c r="N135" s="186" t="inlineStr">
        <is>
          <t>8.1 HIV &amp; Opportunistic Infections</t>
        </is>
      </c>
      <c r="O135" s="185" t="inlineStr">
        <is>
          <t>Clinic</t>
        </is>
      </c>
      <c r="P135" s="186" t="inlineStr">
        <is>
          <t>ข้อ 20 Pharma Plus เล่มม่วง (เฉลยข้อ ก)</t>
        </is>
      </c>
      <c r="Q135" s="185" t="inlineStr">
        <is>
          <t>แบบฝึกหัด</t>
        </is>
      </c>
      <c r="R135" s="185" t="inlineStr">
        <is>
          <t>เล่มม่วง</t>
        </is>
      </c>
      <c r="S135" s="185" t="n"/>
    </row>
    <row r="136" ht="24" customHeight="1" s="49">
      <c r="A136" s="187" t="n">
        <v>134</v>
      </c>
      <c r="B136" s="186" t="inlineStr"/>
      <c r="C136" s="186" t="inlineStr">
        <is>
          <t>ข้อใดถูกต้องเกี่ยวกับยาต้านไวรัสเอดส์</t>
        </is>
      </c>
      <c r="D136" s="186" t="n"/>
      <c r="E136" s="186" t="inlineStr">
        <is>
          <t>NNRTIs สามารถออกฤทธิ์ได้โดยต้องผ่านกระบวนการเปลี่ยนแปลงในร่างกายก่อน</t>
        </is>
      </c>
      <c r="F136" s="186" t="inlineStr">
        <is>
          <t>NRTIs นอกจากรักษา HIV infection ยังสามารถรักษา Hep B ได้ด้วย</t>
        </is>
      </c>
      <c r="G136" s="186" t="inlineStr">
        <is>
          <t>NRTIs จะต้องถูกเติมหมู่ฟอสเฟตก่อนถึงจะเข้าไปยับยั้ง reverse transcriptase ได้</t>
        </is>
      </c>
      <c r="H136" s="186" t="inlineStr">
        <is>
          <t>Abacavir และ entecavir จัดอยู่ในกลุ่ม protease inhibitor (PIs)</t>
        </is>
      </c>
      <c r="I136" s="188" t="inlineStr">
        <is>
          <t>PIs ทุกชนิดใช้เพื่อรักษาการติดเชื้อไวรัสเอดส์เพียงอย่างเดียว</t>
        </is>
      </c>
      <c r="J136" s="185" t="n">
        <v>3</v>
      </c>
      <c r="K136" s="186" t="inlineStr">
        <is>
          <t>✅ คำตอบที่ถูกต้อง: ข้อ ค. NRTIs จะต้องถูกเติมหมู่ฟอสเฟตก่อนถึงจะเข้าไปยับยั้ง reverse transcriptase ได้
🎯 ทำไมข้อนี้ถึงถูก:
NRTIs จะต้องถูกเติมหมู่ฟอสเฟตก่อนถึงจะเข้าไปยับยั้ง reverse transcriptase ได้: NRTIs (Nucleoside/Nucleotide Reverse Transcriptase Inhibitors) เช่น Lamivudine, Tenofovir ต้องผ่านกระบวนการ phosphorylation ภายในเซลล์ให้เป็น triphosphate active form จึงจะออกฤทธิ์ยับยั้งเอนไซม์ reverse transcriptase และบางตัวยังมีฤทธิ์ครอบคลุมเชื้อไวรัสตับอักเสบบี (HBV) ด้วย
🔍 ข้ออื่นผิดเพราะอะไร:
• ข้อ ก. (NNRTIs สามารถออกฤทธิ์ได้โดยต้องผ่านกระบวนการเปลี่ยนแปลงในร่างกายก่อน): ยากลุ่ม NNRTIs สามารถเข้าจับกับ allosteric pocket ของเอนไซม์ reverse transcriptase ได้โดยตรงในรูปเดิม ไม่จำเป็นต้องผ่านกระบวนการ phosphorylation ภายในเซลล์ร่างกาย
• ข้อ ข. (NRTIs นอกจากรักษา HIV infection ยังสามารถรักษา Hep B ได้ด้วย): ยาในกลุ่ม NRTIs ที่มีฤทธิ์ยับยั้งเชื้อไวรัสตับอักเสบบี (HBV) ร่วมด้วยมีเฉพาะบางตัว เช่น lamivudine, emtricitabine และ tenofovir ไม่ใช่ NRTIs ทุกตัวที่จะรักษา Hep B ได้ (เช่น zidovudine หรือ abacavir ไม่มีผลต่อ HBV)
• ข้อ ง. (Abacavir และ entecavir จัดอยู่ในกลุ่ม protease inhibitor (PIs)): Abacavir จัดเป็นยากลุ่ม NRTI ส่วน entecavir เป็นยากลุ่ม nucleoside reverse transcriptase inhibitor สำหรับไวรัสตับอักเสบบี ไม่มียาตัวใดจัดอยู่ในกลุ่ม protease inhibitor (PIs)
• ข้อ จ. (PIs ทุกชนิดใช้เพื่อรักษาการติดเชื้อไวรัสเอดส์เพียงอย่างเดียว): Ritonavir ซึ่งเป็นยาในกลุ่ม PI ถูกนำมาใช้ในขนาดต่ำเพื่อเป็น pharmacokinetic booster โดยการยับยั้งเอนไซม์ CYP3A4 เพื่อเพิ่มระดับยาตัวอื่น และปัจจุบันยากลุ่ม PIs ยังใช้ร่วมกับยาต้านไวรัสชนิดอื่นในสูตรผสม ไม่ได้ใช้เดี่ยวๆ</t>
        </is>
      </c>
      <c r="L136" s="186" t="n"/>
      <c r="M136" s="186" t="inlineStr">
        <is>
          <t>8. Infectious diseases</t>
        </is>
      </c>
      <c r="N136" s="186" t="inlineStr">
        <is>
          <t>8.1 HIV &amp; Opportunistic Infections</t>
        </is>
      </c>
      <c r="O136" s="185" t="inlineStr">
        <is>
          <t>Clinic</t>
        </is>
      </c>
      <c r="P136" s="186" t="inlineStr">
        <is>
          <t>ข้อ 21 Pharma Plus เล่มม่วง (เฉลยข้อ ค)</t>
        </is>
      </c>
      <c r="Q136" s="185" t="inlineStr">
        <is>
          <t>แบบฝึกหัด</t>
        </is>
      </c>
      <c r="R136" s="185" t="inlineStr">
        <is>
          <t>เล่มม่วง</t>
        </is>
      </c>
      <c r="S136" s="185" t="n"/>
    </row>
    <row r="137" ht="24" customHeight="1" s="49">
      <c r="A137" s="187" t="n">
        <v>135</v>
      </c>
      <c r="B137" s="186" t="inlineStr"/>
      <c r="C137" s="186" t="inlineStr">
        <is>
          <t>ข้อใดผิดเกี่ยวกับยาในกลุ่ม NNRTIs</t>
        </is>
      </c>
      <c r="D137" s="186" t="n"/>
      <c r="E137" s="186" t="inlineStr">
        <is>
          <t>ยาในกลุ่มนี้ไม่ต้องเติมหมู่ฟอสเฟตจากร่างกายในการออกฤทธิ์</t>
        </is>
      </c>
      <c r="F137" s="186" t="inlineStr">
        <is>
          <t>Nevirapine ห้ามให้ในผู้ป่วยหญิง HIV ที่มี CD4+ สูงกว่า 250 cell/mm3</t>
        </is>
      </c>
      <c r="G137" s="186" t="inlineStr">
        <is>
          <t>Efavirenz ควรรับประทานยาพร้อมอาหารที่มีไขมันสูง</t>
        </is>
      </c>
      <c r="H137" s="186" t="inlineStr">
        <is>
          <t>อาการไม่พึงประสงค์ที่สำคัญของ nevirapine คือ SJS, Hepatitis</t>
        </is>
      </c>
      <c r="I137" s="188" t="inlineStr">
        <is>
          <t>NNRTIs ที่ได้รับการรับรองจาก FDA ล่าสุด คือ rilpivirine</t>
        </is>
      </c>
      <c r="J137" s="185" t="n">
        <v>4</v>
      </c>
      <c r="K137" s="186" t="inlineStr">
        <is>
          <t>✅ คำตอบที่ถูกต้อง: ข้อ ง. อาการไม่พึงประสงค์ที่สำคัญของ nevirapine คือ SJS, Hepatitis
🎯 ทำไมข้อนี้ถึงถูก:
อาการไม่พึงประสงค์ที่สำคัญของ nevirapine คือ SJS, Hepatitis: ADR ที่สำคัญของ nevirapine คือ SJS, Hepatitis ADR ที่สำคัญของ nevirapine คือ SJS, Hepatitis ADR ที่สำคัญของ nevirapine คือ SJS, Hepatitis ADR ที่สำคัญของ nevirapine คือ SJS, Hepatitis Efavirenz ควรรับประทานขณะท้องว่าง (ก่อนนอน) เพื่อลดอาการข้างเคียงทางระบบประสาทส่วนกลาง (CNS symptoms) การทานร่วมกับอาหารที่มีไขมันสูงจะทำให้การดูดซึมของ Efavirenz เพิ่มขึ้นมากเกินไป ส่งผลให้เกิดพิษต่อระบบประสาทสูง ข้อ 3 จึงกล่าวผิด
🔍 ข้ออื่นผิดเพราะอะไร:
• ข้อ ก. (ยาในกลุ่มนี้ไม่ต้องเติมหมู่ฟอสเฟตจากร่างกายในการออกฤทธิ์): ยากลุ่ม NNRTIs (non-nucleoside reverse transcriptase inhibitors) ออกฤทธิ์แบบ allosteric non-competitive inhibition จึงไม่ต้องผ่านการเติมหมู่ฟอสเฟตโดยเซลล์เจ้าบ้านก่อนออกฤทธิ์
• ข้อ ข. (Nevirapine ห้ามให้ในผู้ป่วยหญิง HIV ที่มี CD4+ สูงกว่า 250 cell/mm3): Nevirapine มีคำเตือนเรื่อง severe hepatotoxicity ซึ่งสัมพันธ์กับระดับ CD4 ที่สูง จึงห้ามเริ่มยานี้ในผู้หญิงที่มี CD4 มากกว่า 250 cells/mm3 หรือผู้ชายที่มี CD4 มากกว่า 400 cells/mm3
• ข้อ ค. (Efavirenz ควรรับประทานยาพร้อมอาหารที่มีไขมันสูง): Efavirenz ควรรับประทานตอนท้องว่างหรือก่อนนอน เนื่องจากการรับประทานพร้อมอาหารไขมันสูงจะเพิ่มการดูดซึมยาอย่างมาก ทำให้เกิดผลข้างเคียงต่อระบบประสาทส่วนกลาง (CNS toxicity) รุนแรงขึ้น
• ข้อ จ. (NNRTIs ที่ได้รับการรับรองจาก FDA ล่าสุด คือ rilpivirine): Rilpivirine เป็น NNRTI รุ่นที่สองที่ได้รับการรับรองจาก US FDA และต่อมามีการพัฒนา doravirine ซึ่งมีคุณสมบัติด้านพันธุกรรมการดื้อยาที่ดีขึ้นตามลำดับ</t>
        </is>
      </c>
      <c r="L137" s="186" t="n"/>
      <c r="M137" s="186" t="inlineStr">
        <is>
          <t>8. Infectious diseases</t>
        </is>
      </c>
      <c r="N137" s="186" t="inlineStr">
        <is>
          <t>8.1 HIV &amp; Opportunistic Infections</t>
        </is>
      </c>
      <c r="O137" s="185" t="inlineStr">
        <is>
          <t>Clinic</t>
        </is>
      </c>
      <c r="P137" s="186" t="inlineStr">
        <is>
          <t>ข้อ 22 Pharma Plus เล่มม่วง (เฉลยข้อ ง)</t>
        </is>
      </c>
      <c r="Q137" s="185" t="inlineStr">
        <is>
          <t>แบบฝึกหัด</t>
        </is>
      </c>
      <c r="R137" s="185" t="inlineStr">
        <is>
          <t>เล่มม่วง</t>
        </is>
      </c>
      <c r="S137" s="185" t="n"/>
    </row>
    <row r="138" ht="24" customHeight="1" s="49">
      <c r="A138" s="187" t="n">
        <v>136</v>
      </c>
      <c r="B138" s="186" t="inlineStr"/>
      <c r="C138" s="186" t="inlineStr">
        <is>
          <t>ข้อใดผิดเกี่ยวกับยาในกลุ่ม protease inhibitor</t>
        </is>
      </c>
      <c r="D138" s="186" t="n"/>
      <c r="E138" s="186" t="inlineStr">
        <is>
          <t>PIs ห้ามให้ร่วมกับ ergotamine เนื่องจากจะทำให้เกิดภาวะ ergotism</t>
        </is>
      </c>
      <c r="F138" s="186" t="inlineStr">
        <is>
          <t>PIs ทุกตัวมีผลทำให้การกระจายตัวของไขมันผิดปกติแต่ไม่ได้ทำให้ระดับไขมันในเลือดผิดปกติ</t>
        </is>
      </c>
      <c r="G138" s="186" t="inlineStr">
        <is>
          <t>Ritonavir ช่วยทำให้ระดับของ lopinavir ในเลือดสูงขึ้น</t>
        </is>
      </c>
      <c r="H138" s="186" t="inlineStr">
        <is>
          <t>Atazanavir ทำให้ผู้ป่วยมีความร่วมมือในการรับประทานยาจากการรับประทานเพียงวันละครั้ง</t>
        </is>
      </c>
      <c r="I138" s="188" t="inlineStr">
        <is>
          <t>Indinavir ทำให้เกิด nephrolithiasis ต้องดื่มน้ำอย่างเพียงพอ</t>
        </is>
      </c>
      <c r="J138" s="185" t="n">
        <v>1</v>
      </c>
      <c r="K138" s="186" t="inlineStr">
        <is>
          <t>✅ คำตอบที่ถูกต้อง: ข้อ ก. PIs ห้ามให้ร่วมกับ ergotamine เนื่องจากจะทำให้เกิดภาวะ ergotism
🎯 ทำไมข้อนี้ถึงถูก:
PIs ห้ามให้ร่วมกับ ergotamine เนื่องจากจะทำให้เกิดภาวะ ergotism: PIs ทุกตัวมักทำให้เกิด dyslipidemia (ระดับไขมันในเลือดผิดปกติ ทั้ง ไตรглиเซอไรด์และคอเลสเตอรอลสูงขึ้น) ร่วมกับ lipodystrophy ดังนั้นข้อความที่ว่า 'ไม่ได้ทำให้ระดับไขมันในเลือดผิดปกติ' จึงเป็นข้อที่ผิด
เป็น ergot alkaloid หดหลอดเลือดรุนแรง ห้ามใช้ร่วมกับ strong CYP3A4 inhibitors (เช่น clarithromycin, protease inhibitors) เพราะเสี่ยงต่อ ergotism (ขาดเลือดที่ปลายมือปลายเท้า)
🔍 ข้ออื่นผิดเพราะอะไร:
• ข้อ ข. (PIs ทุกตัวมีผลทำให้การกระจายตัวของไขมันผิดปกติแต่ไม่ได้ทำให้ระดับไขมันในเลือดผิดปกติ): ยากลุ่ม Protease Inhibitors (PIs) หลายตัวมีผลข้างเคียงสำคัญต่อระบบเมแทบอลิซึม โดยเหนี่ยวนำให้เกิดภาวะไขมันในเลือดผิดปกติ (hyperlipidemia: triglyceride และ LDL สูง) และภาวะดื้อต่ออินซูลินอย่างมีนัยสำคัญ
• ข้อ ค. (Ritonavir ช่วยทำให้ระดับของ lopinavir ในเลือดสูงขึ้น): Ritonavir เป็น potent CYP3A4 inhibitor ขนาดยาต่ำ (100 มก.) ถูกใช้เป็นตัวเสริมฤทธิ์ทางเภสัชจลนศาสตร์ (booster) เพื่อเพิ่มระดับยา lopinavir และยืดค่าครึ่งชีวิตในเลือด
• ข้อ ง. (Atazanavir ทำให้ผู้ป่วยมีความร่วมมือในการรับประทานยาจากการรับประทานเพียงวันละครั้ง): Atazanavir มีค่าครึ่งชีวิตยาว สามารถบริหารยาวันละครั้งร่วมกับ ritonavir booster ส่งผลให้เพิ่มความร่วมมือในการรับประทานยา (adherence) ของผู้ป่วยได้ดี
• ข้อ จ. (Indinavir ทำให้เกิด nephrolithiasis ต้องดื่มน้ำอย่างเพียงพอ): Indinavir มีความสามารถในการละลายต่ำในปัสสาวะ จึงตกตะกอนเป็นนิ่วในไต (nephrolithiasis) ได้บ่อย ผู้ป่วยจึงจำเป็นต้องดื่มน้ำมากๆ อย่างน้อย 1.5-2 ลิตรต่อวัน</t>
        </is>
      </c>
      <c r="L138" s="186" t="n"/>
      <c r="M138" s="186" t="inlineStr">
        <is>
          <t>8. Infectious diseases</t>
        </is>
      </c>
      <c r="N138" s="186" t="inlineStr">
        <is>
          <t>8.4 Urinary Tract Infections</t>
        </is>
      </c>
      <c r="O138" s="185" t="inlineStr">
        <is>
          <t>Clinic</t>
        </is>
      </c>
      <c r="P138" s="186" t="inlineStr">
        <is>
          <t>ข้อ 23 Pharma Plus เล่มม่วง (เฉลยข้อ ก)</t>
        </is>
      </c>
      <c r="Q138" s="185" t="inlineStr">
        <is>
          <t>แบบฝึกหัด</t>
        </is>
      </c>
      <c r="R138" s="185" t="inlineStr">
        <is>
          <t>เล่มม่วง</t>
        </is>
      </c>
      <c r="S138" s="185" t="n"/>
    </row>
    <row r="139" ht="24" customHeight="1" s="49">
      <c r="A139" s="187" t="n">
        <v>137</v>
      </c>
      <c r="B139" s="186" t="inlineStr">
        <is>
          <t>ผู้ป่วย HIV หลังจากรับประทานยา GPO-vir Z250 ได้ 2 สัปดาห์ พบว่ามีภาวะซีด อ่อนเพลีย เมื่อตรวจค่า Hb และ Hct พบว่ามีค่า 9.2 g/dl และ 27.2 % โดยก่อนเริ่มยามีค่า Hb, Hct เท่ากับ 13.5 g/dlและ 38.9 %</t>
        </is>
      </c>
      <c r="C139" s="186" t="inlineStr">
        <is>
          <t>ภาวะซีดดังกล่าว น่าจะมาจากยาต้านไวรัสชนิดใด</t>
        </is>
      </c>
      <c r="D139" s="186" t="n"/>
      <c r="E139" s="186" t="inlineStr">
        <is>
          <t>Zidovudine</t>
        </is>
      </c>
      <c r="F139" s="186" t="inlineStr">
        <is>
          <t>Lamivudine</t>
        </is>
      </c>
      <c r="G139" s="186" t="inlineStr">
        <is>
          <t>Nevirapine</t>
        </is>
      </c>
      <c r="H139" s="186" t="inlineStr">
        <is>
          <t>Efavirenz</t>
        </is>
      </c>
      <c r="I139" s="188" t="inlineStr">
        <is>
          <t>Stavudine</t>
        </is>
      </c>
      <c r="J139" s="185" t="n">
        <v>1</v>
      </c>
      <c r="K139" s="186" t="inlineStr">
        <is>
          <t>✅ คำตอบที่ถูกต้อง: ข้อ ก. Zidovudine
🎯 ทำไมข้อนี้ถึงถูก:
Zidovudine: ยา GPO-vir ประกอบด้วย Stavudine, Lamivudine และ Nevirapine (หรือ Zidovudine ขึ้นอยู่กับสูตร แต่ในบริบทนี้ Zidovudine [AZT] มีผลข้างเคียงเด่นชัดคือ bone marrow suppression ทำให้เกิด macrocytic anemia และ neutropenia มักพในช่วงสัปดาห์แรกๆ ของการได้รับยา ส่วน GPO-vir Z250 มี Zidovudine เป็นส่วนประกอบหลัก)
🔍 ข้ออื่นผิดเพราะอะไร:
• ข้อ ข. (Lamivudine): Lamivudine (3TC) เป็นยากลุ่ม NRTI ที่มีความปลอดภัยสูงมาก ไม่ค่อยกดไขกระดูก ผลข้างเคียงเด่นอาจพบเพียงอาการทางเดินอาหารเล็กน้อยหรือปวดศีรษะ
• ข้อ ค. (Nevirapine): Nevirapine (NVP) เป็นยากลุ่ม NNRTI อาการไม่พึงประสงค์สำคัญคือการเกิดผื่นแพ้ผิวหนัง (rash, SJS/TEN) และภาวะพิษต่อตับ (hepatotoxicity) ไม่ก่อให้เกิดภาวะซีดจากการกดไขกระดูก
• ข้อ ง. (Efavirenz): Efavirenz (EFV) เป็นยากลุ่ม NNRTI ที่มีผลข้างเคียงเด่นทางระบบประสาทและจิตใจ เช่น มึนงง นอนไม่หลับ ฝันร้าย สับสน และไขมันในเลือดสูง ไม่ได้กดการสร้างเม็ดเลือดแดง
• ข้อ จ. (Stavudine): Stavudine (d4T) เป็นยากลุ่ม NRTI ที่มีความเป็นพิษต่อไมโทคอนเดรียสูง ทำให้เกิด peripheral neuropathy, lipoatrophy และ lactic acidosis เด่นชัด แต่น้อยมากที่จะทำให้เกิด severe anemia เมื่อเทียบกับ zidovudine</t>
        </is>
      </c>
      <c r="L139" s="186" t="n"/>
      <c r="M139" s="186" t="inlineStr">
        <is>
          <t>8. Infectious diseases</t>
        </is>
      </c>
      <c r="N139" s="186" t="inlineStr">
        <is>
          <t>8.1 HIV &amp; Opportunistic Infections</t>
        </is>
      </c>
      <c r="O139" s="185" t="inlineStr">
        <is>
          <t>Clinic</t>
        </is>
      </c>
      <c r="P139" s="186" t="inlineStr">
        <is>
          <t>ข้อ 24 Pharma Plus เล่มม่วง (เฉลยข้อ ก)</t>
        </is>
      </c>
      <c r="Q139" s="185" t="inlineStr">
        <is>
          <t>แบบฝึกหัด</t>
        </is>
      </c>
      <c r="R139" s="185" t="inlineStr">
        <is>
          <t>เล่มม่วง</t>
        </is>
      </c>
      <c r="S139" s="185" t="n"/>
    </row>
    <row r="140" ht="24" customHeight="1" s="49">
      <c r="A140" s="187" t="n">
        <v>138</v>
      </c>
      <c r="B140" s="186" t="inlineStr">
        <is>
          <t>นายมานะได้รับยาจากแพทย์และรับประทานยาติดต่อเป็นเวลานาน พบว่าทำให้น้ำตาลในเลือดสูง ไขมันในเลือดสูง และ lipodystrophy ที่อวัยวะ</t>
        </is>
      </c>
      <c r="C140" s="186" t="inlineStr">
        <is>
          <t>อยากทราบว่าเนื่องจากยาชนิดใด</t>
        </is>
      </c>
      <c r="D140" s="186" t="n"/>
      <c r="E140" s="186" t="inlineStr">
        <is>
          <t>Abacavir</t>
        </is>
      </c>
      <c r="F140" s="186" t="inlineStr">
        <is>
          <t>Ritonavir</t>
        </is>
      </c>
      <c r="G140" s="186" t="inlineStr">
        <is>
          <t>Nevirapine</t>
        </is>
      </c>
      <c r="H140" s="186" t="inlineStr">
        <is>
          <t>Lamivudine</t>
        </is>
      </c>
      <c r="I140" s="188" t="inlineStr">
        <is>
          <t>Diravirdine</t>
        </is>
      </c>
      <c r="J140" s="185" t="n">
        <v>2</v>
      </c>
      <c r="K140" s="186" t="inlineStr">
        <is>
          <t>✅ คำตอบที่ถูกต้อง: ข้อ ข. Ritonavir
🎯 ทำไมข้อนี้ถึงถูก:
Ritonavir: กลุ่ม Protease Inhibitors (PIs) เช่น Ritonavir มีความเกี่ยวข้องสูงกับ ADR ด้าน metabolic abnormalities ได้แก่ dyslipidemia, insulin resistance/hyperglycemia และ lipodystrophy (buffalo hump, central obesity)
🔍 ข้ออื่นผิดเพราะอะไร:
• ข้อ ก. (Abacavir): Abacavir (ABC) เป็นยากลุ่ม NRTI อาการไม่พึงประสงค์รุนแรงที่ต้องระวังคือ hypersensitivity reaction ซึ่งสัมพันธ์อย่างยิ่งกับยีน HLA-B 5701 แต่ไม่ทำให้เกิดความผิดปกติของไขมันและน้ำตาลอย่างรุนแรง
• ข้อ ค. (Nevirapine): Nevirapine (NVP) เป็นยากลุ่ม NNRTI ผลข้างเคียงเด่นคือผื่นแพ้ทางผิวหนังและตับอักเสบเฉียบพลัน ไม่มีผลกระทบหลักต่อการเปลี่ยนแปลงระดับไขมันหรือภาวะดื้อต่ออินซูลิน
• ข้อ ง. (Lamivudine): Lamivudine (3TC) เป็น NRTI ที่ปลอดภัยที่สุดตัวหนึ่ง แทบไม่มีผลต่อเมแทบอลิซึมของไขมันและระดับน้ำตาลในกระแสเลือด
• ข้อ จ. (Diravirdine): Delavirdine (Diravirdine) เป็นยากลุ่ม NNRTI ผลข้างเคียงสำคัญคือผื่นผิวหนัง ไม่ได้เป็นสาเหตุหลักของการเกิดกลุ่มอาการ metabolic syndrome และ lipodystrophy</t>
        </is>
      </c>
      <c r="L140" s="186" t="n"/>
      <c r="M140" s="186" t="inlineStr">
        <is>
          <t>8. Infectious diseases</t>
        </is>
      </c>
      <c r="N140" s="186" t="inlineStr">
        <is>
          <t>8.8 Antimicrobial Stewardship &amp; Pharmacology</t>
        </is>
      </c>
      <c r="O140" s="185" t="inlineStr">
        <is>
          <t>Clinic</t>
        </is>
      </c>
      <c r="P140" s="186" t="inlineStr">
        <is>
          <t>ข้อ 25 Pharma Plus เล่มม่วง (เฉลยข้อ ข)</t>
        </is>
      </c>
      <c r="Q140" s="185" t="inlineStr">
        <is>
          <t>แบบฝึกหัด</t>
        </is>
      </c>
      <c r="R140" s="185" t="inlineStr">
        <is>
          <t>เล่มม่วง</t>
        </is>
      </c>
      <c r="S140" s="185" t="n"/>
    </row>
    <row r="141" ht="24" customHeight="1" s="49">
      <c r="A141" s="187" t="n">
        <v>139</v>
      </c>
      <c r="B141" s="186" t="inlineStr"/>
      <c r="C141" s="186" t="inlineStr">
        <is>
          <t>เมื่อพิจารณาโครงสร้างของ ritonavir ท่านคิดว่าข้อใดไม่ถูกต้อง</t>
        </is>
      </c>
      <c r="D141" s="186" t="n"/>
      <c r="E141" s="186" t="inlineStr">
        <is>
          <t>เมื่อให้ยาร่วมกับอาหารจะดูดซึมได้มากขึ้น</t>
        </is>
      </c>
      <c r="F141" s="186" t="inlineStr">
        <is>
          <t>ยามีการละลายน้ำต่ำ จึงดูดซึมไม่ดี</t>
        </is>
      </c>
      <c r="G141" s="186" t="inlineStr">
        <is>
          <t>สลายตัวได้ง่ายในความร้อน</t>
        </is>
      </c>
      <c r="H141" s="186" t="inlineStr">
        <is>
          <t>มีลักษณะเป็น peptide-like</t>
        </is>
      </c>
      <c r="I141" s="188" t="inlineStr">
        <is>
          <t>ยามี ค่า log P 5.22 แสดงว่าละลายน้ำได้ไม่ดี</t>
        </is>
      </c>
      <c r="J141" s="185" t="n">
        <v>1</v>
      </c>
      <c r="K141" s="186" t="inlineStr">
        <is>
          <t>✅ คำตอบที่ถูกต้อง: ข้อ ก. เมื่อให้ยาร่วมกับอาหารจะดูดซึมได้มากขึ้น
🎯 ทำไมข้อนี้ถึงถูก:
เมื่อให้ยาร่วมกับอาหารจะดูดซึมได้มากขึ้น: Ritonavir มีโครงสร้างเปปไทด์ (peptide-like peptidomimetic inhibitor) ละลายน้ำได้น้อย (lipophilic, high log P) และสลายตัวง่ายเมื่อโดนความร้อน ข้อความเรื่องอาหารช่วยเพิ่มการดูดซึมหรือลดการดูดซึมขึ้นกับสูตรตำรับ (เช่น capsule vs liquid ที่ต้องเก็บตู้เย็น) แต่โดยรวมคุณสมบัติทางเคมีและเภสัช동กศาสตร์ของ ritonavir เกี่ยวข้องกับการเป็น potent CYP3A4 inhibitor และ P-glycoprotein inhibitor
🔍 ข้ออื่นผิดเพราะอะไร:
• ข้อ ข. (ยามีการละลายน้ำต่ำ จึงดูดซึมไม่ดี): Ritonavir มีโครงสร้างโมเลกุลขนาดใหญ่และมีคุณสมบัติ lipophilicity สูง ทำให้มีการละลายในน้ำต่ำมาก ส่งผลให้อัตราการดูดซึมในทางเดินอาหารขึ้นกับสูตรตำรับเป็นสำคัญ
• ข้อ ค. (สลายตัวได้ง่ายในความร้อน): Ritonavir ในรูปผลึกสามารถเปลี่ยนรูป polymorphic form ได้ง่ายเมื่อสัมผัสความร้อน ส่งผลกระทบต่อความคงตัวและการละลายของตัวยา จึงต้องเก็บรักษาอย่างระมัดระวัง
• ข้อ ง. (มีลักษณะเป็น peptide-like): Ritonavir ถูกออกแบบให้เลียนแบบ transition state ของเปปไทด์ (peptidomimetic structure) เพื่อเข้าจับกับตำแหน่งเร่งของเอนไซม์ HIV protease
• ข้อ จ. (ยามี ค่า log P 5.22 แสดงว่าละลายน้ำได้ไม่ดี): Ritonavir มีค่า log P เท่ากับ 5.22 ซึ่งเป็นค่าที่สูงมาก บ่งชี้ว่าตัวยามีความชอบไขมันสูงมากและละลายในน้ำได้แย่มากตามหลักการทางเคมีเภสัช</t>
        </is>
      </c>
      <c r="L141" s="186" t="n"/>
      <c r="M141" s="186" t="inlineStr">
        <is>
          <t>8. Infectious diseases</t>
        </is>
      </c>
      <c r="N141" s="186" t="inlineStr">
        <is>
          <t>8.1 HIV &amp; Opportunistic Infections</t>
        </is>
      </c>
      <c r="O141" s="185" t="inlineStr">
        <is>
          <t>Clinic</t>
        </is>
      </c>
      <c r="P141" s="186" t="inlineStr">
        <is>
          <t>ข้อ 26 Pharma Plus เล่มม่วง (เฉลยข้อ ก)</t>
        </is>
      </c>
      <c r="Q141" s="185" t="inlineStr">
        <is>
          <t>แบบฝึกหัด</t>
        </is>
      </c>
      <c r="R141" s="185" t="inlineStr">
        <is>
          <t>เล่มม่วง</t>
        </is>
      </c>
      <c r="S141" s="185" t="n"/>
    </row>
    <row r="142" ht="24" customHeight="1" s="49">
      <c r="A142" s="187" t="n">
        <v>140</v>
      </c>
      <c r="B142" s="186" t="inlineStr"/>
      <c r="C142" s="186" t="inlineStr">
        <is>
          <t>สมุนไพรใดมีฤทธิ์ยับยั้ง HIV ได้ในหลอดทดลอง และเริ่มมีการใช้ในผู้ป่วย HIV บ้างแล้ว</t>
        </is>
      </c>
      <c r="D142" s="186" t="n"/>
      <c r="E142" s="186" t="inlineStr">
        <is>
          <t>ฟ้าทะลายโจร</t>
        </is>
      </c>
      <c r="F142" s="186" t="inlineStr">
        <is>
          <t>มะระขี้นก</t>
        </is>
      </c>
      <c r="G142" s="186" t="inlineStr">
        <is>
          <t>ปลาไหลเผือก</t>
        </is>
      </c>
      <c r="H142" s="186" t="inlineStr">
        <is>
          <t>หญ้าปักกิ่ง</t>
        </is>
      </c>
      <c r="I142" s="188" t="inlineStr">
        <is>
          <t>ดอกดาวเรือง</t>
        </is>
      </c>
      <c r="J142" s="185" t="n">
        <v>2</v>
      </c>
      <c r="K142" s="186" t="inlineStr">
        <is>
          <t>✅ คำตอบที่ถูกต้อง: ข้อ ข. มะระขี้นก
🎯 ทำไมข้อนี้ถึงถูก:
มะระขี้นก: ฟ้าทะลายโจร (Andrographis paniculata) มีการศึกษาในหลอดทดลองพบว่ามีฤทธิ์ต้านไวรัส HIV (ยับยั้งการแสดงออกของ viral antigen และ syncytia formation) และมีการศึกษานำร่องในผู้ป่วย HIV บางกลุ่มในประเทศไทยตามตำรับสมุนไพรทางเลือก
🔍 ข้ออื่นผิดเพราะอะไร:
• ข้อ ก. (ฟ้าทะลายโจร): ฟ้าทะลายโจร (Andrographis paniculata) มีสารสำคัญคือ andrographolide นิยมใช้บรรเทาอาการของโรคหวัดและการติดเชื้อทางเดินหายใจส่วนบน มีรายงานฤทธิ์ต้านการอักเสบ แต่ไม่ใช่สมุนไพรเด่นที่มีการศึกษายับยั้งโปรตีน HIV ชนิด MAP30
• ข้อ ค. (ปลาไหลเผือก): ปลาไหลเผือก (Eurycoma longifolia) มีการนำมาใช้ในกลุ่มยาบำรุงกำลังและกระตุ้นฮอร์โมนเพศชาย ไม่มีข้อมูลการใช้รักษาการติดเชื้อเอชไอวีในทางคลินิก
• ข้อ ง. (หญ้าปักกิ่ง): หญ้าปักกิ่ง (Murdannia loriformis) มีการนำมาใช้ในผู้ป่วยมะเร็งเพื่อเสริมภูมิคุ้มกันในกลุ่มแพทย์ทางเลือก แต่ไม่มีฤทธิ์จำเพาะในการยับยั้งการแบ่งตัวของเชื้อไวรัส HIV
• ข้อ จ. (ดอกดาวเรือง): ดอกดาวเรือง (Tagetes erecta) สกัดได้สารกลุ่มลูทีน (lutein) และฟลาโวนอยด์ ใช้บำรุงสายตาและต้านอนุมูลอิสระ ไม่ได้มีบทบาทในการยับยั้งการติดเชื้อไวรัส HIV</t>
        </is>
      </c>
      <c r="L142" s="186" t="n"/>
      <c r="M142" s="186" t="inlineStr">
        <is>
          <t>8. Infectious diseases</t>
        </is>
      </c>
      <c r="N142" s="186" t="inlineStr">
        <is>
          <t>8.1 HIV &amp; Opportunistic Infections</t>
        </is>
      </c>
      <c r="O142" s="185" t="inlineStr">
        <is>
          <t>Clinic</t>
        </is>
      </c>
      <c r="P142" s="186" t="inlineStr">
        <is>
          <t>ข้อ 27 Pharma Plus เล่มม่วง (เฉลยข้อ ข)</t>
        </is>
      </c>
      <c r="Q142" s="185" t="inlineStr">
        <is>
          <t>แบบฝึกหัด</t>
        </is>
      </c>
      <c r="R142" s="185" t="inlineStr">
        <is>
          <t>เล่มม่วง</t>
        </is>
      </c>
      <c r="S142" s="185" t="n"/>
    </row>
    <row r="143" ht="24" customHeight="1" s="49">
      <c r="A143" s="187" t="n">
        <v>141</v>
      </c>
      <c r="B143" s="186" t="inlineStr"/>
      <c r="C143" s="186" t="inlineStr">
        <is>
          <t>ยาหลักที่ใช้ในการรักษา PCP คือ</t>
        </is>
      </c>
      <c r="D143" s="186" t="n"/>
      <c r="E143" s="186" t="inlineStr">
        <is>
          <t>Zidovudine</t>
        </is>
      </c>
      <c r="F143" s="186" t="inlineStr">
        <is>
          <t>Cotrimoxazole</t>
        </is>
      </c>
      <c r="G143" s="186" t="inlineStr">
        <is>
          <t>Ceftriaxone</t>
        </is>
      </c>
      <c r="H143" s="186" t="inlineStr">
        <is>
          <t>Acyclovir</t>
        </is>
      </c>
      <c r="I143" s="188" t="inlineStr">
        <is>
          <t>Ciprofloxacin</t>
        </is>
      </c>
      <c r="J143" s="185" t="n">
        <v>1</v>
      </c>
      <c r="K143" s="186" t="inlineStr">
        <is>
          <t>✅ คำตอบที่ถูกต้อง: ข้อ ก. Zidovudine
🎯 ทำไมข้อนี้ถึงถูก:
Zidovudine: ยามาตรฐานและเป็นยาหลักในการรักษาและป้องกัน Pneumocystis jirovecii pneumonia (PCP) คือ Cotrimoxazole (Trimethoprim/Sulfamethoxazole; TMP/SMX) ตามแนวทางการรักษาโรคติดเชื้อฉวยโอกาสในผู้ป่วย HIV
🔍 ข้ออื่นผิดเพราะอะไร:
• ข้อ ข. (Cotrimoxazole): เป็นยาผสม Trimethoprim/Sulfamethoxazole (TMP/SMX) เป็น drug of choice สำหรับ PCP/PJP prophylaxis &amp; treatment, Stenotrophomonas และ Nocardia ระวัง hyperkalemia และ SCARs
• ข้อ ค. (Ceftriaxone): เป็น 3rd generation cephalosporin มี broad spectrum ต่อ gram-negative bacteria และผ่าน BBB ได้ดี ขับออกทาง biliary tract จึงไม่ต้องปรับ dose ใน renal impairment
• ข้อ ง. (Acyclovir): เป็น Guanosine analog ยับยั้ง HSV และ VZV polymerase ต้องดื่มน้ำมากๆ ระหว่างได้ยา IV เพื่อป้องกัน crystal nephropathy และ obstructive AKI
• ข้อ จ. (Ciprofloxacin): เป็น Fluoroquinolone เด่นต่อ Gram-negative รวมทั้ง Pseudomonas aeruginosa แต่มี black box warning เรื่อง tendon rupture, QT prolongation, aortic aneurysm และ dysglycemia</t>
        </is>
      </c>
      <c r="L143" s="186" t="n"/>
      <c r="M143" s="186" t="inlineStr">
        <is>
          <t>8. Infectious diseases</t>
        </is>
      </c>
      <c r="N143" s="186" t="inlineStr">
        <is>
          <t>8.1 HIV &amp; Opportunistic Infections</t>
        </is>
      </c>
      <c r="O143" s="185" t="inlineStr">
        <is>
          <t>Clinic</t>
        </is>
      </c>
      <c r="P143" s="186" t="inlineStr">
        <is>
          <t>ข้อ 28 Pharma Plus เล่มม่วง (เฉลยข้อ ก)</t>
        </is>
      </c>
      <c r="Q143" s="185" t="inlineStr">
        <is>
          <t>แบบฝึกหัด</t>
        </is>
      </c>
      <c r="R143" s="185" t="inlineStr">
        <is>
          <t>เล่มม่วง</t>
        </is>
      </c>
      <c r="S143" s="185" t="n"/>
    </row>
    <row r="144" ht="24" customHeight="1" s="49">
      <c r="A144" s="187" t="n">
        <v>142</v>
      </c>
      <c r="B144" s="186" t="inlineStr">
        <is>
          <t>ผู้ป่วยชายไทย อายุ 39 ปี ติดเชื้อ HIV และได้รับการรักษาโรคปอดอักเสบจากเชื้อ Pneumocystis jirovecii (PCP) ในโรงพยาบาลจนอาการทางคลินิกสงบลง แพทย์เตรียมให้ยากลับบ้าน</t>
        </is>
      </c>
      <c r="C144" s="186" t="inlineStr">
        <is>
          <t>หากผู้ป่วยจำเป็นต้องได้รับยา Co-trimoxazole (SMX/TMP) เพื่อป้องกันการติดเชื้อฉวยโอกาส กลไกการออกฤทธิ์และอาการไม่พึงประสงค์สำคัญของยานี้คือข้อใด</t>
        </is>
      </c>
      <c r="D144" s="186" t="n"/>
      <c r="E144" s="186" t="inlineStr">
        <is>
          <t>ยับยั้งการสังเคราะห์กรดโฟลิกของเชื้อ (Inhibit folic acid synthesis) โดยมีอาการไม่พึงประสงค์สำคัญคือ ผื่นแพ้ยาชนิดรุนแรง (SJS/TEN), ภาวะโพแทสเซียมในเลือดสูง (Hyperkalemia) และพิษต่อไขกระดูก</t>
        </is>
      </c>
      <c r="F144" s="186" t="inlineStr">
        <is>
          <t>ยับยั้งเอนไซม์ DNA polymerase โดยมีอาการไม่พึงประสงค์สำคัญคือ เส้นประสาทส่วนปลายอักเสบ (Peripheral neuropathy)</t>
        </is>
      </c>
      <c r="G144" s="186" t="inlineStr">
        <is>
          <t>ยับยั้งการสังเคราะห์โปรตีนที่ 50S ribosome โดยมีอาการไม่พึงประสงค์สำคัญคือ การรบกวนระบบทางเดินอาหารอย่างรุนแรง</t>
        </is>
      </c>
      <c r="H144" s="186" t="inlineStr">
        <is>
          <t>ยับยั้งการสร้างผนังเซลล์ของเชื้อ โดยมีอาการไม่พึงประสงค์สำคัญคือ กลุ่มอาการตัวแดง (Red man syndrome)</t>
        </is>
      </c>
      <c r="I144" s="188" t="inlineStr">
        <is>
          <t>ยับยั้งการสังเคราะห์ Ergosterol ในเยื่อหุ้มเซลล์ โดยมีอาการไม่พึงประสงค์สำคัญคือ เต้านมโตในเพศชาย (Gynecomastia)</t>
        </is>
      </c>
      <c r="J144" s="185" t="n">
        <v>1</v>
      </c>
      <c r="K144" s="186" t="inlineStr">
        <is>
          <t>✅ คำตอบที่ถูกต้อง: ข้อ ก. ยับยั้งการสังเคราะห์กรดโฟลิกของเชื้อ (Inhibit folic acid synthesis) โดยมีอาการไม่พึงประสงค์สำคัญคือ ผื่นแพ้ยาชนิดรุนแรง (SJS/TEN), ภาวะโพแทสเซียมในเลือดสูง (Hyperkalemia) และพิษต่อไขกระดูก
🎯 ทำไมข้อนี้ถึงถูก:
Co-trimoxazole ประกอบด้วย Sulfamethoxazole (SMX) ซึ่งยับยั้ง dihydropteroate synthase และ Trimethoprim (TMP) ซึ่งยับยั้ง dihydrofolate reductase ทำให้เกิด synergistic inhibition ของการสร้าง tetrahydrofolic acid ในจุลชีพ อาการไม่พึงประสงค์สำคัญได้แก่ การแพ้ยากลุ่มซัลฟา (ผื่น SJS/TEN), hyperkalemia (จากโครงสร้างคล้าย Amiloride ยับยั้ง epithelial sodium channels ในไต) และภาวะโลหิตจางจากไขกระดูกถูกกด
🔍 ข้ออื่นผิดเพราะอะไร:
• ข้อ ข.: เป็นคุณสมบัติของยาต้านไวรัสกลุ่ม Antiviral DNA polymerase inhibitors
• ข้อ ค.: เป็นกลไกของ Macrolides / Clindamycin
• ข้อ ง.: เป็นกลไกของ Glycopeptides (Vancomycin)
• ข้อ จ.: เป็นกลไกของยาต้านเชื้อรากลุ่ม Azoles</t>
        </is>
      </c>
      <c r="L144" s="186" t="n"/>
      <c r="M144" s="186" t="inlineStr">
        <is>
          <t>8. Infectious diseases</t>
        </is>
      </c>
      <c r="N144" s="186" t="inlineStr">
        <is>
          <t>8.1 HIV &amp; Opportunistic Infections</t>
        </is>
      </c>
      <c r="O144" s="185" t="inlineStr">
        <is>
          <t>Clinic</t>
        </is>
      </c>
      <c r="P144" s="186" t="inlineStr">
        <is>
          <t>ข้อ 29 Pharma Plus เล่มม่วง (เฉลยข้อ ก)</t>
        </is>
      </c>
      <c r="Q144" s="185" t="inlineStr">
        <is>
          <t>แบบฝึกหัด</t>
        </is>
      </c>
      <c r="R144" s="185" t="inlineStr">
        <is>
          <t>เล่มม่วง</t>
        </is>
      </c>
      <c r="S144" s="185" t="inlineStr">
        <is>
          <t>CASE-INF-HIV-PCP-01</t>
        </is>
      </c>
    </row>
    <row r="145" ht="24" customHeight="1" s="49">
      <c r="A145" s="187" t="n">
        <v>143</v>
      </c>
      <c r="B145" s="186" t="inlineStr">
        <is>
          <t>ผู้ป่วยชายไทย อายุ 39 ปี ติดเชื้อ HIV และได้รับการรักษาโรคปอดอักเสบจากเชื้อ Pneumocystis jirovecii (PCP) ในโรงพยาบาลจนอาการทางคลินิกสงบลง แพทย์เตรียมให้ยากลับบ้าน</t>
        </is>
      </c>
      <c r="C145" s="186" t="inlineStr">
        <is>
          <t>คำแนะนำเกี่ยวกับการใช้ยา Co-trimoxazole เพื่อป้องกัน PCP ข้อใดถูกต้องและเหมาะสมที่สุด</t>
        </is>
      </c>
      <c r="D145" s="186" t="n"/>
      <c r="E145" s="186" t="inlineStr">
        <is>
          <t>ห้ามรับประทานร่วมกับนม ยาลดกรด หรืออาหารที่มีแคลเซียมสูงเด็ดขาด</t>
        </is>
      </c>
      <c r="F145" s="186" t="inlineStr">
        <is>
          <t>รับประทานยาอย่างสม่ำเสมอและปัสสาวะอาจเปลี่ยนเป็นสีส้มแดงซึ่งเป็นอาการปกติ</t>
        </is>
      </c>
      <c r="G145" s="186" t="inlineStr">
        <is>
          <t>ควรดื่มน้ำสะอาดมากๆ ในแต่ละวัน และสังเกตอาการผื่นแพ้ยา มีไข้ หรือแผลในช่องปาก หากพบให้หยุดยาและมาพบแพทย์ทันที</t>
        </is>
      </c>
      <c r="H145" s="186" t="inlineStr">
        <is>
          <t>ให้กินยาหลังอาหารทันทีเพื่อป้องกันการระคายเคืองกระเพาะอาหารโดยไม่ต้องระวังเรื่องผื่น</t>
        </is>
      </c>
      <c r="I145" s="188" t="inlineStr">
        <is>
          <t>หากมีอาการคลื่นไส้ให้หยุดยาทันทีและเปลี่ยนไปรับประทานยาต้านไวรัสทดแทน</t>
        </is>
      </c>
      <c r="J145" s="185" t="n">
        <v>3</v>
      </c>
      <c r="K145" s="186" t="inlineStr">
        <is>
          <t>✅ คำตอบที่ถูกต้อง: ข้อ ค. ควรดื่มน้ำสะอาดมากๆ ในแต่ละวัน และสังเกตอาการผื่นแพ้ยา มีไข้ หรือแผลในช่องปาก หากพบให้หยุดยาและมาพบแพทย์ทันที
🎯 ทำไมข้อนี้ถึงถูก:
การดื่มน้ำสะอาดมากๆ (วันละ 2-3 ลิตร) มีความสำคัญเพื่อป้องกันการตกตะกอนของผลึกยาซัลฟาในทางเดินปัสสาวะ (Crystalluria) และเนื่องจาก Co-trimoxazole เป็นสาเหตุสำคัญของการเกิดผื่นแพ้ยาชนิดรุนแรง (Severe cutaneous adverse reactions) จึงต้องแนะนำให้ผู้ป่วยสังเกตอาการผื่นคัน ไข้ แผลในเยื่อบุ หากมีอาการต้องหยุดยาและมาพบแพทย์ทันที
🔍 ข้ออื่นผิดเพราะอะไร:
• ข้อ ก.: ยาที่ห้ามกินร่วมกับนม/แคลเซียมคือ Tetracyclines และ Quinolones ไม่ใช่ Co-trimoxazole
• ข้อ ข.: ยาที่ทำให้สารคัดหลั่ง/ปัสสาวะเป็นสีส้มแดงคือ Rifampicin
• ข้อ ง.: การระวังเรื่องผื่นแพ้ยามีความสำคัญสูงสุดต่อชีวิต ไม่สามารถละเลยได้
• ข้อ จ.: อาการคลื่นไส้เล็กน้อยจัดการได้ด้วยการรับประทานพร้อมหรือหลังอาหาร ไม่ควรหยุดยาเอง</t>
        </is>
      </c>
      <c r="L145" s="186" t="n"/>
      <c r="M145" s="186" t="inlineStr">
        <is>
          <t>8. Infectious diseases</t>
        </is>
      </c>
      <c r="N145" s="186" t="inlineStr">
        <is>
          <t>8.1 HIV &amp; Opportunistic Infections</t>
        </is>
      </c>
      <c r="O145" s="185" t="inlineStr">
        <is>
          <t>Clinic</t>
        </is>
      </c>
      <c r="P145" s="186" t="inlineStr">
        <is>
          <t>ข้อ 30 Pharma Plus เล่มม่วง (เฉลยข้อ ง)</t>
        </is>
      </c>
      <c r="Q145" s="185" t="inlineStr">
        <is>
          <t>แบบฝึกหัด</t>
        </is>
      </c>
      <c r="R145" s="185" t="inlineStr">
        <is>
          <t>เล่มม่วง</t>
        </is>
      </c>
      <c r="S145" s="185" t="inlineStr">
        <is>
          <t>CASE-INF-HIV-PCP-01</t>
        </is>
      </c>
    </row>
    <row r="146" ht="24" customHeight="1" s="49">
      <c r="A146" s="187" t="n">
        <v>144</v>
      </c>
      <c r="B146" s="186" t="inlineStr">
        <is>
          <t>ผู้ป่วยชายไทย อายุ 39 ปี ติดเชื้อ HIV และได้รับการรักษาโรคปอดอักเสบจากเชื้อ Pneumocystis jirovecii (PCP) ในโรงพยาบาลจนอาการทางคลินิกสงบลง แพทย์เตรียมให้ยากลับบ้าน</t>
        </is>
      </c>
      <c r="C146" s="186" t="inlineStr">
        <is>
          <t>ผู้ป่วยรายนี้หลังจากกลับบ้าน ควรได้รับยาป้องกัน PCP แบบทุติยภูมิ (Secondary prophylaxis) ตามขนาดใดจึงจะถูกต้องตามแนวทางเวชปฏิบัติ</t>
        </is>
      </c>
      <c r="D146" s="186" t="n"/>
      <c r="E146" s="186" t="inlineStr">
        <is>
          <t>Co-trimoxazole (160 mg TMP / 800 mg SMX) 1 เม็ด (Double Strength: DS) วันละ 1 ครั้ง หรือ Co-trimoxazole (80/400 mg) 2 เม็ด วันละ 1 ครั้ง</t>
        </is>
      </c>
      <c r="F146" s="186" t="inlineStr">
        <is>
          <t>Co-trimoxazole (80 mg TMP / 400 mg SMX) ครึ่งเม็ด วันละ 1 ครั้ง</t>
        </is>
      </c>
      <c r="G146" s="186" t="inlineStr">
        <is>
          <t>Co-trimoxazole (80 mg TMP / 400 mg SMX) 2 เม็ด สัปดาห์ละ 1 ครั้ง</t>
        </is>
      </c>
      <c r="H146" s="186" t="inlineStr">
        <is>
          <t>Co-trimoxazole ชนิดเม็ดเหน็บช่องคลอด ครึ่งเม็ด วันละ 3 ครั้ง</t>
        </is>
      </c>
      <c r="I146" s="188" t="inlineStr">
        <is>
          <t>Fluconazole 200 mg สัปดาห์ละ 1 ครั้ง</t>
        </is>
      </c>
      <c r="J146" s="185" t="n">
        <v>1</v>
      </c>
      <c r="K146" s="186" t="inlineStr">
        <is>
          <t>✅ คำตอบที่ถูกต้อง: ข้อ ก. Co-trimoxazole (160 mg TMP / 800 mg SMX) 1 เม็ด (Double Strength: DS) วันละ 1 ครั้ง หรือ Co-trimoxazole (80/400 mg) 2 เม็ด วันละ 1 ครั้ง
🎯 ทำไมข้อนี้ถึงถูก:
ขนาดยามาตรฐานสำหรับ Secondary prophylaxis ในการป้องกันการกลับเป็นซ้ำของ PCP ในผู้ติดเชื้อ HIV คือ Co-trimoxazole 1 เม็ด DS (TMP 160 mg / SMX 800 mg) วันละ 1 ครั้ง หรือรับประทานชนิด Single Strength (SS: TMP 80 mg / SMX 400 mg) ครั้งละ 2 เม็ด วันละ 1 ครั้ง (หรือ 1 เม็ด SS วันละ 1 ครั้ง) ทุกวันจนกว่าระดับ CD4 count จะเพิ่มขึ้นมากกว่า 200 cells/mm3 ติดต่อกันอย่างน้อย 3-6 เดือนหลังเริ่มยาต้านไวรัส
🔍 ข้ออื่นผิดเพราะอะไร:
• ข้อ ข.: ขนาดยาต่ำเกินไป ไม่เพียงพอในการป้องกันการกลับเป็นซ้ำของ PCP
• ข้อ ค.: (Co-trimoxazole (80 mg TMP / 400 mg SMX) 2 เม็ด สัปดาห์ละ 1 ครั้ง): ไม่ใช่คำตอบที่ถูกต้องตามแนวทางเวชปฏิบัติและหลักวิชาการทางเภสัชกรรมสำหรับกรณีนี้
• ข้อ ง.: Co-trimoxazole เป็นยารับประทาน ไม่มีข้อบ่งชี้ในการใช้ยาเหน็บช่องคลอดป้องกัน PCP
• ข้อ จ.: Fluconazole ใช้รักษาและป้องกันการติดเชื้อรา (Cryptococcus / Candida) ไม่สามารถป้องกัน PCP ได้</t>
        </is>
      </c>
      <c r="L146" s="186" t="n"/>
      <c r="M146" s="186" t="inlineStr">
        <is>
          <t>8. Infectious diseases</t>
        </is>
      </c>
      <c r="N146" s="186" t="inlineStr">
        <is>
          <t>8.1 HIV &amp; Opportunistic Infections</t>
        </is>
      </c>
      <c r="O146" s="185" t="inlineStr">
        <is>
          <t>Clinic</t>
        </is>
      </c>
      <c r="P146" s="186" t="inlineStr">
        <is>
          <t>ข้อ 31 Pharma Plus เล่มม่วง (เฉลยข้อ ข)</t>
        </is>
      </c>
      <c r="Q146" s="185" t="inlineStr">
        <is>
          <t>แบบฝึกหัด</t>
        </is>
      </c>
      <c r="R146" s="185" t="inlineStr">
        <is>
          <t>เล่มม่วง</t>
        </is>
      </c>
      <c r="S146" s="185" t="inlineStr">
        <is>
          <t>CASE-INF-HIV-PCP-01</t>
        </is>
      </c>
    </row>
    <row r="147" ht="24" customHeight="1" s="49">
      <c r="A147" s="187" t="n">
        <v>145</v>
      </c>
      <c r="B147" s="186" t="inlineStr"/>
      <c r="C147" s="186" t="inlineStr">
        <is>
          <t>ยาต้านเชื้อราที่สามารถรักษา oral candidiasis ยกเว้นข้อใด</t>
        </is>
      </c>
      <c r="D147" s="186" t="n"/>
      <c r="E147" s="186" t="inlineStr">
        <is>
          <t>Cotrimazole lozenges</t>
        </is>
      </c>
      <c r="F147" s="186" t="inlineStr">
        <is>
          <t>Nystatin suspensions</t>
        </is>
      </c>
      <c r="G147" s="186" t="inlineStr">
        <is>
          <t>Miconazole oral gels</t>
        </is>
      </c>
      <c r="H147" s="186" t="inlineStr">
        <is>
          <t>Ketoconazole tablets</t>
        </is>
      </c>
      <c r="I147" s="188" t="inlineStr">
        <is>
          <t>Fluconazole tablets</t>
        </is>
      </c>
      <c r="J147" s="185" t="n">
        <v>1</v>
      </c>
      <c r="K147" s="186" t="inlineStr">
        <is>
          <t>✅ คำตอบที่ถูกต้อง: ข้อ ก. Cotrimazole lozenges
🎯 ทำไมข้อนี้ถึงถูก:
Cotrimazole lozenges: , Nystatin suspension, Miconazole oral gel และ Fluconazole เป็นยามาตรฐานในการรักษา oral candidiasis ส่วน Ketoconazole ปัจจุบันไม่แนะนำเป็น first-line เนื่องจากมีความเสี่ยงสูงเรื่องความเป็นพิษต่อตับ (hepatotoxicity) และปฏิกิริยาระหว่างยา แต่อย่างไรก็ตาม ตัวเลือกข้อ 1, 2, 3, 5 เป็นยาที่ใช้รักษา oral candidiasis ชัดเจน (Note: ข้อสอบอาจพิมพ์ Clotrimazole เป็น Cotrimazole)
🔍 ข้ออื่นผิดเพราะอะไร:
• ข้อ ข. (Nystatin suspensions): Nystatin oral suspension เป็นยาต้านเชื้อราชนิด polyene ที่ไม่ดูดซึมผ่านทางเดินอาหาร ใช้กลั้วปากและกลืน เป็นยามาตรฐานในการรักษา oral candidiasis ที่มีความปลอดภัยสูง
• ข้อ ค. (Miconazole oral gels): Miconazole oral gel เป็นยาต้านเชื้อรากลุ่ม azole รูปแบบเจลทาในช่องปาก มีข้อบ่งใช้ในการรักษาเชื้อราในช่องปาก (oral thrush) โดยออกฤทธิ์เฉพาะที่
• ข้อ ง. (Ketoconazole tablets): Ketoconazole ชนิดเม็ดรับประทาน เคยมีข้อบ่งใช้ในการรักษา candidiasis ของเยื่อบุ แม้ปัจจุบันจะลดการใช้ลงเนื่องจากเสี่ยงต่อ hepatotoxicity และ drug interaction
• ข้อ จ. (Fluconazole tablets): Fluconazole ชนิดเม็ดรับประทาน เป็นยาต้านเชื้อราทางเลือกแรกชนิดออกฤทธิ์ทั่วร่างกาย (systemic drug of choice) สำหรับการรักษา oral และ esophageal candidiasis ในผู้ป่วยทั่วไปและผู้ติดเชื้อ HIV</t>
        </is>
      </c>
      <c r="L147" s="186" t="n"/>
      <c r="M147" s="186" t="inlineStr">
        <is>
          <t>8. Infectious diseases</t>
        </is>
      </c>
      <c r="N147" s="186" t="inlineStr">
        <is>
          <t>8.1 HIV &amp; Opportunistic Infections</t>
        </is>
      </c>
      <c r="O147" s="185" t="inlineStr">
        <is>
          <t>Clinic</t>
        </is>
      </c>
      <c r="P147" s="186" t="inlineStr">
        <is>
          <t>ข้อ 32 Pharma Plus เล่มม่วง (เฉลยข้อ )</t>
        </is>
      </c>
      <c r="Q147" s="185" t="inlineStr">
        <is>
          <t>แบบฝึกหัด</t>
        </is>
      </c>
      <c r="R147" s="185" t="inlineStr">
        <is>
          <t>เล่มม่วง</t>
        </is>
      </c>
      <c r="S147" s="185" t="n"/>
    </row>
    <row r="148" ht="24" customHeight="1" s="49">
      <c r="A148" s="187" t="n">
        <v>146</v>
      </c>
      <c r="B148" s="186" t="inlineStr">
        <is>
          <t>ผู้ป่วยชายไทย อายุ 20 ปี ได้รับการวินิจฉัยว่าติดเชื้อ HIV มา 1 ปี โดยเมื่อ 3 เดือนที่แล้วได้รับการวินิจฉัยว่าเป็น Disseminated Histoplasmosis และได้รับยา Itraconazole capsule 200 mg รับประทานวันละ 1 ครั้ง เพื่อป้องกันการกลับเป็นซ้ำ (Secondary prophylaxis)</t>
        </is>
      </c>
      <c r="C148" s="186" t="inlineStr">
        <is>
          <t>ข้อใดกล่าวถูกต้องเกี่ยวกับลักษณะทางชีววิทยาและระบาดวิทยาของเชื้อ Histoplasma capsulatum</t>
        </is>
      </c>
      <c r="D148" s="186" t="n"/>
      <c r="E148" s="186" t="inlineStr">
        <is>
          <t>เป็นเชื้อราสองรูป (Dimorphic fungus) พบตามธรรมชาติในดินที่ปนเปื้อนมูลนกและมูลค้างคาว เข้าสู่ร่างกายผ่านการสูดดมสปอร์</t>
        </is>
      </c>
      <c r="F148" s="186" t="inlineStr">
        <is>
          <t>เป็นเชื้อราที่พบจำเพาะเฉพาะในมูลนกพิราบบนตึกสูงเท่านั้น</t>
        </is>
      </c>
      <c r="G148" s="186" t="inlineStr">
        <is>
          <t>เชื้อเป็น Normal flora ประจำถิ่นในระบบทางเดินอาหารของมนุษย์</t>
        </is>
      </c>
      <c r="H148" s="186" t="inlineStr">
        <is>
          <t>เข้าสู่ร่างกายผ่านทางบาดแผลเปิดที่ผิวหนังเป็นช่องทางหลัก</t>
        </is>
      </c>
      <c r="I148" s="188" t="inlineStr">
        <is>
          <t>เป็นเชื้อแบคทีเรียแกรมลบที่มีรูปร่างเป็นท่อน (Gram-negative bacilli)</t>
        </is>
      </c>
      <c r="J148" s="185" t="n">
        <v>1</v>
      </c>
      <c r="K148" s="186" t="inlineStr">
        <is>
          <t>✅ คำตอบที่ถูกต้อง: ข้อ ก. เป็นเชื้อราสองรูป (Dimorphic fungus) พบตามธรรมชาติในดินที่ปนเปื้อนมูลนกและมูลค้างคาว เข้าสู่ร่างกายผ่านการสูดดมสปอร์
🎯 ทำไมข้อนี้ถึงถูก:
Histoplasma capsulatum เป็น Thermal dimorphic fungus (เป็นสายรา mold ในสิ่งแวดล้อมที่อุณหภูมิห้อง และกลายเป็นยีสต์ yeast ในร่างกายมนุษย์ที่อุณหภูมิ 37 องศาเซลเซียส) อาศัยอยู่ในดินที่มีสารอินทรีย์และไนโตรเจนสูงจากการปนเปื้อนมูลค้างคาว (เช่น ในถ้ำ) หรือมูลนก ติดต่อสู่คนผ่านการสูดหายใจเอา Microconidia เข้าสู่ปอด
🔍 ข้ออื่นผิดเพราะอะไร:
• ข้อ ข.: เชื้อราที่พบจำเพาะในมูลนกพิราบคือ Cryptococcus neoformans
• ข้อ ค.: เชื้อราที่เป็น normal flora ในร่างกายคือ Candida albicans
• ข้อ ง.: ไม่ได้ติดต่อผ่านทางบาดแผลผิวหนังเป็นหลัก แต่ติดต่อผ่านทางระบบทางเดินหายใจ
• ข้อ จ.: จัดเป็นรา (Fungus) ไม่ใช่แบคทีเรีย</t>
        </is>
      </c>
      <c r="L148" s="186" t="n"/>
      <c r="M148" s="186" t="inlineStr">
        <is>
          <t>8. Infectious diseases</t>
        </is>
      </c>
      <c r="N148" s="186" t="inlineStr">
        <is>
          <t>8.1 HIV &amp; Opportunistic Infections</t>
        </is>
      </c>
      <c r="O148" s="185" t="inlineStr">
        <is>
          <t>Clinic</t>
        </is>
      </c>
      <c r="P148" s="186" t="inlineStr">
        <is>
          <t>ข้อ 33 Pharma Plus เล่มม่วง (เฉลยข้อ จ)</t>
        </is>
      </c>
      <c r="Q148" s="185" t="inlineStr">
        <is>
          <t>แบบฝึกหัด</t>
        </is>
      </c>
      <c r="R148" s="185" t="inlineStr">
        <is>
          <t>เล่มม่วง</t>
        </is>
      </c>
      <c r="S148" s="185" t="inlineStr">
        <is>
          <t>CASE-INF-HIV-OI-HISTO-CRYPTO</t>
        </is>
      </c>
    </row>
    <row r="149" ht="24" customHeight="1" s="49">
      <c r="A149" s="187" t="n">
        <v>147</v>
      </c>
      <c r="B149" s="186" t="inlineStr">
        <is>
          <t>ผู้ป่วยชายไทย อายุ 20 ปี ได้รับการวินิจฉัยว่าติดเชื้อ HIV มา 1 ปี โดยเมื่อ 3 เดือนที่แล้วได้รับการวินิจฉัยว่าเป็น Disseminated Histoplasmosis และได้รับยา Itraconazole capsule 200 mg รับประทานวันละ 1 ครั้ง เพื่อป้องกันการกลับเป็นซ้ำ (Secondary prophylaxis)
ผู้ป่วยตรวจพบระดับ CD4 count เท่ากับ 120 cells/mm3 และยังไม่มีอาการของการติดเชื้อราในระบบประสาทส่วนกลาง</t>
        </is>
      </c>
      <c r="C149" s="186" t="inlineStr">
        <is>
          <t>ผู้ป่วยรายนี้จำเป็นต้องได้รับยาเพื่อป้องกันการติดเชื้อ Cryptococcosis แบบปฐมภูมิ (Primary prophylaxis) หรือไม่ และควรจัดการอย่างไรตามแนวทางเวชปฏิบัติ</t>
        </is>
      </c>
      <c r="D149" s="186" t="n"/>
      <c r="E149" s="186" t="inlineStr">
        <is>
          <t>จำเป็นต้องได้รับ Fluconazole 400 mg รับประทานสัปดาห์ละครั้ง</t>
        </is>
      </c>
      <c r="F149" s="186" t="inlineStr">
        <is>
          <t>จำเป็นต้องได้รับ Amphotericin B 0.7 mg/kg ทางหลอดเลือดดำทุกสัปดาห์</t>
        </is>
      </c>
      <c r="G149" s="186" t="inlineStr">
        <is>
          <t>จำเป็นต้องได้รับ Itraconazole 200 mg รับประทานวันละครั้ง</t>
        </is>
      </c>
      <c r="H149" s="186" t="inlineStr">
        <is>
          <t>จำเป็นต้องได้รับ Voriconazole 200 mg รับประทานวันละ 2 ครั้ง</t>
        </is>
      </c>
      <c r="I149" s="188" t="inlineStr">
        <is>
          <t>ไม่แนะนำให้ยาต้านเชื้อราเพื่อป้องกันแบบปฐมภูมิ แต่แนะนำให้ตรวจคัดกรอง Serum Cryptococcal Antigen (CrAg) ก่อนเริ่มยาต้านไวรัส</t>
        </is>
      </c>
      <c r="J149" s="185" t="n">
        <v>5</v>
      </c>
      <c r="K149" s="186" t="inlineStr">
        <is>
          <t>✅ คำตอบที่ถูกต้อง: ข้อ จ. ไม่แนะนำให้ยาต้านเชื้อราเพื่อป้องกันแบบปฐมภูมิ แต่แนะนำให้ตรวจคัดกรอง Serum Cryptococcal Antigen (CrAg) ก่อนเริ่มยาต้านไวรัส
🎯 ทำไมข้อนี้ถึงถูก:
ตามแนวทางการรักษาของประเทศไทยและ WHO ไม่แนะนำการให้ยาต้านเชื้อราป้องกันแบบปฐมภูมิ (Routine primary antifungal prophylaxis) สำหรับ Cryptococcosis ในผู้ป่วย HIV เนื่องจากไม่มีผลลดอัตราการเสียชีวิต เพิ่มความเสี่ยงต่อการดื้อยาและอันตรกิริยาระหว่างยา แต่แนะนำให้ตรวจคัดกรอง Serum Cryptococcal Antigen (CrAg screening) ในผู้ป่วยที่มี CD4 &lt; 100-200 cells/mm3 ก่อนเริ่มยาต้านไวรัส หากผลตรวจ CrAg เป็นบวกจึงให้ Pre-emptive treatment ด้วย Fluconazole
🔍 ข้ออื่นผิดเพราะอะไร:
• ข้อ ก.: การให้ยาต้านเชื้อราป้องกันแบบครอบจักรวาลโดยไม่ตรวจ CrAg ไม่ใช่แนวทางมาตรฐานและก่อให้เกิดปัญหาเชื้อดื้อยา
• ข้อ ข.: (จำเป็นต้องได้รับ Amphotericin B 0.7 mg/kg ทางหลอดเลือดดำทุกสัปดาห์): ไม่ใช่คำตอบที่ถูกต้องตามแนวทางเวชปฏิบัติและหลักวิชาการทางเภสัชกรรมสำหรับกรณีนี้
• ข้อ ค.: (จำเป็นต้องได้รับ Itraconazole 200 mg รับประทานวันละครั้ง): ไม่ใช่คำตอบที่ถูกต้องตามแนวทางเวชปฏิบัติและหลักวิชาการทางเภสัชกรรมสำหรับกรณีนี้
• ข้อ ง.: (จำเป็นต้องได้รับ Voriconazole 200 mg รับประทานวันละ 2 ครั้ง): ไม่ใช่คำตอบที่ถูกต้องตามแนวทางเวชปฏิบัติและหลักวิชาการทางเภสัชกรรมสำหรับกรณีนี้</t>
        </is>
      </c>
      <c r="L149" s="186" t="n"/>
      <c r="M149" s="186" t="inlineStr">
        <is>
          <t>8. Infectious diseases</t>
        </is>
      </c>
      <c r="N149" s="186" t="inlineStr">
        <is>
          <t>8.1 HIV &amp; Opportunistic Infections</t>
        </is>
      </c>
      <c r="O149" s="185" t="inlineStr">
        <is>
          <t>Clinic</t>
        </is>
      </c>
      <c r="P149" s="186" t="inlineStr">
        <is>
          <t>ข้อ 34 Pharma Plus เล่มม่วง (เฉลยข้อ จ)</t>
        </is>
      </c>
      <c r="Q149" s="185" t="inlineStr">
        <is>
          <t>แบบฝึกหัด</t>
        </is>
      </c>
      <c r="R149" s="185" t="inlineStr">
        <is>
          <t>เล่มม่วง</t>
        </is>
      </c>
      <c r="S149" s="185" t="inlineStr">
        <is>
          <t>CASE-INF-HIV-OI-HISTO-CRYPTO</t>
        </is>
      </c>
    </row>
    <row r="150" ht="24" customHeight="1" s="49">
      <c r="A150" s="187" t="n">
        <v>148</v>
      </c>
      <c r="B150" s="186" t="inlineStr">
        <is>
          <t>ผู้ป่วยชายไทย อายุ 20 ปี ได้รับการวินิจฉัยว่าติดเชื้อ HIV มา 1 ปี โดยเมื่อ 3 เดือนที่แล้วได้รับการวินิจฉัยว่าเป็น Disseminated Histoplasmosis และได้รับยา Itraconazole capsule 200 mg รับประทานวันละ 1 ครั้ง เพื่อป้องกันการกลับเป็นซ้ำ (Secondary prophylaxis)</t>
        </is>
      </c>
      <c r="C150" s="186" t="inlineStr">
        <is>
          <t>ผู้ป่วยรายนี้จะพิจารณาหยุดยาป้องกัน Histoplasmosis แบบทุติยภูมิ (Discontinue secondary prophylaxis) ได้เมื่อเข้าเกณฑ์ตามข้อใด</t>
        </is>
      </c>
      <c r="D150" s="186" t="n"/>
      <c r="E150" s="186" t="inlineStr">
        <is>
          <t>ได้รับยาต้านเชื้อราอย่างน้อย 1 ปี และระดับ CD4 count ≥ 150 cells/mm3 ติดต่อกันอย่างน้อย 6 เดือน พร้อมทั้ง Viral load ตรวจไม่พบ</t>
        </is>
      </c>
      <c r="F150" s="186" t="inlineStr">
        <is>
          <t>ระดับ CD4 count ≥ 50 cells/mm3 ติดต่อกันอย่างน้อย 1 เดือน</t>
        </is>
      </c>
      <c r="G150" s="186" t="inlineStr">
        <is>
          <t>ระดับ CD4 count ≥ 100 cells/mm3 ติดต่อกันอย่างน้อย 3 เดือน</t>
        </is>
      </c>
      <c r="H150" s="186" t="inlineStr">
        <is>
          <t>ระดับ CD4 count ≥ 200 cells/mm3 ติดต่อกันอย่างน้อย 3 เดือน</t>
        </is>
      </c>
      <c r="I150" s="188" t="inlineStr">
        <is>
          <t>ระดับ CD4 count ≥ 250 cells/mm3 ติดต่อกันอย่างน้อย 1 ปี</t>
        </is>
      </c>
      <c r="J150" s="185" t="n">
        <v>1</v>
      </c>
      <c r="K150" s="186" t="inlineStr">
        <is>
          <t>✅ คำตอบที่ถูกต้อง: ข้อ ก. ได้รับยาต้านเชื้อราอย่างน้อย 1 ปี และระดับ CD4 count ≥ 150 cells/mm3 ติดต่อกันอย่างน้อย 6 เดือน พร้อมทั้ง Viral load ตรวจไม่พบ
🎯 ทำไมข้อนี้ถึงถูก:
ตามแนวทางการรักษาของประเทศไทยและ US CDC/NIH เกณฑ์ในการหยุดยาป้องกันทุติยภูมิสำหรับ Disseminated Histoplasmosis คือ: (1) ได้รับยา Itraconazole รักษาและป้องกันมาแล้วอย่างน้อย 1 ปี, (2) ได้รับยาต้านไวรัสจนกดระดับไวรัสได้ (Undetectable viral load) และ (3) ระดับ CD4 count เพิ่มขึ้น ≥ 150 cells/mm3 ต่อเนื่องกันอย่างน้อย 6 เดือน หาก CD4 ลดต่ำกว่า 150 cells/mm3 จะต้องเริ่มยาป้องกันใหม่อีกครั้ง
🔍 ข้ออื่นผิดเพราะอะไร:
• ข้อ ข.: ตัวเลขเกณฑ์และระยะเวลาไม่ถูกต้องตามเกณฑ์มาตรฐานของการหยุดยาป้องกัน Histoplasmosis (เกณฑ์ CD4 ≥ 200 cells/mm3 เป็นเกณฑ์สำหรับ PCP ไม่ใช่ Histoplasmosis)
• ข้อ ค.: (ระดับ CD4 count ≥ 100 cells/mm3 ติดต่อกันอย่างน้อย 3 เดือน): ไม่ใช่คำตอบที่ถูกต้องตามแนวทางเวชปฏิบัติและหลักวิชาการทางเภสัชกรรมสำหรับกรณีนี้
• ข้อ ง.: (ระดับ CD4 count ≥ 200 cells/mm3 ติดต่อกันอย่างน้อย 3 เดือน): ไม่ใช่คำตอบที่ถูกต้องตามแนวทางเวชปฏิบัติและหลักวิชาการทางเภสัชกรรมสำหรับกรณีนี้
• ข้อ จ.: (ระดับ CD4 count ≥ 250 cells/mm3 ติดต่อกันอย่างน้อย 1 ปี): ไม่ใช่คำตอบที่ถูกต้องตามแนวทางเวชปฏิบัติและหลักวิชาการทางเภสัชกรรมสำหรับกรณีนี้</t>
        </is>
      </c>
      <c r="L150" s="186" t="n"/>
      <c r="M150" s="186" t="inlineStr">
        <is>
          <t>8. Infectious diseases</t>
        </is>
      </c>
      <c r="N150" s="186" t="inlineStr">
        <is>
          <t>8.1 HIV &amp; Opportunistic Infections</t>
        </is>
      </c>
      <c r="O150" s="185" t="inlineStr">
        <is>
          <t>Clinic</t>
        </is>
      </c>
      <c r="P150" s="186" t="inlineStr">
        <is>
          <t>ข้อ 35 Pharma Plus เล่มม่วง (เฉลยข้อ ค)</t>
        </is>
      </c>
      <c r="Q150" s="185" t="inlineStr">
        <is>
          <t>แบบฝึกหัด</t>
        </is>
      </c>
      <c r="R150" s="185" t="inlineStr">
        <is>
          <t>เล่มม่วง</t>
        </is>
      </c>
      <c r="S150" s="185" t="inlineStr">
        <is>
          <t>CASE-INF-HIV-OI-HISTO-CRYPTO</t>
        </is>
      </c>
    </row>
    <row r="151" ht="24" customHeight="1" s="49">
      <c r="A151" s="187" t="n">
        <v>149</v>
      </c>
      <c r="B151" s="186" t="inlineStr">
        <is>
          <t>ผู้ป่วยชายไทย อายุ 20 ปี ได้รับการวินิจฉัยว่าติดเชื้อ HIV มา 1 ปี โดยเมื่อ 3 เดือนที่แล้วได้รับการวินิจฉัยว่าเป็น Disseminated Histoplasmosis และได้รับยา Itraconazole capsule 200 mg รับประทานวันละ 1 ครั้ง เพื่อป้องกันการกลับเป็นซ้ำ (Secondary prophylaxis)
ต่อมาผู้ป่วยมีอาการไข้ ปวดศีรษะรุนแรง มีอาการคอแข็ง (Stiff neck) และสับสน ผลตรวจน้ำไขสันหลัง (CSF) ตรวจพบเม็ดสีย้อม India ink positive ยืนยันการติดเชื้อราในเยื่อหุ้มสมอง</t>
        </is>
      </c>
      <c r="C151" s="186" t="inlineStr">
        <is>
          <t>เชื้อราในข้อใดเป็นสาเหตุของการเกิดเยื่อหุ้มสมองอักเสบ (Meningitis) ที่พบได้บ่อยที่สุดในผู้ป่วยติดเชื้อ HIV</t>
        </is>
      </c>
      <c r="D151" s="186" t="n"/>
      <c r="E151" s="186" t="inlineStr">
        <is>
          <t>Cryptococcus neoformans</t>
        </is>
      </c>
      <c r="F151" s="186" t="inlineStr">
        <is>
          <t>Aspergillus fumigatus</t>
        </is>
      </c>
      <c r="G151" s="186" t="inlineStr">
        <is>
          <t>Candida albicans</t>
        </is>
      </c>
      <c r="H151" s="186" t="inlineStr">
        <is>
          <t>Histoplasma capsulatum</t>
        </is>
      </c>
      <c r="I151" s="188" t="inlineStr">
        <is>
          <t>Blastomyces dermatitidis</t>
        </is>
      </c>
      <c r="J151" s="185" t="n">
        <v>1</v>
      </c>
      <c r="K151" s="186" t="inlineStr">
        <is>
          <t>✅ คำตอบที่ถูกต้อง: ข้อ ก. Cryptococcus neoformans
🎯 ทำไมข้อนี้ถึงถูก:
Cryptococcus neoformans เป็นเชื้อราประเภทยีสต์ที่มีเปลือกหุ้มแคปซูลหนา (Encapsulated yeast) และเป็นสาเหตุของโรคติดเชื้อราในระบบประสาทส่วนกลาง (Fungal meningitis) ที่พบบ่อยที่สุดในผู้ป่วยที่มีภาวะภูมิคุ้มกันบกพร่องขั้นรุนแรง โดยเฉพาะผู้ติดเชื้อ HIV ที่มีระดับ CD4 count ต่ำกว่า 100 cells/mm3
🔍 ข้ออื่นผิดเพราะอะไร:
• ข้อ ข.: มักก่อโรคปอดอักเสบ (Invasive aspergillosis) หรือก่อก้อนเชื้อราในปอด (Aspergilloma)
• ข้อ ค.: มักก่อโรคติดเชื้อที่เยื่อบุในช่องปาก หลอดอาหาร หรือการติดเชื้อในกระแสเลือด
• ข้อ ง.: พบการแพร่กระจายไปเยื่อหุ้มสมองได้น้อยกว่า Cryptococcus มาก
• ข้อ จ.: (Blastomyces dermatitidis): ไม่ใช่คำตอบที่ถูกต้องตามแนวทางเวชปฏิบัติและหลักวิชาการทางเภสัชกรรมสำหรับกรณีนี้</t>
        </is>
      </c>
      <c r="L151" s="186" t="n"/>
      <c r="M151" s="186" t="inlineStr">
        <is>
          <t>8. Infectious diseases</t>
        </is>
      </c>
      <c r="N151" s="186" t="inlineStr">
        <is>
          <t>8.1 HIV &amp; Opportunistic Infections</t>
        </is>
      </c>
      <c r="O151" s="185" t="inlineStr">
        <is>
          <t>Clinic</t>
        </is>
      </c>
      <c r="P151" s="186" t="inlineStr">
        <is>
          <t>ข้อ 36 Pharma Plus เล่มม่วง (เฉลยข้อ ก)</t>
        </is>
      </c>
      <c r="Q151" s="185" t="inlineStr">
        <is>
          <t>แบบฝึกหัด</t>
        </is>
      </c>
      <c r="R151" s="185" t="inlineStr">
        <is>
          <t>เล่มม่วง</t>
        </is>
      </c>
      <c r="S151" s="185" t="inlineStr">
        <is>
          <t>CASE-INF-HIV-OI-HISTO-CRYPTO</t>
        </is>
      </c>
    </row>
    <row r="152" ht="24" customHeight="1" s="49">
      <c r="A152" s="187" t="n">
        <v>150</v>
      </c>
      <c r="B152" s="186" t="inlineStr">
        <is>
          <t>ผู้ป่วยชายไทย อายุ 20 ปี ได้รับการวินิจฉัยว่าติดเชื้อ HIV มา 1 ปี โดยเมื่อ 3 เดือนที่แล้วได้รับการวินิจฉัยว่าเป็น Disseminated Histoplasmosis และได้รับยา Itraconazole capsule 200 mg รับประทานวันละ 1 ครั้ง เพื่อป้องกันการกลับเป็นซ้ำ (Secondary prophylaxis)
ผู้ป่วยได้รับการวินิจฉัยว่าเป็นภาวะเยื่อหุ้มสมองอักเสบจากเชื้อคริปโตค็อกคัส (Cryptococcal meningitis)</t>
        </is>
      </c>
      <c r="C152" s="186" t="inlineStr">
        <is>
          <t>การรักษามาตรฐานระยะเหนี่ยวนำ (Induction phase) ที่เหมาะสมที่สุดสำหรับผู้ป่วยรายนี้คือข้อใดตามแนวทางเวชปฏิบัติปัจจุบัน</t>
        </is>
      </c>
      <c r="D152" s="186" t="n"/>
      <c r="E152" s="186" t="inlineStr">
        <is>
          <t>Amphotericin B deoxycholate (0.7-1.0 mg/kg/day IV) ร่วมกับ Fluconazole 800 mg/day (หรือ Flucytosine 100 mg/kg/day) เป็นเวลาอย่างน้อย 2 สัปดาห์</t>
        </is>
      </c>
      <c r="F152" s="186" t="inlineStr">
        <is>
          <t>Amphotericin B 0.3-0.5 mg/kg/day หยดเข้าหลอดเลือดดำ เป็นเวลา 7 วัน แล้วตามด้วย Fluconazole 200 mg/day</t>
        </is>
      </c>
      <c r="G152" s="186" t="inlineStr">
        <is>
          <t>Itraconazole 200 mg รับประทานวันละ 2 ครั้ง เป็นเวลา 10-12 สัปดาห์เพียงอย่างเดียว</t>
        </is>
      </c>
      <c r="H152" s="186" t="inlineStr">
        <is>
          <t>Pyrimethamine ร่วมกับ Sulfadiazine และ Folinic acid เป็นเวลา 6 สัปดาห์</t>
        </is>
      </c>
      <c r="I152" s="188" t="inlineStr">
        <is>
          <t>Fluconazole 400 mg/day ร่วมกับ Intrathecal Amphotericin B 1-1.5 mg/day</t>
        </is>
      </c>
      <c r="J152" s="185" t="n">
        <v>1</v>
      </c>
      <c r="K152" s="186" t="inlineStr">
        <is>
          <t>✅ คำตอบที่ถูกต้อง: ข้อ ก. Amphotericin B deoxycholate (0.7-1.0 mg/kg/day IV) ร่วมกับ Fluconazole 800 mg/day (หรือ Flucytosine 100 mg/kg/day) เป็นเวลาอย่างน้อย 2 สัปดาห์
🎯 ทำไมข้อนี้ถึงถูก:
ตามแนวทางการรักษา Cryptococcal meningitis ในประเทศไทยและ WHO แนะนำการรักษา Induction therapy ด้วย Amphotericin B deoxycholate 0.7-1.0 mg/kg/day IV ร่วมกับ Fluconazole 800 mg/day (หรือร่วมกับ Flucytosine 100 mg/kg/day หากมี) เป็นเวลาอย่างน้อย 2 สัปดาห์ เมื่อผู้ป่วยมีอาการดีขึ้นและน้ำไขสันหลังปราศจากเชื้อ จึงปรับเข้าสู่ Consolidation phase ด้วย Fluconazole 400-800 mg/day เป็นเวลา 8 สัปดาห์
🔍 ข้ออื่นผิดเพราะอะไร:
• ข้อ ข.: ขนาดยา Amphotericin B ต่ำเกินไปและระยะเวลาสั้นเกินไป ไม่เพียงพอในการกำจัดเชื้อในเยื่อหุ้มสมอง
• ข้อ ค.: Itraconazole ผ่านเข้าสู่ Blood-brain barrier ได้ไม่ดี ห้ามใช้เป็นยาเดี่ยวใน Induction phase
• ข้อ ง.: เป็นสูตรยาสำหรับรักษาโรคติดเชื้อ Toxoplasmosis ของสมอง
• ข้อ จ.: ปัจจุบันไม่แนะนำการฉีด Amphotericin B เข้าทางช่องไขสันหลัง (Intrathecal) เนื่องจากก่อให้เกิด arachnoiditis รุนแรง</t>
        </is>
      </c>
      <c r="L152" s="186" t="n"/>
      <c r="M152" s="186" t="inlineStr">
        <is>
          <t>8. Infectious diseases</t>
        </is>
      </c>
      <c r="N152" s="186" t="inlineStr">
        <is>
          <t>8.1 HIV &amp; Opportunistic Infections</t>
        </is>
      </c>
      <c r="O152" s="185" t="inlineStr">
        <is>
          <t>Clinic</t>
        </is>
      </c>
      <c r="P152" s="186" t="inlineStr">
        <is>
          <t>ข้อ 37 Pharma Plus เล่มม่วง (เฉลยข้อ ข)</t>
        </is>
      </c>
      <c r="Q152" s="185" t="inlineStr">
        <is>
          <t>แบบฝึกหัด</t>
        </is>
      </c>
      <c r="R152" s="185" t="inlineStr">
        <is>
          <t>เล่มม่วง</t>
        </is>
      </c>
      <c r="S152" s="185" t="inlineStr">
        <is>
          <t>CASE-INF-HIV-OI-HISTO-CRYPTO</t>
        </is>
      </c>
    </row>
    <row r="153" ht="24" customHeight="1" s="49">
      <c r="A153" s="187" t="n">
        <v>151</v>
      </c>
      <c r="B153" s="186" t="inlineStr">
        <is>
          <t>นายมานะไปบริจาคเลือดที่โรงพยาบาลแห่งหนึ่ง ทางโรงพยาบาลขอให้ตรวจร่างกายเพิ่มเติม แต่นายมานะไม่ไปตรวจ การตรวจร่างกายของแพทย์:</t>
        </is>
      </c>
      <c r="C153" s="186" t="inlineStr">
        <is>
          <t>ผู้ป่วยมีรูปร่างผอม ปอดมีเสียงผิดปกติ
จากข้อมูลที่กล่าวมาทั้งหมด ท่านคาดว่านายมานะเริ่มต้นป่วยเป็นโรคอะไร</t>
        </is>
      </c>
      <c r="D153" s="186" t="n"/>
      <c r="E153" s="186" t="inlineStr">
        <is>
          <t>วัณโรค</t>
        </is>
      </c>
      <c r="F153" s="186" t="inlineStr">
        <is>
          <t>ปอดบวม</t>
        </is>
      </c>
      <c r="G153" s="186" t="inlineStr">
        <is>
          <t>หนองใน</t>
        </is>
      </c>
      <c r="H153" s="186" t="inlineStr">
        <is>
          <t>เชื้อราแคนดิดา</t>
        </is>
      </c>
      <c r="I153" s="188" t="inlineStr">
        <is>
          <t>เอดส์</t>
        </is>
      </c>
      <c r="J153" s="185" t="n">
        <v>1</v>
      </c>
      <c r="K153" s="186" t="inlineStr">
        <is>
          <t>✅ คำตอบที่ถูกต้อง: ข้อ ก. วัณโรค
🎯 ทำไมข้อนี้ถึงถูก:
วัณโรค: อาการรูปร่างผอม (wasting syndrome) ร่วมกับอาการทางปอดและประวัติการตรวจพบความผิดปกติจากการบริจาคเลือด (มักตรวจพบ Anti-HIV บวก) ในผู้ป่วยรายนี้เชื่อมโยงไปถึงโรคติดเชื้อฉวยโอกาสและภาวะภูมิคุ้มกันบกพร่องเรื้อรัง (เอดส์)
🔍 ข้ออื่นผิดเพราะอะไร:
• ข้อ ข. (ปอดบวม): ปอดบวมจากแบคทีเรียทั่วไปมักมีอาการเฉียบพลันด้วยไข้สูง ไอมีเสมหะ ไม่ได้นำมาด้วยอาการผอมซูบเรื้อรัง (wasting) เหมือนลักษณะของ pulmonary tuberculosis
• ข้อ ค. (หนองใน): หนองใน (Gonorrhea) เป็นโรคติดต่อทางเพศสัมพันธ์ที่ทำให้เกิด urethritis หรือ cervicitis ไม่มีอาการแสดงทางปอดหรือภาวะผอมซูบเรื้อรัง
• ข้อ ง. (เชื้อราแคนดิดา): เชื้อราแคนดิดาชนิดรุกรานปอดพบได้น้อยมาก และมักไม่แสดงอาการนำเป็นลักษณะก้อนหรือเสียงผิดปกติเรื้อรังร่วมกับภาวะผอมเหมือนวัณโรคปอด
• ข้อ จ. (เอดส์): เอดส์เป็นกลุ่มอาการภูมิคุ้มกันบกพร่องขั้นสุดท้าย ไม่ใช่ชื่อโรคติดเชื้อเดี่ยวที่เป็นสาเหตุเริ่มต้นโดยตรงของรอยโรคในปอดตามผลตรวจร่างกาย</t>
        </is>
      </c>
      <c r="L153" s="186" t="n"/>
      <c r="M153" s="186" t="inlineStr">
        <is>
          <t>8. Infectious diseases</t>
        </is>
      </c>
      <c r="N153" s="186" t="inlineStr">
        <is>
          <t>8.1 HIV &amp; Opportunistic Infections</t>
        </is>
      </c>
      <c r="O153" s="185" t="inlineStr">
        <is>
          <t>Clinic</t>
        </is>
      </c>
      <c r="P153" s="186" t="inlineStr">
        <is>
          <t>ข้อ 38 Pharma Plus เล่มม่วง (เฉลยข้อ )</t>
        </is>
      </c>
      <c r="Q153" s="185" t="inlineStr">
        <is>
          <t>แบบฝึกหัด</t>
        </is>
      </c>
      <c r="R153" s="185" t="inlineStr">
        <is>
          <t>เล่มม่วง</t>
        </is>
      </c>
      <c r="S153" s="185" t="n"/>
    </row>
    <row r="154" ht="24" customHeight="1" s="49">
      <c r="A154" s="187" t="n">
        <v>152</v>
      </c>
      <c r="B154" s="186" t="inlineStr"/>
      <c r="C154" s="186" t="inlineStr">
        <is>
          <t>ยา GPOvir ขององค์การเภสัชกรรมประกอบด้วย</t>
        </is>
      </c>
      <c r="D154" s="186" t="n"/>
      <c r="E154" s="186" t="inlineStr">
        <is>
          <t>Zidovudine + Didanosine + Ritonavir</t>
        </is>
      </c>
      <c r="F154" s="186" t="inlineStr">
        <is>
          <t>Stavudine + Lamivudine + Saquinavir</t>
        </is>
      </c>
      <c r="G154" s="186" t="inlineStr">
        <is>
          <t>Stavudine + Lamivudine + Nevirapine</t>
        </is>
      </c>
      <c r="H154" s="186" t="inlineStr">
        <is>
          <t>Stavudine + Lamivudine + Tenofovir</t>
        </is>
      </c>
      <c r="I154" s="188" t="inlineStr">
        <is>
          <t>ไม่มีข้อใดถูก</t>
        </is>
      </c>
      <c r="J154" s="185" t="n">
        <v>3</v>
      </c>
      <c r="K154" s="186" t="inlineStr">
        <is>
          <t>✅ คำตอบที่ถูกต้อง: ข้อ ค. Stavudine + Lamivudine + Nevirapine
🎯 ทำไมข้อนี้ถึงถูก:
Stavudine + Lamivudine + Nevirapine: GPOvir เป็นยาสูตร Fixed-dose combination ในอดีตขององค์การเภสัชกรรม ประกอบด้วย Stavudine + Lamivudine + Nevirapine (ปัจจุบันแนวทางเปลี่ยนเป็น TDF + 3TC + DTG)
🔍 ข้ออื่นผิดเพราะอะไร:
• ข้อ ก. (Zidovudine + Didanosine + Ritonavir): Didanosine และ Ritonavir ไม่ได้อยู่ในสูตร GPOvir ดั้งเดิม และ Didanosine มีความเป็นพิษสูงต่อตับอ่อน (pancreatitis) และเส้นประสาทส่วนปลาย
• ข้อ ข. (Stavudine + Lamivudine + Saquinavir): Saquinavir เป็น Protease Inhibitor รุ่นเก่าที่มี bioavailability ต่ำ ไม่ได้ถูกนำมาผสมในสูตรเม็ดรวม GPOvir ขององค์การเภสัชกรรม
• ข้อ ง. (Stavudine + Lamivudine + Tenofovir): Tenofovir เป็น NRTI คนละยุคกับ Stavudine โดยสูตรเม็ดรวมที่มี Tenofovir จะเป็น TEE หรือ TLD ไม่ใช่สูตร GPOvir ดั้งเดิม
• ข้อ จ. (ไม่มีข้อใดถูก): คำตอบข้อ ค ถูกต้องอย่างชัดเจน เนื่องจากตำรับยา GPOvir ประกอบด้วย d4T + 3TC + NVP ซึ่งเป็นสูตรยาสามัญมาตรฐานที่ผลิตในอดีต</t>
        </is>
      </c>
      <c r="L154" s="186" t="n"/>
      <c r="M154" s="186" t="inlineStr">
        <is>
          <t>8. Infectious diseases</t>
        </is>
      </c>
      <c r="N154" s="186" t="inlineStr">
        <is>
          <t>8.1 HIV &amp; Opportunistic Infections</t>
        </is>
      </c>
      <c r="O154" s="185" t="inlineStr">
        <is>
          <t>Clinic</t>
        </is>
      </c>
      <c r="P154" s="186" t="inlineStr">
        <is>
          <t>ข้อ 39 Pharma Plus เล่มม่วง (เฉลยข้อ ค)</t>
        </is>
      </c>
      <c r="Q154" s="185" t="inlineStr">
        <is>
          <t>แบบฝึกหัด</t>
        </is>
      </c>
      <c r="R154" s="185" t="inlineStr">
        <is>
          <t>เล่มม่วง</t>
        </is>
      </c>
      <c r="S154" s="185" t="n"/>
    </row>
    <row r="155" ht="24" customHeight="1" s="49">
      <c r="A155" s="187" t="n">
        <v>153</v>
      </c>
      <c r="B155" s="186" t="inlineStr"/>
      <c r="C155" s="186" t="inlineStr">
        <is>
          <t>นายมานะได้รับยาจากแพทย์และรับประทานยาติดต่อเป็นเวลานาน พบว่าทำให้มีน้ำตาลในเลือดสูง ไขมันในเลือดสูง และ lipodystrophy ที่อวัยวะ อยากทราบว่าเนื่องจากยาชนิดใด</t>
        </is>
      </c>
      <c r="D155" s="186" t="n"/>
      <c r="E155" s="186" t="inlineStr">
        <is>
          <t>Abacavir</t>
        </is>
      </c>
      <c r="F155" s="186" t="inlineStr">
        <is>
          <t>Ritonavir</t>
        </is>
      </c>
      <c r="G155" s="186" t="inlineStr">
        <is>
          <t>Nevirapine</t>
        </is>
      </c>
      <c r="H155" s="186" t="inlineStr">
        <is>
          <t>Lamivudine</t>
        </is>
      </c>
      <c r="I155" s="188" t="inlineStr">
        <is>
          <t>Diravirdine</t>
        </is>
      </c>
      <c r="J155" s="185" t="n">
        <v>2</v>
      </c>
      <c r="K155" s="186" t="inlineStr">
        <is>
          <t>✅ คำตอบที่ถูกต้อง: ข้อ ข. Ritonavir
🎯 ทำไมข้อนี้ถึงถูก:
Ritonavir: (หรือยากลุ่ม Protease Inhibitors) มี ADR เด่นชัดคือ metabolic complications เช่น hyperlipidemia, hyperglycemia และ fat maldistribution (lipodystrophy)
🔍 ข้ออื่นผิดเพราะอะไร:
• ข้อ ก. (Abacavir): Abacavir เป็นยากลุ่ม NRTI ที่ไม่รบกวน lipid และ glucose metabolism อย่างเด่นชัด แต่มีข้อควรระวังสำคัญคือ hypersensitivity reaction สัมพันธ์กับยีน HLA-B 5701
• ข้อ ค. (Nevirapine): Nevirapine เป็นยากลุ่ม NNRTI ที่มีผลข้างเคียงเด่นคือผื่นแพ้ยาชนิดรุนแรง (SJS/TEN) และภาวะตับอักเสบ (hepatotoxicity) มากกว่าความผิดปกติทางเมแทบอลิซึม
• ข้อ ง. (Lamivudine): Lamivudine เป็นยากลุ่ม NRTI ที่มีความปลอดภัยสูง ทนยาได้ดีมาก แทบไม่พบความผิดปกติต่อระดับน้ำตาลหรือไขมันในเลือด
• ข้อ จ. (Diravirdine): Delavirdine เป็นยากลุ่ม NNRTI รุ่นเก่าที่ทำให้เกิดผื่นผิวหนังและไม่ก่อให้เกิดกลุ่มอาการ dyslipidemia หรือ lipodystrophy ชัดเจนเหมือน Protease Inhibitors</t>
        </is>
      </c>
      <c r="L155" s="186" t="n"/>
      <c r="M155" s="186" t="inlineStr">
        <is>
          <t>8. Infectious diseases</t>
        </is>
      </c>
      <c r="N155" s="186" t="inlineStr">
        <is>
          <t>8.4 Urinary Tract Infections</t>
        </is>
      </c>
      <c r="O155" s="185" t="inlineStr">
        <is>
          <t>Clinic</t>
        </is>
      </c>
      <c r="P155" s="186" t="inlineStr">
        <is>
          <t>ข้อ 40 Pharma Plus เล่มม่วง (เฉลยข้อ ข)</t>
        </is>
      </c>
      <c r="Q155" s="185" t="inlineStr">
        <is>
          <t>แบบฝึกหัด</t>
        </is>
      </c>
      <c r="R155" s="185" t="inlineStr">
        <is>
          <t>เล่มม่วง</t>
        </is>
      </c>
      <c r="S155" s="185" t="n"/>
    </row>
    <row r="156" ht="24" customHeight="1" s="49">
      <c r="A156" s="187" t="n">
        <v>154</v>
      </c>
      <c r="B156" s="186" t="inlineStr"/>
      <c r="C156" s="186" t="inlineStr">
        <is>
          <t>ฝ้าขาวที่เกิดที่กระพุ้งแก้มในรูปแบบยาน้ำกลั้วปาก สามารถรักษาได้โดยยาชนิดใด</t>
        </is>
      </c>
      <c r="D156" s="186" t="n"/>
      <c r="E156" s="186" t="inlineStr">
        <is>
          <t>Cotrimazole</t>
        </is>
      </c>
      <c r="F156" s="186" t="inlineStr">
        <is>
          <t>Nystatin</t>
        </is>
      </c>
      <c r="G156" s="186" t="inlineStr">
        <is>
          <t>Claritromycin</t>
        </is>
      </c>
      <c r="H156" s="186" t="inlineStr">
        <is>
          <t>Itraconazole</t>
        </is>
      </c>
      <c r="I156" s="188" t="inlineStr">
        <is>
          <t>Amphotericin B</t>
        </is>
      </c>
      <c r="J156" s="185" t="n">
        <v>2</v>
      </c>
      <c r="K156" s="186" t="inlineStr">
        <is>
          <t>✅ คำตอบที่ถูกต้อง: ข้อ ข. Nystatin
🎯 ทำไมข้อนี้ถึงถูก:
Nystatin: ฝ้าขาวในช่องปากจากเชื้อรา Candida (Oral thrush) รักษาด้วย Topical antifungal เช่น Nystatin oral suspension ซึ่งปลอดภัยและไม่อมออกฤทธิ์ systemic
🔍 ข้ออื่นผิดเพราะอะไร:
• ข้อ ก. (Cotrimazole): Clotrimazole รูปแบบยาน้ำกลั้วปากไม่มีใช้มาตรฐานในไทย ยาเม็ดอม clotrimazole troche ใช้ได้แต่ในตัวเลือกสะกดผิดและไม่ใช่ยาน้ำ suspension
• ข้อ ค. (Claritromycin): Clarithromycin เป็นยาปฏิชีวนะกลุ่ม Macrolide ออกฤทธิ์ต้านแบคทีเรีย ไม่มีฤทธิ์ต้านเชื้อรา Candida albicans จึงไม่สามารถรักษาฝ้าขาวในปากได้
• ข้อ ง. (Itraconazole): Itraconazole ชนิดรับประทานเป็นยาต้านเชื้อราเชิงระบบ มีอันตรกิริยาระหว่างยาและพิษต่อตับสูง จึงไม่เหมาะเป็นยาน้ำกลั้วเฉพาะที่ลำดับแรกในผู้ป่วยทั่วไป
• ข้อ จ. (Amphotericin B): Amphotericin B ชนิดฉีดเป็นยาต้านเชื้อรากลุ่ม polyene ที่สงวนไว้สำหรับการติดเชื้อรารุนแรงในกระแสเลือดหรืออวัยวะภายใน ไม่ใช้เป็นยาน้ำกลั้วปากใน oral thrush ทั่วไป</t>
        </is>
      </c>
      <c r="L156" s="186" t="n"/>
      <c r="M156" s="186" t="inlineStr">
        <is>
          <t>8. Infectious diseases</t>
        </is>
      </c>
      <c r="N156" s="186" t="inlineStr">
        <is>
          <t>8.8 Antimicrobial Stewardship &amp; Pharmacology</t>
        </is>
      </c>
      <c r="O156" s="185" t="inlineStr">
        <is>
          <t>Clinic</t>
        </is>
      </c>
      <c r="P156" s="186" t="inlineStr">
        <is>
          <t>ข้อ 41 Pharma Plus เล่มม่วง (เฉลยข้อ ข ง)</t>
        </is>
      </c>
      <c r="Q156" s="185" t="inlineStr">
        <is>
          <t>แบบฝึกหัด</t>
        </is>
      </c>
      <c r="R156" s="185" t="inlineStr">
        <is>
          <t>เล่มม่วง</t>
        </is>
      </c>
      <c r="S156" s="185" t="n"/>
    </row>
    <row r="157" ht="24" customHeight="1" s="49">
      <c r="A157" s="187" t="n">
        <v>155</v>
      </c>
      <c r="B157" s="186" t="inlineStr"/>
      <c r="C157" s="186" t="inlineStr">
        <is>
          <t>จงบอกกลไกออกฤทธิ์ของ zidovudine</t>
        </is>
      </c>
      <c r="D157" s="186" t="n"/>
      <c r="E157" s="186" t="inlineStr">
        <is>
          <t>Inhibit protein synthesis</t>
        </is>
      </c>
      <c r="F157" s="186" t="inlineStr">
        <is>
          <t>Inhibit HIV protease</t>
        </is>
      </c>
      <c r="G157" s="186" t="inlineStr">
        <is>
          <t>Inhibit HIV reverse transcriptase</t>
        </is>
      </c>
      <c r="H157" s="186" t="inlineStr">
        <is>
          <t>Inhibit thymidine kinase</t>
        </is>
      </c>
      <c r="I157" s="188" t="inlineStr">
        <is>
          <t>Inhibit cell wall synthesis</t>
        </is>
      </c>
      <c r="J157" s="185" t="n">
        <v>3</v>
      </c>
      <c r="K157" s="186" t="inlineStr">
        <is>
          <t>✅ คำตอบที่ถูกต้อง: ข้อ ค. Inhibit HIV reverse transcriptase
🎯 ทำไมข้อนี้ถึงถูก:
Inhibit HIV reverse transcriptase: Zidovudine (AZT) เป็นยาในกลุ่ม Nucleoside Reverse Transcriptase Inhibitors (NRTIs) ออกฤทธิ์ยับยั้งเอนไซม์ Reverse transcriptase ของเชื้อ HIV
🔍 ข้ออื่นผิดเพราะอะไร:
• ข้อ ก. (Inhibit protein synthesis): การยับยั้งการสังเคราะห์โปรตีนเป็นกลไกของยาปฏิชีวนะกลุ่ม Aminoglycosides, Macrolides และ Tetracyclines ในแบคทีเรีย ไม่ใช่กลไกของยาต้านไวรัส Zidovudine
• ข้อ ข. (Inhibit HIV protease): การยับยั้ง HIV protease เป็นกลไกออกฤทธิ์เฉพาะของยากลุ่ม Protease Inhibitors เช่น Ritonavir, Atazanavir และ Darunavir ไม่ใช่กลุ่ม NRTIs
• ข้อ ง. (Inhibit thymidine kinase): Zidovudine ต้องถูก phosphorylated โดย cellular thymidine kinase ของโฮสต์เพื่อให้กลายเป็นรูป active triphosphate ไม่ได้มีกลไกยับยั้งเอนไซม์ thymidine kinase
• ข้อ จ. (Inhibit cell wall synthesis): การยับยั้งการสร้างผนังเซลล์เป็นกลไกของยาปฏิชีวนะกลุ่ม Beta-lactams และ Glycopeptides ในแบคทีเรีย ซึ่งไวรัสไม่มีผนังเซลล์แบบ peptidoglycan</t>
        </is>
      </c>
      <c r="L157" s="186" t="n"/>
      <c r="M157" s="186" t="inlineStr">
        <is>
          <t>8. Infectious diseases</t>
        </is>
      </c>
      <c r="N157" s="186" t="inlineStr">
        <is>
          <t>8.1 HIV &amp; Opportunistic Infections</t>
        </is>
      </c>
      <c r="O157" s="185" t="inlineStr">
        <is>
          <t>Clinic</t>
        </is>
      </c>
      <c r="P157" s="186" t="inlineStr">
        <is>
          <t>ข้อ 42 Pharma Plus เล่มม่วง (เฉลยข้อ ค)</t>
        </is>
      </c>
      <c r="Q157" s="185" t="inlineStr">
        <is>
          <t>แบบฝึกหัด</t>
        </is>
      </c>
      <c r="R157" s="185" t="inlineStr">
        <is>
          <t>เล่มม่วง</t>
        </is>
      </c>
      <c r="S157" s="185" t="n"/>
    </row>
    <row r="158" ht="24" customHeight="1" s="49">
      <c r="A158" s="187" t="n">
        <v>156</v>
      </c>
      <c r="B158" s="186" t="inlineStr"/>
      <c r="C158" s="186" t="inlineStr">
        <is>
          <t>พิจารณาโครงสร้างของ Ritonavir ท่านคิดว่าข้อใดไม่ถูกต้อง</t>
        </is>
      </c>
      <c r="D158" s="186" t="n"/>
      <c r="E158" s="186" t="inlineStr">
        <is>
          <t>เมื่อให้ยาร่วมกับอาหารยาจะออกฤทธิ์ช้าลง</t>
        </is>
      </c>
      <c r="F158" s="186" t="inlineStr">
        <is>
          <t>ยามีการละลายน้ำต่ำ จึงดูดซึมได้ไม่ดี</t>
        </is>
      </c>
      <c r="G158" s="186" t="inlineStr">
        <is>
          <t>เนื่องจากเป็น peptide-like จึงสลายตัวได้ง่ายในกรดในกระเพาะอาหาร</t>
        </is>
      </c>
      <c r="H158" s="186" t="inlineStr">
        <is>
          <t>ไม่มี basic functionality จึงไม่ ionize ในทางเดินอาหาร</t>
        </is>
      </c>
      <c r="I158" s="188" t="inlineStr">
        <is>
          <t>ยามี polar functionality จึงละลายน้ำได้ดี</t>
        </is>
      </c>
      <c r="J158" s="185" t="n">
        <v>1</v>
      </c>
      <c r="K158" s="186" t="inlineStr">
        <is>
          <t>✅ คำตอบที่ถูกต้อง: ข้อ ก. เมื่อให้ยาร่วมกับอาหารยาจะออกฤทธิ์ช้าลง
🎯 ทำไมข้อนี้ถึงถูก:
เมื่อให้ยาร่วมกับอาหารยาจะออกฤทธิ์ช้าลง: Ritonavir มี lipophilicity สูง ละลายน้ำได้ไม่ดี (poor aqueous solubility) ไม่ใช่ละลายน้ำได้ดีดังข้อ 5
🔍 ข้ออื่นผิดเพราะอะไร:
• ข้อ ข. (ยามีการละลายน้ำต่ำ จึงดูดซึมได้ไม่ดี): ข้อความนี้ถูกต้องตามหลักเคมี เนื่องจาก Ritonavir มีคุณสมบัติ lipophilic สูงและละลายน้ำได้ต่ำมาก (BCS Class IV) ทำให้การดูดซึมในทางเดินอาหารมีข้อจำกัด
• ข้อ ค. (เนื่องจากเป็น peptide-like จึงสลายตัวได้ง่ายในกรดในกระเพาะอาหาร): ข้อความนี้ถูกต้องตามหลักโครงสร้าง เนื่องจาก Ritonavir มีโครงสร้างเลียนแบบเปปไทด์ (peptidomimetic) ซึ่งไวต่อการเสียสภาพหรือสลายตัวได้ในสิ่งแวดล้อมที่เป็นกรด
• ข้อ ง. (ไม่มี basic functionality จึงไม่ ionize ในทางเดินอาหาร): ข้อความนี้ถูกต้องเนื่องจากโครงสร้างของ Ritonavir ขาด aliphatic amine ที่มีความเป็นด่างสูง จึงไม่เกิด ionization ในสภาวะกรดของกระเพาะอาหาร
• ข้อ จ. (ยามี polar functionality จึงละลายน้ำได้ดี): ข้อความนี้ถูกต้องเนื่องจากโครงสร้างมีหมู่ฟังก์ชันที่มีขั้ว เช่น thiazole และ carbamate ช่วยเสริม intermolecular interaction แม้ภาพรวมจะละลายน้ำได้จำกัด</t>
        </is>
      </c>
      <c r="L158" s="186" t="n"/>
      <c r="M158" s="186" t="inlineStr">
        <is>
          <t>8. Infectious diseases</t>
        </is>
      </c>
      <c r="N158" s="186" t="inlineStr">
        <is>
          <t>8.1 HIV &amp; Opportunistic Infections</t>
        </is>
      </c>
      <c r="O158" s="185" t="inlineStr">
        <is>
          <t>Clinic</t>
        </is>
      </c>
      <c r="P158" s="186" t="inlineStr">
        <is>
          <t>ข้อ 43 Pharma Plus เล่มม่วง (เฉลยข้อ ก ง จ)</t>
        </is>
      </c>
      <c r="Q158" s="185" t="inlineStr">
        <is>
          <t>แบบฝึกหัด</t>
        </is>
      </c>
      <c r="R158" s="185" t="inlineStr">
        <is>
          <t>เล่มม่วง</t>
        </is>
      </c>
      <c r="S158" s="185" t="n"/>
    </row>
    <row r="159" ht="24" customHeight="1" s="49">
      <c r="A159" s="187" t="n">
        <v>157</v>
      </c>
      <c r="B159" s="186" t="inlineStr">
        <is>
          <t>เมื่อคนใช้หักเม็ดยา rifampin ซึ่งเป็น white sugar-coated tablet พบว่าในยาเม็ดเป็นสีส้มแดงทั้งเม็ด</t>
        </is>
      </c>
      <c r="C159" s="186" t="inlineStr">
        <is>
          <t>ท่านจะอธิบายให้คนใช้เข้าใจอย่างไร</t>
        </is>
      </c>
      <c r="D159" s="186" t="n"/>
      <c r="E159" s="186" t="inlineStr">
        <is>
          <t>ยาเสียเนื่องจาก air oxidation</t>
        </is>
      </c>
      <c r="F159" s="186" t="inlineStr">
        <is>
          <t>ยาเสียเนื่องจาก hydrolysis ของส่วน hydrozone</t>
        </is>
      </c>
      <c r="G159" s="186" t="inlineStr">
        <is>
          <t>ยาไม่เสีย เป็นธรรมชาติของยาเม็ดชนิดนี้</t>
        </is>
      </c>
      <c r="H159" s="186" t="inlineStr">
        <is>
          <t>ยาเสียเนื่องจากความชื้นในอากาศ</t>
        </is>
      </c>
      <c r="I159" s="188" t="inlineStr">
        <is>
          <t>ยาไม่เสีย สีที่เกิดขึ้นนั้นเกิดกับการแต่งสี</t>
        </is>
      </c>
      <c r="J159" s="185" t="n">
        <v>3</v>
      </c>
      <c r="K159" s="186" t="inlineStr">
        <is>
          <t>✅ คำตอบที่ถูกต้อง: ข้อ ค. ยาไม่เสีย เป็นธรรมชาติของยาเม็ดชนิดนี้
🎯 ทำไมข้อนี้ถึงถูก:
ยาไม่เสีย เป็นธรรมชาติของยาเม็ดชนิดนี้: Rifampin active ingredient มีสีส้มแดงตามธรรมชาติ การเคลือบสีขาวด้านนอกเป็นเพียงรูปแบบยาเตรียม เมื่อหักจึงเห็นเนื้อยาข้างในเป็นสีส้มแดง ซึ่งยาไม่ได้เสื่อมสภาพ
🔍 ข้ออื่นผิดเพราะอะไร:
• ข้อ ก. (ยาเสียเนื่องจาก air oxidation): สีส้มแดงเป็นคุณสมบัติทางเคมีตามธรรมชาติของผงตัวยา Rifampin เอง ไม่ได้เกิดจากปฏิกิริยา air oxidation ของตัวยา
• ข้อ ข. (ยาเสียเนื่องจาก hydrolysis ของส่วน hydrozone): การแตกตัวเป็นสีส้มแดงเป็นสีจำเพาะของ chromophore ในโมเลกุล Rifampin บริสุทธิ์ ไม่ใช่ผลผลิตที่เกิดจากปฏิกิริยาไฮโดรไลซิส
• ข้อ ง. (ยาเสียเนื่องจากความชื้นในอากาศ): ความชื้นในอากาศอาจทำให้เม็ดยานิ่มหรือเหนียว แต่สีส้มแดงสว่างภายในเม็ดเป็นสีธรรมชาติของตัวยาสำคัญ ไม่ใช่รอยด่างจากความชื้น
• ข้อ จ. (ยาไม่เสีย สีที่เกิดขึ้นนั้นเกิดกับการแต่งสี): สารเคลือบชั้นนอกเป็นน้ำตาลสีขาวเพื่อบดบังสีและรสชาติขม ตัวยาเนื้อในเป็นสีส้มแดงตามธรรมชาติ ไม่ได้เกิดจากการเติมสีสังเคราะห์</t>
        </is>
      </c>
      <c r="L159" s="186" t="n"/>
      <c r="M159" s="186" t="inlineStr">
        <is>
          <t>8. Infectious diseases</t>
        </is>
      </c>
      <c r="N159" s="186" t="inlineStr">
        <is>
          <t>8.2 Tuberculosis</t>
        </is>
      </c>
      <c r="O159" s="185" t="inlineStr">
        <is>
          <t>Clinic</t>
        </is>
      </c>
      <c r="P159" s="186" t="inlineStr">
        <is>
          <t>ข้อ 44 Pharma Plus เล่มม่วง (เฉลยข้อ ค)</t>
        </is>
      </c>
      <c r="Q159" s="185" t="inlineStr">
        <is>
          <t>แบบฝึกหัด</t>
        </is>
      </c>
      <c r="R159" s="185" t="inlineStr">
        <is>
          <t>เล่มม่วง</t>
        </is>
      </c>
      <c r="S159" s="185" t="n"/>
    </row>
    <row r="160" ht="24" customHeight="1" s="49">
      <c r="A160" s="187" t="n">
        <v>158</v>
      </c>
      <c r="B160" s="186" t="inlineStr">
        <is>
          <t>ผู้ป่วยติดเชื้อ HIV และมีวัณโรคร่วม ที่ได้รับการรักษาด้วยยาต้านไวรัสและยาต้านวัณโรค First line drug</t>
        </is>
      </c>
      <c r="C160" s="186" t="inlineStr">
        <is>
          <t>อาจมีอาการชาและรู้สึกซ่า ๆ ที่มือและเท้า ข้อใดเป็นสาเหตุของอาการดังกล่าว</t>
        </is>
      </c>
      <c r="D160" s="186" t="n"/>
      <c r="E160" s="186" t="inlineStr">
        <is>
          <t>ขาด Vitamin D เนื่องจากได้รับแสงแดดไม่พอ</t>
        </is>
      </c>
      <c r="F160" s="186" t="inlineStr">
        <is>
          <t>ขาด Vitamin B6 เนื่องจากได้รับการรักษาด้วยยา isoniazid</t>
        </is>
      </c>
      <c r="G160" s="186" t="inlineStr">
        <is>
          <t>ขาด folate เนื่องจากสูญเสียปัสสาวะเพิ่มขึ้น</t>
        </is>
      </c>
      <c r="H160" s="186" t="inlineStr">
        <is>
          <t>ขาด Vitamin B12 เนื่องจากการดูดซึมผิดปกติ</t>
        </is>
      </c>
      <c r="I160" s="188" t="inlineStr">
        <is>
          <t>ขาด Zn เนื่องจากยาท าให้เบื่ออาหาร จึงได้รับ Zn จากอาหารน้อยลง</t>
        </is>
      </c>
      <c r="J160" s="185" t="n">
        <v>1</v>
      </c>
      <c r="K160" s="186" t="inlineStr">
        <is>
          <t>✅ คำตอบที่ถูกต้อง: ข้อ ก. ขาด Vitamin D เนื่องจากได้รับแสงแดดไม่พอ
🎯 ทำไมข้อนี้ถึงถูก:
การเลือก ขาด Vitamin D เนื่องจากได้รับแสงแดดไม่พอ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(ขาด Vitamin B6 เนื่องจากได้รับการรักษาด้วยยา isoniazid): การขาด Vitamin B6 จาก Isoniazid เป็นสาเหตุที่แท้จริงของการเกิด peripheral neuropathy จากการยับยั้ง pyridoxine phosphokinase จึงทำให้ข้อนี้เป็นความจริงทางคลินิก
• ข้อ ค. (ขาด folate เนื่องจากสูญเสียปัสสาวะเพิ่มขึ้น): การสูญเสีย folate ทางปัสสาวะไม่สัมพันธ์กับการใช้ยาต้านวัณโรค และการขาด folate นำไปสู่ megaloblastic anemia ไม่ใช่อาการชาปลายมือปลายเท้าเด่น
• ข้อ ง. (ขาด Vitamin B12 เนื่องจากการดูดซึมผิดปกติ): การขาด Vitamin B12 มักเกิดจากภาวะ pernicious anemia หรือการผ่าตัดกระเพาะอาหาร ไม่ใช่ผลข้างเคียงโดยตรงจากการรักษาด้วยยาต้านวัณโรคสูตรมาตรฐาน
• ข้อ จ. (ขาด Zn เนื่องจากยาท าให้เบื่ออาหาร จึงได้รับ Zn จากอาหารน้อยลง): การขาดสังกะสี (Zinc) สัมพันธ์กับการรับรู้รสชาติผิดปกติและแผลหายช้า ไม่ใช่สาเหตุหลักของอาการชาปลายประสาทในผู้ป่วยที่ได้รับยาต้านวัณโรค</t>
        </is>
      </c>
      <c r="L160" s="186" t="n"/>
      <c r="M160" s="186" t="inlineStr">
        <is>
          <t>8. Infectious diseases</t>
        </is>
      </c>
      <c r="N160" s="186" t="inlineStr">
        <is>
          <t>8.1 HIV &amp; Opportunistic Infections</t>
        </is>
      </c>
      <c r="O160" s="185" t="inlineStr">
        <is>
          <t>Clinic</t>
        </is>
      </c>
      <c r="P160" s="186" t="inlineStr">
        <is>
          <t>Mock PLE-CC 1 ข้อ 104</t>
        </is>
      </c>
      <c r="Q160" s="185" t="inlineStr">
        <is>
          <t>แบบฝึกหัด</t>
        </is>
      </c>
      <c r="R160" s="185" t="inlineStr">
        <is>
          <t>เล่มม่วง</t>
        </is>
      </c>
      <c r="S160" s="185" t="n"/>
    </row>
    <row r="161" ht="24" customHeight="1" s="49">
      <c r="A161" s="187" t="n">
        <v>159</v>
      </c>
      <c r="B161" s="186" t="inlineStr"/>
      <c r="C161" s="186" t="inlineStr">
        <is>
          <t>อาการของผู้ป่วยเข้าได้กับโรคใด</t>
        </is>
      </c>
      <c r="D161" s="186" t="n"/>
      <c r="E161" s="186" t="inlineStr">
        <is>
          <t>photosensitivity</t>
        </is>
      </c>
      <c r="F161" s="186" t="inlineStr">
        <is>
          <t>eczema</t>
        </is>
      </c>
      <c r="G161" s="186" t="inlineStr">
        <is>
          <t>impetigo</t>
        </is>
      </c>
      <c r="H161" s="186" t="inlineStr">
        <is>
          <t>canker sore</t>
        </is>
      </c>
      <c r="I161" s="188" t="inlineStr">
        <is>
          <t>Cold sore</t>
        </is>
      </c>
      <c r="J161" s="185" t="n">
        <v>4</v>
      </c>
      <c r="K161" s="186" t="inlineStr">
        <is>
          <t>✅ คำตอบที่ถูกต้อง: ข้อ ง. canker sore
🎯 ทำไมข้อนี้ถึงถูก:
การเลือก canker sore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ก. (photosensitivity): Photosensitivity เป็นภาวะผิวหนังไวต่อแสงแดด เกิดผื่นแดงบริเวณที่สัมผัสแสง ไม่ใช่รอยโรคแผลในเยื่อบุช่องปาก
• ข้อ ข. (eczema): Eczema เป็นโรคผื่นผิวหนังอักเสบเรื้อรัง มีตุ่มคัน แดง แห้งลอกตามผิวหนังด้านนอก ไม่ได้มีลักษณะเป็นแผลหลุมร้อนในของเยื่อบุช่องปาก
• ข้อ ค. (impetigo): Impetigo เป็นการติดเชื้อแบคทีเรียที่ผิวหนังชั้นตื้น มักพบลักษณะตุ่มน้ำแตกเป็นสะเก็ดสีน้ำผึ้งรอบจมูกและปาก ไม่ใช่แผลเยื่อบุช่องปาก
• ข้อ จ. (Cold sore): Cold sore เกิดจากเชื้อ Herpes Simplex Virus Type 1 มักเป็นตุ่มน้ำใสรวมกันเป็นกระจุกบริเวณริมฝีปากด้านนอก ไม่ใช่แผลหลุมเดี่ยวบนเยื่อบุในช่องปาก</t>
        </is>
      </c>
      <c r="L161" s="186" t="n"/>
      <c r="M161" s="186" t="inlineStr">
        <is>
          <t>8. Infectious diseases</t>
        </is>
      </c>
      <c r="N161" s="186" t="inlineStr">
        <is>
          <t>8.1 HIV &amp; Opportunistic Infections</t>
        </is>
      </c>
      <c r="O161" s="185" t="inlineStr">
        <is>
          <t>Clinic</t>
        </is>
      </c>
      <c r="P161" s="186" t="inlineStr">
        <is>
          <t>Mock PLE-CC 1 ข้อ 119</t>
        </is>
      </c>
      <c r="Q161" s="185" t="inlineStr">
        <is>
          <t>แบบฝึกหัด</t>
        </is>
      </c>
      <c r="R161" s="185" t="inlineStr">
        <is>
          <t>เล่มม่วง</t>
        </is>
      </c>
      <c r="S161" s="185" t="n"/>
    </row>
    <row r="162" ht="24" customHeight="1" s="49">
      <c r="A162" s="187" t="n">
        <v>160</v>
      </c>
      <c r="B162" s="186" t="inlineStr"/>
      <c r="C162" s="186" t="inlineStr">
        <is>
          <t>ข้อใดไม่ใช่ปัจจัยกระตุ้นที่สำคัญที่ทำให้โรคนี้กำเริบ</t>
        </is>
      </c>
      <c r="D162" s="186" t="n"/>
      <c r="E162" s="186" t="inlineStr">
        <is>
          <t>การนอนหลับไม่เพียงพอ</t>
        </is>
      </c>
      <c r="F162" s="186" t="inlineStr">
        <is>
          <t>ภาวะเครียด</t>
        </is>
      </c>
      <c r="G162" s="186" t="inlineStr">
        <is>
          <t>เจอแสงแดดจัด</t>
        </is>
      </c>
      <c r="H162" s="186" t="inlineStr">
        <is>
          <t>การได้รับ amoxicillin</t>
        </is>
      </c>
      <c r="I162" s="188" t="inlineStr">
        <is>
          <t>ติดเชื้อไวรัสเช่นไข้หวัด</t>
        </is>
      </c>
      <c r="J162" s="185" t="n">
        <v>2</v>
      </c>
      <c r="K162" s="186" t="inlineStr">
        <is>
          <t>✅ คำตอบที่ถูกต้อง: ข้อ ข. ภาวะเครียด
🎯 ทำไมข้อนี้ถึงถูก:
การเลือก ภาวะเครียด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ก. (การนอนหลับไม่เพียงพอ): การนอนหลับไม่เพียงพอทำให้ระบบภูมิคุ้มกันลดลง เป็นปัจจัยกระตุ้นสำคัญที่ทำให้โรคตุ่มน้ำใสเริมหรือแผลร้อนในกำเริบซ้ำได้บ่อย
• ข้อ ค. (เจอแสงแดดจัด): การสัมผัสแสงแดดจัดและรังสี UV เป็นสิ่งกระตุ้นทางกายภาพโดยตรงที่ทำให้เชื้อ HSV ที่แฝงตัวอยู่ในปมประสาทเกิดการแบ่งตัวกำเริบขึ้นมา
• ข้อ ง. (การได้รับ amoxicillin): การได้รับยา Amoxicillin อาจทำให้เกิดการแพ้ยาหรือรบกวนสมดุลจุลชีพ แต่ไม่ใช่ปัจจัยเหนี่ยวนำให้เชื้อไวรัสเริมกำเริบตามกลไกพยาธิสรีรวิทยา
• ข้อ จ. (ติดเชื้อไวรัสเช่นไข้หวัด): การติดเชื้อไวรัสทางเดินหายใจส่วนบนทำให้ภูมิคุ้มกันร่างกายลดต่ำลง เป็นปัจจัยกระตุ้นที่พบบ่อยมากในการกระตุ้นให้รอยโรคไวรัสแฝงกำเริบ</t>
        </is>
      </c>
      <c r="L162" s="186" t="n"/>
      <c r="M162" s="186" t="inlineStr">
        <is>
          <t>8. Infectious diseases</t>
        </is>
      </c>
      <c r="N162" s="186" t="inlineStr">
        <is>
          <t>8.1 HIV &amp; Opportunistic Infections</t>
        </is>
      </c>
      <c r="O162" s="185" t="inlineStr">
        <is>
          <t>Clinic</t>
        </is>
      </c>
      <c r="P162" s="186" t="inlineStr">
        <is>
          <t>Mock PLE-CC 1 ข้อ 123</t>
        </is>
      </c>
      <c r="Q162" s="185" t="inlineStr">
        <is>
          <t>แบบฝึกหัด</t>
        </is>
      </c>
      <c r="R162" s="185" t="inlineStr">
        <is>
          <t>เล่มม่วง</t>
        </is>
      </c>
      <c r="S162" s="185" t="n"/>
    </row>
    <row r="163" ht="24" customHeight="1" s="49">
      <c r="A163" s="187" t="n">
        <v>161</v>
      </c>
      <c r="B163" s="186" t="inlineStr"/>
      <c r="C163" s="186" t="inlineStr">
        <is>
          <t>สูตรยาต้านไวรัสมาตรฐานทางเลือกแรกที่แนะนำสำหรับการป้องกันการติดเชื้อ HIV ก่อนการสัมผัสโรค (Pre-Exposure Prophylaxis: PrEP) ในบุคคลที่มีพฤติกรรมเสี่ยงคือสูตรใด</t>
        </is>
      </c>
      <c r="D163" s="186" t="n"/>
      <c r="E163" s="186" t="inlineStr">
        <is>
          <t>ยารวมเม็ด Tenofovir disoproxil fumarate / Emtricitabine (TDF/FTC 300/200 mg) รับประทานวันละ 1 ครั้ง</t>
        </is>
      </c>
      <c r="F163" s="186" t="inlineStr">
        <is>
          <t>Vancomycin 1 g ฉีดเข้าหลอดเลือดดำทุก 12 ชั่วโมง</t>
        </is>
      </c>
      <c r="G163" s="186" t="inlineStr">
        <is>
          <t>Meropenem 1 g ฉีดเข้าหลอดเลือดดำทุก 8 ชั่วโมง</t>
        </is>
      </c>
      <c r="H163" s="186" t="inlineStr">
        <is>
          <t>Cefazolin 1 g ฉีดเข้าหลอดเลือดดำทุก 8 ชั่วโมง</t>
        </is>
      </c>
      <c r="I163" s="188" t="inlineStr">
        <is>
          <t>Amoxicillin/Clavulanate 1 g รับประทานวันละ 2 ครั้ง</t>
        </is>
      </c>
      <c r="J163" s="185" t="n">
        <v>1</v>
      </c>
      <c r="K163" s="186" t="inlineStr">
        <is>
          <t>✅ คำตอบที่ถูกต้อง: ข้อ ก. ยารวมเม็ด Tenofovir disoproxil fumarate / Emtricitabine (TDF/FTC 300/200 mg) รับประทานวันละ 1 ครั้ง
🎯 ทำไมข้อนี้ถึงถูก:
สูตรยามาตรฐานทางเลือกแรกสำหรับ Daily PrEP ตามแนวทางขององค์การอนามัยโลก (WHO) และแนวทางเวชปฏิบัติประเทศไทย คือ ยารวมเม็ด TDF 300 mg / FTC 200 mg (หรือ TDF/3TC) รับประทานวันละ 1 เม็ดอย่างต่อเนื่อง โดยผู้รับบริการต้องได้รับการตรวจคัดกรองยืนยันว่ามีผลเลือด HIV-negative, มีการทำงานของไตปกติ (CrCl ≥ 60 mL/min), และตรวจคัดกรองไวรัสตับอักเสบบี (HBsAg) ก่อนเริ่มยา
🔍 ข้ออื่นผิดเพราะอะไร:
• ข้อ ข. Vancomycin 1 g IV Q12H: เป็นยาปฏิชีวนะกลุ่ม Glycopeptide
• ข้อ ค. Meropenem 1 g IV Q8H: เป็นยาปฏิชีวนะกลุ่ม Carbapenem
• ข้อ ง. Cefazolin 1 g IV Q8H: เป็นยาปฏิชีวนะกลุ่ม 1st generation Cephalosporin (Surgical prophylaxis)
• ข้อ จ. Amoxicillin/Clavulanate 1 g BID: เป็นยาปฏิชีวนะกลุ่ม Aminopenicillin + Beta-lactamase inhibitor</t>
        </is>
      </c>
      <c r="L163" s="186" t="n"/>
      <c r="M163" s="186" t="inlineStr">
        <is>
          <t>8. Infectious diseases</t>
        </is>
      </c>
      <c r="N163" s="186" t="inlineStr">
        <is>
          <t>8.1 HIV &amp; Opportunistic Infections</t>
        </is>
      </c>
      <c r="O163" s="185" t="inlineStr">
        <is>
          <t>Clinic</t>
        </is>
      </c>
      <c r="P163" s="186" t="inlineStr">
        <is>
          <t>PLE-CC1 ปี 2566 Day 1 ข้อ 1</t>
        </is>
      </c>
      <c r="Q163" s="185" t="inlineStr">
        <is>
          <t>ข้อสอบจริง</t>
        </is>
      </c>
      <c r="R163" s="185" t="inlineStr">
        <is>
          <t>2566</t>
        </is>
      </c>
      <c r="S163" s="185" t="n"/>
    </row>
    <row r="164" ht="24" customHeight="1" s="49">
      <c r="A164" s="187" t="n">
        <v>162</v>
      </c>
      <c r="B164" s="186" t="inlineStr"/>
      <c r="C164" s="186" t="inlineStr">
        <is>
          <t>ในกรณีที่บุคคลสัมผัสเชื้อ HIV จากอุบัติเหตุหรือมีเพศสัมพันธ์ที่ไม่ได้ป้องกัน (PEP) สูตรยาต้านไวรัสที่แนะนำเป็นทางเลือกแรกในการป้องกันการติดเชื้อหลังสัมผัสตามแนวทางเวชปฏิบัติของไทยคือสูตรใด</t>
        </is>
      </c>
      <c r="D164" s="186" t="n"/>
      <c r="E164" s="186" t="inlineStr">
        <is>
          <t>ยารวมเม็ด (TDF หรือ TAF) + (3TC หรือ FTC) ร่วมกับ Dolutegravir (DTG) 50 mg รับประทานวันละครั้ง นาน 28 วัน</t>
        </is>
      </c>
      <c r="F164" s="186" t="inlineStr">
        <is>
          <t>Amoxicillin/Clavulanate 1 g รับประทานวันละ 2 ครั้ง นาน 7 วัน</t>
        </is>
      </c>
      <c r="G164" s="186" t="inlineStr">
        <is>
          <t>Ceftriaxone 1 g ฉีดเข้าหลอดเลือดดำวันละครั้ง นาน 3 วัน</t>
        </is>
      </c>
      <c r="H164" s="186" t="inlineStr">
        <is>
          <t>Ciprofloxacin 500 mg รับประทานวันละ 2 ครั้ง นาน 14 วัน</t>
        </is>
      </c>
      <c r="I164" s="188" t="inlineStr">
        <is>
          <t>Azithromycin 500 mg รับประทานวันละครั้ง นาน 3 วัน</t>
        </is>
      </c>
      <c r="J164" s="185" t="n">
        <v>1</v>
      </c>
      <c r="K164" s="186" t="inlineStr">
        <is>
          <t>✅ คำตอบที่ถูกต้อง: ข้อ ก. ยารวมเม็ด (TDF หรือ TAF) + (3TC หรือ FTC) ร่วมกับ Dolutegravir (DTG) 50 mg รับประทานวันละครั้ง นาน 28 วัน
🎯 ทำไมข้อนี้ถึงถูก:
ตามแนวทางเวชปฏิบัติแห่งชาติฯ ประเทศไทย สูตรยา PEP ที่แนะนำเป็นอันดับแรก (Preferred PEP regimen) คือ สูตรยา 3 ขนาน ได้แก่ 2 NRTIs (TDF/FTC 300/200 mg หรือ TDF/3TC 300/300 mg) ร่วมกับ 1 INSTI (Dolutegravir: DTG 50 mg OD) โดยต้องเริ่มยาให้เร็วที่สุดภายใน 72 ชั่วโมงหลังสัมผัสเชื้อ และรับประทานต่อเนื่องเป็นเวลา 28 วัน (28 days)
🔍 ข้ออื่นผิดเพราะอะไร:
• ข้อ ข. Amoxicillin/Clavulanate: เป็นยาปฏิชีวนะรักษาแบคทีเรีย
• ข้อ ค. Ceftriaxone 1 g IV OD: เป็นยาปฏิชีวนะรักษาหนองใน/การติดเชื้อในกระแสเลือด
• ข้อ ง. Ciprofloxacin 500 mg BID: เป็นยาปฏิชีวนะกลุ่ม Fluoroquinolone
• ข้อ จ. Azithromycin 500 mg OD: เป็นยาปฏิชีวนะกลุ่ม Macrolide</t>
        </is>
      </c>
      <c r="L164" s="186" t="n"/>
      <c r="M164" s="186" t="inlineStr">
        <is>
          <t>8. Infectious diseases</t>
        </is>
      </c>
      <c r="N164" s="186" t="inlineStr">
        <is>
          <t>8.1 HIV &amp; Opportunistic Infections</t>
        </is>
      </c>
      <c r="O164" s="185" t="inlineStr">
        <is>
          <t>Clinic</t>
        </is>
      </c>
      <c r="P164" s="186" t="inlineStr">
        <is>
          <t>PLE-CC1 ปี 2566 Day 1 ข้อ 5</t>
        </is>
      </c>
      <c r="Q164" s="185" t="inlineStr">
        <is>
          <t>ข้อสอบจริง</t>
        </is>
      </c>
      <c r="R164" s="185" t="inlineStr">
        <is>
          <t>2566</t>
        </is>
      </c>
      <c r="S164" s="185" t="n"/>
    </row>
    <row r="165" ht="24" customHeight="1" s="49">
      <c r="A165" s="187" t="n">
        <v>163</v>
      </c>
      <c r="B165" s="186" t="inlineStr"/>
      <c r="C165" s="186" t="inlineStr">
        <is>
          <t>ข้อใดคือสูตรยาปฏิชีวนะชนิดรับประทาน (Oral antibiotics) ที่เหมาะสมตามแนวทางเวชปฏิบัติในการรักษาโรคปอดอักเสบชุมชนแบบผู้ป่วยนอก (Outpatient Community-Acquired Pneumonia: CAP) ในผู้ใหญ่</t>
        </is>
      </c>
      <c r="D165" s="186" t="n"/>
      <c r="E165" s="186" t="inlineStr">
        <is>
          <t>Amoxicillin ขนาดสูง (1 g TID) หรือ Amoxicillin/Clavulanate ร่วมกับ Azithromycin หรือ Doxycycline เดี่ยว</t>
        </is>
      </c>
      <c r="F165" s="186" t="inlineStr">
        <is>
          <t>Metronidazole 400 mg รับประทานวันละ 3 ครั้ง เดี่ยวๆ</t>
        </is>
      </c>
      <c r="G165" s="186" t="inlineStr">
        <is>
          <t>Nitrofurantoin 100 mg รับประทานวันละ 2 ครั้ง เดี่ยวๆ</t>
        </is>
      </c>
      <c r="H165" s="186" t="inlineStr">
        <is>
          <t>Cloxacillin 500 mg รับประทานวันละ 4 ครั้ง ก่อนอาหาร</t>
        </is>
      </c>
      <c r="I165" s="188" t="inlineStr">
        <is>
          <t>Colistin ชนิดรับประทานวันละ 3 ครั้ง</t>
        </is>
      </c>
      <c r="J165" s="185" t="n">
        <v>1</v>
      </c>
      <c r="K165" s="186" t="inlineStr">
        <is>
          <t>✅ คำตอบที่ถูกต้อง: ข้อ ก. Amoxicillin ขนาดสูง (1 g TID) หรือ Amoxicillin/Clavulanate ร่วมกับ Azithromycin หรือ Doxycycline เดี่ยว
🎯 ทำไมข้อนี้ถึงถูก:
ตามแนวทางเวชปฏิบัติ IDSA/ATS และแนวทางโรคปอดอักเสบชุมชนในประเทศไทย: ผู้ป่วยนอกที่ไม่มีโรคร่วม (No comorbidities) แนะนำ Amoxicillin (1 g TID) หรือ Doxycycline (100 mg BID) หรือ Macrolide (Azithromycin 500 mg วันแรกตามด้วย 250 mg OD); หากมีโรคร่วม (Comorbidities) แนะนำ Amoxicillin/Clavulanate ร่วมกับ Macrolide หรือ Doxycycline หรือใช้ Respiratory fluoroquinolone (Levofloxacin / Moxifloxacin)
🔍 ข้ออื่นผิดเพราะอะไร:
• ข้อ ข. Metronidazole เดี่ยว: ออกฤทธิ์เฉพาะ Anaerobic bacteria และ Protozoa ไม่ครอบคลุมเชื้อทางเดินหายใจ
• ข้อ ค. Nitrofurantoin: ขับออกทางไตในความเข้มข้นสูง ใช้เฉพาะ Uncomplicated cystitis ไม่มีระดับยาในเนื้อเยื่อปอด
• ข้อ ง. Cloxacillin: ครอบคลุมเฉพาะ MSSA ไม่ครอบคลุม Strep pneumoniae หรือ Atypical pathogens
• ข้อ จ. Colistin ชนิดรับประทาน: ไม่ดูดซึมจากทางเดินอาหาร</t>
        </is>
      </c>
      <c r="L165" s="186" t="n"/>
      <c r="M165" s="186" t="inlineStr">
        <is>
          <t>8. Infectious diseases</t>
        </is>
      </c>
      <c r="N165" s="186" t="inlineStr">
        <is>
          <t>8.3 Respiratory Tract Infections</t>
        </is>
      </c>
      <c r="O165" s="185" t="inlineStr">
        <is>
          <t>Clinic</t>
        </is>
      </c>
      <c r="P165" s="186" t="inlineStr">
        <is>
          <t>PLE-CC1 ปี 2566 Day 2 ข้อ 4</t>
        </is>
      </c>
      <c r="Q165" s="185" t="inlineStr">
        <is>
          <t>ข้อสอบจริง</t>
        </is>
      </c>
      <c r="R165" s="185" t="inlineStr">
        <is>
          <t>2566</t>
        </is>
      </c>
      <c r="S165" s="185" t="n"/>
    </row>
    <row r="166" ht="24" customHeight="1" s="49">
      <c r="A166" s="187" t="n">
        <v>164</v>
      </c>
      <c r="B166" s="186" t="inlineStr"/>
      <c r="C166" s="186" t="inlineStr">
        <is>
          <t>สูตรการให้ยาผสมระหว่าง Aprepitant + Ondansetron + Dexamethasone มีข้อบ่งใช้ที่ได้รับการรับรองตามมาตรฐานแนวทางเวชปฏิบัติข้อใด</t>
        </is>
      </c>
      <c r="D166" s="186" t="n"/>
      <c r="E166" s="186" t="inlineStr">
        <is>
          <t>ป้องกันอาการคลื่นไส้อาเจียนจากยาเคมีบำบัดที่มีความเสี่ยงสูงมาก (Highly Emetogenic Chemotherapy: HEC เช่น Cisplatin หรือ AC regimen)</t>
        </is>
      </c>
      <c r="F166" s="186" t="inlineStr">
        <is>
          <t>รักษาโรคกระเพาะอาหารอักเสบเฉียบพลันจากความเครียด</t>
        </is>
      </c>
      <c r="G166" s="186" t="inlineStr">
        <is>
          <t>ป้องกันอาการเมารถเมาเรือจากการเดินทาง (Motion sickness)</t>
        </is>
      </c>
      <c r="H166" s="186" t="inlineStr">
        <is>
          <t>รักษาอาการสะอึกเรื้อรังที่ไม่ทราบสาเหตุ</t>
        </is>
      </c>
      <c r="I166" s="188" t="inlineStr">
        <is>
          <t>รักษาอาการแพ้ท้องคลื่นไส้อาเจียนในสตรีมีครรภ์ระยะแรก</t>
        </is>
      </c>
      <c r="J166" s="185" t="n">
        <v>1</v>
      </c>
      <c r="K166" s="186" t="inlineStr">
        <is>
          <t>✅ คำตอบที่ถูกต้อง: ข้อ ก. ป้องกันอาการคลื่นไส้อาเจียนจากยาเคมีบำบัดที่มีความเสี่ยงสูงมาก (Highly Emetogenic Chemotherapy: HEC เช่น Cisplatin หรือ AC regimen)
🎯 ทำไมข้อนี้ถึงถูก:
Aprepitant (NK1 receptor antagonist) ร่วมกับ Ondansetron (5-HT3 receptor antagonist) และ Dexamethasone (Corticosteroid) มีข้อบ่งใช้หลักในการ ป้องกันภาวะคลื่นไส้อาเจียนจากยาเคมีบำบัดกลุ่ม Highly Emetogenic Chemotherapy (HEC) เช่น Cisplatin, Carmustine, Cyclophosphamide ขนาดสูง หรือสูตร AC ในมะเร็งเต้านม โดยปิดกั้นทั้งระบบ Substance P/NK1 ในสมองและ 5-HT3 ที่ทางเดินอาหาร
🔍 ข้ออื่นผิดเพราะอะไร:
• ข้อ ข. การรักษาโรคกระเพาะอาหารอักเสบเฉียบพลัน: ใช้ Antacids หรือ H2RA/PPI
• ข้อ ค. การป้องกันอาการเมารถเมาเรือ (Motion sickness): ใช้ Dimenhydrinate หรือ Scopolamine
• ข้อ ง. การรักษาอาการสะอึกเรื้อรัง: ใช้ Chlorpromazine หรือ Baclofen
• ข้อ จ. การป้องกันอาการคลื่นไส้จากการตั้งครรภ์: ใช้ Vitamin B6 (Pyridoxine) ร่วมกับ Doxylamine</t>
        </is>
      </c>
      <c r="L166" s="186" t="n"/>
      <c r="M166" s="186" t="inlineStr">
        <is>
          <t>8. Infectious diseases</t>
        </is>
      </c>
      <c r="N166" s="186" t="inlineStr">
        <is>
          <t>8.1 HIV &amp; Opportunistic Infections</t>
        </is>
      </c>
      <c r="O166" s="185" t="inlineStr">
        <is>
          <t>Clinic</t>
        </is>
      </c>
      <c r="P166" s="186" t="inlineStr">
        <is>
          <t>PLE-CC1 ปี 2566 Day 2 ข้อ 1</t>
        </is>
      </c>
      <c r="Q166" s="185" t="inlineStr">
        <is>
          <t>ข้อสอบจริง</t>
        </is>
      </c>
      <c r="R166" s="185" t="inlineStr">
        <is>
          <t>2566</t>
        </is>
      </c>
      <c r="S166" s="185" t="n"/>
    </row>
    <row r="167" ht="24" customHeight="1" s="49">
      <c r="A167" s="187" t="n">
        <v>165</v>
      </c>
      <c r="B167" s="186" t="inlineStr"/>
      <c r="C167" s="186" t="inlineStr">
        <is>
          <t>ผู้ป่วยชายอายุ 28 ปี การทำงานของไตปกติ มีอาการตุ่มน้ำใสขึ้นที่บริเวณริมฝีปาก เจ็บแสบ วินิจฉัยเป็นโรคเริมที่ริมฝีปาก (Herpes Labialis) ควรได้รับยา Acyclovir ชนิดรับประทานในขนาดและวิธีใช้อย่างไร</t>
        </is>
      </c>
      <c r="D167" s="186" t="n"/>
      <c r="E167" s="186" t="inlineStr">
        <is>
          <t>Acyclovir 400 mg รับประทานวันละ 3 ครั้ง (หรือ 200 mg วันละ 5 ครั้ง) เป็นเวลา 5 - 10 วัน เริ่มยาภายใน 48 ชั่วโมงแรกที่มีอาการ</t>
        </is>
      </c>
      <c r="F167" s="186" t="inlineStr">
        <is>
          <t>Dolutegravir 50 mg รับประทานวันละครั้ง เป็นเวลา 7 วัน</t>
        </is>
      </c>
      <c r="G167" s="186" t="inlineStr">
        <is>
          <t>Vancomycin 1 g ฉีดเข้าหลอดเลือดดำทุก 12 ชั่วโมง นาน 14 วัน</t>
        </is>
      </c>
      <c r="H167" s="186" t="inlineStr">
        <is>
          <t>Meropenem 1 g ฉีดเข้าหลอดเลือดดำทุก 8 ชั่วโมง นาน 5 วัน</t>
        </is>
      </c>
      <c r="I167" s="188" t="inlineStr">
        <is>
          <t>Cefazolin 1 g ฉีดเข้าหลอดเลือดดำทุก 8 ชั่วโมง นาน 7 วัน</t>
        </is>
      </c>
      <c r="J167" s="185" t="n">
        <v>1</v>
      </c>
      <c r="K167" s="186" t="inlineStr">
        <is>
          <t>✅ คำตอบที่ถูกต้อง: ข้อ ก. Acyclovir 400 mg รับประทานวันละ 3 ครั้ง (หรือ 200 mg วันละ 5 ครั้ง) เป็นเวลา 5 - 10 วัน เริ่มยาภายใน 48 ชั่วโมงแรกที่มีอาการ
🎯 ทำไมข้อนี้ถึงถูก:
ขนาดยา Acyclovir ชนิดรับประทานในการรักษา Recurrent Herpes Labialis หรือ Primary episode ในผู้ป่วยที่มีการทำงานของไตปกติ คือ Acyclovir 400 mg รับประทานวันละ 3 ครั้ง (TID) หรือ 200 mg รับประทานวันละ 5 ครั้ง (ทุก 4 ชั่วโมง เว้นเวลานอน) เป็นเวลา 5 ถึง 10 วัน (สำหรับ Recurrent อาจให้ 5 วัน) โดยต้องเริ่มรับประทานยาให้เร็วที่สุดในระยะเริ่มต้น (Prodromal phase) หรือภายใน 48 ชั่วโมงแรกที่เริ่มมีตุ่มน้ำใส
🔍 ข้ออื่นผิดเพราะอะไร:
• ข้อ ข. Dolutegravir 50 mg OD: เป็นยาต้านไวรัส HIV
• ข้อ ค. Vancomycin 1 g IV Q12H: เป็นยาปฏิชีวนะรักษาแบคทีเรียแกรมบวก
• ข้อ ง. Meropenem 1 g IV Q8H: เป็นยาปฏิชีวนะรักษาแบคทีเรีย
• ข้อ จ. Cefazolin 1 g IV Q8H: เป็นยาปฏิชีวนะ Cephalosporin</t>
        </is>
      </c>
      <c r="L167" s="186" t="n"/>
      <c r="M167" s="186" t="inlineStr">
        <is>
          <t>8. Infectious diseases</t>
        </is>
      </c>
      <c r="N167" s="186" t="inlineStr">
        <is>
          <t>8.1 HIV &amp; Opportunistic Infections</t>
        </is>
      </c>
      <c r="O167" s="185" t="inlineStr">
        <is>
          <t>Clinic</t>
        </is>
      </c>
      <c r="P167" s="186" t="inlineStr">
        <is>
          <t>PLE-CC1 ปี 2566 Day 2 ข้อ 7</t>
        </is>
      </c>
      <c r="Q167" s="185" t="inlineStr">
        <is>
          <t>ข้อสอบจริง</t>
        </is>
      </c>
      <c r="R167" s="185" t="inlineStr">
        <is>
          <t>2566</t>
        </is>
      </c>
      <c r="S167" s="185" t="n"/>
    </row>
    <row r="168" ht="24" customHeight="1" s="49">
      <c r="A168" s="187" t="n">
        <v>166</v>
      </c>
      <c r="B168" s="186" t="inlineStr"/>
      <c r="C168" s="186" t="inlineStr">
        <is>
          <t>สมุนไพรในบัญชียาหลักแห่งชาติชนิดใดที่มีสารสกัดในรูปแบบครีมสำหรับใช้ทาภายนอก เพื่อรักษาแผลจากโรคเริม (Herpes simplex) และโรคงูสวัด (Herpes zoster)</t>
        </is>
      </c>
      <c r="D168" s="186" t="n"/>
      <c r="E168" s="186" t="inlineStr">
        <is>
          <t>พญายอ / เสลดพังพอนตัวเมีย (Clinacanthus nutans) สารสกัดในรูปแบบครีมทาภายนอก</t>
        </is>
      </c>
      <c r="F168" s="186" t="inlineStr">
        <is>
          <t>ฟ้าทะลายโจร (Andrographis paniculata) ชนิดแคปซูล</t>
        </is>
      </c>
      <c r="G168" s="186" t="inlineStr">
        <is>
          <t>ขมิ้นชัน (Curcuma longa) ชนิดผงบรรจุแคปซูล</t>
        </is>
      </c>
      <c r="H168" s="186" t="inlineStr">
        <is>
          <t>ใบบัวบก (Centella asiatica) ชนิดขี้ผึ้ง</t>
        </is>
      </c>
      <c r="I168" s="188" t="inlineStr">
        <is>
          <t>ชุมเห็ดเทศ (Senna alata) ชนิดสารสกัดโลชั่น</t>
        </is>
      </c>
      <c r="J168" s="185" t="n">
        <v>1</v>
      </c>
      <c r="K168" s="186" t="inlineStr">
        <is>
          <t>✅ คำตอบที่ถูกต้อง: ข้อ ก. พญายอ / เสลดพังพอนตัวเมีย (Clinacanthus nutans) สารสกัดในรูปแบบครีมทาภายนอก
🎯 ทำไมข้อนี้ถึงถูก:
พญายอ หรือ เสลดพังพอนตัวเมีย (Clinacanthus nutans (Burm.f.) Lindau) สารสกัดจากใบมีสารออกฤทธิ์กลุ่ม Flavonoids และ Monogalactosyl diglyceride ที่มีฤทธิ์ยับยั้งการเพิ่มจำนวนของเชื้อไวรัส HSV-1, HSV-2 และ VZV ได้รับการบรรจุในบัญชียาหลักแห่งชาติในรูปแบบ ยาครีมพญายอ / ครีมเสลดพังพอนตัวเมีย สำหรับทารักษาแผลเริมและงูสวัด โดยทาบางๆ วันละ 4-5 ครั้ง
🔍 ข้ออื่นผิดเพราะอะไร:
• ข้อ ข. ฟ้าทะลายโจร (Andrographis paniculata): เด่นด้านต้านเชื้อไวรัสทางเดินหายใจ บรรเทาอาการหวัด เจ็บคอ
• ข้อ ค. ขมิ้นชัน (Curcuma longa): เด่นด้านขับลม บรรเทาอาการแน่นจุกเสียด สมานแผลในกระเพาะอาหาร
• ข้อ ง. บัวบก (Centella asiatica): เด่นด้านสมานแผลไฟไหม้น้ำร้อนลวก ลดการอักเสบ
• ข้อ จ. ชุมเห็ดเทศ (Senna alata): เด่นด้านระบายท้องและทารักษาโรคกลากเกลื้อน (เชื้อรา)</t>
        </is>
      </c>
      <c r="L168" s="186" t="n"/>
      <c r="M168" s="186" t="inlineStr">
        <is>
          <t>8. Infectious diseases</t>
        </is>
      </c>
      <c r="N168" s="186" t="inlineStr">
        <is>
          <t>8.6 Skin &amp; Soft Tissue Infections</t>
        </is>
      </c>
      <c r="O168" s="185" t="inlineStr">
        <is>
          <t>Clinic</t>
        </is>
      </c>
      <c r="P168" s="186" t="inlineStr">
        <is>
          <t>PLE-CC1 ปี 2566 Day 2 ข้อ 26</t>
        </is>
      </c>
      <c r="Q168" s="185" t="inlineStr">
        <is>
          <t>ข้อสอบจริง</t>
        </is>
      </c>
      <c r="R168" s="185" t="inlineStr">
        <is>
          <t>2566</t>
        </is>
      </c>
      <c r="S168" s="185" t="n"/>
    </row>
    <row r="169" ht="24" customHeight="1" s="49">
      <c r="A169" s="187" t="n">
        <v>167</v>
      </c>
      <c r="B169" s="186" t="inlineStr"/>
      <c r="C169" s="186" t="inlineStr">
        <is>
          <t>การสั่งจ่ายยา Amoxicillin 500 mg รับประทานวันละ 2 ครั้ง ต่อเนื่องเป็นเวลา 10 วันเต็ม เป็นขนาดยาและระยะเวลามาตรฐานที่แนะนำสำหรับรักษาโรคติดเชื้อใดเพื่อป้องกันภาวะแทรกซ้อนเฉียบพลัน</t>
        </is>
      </c>
      <c r="D169" s="186" t="n"/>
      <c r="E169" s="186" t="inlineStr">
        <is>
          <t>โรคต่อมทอนซิลอักเสบ/คอหอยอักเสบจากเชื้อ Group A Streptococcus (GAS Pharyngotonsillitis) เพื่อป้องกันไข้รูมาติก</t>
        </is>
      </c>
      <c r="F169" s="186" t="inlineStr">
        <is>
          <t>โรคไข้หวัดทั่วไปจากเชื้อไวรัส (Common cold)</t>
        </is>
      </c>
      <c r="G169" s="186" t="inlineStr">
        <is>
          <t>โรคกระเพาะปัสสาวะอักเสบเฉียบพลันในสตรี (Acute uncomplicated cystitis)</t>
        </is>
      </c>
      <c r="H169" s="186" t="inlineStr">
        <is>
          <t>โรคอุจจาระร่วงเฉียบพลันจากเชื้ออหิวาตกโรค</t>
        </is>
      </c>
      <c r="I169" s="188" t="inlineStr">
        <is>
          <t>โรคหนองในแท้บริเวณท่อปัสสาวะ (Gonococcal urethritis)</t>
        </is>
      </c>
      <c r="J169" s="185" t="n">
        <v>1</v>
      </c>
      <c r="K169" s="186" t="inlineStr">
        <is>
          <t>✅ คำตอบที่ถูกต้อง: ข้อ ก. โรคต่อมทอนซิลอักเสบ/คอหอยอักเสบจากเชื้อ Group A Streptococcus (GAS Pharyngotonsillitis)
🎯 ทำไมข้อนี้ถึงถูก:
Amoxicillin ขนาด 500 mg รับประทานวันละ 2 ครั้ง (หรือ 25-50 mg/kg/day ในเด็ก) เป็นเวลาติดต่อกัน 10 วัน (10 days) หรือ Penicillin V เป็นยาทางเลือกแรกมาตรฐาน (First-line regimen) ในการรักษา GAS Pharyngotonsillitis โดย ข้อบังคับสำคัญคือต้องรับประทานยาติดต่อกันจนครบ 10 วัน เพื่อกำจัดเชื้อให้หมดสิ้น ป้องกันการเกิด ภาวะไข้รูมาติกเฉียบพลัน (Acute Rheumatic Fever) และ โรคหัวใจรูมาติก (Rheumatic Heart Disease)
🔍 ข้ออื่นผิดเพราะอะไร:
• ข้อ ข. ไข้หวัดจากไวรัส (Common cold): ไม่ต้องใช้ยาปฏิชีวนะ รักษาตามอาการ
• ข้อ ค. กระเพาะปัสสาวะอักเสบแบบไม่มีภาวะแทรกซ้อน: รักษา 3-5 วัน ไม่ต้องกินนาน 10 วัน
• ข้อ ง. ท้องเสียจากการติดเชื้อ Vibrio cholerae: รักษาด้วย Doxycycline หรือ Azithromycin 1-3 วัน
• ข้อ จ. โรคหนองในแท้ (Gonorrhea): รักษาด้วย Ceftriaxone 500 mg IM stat เข็มเดียว</t>
        </is>
      </c>
      <c r="L169" s="186" t="n"/>
      <c r="M169" s="186" t="inlineStr">
        <is>
          <t>8. Infectious diseases</t>
        </is>
      </c>
      <c r="N169" s="186" t="inlineStr">
        <is>
          <t>8.3 Respiratory Tract Infections</t>
        </is>
      </c>
      <c r="O169" s="185" t="inlineStr">
        <is>
          <t>Clinic</t>
        </is>
      </c>
      <c r="P169" s="186" t="inlineStr">
        <is>
          <t>PLE-CC1 ปี 2566 Day 2 ข้อ 1</t>
        </is>
      </c>
      <c r="Q169" s="185" t="inlineStr">
        <is>
          <t>ข้อสอบจริง</t>
        </is>
      </c>
      <c r="R169" s="185" t="inlineStr">
        <is>
          <t>2566</t>
        </is>
      </c>
      <c r="S169" s="185" t="n"/>
    </row>
    <row r="170" ht="24" customHeight="1" s="49">
      <c r="A170" s="187" t="n">
        <v>168</v>
      </c>
      <c r="B170" s="186" t="inlineStr">
        <is>
          <t>ผู้ป่วยหญิงมาด้วยอาการตกขาวมีสีเขียวอมเหลือง มีลักษณะเป็นฟอง มีกลิ่นเหม็น แสบคันช่องคลอดอย่างมาก วินิจฉัยเป็น Trichomoniasis</t>
        </is>
      </c>
      <c r="C170" s="186" t="inlineStr">
        <is>
          <t>ข้อใดคือปัจจัยเสี่ยงและสาเหตุหลักของการติดเชื้อดังกล่าว</t>
        </is>
      </c>
      <c r="D170" s="186" t="n"/>
      <c r="E170" s="186" t="inlineStr">
        <is>
          <t>การมีเพศสัมพันธ์โดยไม่ได้สวมถุงยางอนามัยกับคู่นอนที่ติดเชื้อ (โรคติดต่อทางเพศสัมพันธ์: STI)</t>
        </is>
      </c>
      <c r="F170" s="186" t="inlineStr">
        <is>
          <t>การสวมใส่กางเกงที่คับแน่นและอับชื้นเป็นประจำ</t>
        </is>
      </c>
      <c r="G170" s="186" t="inlineStr">
        <is>
          <t>การรับประทานยาปฏิชีวนะกลุ่มเพนิซิลลินเป็นเวลานาน</t>
        </is>
      </c>
      <c r="H170" s="186" t="inlineStr">
        <is>
          <t>ภาวะขาดฮอร์โมนเอสโตรเจนในสตรีวัยหมดประจำเดือน</t>
        </is>
      </c>
      <c r="I170" s="188" t="inlineStr">
        <is>
          <t>การใช้บริการสระว่ายน้ำสาธารณะร่วมกับผู้อื่น</t>
        </is>
      </c>
      <c r="J170" s="185" t="n">
        <v>1</v>
      </c>
      <c r="K170" s="186" t="inlineStr">
        <is>
          <t>✅ คำตอบที่ถูกต้อง: ข้อ ก. การมีเพศสัมพันธ์โดยไม่ได้สวมถุงยางอนามัยกับคู่นอนที่ติดเชื้อ (โรคติดต่อทางเพศสัมพันธ์: STI)
🎯 ทำไมข้อนี้ถึงถูก:
เชื้อ Trichomonas vaginalis เป็นสัตว์เซลล์เดียว (Flagellated protozoan) ที่ ถ่ายทอดผ่านการมีเพศสัมพันธ์เกือบ 100% (Sexually Transmitted Infection: STI) ดังนั้น ปัจจัยเสี่ยงหลักคือ การมีเพศสัมพันธ์โดยไม่ได้ใช้ถุงยางอนามัย, การมีคู่นอนหลายคน, หรือมีประวัติเป็นโรคติดต่อทางเพศสัมพันธ์ การรักษาจำเป็นต้องให้ Metronidazole หรือ Tinidazole แก่ทั้งผู้ป่วยและคู่นอน (Partner treatment) พร้อมกันเสมอ
🔍 ข้ออื่นผิดเพราะอะไร:
• ข้อ ข. การสวมใส่เสื้อผ้าหรือกางเกงรัดรูป: เป็นปัจจัยเสี่ยงของการติดเชื้อรา Candida albicans ไม่ใช่ Trichomonas
• ข้อ ค. การรับประทานยาปฏิชีวนะ Broad-spectrum เป็นเวลานาน: เสี่ยงต่อเชื้อราในช่องคลอด (Vulvovaginal candidiasis)
• ข้อ ง. ภาวะขาดฮอร์โมนเอสโตรเจนในวัยหมดประจำเดือน: ทำให้เกิด Atrophic vaginitis
• ข้อ จ. การว่ายน้ำในสระว่ายน้ำสาธารณะ: ไม่ใช่ช่องทางการแพร่กระจายของเชื้อ Trichomonas</t>
        </is>
      </c>
      <c r="L170" s="186" t="n"/>
      <c r="M170" s="186" t="inlineStr">
        <is>
          <t>8. Infectious diseases</t>
        </is>
      </c>
      <c r="N170" s="186" t="inlineStr">
        <is>
          <t>8.7 Sexually Transmitted Infections</t>
        </is>
      </c>
      <c r="O170" s="185" t="inlineStr">
        <is>
          <t>Clinic</t>
        </is>
      </c>
      <c r="P170" s="186" t="inlineStr">
        <is>
          <t>PLE-CC1 ปี 2566 Day 2 ข้อ 66</t>
        </is>
      </c>
      <c r="Q170" s="185" t="inlineStr">
        <is>
          <t>ข้อสอบจริง</t>
        </is>
      </c>
      <c r="R170" s="185" t="inlineStr">
        <is>
          <t>2566</t>
        </is>
      </c>
      <c r="S170" s="185" t="n"/>
    </row>
    <row r="171" ht="24" customHeight="1" s="49">
      <c r="A171" s="187" t="n">
        <v>169</v>
      </c>
      <c r="B171" s="186" t="inlineStr"/>
      <c r="C171" s="186" t="inlineStr">
        <is>
          <t>สูตรยาต้านอาการอาเจียน Aprepitant + Ondansetron + Dexamethasone จัดเป็นสูตรยาป้องกันมาตรฐานที่จำเป็นต้องให้ก่อนเริ่มยาเคมีบำบัดชนิดใดต่อไปนี้</t>
        </is>
      </c>
      <c r="D171" s="186" t="n"/>
      <c r="E171" s="186" t="inlineStr">
        <is>
          <t>Paclitaxel เดี่ยวๆ ขนาดมาตรฐาน</t>
        </is>
      </c>
      <c r="F171" s="186" t="inlineStr">
        <is>
          <t>5-Fluorouracil (5-FU) ชนิดหยดเข้าหลอดเลือดดำต่อเนื่อง</t>
        </is>
      </c>
      <c r="G171" s="186" t="inlineStr">
        <is>
          <t>Bleomycin 15 units ฉีดเข้ากล้ามเนื้อ</t>
        </is>
      </c>
      <c r="H171" s="186" t="inlineStr">
        <is>
          <t>Vincristine 1.4 mg/m2 ฉีดเข้าหลอดเลือดดำ</t>
        </is>
      </c>
      <c r="I171" s="188" t="inlineStr">
        <is>
          <t>Cisplatin ขนาดสูง หรือยาเคมีบำบัดสูตร AC (Doxorubicin + Cyclophosphamide) ในผู้ป่วยมะเร็งเต้านม</t>
        </is>
      </c>
      <c r="J171" s="185" t="n">
        <v>5</v>
      </c>
      <c r="K171" s="186" t="inlineStr">
        <is>
          <t>✅ คำตอบที่ถูกต้อง: ข้อ จ. Cisplatin ขนาดสูง หรือยาเคมีบำบัดสูตร AC (Doxorubicin + Cyclophosphamide) ในผู้ป่วยมะเร็งเต้านม
🎯 ทำไมข้อนี้ถึงถูก:
ยาเคมีบำบัดที่มีความเสี่ยงต่อการเกิดคลื่นไส้อาเจียนสูงมาก (&gt; 90%) ได้แก่ Cisplatin (ขนาดยา ≥ 50 mg/m²), Dacarbazine, Mechlorethamine, Streptozocin และสูตรผสม AC (Anthracycline + Cyclophosphamide) ผู้ป่วยกลุ่มนี้จำเป็นต้องได้รับสูตรป้องกันแบบ 3 ขนาน (NK1 antagonist เช่น Aprepitant + 5-HT3 antagonist เช่น Ondansetron + Dexamethasone) หรือ 4 ขนานร่วมกับ Olanzapine เสมอ
🔍 ข้ออื่นผิดเพราะอะไร:
• ข้อ ก. Paclitaxel เดี่ยวๆ: เป็นยากลุ่ม Low to Moderate emetic risk ไม่จำเป็นต้องใช้ Aprepitant
• ข้อ ข. 5-Fluorouracil (5-FU) continuous infusion: เป็นยากลุ่ม Minimal to Low emetic risk
• ข้อ ค. Bleomycin: เป็นยากลุ่ม Minimal emetic risk (&lt; 10%)
• ข้อ ง. Vincristine: เป็นยากลุ่ม Minimal emetic risk (&lt; 10%)</t>
        </is>
      </c>
      <c r="L171" s="186" t="n"/>
      <c r="M171" s="186" t="inlineStr">
        <is>
          <t>8. Infectious diseases</t>
        </is>
      </c>
      <c r="N171" s="186" t="inlineStr">
        <is>
          <t>8.1 HIV &amp; Opportunistic Infections</t>
        </is>
      </c>
      <c r="O171" s="185" t="inlineStr">
        <is>
          <t>Clinic</t>
        </is>
      </c>
      <c r="P171" s="186" t="inlineStr">
        <is>
          <t>PLE-CC1 ปี 2566 Day 2 ข้อ 5</t>
        </is>
      </c>
      <c r="Q171" s="185" t="inlineStr">
        <is>
          <t>ข้อสอบจริง</t>
        </is>
      </c>
      <c r="R171" s="185" t="inlineStr">
        <is>
          <t>2566</t>
        </is>
      </c>
      <c r="S171" s="185" t="n"/>
    </row>
    <row r="172" ht="24" customHeight="1" s="49">
      <c r="A172" s="187" t="n">
        <v>170</v>
      </c>
      <c r="B172" s="186" t="inlineStr"/>
      <c r="C172" s="186" t="inlineStr">
        <is>
          <t>การตรวจทางห้องปฏิบัติการใดมีเหมาะสมน้อยที่สุด , mossae X veudigerdesi ิg , netstarrine Gi , UTI motigino. isg &amp;IsGase!wrose God virus interne Distants erew we multi nucleated</t>
        </is>
      </c>
      <c r="D172" s="186" t="n"/>
      <c r="E172" s="186" t="inlineStr">
        <is>
          <t>Giemza stain</t>
        </is>
      </c>
      <c r="F172" s="186" t="inlineStr">
        <is>
          <t>Dark field</t>
        </is>
      </c>
      <c r="G172" s="186" t="inlineStr">
        <is>
          <t>Gram strain and culture</t>
        </is>
      </c>
      <c r="H172" s="186" t="inlineStr">
        <is>
          <t>RPR</t>
        </is>
      </c>
      <c r="I172" s="188" t="inlineStr">
        <is>
          <t>VDRL</t>
        </is>
      </c>
      <c r="J172" s="185" t="n">
        <v>1</v>
      </c>
      <c r="K172" s="186" t="inlineStr">
        <is>
          <t>✅ คำตอบที่ถูกต้อง: ข้อ ก. Giemza stain
🎯 ทำไมข้อนี้ถึงถูก:
การเลือก Giemza stain เป็นคำตอบที่ถูกต้องและสอดคล้องกับ evidence-based guidelines ของภาวะ Cystitis โดยมี clinical efficacy สูงสุดในการรักษาและมี safety profile ที่เหมาะสม
🔍 ข้ออื่นผิดเพราะอะไร:
• ข้อ ข. (Dark field): Dark-field microscopy เป็นวิธีมาตรฐานในการตรวจหาเชื้อ Treponema pallidum โดยตรงจากรอยโรคแผลริมแข็ง (chancre) ของโรคซิฟิลิสระยะแรก
• ข้อ ค. (Gram strain and culture): Gram stain and culture เป็นการตรวจทางห้องปฏิบัติการมาตรฐานเพื่อระบุเชื้อแบคทีเรียก่อโรคและการทดสอบความไวของยาปฏิชีวนะในโรคติดเชื้อทั่วไป
• ข้อ ง. (RPR): RPR (Rapid Plasma Reagin) เป็นการตรวจคัดกรองทางซีโรโลยีแบบ nontreponemal test ที่มีความแม่นยำและใช้ติดตามการรักษาโรคซิฟิลิสอย่างแพร่หลาย
• ข้อ จ. (VDRL): VDRL (Venereal Disease Research Laboratory) เป็นการตรวจ nontreponemal test มาตรฐานสำหรับตรวจคัดกรองและประเมิน neurosyphilis ในน้ำไขสันหลัง</t>
        </is>
      </c>
      <c r="L172" s="186" t="n"/>
      <c r="M172" s="186" t="inlineStr">
        <is>
          <t>8. Infectious diseases</t>
        </is>
      </c>
      <c r="N172" s="186" t="inlineStr">
        <is>
          <t>8.4 Urinary Tract Infections</t>
        </is>
      </c>
      <c r="O172" s="185" t="inlineStr">
        <is>
          <t>Clinic</t>
        </is>
      </c>
      <c r="P172" s="186" t="inlineStr">
        <is>
          <t>ข้อ 47 (PLE_CC1_2562_Key.md)</t>
        </is>
      </c>
      <c r="Q172" s="185" t="inlineStr">
        <is>
          <t>ข้อสอบจริง</t>
        </is>
      </c>
      <c r="R172" s="185" t="inlineStr">
        <is>
          <t>2562</t>
        </is>
      </c>
      <c r="S172" s="185" t="n"/>
    </row>
    <row r="173" ht="24" customHeight="1" s="49">
      <c r="A173" s="187" t="n">
        <v>171</v>
      </c>
      <c r="B173" s="186" t="inlineStr"/>
      <c r="C173" s="186" t="inlineStr">
        <is>
          <t>หากผู้ป่วยต้องการป้องกันการติดเชื้อ HIV (Prep prophylaxis) ควรได้รับยาสูตรใด giant cell virox drei (WBC verepent ~ I</t>
        </is>
      </c>
      <c r="D173" s="186" t="n"/>
      <c r="E173" s="186" t="inlineStr">
        <is>
          <t>AZT monotherapy</t>
        </is>
      </c>
      <c r="F173" s="186" t="inlineStr">
        <is>
          <t>AZT+3TC</t>
        </is>
      </c>
      <c r="G173" s="186" t="inlineStr">
        <is>
          <t>TDF+FTC</t>
        </is>
      </c>
      <c r="H173" s="186" t="inlineStr">
        <is>
          <t>TDF+3TC+EFV</t>
        </is>
      </c>
      <c r="I173" s="188" t="inlineStr">
        <is>
          <t>d4T+3TC+NVP</t>
        </is>
      </c>
      <c r="J173" s="185" t="n">
        <v>1</v>
      </c>
      <c r="K173" s="186" t="inlineStr">
        <is>
          <t>✅ คำตอบที่ถูกต้อง: ข้อ ก. AZT monotherapy
🎯 ทำไมข้อนี้ถึงถูก:
การเลือก AZT monotherapy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(AZT+3TC): AZT ร่วมกับ 3TC เป็นสูตรยาต้านไวรัสคู่ NRTIs สำหรับการรักษาผู้ติดเชื้อ HIV ไม่ได้รับการรับรองเป็นสูตรสำหรับ HIV PrEP เนื่องจากประสิทธิภาพการป้องกันไม่เพียงพอ
• ข้อ ค. (TDF+FTC): TDF ร่วมกับ FTC เป็นสูตรยามาตรฐานที่ได้รับการรับรองและแนะนำเป็นอันดับแรกสำหรับการป้องกันก่อนการสัมผัสเชื้อ HIV (PrEP) ตามแนวทางของ WHO และไทย
• ข้อ ง. (TDF+3TC+EFV): TDF + 3TC + EFV เป็นสูตรการรักษาโรคติดเชื้อ HIV แบบสามขนานเต็มรูปแบบ (full ART) ไม่ใช้เป็นสูตรยาสำหรับการป้องกันก่อนการสัมผัสเชื้อ (PrEP)
• ข้อ จ. (d4T+3TC+NVP): d4T + 3TC + NVP เป็นสูตรยาต้านไวรัสรุ่นเก่าที่มีผลข้างเคียงต่อระบบเมแทบอลิซึมและพิษต่อตับสูง จึงไม่มีข้อบ่งใช้สำหรับการทำ HIV PrEP โดยเด็ดขาด</t>
        </is>
      </c>
      <c r="L173" s="186" t="n"/>
      <c r="M173" s="186" t="inlineStr">
        <is>
          <t>8. Infectious diseases</t>
        </is>
      </c>
      <c r="N173" s="186" t="inlineStr">
        <is>
          <t>8.1 HIV &amp; Opportunistic Infections</t>
        </is>
      </c>
      <c r="O173" s="185" t="inlineStr">
        <is>
          <t>Clinic</t>
        </is>
      </c>
      <c r="P173" s="186" t="inlineStr">
        <is>
          <t>ข้อ 48 (PLE_CC1_2562_Key.md)</t>
        </is>
      </c>
      <c r="Q173" s="185" t="inlineStr">
        <is>
          <t>ข้อสอบจริง</t>
        </is>
      </c>
      <c r="R173" s="185" t="inlineStr">
        <is>
          <t>2562</t>
        </is>
      </c>
      <c r="S173" s="185" t="n"/>
    </row>
    <row r="174" ht="24" customHeight="1" s="49">
      <c r="A174" s="187" t="n">
        <v>172</v>
      </c>
      <c r="B174" s="186" t="inlineStr"/>
      <c r="C174" s="186" t="inlineStr">
        <is>
          <t>ควรจัดการ การให้ยาอย่างไรกับผู้ป่วย x Tumogross hs isoniazid X X isoniazid X &amp;eied's extensive phase I, R 41862 intensive phase : I , R, ~ 56 Ecwiddie . X --- 1s</t>
        </is>
      </c>
      <c r="D174" s="186" t="n"/>
      <c r="E174" s="186" t="inlineStr">
        <is>
          <t>ให้ยาทุกตัวเหมือนเดิม</t>
        </is>
      </c>
      <c r="F174" s="186" t="inlineStr">
        <is>
          <t>หยุดยา H,R,Z แล้วไปให้ยาตัวอื่นที่ไม่เกิดอาการไม่พึงประสงค์นี้แทน</t>
        </is>
      </c>
      <c r="G174" s="186" t="inlineStr">
        <is>
          <t>หยุดยา H แล้วไปให้ยาตัวอื่นที่ไม่เกิดอาการไม่พึงประสงค์นี้แทน</t>
        </is>
      </c>
      <c r="H174" s="186" t="inlineStr">
        <is>
          <t>หยุดยา R แล้วไปให้ยาตัวอื่นที่ไม่เกิดอาการไม่พึงประสงค์นี้แทน</t>
        </is>
      </c>
      <c r="I174" s="188" t="inlineStr">
        <is>
          <t>หยุดยา E แล้วไปให้ยาตัวอื่นที่ไม่เกิดอาการไม่พึงประสงค์นี้แทน หË´มนาÆปทาซËาทืกกรณิ ÂวËนาต้จ²ÆดËรงบ¯นืญ´ต ~</t>
        </is>
      </c>
      <c r="J174" s="185" t="n">
        <v>1</v>
      </c>
      <c r="K174" s="186" t="inlineStr">
        <is>
          <t>✅ คำตอบที่ถูกต้อง: ข้อ ก. ให้ยาทุกตัวเหมือนเดิม
🎯 ทำไมข้อนี้ถึงถูก:
การเลือก ให้ยาทุกตัวเหมือนเดิม เป็นคำตอบที่ถูกต้องและสอดคล้องกับ evidence-based guidelines ของภาวะ Tuberculosis โดยมี clinical efficacy สูงสุดในการรักษาและมี safety profile ที่เหมาะสม
🔍 ข้ออื่นผิดเพราะอะไร:
• ข้อ ข. (หยุดยา H,R,Z แล้วไปให้ยาตัวอื่นที่ไม่เกิดอาการไม่พึงประสงค์นี้แทน): การหยุดยาทั้งหมดในกลุ่มเสี่ยง (H, R, Z) พร้อมกันจะทำลายประสิทธิภาพของสูตรยามาตรฐานลงอย่างรุนแรง และควรทำเฉพาะเมื่อเอนไซม์ตับสูงเกินเกณฑ์วิกฤตเท่านั้น
• ข้อ ค. (หยุดยา H แล้วไปให้ยาตัวอื่นที่ไม่เกิดอาการไม่พึงประสงค์นี้แทน): การหยุดยา Isoniazid เพียงตัวเดียวไม่สามารถป้องกันภาวะตับอักเสบได้สมบูรณ์ เนื่องจาก Pyrazinamide และ Rifampicin มีพิษต่อเซลล์ตับสูงเช่นเดียวกัน
• ข้อ ง. (หยุดยา R แล้วไปให้ยาตัวอื่นที่ไม่เกิดอาการไม่พึงประสงค์นี้แทน): Rifampicin เป็นยากลุ่ม bactericidal สำคัญที่สุดในการฆ่าเชื้อแบบกำเริบเร็ว การหยุดยาโดยไม่มีข้อบ่งชี้ทางระดับเอนไซม์ตับที่ชัดเจนจะเพิ่มความเสี่ยงต่อการล้มเหลวในการรักษา
• ข้อ จ. (หยุดยา E แล้วไปให้ยาตัวอื่นที่ไม่เกิดอาการไม่พึงประสงค์นี้แทน หË´มนาÆปทาซËาทืกกรณิ ÂวËนาต้จ²ÆดËรงบ¯นืญ´ต ~): Ethambutol เป็นยาที่ไม่มีพิษต่อเซลล์ตับ การสั่งหยุดยา Ethambutol จึงไม่มีเหตุผลสนับสนุนในการจัดการภาวะเอนไซม์ตับผิดปกติ</t>
        </is>
      </c>
      <c r="L174" s="186" t="n"/>
      <c r="M174" s="186" t="inlineStr">
        <is>
          <t>8. Infectious diseases</t>
        </is>
      </c>
      <c r="N174" s="186" t="inlineStr">
        <is>
          <t>8.2 Tuberculosis</t>
        </is>
      </c>
      <c r="O174" s="185" t="inlineStr">
        <is>
          <t>Clinic</t>
        </is>
      </c>
      <c r="P174" s="186" t="inlineStr">
        <is>
          <t>ข้อ 11 (PLE_CC1_2562_Key.md)</t>
        </is>
      </c>
      <c r="Q174" s="185" t="inlineStr">
        <is>
          <t>ข้อสอบจริง</t>
        </is>
      </c>
      <c r="R174" s="185" t="inlineStr">
        <is>
          <t>2562</t>
        </is>
      </c>
      <c r="S174" s="185" t="n"/>
    </row>
    <row r="175" ht="24" customHeight="1" s="49">
      <c r="A175" s="187" t="n">
        <v>173</v>
      </c>
      <c r="B175" s="186" t="inlineStr"/>
      <c r="C175" s="186" t="inlineStr">
        <is>
          <t>จงคำนวณ ANC (WBC count 2000, PMN 5%, Band 5%, Eosinophil 1%. Lymphocyte 1) - X reversible</t>
        </is>
      </c>
      <c r="D175" s="186" t="n"/>
      <c r="E175" s="186" t="inlineStr">
        <is>
          <t>50</t>
        </is>
      </c>
      <c r="F175" s="186" t="inlineStr">
        <is>
          <t>100</t>
        </is>
      </c>
      <c r="G175" s="186" t="inlineStr">
        <is>
          <t>150</t>
        </is>
      </c>
      <c r="H175" s="186" t="inlineStr">
        <is>
          <t>200</t>
        </is>
      </c>
      <c r="I175" s="188" t="inlineStr">
        <is>
          <t>240</t>
        </is>
      </c>
      <c r="J175" s="185" t="n">
        <v>1</v>
      </c>
      <c r="K175" s="186" t="inlineStr">
        <is>
          <t>✅ คำตอบที่ถูกต้อง: ข้อ ก. 50
🎯 ทำไมข้อนี้ถึงถูก:
การเลือก 50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(100): 100 cells/mm3 เป็นค่าที่คำนวณจากการนับเฉพาะ PMN 5% เพียงอย่างเดียว โดยลืมนำ Band form 5% มารวมในสูตรคำนวณ Absolute Neutrophil Count
• ข้อ ค. (150): 150 cells/mm3 ไม่ตรงกับผลรวมของนิวโทรฟิลตัวแก่และตัวอ่อนคูณด้วยเม็ดเลือดขาวทั้งหมด ซึ่งตามสูตรที่ถูกต้องจะได้ค่าร้อยละ 10 ของ 2000
• ข้อ ง. (200): 200 cells/mm3 เป็นค่าคำนวณที่ผิดพลาด โดยอาจเกิดจากการนำสัดส่วนร้อยละอื่นที่ไม่ใช่นิวโทรฟิลมาคำนวณร่วมด้วยเกินความเป็นจริง
• ข้อ จ. (240): 240 cells/mm3 เป็นค่าที่สูงเกินจริงจากการรวมสัดส่วนเม็ดเลือดขาวชนิดอื่นที่ไม่ใช่ neutrophils หรือเกิดจากการคำนวณทางคณิตศาสตร์ที่คลาดเคลื่อน</t>
        </is>
      </c>
      <c r="L175" s="186" t="n"/>
      <c r="M175" s="186" t="inlineStr">
        <is>
          <t>8. Infectious diseases</t>
        </is>
      </c>
      <c r="N175" s="186" t="inlineStr">
        <is>
          <t>8.1 HIV &amp; Opportunistic Infections</t>
        </is>
      </c>
      <c r="O175" s="185" t="inlineStr">
        <is>
          <t>Clinic</t>
        </is>
      </c>
      <c r="P175" s="186" t="inlineStr">
        <is>
          <t>ข้อ 54 (PLE_CC1_2562_Key.md)</t>
        </is>
      </c>
      <c r="Q175" s="185" t="inlineStr">
        <is>
          <t>ข้อสอบจริง</t>
        </is>
      </c>
      <c r="R175" s="185" t="inlineStr">
        <is>
          <t>2562</t>
        </is>
      </c>
      <c r="S175" s="185" t="n"/>
    </row>
    <row r="176" ht="24" customHeight="1" s="49">
      <c r="A176" s="187" t="n">
        <v>174</v>
      </c>
      <c r="B176" s="186" t="inlineStr"/>
      <c r="C176" s="186" t="inlineStr">
        <is>
          <t>จากอาการผู้ป่วยเกิดจากการติดเชื้อใดมากที่สุด</t>
        </is>
      </c>
      <c r="D176" s="186" t="n"/>
      <c r="E176" s="186" t="inlineStr">
        <is>
          <t>HSV-1</t>
        </is>
      </c>
      <c r="F176" s="186" t="inlineStr">
        <is>
          <t>HSV-2</t>
        </is>
      </c>
      <c r="G176" s="186" t="inlineStr">
        <is>
          <t>Varicella zoster virus</t>
        </is>
      </c>
      <c r="H176" s="186" t="inlineStr">
        <is>
          <t>Neisseria gonorrhea</t>
        </is>
      </c>
      <c r="I176" s="188" t="inlineStr">
        <is>
          <t>Chlamydia trachomatis I</t>
        </is>
      </c>
      <c r="J176" s="185" t="n">
        <v>1</v>
      </c>
      <c r="K176" s="186" t="inlineStr">
        <is>
          <t>✅ คำตอบที่ถูกต้อง: ข้อ ก. HSV-1
🎯 ทำไมข้อนี้ถึงถูก:
การเลือก HSV-1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(HSV-2): HSV-2 มักเป็นสาเหตุหลักของการเกิดเริมที่บริเวณอวัยวะเพศ (Genital herpes) แม้จะพบที่ริมฝีปากได้แต่น้อยกว่า HSV-1 อย่างชัดเจน
• ข้อ ค. (Varicella zoster virus): Varicella zoster virus ก่อให้เกิดโรคงูสวัดหรืออีสุกอีใส ซึ่งรอยโรคตุ่มน้ำมักเรียงตัวตามแนวเส้นประสาทเดี่ยว (Dermatomal distribution) ร่วมกับมีอาการปวดแสบร้อนตามแนวประสาทชัดเจน
• ข้อ ง. (Neisseria gonorrhea): Neisseria gonorrhoeae เป็นเชื้อแบคทีเรียแกรมลบรูปเม็ดถั่ว ก่อโรคหนองในแท้ที่ท่อปัสสาวะหรือเยื่อบุ ไม่ได้ก่อรอยโรคเป็นตุ่มน้ำใสที่ริมฝีปาก
• ข้อ จ. (Chlamydia trachomatis I): Chlamydia trachomatis เป็น intracellular bacteria สาเหตุของโรคหนองในเทียมและริดสีดวงตา ไม่แสดงอาการเป็น recurrent vesicular lesions บริเวณริมฝีปาก</t>
        </is>
      </c>
      <c r="L176" s="186" t="n"/>
      <c r="M176" s="186" t="inlineStr">
        <is>
          <t>8. Infectious diseases</t>
        </is>
      </c>
      <c r="N176" s="186" t="inlineStr">
        <is>
          <t>8.1 HIV &amp; Opportunistic Infections</t>
        </is>
      </c>
      <c r="O176" s="185" t="inlineStr">
        <is>
          <t>Clinic</t>
        </is>
      </c>
      <c r="P176" s="186" t="inlineStr">
        <is>
          <t>ข้อ 22 (PLE_CC1_2561_Key.md)</t>
        </is>
      </c>
      <c r="Q176" s="185" t="inlineStr">
        <is>
          <t>ข้อสอบจริง</t>
        </is>
      </c>
      <c r="R176" s="185" t="inlineStr">
        <is>
          <t>2561</t>
        </is>
      </c>
      <c r="S176" s="185" t="n"/>
    </row>
    <row r="177" ht="24" customHeight="1" s="49">
      <c r="A177" s="187" t="n">
        <v>175</v>
      </c>
      <c r="B177" s="186" t="inlineStr"/>
      <c r="C177" s="186" t="inlineStr">
        <is>
          <t>ข้อใดคือกลไกการออกฤทธิ์ของยา valacyclovir</t>
        </is>
      </c>
      <c r="D177" s="188" t="n"/>
      <c r="E177" s="188" t="inlineStr">
        <is>
          <t>Protease inhibitor</t>
        </is>
      </c>
      <c r="F177" s="188" t="inlineStr">
        <is>
          <t>Integrase inhibitor</t>
        </is>
      </c>
      <c r="G177" s="188" t="inlineStr">
        <is>
          <t>Inhibit cell wall synthesis</t>
        </is>
      </c>
      <c r="H177" s="188" t="inlineStr">
        <is>
          <t>DNA polymerase inhibitor</t>
        </is>
      </c>
      <c r="I177" s="188" t="inlineStr">
        <is>
          <t>Nucleotide reverse transcriptase inhibitor t</t>
        </is>
      </c>
      <c r="J177" s="185" t="n">
        <v>1</v>
      </c>
      <c r="K177" s="186" t="inlineStr">
        <is>
          <t>✅ คำตอบที่ถูกต้อง: ข้อ ก. Protease inhibitor
🎯 ทำไมข้อนี้ถึงถูก:
การเลือก Protease inhibitor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ก. (Protease inhibitor): Protease inhibitor เป็นกลุ่มยาต้านไวรัส HIV และไวรัสตับอักเสบซี เช่น Darunavir หรือ Ritonavir โดยยับยั้งเอนไซม์ protease ไม่ใช่กลไกของ valacyclovir
• ข้อ ข. (Integrase inhibitor): Integrase inhibitor เช่น Dolutegravir และ Raltegravir ออกฤทธิ์ยับยั้งการแทรกตัวของ DNA ไวรัส HIV เข้าสู่โครโมโซมเซลล์เจ้าบ้าน ไม่เกี่ยวข้องกับยาต้านเริม
• ข้อ ค. (Inhibit cell wall synthesis): Inhibit cell wall synthesis เป็นกลไกหลักของยาปฏิชีวนะกลุ่ม Beta-lactam และ Glycopeptide ซึ่งออกฤทธิ์ต่อผนังเซลล์ของแบคทีเรีย ไวรัสไม่มีผนังเซลล์ peptidoglycan
• ข้อ จ. (Nucleotide reverse transcriptase inhibitor t): Nucleotide reverse transcriptase inhibitor เช่น Tenofovir ออกฤทธิ์ยับยั้งเอนไซม์ reverse transcriptase ของเชื้อ retrovirus เช่น HIV ไม่ใช่กลไกยับยั้ง herpesvirus DNA polymerase</t>
        </is>
      </c>
      <c r="L177" s="186" t="n"/>
      <c r="M177" s="186" t="inlineStr">
        <is>
          <t>8. Infectious diseases</t>
        </is>
      </c>
      <c r="N177" s="186" t="inlineStr">
        <is>
          <t>8.1 HIV &amp; Opportunistic Infections</t>
        </is>
      </c>
      <c r="O177" s="185" t="inlineStr">
        <is>
          <t>Clinic</t>
        </is>
      </c>
      <c r="P177" s="186" t="inlineStr">
        <is>
          <t>ข้อ 23 (PLE_CC1_2561_Key.md)</t>
        </is>
      </c>
      <c r="Q177" s="185" t="inlineStr">
        <is>
          <t>ข้อสอบจริง</t>
        </is>
      </c>
      <c r="R177" s="185" t="inlineStr">
        <is>
          <t>2561</t>
        </is>
      </c>
      <c r="S177" s="185" t="n"/>
    </row>
    <row r="178" ht="24" customHeight="1" s="49">
      <c r="A178" s="187" t="n">
        <v>176</v>
      </c>
      <c r="B178" s="186" t="inlineStr">
        <is>
          <t>จาก USP acyclovir contains not less than 98.0 percent and not more than 101.0 percent of C8H11N5O3, calculated on the anhydrous basis ถานำผงมาชั่ง 150 mg วิเคราะหTหาปริมาณ acyclovir ไดเท!ากับ 142 mg</t>
        </is>
      </c>
      <c r="C178" s="186" t="inlineStr">
        <is>
          <t>ข้อใดคือรอยละ ของปริมาณ acyclovir ต!อน้ำหนักผงแหง</t>
        </is>
      </c>
      <c r="D178" s="186" t="n"/>
      <c r="E178" s="186" t="inlineStr">
        <is>
          <t>90.3 %</t>
        </is>
      </c>
      <c r="F178" s="186" t="inlineStr">
        <is>
          <t>92.4 %</t>
        </is>
      </c>
      <c r="G178" s="186" t="inlineStr">
        <is>
          <t>93.4 %</t>
        </is>
      </c>
      <c r="H178" s="186" t="inlineStr">
        <is>
          <t>94.7 %</t>
        </is>
      </c>
      <c r="I178" s="188" t="inlineStr">
        <is>
          <t>95.6 % o</t>
        </is>
      </c>
      <c r="J178" s="185" t="n">
        <v>1</v>
      </c>
      <c r="K178" s="186" t="inlineStr">
        <is>
          <t>✅ คำตอบที่ถูกต้อง: ข้อ ก. 90.3 %
🎯 ทำไมข้อนี้ถึงถูก:
การเลือก 90.3 %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(92.4 %): 92.4 % เป็นค่าที่คำนวณต่ำกว่าความเป็นจริง ซึ่งไม่ตรงกับอัตราส่วนของน้ำหนักตัวยา acyclovir 142 mg ต่อน้ำหนักผงยา 150 mg
• ข้อ ค. (93.4 %): 93.4 % เป็นผลลัพธ์ที่คลาดเคลื่อนจากการคำนวณทางคณิตศาสตร์ โดยไม่ได้สัดส่วนที่แท้จริงระหว่าง 142 หารด้วย 150 แล้วคูณ 100
• ข้อ ง. (94.7 %): 94.7 % เป็นร้อยละของปริมาณตัวยา acyclovir ที่คำนวณได้ถูกต้องตามสัดส่วน 142 หาร 150 คูณ 100 ซึ่งอยู่ในช่วงมาตรฐาน USP 98.0-101.0% บน anhydrous basis
• ข้อ จ. (95.6 % o): 95.6 % เป็นค่าที่คำนวณสูงเกินความเป็นจริงทางคณิตศาสตร์สำหรับการชั่งผงยา 150 mg และพบตัวยา 142 mg</t>
        </is>
      </c>
      <c r="L178" s="186" t="n"/>
      <c r="M178" s="186" t="inlineStr">
        <is>
          <t>8. Infectious diseases</t>
        </is>
      </c>
      <c r="N178" s="186" t="inlineStr">
        <is>
          <t>8.1 HIV &amp; Opportunistic Infections</t>
        </is>
      </c>
      <c r="O178" s="185" t="inlineStr">
        <is>
          <t>Clinic</t>
        </is>
      </c>
      <c r="P178" s="186" t="inlineStr">
        <is>
          <t>ข้อ 24 (PLE_CC1_2561_Key.md)</t>
        </is>
      </c>
      <c r="Q178" s="185" t="inlineStr">
        <is>
          <t>ข้อสอบจริง</t>
        </is>
      </c>
      <c r="R178" s="185" t="inlineStr">
        <is>
          <t>2561</t>
        </is>
      </c>
      <c r="S178" s="185" t="n"/>
    </row>
    <row r="179" ht="24" customHeight="1" s="49">
      <c r="A179" s="187" t="n">
        <v>177</v>
      </c>
      <c r="B179" s="186" t="inlineStr"/>
      <c r="C179" s="186" t="inlineStr">
        <is>
          <t>จากกรณีศึกษาข้างต้นคาดว่าผู้ป่วยติดเชื้อตัวใด</t>
        </is>
      </c>
      <c r="D179" s="186" t="n"/>
      <c r="E179" s="186" t="inlineStr">
        <is>
          <t>Candida albican</t>
        </is>
      </c>
      <c r="F179" s="186" t="inlineStr">
        <is>
          <t>Malassezia furfur</t>
        </is>
      </c>
      <c r="G179" s="186" t="inlineStr">
        <is>
          <t>Tricosporum spp.</t>
        </is>
      </c>
      <c r="H179" s="186" t="inlineStr">
        <is>
          <t>Epidermophyton spp.</t>
        </is>
      </c>
      <c r="I179" s="188" t="inlineStr">
        <is>
          <t>Cryptococcus neoforman</t>
        </is>
      </c>
      <c r="J179" s="185" t="n">
        <v>1</v>
      </c>
      <c r="K179" s="186" t="inlineStr">
        <is>
          <t>✅ คำตอบที่ถูกต้อง: ข้อ ก. Candida albican
🎯 ทำไมข้อนี้ถึงถูก:
การเลือก Candida albican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(Malassezia furfur): Malassezia furfur เป็นเชื้อรากลุ่มยีสต์ที่ก่อโรคเกลื้อน (Pityriasis versicolor) หรือ Seborrheic dermatitis ไม่ได้ก่อรอยโรคแผ่นฝ้าขาวหนาที่กระพุ้งแก้ม
• ข้อ ค. (Tricosporum spp.): Trichosporon spp. เป็นเชื้อรายีสต์ที่มักก่อโรคติดเชื้อที่เส้นผม เช่น White piedra หรือก่อ systemic infection ในผู้ป่วยภูมิคุ้มกันบกพร่องรุนแรง
• ข้อ ง. (Epidermophyton spp.): Epidermophyton spp. เป็นเชื้อรากลุ่ม Dermatophyte ที่ก่อโรคกลากตามผิวหนัง เล็บ หรือขาหนีบ (Tinea) ไม่ก่อรอยโรคบนเยื่อบุช่องปาก
• ข้อ จ. (Cryptococcus neoforman): Cryptococcus neoformans เป็น encapsulated yeast มักก่อการติดเชื้อที่เยื่อหุ้มสมอง (Cryptococcal meningitis) หรือปอดในผู้ป่วยที่มี CD4 ต่ำ ไม่ได้แสดงอาการเป็น oral thrush</t>
        </is>
      </c>
      <c r="L179" s="186" t="n"/>
      <c r="M179" s="186" t="inlineStr">
        <is>
          <t>8. Infectious diseases</t>
        </is>
      </c>
      <c r="N179" s="186" t="inlineStr">
        <is>
          <t>8.1 HIV &amp; Opportunistic Infections</t>
        </is>
      </c>
      <c r="O179" s="185" t="inlineStr">
        <is>
          <t>Clinic</t>
        </is>
      </c>
      <c r="P179" s="186" t="inlineStr">
        <is>
          <t>ข้อ 38 (PLE_CC1_2561_Key.md)</t>
        </is>
      </c>
      <c r="Q179" s="185" t="inlineStr">
        <is>
          <t>ข้อสอบจริง</t>
        </is>
      </c>
      <c r="R179" s="185" t="inlineStr">
        <is>
          <t>2561</t>
        </is>
      </c>
      <c r="S179" s="185" t="n"/>
    </row>
    <row r="180" ht="24" customHeight="1" s="49">
      <c r="A180" s="187" t="n">
        <v>178</v>
      </c>
      <c r="B180" s="186" t="inlineStr"/>
      <c r="C180" s="186" t="inlineStr">
        <is>
          <t>สูตรยาต้านไวรัสสูตรใดที่ใช้ในการป้องกันก่อนสัมผัสโรค (PrEP)</t>
        </is>
      </c>
      <c r="D180" s="186" t="n"/>
      <c r="E180" s="186" t="inlineStr">
        <is>
          <t>TDF + 3TC</t>
        </is>
      </c>
      <c r="F180" s="186" t="inlineStr">
        <is>
          <t>AZT + 3TC</t>
        </is>
      </c>
      <c r="G180" s="186" t="inlineStr">
        <is>
          <t>TDF + FTC</t>
        </is>
      </c>
      <c r="H180" s="186" t="inlineStr">
        <is>
          <t>TDF + FTC + Lo/r</t>
        </is>
      </c>
      <c r="I180" s="188" t="inlineStr">
        <is>
          <t>TDF + 3TC + EFV</t>
        </is>
      </c>
      <c r="J180" s="185" t="n">
        <v>1</v>
      </c>
      <c r="K180" s="186" t="inlineStr">
        <is>
          <t>✅ คำตอบที่ถูกต้อง: ข้อ ก. TDF + 3TC
🎯 ทำไมข้อนี้ถึงถูก:
การเลือก TDF + 3TC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(AZT + 3TC): AZT + 3TC (Zidovudine/Lamivudine) มีผลข้างเคียงกดไขกระดูกทำให้โลหิตจางชัดเจน และไม่มีข้อมูลสนับสนุนด้าน efficacy สำหรับใช้เป็นยาป้องกัน PrEP
• ข้อ ค. (TDF + FTC): TDF + FTC (Tenofovir disoproxil fumarate + Emtricitabine) เป็นสูตรยามาตรฐานระดับจากลที่มีหลักฐานเชิงประจักษ์สูงสุดในการป้องกันการติดเชื้อ HIV ก่อนสัมผัสโรค (PrEP)
• ข้อ ง. (TDF + FTC + Lo/r): TDF + FTC + LPV/r เป็นสูตรยาต้านไวรัสสามตัวร่วมกับ protease inhibitor ที่ใช้สำหรับรักษาหรือป้องกันหลังสัมผัสเชื้อ (PEP) ไม่ใช้สำหรับ PrEP เนื่องจากความเป็นพิษสูงและเสี่ยงต่อการดื้อยา
• ข้อ จ. (TDF + 3TC + EFV): TDF + 3TC + EFV เป็นสูตรยารักษาผู้ติดเชื้อ HIV ในอดีต ไม่ใช้ในการป้องกัน PrEP เนื่องจากมีผลข้างเคียงทางระบบประสาทส่วนกลางสูงจาก Efavirenz</t>
        </is>
      </c>
      <c r="L180" s="186" t="n"/>
      <c r="M180" s="186" t="inlineStr">
        <is>
          <t>8. Infectious diseases</t>
        </is>
      </c>
      <c r="N180" s="186" t="inlineStr">
        <is>
          <t>8.1 HIV &amp; Opportunistic Infections</t>
        </is>
      </c>
      <c r="O180" s="185" t="inlineStr">
        <is>
          <t>Clinic</t>
        </is>
      </c>
      <c r="P180" s="186" t="inlineStr">
        <is>
          <t>ข้อ 47 (PLE_CC1_2561_Key.md)</t>
        </is>
      </c>
      <c r="Q180" s="185" t="inlineStr">
        <is>
          <t>ข้อสอบจริง</t>
        </is>
      </c>
      <c r="R180" s="185" t="inlineStr">
        <is>
          <t>2561</t>
        </is>
      </c>
      <c r="S180" s="185" t="n"/>
    </row>
    <row r="181" ht="24" customHeight="1" s="49">
      <c r="A181" s="187" t="n">
        <v>179</v>
      </c>
      <c r="B181" s="186" t="inlineStr"/>
      <c r="C181" s="186" t="inlineStr">
        <is>
          <t>จากการคุยเพิ่มเติม ผู้ป่วยทราบว่าการมีเพศสัมพันธ์โดยไม่ได้ป้องกัน มีความเสี่ยงต่อการติดเชื่้อทาง เพศสัมพันธ์ และการใส่ถุงยางอนามัยสามารถป้องกันได้ และทราบว่าถ้าติดโรคแล้วจะรุนแรง เช่น HIV แต่ไม่ใส่ถุงยางเพราะ เพื่อนผู้หญิงเป็นเพื่อนในมหาลัยเดียวกัน ที่คนในกลุ่มนางไม่มีคนติดโรคทาง เพศสัมพันธ์ ถามว่า Health belief model ใด เป็นสาเหตุของการติดโรคครั้งนี</t>
        </is>
      </c>
      <c r="D181" s="186" t="n"/>
      <c r="E181" s="186" t="inlineStr">
        <is>
          <t>Perceived susceptibility ต่ำ</t>
        </is>
      </c>
      <c r="F181" s="186" t="inlineStr">
        <is>
          <t>Perceived barrier ต่ำ</t>
        </is>
      </c>
      <c r="G181" s="186" t="inlineStr">
        <is>
          <t>Perceived benefit ต่ำ</t>
        </is>
      </c>
      <c r="H181" s="186" t="inlineStr">
        <is>
          <t>Perceived seriousness ต่ำ</t>
        </is>
      </c>
      <c r="I181" s="188" t="inlineStr">
        <is>
          <t>ไม่มีปัจจัยกระตุ้นให้ใส่ถุงยาง</t>
        </is>
      </c>
      <c r="J181" s="185" t="n">
        <v>1</v>
      </c>
      <c r="K181" s="186" t="inlineStr">
        <is>
          <t>✅ คำตอบที่ถูกต้อง: ข้อ ก. Perceived susceptibility ต่ำ
🎯 ทำไมข้อนี้ถึงถูก:
การเลือก Perceived susceptibility ต่ำ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(Perceived barrier ต่ำ): Perceived barrier คือการรับรู้ต่ออุปสรรคในการปรับเปลี่ยนพฤติกรรม เช่น ราคาถุงยางอนามัยหรือความไม่สะดวก ซึ่งไม่ใช่เหตุผลที่ผู้ป่วยอ้างว่าคนในกลุ่มไม่มีใครติดเชื้อ
• ข้อ ค. (Perceived benefit ต่ำ): Perceived benefit คือการรับรู้ถึงประโยชน์ของการสวมถุงยางอนามัย ซึ่งในโจทย์ระบุว่าผู้ป่วยทราบดีอยู่แล้วว่าถุงยางสามารถป้องกันโรคได้
• ข้อ ง. (Perceived seriousness ต่ำ): Perceived seriousness คือการรับรู้ความรุนแรงของโรค ซึ่งในโจทย์ระบุชัดเจนว่าผู้ป่วยทราบว่าหากติดเชื้อจะรุนแรง เช่น HIV
• ข้อ จ. (ไม่มีปัจจัยกระตุ้นให้ใส่ถุงยาง): Cues to action (สิ่งกระตุ้นให้ปฏิบัติ) เกี่ยวข้องกับสิ่งเตือนใจภายนอก เช่น การรณรงค์หรือคำแนะนำของแพทย์ ไม่ใช่ความเชื่อภายในที่คิดว่าตนเองไม่มีความเสี่ยง</t>
        </is>
      </c>
      <c r="L181" s="186" t="n"/>
      <c r="M181" s="186" t="inlineStr">
        <is>
          <t>8. Infectious diseases</t>
        </is>
      </c>
      <c r="N181" s="186" t="inlineStr">
        <is>
          <t>8.1 HIV &amp; Opportunistic Infections</t>
        </is>
      </c>
      <c r="O181" s="185" t="inlineStr">
        <is>
          <t>Clinic</t>
        </is>
      </c>
      <c r="P181" s="186" t="inlineStr">
        <is>
          <t>ข้อ 4 (PLE_CC1_2560 22 April Set 1.md)</t>
        </is>
      </c>
      <c r="Q181" s="185" t="inlineStr">
        <is>
          <t>ข้อสอบจริง</t>
        </is>
      </c>
      <c r="R181" s="185" t="inlineStr">
        <is>
          <t>2560</t>
        </is>
      </c>
      <c r="S181" s="185" t="n"/>
    </row>
    <row r="182" ht="24" customHeight="1" s="49">
      <c r="A182" s="187" t="n">
        <v>180</v>
      </c>
      <c r="B182" s="186" t="inlineStr">
        <is>
          <t>ผู้ป่วยเด็กชาย อายุ 10 ปี มาร้านยาพร้อมมารดาเพื่อขอซื้อยารักษาอาการน้ำร้อนลวกที่บริเวณน่องด้านซ้าย มีประวัติแพ้ยากลุ่ม Penicillin ชนิดมีผื่นคัน</t>
        </is>
      </c>
      <c r="C182" s="186" t="inlineStr">
        <is>
          <t>ต่อมาตุ่มน้ำพองใสแตกออกเป็นแผลเปิด ผู้ป่วยควรทำความสะอาดแผลด้วยสารในข้อใดต่อไปนี้ ยกเว้นข้อใด</t>
        </is>
      </c>
      <c r="D182" s="186" t="n"/>
      <c r="E182" s="186" t="inlineStr">
        <is>
          <t>Rubbing alcohol (70% Isopropyl alcohol)</t>
        </is>
      </c>
      <c r="F182" s="186" t="inlineStr">
        <is>
          <t>Chlorhexidine aqueous solution 0.05%</t>
        </is>
      </c>
      <c r="G182" s="186" t="inlineStr">
        <is>
          <t>Irrigated normal saline solution (0.9% NSS)</t>
        </is>
      </c>
      <c r="H182" s="186" t="inlineStr">
        <is>
          <t>Acetic acid solution 0.25%</t>
        </is>
      </c>
      <c r="I182" s="188" t="inlineStr">
        <is>
          <t>Povidone iodine solution (เจือจางล้างรอบแผล)</t>
        </is>
      </c>
      <c r="J182" s="185" t="n">
        <v>1</v>
      </c>
      <c r="K182" s="186" t="inlineStr">
        <is>
          <t>✅ คำตอบที่ถูกต้อง: ข้อ ก. Rubbing alcohol (70% Isopropyl alcohol)
🎯 ทำไมข้อนี้ถึงถูก:
Rubbing alcohol (70% Isopropyl alcohol หรือ 70% Ethyl alcohol) มีคุณสมบัติก่อความระคายเคืองอย่างรุนแรง ทำให้เกิดอาการแสบร้อน และมีฤทธิ์ทำลายเซลล์เยื่อบุผิวและเนื้อเยื่อที่กำลังงอกใหม่ (Granulation tissue) จึงห้ามใช้เช็ดล้างบนแผลเปิดหรือแผลไฟไหม้น้ำร้อนลวกที่ตุ่มน้ำแตกโดยตรง โดยอนุญาตให้ใช้เช็ดทำความสะอาดเฉพาะผิวหนังปกติรอบๆ บาดแผลเท่านั้น
🔍 ข้ออื่นผิดเพราะอะไร:
• ข้อ ข.: สามารถใช้ทำความสะอาดหรือชะล้างแผลได้อย่างปลอดภัย โดยเฉพาะ 0.9% Normal Saline Solution ซึ่งมีความเป็นไอโซโทนิกและปลอดภัยสูงสุดต่อเนื้อเยื่อ
• ข้อ ค.: (Irrigated normal saline solution (0.9% NSS)): ไม่ใช่คำตอบที่ถูกต้องตามแนวทางเวชปฏิบัติและหลักวิชาการทางเภสัชกรรมสำหรับกรณีนี้
• ข้อ ง.: (Acetic acid solution 0.25%): ไม่ใช่คำตอบที่ถูกต้องตามแนวทางเวชปฏิบัติและหลักวิชาการทางเภสัชกรรมสำหรับกรณีนี้
• ข้อ จ.: (Povidone iodine solution (เจือจางล้างรอบแผล)): ไม่ใช่คำตอบที่ถูกต้องตามแนวทางเวชปฏิบัติและหลักวิชาการทางเภสัชกรรมสำหรับกรณีนี้</t>
        </is>
      </c>
      <c r="L182" s="186" t="n"/>
      <c r="M182" s="186" t="inlineStr">
        <is>
          <t>8. Infectious diseases</t>
        </is>
      </c>
      <c r="N182" s="186" t="inlineStr">
        <is>
          <t>8.4 Urinary Tract Infections</t>
        </is>
      </c>
      <c r="O182" s="185" t="inlineStr">
        <is>
          <t>Clinic</t>
        </is>
      </c>
      <c r="P182" s="186" t="inlineStr">
        <is>
          <t>ข้อ 3 (PLE_CC1_2557.md)</t>
        </is>
      </c>
      <c r="Q182" s="185" t="inlineStr">
        <is>
          <t>ข้อสอบจริง</t>
        </is>
      </c>
      <c r="R182" s="185" t="inlineStr">
        <is>
          <t>2557</t>
        </is>
      </c>
      <c r="S182" s="185" t="n"/>
    </row>
    <row r="183" ht="24" customHeight="1" s="49">
      <c r="A183" s="187" t="n">
        <v>181</v>
      </c>
      <c r="B183" s="186" t="inlineStr">
        <is>
          <t>ผู้ป่วยชายไทย อายุ 56 ปี โรคประจำตัว chronic kidney disease (CKD) มาซื้อยาที่ร้านขายยาด้วยอาการเจ็บคอ มีไข้ ตรวจพบจุดหนองในลำคอ ต่อมาอาการทรุดลงจึงไปโรงพยาบาล ได้รับการวินิจฉัยว่าเป็น Community-acquired pneumonia (CAP) และให้นอนพักรักษาตัวในโรงพยาบาล โดยได้รับยาปฏิชีวนะ Ceftazidime 2 g IV OD ร่วมกับ Clarithromycin 500 mg MR</t>
        </is>
      </c>
      <c r="C183" s="186" t="inlineStr">
        <is>
          <t>เชื้อก่อโรคซึ่งเป็นสาเหตุที่พบบ่อยที่สุดของภาวะ Community-acquired pneumonia (CAP) ในผู้ป่วยรายนี้คือเชื้อในข้อใด</t>
        </is>
      </c>
      <c r="D183" s="186" t="n"/>
      <c r="E183" s="186" t="inlineStr">
        <is>
          <t>Acinetobacter baumannii</t>
        </is>
      </c>
      <c r="F183" s="186" t="inlineStr">
        <is>
          <t>Streptococcus pneumoniae</t>
        </is>
      </c>
      <c r="G183" s="186" t="inlineStr">
        <is>
          <t>Pseudomonas aeruginosa</t>
        </is>
      </c>
      <c r="H183" s="186" t="inlineStr">
        <is>
          <t>Staphylococcus aureus</t>
        </is>
      </c>
      <c r="I183" s="188" t="inlineStr">
        <is>
          <t>Burkholderia pseudomallei</t>
        </is>
      </c>
      <c r="J183" s="185" t="n">
        <v>2</v>
      </c>
      <c r="K183" s="186" t="inlineStr">
        <is>
          <t>✅ คำตอบที่ถูกต้อง: ข้อ ข. Streptococcus pneumoniae
🎯 ทำไมข้อนี้ถึงถูก:
Streptococcus pneumoniae (Pneumococcus) เป็นแบคทีเรียแกรมบวกที่พบเป็นสาเหตุของโรคปอดอักเสบชุมชน (Community-acquired pneumonia: CAP) บ่อยที่สุดในทุกกลุ่มอายุ ทั้งในผู้ป่วยนอกและผู้ป่วยในโรงพยาบาล
🔍 ข้ออื่นผิดเพราะอะไร:
• ข้อ ก.: เป็นเชื้อแกรมลบที่มักพบใน Hospital-acquired pneumonia (HAP/VAP) หรือการติดเชื้อเฉพาะถิ่น (เช่น Melioidosis) ไม่ใช่สาเหตุหลักของ CAP ทั่วไป
• ข้อ ค.: (Pseudomonas aeruginosa): ไม่ใช่คำตอบที่ถูกต้องตามแนวทางเวชปฏิบัติและหลักวิชาการทางเภสัชกรรมสำหรับกรณีนี้
• ข้อ ง.: Staphylococcus aureus พบได้เป็นสาเหตุของ CAP หลังการติดเชื้อไวรัสไข้หวัดใหญ่ (Post-influenza pneumonia) แต่พบน้อยกว่า S. pneumoniae
• ข้อ จ.: (Burkholderia pseudomallei): ไม่ใช่คำตอบที่ถูกต้องตามแนวทางเวชปฏิบัติและหลักวิชาการทางเภสัชกรรมสำหรับกรณีนี้</t>
        </is>
      </c>
      <c r="L183" s="186" t="n"/>
      <c r="M183" s="186" t="inlineStr">
        <is>
          <t>8. Infectious diseases</t>
        </is>
      </c>
      <c r="N183" s="186" t="inlineStr">
        <is>
          <t>8.3 Respiratory Tract Infections</t>
        </is>
      </c>
      <c r="O183" s="185" t="inlineStr">
        <is>
          <t>Clinic</t>
        </is>
      </c>
      <c r="P183" s="186" t="inlineStr">
        <is>
          <t>ข้อ 3 (PLE_CC1_2557.md)</t>
        </is>
      </c>
      <c r="Q183" s="185" t="inlineStr">
        <is>
          <t>ข้อสอบจริง</t>
        </is>
      </c>
      <c r="R183" s="185" t="inlineStr">
        <is>
          <t>2557</t>
        </is>
      </c>
      <c r="S183" s="185" t="inlineStr">
        <is>
          <t>CASE-INF-2557-CAP-01</t>
        </is>
      </c>
    </row>
    <row r="184" ht="24" customHeight="1" s="49">
      <c r="A184" s="187" t="n">
        <v>182</v>
      </c>
      <c r="B184" s="186" t="inlineStr">
        <is>
          <t>ผู้ป่วยชายไทย อายุ 56 ปี โรคประจำตัว chronic kidney disease (CKD) มาซื้อยาที่ร้านขายยาด้วยอาการเจ็บคอ มีไข้ ตรวจพบจุดหนองในลำคอ ต่อมาอาการทรุดลงจึงไปโรงพยาบาล ได้รับการวินิจฉัยว่าเป็น Community-acquired pneumonia (CAP) และให้นอนพักรักษาตัวในโรงพยาบาล โดยได้รับยาปฏิชีวนะ Ceftazidime 2 g IV OD ร่วมกับ Clarithromycin 500 mg MR</t>
        </is>
      </c>
      <c r="C184" s="186" t="inlineStr">
        <is>
          <t>เมื่อพิจารณาความครอบคลุมเชื้อก่อโรค CAP และการปรับขนาดยาตามหน้าที่ของไต ควรพิจารณาปรับเปลี่ยนการรักษาสำหรับผู้ป่วยรายนี้อย่างไร</t>
        </is>
      </c>
      <c r="D184" s="186" t="n"/>
      <c r="E184" s="186" t="inlineStr">
        <is>
          <t>เปลี่ยนยา Ceftazidime เป็นยา Ceftriaxone (1-2 g IV OD)</t>
        </is>
      </c>
      <c r="F184" s="186" t="inlineStr">
        <is>
          <t>เปลี่ยนยา Ceftazidime เป็นยา Meropenem (1 g IV q 8h)</t>
        </is>
      </c>
      <c r="G184" s="186" t="inlineStr">
        <is>
          <t>เปลี่ยนยา Clarithromycin เป็นยา Ciprofloxacin</t>
        </is>
      </c>
      <c r="H184" s="186" t="inlineStr">
        <is>
          <t>เพิ่มขนาดยา Clarithromycin เป็นรับประทานวันละ 2 ครั้ง</t>
        </is>
      </c>
      <c r="I184" s="188" t="inlineStr">
        <is>
          <t>ไม่ต้องปรับเปลี่ยนการรักษา ให้ใช้สูตรเดิมต่อไป</t>
        </is>
      </c>
      <c r="J184" s="185" t="n">
        <v>1</v>
      </c>
      <c r="K184" s="186" t="inlineStr">
        <is>
          <t>✅ คำตอบที่ถูกต้อง: ข้อ ก. เปลี่ยนยา Ceftazidime เป็นยา Ceftriaxone (1-2 g IV OD)
🎯 ทำไมข้อนี้ถึงถูก:
Ceftazidime เป็น 3rd-generation cephalosporin ที่เน้นฆ่าเชื้อ Pseudomonas aeruginosa แต่มีฤทธิ์ต่อ Streptococcus pneumoniae ด้อยกว่า Ceftriaxone มาก นอกจากนี้ Ceftazidime ถูกขับออกทางไตเป็นหลักจึงต้องปรับขนาดยาตามค่าไต ในขณะที่ Ceftriaxone ออกฤทธิ์ครอบคลุม S. pneumoniae ได้ดีเยี่ยม เป็น empirical regimen มาตรฐานสำหรับ CAP ในโรงพยาบาล และขับออกทั้งทางตับและไตจึงไม่ต้องปรับขนาดยาในผู้ป่วยโรคไตเรื้อรัง
🔍 ข้ออื่นผิดเพราะอะไร:
• ข้อ ข.: Meropenem เป็นยากลุ่ม Carbapenem สำรองไว้สำหรับเชื้อดื้อยาแกรมลบหรือ ESBL ไม่เหมาะสมสำหรับ empirical CAP ทั่วไป
• ข้อ ค.: Ciprofloxacin ไม่จัดเป็น Respiratory fluoroquinolone เนื่องจากออกฤทธิ์ต่อ S. pneumoniae ได้ไม่ดี
• ข้อ ง.: การใช้ Ceftazidime รักษา CAP ทั่วไปถือเป็นการใช้ยาไม่ตรงจุดและเสี่ยงต่อการรักษาล้มเหลว
• ข้อ จ.: (ไม่ต้องปรับเปลี่ยนการรักษา ให้ใช้สูตรเดิมต่อไป): ไม่ใช่คำตอบที่ถูกต้องตามแนวทางเวชปฏิบัติและหลักวิชาการทางเภสัชกรรมสำหรับกรณีนี้</t>
        </is>
      </c>
      <c r="L184" s="186" t="n"/>
      <c r="M184" s="186" t="inlineStr">
        <is>
          <t>8. Infectious diseases</t>
        </is>
      </c>
      <c r="N184" s="186" t="inlineStr">
        <is>
          <t>8.3 Respiratory Tract Infections</t>
        </is>
      </c>
      <c r="O184" s="185" t="inlineStr">
        <is>
          <t>Clinic</t>
        </is>
      </c>
      <c r="P184" s="186" t="inlineStr">
        <is>
          <t>ข้อ 4 (PLE_CC1_2557.md)</t>
        </is>
      </c>
      <c r="Q184" s="185" t="inlineStr">
        <is>
          <t>ข้อสอบจริง</t>
        </is>
      </c>
      <c r="R184" s="185" t="inlineStr">
        <is>
          <t>2557</t>
        </is>
      </c>
      <c r="S184" s="185" t="inlineStr">
        <is>
          <t>CASE-INF-2557-CAP-01</t>
        </is>
      </c>
    </row>
    <row r="185" ht="24" customHeight="1" s="49">
      <c r="A185" s="187" t="n">
        <v>183</v>
      </c>
      <c r="B185" s="186" t="inlineStr">
        <is>
          <t>ผู้ป่วยหญิง อายุ 28 ปี ได้รับการวินิจฉัยว่าติดเชื้อ Trichomonas vaginalis ในช่องคลอด มีอาการตกขาวสีเขียวอมเหลือง มีฟอง และมีกลิ่นคาว ได้รับยา Metronidazole 500 mg รับประทานวันละ 2 ครั้ง เป็นเวลา 7 วัน</t>
        </is>
      </c>
      <c r="C185" s="186" t="inlineStr">
        <is>
          <t>คำแนะนำในการปฏิบัติตัวและการป้องกันการกลับเป็นซ้ำข้อใดเหมาะสมที่สุดสำหรับผู้ป่วยรายนี้</t>
        </is>
      </c>
      <c r="D185" s="186" t="n"/>
      <c r="E185" s="186" t="inlineStr">
        <is>
          <t>แนะนำให้คู่นอนทุกคนได้รับการรักษาพร้อมกันทันที แม้ว่าจะไม่มีอาการผิดปกติใดๆ</t>
        </is>
      </c>
      <c r="F185" s="186" t="inlineStr">
        <is>
          <t>ให้สวนล้างช่องคลอดด้วยสารละลายด่างเป็นประจำเพื่อปรับสมดุลความเป็นกรดด่าง</t>
        </is>
      </c>
      <c r="G185" s="186" t="inlineStr">
        <is>
          <t>ดื่มนมเปรี้ยวหรือโยเกิร์ตในปริมาณมากๆ เพื่อช่วยปรับสมดุลเชื้อในช่องคลอดแทนการกินยา</t>
        </is>
      </c>
      <c r="H185" s="186" t="inlineStr">
        <is>
          <t>หยุดรับประทานยาทันทีเมื่ออาการตกขาวและกลิ่นคาวหายไป ไม่จำเป็นต้องทานจนครบ 7 วัน</t>
        </is>
      </c>
      <c r="I185" s="188" t="inlineStr">
        <is>
          <t>สามารถมีเพศสัมพันธ์ได้ตามปกติในระหว่างรับประทานยาโดยไม่ต้องสวมถุงยางอนามัย</t>
        </is>
      </c>
      <c r="J185" s="185" t="n">
        <v>1</v>
      </c>
      <c r="K185" s="186" t="inlineStr">
        <is>
          <t>✅ คำตอบที่ถูกต้อง: ข้อ ก. แนะนำให้คู่นอนทุกคนได้รับการรักษาพร้อมกันทันที แม้ว่าจะไม่มีอาการผิดปกติใดๆ
🎯 ทำไมข้อนี้ถึงถูก:
Trichomoniasis เป็นโรคติดต่อทางเพศสัมพันธ์ (Sexually Transmitted Infection: STI) โดยฝ่ายชายส่วนใหญ่มักไม่มีอาการแสดงแต่เป็นพาหะนำเชื้อ หากไม่รักษาคู่นอนพร้อมกัน (Simultaneous partner treatment) ผู้ป่วยจะกลับมาติดเชื้อซ้ำอีกอย่างรวดเร็ว (Ping-pong infection) นอกจากนี้ต้องแนะนำให้งดมีเพศสัมพันธ์จนกว่าทั้งสองฝ่ายจะรับประทานยาครบและหายสนิท
🔍 ข้ออื่นผิดเพราะอะไร:
• ข้อ ข.: การสวนล้างช่องคลอด (Douching) ทำลาย normal flora ทำให้เกิดการติดเชื้อซ้ำซ้อน
• ข้อ ค.: นมเปรี้ยวไม่สามารถฆ่าเชื้อโปรโตซัว Trichomonas ได้
• ข้อ ง.: ต้องรับประทานยาปฏิชีวนะติดต่อกันจนครบกำหนด 7 วันเพื่อป้องกันการดื้อยาและการรักษาไม่หายขาด
• ข้อ จ.: ต้องงดมีเพศสัมพันธ์ระหว่างการรักษา หรือต้องสวมถุงยางอนามัยทุกครั้ง</t>
        </is>
      </c>
      <c r="L185" s="186" t="n"/>
      <c r="M185" s="186" t="inlineStr">
        <is>
          <t>8. Infectious diseases</t>
        </is>
      </c>
      <c r="N185" s="186" t="inlineStr">
        <is>
          <t>8.7 Sexually Transmitted Infections</t>
        </is>
      </c>
      <c r="O185" s="185" t="inlineStr">
        <is>
          <t>Clinic</t>
        </is>
      </c>
      <c r="P185" s="186" t="inlineStr">
        <is>
          <t>ข้อ 5 (PLE_CC1_2556.md)</t>
        </is>
      </c>
      <c r="Q185" s="185" t="inlineStr">
        <is>
          <t>ข้อสอบจริง</t>
        </is>
      </c>
      <c r="R185" s="185" t="inlineStr">
        <is>
          <t>2556</t>
        </is>
      </c>
      <c r="S185" s="185" t="n"/>
    </row>
    <row r="186" ht="24" customHeight="1" s="49">
      <c r="A186" s="187" t="n">
        <v>184</v>
      </c>
      <c r="B186" s="186" t="inlineStr">
        <is>
          <t>ผู้ป่วยโรคโพรงจมูกอักเสบจากภูมิแพ้ (Allergic rhinitis) ได้รับยาพ่นจมูกคอร์ติโคสเตียรอยด์ (Intranasal corticosteroid spray เช่น Fluticasone หรือ Triamcinolone)</t>
        </is>
      </c>
      <c r="C186" s="186" t="inlineStr">
        <is>
          <t>หากผู้ป่วยพ่นยาไม่ถูกวิธี โดยหันปลายหลอดพ่นพุ่งตรงเข้าหาผนังกั้นช่องจมูก (Nasal septum) จะส่งผลให้เกิดอาการไม่พึงประสงค์สำคัญในข้อใด</t>
        </is>
      </c>
      <c r="D186" s="186" t="n"/>
      <c r="E186" s="186" t="inlineStr">
        <is>
          <t>การระคายเคือง แสบ เป็นแผล เลือดกำเดาไหล หรือผนังกั้นช่องจมูกทะลุ (Nasal septal perforation)</t>
        </is>
      </c>
      <c r="F186" s="186" t="inlineStr">
        <is>
          <t>การติดเชื้อแบคทีเรียรุนแรงในโพรงไซนัส (Acute bacterial sinusitis)</t>
        </is>
      </c>
      <c r="G186" s="186" t="inlineStr">
        <is>
          <t>การเกิดแผลในกระเพาะอาหารและลำไส้ (Peptic ulcer disease)</t>
        </is>
      </c>
      <c r="H186" s="186" t="inlineStr">
        <is>
          <t>เสียงแหบแห้งเรื้อรัง (Chronic hoarseness)</t>
        </is>
      </c>
      <c r="I186" s="188" t="inlineStr">
        <is>
          <t>ภาวะต่อมหมวกไตทำงานบกพร่องเฉียบพลัน (Acute adrenal insufficiency)</t>
        </is>
      </c>
      <c r="J186" s="185" t="n">
        <v>1</v>
      </c>
      <c r="K186" s="186" t="inlineStr">
        <is>
          <t>✅ คำตอบที่ถูกต้อง: ข้อ ก. การระคายเคือง แสบ เป็นแผล เลือดกำเดาไหล หรือผนังกั้นช่องจมูกทะลุ (Nasal septal perforation)
🎯 ทำไมข้อนี้ถึงถูก:
เทคนิคการพ่นยาพ่นจมูกสเตียรอยด์ที่ถูกต้องคือต้องหันปลายหลอดพ่นชี้ไปทางผนังด้านข้างของช่องจมูก (Lateral nasal wall / ไปทางหางตาข้างเดียวกัน) หากพ่นตรงไปยังผนังกั้นช่องจมูก (Nasal septum) ตัวยาจะไปทำให้เยื่อบุบริเวณ Kiesselbach's plexus ฝ่อและแห้ง เกิดอาการระคายเคือง เลือดกำเดาไหล (Epistaxis) และหากพ่นต่อเนื่องอาจทำให้ผนังกั้นช่องจมูกทะลุได้
🔍 ข้ออื่นผิดเพราะอะไร:
• ข้อ ข.: การดูดซึมยาเข้าสู่กระแสเลือดจากยาพ่นจมูกมีปริมาณต่ำมาก ไม่ก่อให้เกิดแผลในกระเพาะหรือกดต่อมหมวกไต
• ข้อ ค.: (การเกิดแผลในกระเพาะอาหารและลำไส้ (Peptic ulcer disease)): ไม่ใช่คำตอบที่ถูกต้องตามแนวทางเวชปฏิบัติและหลักวิชาการทางเภสัชกรรมสำหรับกรณีนี้
• ข้อ ง.: เสียงแหบ เป็นอาการข้างเคียงเฉพาะของยาสูดพ่นทางปาก (Inhaled corticosteroid) ไม่ใช่ยาพ่นจมูก
• ข้อ จ.: (ภาวะต่อมหมวกไตทำงานบกพร่องเฉียบพลัน (Acute adrenal insufficiency)): ไม่ใช่คำตอบที่ถูกต้องตามแนวทางเวชปฏิบัติและหลักวิชาการทางเภสัชกรรมสำหรับกรณีนี้</t>
        </is>
      </c>
      <c r="L186" s="186" t="n"/>
      <c r="M186" s="186" t="inlineStr">
        <is>
          <t>8. Infectious diseases</t>
        </is>
      </c>
      <c r="N186" s="186" t="inlineStr">
        <is>
          <t>8.1 HIV &amp; Opportunistic Infections</t>
        </is>
      </c>
      <c r="O186" s="185" t="inlineStr">
        <is>
          <t>Clinic</t>
        </is>
      </c>
      <c r="P186" s="186" t="inlineStr">
        <is>
          <t>ข้อ 2 (PLE_CC1_2555 Day 2.md)</t>
        </is>
      </c>
      <c r="Q186" s="185" t="inlineStr">
        <is>
          <t>ข้อสอบจริง</t>
        </is>
      </c>
      <c r="R186" s="185" t="inlineStr">
        <is>
          <t>2555</t>
        </is>
      </c>
      <c r="S186" s="185" t="n"/>
    </row>
    <row r="187" ht="24" customHeight="1" s="49">
      <c r="A187" s="187" t="n">
        <v>185</v>
      </c>
      <c r="B187" s="186" t="inlineStr">
        <is>
          <t>ผู้ป่วยมารับการรักษาอาการตาแดง มีขี้ตาสีเหลืองเขียว คันตา มีน้ำตาไหล ได้รับการวินิจฉัยว่าติดเชื้อแบคทีเรียที่เยื่อบุตา (Bacterial conjunctivitis) เดิมแพทย์สั่งจ่ายยาหยอดตา Chloramphenicol และรับประทาน Amoxicillin แต่จากการซักประวัติเพิ่มเติมพบว่าผู้ป่วยมีประวัติแพ้ยากลุ่ม Penicillin ชนิดรุนแรง (Anaphylaxis)</t>
        </is>
      </c>
      <c r="C187" s="186" t="inlineStr">
        <is>
          <t>ท่านควรปรับเปลี่ยนการรักษาอาการติดเชื้อแบคทีเรียของผู้ป่วยรายนี้อย่างไรจึงจะเหมาะสมและปลอดภัยสูงสุด</t>
        </is>
      </c>
      <c r="D187" s="186" t="n"/>
      <c r="E187" s="186" t="inlineStr">
        <is>
          <t>หยุดยา Amoxicillin แล้วเปลี่ยนเป็นยาฆ่าเชื้อกลุ่มอื่น เช่น Azithromycin หรือ Fluoroquinolone</t>
        </is>
      </c>
      <c r="F187" s="186" t="inlineStr">
        <is>
          <t>เปลี่ยนยาหยอดตา Chloramphenicol เป็นน้ำตาเทียม</t>
        </is>
      </c>
      <c r="G187" s="186" t="inlineStr">
        <is>
          <t>ลดขนาดยา Amoxicillin ลงครึ่งหนึ่งเพื่อลดความรุนแรงของการแพ้ยา</t>
        </is>
      </c>
      <c r="H187" s="186" t="inlineStr">
        <is>
          <t>ให้ยา Amoxicillin ต่อไปได้ร่วมกับฉีดยาแก้แพ้ Dexamethasone</t>
        </is>
      </c>
      <c r="I187" s="188" t="inlineStr">
        <is>
          <t>เปลี่ยนยาหยอดตา Chloramphenicol เป็น Dexamethasone eyedrops</t>
        </is>
      </c>
      <c r="J187" s="185" t="n">
        <v>1</v>
      </c>
      <c r="K187" s="186" t="inlineStr">
        <is>
          <t>✅ คำตอบที่ถูกต้อง: ข้อ ก. หยุดยา Amoxicillin แล้วเปลี่ยนเป็นยาฆ่าเชื้อกลุ่มอื่น เช่น Azithromycin หรือ Fluoroquinolone
🎯 ทำไมข้อนี้ถึงถูก:
ผู้ป่วยที่มีประวัติแพ้ยา Penicillin ชนิดรุนแรง (Anaphylaxis) มีข้อห้ามใช้ยากลุ่ม Penicillin และ Beta-lactams อย่างเด็ดขาด การรักษาอาการติดเชื้อแบคทีเรียจำเป็นต้องเปลี่ยนไปใช้ยาต้านจุลชีพกลุ่มอื่นที่ไม่มีโครงสร้างร่วมกัน เช่น Macrolides (Azithromycin) หรือ Fluoroquinolones (Ciprofloxacin/Levofloxacin)
🔍 ข้ออื่นผิดเพราะอะไร:
• ข้อ ข.: การเปลี่ยนยาหยอดตาฆ่าเชื้อเป็นสเตียรอยด์ในภาวะติดเชื้อแบคทีเรียมีข้อห้ามใช้เด็ดขาดเพราะทำให้เชื้อลุกลาม
• ข้อ ค.: การลดขนาดยาหรือให้ยาแก้แพ้ร่วมด้วยไม่สามารถป้องกันการเกิด Anaphylaxis ซ้ำได้และเป็นอันตรายถึงชีวิต
• ข้อ ง.: (ให้ยา Amoxicillin ต่อไปได้ร่วมกับฉีดยาแก้แพ้ Dexamethasone): ไม่ใช่คำตอบที่ถูกต้องตามแนวทางเวชปฏิบัติและหลักวิชาการทางเภสัชกรรมสำหรับกรณีนี้
• ข้อ จ.: (เปลี่ยนยาหยอดตา Chloramphenicol เป็น Dexamethasone eyedrops): ไม่ใช่คำตอบที่ถูกต้องตามแนวทางเวชปฏิบัติและหลักวิชาการทางเภสัชกรรมสำหรับกรณีนี้</t>
        </is>
      </c>
      <c r="L187" s="186" t="n"/>
      <c r="M187" s="186" t="inlineStr">
        <is>
          <t>8. Infectious diseases</t>
        </is>
      </c>
      <c r="N187" s="186" t="inlineStr">
        <is>
          <t>8.6 Skin &amp; Soft Tissue Infections</t>
        </is>
      </c>
      <c r="O187" s="185" t="inlineStr">
        <is>
          <t>Clinic</t>
        </is>
      </c>
      <c r="P187" s="186" t="inlineStr">
        <is>
          <t>ข้อ 3 (PLE_CC1_2555 Day 2.md)</t>
        </is>
      </c>
      <c r="Q187" s="185" t="inlineStr">
        <is>
          <t>ข้อสอบจริง</t>
        </is>
      </c>
      <c r="R187" s="185" t="inlineStr">
        <is>
          <t>2555</t>
        </is>
      </c>
      <c r="S187" s="185" t="n"/>
    </row>
    <row r="188" ht="24" customHeight="1" s="49">
      <c r="A188" s="187" t="n">
        <v>186</v>
      </c>
      <c r="B188" s="186" t="inlineStr">
        <is>
          <t>ผู้ป่วยได้รับการวินิจฉัยว่าเป็นเยื่อบุตาอักเสบจากเชื้อแบคทีเรีย (Bacterial conjunctivitis) ได้รับยาหยอดตา Chloramphenicol 0.5% eyedrops หยอดตาทั้งสองข้างทุก 2 ชั่วโมง</t>
        </is>
      </c>
      <c r="C188" s="186" t="inlineStr">
        <is>
          <t>คำแนะนำในการบริหารยาหยอดตา Chloramphenicol ข้อใดถูกต้องและเหมาะสมที่สุด</t>
        </is>
      </c>
      <c r="D188" s="186" t="n"/>
      <c r="E188" s="186" t="inlineStr">
        <is>
          <t>หลังหยอดตาให้หลับตาเบาๆ 1-2 นาที พร้อมใช้นิ้วมือกดหัวตาเบาๆ (Nasolacrimal occlusion) และไม่ใช้ยาหยอดตาร่วมกับผู้อื่น</t>
        </is>
      </c>
      <c r="F188" s="186" t="inlineStr">
        <is>
          <t>วางขวดยาไว้บริเวณที่มีแสงแดดส่องถึงตลอดเวลาเพื่อช่วยฆ่าเชื้อจุลินทรีย์</t>
        </is>
      </c>
      <c r="G188" s="186" t="inlineStr">
        <is>
          <t>สามารถเก็บยาหยอดตาที่เปิดใช้แล้วไว้ใช้ต่อได้นานเกิน 1 ปีตราบใดที่ยายังไม่หมด</t>
        </is>
      </c>
      <c r="H188" s="186" t="inlineStr">
        <is>
          <t>หากลืมหยอดตาตามเวลา ให้หยอดตาเพิ่มเป็น 2 เท่าในครั้งถัดไปทันที</t>
        </is>
      </c>
      <c r="I188" s="188" t="inlineStr">
        <is>
          <t>นำปลายหลอดหยอดยาแตะสัมผัสกับกระจกตาโดยตรงเพื่อให้ยาเข้าสู่ตาได้เร็วขึ้น</t>
        </is>
      </c>
      <c r="J188" s="185" t="n">
        <v>1</v>
      </c>
      <c r="K188" s="186" t="inlineStr">
        <is>
          <t>✅ คำตอบที่ถูกต้อง: ข้อ ก. หลังหยอดตาให้หลับตาเบาๆ 1-2 นาที พร้อมใช้นิ้วมือกดหัวตาเบาๆ (Nasolacrimal occlusion) และไม่ใช้ยาหยอดตาร่วมกับผู้อื่น
🎯 ทำไมข้อนี้ถึงถูก:
การกดบริเวณหัวตา (Nasolacrimal duct occlusion) เป็นเวลา 1-2 นาทีหลังหยอดตา ช่วยป้องกันไม่ให้ตัวยาไหลลงสู่ท่อน้ำตาเข้าสู่โพรงจมูกและดูดซึมเข้ากระแสเลือด จึงช่วยเพิ่มระยะเวลาที่ยาออกฤทธิ์ที่เยื่อบุตาและลดอาการข้างเคียงต่อระบบร่างกาย นอกจากนี้ต้องไม่ใช้ยาร่วมกับผู้อื่นเพื่อป้องกันการแพร่กระจายเชื้อ
🔍 ข้ออื่นผิดเพราะอะไร:
• ข้อ ข.: ยาหยอดตาส่วนใหญ่ไวต่อแสงและความร้อน ควรเก็บในที่ร่มหรืออุณหภูมิห้องตามฉลาก
• ข้อ ค.: ยาหยอดตาเมื่อเปิดใช้แล้วมีอายุการใช้งานไม่เกิน 30 วัน (1 เดือน) เนื่องจากความเสี่ยงต่อการปนเปื้อนเชื้อ
• ข้อ ง.: ห้ามเพิ่มขนาดยาหยอดตาเป็น 2 เท่าเนื่องจากกระเปาะตาล่างจุของเหลวได้เพียง 1 หยดเท่านั้น
• ข้อ จ.: ห้ามนำปลายหลอดแตะดวงตาเด็ดขาดเพราะทำให้เกิดการปนเปื้อนเชื้อลงในขวดยา</t>
        </is>
      </c>
      <c r="L188" s="186" t="n"/>
      <c r="M188" s="186" t="inlineStr">
        <is>
          <t>8. Infectious diseases</t>
        </is>
      </c>
      <c r="N188" s="186" t="inlineStr">
        <is>
          <t>8.6 Skin &amp; Soft Tissue Infections</t>
        </is>
      </c>
      <c r="O188" s="185" t="inlineStr">
        <is>
          <t>Clinic</t>
        </is>
      </c>
      <c r="P188" s="186" t="inlineStr">
        <is>
          <t>ข้อ 4 (PLE_CC1_2555 Day 2.md)</t>
        </is>
      </c>
      <c r="Q188" s="185" t="inlineStr">
        <is>
          <t>ข้อสอบจริง</t>
        </is>
      </c>
      <c r="R188" s="185" t="inlineStr">
        <is>
          <t>2555</t>
        </is>
      </c>
      <c r="S188" s="185" t="n"/>
    </row>
    <row r="189" ht="24" customHeight="1" s="49">
      <c r="A189" s="187" t="n">
        <v>187</v>
      </c>
      <c r="B189" s="186" t="inlineStr">
        <is>
          <t>ผู้ป่วยตาแดงที่เดิมมีขี้ตาเหลืองเขียว ต่อมามีขี้ตาสีขาวใส น้ำตาไหลมาก ไม่ค่อยคัน เยื่อบุตาไม่บวม และพบว่าบุตรชายที่บ้านก็มีอาการตาแดงและน้ำตาไหลในลักษณะเดียวกัน</t>
        </is>
      </c>
      <c r="C189" s="186" t="inlineStr">
        <is>
          <t>จากลักษณะอาการและประวัติการระบาดในคนใกล้ชิด คาดว่าผู้ป่วยรายนี้น่าจะเกิดจากสาเหตุใดมากที่สุด</t>
        </is>
      </c>
      <c r="D189" s="186" t="n"/>
      <c r="E189" s="186" t="inlineStr">
        <is>
          <t>ติดเชื้อไวรัส (Viral conjunctivitis เช่น Adenovirus)</t>
        </is>
      </c>
      <c r="F189" s="186" t="inlineStr">
        <is>
          <t>ติดเชื้อแบคทีเรียซ้ำซ้อนชนิดรุนแรง (Bacterial superinfection)</t>
        </is>
      </c>
      <c r="G189" s="186" t="inlineStr">
        <is>
          <t>โรคภูมิแพ้ขึ้นตาเฉียบพลัน (Allergic conjunctivitis)</t>
        </is>
      </c>
      <c r="H189" s="186" t="inlineStr">
        <is>
          <t>โรคต้อหินมุมปิดเฉียบพลัน (Acute angle-closure glaucoma)</t>
        </is>
      </c>
      <c r="I189" s="188" t="inlineStr">
        <is>
          <t>กระจกตาถลอกจากการขยี้ตา (Corneal abrasion)</t>
        </is>
      </c>
      <c r="J189" s="185" t="n">
        <v>1</v>
      </c>
      <c r="K189" s="186" t="inlineStr">
        <is>
          <t>✅ คำตอบที่ถูกต้อง: ข้อ ก. ติดเชื้อไวรัส (Viral conjunctivitis เช่น Adenovirus)
🎯 ทำไมข้อนี้ถึงถูก:
ลักษณะทางคลินิกที่มีขี้ตาใส (Watery discharge) น้ำตาไหลมาก เคืองตา ตาแดง ร่วมกับการระบาดติดต่อกันได้ง่ายในสมาชิกครอบครัวหรือคนใกล้ชิด เป็นลักษณะจำเพาะของโรคเยื่อบุตาอักเสบจากเชื้อไวรัส (Viral conjunctivitis ซึ่งส่วนใหญ่เกิดจาก Adenovirus หรือ Enterovirus) ซึ่งต่างจากแบคทีเรียที่มีขี้ตาข้นเหลืองเขียว
🔍 ข้ออื่นผิดเพราะอะไร:
• ข้อ ข.: การติดเชื้อแบคทีเรียมักมีขี้ตาเป็นหนองข้นสีเขียวเหลือง (Purulent/mucopurulent discharge)
• ข้อ ค.: ภูมิแพ้ขึ้นตามักมีอาการคันเด่นชัด (Intense itching) และมักเป็นทั้งสองข้างพร้อมกัน
• ข้อ ง.: ต้อหินเฉียบพลันจะมีอาการปวดตาอย่างรุนแรง ตามัว เห็นแสงสีรุ้งรอบดวงไฟ คลื่นไส้อาเจียน
• ข้อ จ.: กระจกตาถลอกมักมีประวัติอุบัติเหตุสิ่งแปลกปลอมเข้าตาชัดเจน</t>
        </is>
      </c>
      <c r="L189" s="186" t="n"/>
      <c r="M189" s="186" t="inlineStr">
        <is>
          <t>8. Infectious diseases</t>
        </is>
      </c>
      <c r="N189" s="186" t="inlineStr">
        <is>
          <t>8.6 Skin &amp; Soft Tissue Infections</t>
        </is>
      </c>
      <c r="O189" s="185" t="inlineStr">
        <is>
          <t>Clinic</t>
        </is>
      </c>
      <c r="P189" s="186" t="inlineStr">
        <is>
          <t>ข้อ 5 (PLE_CC1_2555 Day 2.md)</t>
        </is>
      </c>
      <c r="Q189" s="185" t="inlineStr">
        <is>
          <t>ข้อสอบจริง</t>
        </is>
      </c>
      <c r="R189" s="185" t="inlineStr">
        <is>
          <t>2555</t>
        </is>
      </c>
      <c r="S189" s="185" t="n"/>
    </row>
    <row r="190" ht="24" customHeight="1" s="49">
      <c r="A190" s="187" t="n">
        <v>188</v>
      </c>
      <c r="B190" s="186" t="inlineStr">
        <is>
          <t>ผู้ป่วยได้รับการวินิจฉัยว่าเป็นโรคตาแดงจากการติดเชื้อไวรัส (Viral conjunctivitis) มีอาการตาแดง ขี้ตาใส น้ำตาไหล และเคืองตา</t>
        </is>
      </c>
      <c r="C190" s="186" t="inlineStr">
        <is>
          <t>ยาในข้อใดต่อไปนี้ 'ไม่ควรจ่าย' ให้แก่ผู้ป่วยรายนี้เนื่องจากอาจกดภูมิคุ้มกันและทำให้การติดเชื้อลุกลามหรือเกิดความดันลูกตาสูง</t>
        </is>
      </c>
      <c r="D190" s="186" t="n"/>
      <c r="E190" s="186" t="inlineStr">
        <is>
          <t>Dexamethasone ophthalmic solution (Corticosteroid eyedrops)</t>
        </is>
      </c>
      <c r="F190" s="186" t="inlineStr">
        <is>
          <t>Artificial tears (น้ำตาเทียมชนิดไม่มีสารกันเสีย)</t>
        </is>
      </c>
      <c r="G190" s="186" t="inlineStr">
        <is>
          <t>Normal saline solution 0.9% สำหรับล้างตา</t>
        </is>
      </c>
      <c r="H190" s="186" t="inlineStr">
        <is>
          <t>Cold compression (การประคบเย็นรอบดวงตา)</t>
        </is>
      </c>
      <c r="I190" s="188" t="inlineStr">
        <is>
          <t>Antazoline + Tetrahydrozoline eyedrops (หยอดระยะสั้น 1-2 วัน)</t>
        </is>
      </c>
      <c r="J190" s="185" t="n">
        <v>1</v>
      </c>
      <c r="K190" s="186" t="inlineStr">
        <is>
          <t>✅ คำตอบที่ถูกต้อง: ข้อ ก. Dexamethasone ophthalmic solution (Corticosteroid eyedrops)
🎯 ทำไมข้อนี้ถึงถูก:
การใช้ยาหยอดตาสเตียรอยด์ (Corticosteroid eyedrops เช่น Dexamethasone, Prednisolone) ในผู้ป่วยโรคตาแดงจากการติดเชื้อไวรัสมีข้อห้ามใช้เด็ดขาด เนื่องจากสเตียรอยด์มีฤทธิ์กดภูมิคุ้มกันเฉพาะที่ ทำให้เชื้อไวรัสแบ่งตัวลุกลาม เสี่ยงต่อการเกิดแผลที่กระจกตา (Corneal ulceration โดยเฉพาะหากเกิดจาก HSV) กระจกตาทะลุ และเพิ่มความดันในลูกตาจนนำไปสู่ต้อหิน
🔍 ข้ออื่นผิดเพราะอะไร:
• ข้อ ข.: เป็นการรักษาแบบประคับประคองตามอาการ (Supportive treatment) ที่ปลอดภัยและแนะนำใน Viral conjunctivitis
• ข้อ ค.: (Normal saline solution 0.9% สำหรับล้างตา): ไม่ใช่คำตอบที่ถูกต้องตามแนวทางเวชปฏิบัติและหลักวิชาการทางเภสัชกรรมสำหรับกรณีนี้
• ข้อ ง.: (Cold compression (การประคบเย็นรอบดวงตา)): ไม่ใช่คำตอบที่ถูกต้องตามแนวทางเวชปฏิบัติและหลักวิชาการทางเภสัชกรรมสำหรับกรณีนี้
• ข้อ จ.: ยาหยอดตาแก้แพ้ผสมยาหดหลอดเลือด สามารถใช้บรรเทาอาการคันและตาแดงระยะสั้นได้อย่างปลอดภัย</t>
        </is>
      </c>
      <c r="L190" s="186" t="n"/>
      <c r="M190" s="186" t="inlineStr">
        <is>
          <t>8. Infectious diseases</t>
        </is>
      </c>
      <c r="N190" s="186" t="inlineStr">
        <is>
          <t>8.4 Urinary Tract Infections</t>
        </is>
      </c>
      <c r="O190" s="185" t="inlineStr">
        <is>
          <t>Clinic</t>
        </is>
      </c>
      <c r="P190" s="186" t="inlineStr">
        <is>
          <t>ข้อ 2 (PLE_CC1_2555 Day 2.md)</t>
        </is>
      </c>
      <c r="Q190" s="185" t="inlineStr">
        <is>
          <t>ข้อสอบจริง</t>
        </is>
      </c>
      <c r="R190" s="185" t="inlineStr">
        <is>
          <t>2555</t>
        </is>
      </c>
      <c r="S190" s="185" t="n"/>
    </row>
    <row r="191" ht="24" customHeight="1" s="49">
      <c r="A191" s="187" t="n">
        <v>189</v>
      </c>
      <c r="B191" s="186" t="inlineStr"/>
      <c r="C191" s="186" t="inlineStr">
        <is>
          <t>ผู้ป่วยมีอาการผื่นผิวหนังอักเสบเฉียบพลัน มีตุ่มน้ำใสแตกออกเป็นแผลแฉะและมีน้ำเหลืองซึม (Acute weeping and oozing dermatitis) การให้การบริบาลทางเภสัชกรรมในข้อใดเหมาะสมที่สุด</t>
        </is>
      </c>
      <c r="D191" s="186" t="n"/>
      <c r="E191" s="186" t="inlineStr">
        <is>
          <t>Burow's solution (Aluminum acetate solution) สำหรับประคบเปียก (Wet dressing) เพื่อลดอาการแฉะและสมานแผล</t>
        </is>
      </c>
      <c r="F191" s="186" t="inlineStr">
        <is>
          <t>Petroleum jelly ointment ทาเคลือบหนาๆ บริเวณแผลทันที</t>
        </is>
      </c>
      <c r="G191" s="186" t="inlineStr">
        <is>
          <t>Clobetasol propionate ointment ทาบริเวณแผลแฉะวันละ 3 ครั้ง</t>
        </is>
      </c>
      <c r="H191" s="186" t="inlineStr">
        <is>
          <t>Antihistamine cream ทาบริเวณแผลวันละ 4 ครั้ง</t>
        </is>
      </c>
      <c r="I191" s="188" t="inlineStr">
        <is>
          <t>งดทำความสะอาดแผลและปิดทับด้วยพลาสเตอร์กันน้ำ</t>
        </is>
      </c>
      <c r="J191" s="185" t="n">
        <v>1</v>
      </c>
      <c r="K191" s="186" t="inlineStr">
        <is>
          <t>✅ คำตอบที่ถูกต้อง: ข้อ ก. Burow's solution (Aluminum acetate solution) สำหรับประคบเปียก (Wet dressing) เพื่อลดอาการแฉะและสมานแผล
🎯 ทำไมข้อนี้ถึงถูก:
หลักการรักษาผื่นผิวหนังอักเสบระยะเฉียบพลันที่มีลักษณะแฉะและมีน้ำเหลืองซึม (Acute oozing / weeping lesions) คือ "If it is wet, dry it" ต้องใช้การประคบเปียก (Wet dressing / Cold wet compress) ด้วยสารละลายที่มีฤทธิ์ Astringent เช่น Burow's solution (Aluminum acetate 1:40 dilution) หรือ Normal Saline Solution (NSS) ประคบครั้งละ 15-20 นาที วันละ 3-4 ครั้ง เพื่อชะล้างน้ำเหลือง ระบายความร้อน และทำให้แผลแห้ง ยารูปแบบ Ointment มีข้อห้ามใช้เด็ดขาดบนแผลแฉะเพราะจะกักเก็บความชื้นและทำให้แผลเปื่อยยุ่ย (Maceration)
🔍 ข้ออื่นผิดเพราะอะไร:
• ข้อ ข.: รูปแบบ Ointment ห้ามทาบนแผลแฉะเด็ดขาด เพราะจะปิดกั้นการระบายน้ำเหลืองและเพิ่มความเสี่ยงต่อการติดเชื้อแบคทีเรียซ้ำซ้อน
• ข้อ ค.: (Clobetasol propionate ointment ทาบริเวณแผลแฉะวันละ 3 ครั้ง): ไม่ใช่คำตอบที่ถูกต้องตามแนวทางเวชปฏิบัติและหลักวิชาการทางเภสัชกรรมสำหรับกรณีนี้
• ข้อ ง.: ยาทาแก้แพ้กลุ่มแอนติฮิสตามีนไม่แนะนำให้ใช้เนื่องจากเสี่ยงต่อการเกิด Contact dermatitis
• ข้อ จ.: ต้องทำความสะอาดแผลสม่ำเสมอ การปิดพลาสเตอร์ทึบจะทำให้เกิดการอับชื้นและแผลเน่าเสีย</t>
        </is>
      </c>
      <c r="L191" s="186" t="n"/>
      <c r="M191" s="186" t="inlineStr">
        <is>
          <t>8. Infectious diseases</t>
        </is>
      </c>
      <c r="N191" s="186" t="inlineStr">
        <is>
          <t>8.4 Urinary Tract Infections</t>
        </is>
      </c>
      <c r="O191" s="185" t="inlineStr">
        <is>
          <t>Clinic</t>
        </is>
      </c>
      <c r="P191" s="186" t="inlineStr">
        <is>
          <t>ข้อ 2 (PLE_CC1_2555 Day 2.md)</t>
        </is>
      </c>
      <c r="Q191" s="185" t="inlineStr">
        <is>
          <t>ข้อสอบจริง</t>
        </is>
      </c>
      <c r="R191" s="185" t="inlineStr">
        <is>
          <t>2555</t>
        </is>
      </c>
      <c r="S191" s="185" t="n"/>
    </row>
    <row r="192" ht="24" customHeight="1" s="49">
      <c r="A192" s="187" t="n">
        <v>190</v>
      </c>
      <c r="B192" s="186" t="inlineStr"/>
      <c r="C192" s="186" t="inlineStr">
        <is>
          <t>Tripolidine Case 9: UTI ผู้ป่วยหญิงมีอาการปัสสาวะกะปริบกะปรอย ปัสสาวะขัด แสบ มีอาการปวดท้องน้อย มีลิ่มเลือดหลุดออกมาในปัสสาวะ ยาที่ได้รับ Ciprofloxacin 1x2 pc 14 เม็ด Hyoscine 1x3 pc 20 เม็ด</t>
        </is>
      </c>
      <c r="D192" s="186" t="n"/>
      <c r="E192" s="186" t="inlineStr">
        <is>
          <t>Cefazolin 1 g IV Q8H</t>
        </is>
      </c>
      <c r="F192" s="186" t="inlineStr">
        <is>
          <t>Amoxicillin/Clavulanate 1 g BID</t>
        </is>
      </c>
      <c r="G192" s="186" t="inlineStr">
        <is>
          <t>Ceftriaxone 1 g IV OD</t>
        </is>
      </c>
      <c r="H192" s="186" t="inlineStr">
        <is>
          <t>Ciprofloxacin 500 mg BID</t>
        </is>
      </c>
      <c r="I192" s="188" t="inlineStr">
        <is>
          <t>Azithromycin 500 mg OD</t>
        </is>
      </c>
      <c r="J192" s="185" t="n">
        <v>1</v>
      </c>
      <c r="K192" s="186" t="inlineStr">
        <is>
          <t>✅ คำตอบที่ถูกต้อง: ข้อ ก. Cefazolin 1 g IV Q8H
🎯 ทำไมข้อนี้ถึงถูก:
การเลือก Cefazolin 1 g IV Q8H เป็นคำตอบที่ถูกต้องตามแนวทางการรักษามาตรฐาน เนื่องจาก เป็น 1st generation cephalosporin เป็น drug of choice สำหรับ surgical antibiotic prophylaxis และ severe MSSA bacteremia/endocarditis
🔍 ข้ออื่นผิดเพราะอะไร:
• ข้อ ข. (Amoxicillin/Clavulanate 1 g BID): เป็น Aminopenicillin ยับยั้ง bacterial cell wall synthesis เป็น first-line สำหรับ uncomplicated bacterial infections (เช่น Strep pharyngitis, AOM, sinusitis)
• ข้อ ค. (Ceftriaxone 1 g IV OD): เป็น 3rd generation cephalosporin มี broad spectrum ต่อ gram-negative bacteria และผ่าน BBB ได้ดี ขับออกทาง biliary tract จึงไม่ต้องปรับ dose ใน renal impairment
• ข้อ ง. (Ciprofloxacin 500 mg BID): เป็น Fluoroquinolone เด่นต่อ Gram-negative รวมทั้ง Pseudomonas aeruginosa แต่มี black box warning เรื่อง tendon rupture, QT prolongation, aortic aneurysm และ dysglycemia
• ข้อ จ. (Azithromycin 500 mg OD): เป็น Macrolide ครอบคลุม atypical pathogens (Mycoplasma, Chlamydia, Legionella) ขจัดออกทางตับเป็นหลัก และมี half-life ยาวนาน (~68 ชม.)</t>
        </is>
      </c>
      <c r="L192" s="186" t="n"/>
      <c r="M192" s="186" t="inlineStr">
        <is>
          <t>8. Infectious diseases</t>
        </is>
      </c>
      <c r="N192" s="186" t="inlineStr">
        <is>
          <t>8.3 Respiratory Tract Infections</t>
        </is>
      </c>
      <c r="O192" s="185" t="inlineStr">
        <is>
          <t>Clinic</t>
        </is>
      </c>
      <c r="P192" s="186" t="inlineStr">
        <is>
          <t>ข้อ 5 (PLE_CC1_2555 Day 2.md)</t>
        </is>
      </c>
      <c r="Q192" s="185" t="inlineStr">
        <is>
          <t>ข้อสอบจริง</t>
        </is>
      </c>
      <c r="R192" s="185" t="inlineStr">
        <is>
          <t>2555</t>
        </is>
      </c>
      <c r="S192" s="185" t="n"/>
    </row>
    <row r="193" ht="24" customHeight="1" s="49">
      <c r="A193" s="187" t="n">
        <v>191</v>
      </c>
      <c r="B193" s="186" t="inlineStr"/>
      <c r="C193" s="186" t="inlineStr">
        <is>
          <t>การจะตรวจว่าผู้ป่วยเป็นวัณโรคต้องตรวจหาเชื้ออะไร</t>
        </is>
      </c>
      <c r="D193" s="186" t="n"/>
      <c r="E193" s="186" t="inlineStr">
        <is>
          <t>Ciprofloxacin 500 mg BID</t>
        </is>
      </c>
      <c r="F193" s="186" t="inlineStr">
        <is>
          <t>Azithromycin 500 mg OD</t>
        </is>
      </c>
      <c r="G193" s="186" t="inlineStr">
        <is>
          <t>Doxycycline 100 mg BID</t>
        </is>
      </c>
      <c r="H193" s="186" t="inlineStr">
        <is>
          <t>Cotrimoxazole 160/800 mg BID</t>
        </is>
      </c>
      <c r="I193" s="188" t="inlineStr">
        <is>
          <t>Metronidazole 400 mg TID</t>
        </is>
      </c>
      <c r="J193" s="185" t="n">
        <v>1</v>
      </c>
      <c r="K193" s="186" t="inlineStr">
        <is>
          <t>✅ คำตอบที่ถูกต้อง: ข้อ ก. Ciprofloxacin 500 mg BID
🎯 ทำไมข้อนี้ถึงถูก:
การเลือก Ciprofloxacin 500 mg BID เป็นคำตอบที่ถูกต้องตามแนวทางการรักษามาตรฐาน เนื่องจาก เป็น Fluoroquinolone เด่นต่อ Gram-negative รวมทั้ง Pseudomonas aeruginosa แต่มี black box warning เรื่อง tendon rupture, QT prolongation, aortic aneurysm และ dysglycemia
🔍 ข้ออื่นผิดเพราะอะไร:
• ข้อ ข. (Azithromycin 500 mg OD): เป็น Macrolide ครอบคลุม atypical pathogens (Mycoplasma, Chlamydia, Legionella) ขจัดออกทางตับเป็นหลัก และมี half-life ยาวนาน (~68 ชม.)
• ข้อ ค.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ง. (Cotrimoxazole 160/800 mg BID): เป็นยาผสม Trimethoprim/Sulfamethoxazole (TMP/SMX) เป็น drug of choice สำหรับ PCP/PJP prophylaxis &amp; treatment, Stenotrophomonas และ Nocardia ระวัง hyperkalemia และ SCARs
• ข้อ จ. (Metronidazole 400 mg TID): เป็น antianaerobic และ antiprotozoal agent ยับยั้ง Trichomonas vaginalis, Giardia, Amebiasis, และ anaerobes ห้ามดื่มแอลกอฮอล์ระหว่างใช้ยา (disulfiram-like reaction)</t>
        </is>
      </c>
      <c r="L193" s="186" t="n"/>
      <c r="M193" s="186" t="inlineStr">
        <is>
          <t>8. Infectious diseases</t>
        </is>
      </c>
      <c r="N193" s="186" t="inlineStr">
        <is>
          <t>8.1 HIV &amp; Opportunistic Infections</t>
        </is>
      </c>
      <c r="O193" s="185" t="inlineStr">
        <is>
          <t>Clinic</t>
        </is>
      </c>
      <c r="P193" s="186" t="inlineStr">
        <is>
          <t>ข้อ 1 (PLE_CC1_2555 Day 2.md)</t>
        </is>
      </c>
      <c r="Q193" s="185" t="inlineStr">
        <is>
          <t>ข้อสอบจริง</t>
        </is>
      </c>
      <c r="R193" s="185" t="inlineStr">
        <is>
          <t>2555</t>
        </is>
      </c>
      <c r="S193" s="185" t="n"/>
    </row>
    <row r="194" ht="24" customHeight="1" s="49">
      <c r="A194" s="187" t="n">
        <v>192</v>
      </c>
      <c r="B194" s="186" t="inlineStr">
        <is>
          <t>ผู้ป่วยตรวจพบแอนติบอดีต่อเชื้อ HIV ผลเป็นบวก (HIV-infected) ตรวจร่างกายไม่พบการติดเชื้อฉวยโอกาส และมีระดับ CD4 count 450 cells/mm3</t>
        </is>
      </c>
      <c r="C194" s="186" t="inlineStr">
        <is>
          <t>ข้อใดอธิบายสถานะทางคลินิกของผู้ป่วยรายนี้ได้อย่างถูกต้องตามเกณฑ์ทางการแพทย์</t>
        </is>
      </c>
      <c r="D194" s="186" t="n"/>
      <c r="E194" s="186" t="inlineStr">
        <is>
          <t>ผู้ป่วยติดเชื้อ HIV แต่ยังไม่จัดเป็นผู้ป่วยเอดส์เต็มขั้น (Asymptomatic HIV infection / Non-AIDS)</t>
        </is>
      </c>
      <c r="F194" s="186" t="inlineStr">
        <is>
          <t>ผู้ป่วยเป็นโรคเอดส์ระยะลุกลาม (Advanced AIDS)</t>
        </is>
      </c>
      <c r="G194" s="186" t="inlineStr">
        <is>
          <t>ผู้ป่วยหายขาดจากการติดเชื้อ HIV แล้ว</t>
        </is>
      </c>
      <c r="H194" s="186" t="inlineStr">
        <is>
          <t>ผู้ป่วยมีภาวะภูมิคุ้มกันบกพร่องรุนแรงมาก</t>
        </is>
      </c>
      <c r="I194" s="188" t="inlineStr">
        <is>
          <t>ผู้ป่วยอยู่ในระยะติดเชื้อเฉียบพลัน (Acute retroviral syndrome) เท่านั้น</t>
        </is>
      </c>
      <c r="J194" s="185" t="n">
        <v>1</v>
      </c>
      <c r="K194" s="186" t="inlineStr">
        <is>
          <t>✅ คำตอบที่ถูกต้อง: ข้อ ก. ผู้ป่วยติดเชื้อ HIV แต่ยังไม่จัดเป็นผู้ป่วยเอดส์เต็มขั้น (Asymptomatic HIV infection / Non-AIDS)
🎯 ทำไมข้อนี้ถึงถูก:
ตามนิยามทางการแพทย์ ผู้ติดเชื้อ HIV จะได้รับการจัดเป็นโรคเอดส์ (AIDS) ก็ต่อเมื่อ: (1) มีระดับ CD4 count น้อยกว่า 200 cells/mm3 (หรือ CD4 percentage &lt; 14%) หรือ (2) ตรวจพบโรคติดเชื้อฉวยโอกาสที่เป็น AIDS-defining illnesses (เช่น PCP, Cryptococcal meningitis, TB) ในผู้ป่วยรายนี้ CD4 เท่ากับ 450 cells/mm3 และไม่มีอาการฉวยโอกาส จึงยังจัดเป็นเพียงผู้ติดเชื้อ HIV ที่ไม่มีอาการ
🔍 ข้ออื่นผิดเพราะอะไร:
• ข้อ ข.: ผู้ป่วยที่มี CD4 &gt; 200 ยังไม่มีภาวะภูมิคุ้มกันบกพร่องรุนแรง
• ข้อ ค.: ปัจจุบันเชื้อ HIV ยังไม่สามารถรักษาให้หายขาดได้ ไวรัสจะแฝงตัวอยู่ในเซลล์เม็ดเลือดขาวตลอดชีวิต
• ข้อ ง.: (ผู้ป่วยมีภาวะภูมิคุ้มกันบกพร่องรุนแรงมาก): ไม่ใช่คำตอบที่ถูกต้องตามแนวทางเวชปฏิบัติและหลักวิชาการทางเภสัชกรรมสำหรับกรณีนี้
• ข้อ จ.: ระยะเฉียบพลันเกิดขึ้นในช่วง 2-4 สัปดาห์แรกหลังรับเชื้อโดยมักมีอาการคล้ายไข้หวัดใหญ่</t>
        </is>
      </c>
      <c r="L194" s="186" t="n"/>
      <c r="M194" s="186" t="inlineStr">
        <is>
          <t>8. Infectious diseases</t>
        </is>
      </c>
      <c r="N194" s="186" t="inlineStr">
        <is>
          <t>8.1 HIV &amp; Opportunistic Infections</t>
        </is>
      </c>
      <c r="O194" s="185" t="inlineStr">
        <is>
          <t>Clinic</t>
        </is>
      </c>
      <c r="P194" s="186" t="inlineStr">
        <is>
          <t>ข้อ 1 (PLE_CC1_2555 Day 2.md)</t>
        </is>
      </c>
      <c r="Q194" s="185" t="inlineStr">
        <is>
          <t>ข้อสอบจริง</t>
        </is>
      </c>
      <c r="R194" s="185" t="inlineStr">
        <is>
          <t>2555</t>
        </is>
      </c>
      <c r="S194" s="185" t="n"/>
    </row>
    <row r="195" ht="24" customHeight="1" s="49">
      <c r="A195" s="187" t="n">
        <v>193</v>
      </c>
      <c r="B195" s="186" t="inlineStr">
        <is>
          <t>ผู้ป่วยได้รับการวินิจฉัยว่าเป็นวัณโรคปอด (Active pulmonary tuberculosis) ผลตรวจคัดกรองการติดเชื้อ HIV (Anti-HIV antibody) ให้ผลลบ และไม่มีประวัติเคยรักษาวัณโรคมาก่อน</t>
        </is>
      </c>
      <c r="C195" s="186" t="inlineStr">
        <is>
          <t>สูตรยาต้านวัณโรคมาตรฐานขนานแรก (First-line standard regimen) สำหรับผู้ป่วยวัณโรครายใหม่ที่ไม่มีการติดเชื้อ HIV คือสูตรใดตามแนวทางเวชปฏิบัติ</t>
        </is>
      </c>
      <c r="D195" s="186" t="n"/>
      <c r="E195" s="186" t="inlineStr">
        <is>
          <t>2HRZE / 4HR (2 เดือนแรกด้วย INH, Rifampicin, Pyrazinamide, Ethambutol ตามด้วย 4 เดือนหลังด้วย INH, Rifampicin)</t>
        </is>
      </c>
      <c r="F195" s="186" t="inlineStr">
        <is>
          <t>2HRZES / 1HRZE / 5HRE (สูตร 8 เดือนสำหรับผู้ป่วยรักษาซ้ำ)</t>
        </is>
      </c>
      <c r="G195" s="186" t="inlineStr">
        <is>
          <t>2HRE / 7HR (สูตร 9 เดือนสำหรับผู้ที่แพ้ยา Pyrazinamide)</t>
        </is>
      </c>
      <c r="H195" s="186" t="inlineStr">
        <is>
          <t>2SHE / 10HE (สูตร 12 เดือนสำหรับผู้ที่แพ้ยา Rifampicin)</t>
        </is>
      </c>
      <c r="I195" s="188" t="inlineStr">
        <is>
          <t>2RZE / 10RE (สูตร 12 เดือนสำหรับผู้ที่แพ้ยา Isoniazid)</t>
        </is>
      </c>
      <c r="J195" s="185" t="n">
        <v>1</v>
      </c>
      <c r="K195" s="186" t="inlineStr">
        <is>
          <t>✅ คำตอบที่ถูกต้อง: ข้อ ก. 2HRZE / 4HR (2 เดือนแรกด้วย INH, Rifampicin, Pyrazinamide, Ethambutol ตามด้วย 4 เดือนหลังด้วย INH, Rifampicin)
🎯 ทำไมข้อนี้ถึงถูก:
ตามแนวทางการรักษาวัณโรคของประเทศไทยและ WHO สูตรมาตรฐานขนานแรกสำหรับผู้ป่วยวัณโรครายใหม่ (New case) ประกอบด้วยระยะเข้มข้น (Intensive phase) 2 เดือนแรกด้วยยา 4 ชนิดคือ Isoniazid (H), Rifampicin (R), Pyrazinamide (Z) และ Ethambutol (E) ตามด้วยระยะต่อเนื่อง (Continuation phase) อีก 4 เดือนด้วยยา 2 ชนิดคือ Isoniazid และ Rifampicin รวมระยะเวลารักษาทั้งสิ้น 6 เดือน
🔍 ข้ออื่นผิดเพราะอะไร:
• ข้อ ข.: เป็นสูตร Category 2 (Retreatment regimen) สำหรับผู้ป่วยที่กลับเป็นซ้ำหรือล้มเหลวจากการรักษา
• ข้อ ค.: เป็นสูตรปรับเปลี่ยนเฉพาะกรณีที่ผู้ป่วยมีตับอักเสบหรือแพ้ยาขนานแรกตัวใดตัวหนึ่ง
• ข้อ ง.: (2SHE / 10HE (สูตร 12 เดือนสำหรับผู้ที่แพ้ยา Rifampicin)): ไม่ใช่คำตอบที่ถูกต้องตามแนวทางเวชปฏิบัติและหลักวิชาการทางเภสัชกรรมสำหรับกรณีนี้
• ข้อ จ.: (2RZE / 10RE (สูตร 12 เดือนสำหรับผู้ที่แพ้ยา Isoniazid)): ไม่ใช่คำตอบที่ถูกต้องตามแนวทางเวชปฏิบัติและหลักวิชาการทางเภสัชกรรมสำหรับกรณีนี้</t>
        </is>
      </c>
      <c r="L195" s="186" t="n"/>
      <c r="M195" s="186" t="inlineStr">
        <is>
          <t>8. Infectious diseases</t>
        </is>
      </c>
      <c r="N195" s="186" t="inlineStr">
        <is>
          <t>8.1 HIV &amp; Opportunistic Infections</t>
        </is>
      </c>
      <c r="O195" s="185" t="inlineStr">
        <is>
          <t>Clinic</t>
        </is>
      </c>
      <c r="P195" s="186" t="inlineStr">
        <is>
          <t>ข้อ 2 (PLE_CC1_2555 Day 2.md)</t>
        </is>
      </c>
      <c r="Q195" s="185" t="inlineStr">
        <is>
          <t>ข้อสอบจริง</t>
        </is>
      </c>
      <c r="R195" s="185" t="inlineStr">
        <is>
          <t>2555</t>
        </is>
      </c>
      <c r="S195" s="185" t="n"/>
    </row>
    <row r="196" ht="24" customHeight="1" s="49">
      <c r="A196" s="187" t="n">
        <v>194</v>
      </c>
      <c r="B196" s="186" t="inlineStr">
        <is>
          <t>ผู้ป่วยตรวจพบการติดเชื้อวัณโรคปอดร่วมกับการติดเชื้อ HIV โดยมีระดับ CD4 count 150 cells/mm3 และเริ่มรับประทานยารักษาวัณโรคสูตร 2HRZE ไปแล้ว 2 สัปดาห์โดยไม่มีภาวะแทรกซ้อน</t>
        </is>
      </c>
      <c r="C196" s="186" t="inlineStr">
        <is>
          <t>ระยะเวลาและแนวทางการเริ่มยาต้านไวรัสเอชไอวี (Antiretroviral therapy: ART) ที่เหมาะสมที่สุดสำหรับผู้ป่วยรายนี้คือข้อใด</t>
        </is>
      </c>
      <c r="D196" s="186" t="n"/>
      <c r="E196" s="186" t="inlineStr">
        <is>
          <t>เริ่มยาต้านไวรัสเอชไอวีภายใน 2-8 สัปดาห์หลังเริ่มยารักษาวัณโรค (โดยเลือกสูตรที่เข้ากันได้กับ Rifampicin)</t>
        </is>
      </c>
      <c r="F196" s="186" t="inlineStr">
        <is>
          <t>รอให้รักษาวัณโรคครบ 6 เดือนจนหายขาดก่อนจึงค่อยเริ่มยาต้านไวรัส</t>
        </is>
      </c>
      <c r="G196" s="186" t="inlineStr">
        <is>
          <t>หยุดยารักษาวัณโรคทันทีและเปลี่ยนมาเริ่มยาต้านไวรัสเอชไอวีเพียงอย่างเดียวก่อน</t>
        </is>
      </c>
      <c r="H196" s="186" t="inlineStr">
        <is>
          <t>รอจนกว่าระดับ CD4 count จะลดลงต่ำกว่า 50 cells/mm3 จึงค่อยเริ่มยาต้านไวรัส</t>
        </is>
      </c>
      <c r="I196" s="188" t="inlineStr">
        <is>
          <t>เริ่มยาต้านไวรัสเอชไอวีได้เฉพาะเมื่อผลเพาะเชื้อเสมหะเป็นลบติดต่อกัน 3 เดือน</t>
        </is>
      </c>
      <c r="J196" s="185" t="n">
        <v>1</v>
      </c>
      <c r="K196" s="186" t="inlineStr">
        <is>
          <t>✅ คำตอบที่ถูกต้อง: ข้อ ก. เริ่มยาต้านไวรัสเอชไอวีภายใน 2-8 สัปดาห์หลังเริ่มยารักษาวัณโรค (โดยเลือกสูตรที่เข้ากันได้กับ Rifampicin)
🎯 ทำไมข้อนี้ถึงถูก:
ตามแนวปฏิบัติการรักษาผู้ป่วยติดเชื้อ HIV ร่วมกับวัณโรค แนะนำให้เริ่มยารักษาวัณโรคก่อนเสมอเพื่อประเมินการทนต่อยา จากนั้นให้เริ่มยาต้านไวรัสเอชไอวีภายใน 2-8 สัปดาห์ (กรณี CD4 &lt; 50 cells/mm3 แนะนำให้เริ่มภายใน 2 สัปดาห์แรกเพื่อลดอัตราการเสียชีวิต ส่วนกรณี CD4 ≥ 50 cells/mm3 ให้เริ่มภายใน 8 สัปดาห์) โดยต้องเลือกสูตรยาต้านไวรัสที่เข้ากันได้กับ Rifampicin เช่น สูตรที่มี DTG 50 mg วันละ 2 ครั้ง หรือสูตรที่มี EFV
🔍 ข้ออื่นผิดเพราะอะไร:
• ข้อ ข.: การรอจนรักษาวัณโรคครบ 6 เดือนจะทำให้ผู้ป่วยเสี่ยงต่อการเสียชีวิตและการติดเชื้อฉวยโอกาสรุนแรงชนิดอื่น
• ข้อ ค.: การหยุดยารักษาวัณโรคทำให้เกิดเชื้อวัณโรคดื้อยาและโรคลุกลาม
• ข้อ ง.: ยิ่ง CD4 สูงยิ่งควรเริ่มยา ไม่ใช่รอให้ CD4 ต่ำลง
• ข้อ จ.: (เริ่มยาต้านไวรัสเอชไอวีได้เฉพาะเมื่อผลเพาะเชื้อเสมหะเป็นลบติดต่อกัน 3 เดือน): ไม่ใช่คำตอบที่ถูกต้องตามแนวทางเวชปฏิบัติและหลักวิชาการทางเภสัชกรรมสำหรับกรณีนี้</t>
        </is>
      </c>
      <c r="L196" s="186" t="n"/>
      <c r="M196" s="186" t="inlineStr">
        <is>
          <t>8. Infectious diseases</t>
        </is>
      </c>
      <c r="N196" s="186" t="inlineStr">
        <is>
          <t>8.1 HIV &amp; Opportunistic Infections</t>
        </is>
      </c>
      <c r="O196" s="185" t="inlineStr">
        <is>
          <t>Clinic</t>
        </is>
      </c>
      <c r="P196" s="186" t="inlineStr">
        <is>
          <t>ข้อ 1 (PLE_CC1_2555 Day 2.md)</t>
        </is>
      </c>
      <c r="Q196" s="185" t="inlineStr">
        <is>
          <t>ข้อสอบจริง</t>
        </is>
      </c>
      <c r="R196" s="185" t="inlineStr">
        <is>
          <t>2555</t>
        </is>
      </c>
      <c r="S196" s="185" t="n"/>
    </row>
    <row r="197" ht="24" customHeight="1" s="49">
      <c r="A197" s="187" t="n">
        <v>195</v>
      </c>
      <c r="B197" s="186" t="inlineStr">
        <is>
          <t>ผู้ป่วยติดเชื้อ HIV ที่ได้รับการวินิจฉัยว่าเป็นวัณโรคปอด จำเป็นต้องได้รับยา Rifampin ในสูตรยารักษาวัณโรคมาตรฐาน</t>
        </is>
      </c>
      <c r="C197" s="186" t="inlineStr">
        <is>
          <t>ในการจัดการสูตรยาต้านไวรัสเอชไอวีควบคู่กันเพื่อป้องกันการเกิดอันตรกิริยาระหว่างยา (Drug Interaction) กับยา Rifampin ข้อใดถูกต้องที่สุด</t>
        </is>
      </c>
      <c r="D197" s="186" t="n"/>
      <c r="E197" s="186" t="inlineStr">
        <is>
          <t>ปรับสูตรยาต้านไวรัสเป็นสูตรที่มี Efavirenz (EFV 600-800 mg) หรือปรับเพิ่มขนาดยา Dolutegravir (DTG) เป็น 50 mg รับประทานวันละ 2 ครั้ง</t>
        </is>
      </c>
      <c r="F197" s="186" t="inlineStr">
        <is>
          <t>เปลี่ยนยา Rifampin เป็น Rifabutin ในขนาดปกติโดยไม่ต้องปรับสูตรยาต้านไวรัส</t>
        </is>
      </c>
      <c r="G197" s="186" t="inlineStr">
        <is>
          <t>หยุดยาต้านไวรัสทั้งหมดจนกว่าจะรับประทานยา Rifampin ครบกำหนด</t>
        </is>
      </c>
      <c r="H197" s="186" t="inlineStr">
        <is>
          <t>เลือกใช้ยาต้านไวรัสในกลุ่ม Protease Inhibitors (PIs) ในขนาดปกติ</t>
        </is>
      </c>
      <c r="I197" s="188" t="inlineStr">
        <is>
          <t>ลดขนาดยา Rifampin ลงครึ่งหนึ่งเพื่อไม่ให้รบกวนระดับยาต้านไวรัส</t>
        </is>
      </c>
      <c r="J197" s="185" t="n">
        <v>1</v>
      </c>
      <c r="K197" s="186" t="inlineStr">
        <is>
          <t>✅ คำตอบที่ถูกต้อง: ข้อ ก. ปรับสูตรยาต้านไวรัสเป็นสูตรที่มี Efavirenz (EFV 600-800 mg) หรือปรับเพิ่มขนาดยา Dolutegravir (DTG) เป็น 50 mg รับประทานวันละ 2 ครั้ง
🎯 ทำไมข้อนี้ถึงถูก:
Rifampin เป็นเอนไซม์อินดิวเซอร์ที่มีฤทธิ์แรงมาก (Potent inducer of CYP3A4 และ UGT1A1) ซึ่งจะเร่งการกำจัดยา Dolutegravir อย่างมาก การจัดการมาตรฐานคือการเพิ่มขนาดยา Dolutegravir เป็น 50 mg วันละ 2 ครั้ง (ห่างจากมื้อปกติ 12 ชั่วโมง) หรือเลือกใช้สูตรทางเลือกที่มี Efavirenz ซึ่งได้รับผลกระทบจาก Rifampin น้อยกว่า
🔍 ข้ออื่นผิดเพราะอะไร:
• ข้อ ข.: หากใช้ Rifabutin ร่วมกับยาต้านไวรัสบางกลุ่มจะต้องปรับขนาดยา Rifabutin ไม่ใช่ให้ขนาดปกติ
• ข้อ ค.: การหยุดยาต้านไวรัสเพิ่มความเสี่ยงต่อการเสียชีวิตและภูมิคุ้มกันตกต่ำ
• ข้อ ง.: การให้ PIs ร่วมกับ Rifampin เป็นข้อห้ามใช้เด็ดขาดเนื่องจากระดับยา PI จะลดลงจนล้มเหลวในการรักษา
• ข้อ จ.: การลดขนาดยา Rifampin จะทำให้การรักษาวัณโรคไม่ได้ผลและเกิดเชื้อดื้อยา</t>
        </is>
      </c>
      <c r="L197" s="186" t="n"/>
      <c r="M197" s="186" t="inlineStr">
        <is>
          <t>8. Infectious diseases</t>
        </is>
      </c>
      <c r="N197" s="186" t="inlineStr">
        <is>
          <t>8.1 HIV &amp; Opportunistic Infections</t>
        </is>
      </c>
      <c r="O197" s="185" t="inlineStr">
        <is>
          <t>Clinic</t>
        </is>
      </c>
      <c r="P197" s="186" t="inlineStr">
        <is>
          <t>ข้อ 4 (PLE_CC1_2555 Day 2.md)</t>
        </is>
      </c>
      <c r="Q197" s="185" t="inlineStr">
        <is>
          <t>ข้อสอบจริง</t>
        </is>
      </c>
      <c r="R197" s="185" t="inlineStr">
        <is>
          <t>2555</t>
        </is>
      </c>
      <c r="S197" s="185" t="n"/>
    </row>
    <row r="198" ht="24" customHeight="1" s="49">
      <c r="A198" s="187" t="n">
        <v>196</v>
      </c>
      <c r="B198" s="186" t="inlineStr"/>
      <c r="C198" s="186" t="inlineStr">
        <is>
          <t>การเตรียมสารละลาย Lugol's solution (Iodine Topical Solution) โดยการละลายไอโอดีน (I2) ร่วมกับโพแทสเซียมไอโอไดด์ (KI) ในน้ำ เป็นการนำหลักการทางเภสัชกรรมเทคนิคพิเศษใดมาช่วยเพิ่มการละลาย</t>
        </is>
      </c>
      <c r="D198" s="186" t="n"/>
      <c r="E198" s="186" t="inlineStr">
        <is>
          <t>การเกิดสารประกอบเชิงซ้อน (Complexation โดยเกิดเป็นสารละลาย Triiodide ion: I3-)</t>
        </is>
      </c>
      <c r="F198" s="186" t="inlineStr">
        <is>
          <t>การบดผสมอนุภาคให้เล็กลง (Trituration)</t>
        </is>
      </c>
      <c r="G198" s="186" t="inlineStr">
        <is>
          <t>การทำให้อยู่ในรูปอิมัลชัน (Emulsification)</t>
        </is>
      </c>
      <c r="H198" s="186" t="inlineStr">
        <is>
          <t>การแขวนตะกอนด้วยสารเพิ่มความหนืด (Suspension)</t>
        </is>
      </c>
      <c r="I198" s="188" t="inlineStr">
        <is>
          <t>การบดเปียกด้วยสารช่วยบด (Levigation)</t>
        </is>
      </c>
      <c r="J198" s="185" t="n">
        <v>1</v>
      </c>
      <c r="K198" s="186" t="inlineStr">
        <is>
          <t>✅ คำตอบที่ถูกต้อง: ข้อ ก. การเกิดสารประกอบเชิงซ้อน (Complexation โดยเกิดเป็นสารละลาย Triiodide ion: I3-)
🎯 ทำไมข้อนี้ถึงถูก:
ไอโอดีนอิสระ (I2) มีคุณสมบัติละลายน้ำได้น้อยมาก (ประมาณ 1 ส่วนในน้ำ 3,000 ส่วน) เมื่อเติม Potassium iodide (KI) ลงไป ไอโอไดด์ไอออน (I-) จะเข้าทำปฏิกิริยากับไอโอดีนเกิดเป็นสารประกอบเชิงซ้อนโพลีไอโอไดด์ที่ละลายน้ำได้ดีคือ Triiodide ion ($I_2 + I^- \rightleftharpoons I_3^-$) จัดเป็นเทคนิคการเพิ่มการละลายด้วย Complexation
🔍 ข้ออื่นผิดเพราะอะไร:
• ข้อ ข.: เป็นกระบวนการทางกายภาพหรือรูปแบบเภสัชภัณฑ์อื่น ไม่ใช่กลไกทางเคมีในการเพิ่มการละลายของไอโอดีน
• ข้อ ค.: (การทำให้อยู่ในรูปอิมัลชัน (Emulsification)): ไม่ใช่คำตอบที่ถูกต้องตามแนวทางเวชปฏิบัติและหลักวิชาการทางเภสัชกรรมสำหรับกรณีนี้
• ข้อ ง.: (การแขวนตะกอนด้วยสารเพิ่มความหนืด (Suspension)): ไม่ใช่คำตอบที่ถูกต้องตามแนวทางเวชปฏิบัติและหลักวิชาการทางเภสัชกรรมสำหรับกรณีนี้
• ข้อ จ.: (การบดเปียกด้วยสารช่วยบด (Levigation)): ไม่ใช่คำตอบที่ถูกต้องตามแนวทางเวชปฏิบัติและหลักวิชาการทางเภสัชกรรมสำหรับกรณีนี้</t>
        </is>
      </c>
      <c r="L198" s="186" t="n"/>
      <c r="M198" s="186" t="inlineStr">
        <is>
          <t>8. Infectious diseases</t>
        </is>
      </c>
      <c r="N198" s="186" t="inlineStr">
        <is>
          <t>8.4 Urinary Tract Infections</t>
        </is>
      </c>
      <c r="O198" s="185" t="inlineStr">
        <is>
          <t>Clinic</t>
        </is>
      </c>
      <c r="P198" s="186" t="inlineStr">
        <is>
          <t>ข้อ 38 (PLE_CC1_2554 SET1.md)</t>
        </is>
      </c>
      <c r="Q198" s="185" t="inlineStr">
        <is>
          <t>ข้อสอบจริง</t>
        </is>
      </c>
      <c r="R198" s="185" t="inlineStr">
        <is>
          <t>2554</t>
        </is>
      </c>
      <c r="S198" s="185" t="n"/>
    </row>
    <row r="199" ht="24" customHeight="1" s="49">
      <c r="A199" s="187" t="n">
        <v>197</v>
      </c>
      <c r="B199" s="186" t="inlineStr">
        <is>
          <t>ผู้ป่วยโรคเริมที่อวัยวะเพศ (Genital herpes) ได้รับการสั่งจ่ายยา Acyclovir ชนิดรับประทาน</t>
        </is>
      </c>
      <c r="C199" s="186" t="inlineStr">
        <is>
          <t>อาการไม่พึงประสงค์ที่พบได้บ่อยที่สุดจากการใช้ยา Acyclovir ชนิดรับประทานคือข้อใด</t>
        </is>
      </c>
      <c r="D199" s="186" t="n"/>
      <c r="E199" s="186" t="inlineStr">
        <is>
          <t>คลื่นไส้ อาเจียน ท้องเสีย และปวดศีรษะ (GI disturbance &amp; Headache)</t>
        </is>
      </c>
      <c r="F199" s="186" t="inlineStr">
        <is>
          <t>ตาพร่ามัวและการมองเห็นภาพซ้อนอย่างรุนแรง (Severe blurred vision)</t>
        </is>
      </c>
      <c r="G199" s="186" t="inlineStr">
        <is>
          <t>กล้ามเนื้อหัวใจขาดเลือดเฉียบพลัน (Acute myocardial infarction)</t>
        </is>
      </c>
      <c r="H199" s="186" t="inlineStr">
        <is>
          <t>หยุดหายใจกะทันหันจากการกดระบบประสาทส่วนกลาง (Respiratory arrest)</t>
        </is>
      </c>
      <c r="I199" s="188" t="inlineStr">
        <is>
          <t>ภาวะโพแทสเซียมในเลือดสูงรุนแรง (Severe hyperkalemia)</t>
        </is>
      </c>
      <c r="J199" s="185" t="n">
        <v>1</v>
      </c>
      <c r="K199" s="186" t="inlineStr">
        <is>
          <t>✅ คำตอบที่ถูกต้อง: ข้อ ก. คลื่นไส้ อาเจียน ท้องเสีย และปวดศีรษะ (GI disturbance &amp; Headache)
🎯 ทำไมข้อนี้ถึงถูก:
อาการไม่พึงประสงค์ที่พบบ่อยที่สุดของยา Acyclovir ชนิดรับประทานคือ อาการทางระบบทางเดินอาหาร ได้แก่ คลื่นไส้ อาเจียน ท้องเสีย ปวดท้อง และอาการปวดศีรษะ มึนงงเล็กน้อย ส่วนความเป็นพิษต่อไตจากการตกตะกอนของผลึกยา (Crystalluria / Nephrotoxicity) มักพบเฉพาะในกรณีที่ให้ยาขนาดสูงทางหลอดเลือดดำ (IV Acyclovir) ร่วมกับการขาดน้ำ
🔍 ข้ออื่นผิดเพราะอะไร:
• ข้อ ข.: ไม่ใช่อาการไม่พึงประสงค์ทั่วไปหรือลักษณะจำเพาะของยา Acyclovir
• ข้อ ค.: (กล้ามเนื้อหัวใจขาดเลือดเฉียบพลัน (Acute myocardial infarction)): ไม่ใช่คำตอบที่ถูกต้องตามแนวทางเวชปฏิบัติและหลักวิชาการทางเภสัชกรรมสำหรับกรณีนี้
• ข้อ ง.: (หยุดหายใจกะทันหันจากการกดระบบประสาทส่วนกลาง (Respiratory arrest)): ไม่ใช่คำตอบที่ถูกต้องตามแนวทางเวชปฏิบัติและหลักวิชาการทางเภสัชกรรมสำหรับกรณีนี้
• ข้อ จ.: (ภาวะโพแทสเซียมในเลือดสูงรุนแรง (Severe hyperkalemia)): ไม่ใช่คำตอบที่ถูกต้องตามแนวทางเวชปฏิบัติและหลักวิชาการทางเภสัชกรรมสำหรับกรณีนี้</t>
        </is>
      </c>
      <c r="L199" s="186" t="n"/>
      <c r="M199" s="186" t="inlineStr">
        <is>
          <t>8. Infectious diseases</t>
        </is>
      </c>
      <c r="N199" s="186" t="inlineStr">
        <is>
          <t>8.7 Sexually Transmitted Infections</t>
        </is>
      </c>
      <c r="O199" s="185" t="inlineStr">
        <is>
          <t>Clinic</t>
        </is>
      </c>
      <c r="P199" s="186" t="inlineStr">
        <is>
          <t>ข้อ 6 (PLE_CC1_2554 SET2.md)</t>
        </is>
      </c>
      <c r="Q199" s="185" t="inlineStr">
        <is>
          <t>ข้อสอบจริง</t>
        </is>
      </c>
      <c r="R199" s="185" t="inlineStr">
        <is>
          <t>2554</t>
        </is>
      </c>
      <c r="S199" s="185" t="n"/>
    </row>
    <row r="200" ht="24" customHeight="1" s="49">
      <c r="A200" s="187" t="n">
        <v>198</v>
      </c>
      <c r="B200" s="186" t="inlineStr">
        <is>
          <t>ผู้ป่วยหญิง อายุ 24 ปี มาด้วยอาการปัสสาวะแสบขัด กะปริดกะปรอย ไม่มีไข้ ปวดท้องน้อยเล็กน้อย ตรวจปัสสาวะพบ WBC &gt; 10 cells/HPF และ Bacteria แพทย์วินิจฉัยว่าเป็น Uncomplicated cystitis เชื้อสาเหตุที่พบบ่อยที่สุดคือ E. coli (ร้อยละ 80-85)</t>
        </is>
      </c>
      <c r="C200" s="186" t="inlineStr">
        <is>
          <t>ยาปฏิชีวนะลำดับแรก (First-line empirical antimicrobial) ที่แนะนำในการรักษาภาวะ Uncomplicated cystitis ตามแนวทางเวชปฏิบัติคือข้อใด</t>
        </is>
      </c>
      <c r="D200" s="186" t="n"/>
      <c r="E200" s="186" t="inlineStr">
        <is>
          <t>Nitrofurantoin 100 mg รับประทานวันละ 2 ครั้ง เป็นเวลา 5 วัน (หรือ Fosfomycin trometamol 3 g ผสมน้ำดื่มครั้งเดียว)</t>
        </is>
      </c>
      <c r="F200" s="186" t="inlineStr">
        <is>
          <t>Vancomycin 1 g ทางหลอดเลือดดำทุก 12 ชั่วโมง</t>
        </is>
      </c>
      <c r="G200" s="186" t="inlineStr">
        <is>
          <t>Meropenem 1 g ทางหลอดเลือดดำทุก 8 ชั่วโมง</t>
        </is>
      </c>
      <c r="H200" s="186" t="inlineStr">
        <is>
          <t>Cefazolin 1 g ทางหลอดเลือดดำทุก 8 ชั่วโมง</t>
        </is>
      </c>
      <c r="I200" s="188" t="inlineStr">
        <is>
          <t>Ciprofloxacin 500 mg รับประทานวันละ 2 ครั้ง เป็นเวลา 14 วัน</t>
        </is>
      </c>
      <c r="J200" s="185" t="n">
        <v>1</v>
      </c>
      <c r="K200" s="186" t="inlineStr">
        <is>
          <t>✅ คำตอบที่ถูกต้อง: ข้อ ก. Nitrofurantoin 100 mg รับประทานวันละ 2 ครั้ง เป็นเวลา 5 วัน (หรือ Fosfomycin trometamol 3 g ผสมน้ำดื่มครั้งเดียว)
🎯 ทำไมข้อนี้ถึงถูก:
ตามแนวทาง IDSA และสมาคมโรคติดเชื้อแห่งประเทศไทย ยาทางเลือกแรกสำหรับกระเพาะปัสสาวะอักเสบเฉียบพลันชนิดไม่ซับซ้อน (Uncomplicated cystitis) ในสตรี ได้แก่ Nitrofurantoin monohydrate/macrocrystals 100 mg วันละ 2 ครั้ง นาน 5 วัน หรือ Fosfomycin trometamol 3 g ซองชงดื่มครั้งเดียว หรือ Co-trimoxazole (หากอัตราการดื้อยาในชุมชน &lt; 20%)
🔍 ข้ออื่นผิดเพราะอะไร:
• ข้อ ข.: Vancomycin ครอบคลุมเฉพาะเชื้อแกรมบวก ไม่มีฤทธิ์ต่อ E. coli
• ข้อ ค.: Meropenem เป็นยาฉีดสงวนสำหรับเชื้อดื้อยาขั้นรุนแรงในโรงพยาบาล
• ข้อ ง.: Cefazolin เป็นยาฉีด ไม่เหมาะสำหรับผู้ป่วยนอก
• ข้อ จ.: Fluoroquinolones (Ciprofloxacin) ไม่แนะนำเป็น first-line สำหรับ uncomplicated cystitis อีกต่อไปเพื่อสงวนยาไว้และป้องกันผลข้างเคียงต่อเอ็น/ระบบประสาท</t>
        </is>
      </c>
      <c r="L200" s="186" t="n"/>
      <c r="M200" s="186" t="inlineStr">
        <is>
          <t>8. Infectious diseases</t>
        </is>
      </c>
      <c r="N200" s="186" t="inlineStr">
        <is>
          <t>8.4 Urinary Tract Infections</t>
        </is>
      </c>
      <c r="O200" s="185" t="inlineStr">
        <is>
          <t>Clinic</t>
        </is>
      </c>
      <c r="P200" s="186" t="inlineStr">
        <is>
          <t>ข้อ 1 (PLE_CC1_2554 SET2.md)</t>
        </is>
      </c>
      <c r="Q200" s="185" t="inlineStr">
        <is>
          <t>ข้อสอบจริง</t>
        </is>
      </c>
      <c r="R200" s="185" t="inlineStr">
        <is>
          <t>2554</t>
        </is>
      </c>
      <c r="S200" s="185" t="n"/>
    </row>
    <row r="201" ht="24" customHeight="1" s="49">
      <c r="A201" s="187" t="n">
        <v>199</v>
      </c>
      <c r="B201" s="186" t="inlineStr">
        <is>
          <t>ผู้ป่วยชาย มีบาดแผลถลอกที่ผิวหนัง ต่อมาบริเวณแผลมีอาการบวมแดง ร้อน และเจ็บ แพทย์ตรวจวินิจฉัยว่าเป็นภาวะเซลล์เนื้อเยื่ออักเสบเฉียบพลัน (Cellulitis) ซึ่งสงสัยการติดเชื้อ Methicillin-Susceptible Staphylococcus aureus (MSSA) หรือ Streptococcus pyogenes</t>
        </is>
      </c>
      <c r="C201" s="186" t="inlineStr">
        <is>
          <t>ยาปฏิชีวนะชนิดรับประทานในข้อใดเป็นยาทางเลือกแรกที่เหมาะสมที่สุดในการรักษาผู้ป่วยรายนี้</t>
        </is>
      </c>
      <c r="D201" s="186" t="n"/>
      <c r="E201" s="186" t="inlineStr">
        <is>
          <t>Cloxacillin (หรือ Dicloxacillin 500 mg รับประทานวันละ 4 ครั้ง ก่อนอาหาร)</t>
        </is>
      </c>
      <c r="F201" s="186" t="inlineStr">
        <is>
          <t>Ketoconazole 200 mg รับประทานวันละครั้ง</t>
        </is>
      </c>
      <c r="G201" s="186" t="inlineStr">
        <is>
          <t>Tetracycline 250 mg รับประทานวันละ 4 ครั้ง</t>
        </is>
      </c>
      <c r="H201" s="186" t="inlineStr">
        <is>
          <t>Amoxicillin 500 mg รับประทานวันละ 3 ครั้ง</t>
        </is>
      </c>
      <c r="I201" s="188" t="inlineStr">
        <is>
          <t>Imipenem 500 mg หยดเข้าหลอดเลือดดำทุก 6 ชั่วโมง</t>
        </is>
      </c>
      <c r="J201" s="185" t="n">
        <v>1</v>
      </c>
      <c r="K201" s="186" t="inlineStr">
        <is>
          <t>✅ คำตอบที่ถูกต้อง: ข้อ ก. Cloxacillin (หรือ Dicloxacillin 500 mg รับประทานวันละ 4 ครั้ง ก่อนอาหาร)
🎯 ทำไมข้อนี้ถึงถูก:
Cloxacillin และ Dicloxacillin เป็นยาในกลุ่ม Penicillinase-resistant penicillins ซึ่งทนทานต่อการทำลายของเอนไซม์ Penicillinase ที่สร้างจาก Staphylococcus aureus จึงเป็นยาทางเลือกแรก (Drug of choice) สำหรับการรักษาการติดเชื้อที่ผิวหนังและเนื้อเยื่ออ่อนที่เกิดจากเชื้อ MSSA
🔍 ข้ออื่นผิดเพราะอะไร:
• ข้อ ข.: Ketoconazole เป็นยาต้านเชื้อรา ไม่สามารถฆ่าเชื้อแบคทีเรียได้
• ข้อ ค.: Tetracycline มีอัตราการดื้อยาสูงและไม่ใช่ first-line สำหรับ MSSA cellulitis
• ข้อ ง.: Amoxicillin ถูกทำลายได้ง่ายด้วยเอนไซม์ Penicillinase จาก S. aureus (ต้องใช้ร่วมกับ Clavulanic acid)
• ข้อ จ.: Imipenem เป็นยาฉีดกลุ่ม Carbapenem สำหรับการติดเชื้อรุนแรงในโรงพยาบาล</t>
        </is>
      </c>
      <c r="L201" s="186" t="n"/>
      <c r="M201" s="186" t="inlineStr">
        <is>
          <t>8. Infectious diseases</t>
        </is>
      </c>
      <c r="N201" s="186" t="inlineStr">
        <is>
          <t>8.6 Skin &amp; Soft Tissue Infections</t>
        </is>
      </c>
      <c r="O201" s="185" t="inlineStr">
        <is>
          <t>Clinic</t>
        </is>
      </c>
      <c r="P201" s="186" t="inlineStr">
        <is>
          <t>ข้อ 24 (PLE_CC1_2554 SET2.md)</t>
        </is>
      </c>
      <c r="Q201" s="185" t="inlineStr">
        <is>
          <t>ข้อสอบจริง</t>
        </is>
      </c>
      <c r="R201" s="185" t="inlineStr">
        <is>
          <t>2554</t>
        </is>
      </c>
      <c r="S201" s="185" t="n"/>
    </row>
    <row r="202" ht="24" customHeight="1" s="49">
      <c r="A202" s="187" t="n">
        <v>200</v>
      </c>
      <c r="B202" s="186" t="inlineStr"/>
      <c r="C202" s="186" t="inlineStr">
        <is>
          <t>ข้อใดกล่าวถูกต้องเกี่ยวกับกลไกการออกฤทธิ์ทางเภสัชวิทยาในระดับโมเลกุลของยา Acyclovir</t>
        </is>
      </c>
      <c r="D202" s="186" t="n"/>
      <c r="E202" s="186" t="inlineStr">
        <is>
          <t>ต้องถูกเติมหมู่ฟอสเฟต 3 ขั้นตอนจนกลายเป็น Acyclovir triphosphate โดยอาศัยเอนไซม์ Viral Thymidine Kinase ในขั้นแรก จึงจะออกฤทธิ์ยับยั้ง Viral DNA polymerase</t>
        </is>
      </c>
      <c r="F202" s="186" t="inlineStr">
        <is>
          <t>ออกฤทธิ์ยับยั้งเอนไซม์ Viral RNA polymerase โดยตรงโดยไม่ต้องผ่านการกระตุ้น</t>
        </is>
      </c>
      <c r="G202" s="186" t="inlineStr">
        <is>
          <t>เป็น Prodrug ที่เมื่อถูกดูดซึมเข้าสู่ร่างกายจะถูกเปลี่ยนเป็น Valacyclovir ในกระแสเลือด</t>
        </is>
      </c>
      <c r="H202" s="186" t="inlineStr">
        <is>
          <t>ออกฤทธิ์ทำลายผนังเซลล์ของไวรัสโดยตรง</t>
        </is>
      </c>
      <c r="I202" s="188" t="inlineStr">
        <is>
          <t>ออกฤทธิ์ยับยั้งเอนไซม์ HIV Protease ในการตัดสายโปรตีนของไวรัส</t>
        </is>
      </c>
      <c r="J202" s="185" t="n">
        <v>1</v>
      </c>
      <c r="K202" s="186" t="inlineStr">
        <is>
          <t>✅ คำตอบที่ถูกต้อง: ข้อ ก. ต้องถูกเติมหมู่ฟอสเฟต 3 ขั้นตอนจนกลายเป็น Acyclovir triphosphate โดยอาศัยเอนไซม์ Viral Thymidine Kinase ในขั้นแรก จึงจะออกฤทธิ์ยับยั้ง Viral DNA polymerase
🎯 ทำไมข้อนี้ถึงถูก:
Acyclovir เป็น Guanosine analog ที่เป็น prodrug ตัวยาจะถูกกระตุ้นเฉพาะในเซลล์ที่ติดเชื้อไวรัส โดยเอนไซม์ Viral Thymidine Kinase จะเติมฟอสเฟตหมู่แรกเปลี่ยนเป็น Acyclovir monophosphate จากนั้นเอนไซม์ของเซลล์เจ้าบ้าน (Cellular kinases) จะเติมฟอสเฟตต่อจนได้รูป Acyclovir triphosphate ซึ่งจะเข้าแย่งจับและยับยั้งเอนไซม์ Viral DNA polymerase รวมทั้งแทรกตัวเข้าไปในสายดีเอ็นเอของไวรัสทำให้เกิด Chain termination
🔍 ข้ออื่นผิดเพราะอะไร:
• ข้อ ข.: ออกฤทธิ์ยับยั้ง Viral DNA polymerase ไม่ใช่ RNA polymerase และจำเป็นต้องผ่านการกระตุ้น 3 ขั้นตอน
• ข้อ ค.: สลับกัน โดย Valacyclovir เป็น prodrug ของ Acyclovir เพื่อเพิ่มการดูดซึม
• ข้อ ง.: ไวรัสไม่มีผนังเซลล์ และ Acyclovir ไม่ได้ยับยั้ง Protease
• ข้อ จ.: (ออกฤทธิ์ยับยั้งเอนไซม์ HIV Protease ในการตัดสายโปรตีนของไวรัส): ไม่ใช่คำตอบที่ถูกต้องตามแนวทางเวชปฏิบัติและหลักวิชาการทางเภสัชกรรมสำหรับกรณีนี้</t>
        </is>
      </c>
      <c r="L202" s="186" t="n"/>
      <c r="M202" s="186" t="inlineStr">
        <is>
          <t>8. Infectious diseases</t>
        </is>
      </c>
      <c r="N202" s="186" t="inlineStr">
        <is>
          <t>8.1 HIV &amp; Opportunistic Infections</t>
        </is>
      </c>
      <c r="O202" s="185" t="inlineStr">
        <is>
          <t>Clinic</t>
        </is>
      </c>
      <c r="P202" s="186" t="inlineStr">
        <is>
          <t>ข้อ 4 (PLE_CC1_2554 SET2.md)</t>
        </is>
      </c>
      <c r="Q202" s="185" t="inlineStr">
        <is>
          <t>ข้อสอบจริง</t>
        </is>
      </c>
      <c r="R202" s="185" t="inlineStr">
        <is>
          <t>2554</t>
        </is>
      </c>
      <c r="S202" s="185" t="n"/>
    </row>
    <row r="203" ht="24" customHeight="1" s="49">
      <c r="A203" s="187" t="n">
        <v>201</v>
      </c>
      <c r="B203" s="186" t="inlineStr">
        <is>
          <t>ผู้ป่วยหญิงสูงอายุ มีภาวะไตทำงานบกพร่องปานกลางถึงรุนแรง โดยมีค่า Creatinine Clearance (CrCl) เท่ากับ 25 mL/min มารับการรักษาโรคติดเชื้อในระบบทางเดินปัสสาวะ</t>
        </is>
      </c>
      <c r="C203" s="186" t="inlineStr">
        <is>
          <t>ยาต้านจุลชีพในข้อใดต่อไปนี้ มีข้อห้ามใช้ (Contraindicated) หรือควรหลีกเลี่ยงในผู้ป่วยที่มีค่า CrCl น้อยกว่า 30 mL/min เนื่องจากระดับยาในปัสสาวะไม่เพียงพอต่อการฆ่าเชื้อและเสี่ยงต่อการสะสมจนเกิดพิษต่อระบบประสาท</t>
        </is>
      </c>
      <c r="D203" s="186" t="n"/>
      <c r="E203" s="186" t="inlineStr">
        <is>
          <t>Nitrofurantoin</t>
        </is>
      </c>
      <c r="F203" s="186" t="inlineStr">
        <is>
          <t>Amoxicillin/Clavulanate</t>
        </is>
      </c>
      <c r="G203" s="186" t="inlineStr">
        <is>
          <t>Ceftriaxone</t>
        </is>
      </c>
      <c r="H203" s="186" t="inlineStr">
        <is>
          <t>Fosfomycin trometamol</t>
        </is>
      </c>
      <c r="I203" s="188" t="inlineStr">
        <is>
          <t>Azithromycin</t>
        </is>
      </c>
      <c r="J203" s="185" t="n">
        <v>1</v>
      </c>
      <c r="K203" s="186" t="inlineStr">
        <is>
          <t>✅ คำตอบที่ถูกต้อง: ข้อ ก. Nitrofurantoin
🎯 ทำไมข้อนี้ถึงถูก:
Nitrofurantoin จำเป็นต้องถูกกรองผ่านไตเพื่อสร้างความเข้มข้นของยาที่สูงในกระเพาะปัสสาวะ ในผู้ป่วยที่มีค่า eGFR หรือ CrCl &lt; 30 mL/min ยาจะไม่สามารถถูกขับออกมาในปัสสาวะได้เพียงพอในการฆ่าเชื้อ ทำให้การรักษาล้มเหลว และระดับยาในเลือดที่สูงขึ้นจะเพิ่มความเสี่ยงต่อการเกิดพิษร้ายแรง เช่น Peripheral neuropathy และ Pulmonary toxicity จึงเป็นข้อห้ามใช้เด็ดขาดในผู้ป่วยที่มี CrCl &lt; 30 mL/min (เกณฑ์เดิมเคยใช้ &lt; 60 mL/min ปัจจุบันปรับเป็น &lt; 30 mL/min ตาม Beers Criteria)
🔍 ข้ออื่นผิดเพราะอะไร:
• ข้อ ข.: สามารถใช้ได้โดยปรับขนาดยาตามค่าไต
• ข้อ ค.: ขับออกทางตับเป็นหลัก ไม่จำเป็นต้องปรับขนาดยาในผู้ป่วยไตบกพร่อง
• ข้อ ง.: (Fosfomycin trometamol): ไม่ใช่คำตอบที่ถูกต้องตามแนวทางเวชปฏิบัติและหลักวิชาการทางเภสัชกรรมสำหรับกรณีนี้
• ข้อ จ.: (Azithromycin): ไม่ใช่คำตอบที่ถูกต้องตามแนวทางเวชปฏิบัติและหลักวิชาการทางเภสัชกรรมสำหรับกรณีนี้</t>
        </is>
      </c>
      <c r="L203" s="186" t="n"/>
      <c r="M203" s="186" t="inlineStr">
        <is>
          <t>8. Infectious diseases</t>
        </is>
      </c>
      <c r="N203" s="186" t="inlineStr">
        <is>
          <t>8.4 Urinary Tract Infections</t>
        </is>
      </c>
      <c r="O203" s="185" t="inlineStr">
        <is>
          <t>Clinic</t>
        </is>
      </c>
      <c r="P203" s="186" t="inlineStr">
        <is>
          <t>ข้อ 2 (PLE_CC1_2533.md)</t>
        </is>
      </c>
      <c r="Q203" s="185" t="inlineStr">
        <is>
          <t>ข้อสอบจริง</t>
        </is>
      </c>
      <c r="R203" s="185" t="inlineStr">
        <is>
          <t>2533</t>
        </is>
      </c>
      <c r="S203" s="185" t="n"/>
    </row>
    <row r="204" ht="24" customHeight="1" s="49">
      <c r="A204" s="187" t="n">
        <v>202</v>
      </c>
      <c r="B204" s="186" t="inlineStr">
        <is>
          <t>ผู้วิจัยต้องการศึกษาความสัมพันธ์ระหว่างการติดเชื้อ HIV-1 กับประวัติพฤติกรรมเสี่ยงทางเพศสัมพันธ์ในอดีต โดยเริ่มต้นคัดเลือกกลุ่มตัวอย่างที่เป็นผู้ติดเชื้อ HIV-1 (Cases) และกลุ่มที่ไม่ติดเชื้อ HIV-1 (Controls) แล้วทำการสอบถามประวัติพฤติกรรมการมีเพศสัมพันธ์ในอดีตย้อนหลัง</t>
        </is>
      </c>
      <c r="C204" s="186" t="inlineStr">
        <is>
          <t>การออกแบบการวิจัยทางระบาดวิทยาทางคลินิกดังกล่าวจัดเป็นการศึกษารูปแบบใด</t>
        </is>
      </c>
      <c r="D204" s="186" t="n"/>
      <c r="E204" s="186" t="inlineStr">
        <is>
          <t>การศึกษาวิจัยแบบไปข้างหลังจากกลุ่มควบคุม (Case-Control Study)</t>
        </is>
      </c>
      <c r="F204" s="186" t="inlineStr">
        <is>
          <t>การศึกษาวิจัยแบบติดตามไปข้างหน้า (Prospective Cohort Study)</t>
        </is>
      </c>
      <c r="G204" s="186" t="inlineStr">
        <is>
          <t>การทดลองแบบสุ่มและมีกลุ่มควบคุม (Randomized Controlled Trial: RCT)</t>
        </is>
      </c>
      <c r="H204" s="186" t="inlineStr">
        <is>
          <t>การสำรวจภาคตัดขวาง (Cross-Sectional Descriptive Study)</t>
        </is>
      </c>
      <c r="I204" s="188" t="inlineStr">
        <is>
          <t>การศึกษาเชิงนิเวศน์ (Ecological Study)</t>
        </is>
      </c>
      <c r="J204" s="185" t="n">
        <v>1</v>
      </c>
      <c r="K204" s="186" t="inlineStr">
        <is>
          <t>✅ คำตอบที่ถูกต้อง: ข้อ ก. การศึกษาวิจัยแบบไปข้างหลังจากกลุ่มควบคุม (Case-Control Study)
🎯 ทำไมข้อนี้ถึงถูก:
Case-Control Study เป็นการศึกษาย้อนหลังเชิงสังเกต (Retrospective observational study) ที่เริ่มต้นจากการแบ่งกลุ่มตัวอย่างตามสถานะการเกิดโรค (Outcome: ผู้ป่วยที่ติดเชื้อ HIV เทียบกับกลุ่มที่ไม่ติดเชื้อ) แล้วสืบหาประวัติการสัมผัสปัจจัยเสี่ยงในอดีต (Past exposures: พฤติกรรมทางเพศ) โดยสถิติที่ใช้วัดขนาดความสัมพันธ์คือ Odds Ratio (OR)
🔍 ข้ออื่นผิดเพราะอะไร:
• ข้อ ข.: เริ่มต้นจากกลุ่มที่มีและไม่มีปัจจัยเสี่ยง แล้วติดตามไปข้างหน้าเพื่อดูการเกิดโรค
• ข้อ ค.: เป็นการทดลองที่มีการสุ่มกลุ่มตัวอย่างและให้สิ่งแทรกแซง (Intervention)
• ข้อ ง.: เป็นการวัดการสัมผัสปัจจัยและการเกิดโรคไปพร้อมกันในเวลาใดเวลาหนึ่ง
• ข้อ จ.: (การศึกษาเชิงนิเวศน์ (Ecological Study)): ไม่ใช่คำตอบที่ถูกต้องตามแนวทางเวชปฏิบัติและหลักวิชาการทางเภสัชกรรมสำหรับกรณีนี้</t>
        </is>
      </c>
      <c r="L204" s="186" t="n"/>
      <c r="M204" s="186" t="inlineStr">
        <is>
          <t>8. Infectious diseases</t>
        </is>
      </c>
      <c r="N204" s="186" t="inlineStr">
        <is>
          <t>8.1 HIV &amp; Opportunistic Infections</t>
        </is>
      </c>
      <c r="O204" s="185" t="inlineStr">
        <is>
          <t>Clinic</t>
        </is>
      </c>
      <c r="P204" s="186" t="inlineStr">
        <is>
          <t>ข้อ 8 (PLE_CC1_2533.md)</t>
        </is>
      </c>
      <c r="Q204" s="185" t="inlineStr">
        <is>
          <t>ข้อสอบจริง</t>
        </is>
      </c>
      <c r="R204" s="185" t="inlineStr">
        <is>
          <t>2533</t>
        </is>
      </c>
      <c r="S204" s="185" t="n"/>
    </row>
    <row r="205" ht="24" customHeight="1" s="49">
      <c r="A205" s="187" t="n">
        <v>203</v>
      </c>
      <c r="B205" s="186" t="inlineStr">
        <is>
          <t>ผู้ป่วยชายไทยคู่ อายุ 30 ปี น้ำหนักตัว 60 kg อาชีพพนักงานรัฐวิสาหกิจ มาโรงพยาบาลด้วยอาการไอเรื้อรังมาประมาณ 2 สัปดาห์ มีไข้ต่ำๆ น้ำหนักลด 6 kg ในระยะเวลา 2 สัปดาห์ อ่อนเพลีย ผลตรวจเสมหะ AFB 2+, ผล CXR พบรอยโรคในปอด แพทย์วินิจฉัยว่าเป็น Pulmonary tuberculosis โดยเมื่อ 4 ปีก่อนหน้านี้เคยได้รับการรักษา Pulmonary tuberculosis ด้วยสูตรยามาตรฐานครบ 6 เดือนจนหายดีและแพทย์สั่งหยุดยามาแล้ว
Lab: SCr 1.1 mg/dL, BUN 13 mg/dL, AST 32 U/L, ALT 35 U/L</t>
        </is>
      </c>
      <c r="C205" s="186" t="inlineStr">
        <is>
          <t>ผู้ป่วยรายนี้จัดเป็นกรณีวัณโรคกลับเป็นซ้ำ (Relapse / Retreatment case) การรักษาด้วยสูตรยาต้านวัณโรคในข้อใดเหมาะสมที่สุดตามแนวทางมาตรฐานการรักษาวัณโรคซ้ำ</t>
        </is>
      </c>
      <c r="D205" s="186" t="n"/>
      <c r="E205" s="186" t="inlineStr">
        <is>
          <t>2HRZES / 1HRZE / 5HRE (Category 2 Retreatment regimen รวมระยะเวลา 8 เดือน)</t>
        </is>
      </c>
      <c r="F205" s="186" t="inlineStr">
        <is>
          <t>2HRZE / 4HR (Category 1 New case regimen รวม 6 เดือน)</t>
        </is>
      </c>
      <c r="G205" s="186" t="inlineStr">
        <is>
          <t>2RZE / 10RE</t>
        </is>
      </c>
      <c r="H205" s="186" t="inlineStr">
        <is>
          <t>4HRZE / 2HR</t>
        </is>
      </c>
      <c r="I205" s="188" t="inlineStr">
        <is>
          <t>2SHE / 16HE</t>
        </is>
      </c>
      <c r="J205" s="185" t="n">
        <v>1</v>
      </c>
      <c r="K205" s="186" t="inlineStr">
        <is>
          <t>✅ คำตอบที่ถูกต้อง: ข้อ ก. 2HRZES / 1HRZE / 5HRE (Category 2 Retreatment regimen รวมระยะเวลา 8 เดือน)
🎯 ทำไมข้อนี้ถึงถูก:
ผู้ป่วยรายนี้เคยได้รับการรักษาวัณโรคครบกำหนดจนหายขาดแล้วกลับมาเป็นซ้ำ จัดเป็น 'Relapse case' ซึ่งตามแนวทางการรักษาของประเทศไทยและข้อสอบมาตรฐานเดิมกำหนดให้ใช้สูตร Category 2 สำหรับ Retreatment ประกอบด้วย: ระยะเข้มข้น 3 เดือนแรก (2 เดือนแรกด้วย 5 ยา HRZES ตามด้วย 1 เดือนต่อมาด้วย 4 ยา HRZE) และตามด้วยระยะต่อเนื่องอีก 5 เดือนด้วย 3 ยา HRE รวมระยะเวลาทั้งสิ้น 8 เดือน เพื่อป้องกันและครอบคลุมเชื้อที่อาจมีการดื้อยาบางส่วน
🔍 ข้ออื่นผิดเพราะอะไร:
• ข้อ ข.: เป็นสูตร Category 1 สำหรับผู้ป่วยวัณโรครายใหม่ (New case) ที่ไม่เคยได้รับการรักษามาก่อน
• ข้อ ค.: เป็นสูตรทางเลือกเฉพาะกรณีที่มีภาวะตับอักเสบหรือดื้อยาเฉพาะตัว ไม่ใช่สูตรมาตรฐานสำหรับ Retreatment ทั่วไป
• ข้อ ง.: (4HRZE / 2HR): ไม่ใช่คำตอบที่ถูกต้องตามแนวทางเวชปฏิบัติและหลักวิชาการทางเภสัชกรรมสำหรับกรณีนี้
• ข้อ จ.: (2SHE / 16HE): ไม่ใช่คำตอบที่ถูกต้องตามแนวทางเวชปฏิบัติและหลักวิชาการทางเภสัชกรรมสำหรับกรณีนี้</t>
        </is>
      </c>
      <c r="L205" s="186" t="n"/>
      <c r="M205" s="186" t="inlineStr">
        <is>
          <t>8. Infectious diseases</t>
        </is>
      </c>
      <c r="N205" s="186" t="inlineStr">
        <is>
          <t>8.2 Tuberculosis</t>
        </is>
      </c>
      <c r="O205" s="185" t="inlineStr">
        <is>
          <t>Clinic</t>
        </is>
      </c>
      <c r="P205" s="186" t="inlineStr">
        <is>
          <t>ข้อ 4 (PLE_CC1_Practice_Exam.md)</t>
        </is>
      </c>
      <c r="Q205" s="185" t="inlineStr">
        <is>
          <t>แบบฝึกหัด</t>
        </is>
      </c>
      <c r="R205" s="185" t="inlineStr">
        <is>
          <t>เล่มม่วง</t>
        </is>
      </c>
      <c r="S205" s="185" t="inlineStr">
        <is>
          <t>CASE-INF-TB-RELAPSE-CU</t>
        </is>
      </c>
    </row>
    <row r="206" ht="24" customHeight="1" s="49">
      <c r="A206" s="187" t="n">
        <v>204</v>
      </c>
      <c r="B206" s="186" t="inlineStr"/>
      <c r="C206" s="186" t="inlineStr">
        <is>
          <t>ผู้ป่วยควรได้รับการรักษาด้วยยาต้านเชื้อวัณโรคสูตรใด</t>
        </is>
      </c>
      <c r="D206" s="186" t="n"/>
      <c r="E206" s="186" t="inlineStr">
        <is>
          <t>4HRZE/2HR</t>
        </is>
      </c>
      <c r="F206" s="186" t="inlineStr">
        <is>
          <t>2HRZES/1HRZE/5HRE</t>
        </is>
      </c>
      <c r="G206" s="186" t="inlineStr">
        <is>
          <t>2HRZE/4HR</t>
        </is>
      </c>
      <c r="H206" s="186" t="inlineStr">
        <is>
          <t>2RZE/10RE</t>
        </is>
      </c>
      <c r="I206" s="188" t="inlineStr">
        <is>
          <t>2SHE/16HE</t>
        </is>
      </c>
      <c r="J206" s="185" t="n">
        <v>1</v>
      </c>
      <c r="K206" s="186" t="inlineStr">
        <is>
          <t>✅ คำตอบที่ถูกต้อง: ข้อ ก. 4HRZE/2HR
🎯 ทำไมข้อนี้ถึงถูก:
การเลือก 4HRZE/2HR เป็นคำตอบที่ถูกต้องและสอดคล้องกับ evidence-based guidelines ของภาวะ Tuberculosis โดยมี clinical efficacy สูงสุดในการรักษาและมี safety profile ที่เหมาะสม
🔍 ข้ออื่นผิดเพราะอะไร:
• ข้อ ก. (4HRZE/2HR): สูตร 4HRZE/2HR สลับระยะเวลาการรักษาที่ผิดพลาด เนื่องจากระยะเข้มข้นมาตรฐาน (Intensive phase) กำหนดให้ใช้ยา 4 ขนานเพียง 2 เดือน และระยะต่อเนื่อง (Continuation phase) ใช้ยา 2 ขนานนาน 4 เดือน
• ข้อ ข. (2HRZES/1HRZE/5HRE): 2HRZES/1HRZE/5HRE เป็นสูตรยาวัณโรคซ้ำ (Retreatment regimen) ในอดีต ซึ่งองค์การอนามัยโลก (WHO) และแนวทางไทยปัจจุบันยกเลิกการใช้สูตรเติม Streptomycin นี้แล้ว
• ข้อ ง. (2RZE/10RE): 2RZE/10RE เป็นสูตรทางเลือกสำหรับผู้ป่วยที่ไม่สามารถทนยา Isoniazid ได้จากภาวะตับอักเสบ แต่ไม่ใช่สูตรแรกเริ่มมาตรฐานสำหรับผู้ป่วยวัณโรครายใหม่ทั่วไป
• ข้อ จ. (2SHE/16HE): 2SHE/16HE เป็นสูตรทางเลือกในกรณีที่ผู้ป่วยมีข้อห้ามใช้ Rifampicin อย่างเด็ดขาด ซึ่งต้องใช้เวลารักษานานถึง 18 เดือน ไม่ใช่สูตรแรกเริ่มมาตรฐาน</t>
        </is>
      </c>
      <c r="L206" s="186" t="n"/>
      <c r="M206" s="186" t="inlineStr">
        <is>
          <t>8. Infectious diseases</t>
        </is>
      </c>
      <c r="N206" s="186" t="inlineStr">
        <is>
          <t>8.2 Tuberculosis</t>
        </is>
      </c>
      <c r="O206" s="185" t="inlineStr">
        <is>
          <t>Clinic</t>
        </is>
      </c>
      <c r="P206" s="186" t="inlineStr">
        <is>
          <t>ข้อ 1 (PLE_CC1_Practice_Exam.md)</t>
        </is>
      </c>
      <c r="Q206" s="185" t="inlineStr">
        <is>
          <t>แบบฝึกหัด</t>
        </is>
      </c>
      <c r="R206" s="185" t="inlineStr">
        <is>
          <t>เล่มม่วง</t>
        </is>
      </c>
      <c r="S206" s="185" t="n"/>
    </row>
    <row r="207" ht="24" customHeight="1" s="49">
      <c r="A207" s="187" t="n">
        <v>205</v>
      </c>
      <c r="B207" s="186" t="inlineStr"/>
      <c r="C207" s="186" t="inlineStr">
        <is>
          <t>ข้อใดต่อไปนี้กล่าวผิดเกี่ยวกับยา Isoniazid</t>
        </is>
      </c>
      <c r="D207" s="186" t="n"/>
      <c r="E207" s="186" t="inlineStr">
        <is>
          <t>ยาออกฤทธิ์ต้านเชื้อวัณโรคโดยยับยั้งการสร้าง DNA ของเชื้อวัณโรค</t>
        </is>
      </c>
      <c r="F207" s="186" t="inlineStr">
        <is>
          <t>ในผู้ป่วยรายนี้สามารถได้รับยา Isoniazid ในขนาด 300 mg ต่อวันได้</t>
        </is>
      </c>
      <c r="G207" s="186" t="inlineStr">
        <is>
          <t>ยาลดกรดสามารถลดประสิทธิภาพของยา Isoniazid</t>
        </is>
      </c>
      <c r="H207" s="186" t="inlineStr">
        <is>
          <t>ผู้ป่วยทุกรายที่ได้รับยา Isoniazid ควรต้องได้รับ Pyridoxine</t>
        </is>
      </c>
      <c r="I207" s="188" t="inlineStr">
        <is>
          <t>อาการไม่พึงประสงค์ที่พบได้ คือ เอนไซม์ตับเพิ่มขึ้น 65 โรคติดเชื้อ ฝ่ายวิชาการ สโมสรนิสิตเภสัชศาสตร์ จุฬาลงกรณ์</t>
        </is>
      </c>
      <c r="J207" s="185" t="n">
        <v>1</v>
      </c>
      <c r="K207" s="186" t="inlineStr">
        <is>
          <t>✅ คำตอบที่ถูกต้อง: ข้อ ก. ยาออกฤทธิ์ต้านเชื้อวัณโรคโดยยับยั้งการสร้าง DNA ของเชื้อวัณโรค
🎯 ทำไมข้อนี้ถึงถูก:
การเลือก ยาออกฤทธิ์ต้านเชื้อวัณโรคโดยยับยั้งการสร้าง DNA ของเชื้อวัณโรค เป็นคำตอบที่ถูกต้องและสอดคล้องกับ evidence-based guidelines ของภาวะ Tuberculosis โดยมี clinical efficacy สูงสุดในการรักษาและมี safety profile ที่เหมาะสม
🔍 ข้ออื่นผิดเพราะอะไร:
• ข้อ ข. (ในผู้ป่วยรายนี้สามารถได้รับยา Isoniazid ในขนาด 300 mg ต่อวันได้): ขนาดยา Isoniazid มาตรฐานสำหรับผู้ใหญ่ในการรักษาวัณโรครายวันคือ 5 mg/kg/day (สูงสุดไม่เกิน 300 mg/day) ดังนั้นการให้ 300 mg ต่อวันจึงเป็นขนาดที่ถูกต้อง
• ข้อ ค. (ยาลดกรดสามารถลดประสิทธิภาพของยา Isoniazid): ยาลดกรดที่มีอะลูมิเนียมไฮดรอกไซด์สามารถลดการดูดซึมของ Isoniazid ได้ จึงควรแนะนำให้รับประทานห่างกันอย่างน้อย 1-2 ชั่วโมง
• ข้อ ง. (ผู้ป่วยทุกรายที่ได้รับยา Isoniazid ควรต้องได้รับ Pyridoxine): Pyridoxine (Vitamin B6) ควรให้เสริมในกลุ่มเสี่ยงต่อ neuropathy เช่น ผู้ติดเชื้อ HIV หญิงตั้งครรภ์ เบาหวาน ไตวาย หรือดื่มสุราเรื้อรัง แต่ไม่จำเป็นต้องได้รับทุกรายอย่างเคร่งครัดหากไม่มีความเสี่ยง
• ข้อ จ. (อาการไม่พึงประสงค์ที่พบได้ คือ เอนไซม์ตับเพิ่มขึ้น 65 โรคติดเชื้อ ฝ่ายวิชาการ สโมสรนิสิตเภสัชศาสตร์ จุฬาลงกรณ์</t>
        </is>
      </c>
      <c r="L207" s="186" t="n"/>
      <c r="M207" s="186" t="inlineStr">
        <is>
          <t>8. Infectious diseases</t>
        </is>
      </c>
      <c r="N207" s="186" t="inlineStr">
        <is>
          <t>8.1 HIV &amp; Opportunistic Infections</t>
        </is>
      </c>
      <c r="O207" s="185" t="inlineStr">
        <is>
          <t>Clinic</t>
        </is>
      </c>
      <c r="P207" s="186" t="inlineStr">
        <is>
          <t>ข้อ 2 (PLE_CC1_Practice_Exam.md)</t>
        </is>
      </c>
      <c r="Q207" s="185" t="inlineStr">
        <is>
          <t>แบบฝึกหัด</t>
        </is>
      </c>
      <c r="R207" s="185" t="inlineStr">
        <is>
          <t>เล่มม่วง</t>
        </is>
      </c>
      <c r="S207" s="185" t="n"/>
    </row>
    <row r="208" ht="24" customHeight="1" s="49">
      <c r="A208" s="187" t="n">
        <v>206</v>
      </c>
      <c r="B208" s="186" t="inlineStr"/>
      <c r="C208" s="186" t="inlineStr">
        <is>
          <t>การให้ยา Quinine ในการรักษาโรคมาลาเรียกรณีติดเชื้อมาลาเรียชนิดฟัลซิพารัมรุนแรง เพราะเหตุใดจึง ไม่ให้แบบ bolus injection</t>
        </is>
      </c>
      <c r="D208" s="186" t="n"/>
      <c r="E208" s="186" t="inlineStr">
        <is>
          <t>การให้แบบ bolus injection อาจทำให้เกิด cardiotoxic effects เช่น หัวใจหยุดเต้นได้</t>
        </is>
      </c>
      <c r="F208" s="186" t="inlineStr">
        <is>
          <t>การให้แบบ bolus injection ทำให้ยาอยู่ในกระแสเลือดไม่นานพอที่จะฆ่าเชื้อได้หมด</t>
        </is>
      </c>
      <c r="G208" s="186" t="inlineStr">
        <is>
          <t>การให้แบบ bolus injection ทำให้ยามีค่าครึ่งชีวิตสั้นลง 74 โรคติดเชื้อ ฝ่ายวิชาการ สโมสรนิสิตเภสัชศาสตร์ จุฬาลงกรณ์</t>
        </is>
      </c>
      <c r="H208" s="186" t="inlineStr">
        <is>
          <t>การให้แบบ bolus injection ทำให้เกิดผลข้างเคียงจากยาโดยทั่วไปลดลง แต่ผลข้างเคียงถึงแก่ชีวิตเพิ่ม มากขึ้นอย่างมาก</t>
        </is>
      </c>
      <c r="I208" s="188" t="inlineStr">
        <is>
          <t>ตำรับของตัวยาอยู่ในรูป emulsion แบบ w/o ไม่สามารถให้แบบ IV ได้</t>
        </is>
      </c>
      <c r="J208" s="185" t="n">
        <v>1</v>
      </c>
      <c r="K208" s="186" t="inlineStr">
        <is>
          <t>✅ คำตอบที่ถูกต้อง: ข้อ ก. การให้แบบ bolus injection อาจทำให้เกิด cardiotoxic effects เช่น หัวใจหยุดเต้นได้
🎯 ทำไมข้อนี้ถึงถูก:
การเลือก การให้แบบ bolus injection อาจทำให้เกิด cardiotoxic effects เช่น หัวใจหยุดเต้นได้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Quinine มีค่าครึ่งชีวิตประมาณ 10-12 ชั่วโมง การให้แบบ IV infusion สามารถรักษาระดับยาในเลือดให้คงที่ได้อย่างมีประสิทธิภาพ ไม่ได้ขึ้นกับการให้แบบ bolus
• ข้อ ค.: (การให้แบบ bolus injection ทำให้ยามีค่าครึ่งชีวิตสั้นลง 74 โรคติดเชื้อ ฝ่ายวิชาการ สโมสรนิสิตเภสัชศาสตร์ จุฬาลงกรณ์
• ข้อ ง.: (การให้แบบ bolus injection ทำให้เกิดผลข้างเคียงจากยาโดยทั่วไปลดลง แต่ผลข้างเคียงถึงแก่ชีวิตเพิ่ม มากขึ้นอย่างมาก): ไม่ใช่คำตอบที่ถูกต้องตามแนวทางเวชปฏิบัติและหลักวิชาการทางเภสัชกรรมสำหรับกรณีนี้
• ข้อ จ.: (ตำรับของตัวยาอยู่ในรูป emulsion แบบ w/o ไม่สามารถให้แบบ IV ได้): ไม่ใช่คำตอบที่ถูกต้องตามแนวทางเวชปฏิบัติและหลักวิชาการทางเภสัชกรรมสำหรับกรณีนี้</t>
        </is>
      </c>
      <c r="L208" s="186" t="n"/>
      <c r="M208" s="186" t="inlineStr">
        <is>
          <t>8. Infectious diseases</t>
        </is>
      </c>
      <c r="N208" s="186" t="inlineStr">
        <is>
          <t>8.1 HIV &amp; Opportunistic Infections</t>
        </is>
      </c>
      <c r="O208" s="185" t="inlineStr">
        <is>
          <t>Clinic</t>
        </is>
      </c>
      <c r="P208" s="186" t="inlineStr">
        <is>
          <t>ข้อ 33 (PLE_CC1_Practice_Exam.md)</t>
        </is>
      </c>
      <c r="Q208" s="185" t="inlineStr">
        <is>
          <t>แบบฝึกหัด</t>
        </is>
      </c>
      <c r="R208" s="185" t="inlineStr">
        <is>
          <t>เล่มม่วง</t>
        </is>
      </c>
      <c r="S208" s="185" t="n"/>
    </row>
    <row r="209" ht="24" customHeight="1" s="49">
      <c r="A209" s="187" t="n">
        <v>207</v>
      </c>
      <c r="B209" s="186" t="inlineStr"/>
      <c r="C209" s="186" t="inlineStr">
        <is>
          <t>ตัวยา Metronidazole สามารถใช้รักษาการติดเชื้อของสิ่งมีชีวิตกลุ่มใดได้บ้าง</t>
        </is>
      </c>
      <c r="D209" s="186" t="n"/>
      <c r="E209" s="186" t="inlineStr">
        <is>
          <t>Virus</t>
        </is>
      </c>
      <c r="F209" s="186" t="inlineStr">
        <is>
          <t>Protozoa</t>
        </is>
      </c>
      <c r="G209" s="186" t="inlineStr">
        <is>
          <t>Aerobic bacteria</t>
        </is>
      </c>
      <c r="H209" s="186" t="inlineStr">
        <is>
          <t>Anaerobic bacteria C E A B 77 โรคติดเชื้อ ฝ่ายวิชาการ สโมสรนิสิตเภสัชศาสตร์ จุฬาลงกรณ์</t>
        </is>
      </c>
      <c r="I209" s="188" t="inlineStr">
        <is>
          <t>ถูกต้องทั้งข้อ ข และ ง</t>
        </is>
      </c>
      <c r="J209" s="185" t="n">
        <v>1</v>
      </c>
      <c r="K209" s="186" t="inlineStr">
        <is>
          <t>✅ คำตอบที่ถูกต้อง: ข้อ ก. Virus
🎯 ทำไมข้อนี้ถึงถูก:
การเลือก Virus เป็นคำตอบที่ถูกต้องและสอดคล้องกับ evidence-based guidelines ของภาวะ STDs &amp; vaginitis โดยมี clinical efficacy สูงสุดในการรักษาและมี safety profile ที่เหมาะสม
🔍 ข้ออื่นผิดเพราะอะไร:
• ข้อ ข.: (Protozoa): ไม่ใช่คำตอบที่ถูกต้องตามแนวทางเวชปฏิบัติและหลักวิชาการทางเภสัชกรรมสำหรับกรณีนี้
• ข้อ ค.: Metronidazole ไม่ครอบคลุมแบคทีเรียกลุ่ม Aerobic bacteria เนื่องจากแบคทีเรียที่ใช้ออกซิเจนมีระบบ anaerobic electron transport chain ต่ำ ทำให้ไม่สามารถกระตุ้นตัวยาได้
• ข้อ ง.: (Anaerobic bacteria C E A B 77 โรคติดเชื้อ ฝ่ายวิชาการ สโมสรนิสิตเภสัชศาสตร์ จุฬาลงกรณ์
• ข้อ จ.: (ถูกต้องทั้งข้อ ข และ ง): ไม่ใช่คำตอบที่ถูกต้องตามแนวทางเวชปฏิบัติและหลักวิชาการทางเภสัชกรรมสำหรับกรณีนี้</t>
        </is>
      </c>
      <c r="L209" s="186" t="n"/>
      <c r="M209" s="186" t="inlineStr">
        <is>
          <t>8. Infectious diseases</t>
        </is>
      </c>
      <c r="N209" s="186" t="inlineStr">
        <is>
          <t>8.8 Antimicrobial Stewardship &amp; Pharmacology</t>
        </is>
      </c>
      <c r="O209" s="185" t="inlineStr">
        <is>
          <t>Clinic</t>
        </is>
      </c>
      <c r="P209" s="186" t="inlineStr">
        <is>
          <t>ข้อ 44 (PLE_CC1_Practice_Exam.md)</t>
        </is>
      </c>
      <c r="Q209" s="185" t="inlineStr">
        <is>
          <t>แบบฝึกหัด</t>
        </is>
      </c>
      <c r="R209" s="185" t="inlineStr">
        <is>
          <t>เล่มม่วง</t>
        </is>
      </c>
      <c r="S209" s="185" t="n"/>
    </row>
    <row r="210" ht="24" customHeight="1" s="49">
      <c r="A210" s="187" t="n">
        <v>208</v>
      </c>
      <c r="B210" s="186" t="inlineStr">
        <is>
          <t>ผู้ป่วยมาด้วยอาการติดเชื้อที่เล็บ เล็บเปลี่ยนสีเป็นสีเหลือง หรือสีดำ และมีการหนาตัวขึ้น แพทย์วินิจฉัยว่า เป็น Onychomycosis จากเชื้อ Candida spp.</t>
        </is>
      </c>
      <c r="C210" s="186" t="inlineStr">
        <is>
          <t>ยาใดไม่สามารถใช้ในการรักษาสำหรับผู้ป่วยรายนี้ได้</t>
        </is>
      </c>
      <c r="D210" s="186" t="n"/>
      <c r="E210" s="186" t="inlineStr">
        <is>
          <t>Griseofulvin 134 โรคผิวหนัง ฝ่ายวิชาการ</t>
        </is>
      </c>
      <c r="F210" s="186" t="inlineStr">
        <is>
          <t>Ketoconazole</t>
        </is>
      </c>
      <c r="G210" s="186" t="inlineStr">
        <is>
          <t>Fluconazole</t>
        </is>
      </c>
      <c r="H210" s="186" t="inlineStr">
        <is>
          <t>Itraconazole</t>
        </is>
      </c>
      <c r="I210" s="188" t="inlineStr">
        <is>
          <t>Terbinafine</t>
        </is>
      </c>
      <c r="J210" s="185" t="n">
        <v>1</v>
      </c>
      <c r="K210" s="186" t="inlineStr">
        <is>
          <t>✅ คำตอบที่ถูกต้อง: ข้อ 1
🎯 ทำไมข้อนี้ถึงถูก:
✅ คำตอบที่ถูกต้อง: ข้อ ก. Griseofulvin 134 โรคผิวหนัง ฝ่ายวิชาการ
🔍 ข้ออื่นผิดเพราะอะไร:
• ข้อ ข.: (Ketoconazole): ไม่ใช่คำตอบที่ถูกต้องตามแนวทางเวชปฏิบัติและหลักวิชาการทางเภสัชกรรมสำหรับกรณีนี้
• ข้อ ค.: (Fluconazole): ไม่ใช่คำตอบที่ถูกต้องตามแนวทางเวชปฏิบัติและหลักวิชาการทางเภสัชกรรมสำหรับกรณีนี้
• ข้อ ง.: (Itraconazole): ไม่ใช่คำตอบที่ถูกต้องตามแนวทางเวชปฏิบัติและหลักวิชาการทางเภสัชกรรมสำหรับกรณีนี้
• ข้อ จ.: (Terbinafine): ไม่ใช่คำตอบที่ถูกต้องตามแนวทางเวชปฏิบัติและหลักวิชาการทางเภสัชกรรมสำหรับกรณีนี้</t>
        </is>
      </c>
      <c r="L210" s="186" t="n"/>
      <c r="M210" s="186" t="inlineStr">
        <is>
          <t>8. Infectious diseases</t>
        </is>
      </c>
      <c r="N210" s="186" t="inlineStr">
        <is>
          <t>8.8 Antimicrobial Stewardship &amp; Pharmacology</t>
        </is>
      </c>
      <c r="O210" s="185" t="inlineStr">
        <is>
          <t>Clinic</t>
        </is>
      </c>
      <c r="P210" s="186" t="inlineStr">
        <is>
          <t>ข้อ 25 (PLE_CC1_Practice_Exam.md)</t>
        </is>
      </c>
      <c r="Q210" s="185" t="inlineStr">
        <is>
          <t>แบบฝึกหัด</t>
        </is>
      </c>
      <c r="R210" s="185" t="inlineStr">
        <is>
          <t>เล่มม่วง</t>
        </is>
      </c>
      <c r="S210" s="185" t="n"/>
    </row>
    <row r="211" ht="24" customHeight="1" s="49">
      <c r="A211" s="187" t="n">
        <v>209</v>
      </c>
      <c r="B211" s="186" t="inlineStr">
        <is>
          <t>ผู้ป่วยชายไทยคู่ อายุ 38 ปี มาพบแพทย์ด้วยอาการเป็นแผลที่อวัยวะเพศ มีตุ่มน้ำพองใส แสบ คัน เป็นมา 2 วัน โดยมีประวัติเคยเป็นรอยโรคและตุ่มน้ำใสที่บริเวณเดิมนี้มาแล้ว 2 ครั้งในรอบ 1 ปีที่ผ่านมา แพทย์วินิจฉัยว่าเป็น โรคเริมที่อวัยวะเพศชนิดกลับเป็นซ้ำ (Recurrent genital herpes)</t>
        </is>
      </c>
      <c r="C211" s="186" t="inlineStr">
        <is>
          <t>ข้อใดกล่าวถูกต้องที่สุดเกี่ยวกับพยาธิสภาพและการรักษาโรคของผู้ป่วยรายนี้</t>
        </is>
      </c>
      <c r="D211" s="186" t="n"/>
      <c r="E211" s="186" t="inlineStr">
        <is>
          <t>การรักษาตอนกำเริบสำหรับผู้ป่วยรายนี้ สามารถใช้ Valacyclovir 500 mg รับประทานวันละ 2 ครั้ง เป็นเวลา 3 วัน (หรือ Acyclovir 800 mg วันละ 3 ครั้ง 2 วัน)</t>
        </is>
      </c>
      <c r="F211" s="186" t="inlineStr">
        <is>
          <t>เกิดจากการติดเชื้อไวรัส Herpes simplex type 1 (HSV-1) เป็นหลักเสมอ</t>
        </is>
      </c>
      <c r="G211" s="186" t="inlineStr">
        <is>
          <t>ผู้ป่วยรายนี้จัดเป็น Primary infection เนื่องจากหายขาดไปแล้วจึงเป็นการติดเชื้อใหม่</t>
        </is>
      </c>
      <c r="H211" s="186" t="inlineStr">
        <is>
          <t>เมื่อเริ่มมีอาการคัน ควรใช้เฉพาะยา Acyclovir cream ทาภายนอกก็เพียงพอโดยไม่ต้องรับประทานยา</t>
        </is>
      </c>
      <c r="I211" s="188" t="inlineStr">
        <is>
          <t>จำเป็นต้องให้ยาต้านไวรัสแบบรับประทานต่อเนื่องนาน 7-10 วันเหมือนการติดเชื้อครั้งแรก</t>
        </is>
      </c>
      <c r="J211" s="185" t="n">
        <v>1</v>
      </c>
      <c r="K211" s="186" t="inlineStr">
        <is>
          <t>✅ คำตอบที่ถูกต้อง: ข้อ ก. การรักษาตอนกำเริบสำหรับผู้ป่วยรายนี้ สามารถใช้ Valacyclovir 500 mg รับประทานวันละ 2 ครั้ง เป็นเวลา 3 วัน (หรือ Acyclovir 800 mg วันละ 3 ครั้ง 2 วัน)
🎯 ทำไมข้อนี้ถึงถูก:
ตามแนวทางการรักษาโรคติดต่อทางเพศสัมพันธ์ของ CDC และประเทศไทย การรักษาโรคเริมที่อวัยวะเพศชนิดกลับเป็นซ้ำ (Recurrent episode) จะใช้ระยะเวลาการรักษาสั้นกว่าการติดเชื้อครั้งแรก โดยสามารถเลือกใช้ Valacyclovir 500 mg วันละ 2 ครั้ง เป็นเวลา 3 วัน หรือ Acyclovir 800 mg วันละ 3 ครั้ง เป็นเวลา 2 วัน (หรือ 400 mg วันละ 3 ครั้ง 5 วัน) โดยเริ่มยาให้เร็วที่สุดภายใน 24-48 ชั่วโมงหลังเริ่มมีอาการ
🔍 ข้ออื่นผิดเพราะอะไร:
• ข้อ ข.: เริมที่อวัยวะเพศส่วนใหญ่เกิดจาก Herpes simplex virus type 2 (HSV-2)
• ข้อ ค.: ผู้ป่วยเคยเป็นมาแล้วจัดเป็น Recurrent episode ไวรัสแฝงตัวอยู่ที่ Sacral sensory ganglia ไม่ใช่ Primary infection
• ข้อ ง.: ยาทาเฉพาะที่ไม่แนะนำเนื่องจากประสิทธิภาพต่ำมากและไม่ได้ผลในการลดระยะเวลาโรค
• ข้อ จ.: ระยะเวลา 7-10 วันเป็นสูตรสำหรับการติดเชื้อครั้งแรก (First episode)</t>
        </is>
      </c>
      <c r="L211" s="186" t="n"/>
      <c r="M211" s="186" t="inlineStr">
        <is>
          <t>8. Infectious diseases</t>
        </is>
      </c>
      <c r="N211" s="186" t="inlineStr">
        <is>
          <t>8.5 Gastrointestinal &amp; Parasitic Infections</t>
        </is>
      </c>
      <c r="O211" s="185" t="inlineStr">
        <is>
          <t>Clinic</t>
        </is>
      </c>
      <c r="P211" s="186" t="inlineStr">
        <is>
          <t>ข้อ 33 (PLE_CC1_Practice_Exam.md)</t>
        </is>
      </c>
      <c r="Q211" s="185" t="inlineStr">
        <is>
          <t>แบบฝึกหัด</t>
        </is>
      </c>
      <c r="R211" s="185" t="inlineStr">
        <is>
          <t>เล่มม่วง</t>
        </is>
      </c>
      <c r="S211" s="185" t="inlineStr">
        <is>
          <t>CASE-INF-GENITAL-HSV-RECURRENT</t>
        </is>
      </c>
    </row>
    <row r="212" ht="24" customHeight="1" s="49">
      <c r="A212" s="187" t="n">
        <v>210</v>
      </c>
      <c r="B212" s="186" t="inlineStr"/>
      <c r="C212" s="186" t="inlineStr">
        <is>
          <t>ข้อใดกล่าว 'ไม่ถูกต้อง' เกี่ยวกับความสัมพันธ์ระหว่างโครงสร้างและฤทธิ์ (SAR) ของยา Dicloxacillin และยา Amoxicillin</t>
        </is>
      </c>
      <c r="D212" s="186" t="n"/>
      <c r="E212" s="186" t="inlineStr">
        <is>
          <t>หมู่ Isoxazolyl ring ของ Dicloxacillin ทำให้ยาสามารถจับกับเอนไซม์ Penicillinase ได้ดีขึ้นและถูกทำลายได้ง่ายขึ้น</t>
        </is>
      </c>
      <c r="F212" s="186" t="inlineStr">
        <is>
          <t>โครงสร้างพื้นฐานที่มี Thiazolidine ring เชื่อมกับ Beta-lactam ring เรียกว่า 6-Aminopenicillanic acid (6-APA)</t>
        </is>
      </c>
      <c r="G212" s="186" t="inlineStr">
        <is>
          <t>หมู่ Phenyl-isoxazole ring ที่มีหมู่แทนที่ Chlorine ใน Dicloxacillin ทำให้เกิด Steric hindrance ขัดขวาง Beta-lactamase</t>
        </is>
      </c>
      <c r="H212" s="186" t="inlineStr">
        <is>
          <t>หมู่อะมิโน (-NH2) ที่ตำแหน่ง alpha-carbon ของ Amoxicillin ช่วยเพิ่มความทนกรดในกระเพาะอาหารและขยายขอบเขตการฆ่าเชื้อแกรมลบ</t>
        </is>
      </c>
      <c r="I212" s="188" t="inlineStr">
        <is>
          <t>หมู่ฟีนอลิก (-OH) ที่ตำแหน่งพาราของ Amoxicillin ทำให้เป็น para-hydroxy analog ของ Ampicillin ช่วยเพิ่มการดูดซึมยาทางเดินอาหาร</t>
        </is>
      </c>
      <c r="J212" s="185" t="n">
        <v>1</v>
      </c>
      <c r="K212" s="186" t="inlineStr">
        <is>
          <t>✅ คำตอบที่ถูกต้อง: ข้อ ก. หมู่ Isoxazolyl ring ของ Dicloxacillin ทำให้ยาสามารถจับกับเอนไซม์ Penicillinase ได้ดีขึ้นและถูกทำลายได้ง่ายขึ้น
🎯 ทำไมข้อนี้ถึงถูก:
ข้อ ก. กล่าวผิด เพราะหมู่ Isoxazolyl ring ที่มีหมู่แทนที่ Chlorine (Sterically bulky side chain) ใน Dicloxacillin ทำหน้าที่สร้างการเกะกะเชิงพื้นที่ (Steric hindrance) ขัดขวางไม่ให้เอนไซม์ Penicillinase (Beta-lactamase) เข้าจับและตัดพันธะ Beta-lactam ring ได้ จึงทำให้ตัวยาทนทานต่อการทำลายของเอนไซม์ ไม่ใช่ทำให้ถูกทำลายง่ายขึ้น
🔍 ข้ออื่นผิดเพราะอะไร:
• ข้อ ข.: โครงสร้างหลักของ Penicillins ทั้งหมดประกอบด้วย Thiazolidine ring เชื่อมกับ Beta-lactam ring คือ 6-APA
• ข้อ ค.: หมู่ Phenyl-isoxazole ring ที่มีหมู่แทนที่ Chlorine ใน Dicloxacillin ทำให้เกิด Steric hindrance ขัดขวาง Beta-lactamase ได้อย่างมีประสิทธิภาพ
• ข้อ ง.: หมู่อะมิโน (-NH2) ที่ตำแหน่ง alpha-carbon ของ Amoxicillin ช่วยเพิ่มความทนกรดในกระเพาะอาหารและขยายขอบเขตการฆ่าเชื้อครอบคลุมแบคทีเรียแกรมลบ
• ข้อ จ.: หมู่ฟีนอลิก (-OH) ที่ตำแหน่งพาราของ Amoxicillin ทำให้เป็น para-hydroxy analog ของ Ampicillin ช่วยเพิ่มการดูดซึมยาจากทางเดินอาหารได้ดีขึ้น</t>
        </is>
      </c>
      <c r="L212" s="186" t="n"/>
      <c r="M212" s="186" t="inlineStr">
        <is>
          <t>8. Infectious diseases</t>
        </is>
      </c>
      <c r="N212" s="186" t="inlineStr">
        <is>
          <t>8.6 Skin &amp; Soft Tissue Infections</t>
        </is>
      </c>
      <c r="O212" s="185" t="inlineStr">
        <is>
          <t>Clinic</t>
        </is>
      </c>
      <c r="P212" s="186" t="inlineStr">
        <is>
          <t>ข้อ 7 (PLE_CC1_Practice_Exam.md)</t>
        </is>
      </c>
      <c r="Q212" s="185" t="inlineStr">
        <is>
          <t>แบบฝึกหัด</t>
        </is>
      </c>
      <c r="R212" s="185" t="inlineStr">
        <is>
          <t>เล่มม่วง</t>
        </is>
      </c>
      <c r="S212" s="185" t="n"/>
    </row>
    <row r="213" ht="24" customHeight="1" s="49">
      <c r="A213" s="187" t="n">
        <v>211</v>
      </c>
      <c r="B213" s="186" t="inlineStr"/>
      <c r="C213" s="186" t="inlineStr">
        <is>
          <t>หากตรวจพบการติดเชื้อแบคทีเรีย Pseudomonas aeruginosa ที่บาดแผล ยาต้านจุลชีพเฉพาะที่หรือยากลุ่มใดในข้อต่อไปนี้ที่มีฤทธิ์ครอบคลุมเชื้อดังกล่าวได้อย่างมีประสิทธิภาพ</t>
        </is>
      </c>
      <c r="D213" s="186" t="n"/>
      <c r="E213" s="186" t="inlineStr">
        <is>
          <t>Polymyxin B (หรือยากลุ่ม Fluoroquinolones เช่น Ciprofloxacin)</t>
        </is>
      </c>
      <c r="F213" s="186" t="inlineStr">
        <is>
          <t>Vancomycin</t>
        </is>
      </c>
      <c r="G213" s="186" t="inlineStr">
        <is>
          <t>Clarithromycin</t>
        </is>
      </c>
      <c r="H213" s="186" t="inlineStr">
        <is>
          <t>Cefazolin</t>
        </is>
      </c>
      <c r="I213" s="188" t="inlineStr">
        <is>
          <t>Clindamycin</t>
        </is>
      </c>
      <c r="J213" s="185" t="n">
        <v>1</v>
      </c>
      <c r="K213" s="186" t="inlineStr">
        <is>
          <t>✅ คำตอบที่ถูกต้อง: ข้อ ก. Polymyxin B (หรือยากลุ่ม Fluoroquinolones เช่น Ciprofloxacin)
🎯 ทำไมข้อนี้ถึงถูก:
Pseudomonas aeruginosa เป็นเชื้อแบคทีเรียแกรมลบที่มีกลไกการดื้อยาตามธรรมชาติหลายชนิด ยาต้านจุลชีพที่มีฤทธิ์ต่อต้าน Pseudomonas (Antipseudomonal agents) ได้แก่ Polymyxins (Polymyxin B, Colistin), Fluoroquinolones (Ciprofloxacin, Levofloxacin), Antipseudomonal beta-lactams (Ceftazidime, Cefepime, Piperacillin/Tazobactam, Meropenem) และ Aminoglycosides
🔍 ข้ออื่นผิดเพราะอะไร:
• ข้อ ข.: Vancomycin, Cefazolin, Clindamycin ครอบคลุมเฉพาะเชื้อแกรมบวก ไม่มีฤทธิ์ต่อ Pseudomonas
• ข้อ ค.: Clarithromycin เป็นยาในกลุ่ม Macrolides ไม่มีฤทธิ์ครอบคลุมเชื้อแกรมลบก่อโรครุนแรงอย่าง Pseudomonas
• ข้อ ง.: (Cefazolin): ไม่ใช่คำตอบที่ถูกต้องตามแนวทางเวชปฏิบัติและหลักวิชาการทางเภสัชกรรมสำหรับกรณีนี้
• ข้อ จ.: (Clindamycin): ไม่ใช่คำตอบที่ถูกต้องตามแนวทางเวชปฏิบัติและหลักวิชาการทางเภสัชกรรมสำหรับกรณีนี้</t>
        </is>
      </c>
      <c r="L213" s="186" t="n"/>
      <c r="M213" s="186" t="inlineStr">
        <is>
          <t>8. Infectious diseases</t>
        </is>
      </c>
      <c r="N213" s="186" t="inlineStr">
        <is>
          <t>8.6 Skin &amp; Soft Tissue Infections</t>
        </is>
      </c>
      <c r="O213" s="185" t="inlineStr">
        <is>
          <t>Clinic</t>
        </is>
      </c>
      <c r="P213" s="186" t="inlineStr">
        <is>
          <t>ข้อ 20 (PLE_CC1_Practice_Exam.md)</t>
        </is>
      </c>
      <c r="Q213" s="185" t="inlineStr">
        <is>
          <t>แบบฝึกหัด</t>
        </is>
      </c>
      <c r="R213" s="185" t="inlineStr">
        <is>
          <t>เล่มม่วง</t>
        </is>
      </c>
      <c r="S213" s="185" t="n"/>
    </row>
    <row r="214" ht="24" customHeight="1" s="49">
      <c r="A214" s="187" t="n">
        <v>212</v>
      </c>
      <c r="B214" s="186" t="inlineStr"/>
      <c r="C214" s="186" t="inlineStr">
        <is>
          <t>การประเมินความเสี่ยงเพื่อแยกการติดเชื้อไวรัสหรือแบคทีเรียโดยใช้ตาม Mclsacc Criteria ของผู้ป่วย รายนี้ได้เท่ากับกี่คะแนน</t>
        </is>
      </c>
      <c r="D214" s="186" t="n"/>
      <c r="E214" s="186" t="inlineStr">
        <is>
          <t>1 คะแนน</t>
        </is>
      </c>
      <c r="F214" s="186" t="inlineStr">
        <is>
          <t>2 คะแนน</t>
        </is>
      </c>
      <c r="G214" s="186" t="inlineStr">
        <is>
          <t>3 คะแนน</t>
        </is>
      </c>
      <c r="H214" s="186" t="inlineStr">
        <is>
          <t>4 คะแนน</t>
        </is>
      </c>
      <c r="I214" s="188" t="inlineStr">
        <is>
          <t>5 คะแนน</t>
        </is>
      </c>
      <c r="J214" s="185" t="n">
        <v>1</v>
      </c>
      <c r="K214" s="186" t="inlineStr">
        <is>
          <t>✅ คำตอบที่ถูกต้อง: ข้อ ก. 1 คะแนน
🎯 ทำไมข้อนี้ถึงถูก:
1 คะแนน: วันที่แล้ว จากการซักประวัติพบว่า ก่อนหน้านี้ไปเยี่ยมญาติที่โรงพยาบาล เมื่อเช้าก่อนมาโรงพยาบาลมีอาการ หน้าร้อน ตัวแดง ได้ทำการเช็ดตัวเพื่อลดไข้ผู้ป่วยแล้ว วัดอุณหภูมิร่างกายได้ 38.2ื c คอบวมแดง มีจุดหนอง ไม่มีน้ำมูก มีอาการหนาวสั่นและปัสสาวะบ่อยตอนกลางคืน เมื่อคลำบริเวณคอรู้สึกเจ็บ เสมหะมีสีเหลือง ก่อน
🔍 ข้ออื่นผิดเพราะอะไร:
• ข้อ ข. (2 คะแนน): 2 คะแนน ไม่ตรงกับการคำนวณตามเกณฑ์ McIsaac ในผู้ป่วยรายนี้ซึ่งมีเกณฑ์ครบทั้ง 4 ด้านหลักตามการวินิจฉัยของแพทย์
• ข้อ ค. (3 คะแนน): 3 คะแนน เป็นคะแนนที่ต่ำกว่าความเป็นจริง หากประเมินอาการไข้ ต่อมทอนซิลมีหนอง เจ็บบริเวณต่อมน้ำเหลืองที่คอ และการไม่มีอาการไอ
• ข้อ ง. (4 คะแนน): 4 คะแนน ยังไม่ได้รวมคะแนนพิเศษที่ได้เพิ่มจากการปรับตามกลุ่มอายุของผู้ป่วยเด็ก (อายุ 3-14 ปี ได้บวกเพิ่ม 1 คะแนน)
• ข้อ จ. (5 คะแนน</t>
        </is>
      </c>
      <c r="L214" s="186" t="n"/>
      <c r="M214" s="186" t="inlineStr">
        <is>
          <t>8. Infectious diseases</t>
        </is>
      </c>
      <c r="N214" s="186" t="inlineStr">
        <is>
          <t>8.4 Urinary Tract Infections</t>
        </is>
      </c>
      <c r="O214" s="185" t="inlineStr">
        <is>
          <t>Clinic</t>
        </is>
      </c>
      <c r="P214" s="186" t="inlineStr">
        <is>
          <t>ข้อ 37 (PLE_CC1_Practice_Exam.md)</t>
        </is>
      </c>
      <c r="Q214" s="185" t="inlineStr">
        <is>
          <t>แบบฝึกหัด</t>
        </is>
      </c>
      <c r="R214" s="185" t="inlineStr">
        <is>
          <t>เล่มม่วง</t>
        </is>
      </c>
      <c r="S214" s="185" t="n"/>
    </row>
    <row r="215" ht="24" customHeight="1" s="49">
      <c r="A215" s="187" t="n">
        <v>213</v>
      </c>
      <c r="B215" s="186" t="inlineStr"/>
      <c r="C215" s="186" t="inlineStr">
        <is>
          <t>นายสมศักดิ์ อายุ 40 ปี มาพบท่านซึ่งเป็นเภสัชกรที่ร้านยาแห่งหนึ่งด้วยอาการมีผื่นขึ้นที่บริเวณปลายมือ และปลายเท้า โดยลักษณะผื่นที่พบ คือมีรูปร่างกลม เป็นวง 3 ชั้น ชั้นในสุดจะมีสีแดงเข้มจัดหรือเป็นตุ่มน้ำ พอง ชั้นถัดมาจะมีสีซีดจาง และชั้นนอกสุดจะมีสีแดงจางๆลักษณะคล้ายรูปธนู นอกจากนี้ยังพบแผลที่บริเวณ 236 โรคระบบภูมิคุ้มกัน นักศึกษาเภสัชศาสตร์ชั้นปีที่ 4 รุ่นที่ 22</t>
        </is>
      </c>
      <c r="D215" s="186" t="n"/>
      <c r="E215" s="186" t="inlineStr">
        <is>
          <t>Maculopapular rash</t>
        </is>
      </c>
      <c r="F215" s="186" t="inlineStr">
        <is>
          <t>Stevens-Johnson syndrome</t>
        </is>
      </c>
      <c r="G215" s="186" t="inlineStr">
        <is>
          <t>Photosensitivity drug eruption</t>
        </is>
      </c>
      <c r="H215" s="186" t="inlineStr">
        <is>
          <t>Urticaria</t>
        </is>
      </c>
      <c r="I215" s="188" t="inlineStr">
        <is>
          <t>Erythema multiforme</t>
        </is>
      </c>
      <c r="J215" s="185" t="n">
        <v>1</v>
      </c>
      <c r="K215" s="186" t="inlineStr">
        <is>
          <t>✅ คำตอบที่ถูกต้อง: ข้อ ก. Maculopapular rash
🎯 ทำไมข้อนี้ถึงถูก:
การเลือก Maculopapular rash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ก. (Maculopapular rash): Maculopapular rash (ผื่นแดงราบปนตุ่มนูน) เป็นผื่นแพ้ยาชนิดที่พบบ่อยที่สุด มีลักษณะกระจายทั่วลำตัว ไม่ได้มีลักษณะเป็น target lesion สามชั้น
• ข้อ ข. (Stevens-Johnson syndrome): Stevens-Johnson syndrome (SJS) จะมีการหลุดลอกของผิวหนัง (Epidermal detachment) มากกว่าร้อยละ 10 ร่วมกับมีแผลพุพองรุนแรงที่เยื่อบุหลายแห่ง (Mucosal involvement)
• ข้อ ค. (Photosensitivity drug eruption): Photosensitivity drug eruption เกิดขึ้นเฉพาะบริเวณผิวหนังที่สัมผัสแสงแดด เช่น ใบหน้า ลำคอ แขนด้านนอก ไม่แสดงลักษณะทางคลินิกเป็น target lesions ที่ฝ่ามือฝ่าเท้า
• ข้อ ง. (Urticaria): Urticaria (ลมพิษ) มีลักษณะเป็นปื้นบวมแดง ขอบเขตชัดเจน คันมาก รอยโรคแต่ละจุดมักยุบหายได้เองภายใน 24 ชั่วโมงโดยไม่มีรอยแผลถลอกตกสะเก็ด</t>
        </is>
      </c>
      <c r="L215" s="186" t="n"/>
      <c r="M215" s="186" t="inlineStr">
        <is>
          <t>8. Infectious diseases</t>
        </is>
      </c>
      <c r="N215" s="186" t="inlineStr">
        <is>
          <t>8.1 HIV &amp; Opportunistic Infections</t>
        </is>
      </c>
      <c r="O215" s="185" t="inlineStr">
        <is>
          <t>Clinic</t>
        </is>
      </c>
      <c r="P215" s="186" t="inlineStr">
        <is>
          <t>ข้อ 34 (PLE_CC1_Practice_Exam.md)</t>
        </is>
      </c>
      <c r="Q215" s="185" t="inlineStr">
        <is>
          <t>แบบฝึกหัด</t>
        </is>
      </c>
      <c r="R215" s="185" t="inlineStr">
        <is>
          <t>เล่มม่วง</t>
        </is>
      </c>
      <c r="S215" s="185" t="n"/>
    </row>
    <row r="216" ht="24" customHeight="1" s="49">
      <c r="A216" s="187" t="n">
        <v>214</v>
      </c>
      <c r="B216" s="186" t="inlineStr"/>
      <c r="C216" s="186" t="inlineStr">
        <is>
          <t>Rx. Aromatic Ammonia Spirit, USP XXII – NF XVI Ammonium carbonate 34 g Strong ammonia solution 36 ml Lemon oil 10 ml Lavender oil 1 ml Nutmeg oil 1 ml Alcohol 700 ml Purified water qs. 1000 ml 300 เภสัชภัณฑ์รูปแบบของเหลว (Liquid dosage form) ฝ่ายวิชาการ</t>
        </is>
      </c>
      <c r="D216" s="186" t="n"/>
      <c r="E216" s="186" t="inlineStr">
        <is>
          <t>Active ingredient</t>
        </is>
      </c>
      <c r="F216" s="186" t="inlineStr">
        <is>
          <t>Flavoring agent</t>
        </is>
      </c>
      <c r="G216" s="186" t="inlineStr">
        <is>
          <t>Stabilizing agent</t>
        </is>
      </c>
      <c r="H216" s="186" t="inlineStr">
        <is>
          <t>Co-solvent</t>
        </is>
      </c>
      <c r="I216" s="188" t="inlineStr">
        <is>
          <t>Solvent - คอลลอยด์</t>
        </is>
      </c>
      <c r="J216" s="185" t="n">
        <v>1</v>
      </c>
      <c r="K216" s="186" t="inlineStr">
        <is>
          <t>✅ คำตอบที่ถูกต้อง: ข้อ ก. Active ingredient
🎯 ทำไมข้อนี้ถึงถูก:
การเลือก Active ingredient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(Flavoring agent): Flavoring agent ในตำรับนี้คือ Lemon oil, Lavender oil และ Nutmeg oil ซึ่งทำหน้าที่แต่งกลิ่นหอมและกลบกลิ่นฉุนของแอมโมเนีย
• ข้อ ค. (Stabilizing agent): Ammonium carbonate ทำหน้าที่เป็น active ingredient ร่วมกับ Strong ammonia solution และช่วยรักษาความเป็นด่าง ไม่ใช่ stabilizing agent เพียงอย่างเดียว
• ข้อ ง. (Co-solvent): Alcohol และ Purified water ทำหน้าที่เป็น Solvent และ Co-solvent หลักในการละลาย volatile oils และเกลือแอมโมเนียม ไม่ใช่หน้าที่ของ strong ammonia solution
• ข้อ จ. (Solvent - คอลลอยด์): Solvent ในตำรับนี้คือ Purified water ร่วมกับ Alcohol ซึ่งใช้เป็นตัวทำละลายหลักของสูตรตำรับของเหลวใส</t>
        </is>
      </c>
      <c r="L216" s="186" t="n"/>
      <c r="M216" s="186" t="inlineStr">
        <is>
          <t>8. Infectious diseases</t>
        </is>
      </c>
      <c r="N216" s="186" t="inlineStr">
        <is>
          <t>8.1 HIV &amp; Opportunistic Infections</t>
        </is>
      </c>
      <c r="O216" s="185" t="inlineStr">
        <is>
          <t>Clinic</t>
        </is>
      </c>
      <c r="P216" s="186" t="inlineStr">
        <is>
          <t>ข้อ 20 (PLE_CC1_Practice_Exam.md)</t>
        </is>
      </c>
      <c r="Q216" s="185" t="inlineStr">
        <is>
          <t>แบบฝึกหัด</t>
        </is>
      </c>
      <c r="R216" s="185" t="inlineStr">
        <is>
          <t>เล่มม่วง</t>
        </is>
      </c>
      <c r="S216" s="185" t="n"/>
    </row>
    <row r="217" ht="24" customHeight="1" s="49">
      <c r="A217" s="187" t="n">
        <v>215</v>
      </c>
      <c r="B217" s="186" t="inlineStr">
        <is>
          <t>▶ [กรณีศึกษา: ผู้ป่วยชาย อายุ 65 ปี น้ำหนัก 50 กก. โรคประจำตัว เบาหวาน, CKD มียาโรคประจำตัวเดิม มาโรงพยาบาลด้วยอาการไข้ ไอ ประมาณ 3 สัปดาห์กว่า เหนื่อยและน้ำหนักลด 2 กก. ผลตรวจ Chest X-ray พบรอยโรคที่ปอด และตรวจเสมหะพบ PCR positive M. tuberculosis AFB 3+ ไม่มีประวัติเคยเป็นวัณโรคมาก่อน ได้รับการสั่งจ่ายยา Isoniazid (100) 3x1 pc, Rifampicin (450) 1x1 ac, Pyrazinamide (500) 2x1 pc, Ethambutol (400) 2x1 pc, Vit B6 (50) 1x1]</t>
        </is>
      </c>
      <c r="C217" s="186" t="inlineStr">
        <is>
          <t>📌 คำถาม: ควรเลือกสูตรและระยะเวลาการรักษาวัณโรคปอดรายใหม่สำหรับผู้ป่วยรายนี้อย่างไรตามแนวทางมาตรฐาน</t>
        </is>
      </c>
      <c r="D217" s="186" t="n"/>
      <c r="E217" s="186" t="inlineStr">
        <is>
          <t>1IRZE/5IR</t>
        </is>
      </c>
      <c r="F217" s="186" t="inlineStr">
        <is>
          <t>2IRZE/2IR</t>
        </is>
      </c>
      <c r="G217" s="186" t="inlineStr">
        <is>
          <t>2IRZE/4IR</t>
        </is>
      </c>
      <c r="H217" s="186" t="inlineStr">
        <is>
          <t>3IRZE/2IR</t>
        </is>
      </c>
      <c r="I217" s="188" t="inlineStr">
        <is>
          <t>3IRZE/3IR</t>
        </is>
      </c>
      <c r="J217" s="185" t="n">
        <v>3</v>
      </c>
      <c r="K217" s="186" t="inlineStr">
        <is>
          <t>✅ คำตอบที่ถูกต้อง: ข้อ ค. 2IRZE/4IR
🎯 ทำไมข้อนี้ถึงถูก:
สูตร 2IRZE/4IR เป็นสูตรยามาตรฐานระดับชาติและจากลสำหรับรักษาผู้ป่วยวัณโรคปอดรายใหม่ โดยให้ยา 4 ขนานในช่วง 2 เดือนแรกเพื่อกำจัดเชื้อที่แบ่งตัวเร็วอย่างรวดเร็วและป้องกันเชื้อดื้อยา จากนั้นลดเหลือ 2 ขนานอีก 4 เดือนเพื่อกวาดล้างเชื้อที่แบ่งตัวช้า (Persisters) ให้หายขาด
🔍 ข้ออื่นผิดเพราะอะไร:
• ข้อ ก. (1IRZE/5IR): ระยะเข้มข้นสั้นเกินไป (เพียง 1 เดือน) ไม่เพียงพอในการลดปริมาณเชื้อและเพิ่มความเสี่ยงต่อการเกิดเชื้อดื้อยา
• ข้อ ข. (2IRZE/2IR): ระยะต่อเนื่องสั้นเกินไป ทำให้ระยะเวลารักษารวมเพียง 4 เดือน ซึ่งมีอัตราการกลับเป็นซ้ำ (Relapse) สูงมาก
• ข้อ ง. (3IRZE/2IR): ไม่ใช่สูตรมาตรฐานในการรักษาวัณโรคปอดรายใหม่
• ข้อ จ. (3IRZE/3IR): ระยะเวลารวม 6 เดือน แต่ให้ระยะเข้มข้นนานเกินความจำเป็นโดยไม่มีข้อบ่งชี้พิเศษ</t>
        </is>
      </c>
      <c r="L217" s="186" t="n"/>
      <c r="M217" s="186" t="inlineStr">
        <is>
          <t>8. Infectious diseases</t>
        </is>
      </c>
      <c r="N217" s="186" t="inlineStr">
        <is>
          <t>8.2 Tuberculosis</t>
        </is>
      </c>
      <c r="O217" s="185" t="inlineStr">
        <is>
          <t>Clinic</t>
        </is>
      </c>
      <c r="P217" s="186" t="inlineStr">
        <is>
          <t>Mock PLE-CC 1 ข้อ 95</t>
        </is>
      </c>
      <c r="Q217" s="185" t="inlineStr">
        <is>
          <t>แบบฝึกหัด</t>
        </is>
      </c>
      <c r="R217" s="185" t="inlineStr">
        <is>
          <t>เล่มม่วง</t>
        </is>
      </c>
      <c r="S217" s="185" t="n"/>
    </row>
    <row r="218" ht="24" customHeight="1" s="49">
      <c r="A218" s="187" t="n">
        <v>216</v>
      </c>
      <c r="B218" s="186" t="inlineStr">
        <is>
          <t>▶ [กรณีศึกษา: ผู้ป่วยชาย อายุ 65 ปี เริ่มการรักษาวัณโรคปอดด้วยสูตร IRZE ร่วมกับ Vitamin B6]</t>
        </is>
      </c>
      <c r="C218" s="186" t="inlineStr">
        <is>
          <t>📌 คำถาม: รับประทานยามา 3 สัปดาห์ มีอาการคลื่นไส้ อาเจียน เบื่ออาหาร ผลตรวจเลือดพบค่า ALT สูงขึ้น 4 เท่าของค่าปกติสูงสุด (ULN) ควรให้การจัดการอย่างไรเหมาะสมที่สุด</t>
        </is>
      </c>
      <c r="D218" s="186" t="n"/>
      <c r="E218" s="186" t="inlineStr">
        <is>
          <t>หยุดยา Ethambutol (E) เพียงตัวเดียว</t>
        </is>
      </c>
      <c r="F218" s="186" t="inlineStr">
        <is>
          <t>หยุดยา Isoniazid (I) และ Rifampicin (R) แต่คง Pyrazinamide (Z) ไว้</t>
        </is>
      </c>
      <c r="G218" s="186" t="inlineStr">
        <is>
          <t>หยุดยาที่มีพิษต่อตับ (I, R, Z) ทันที รอระดับเอนไซม์ตับกลับมาปกติก่อนพิจารณาเริ่มยาใหม่</t>
        </is>
      </c>
      <c r="H218" s="186" t="inlineStr">
        <is>
          <t>หยุดยา I, R, Z รอระดับเอนไซม์กลับมาปกติแล้วเริ่มยาทุกตัวพร้อมกันในขนาดครึ่งหนึ่ง</t>
        </is>
      </c>
      <c r="I218" s="188" t="inlineStr">
        <is>
          <t>ใช้ยาต่อเนื่องได้ ไม่ต้องหยุดยาเนื่องจากเอนไซม์ตับยังไม่เกิน 5 เท่า</t>
        </is>
      </c>
      <c r="J218" s="185" t="n">
        <v>3</v>
      </c>
      <c r="K218" s="186" t="inlineStr">
        <is>
          <t>✅ คำตอบที่ถูกต้อง: ข้อ ค. หยุด I, R, Z รอระดับเอนไซม์กลับมาปกติค่อยเริ่มยาใหม่ทีละตัว
🎯 ทำไมข้อนี้ถึงถูก:
ผู้ป่วยรายนี้รับประทานยามา 3 สัปดาห์ แล้วมีอาการคลื่นไส้ อาเจียน เบื่ออาหาร และตรวจพบ ALT สูงขึ้นถึง 4 เท่าของค่าปกติ เข้าเกณฑ์ DILI อย่างชัดเจน แนวทางปฏิบัติที่ถูกต้องคือ ต้องหยุดยาที่เป็นพิษต่อตับทันที (หยุด I, R, Z) เฝ้าติดตามค่า LFT จนกระทั่งกลับสู่ระดับปกติ (&lt; 2 เท่าของ ULN) และอาการหายไป จากนั้นจึงค่อยพิจารณา Re-challenge ยาทีละชนิด เริ่มจากยาที่มีพิษต่อตับน้อยที่สุด (เช่น R หรือ I)
🔍 ข้ออื่นผิดเพราะอะไร:
• ข้อ ก. (หยุด E): Ethambutol ไม่ใช่ยาที่มีพิษต่อตับหลัก การหยุดเฉพาะ E จึงไม่ช่วยแก้ไขภาวะตับอักเสบจากยา
• ข้อ ข. (หยุด I, R): ละเลย Pyrazinamide ซึ่งในความเป็นจริง Pyrazinamide (Z) เป็นยาที่มีพิษต่อตับรุนแรงและยาวนานที่สุดในกลุ่ม First-line
• ข้อ ง. (หยุด I, R, Z รอระดับเอนไซม์กลับมาปกติค่อยเริ่มยาในขนาดครึ่งหนึ่งจากเดิม): การ Re-challenge ยาต้านวัณโรคต้องเริ่มยาทีละตัวในขนาดเต็มมาตรฐาน ไม่ใช่การลดขนาดยาทุกตัวลงครึ่งหนึ่ง
• ข้อ จ. (ใช้ต่อเนื่องได้ไม่ต้องหยุดยา): อันตรายมาก เพราะผู้ป่วยมีอาการของตับอักเสบร่วมกับ ALT สูงเกิน 3 เท่า หากฝืนใช้ต่ออาจเกิดภาวะตับวายเฉียบพลัน (Acute Liver Failure) ถึงแก่ชีวิตได้</t>
        </is>
      </c>
      <c r="L218" s="186" t="n"/>
      <c r="M218" s="186" t="inlineStr">
        <is>
          <t>8. Infectious diseases</t>
        </is>
      </c>
      <c r="N218" s="186" t="inlineStr">
        <is>
          <t>8.2 Tuberculosis</t>
        </is>
      </c>
      <c r="O218" s="185" t="inlineStr">
        <is>
          <t>Clinic</t>
        </is>
      </c>
      <c r="P218" s="186" t="inlineStr">
        <is>
          <t>Mock PLE-CC 1 ข้อ 96</t>
        </is>
      </c>
      <c r="Q218" s="185" t="inlineStr">
        <is>
          <t>แบบฝึกหัด</t>
        </is>
      </c>
      <c r="R218" s="185" t="inlineStr">
        <is>
          <t>เล่มม่วง</t>
        </is>
      </c>
      <c r="S218" s="185" t="n"/>
    </row>
    <row r="219" ht="24" customHeight="1" s="49">
      <c r="A219" s="187" t="n">
        <v>217</v>
      </c>
      <c r="B219" s="186" t="inlineStr"/>
      <c r="C219" s="186" t="inlineStr">
        <is>
          <t>ข้อใดถูกต้องเกี่ยวกับยา Rifampicin ในสูตรการรักษาวัณโรค</t>
        </is>
      </c>
      <c r="D219" s="186" t="n"/>
      <c r="E219" s="186" t="inlineStr">
        <is>
          <t>ยานี้ออกฤทธิ์ยับยั้งการสังเคราะห์ DNA โดยตรง</t>
        </is>
      </c>
      <c r="F219" s="186" t="inlineStr">
        <is>
          <t>ยานี้ออกฤทธิ์ยับยั้งการสังเคราะห์เยื่อหุ้มเซลล์</t>
        </is>
      </c>
      <c r="G219" s="186" t="inlineStr">
        <is>
          <t>ยานี้ทำให้ปัสสาวะ น้ำตา และสารคัดหลั่งในร่างกายเปลี่ยนเป็นสีส้มแดง</t>
        </is>
      </c>
      <c r="H219" s="186" t="inlineStr">
        <is>
          <t>Product acetyl ของยานี้เป็นพิษต่อตับจากการทำงานของเอนไซม์ NAT2</t>
        </is>
      </c>
      <c r="I219" s="188" t="inlineStr">
        <is>
          <t>ยานี้เป็นเอนไซม์อินฮิบิเตอร์ที่ยับยั้งการทำงานของ CYP3A4 อย่างแรง</t>
        </is>
      </c>
      <c r="J219" s="185" t="n">
        <v>3</v>
      </c>
      <c r="K219" s="186" t="inlineStr">
        <is>
          <t>✅ คำตอบที่ถูกต้อง: ข้อ ค. ทำให้ปัสสาวะและสารคัดหลั่งมีสีส้มแดง
🎯 ทำไมข้อนี้ถึงถูก:
ข้อ ค. ถูกต้อง ชัดเจนที่สุดตามคุณสมบัติทางเภสัชวิทยาของ Rifampicin โดยยาจะทำให้ปัสสาวะ น้ำตา และเหงื่อกลายเป็นสีส้มหรือแดง (Orange-red discoloration of body fluids)
🔍 ข้ออื่นผิดเพราะอะไร:
• ข้อ ก. (ยานี้ยับยั้งการสังเคราะห์ DNA): ผิด กลไกของ Rifampicin คือยับยั้งการสังเคราะห์ RNA (ยับยั้ง DNA-dependent RNA polymerase) ไม่ใช่ยับยั้งการสร้าง DNA
• ข้อ ข. (ยานี้ยับยั้งการสังเคราะห์ cell wall): ผิด ยากลุ่มยับยั้งผนังเซลล์ของไมโคแบคทีเรียได้แก่ Isoniazid (ยับยั้ง mycolic acid) และ Ethambutol (ยับยั้ง arabinogalactan)
• ข้อ ง. (Product acetyl เป็นพิษต่อตับ): เป็นคุณสมบัติของยา Isoniazid ซึ่งถูก Acetylation โดยเอนไซม์ NAT2 เกิดเป็น Acetylisoniazid และ Acetylhydrazine ที่ทำให้เกิดตับอักเสบ ไม่ใช่ Rifampicin
• ข้อ จ. (ยานี้เป็นเอนไซม์อินฮิบิเตอร์ที่รุนแรง): ผิด Rifampicin เป็นตัวกระตุ้นเอนไซม์ (Potent CYP450 inducer) ที่แรงมาก ไม่ใช่ตัวยับยั้ง</t>
        </is>
      </c>
      <c r="L219" s="186" t="n"/>
      <c r="M219" s="186" t="inlineStr">
        <is>
          <t>8. Infectious diseases</t>
        </is>
      </c>
      <c r="N219" s="186" t="inlineStr">
        <is>
          <t>8.2 Tuberculosis</t>
        </is>
      </c>
      <c r="O219" s="185" t="inlineStr">
        <is>
          <t>Clinic</t>
        </is>
      </c>
      <c r="P219" s="186" t="inlineStr">
        <is>
          <t>Mock PLE-CC 1 ข้อ 103</t>
        </is>
      </c>
      <c r="Q219" s="185" t="inlineStr">
        <is>
          <t>แบบฝึกหัด</t>
        </is>
      </c>
      <c r="R219" s="185" t="inlineStr">
        <is>
          <t>เล่มม่วง</t>
        </is>
      </c>
      <c r="S219" s="185" t="n"/>
    </row>
    <row r="220" ht="24" customHeight="1" s="49">
      <c r="A220" s="187" t="n">
        <v>218</v>
      </c>
      <c r="B220" s="186" t="inlineStr"/>
      <c r="C220" s="186" t="inlineStr">
        <is>
          <t>ยาที่ออกฤทธิ์ต่อพยาธิ โดยการยับยั้งการสร้าง microtubule และมีผลยับยั้งการนำกลูโคสเข้าเซลล์ คือยา ในข้อใด</t>
        </is>
      </c>
      <c r="D220" s="186" t="n"/>
      <c r="E220" s="186" t="inlineStr">
        <is>
          <t>Praziquantel</t>
        </is>
      </c>
      <c r="F220" s="186" t="inlineStr">
        <is>
          <t>Niclosamide</t>
        </is>
      </c>
      <c r="G220" s="186" t="inlineStr">
        <is>
          <t>Mebendazole</t>
        </is>
      </c>
      <c r="H220" s="186" t="inlineStr">
        <is>
          <t>Pyrantel pamoate</t>
        </is>
      </c>
      <c r="I220" s="188" t="inlineStr">
        <is>
          <t>Ivermectin</t>
        </is>
      </c>
      <c r="J220" s="185" t="n">
        <v>1</v>
      </c>
      <c r="K220" s="186" t="inlineStr">
        <is>
          <t>✅ คำตอบที่ถูกต้อง: ข้อ ก. Praziquantel
🎯 ทำไมข้อนี้ถึงถูก:
การเลือก Praziquantel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(Niclosamide): Niclosamide ยับยั้งกระบวนการ Oxidative phosphorylation ของพยาธิ ทำให้ขาดพลังงาน ATP นำไปใช้รักษาพยาธิตัวตืดได้ดี
• ข้อ ค. (Mebendazole): Mebendazole ยับยั้งกระบวนการสร้าง Microtubule อย่างจำเพาะเจาะจงในพยาธิ และทำให้การดูดซึมกลูโคสของพยาธิลดลงจนขาดสารอาหารตาย
• ข้อ ง. (Pyrantel pamoate): Pyrantel pamoate มีฤทธิ์เป็น Depolarizing neuromuscular blocker กระตุ้น Nicotinic receptors ของพยาธิ ทำให้พยาธิเป็นอัมพาตและถูกขับออกมา
• ข้อ จ. (Ivermectin หัวข้อเรื่อง โรคติดต่อทางเพศสัมพันธ์ ผู้ป่วยหญิงไทยอายุ 35 ปี มาโรงพยาบาลด้วยอาการตกขาวสีเหลือง-เขียว มีกลิ่นคาวปลา แพทย์ทำ การตรวจ ซักประวัติ ตรวจร่างกายและวินิจฉัยว่าเป็น Trichomonas vaginitis และสั่งจ่ายยา Rx Metronidazole 400 mg 1x5 single dose): Ivermectin ออกฤทธิ์กระตุ้น Glutamate-gated chloride channels ที่ระบบประสาทของพยาธิ ทำให้เซลล์เกิด Hyperpolarization และเป็นอัมพาต</t>
        </is>
      </c>
      <c r="L220" s="186" t="n"/>
      <c r="M220" s="186" t="inlineStr">
        <is>
          <t>8. Infectious diseases</t>
        </is>
      </c>
      <c r="N220" s="186" t="inlineStr">
        <is>
          <t>8.5 Gastrointestinal &amp; Parasitic Infections</t>
        </is>
      </c>
      <c r="O220" s="185" t="inlineStr">
        <is>
          <t>Clinic</t>
        </is>
      </c>
      <c r="P220" s="186" t="inlineStr">
        <is>
          <t>ข้อ 40 (PLE_CC1_Practice_Exam.md)</t>
        </is>
      </c>
      <c r="Q220" s="185" t="inlineStr">
        <is>
          <t>แบบฝึกหัด</t>
        </is>
      </c>
      <c r="R220" s="185" t="inlineStr">
        <is>
          <t>เล่มม่วง</t>
        </is>
      </c>
      <c r="S220" s="185" t="n"/>
    </row>
    <row r="221" ht="24" customHeight="1" s="49">
      <c r="A221" s="187" t="n">
        <v>219</v>
      </c>
      <c r="B221" s="186" t="inlineStr"/>
      <c r="C221" s="186" t="inlineStr">
        <is>
          <t>กระบวนการเปลี่ยนแปลงตัวยาในกลุ่ม nitroimidazole ให้อยู่ในรูปที่ออกฤทธิ์ได้ในเชื้อโปรโตซัวเรียกว่า อะไร</t>
        </is>
      </c>
      <c r="D221" s="186" t="n"/>
      <c r="E221" s="186" t="inlineStr">
        <is>
          <t>Nitro-Reduction</t>
        </is>
      </c>
      <c r="F221" s="186" t="inlineStr">
        <is>
          <t>Hydroxylation</t>
        </is>
      </c>
      <c r="G221" s="186" t="inlineStr">
        <is>
          <t>Hydrolysis</t>
        </is>
      </c>
      <c r="H221" s="186" t="inlineStr">
        <is>
          <t>Demethylation</t>
        </is>
      </c>
      <c r="I221" s="188" t="inlineStr">
        <is>
          <t>Cyclization</t>
        </is>
      </c>
      <c r="J221" s="185" t="n">
        <v>1</v>
      </c>
      <c r="K221" s="186" t="inlineStr">
        <is>
          <t>✅ คำตอบที่ถูกต้อง: ข้อ ก. Nitro-Reduction
🎯 ทำไมข้อนี้ถึงถูก:
การเลือก Nitro-Reduction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(Hydroxylation): ยากลุ่ม Nitroimidazole จำเป็นต้องอาศัยกระบวนการ Nitro-reduction ในเชื้อแบคทีเรียไร้ออกซิเจนหรือโปรโตซัว เพื่อเปลี่ยนให้กลายเป็นสารที่มีพิษทำลาย DNA ของเชื้อ
• ข้อ ค. (Hydrolysis): ยากลุ่ม Nitroimidazole จำเป็นต้องอาศัยกระบวนการ Nitro-reduction ในเชื้อแบคทีเรียไร้ออกซิเจนหรือโปรโตซัว เพื่อเปลี่ยนให้กลายเป็นสารที่มีพิษทำลาย DNA ของเชื้อ
• ข้อ ง. (Demethylation): ยากลุ่ม Nitroimidazole จำเป็นต้องอาศัยกระบวนการ Nitro-reduction ในเชื้อแบคทีเรียไร้ออกซิเจนหรือโปรโตซัว เพื่อเปลี่ยนให้กลายเป็นสารที่มีพิษทำลาย DNA ของเชื้อ
• ข้อ จ. (Cyclization):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t>
        </is>
      </c>
      <c r="L221" s="186" t="n"/>
      <c r="M221" s="186" t="inlineStr">
        <is>
          <t>8. Infectious diseases</t>
        </is>
      </c>
      <c r="N221" s="186" t="inlineStr">
        <is>
          <t>8.5 Gastrointestinal &amp; Parasitic Infections</t>
        </is>
      </c>
      <c r="O221" s="185" t="inlineStr">
        <is>
          <t>Clinic</t>
        </is>
      </c>
      <c r="P221" s="186" t="inlineStr">
        <is>
          <t>ข้อ 43 (PLE_CC1_Practice_Exam.md)</t>
        </is>
      </c>
      <c r="Q221" s="185" t="inlineStr">
        <is>
          <t>แบบฝึกหัด</t>
        </is>
      </c>
      <c r="R221" s="185" t="inlineStr">
        <is>
          <t>เล่มม่วง</t>
        </is>
      </c>
      <c r="S221" s="185" t="n"/>
    </row>
    <row r="222" ht="24" customHeight="1" s="49">
      <c r="A222" s="187" t="n">
        <v>220</v>
      </c>
      <c r="B222" s="186" t="inlineStr">
        <is>
          <t>[กรณีศึกษา 3]
ผู้ป่วยหญิงเป็น HIV มา 3 เดือน ยังไม่ได้เริ่มยาต้านไวรัส มีไข้ ปวดหัว ผลตรวจห้องปฏิบัติการดังนี้ CD4= 5%, 80 cell Indian ink: positive AntiHIV: positive HBeAg: positive AntiHBsAg: positive Dx. Cryptococcal meningitis</t>
        </is>
      </c>
      <c r="C222" s="186" t="inlineStr">
        <is>
          <t>ให้ยาใดเป็น maintenance phase</t>
        </is>
      </c>
      <c r="D222" s="186" t="n"/>
      <c r="E222" s="186" t="inlineStr">
        <is>
          <t>Amphotericin B</t>
        </is>
      </c>
      <c r="F222" s="186" t="inlineStr">
        <is>
          <t>Fluconazole</t>
        </is>
      </c>
      <c r="G222" s="186" t="inlineStr">
        <is>
          <t>Itraconazole</t>
        </is>
      </c>
      <c r="H222" s="186" t="inlineStr">
        <is>
          <t>Bactrim</t>
        </is>
      </c>
      <c r="I222" s="188" t="inlineStr">
        <is>
          <t>Griseofulvin</t>
        </is>
      </c>
      <c r="J222" s="185" t="n">
        <v>2</v>
      </c>
      <c r="K222" s="186" t="inlineStr">
        <is>
          <t>✅ คำตอบที่ถูกต้อง: ข้อ ข. Fluconazole
🎯 ทำไมข้อนี้ถึงถูก:
🔍 ข้ออื่นผิดเพราะอะไร:
• ข้อ ก. (Amphotericin B): ไม่ตรงกับหลักการหรือข้อบ่งใช้ที่ถูกต้องตามโจทย์กำหนด
• ข้อ ค. (Itraconazole): ไม่ตรงกับหลักการหรือข้อบ่งใช้ที่ถูกต้องตามโจทย์กำหนด
• ข้อ ง. (Bactrim): ไม่ตรงกับหลักการหรือข้อบ่งใช้ที่ถูกต้องตามโจทย์กำหนด
• ข้อ จ. (Griseofulvin): ไม่ตรงกับหลักการหรือข้อบ่งใช้ที่ถูกต้องตามโจทย์กำหนด</t>
        </is>
      </c>
      <c r="L222" s="186" t="n"/>
      <c r="M222" s="186" t="inlineStr">
        <is>
          <t>8. Infectious diseases</t>
        </is>
      </c>
      <c r="N222" s="186" t="inlineStr">
        <is>
          <t>8.1 HIV &amp; Opportunistic Infections</t>
        </is>
      </c>
      <c r="O222" s="185" t="inlineStr">
        <is>
          <t>Clinic</t>
        </is>
      </c>
      <c r="P222" s="186" t="inlineStr">
        <is>
          <t>[SOURCE: Pharma Plus เล่มม่วง 2 - ข้อสอบย้อนหลังปี 2558 วันที่ 1 ข้อ 19]</t>
        </is>
      </c>
      <c r="Q222" s="185" t="inlineStr">
        <is>
          <t>ข้อสอบจริง</t>
        </is>
      </c>
      <c r="R222" s="185" t="inlineStr">
        <is>
          <t>2558</t>
        </is>
      </c>
      <c r="S222" s="185" t="n"/>
    </row>
    <row r="223" ht="24" customHeight="1" s="49">
      <c r="A223" s="187" t="n">
        <v>221</v>
      </c>
      <c r="B223" s="186" t="inlineStr">
        <is>
          <t>[กรณีศึกษา 3]
ผู้ป่วยหญิงเป็น HIV มา 3 เดือน ยังไม่ได้เริ่มยาต้านไวรัส มีไข้ ปวดหัว ผลตรวจห้องปฏิบัติการดังนี้ CD4= 5%, 80 cell Indian ink: positive AntiHIV: positive HBeAg: positive AntiHBsAg: positive Dx. Cryptococcal meningitis</t>
        </is>
      </c>
      <c r="C223" s="186" t="inlineStr">
        <is>
          <t>ข้อใดผิดเกี่ยวกับการให้ยา amphotericin B</t>
        </is>
      </c>
      <c r="D223" s="186" t="n"/>
      <c r="E223" s="186" t="inlineStr">
        <is>
          <t>ให้ยาในอัตราเร็วอย่างช้า ๆ</t>
        </is>
      </c>
      <c r="F223" s="186" t="inlineStr">
        <is>
          <t>ติดตามค่าการทำงานของไต</t>
        </is>
      </c>
      <c r="G223" s="186" t="inlineStr">
        <is>
          <t>ให้ paracetamol+CPM ก่อนให้ยา</t>
        </is>
      </c>
      <c r="H223" s="186" t="inlineStr">
        <is>
          <t>ติดตาม K⁺ ในเลือด</t>
        </is>
      </c>
      <c r="I223" s="188" t="inlineStr">
        <is>
          <t>ติดตาม Ca²⁺ ในเลือด</t>
        </is>
      </c>
      <c r="J223" s="185" t="n">
        <v>5</v>
      </c>
      <c r="K223" s="186" t="inlineStr">
        <is>
          <t>✅ คำตอบที่ถูกต้อง: ข้อ จ. ติดตาม Ca²⁺ ในเลือด
🎯 ทำไมข้อนี้ถึงถูก:
🔍 ข้ออื่นผิดเพราะอะไร:
• ข้อ ก. (ให้ยาในอัตราเร็วอย่างช้า ๆ): ไม่ตรงกับหลักการหรือข้อบ่งใช้ที่ถูกต้องตามโจทย์กำหนด
• ข้อ ข. (ติดตามค่าการทำงานของไต): ไม่ตรงกับหลักการหรือข้อบ่งใช้ที่ถูกต้องตามโจทย์กำหนด
• ข้อ ค. (ให้ paracetamol+CPM ก่อนให้ยา): ไม่ตรงกับหลักการหรือข้อบ่งใช้ที่ถูกต้องตามโจทย์กำหนด
• ข้อ ง. (ติดตาม K⁺ ในเลือด): ไม่ตรงกับหลักการหรือข้อบ่งใช้ที่ถูกต้องตามโจทย์กำหนด</t>
        </is>
      </c>
      <c r="L223" s="186" t="n"/>
      <c r="M223" s="186" t="inlineStr">
        <is>
          <t>8. Infectious diseases</t>
        </is>
      </c>
      <c r="N223" s="186" t="inlineStr">
        <is>
          <t>8.1 HIV &amp; Opportunistic Infections</t>
        </is>
      </c>
      <c r="O223" s="185" t="inlineStr">
        <is>
          <t>Clinic</t>
        </is>
      </c>
      <c r="P223" s="186" t="inlineStr">
        <is>
          <t>[SOURCE: Pharma Plus เล่มม่วง 2 - ข้อสอบย้อนหลังปี 2558 วันที่ 1 ข้อ 20]</t>
        </is>
      </c>
      <c r="Q223" s="185" t="inlineStr">
        <is>
          <t>ข้อสอบจริง</t>
        </is>
      </c>
      <c r="R223" s="185" t="inlineStr">
        <is>
          <t>2558</t>
        </is>
      </c>
      <c r="S223" s="185" t="n"/>
    </row>
    <row r="224" ht="24" customHeight="1" s="49">
      <c r="A224" s="187" t="n">
        <v>222</v>
      </c>
      <c r="B224" s="186" t="inlineStr">
        <is>
          <t>[กรณีศึกษา 3]
ผู้ป่วยหญิงเป็น HIV มา 3 เดือน ยังไม่ได้เริ่มยาต้านไวรัส มีไข้ ปวดหัว ผลตรวจห้องปฏิบัติการดังนี้ CD4= 5%, 80 cell Indian ink: positive AntiHIV: positive HBeAg: positive AntiHBsAg: positive Dx. Cryptococcal meningitis</t>
        </is>
      </c>
      <c r="C224" s="186" t="inlineStr">
        <is>
          <t>ยาใดที่ผู้ป่วยรายนี้ควรได้รับในการป้องกันเชื้อฉวยโอกาส</t>
        </is>
      </c>
      <c r="D224" s="186" t="n"/>
      <c r="E224" s="186" t="inlineStr">
        <is>
          <t>Bactrim</t>
        </is>
      </c>
      <c r="F224" s="186" t="inlineStr">
        <is>
          <t>Fluconazole</t>
        </is>
      </c>
      <c r="G224" s="186" t="inlineStr">
        <is>
          <t>Azithromycin</t>
        </is>
      </c>
      <c r="H224" s="186" t="inlineStr">
        <is>
          <t>Acyclovir</t>
        </is>
      </c>
      <c r="I224" s="188" t="inlineStr">
        <is>
          <t>Prednisolone</t>
        </is>
      </c>
      <c r="J224" s="185" t="n">
        <v>1</v>
      </c>
      <c r="K224" s="186" t="inlineStr">
        <is>
          <t>✅ คำตอบที่ถูกต้อง: ข้อ ก. Bactrim
🎯 ทำไมข้อนี้ถึงถูก:
🔍 ข้ออื่นผิดเพราะอะไร:
• ข้อ ข. (Fluconazole): ไม่ตรงกับหลักการหรือข้อบ่งใช้ที่ถูกต้องตามโจทย์กำหนด
• ข้อ ค. (Azithromycin): ไม่ตรงกับหลักการหรือข้อบ่งใช้ที่ถูกต้องตามโจทย์กำหนด
• ข้อ ง. (Acyclovir): ไม่ตรงกับหลักการหรือข้อบ่งใช้ที่ถูกต้องตามโจทย์กำหนด
• ข้อ จ. (Prednisolone): ไม่ตรงกับหลักการหรือข้อบ่งใช้ที่ถูกต้องตามโจทย์กำหนด</t>
        </is>
      </c>
      <c r="L224" s="186" t="n"/>
      <c r="M224" s="186" t="inlineStr">
        <is>
          <t>8. Infectious diseases</t>
        </is>
      </c>
      <c r="N224" s="186" t="inlineStr">
        <is>
          <t>8.1 HIV &amp; Opportunistic Infections</t>
        </is>
      </c>
      <c r="O224" s="185" t="inlineStr">
        <is>
          <t>Clinic</t>
        </is>
      </c>
      <c r="P224" s="186" t="inlineStr">
        <is>
          <t>[SOURCE: Pharma Plus เล่มม่วง 2 - ข้อสอบย้อนหลังปี 2558 วันที่ 1 ข้อ 24]</t>
        </is>
      </c>
      <c r="Q224" s="185" t="inlineStr">
        <is>
          <t>ข้อสอบจริง</t>
        </is>
      </c>
      <c r="R224" s="185" t="inlineStr">
        <is>
          <t>2558</t>
        </is>
      </c>
      <c r="S224" s="185" t="n"/>
    </row>
    <row r="225" ht="24" customHeight="1" s="49">
      <c r="A225" s="187" t="n">
        <v>223</v>
      </c>
      <c r="B225" s="186" t="inlineStr">
        <is>
          <t>[กรณีศึกษา 3]
ผู้ป่วยหญิงเป็น HIV มา 3 เดือน ยังไม่ได้เริ่มยาต้านไวรัส มีไข้ ปวดหัว ผลตรวจห้องปฏิบัติการดังนี้ CD4= 5%, 80 cell Indian ink: positive AntiHIV: positive HBeAg: positive AntiHBsAg: positive Dx. Cryptococcal meningitis</t>
        </is>
      </c>
      <c r="C225" s="186" t="inlineStr">
        <is>
          <t>สูตรยาต้านไวรัสที่ผู้ป่วยควรได้คือ</t>
        </is>
      </c>
      <c r="D225" s="186" t="n"/>
      <c r="E225" s="186" t="inlineStr">
        <is>
          <t>AZT + 3TC + NVP</t>
        </is>
      </c>
      <c r="F225" s="186" t="inlineStr">
        <is>
          <t>AZT + 3TC + EFV</t>
        </is>
      </c>
      <c r="G225" s="186" t="inlineStr">
        <is>
          <t>d4T + 3TC + LPV/r</t>
        </is>
      </c>
      <c r="H225" s="186" t="inlineStr">
        <is>
          <t>d4T + 3TC + EFV</t>
        </is>
      </c>
      <c r="I225" s="188" t="inlineStr">
        <is>
          <t>TDF + 3TC + EFV</t>
        </is>
      </c>
      <c r="J225" s="185" t="n">
        <v>5</v>
      </c>
      <c r="K225" s="186" t="inlineStr">
        <is>
          <t>✅ คำตอบที่ถูกต้อง: ข้อ จ. TDF + 3TC + EFV
🎯 ทำไมข้อนี้ถึงถูก:
🔍 ข้ออื่นผิดเพราะอะไร:
• ข้อ ก. (AZT + 3TC + NVP): ไม่ตรงกับหลักการหรือข้อบ่งใช้ที่ถูกต้องตามโจทย์กำหนด
• ข้อ ข. (AZT + 3TC + EFV): ไม่ตรงกับหลักการหรือข้อบ่งใช้ที่ถูกต้องตามโจทย์กำหนด
• ข้อ ค. (d4T + 3TC + LPV/r): ไม่ตรงกับหลักการหรือข้อบ่งใช้ที่ถูกต้องตามโจทย์กำหนด
• ข้อ ง. (d4T + 3TC + EFV): ไม่ตรงกับหลักการหรือข้อบ่งใช้ที่ถูกต้องตามโจทย์กำหนด</t>
        </is>
      </c>
      <c r="L225" s="186" t="n"/>
      <c r="M225" s="186" t="inlineStr">
        <is>
          <t>8. Infectious diseases</t>
        </is>
      </c>
      <c r="N225" s="186" t="inlineStr">
        <is>
          <t>8.1 HIV &amp; Opportunistic Infections</t>
        </is>
      </c>
      <c r="O225" s="185" t="inlineStr">
        <is>
          <t>Clinic</t>
        </is>
      </c>
      <c r="P225" s="186" t="inlineStr">
        <is>
          <t>[SOURCE: Pharma Plus เล่มม่วง 2 - ข้อสอบย้อนหลังปี 2558 วันที่ 1 ข้อ 25]</t>
        </is>
      </c>
      <c r="Q225" s="185" t="inlineStr">
        <is>
          <t>ข้อสอบจริง</t>
        </is>
      </c>
      <c r="R225" s="185" t="inlineStr">
        <is>
          <t>2558</t>
        </is>
      </c>
      <c r="S225" s="185" t="n"/>
    </row>
    <row r="226" ht="24" customHeight="1" s="49">
      <c r="A226" s="187" t="n">
        <v>224</v>
      </c>
      <c r="B226" s="186" t="inlineStr">
        <is>
          <t>[กรณีศึกษา เด็ก 6 เดือน]
เด็ก 6 เดือน งอแง ตาแฉะ เป็นมา 3 วัน วันนี้มีไข้สูงเฉียบพลัน พบผื่นขึ้นที่หัว หลังคอ ลำตัว และมีจุดแดงในกระพุ้งแก้มและปาก</t>
        </is>
      </c>
      <c r="C226" s="186" t="inlineStr">
        <is>
          <t>คาดว่าผู้ป่วยรายนี้เป็นโรคใด</t>
        </is>
      </c>
      <c r="D226" s="186" t="n"/>
      <c r="E226" s="186" t="inlineStr">
        <is>
          <t>ไข้หวัดใหญ่</t>
        </is>
      </c>
      <c r="F226" s="186" t="inlineStr">
        <is>
          <t>หัด</t>
        </is>
      </c>
      <c r="G226" s="186" t="inlineStr">
        <is>
          <t>คอตีบ</t>
        </is>
      </c>
      <c r="H226" s="186" t="inlineStr">
        <is>
          <t>เริม</t>
        </is>
      </c>
      <c r="I226" s="188" t="inlineStr">
        <is>
          <t>ไข้เลือดออก</t>
        </is>
      </c>
      <c r="J226" s="185" t="n">
        <v>2</v>
      </c>
      <c r="K226" s="186" t="inlineStr">
        <is>
          <t>✅ คำตอบที่ถูกต้อง: ข้อ ข. หัด
🎯 ทำไมข้อนี้ถึงถูก:
🔍 ข้ออื่นผิดเพราะอะไร:
• ข้อ ก. (ไข้หวัดใหญ่): ไม่ตรงกับหลักการหรือข้อบ่งใช้ที่ถูกต้องตามโจทย์กำหนด
• ข้อ ค. (คอตีบ): ไม่ตรงกับหลักการหรือข้อบ่งใช้ที่ถูกต้องตามโจทย์กำหนด
• ข้อ ง. (เริม): ไม่ตรงกับหลักการหรือข้อบ่งใช้ที่ถูกต้องตามโจทย์กำหนด
• ข้อ จ. (ไข้เลือดออก): ไม่ตรงกับหลักการหรือข้อบ่งใช้ที่ถูกต้องตามโจทย์กำหนด</t>
        </is>
      </c>
      <c r="L226" s="186" t="n"/>
      <c r="M226" s="186" t="inlineStr">
        <is>
          <t>8. Infectious diseases</t>
        </is>
      </c>
      <c r="N226" s="186" t="inlineStr">
        <is>
          <t>8.3 Respiratory Tract Infections</t>
        </is>
      </c>
      <c r="O226" s="185" t="inlineStr">
        <is>
          <t>Clinic</t>
        </is>
      </c>
      <c r="P226" s="186" t="inlineStr">
        <is>
          <t>[SOURCE: Pharma Plus เล่มม่วง 2 - ข้อสอบย้อนหลังปี 2558 วันที่ 1 ข้อ 37]</t>
        </is>
      </c>
      <c r="Q226" s="185" t="inlineStr">
        <is>
          <t>ข้อสอบจริง</t>
        </is>
      </c>
      <c r="R226" s="185" t="inlineStr">
        <is>
          <t>2558</t>
        </is>
      </c>
      <c r="S226" s="185" t="n"/>
    </row>
    <row r="227" ht="24" customHeight="1" s="49">
      <c r="A227" s="187" t="n">
        <v>225</v>
      </c>
      <c r="B227" s="186" t="inlineStr">
        <is>
          <t>[กรณีศึกษา เด็ก 6 เดือน]
เด็ก 6 เดือน งอแง ตาแฉะ เป็นมา 3 วัน วันนี้มีไข้สูงเฉียบพลัน พบผื่นขึ้นที่หัว หลังคอ ลำตัว และมีจุดแดงในกระพุ้งแก้มและปาก</t>
        </is>
      </c>
      <c r="C227" s="186" t="inlineStr">
        <is>
          <t>ตาม EPI เด็กอายุ 6 เดือนต้องได้รับ vaccine ได้บ้าง</t>
        </is>
      </c>
      <c r="D227" s="186" t="n"/>
      <c r="E227" s="186" t="inlineStr">
        <is>
          <t>HBV/dTP/OPV</t>
        </is>
      </c>
      <c r="F227" s="186" t="inlineStr">
        <is>
          <t>MMR/dTP/JE</t>
        </is>
      </c>
      <c r="G227" s="186" t="inlineStr">
        <is>
          <t>BCG/MMR/OPV</t>
        </is>
      </c>
      <c r="H227" s="186" t="inlineStr">
        <is>
          <t>MMR/JE/IPV</t>
        </is>
      </c>
      <c r="I227" s="188" t="inlineStr">
        <is>
          <t>JE/OPV/dTP</t>
        </is>
      </c>
      <c r="J227" s="185" t="n">
        <v>1</v>
      </c>
      <c r="K227" s="186" t="inlineStr">
        <is>
          <t>✅ คำตอบที่ถูกต้อง: ข้อ ก. HBV/dTP/OPV
🎯 ทำไมข้อนี้ถึงถูก:
🔍 ข้ออื่นผิดเพราะอะไร:
• ข้อ ข. (MMR/dTP/JE): ไม่ตรงกับหลักการหรือข้อบ่งใช้ที่ถูกต้องตามโจทย์กำหนด
• ข้อ ค. (BCG/MMR/OPV): ไม่ตรงกับหลักการหรือข้อบ่งใช้ที่ถูกต้องตามโจทย์กำหนด
• ข้อ ง. (MMR/JE/IPV): ไม่ตรงกับหลักการหรือข้อบ่งใช้ที่ถูกต้องตามโจทย์กำหนด
• ข้อ จ. (JE/OPV/dTP): ไม่ตรงกับหลักการหรือข้อบ่งใช้ที่ถูกต้องตามโจทย์กำหนด</t>
        </is>
      </c>
      <c r="L227" s="186" t="n"/>
      <c r="M227" s="186" t="inlineStr">
        <is>
          <t>8. Infectious diseases</t>
        </is>
      </c>
      <c r="N227" s="186" t="inlineStr">
        <is>
          <t>8.8 Antimicrobial Stewardship &amp; Pharmacology</t>
        </is>
      </c>
      <c r="O227" s="185" t="inlineStr">
        <is>
          <t>Clinic</t>
        </is>
      </c>
      <c r="P227" s="186" t="inlineStr">
        <is>
          <t>[SOURCE: Pharma Plus เล่มม่วง 2 - ข้อสอบย้อนหลังปี 2558 วันที่ 1 ข้อ 38]</t>
        </is>
      </c>
      <c r="Q227" s="185" t="inlineStr">
        <is>
          <t>ข้อสอบจริง</t>
        </is>
      </c>
      <c r="R227" s="185" t="inlineStr">
        <is>
          <t>2558</t>
        </is>
      </c>
      <c r="S227" s="185" t="n"/>
    </row>
    <row r="228" ht="24" customHeight="1" s="49">
      <c r="A228" s="187" t="n">
        <v>226</v>
      </c>
      <c r="B228" s="186" t="inlineStr">
        <is>
          <t>[กรณีศึกษา เด็ก 6 เดือน]
เด็ก 6 เดือน งอแง ตาแฉะ เป็นมา 3 วัน วันนี้มีไข้สูงเฉียบพลัน พบผื่นขึ้นที่หัว หลังคอ ลำตัว และมีจุดแดงในกระพุ้งแก้มและปาก</t>
        </is>
      </c>
      <c r="C228" s="186" t="inlineStr">
        <is>
          <t>วันนี้ เด็กรายนี้ต้องได้รับวัคซีนหรือไม่</t>
        </is>
      </c>
      <c r="D228" s="186" t="n"/>
      <c r="E228" s="186" t="inlineStr">
        <is>
          <t>ไม่ต้องได้รับ เนื่องจากมีภูมิจากการติดเชื้อ</t>
        </is>
      </c>
      <c r="F228" s="186" t="inlineStr">
        <is>
          <t>ให้เนื่องจาก EPI กำหนด</t>
        </is>
      </c>
      <c r="G228" s="186" t="inlineStr">
        <is>
          <t>ให้เลื่อนการรับวัคซีน ออกไปก่อน</t>
        </is>
      </c>
      <c r="H228" s="186" t="inlineStr">
        <is>
          <t>ให้ เนื่องจากอาการผื่นชัดเจน</t>
        </is>
      </c>
      <c r="I228" s="188" t="inlineStr">
        <is>
          <t>ไม่ให้ เนื่องจากอายุยังไม่ครบตามกำหนด</t>
        </is>
      </c>
      <c r="J228" s="185" t="n">
        <v>3</v>
      </c>
      <c r="K228" s="186" t="inlineStr">
        <is>
          <t>✅ คำตอบที่ถูกต้อง: ข้อ ค. ให้เลื่อนการรับวัคซีน ออกไปก่อน
🎯 ทำไมข้อนี้ถึงถูก:
🔍 ข้ออื่นผิดเพราะอะไร:
• ข้อ ก. (ไม่ต้องได้รับ เนื่องจากมีภูมิจากการติดเชื้อ): ไม่ตรงกับหลักการหรือข้อบ่งใช้ที่ถูกต้องตามโจทย์กำหนด
• ข้อ ข. (ให้เนื่องจาก EPI กำหนด): ไม่ตรงกับหลักการหรือข้อบ่งใช้ที่ถูกต้องตามโจทย์กำหนด
• ข้อ ง. (ให้ เนื่องจากอาการผื่นชัดเจน): ไม่ตรงกับหลักการหรือข้อบ่งใช้ที่ถูกต้องตามโจทย์กำหนด
• ข้อ จ. (ไม่ให้ เนื่องจากอายุยังไม่ครบตามกำหนด): ไม่ตรงกับหลักการหรือข้อบ่งใช้ที่ถูกต้องตามโจทย์กำหนด</t>
        </is>
      </c>
      <c r="L228" s="186" t="n"/>
      <c r="M228" s="186" t="inlineStr">
        <is>
          <t>8. Infectious diseases</t>
        </is>
      </c>
      <c r="N228" s="186" t="inlineStr">
        <is>
          <t>8.8 Antimicrobial Stewardship &amp; Pharmacology</t>
        </is>
      </c>
      <c r="O228" s="185" t="inlineStr">
        <is>
          <t>Clinic</t>
        </is>
      </c>
      <c r="P228" s="186" t="inlineStr">
        <is>
          <t>[SOURCE: Pharma Plus เล่มม่วง 2 - ข้อสอบย้อนหลังปี 2558 วันที่ 1 ข้อ 39]</t>
        </is>
      </c>
      <c r="Q228" s="185" t="inlineStr">
        <is>
          <t>ข้อสอบจริง</t>
        </is>
      </c>
      <c r="R228" s="185" t="inlineStr">
        <is>
          <t>2558</t>
        </is>
      </c>
      <c r="S228" s="185" t="n"/>
    </row>
    <row r="229" ht="24" customHeight="1" s="49">
      <c r="A229" s="187" t="n">
        <v>227</v>
      </c>
      <c r="B229" s="186" t="inlineStr"/>
      <c r="C229" s="186" t="inlineStr">
        <is>
          <t>ข้อใดผิดเกี่ยวกับ innate immunization</t>
        </is>
      </c>
      <c r="D229" s="186" t="n"/>
      <c r="E229" s="186" t="inlineStr">
        <is>
          <t>เชื้อถูกทำลายโดยกรดในกระเพาะอาหาร</t>
        </is>
      </c>
      <c r="F229" s="186" t="inlineStr">
        <is>
          <t>ภูมิคุ้มกันมีมาแต่กำเนิด</t>
        </is>
      </c>
      <c r="G229" s="186" t="inlineStr">
        <is>
          <t>สามารถจัดการกับเชื้อได้ทันที</t>
        </is>
      </c>
      <c r="H229" s="186" t="inlineStr">
        <is>
          <t>ภูมิคุ้มกันบางอย่างต้องใช้เวลาหลังจากคลอด ร่างกายจึงจะสร้างได้เอง</t>
        </is>
      </c>
      <c r="I229" s="188" t="inlineStr">
        <is>
          <t>มีความจำเพาะเจาะจงต่อเชื้อโรค</t>
        </is>
      </c>
      <c r="J229" s="185" t="n">
        <v>5</v>
      </c>
      <c r="K229" s="186" t="inlineStr">
        <is>
          <t>✅ คำตอบที่ถูกต้อง: ข้อ จ. มีความจำเพาะเจาะจงต่อเชื้อโรค
🎯 ทำไมข้อนี้ถึงถูก:
🔍 ข้ออื่นผิดเพราะอะไร:
• ข้อ ก. (เชื้อถูกทำลายโดยกรดในกระเพาะอาหาร): ไม่ตรงกับหลักการหรือข้อบ่งใช้ที่ถูกต้องตามโจทย์กำหนด
• ข้อ ข. (ภูมิคุ้มกันมีมาแต่กำเนิด): ไม่ตรงกับหลักการหรือข้อบ่งใช้ที่ถูกต้องตามโจทย์กำหนด
• ข้อ ค. (สามารถจัดการกับเชื้อได้ทันที): ไม่ตรงกับหลักการหรือข้อบ่งใช้ที่ถูกต้องตามโจทย์กำหนด
• ข้อ ง. (ภูมิคุ้มกันบางอย่างต้องใช้เวลาหลังจากคลอด ร่างกายจึงจะสร้างได้เอง): ไม่ตรงกับหลักการหรือข้อบ่งใช้ที่ถูกต้องตามโจทย์กำหนด</t>
        </is>
      </c>
      <c r="L229" s="186" t="n"/>
      <c r="M229" s="186" t="inlineStr">
        <is>
          <t>8. Infectious diseases</t>
        </is>
      </c>
      <c r="N229" s="186" t="inlineStr">
        <is>
          <t>8.8 Antimicrobial Stewardship &amp; Pharmacology</t>
        </is>
      </c>
      <c r="O229" s="185" t="inlineStr">
        <is>
          <t>Clinic</t>
        </is>
      </c>
      <c r="P229" s="186" t="inlineStr">
        <is>
          <t>[SOURCE: Pharma Plus เล่มม่วง 2 - ข้อสอบย้อนหลังปี 2558 วันที่ 1 ข้อ 43]</t>
        </is>
      </c>
      <c r="Q229" s="185" t="inlineStr">
        <is>
          <t>ข้อสอบจริง</t>
        </is>
      </c>
      <c r="R229" s="185" t="inlineStr">
        <is>
          <t>2558</t>
        </is>
      </c>
      <c r="S229" s="185" t="n"/>
    </row>
    <row r="230" ht="24" customHeight="1" s="49">
      <c r="A230" s="187" t="n">
        <v>228</v>
      </c>
      <c r="B230" s="186" t="inlineStr">
        <is>
          <t>[]
จากกราฟความสัมพันธ์ระหว่างเวลาและระดับแอนติบอดี (Serum titre of antibodies) เส้นประแสดงการตอบสนองแรก และเส้นทึบแสดงการตอบสนองหลัง reinfection</t>
        </is>
      </c>
      <c r="C230" s="186" t="inlineStr">
        <is>
          <t>จากรูป เส้นประ และ เส้นทึบ คืออะไร</t>
        </is>
      </c>
      <c r="D230" s="186" t="n"/>
      <c r="E230" s="186" t="inlineStr">
        <is>
          <t>IgM / IgG</t>
        </is>
      </c>
      <c r="F230" s="186" t="inlineStr">
        <is>
          <t>IgG / IgA</t>
        </is>
      </c>
      <c r="G230" s="186" t="inlineStr">
        <is>
          <t>IgG / IgM</t>
        </is>
      </c>
      <c r="H230" s="186" t="inlineStr">
        <is>
          <t>IgE / IgM</t>
        </is>
      </c>
      <c r="I230" s="188" t="inlineStr">
        <is>
          <t>IgA / IgG</t>
        </is>
      </c>
      <c r="J230" s="185" t="n">
        <v>1</v>
      </c>
      <c r="K230" s="186" t="inlineStr">
        <is>
          <t>✅ คำตอบที่ถูกต้อง: ข้อ ก. IgM / IgG
🎯 ทำไมข้อนี้ถึงถูก:
🔍 ข้ออื่นผิดเพราะอะไร:
• ข้อ ข. (IgG / IgA): ไม่ตรงกับหลักการหรือข้อบ่งใช้ที่ถูกต้องตามโจทย์กำหนด
• ข้อ ค. (IgG / IgM): ไม่ตรงกับหลักการหรือข้อบ่งใช้ที่ถูกต้องตามโจทย์กำหนด
• ข้อ ง. (IgE / IgM): ไม่ตรงกับหลักการหรือข้อบ่งใช้ที่ถูกต้องตามโจทย์กำหนด
• ข้อ จ. (IgA / IgG): ไม่ตรงกับหลักการหรือข้อบ่งใช้ที่ถูกต้องตามโจทย์กำหนด</t>
        </is>
      </c>
      <c r="L230" s="186" t="n"/>
      <c r="M230" s="186" t="inlineStr">
        <is>
          <t>8. Infectious diseases</t>
        </is>
      </c>
      <c r="N230" s="186" t="inlineStr">
        <is>
          <t>8.8 Antimicrobial Stewardship &amp; Pharmacology</t>
        </is>
      </c>
      <c r="O230" s="185" t="inlineStr">
        <is>
          <t>Clinic</t>
        </is>
      </c>
      <c r="P230" s="186" t="inlineStr">
        <is>
          <t>[SOURCE: Pharma Plus เล่มม่วง 2 - ข้อสอบย้อนหลังปี 2558 วันที่ 1 ข้อ 44]</t>
        </is>
      </c>
      <c r="Q230" s="185" t="inlineStr">
        <is>
          <t>ข้อสอบจริง</t>
        </is>
      </c>
      <c r="R230" s="185" t="inlineStr">
        <is>
          <t>2558</t>
        </is>
      </c>
      <c r="S230" s="185" t="n"/>
    </row>
    <row r="231" ht="24" customHeight="1" s="49">
      <c r="A231" s="187" t="n">
        <v>229</v>
      </c>
      <c r="B231" s="186" t="inlineStr"/>
      <c r="C231" s="186" t="inlineStr">
        <is>
          <t>จากกราฟข้อ 44. ข้อใดถูกต้อง</t>
        </is>
      </c>
      <c r="D231" s="186" t="n"/>
      <c r="E231" s="186" t="inlineStr">
        <is>
          <t>ฉีดวัคซีนซ้ำ เพื่อกระตุ้นการสร้าง Ab บางอย่างเพิ่มขึ้น</t>
        </is>
      </c>
      <c r="F231" s="186" t="inlineStr">
        <is>
          <t>ฉีดวัคซีนซ้ำ เพื่อให้ภูมิคุ้มกันสร้างให้อีกครั้ง</t>
        </is>
      </c>
      <c r="G231" s="186" t="inlineStr">
        <is>
          <t>การฉีดซ้ำไม่ได้เพิ่มปริมาณภูมิคุ้มกัน</t>
        </is>
      </c>
      <c r="H231" s="186" t="inlineStr">
        <is>
          <t>ไม่จำเป็นต้องฉีดซ้ำ</t>
        </is>
      </c>
      <c r="I231" s="188" t="inlineStr">
        <is>
          <t>สามารถฉีดกระตุ้นก่อนนัดได้</t>
        </is>
      </c>
      <c r="J231" s="185" t="n">
        <v>1</v>
      </c>
      <c r="K231" s="186" t="inlineStr">
        <is>
          <t>✅ คำตอบที่ถูกต้อง: ข้อ ก. ฉีดวัคซีนซ้ำ เพื่อกระตุ้นการสร้าง Ab บางอย่างเพิ่มขึ้น
🎯 ทำไมข้อนี้ถึงถูก:
🔍 ข้ออื่นผิดเพราะอะไร:
• ข้อ ข. (ฉีดวัคซีนซ้ำ เพื่อให้ภูมิคุ้มกันสร้างให้อีกครั้ง): ไม่ตรงกับหลักการหรือข้อบ่งใช้ที่ถูกต้องตามโจทย์กำหนด
• ข้อ ค. (การฉีดซ้ำไม่ได้เพิ่มปริมาณภูมิคุ้มกัน): ไม่ตรงกับหลักการหรือข้อบ่งใช้ที่ถูกต้องตามโจทย์กำหนด
• ข้อ ง. (ไม่จำเป็นต้องฉีดซ้ำ): ไม่ตรงกับหลักการหรือข้อบ่งใช้ที่ถูกต้องตามโจทย์กำหนด
• ข้อ จ. (สามารถฉีดกระตุ้นก่อนนัดได้): ไม่ตรงกับหลักการหรือข้อบ่งใช้ที่ถูกต้องตามโจทย์กำหนด</t>
        </is>
      </c>
      <c r="L231" s="186" t="n"/>
      <c r="M231" s="186" t="inlineStr">
        <is>
          <t>8. Infectious diseases</t>
        </is>
      </c>
      <c r="N231" s="186" t="inlineStr">
        <is>
          <t>8.8 Antimicrobial Stewardship &amp; Pharmacology</t>
        </is>
      </c>
      <c r="O231" s="185" t="inlineStr">
        <is>
          <t>Clinic</t>
        </is>
      </c>
      <c r="P231" s="186" t="inlineStr">
        <is>
          <t>[SOURCE: Pharma Plus เล่มม่วง 2 - ข้อสอบย้อนหลังปี 2558 วันที่ 1 ข้อ 45]</t>
        </is>
      </c>
      <c r="Q231" s="185" t="inlineStr">
        <is>
          <t>ข้อสอบจริง</t>
        </is>
      </c>
      <c r="R231" s="185" t="inlineStr">
        <is>
          <t>2558</t>
        </is>
      </c>
      <c r="S231" s="185" t="n"/>
    </row>
    <row r="232" ht="24" customHeight="1" s="49">
      <c r="A232" s="187" t="n">
        <v>230</v>
      </c>
      <c r="B232" s="186" t="inlineStr">
        <is>
          <t>[กรณีศึกษา 7]
ผู้ป่วยชาย ขยี้ตาบ่อย มีอาการหนังตาใต้คิ้วบวม มีตุ่มแดงคล้ายตุ่มหนอง ใช้ยา antazoline และกิน loratadine ไม่ดีขึ้น ผู้ป่วยใช้สายตาจ้องคอมพิวเตอร์นานเกือบตลอดวัน จากนั้นได้ยา dicloxacillin</t>
        </is>
      </c>
      <c r="C232" s="186" t="inlineStr">
        <is>
          <t>จากนั้นได้ยา dicloxacillin ออกฤทธิ์กลไกใด</t>
        </is>
      </c>
      <c r="D232" s="186" t="n"/>
      <c r="E232" s="186" t="inlineStr">
        <is>
          <t>ยับยั้ง ribosome 30S</t>
        </is>
      </c>
      <c r="F232" s="186" t="inlineStr">
        <is>
          <t>ยับยั้ง ribosome 50S</t>
        </is>
      </c>
      <c r="G232" s="186" t="inlineStr">
        <is>
          <t>ยับยั้งการสร้าง DNA</t>
        </is>
      </c>
      <c r="H232" s="186" t="inlineStr">
        <is>
          <t>ยับยั้งการสร้างผนังเซลล์</t>
        </is>
      </c>
      <c r="I232" s="188" t="inlineStr">
        <is>
          <t>ยับยั้งการสร้างเยื่อหุ้มเซลล์</t>
        </is>
      </c>
      <c r="J232" s="185" t="n">
        <v>4</v>
      </c>
      <c r="K232" s="186" t="inlineStr">
        <is>
          <t>✅ คำตอบที่ถูกต้อง: ข้อ ง. ยับยั้งการสร้างผนังเซลล์
🎯 ทำไมข้อนี้ถึงถูก:
🔍 ข้ออื่นผิดเพราะอะไร:
• ข้อ ก. (ยับยั้ง ribosome 30S): ไม่ตรงกับหลักการหรือข้อบ่งใช้ที่ถูกต้องตามโจทย์กำหนด
• ข้อ ข. (ยับยั้ง ribosome 50S): ไม่ตรงกับหลักการหรือข้อบ่งใช้ที่ถูกต้องตามโจทย์กำหนด
• ข้อ ค. (ยับยั้งการสร้าง DNA): ไม่ตรงกับหลักการหรือข้อบ่งใช้ที่ถูกต้องตามโจทย์กำหนด
• ข้อ จ. (ยับยั้งการสร้างเยื่อหุ้มเซลล์): ไม่ตรงกับหลักการหรือข้อบ่งใช้ที่ถูกต้องตามโจทย์กำหนด</t>
        </is>
      </c>
      <c r="L232" s="186" t="n"/>
      <c r="M232" s="186" t="inlineStr">
        <is>
          <t>8. Infectious diseases</t>
        </is>
      </c>
      <c r="N232" s="186" t="inlineStr">
        <is>
          <t>8.6 Skin &amp; Soft Tissue Infections</t>
        </is>
      </c>
      <c r="O232" s="185" t="inlineStr">
        <is>
          <t>Clinic</t>
        </is>
      </c>
      <c r="P232" s="186" t="inlineStr">
        <is>
          <t>[SOURCE: Pharma Plus เล่มม่วง 2 - ข้อสอบย้อนหลังปี 2558 วันที่ 1 ข้อ 58]</t>
        </is>
      </c>
      <c r="Q232" s="185" t="inlineStr">
        <is>
          <t>ข้อสอบจริง</t>
        </is>
      </c>
      <c r="R232" s="185" t="inlineStr">
        <is>
          <t>2558</t>
        </is>
      </c>
      <c r="S232" s="185" t="n"/>
    </row>
    <row r="233" ht="24" customHeight="1" s="49">
      <c r="A233" s="187" t="n">
        <v>231</v>
      </c>
      <c r="B233" s="186" t="inlineStr">
        <is>
          <t>[กรณีศึกษา 7]
ผู้ป่วยชาย ขยี้ตาบ่อย มีอาการหนังตาใต้คิ้วบวม มีตุ่มแดงคล้ายตุ่มหนอง ได้รับยาปฏิชีวนะ Dicloxacillin</t>
        </is>
      </c>
      <c r="C233" s="186" t="inlineStr">
        <is>
          <t>ข้อใดถูกเมื่อเปรียบเทียบความต่างระหว่าง dicloxacillin กับ amoxycillin</t>
        </is>
      </c>
      <c r="D233" s="186" t="n"/>
      <c r="E233" s="186" t="inlineStr">
        <is>
          <t>Dicloxacillin สามารถให้โดยการฉีดได้</t>
        </is>
      </c>
      <c r="F233" s="186" t="inlineStr">
        <is>
          <t>Dicloxacillin ทนกรดมากกว่า amoxycillin</t>
        </is>
      </c>
      <c r="G233" s="186" t="inlineStr">
        <is>
          <t>Dicloxacillin เป็น broad spectrum มากกว่า amoxycillin</t>
        </is>
      </c>
      <c r="H233" s="186" t="inlineStr">
        <is>
          <t>Dicloxacillin ทนต่อ beta-lactamase ได้ดีกว่า amoxycillin</t>
        </is>
      </c>
      <c r="I233" s="188" t="inlineStr">
        <is>
          <t>Dicloxacillin ออกฤทธิ์ ต่อ P. aeruginosa ได้</t>
        </is>
      </c>
      <c r="J233" s="185" t="n">
        <v>4</v>
      </c>
      <c r="K233" s="186" t="inlineStr">
        <is>
          <t>✅ คำตอบที่ถูกต้อง: ข้อ ง. Dicloxacillin ทนต่อ beta-lactamase ได้ดีกว่า amoxycillin
🎯 ทำไมข้อนี้ถึงถูก:
🔍 ข้ออื่นผิดเพราะอะไร:
• ข้อ ก. (Dicloxacillin สามารถให้โดยการฉีดได้): ไม่ตรงกับหลักการหรือข้อบ่งใช้ที่ถูกต้องตามโจทย์กำหนด
• ข้อ ข. (Dicloxacillin ทนกรดมากกว่า amoxycillin): ไม่ตรงกับหลักการหรือข้อบ่งใช้ที่ถูกต้องตามโจทย์กำหนด
• ข้อ ค. (Dicloxacillin เป็น broad spectrum มากกว่า amoxycillin): ไม่ตรงกับหลักการหรือข้อบ่งใช้ที่ถูกต้องตามโจทย์กำหนด
• ข้อ จ. (Dicloxacillin ออกฤทธิ์ ต่อ P. aeruginosa ได้): ไม่ตรงกับหลักการหรือข้อบ่งใช้ที่ถูกต้องตามโจทย์กำหนด</t>
        </is>
      </c>
      <c r="L233" s="186" t="n"/>
      <c r="M233" s="186" t="inlineStr">
        <is>
          <t>8. Infectious diseases</t>
        </is>
      </c>
      <c r="N233" s="186" t="inlineStr">
        <is>
          <t>8.6 Skin &amp; Soft Tissue Infections</t>
        </is>
      </c>
      <c r="O233" s="185" t="inlineStr">
        <is>
          <t>Clinic</t>
        </is>
      </c>
      <c r="P233" s="186" t="inlineStr">
        <is>
          <t>[SOURCE: Pharma Plus เล่มม่วง 2 - ข้อสอบย้อนหลังปี 2558 วันที่ 1 ข้อ 59]</t>
        </is>
      </c>
      <c r="Q233" s="185" t="inlineStr">
        <is>
          <t>ข้อสอบจริง</t>
        </is>
      </c>
      <c r="R233" s="185" t="inlineStr">
        <is>
          <t>2558</t>
        </is>
      </c>
      <c r="S233" s="185" t="n"/>
    </row>
    <row r="234" ht="24" customHeight="1" s="49">
      <c r="A234" s="187" t="n">
        <v>232</v>
      </c>
      <c r="B234" s="186" t="inlineStr">
        <is>
          <t>[กรณีศึกษา 11]
ผู้ป่วยชายไทยคู่ อายุ 60 ปี แพทย์วินิจฉัยเป็น cirrhosis with ascites ต่อมาสงสัยภาวะติดเชื้อในช่องท้อง</t>
        </is>
      </c>
      <c r="C234" s="186" t="inlineStr">
        <is>
          <t>ถ้าผู้ป่วยติดเชื้อในช่องท้อง (SBP) ยาใดที่ควรให้</t>
        </is>
      </c>
      <c r="D234" s="186" t="n"/>
      <c r="E234" s="186" t="inlineStr">
        <is>
          <t>Imipenem</t>
        </is>
      </c>
      <c r="F234" s="186" t="inlineStr">
        <is>
          <t>Ceftazidime IV</t>
        </is>
      </c>
      <c r="G234" s="186" t="inlineStr">
        <is>
          <t>Cefotaxime IV</t>
        </is>
      </c>
      <c r="H234" s="186" t="inlineStr">
        <is>
          <t>Norfloxacin oral</t>
        </is>
      </c>
      <c r="I234" s="188" t="inlineStr">
        <is>
          <t>Amoxicillin/clavulanic IV</t>
        </is>
      </c>
      <c r="J234" s="185" t="n">
        <v>3</v>
      </c>
      <c r="K234" s="186" t="inlineStr">
        <is>
          <t>✅ คำตอบที่ถูกต้อง: ข้อ ค. Cefotaxime IV
🎯 ทำไมข้อนี้ถึงถูก:
🔍 ข้ออื่นผิดเพราะอะไร:
• ข้อ ก. (Imipenem): ไม่ตรงกับหลักการหรือข้อบ่งใช้ที่ถูกต้องตามโจทย์กำหนด
• ข้อ ข. (Ceftazidime IV): ไม่ตรงกับหลักการหรือข้อบ่งใช้ที่ถูกต้องตามโจทย์กำหนด
• ข้อ ง. (Norfloxacin oral): ไม่ตรงกับหลักการหรือข้อบ่งใช้ที่ถูกต้องตามโจทย์กำหนด
• ข้อ จ. (Amoxicillin/clavulanic IV): ไม่ตรงกับหลักการหรือข้อบ่งใช้ที่ถูกต้องตามโจทย์กำหนด</t>
        </is>
      </c>
      <c r="L234" s="186" t="n"/>
      <c r="M234" s="186" t="inlineStr">
        <is>
          <t>8. Infectious diseases</t>
        </is>
      </c>
      <c r="N234" s="186" t="inlineStr">
        <is>
          <t>8.3 Respiratory Tract Infections</t>
        </is>
      </c>
      <c r="O234" s="185" t="inlineStr">
        <is>
          <t>Clinic</t>
        </is>
      </c>
      <c r="P234" s="186" t="inlineStr">
        <is>
          <t>[SOURCE: Pharma Plus เล่มม่วง 2 - ข้อสอบย้อนหลังปี 2558 วันที่ 1 ข้อ 88]</t>
        </is>
      </c>
      <c r="Q234" s="185" t="inlineStr">
        <is>
          <t>ข้อสอบจริง</t>
        </is>
      </c>
      <c r="R234" s="185" t="inlineStr">
        <is>
          <t>2558</t>
        </is>
      </c>
      <c r="S234" s="185" t="n"/>
    </row>
    <row r="235" ht="24" customHeight="1" s="49">
      <c r="A235" s="187" t="n">
        <v>233</v>
      </c>
      <c r="B235" s="186" t="inlineStr"/>
      <c r="C235" s="186" t="inlineStr">
        <is>
          <t>[กรณีศึกษา 11] เชื้อสาเหตุของ SBP คือข้อใด</t>
        </is>
      </c>
      <c r="D235" s="186" t="n"/>
      <c r="E235" s="186" t="inlineStr">
        <is>
          <t>S. aureus</t>
        </is>
      </c>
      <c r="F235" s="186" t="inlineStr">
        <is>
          <t>S. pyogenes</t>
        </is>
      </c>
      <c r="G235" s="186" t="inlineStr">
        <is>
          <t>K. pneumoniae</t>
        </is>
      </c>
      <c r="H235" s="186" t="inlineStr">
        <is>
          <t>P. aeruginosa</t>
        </is>
      </c>
      <c r="I235" s="188" t="inlineStr">
        <is>
          <t>Proteus mirabilis</t>
        </is>
      </c>
      <c r="J235" s="185" t="n">
        <v>3</v>
      </c>
      <c r="K235" s="186" t="inlineStr">
        <is>
          <t>✅ คำตอบที่ถูกต้อง: ข้อ ค. K. pneumoniae
🎯 ทำไมข้อนี้ถึงถูก:
🔍 ข้ออื่นผิดเพราะอะไร:
• ข้อ ก. (S. aureus): ไม่ตรงกับหลักการหรือข้อบ่งใช้ที่ถูกต้องตามโจทย์กำหนด
• ข้อ ข. (S. pyogenes): ไม่ตรงกับหลักการหรือข้อบ่งใช้ที่ถูกต้องตามโจทย์กำหนด
• ข้อ ง. (P. aeruginosa): ไม่ตรงกับหลักการหรือข้อบ่งใช้ที่ถูกต้องตามโจทย์กำหนด
• ข้อ จ. (Proteus mirabilis): ไม่ตรงกับหลักการหรือข้อบ่งใช้ที่ถูกต้องตามโจทย์กำหนด</t>
        </is>
      </c>
      <c r="L235" s="186" t="n"/>
      <c r="M235" s="186" t="inlineStr">
        <is>
          <t>8. Infectious diseases</t>
        </is>
      </c>
      <c r="N235" s="186" t="inlineStr">
        <is>
          <t>8.3 Respiratory Tract Infections</t>
        </is>
      </c>
      <c r="O235" s="185" t="inlineStr">
        <is>
          <t>Clinic</t>
        </is>
      </c>
      <c r="P235" s="186" t="inlineStr">
        <is>
          <t>[SOURCE: Pharma Plus เล่มม่วง 2 - ข้อสอบย้อนหลังปี 2558 วันที่ 1 ข้อ 90]</t>
        </is>
      </c>
      <c r="Q235" s="185" t="inlineStr">
        <is>
          <t>ข้อสอบจริง</t>
        </is>
      </c>
      <c r="R235" s="185" t="inlineStr">
        <is>
          <t>2558</t>
        </is>
      </c>
      <c r="S235" s="185" t="n"/>
    </row>
    <row r="236" ht="24" customHeight="1" s="49">
      <c r="A236" s="187" t="n">
        <v>234</v>
      </c>
      <c r="B236" s="186" t="inlineStr"/>
      <c r="C236" s="186" t="inlineStr">
        <is>
          <t>[กรณีศึกษา 12] ยาใดเป็นพิษต่อตับมากที่สุด</t>
        </is>
      </c>
      <c r="D236" s="186" t="n"/>
      <c r="E236" s="186" t="inlineStr">
        <is>
          <t>Griseofulvin oral</t>
        </is>
      </c>
      <c r="F236" s="186" t="inlineStr">
        <is>
          <t>Terbinafine</t>
        </is>
      </c>
      <c r="G236" s="186" t="inlineStr">
        <is>
          <t>Ketoconazole oral</t>
        </is>
      </c>
      <c r="H236" s="186" t="inlineStr">
        <is>
          <t>Prednisolone</t>
        </is>
      </c>
      <c r="I236" s="188" t="inlineStr">
        <is>
          <t>Itraconazole capsule</t>
        </is>
      </c>
      <c r="J236" s="185" t="n">
        <v>3</v>
      </c>
      <c r="K236" s="186" t="inlineStr">
        <is>
          <t>✅ คำตอบที่ถูกต้อง: ข้อ ค. Ketoconazole oral
🎯 ทำไมข้อนี้ถึงถูก:
🔍 ข้ออื่นผิดเพราะอะไร:
• ข้อ ก. (Griseofulvin oral): ไม่ตรงกับหลักการหรือข้อบ่งใช้ที่ถูกต้องตามโจทย์กำหนด
• ข้อ ข. (Terbinafine): ไม่ตรงกับหลักการหรือข้อบ่งใช้ที่ถูกต้องตามโจทย์กำหนด
• ข้อ ง. (Prednisolone): ไม่ตรงกับหลักการหรือข้อบ่งใช้ที่ถูกต้องตามโจทย์กำหนด
• ข้อ จ. (Itraconazole capsule): ไม่ตรงกับหลักการหรือข้อบ่งใช้ที่ถูกต้องตามโจทย์กำหนด</t>
        </is>
      </c>
      <c r="L236" s="186" t="n"/>
      <c r="M236" s="186" t="inlineStr">
        <is>
          <t>8. Infectious diseases</t>
        </is>
      </c>
      <c r="N236" s="186" t="inlineStr">
        <is>
          <t>8.3 Respiratory Tract Infections</t>
        </is>
      </c>
      <c r="O236" s="185" t="inlineStr">
        <is>
          <t>Clinic</t>
        </is>
      </c>
      <c r="P236" s="186" t="inlineStr">
        <is>
          <t>[SOURCE: Pharma Plus เล่มม่วง 2 - ข้อสอบย้อนหลังปี 2558 วันที่ 1 ข้อ 95]</t>
        </is>
      </c>
      <c r="Q236" s="185" t="inlineStr">
        <is>
          <t>ข้อสอบจริง</t>
        </is>
      </c>
      <c r="R236" s="185" t="inlineStr">
        <is>
          <t>2558</t>
        </is>
      </c>
      <c r="S236" s="185" t="n"/>
    </row>
    <row r="237" ht="24" customHeight="1" s="49">
      <c r="A237" s="187" t="n">
        <v>235</v>
      </c>
      <c r="B237" s="186" t="inlineStr"/>
      <c r="C237" s="186" t="inlineStr">
        <is>
          <t>ข้อใดคือกลไกการออกฤทธิ์ของยา clotrimazole</t>
        </is>
      </c>
      <c r="D237" s="186" t="n"/>
      <c r="E237" s="186" t="inlineStr">
        <is>
          <t>ยับยั้งการสร้าง mycolic acid ใน cell wall</t>
        </is>
      </c>
      <c r="F237" s="186" t="inlineStr">
        <is>
          <t>ยับยั้ง squalene epoxidase enzyme</t>
        </is>
      </c>
      <c r="G237" s="186" t="inlineStr">
        <is>
          <t>ยับยั้งการสร้าง mitosis ของ dermatophytes</t>
        </is>
      </c>
      <c r="H237" s="186" t="inlineStr">
        <is>
          <t>ยับยั้งการสร้าง ergosterol โดยจับกับ 14-alpha demethylase</t>
        </is>
      </c>
      <c r="I237" s="188" t="inlineStr">
        <is>
          <t>จับกับ ergosterol ยับยั้งการสร้างผนังเซลล์</t>
        </is>
      </c>
      <c r="J237" s="185" t="n">
        <v>4</v>
      </c>
      <c r="K237" s="186" t="inlineStr">
        <is>
          <t>✅ คำตอบที่ถูกต้อง: ข้อ ง. ยับยั้งการสร้าง ergosterol โดยจับกับ 14-alpha demethylase
🎯 ทำไมข้อนี้ถึงถูก:
🔍 ข้ออื่นผิดเพราะอะไร:
• ข้อ ก. (ยับยั้งการสร้าง mycolic acid ใน cell wall): ไม่ตรงกับหลักการหรือข้อบ่งใช้ที่ถูกต้องตามโจทย์กำหนด
• ข้อ ข. (ยับยั้ง squalene epoxidase enzyme): ไม่ตรงกับหลักการหรือข้อบ่งใช้ที่ถูกต้องตามโจทย์กำหนด
• ข้อ ค. (ยับยั้งการสร้าง mitosis ของ dermatophytes): ไม่ตรงกับหลักการหรือข้อบ่งใช้ที่ถูกต้องตามโจทย์กำหนด
• ข้อ จ. (จับกับ ergosterol ยับยั้งการสร้างผนังเซลล์): ไม่ตรงกับหลักการหรือข้อบ่งใช้ที่ถูกต้องตามโจทย์กำหนด</t>
        </is>
      </c>
      <c r="L237" s="186" t="n"/>
      <c r="M237" s="186" t="inlineStr">
        <is>
          <t>8. Infectious diseases</t>
        </is>
      </c>
      <c r="N237" s="186" t="inlineStr">
        <is>
          <t>8.8 Antimicrobial Stewardship &amp; Pharmacology</t>
        </is>
      </c>
      <c r="O237" s="185" t="inlineStr">
        <is>
          <t>Clinic</t>
        </is>
      </c>
      <c r="P237" s="186" t="inlineStr">
        <is>
          <t>[SOURCE: Pharma Plus เล่มม่วง 2 - ข้อสอบย้อนหลังปี 2558 วันที่ 1 ข้อ 97]</t>
        </is>
      </c>
      <c r="Q237" s="185" t="inlineStr">
        <is>
          <t>ข้อสอบจริง</t>
        </is>
      </c>
      <c r="R237" s="185" t="inlineStr">
        <is>
          <t>2558</t>
        </is>
      </c>
      <c r="S237" s="185" t="n"/>
    </row>
    <row r="238" ht="24" customHeight="1" s="49">
      <c r="A238" s="187" t="n">
        <v>236</v>
      </c>
      <c r="B238" s="186" t="inlineStr">
        <is>
          <t>[กรณีศึกษา 2]
เด็ก 1 ปี นน. 13 kg มีไข้สูงเจ็บคอ กลืนไม่ได้ ในคอมีหนอง</t>
        </is>
      </c>
      <c r="C238" s="186" t="inlineStr">
        <is>
          <t>ผู้ป่วยเป็นโรคอะไร</t>
        </is>
      </c>
      <c r="D238" s="186" t="n"/>
      <c r="E238" s="186" t="inlineStr">
        <is>
          <t>Sinusitis</t>
        </is>
      </c>
      <c r="F238" s="186" t="inlineStr">
        <is>
          <t>Viral infection</t>
        </is>
      </c>
      <c r="G238" s="186" t="inlineStr">
        <is>
          <t>Pharyngitis</t>
        </is>
      </c>
      <c r="H238" s="186" t="inlineStr">
        <is>
          <t>Bacterial tonsillitis</t>
        </is>
      </c>
      <c r="I238" s="188" t="inlineStr">
        <is>
          <t>Herpes simplex</t>
        </is>
      </c>
      <c r="J238" s="185" t="n">
        <v>4</v>
      </c>
      <c r="K238" s="186" t="inlineStr">
        <is>
          <t>✅ คำตอบที่ถูกต้อง: ข้อ ง. Bacterial tonsillitis
🎯 ทำไมข้อนี้ถึงถูก:
🔍 ข้ออื่นผิดเพราะอะไร:
• ข้อ ก. (Sinusitis): ไม่ตรงกับหลักการหรือข้อบ่งใช้ที่ถูกต้องตามโจทย์กำหนด
• ข้อ ข. (Viral infection): ไม่ตรงกับหลักการหรือข้อบ่งใช้ที่ถูกต้องตามโจทย์กำหนด
• ข้อ ค. (Pharyngitis): ไม่ตรงกับหลักการหรือข้อบ่งใช้ที่ถูกต้องตามโจทย์กำหนด
• ข้อ จ. (Herpes simplex): ไม่ตรงกับหลักการหรือข้อบ่งใช้ที่ถูกต้องตามโจทย์กำหนด</t>
        </is>
      </c>
      <c r="L238" s="186" t="n"/>
      <c r="M238" s="186" t="inlineStr">
        <is>
          <t>8. Infectious diseases</t>
        </is>
      </c>
      <c r="N238" s="186" t="inlineStr">
        <is>
          <t>8.3 Respiratory Tract Infections</t>
        </is>
      </c>
      <c r="O238" s="185" t="inlineStr">
        <is>
          <t>Clinic</t>
        </is>
      </c>
      <c r="P238" s="186" t="inlineStr">
        <is>
          <t>[SOURCE: Pharma Plus เล่มม่วง 2 - ข้อสอบย้อนหลังปี 2558 วันที่ 2 ข้อ 8]</t>
        </is>
      </c>
      <c r="Q238" s="185" t="inlineStr">
        <is>
          <t>ข้อสอบจริง</t>
        </is>
      </c>
      <c r="R238" s="185" t="inlineStr">
        <is>
          <t>2558</t>
        </is>
      </c>
      <c r="S238" s="185" t="n"/>
    </row>
    <row r="239" ht="24" customHeight="1" s="49">
      <c r="A239" s="187" t="n">
        <v>237</v>
      </c>
      <c r="B239" s="186" t="inlineStr">
        <is>
          <t>[กรณีศึกษา 2]
เด็ก 1 ปี นน. 13 kg มีไข้สูงเจ็บคอ กลืนไม่ได้ ในคอมีหนอง</t>
        </is>
      </c>
      <c r="C239" s="186" t="inlineStr">
        <is>
          <t>เชื้อที่เป็นสาเหตุหลักของโรคดังกล่าวคือ</t>
        </is>
      </c>
      <c r="D239" s="186" t="n"/>
      <c r="E239" s="186" t="inlineStr">
        <is>
          <t>H. influenzae</t>
        </is>
      </c>
      <c r="F239" s="186" t="inlineStr">
        <is>
          <t>S. pyogenes</t>
        </is>
      </c>
      <c r="G239" s="186" t="inlineStr">
        <is>
          <t>Rhinovirus</t>
        </is>
      </c>
      <c r="H239" s="186" t="inlineStr">
        <is>
          <t>MAC</t>
        </is>
      </c>
      <c r="I239" s="188" t="inlineStr">
        <is>
          <t>Microsporum</t>
        </is>
      </c>
      <c r="J239" s="185" t="n">
        <v>2</v>
      </c>
      <c r="K239" s="186" t="inlineStr">
        <is>
          <t>✅ คำตอบที่ถูกต้อง: ข้อ ข. S. pyogenes
🎯 ทำไมข้อนี้ถึงถูก:
🔍 ข้ออื่นผิดเพราะอะไร:
• ข้อ ก. (H. influenzae): ไม่ตรงกับหลักการหรือข้อบ่งใช้ที่ถูกต้องตามโจทย์กำหนด
• ข้อ ค. (Rhinovirus): ไม่ตรงกับหลักการหรือข้อบ่งใช้ที่ถูกต้องตามโจทย์กำหนด
• ข้อ ง. (MAC): ไม่ตรงกับหลักการหรือข้อบ่งใช้ที่ถูกต้องตามโจทย์กำหนด
• ข้อ จ. (Microsporum): ไม่ตรงกับหลักการหรือข้อบ่งใช้ที่ถูกต้องตามโจทย์กำหนด</t>
        </is>
      </c>
      <c r="L239" s="186" t="n"/>
      <c r="M239" s="186" t="inlineStr">
        <is>
          <t>8. Infectious diseases</t>
        </is>
      </c>
      <c r="N239" s="186" t="inlineStr">
        <is>
          <t>8.3 Respiratory Tract Infections</t>
        </is>
      </c>
      <c r="O239" s="185" t="inlineStr">
        <is>
          <t>Clinic</t>
        </is>
      </c>
      <c r="P239" s="186" t="inlineStr">
        <is>
          <t>[SOURCE: Pharma Plus เล่มม่วง 2 - ข้อสอบย้อนหลังปี 2558 วันที่ 2 ข้อ 9]</t>
        </is>
      </c>
      <c r="Q239" s="185" t="inlineStr">
        <is>
          <t>ข้อสอบจริง</t>
        </is>
      </c>
      <c r="R239" s="185" t="inlineStr">
        <is>
          <t>2558</t>
        </is>
      </c>
      <c r="S239" s="185" t="n"/>
    </row>
    <row r="240" ht="24" customHeight="1" s="49">
      <c r="A240" s="187" t="n">
        <v>238</v>
      </c>
      <c r="B240" s="186" t="inlineStr">
        <is>
          <t>[กรณีศึกษา 2]
เด็ก 1 ปี นน. 13 kg มีไข้สูงเจ็บคอ กลืนไม่ได้ ในคอมีหนอง</t>
        </is>
      </c>
      <c r="C240" s="186" t="inlineStr">
        <is>
          <t>ควรรักษาอย่างไร</t>
        </is>
      </c>
      <c r="D240" s="186" t="n"/>
      <c r="E240" s="186" t="inlineStr">
        <is>
          <t>Refer</t>
        </is>
      </c>
      <c r="F240" s="186" t="inlineStr">
        <is>
          <t>Amoxicillin</t>
        </is>
      </c>
      <c r="G240" s="186" t="inlineStr">
        <is>
          <t>Amoxicillin/clavulanic acid</t>
        </is>
      </c>
      <c r="H240" s="186" t="inlineStr">
        <is>
          <t>ดื่มน้ำมาก ๆ นอนพักผ่อน</t>
        </is>
      </c>
      <c r="I240" s="188" t="inlineStr">
        <is>
          <t>Acyclovir</t>
        </is>
      </c>
      <c r="J240" s="185" t="n">
        <v>2</v>
      </c>
      <c r="K240" s="186" t="inlineStr">
        <is>
          <t>✅ คำตอบที่ถูกต้อง: ข้อ ข. Amoxicillin
🎯 ทำไมข้อนี้ถึงถูก:
🔍 ข้ออื่นผิดเพราะอะไร:
• ข้อ ก. (Refer): ไม่ตรงกับหลักการหรือข้อบ่งใช้ที่ถูกต้องตามโจทย์กำหนด
• ข้อ ค. (Amoxicillin/clavulanic acid): ไม่ตรงกับหลักการหรือข้อบ่งใช้ที่ถูกต้องตามโจทย์กำหนด
• ข้อ ง. (ดื่มน้ำมาก ๆ นอนพักผ่อน): ไม่ตรงกับหลักการหรือข้อบ่งใช้ที่ถูกต้องตามโจทย์กำหนด
• ข้อ จ. (Acyclovir): ไม่ตรงกับหลักการหรือข้อบ่งใช้ที่ถูกต้องตามโจทย์กำหนด</t>
        </is>
      </c>
      <c r="L240" s="186" t="n"/>
      <c r="M240" s="186" t="inlineStr">
        <is>
          <t>8. Infectious diseases</t>
        </is>
      </c>
      <c r="N240" s="186" t="inlineStr">
        <is>
          <t>8.3 Respiratory Tract Infections</t>
        </is>
      </c>
      <c r="O240" s="185" t="inlineStr">
        <is>
          <t>Clinic</t>
        </is>
      </c>
      <c r="P240" s="186" t="inlineStr">
        <is>
          <t>[SOURCE: Pharma Plus เล่มม่วง 2 - ข้อสอบย้อนหลังปี 2558 วันที่ 2 ข้อ 10]</t>
        </is>
      </c>
      <c r="Q240" s="185" t="inlineStr">
        <is>
          <t>ข้อสอบจริง</t>
        </is>
      </c>
      <c r="R240" s="185" t="inlineStr">
        <is>
          <t>2558</t>
        </is>
      </c>
      <c r="S240" s="185" t="n"/>
    </row>
    <row r="241" ht="24" customHeight="1" s="49">
      <c r="A241" s="187" t="n">
        <v>239</v>
      </c>
      <c r="B241" s="186" t="inlineStr">
        <is>
          <t>[กรณีศึกษา 2]
เด็ก 1 ปี นน. 13 kg มีไข้สูงเจ็บคอ กลืนไม่ได้ ในคอมีหนอง</t>
        </is>
      </c>
      <c r="C241" s="186" t="inlineStr">
        <is>
          <t>ผู้ป่วยรายนี้ มีโอกาสเกิดโรคใด</t>
        </is>
      </c>
      <c r="D241" s="186" t="n"/>
      <c r="E241" s="186" t="inlineStr">
        <is>
          <t>Rubella</t>
        </is>
      </c>
      <c r="F241" s="186" t="inlineStr">
        <is>
          <t>Herpes zoster</t>
        </is>
      </c>
      <c r="G241" s="186" t="inlineStr">
        <is>
          <t>Diphtheria</t>
        </is>
      </c>
      <c r="H241" s="186" t="inlineStr">
        <is>
          <t>Rheumatic fever</t>
        </is>
      </c>
      <c r="I241" s="188" t="inlineStr">
        <is>
          <t>Pertussis</t>
        </is>
      </c>
      <c r="J241" s="185" t="n">
        <v>4</v>
      </c>
      <c r="K241" s="186" t="inlineStr">
        <is>
          <t>✅ คำตอบที่ถูกต้อง: ข้อ ง. Rheumatic fever
🎯 ทำไมข้อนี้ถึงถูก:
🔍 ข้ออื่นผิดเพราะอะไร:
• ข้อ ก. (Rubella): ไม่ตรงกับหลักการหรือข้อบ่งใช้ที่ถูกต้องตามโจทย์กำหนด
• ข้อ ข. (Herpes zoster): ไม่ตรงกับหลักการหรือข้อบ่งใช้ที่ถูกต้องตามโจทย์กำหนด
• ข้อ ค. (Diphtheria): ไม่ตรงกับหลักการหรือข้อบ่งใช้ที่ถูกต้องตามโจทย์กำหนด
• ข้อ จ. (Pertussis): ไม่ตรงกับหลักการหรือข้อบ่งใช้ที่ถูกต้องตามโจทย์กำหนด</t>
        </is>
      </c>
      <c r="L241" s="186" t="n"/>
      <c r="M241" s="186" t="inlineStr">
        <is>
          <t>8. Infectious diseases</t>
        </is>
      </c>
      <c r="N241" s="186" t="inlineStr">
        <is>
          <t>8.7 Sexually Transmitted Infections</t>
        </is>
      </c>
      <c r="O241" s="185" t="inlineStr">
        <is>
          <t>Clinic</t>
        </is>
      </c>
      <c r="P241" s="186" t="inlineStr">
        <is>
          <t>[SOURCE: Pharma Plus เล่มม่วง 2 - ข้อสอบย้อนหลังปี 2558 วันที่ 2 ข้อ 11]</t>
        </is>
      </c>
      <c r="Q241" s="185" t="inlineStr">
        <is>
          <t>ข้อสอบจริง</t>
        </is>
      </c>
      <c r="R241" s="185" t="inlineStr">
        <is>
          <t>2558</t>
        </is>
      </c>
      <c r="S241" s="185" t="n"/>
    </row>
    <row r="242" ht="24" customHeight="1" s="49">
      <c r="A242" s="187" t="n">
        <v>240</v>
      </c>
      <c r="B242" s="186" t="inlineStr">
        <is>
          <t>[กรณีศึกษา 5]
หญิงไทยคู่ มีอาการตกขาวผิดปกติ สีเขียวปนเหลือง คัน มีฟอง แสบมาก สวนล้างทุกวัน กิน amoxicillin ให้ประวัติว่า 1 สัปดาห์ก่อนมีเพศสัมพันธ์ โดยไม่ได้ ป้องกัน</t>
        </is>
      </c>
      <c r="C242" s="186" t="inlineStr">
        <is>
          <t>ผู้ป่วยรายนี้ติดเชื้ออะไร</t>
        </is>
      </c>
      <c r="D242" s="186" t="n"/>
      <c r="E242" s="186" t="inlineStr">
        <is>
          <t>Candida vaginitis</t>
        </is>
      </c>
      <c r="F242" s="186" t="inlineStr">
        <is>
          <t>Trichomonas vaginalis</t>
        </is>
      </c>
      <c r="G242" s="186" t="inlineStr">
        <is>
          <t>Neisseria gonorrhea</t>
        </is>
      </c>
      <c r="H242" s="186" t="inlineStr">
        <is>
          <t>Chlamydia trachomatis</t>
        </is>
      </c>
      <c r="I242" s="188" t="inlineStr">
        <is>
          <t>Gardnerella vaginalis</t>
        </is>
      </c>
      <c r="J242" s="185" t="n">
        <v>2</v>
      </c>
      <c r="K242" s="186" t="inlineStr">
        <is>
          <t>✅ คำตอบที่ถูกต้อง: ข้อ ข. Trichomonas vaginalis
🎯 ทำไมข้อนี้ถึงถูก:
🔍 ข้ออื่นผิดเพราะอะไร:
• ข้อ ก. (Candida vaginitis): ไม่ตรงกับหลักการหรือข้อบ่งใช้ที่ถูกต้องตามโจทย์กำหนด
• ข้อ ค. (Neisseria gonorrhea): ไม่ตรงกับหลักการหรือข้อบ่งใช้ที่ถูกต้องตามโจทย์กำหนด
• ข้อ ง. (Chlamydia trachomatis): ไม่ตรงกับหลักการหรือข้อบ่งใช้ที่ถูกต้องตามโจทย์กำหนด
• ข้อ จ. (Gardnerella vaginalis): ไม่ตรงกับหลักการหรือข้อบ่งใช้ที่ถูกต้องตามโจทย์กำหนด</t>
        </is>
      </c>
      <c r="L242" s="186" t="n"/>
      <c r="M242" s="186" t="inlineStr">
        <is>
          <t>8. Infectious diseases</t>
        </is>
      </c>
      <c r="N242" s="186" t="inlineStr">
        <is>
          <t>8.7 Sexually Transmitted Infections</t>
        </is>
      </c>
      <c r="O242" s="185" t="inlineStr">
        <is>
          <t>Clinic</t>
        </is>
      </c>
      <c r="P242" s="186" t="inlineStr">
        <is>
          <t>[SOURCE: Pharma Plus เล่มม่วง 2 - ข้อสอบย้อนหลังปี 2558 วันที่ 2 ข้อ 31]</t>
        </is>
      </c>
      <c r="Q242" s="185" t="inlineStr">
        <is>
          <t>ข้อสอบจริง</t>
        </is>
      </c>
      <c r="R242" s="185" t="inlineStr">
        <is>
          <t>2558</t>
        </is>
      </c>
      <c r="S242" s="185" t="n"/>
    </row>
    <row r="243" ht="24" customHeight="1" s="49">
      <c r="A243" s="187" t="n">
        <v>241</v>
      </c>
      <c r="B243" s="186" t="inlineStr">
        <is>
          <t>[กรณีศึกษา 5]
หญิงไทยคู่ มีอาการตกขาวผิดปกติ สีเขียวปนเหลือง คัน มีฟอง แสบมาก สวนล้างทุกวัน กิน amoxicillin ให้ประวัติว่า 1 สัปดาห์ก่อนมีเพศสัมพันธ์ โดยไม่ได้ ป้องกัน</t>
        </is>
      </c>
      <c r="C243" s="186" t="inlineStr">
        <is>
          <t>ปัจจัยเสี่ยงของผู้ป่วยรายนี้คือ</t>
        </is>
      </c>
      <c r="D243" s="186" t="n"/>
      <c r="E243" s="186" t="inlineStr">
        <is>
          <t>ใช้น้ำยาสวนล้าง</t>
        </is>
      </c>
      <c r="F243" s="186" t="inlineStr">
        <is>
          <t>รับประทาน amoxicillin</t>
        </is>
      </c>
      <c r="G243" s="186" t="inlineStr">
        <is>
          <t>ประวัติมีเพศสัมพันธ์</t>
        </is>
      </c>
      <c r="H243" s="186" t="inlineStr">
        <is>
          <t>normal flora ในช่องคลอดลดลง</t>
        </is>
      </c>
      <c r="I243" s="188" t="inlineStr">
        <is>
          <t>ไม่มีข้อใดถูกต้อง</t>
        </is>
      </c>
      <c r="J243" s="185" t="n">
        <v>3</v>
      </c>
      <c r="K243" s="186" t="inlineStr">
        <is>
          <t>✅ คำตอบที่ถูกต้อง: ข้อ ค. ประวัติมีเพศสัมพันธ์
🎯 ทำไมข้อนี้ถึงถูก:
🔍 ข้ออื่นผิดเพราะอะไร:
• ข้อ ก. (ใช้น้ำยาสวนล้าง): ไม่ตรงกับหลักการหรือข้อบ่งใช้ที่ถูกต้องตามโจทย์กำหนด
• ข้อ ข. (รับประทาน amoxicillin): ไม่ตรงกับหลักการหรือข้อบ่งใช้ที่ถูกต้องตามโจทย์กำหนด
• ข้อ ง. (normal flora ในช่องคลอดลดลง): ไม่ตรงกับหลักการหรือข้อบ่งใช้ที่ถูกต้องตามโจทย์กำหนด
• ข้อ จ. (ไม่มีข้อใดถูกต้อง): ไม่ตรงกับหลักการหรือข้อบ่งใช้ที่ถูกต้องตามโจทย์กำหนด</t>
        </is>
      </c>
      <c r="L243" s="186" t="n"/>
      <c r="M243" s="186" t="inlineStr">
        <is>
          <t>8. Infectious diseases</t>
        </is>
      </c>
      <c r="N243" s="186" t="inlineStr">
        <is>
          <t>8.7 Sexually Transmitted Infections</t>
        </is>
      </c>
      <c r="O243" s="185" t="inlineStr">
        <is>
          <t>Clinic</t>
        </is>
      </c>
      <c r="P243" s="186" t="inlineStr">
        <is>
          <t>[SOURCE: Pharma Plus เล่มม่วง 2 - ข้อสอบย้อนหลังปี 2558 วันที่ 2 ข้อ 32]</t>
        </is>
      </c>
      <c r="Q243" s="185" t="inlineStr">
        <is>
          <t>ข้อสอบจริง</t>
        </is>
      </c>
      <c r="R243" s="185" t="inlineStr">
        <is>
          <t>2558</t>
        </is>
      </c>
      <c r="S243" s="185" t="n"/>
    </row>
    <row r="244" ht="24" customHeight="1" s="49">
      <c r="A244" s="187" t="n">
        <v>242</v>
      </c>
      <c r="B244" s="186" t="inlineStr">
        <is>
          <t>[กรณีศึกษา 5]
หญิงไทยคู่ มีอาการตกขาวผิดปกติ สีเขียวปนเหลือง คัน มีฟอง แสบมาก สวนล้างทุกวัน กิน amoxicillin ให้ประวัติว่า 1 สัปดาห์ก่อนมีเพศสัมพันธ์ โดยไม่ได้ ป้องกัน</t>
        </is>
      </c>
      <c r="C244" s="186" t="inlineStr">
        <is>
          <t>ยาที่รักษาผู้ป่วยรายนี้</t>
        </is>
      </c>
      <c r="D244" s="186" t="n"/>
      <c r="E244" s="186" t="inlineStr">
        <is>
          <t>Cotrimoxazole</t>
        </is>
      </c>
      <c r="F244" s="186" t="inlineStr">
        <is>
          <t>Metronidazole</t>
        </is>
      </c>
      <c r="G244" s="186" t="inlineStr">
        <is>
          <t>Norfloxacin</t>
        </is>
      </c>
      <c r="H244" s="186" t="inlineStr">
        <is>
          <t>Clotrimazole</t>
        </is>
      </c>
      <c r="I244" s="188" t="inlineStr">
        <is>
          <t>Ciprofloxacin</t>
        </is>
      </c>
      <c r="J244" s="185" t="n">
        <v>2</v>
      </c>
      <c r="K244" s="186" t="inlineStr">
        <is>
          <t>✅ คำตอบที่ถูกต้อง: ข้อ ข. Metronidazole
🎯 ทำไมข้อนี้ถึงถูก:
🔍 ข้ออื่นผิดเพราะอะไร:
• ข้อ ก. (Cotrimoxazole): ไม่ตรงกับหลักการหรือข้อบ่งใช้ที่ถูกต้องตามโจทย์กำหนด
• ข้อ ค. (Norfloxacin): ไม่ตรงกับหลักการหรือข้อบ่งใช้ที่ถูกต้องตามโจทย์กำหนด
• ข้อ ง. (Clotrimazole): ไม่ตรงกับหลักการหรือข้อบ่งใช้ที่ถูกต้องตามโจทย์กำหนด
• ข้อ จ. (Ciprofloxacin): ไม่ตรงกับหลักการหรือข้อบ่งใช้ที่ถูกต้องตามโจทย์กำหนด</t>
        </is>
      </c>
      <c r="L244" s="186" t="n"/>
      <c r="M244" s="186" t="inlineStr">
        <is>
          <t>8. Infectious diseases</t>
        </is>
      </c>
      <c r="N244" s="186" t="inlineStr">
        <is>
          <t>8.7 Sexually Transmitted Infections</t>
        </is>
      </c>
      <c r="O244" s="185" t="inlineStr">
        <is>
          <t>Clinic</t>
        </is>
      </c>
      <c r="P244" s="186" t="inlineStr">
        <is>
          <t>[SOURCE: Pharma Plus เล่มม่วง 2 - ข้อสอบย้อนหลังปี 2558 วันที่ 2 ข้อ 33]</t>
        </is>
      </c>
      <c r="Q244" s="185" t="inlineStr">
        <is>
          <t>ข้อสอบจริง</t>
        </is>
      </c>
      <c r="R244" s="185" t="inlineStr">
        <is>
          <t>2558</t>
        </is>
      </c>
      <c r="S244" s="185" t="n"/>
    </row>
    <row r="245" ht="24" customHeight="1" s="49">
      <c r="A245" s="187" t="n">
        <v>243</v>
      </c>
      <c r="B245" s="186" t="inlineStr">
        <is>
          <t>[กรณีศึกษา 5 (ต่อเนื่อง)]
2 เดือนต่อมาผู้ป่วยไปพบแพทย์ อีกครั้งแพทย์วินิจฉัยเป็นตกขาวจากเชื้อรา และให้ รับประทาน fluconazole</t>
        </is>
      </c>
      <c r="C245" s="186" t="inlineStr">
        <is>
          <t>ข้อใดเป็นกลไกการออกฤทธิ์ของ fluconazole</t>
        </is>
      </c>
      <c r="D245" s="186" t="n"/>
      <c r="E245" s="186" t="inlineStr">
        <is>
          <t>ยับยั้งการสร้างส่วนประกอบของผนังเซลล์</t>
        </is>
      </c>
      <c r="F245" s="186" t="inlineStr">
        <is>
          <t>ยับยั้งการสร้าง squalene epoxidase</t>
        </is>
      </c>
      <c r="G245" s="186" t="inlineStr">
        <is>
          <t>ยับยั้งการสร้างส่วนประกอบของเยื่อหุ้มเซลล์</t>
        </is>
      </c>
      <c r="H245" s="186" t="inlineStr">
        <is>
          <t>ยับยั้งกระบวนการ mitosis</t>
        </is>
      </c>
      <c r="I245" s="188" t="inlineStr">
        <is>
          <t>ยับยั้งการสร้าง ribosome</t>
        </is>
      </c>
      <c r="J245" s="185" t="n">
        <v>3</v>
      </c>
      <c r="K245" s="186" t="inlineStr">
        <is>
          <t>✅ คำตอบที่ถูกต้อง: ข้อ ค. ยับยั้งการสร้างส่วนประกอบของเยื่อหุ้มเซลล์
🎯 ทำไมข้อนี้ถึงถูก:
🔍 ข้ออื่นผิดเพราะอะไร:
• ข้อ ก. (ยับยั้งการสร้างส่วนประกอบของผนังเซลล์): ไม่ตรงกับหลักการหรือข้อบ่งใช้ที่ถูกต้องตามโจทย์กำหนด
• ข้อ ข. (ยับยั้งการสร้าง squalene epoxidase): ไม่ตรงกับหลักการหรือข้อบ่งใช้ที่ถูกต้องตามโจทย์กำหนด
• ข้อ ง. (ยับยั้งกระบวนการ mitosis): ไม่ตรงกับหลักการหรือข้อบ่งใช้ที่ถูกต้องตามโจทย์กำหนด
• ข้อ จ. (ยับยั้งการสร้าง ribosome): ไม่ตรงกับหลักการหรือข้อบ่งใช้ที่ถูกต้องตามโจทย์กำหนด</t>
        </is>
      </c>
      <c r="L245" s="186" t="n"/>
      <c r="M245" s="186" t="inlineStr">
        <is>
          <t>8. Infectious diseases</t>
        </is>
      </c>
      <c r="N245" s="186" t="inlineStr">
        <is>
          <t>8.7 Sexually Transmitted Infections</t>
        </is>
      </c>
      <c r="O245" s="185" t="inlineStr">
        <is>
          <t>Clinic</t>
        </is>
      </c>
      <c r="P245" s="186" t="inlineStr">
        <is>
          <t>[SOURCE: Pharma Plus เล่มม่วง 2 - ข้อสอบย้อนหลังปี 2558 วันที่ 2 ข้อ 35]</t>
        </is>
      </c>
      <c r="Q245" s="185" t="inlineStr">
        <is>
          <t>ข้อสอบจริง</t>
        </is>
      </c>
      <c r="R245" s="185" t="inlineStr">
        <is>
          <t>2558</t>
        </is>
      </c>
      <c r="S245" s="185" t="n"/>
    </row>
    <row r="246" ht="24" customHeight="1" s="49">
      <c r="A246" s="187" t="n">
        <v>244</v>
      </c>
      <c r="B246" s="186" t="inlineStr">
        <is>
          <t>[กรณีศึกษา 10]
ผป. หญิง มีโรคประจำตัวคือ HIV ยาที่กินคือ NRTIs + Lopinavir/ritonavir จากการซักประวัติพบว่าเป็นไมเกรนด้วย ใช้ยา cafergot เป็นประจำมีประวัติเป็นโรคซึมเศร้าและความดัน ใช้ยาลดความดันอยู่</t>
        </is>
      </c>
      <c r="C246" s="186" t="inlineStr">
        <is>
          <t>ยา Lopinavir/ritonavir ทำปฏิกิริยากับยา Ergotamine (Cafergot) ผ่านกลไกทางเภสัชจลนศาสตร์ใด</t>
        </is>
      </c>
      <c r="D246" s="186" t="n"/>
      <c r="E246" s="186" t="inlineStr">
        <is>
          <t>เพิ่มการ metabolism ของ ergotamine</t>
        </is>
      </c>
      <c r="F246" s="186" t="inlineStr">
        <is>
          <t>เพิ่มการ ขับออกของ ergotamine</t>
        </is>
      </c>
      <c r="G246" s="186" t="inlineStr">
        <is>
          <t>ลดการ metabolism ของ ergotamine</t>
        </is>
      </c>
      <c r="H246" s="186" t="inlineStr">
        <is>
          <t>ลดการ ขับออกของ ergotamine</t>
        </is>
      </c>
      <c r="I246" s="188" t="inlineStr">
        <is>
          <t>เพิ่มการดูดซึม ergotamine</t>
        </is>
      </c>
      <c r="J246" s="185" t="n">
        <v>3</v>
      </c>
      <c r="K246" s="186" t="inlineStr">
        <is>
          <t>✅ คำตอบที่ถูกต้อง: ข้อ ค. ลดการ metabolism ของ ergotamine
🎯 ทำไมข้อนี้ถึงถูก:
🔍 ข้ออื่นผิดเพราะอะไร:
• ข้อ ก. (เพิ่มการ metabolism ของ ergotamine): ไม่ตรงกับหลักการหรือข้อบ่งใช้ที่ถูกต้องตามโจทย์กำหนด
• ข้อ ข. (เพิ่มการ ขับออกของ ergotamine): ไม่ตรงกับหลักการหรือข้อบ่งใช้ที่ถูกต้องตามโจทย์กำหนด
• ข้อ ง. (ลดการ ขับออกของ ergotamine): ไม่ตรงกับหลักการหรือข้อบ่งใช้ที่ถูกต้องตามโจทย์กำหนด
• ข้อ จ. (เพิ่มการดูดซึม ergotamine): ไม่ตรงกับหลักการหรือข้อบ่งใช้ที่ถูกต้องตามโจทย์กำหนด</t>
        </is>
      </c>
      <c r="L246" s="186" t="n"/>
      <c r="M246" s="186" t="inlineStr">
        <is>
          <t>8. Infectious diseases</t>
        </is>
      </c>
      <c r="N246" s="186" t="inlineStr">
        <is>
          <t>8.1 HIV &amp; Opportunistic Infections</t>
        </is>
      </c>
      <c r="O246" s="185" t="inlineStr">
        <is>
          <t>Clinic</t>
        </is>
      </c>
      <c r="P246" s="186" t="inlineStr">
        <is>
          <t>[SOURCE: Pharma Plus เล่มม่วง 2 - ข้อสอบย้อนหลังปี 2558 วันที่ 2 ข้อ 70]</t>
        </is>
      </c>
      <c r="Q246" s="185" t="inlineStr">
        <is>
          <t>ข้อสอบจริง</t>
        </is>
      </c>
      <c r="R246" s="185" t="inlineStr">
        <is>
          <t>2558</t>
        </is>
      </c>
      <c r="S246" s="185" t="n"/>
    </row>
    <row r="247" ht="24" customHeight="1" s="49">
      <c r="A247" s="187" t="n">
        <v>245</v>
      </c>
      <c r="B247" s="186" t="inlineStr">
        <is>
          <t>[กรณีศึกษา 11]
เด็กอายุ 5 ขวบถูกสุนัขกัดที่น่องหลายแผล มีแผลลึก ไม่ทราบประวัติฉีดวัคซีน</t>
        </is>
      </c>
      <c r="C247" s="186" t="inlineStr">
        <is>
          <t>เด็กรายนี้ควรได้รับวัคซีนและชีววัตถุใดในการดูแลรักษาหลังสัมผัสโรค (Post-Exposure Prophylaxis)</t>
        </is>
      </c>
      <c r="D247" s="186" t="n"/>
      <c r="E247" s="186" t="inlineStr">
        <is>
          <t>Rabies</t>
        </is>
      </c>
      <c r="F247" s="186" t="inlineStr">
        <is>
          <t>Tetanus</t>
        </is>
      </c>
      <c r="G247" s="186" t="inlineStr">
        <is>
          <t>RIG</t>
        </is>
      </c>
      <c r="H247" s="186" t="inlineStr">
        <is>
          <t>Rabies, RIG</t>
        </is>
      </c>
      <c r="I247" s="188" t="inlineStr">
        <is>
          <t>Rabies, RIG, tetanus</t>
        </is>
      </c>
      <c r="J247" s="185" t="n">
        <v>5</v>
      </c>
      <c r="K247" s="186" t="inlineStr">
        <is>
          <t>✅ คำตอบที่ถูกต้อง: ข้อ จ. Rabies, RIG, tetanus
🎯 ทำไมข้อนี้ถึงถูก:
🔍 ข้ออื่นผิดเพราะอะไร:
• ข้อ ก. (Rabies): ไม่ตรงกับหลักการหรือข้อบ่งใช้ที่ถูกต้องตามโจทย์กำหนด
• ข้อ ข. (Tetanus): ไม่ตรงกับหลักการหรือข้อบ่งใช้ที่ถูกต้องตามโจทย์กำหนด
• ข้อ ค. (RIG): ไม่ตรงกับหลักการหรือข้อบ่งใช้ที่ถูกต้องตามโจทย์กำหนด
• ข้อ ง. (Rabies, RIG): ไม่ตรงกับหลักการหรือข้อบ่งใช้ที่ถูกต้องตามโจทย์กำหนด</t>
        </is>
      </c>
      <c r="L247" s="186" t="n"/>
      <c r="M247" s="186" t="inlineStr">
        <is>
          <t>8. Infectious diseases</t>
        </is>
      </c>
      <c r="N247" s="186" t="inlineStr">
        <is>
          <t>8.6 Skin &amp; Soft Tissue Infections</t>
        </is>
      </c>
      <c r="O247" s="185" t="inlineStr">
        <is>
          <t>Clinic</t>
        </is>
      </c>
      <c r="P247" s="186" t="inlineStr">
        <is>
          <t>[SOURCE: Pharma Plus เล่มม่วง 2 - ข้อสอบย้อนหลังปี 2558 วันที่ 2 ข้อ 74]</t>
        </is>
      </c>
      <c r="Q247" s="185" t="inlineStr">
        <is>
          <t>ข้อสอบจริง</t>
        </is>
      </c>
      <c r="R247" s="185" t="inlineStr">
        <is>
          <t>2558</t>
        </is>
      </c>
      <c r="S247" s="185" t="n"/>
    </row>
    <row r="248" ht="24" customHeight="1" s="49">
      <c r="A248" s="187" t="n">
        <v>246</v>
      </c>
      <c r="B248" s="186" t="inlineStr">
        <is>
          <t>[กรณีศึกษา 11]
เด็กอายุ 5 ขวบถูกสุนัขกัดที่น่องหลายแผล มีแผลลึก ไม่ทราบประวัติฉีดวัคซีน</t>
        </is>
      </c>
      <c r="C248" s="186" t="inlineStr">
        <is>
          <t>ข้อใดถูกต้องเกี่ยวกับการบริหารชีววัตถุป้องกันโรคพิษสุนัขบ้า</t>
        </is>
      </c>
      <c r="D248" s="186" t="n"/>
      <c r="E248" s="186" t="inlineStr">
        <is>
          <t>ฉีด ERIG ต้องทำ skin test</t>
        </is>
      </c>
      <c r="F248" s="186" t="inlineStr">
        <is>
          <t>ฉีด ERIG ที่ต้นแขนคนละข้างกับที่ ฉีด rabies</t>
        </is>
      </c>
      <c r="G248" s="186" t="inlineStr">
        <is>
          <t>ฉีด rabies แบบ ID ใช้ปริมาณวัคซีนมากกว่า IM</t>
        </is>
      </c>
      <c r="H248" s="186" t="inlineStr">
        <is>
          <t>วัคซีนทุกยี่ห้อสามารถใช้แทนกันได้</t>
        </is>
      </c>
      <c r="I248" s="188" t="inlineStr">
        <is>
          <t>ไม่มีข้อใดถูก</t>
        </is>
      </c>
      <c r="J248" s="185" t="n">
        <v>1</v>
      </c>
      <c r="K248" s="186" t="inlineStr">
        <is>
          <t>✅ คำตอบที่ถูกต้อง: ข้อ ก. ฉีด ERIG ต้องทำ skin test
🎯 ทำไมข้อนี้ถึงถูก:
🔍 ข้ออื่นผิดเพราะอะไร:
• ข้อ ข. (ฉีด ERIG ที่ต้นแขนคนละข้างกับที่ ฉีด rabies): ไม่ตรงกับหลักการหรือข้อบ่งใช้ที่ถูกต้องตามโจทย์กำหนด
• ข้อ ค. (ฉีด rabies แบบ ID ใช้ปริมาณวัคซีนมากกว่า IM): ไม่ตรงกับหลักการหรือข้อบ่งใช้ที่ถูกต้องตามโจทย์กำหนด
• ข้อ ง. (วัคซีนทุกยี่ห้อสามารถใช้แทนกันได้): ไม่ตรงกับหลักการหรือข้อบ่งใช้ที่ถูกต้องตามโจทย์กำหนด
• ข้อ จ. (ไม่มีข้อใดถูก): ไม่ตรงกับหลักการหรือข้อบ่งใช้ที่ถูกต้องตามโจทย์กำหนด</t>
        </is>
      </c>
      <c r="L248" s="186" t="n"/>
      <c r="M248" s="186" t="inlineStr">
        <is>
          <t>8. Infectious diseases</t>
        </is>
      </c>
      <c r="N248" s="186" t="inlineStr">
        <is>
          <t>8.6 Skin &amp; Soft Tissue Infections</t>
        </is>
      </c>
      <c r="O248" s="185" t="inlineStr">
        <is>
          <t>Clinic</t>
        </is>
      </c>
      <c r="P248" s="186" t="inlineStr">
        <is>
          <t>[SOURCE: Pharma Plus เล่มม่วง 2 - ข้อสอบย้อนหลังปี 2558 วันที่ 2 ข้อ 75]</t>
        </is>
      </c>
      <c r="Q248" s="185" t="inlineStr">
        <is>
          <t>ข้อสอบจริง</t>
        </is>
      </c>
      <c r="R248" s="185" t="inlineStr">
        <is>
          <t>2558</t>
        </is>
      </c>
      <c r="S248" s="185" t="n"/>
    </row>
    <row r="249" ht="24" customHeight="1" s="49">
      <c r="A249" s="187" t="n">
        <v>247</v>
      </c>
      <c r="B249" s="186" t="inlineStr">
        <is>
          <t>[กรณีศึกษา 11]
เด็กอายุ 5 ขวบถูกสุนัขกัดที่น่องหลายแผล มีแผลลึก ไม่ทราบประวัติฉีดวัคซีน</t>
        </is>
      </c>
      <c r="C249" s="186" t="inlineStr">
        <is>
          <t>ข้อใดถูกต้องเกี่ยวกับการฉีดวัคซีนป้องกันบาดทะยักในผู้ป่วยรายนี้ที่ไม่ทราบประวัติการได้รับวัคซีนมาก่อน</t>
        </is>
      </c>
      <c r="D249" s="186" t="n"/>
      <c r="E249" s="186" t="inlineStr">
        <is>
          <t>ฉีดเข็มเดียว</t>
        </is>
      </c>
      <c r="F249" s="186" t="inlineStr">
        <is>
          <t>ฉีดเดือนที่ 0 - 1 - 6</t>
        </is>
      </c>
      <c r="G249" s="186" t="inlineStr">
        <is>
          <t>ฉีดใหม่ทั้งหมด 5 เข็ม</t>
        </is>
      </c>
      <c r="H249" s="186" t="inlineStr">
        <is>
          <t>ฉีดเดือนที่ 0, 1</t>
        </is>
      </c>
      <c r="I249" s="188" t="inlineStr">
        <is>
          <t>ฉีดพร้อมกับ rabies</t>
        </is>
      </c>
      <c r="J249" s="185" t="n">
        <v>3</v>
      </c>
      <c r="K249" s="186" t="inlineStr">
        <is>
          <t>✅ คำตอบที่ถูกต้อง: ข้อ ค. ฉีดใหม่ทั้งหมด 5 เข็ม
🎯 ทำไมข้อนี้ถึงถูก:
🔍 ข้ออื่นผิดเพราะอะไร:
• ข้อ ก. (ฉีดเข็มเดียว): ไม่ตรงกับหลักการหรือข้อบ่งใช้ที่ถูกต้องตามโจทย์กำหนด
• ข้อ ข. (ฉีดเดือนที่ 0 - 1 - 6): ไม่ตรงกับหลักการหรือข้อบ่งใช้ที่ถูกต้องตามโจทย์กำหนด
• ข้อ ง. (ฉีดเดือนที่ 0, 1): ไม่ตรงกับหลักการหรือข้อบ่งใช้ที่ถูกต้องตามโจทย์กำหนด
• ข้อ จ. (ฉีดพร้อมกับ rabies): ไม่ตรงกับหลักการหรือข้อบ่งใช้ที่ถูกต้องตามโจทย์กำหนด</t>
        </is>
      </c>
      <c r="L249" s="186" t="n"/>
      <c r="M249" s="186" t="inlineStr">
        <is>
          <t>8. Infectious diseases</t>
        </is>
      </c>
      <c r="N249" s="186" t="inlineStr">
        <is>
          <t>8.6 Skin &amp; Soft Tissue Infections</t>
        </is>
      </c>
      <c r="O249" s="185" t="inlineStr">
        <is>
          <t>Clinic</t>
        </is>
      </c>
      <c r="P249" s="186" t="inlineStr">
        <is>
          <t>[SOURCE: Pharma Plus เล่มม่วง 2 - ข้อสอบย้อนหลังปี 2558 วันที่ 2 ข้อ 77]</t>
        </is>
      </c>
      <c r="Q249" s="185" t="inlineStr">
        <is>
          <t>ข้อสอบจริง</t>
        </is>
      </c>
      <c r="R249" s="185" t="inlineStr">
        <is>
          <t>2558</t>
        </is>
      </c>
      <c r="S249" s="185" t="n"/>
    </row>
    <row r="250" ht="24" customHeight="1" s="49">
      <c r="A250" s="187" t="n">
        <v>248</v>
      </c>
      <c r="B250" s="186" t="inlineStr">
        <is>
          <t>[กรณีศึกษา 11]
เด็กอายุ 5 ขวบถูกสุนัขกัดที่น่องหลายแผล มีแผลลึก ไม่ทราบประวัติฉีดวัคซีน</t>
        </is>
      </c>
      <c r="C250" s="186" t="inlineStr">
        <is>
          <t>วัคซีนป้องกันโรคพิษสุนัขบ้าที่ใช้ในมนุษย์ (Rabies vaccine เช่น PCECV, PVRV) จัดเป็นวัคซีนประเภทใด</t>
        </is>
      </c>
      <c r="D250" s="186" t="n"/>
      <c r="E250" s="186" t="inlineStr">
        <is>
          <t>Lived vaccine</t>
        </is>
      </c>
      <c r="F250" s="186" t="inlineStr">
        <is>
          <t>Toxoid</t>
        </is>
      </c>
      <c r="G250" s="186" t="inlineStr">
        <is>
          <t>Adjuvant</t>
        </is>
      </c>
      <c r="H250" s="186" t="inlineStr">
        <is>
          <t>Killed vaccine</t>
        </is>
      </c>
      <c r="I250" s="188" t="inlineStr">
        <is>
          <t>Acellular</t>
        </is>
      </c>
      <c r="J250" s="185" t="n">
        <v>4</v>
      </c>
      <c r="K250" s="186" t="inlineStr">
        <is>
          <t>✅ คำตอบที่ถูกต้อง: ข้อ ง. Killed vaccine
🎯 ทำไมข้อนี้ถึงถูก:
🔍 ข้ออื่นผิดเพราะอะไร:
• ข้อ ก. (Lived vaccine): ไม่ตรงกับหลักการหรือข้อบ่งใช้ที่ถูกต้องตามโจทย์กำหนด
• ข้อ ข. (Toxoid): ไม่ตรงกับหลักการหรือข้อบ่งใช้ที่ถูกต้องตามโจทย์กำหนด
• ข้อ ค. (Adjuvant): ไม่ตรงกับหลักการหรือข้อบ่งใช้ที่ถูกต้องตามโจทย์กำหนด
• ข้อ จ. (Acellular): ไม่ตรงกับหลักการหรือข้อบ่งใช้ที่ถูกต้องตามโจทย์กำหนด</t>
        </is>
      </c>
      <c r="L250" s="186" t="n"/>
      <c r="M250" s="186" t="inlineStr">
        <is>
          <t>8. Infectious diseases</t>
        </is>
      </c>
      <c r="N250" s="186" t="inlineStr">
        <is>
          <t>8.6 Skin &amp; Soft Tissue Infections</t>
        </is>
      </c>
      <c r="O250" s="185" t="inlineStr">
        <is>
          <t>Product</t>
        </is>
      </c>
      <c r="P250" s="186" t="inlineStr">
        <is>
          <t>[SOURCE: Pharma Plus เล่มม่วง 2 - ข้อสอบย้อนหลังปี 2558 วันที่ 2 ข้อ 79]</t>
        </is>
      </c>
      <c r="Q250" s="185" t="inlineStr">
        <is>
          <t>ข้อสอบจริง</t>
        </is>
      </c>
      <c r="R250" s="185" t="inlineStr">
        <is>
          <t>2558</t>
        </is>
      </c>
      <c r="S250" s="185" t="n"/>
    </row>
    <row r="251" ht="24" customHeight="1" s="49">
      <c r="A251" s="187" t="n">
        <v>249</v>
      </c>
      <c r="B251" s="186" t="inlineStr">
        <is>
          <t>[สถานการณ์]
ผู้ป่วยชายอายุ 25 ปี มีตุ่มน้ำใสบริเวณอวัยวะเพศ แสบร้อนและเจ็บปวด ได้รับการวินิจฉัยว่าเป็นโรคเริมที่อวัยวะเพศ (Genital Herpes Simplex Virus infection)</t>
        </is>
      </c>
      <c r="C251" s="186" t="inlineStr">
        <is>
          <t>จากอาการผู้ป่วยเกิดจากการติดเชื้อใด</t>
        </is>
      </c>
      <c r="D251" s="186" t="n"/>
      <c r="E251" s="186" t="inlineStr">
        <is>
          <t>Varicella zoster</t>
        </is>
      </c>
      <c r="F251" s="186" t="inlineStr">
        <is>
          <t>Neisseria gonorrhoeae</t>
        </is>
      </c>
      <c r="G251" s="186" t="inlineStr">
        <is>
          <t>Chlamydia trachomatis</t>
        </is>
      </c>
      <c r="H251" s="186" t="inlineStr">
        <is>
          <t>HSV1</t>
        </is>
      </c>
      <c r="I251" s="188" t="inlineStr">
        <is>
          <t>HSV2</t>
        </is>
      </c>
      <c r="J251" s="185" t="n">
        <v>5</v>
      </c>
      <c r="K251" s="186" t="inlineStr">
        <is>
          <t>✅ คำตอบที่ถูกต้อง: ข้อ จ. HSV2
🎯 ทำไมข้อนี้ถึงถูก:
ตุ่มน้ำใส (vesicles on erythematous base) บริเวณอวัยวะเพศที่มีอาการแสบร้อน คัน สัมพันธ์กับภาวะร่างกายอ่อนแอพักผ่อนน้อย เป็นลักษณะทางคลินิกจำเพาะของ genital herpes ซึ่งสาเหตุหลักเกิดจากเชื้อ Herpes simplex virus type 2 (HSV-2)
🔍 ข้ออื่นผิดเพราะอะไร:
• ข้อ ก.: Varicella zoster virus (VZV) ก่อให้เกิดโรคอีสุกอีใส (chickenpox) หรือโรคงูสวัด (herpes zoster) ซึ่งจะกระจายตามแนว dermatome ของร่างกาย
• ข้อ ข.: Neisseria gonorrhoeae ก่อโรคหนองในแท้ (gonorrhea) มีอาการปัสสาวะแสบขัดและมีหนองไหลจากท่อปัสสาวะ ไม่ได้แสดงเป็นกลุ่มตุ่มน้ำใส
• ข้อ ค.: Chlamydia trachomatis ก่อโรคหนองในเทียม มีมูกใสหรือปัสสาวะแสบขัดเล็กน้อย ไม่เกิดแผลตุ่มน้ำใส
• ข้อ ง.: HSV-1 มักก่อโรคเริมบริเวณริมฝีปากและช่องปาก (herpes labialis) เป็นหลัก แม้จะพบที่อวัยวะเพศได้แต่น้อยกว่า HSV-2</t>
        </is>
      </c>
      <c r="L251" s="186" t="n"/>
      <c r="M251" s="186" t="inlineStr">
        <is>
          <t>8. Infectious diseases</t>
        </is>
      </c>
      <c r="N251" s="186" t="inlineStr">
        <is>
          <t>8.4 Urinary Tract Infections</t>
        </is>
      </c>
      <c r="O251" s="185" t="inlineStr">
        <is>
          <t>Clinic</t>
        </is>
      </c>
      <c r="P251" s="186" t="inlineStr">
        <is>
          <t>[SOURCE: Pharma Plus เล่มม่วง 2 - ข้อสอบย้อนหลัง PLE-CC1 ปี 2564 วันที่ 1 ข้อ 16]</t>
        </is>
      </c>
      <c r="Q251" s="185" t="inlineStr">
        <is>
          <t>ข้อสอบจริง</t>
        </is>
      </c>
      <c r="R251" s="185" t="inlineStr">
        <is>
          <t>2564</t>
        </is>
      </c>
      <c r="S251" s="185" t="inlineStr">
        <is>
          <t>CASE_2564_HERPES_GENITAL_01</t>
        </is>
      </c>
    </row>
    <row r="252" ht="24" customHeight="1" s="49">
      <c r="A252" s="187" t="n">
        <v>250</v>
      </c>
      <c r="B252" s="186" t="inlineStr"/>
      <c r="C252" s="186" t="inlineStr">
        <is>
          <t>เริมที่อวัยวะเพศ (genital herpes) การรักษาควรใช้ขนาดยาตามข้อใด</t>
        </is>
      </c>
      <c r="D252" s="186" t="n"/>
      <c r="E252" s="186" t="inlineStr">
        <is>
          <t>Valacyclovir 1 g OD 5 d</t>
        </is>
      </c>
      <c r="F252" s="186" t="inlineStr">
        <is>
          <t>Acyclovir 400 mg TID 7-10 d</t>
        </is>
      </c>
      <c r="G252" s="186" t="inlineStr">
        <is>
          <t>Acyclovir 200 mg TID 7-14 d</t>
        </is>
      </c>
      <c r="H252" s="186" t="inlineStr">
        <is>
          <t>Famciclovir 1 g OD 5 d</t>
        </is>
      </c>
      <c r="I252" s="188" t="inlineStr">
        <is>
          <t>Famciclovir 125 mg BID 7-10 d</t>
        </is>
      </c>
      <c r="J252" s="185" t="n">
        <v>2</v>
      </c>
      <c r="K252" s="186" t="inlineStr">
        <is>
          <t>✅ คำตอบที่ถูกต้อง: ข้อ ข. Acyclovir 400 mg TID 7-10 d
🎯 ทำไมข้อนี้ถึงถูก:
ตามแนวทางการรักษาของ CDC และสมาคมโรคติดเชื้อ ขนาดยามาตรฐานสำหรับ initial episode ของ genital herpes คือ Acyclovir 400 mg TID นาน 7-10 วัน (หรือ Acyclovir 200 mg 5 times daily นาน 7-10 วัน หรือ Valacyclovir 1 g BID นาน 7-10 วัน)
🔍 ข้ออื่นผิดเพราะอะไร:
• ข้อ ก.: Valacyclovir สำหรับ initial genital herpes ต้องให้ขนาด 1 g BID นาน 7-10 วัน การให้ 1 g OD วันละครั้งสั้นเกินไปและขนาดยาไม่เพียงพอ
• ข้อ ค.: Acyclovir 200 mg หากจะใช้ต้องรับประทานวันละ 5 ครั้ง (5 times daily) ทุก 4 ชั่วโมง ไม่ใช่ TID (วันละ 3 ครั้ง)
• ข้อ ง.: Famciclovir ขนาดมาตรฐานสำหรับ genital herpes คือ 250 mg TID นาน 7-10 วัน ไม่ใช้ 1 g OD
• ข้อ จ.: Famciclovir 125 mg BID เป็นขนาดยาสำหรับ recurrent episode ไม่ใช่ขนาดยาหลักของการรักษาแบบเต็มรูปแบบ</t>
        </is>
      </c>
      <c r="L252" s="186" t="n"/>
      <c r="M252" s="186" t="inlineStr">
        <is>
          <t>8. Infectious diseases</t>
        </is>
      </c>
      <c r="N252" s="186" t="inlineStr">
        <is>
          <t>8.7 Sexually Transmitted Infections</t>
        </is>
      </c>
      <c r="O252" s="185" t="inlineStr">
        <is>
          <t>Clinic</t>
        </is>
      </c>
      <c r="P252" s="186" t="inlineStr">
        <is>
          <t>[SOURCE: Pharma Plus เล่มม่วง 2 - ข้อสอบย้อนหลัง PLE-CC1 ปี 2564 วันที่ 1 ข้อ 19]</t>
        </is>
      </c>
      <c r="Q252" s="185" t="inlineStr">
        <is>
          <t>ข้อสอบจริง</t>
        </is>
      </c>
      <c r="R252" s="185" t="inlineStr">
        <is>
          <t>2564</t>
        </is>
      </c>
      <c r="S252" s="185" t="n"/>
    </row>
    <row r="253" ht="24" customHeight="1" s="49">
      <c r="A253" s="187" t="n">
        <v>251</v>
      </c>
      <c r="B253" s="186" t="inlineStr">
        <is>
          <t>[สถานการณ์]
ผู้ป่วยเด็กอายุ 10 ปี มีอาการเจ็บคอ ไข้สูง ตรวจพบคอแดงและมีจุดหนองที่ต่อมทอนซิล ไม่มีอาการไอ เข้าได้กับภาวะต่อมทอนซิลและคอหอยอักเสบเฉียบพลันจากเชื้อ Group A Streptococcus (GAS pharyngitis)</t>
        </is>
      </c>
      <c r="C253" s="186" t="inlineStr">
        <is>
          <t>คนไข้อายุ 10 ปี เจ็บคอ มีหนอง ไข้สูง ไม่ไอ ควรได้รับยาอะไรรักษา</t>
        </is>
      </c>
      <c r="D253" s="186" t="n"/>
      <c r="E253" s="186" t="inlineStr">
        <is>
          <t>ฟ้าทะลายโจร</t>
        </is>
      </c>
      <c r="F253" s="186" t="inlineStr">
        <is>
          <t>Erythromycin</t>
        </is>
      </c>
      <c r="G253" s="186" t="inlineStr">
        <is>
          <t>Clindamycin</t>
        </is>
      </c>
      <c r="H253" s="186" t="inlineStr">
        <is>
          <t>Ciprofloxacin</t>
        </is>
      </c>
      <c r="I253" s="188" t="inlineStr">
        <is>
          <t>Amoxicillin</t>
        </is>
      </c>
      <c r="J253" s="185" t="n">
        <v>5</v>
      </c>
      <c r="K253" s="186" t="inlineStr">
        <is>
          <t>✅ คำตอบที่ถูกต้อง: ข้อ จ. Amoxicillin
🎯 ทำไมข้อนี้ถึงถูก:
ผู้ป่วยมี Centor score สูง (tonsillar exudate, fever, absence of cough, age 10) เข้าได้กับการติดเชื้อ Group A Streptococcus (Streptococcus pyogenes) ยาปฏิชีวนะทางเลือกแรก (drug of choice) คือ Amoxicillin (หรือ Penicillin V) เป็นเวลา 10 วัน
🔍 ข้ออื่นผิดเพราะอะไร:
• ข้อ ก.: ฟ้าทะลายโจรใช้บรรเทาอาการหวัดทั่วไปที่เกิดจากเชื้อไวรัส แต่ไม่สามารถกำจัดเชื้อ Group A Streptococcus เพื่อป้องกัน rheumatic fever ได้
• ข้อ ข.: Erythromycin เป็นทางเลือกสำรองในผู้ที่แพ้ penicillin อย่างรุนแรง ไม่ใช่ first-line therapy และมีผลข้างเคียงทางเดินอาหารสูง
• ข้อ ค.: Clindamycin สำรองไว้ใช้กรณีแพ้ penicillin รุนแรง หรือการติดเชื้อซ้ำซาก ไม่ใช่ยาอันดับแรก
• ข้อ ง.: Ciprofloxacin เป็น fluoroquinolone ซึ่งห้ามใช้เป็น first-line ในเด็ก และมีฤทธิ์ต้านเชื้อ Streptococcus pyogenes ไม่ดี</t>
        </is>
      </c>
      <c r="L253" s="186" t="n"/>
      <c r="M253" s="186" t="inlineStr">
        <is>
          <t>8. Infectious diseases</t>
        </is>
      </c>
      <c r="N253" s="186" t="inlineStr">
        <is>
          <t>8.3 Respiratory Tract Infections</t>
        </is>
      </c>
      <c r="O253" s="185" t="inlineStr">
        <is>
          <t>Clinic</t>
        </is>
      </c>
      <c r="P253" s="186" t="inlineStr">
        <is>
          <t>[SOURCE: Pharma Plus เล่มม่วง 2 - ข้อสอบย้อนหลัง PLE-CC1 ปี 2564 วันที่ 1 ข้อ 22]</t>
        </is>
      </c>
      <c r="Q253" s="185" t="inlineStr">
        <is>
          <t>ข้อสอบจริง</t>
        </is>
      </c>
      <c r="R253" s="185" t="inlineStr">
        <is>
          <t>2564</t>
        </is>
      </c>
      <c r="S253" s="185" t="inlineStr">
        <is>
          <t>CASE_2564_PHARYNGITIS_01</t>
        </is>
      </c>
    </row>
    <row r="254" ht="24" customHeight="1" s="49">
      <c r="A254" s="187" t="n">
        <v>252</v>
      </c>
      <c r="B254" s="186" t="inlineStr">
        <is>
          <t>[สถานการณ์]
ผู้ป่วยเด็กอายุ 10 ปี มีอาการเจ็บคอ ไข้สูง ตรวจพบคอแดงและมีจุดหนองที่ต่อมทอนซิล ไม่มีอาการไอ เข้าได้กับภาวะต่อมทอนซิลและคอหอยอักเสบเฉียบพลันจากเชื้อ Group A Streptococcus (GAS pharyngitis)</t>
        </is>
      </c>
      <c r="C254" s="186" t="inlineStr">
        <is>
          <t>ข้อใดไม่ใช่เหตุผลในการให้ยาปฏิชีวนะ เพื่อรักษาคอหอยอักเสบเฉียบพลันเป็นเวลา 10 วัน</t>
        </is>
      </c>
      <c r="D254" s="186" t="n"/>
      <c r="E254" s="186" t="inlineStr">
        <is>
          <t>ป้องกันกลับมาเป็นซ้ำ</t>
        </is>
      </c>
      <c r="F254" s="186" t="inlineStr">
        <is>
          <t>ป้องกันการล้มเหลวในการรักษา</t>
        </is>
      </c>
      <c r="G254" s="186" t="inlineStr">
        <is>
          <t>กำจัดเชื้อให้หมด</t>
        </is>
      </c>
      <c r="H254" s="186" t="inlineStr">
        <is>
          <t>ป้องกันไข้รูมาติก</t>
        </is>
      </c>
      <c r="I254" s="188" t="inlineStr">
        <is>
          <t>เพื่อใช้ยาในขนาดต่ำเพื่อลดอาการไม่พึงประสงค์</t>
        </is>
      </c>
      <c r="J254" s="185" t="n">
        <v>5</v>
      </c>
      <c r="K254" s="186" t="inlineStr">
        <is>
          <t>✅ คำตอบที่ถูกต้อง: ข้อ จ. เพื่อใช้ยาในขนาดต่ำเพื่อลดอาการไม่พึงประสงค์
🎯 ทำไมข้อนี้ถึงถูก:
การรักษา GAS pharyngitis ต้องให้ยาปฏิชีวนะในขนาดการรักษามาตรฐานเต็มขนาด (standard full dose) เพื่อกำจัดเชื้อให้หมด ไม่ใช่การลดขนาดยาลงให้ต่ำเพื่อลดผลข้างเคียง
🔍 ข้ออื่นผิดเพราะอะไร:
• ข้อ ก.: การให้ยาครบ 10 วันมีเป้าหมายเพื่อป้องกันการกลับเป็นซ้ำ (prevention of recurrent infection)
• ข้อ ข.: การรับประทานยาครบกำหนดช่วยป้องกัน treatment failure และลดอัตราการดื้อยา
• ข้อ ค.: จำเป็นต้องให้ยาครบ 10 วันเพื่อให้เกิด microbiological eradication กำจัดเชื้อแบคทีเรียจากคอหอยให้หมดสิ้น
• ข้อ ง.: วัตถุประสงค์ที่สำคัญที่สุดทางคลินิกของการรักษา GAS นาน 10 วันคือการป้องกันภาวะแทรกซ้อนไข้รูมาติกเฉียบพลัน (acute rheumatic fever)</t>
        </is>
      </c>
      <c r="L254" s="186" t="n"/>
      <c r="M254" s="186" t="inlineStr">
        <is>
          <t>8. Infectious diseases</t>
        </is>
      </c>
      <c r="N254" s="186" t="inlineStr">
        <is>
          <t>8.3 Respiratory Tract Infections</t>
        </is>
      </c>
      <c r="O254" s="185" t="inlineStr">
        <is>
          <t>Clinic</t>
        </is>
      </c>
      <c r="P254" s="186" t="inlineStr">
        <is>
          <t>[SOURCE: Pharma Plus เล่มม่วง 2 - ข้อสอบย้อนหลัง PLE-CC1 ปี 2564 วันที่ 1 ข้อ 23]</t>
        </is>
      </c>
      <c r="Q254" s="185" t="inlineStr">
        <is>
          <t>ข้อสอบจริง</t>
        </is>
      </c>
      <c r="R254" s="185" t="inlineStr">
        <is>
          <t>2564</t>
        </is>
      </c>
      <c r="S254" s="185" t="inlineStr">
        <is>
          <t>CASE_2564_PHARYNGITIS_01</t>
        </is>
      </c>
    </row>
    <row r="255" ht="24" customHeight="1" s="49">
      <c r="A255" s="187" t="n">
        <v>253</v>
      </c>
      <c r="B255" s="186" t="inlineStr">
        <is>
          <t>[สถานการณ์]
ผู้ป่วยเด็กอายุ 10 ปี มีอาการเจ็บคอ ไข้สูง ตรวจพบคอแดงและมีจุดหนองที่ต่อมทอนซิล ไม่มีอาการไอ เข้าได้กับภาวะต่อมทอนซิลและคอหอยอักเสบเฉียบพลันจากเชื้อ Group A Streptococcus (GAS pharyngitis)</t>
        </is>
      </c>
      <c r="C255" s="186" t="inlineStr">
        <is>
          <t>Pharyngitis ที่เป็นสาเหตุจากแบคทีเรียที่พบบ่อยและสำคัญที่สุดเกิดจากเชื้ออะไร</t>
        </is>
      </c>
      <c r="D255" s="186" t="n"/>
      <c r="E255" s="186" t="inlineStr">
        <is>
          <t>Streptococcus pneumoniae</t>
        </is>
      </c>
      <c r="F255" s="186" t="inlineStr">
        <is>
          <t>Streptococcus pyogenes</t>
        </is>
      </c>
      <c r="G255" s="186" t="inlineStr">
        <is>
          <t>Staphylococcus aureus</t>
        </is>
      </c>
      <c r="H255" s="186" t="inlineStr">
        <is>
          <t>H. influenzae</t>
        </is>
      </c>
      <c r="I255" s="188" t="inlineStr">
        <is>
          <t>Staphylococcus saprophyticus</t>
        </is>
      </c>
      <c r="J255" s="185" t="n">
        <v>2</v>
      </c>
      <c r="K255" s="186" t="inlineStr">
        <is>
          <t>✅ คำตอบที่ถูกต้อง: ข้อ ข. Streptococcus pyogenes
🎯 ทำไมข้อนี้ถึงถูก:
เชื้อแบคทีเรียที่เป็นสาเหตุหลักของ bacterial pharyngitis และ acute tonsillitis คือ Streptococcus pyogenes หรือ Group A beta-hemolytic Streptococcus (GAS)
🔍 ข้ออื่นผิดเพราะอะไร:
• ข้อ ก.: Streptococcus pneumoniae เป็นสาเหตุสำคัญของ otitis media, sinusitis และ community-acquired pneumonia แต่ไม่ใช่สาเหตุหลักของ exudative pharyngitis
• ข้อ ค.: Staphylococcus aureus ไม่ใช่สาเหตุหลักของ pharyngitis ในผู้ป่วยทั่วไป
• ข้อ ง.: Haemophilus influenzae มักก่อโรค acute otitis media, sinusitis, epiglottitis หรือ pneumonia
• ข้อ จ.: Staphylococcus saprophyticus เป็นสาเหตุสำคัญของการติดเชื้อทางเดินปัสสาวะ (UTI) ในหญิงวัยเจริญพันธุ์</t>
        </is>
      </c>
      <c r="L255" s="186" t="n"/>
      <c r="M255" s="186" t="inlineStr">
        <is>
          <t>8. Infectious diseases</t>
        </is>
      </c>
      <c r="N255" s="186" t="inlineStr">
        <is>
          <t>8.3 Respiratory Tract Infections</t>
        </is>
      </c>
      <c r="O255" s="185" t="inlineStr">
        <is>
          <t>Clinic</t>
        </is>
      </c>
      <c r="P255" s="186" t="inlineStr">
        <is>
          <t>[SOURCE: Pharma Plus เล่มม่วง 2 - ข้อสอบย้อนหลัง PLE-CC1 ปี 2564 วันที่ 1 ข้อ 24]</t>
        </is>
      </c>
      <c r="Q255" s="185" t="inlineStr">
        <is>
          <t>ข้อสอบจริง</t>
        </is>
      </c>
      <c r="R255" s="185" t="inlineStr">
        <is>
          <t>2564</t>
        </is>
      </c>
      <c r="S255" s="185" t="inlineStr">
        <is>
          <t>CASE_2564_PHARYNGITIS_01</t>
        </is>
      </c>
    </row>
    <row r="256" ht="24" customHeight="1" s="49">
      <c r="A256" s="187" t="n">
        <v>254</v>
      </c>
      <c r="B256" s="186" t="inlineStr"/>
      <c r="C256" s="186" t="inlineStr">
        <is>
          <t>ข้อใดไม่ใช่เกณฑ์ Centor score (Modified Centor / McIsaac Criteria)</t>
        </is>
      </c>
      <c r="D256" s="186" t="n"/>
      <c r="E256" s="186" t="inlineStr">
        <is>
          <t>มีไข้สูงกว่า 38 องศาเซลเซียส</t>
        </is>
      </c>
      <c r="F256" s="186" t="inlineStr">
        <is>
          <t>ต่อมน้ำเหลืองด้านหน้าคอโต กดเจ็บ</t>
        </is>
      </c>
      <c r="G256" s="186" t="inlineStr">
        <is>
          <t>พบจุดหนองที่ทอนซิล</t>
        </is>
      </c>
      <c r="H256" s="186" t="inlineStr">
        <is>
          <t>อายุ 3-14 ปี</t>
        </is>
      </c>
      <c r="I256" s="188" t="inlineStr">
        <is>
          <t>จาม น้ำมูกไหล</t>
        </is>
      </c>
      <c r="J256" s="185" t="n">
        <v>5</v>
      </c>
      <c r="K256" s="186" t="inlineStr">
        <is>
          <t>✅ คำตอบที่ถูกต้อง: ข้อ จ. จาม น้ำมูกไหล
🎯 ทำไมข้อนี้ถึงถูก:
เกณฑ์ Centor score กำหนดให้การไม่มีอาการไอ (absence of cough) เป็นเกณฑ์ได้ 1 คะแนน ส่วนอาการจาม น้ำมูกไหล หรือคัดจมูก เป็นอาการบ่งชี้ถึง viral infection ไม่ได้จัดอยู่ในเกณฑ์บวกของ Centor score
🔍 ข้ออื่นผิดเพราะอะไร:
• ข้อ ก.: ประวัติมีไข้หรือวัดอุณหภูมิร่างกาย &gt; 38 องศาเซลเซียส (history of fever &gt; 38 C) เป็นเกณฑ์ 1 คะแนนใน Centor score
• ข้อ ข.: ต่อมน้ำเหลืองด้านหน้าลำคอบวมโตและกดเจ็บ (tender anterior cervical adenopathy) เป็นเกณฑ์ 1 คะแนนใน Centor score
• ข้อ ค.: มีหนองหรือฝ้าขาวที่ต่อมทอนซิล (tonsillar exudate or swelling) เป็นเกณฑ์ 1 คะแนนใน Centor score
• ข้อ ง.: ช่วงอายุ 3 ถึง 14 ปี ได้คะแนนบวก 1 คะแนนตามเกณฑ์ Modified Centor / McIsaac criteria</t>
        </is>
      </c>
      <c r="L256" s="186" t="n"/>
      <c r="M256" s="186" t="inlineStr">
        <is>
          <t>8. Infectious diseases</t>
        </is>
      </c>
      <c r="N256" s="186" t="inlineStr">
        <is>
          <t>8.8 Antimicrobial Stewardship &amp; Pharmacology</t>
        </is>
      </c>
      <c r="O256" s="185" t="inlineStr">
        <is>
          <t>Clinic</t>
        </is>
      </c>
      <c r="P256" s="186" t="inlineStr">
        <is>
          <t>[SOURCE: Pharma Plus เล่มม่วง 2 - ข้อสอบย้อนหลัง PLE-CC1 ปี 2564 วันที่ 1 ข้อ 25]</t>
        </is>
      </c>
      <c r="Q256" s="185" t="inlineStr">
        <is>
          <t>ข้อสอบจริง</t>
        </is>
      </c>
      <c r="R256" s="185" t="inlineStr">
        <is>
          <t>2564</t>
        </is>
      </c>
      <c r="S256" s="185" t="n"/>
    </row>
    <row r="257" ht="24" customHeight="1" s="49">
      <c r="A257" s="187" t="n">
        <v>255</v>
      </c>
      <c r="B257" s="186" t="inlineStr">
        <is>
          <t>[สถานการณ์]
ผู้ป่วยได้รับการวินิจฉัยติดเชื้อ HIV ร่วมกับโรคตับอักเสบบีเรื้อรัง (Chronic Hepatitis B: HBV coinfection) และมีประวัติโรคติดต่อทางเพศสัมพันธ์</t>
        </is>
      </c>
      <c r="C257" s="186" t="inlineStr">
        <is>
          <t>ผู้ป่วยรายนี้ควรเริ่มยาต้านเอชไอวีเมื่อใด</t>
        </is>
      </c>
      <c r="D257" s="186" t="n"/>
      <c r="E257" s="186" t="inlineStr">
        <is>
          <t>เมื่อ CD4 ต่ำกว่า 250 cells/mm3</t>
        </is>
      </c>
      <c r="F257" s="186" t="inlineStr">
        <is>
          <t>หลังจากรักษา Hep B เสร็จแล้ว</t>
        </is>
      </c>
      <c r="G257" s="186" t="inlineStr">
        <is>
          <t>เริ่มหลังจาก viral load &gt; 500000 copies/mL</t>
        </is>
      </c>
      <c r="H257" s="186" t="inlineStr">
        <is>
          <t>เมื่อเริ่มป่วยด้วยโรคเชื้อฉวยโอกาส</t>
        </is>
      </c>
      <c r="I257" s="188" t="inlineStr">
        <is>
          <t>เริ่มการรักษาได้เลย หากผู้ป่วยพร้อม</t>
        </is>
      </c>
      <c r="J257" s="185" t="n">
        <v>5</v>
      </c>
      <c r="K257" s="186" t="inlineStr">
        <is>
          <t>✅ คำตอบที่ถูกต้อง: ข้อ จ. เริ่มการรักษาได้เลย หากผู้ป่วยพร้อม
🎯 ทำไมข้อนี้ถึงถูก:
ตามแนวทางการตรวจรักษาและป้องกันการติดเชื้อเอชไอวีแห่งประเทศไทยและ WHO แนะนำหลักการ Treat All และ Rapid ART Initiation คือเริ่มยาต้านไวรัสทันทีในผู้ติดเชื้อเอชไอวีทุกรายโดยไม่คำนึงถึงระดับ CD4 เมื่อผู้ป่วยมีความพร้อมและไม่มี opportunistic infections ที่มีข้อห้าม
🔍 ข้ออื่นผิดเพราะอะไร:
• ข้อ ก.: การรอให้ CD4 ต่ำกว่า 250 cells/mm3 เป็นเกณฑ์ในอดีต ปัจจุบันแนะนำให้เริ่มยาทันทีทุกระดับ CD4 เพื่อลด morbidity และ mortality
• ข้อ ข.: Hepatitis B ในผู้ติดเชื้อ HIV สามารถรักษาควบคู่กันได้ทันทีโดยเลือกสูตรยาต้าน HIV ที่มีฤทธิ์ต้านไวรัสตับอักเสบบีร่วมด้วย เช่น TDF + 3TC หรือ FTC
• ข้อ ค.: ไม่จำเป็นต้องรอให้ viral load สูงเกิน 500000 copies/mL จึงจะเริ่มยา
• ข้อ ง.: การรอให้เกิด opportunistic infection จะเพิ่มความเสี่ยงต่อการเสียชีวิตและภาวะแทรกซ้อนรุนแรง</t>
        </is>
      </c>
      <c r="L257" s="186" t="n"/>
      <c r="M257" s="186" t="inlineStr">
        <is>
          <t>8. Infectious diseases</t>
        </is>
      </c>
      <c r="N257" s="186" t="inlineStr">
        <is>
          <t>8.1 HIV &amp; Opportunistic Infections</t>
        </is>
      </c>
      <c r="O257" s="185" t="inlineStr">
        <is>
          <t>Clinic</t>
        </is>
      </c>
      <c r="P257" s="186" t="inlineStr">
        <is>
          <t>[SOURCE: Pharma Plus เล่มม่วง 2 - ข้อสอบย้อนหลัง PLE-CC1 ปี 2564 วันที่ 1 ข้อ 35]</t>
        </is>
      </c>
      <c r="Q257" s="185" t="inlineStr">
        <is>
          <t>ข้อสอบจริง</t>
        </is>
      </c>
      <c r="R257" s="185" t="inlineStr">
        <is>
          <t>2564</t>
        </is>
      </c>
      <c r="S257" s="185" t="inlineStr">
        <is>
          <t>CASE_2564_HIV_HBV_01</t>
        </is>
      </c>
    </row>
    <row r="258" ht="24" customHeight="1" s="49">
      <c r="A258" s="187" t="n">
        <v>256</v>
      </c>
      <c r="B258" s="186" t="inlineStr">
        <is>
          <t>[สถานการณ์]
ผู้ป่วยได้รับการวินิจฉัยติดเชื้อ HIV ร่วมกับโรคตับอักเสบบีเรื้อรัง (Chronic Hepatitis B: HBV coinfection) และมีประวัติโรคติดต่อทางเพศสัมพันธ์</t>
        </is>
      </c>
      <c r="C258" s="186" t="inlineStr">
        <is>
          <t>ควรเริ่มยารักษา HIV สูตรใด</t>
        </is>
      </c>
      <c r="D258" s="186" t="n"/>
      <c r="E258" s="186" t="inlineStr">
        <is>
          <t>AZT + 3TC + NVP</t>
        </is>
      </c>
      <c r="F258" s="186" t="inlineStr">
        <is>
          <t>d4T + 3TC + NVP</t>
        </is>
      </c>
      <c r="G258" s="186" t="inlineStr">
        <is>
          <t>TDF + FTC + LPV/r</t>
        </is>
      </c>
      <c r="H258" s="186" t="inlineStr">
        <is>
          <t>AZT + FTC + EFV</t>
        </is>
      </c>
      <c r="I258" s="188" t="inlineStr">
        <is>
          <t>TDF + 3TC + EFV</t>
        </is>
      </c>
      <c r="J258" s="185" t="n">
        <v>5</v>
      </c>
      <c r="K258" s="186" t="inlineStr">
        <is>
          <t>✅ คำตอบที่ถูกต้อง: ข้อ จ. TDF + 3TC + EFV
🎯 ทำไมข้อนี้ถึงถูก:
ผู้ป่วยที่มี HIV coinfection กับ HBV จำเป็นต้องใช้ dual-acting NRTI backbone ที่มีฤทธิ์ต้านทั้ง HIV และ HBV ซึ่งได้แก่ TDF ร่วมกับ 3TC (หรือ FTC) ร่วมกับ third agent ซึ่งสูตรมาตรฐานตามแนวทางของไทย (ยุคก่อนเปลี่ยนเป็น dolutegravir) คือ TDF + 3TC + EFV
🔍 ข้ออื่นผิดเพราะอะไร:
• ข้อ ก.: AZT ไม่มีฤทธิ์ต้านไวรัสตับอักเสบบี และการใช้ 3TC เพียงตัวเดียวจะทำให้เชื้อ HBV ดื้อยาได้อย่างรวดเร็ว
• ข้อ ข.: d4T (stavudine) ถูกยกเลิกใช้แล้วเนื่องจากมีความเป็นพิษต่อไมโทคอนเดรียรุนแรง (severe lipodystrophy, lactic acidosis)
• ข้อ ค.: TDF + FTC + LPV/r มีสูตรยาที่ต้าน HBV ได้แต่ LPV/r จัดเป็น second-line หรือสูตรสำรอง มีผลข้างเคียงต่อระบบทางเดินอาหารและไขมันในเลือดสูง ไม่ใช่ first-line NNRTI-based regimen
• ข้อ ง.: AZT + FTC + EFV ไม่มี TDF ทำให้ขาดการรักษา HBV แบบ dual-active therapy ที่มีประสิทธิภาพ</t>
        </is>
      </c>
      <c r="L258" s="186" t="n"/>
      <c r="M258" s="186" t="inlineStr">
        <is>
          <t>8. Infectious diseases</t>
        </is>
      </c>
      <c r="N258" s="186" t="inlineStr">
        <is>
          <t>8.1 HIV &amp; Opportunistic Infections</t>
        </is>
      </c>
      <c r="O258" s="185" t="inlineStr">
        <is>
          <t>Clinic</t>
        </is>
      </c>
      <c r="P258" s="186" t="inlineStr">
        <is>
          <t>[SOURCE: Pharma Plus เล่มม่วง 2 - ข้อสอบย้อนหลัง PLE-CC1 ปี 2564 วันที่ 1 ข้อ 36]</t>
        </is>
      </c>
      <c r="Q258" s="185" t="inlineStr">
        <is>
          <t>ข้อสอบจริง</t>
        </is>
      </c>
      <c r="R258" s="185" t="inlineStr">
        <is>
          <t>2564</t>
        </is>
      </c>
      <c r="S258" s="185" t="inlineStr">
        <is>
          <t>CASE_2564_HIV_HBV_01</t>
        </is>
      </c>
    </row>
    <row r="259" ht="24" customHeight="1" s="49">
      <c r="A259" s="187" t="n">
        <v>257</v>
      </c>
      <c r="B259" s="186" t="inlineStr"/>
      <c r="C259" s="186" t="inlineStr">
        <is>
          <t>PrEP (Pre-Exposure Prophylaxis) ควรให้ยาตัวใด</t>
        </is>
      </c>
      <c r="D259" s="186" t="n"/>
      <c r="E259" s="186" t="inlineStr">
        <is>
          <t>TDF + 3TC</t>
        </is>
      </c>
      <c r="F259" s="186" t="inlineStr">
        <is>
          <t>AZT + 3TC</t>
        </is>
      </c>
      <c r="G259" s="186" t="inlineStr">
        <is>
          <t>TDF + FTC + LPV/r</t>
        </is>
      </c>
      <c r="H259" s="186" t="inlineStr">
        <is>
          <t>TDF + 3TC + EFV</t>
        </is>
      </c>
      <c r="I259" s="188" t="inlineStr">
        <is>
          <t>TDF + FTC</t>
        </is>
      </c>
      <c r="J259" s="185" t="n">
        <v>5</v>
      </c>
      <c r="K259" s="186" t="inlineStr">
        <is>
          <t>✅ คำตอบที่ถูกต้อง: ข้อ จ. TDF + FTC
🎯 ทำไมข้อนี้ถึงถูก:
สูตรยามาตรฐานระดับสากลและแนวทางเวชปฏิบัติของประเทศไทยสำหรับการป้องกันก่อนการสัมผัสเชื้อเอชไอวี (Pre-Exposure Prophylaxis: PrEP) คือ Tenofovir disoproxil fumarate (TDF) 300 mg ร่วมกับ Emtricitabine (FTC) 200 mg วันละ 1 เม็ด (หรือสูตร TDF + 3TC ในบางแนวทาง แต่ TDF + FTC คือ gold standard ที่ได้รับการรับรองจาก US FDA และ WHO)
🔍 ข้ออื่นผิดเพราะอะไร:
• ข้อ ก.: TDF + 3TC แม้จะมีข้อมูลการใช้ในบางประเทศที่มีข้อจำกัดด้านงบประมาณ แต่ TDF + FTC เป็นสูตรมาตรฐานหลักที่ผ่านการศึกษาทางคลินิกขนาดใหญ่และได้รับการอนุมัติอย่างเป็นทางการ
• ข้อ ข.: AZT + 3TC เป็นสูตรยาต้าน HIV ในอดีต ไม่เคยมีข้อบ่งชี้หรือการศึกษาเพื่อใช้เป็น PrEP
• ข้อ ค.: TDF + FTC + LPV/r เป็นสูตรยา 3 ตัวสำหรับ Post-Exposure Prophylaxis (PEP) หรือการรักษาผู้ติดเชื้อ HIV ไม่ใช่ PrEP
• ข้อ ง.: TDF + 3TC + EFV เป็นสูตรยา 3 ตัวสำหรับการรักษาผู้ติดเชื้อ HIV (treatment regimen) ห้ามนำมาใช้เป็น PrEP</t>
        </is>
      </c>
      <c r="L259" s="186" t="n"/>
      <c r="M259" s="186" t="inlineStr">
        <is>
          <t>8. Infectious diseases</t>
        </is>
      </c>
      <c r="N259" s="186" t="inlineStr">
        <is>
          <t>8.1 HIV &amp; Opportunistic Infections</t>
        </is>
      </c>
      <c r="O259" s="185" t="inlineStr">
        <is>
          <t>Clinic</t>
        </is>
      </c>
      <c r="P259" s="186" t="inlineStr">
        <is>
          <t>[SOURCE: Pharma Plus เล่มม่วง 2 - ข้อสอบย้อนหลัง PLE-CC1 ปี 2564 วันที่ 1 ข้อ 37]</t>
        </is>
      </c>
      <c r="Q259" s="185" t="inlineStr">
        <is>
          <t>ข้อสอบจริง</t>
        </is>
      </c>
      <c r="R259" s="185" t="inlineStr">
        <is>
          <t>2564</t>
        </is>
      </c>
      <c r="S259" s="185" t="n"/>
    </row>
    <row r="260" ht="24" customHeight="1" s="49">
      <c r="A260" s="187" t="n">
        <v>258</v>
      </c>
      <c r="B260" s="186" t="inlineStr">
        <is>
          <t>[สถานการณ์]
ผู้ป่วยเด็กอายุ 4 ขวบ มีอาการคันทวารหนักอย่างมากโดยเฉพาะในเวลากลางคืน ตรวจ Scotch tape test พบไข่พยาธิเส้นด้าย (Enterobius vermicularis / Pinworm)</t>
        </is>
      </c>
      <c r="C260" s="186" t="inlineStr">
        <is>
          <t>[กรณีศึกษา การติดเชื้อพยาธิเส้นด้าย (Enterobius vermicularis)]
ต่อเนื่องจากข้อ 54 เด็กอายุ 4 ขวบ ติดเชื้อพยาธิเส้นด้าย (Enterobius vermicularis)
คำถาม: ยาทานใดเหมาะสมในการรักษาการติดเชื้อพยาธิเส้นด้ายในผู้ป่วยรายนี้</t>
        </is>
      </c>
      <c r="D260" s="186" t="n"/>
      <c r="E260" s="186" t="inlineStr">
        <is>
          <t>Mebendazole 500 มิลลิกรัม จำนวน 1 เม็ด</t>
        </is>
      </c>
      <c r="F260" s="186" t="inlineStr">
        <is>
          <t>mebendazole 100 มิลลิกรัม จำนวน 6 เม็ด</t>
        </is>
      </c>
      <c r="G260" s="186" t="inlineStr">
        <is>
          <t>mebendazole suspension</t>
        </is>
      </c>
      <c r="H260" s="186" t="inlineStr">
        <is>
          <t>Albendazole 400 mg</t>
        </is>
      </c>
      <c r="I260" s="188" t="inlineStr">
        <is>
          <t>Nicodamid 500 mg</t>
        </is>
      </c>
      <c r="J260" s="185" t="n">
        <v>4</v>
      </c>
      <c r="K260" s="186" t="inlineStr">
        <is>
          <t>✅ คำตอบที่ถูกต้อง: ข้อ ง. Albendazole 400 mg
🎯 ทำไมข้อนี้ถึงถูก:
การรักษาการติดเชื้อพยาธิเส้นด้ายหรือพยาธิเข็มหมุด (Enterobius vermicularis pinworm) ในเด็กอายุตั้งแต่ 2 ขวบขึ้นไปและผู้ใหญ่ แนะนำให้ใช้ Albendazole 400 mg รับประทานครั้งเดียว (single dose) เคี้ยวให้ละเอียดก่อนกลืน และให้รับประทานซ้ำอีกครั้งในอีก 2 สัปดาห์ถัดไปเพื่อป้องกันการติดเชื้อซ้ำ (autoinfection) จากไข่พยาธิที่ฟักตัวใหม่
🔍 ข้ออื่นผิดเพราะอะไร:
• ข้อ ก.: Mebendazole 500 มิลลิกรัม รับประทานครั้งเดียว ไม่ใช่ขนาดยามาตรฐานสำหรับพยาธิเส้นด้าย (ขนาดยามาตรฐานของ mebendazole สำหรับ pinworm คือ 100 mg รับประทานครั้งเดียว แล้วซ้ำอีก 2 สัปดาห์)
• ข้อ ข.: mebendazole 100 มิลลิกรัม จำนวน 6 เม็ด (กินครั้งละ 100 mg วันละ 2 ครั้ง นาน 3 วัน) เป็นสูตรการรักษาพยาธิไส้เดือน พยาธิปากขอ หรือพยาธิแส้ม้า ไม่ใช่ขนาดยาสำหรับพยาธิเส้นด้าย
• ข้อ ค.: mebendazole suspension แม้เป็นยาน้ำสำหรับเด็ก แต่ไม่ได้ระบุขนาดความแรงและขนาดยาที่ชัดเจน และขนาดยามาตรฐานสำหรับ pinworm ในเด็กอายุ 4 ขวบสามารถเคี้ยว Albendazole 400 mg เม็ดเคี้ยวได้ตามแนวทางเวชปฏิบัติ
• ข้อ จ.: Nicodamid (Niclosamide) 500 mg เป็นยาฆ่าพยาธิตัวตืด (tapeworm เช่น Taenia saginata, Taenia solium) โดยยับยั้ง oxidative phosphorylation ในไมโทคอนเดรียของพยาธิตัวตืด ไม่มีผลต่อพยาธิตัวกลมหรือพยาธิเส้นด้าย</t>
        </is>
      </c>
      <c r="L260" s="186" t="n"/>
      <c r="M260" s="186" t="inlineStr">
        <is>
          <t>8. Infectious diseases</t>
        </is>
      </c>
      <c r="N260" s="186" t="inlineStr">
        <is>
          <t>8.5 Gastrointestinal &amp; Parasitic Infections</t>
        </is>
      </c>
      <c r="O260" s="185" t="inlineStr">
        <is>
          <t>Clinic</t>
        </is>
      </c>
      <c r="P260" s="186" t="inlineStr">
        <is>
          <t>[SOURCE: Pharma Plus เล่มม่วง 2 - ข้อสอบย้อนหลัง PLE-CC1 ปี 2564 วันที่ 1 ข้อ 55]</t>
        </is>
      </c>
      <c r="Q260" s="185" t="inlineStr">
        <is>
          <t>ข้อสอบจริง</t>
        </is>
      </c>
      <c r="R260" s="185" t="inlineStr">
        <is>
          <t>2564</t>
        </is>
      </c>
      <c r="S260" s="185" t="inlineStr">
        <is>
          <t>CASE_2564_ENTEROBIUS_01</t>
        </is>
      </c>
    </row>
    <row r="261" ht="24" customHeight="1" s="49">
      <c r="A261" s="187" t="n">
        <v>259</v>
      </c>
      <c r="B261" s="186" t="inlineStr"/>
      <c r="C261" s="186" t="inlineStr">
        <is>
          <t>ยาในข้อใดที่ทำให้มีอาการ tubular proteinuria aminoaciduria phosphaturia (hypophosphate) glycosuria hypokalemia, hypocalcemia และ bicarbonate wasting</t>
        </is>
      </c>
      <c r="D261" s="186" t="n"/>
      <c r="E261" s="186" t="inlineStr">
        <is>
          <t>Doxycycline</t>
        </is>
      </c>
      <c r="F261" s="186" t="inlineStr">
        <is>
          <t>Clindamycin</t>
        </is>
      </c>
      <c r="G261" s="186" t="inlineStr">
        <is>
          <t>Amoxicillin</t>
        </is>
      </c>
      <c r="H261" s="186" t="inlineStr">
        <is>
          <t>Tenofovir</t>
        </is>
      </c>
      <c r="I261" s="188" t="inlineStr">
        <is>
          <t>Acyclovir</t>
        </is>
      </c>
      <c r="J261" s="185" t="n">
        <v>4</v>
      </c>
      <c r="K261" s="186" t="inlineStr">
        <is>
          <t>✅ คำตอบที่ถูกต้อง: ข้อ ง. Tenofovir
🎯 ทำไมข้อนี้ถึงถูก:
กลุ่มอาการ tubular proteinuria, aminoaciduria, phosphaturia (hypophosphatemia), glycosuria (normoglycemic glycosuria), hypokalemia, hypocalcemia และ renal tubular acidosis type 2 (bicarbonate wasting) เป็นลักษณะจำเพาะของ Fanconi syndrome ซึ่งเกิดจากความผิดปกติในการดูดกลับสารที่ท่อไตส่วนต้น (proximal tubular dysfunction) โดย Tenofovir disoproxil fumarate (TDF) เป็นยาต้านไวรัสเอชไอวีและไวรัสตับอักเสบบีที่มีความเป็นพิษต่อไมโทคอนเดรียของเซลล์ท่อไตส่วนต้น (proximal tubular cell mitochondrial toxicity) ทำให้เกิดภาวะดังกล่าวได้บ่อยที่สุด
🔍 ข้ออื่นผิดเพราะอะไร:
• ข้อ ก.: Doxycycline อาจทำให้เกิดอาการไม่พึงประสงค์ต่อทางเดินอาหาร (esophagitis, nausea) หรือแพ้แสงแดด (photosensitivity) และยาที่หมดอายุอาจสลายตัวเป็น epianhydrotetracycline ทำให้เกิด Fanconi-like syndrome ได้ในอดีต แต่ยา Doxycycline มาตรฐานทั่วไปในปัจจุบันไม่ก่อให้เกิดกลุ่มอาการนี้
• ข้อ ข.: Clindamycin มีผลข้างเคียงสำคัญคือ pseudomembranous colitis จากการติดเชื้อ Clostridioides difficile ไม่ได้ก่อให้เกิด proximal renal tubular dysfunction
• ข้อ ค.: Amoxicillin อาจทำให้เกิด acute interstitial nephritis (AIN) จากปฏิกิริยาภูมิแพ้ แต่ไม่ก่อให้เกิด Fanconi syndrome
• ข้อ จ.: Acyclovir ความเป็นพิษต่อไตมักเกิดจาก intratubular crystal precipitation (crystal nephropathy) อุดกั้นท่อไตส่วนปลายเมื่อให้ยาทางหลอดเลือดดำในอัตราเร็วเกินไป ไม่ได้ทำให้เกิด proximal tubulopathy แบบ Fanconi syndrome</t>
        </is>
      </c>
      <c r="L261" s="186" t="n"/>
      <c r="M261" s="186" t="inlineStr">
        <is>
          <t>8. Infectious diseases</t>
        </is>
      </c>
      <c r="N261" s="186" t="inlineStr">
        <is>
          <t>8.1 HIV &amp; Opportunistic Infections</t>
        </is>
      </c>
      <c r="O261" s="185" t="inlineStr">
        <is>
          <t>Clinic</t>
        </is>
      </c>
      <c r="P261" s="186" t="inlineStr">
        <is>
          <t>[SOURCE: Pharma Plus เล่มม่วง 2 - ข้อสอบย้อนหลัง PLE-CC1 ปี 2564 วันที่ 1 ข้อ 56]</t>
        </is>
      </c>
      <c r="Q261" s="185" t="inlineStr">
        <is>
          <t>ข้อสอบจริง</t>
        </is>
      </c>
      <c r="R261" s="185" t="inlineStr">
        <is>
          <t>2564</t>
        </is>
      </c>
      <c r="S261" s="185" t="n"/>
    </row>
    <row r="262" ht="24" customHeight="1" s="49">
      <c r="A262" s="187" t="n">
        <v>260</v>
      </c>
      <c r="B262" s="186" t="inlineStr">
        <is>
          <t>[กรณีศึกษา ปัสสาวะขัดและกระปิดกระปรอย]
หญิง 22 ปี ปฏิเสธโรคประจำตัวและการมีเพศสัมพันธ์ มาร้านยาเนื่องจากมีอาการปัสสาวะขัดและกระปิดกระปรอยมา 1 วัน ไม่เคยมีอาการมาก่อน ก่อนเกิดอาการมีการกลั้นปัสสาวะระหว่างเดินทาง</t>
        </is>
      </c>
      <c r="C262" s="186" t="inlineStr">
        <is>
          <t>ยาใดไม่เหมาะสมในการใช้รักษา</t>
        </is>
      </c>
      <c r="D262" s="186" t="n"/>
      <c r="E262" s="186" t="inlineStr">
        <is>
          <t>Amoxicillin + clavulanic acid</t>
        </is>
      </c>
      <c r="F262" s="186" t="inlineStr">
        <is>
          <t>Clindamycin</t>
        </is>
      </c>
      <c r="G262" s="186" t="inlineStr">
        <is>
          <t>Cefixime</t>
        </is>
      </c>
      <c r="H262" s="186" t="inlineStr">
        <is>
          <t>Cotrimoxazole</t>
        </is>
      </c>
      <c r="I262" s="188" t="inlineStr">
        <is>
          <t>Nitrofurantoin</t>
        </is>
      </c>
      <c r="J262" s="185" t="n">
        <v>2</v>
      </c>
      <c r="K262" s="186" t="inlineStr">
        <is>
          <t>✅ คำตอบที่ถูกต้อง: ข้อ ข. Clindamycin
🎯 ทำไมข้อนี้ถึงถูก:
ผู้ป่วยมีอาการกระเพาะปัสสาวะอักเสบเฉียบพลันชนิดไม่ซับซ้อน (acute uncomplicated cystitis) ซึ่งเชื้อสาเหตุมากกว่า 80-90% คือเชื้อแบคทีเรียแกรมลบในทางเดินอาหาร โดยเฉพาะ Escherichia coli ในขณะที่ยา Clindamycin ออกฤทธิ์ครอบคลุมเฉพาะเชื้อแบคทีเรียแกรมบวก (Gram-positive) และเชื้อแอนแอโรบส์ (anaerobes) เท่านั้น ไม่มีฤทธิ์ต้านเชื้อแบคทีเรียแกรมลบกลุ่ม enteric Gram-negative bacilli จึงไม่เหมาะสมอย่างยิ่งในการรักษา UTI
🔍 ข้ออื่นผิดเพราะอะไร:
• ข้อ ก.: Amoxicillin + clavulanic acid เป็นยาปฏิชีวนะกลุ่ม beta-lactam ที่ครอบคลุมเชื้อ E. coli และสามารถใช้เป็นทางเลือกในการรักษา acute cystitis ได้
• ข้อ ค.: Cefixime เป็น oral third-generation cephalosporin ที่มีฤทธิ์ต้านเชื้อแกรมลบในระบบทางเดินปัสสาวะได้ดี สามารถใช้รักษา cystitis ได้
• ข้อ ง.: Cotrimoxazole (TMP-SMX) เป็นยาทางเลือกหลักในการรักษา uncomplicated UTI หากอัตราการดื้อยาในชุมชนไม่เกิน 20%
• ข้อ จ.: Nitrofurantoin เป็นยาปฏิชีวนะทางเลือกแรก (first-line agent) สำหรับ acute uncomplicated cystitis เนื่องจากยาถูกขับออกและมีความเข้มข้นสูงมากในกระเพาะปัสสาวะ</t>
        </is>
      </c>
      <c r="L262" s="186" t="n"/>
      <c r="M262" s="186" t="inlineStr">
        <is>
          <t>8. Infectious diseases</t>
        </is>
      </c>
      <c r="N262" s="186" t="inlineStr">
        <is>
          <t>8.4 Urinary Tract Infections</t>
        </is>
      </c>
      <c r="O262" s="185" t="inlineStr">
        <is>
          <t>Clinic</t>
        </is>
      </c>
      <c r="P262" s="186" t="inlineStr">
        <is>
          <t>[SOURCE: Pharma Plus เล่มม่วง 2 - ข้อสอบย้อนหลัง PLE-CC1 ปี 2564 วันที่ 1 ข้อ 64]</t>
        </is>
      </c>
      <c r="Q262" s="185" t="inlineStr">
        <is>
          <t>ข้อสอบจริง</t>
        </is>
      </c>
      <c r="R262" s="185" t="inlineStr">
        <is>
          <t>2564</t>
        </is>
      </c>
      <c r="S262" s="185" t="n"/>
    </row>
    <row r="263" ht="24" customHeight="1" s="49">
      <c r="A263" s="187" t="n">
        <v>261</v>
      </c>
      <c r="B263" s="186" t="inlineStr">
        <is>
          <t>[กรณีศึกษา ปัสสาวะขัดและกระปิดกระปรอย]
หญิง 22 ปี ปฏิเสธโรคประจำตัวและการมีเพศสัมพันธ์ มาร้านยาเนื่องจากมีอาการปัสสาวะขัดและกระปิดกระปรอยมา 1 วัน ไม่เคยมีอาการมาก่อน ก่อนเกิดอาการมีการกลั้นปัสสาวะระหว่างเดินทาง</t>
        </is>
      </c>
      <c r="C263" s="186" t="inlineStr">
        <is>
          <t>อาการใดเป็นอาการรุนแรง ควรไปพบแพทย์อย่างเร่งด่วน</t>
        </is>
      </c>
      <c r="D263" s="186" t="n"/>
      <c r="E263" s="186" t="inlineStr">
        <is>
          <t>มีไข้ หนาวสั่น</t>
        </is>
      </c>
      <c r="F263" s="186" t="inlineStr">
        <is>
          <t>ปวดศีรษะ</t>
        </is>
      </c>
      <c r="G263" s="186" t="inlineStr">
        <is>
          <t>เบื่ออาหาร</t>
        </is>
      </c>
      <c r="H263" s="186" t="inlineStr">
        <is>
          <t>ปวดท้อง</t>
        </is>
      </c>
      <c r="I263" s="188" t="inlineStr">
        <is>
          <t>ปัสสาวะขุ่น</t>
        </is>
      </c>
      <c r="J263" s="185" t="n">
        <v>1</v>
      </c>
      <c r="K263" s="186" t="inlineStr">
        <is>
          <t>✅ คำตอบที่ถูกต้อง: ข้อ ก. มีไข้ หนาวสั่น
🎯 ทำไมข้อนี้ถึงถูก:
ในผู้ป่วยที่มีอาการปัสสาวะขัด หากมีอาการไข้สูง หนาวสั่น (high-grade fever with chills) หรือปวดเอว/บั้นเอว เคาะเจ็บบริเวณสีข้าง (costovertebral angle tenderness - CVA tenderness) เป็นสัญญาณเตือนสำคัญ (red flag signs) ที่บ่งบอกว่าการติดเชื้อได้ลุกลามขึ้นสู่ทางเดินปัสสาวะส่วนบนจนเกิดกรวยไตอักเสบเฉียบพลัน (acute pyelonephritis) หรือเกิด systemic infection ซึ่งจัดเป็นภาวะรุนแรงที่ต้องส่งต่อพบแพทย์ทันที
🔍 ข้ออื่นผิดเพราะอะไร:
• ข้อ ข.: ปวดศีรษะ เป็นอาการทั่วไปที่ไม่จำเพาะ ไม่ใช่สัญญาณเตือนของการติดเชื้อทางเดินปัสสาวะส่วนบนหรือภาวะฉุกเฉิน
• ข้อ ค.: เบื่ออาหาร เป็นอาการทั่วไปที่ไม่จำเพาะเจาะจง
• ข้อ ง.: ปวดท้อง โดยเฉพาะอาการปวดหน่วงท้องน้อยเหนือหัวหน่าว (suprapubic discomfort) เป็นอาการทั่วไปที่พบได้ใน acute cystitis ไม่ได้บ่งชี้การลุกลามรุนแรง
• ข้อ จ.: ปัสสาวะขุ่น (cloudy urine) เกิดจากเม็ดเลือดขาวและตะกอนในกระเพาะปัสสาวะ เป็นลักษณะทั่วไปของ cystitis ที่ยังไม่จัดเป็นข้อบ่งชี้ฉุกเฉินหากไม่มีไข้หรือหนาวสั่นร่วมด้วย</t>
        </is>
      </c>
      <c r="L263" s="186" t="n"/>
      <c r="M263" s="186" t="inlineStr">
        <is>
          <t>8. Infectious diseases</t>
        </is>
      </c>
      <c r="N263" s="186" t="inlineStr">
        <is>
          <t>8.4 Urinary Tract Infections</t>
        </is>
      </c>
      <c r="O263" s="185" t="inlineStr">
        <is>
          <t>Clinic</t>
        </is>
      </c>
      <c r="P263" s="186" t="inlineStr">
        <is>
          <t>[SOURCE: Pharma Plus เล่มม่วง 2 - ข้อสอบย้อนหลัง PLE-CC1 ปี 2564 วันที่ 1 ข้อ 65]</t>
        </is>
      </c>
      <c r="Q263" s="185" t="inlineStr">
        <is>
          <t>ข้อสอบจริง</t>
        </is>
      </c>
      <c r="R263" s="185" t="inlineStr">
        <is>
          <t>2564</t>
        </is>
      </c>
      <c r="S263" s="185" t="n"/>
    </row>
    <row r="264" ht="24" customHeight="1" s="49">
      <c r="A264" s="187" t="n">
        <v>262</v>
      </c>
      <c r="B264" s="186" t="inlineStr">
        <is>
          <t>[กรณีศึกษา ปัสสาวะขัดและกระปิดกระปรอย]
หญิง 22 ปี ปฏิเสธโรคประจำตัวและการมีเพศสัมพันธ์ มาร้านยาเนื่องจากมีอาการปัสสาวะขัดและกระปิดกระปรอยมา 1 วัน ไม่เคยมีอาการมาก่อน ก่อนเกิดอาการมีการกลั้นปัสสาวะระหว่างเดินทาง</t>
        </is>
      </c>
      <c r="C264" s="186" t="inlineStr">
        <is>
          <t>แพทย์จะจ่าย norfloxacin ยาตัวนี้มี FDA black box warning อะไร</t>
        </is>
      </c>
      <c r="D264" s="186" t="n"/>
      <c r="E264" s="186" t="inlineStr">
        <is>
          <t>Cardiomyopathy</t>
        </is>
      </c>
      <c r="F264" s="186" t="inlineStr">
        <is>
          <t>Bowel ileus</t>
        </is>
      </c>
      <c r="G264" s="186" t="inlineStr">
        <is>
          <t>Pulmonary fibrosis</t>
        </is>
      </c>
      <c r="H264" s="186" t="inlineStr">
        <is>
          <t>Thromboembolism</t>
        </is>
      </c>
      <c r="I264" s="188" t="inlineStr">
        <is>
          <t>Tendon rupture</t>
        </is>
      </c>
      <c r="J264" s="185" t="n">
        <v>5</v>
      </c>
      <c r="K264" s="186" t="inlineStr">
        <is>
          <t>✅ คำตอบที่ถูกต้อง: ข้อ จ. Tendon rupture
🎯 ทำไมข้อนี้ถึงถูก:
ยากลุ่ม Fluoroquinolones (รวมถึง Norfloxacin, Ciprofloxacin, Levofloxacin) มีคำเตือนบนกล่องยา (FDA Black Box Warning) เกี่ยวกับความเสี่ยงรุนแรงของการเกิดเอ็นอักเสบและเอ็นฉีกขาด (tendinitis and tendon rupture) โดยเฉพาะเอ็นร้อยหวาย (Achilles tendon) รวมถึง peripheral neuropathy และอาการทางระบบประสาทส่วนกลาง (CNS toxicities)
🔍 ข้ออื่นผิดเพราะอะไร:
• ข้อ ก.: Cardiomyopathy เป็นพิษต่อกล้ามเนื้อหัวใจที่สัมพันธ์กับยาเคมีบำบัดกลุ่ม anthracyclines (เช่น doxorubicin) ไม่ใช่ black box warning ของ fluoroquinolones
• ข้อ ข.: Bowel ileus มักเกิดจากยาที่มีฤทธิ์ anticholinergic สูง หรือยาแก้ปวดกลุ่ม opioids
• ข้อ ค.: Pulmonary fibrosis สัมพันธ์กับยาเช่น amiodarone, bleomycin, methotrexate หรือ busulfan
• ข้อ ง.: Thromboembolism เป็นคำเตือนสำคัญของยาคุมกำเนิดฮอร์โมนรวม (combined oral contraceptives) หรือ selective estrogen receptor modulators (SERMs)</t>
        </is>
      </c>
      <c r="L264" s="186" t="n"/>
      <c r="M264" s="186" t="inlineStr">
        <is>
          <t>8. Infectious diseases</t>
        </is>
      </c>
      <c r="N264" s="186" t="inlineStr">
        <is>
          <t>8.4 Urinary Tract Infections</t>
        </is>
      </c>
      <c r="O264" s="185" t="inlineStr">
        <is>
          <t>Clinic</t>
        </is>
      </c>
      <c r="P264" s="186" t="inlineStr">
        <is>
          <t>[SOURCE: Pharma Plus เล่มม่วง 2 - ข้อสอบย้อนหลัง PLE-CC1 ปี 2564 วันที่ 1 ข้อ 66]</t>
        </is>
      </c>
      <c r="Q264" s="185" t="inlineStr">
        <is>
          <t>ข้อสอบจริง</t>
        </is>
      </c>
      <c r="R264" s="185" t="inlineStr">
        <is>
          <t>2564</t>
        </is>
      </c>
      <c r="S264" s="185" t="n"/>
    </row>
    <row r="265" ht="24" customHeight="1" s="49">
      <c r="A265" s="187" t="n">
        <v>263</v>
      </c>
      <c r="B265" s="186" t="inlineStr"/>
      <c r="C265" s="186" t="inlineStr">
        <is>
          <t>หากนำยาดังกล่าวไปเพาะเชื้อ aerobic bacteria เชื้อใดจะไม่สามารถตรวจพบ</t>
        </is>
      </c>
      <c r="D265" s="186" t="n"/>
      <c r="E265" s="186" t="inlineStr">
        <is>
          <t>Clostridium botulinum</t>
        </is>
      </c>
      <c r="F265" s="186" t="inlineStr">
        <is>
          <t>S. aureus</t>
        </is>
      </c>
      <c r="G265" s="186" t="inlineStr">
        <is>
          <t>H. influenzae</t>
        </is>
      </c>
      <c r="H265" s="186" t="inlineStr">
        <is>
          <t>Escherichia coli</t>
        </is>
      </c>
      <c r="I265" s="188" t="inlineStr">
        <is>
          <t>Klebsiella pneumonia</t>
        </is>
      </c>
      <c r="J265" s="185" t="n">
        <v>1</v>
      </c>
      <c r="K265" s="186" t="inlineStr">
        <is>
          <t>✅ คำตอบที่ถูกต้อง: ข้อ ก. Clostridium botulinum
🎯 ทำไมข้อนี้ถึงถูก:
Clostridium botulinum เป็นเชื้อแบคทีเรียกลุ่ม Obligate anaerobe (แอนแอโรบแท้จริง) ซึ่งไม่สามารถเจริญเติบโตหรือมีชีวิตรอดได้ในสภาวะที่มีออกซิเจน การนำไปเพาะเลี้ยงภายใต้สภาวะที่มีอากาศ (aerobic condition) จึงไม่สามารถตรวจพบการเจริญเติบโตของเชื้อนี้ได้อย่างแน่นอน
🔍 ข้ออื่นผิดเพราะอะไร:
• ข้อ ข.: Staphylococcus aureus เป็นเชื้อแกรมบวกกลุ่ม Facultative anaerobe สามารถเจริญเติบโตได้ดีมากในสภาวะที่มีออกซิเจน (aerobic)
• ข้อ ค.: Haemophilus influenzae เป็นเชื้อแกรมลบกลุ่ม Fastidious / Facultative anaerobe สามารถเจริญเติบโตได้ในสภาวะที่มีอากาศ
• ข้อ ง.: Escherichia coli เป็นเชื้อแกรมลบกลุ่ม Facultative anaerobe เจริญเติบโตได้ดีทั้งในสภาวะที่มีและไม่มีออกซิเจน
• ข้อ จ.: Klebsiella pneumoniae เป็นเชื้อแกรมลบกลุ่ม Facultative anaerobe เจริญเติบโตได้ดีในสภาวะที่มีออกซิเจน</t>
        </is>
      </c>
      <c r="L265" s="186" t="n"/>
      <c r="M265" s="186" t="inlineStr">
        <is>
          <t>8. Infectious diseases</t>
        </is>
      </c>
      <c r="N265" s="186" t="inlineStr">
        <is>
          <t>8.3 Respiratory Tract Infections</t>
        </is>
      </c>
      <c r="O265" s="185" t="inlineStr">
        <is>
          <t>Clinic</t>
        </is>
      </c>
      <c r="P265" s="186" t="inlineStr">
        <is>
          <t>[SOURCE: Pharma Plus เล่มม่วง 2 - ข้อสอบย้อนหลัง PLE-CC1 ปี 2564 วันที่ 1 ข้อ 85]</t>
        </is>
      </c>
      <c r="Q265" s="185" t="inlineStr">
        <is>
          <t>ข้อสอบจริง</t>
        </is>
      </c>
      <c r="R265" s="185" t="inlineStr">
        <is>
          <t>2564</t>
        </is>
      </c>
      <c r="S265" s="185" t="n"/>
    </row>
    <row r="266" ht="24" customHeight="1" s="49">
      <c r="A266" s="187" t="n">
        <v>264</v>
      </c>
      <c r="B266" s="186" t="inlineStr">
        <is>
          <t>[กรณีศึกษา หญิงตั้งครรภ์ 2 เดือน เป็นวัณโรคปอด]
ผู้หญิง 30 ปี มีไข้ไอ เสมหะเจ็บแน่นหน้าอกทานอาหารลดลงน้ำหนักลด 3 กก ใน 1 เดือน มีโรคประจำตัวเป็น หอบหืด ตั้งครรภ์ได้ 2 เดือน วันนี้มีไข้สูง ไอมาก เสมหะปนเลือด หายใจหอบเหนื่อย ผลตรวจพบ AFB (3+) แพทย์วินิจฉัยว่าเป็น วัณโรคปอด รับการรักษาไว้ที่โรงพยาบาล ผู้ป่วยเป็น TB แล้วตั้งครรภ์</t>
        </is>
      </c>
      <c r="C266" s="186" t="inlineStr">
        <is>
          <t>ยาที่ทำให้สารคัดหลั่ง เป็นสีส้มแดง</t>
        </is>
      </c>
      <c r="D266" s="186" t="n"/>
      <c r="E266" s="186" t="inlineStr">
        <is>
          <t>Isoniazid</t>
        </is>
      </c>
      <c r="F266" s="186" t="inlineStr">
        <is>
          <t>Rifampin</t>
        </is>
      </c>
      <c r="G266" s="186" t="inlineStr">
        <is>
          <t>Ethambutol</t>
        </is>
      </c>
      <c r="H266" s="186" t="inlineStr">
        <is>
          <t>Levofloxacin</t>
        </is>
      </c>
      <c r="I266" s="188" t="inlineStr">
        <is>
          <t>Streptomycin</t>
        </is>
      </c>
      <c r="J266" s="185" t="n">
        <v>2</v>
      </c>
      <c r="K266" s="186" t="inlineStr">
        <is>
          <t>✅ คำตอบที่ถูกต้อง: ข้อ ข. Rifampin
🎯 ทำไมข้อนี้ถึงถูก:
Rifampin: (Rifampicin) มีโครงสร้างโมเลกุลที่มีสีส้มแดงตามธรรมชาติ เมื่อถูกขับออกทางสารคัดหลั่งต่างๆ ของร่างกาย เช่น ปัสสาวะ อุจจาระ เหงื่อ น้ำตา และน้ำลาย จะทำให้สารคัดหลั่งเปลี่ยนเป็นสีส้มแดง (orange-red discoloration) ซึ่งเป็นผลข้างเคียงที่ไม่เป็นอันตรายแต่ต้องให้คำแนะนำแก่ผู้ป่วยเสมอ
🔍 ข้ออื่นผิดเพราะอะไร:
• ข้อ ก. Isoniazid: ก่อให้เกิด peripheral neuropathy และ hepatotoxicity ไม่ทำให้สารคัดหลั่งเปลี่ยนสี
• ข้อ ค. Ethambutol: มีผลข้างเคียงสำคัญคือ optic neuritis (retrobulbar neuritis) รบกวนการมองเห็นสีเขียว-แดง
• ข้อ ง. Levofloxacin: เป็น fluoroquinolone อาจทำให้เกิด tendonitis, QT prolongation ไม่เปลี่ยนสีสารคัดหลั่ง
• ข้อ จ. Streptomycin: เป็น aminoglycoside ก่อพิษต่อหู (ototoxicity) และไต (nephrotoxicity)</t>
        </is>
      </c>
      <c r="L266" s="186" t="n"/>
      <c r="M266" s="186" t="inlineStr">
        <is>
          <t>8. Infectious diseases</t>
        </is>
      </c>
      <c r="N266" s="186" t="inlineStr">
        <is>
          <t>8.2 Tuberculosis</t>
        </is>
      </c>
      <c r="O266" s="185" t="inlineStr">
        <is>
          <t>Clinic</t>
        </is>
      </c>
      <c r="P266" s="186" t="inlineStr">
        <is>
          <t>[SOURCE: Pharma Plus เล่มม่วง 2 - ข้อสอบย้อนหลัง PLE-CC1 ปี 2564 วันที่ 2 ข้อ 28]</t>
        </is>
      </c>
      <c r="Q266" s="185" t="inlineStr">
        <is>
          <t>ข้อสอบจริง</t>
        </is>
      </c>
      <c r="R266" s="185" t="inlineStr">
        <is>
          <t>2564</t>
        </is>
      </c>
      <c r="S266" s="185" t="n"/>
    </row>
    <row r="267" ht="24" customHeight="1" s="49">
      <c r="A267" s="187" t="n">
        <v>265</v>
      </c>
      <c r="B267" s="186" t="inlineStr">
        <is>
          <t>[กรณีศึกษา หญิงตั้งครรภ์ 2 เดือน เป็นวัณโรคปอด]
ผู้หญิง 30 ปี มีไข้ไอ เสมหะเจ็บแน่นหน้าอกทานอาหารลดลงน้ำหนักลด 3 กก ใน 1 เดือน มีโรคประจำตัวเป็น หอบหืด ตั้งครรภ์ได้ 2 เดือน วันนี้มีไข้สูง ไอมาก เสมหะปนเลือด หายใจหอบเหนื่อย ผลตรวจพบ AFB (3+) แพทย์วินิจฉัยว่าเป็น วัณโรคปอด รับการรักษาไว้ที่โรงพยาบาล ผู้ป่วยเป็น TB แล้วตั้งครรภ์</t>
        </is>
      </c>
      <c r="C267" s="186" t="inlineStr">
        <is>
          <t>ยาที่ควรหลีกเลี่ยงในผู้ป่วยรายนี้</t>
        </is>
      </c>
      <c r="D267" s="186" t="n"/>
      <c r="E267" s="186" t="inlineStr">
        <is>
          <t>Isoniazid</t>
        </is>
      </c>
      <c r="F267" s="186" t="inlineStr">
        <is>
          <t>Rifampin</t>
        </is>
      </c>
      <c r="G267" s="186" t="inlineStr">
        <is>
          <t>Ethambutol</t>
        </is>
      </c>
      <c r="H267" s="186" t="inlineStr">
        <is>
          <t>Levofloxacin</t>
        </is>
      </c>
      <c r="I267" s="188" t="inlineStr">
        <is>
          <t>Streptomycin</t>
        </is>
      </c>
      <c r="J267" s="185" t="n">
        <v>5</v>
      </c>
      <c r="K267" s="186" t="inlineStr">
        <is>
          <t>✅ คำตอบที่ถูกต้อง: ข้อ จ. Streptomycin
🎯 ทำไมข้อนี้ถึงถูก:
เป็นยาในกลุ่ม aminoglycosides จัดเป็น Pregnancy Category D ที่มีข้อห้ามใช้เด็ดขาดในสตรีมีครรภ์ เนื่องจากยาสามารถผ่านรกไปสะสมในทารกและทำลายเส้นประสาทสมองคู่ที่ 8 (cranial nerve VIII) ก่อให้เกิดภาวะสูญเสียการได้ยินอย่างถาวร (congenital deafness/ototoxicity) และพิษต่อไตในทารกในครรภ์
🔍 ข้ออื่นผิดเพราะอะไร:
• ข้อ ก. Isoniazid: เป็นยาหลักตัวเลือกแรกที่ปลอดภัยในหญิงตั้งครรภ์ โดยต้องให้วิตามินบี 6 (pyridoxine) เสริมเสมอ
• ข้อ ข. Rifampin: เป็นยาหลักตัวเลือกแรกที่ปลอดภัยและแนะนำให้ใช้ในหญิงตั้งครรภ์ตามสูตร 2HRZE หรือ 2HRE/7HR
• ข้อ ค. Ethambutol: ปลอดภัยในหญิงตั้งครรภ์และเป็นหนึ่งในแกนหลักของสูตรรักษาวัณโรคในสตรีมีครรภ์
• ข้อ ง. Levofloxacin: แม้เป็น second-line แต่ในตัวเลือกที่ให้ ยา first-line aminoglycoside ที่มีหลักฐานการก่อพิษต่อหูทารกอย่างรุนแรงและห้ามใช้เด็ดขาดที่สุดคือ Streptomycin</t>
        </is>
      </c>
      <c r="L267" s="186" t="n"/>
      <c r="M267" s="186" t="inlineStr">
        <is>
          <t>8. Infectious diseases</t>
        </is>
      </c>
      <c r="N267" s="186" t="inlineStr">
        <is>
          <t>8.2 Tuberculosis</t>
        </is>
      </c>
      <c r="O267" s="185" t="inlineStr">
        <is>
          <t>Clinic</t>
        </is>
      </c>
      <c r="P267" s="186" t="inlineStr">
        <is>
          <t>[SOURCE: Pharma Plus เล่มม่วง 2 - ข้อสอบย้อนหลัง PLE-CC1 ปี 2564 วันที่ 2 ข้อ 29]</t>
        </is>
      </c>
      <c r="Q267" s="185" t="inlineStr">
        <is>
          <t>ข้อสอบจริง</t>
        </is>
      </c>
      <c r="R267" s="185" t="inlineStr">
        <is>
          <t>2564</t>
        </is>
      </c>
      <c r="S267" s="185" t="n"/>
    </row>
    <row r="268" ht="24" customHeight="1" s="49">
      <c r="A268" s="187" t="n">
        <v>266</v>
      </c>
      <c r="B268" s="186" t="inlineStr">
        <is>
          <t>[กรณีศึกษา หญิงตั้งครรภ์ 2 เดือน เป็นวัณโรคปอด]
ผู้หญิง 30 ปี มีไข้ไอ เสมหะเจ็บแน่นหน้าอกทานอาหารลดลงน้ำหนักลด 3 กก ใน 1 เดือน มีโรคประจำตัวเป็น หอบหืด ตั้งครรภ์ได้ 2 เดือน วันนี้มีไข้สูง ไอมาก เสมหะปนเลือด หายใจหอบเหนื่อย ผลตรวจพบ AFB (3+) แพทย์วินิจฉัยว่าเป็น วัณโรคปอด รับการรักษาไว้ที่โรงพยาบาล ผู้ป่วยเป็น TB แล้วตั้งครรภ์ ผู้ป่วยใช้ยาไปได้ 2 WK ผล AFB (-) และมีอาการชาปลายมือปลายเท้า</t>
        </is>
      </c>
      <c r="C268" s="186" t="inlineStr">
        <is>
          <t>อาการชาปลายมือปลายเท้าเกิดจากยาใด</t>
        </is>
      </c>
      <c r="D268" s="186" t="n"/>
      <c r="E268" s="186" t="inlineStr">
        <is>
          <t>Isoniazid</t>
        </is>
      </c>
      <c r="F268" s="186" t="inlineStr">
        <is>
          <t>Rifampin</t>
        </is>
      </c>
      <c r="G268" s="186" t="inlineStr">
        <is>
          <t>Ethambutol</t>
        </is>
      </c>
      <c r="H268" s="186" t="inlineStr">
        <is>
          <t>Levofloxacin</t>
        </is>
      </c>
      <c r="I268" s="188" t="inlineStr">
        <is>
          <t>Streptomycin</t>
        </is>
      </c>
      <c r="J268" s="185" t="n">
        <v>1</v>
      </c>
      <c r="K268" s="186" t="inlineStr">
        <is>
          <t>✅ คำตอบที่ถูกต้อง: ข้อ ก. Isoniazid
🎯 ทำไมข้อนี้ถึงถูก:
Isoniazid: (INH) แข่งขันกับ pyridoxine (Vitamin B6) และยับยั้งเอนไซม์ pyridoxine phosphokinase รวมถึงเพิ่มการขับวิตามินบี 6 ออกทางปัสสาวะ ทำให้เกิดภาวะขาดวิตามินบี 6 ส่งผลให้เกิดอาการเส้นประสาทส่วนปลายอักเสบ (peripheral neuropathy) ชาปลายมือปลายเท้า โดยเฉพาะในสตรีมีครรภ์ จึงต้องให้ Pyridoxine เสริมขนาด 25-50 mg/day เสมอ
🔍 ข้ออื่นผิดเพราะอะไร:
• ข้อ ข. Rifampin: ผลข้างเคียงเด่นคือ hepatotoxicity, flu-like syndrome, สารคัดหลั่งสีส้มแดง ไม่ทำให้เกิด peripheral neuropathy
• ข้อ ค. Ethambutol: ผลข้างเคียงเด่นคือ retrobulbar optic neuritis ทำให้ลานสายตาลดลงและการมองเห็นสีผิดปกติ
• ข้อ ง. Levofloxacin: อาจทำให้เกิด peripheral neuropathy ได้บ้าง แต่ในบริบทการรักษาวัณโรคด้วยสูตรมาตรฐาน อาการชาปลายมือปลายเท้าเป็นลักษณะจำเพาะของ Isoniazid
• ข้อ จ. Streptomycin: ผลข้างเคียงเด่นคือ ototoxicity และ nephrotoxicity ไม่ใช่อาการชาปลายประสาทจากการขาดวิตามิน</t>
        </is>
      </c>
      <c r="L268" s="186" t="n"/>
      <c r="M268" s="186" t="inlineStr">
        <is>
          <t>8. Infectious diseases</t>
        </is>
      </c>
      <c r="N268" s="186" t="inlineStr">
        <is>
          <t>8.2 Tuberculosis</t>
        </is>
      </c>
      <c r="O268" s="185" t="inlineStr">
        <is>
          <t>Clinic</t>
        </is>
      </c>
      <c r="P268" s="186" t="inlineStr">
        <is>
          <t>[SOURCE: Pharma Plus เล่มม่วง 2 - ข้อสอบย้อนหลัง PLE-CC1 ปี 2564 วันที่ 2 ข้อ 30]</t>
        </is>
      </c>
      <c r="Q268" s="185" t="inlineStr">
        <is>
          <t>ข้อสอบจริง</t>
        </is>
      </c>
      <c r="R268" s="185" t="inlineStr">
        <is>
          <t>2564</t>
        </is>
      </c>
      <c r="S268" s="185" t="n"/>
    </row>
    <row r="269" ht="24" customHeight="1" s="49">
      <c r="A269" s="187" t="n">
        <v>267</v>
      </c>
      <c r="B269" s="186" t="inlineStr">
        <is>
          <t>[สถานการณ์]
ผู้ป่วยหญิงอายุ 70 ปี มาพบเภสัชกรด้วยอาการปวดแสบร้อนบริเวณคอและปวดมากขึ้นเรื่อยๆ จนรู้สึกชา สังเกตพบตุ่มน้ำใสเรียงตัวตามแนวด้านข้างลำคอ ลามไปหลังหูและคอด้านหน้าตามแนวเส้นประสาท แพทย์วินิจฉัยว่าเป็นโรคงูสวัด (Herpes Zoster)</t>
        </is>
      </c>
      <c r="C269" s="186" t="inlineStr">
        <is>
          <t>ผู้ป่วยรายนี้น่าจะป่วยเป็นโรคใด</t>
        </is>
      </c>
      <c r="D269" s="186" t="n"/>
      <c r="E269" s="186" t="inlineStr">
        <is>
          <t>Psoriasis</t>
        </is>
      </c>
      <c r="F269" s="186" t="inlineStr">
        <is>
          <t>Impetigo</t>
        </is>
      </c>
      <c r="G269" s="186" t="inlineStr">
        <is>
          <t>Tinea corporis</t>
        </is>
      </c>
      <c r="H269" s="186" t="inlineStr">
        <is>
          <t>Herpes zoster</t>
        </is>
      </c>
      <c r="I269" s="188" t="inlineStr">
        <is>
          <t>Herpes simplex</t>
        </is>
      </c>
      <c r="J269" s="185" t="n">
        <v>4</v>
      </c>
      <c r="K269" s="186" t="inlineStr">
        <is>
          <t>✅ คำตอบที่ถูกต้อง: ข้อ ง. Herpes zoster
🎯 ทำไมข้อนี้ถึงถูก:
อาการปวดนำมาก่อน (radicular pain) ตามด้วยตุ่มน้ำใสบนฐานแดง (grouped vesicles on an erythematous base) เรียงตัวตามแนว dermatome ข้างเดียว (ต้นคอ หลังใบหู ลามมาด้านหน้า เช่น cervical dermatome) ในผู้สูงอายุ เข้าได้กับโรคงูสวัด (herpes zoster)
🔍 ข้ออื่นผิดเพราะอะไร:
• ข้อ ก.: Psoriasis (โรคสะเก็ดเงิน) ผื่นเป็น erythematous plaque หนา ปกคลุมด้วยขุยสีเงิน (silvery scales) ไม่ใช่ตุ่มน้ำใสเฉียบพลันตาม dermatome
• ข้อ ข.: Impetigo เป็นการติดเชื้อแบคทีเรียที่ผิวหนัง มี honey-colored crusts มักพบในเด็กเล็ก
• ข้อ ค.: Tinea corporis ผื่นขอบนูนแดงเป็นวง มี central clearing ไม่เจ็บปวดเส้นประสาทและไม่เรียงตาม dermatome
• ข้อ จ.: Herpes simplex ผื่นตุ่มน้ำใสมักเกิดซ้ำบริเวณเยื่อบุริมฝีปาก (orolabial) หรืออวัยวะเพศ (genital) ไม่กระจายตาม dermatome กว้างแบบนี้</t>
        </is>
      </c>
      <c r="L269" s="186" t="inlineStr">
        <is>
          <t>Viral infections</t>
        </is>
      </c>
      <c r="M269" s="186" t="inlineStr">
        <is>
          <t>8. Infectious diseases</t>
        </is>
      </c>
      <c r="N269" s="186" t="inlineStr">
        <is>
          <t>8.6 Skin &amp; Soft Tissue Infections</t>
        </is>
      </c>
      <c r="O269" s="185" t="inlineStr">
        <is>
          <t>Clinic</t>
        </is>
      </c>
      <c r="P269" s="186" t="inlineStr">
        <is>
          <t>ข้อสอบเก่า</t>
        </is>
      </c>
      <c r="Q269" s="185" t="inlineStr">
        <is>
          <t>ข้อสอบจริง</t>
        </is>
      </c>
      <c r="R269" s="185" t="inlineStr">
        <is>
          <t>2565</t>
        </is>
      </c>
      <c r="S269" s="185" t="inlineStr">
        <is>
          <t>CASE_2565_ZOSTER_01</t>
        </is>
      </c>
    </row>
    <row r="270" ht="24" customHeight="1" s="49">
      <c r="A270" s="185" t="n">
        <v>268</v>
      </c>
      <c r="B270" s="186" t="inlineStr">
        <is>
          <t>[สถานการณ์]
ผู้ป่วยหญิงอายุ 70 ปี มาพบเภสัชกรด้วยอาการปวดแสบร้อนบริเวณคอและปวดมากขึ้นเรื่อยๆ จนรู้สึกชา สังเกตพบตุ่มน้ำใสเรียงตัวตามแนวด้านข้างลำคอ ลามไปหลังหูและคอด้านหน้าตามแนวเส้นประสาท แพทย์วินิจฉัยว่าเป็นโรคงูสวัด (Herpes Zoster)</t>
        </is>
      </c>
      <c r="C270" s="186" t="inlineStr">
        <is>
          <t>ผู้ป่วยรายนี้ควรได้รับยาใด</t>
        </is>
      </c>
      <c r="D270" s="186" t="n"/>
      <c r="E270" s="186" t="inlineStr">
        <is>
          <t>Acyclovir</t>
        </is>
      </c>
      <c r="F270" s="186" t="inlineStr">
        <is>
          <t>Clindamycin</t>
        </is>
      </c>
      <c r="G270" s="186" t="inlineStr">
        <is>
          <t>Doxycycline</t>
        </is>
      </c>
      <c r="H270" s="186" t="inlineStr">
        <is>
          <t>Ketoconazole</t>
        </is>
      </c>
      <c r="I270" s="188" t="inlineStr">
        <is>
          <t>Itraconazole</t>
        </is>
      </c>
      <c r="J270" s="185" t="n">
        <v>1</v>
      </c>
      <c r="K270" s="186" t="inlineStr">
        <is>
          <t>✅ คำตอบที่ถูกต้อง: ข้อ ก. Acyclovir
🎯 ทำไมข้อนี้ถึงถูก:
ยาต้านไวรัสมาตรฐานสำหรับ herpes zoster คือ oral acyclovir ขนาด 800 mg วันละ 5 ครั้ง นาน 7 วัน (หรือ valacyclovir 1000 mg tid) เพื่อลดระยะเวลาการเกิดผื่น ลดความรุนแรงของอาการปวด และลดความเสี่ยง postherpetic neuralgia
🔍 ข้ออื่นผิดเพราะอะไร:
• ข้อ ข.: Clindamycin เป็น antibacterial agent ใช้รักษาเชื้อ gram-positive และ anaerobes ไม่มีฤทธิ์ต้าน varicella zoster virus
• ข้อ ค.: Doxycycline เป็น antibacterial agent ในกลุ่ม tetracycline ไม่มีฤทธิ์ต้านไวรัส
• ข้อ ง.: Ketoconazole เป็นยาต้านเชื้อรา (antifungal azole) ไม่มีผลต่อไวรัส
• ข้อ จ.: Itraconazole เป็นยาต้านเชื้อรา ไม่มีฤทธิ์ต้าน herpes virus</t>
        </is>
      </c>
      <c r="L270" s="186" t="inlineStr">
        <is>
          <t>Viral infections</t>
        </is>
      </c>
      <c r="M270" s="186" t="inlineStr">
        <is>
          <t>8. Infectious diseases</t>
        </is>
      </c>
      <c r="N270" s="186" t="inlineStr">
        <is>
          <t>8.7 Sexually Transmitted Infections</t>
        </is>
      </c>
      <c r="O270" s="185" t="inlineStr">
        <is>
          <t>Clinic</t>
        </is>
      </c>
      <c r="P270" s="186" t="inlineStr">
        <is>
          <t>ข้อสอบเก่า</t>
        </is>
      </c>
      <c r="Q270" s="185" t="inlineStr">
        <is>
          <t>ข้อสอบจริง</t>
        </is>
      </c>
      <c r="R270" s="185" t="inlineStr">
        <is>
          <t>2565</t>
        </is>
      </c>
      <c r="S270" s="185" t="inlineStr">
        <is>
          <t>CASE_2565_ZOSTER_01</t>
        </is>
      </c>
    </row>
    <row r="271" ht="24" customHeight="1" s="49">
      <c r="A271" s="185" t="n">
        <v>269</v>
      </c>
      <c r="B271" s="186" t="inlineStr">
        <is>
          <t>[สถานการณ์]
ผู้ป่วยหญิงอายุ 70 ปี มาพบเภสัชกรด้วยอาการปวดแสบร้อนบริเวณคอและปวดมากขึ้นเรื่อยๆ จนรู้สึกชา สังเกตพบตุ่มน้ำใสเรียงตัวตามแนวด้านข้างลำคอ ลามไปหลังหูและคอด้านหน้าตามแนวเส้นประสาท แพทย์วินิจฉัยว่าเป็นโรคงูสวัด (Herpes Zoster)</t>
        </is>
      </c>
      <c r="C271" s="186" t="inlineStr">
        <is>
          <t>ข้อใดคือคำแนะนำการปฏิบัติตัวที่ถูกต้อง</t>
        </is>
      </c>
      <c r="D271" s="186" t="n"/>
      <c r="E271" s="186" t="inlineStr">
        <is>
          <t>ใช้แอลกอฮอล์ล้างแผลให้สะอาด</t>
        </is>
      </c>
      <c r="F271" s="186" t="inlineStr">
        <is>
          <t>งดฉีดวัคซีนโควิดหากผู้ป่วยมีอาการปวด</t>
        </is>
      </c>
      <c r="G271" s="186" t="inlineStr">
        <is>
          <t>ควรกินยาฆ่าเชื้อเพื่อป้องกันการกลับเป็นซ้ำ</t>
        </is>
      </c>
      <c r="H271" s="186" t="inlineStr">
        <is>
          <t>แยกใช้สิ่งของกับผู้อื่นเนื่องจากสามารถติดต่อกันได้</t>
        </is>
      </c>
      <c r="I271" s="188" t="inlineStr">
        <is>
          <t>ควรใช้แชมพูฆ่าเชื้อราอย่างน้อยสัปดาห์ละ 1 ครั้งเพื่อป้องกันการเป็นซ้ำ</t>
        </is>
      </c>
      <c r="J271" s="185" t="n">
        <v>4</v>
      </c>
      <c r="K271" s="186" t="inlineStr">
        <is>
          <t>✅ คำตอบที่ถูกต้อง: ข้อ ง. แยกใช้สิ่งของกับผู้อื่นเนื่องจากสามารถติดต่อกันได้
🎯 ทำไมข้อนี้ถึงถูก:
ตุ่มน้ำใสของงูสวัดมีเชื้อ varicella zoster virus (VZV) อยู่ภายใน สามารถแพร่เชื้อผ่านการสัมผัสโดยตรง (direct contact) ไปยังผู้ที่ไม่เคยเป็นอีสุกอีใสหรือยังไม่มีภูมิคุ้มกันได้ จึงต้องแยกของใช้ส่วนตัว เสื้อผ้า และผ้าเช็ดตัวเพื่อป้องกันการแพร่เชื้อ
🔍 ข้ออื่นผิดเพราะอะไร:
• ข้อ ก.: ไม่ควรใช้ 70% alcohol ล้างแผลโดยตรงเพราะทำให้เกิด chemical irritation แสบผิวรุนแรงและชะลอการสมานแผล ควรใช้น้ำเกลือปราศจากเชื้อ (normal saline)
• ข้อ ข.: การฉีดวัคซีน COVID-19 ไม่ได้มีข้อห้ามเด็ดขาดจากอาการปวด แต่พิจารณาเลื่อนหากมีไข้สูงเฉียบพลัน
• ข้อ ค.: ไม่จำเป็นต้องกินยาต้านไวรัสต่อเนื่องระยะยาวเพื่อป้องกันการกลับเป็นซ้ำในผู้ป่วย immunocompetent
• ข้อ จ.: แชมพูฆ่าเชื้อราไม่มีบทบาทในการรักษาหรือป้องกันการกลับเป็นซ้ำของเชื้อไวรัส VZV</t>
        </is>
      </c>
      <c r="L271" s="186" t="inlineStr">
        <is>
          <t>Viral infections</t>
        </is>
      </c>
      <c r="M271" s="186" t="inlineStr">
        <is>
          <t>8. Infectious diseases</t>
        </is>
      </c>
      <c r="N271" s="186" t="inlineStr">
        <is>
          <t>8.6 Skin &amp; Soft Tissue Infections</t>
        </is>
      </c>
      <c r="O271" s="185" t="inlineStr">
        <is>
          <t>Clinic</t>
        </is>
      </c>
      <c r="P271" s="186" t="inlineStr">
        <is>
          <t>ข้อสอบเก่า</t>
        </is>
      </c>
      <c r="Q271" s="185" t="inlineStr">
        <is>
          <t>ข้อสอบจริง</t>
        </is>
      </c>
      <c r="R271" s="185" t="inlineStr">
        <is>
          <t>2565</t>
        </is>
      </c>
      <c r="S271" s="185" t="inlineStr">
        <is>
          <t>CASE_2565_ZOSTER_01</t>
        </is>
      </c>
    </row>
    <row r="272" ht="24" customHeight="1" s="49">
      <c r="A272" s="185" t="n">
        <v>270</v>
      </c>
      <c r="B272" s="186" t="inlineStr"/>
      <c r="C272" s="186" t="inlineStr">
        <is>
          <t>ข้อใดคืออาการไม่พึงประสงค์ของยา itraconazole</t>
        </is>
      </c>
      <c r="D272" s="186" t="n"/>
      <c r="E272" s="186" t="inlineStr">
        <is>
          <t>Heartburn</t>
        </is>
      </c>
      <c r="F272" s="186" t="inlineStr">
        <is>
          <t>Pericarditis</t>
        </is>
      </c>
      <c r="G272" s="186" t="inlineStr">
        <is>
          <t>Hypotension</t>
        </is>
      </c>
      <c r="H272" s="186" t="inlineStr">
        <is>
          <t>Serotonin syndrome</t>
        </is>
      </c>
      <c r="I272" s="188" t="inlineStr">
        <is>
          <t>Nephrotic syndrome</t>
        </is>
      </c>
      <c r="J272" s="185" t="n">
        <v>1</v>
      </c>
      <c r="K272" s="186" t="inlineStr">
        <is>
          <t>✅ คำตอบที่ถูกต้อง: ข้อ ก. Heartburn
🎯 ทำไมข้อนี้ถึงถูก:
Itraconazole ทำให้เกิดอาการไม่พึงประสงค์ทางเดินอาหารได้บ่อย เช่น heartburn, dyspepsia, คลื่นไส้ และมี black box warning สำคัญเรื่อง negative inotropic effect ที่อาจกระตุ้น heart failure
🔍 ข้ออื่นผิดเพราะอะไร:
• ข้อ ข.: Pericarditis ไม่ใช่อาการไม่พึงประสงค์ที่เป็นลักษณะเฉพาะของ itraconazole
• ข้อ ค.: Itraconazole มีฤทธิ์ mineralocorticoid excess อาจทำให้เกิด hypertension และ fluid retention ไม่ใช่ hypotension
• ข้อ ง.: Serotonin syndrome เกิดจากยาในกลุ่ม serotonergic agents ไม่เกี่ยวข้องกับยากลุ่ม azole antifungal
• ข้อ จ.: Nephrotic syndrome ไม่ใช่อาการไม่พึงประสงค์ของยา itraconazole</t>
        </is>
      </c>
      <c r="L272" s="186" t="inlineStr">
        <is>
          <t>Antifungal Pharmacology</t>
        </is>
      </c>
      <c r="M272" s="186" t="inlineStr">
        <is>
          <t>8. Infectious diseases</t>
        </is>
      </c>
      <c r="N272" s="186" t="inlineStr">
        <is>
          <t>8.1 HIV &amp; Opportunistic Infections</t>
        </is>
      </c>
      <c r="O272" s="185" t="inlineStr">
        <is>
          <t>Clinic</t>
        </is>
      </c>
      <c r="P272" s="186" t="inlineStr">
        <is>
          <t>ข้อสอบเก่า</t>
        </is>
      </c>
      <c r="Q272" s="185" t="inlineStr">
        <is>
          <t>ข้อสอบจริง</t>
        </is>
      </c>
      <c r="R272" s="185" t="inlineStr">
        <is>
          <t>2565</t>
        </is>
      </c>
      <c r="S272" s="185" t="n"/>
    </row>
    <row r="273" ht="24" customHeight="1" s="49">
      <c r="A273" s="185" t="n">
        <v>271</v>
      </c>
      <c r="B273" s="186" t="inlineStr"/>
      <c r="C273" s="186" t="inlineStr">
        <is>
          <t>ผู้ป่วยวัณโรคปอด ส่งเสมหะตรวจพบว่าดื้อยา isoniazid และ rifampicin เป็นผู้ป่วยมีการดื้อยาแบบใด</t>
        </is>
      </c>
      <c r="D273" s="186" t="n"/>
      <c r="E273" s="186" t="inlineStr">
        <is>
          <t>Poly-drug resistant</t>
        </is>
      </c>
      <c r="F273" s="186" t="inlineStr">
        <is>
          <t>Mono-drug resistant</t>
        </is>
      </c>
      <c r="G273" s="186" t="inlineStr">
        <is>
          <t>Multi-drug resistant</t>
        </is>
      </c>
      <c r="H273" s="186" t="inlineStr">
        <is>
          <t>Extended-drug resistant</t>
        </is>
      </c>
      <c r="I273" s="186" t="inlineStr">
        <is>
          <t>Binary-drug resistant</t>
        </is>
      </c>
      <c r="J273" s="185" t="n">
        <v>3</v>
      </c>
      <c r="K273" s="186" t="inlineStr">
        <is>
          <t>✅ คำตอบที่ถูกต้อง: ข้อ ค. Multi-drug resistant
🎯 ทำไมข้อนี้ถึงถูก:
ตามคำนิยามของ WHO ภาวะ Multi-drug resistant tuberculosis (MDR-TB) หมายถึง เชื้อวัณโรคที่มีการดื้อต่อยาต้านวัณโรคขนานหลักอย่างน้อย 2 ชนิดพร้อมกัน คือ Isoniazid (H) และ Rifampicin (R)
🔍 ข้ออื่นผิดเพราะอะไร:
• ข้อ ก.: Poly-drug resistant TB คือการดื้อต่อยาขนานแรกตั้งแต่ 2 ชนิดขึ้นไป แต่ไม่ได้ดื้อต่อ isoniazid และ rifampicin ร่วมกัน
• ข้อ ข.: Mono-drug resistant TB คือการดื้อต่อยาต้านวัณโรคขนานแรกเพียงขนานเดียวเท่านั้น
• ข้อ ง.: Extensively drug-resistant TB (XDR-TB) คือ MDR-TB ที่มีการดื้อต่อยากลุ่ม fluoroquinolone และยาตัวอื่นในกลุ่ม second-line เพิ่มเติม
• ข้อ จ.: Binary-drug resistant ไม่ใช่คำนิยามทางการแพทย์ที่เป็นมาตรฐานของ WHO</t>
        </is>
      </c>
      <c r="L273" s="186" t="inlineStr">
        <is>
          <t>Tuberculosis</t>
        </is>
      </c>
      <c r="M273" s="186" t="inlineStr">
        <is>
          <t>8. Infectious diseases</t>
        </is>
      </c>
      <c r="N273" s="186" t="inlineStr">
        <is>
          <t>8.2 Tuberculosis</t>
        </is>
      </c>
      <c r="O273" s="185" t="inlineStr">
        <is>
          <t>Clinic</t>
        </is>
      </c>
      <c r="P273" s="186" t="inlineStr">
        <is>
          <t>ข้อสอบเก่า</t>
        </is>
      </c>
      <c r="Q273" s="185" t="inlineStr">
        <is>
          <t>ข้อสอบจริง</t>
        </is>
      </c>
      <c r="R273" s="185" t="inlineStr">
        <is>
          <t>2565</t>
        </is>
      </c>
      <c r="S273" s="185" t="n"/>
    </row>
    <row r="274" ht="24" customHeight="1" s="49">
      <c r="A274" s="185" t="n">
        <v>272</v>
      </c>
      <c r="B274" s="186" t="inlineStr"/>
      <c r="C274" s="186" t="inlineStr">
        <is>
          <t>การตรวจทางห้องปฏิบัติการใดที่ตรวจสอบประสิทธิผลในการรักษาวัณโรคปอด</t>
        </is>
      </c>
      <c r="D274" s="186" t="n"/>
      <c r="E274" s="186" t="inlineStr">
        <is>
          <t>CBC</t>
        </is>
      </c>
      <c r="F274" s="186" t="inlineStr">
        <is>
          <t>AFB</t>
        </is>
      </c>
      <c r="G274" s="186" t="inlineStr">
        <is>
          <t>CRP</t>
        </is>
      </c>
      <c r="H274" s="186" t="inlineStr">
        <is>
          <t>Urinalysis</t>
        </is>
      </c>
      <c r="I274" s="186" t="inlineStr">
        <is>
          <t>Liver function test</t>
        </is>
      </c>
      <c r="J274" s="185" t="n">
        <v>2</v>
      </c>
      <c r="K274" s="186" t="inlineStr">
        <is>
          <t>✅ คำตอบที่ถูกต้อง: ข้อ ข. AFB
🎯 ทำไมข้อนี้ถึงถูก:
การย้อมและตรวจเสมหะหาเชื้อ Acid-Fast Bacilli (AFB smear) ที่สิ้นสุดเดือนที่ 2 และสิ้นสุดการรักษา เป็นวิธีตรวจทางห้องปฏิบัติการหลักที่ใช้ติดตาม microbiological response และประสิทธิผลการรักษาวัณโรคปอด
🔍 ข้ออื่นผิดเพราะอะไร:
• ข้อ ก.: Complete blood count (CBC) ใช้ดูภาวะโลหิตจางหรือการติดเชื้อทั่วไป ไม่สามารถประเมินการตอบสนองต่อเชื้อวัณโรคได้โดยตรง
• ข้อ ค.: C-reactive protein (CRP) เป็นตัวบ่งชี้การอักเสบแบบไม่จำเพาะ (non-specific inflammatory marker)
• ข้อ ง.: Urinalysis ใช้ติดตามความผิดปกติของระบบทางเดินปัสสาวะและไต
• ข้อ จ.: Liver function test (LFT) ใช้สำหรับติดตามผลข้างเคียงต่อตับจากยาต้านวัณโรค (safety monitoring) ไม่ใช่ประสิทธิผล</t>
        </is>
      </c>
      <c r="L274" s="186" t="inlineStr">
        <is>
          <t>Tuberculosis Monitoring</t>
        </is>
      </c>
      <c r="M274" s="186" t="inlineStr">
        <is>
          <t>8. Infectious diseases</t>
        </is>
      </c>
      <c r="N274" s="186" t="inlineStr">
        <is>
          <t>8.2 Tuberculosis</t>
        </is>
      </c>
      <c r="O274" s="185" t="inlineStr">
        <is>
          <t>Clinic</t>
        </is>
      </c>
      <c r="P274" s="186" t="inlineStr">
        <is>
          <t>ข้อสอบเก่า</t>
        </is>
      </c>
      <c r="Q274" s="185" t="inlineStr">
        <is>
          <t>ข้อสอบจริง</t>
        </is>
      </c>
      <c r="R274" s="185" t="inlineStr">
        <is>
          <t>2565</t>
        </is>
      </c>
      <c r="S274" s="185" t="n"/>
    </row>
    <row r="275" ht="24" customHeight="1" s="49">
      <c r="A275" s="185" t="n">
        <v>273</v>
      </c>
      <c r="B275" s="186" t="inlineStr"/>
      <c r="C275" s="186" t="inlineStr">
        <is>
          <t>ยาใดพิษต่อตับมากที่สุด</t>
        </is>
      </c>
      <c r="D275" s="186" t="n"/>
      <c r="E275" s="186" t="inlineStr">
        <is>
          <t>Isoniazid</t>
        </is>
      </c>
      <c r="F275" s="186" t="inlineStr">
        <is>
          <t>Ethambutol</t>
        </is>
      </c>
      <c r="G275" s="186" t="inlineStr">
        <is>
          <t>Pyrazinamide</t>
        </is>
      </c>
      <c r="H275" s="186" t="inlineStr">
        <is>
          <t>Rifampicin</t>
        </is>
      </c>
      <c r="I275" s="186" t="inlineStr">
        <is>
          <t>Streptomycin</t>
        </is>
      </c>
      <c r="J275" s="185" t="n">
        <v>3</v>
      </c>
      <c r="K275" s="186" t="inlineStr">
        <is>
          <t>✅ คำตอบที่ถูกต้อง: ข้อ ค. Pyrazinamide
🎯 ทำไมข้อนี้ถึงถูก:
ในบรรดายาต้านวัณโรคสูตรมาตรฐาน ยาที่มีความเสี่ยงก่อให้เกิดตับอักเสบและพิษต่อตับรุนแรงที่สุดตามลำดับคือ Pyrazinamide &gt; Isoniazid &gt; Rifampicin
🔍 ข้ออื่นผิดเพราะอะไร:
• ข้อ ก.: Isoniazid ก่อพิษต่อตับได้บ่อยจาก toxic metabolite (acetylhydrazine) แต่ความรุนแรงและอุบัติการณ์ต่ำกว่า pyrazinamide
• ข้อ ข.: Ethambutol ไม่มีพิษต่อตับ ผลข้างเคียงสำคัญคือ optic neuritis
• ข้อ ง.: Rifampicin มักทำให้เกิด asymptomatic hyperbilirubinemia และ cholestatic jaundice แต่ความเป็นพิษต่อเนื้อตับโดยตรงน้อยกว่า pyrazinamide
• ข้อ จ.: Streptomycin เป็นยากลุ่ม aminoglycoside มีพิษต่อไต (nephrotoxicity) และพิษต่อหู (ototoxicity) ไม่มีพิษต่อตับ</t>
        </is>
      </c>
      <c r="L275" s="186" t="inlineStr">
        <is>
          <t>Antitubercular Drugs Toxicity</t>
        </is>
      </c>
      <c r="M275" s="186" t="inlineStr">
        <is>
          <t>8. Infectious diseases</t>
        </is>
      </c>
      <c r="N275" s="186" t="inlineStr">
        <is>
          <t>8.2 Tuberculosis</t>
        </is>
      </c>
      <c r="O275" s="185" t="inlineStr">
        <is>
          <t>Clinic</t>
        </is>
      </c>
      <c r="P275" s="186" t="inlineStr">
        <is>
          <t>ข้อสอบเก่า</t>
        </is>
      </c>
      <c r="Q275" s="185" t="inlineStr">
        <is>
          <t>ข้อสอบจริง</t>
        </is>
      </c>
      <c r="R275" s="185" t="inlineStr">
        <is>
          <t>2565</t>
        </is>
      </c>
      <c r="S275" s="185" t="n"/>
    </row>
    <row r="276" ht="24" customHeight="1" s="49">
      <c r="A276" s="185" t="n">
        <v>274</v>
      </c>
      <c r="B276" s="186" t="inlineStr"/>
      <c r="C276" s="186" t="inlineStr">
        <is>
          <t>ข้อใดคือสูตรยารักษาแรก ที่แนะนำให้ใช้ในผู้ติดเชื้อเอชไอวีที่ไม่มีข้อห้ามใช้</t>
        </is>
      </c>
      <c r="D276" s="186" t="n"/>
      <c r="E276" s="186" t="inlineStr">
        <is>
          <t>TDF+FTC+RPV</t>
        </is>
      </c>
      <c r="F276" s="186" t="inlineStr">
        <is>
          <t>TDF+3TC+EFV</t>
        </is>
      </c>
      <c r="G276" s="186" t="inlineStr">
        <is>
          <t>TDF+FTC+DTG</t>
        </is>
      </c>
      <c r="H276" s="186" t="inlineStr">
        <is>
          <t>ABC+3TC+DTG</t>
        </is>
      </c>
      <c r="I276" s="186" t="inlineStr">
        <is>
          <t>AZT+FTC+DTG</t>
        </is>
      </c>
      <c r="J276" s="185" t="n">
        <v>3</v>
      </c>
      <c r="K276" s="186" t="inlineStr">
        <is>
          <t>✅ คำตอบที่ถูกต้อง: ข้อ ค. TDF+FTC+DTG
🎯 ทำไมข้อนี้ถึงถูก:
ตามแนวทางการตรวจรักษาและป้องกันการติดเชื้อเอชไอวีแห่งประเทศไทย (Thailand National HIV Guidelines) สูตรยาต้านไวรัสแนวทางแรกที่แนะนำให้ใช้ (preferred first-line regimen) ในผู้ใหญ่ที่ไม่มีข้อห้ามใช้ คือ Dolutegravir (DTG) ร่วมกับ Tenofovir disoproxil fumarate (TDF) และ Lamivudine (3TC) หรือ Emtricitabine (FTC) เช่น TDF + 3TC/FTC + DTG เนื่องจากประสิทธิภาพสูงและมี genetic barrier to resistance สูง
🔍 ข้ออื่นผิดเพราะอะไร:
• ข้อ ก.: (TDF+FTC+RPV): ไม่ใช่คำตอบที่ถูกต้องตามแนวทางเวชปฏิบัติและหลักวิชาการทางเภสัชกรรมสำหรับกรณีนี้
• ข้อ ข.: AZT+FTC+DTG:ไม่นิยมใช้Zidovudine(AZT)เป็นสูตรแรกเนื่องจากผลข้างเคียงกดไขกระดูกโลหิตจางและlipodystrophy
• ข้อ ง.: (ABC+3TC+DTG): ไม่ใช่คำตอบที่ถูกต้องตามแนวทางเวชปฏิบัติและหลักวิชาการทางเภสัชกรรมสำหรับกรณีนี้
• ข้อ จ.: (AZT+FTC+DTG): ไม่ใช่คำตอบที่ถูกต้องตามแนวทางเวชปฏิบัติและหลักวิชาการทางเภสัชกรรมสำหรับกรณีนี้</t>
        </is>
      </c>
      <c r="L276" s="186" t="n"/>
      <c r="M276" s="186" t="inlineStr">
        <is>
          <t>8. Infectious diseases</t>
        </is>
      </c>
      <c r="N276" s="186" t="inlineStr">
        <is>
          <t>8.1 HIV &amp; Opportunistic Infections</t>
        </is>
      </c>
      <c r="O276" s="185" t="inlineStr">
        <is>
          <t>Clinic</t>
        </is>
      </c>
      <c r="P276" s="186" t="inlineStr">
        <is>
          <t>[SOURCE: Mock Pharmtutor 2024 Set 1 ข้อ 31]</t>
        </is>
      </c>
      <c r="Q276" s="185" t="inlineStr">
        <is>
          <t>ข้อสอบจำลอง</t>
        </is>
      </c>
      <c r="R276" s="185" t="inlineStr">
        <is>
          <t>Mock Pharmtutor 2024</t>
        </is>
      </c>
      <c r="S276" s="185" t="n"/>
    </row>
    <row r="277" ht="24" customHeight="1" s="49">
      <c r="A277" s="185" t="n">
        <v>275</v>
      </c>
      <c r="B277" s="186" t="inlineStr"/>
      <c r="C277" s="186" t="inlineStr">
        <is>
          <t>ยาต้านเอชไอวีตัวใด ที่ควรตรวจคัดกรอง HLA-B 5701</t>
        </is>
      </c>
      <c r="D277" s="186" t="n"/>
      <c r="E277" s="186" t="inlineStr">
        <is>
          <t>Tenofovir</t>
        </is>
      </c>
      <c r="F277" s="186" t="inlineStr">
        <is>
          <t>Lamivudine</t>
        </is>
      </c>
      <c r="G277" s="186" t="inlineStr">
        <is>
          <t>Atazanavir</t>
        </is>
      </c>
      <c r="H277" s="186" t="inlineStr">
        <is>
          <t>Zidovudine</t>
        </is>
      </c>
      <c r="I277" s="186" t="inlineStr">
        <is>
          <t>Abacavir</t>
        </is>
      </c>
      <c r="J277" s="185" t="n">
        <v>5</v>
      </c>
      <c r="K277" s="186" t="inlineStr">
        <is>
          <t>✅ คำตอบที่ถูกต้อง: ข้อ จ. Abacavir
🎯 ทำไมข้อนี้ถึงถูก:
Abacavir (ABC) มีความสัมพันธ์อย่างมีนัยสำคัญกับการเกิดปฏิกิริยาแพ้ยารุนแรงหลายระบบ (Abacavir hypersensitivity reaction: HSR) ในผู้ป่วยที่มีอัลลีล HLA-B 5701 ดังนั้นแนวทางเวชปฏิบัติจึงกำหนดให้ตรวจคัดกรองยีนนี้ก่อนเริ่มยาทุกครั้ง และห้ามใช้เด็ดขาดหากผลตรวจเป็นบวก
🔍 ข้ออื่นผิดเพราะอะไร:
• ข้อ ก.: (Tenofovir): ไม่ใช่คำตอบที่ถูกต้องตามแนวทางเวชปฏิบัติและหลักวิชาการทางเภสัชกรรมสำหรับกรณีนี้
• ข้อ ข.: กับHLAB5701
• ข้อ ค.: (Atazanavir): ไม่ใช่คำตอบที่ถูกต้องตามแนวทางเวชปฏิบัติและหลักวิชาการทางเภสัชกรรมสำหรับกรณีนี้
• ข้อ ง.: (Zidovudine): ไม่ใช่คำตอบที่ถูกต้องตามแนวทางเวชปฏิบัติและหลักวิชาการทางเภสัชกรรมสำหรับกรณีนี้</t>
        </is>
      </c>
      <c r="L277" s="186" t="n"/>
      <c r="M277" s="186" t="inlineStr">
        <is>
          <t>8. Infectious diseases</t>
        </is>
      </c>
      <c r="N277" s="186" t="inlineStr">
        <is>
          <t>8.1 HIV &amp; Opportunistic Infections</t>
        </is>
      </c>
      <c r="O277" s="185" t="inlineStr">
        <is>
          <t>Clinic</t>
        </is>
      </c>
      <c r="P277" s="186" t="inlineStr">
        <is>
          <t>[SOURCE: Mock Pharmtutor 2024 Set 1 ข้อ 32]</t>
        </is>
      </c>
      <c r="Q277" s="185" t="inlineStr">
        <is>
          <t>ข้อสอบจำลอง</t>
        </is>
      </c>
      <c r="R277" s="185" t="inlineStr">
        <is>
          <t>Mock Pharmtutor 2024</t>
        </is>
      </c>
      <c r="S277" s="185" t="n"/>
    </row>
    <row r="278" ht="24" customHeight="1" s="49">
      <c r="A278" s="185" t="n">
        <v>276</v>
      </c>
      <c r="B278" s="186" t="inlineStr"/>
      <c r="C278" s="186" t="inlineStr">
        <is>
          <t>ข้อใดคือ กลไกการออกฤทธิ์ของยา Dolutegravir</t>
        </is>
      </c>
      <c r="D278" s="186" t="n"/>
      <c r="E278" s="186" t="inlineStr">
        <is>
          <t>Nucleoside/Nucleotide reverse transcriptase inhibitors</t>
        </is>
      </c>
      <c r="F278" s="186" t="inlineStr">
        <is>
          <t>Non-nucleoside reverse transcriptase inhibitors</t>
        </is>
      </c>
      <c r="G278" s="186" t="inlineStr">
        <is>
          <t>Protease inhibitors</t>
        </is>
      </c>
      <c r="H278" s="186" t="inlineStr">
        <is>
          <t>Integrase inhibitors</t>
        </is>
      </c>
      <c r="I278" s="186" t="inlineStr">
        <is>
          <t>Fusion and penetration inhibitors</t>
        </is>
      </c>
      <c r="J278" s="185" t="n">
        <v>4</v>
      </c>
      <c r="K278" s="186" t="inlineStr">
        <is>
          <t>✅ คำตอบที่ถูกต้อง: ข้อ ง. Integrase inhibitors
🎯 ทำไมข้อนี้ถึงถูก:
Dolutegravir เป็นยาต้านไวรัสกลุ่ม Integrase Strand Transfer Inhibitors (INSTIs) ออกฤทธิ์ยับยั้งเอนไซม์ integrase ของไวรัส HIV ป้องกันไม่ให้สารพันธุกรรม viral DNA แทรกตัวเข้าไปในโครโมโซมของเซลล์โฮสต์
🔍 ข้ออื่นผิดเพราะอะไร:
• ข้อ ก.: (Nucleoside/Nucleotide reverse transcriptase inhibitors): ไม่ใช่คำตอบที่ถูกต้องตามแนวทางเวชปฏิบัติและหลักวิชาการทางเภสัชกรรมสำหรับกรณีนี้
• ข้อ ข.: Fusionandpenetrationinhibitors:เป็นกลไกของยาเช่นEnfuvirtideหรือMaraviroc(CCR5antagonist)
• ข้อ ค.: (Protease inhibitors): ไม่ใช่คำตอบที่ถูกต้องตามแนวทางเวชปฏิบัติและหลักวิชาการทางเภสัชกรรมสำหรับกรณีนี้
• ข้อ จ.: (Fusion and penetration inhibitors): ไม่ใช่คำตอบที่ถูกต้องตามแนวทางเวชปฏิบัติและหลักวิชาการทางเภสัชกรรมสำหรับกรณีนี้</t>
        </is>
      </c>
      <c r="L278" s="186" t="n"/>
      <c r="M278" s="186" t="inlineStr">
        <is>
          <t>8. Infectious diseases</t>
        </is>
      </c>
      <c r="N278" s="186" t="inlineStr">
        <is>
          <t>8.1 HIV &amp; Opportunistic Infections</t>
        </is>
      </c>
      <c r="O278" s="185" t="inlineStr">
        <is>
          <t>Clinic</t>
        </is>
      </c>
      <c r="P278" s="186" t="inlineStr">
        <is>
          <t>[SOURCE: Mock Pharmtutor 2024 Set 1 ข้อ 33]</t>
        </is>
      </c>
      <c r="Q278" s="185" t="inlineStr">
        <is>
          <t>ข้อสอบจำลอง</t>
        </is>
      </c>
      <c r="R278" s="185" t="inlineStr">
        <is>
          <t>Mock Pharmtutor 2024</t>
        </is>
      </c>
      <c r="S278" s="185" t="n"/>
    </row>
    <row r="279" ht="24" customHeight="1" s="49">
      <c r="A279" s="185" t="n">
        <v>277</v>
      </c>
      <c r="B279" s="186" t="inlineStr">
        <is>
          <t>ผู้ป่วยชายอายุ 15 ปี มีอาการน้ำมูกไหล เหนียวข้น ร่วมกับคันตา กดบริเวณลำคอเจ็บเล็กน้อย กลืนน้ำลายแล้วเจ็บ พบว่าเพื่อนที่โรงเรียนเป็นหวัดหลายคน ได้รับยา Amoxicillin/Clavulanic acid (Augmentin) 625 mg รับประทานวันละ 2 ครั้ง</t>
        </is>
      </c>
      <c r="C279" s="186" t="inlineStr">
        <is>
          <t>เมื่อพิจารณาตามเกณฑ์การประเมินทางคลินิก (Centor Criteria / McIsaac Score) และการติดเชื้อทางเดินหายใจส่วนบน การจัดการรักษาผู้ป่วยรายนี้ข้อใดเหมาะสมที่สุด</t>
        </is>
      </c>
      <c r="D279" s="186" t="n"/>
      <c r="E279" s="186" t="inlineStr">
        <is>
          <t>ผู้ป่วยมีอาการน้ำมูกไหล คันตา เข้าได้กับโรคติดเชื้อไวรัส (Viral URI) ควรให้การรักษาตามอาการ ไม่มีความจำเป็นต้องใช้ยาปฏิชีวนะ</t>
        </is>
      </c>
      <c r="F279" s="186" t="inlineStr">
        <is>
          <t>ให้ Amoxicillin/Clavulanic acid 625 mg BID ต่อไปจนครบ 14 วัน</t>
        </is>
      </c>
      <c r="G279" s="186" t="inlineStr">
        <is>
          <t>เปลี่ยนเป็น Azithromycin 500 mg วันละ 1 ครั้ง เป็นเวลา 3 วัน</t>
        </is>
      </c>
      <c r="H279" s="186" t="inlineStr">
        <is>
          <t>เปลี่ยนเป็น Clarithromycin 500 mg วันละ 2 ครั้ง เป็นเวลา 10 วัน</t>
        </is>
      </c>
      <c r="I279" s="186" t="inlineStr">
        <is>
          <t>เพิ่มยา Ciprofloxacin 500 mg วันละ 2 ครั้ง ร่วมด้วย</t>
        </is>
      </c>
      <c r="J279" s="185" t="n">
        <v>1</v>
      </c>
      <c r="K279" s="186" t="inlineStr">
        <is>
          <t>✅ คำตอบที่ถูกต้อง: ข้อ ก. ผู้ป่วยมีอาการน้ำมูกไหล คันตา เข้าได้กับโรคติดเชื้อไวรัส (Viral URI) ควรให้การรักษาตามอาการ ไม่มีความจำเป็นต้องใช้ยาปฏิชีวนะ
🎯 ทำไมข้อนี้ถึงถูก:
ผู้ป่วยมีอาการร่วมของน้ำมูกไหล คันตา และเพื่อนที่โรงเรียนเป็นหวัดหลายคน ซึ่งเป็นลักษณะเด่นของการติดเชื้อไวรัสทางเดินหายใจส่วนบน (Viral pharyngitis / Common cold) ตามเกณฑ์ Centor criteria การมีน้ำมูก (Cough/Rhinorrhea) ถือเป็นเกณฑ์ที่บ่งชี้ว่าไม่ใช่การติดเชื้อแบคทีเรีย Group A Streptococcus จึงไม่มีข้อบ่งชี้ในการใช้ยาปฏิชีวนะ ควรหยุดยา Augmentin และให้การรักษาประคับประคองตามอาการ (Antihistamines, Decongestants, Paracetamol)
🔍 ข้ออื่นผิดเพราะอะไร:
• ข้อ ข.: การให้ยาปฏิชีวนะในโรคติดเชื้อไวรัสเป็นการใช้ยาอย่างไม่สมเหตุผล (Irrational drug use) เพิ่มความเสี่ยงต่อการเกิดเชื้อดื้อยาและอาการไม่พึงประสงค์
• ข้อ ค.: (เปลี่ยนเป็น Azithromycin 500 mg วันละ 1 ครั้ง เป็นเวลา 3 วัน): ไม่ใช่คำตอบที่ถูกต้องตามแนวทางเวชปฏิบัติและหลักวิชาการทางเภสัชกรรมสำหรับกรณีนี้
• ข้อ ง.: (เปลี่ยนเป็น Clarithromycin 500 mg วันละ 2 ครั้ง เป็นเวลา 10 วัน): ไม่ใช่คำตอบที่ถูกต้องตามแนวทางเวชปฏิบัติและหลักวิชาการทางเภสัชกรรมสำหรับกรณีนี้
• ข้อ จ.: (เพิ่มยา Ciprofloxacin 500 mg วันละ 2 ครั้ง ร่วมด้วย): ไม่ใช่คำตอบที่ถูกต้องตามแนวทางเวชปฏิบัติและหลักวิชาการทางเภสัชกรรมสำหรับกรณีนี้</t>
        </is>
      </c>
      <c r="L279" s="186" t="n"/>
      <c r="M279" s="186" t="inlineStr">
        <is>
          <t>8. Infectious diseases</t>
        </is>
      </c>
      <c r="N279" s="186" t="inlineStr">
        <is>
          <t>8.3 Respiratory Tract Infections</t>
        </is>
      </c>
      <c r="O279" s="185" t="inlineStr">
        <is>
          <t>Clinic</t>
        </is>
      </c>
      <c r="P279" s="186" t="inlineStr">
        <is>
          <t>[SOURCE: Mock Pharmtutor 2024 Set 1 ข้อ 35]</t>
        </is>
      </c>
      <c r="Q279" s="185" t="inlineStr">
        <is>
          <t>ข้อสอบจำลอง</t>
        </is>
      </c>
      <c r="R279" s="185" t="inlineStr">
        <is>
          <t>Mock Pharmtutor 2024</t>
        </is>
      </c>
      <c r="S279" s="185" t="inlineStr">
        <is>
          <t>CASE-INF-PHARYNGITIS-AUGMENTIN</t>
        </is>
      </c>
    </row>
    <row r="280" ht="24" customHeight="1" s="49">
      <c r="A280" s="185" t="n">
        <v>278</v>
      </c>
      <c r="B280" s="186" t="inlineStr">
        <is>
          <t>ผู้ป่วยชายอายุ 15 ปี มีอาการน้ำมูกไหล เหนียวข้น ร่วมกับคันตา กดบริเวณลำคอเจ็บเล็กน้อย กลืนน้ำลายแล้วเจ็บ พบว่าเพื่อนที่โรงเรียนเป็นหวัดหลายคน ได้รับยา Amoxicillin/Clavulanic acid (Augmentin) 625 mg รับประทานวันละ 2 ครั้ง</t>
        </is>
      </c>
      <c r="C280" s="186" t="inlineStr">
        <is>
          <t>การใช้ยา Amoxicillin/Clavulanic acid (Augmentin) สามารถพบอาการไม่พึงประสงค์ (ADR) ในระบบทางเดินอาหารข้อใดได้บ่อยที่สุด</t>
        </is>
      </c>
      <c r="D280" s="186" t="n"/>
      <c r="E280" s="186" t="inlineStr">
        <is>
          <t>อาการท้องเสีย ถ่ายเหลว (Diarrhea จากฤทธิ์กระตุ้นการบีบตัวของ Clavulanic acid)</t>
        </is>
      </c>
      <c r="F280" s="186" t="inlineStr">
        <is>
          <t>กรดไหลย้อนรุนแรง (Gastroesophageal reflux)</t>
        </is>
      </c>
      <c r="G280" s="186" t="inlineStr">
        <is>
          <t>ภาวะเลือดออกในทางเดินอาหารส่วนบน (Upper GI bleeding)</t>
        </is>
      </c>
      <c r="H280" s="186" t="inlineStr">
        <is>
          <t>อาการท้องผูกเรื้อรัง (Constipation)</t>
        </is>
      </c>
      <c r="I280" s="186" t="inlineStr">
        <is>
          <t>อาการสะอึกไม่หยุด (Intractable hiccups)</t>
        </is>
      </c>
      <c r="J280" s="185" t="n">
        <v>1</v>
      </c>
      <c r="K280" s="186" t="inlineStr">
        <is>
          <t>✅ คำตอบที่ถูกต้อง: ข้อ ก. อาการท้องเสีย ถ่ายเหลว (Diarrhea จากฤทธิ์กระตุ้นการบีบตัวของ Clavulanic acid)
🎯 ทำไมข้อนี้ถึงถูก:
อาการไม่พึงประสงค์ที่พบบ่อยที่สุดของ Amoxicillin/Clavulanic acid คือ อาการท้องเสีย (Diarrhea พบได้ร้อยละ 10-25) โดยเกิดจากทั้งการรบกวนจุลินทรีย์ประจำถิ่นในลำไส้ และโดยเฉพาะอย่างยิ่งจากตัว Clavulanic acid เองที่มีฤทธิ์กระตุ้นการบีบตัวของลำไส้เล็กและลำไส้ใหญ่โดยตรง (Stimulates gut motility)
🔍 ข้ออื่นผิดเพราะอะไร:
• ข้อ ข.: ไม่ใช่อาการไม่พึงประสงค์ที่พบบ่อยของยา Augmentin
• ข้อ ค.: (ภาวะเลือดออกในทางเดินอาหารส่วนบน (Upper GI bleeding)): ไม่ใช่คำตอบที่ถูกต้องตามแนวทางเวชปฏิบัติและหลักวิชาการทางเภสัชกรรมสำหรับกรณีนี้
• ข้อ ง.: (อาการท้องผูกเรื้อรัง (Constipation)): ไม่ใช่คำตอบที่ถูกต้องตามแนวทางเวชปฏิบัติและหลักวิชาการทางเภสัชกรรมสำหรับกรณีนี้
• ข้อ จ.: (อาการสะอึกไม่หยุด (Intractable hiccups)): ไม่ใช่คำตอบที่ถูกต้องตามแนวทางเวชปฏิบัติและหลักวิชาการทางเภสัชกรรมสำหรับกรณีนี้</t>
        </is>
      </c>
      <c r="L280" s="186" t="n"/>
      <c r="M280" s="186" t="inlineStr">
        <is>
          <t>8. Infectious diseases</t>
        </is>
      </c>
      <c r="N280" s="186" t="inlineStr">
        <is>
          <t>8.3 Respiratory Tract Infections</t>
        </is>
      </c>
      <c r="O280" s="185" t="inlineStr">
        <is>
          <t>Clinic</t>
        </is>
      </c>
      <c r="P280" s="186" t="inlineStr">
        <is>
          <t>[SOURCE: Mock Pharmtutor 2024 Set 1 ข้อ 36]</t>
        </is>
      </c>
      <c r="Q280" s="185" t="inlineStr">
        <is>
          <t>ข้อสอบจำลอง</t>
        </is>
      </c>
      <c r="R280" s="185" t="inlineStr">
        <is>
          <t>Mock Pharmtutor 2024</t>
        </is>
      </c>
      <c r="S280" s="185" t="inlineStr">
        <is>
          <t>CASE-INF-PHARYNGITIS-AUGMENTIN</t>
        </is>
      </c>
    </row>
    <row r="281" ht="24" customHeight="1" s="49">
      <c r="A281" s="185" t="n">
        <v>279</v>
      </c>
      <c r="B281" s="186" t="inlineStr"/>
      <c r="C281" s="186" t="inlineStr">
        <is>
          <t>ข้อใดคือกลไกการดื้อยาของยาในกลุ่ม penicillin</t>
        </is>
      </c>
      <c r="D281" s="186" t="n"/>
      <c r="E281" s="186" t="inlineStr">
        <is>
          <t>Drug inactivation / modification</t>
        </is>
      </c>
      <c r="F281" s="186" t="inlineStr">
        <is>
          <t>Alteration of target sites</t>
        </is>
      </c>
      <c r="G281" s="186" t="inlineStr">
        <is>
          <t>Bypass pathways</t>
        </is>
      </c>
      <c r="H281" s="186" t="inlineStr">
        <is>
          <t>Decreased uptake</t>
        </is>
      </c>
      <c r="I281" s="186" t="inlineStr">
        <is>
          <t>Increased uptake</t>
        </is>
      </c>
      <c r="J281" s="185" t="n">
        <v>1</v>
      </c>
      <c r="K281" s="186" t="inlineStr">
        <is>
          <t>✅ คำตอบที่ถูกต้อง: ข้อ ก. Drug inactivation / modification
🎯 ทำไมข้อนี้ถึงถูก:
กลไกการดื้อยาที่พบบ่อยและสำคัญที่สุดของเชื้อแบคทีเรียต่อยาในกลุ่ม penicillin คือการสร้างเอนไซม์มาทำลายโครงสร้างโมเลกุลยาโดยตรง (Drug inactivation / enzymatic degradation) ได้แก่ เอนไซม์ beta-lactamase หรือ penicillinase ซึ่งทำปฏิกิริยา hydrolysis เปิดวงแหวน beta-lactam ทำให้ยาหมดฤทธิ์
🔍 ข้ออื่นผิดเพราะอะไร:
• ข้อ ข.: Increaseduptake:การเพิ่มการนำยาเข้าเซลล์จะทำให้เชื้อไวต่อยามากขึ้นไม่ใช่กลไกการดื้อยา
• ข้อ ค.: (Bypass pathways): ไม่ใช่คำตอบที่ถูกต้องตามแนวทางเวชปฏิบัติและหลักวิชาการทางเภสัชกรรมสำหรับกรณีนี้
• ข้อ ง.: (Decreased uptake): ไม่ใช่คำตอบที่ถูกต้องตามแนวทางเวชปฏิบัติและหลักวิชาการทางเภสัชกรรมสำหรับกรณีนี้
• ข้อ จ.: (Increased uptake): ไม่ใช่คำตอบที่ถูกต้องตามแนวทางเวชปฏิบัติและหลักวิชาการทางเภสัชกรรมสำหรับกรณีนี้</t>
        </is>
      </c>
      <c r="L281" s="186" t="n"/>
      <c r="M281" s="186" t="inlineStr">
        <is>
          <t>8. Infectious diseases</t>
        </is>
      </c>
      <c r="N281" s="186" t="inlineStr">
        <is>
          <t>8.8 Antimicrobial Stewardship &amp; Pharmacology</t>
        </is>
      </c>
      <c r="O281" s="185" t="inlineStr">
        <is>
          <t>Clinic</t>
        </is>
      </c>
      <c r="P281" s="186" t="inlineStr">
        <is>
          <t>[SOURCE: Mock Pharmtutor 2024 Set 1 ข้อ 37]</t>
        </is>
      </c>
      <c r="Q281" s="185" t="inlineStr">
        <is>
          <t>ข้อสอบจำลอง</t>
        </is>
      </c>
      <c r="R281" s="185" t="inlineStr">
        <is>
          <t>Mock Pharmtutor 2024</t>
        </is>
      </c>
      <c r="S281" s="185" t="n"/>
    </row>
    <row r="282" ht="24" customHeight="1" s="49">
      <c r="A282" s="185" t="n">
        <v>280</v>
      </c>
      <c r="B282" s="186" t="inlineStr">
        <is>
          <t>ผู้ป่วยหญิงไทย วัยเจริญพันธุ์ อายุ 23 ปี มาขอคำปรึกษาเภสัชกร เนื่องจากมีอาการตกขาว มีกลิ่น ร่วมกับมีอาการคันภายในช่องคลอด มีอาการมาประมาณ 2-3 วัน ปฏิเสธประวัติการแพ้ยาและการมีเพศสัมพันธ์</t>
        </is>
      </c>
      <c r="C282" s="186" t="inlineStr">
        <is>
          <t>จากอาการข้างต้น ผู้ป่วยดังกล่าว น่าจะมีสาเหตุมาจากการติดเชื้อชนิดใด</t>
        </is>
      </c>
      <c r="D282" s="186" t="n"/>
      <c r="E282" s="186" t="inlineStr">
        <is>
          <t>Trichomonas</t>
        </is>
      </c>
      <c r="F282" s="186" t="inlineStr">
        <is>
          <t>Candida albicans</t>
        </is>
      </c>
      <c r="G282" s="186" t="inlineStr">
        <is>
          <t>Herpes simplex</t>
        </is>
      </c>
      <c r="H282" s="186" t="inlineStr">
        <is>
          <t>Chlamydia</t>
        </is>
      </c>
      <c r="I282" s="186" t="inlineStr">
        <is>
          <t>Papilloma virus</t>
        </is>
      </c>
      <c r="J282" s="185" t="n">
        <v>2</v>
      </c>
      <c r="K282" s="186" t="inlineStr">
        <is>
          <t>✅ คำตอบที่ถูกต้อง: ข้อ ข. Candida albicans
🎯 ทำไมข้อนี้ถึงถูก:
ผู้ป่วยปฏิเสธประวัติการมีเพศสัมพันธ์ (no sexual intercourse) และมีอาการคันเด่นชัด (vulvovaginal pruritus) ร่วมกับตกขาว ซึ่งเป็นลักษณะจำเพาะของภาวะ Vulvovaginal Candidiasis (VVC) ที่เกิดจากเชื้อราประจำถิ่น Candida albicans โดยมักถูกกระตุ้นจากความอับชื้น ฮอร์โมน หรือการเปลี่ยนแปลงของสมดุลช่องคลอด ไม่จำเป็นต้องติดต่อผ่านเพศสัมพันธ์
🔍 ข้ออื่นผิดเพราะอะไร:
• ข้อ ก.: (Trichomonas): ไม่ใช่คำตอบที่ถูกต้องตามแนวทางเวชปฏิบัติและหลักวิชาการทางเภสัชกรรมสำหรับกรณีนี้
• ข้อ ค.: (Herpes simplex): ไม่ใช่คำตอบที่ถูกต้องตามแนวทางเวชปฏิบัติและหลักวิชาการทางเภสัชกรรมสำหรับกรณีนี้
• ข้อ ง.: (Chlamydia): ไม่ใช่คำตอบที่ถูกต้องตามแนวทางเวชปฏิบัติและหลักวิชาการทางเภสัชกรรมสำหรับกรณีนี้
• ข้อ จ.: (Papilloma virus): ไม่ใช่คำตอบที่ถูกต้องตามแนวทางเวชปฏิบัติและหลักวิชาการทางเภสัชกรรมสำหรับกรณีนี้</t>
        </is>
      </c>
      <c r="L282" s="186" t="n"/>
      <c r="M282" s="186" t="inlineStr">
        <is>
          <t>8. Infectious diseases</t>
        </is>
      </c>
      <c r="N282" s="186" t="inlineStr">
        <is>
          <t>8.7 Sexually Transmitted Infections</t>
        </is>
      </c>
      <c r="O282" s="185" t="inlineStr">
        <is>
          <t>Clinic</t>
        </is>
      </c>
      <c r="P282" s="186" t="inlineStr">
        <is>
          <t>[SOURCE: Mock Pharmtutor 2024 Set 1 ข้อ 41]</t>
        </is>
      </c>
      <c r="Q282" s="185" t="inlineStr">
        <is>
          <t>ข้อสอบจำลอง</t>
        </is>
      </c>
      <c r="R282" s="185" t="inlineStr">
        <is>
          <t>Mock Pharmtutor 2024</t>
        </is>
      </c>
      <c r="S282" s="185" t="n"/>
    </row>
    <row r="283" ht="24" customHeight="1" s="49">
      <c r="A283" s="185" t="n">
        <v>281</v>
      </c>
      <c r="B283" s="186" t="inlineStr"/>
      <c r="C283" s="186" t="inlineStr">
        <is>
          <t>ข้อใดคือกลไกการออกฤทธิ์ของยา Clotrimazole</t>
        </is>
      </c>
      <c r="D283" s="186" t="n"/>
      <c r="E283" s="186" t="inlineStr">
        <is>
          <t>interfere with the ergosterol biosynthesis</t>
        </is>
      </c>
      <c r="F283" s="186" t="inlineStr">
        <is>
          <t>inhibits the enzyme squalene monooxygenase</t>
        </is>
      </c>
      <c r="G283" s="186" t="inlineStr">
        <is>
          <t>inhibition of topoisomerase (DNA gyrase) enzymes</t>
        </is>
      </c>
      <c r="H283" s="186" t="inlineStr">
        <is>
          <t>inhibit the 30S ribosomal subunit</t>
        </is>
      </c>
      <c r="I283" s="186" t="inlineStr">
        <is>
          <t>inhibit the 50S ribosomal subunit</t>
        </is>
      </c>
      <c r="J283" s="185" t="n">
        <v>1</v>
      </c>
      <c r="K283" s="186" t="inlineStr">
        <is>
          <t>✅ คำตอบที่ถูกต้อง: ข้อ ก. interfere with the ergosterol biosynthesis
🎯 ทำไมข้อนี้ถึงถูก:
Clotrimazole เป็นยาต้านเชื้อรากลุ่ม Azoles (Imidazole derivative) ออกฤทธิ์ยับยั้งเอนไซม์ lanosterol 14-alpha demethylase (CYP51) ซึ่งเป็นเอนไซม์สำคัญในกระบวนการสังเคราะห์ ergosterol ส่งผลรบกวน ergosterol biosynthesis ทำให้เซลล์เมมเบรนของเชื้อราสูญเสียความสมบูรณ์และเกิด cell death
🔍 ข้ออื่นผิดเพราะอะไร:
• ข้อ ข.: (inhibitthe50Sribosomalsubunit):เป็นกลไกการออกฤทธิ์ของยาปฏิชีวนะกลุ่มMacrolides,Clindamycin,ChloramphenicolและLinezolid
• ข้อ ค.: (inhibition of topoisomerase (DNA gyrase) enzymes): ไม่ใช่คำตอบที่ถูกต้องตามแนวทางเวชปฏิบัติและหลักวิชาการทางเภสัชกรรมสำหรับกรณีนี้
• ข้อ ง.: (inhibit the 30S ribosomal subunit): ไม่ใช่คำตอบที่ถูกต้องตามแนวทางเวชปฏิบัติและหลักวิชาการทางเภสัชกรรมสำหรับกรณีนี้
• ข้อ จ.: (inhibit the 50S ribosomal subunit): ไม่ใช่คำตอบที่ถูกต้องตามแนวทางเวชปฏิบัติและหลักวิชาการทางเภสัชกรรมสำหรับกรณีนี้</t>
        </is>
      </c>
      <c r="L283" s="186" t="n"/>
      <c r="M283" s="186" t="inlineStr">
        <is>
          <t>8. Infectious diseases</t>
        </is>
      </c>
      <c r="N283" s="186" t="inlineStr">
        <is>
          <t>8.8 Antimicrobial Stewardship &amp; Pharmacology</t>
        </is>
      </c>
      <c r="O283" s="185" t="inlineStr">
        <is>
          <t>Clinic</t>
        </is>
      </c>
      <c r="P283" s="186" t="inlineStr">
        <is>
          <t>[SOURCE: Mock Pharmtutor 2024 Set 1 ข้อ 42]</t>
        </is>
      </c>
      <c r="Q283" s="185" t="inlineStr">
        <is>
          <t>ข้อสอบจำลอง</t>
        </is>
      </c>
      <c r="R283" s="185" t="inlineStr">
        <is>
          <t>Mock Pharmtutor 2024</t>
        </is>
      </c>
      <c r="S283" s="185" t="n"/>
    </row>
    <row r="284" ht="24" customHeight="1" s="49">
      <c r="A284" s="185" t="n">
        <v>282</v>
      </c>
      <c r="B284" s="186" t="inlineStr"/>
      <c r="C284" s="186" t="inlineStr">
        <is>
          <t>เชื้อสาเหตุใดที่พบได้มากที่สุดในการติดเชื้อปอดอักเสบชนิด Community-acquired pneumonia (CAP)</t>
        </is>
      </c>
      <c r="D284" s="186" t="n"/>
      <c r="E284" s="186" t="inlineStr">
        <is>
          <t>Pseudomonas aeruginosa</t>
        </is>
      </c>
      <c r="F284" s="186" t="inlineStr">
        <is>
          <t>Acinetobacter baumannii</t>
        </is>
      </c>
      <c r="G284" s="186" t="inlineStr">
        <is>
          <t>Klebsiella pneumoniae</t>
        </is>
      </c>
      <c r="H284" s="186" t="inlineStr">
        <is>
          <t>Mycoplasma pneumoniae</t>
        </is>
      </c>
      <c r="I284" s="186" t="inlineStr">
        <is>
          <t>Streptococcus pneumoniae</t>
        </is>
      </c>
      <c r="J284" s="185" t="n">
        <v>4</v>
      </c>
      <c r="K284" s="186" t="inlineStr">
        <is>
          <t>✅ คำตอบที่ถูกต้อง: ข้อ ง. Mycoplasma pneumoniae
🎯 ทำไมข้อนี้ถึงถูก:
ตามเฉลยทางการของข้อสอบชุดนี้ระบุ Mycoplasma pneumoniae ซึ่งเป็นเชื้อก่อโรคกลุ่ม Atypical pathogens ที่พบบ่อยที่สุดในกลุ่มผู้ป่วยนอก (outpatient CAP) โดยเฉพาะกลุ่มวัยเรียน วัยรุ่น และผู้ใหญ่วัยหนุ่มสาว (walking pneumonia) อย่างไรก็ตาม ในทางระบาดวิทยาภาพรวม Streptococcus pneumoniae ยังคงเป็นเชื้อ typical pathogen ลำดับหนึ่ง
🔍 ข้ออื่นผิดเพราะอะไร:
• ข้อ ก.: (Pseudomonas aeruginosa): ไม่ใช่คำตอบที่ถูกต้องตามแนวทางเวชปฏิบัติและหลักวิชาการทางเภสัชกรรมสำหรับกรณีนี้
• ข้อ ข.: (Streptococcuspneumoniae):ในทางทฤษฎีทั่วไปถือเป็นtypicalbacterialpathogenอันดับหนึ่งแต่ในบริบทเฉลยเฉพาะของข้อสอบชุดนี้เจาะจงatypicalpneumoniaoutpatientsคือMycoplasmapneumoniae
• ข้อ ค.: (Klebsiella pneumoniae): ไม่ใช่คำตอบที่ถูกต้องตามแนวทางเวชปฏิบัติและหลักวิชาการทางเภสัชกรรมสำหรับกรณีนี้
• ข้อ จ.: (Streptococcus pneumoniae): ไม่ใช่คำตอบที่ถูกต้องตามแนวทางเวชปฏิบัติและหลักวิชาการทางเภสัชกรรมสำหรับกรณีนี้</t>
        </is>
      </c>
      <c r="L284" s="186" t="n"/>
      <c r="M284" s="186" t="inlineStr">
        <is>
          <t>8. Infectious diseases</t>
        </is>
      </c>
      <c r="N284" s="186" t="inlineStr">
        <is>
          <t>8.3 Respiratory Tract Infections</t>
        </is>
      </c>
      <c r="O284" s="185" t="inlineStr">
        <is>
          <t>Clinic</t>
        </is>
      </c>
      <c r="P284" s="186" t="inlineStr">
        <is>
          <t>[SOURCE: Mock Pharmtutor 2024 Set 1 ข้อ 43]</t>
        </is>
      </c>
      <c r="Q284" s="185" t="inlineStr">
        <is>
          <t>ข้อสอบจำลอง</t>
        </is>
      </c>
      <c r="R284" s="185" t="inlineStr">
        <is>
          <t>Mock Pharmtutor 2024</t>
        </is>
      </c>
      <c r="S284" s="185" t="n"/>
    </row>
    <row r="285" ht="24" customHeight="1" s="49">
      <c r="A285" s="185" t="n">
        <v>283</v>
      </c>
      <c r="B285" s="186" t="inlineStr"/>
      <c r="C285" s="186" t="inlineStr">
        <is>
          <t>หากผู้ป่วยมีการติดเชื้อ MRSA ยาชนิดใดเหมาะสมมากที่สุด</t>
        </is>
      </c>
      <c r="D285" s="186" t="n"/>
      <c r="E285" s="186" t="inlineStr">
        <is>
          <t>Ceftazidime</t>
        </is>
      </c>
      <c r="F285" s="186" t="inlineStr">
        <is>
          <t>Meropenem</t>
        </is>
      </c>
      <c r="G285" s="186" t="inlineStr">
        <is>
          <t>Piperacillin-tazobactam</t>
        </is>
      </c>
      <c r="H285" s="186" t="inlineStr">
        <is>
          <t>Vancomycin</t>
        </is>
      </c>
      <c r="I285" s="186" t="inlineStr">
        <is>
          <t>Levofloxacin</t>
        </is>
      </c>
      <c r="J285" s="185" t="n">
        <v>4</v>
      </c>
      <c r="K285" s="186" t="inlineStr">
        <is>
          <t>✅ คำตอบที่ถูกต้อง: ข้อ ง. Vancomycin
🎯 ทำไมข้อนี้ถึงถูก:
Methicillin-Resistant Staphylococcus aureus (MRSA) มีการสร้าง Penicillin-Binding Protein 2a (PBP2a) ผ่าน mecA gene ทำให้ดื้อต่อยากลุ่ม Beta-lactams เกือบทุกชนิด ยาขนานแรกที่เป็น drug of choice ในการรักษา systemic MRSA infections คือ Vancomycin (ยากลุ่ม Glycopeptides)
🔍 ข้ออื่นผิดเพราะอะไร:
• ข้อ ก.: (Ceftazidime): ไม่ใช่คำตอบที่ถูกต้องตามแนวทางเวชปฏิบัติและหลักวิชาการทางเภสัชกรรมสำหรับกรณีนี้
• ข้อ ข.: (Levofloxacin):เป็นยากลุ่มRespiratoryfluoroquinolonesแม้มีฤทธิ์ต่อแกรมบวกบางชนิดแต่เชื้อMRSAในโรงพยาบาลส่วนใหญ่ดื้อต่อquinolonesสูงจึงไม่ใช่ยามาตรฐานในการรักษาMRSA
• ข้อ ค.: (Piperacillin-tazobactam): ไม่ใช่คำตอบที่ถูกต้องตามแนวทางเวชปฏิบัติและหลักวิชาการทางเภสัชกรรมสำหรับกรณีนี้
• ข้อ จ.: (Levofloxacin): ไม่ใช่คำตอบที่ถูกต้องตามแนวทางเวชปฏิบัติและหลักวิชาการทางเภสัชกรรมสำหรับกรณีนี้</t>
        </is>
      </c>
      <c r="L285" s="186" t="n"/>
      <c r="M285" s="186" t="inlineStr">
        <is>
          <t>8. Infectious diseases</t>
        </is>
      </c>
      <c r="N285" s="186" t="inlineStr">
        <is>
          <t>8.1 HIV &amp; Opportunistic Infections</t>
        </is>
      </c>
      <c r="O285" s="185" t="inlineStr">
        <is>
          <t>Clinic</t>
        </is>
      </c>
      <c r="P285" s="186" t="inlineStr">
        <is>
          <t>[SOURCE: Mock Pharmtutor 2024 Set 1 ข้อ 44]</t>
        </is>
      </c>
      <c r="Q285" s="185" t="inlineStr">
        <is>
          <t>ข้อสอบจำลอง</t>
        </is>
      </c>
      <c r="R285" s="185" t="inlineStr">
        <is>
          <t>Mock Pharmtutor 2024</t>
        </is>
      </c>
      <c r="S285" s="185" t="n"/>
    </row>
    <row r="286" ht="24" customHeight="1" s="49">
      <c r="A286" s="185" t="n">
        <v>284</v>
      </c>
      <c r="B286" s="186" t="inlineStr">
        <is>
          <t>สามีเพิ่งได้รับการวินิจฉัยว่าติดเชื้อ HIV ได้รับประทานยาต้าน HIV ภรรยามาโรงพยาบาลเพื่อรับยาสำหรับป้องกันการติดเชื้อ (PEP)</t>
        </is>
      </c>
      <c r="C286" s="186" t="inlineStr">
        <is>
          <t>ข้อใดคือยาทางเลือกแรก (MCQ ธ.ค. 66)</t>
        </is>
      </c>
      <c r="D286" s="186" t="n"/>
      <c r="E286" s="186" t="inlineStr">
        <is>
          <t>Tenofovir + Emtricitabine</t>
        </is>
      </c>
      <c r="F286" s="186" t="inlineStr">
        <is>
          <t>Tenofovir + Lamivudine + Dolutegravir</t>
        </is>
      </c>
      <c r="G286" s="186" t="inlineStr">
        <is>
          <t>Tenofovir + Emtricitabine + Zidovudine</t>
        </is>
      </c>
      <c r="H286" s="186" t="inlineStr">
        <is>
          <t>Zidovudine + Lamivudine + Nevirapine</t>
        </is>
      </c>
      <c r="I286" s="186" t="inlineStr">
        <is>
          <t>Abacavir + Lamivudine + Dolutegravir</t>
        </is>
      </c>
      <c r="J286" s="185" t="n">
        <v>2</v>
      </c>
      <c r="K286" s="186" t="inlineStr">
        <is>
          <t>✅ คำตอบที่ถูกต้อง: ข้อ ข. Tenofovir + Lamivudine + Dolutegravir
🎯 ทำไมข้อนี้ถึงถูก:
ตามแนวทางการตรวจรักษาและป้องกันการติดเชื้อเอชไอวีแห่งประเทศไทย พ.ศ. 2564/2565 (Thailand National Guidelines for HIV/AIDS) สูตรยาทางเลือกแรกสำหรับป้องกันการติดเชื้อเอชไอวีหลังการสัมผัสเชื้อ (Post-Exposure Prophylaxis: PEP) คือสูตรยา 3 ชนิดที่ประกอบด้วย 2 NRTIs ร่วมกับ 1 INSTI ได้แก่ TDF (Tenofovir disoproxil fumarate) + 3TC (Lamivudine) [หรือ FTC] + DTG (Dolutegravir) รับประทานต่อเนื่องเป็นเวลา 28 วัน
🔍 ข้ออื่นผิดเพราะอะไร:
• ข้อ ก.: (Tenofovir + Emtricitabine): ไม่ใช่คำตอบที่ถูกต้องตามแนวทางเวชปฏิบัติและหลักวิชาการทางเภสัชกรรมสำหรับกรณีนี้
• ข้อ ค.: (Tenofovir + Emtricitabine + Zidovudine): ไม่ใช่คำตอบที่ถูกต้องตามแนวทางเวชปฏิบัติและหลักวิชาการทางเภสัชกรรมสำหรับกรณีนี้
• ข้อ ง.: (Zidovudine + Lamivudine + Nevirapine): ไม่ใช่คำตอบที่ถูกต้องตามแนวทางเวชปฏิบัติและหลักวิชาการทางเภสัชกรรมสำหรับกรณีนี้
• ข้อ จ.: (Abacavir + Lamivudine + Dolutegravir): ไม่ใช่คำตอบที่ถูกต้องตามแนวทางเวชปฏิบัติและหลักวิชาการทางเภสัชกรรมสำหรับกรณีนี้</t>
        </is>
      </c>
      <c r="L286" s="186" t="n"/>
      <c r="M286" s="186" t="inlineStr">
        <is>
          <t>8. Infectious diseases</t>
        </is>
      </c>
      <c r="N286" s="186" t="inlineStr">
        <is>
          <t>8.1 HIV &amp; Opportunistic Infections</t>
        </is>
      </c>
      <c r="O286" s="185" t="inlineStr">
        <is>
          <t>Clinic</t>
        </is>
      </c>
      <c r="P286" s="186" t="inlineStr">
        <is>
          <t>[SOURCE: Mock Pharmtutor 2024 Set 2 ข้อ 32]</t>
        </is>
      </c>
      <c r="Q286" s="185" t="inlineStr">
        <is>
          <t>ข้อสอบจำลอง</t>
        </is>
      </c>
      <c r="R286" s="185" t="inlineStr">
        <is>
          <t>Mock Pharmtutor 2024</t>
        </is>
      </c>
      <c r="S286" s="185" t="n"/>
    </row>
    <row r="287" ht="24" customHeight="1" s="49">
      <c r="A287" s="185" t="n">
        <v>285</v>
      </c>
      <c r="B287" s="186" t="inlineStr"/>
      <c r="C287" s="186" t="inlineStr">
        <is>
          <t>ข้อใดคือ อาการไม่พึงประสงค์ที่ต้องระวังของยา Dolutegravir ในหญิงวัยเจริญพันธุ์</t>
        </is>
      </c>
      <c r="D287" s="186" t="n"/>
      <c r="E287" s="186" t="inlineStr">
        <is>
          <t>เพิ่มระดับ glucose</t>
        </is>
      </c>
      <c r="F287" s="186" t="inlineStr">
        <is>
          <t>AKI</t>
        </is>
      </c>
      <c r="G287" s="186" t="inlineStr">
        <is>
          <t>กดไขกระดูก</t>
        </is>
      </c>
      <c r="H287" s="186" t="inlineStr">
        <is>
          <t>Rhabdomyolysis</t>
        </is>
      </c>
      <c r="I287" s="186" t="inlineStr">
        <is>
          <t>เพิ่ม neural tube defect</t>
        </is>
      </c>
      <c r="J287" s="185" t="n">
        <v>5</v>
      </c>
      <c r="K287" s="186" t="inlineStr">
        <is>
          <t>✅ คำตอบที่ถูกต้อง: ข้อ จ. เพิ่ม neural tube defect
🎯 ทำไมข้อนี้ถึงถูก:
Dolutegravir เคยมีข้อมูลเตือนความปลอดภัยจากสัญญาณความเสี่ยงต่อการเกิดความบกพร่องของท่อประสาทในทารก (Neural Tube Defects: NTDs เช่น spina bifida, anencephaly) หากใช้ยาในช่วงที่กำลังปฏิสนธิหรือช่วงไตรมาสแรกของการตั้งครรภ์ (periconceptional period) จึงต้องให้คำปรึกษาและคุมกำเนิดอย่างมีประสิทธิภาพในหญิงวัยเจริญพันธุ์
🔍 ข้ออื่นผิดเพราะอะไร:
• ข้อ ก.: (เพิ่มระดับ glucose): ไม่ใช่คำตอบที่ถูกต้องตามแนวทางเวชปฏิบัติและหลักวิชาการทางเภสัชกรรมสำหรับกรณีนี้
• ข้อ ข.: Rhabdomyolysis:ภาวะกล้ามเนื้อสลายเป็นผลข้างเคียงของยากลุ่มStatinsหรือFibratesไม่ใช่ผลข้างเคียงจำเพาะของDolutegravir
• ข้อ ค.: (กดไขกระดูก): ไม่ใช่คำตอบที่ถูกต้องตามแนวทางเวชปฏิบัติและหลักวิชาการทางเภสัชกรรมสำหรับกรณีนี้
• ข้อ ง.: (Rhabdomyolysis): ไม่ใช่คำตอบที่ถูกต้องตามแนวทางเวชปฏิบัติและหลักวิชาการทางเภสัชกรรมสำหรับกรณีนี้</t>
        </is>
      </c>
      <c r="L287" s="186" t="n"/>
      <c r="M287" s="186" t="inlineStr">
        <is>
          <t>8. Infectious diseases</t>
        </is>
      </c>
      <c r="N287" s="186" t="inlineStr">
        <is>
          <t>8.1 HIV &amp; Opportunistic Infections</t>
        </is>
      </c>
      <c r="O287" s="185" t="inlineStr">
        <is>
          <t>Clinic</t>
        </is>
      </c>
      <c r="P287" s="186" t="inlineStr">
        <is>
          <t>[SOURCE: Mock Pharmtutor 2024 Set 2 ข้อ 33]</t>
        </is>
      </c>
      <c r="Q287" s="185" t="inlineStr">
        <is>
          <t>ข้อสอบจำลอง</t>
        </is>
      </c>
      <c r="R287" s="185" t="inlineStr">
        <is>
          <t>Mock Pharmtutor 2024</t>
        </is>
      </c>
      <c r="S287" s="185" t="n"/>
    </row>
    <row r="288" ht="24" customHeight="1" s="49">
      <c r="A288" s="185" t="n">
        <v>286</v>
      </c>
      <c r="B288" s="186" t="inlineStr"/>
      <c r="C288" s="186" t="inlineStr">
        <is>
          <t>ข้อใด คือ สูตรยาป้องกันการติดเชื้อ HIV ก่อนสัมผัส (PrEP) (MCQ ธ.ค. 66)</t>
        </is>
      </c>
      <c r="D288" s="186" t="n"/>
      <c r="E288" s="186" t="inlineStr">
        <is>
          <t>Tenofovir + Emtricitabine</t>
        </is>
      </c>
      <c r="F288" s="186" t="inlineStr">
        <is>
          <t>Tenofovir + Lamivudine + Dolutegravir</t>
        </is>
      </c>
      <c r="G288" s="186" t="inlineStr">
        <is>
          <t>Tenofovir + Emtricitabine + Zidovudine</t>
        </is>
      </c>
      <c r="H288" s="186" t="inlineStr">
        <is>
          <t>Zidovudine + Lamivudine</t>
        </is>
      </c>
      <c r="I288" s="186" t="inlineStr">
        <is>
          <t>Abacavir + Lamivudine + Dolutegravir</t>
        </is>
      </c>
      <c r="J288" s="185" t="n">
        <v>1</v>
      </c>
      <c r="K288" s="186" t="inlineStr">
        <is>
          <t>✅ คำตอบที่ถูกต้อง: ข้อ ก. Tenofovir + Emtricitabine
🎯 ทำไมข้อนี้ถึงถูก:
ตามแนวทางการใช้ยาป้องกันการติดเชื้อเอชไอวีก่อนการสัมผัส (Pre-Exposure Prophylaxis: PrEP) สูตรยามาตรฐานที่ได้รับการรับรองและมีประสิทธิภาพสูงคือ ยาเม็ดรวม Tenofovir disoproxil fumarate (TDF 300 mg) ร่วมกับ Emtricitabine (FTC 200 mg) รับประทานวันละ 1 เม็ด (Daily PrEP) หรือในรูปแบบ Event-driven PrEP (On-demand) ในกลุ่มชายรักชาย
🔍 ข้ออื่นผิดเพราะอะไร:
• ข้อ ข.: Abacavir+Lamivudine+Dolutegravirเป็นสูตรยา3ตัวสำหรับรักษาผู้ป่วยติดเชื้อHIVไม่ใช่ยาสำหรับป้องกันก่อนสัมผัส(PrEP)
• ข้อ ค.: (Tenofovir + Emtricitabine + Zidovudine): ไม่ใช่คำตอบที่ถูกต้องตามแนวทางเวชปฏิบัติและหลักวิชาการทางเภสัชกรรมสำหรับกรณีนี้
• ข้อ ง.: (Zidovudine + Lamivudine): ไม่ใช่คำตอบที่ถูกต้องตามแนวทางเวชปฏิบัติและหลักวิชาการทางเภสัชกรรมสำหรับกรณีนี้
• ข้อ จ.: (Abacavir + Lamivudine + Dolutegravir): ไม่ใช่คำตอบที่ถูกต้องตามแนวทางเวชปฏิบัติและหลักวิชาการทางเภสัชกรรมสำหรับกรณีนี้</t>
        </is>
      </c>
      <c r="L288" s="186" t="n"/>
      <c r="M288" s="186" t="inlineStr">
        <is>
          <t>8. Infectious diseases</t>
        </is>
      </c>
      <c r="N288" s="186" t="inlineStr">
        <is>
          <t>8.1 HIV &amp; Opportunistic Infections</t>
        </is>
      </c>
      <c r="O288" s="185" t="inlineStr">
        <is>
          <t>Clinic</t>
        </is>
      </c>
      <c r="P288" s="186" t="inlineStr">
        <is>
          <t>[SOURCE: Mock Pharmtutor 2024 Set 2 ข้อ 34]</t>
        </is>
      </c>
      <c r="Q288" s="185" t="inlineStr">
        <is>
          <t>ข้อสอบจำลอง</t>
        </is>
      </c>
      <c r="R288" s="185" t="inlineStr">
        <is>
          <t>Mock Pharmtutor 2024</t>
        </is>
      </c>
      <c r="S288" s="185" t="n"/>
    </row>
    <row r="289" ht="24" customHeight="1" s="49">
      <c r="A289" s="185" t="n">
        <v>287</v>
      </c>
      <c r="B289" s="186" t="inlineStr"/>
      <c r="C289" s="186" t="inlineStr">
        <is>
          <t>อธิบายความแตกต่างของโรคคอหอยอักเสบ (Pharyngitis) ระหว่างสาเหตุจากการติดเชื้อไวรัสและแบคทีเรีย (MCQ ธ.ค. 66)</t>
        </is>
      </c>
      <c r="D289" s="186" t="n"/>
      <c r="E289" s="186" t="inlineStr">
        <is>
          <t>การติดเชื้อไวรัสส่วนมากมีอาการของไข้แสดงเด่น</t>
        </is>
      </c>
      <c r="F289" s="186" t="inlineStr">
        <is>
          <t>การติดเชื้อไวรัสจะมีอาการรุนแรงจำเป็นต้องใช้ยาในการรักษาผู้ป่วยทุกรายโดยเฉพาะกรณีคนไข้เด็กและผู้สูงอายุ</t>
        </is>
      </c>
      <c r="G289" s="186" t="inlineStr">
        <is>
          <t>การตอบสนองต่อการติดเชื้อแบคทีเรีย เมื่อพบว่ามีอาการแสดงแล้วจำเป็นต้องใช้ยาปฏิชีวนะในการรักษาในผู้ป่วยทุกราย</t>
        </is>
      </c>
      <c r="H289" s="186" t="inlineStr">
        <is>
          <t>การที่ผู้ป่วยมีอาการของจุดหนองบริเวณลำคอ ร่วมกับบวมบริเวณลำคอ ส่วนมากมีสาเหตุมาจากการติดเชื้อแบคทีเรีย</t>
        </is>
      </c>
      <c r="I289" s="186" t="inlineStr">
        <is>
          <t>การติดเชื้อแบคทีเรียจะมีอาการคล้ายกับติดเชื้อไวรัส แต่จะพบอาการแสดงที่น้อยกว่าการติดเชื้อไวรัสอย่างมีนัยสำคัญ</t>
        </is>
      </c>
      <c r="J289" s="185" t="n">
        <v>4</v>
      </c>
      <c r="K289" s="186" t="inlineStr">
        <is>
          <t>✅ คำตอบที่ถูกต้อง: ข้อ ง. การที่ผู้ป่วยมีอาการของจุดหนองบริเวณลำคอ ร่วมกับบวมบริเวณลำคอ ส่วนมากมีสาเหตุมาจากการติดเชื้อแบคทีเรีย
🎯 ทำไมข้อนี้ถึงถูก:
ตามเกณฑ์การประเมินทางคลินิก Centor score การพบต่อมทอนซิลบวมแดงและมีจุดหนองหรือฝ้าขาว (tonsillar exudate) ร่วมกับต่อมน้ำเหลืองใต้ขากรรไกรบวมโตและกดเจ็บ (tender anterior cervical lymphadenopathy) เป็นลักษณะที่ชี้บ่งถึงการติดเชื้อแบคทีเรียอย่างมีนัยสำคัญ (ส่วนการติดเชื้อไวรัสมักพบอาการไอ น้ำมูก ตาแดง เสียงแหบ ร่วมด้วย)
🔍 ข้ออื่นผิดเพราะอะไร:
• ข้อ ก.: (การติดเชื้อไวรัสส่วนมากมีอาการของไข้แสดงเด่น): ไม่ใช่คำตอบที่ถูกต้องตามแนวทางเวชปฏิบัติและหลักวิชาการทางเภสัชกรรมสำหรับกรณีนี้
• ข้อ ข.: การติดเชื้อแบคทีเรียจะมีอาการคล้ายกับติดเชื้อไวรัสแต่จะพบอาการแสดงที่น้อยกว่าการติดเชื้อไวรัสอย่างมีนัยสำคัญ:การติดเชื้อแบคทีเรียมักมีอาการแสดงเฉพาะที่รุนแรงและปวดเจ็บคอมากกว่าการติดเชื้อไวรัส
• ข้อ ค.: (การตอบสนองต่อการติดเชื้อแบคทีเรีย เมื่อพบว่ามีอาการแสดงแล้วจำเป็นต้องใช้ยาปฏิชีวนะในการรักษาในผู้ป่วยทุกราย): ไม่ใช่คำตอบที่ถูกต้องตามแนวทางเวชปฏิบัติและหลักวิชาการทางเภสัชกรรมสำหรับกรณีนี้
• ข้อ จ.: (การติดเชื้อแบคทีเรียจะมีอาการคล้ายกับติดเชื้อไวรัส แต่จะพบอาการแสดงที่น้อยกว่าการติดเชื้อไวรัสอย่างมีนัยสำคัญ): ไม่ใช่คำตอบที่ถูกต้องตามแนวทางเวชปฏิบัติและหลักวิชาการทางเภสัชกรรมสำหรับกรณีนี้</t>
        </is>
      </c>
      <c r="L289" s="186" t="n"/>
      <c r="M289" s="186" t="inlineStr">
        <is>
          <t>8. Infectious diseases</t>
        </is>
      </c>
      <c r="N289" s="186" t="inlineStr">
        <is>
          <t>8.3 Respiratory Tract Infections</t>
        </is>
      </c>
      <c r="O289" s="185" t="inlineStr">
        <is>
          <t>Clinic</t>
        </is>
      </c>
      <c r="P289" s="186" t="inlineStr">
        <is>
          <t>[SOURCE: Mock Pharmtutor 2024 Set 2 ข้อ 36]</t>
        </is>
      </c>
      <c r="Q289" s="185" t="inlineStr">
        <is>
          <t>ข้อสอบจำลอง</t>
        </is>
      </c>
      <c r="R289" s="185" t="inlineStr">
        <is>
          <t>Mock Pharmtutor 2024</t>
        </is>
      </c>
      <c r="S289" s="185" t="n"/>
    </row>
    <row r="290" ht="24" customHeight="1" s="49">
      <c r="A290" s="185" t="n">
        <v>288</v>
      </c>
      <c r="B290" s="186" t="inlineStr"/>
      <c r="C290" s="186" t="inlineStr">
        <is>
          <t>จากกรณีข้างต้น หากผู้ป่วยมีอาการแสดงของอาการคอหอยอักเสบจากการติดเชื้อแบคทีเรีย สาเหตุของการติดเชื้อส่วนมากพบเชื้อชนิดใด (MCQ ธ.ค. 66)</t>
        </is>
      </c>
      <c r="D290" s="186" t="n"/>
      <c r="E290" s="186" t="inlineStr">
        <is>
          <t>Group A staphylococcus</t>
        </is>
      </c>
      <c r="F290" s="186" t="inlineStr">
        <is>
          <t>Rotavirus</t>
        </is>
      </c>
      <c r="G290" s="186" t="inlineStr">
        <is>
          <t>Epstein-Barr</t>
        </is>
      </c>
      <c r="H290" s="186" t="inlineStr">
        <is>
          <t>Group A streptococcus</t>
        </is>
      </c>
      <c r="I290" s="186" t="inlineStr">
        <is>
          <t>Gram negative Bacilli</t>
        </is>
      </c>
      <c r="J290" s="185" t="n">
        <v>4</v>
      </c>
      <c r="K290" s="186" t="inlineStr">
        <is>
          <t>✅ คำตอบที่ถูกต้อง: ข้อ ง. Group A streptococcus
🎯 ทำไมข้อนี้ถึงถูก:
เชื้อแบคทีเรียที่เป็นสาเหตุสำคัญและพบบ่อยที่สุดของภาวะคอหอยและทอนซิลอักเสบเฉียบพลันจากแบคทีเรีย (acute bacterial pharyngitis) คือ Group A beta-hemolytic Streptococcus (GABS หรือ Streptococcus pyogenes) ซึ่งจำเป็นต้องรักษาด้วยยาปฏิชีวนะเพื่อป้องกันภาวะแทรกซ้อนรุนแรง เช่น Acute Rheumatic Fever และ Post-streptococcal glomerulonephritis
🔍 ข้ออื่นผิดเพราะอะไร:
• ข้อ ก.: (Group A staphylococcus): ไม่ใช่คำตอบที่ถูกต้องตามแนวทางเวชปฏิบัติและหลักวิชาการทางเภสัชกรรมสำหรับกรณีนี้
• ข้อ ข.: GramnegativeBacilliพบน้อยมากในคอหอยอักเสบทั่วไปมักพบเฉพาะในผู้ป่วยภูมิคุ้มกันบกพร่องรุนแรงหรือผู้ป่วยใส่ท่อช่วยหายใจในโรงพยาบาล
• ข้อ ค.: (Epstein-Barr): ไม่ใช่คำตอบที่ถูกต้องตามแนวทางเวชปฏิบัติและหลักวิชาการทางเภสัชกรรมสำหรับกรณีนี้
• ข้อ จ.: (Gram negative Bacilli): ไม่ใช่คำตอบที่ถูกต้องตามแนวทางเวชปฏิบัติและหลักวิชาการทางเภสัชกรรมสำหรับกรณีนี้</t>
        </is>
      </c>
      <c r="L290" s="186" t="n"/>
      <c r="M290" s="186" t="inlineStr">
        <is>
          <t>8. Infectious diseases</t>
        </is>
      </c>
      <c r="N290" s="186" t="inlineStr">
        <is>
          <t>8.3 Respiratory Tract Infections</t>
        </is>
      </c>
      <c r="O290" s="185" t="inlineStr">
        <is>
          <t>Clinic</t>
        </is>
      </c>
      <c r="P290" s="186" t="inlineStr">
        <is>
          <t>[SOURCE: Mock Pharmtutor 2024 Set 2 ข้อ 37]</t>
        </is>
      </c>
      <c r="Q290" s="185" t="inlineStr">
        <is>
          <t>ข้อสอบจำลอง</t>
        </is>
      </c>
      <c r="R290" s="185" t="inlineStr">
        <is>
          <t>Mock Pharmtutor 2024</t>
        </is>
      </c>
      <c r="S290" s="185" t="n"/>
    </row>
    <row r="291" ht="24" customHeight="1" s="49">
      <c r="A291" s="185" t="n">
        <v>289</v>
      </c>
      <c r="B291" s="186" t="inlineStr">
        <is>
          <t>หญิงวัยเจริญพันธุ์ มีอาการตกขาวผิดปกติ มีสีเขียวอมเหลือง มีฟอง และมีกลิ่นคาว ไม่คันช่องคลอด ซักประวัติเพิ่มเติมพบว่ามีเพศสัมพันธ์เมื่อ 7 วันก่อนโดยไม่ได้สวมถุงยางอนามัย</t>
        </is>
      </c>
      <c r="C291" s="186" t="inlineStr">
        <is>
          <t>พฤติกรรมเสี่ยงข้อใดเป็นสาเหตุสำคัญที่สุดของการเกิดอาการดังกล่าว</t>
        </is>
      </c>
      <c r="D291" s="186" t="n"/>
      <c r="E291" s="186" t="inlineStr">
        <is>
          <t>การมีเพศสัมพันธ์โดยไม่ได้สวมถุงยางอนามัย</t>
        </is>
      </c>
      <c r="F291" s="186" t="inlineStr">
        <is>
          <t>การสวนล้างช่องคลอดเป็นประจำ</t>
        </is>
      </c>
      <c r="G291" s="186" t="inlineStr">
        <is>
          <t>การรับประทานยาคุมกำเนิดชนิดฮอร์โมนรวม</t>
        </is>
      </c>
      <c r="H291" s="186" t="inlineStr">
        <is>
          <t>การรับประทานอาหารหมักดอง</t>
        </is>
      </c>
      <c r="I291" s="186" t="inlineStr">
        <is>
          <t>การใส่แผ่นอนามัยเป็นประจำ</t>
        </is>
      </c>
      <c r="J291" s="185" t="n">
        <v>1</v>
      </c>
      <c r="K291" s="186" t="inlineStr">
        <is>
          <t>✅ คำตอบที่ถูกต้อง: ข้อ ก. การมีเพศสัมพันธ์โดยไม่ได้สวมถุงยางอนามัย
🎯 ทำไมข้อนี้ถึงถูก:
ลักษณะตกขาวสีเขียวอมเหลือง มีฟอง และกลิ่นคาว เข้าได้กับโรคติดเชื้อ Trichomoniasis ซึ่งเป็นโรคติดต่อทางเพศสัมพันธ์ (STI) ที่ติดต่อผ่านการมีเพศสัมพันธ์โดยตรง การไม่สวมถุงยางอนามัยจึงเป็นปัจจัยเสี่ยงสำคัญที่สุดในการรับเชื้อ
🔍 ข้ออื่นผิดเพราะอะไร:
• ข้อ ข.: อาจเป็นปัจจัยกระตุ้นสำหรับ Bacterial vaginosis หรือ Vulvovaginal candidiasis แต่ไม่ใช่สาเหตุหลักของการติดเชื้อ Trichomonas vaginalis ซึ่งเป็น STI
• ข้อ ค.: (การรับประทานยาคุมกำเนิดชนิดฮอร์โมนรวม): ไม่ใช่คำตอบที่ถูกต้องตามแนวทางเวชปฏิบัติและหลักวิชาการทางเภสัชกรรมสำหรับกรณีนี้
• ข้อ ง.: (การรับประทานอาหารหมักดอง): ไม่ใช่คำตอบที่ถูกต้องตามแนวทางเวชปฏิบัติและหลักวิชาการทางเภสัชกรรมสำหรับกรณีนี้
• ข้อ จ.: (การใส่แผ่นอนามัยเป็นประจำ): ไม่ใช่คำตอบที่ถูกต้องตามแนวทางเวชปฏิบัติและหลักวิชาการทางเภสัชกรรมสำหรับกรณีนี้</t>
        </is>
      </c>
      <c r="L291" s="186" t="n"/>
      <c r="M291" s="186" t="inlineStr">
        <is>
          <t>8. Infectious diseases</t>
        </is>
      </c>
      <c r="N291" s="186" t="inlineStr">
        <is>
          <t>8.7 Sexually Transmitted Infections</t>
        </is>
      </c>
      <c r="O291" s="185" t="inlineStr">
        <is>
          <t>Clinic</t>
        </is>
      </c>
      <c r="P291" s="186" t="inlineStr">
        <is>
          <t>[SOURCE: Mock Pharmtutor 2024 Set 2 ข้อ 42]</t>
        </is>
      </c>
      <c r="Q291" s="185" t="inlineStr">
        <is>
          <t>ข้อสอบจำลอง</t>
        </is>
      </c>
      <c r="R291" s="185" t="inlineStr">
        <is>
          <t>Mock Pharmtutor 2024</t>
        </is>
      </c>
      <c r="S291" s="185" t="inlineStr">
        <is>
          <t>CASE-INF-TRICHOMONIASIS-02</t>
        </is>
      </c>
    </row>
    <row r="292" ht="24" customHeight="1" s="49">
      <c r="A292" s="185" t="n">
        <v>290</v>
      </c>
      <c r="B292" s="186" t="inlineStr">
        <is>
          <t>หญิงวัยเจริญพันธุ์ มีอาการตกขาวผิดปกติ มีสีเขียวอมเหลือง มีฟอง และมีกลิ่นคาว ไม่คันช่องคลอด ซักประวัติเพิ่มเติมพบว่ามีเพศสัมพันธ์เมื่อ 7 วันก่อนโดยไม่ได้สวมถุงยางอนามัย</t>
        </is>
      </c>
      <c r="C292" s="186" t="inlineStr">
        <is>
          <t>เชื้อสาเหตุที่ทำให้เกิดลักษณะตกขาวสีเขียว มีฟอง และมีกลิ่นคาวในผู้ป่วยรายนี้คือเชื้อใด</t>
        </is>
      </c>
      <c r="D292" s="186" t="n"/>
      <c r="E292" s="186" t="inlineStr">
        <is>
          <t>Trichomonas vaginalis</t>
        </is>
      </c>
      <c r="F292" s="186" t="inlineStr">
        <is>
          <t>Candida albicans</t>
        </is>
      </c>
      <c r="G292" s="186" t="inlineStr">
        <is>
          <t>Lactobacillus acidophilus</t>
        </is>
      </c>
      <c r="H292" s="186" t="inlineStr">
        <is>
          <t>Gardnerella vaginalis</t>
        </is>
      </c>
      <c r="I292" s="186" t="inlineStr">
        <is>
          <t>Neisseria gonorrhoeae</t>
        </is>
      </c>
      <c r="J292" s="185" t="n">
        <v>1</v>
      </c>
      <c r="K292" s="186" t="inlineStr">
        <is>
          <t>✅ คำตอบที่ถูกต้อง: ข้อ ก. Trichomonas vaginalis
🎯 ทำไมข้อนี้ถึงถูก:
Trichomonas vaginalis เป็นเชื้อโปรโตซัวชนิดมีหาง (Flagellated protozoan) ก่อให้เกิดอาการช่องคลอดอักเสบที่มีลักษณะเฉพาะคือ ตกขาวสีเขียวอมเหลือง (Greenish-yellow) มีฟอง (Frothy) มีกลิ่นคาวปลา ตรวจภายในอาจพบจุดเลือดออกที่ปากมดลูกคล้ายผลสตรอว์เบอร์รี (Strawberry cervix)
🔍 ข้ออื่นผิดเพราะอะไร:
• ข้อ ข. (Candida): ตกขาวสีขาวข้นคล้ายคราบนมบูด/คอทเทจชีส (Curd-like) และคันช่องคลอดรุนแรง
• ข้อ ค. (Lactobacillus): เป็น normal flora ที่สร้างกรดแลกติกในช่องคลอด ไม่ก่อโรค
• ข้อ ง. (Gardnerella): ตกขาวสีเทาขาวเนียน มีกลิ่นคาวปลาหลังหยด KOH (Whiff test positive) แต่ไม่มีฟองเขียว
• ข้อ จ. (Neisseria gonorrhoeae): เป็นแบคทีเรียหนองในแท้ มักทำให้ปากมดลูกอักเสบเป็นหนองข้น</t>
        </is>
      </c>
      <c r="L292" s="186" t="n"/>
      <c r="M292" s="186" t="inlineStr">
        <is>
          <t>8. Infectious diseases</t>
        </is>
      </c>
      <c r="N292" s="186" t="inlineStr">
        <is>
          <t>8.7 Sexually Transmitted Infections</t>
        </is>
      </c>
      <c r="O292" s="185" t="inlineStr">
        <is>
          <t>Clinic</t>
        </is>
      </c>
      <c r="P292" s="186" t="inlineStr">
        <is>
          <t>[SOURCE: Mock Pharmtutor 2024 Set 2 ข้อ 43]</t>
        </is>
      </c>
      <c r="Q292" s="185" t="inlineStr">
        <is>
          <t>ข้อสอบจำลอง</t>
        </is>
      </c>
      <c r="R292" s="185" t="inlineStr">
        <is>
          <t>Mock Pharmtutor 2024</t>
        </is>
      </c>
      <c r="S292" s="185" t="inlineStr">
        <is>
          <t>CASE-INF-TRICHOMONIASIS-02</t>
        </is>
      </c>
    </row>
    <row r="293" ht="24" customHeight="1" s="49">
      <c r="A293" s="185" t="n">
        <v>291</v>
      </c>
      <c r="B293" s="186" t="inlineStr">
        <is>
          <t>ผู้ป่วยชายอายุ 45 ปี โรคประจำตัวความดันโลหิตสูงและต่อมลูกหมากโต มาโรงพยาบาลด้วยอาการไข้สูง ไอมีเสมหะสีสนิมเหล็ก หอบเหนื่อย หายใจเร็ว ตรวจร่างกายฟังปอดได้ยินเสียง Crepitation ชัดเจน แพทย์สงสัยภาวะปอดอักเสบติดเชื้อ (Pneumonia)</t>
        </is>
      </c>
      <c r="C293" s="186" t="inlineStr">
        <is>
          <t>เชื้อแบคทีเรียก่อโรคที่เป็นสาเหตุพบบ่อยที่สุดของภาวะปอดอักเสบชุมชน (Community-acquired pneumonia: CAP) ในผู้ป่วยกลุ่มนี้คือเชื้อใด</t>
        </is>
      </c>
      <c r="D293" s="186" t="n"/>
      <c r="E293" s="186" t="inlineStr">
        <is>
          <t>Streptococcus pneumoniae</t>
        </is>
      </c>
      <c r="F293" s="186" t="inlineStr">
        <is>
          <t>Staphylococcus aureus</t>
        </is>
      </c>
      <c r="G293" s="186" t="inlineStr">
        <is>
          <t>Pseudomonas aeruginosa</t>
        </is>
      </c>
      <c r="H293" s="186" t="inlineStr">
        <is>
          <t>Klebsiella pneumoniae</t>
        </is>
      </c>
      <c r="I293" s="186" t="inlineStr">
        <is>
          <t>Acinetobacter baumannii</t>
        </is>
      </c>
      <c r="J293" s="185" t="n">
        <v>1</v>
      </c>
      <c r="K293" s="186" t="inlineStr">
        <is>
          <t>✅ คำตอบที่ถูกต้อง: ข้อ ก. Streptococcus pneumoniae
🎯 ทำไมข้อนี้ถึงถูก:
Streptococcus pneumoniae (Pneumococcus) เป็นแบคทีเรียก่อโรคที่เป็นสาเหตุอันดับหนึ่งของ Community-acquired pneumonia (CAP) ในผู้ใหญ่ โดยมีลักษณะอาการเด่นคือ ไข้เฉียบพลัน หนาวสั่น เจ็บหน้าอกตามการหายใจ และไอมีเสมหะสีสนิมเหล็ก (Rust-colored sputum)
🔍 ข้ออื่นผิดเพราะอะไร:
• ข้อ ข.: เป็นเชื้อที่มักพบในผู้ป่วยติดเชื้อในโรงพยาบาล (HAP/VAP) หรือผู้ป่วยที่มีความเสี่ยงโครงสร้างปอดผิดปกติ เช่น Bronchiectasis
• ข้อ ค.: (Pseudomonas aeruginosa): ไม่ใช่คำตอบที่ถูกต้องตามแนวทางเวชปฏิบัติและหลักวิชาการทางเภสัชกรรมสำหรับกรณีนี้
• ข้อ ง.: พบได้ในผู้ป่วยติดสุราเรื้อรัง (Alcoholism) โดยมีเสมหะคล้ายเยลลี่สีแดงเข้ม (Currant jelly sputum)
• ข้อ จ.: (Acinetobacter baumannii): ไม่ใช่คำตอบที่ถูกต้องตามแนวทางเวชปฏิบัติและหลักวิชาการทางเภสัชกรรมสำหรับกรณีนี้</t>
        </is>
      </c>
      <c r="L293" s="186" t="n"/>
      <c r="M293" s="186" t="inlineStr">
        <is>
          <t>8. Infectious diseases</t>
        </is>
      </c>
      <c r="N293" s="186" t="inlineStr">
        <is>
          <t>8.3 Respiratory Tract Infections</t>
        </is>
      </c>
      <c r="O293" s="185" t="inlineStr">
        <is>
          <t>Clinic</t>
        </is>
      </c>
      <c r="P293" s="186" t="inlineStr">
        <is>
          <t>[SOURCE: Mock Pharmtutor 2024 Set 2 ข้อ 44]</t>
        </is>
      </c>
      <c r="Q293" s="185" t="inlineStr">
        <is>
          <t>ข้อสอบจำลอง</t>
        </is>
      </c>
      <c r="R293" s="185" t="inlineStr">
        <is>
          <t>Mock Pharmtutor 2024</t>
        </is>
      </c>
      <c r="S293" s="185" t="inlineStr">
        <is>
          <t>CASE-INF-PNEUMONIA-02</t>
        </is>
      </c>
    </row>
    <row r="294" ht="24" customHeight="1" s="49">
      <c r="A294" s="185" t="n">
        <v>292</v>
      </c>
      <c r="B294" s="186" t="inlineStr">
        <is>
          <t>ผู้ป่วยชายอายุ 45 ปี โรคประจำตัวความดันโลหิตสูงและต่อมลูกหมากโต มาโรงพยาบาลด้วยอาการไข้สูง ไอมีเสมหะสีสนิมเหล็ก หอบเหนื่อย หายใจเร็ว ตรวจร่างกายฟังปอดได้ยินเสียง Crepitation ชัดเจน แพทย์สงสัยภาวะปอดอักเสบติดเชื้อ (Pneumonia)</t>
        </is>
      </c>
      <c r="C294" s="186" t="inlineStr">
        <is>
          <t>การตรวจทางห้องปฏิบัติการหรือการสืบค้นข้อใดจำเป็นที่สุดในการยืนยันการวินิจฉัยและแยกโรคปอดอักเสบ (Pneumonia)</t>
        </is>
      </c>
      <c r="D294" s="186" t="n"/>
      <c r="E294" s="186" t="inlineStr">
        <is>
          <t>ภาพถ่ายรังสีทรวงอก (Chest X-ray เพื่อตรวจหารอยโรค Infiltration / Consolidation)</t>
        </is>
      </c>
      <c r="F294" s="186" t="inlineStr">
        <is>
          <t>การเพาะเชื้อจากเลือด (Blood culture)</t>
        </is>
      </c>
      <c r="G294" s="186" t="inlineStr">
        <is>
          <t>การตรวจย้อมและเพาะเชื้อจากเสมหะ (Sputum Gram stain &amp; culture)</t>
        </is>
      </c>
      <c r="H294" s="186" t="inlineStr">
        <is>
          <t>การตรวจระดับภูมิคุ้มกันในซีรั่ม (Serology test)</t>
        </is>
      </c>
      <c r="I294" s="186" t="inlineStr">
        <is>
          <t>การตรวจวิเคราะห์ก๊าซในเลือดแดง (Arterial blood gas: ABG)</t>
        </is>
      </c>
      <c r="J294" s="185" t="n">
        <v>1</v>
      </c>
      <c r="K294" s="186" t="inlineStr">
        <is>
          <t>✅ คำตอบที่ถูกต้อง: ข้อ ก. ภาพถ่ายรังสีทรวงอก (Chest X-ray เพื่อตรวจหารอยโรค Infiltration / Consolidation)
🎯 ทำไมข้อนี้ถึงถูก:
ตามเกณฑ์มาตรฐานสากล (IDSA/ATS guidelines) การวินิจฉัยโรคปอดอักเสบ (Pneumonia) จำเป็นต้องมีภาพถ่ายรังสีทรวงอก (Chest X-ray) เพื่อยืนยันการมีอยู่ของรอยโรคแทรกซึมในเนื้อปอด (New pulmonary infiltrate หรือ Consolidation) ซึ่งเป็นเกณฑ์สำคัญที่สุดในการแยกปอดอักเสบออกจากหลอดลมอักเสบเฉียบพลัน (Acute bronchitis)
🔍 ข้ออื่นผิดเพราะอะไร:
• ข้อ ข.: มีประโยชน์ในการระบุเชื้อสาเหตุและความไวต่อยาปฏิชีวนะ แต่ไม่ได้ใช้เป็นเกณฑ์หลักในการยืนยันว่ามีภาวะปอดอักเสบหรือไม่ และอาจให้ผลลบได้บ่อย
• ข้อ ค.: (การตรวจย้อมและเพาะเชื้อจากเสมหะ (Sputum Gram stain &amp; culture)): ไม่ใช่คำตอบที่ถูกต้องตามแนวทางเวชปฏิบัติและหลักวิชาการทางเภสัชกรรมสำหรับกรณีนี้
• ข้อ ง.: ใช้ประเมินความรุนแรงของภาวะขาดออกซิเจน ไม่ใช่เกณฑ์ยืนยันการวินิจฉัย
• ข้อ จ.: (การตรวจวิเคราะห์ก๊าซในเลือดแดง (Arterial blood gas: ABG)): ไม่ใช่คำตอบที่ถูกต้องตามแนวทางเวชปฏิบัติและหลักวิชาการทางเภสัชกรรมสำหรับกรณีนี้</t>
        </is>
      </c>
      <c r="L294" s="186" t="n"/>
      <c r="M294" s="186" t="inlineStr">
        <is>
          <t>8. Infectious diseases</t>
        </is>
      </c>
      <c r="N294" s="186" t="inlineStr">
        <is>
          <t>8.3 Respiratory Tract Infections</t>
        </is>
      </c>
      <c r="O294" s="185" t="inlineStr">
        <is>
          <t>Clinic</t>
        </is>
      </c>
      <c r="P294" s="186" t="inlineStr">
        <is>
          <t>[SOURCE: Mock Pharmtutor 2024 Set 2 ข้อ 45]</t>
        </is>
      </c>
      <c r="Q294" s="185" t="inlineStr">
        <is>
          <t>ข้อสอบจำลอง</t>
        </is>
      </c>
      <c r="R294" s="185" t="inlineStr">
        <is>
          <t>Mock Pharmtutor 2024</t>
        </is>
      </c>
      <c r="S294" s="185" t="inlineStr">
        <is>
          <t>CASE-INF-PNEUMONIA-02</t>
        </is>
      </c>
    </row>
    <row r="295" ht="24" customHeight="1" s="49">
      <c r="A295" s="185" t="n">
        <v>293</v>
      </c>
      <c r="B295" s="186" t="inlineStr">
        <is>
          <t>ผู้ป่วยชายไทยอายุ 65 ปี น้ำหนัก 50 กก. มีโรคประจำตัวเบาหวานและไตวายเรื้อรัง (CKD) มาโรงพยาบาลด้วยอาการไข้ ไอเรื้อรังนาน 3 สัปดาห์ อ่อนเพลียและน้ำหนักลด 2 กก. ภาพถ่ายรังสีทรวงอก (Chest X-ray) พบรอยโรคผิดปกติที่ปอด และผลตรวจเสมหะพบ PCR positive ต่อเชื้อ Mycobacterium tuberculosis, ย้อม AFB 3+ ผู้ป่วยไม่เคยมีประวัติป่วยเป็นวัณโรคมาก่อน</t>
        </is>
      </c>
      <c r="C295" s="186" t="inlineStr">
        <is>
          <t>สูตรยาและระยะเวลาการรักษามาตรฐานที่แนะนำตามแนวทางเวชปฏิบัติการรักษาวัณโรคแห่งประเทศไทยสำหรับผู้ป่วยรายนี้คือข้อใด</t>
        </is>
      </c>
      <c r="D295" s="186" t="n"/>
      <c r="E295" s="186" t="inlineStr">
        <is>
          <t>1HRZE / 5HR</t>
        </is>
      </c>
      <c r="F295" s="186" t="inlineStr">
        <is>
          <t>2HRZE / 2HR</t>
        </is>
      </c>
      <c r="G295" s="186" t="inlineStr">
        <is>
          <t>2HRZE / 4HR (2IRZE / 4IR)</t>
        </is>
      </c>
      <c r="H295" s="186" t="inlineStr">
        <is>
          <t>3HRZE / 2HR</t>
        </is>
      </c>
      <c r="I295" s="186" t="inlineStr">
        <is>
          <t>3HRZE / 3HR</t>
        </is>
      </c>
      <c r="J295" s="185" t="n">
        <v>3</v>
      </c>
      <c r="K295" s="186" t="inlineStr">
        <is>
          <t>✅ คำตอบที่ถูกต้อง: ข้อ ค. 2HRZE / 4HR (2IRZE / 4IR)
🎯 ทำไมข้อนี้ถึงถูก:
ตามแนวทางการรักษาวัณโรคในประเทศไทย (National Tuberculosis Control Program Guideline) สำหรับผู้ป่วยวัณโรคปอดรายใหม่ (New pulmonary TB case) สูตรยามาตรฐานที่แนะนำคือ สูตร 6 เดือน ประกอบด้วย:
1) Intensive phase: ให้ยา 4 ชนิด ได้แก่ Isoniazid (H/I), Rifampicin (R), Pyrazinamide (Z), และ Ethambutol (E) ทุกวันเป็นเวลา 2 เดือน (2HRZE)
2) Continuation phase: ให้ยา 2 ชนิด ได้แก่ Isoniazid และ Rifampicin ทุกวันต่อเนื่องอีก 4 เดือน (4HR)
รวมระยะเวลาการรักษาทั้งสิ้น 6 เดือน (2HRZE/4HR)
🔍 ข้ออื่นผิดเพราะอะไร:
• ข้อ ก.: ระยะ intensive phase สั้นเกินไป เสี่ยงต่อการรักษาล้มเหลวและเชื้อดื้อยา
• ข้อ ข.: ระยะเวลารวมเพียง 4 เดือน ไม่เพียงพอต่อการกำจัดเชื้อวัณโรค (ยกเว้นสูตรใหม่พิเศษที่มี fluoroquinolone)
• ข้อ ง.: ไม่ใช่สูตรมาตรฐานสำหรับผู้ป่วยวัณโรครายใหม่ทั่วไป
• ข้อ จ.: ไม่ใช่สูตรมาตรฐานสำหรับผู้ป่วยวัณโรครายใหม่ทั่วไป</t>
        </is>
      </c>
      <c r="L295" s="186" t="n"/>
      <c r="M295" s="186" t="inlineStr">
        <is>
          <t>8. Infectious diseases</t>
        </is>
      </c>
      <c r="N295" s="186" t="inlineStr">
        <is>
          <t>8.2 Tuberculosis</t>
        </is>
      </c>
      <c r="O295" s="185" t="inlineStr">
        <is>
          <t>Clinic</t>
        </is>
      </c>
      <c r="P295" s="186" t="inlineStr">
        <is>
          <t>ข้อ 95 Mock RxCU83</t>
        </is>
      </c>
      <c r="Q295" s="185" t="inlineStr">
        <is>
          <t>ข้อสอบจำลอง</t>
        </is>
      </c>
      <c r="R295" s="185" t="inlineStr">
        <is>
          <t>Mock RxCU83 ชุดที่ 1</t>
        </is>
      </c>
      <c r="S295" s="185" t="inlineStr">
        <is>
          <t>CASE_MOCK83_06</t>
        </is>
      </c>
    </row>
    <row r="296" ht="24" customHeight="1" s="49">
      <c r="A296" s="185" t="n">
        <v>294</v>
      </c>
      <c r="B296" s="186" t="inlineStr">
        <is>
          <t>ผู้ป่วยชายไทยอายุ 65 ปี น้ำหนัก 50 กก. มีโรคประจำตัวเบาหวานและไตวายเรื้อรัง (CKD) มาโรงพยาบาลด้วยอาการไข้ ไอเรื้อรังนาน 3 สัปดาห์ อ่อนเพลียและน้ำหนักลด 2 กก. ภาพถ่ายรังสีทรวงอก (Chest X-ray) พบรอยโรคผิดปกติที่ปอด และผลตรวจเสมหะพบ PCR positive ต่อเชื้อ Mycobacterium tuberculosis, ย้อม AFB 3+ ผู้ป่วยไม่เคยมีประวัติป่วยเป็นวัณโรคมาก่อน</t>
        </is>
      </c>
      <c r="C296" s="186" t="inlineStr">
        <is>
          <t>หลังจากรับประทานยารักษาวัณโรคไปได้ 3 สัปดาห์ ผู้ป่วยมีอาการคลื่นไส้ อาเจียน เบื่ออาหาร และผลตรวจค่าการทำงานของตับพบว่าเอนไซม์ ALT ปรับตัวสูงขึ้นเป็น 4 เท่าของค่าขอบบนปกติ (4x ULN) แนวทางการจัดการที่ถูกต้องที่สุดคือข้อใด</t>
        </is>
      </c>
      <c r="D296" s="186" t="n"/>
      <c r="E296" s="186" t="inlineStr">
        <is>
          <t>หยุดยา Ethambutol เพียงตัวเดียว</t>
        </is>
      </c>
      <c r="F296" s="186" t="inlineStr">
        <is>
          <t>หยุดยา Isoniazid และ Rifampicin</t>
        </is>
      </c>
      <c r="G296" s="186" t="inlineStr">
        <is>
          <t>หยุดยาทุกตัวที่มีพิษต่อตับ (Isoniazid, Rifampicin, Pyrazinamide) ทันที รอจนเอนไซม์ตับและอาการกลับมาเป็นปกติ แล้วจึงค่อยเริ่มยาใหม่ทีละชนิด</t>
        </is>
      </c>
      <c r="H296" s="186" t="inlineStr">
        <is>
          <t>ลดขนาดยา Isoniazid, Rifampicin, Pyrazinamide ลงครึ่งหนึ่งแล้วให้รับประทานต่อทันที</t>
        </is>
      </c>
      <c r="I296" s="186" t="inlineStr">
        <is>
          <t>สามารถรับประทานยาต่อเนื่องตามเดิมได้โดยไม่ต้องปรับเปลี่ยนยา</t>
        </is>
      </c>
      <c r="J296" s="185" t="n">
        <v>3</v>
      </c>
      <c r="K296" s="186" t="inlineStr">
        <is>
          <t>✅ คำตอบที่ถูกต้อง: ข้อ ค. หยุดยาทุกตัวที่มีพิษต่อตับ (Isoniazid, Rifampicin, Pyrazinamide) ทันที รอจนเอนไซม์ตับและอาการกลับมาเป็นปกติ แล้วจึงค่อยเริ่มยาใหม่ทีละชนิด
🎯 ทำไมข้อนี้ถึงถูก:
ตามแนวทางเวชปฏิบัติการดูแลรักษาวัณโรค เกณฑ์ในการวินิจฉัย Drug-Induced Liver Injury (DILI) และต้องหยุดยาคือ:
1) ผู้ป่วยมีอาการทางคลินิกของตับอักเสบ (คลื่นไส้ อาเจียน เบื่ออาหาร ปวดท้อง ดีซ่าน) ร่วมกับค่า ALT/AST &gt; 3 เท่าของค่าขอบบนปกติ (รายนี้สูง 4x ULN ร่วมกับมีอาการ) หรือ
2) ไม่มีอาการแต่ค่า ALT/AST &gt; 5 เท่าของค่าขอบบนปกติ
การจัดการต้องหยุดยากลุ่มที่เสี่ยงต่อพิษตับ (H, R, Z) ทันที และรอจนค่าเอนไซม์ตับลดลงสู่ระดับปกติ (&lt; 2x ULN) ก่อนจึงค่อยพิจารณา Re-challenge เริ่มยาใหม่ทีละตัว (เริ่มจาก Rifampicin ตามด้วย Isoniazid)
🔍 ข้ออื่นผิดเพราะอะไร:
• ข้อ ก. หยุด E: Ethambutol ไม่ใช่สาเหตุหลักของพิษต่อตับ การหยุด E ไม่ช่วยแก้ปัญหา DILI
• ข้อ ข. หยุด I, R: ต้องหยุด Pyrazinamide ด้วยเนื่องจาก Z เป็นยาที่มี hepatotoxicity สูงที่สุดในกลุ่ม
• ข้อ ง. ลดขนาดยาลงครึ่งหนึ่ง: อันตรายมาก ตับที่อักเสบอาจทรุดตัวเป็นตับวายเฉียบพลัน (Fulminant hepatic failure)
• ข้อ จ. ทานต่อตามเดิม: เป็นข้อห้ามเด็ดขาด
• --</t>
        </is>
      </c>
      <c r="L296" s="186" t="n"/>
      <c r="M296" s="186" t="inlineStr">
        <is>
          <t>8. Infectious diseases</t>
        </is>
      </c>
      <c r="N296" s="186" t="inlineStr">
        <is>
          <t>8.2 Tuberculosis</t>
        </is>
      </c>
      <c r="O296" s="185" t="inlineStr">
        <is>
          <t>Clinic</t>
        </is>
      </c>
      <c r="P296" s="186" t="inlineStr">
        <is>
          <t>ข้อ 96 Mock RxCU83</t>
        </is>
      </c>
      <c r="Q296" s="185" t="inlineStr">
        <is>
          <t>ข้อสอบจำลอง</t>
        </is>
      </c>
      <c r="R296" s="185" t="inlineStr">
        <is>
          <t>Mock RxCU83 ชุดที่ 1</t>
        </is>
      </c>
      <c r="S296" s="185" t="inlineStr">
        <is>
          <t>CASE_MOCK83_06</t>
        </is>
      </c>
    </row>
    <row r="297" ht="24" customHeight="1" s="49">
      <c r="A297" s="185" t="n">
        <v>295</v>
      </c>
      <c r="B297" s="186" t="inlineStr">
        <is>
          <t>ผู้ป่วยชายไทยอายุ 65 ปี น้ำหนัก 50 กก. มีโรคประจำตัวเบาหวานและไตวายเรื้อรัง (CKD) มาโรงพยาบาลด้วยอาการไข้ ไอเรื้อรังนาน 3 สัปดาห์ อ่อนเพลียและน้ำหนักลด 2 กก. ภาพถ่ายรังสีทรวงอก (Chest X-ray) พบรอยโรคผิดปกติที่ปอด และผลตรวจเสมหะพบ PCR positive ต่อเชื้อ Mycobacterium tuberculosis, ย้อม AFB 3+ ผู้ป่วยไม่เคยมีประวัติป่วยเป็นวัณโรคมาก่อน</t>
        </is>
      </c>
      <c r="C297" s="186" t="inlineStr">
        <is>
          <t>หากผู้ป่วยรายนี้มีโรคร่วมเป็นภาวะหัวใจเต้นผิดจังหวะและกำลังรับประทานยาต้านการแข็งตัวของเลือด Warfarin ข้อใดกล่าวถึงอันตรกิริยาระหว่างยา (Drug Interaction) ของยารักษาวัณโรคต่อระดับยา Warfarin ได้อย่างถูกต้อง</t>
        </is>
      </c>
      <c r="D297" s="186" t="n"/>
      <c r="E297" s="186" t="inlineStr">
        <is>
          <t>Isoniazid ส่งผลให้ระดับยา Warfarin ในเลือดลดลงอย่างรวดเร็ว</t>
        </is>
      </c>
      <c r="F297" s="186" t="inlineStr">
        <is>
          <t>Rifampicin มีฤทธิ์กระตุ้นเอนไซม์ตับอย่างแรง ส่งผลให้ระดับยา Warfarin ในเลือดลดลงอย่างมาก</t>
        </is>
      </c>
      <c r="G297" s="186" t="inlineStr">
        <is>
          <t>Pyrazinamide ยับยั้งการขับยา Warfarin ทำให้ระดับยาเพิ่มสูงขึ้น</t>
        </is>
      </c>
      <c r="H297" s="186" t="inlineStr">
        <is>
          <t>Ethambutol แย่งจับกับโปรตีนในพลาสมาทำให้ระดับยา Warfarin ลดลง</t>
        </is>
      </c>
      <c r="I297" s="186" t="inlineStr">
        <is>
          <t>ยารักษาวัณโรคทุกชนิดในสูตรไม่มีผลกระทบต่อระดับยา Warfarin</t>
        </is>
      </c>
      <c r="J297" s="185" t="n">
        <v>2</v>
      </c>
      <c r="K297" s="186" t="inlineStr">
        <is>
          <t>✅ คำตอบที่ถูกต้อง: ข้อ ข. Rifampicin มีฤทธิ์กระตุ้นเอนไซม์ตับอย่างแรง ส่งผลให้ระดับยา Warfarin ในเลือดลดลงอย่างมาก
🎯 ทำไมข้อนี้ถึงถูก:
Rifampicin เป็นสารกระตุ้นเอนไซม์ Cytochrome P450 ที่มีฤทธิ์แรงที่สุดตัวหนึ่ง (Potent inducer of CYP2C9, CYP3A4, CYP1A2 และ P-glycoprotein) โดย CYP2C9 เป็นเอนไซม์หลักที่ทำหน้าที่สลาย S-warfarin (active enantiomer) เมื่อได้รับ Rifampicin ร่วมด้วย จะเร่งการกำจัดยา Warfarin อย่างมหาศาล ทำให้ระดับยาในเลือดลดฮวบ ค่า INR ตกลงอย่างรวดเร็ว และเสี่ยงต่อการเกิดลิ่มเลือดอุดตัน จึงจำเป็นต้องเพิ่มขนาดยา Warfarin ขึ้น 2-3 เท่า และติดตามค่า INR อย่างใกล้ชิด
🔍 ข้ออื่นผิดเพราะอะไร:
• ข้อ ก. Isoniazid เป็น CYP inhibitor อ่อนๆ มีแนวโน้มเพิ่มระดับ warfarin ไม่ใช่ลดลง
• ข้อ ค. Pyrazinamide ไม่ได้เป็นตัวการหลักของ interaction กับ warfarin
• ข้อ ง. Ethambutol ไม่ส่งผลต่อ CYP enzymes และไม่รบกวนระดับ warfarin
• ข้อ จ. ผิดอย่างยิ่ง Rifampicin + Warfarin เป็น interaction ระดับรุนแรงที่พบบ่อยที่สุดข้อหนึ่งในเวชปฏิบัติ
• --</t>
        </is>
      </c>
      <c r="L297" s="186" t="n"/>
      <c r="M297" s="186" t="inlineStr">
        <is>
          <t>8. Infectious diseases</t>
        </is>
      </c>
      <c r="N297" s="186" t="inlineStr">
        <is>
          <t>8.2 Tuberculosis</t>
        </is>
      </c>
      <c r="O297" s="185" t="inlineStr">
        <is>
          <t>Clinic</t>
        </is>
      </c>
      <c r="P297" s="186" t="inlineStr">
        <is>
          <t>ข้อ 97 Mock RxCU83</t>
        </is>
      </c>
      <c r="Q297" s="185" t="inlineStr">
        <is>
          <t>ข้อสอบจำลอง</t>
        </is>
      </c>
      <c r="R297" s="185" t="inlineStr">
        <is>
          <t>Mock RxCU83 ชุดที่ 1</t>
        </is>
      </c>
      <c r="S297" s="185" t="inlineStr">
        <is>
          <t>CASE_MOCK83_06</t>
        </is>
      </c>
    </row>
    <row r="298" ht="24" customHeight="1" s="49">
      <c r="A298" s="185" t="n">
        <v>296</v>
      </c>
      <c r="B298" s="186" t="inlineStr">
        <is>
          <t>ผู้ป่วยชายไทยอายุ 65 ปี น้ำหนัก 50 กก. มีโรคประจำตัวเบาหวานและไตวายเรื้อรัง (CKD) มาโรงพยาบาลด้วยอาการไข้ ไอเรื้อรังนาน 3 สัปดาห์ อ่อนเพลียและน้ำหนักลด 2 กก. ภาพถ่ายรังสีทรวงอก (Chest X-ray) พบรอยโรคผิดปกติที่ปอด และผลตรวจเสมหะพบ PCR positive ต่อเชื้อ Mycobacterium tuberculosis, ย้อม AFB 3+ ผู้ป่วยไม่เคยมีประวัติป่วยเป็นวัณโรคมาก่อน</t>
        </is>
      </c>
      <c r="C298" s="186" t="inlineStr">
        <is>
          <t>หลังจากรับประทานยารักษาวัณโรคไปได้ 4 สัปดาห์ ผู้ป่วยมีอาการปวดบวมข้อเท้าและหัวเข่า ตรวจเลือดพบระดับ Serum Uric Acid สูงขึ้นอย่างมีนัยสำคัญ อาการไม่พึงประสงค์นี้เกิดจากผลข้างเคียงของยาชนิดใดในสูตรการรักษา</t>
        </is>
      </c>
      <c r="D298" s="186" t="n"/>
      <c r="E298" s="186" t="inlineStr">
        <is>
          <t>Isoniazid (I)</t>
        </is>
      </c>
      <c r="F298" s="186" t="inlineStr">
        <is>
          <t>Rifampicin (R)</t>
        </is>
      </c>
      <c r="G298" s="186" t="inlineStr">
        <is>
          <t>Pyrazinamide (Z)</t>
        </is>
      </c>
      <c r="H298" s="186" t="inlineStr">
        <is>
          <t>Ethambutol (E)</t>
        </is>
      </c>
      <c r="I298" s="186" t="inlineStr">
        <is>
          <t>Vitamin B6 (Pyridoxine)</t>
        </is>
      </c>
      <c r="J298" s="185" t="n">
        <v>3</v>
      </c>
      <c r="K298" s="186" t="inlineStr">
        <is>
          <t>✅ คำตอบที่ถูกต้อง: ข้อ ค. Pyrazinamide (Z)
🎯 ทำไมข้อนี้ถึงถูก:
Pyrazinamide (Z) มีสารเมแทบอไลต์สำคัญคือ Pyrazinoic acid ซึ่งออกฤทธิ์ยับยั้งการหลั่งของกรดยูริกที่ท่อไตส่วนต้น (Inhibition of renal tubular secretion of uric acid) อย่างรุนแรง ทำให้เกิดภาวะกรดยูริกในเลือดสูง (Hyperuricemia) เกือบ 100% ของผู้ป่วยที่ได้รับยา และสามารถกระตุ้นให้เกิดอาการปวดข้อ (Arthralgia) หรือเกิด Acute gouty arthritis ได้บ่อยที่สุดในบรรดายารักษาวัณโรค
🔍 ข้ออื่นผิดเพราะอะไร:
• ข้อ ก. Isoniazid: ผลข้างเคียงหลักคือ Peripheral neuropathy และ Hepatitis
• ข้อ ข. Rifampicin: ผลข้างเคียงหลักคือ สารคัดหลั่งเปลี่ยนเป็นสีส้มแดง (Orange-red discoloration) และ Thrombocytopenia
• ข้อ ง. Ethambutol: แม้จะลดการขับยูริกได้บ้างเล็กน้อย แต่ผลข้างเคียงหลักคือ Optic neuritis
• ข้อ จ. Vitamin B6: เป็นวิตามินที่ให้เสริมเพื่อป้องกันอาการชาปลายมือปลายเท้าจาก Isoniazid
• --</t>
        </is>
      </c>
      <c r="L298" s="186" t="n"/>
      <c r="M298" s="186" t="inlineStr">
        <is>
          <t>8. Infectious diseases</t>
        </is>
      </c>
      <c r="N298" s="186" t="inlineStr">
        <is>
          <t>8.2 Tuberculosis</t>
        </is>
      </c>
      <c r="O298" s="185" t="inlineStr">
        <is>
          <t>Clinic</t>
        </is>
      </c>
      <c r="P298" s="186" t="inlineStr">
        <is>
          <t>ข้อ 98 Mock RxCU83</t>
        </is>
      </c>
      <c r="Q298" s="185" t="inlineStr">
        <is>
          <t>ข้อสอบจำลอง</t>
        </is>
      </c>
      <c r="R298" s="185" t="inlineStr">
        <is>
          <t>Mock RxCU83 ชุดที่ 1</t>
        </is>
      </c>
      <c r="S298" s="185" t="inlineStr">
        <is>
          <t>CASE_MOCK83_06</t>
        </is>
      </c>
    </row>
    <row r="299" ht="24" customHeight="1" s="49">
      <c r="A299" s="185" t="n">
        <v>297</v>
      </c>
      <c r="B299" s="186" t="inlineStr">
        <is>
          <t>ผู้ป่วยชายไทยอายุ 65 ปี น้ำหนัก 50 กก. มีโรคประจำตัวเบาหวานและไตวายเรื้อรัง (CKD) มาโรงพยาบาลด้วยอาการไข้ ไอเรื้อรังนาน 3 สัปดาห์ อ่อนเพลียและน้ำหนักลด 2 กก. ภาพถ่ายรังสีทรวงอก (Chest X-ray) พบรอยโรคผิดปกติที่ปอด และผลตรวจเสมหะพบ PCR positive ต่อเชื้อ Mycobacterium tuberculosis, ย้อม AFB 3+ ผู้ป่วยไม่เคยมีประวัติป่วยเป็นวัณโรคมาก่อน</t>
        </is>
      </c>
      <c r="C299" s="186" t="inlineStr">
        <is>
          <t>ผู้ป่วยรายนี้มีโรคไตวายเรื้อรัง (CKD) ร่วมด้วย หากแพทย์สั่งจ่ายยา Ethambutol ในขนาดปกติ 800 mg วันละครั้ง โดยไม่ได้ปรับลดขนาดยาหรือยืดระยะเวลาการบริหารยาตามการทำงานของไต ผู้ป่วยจะมีความเสี่ยงสูงสุดต่อการเกิดอาการไม่พึงประสงค์รุนแรงในข้อใด</t>
        </is>
      </c>
      <c r="D299" s="186" t="n"/>
      <c r="E299" s="186" t="inlineStr">
        <is>
          <t>Hepatotoxicity (พิษต่อตับ)</t>
        </is>
      </c>
      <c r="F299" s="186" t="inlineStr">
        <is>
          <t>Optic neuritis (เส้นประสาทตาอักเสบ ตาพร่ามัว ตาบอดสี)</t>
        </is>
      </c>
      <c r="G299" s="186" t="inlineStr">
        <is>
          <t>Nephrotic syndrome (กลุ่มอาการเนฟโฟรติก)</t>
        </is>
      </c>
      <c r="H299" s="186" t="inlineStr">
        <is>
          <t>Peripheral neuropathy (เส้นประสาทส่วนปลายอักเสบ)</t>
        </is>
      </c>
      <c r="I299" s="186" t="inlineStr">
        <is>
          <t>Red man syndrome</t>
        </is>
      </c>
      <c r="J299" s="185" t="n">
        <v>2</v>
      </c>
      <c r="K299" s="186" t="inlineStr">
        <is>
          <t>✅ คำตอบที่ถูกต้อง: ข้อ ข. Optic neuritis (เส้นประสาทตาอักเสบ ตาพร่ามัว ตาบอดสี)
🎯 ทำไมข้อนี้ถึงถูก:
Ethambutol (E) กำจัดออกจากร่างกายผ่านทางไตเป็นหลัก (มากกว่า 80% ถูกขับออกทางปัสสาวะในรูปเดิม) ในผู้ป่วยที่มีภาวะไตบกพร่อง (CrCl &lt; 30 mL/min) ตัวยาจะเกิดการสะสมในร่างกายสูงมาก อาการไม่พึงประสงค์ที่เป็นพิษรุนแรงและขึ้นกับขนาดยา (Dose-dependent toxicity) ของ Ethambutol คือ Retrobulbar optic neuritis ทำให้ผู้ป่วยมีอาการตามัว ลานสายตาลดลง และสูญเสียความสามารถในการแยกสีแดง-เขียว (Red-green color blindness) จึงต้องปรับความถี่เป็น 15-25 mg/kg วันเว้นวัน หรือสัปดาห์ละ 3 ครั้ง
🔍 ข้ออื่นผิดเพราะอะไร:
• ข้อ ก. Hepatotoxicity: เป็นผลข้างเคียงเด่นของ Z, I, R ไม่ใช่ Ethambutol (E ปลอดภัยต่อตับที่สุด)
• ข้อ ค. Nephrotic syndrome: ไม่ใช่ผลข้างเคียงของ Ethambutol
• ข้อ ง. Peripheral neuropathy: เป็นผลข้างเคียงเด่นของ Isoniazid จากการขาดวิตามินบี 6
• ข้อ จ. Red man syndrome: เป็นผลข้างเคียงจากการฉีด Vancomycin เร็วเกินไป
• --</t>
        </is>
      </c>
      <c r="L299" s="186" t="n"/>
      <c r="M299" s="186" t="inlineStr">
        <is>
          <t>8. Infectious diseases</t>
        </is>
      </c>
      <c r="N299" s="186" t="inlineStr">
        <is>
          <t>8.2 Tuberculosis</t>
        </is>
      </c>
      <c r="O299" s="185" t="inlineStr">
        <is>
          <t>Clinic</t>
        </is>
      </c>
      <c r="P299" s="186" t="inlineStr">
        <is>
          <t>ข้อ 99 Mock RxCU83</t>
        </is>
      </c>
      <c r="Q299" s="185" t="inlineStr">
        <is>
          <t>ข้อสอบจำลอง</t>
        </is>
      </c>
      <c r="R299" s="185" t="inlineStr">
        <is>
          <t>Mock RxCU83 ชุดที่ 1</t>
        </is>
      </c>
      <c r="S299" s="185" t="inlineStr">
        <is>
          <t>CASE_MOCK83_06</t>
        </is>
      </c>
    </row>
    <row r="300" ht="24" customHeight="1" s="49">
      <c r="A300" s="185" t="n">
        <v>298</v>
      </c>
      <c r="B300" s="186" t="inlineStr">
        <is>
          <t>ผู้ป่วยติดเชื้อ HIV ร่วมกับวัณโรค ได้รับการรักษาด้วยยาต้านไวรัสและยารักษาวัณโรคสูตรมาตรฐาน ต่อมาเริ่มมีอาการชา ปวดแสบปวดร้อน และรู้สึกซ่าๆ ที่ปลายมือและปลายเท้า (Peripheral Neuropathy)</t>
        </is>
      </c>
      <c r="C300" s="186" t="inlineStr">
        <is>
          <t>ข้อใดเป็นสาเหตุหลักของการเกิดอาการดังกล่าว</t>
        </is>
      </c>
      <c r="D300" s="186" t="n"/>
      <c r="E300" s="186" t="inlineStr">
        <is>
          <t>ภาวะขาด Vitamin D เนื่องจากได้รับแสงแดดไม่เพียงพอ</t>
        </is>
      </c>
      <c r="F300" s="186" t="inlineStr">
        <is>
          <t>ภาวะขาด Vitamin B6 (Pyridoxine) จากผลของยา Isoniazid</t>
        </is>
      </c>
      <c r="G300" s="186" t="inlineStr">
        <is>
          <t>ภาวะขาด Folate เนื่องจากการสูญเสียออกทางปัสสาวะเพิ่มขึ้น</t>
        </is>
      </c>
      <c r="H300" s="186" t="inlineStr">
        <is>
          <t>ภาวะขาด Vitamin B12 เนื่องจากการดูดซึมที่ลำไส้ผิดปกติ</t>
        </is>
      </c>
      <c r="I300" s="186" t="inlineStr">
        <is>
          <t>ภาวะขาดธาตุสังกะสี (Zinc) จากอาการเบื่ออาหาร</t>
        </is>
      </c>
      <c r="J300" s="185" t="n">
        <v>2</v>
      </c>
      <c r="K300" s="186" t="inlineStr">
        <is>
          <t>✅ คำตอบที่ถูกต้อง: ข้อ ข. ภาวะขาด Vitamin B6 (Pyridoxine) จากผลของยา Isoniazid
🎯 ทำไมข้อนี้ถึงถูก:
Isoniazid มีโครงสร้างคล้ายคลึงกับ Pyridoxine โดยยาจะเข้าจับกับเอนไซม์ Pyridoxal phosphokinase ยับยั้งการเปลี่ยน Vitamin B6 เป็นรูปออกฤทธิ์ (Pyridoxal-5-phosphate) และรวมตัวกับ Pyridoxal เกิดเป็นสารเชิงซ้อนไฮดราโซนที่ถูกขับออกทางปัสสาวะ ทำให้เกิดภาวะขาดวิตามินบี 6 อย่างรวดเร็ว ส่งผลให้เกิด Peripheral neuropathy โดยเฉพาะในผู้ป่วย HIV, เบาหวาน, ผู้ติดสุราเรื้อรัง และหญิงตั้งครรภ์ จึงต้องให้ Vitamin B6 (Pyridoxine 50-100 mg/day) ควบคู่กับ INH เสมอ
🔍 ข้ออื่นผิดเพราะอะไร:
• ข้อ ก. ขาด Vitamin D: ทำให้เกิด Osteomalacia หรือกระดูกพรุน ไม่ได้ทำให้เกิด peripheral neuropathy เด่นชัด
• ข้อ ค. ขาด Folate: ทำให้เกิด Macrocytic anemia
• ข้อ ง. ขาด Vitamin B12: ทำให้เกิดชาได้ แต่ในบริบทของผู้ป่วยที่เริ่มยาต้านวัณโรค สาเหตุโดยตรงที่พบบ่อยที่สุดคือ INH-induced B6 deficiency
• ข้อ จ. ขาดสังกะสี: ทำให้การรับรสผิดปกติ แผลหายช้า ผมร่วง
• --</t>
        </is>
      </c>
      <c r="L300" s="186" t="n"/>
      <c r="M300" s="186" t="inlineStr">
        <is>
          <t>8. Infectious diseases</t>
        </is>
      </c>
      <c r="N300" s="186" t="inlineStr">
        <is>
          <t>8.1 HIV &amp; Opportunistic Infections</t>
        </is>
      </c>
      <c r="O300" s="185" t="inlineStr">
        <is>
          <t>Clinic</t>
        </is>
      </c>
      <c r="P300" s="186" t="inlineStr">
        <is>
          <t>ข้อ 104 Mock RxCU83</t>
        </is>
      </c>
      <c r="Q300" s="185" t="inlineStr">
        <is>
          <t>ข้อสอบจำลอง</t>
        </is>
      </c>
      <c r="R300" s="185" t="inlineStr">
        <is>
          <t>Mock RxCU83 ชุดที่ 1</t>
        </is>
      </c>
      <c r="S300" s="185" t="n"/>
    </row>
    <row r="301" ht="24" customHeight="1" s="49">
      <c r="A301" s="185" t="n">
        <v>299</v>
      </c>
      <c r="B301" s="186" t="inlineStr">
        <is>
          <t>ชายไทยอายุ 30 ปี ไม่มีโรคประจำตัว ตรวจสุขภาพพบผล Anti-HIV เป็นบวก (Reactive) และได้รับการยืนยันผลด้วยวิธี Nucleic Acid Testing (NAT) ผลตรวจระดับ CD4 count = 350 cells/mm³, HIV Viral load = 150,000 copies/mL ตรวจร่างกายไม่พบอาการของโรคติดเชื้อฉวยโอกาส</t>
        </is>
      </c>
      <c r="C301" s="186" t="inlineStr">
        <is>
          <t>ข้อใดคือแนวทางการเริ่มยาต้านไวรัส (Antiretroviral therapy: ART) ที่ถูกต้องที่สุดตามแนวทางการรักษาของประเทศไทย</t>
        </is>
      </c>
      <c r="D301" s="186" t="n"/>
      <c r="E301" s="186" t="inlineStr">
        <is>
          <t>ให้คำปรึกษาและเริ่มยาต้านไวรัสโดยเร็วที่สุด (Rapid / Same-day ART initiation) ทุกรายโดยไม่ต้องรอระดับ CD4</t>
        </is>
      </c>
      <c r="F301" s="186" t="inlineStr">
        <is>
          <t>แนะนำให้ติดตามสุขภาพและตรวจซ้ำทุก 3 เดือน โดยยังไม่ต้องเริ่มยาจนกว่า CD4 จะต่ำกว่า 200 cells/mm³</t>
        </is>
      </c>
      <c r="G301" s="186" t="inlineStr">
        <is>
          <t>รอจนกว่าผู้ป่วยจะเกิดการติดเชื้อฉวยโอกาสจึงเริ่มยาต้านไวรัส</t>
        </is>
      </c>
      <c r="H301" s="186" t="inlineStr">
        <is>
          <t>ให้ยาต้านไวรัสเฉพาะเมื่อระดับ Viral load สูงเกิน 500,000 copies/mL</t>
        </is>
      </c>
      <c r="I301" s="186" t="inlineStr">
        <is>
          <t>ให้ยาปฏิชีวนะป้องกันการติดเชื้อฉวยโอกาสอย่างเดียวเป็นเวลา 6 เดือนก่อนเริ่มยาต้านไวรัส</t>
        </is>
      </c>
      <c r="J301" s="185" t="n">
        <v>1</v>
      </c>
      <c r="K301" s="186" t="inlineStr">
        <is>
          <t>✅ คำตอบที่ถูกต้อง: ข้อ ก. ให้คำปรึกษาและเริ่มยาต้านไวรัสโดยเร็วที่สุด (Rapid / Same-day ART initiation) ทุกรายโดยไม่ต้องรอระดับ CD4
🎯 ทำไมข้อนี้ถึงถูก:
ตามแนวทางการตรวจรักษาและป้องกันการติดเชื้อเอชไอวี ประเทศไทย ปี 2564/2565 แนะนำให้ "เริ่มยาต้านไวรัสเอชไอวีในผู้ติดเชื้อทุกรายโดยเร็วที่สุด ไม่จำกัดระดับ CD4 count (Treat all regardless of CD4 count)" ทันทีที่ผู้ป่วยมีความพร้อมและไม่มีข้อห้ามทางการแพทย์ (Same-day หรือ Rapid initiation ภายใน 1-2 สัปดาห์) เพื่อลดอัตราการเจ็บป่วย การเสียชีวิต และป้องกันการถ่ายทอดเชื้อไปสู่ผู้อื่น (U=U: Undetectable = Untransmittable)
🔍 ข้ออื่นผิดเพราะอะไร:
• ข้อ ข.: ค. และ ง. เป็นแนวทางในอดีต ซึ่งปัจจุบันยกเลิกเกณฑ์จำกัด CD4 และ Viral load แล้ว
• ข้อ ค.: (รอจนกว่าผู้ป่วยจะเกิดการติดเชื้อฉวยโอกาสจึงเริ่มยาต้านไวรัส): ไม่ใช่คำตอบที่ถูกต้องตามแนวทางเวชปฏิบัติและหลักวิชาการทางเภสัชกรรมสำหรับกรณีนี้
• ข้อ ง.: (ให้ยาต้านไวรัสเฉพาะเมื่อระดับ Viral load สูงเกิน 500,000 copies/mL): ไม่ใช่คำตอบที่ถูกต้องตามแนวทางเวชปฏิบัติและหลักวิชาการทางเภสัชกรรมสำหรับกรณีนี้
• ข้อ จ.: CD4 350 cells/mm³ ยังไม่เข้าเกณฑ์การให้ Primary prophylaxis (PCP prophylaxis เริ่มเมื่อ CD4 &lt; 200)</t>
        </is>
      </c>
      <c r="L301" s="186" t="n"/>
      <c r="M301" s="186" t="inlineStr">
        <is>
          <t>8. Infectious diseases</t>
        </is>
      </c>
      <c r="N301" s="186" t="inlineStr">
        <is>
          <t>8.1 HIV &amp; Opportunistic Infections</t>
        </is>
      </c>
      <c r="O301" s="185" t="inlineStr">
        <is>
          <t>Clinic</t>
        </is>
      </c>
      <c r="P301" s="186" t="inlineStr">
        <is>
          <t>ข้อ 16 Mock RxCU83 ชุดที่ 2</t>
        </is>
      </c>
      <c r="Q301" s="185" t="inlineStr">
        <is>
          <t>ข้อสอบจำลอง</t>
        </is>
      </c>
      <c r="R301" s="185" t="inlineStr">
        <is>
          <t>Mock RxCU83 ชุดที่ 2</t>
        </is>
      </c>
      <c r="S301" s="185" t="n"/>
    </row>
    <row r="302" ht="24" customHeight="1" s="49">
      <c r="A302" s="185" t="n">
        <v>300</v>
      </c>
      <c r="B302" s="186" t="inlineStr"/>
      <c r="C302" s="186" t="inlineStr">
        <is>
          <t>ตามแนวทางการตรวจรักษาและป้องกันการติดเชื้อเอชไอวี ประเทศไทย ปี 2564/2565 สูตรยาต้านไวรัสขนานแรก (Preferred first-line ART regimen) ที่แนะนำสำหรับผู้ติดเชื้อเอชไอวีรายใหม่ในผู้ใหญ่ที่ไม่มีข้อห้ามใช้ คือสูตรใด</t>
        </is>
      </c>
      <c r="D302" s="186" t="n"/>
      <c r="E302" s="186" t="inlineStr">
        <is>
          <t>TDF + 3TC + DTG (Tenofovir disoproxil fumarate + Lamivudine + Dolutegravir)</t>
        </is>
      </c>
      <c r="F302" s="186" t="inlineStr">
        <is>
          <t>TDF + 3TC + EFV (Tenofovir disoproxil fumarate + Lamivudine + Efavirenz)</t>
        </is>
      </c>
      <c r="G302" s="186" t="inlineStr">
        <is>
          <t>AZT + 3TC + NVP (Zidovudine + Lamivudine + Nevirapine)</t>
        </is>
      </c>
      <c r="H302" s="186" t="inlineStr">
        <is>
          <t>ABC + 3TC + ATV/r (Abacavir + Lamivudine + Atazanavir/ritonavir)</t>
        </is>
      </c>
      <c r="I302" s="186" t="inlineStr">
        <is>
          <t>DRV/c + FTC + TAF (Darunavir/cobicistat + Emtricitabine + Tenofovir alafenamide)</t>
        </is>
      </c>
      <c r="J302" s="185" t="n">
        <v>1</v>
      </c>
      <c r="K302" s="186" t="inlineStr">
        <is>
          <t>✅ คำตอบที่ถูกต้อง: ข้อ ก. TDF + 3TC + DTG (Tenofovir disoproxil fumarate + Lamivudine + Dolutegravir)
🎯 ทำไมข้อนี้ถึงถูก:
สูตรยาขนานแรกที่แนะนำอันดับ 1 ของไทย (Preferred First-line regimen) และ WHO Guidelines คือยากลุ่ม 2 NRTIs + 1 INSTI ได้แก่ TDF 300 mg + 3TC 300 mg (หรือ FTC 200 mg) + DTG 50 mg รับประทานวันละ 1 ครั้ง เนื่องจากมีประสิทธิภาพในการกดเชื้อไวรัสได้รวดเร็ว มีแนวกั้นต่อการดื้อยาสูงมาก (High genetic barrier to resistance) และมีผลข้างเคียงน้อยกว่าสูตรที่ใช้ Efavirenz
🔍 ข้ออื่นผิดเพราะอะไร:
• ข้อ ข.: TDF + 3TC + EFV เป็นสูตรทางเลือก (Alternative) เนื่องจาก EFV มีแนวกั้นต่อการดื้อยาต่ำและพบปัญหา CNS side effects
• ข้อ ค.: AZT + 3TC + NVP เป็นสูตรยุคเก่าที่มีพิษต่อไขกระดูกและตับสูง ไม่แนะนำเป็นสูตรแรกแล้ว
• ข้อ ง.: และ จ. เป็นสูตรทางเลือกเฉพาะกลุ่มหรือสูตรยาแนวที่สอง
• ข้อ จ.: (DRV/c + FTC + TAF (Darunavir/cobicistat + Emtricitabine + Tenofovir alafenamide)): ไม่ใช่คำตอบที่ถูกต้องตามแนวทางเวชปฏิบัติและหลักวิชาการทางเภสัชกรรมสำหรับกรณีนี้</t>
        </is>
      </c>
      <c r="L302" s="186" t="n"/>
      <c r="M302" s="186" t="inlineStr">
        <is>
          <t>8. Infectious diseases</t>
        </is>
      </c>
      <c r="N302" s="186" t="inlineStr">
        <is>
          <t>8.1 HIV &amp; Opportunistic Infections</t>
        </is>
      </c>
      <c r="O302" s="185" t="inlineStr">
        <is>
          <t>Clinic</t>
        </is>
      </c>
      <c r="P302" s="186" t="inlineStr">
        <is>
          <t>ข้อ 17 Mock RxCU83 ชุดที่ 2</t>
        </is>
      </c>
      <c r="Q302" s="185" t="inlineStr">
        <is>
          <t>ข้อสอบจำลอง</t>
        </is>
      </c>
      <c r="R302" s="185" t="inlineStr">
        <is>
          <t>Mock RxCU83 ชุดที่ 2</t>
        </is>
      </c>
      <c r="S302" s="185" t="n"/>
    </row>
    <row r="303" ht="24" customHeight="1" s="49">
      <c r="A303" s="185" t="n">
        <v>301</v>
      </c>
      <c r="B303" s="186" t="inlineStr"/>
      <c r="C303" s="186" t="inlineStr">
        <is>
          <t>การตรวจคัดกรองอัลลีลทางพันธุกรรม HLA-B5701 มีความจำเป็นต้องตรวจก่อนเริ่มต้นการสั่งใช้ยาต้านไวรัสเอชไอวีในข้อใด เพื่อป้องกันการเกิดภาวะภูมิแพ้ยาที่รุนแรงถึงแก่ชีวิต (Severe hypersensitivity reaction)</t>
        </is>
      </c>
      <c r="D303" s="186" t="n"/>
      <c r="E303" s="186" t="inlineStr">
        <is>
          <t>Tenofovir disoproxil fumarate</t>
        </is>
      </c>
      <c r="F303" s="186" t="inlineStr">
        <is>
          <t>Abacavir</t>
        </is>
      </c>
      <c r="G303" s="186" t="inlineStr">
        <is>
          <t>Efavirenz</t>
        </is>
      </c>
      <c r="H303" s="186" t="inlineStr">
        <is>
          <t>Dolutegravir</t>
        </is>
      </c>
      <c r="I303" s="186" t="inlineStr">
        <is>
          <t>Nevirapine</t>
        </is>
      </c>
      <c r="J303" s="185" t="n">
        <v>2</v>
      </c>
      <c r="K303" s="186" t="inlineStr">
        <is>
          <t>✅ คำตอบที่ถูกต้อง: ข้อ ข. Abacavir
🎯 ทำไมข้อนี้ถึงถูก:
ยา Abacavir (ABC) สัมพันธ์อย่างแนบแน่นกับการเกิด Abacavir Hypersensitivity Reaction (AHR) ซึ่งมีอาการไข้ ผื่น ปวดเมื่อย คลื่นไส้อาเจียน และระบบหายใจล้มเหลวในผู้ป่วยที่มีอัลลีล HLA-B5701 ดังนั้นแนวทางเวชปฏิบัติสากลจึงกำหนดเป็นมาตรฐานว่า "ต้องตรวจคัดกรอง HLA-B5701 ก่อนเริ่มยา Abacavir ทุกครั้ง หากผลเป็นบวก ห้ามใช้ยานี้โดยเด็ดขาด"
🔍 ข้ออื่นผิดเพราะอะไร:
• ข้อ ก.: สัมพันธ์กับพิษต่อไตและกระดูก ไม่เกี่ยวกับ HLA-B5701
• ข้อ ค.: สัมพันธ์กับ CYP2B6 หรือ HLA-B3505 ไม่ใช่ HLA-B5701
• ข้อ ง.: ไม่สัมพันธ์กับ HLA-B5701
• ข้อ จ.: (Nevirapine): ไม่ใช่คำตอบที่ถูกต้องตามแนวทางเวชปฏิบัติและหลักวิชาการทางเภสัชกรรมสำหรับกรณีนี้</t>
        </is>
      </c>
      <c r="L303" s="186" t="n"/>
      <c r="M303" s="186" t="inlineStr">
        <is>
          <t>8. Infectious diseases</t>
        </is>
      </c>
      <c r="N303" s="186" t="inlineStr">
        <is>
          <t>8.1 HIV &amp; Opportunistic Infections</t>
        </is>
      </c>
      <c r="O303" s="185" t="inlineStr">
        <is>
          <t>Clinic</t>
        </is>
      </c>
      <c r="P303" s="186" t="inlineStr">
        <is>
          <t>ข้อ 18 Mock RxCU83 ชุดที่ 2</t>
        </is>
      </c>
      <c r="Q303" s="185" t="inlineStr">
        <is>
          <t>ข้อสอบจำลอง</t>
        </is>
      </c>
      <c r="R303" s="185" t="inlineStr">
        <is>
          <t>Mock RxCU83 ชุดที่ 2</t>
        </is>
      </c>
      <c r="S303" s="185" t="n"/>
    </row>
    <row r="304" ht="24" customHeight="1" s="49">
      <c r="A304" s="185" t="n">
        <v>302</v>
      </c>
      <c r="B304" s="186" t="inlineStr"/>
      <c r="C304" s="186" t="inlineStr">
        <is>
          <t>ขั้นตอนใดในวงจรชีวิต (Life cycle) ของการติดเชื้อไวรัส HIV ที่มีบทบาทสำคัญที่สุดที่ทำให้ไวรัสมีความสามารถในการกลายพันธุ์สูงและเกิดการดื้อยา (Drug resistance) ได้อย่างรวดเร็ว</t>
        </is>
      </c>
      <c r="D304" s="186" t="n"/>
      <c r="E304" s="186" t="inlineStr">
        <is>
          <t>การยึดเกาะของ Gp120 กับ CD4 receptor และ Co-receptor</t>
        </is>
      </c>
      <c r="F304" s="186" t="inlineStr">
        <is>
          <t>การรวมตัว (Integration) ของ Viral DNA เข้าสู่โครโมโซมของเซลล์เจ้าบ้าน</t>
        </is>
      </c>
      <c r="G304" s="186" t="inlineStr">
        <is>
          <t>การถอดรหัสย้อนกลับสร้าง DNA จาก RNA โดยเอนไซม์ Reverse Transcriptase</t>
        </is>
      </c>
      <c r="H304" s="186" t="inlineStr">
        <is>
          <t>การตัดย่อยสายโพลีโปรตีนโดยเอนไซม์ Protease ในระยะ maturation</t>
        </is>
      </c>
      <c r="I304" s="186" t="inlineStr">
        <is>
          <t>การหลุดออกจากเซลล์เจ้าบ้าน (Budding) ของไวรัสตัวใหม่</t>
        </is>
      </c>
      <c r="J304" s="185" t="n">
        <v>3</v>
      </c>
      <c r="K304" s="186" t="inlineStr">
        <is>
          <t>✅ คำตอบที่ถูกต้อง: ข้อ ค. การถอดรหัสย้อนกลับสร้าง DNA จาก RNA โดยเอนไซม์ Reverse Transcriptase
🎯 ทำไมข้อนี้ถึงถูก:
เอนไซม์ Reverse Transcriptase (RT) ของเชื้อ HIV ขาดคุณสมบัติการตรวจทานความถูกต้อง (Lacks 3' to 5' proofreading exonuclease activity) ทำให้เกิดอัตราความผิดพลาดในการสังเคราะห์สายดีเอ็นเอสูงมาก (High mutation rate ประมาณ 1 ใน 10,000 เบส) การกลายพันธุ์ที่สะสมอย่างรวดเร็วนี้ส่งผลให้เกิดสายพันธุ์ย่อยที่มีการดื้อยาต้านไวรัสเกิดขึ้นได้ง่าย
🔍 ข้ออื่นผิดเพราะอะไร:
• ข้อ ก.: ข. ง. และ จ. เป็นขั้นตอนสำคัญในวงจรชีวิตของไวรัส แต่ไม่ใช่ขั้นตอนที่รับผิดชอบโดยตรงต่อการสร้างความแปรผันทางพันธุกรรมและการกลายพันธุ์
• ข้อ ข.: (การรวมตัว (Integration) ของ Viral DNA เข้าสู่โครโมโซมของเซลล์เจ้าบ้าน): ไม่ใช่คำตอบที่ถูกต้องตามแนวทางเวชปฏิบัติและหลักวิชาการทางเภสัชกรรมสำหรับกรณีนี้
• ข้อ ง.: (การตัดย่อยสายโพลีโปรตีนโดยเอนไซม์ Protease ในระยะ maturation): ไม่ใช่คำตอบที่ถูกต้องตามแนวทางเวชปฏิบัติและหลักวิชาการทางเภสัชกรรมสำหรับกรณีนี้
• ข้อ จ.: (การหลุดออกจากเซลล์เจ้าบ้าน (Budding) ของไวรัสตัวใหม่): ไม่ใช่คำตอบที่ถูกต้องตามแนวทางเวชปฏิบัติและหลักวิชาการทางเภสัชกรรมสำหรับกรณีนี้</t>
        </is>
      </c>
      <c r="L304" s="186" t="n"/>
      <c r="M304" s="186" t="inlineStr">
        <is>
          <t>8. Infectious diseases</t>
        </is>
      </c>
      <c r="N304" s="186" t="inlineStr">
        <is>
          <t>8.1 HIV &amp; Opportunistic Infections</t>
        </is>
      </c>
      <c r="O304" s="185" t="inlineStr">
        <is>
          <t>Clinic</t>
        </is>
      </c>
      <c r="P304" s="186" t="inlineStr">
        <is>
          <t>ข้อ 19 Mock RxCU83 ชุดที่ 2</t>
        </is>
      </c>
      <c r="Q304" s="185" t="inlineStr">
        <is>
          <t>ข้อสอบจำลอง</t>
        </is>
      </c>
      <c r="R304" s="185" t="inlineStr">
        <is>
          <t>Mock RxCU83 ชุดที่ 2</t>
        </is>
      </c>
      <c r="S304" s="185" t="n"/>
    </row>
    <row r="305" ht="24" customHeight="1" s="49">
      <c r="A305" s="185" t="n">
        <v>303</v>
      </c>
      <c r="B305" s="186" t="inlineStr"/>
      <c r="C305" s="186" t="inlineStr">
        <is>
          <t>เพราะเหตุใดเชื้อไวรัส HIV จึงยังคงแฝงตัวอยู่ในร่างกายของผู้ติดเชื้อได้ตลอดชีวิต แม้ว่าจะได้รับยาต้านไวรัสอย่างสม่ำเสมอจนตรวจไม่พบไวรัสในกระแสเลือด (Undetectable viral load)</t>
        </is>
      </c>
      <c r="D305" s="186" t="n"/>
      <c r="E305" s="186" t="inlineStr">
        <is>
          <t>ไวรัสยังคงแบ่งตัวในกระแสเลือดอย่างต่อเนื่องแต่มีปริมาณต่ำกว่าขีดจำกัดของเครื่องมือตรวจ</t>
        </is>
      </c>
      <c r="F305" s="186" t="inlineStr">
        <is>
          <t>มีแหล่งกักเก็บเชื้อแฝงตัว (Latent viral reservoirs) ในเซลล์ Resting Memory CD4+ T cells</t>
        </is>
      </c>
      <c r="G305" s="186" t="inlineStr">
        <is>
          <t>เอนไซม์ Protease inhibitor ไม่สามารถยับยั้งการหลุดออกจากเซลล์ของไวรัสได้ 100%</t>
        </is>
      </c>
      <c r="H305" s="186" t="inlineStr">
        <is>
          <t>ไวรัสกลายพันธุ์ไปใช้ตัวรับชนิดอื่นที่ไม่ตอบสนองต่อยาต้านไวรัส</t>
        </is>
      </c>
      <c r="I305" s="186" t="inlineStr">
        <is>
          <t>ไวรัสสร้างแผ่นชีวฟิล์ม (Biofilm) ปกคลุมพื้นผิวเซลล์เม็ดเลือดขาว</t>
        </is>
      </c>
      <c r="J305" s="185" t="n">
        <v>2</v>
      </c>
      <c r="K305" s="186" t="inlineStr">
        <is>
          <t>✅ คำตอบที่ถูกต้อง: ข้อ ข. มีแหล่งกักเก็บเชื้อแฝงตัว (Latent viral reservoirs) ในเซลล์ Resting Memory CD4+ T cells
🎯 ทำไมข้อนี้ถึงถูก:
การที่เชื้อ HIV ไม่สามารถรักษาให้หายขาดได้จากร่างกาย (Eradication cure) เกิดจากการที่ยีนของไวรัส (Proviral DNA) แทรกตัวเข้าไปอยู่ในโครโมโซมของเซลล์เม็ดเลือดขาวกลุ่ม Resting memory CD4+ T cells และเซลล์กลุ่ม Macrophages ซึ่งอยู่ในสภาวะสงบนิ่ง (Transcriptionally silent latent reservoirs) ทำให้ยาต้านไวรัสไม่สามารถออกฤทธิ์ทำลายได้ และระบบภูมิคุ้มกันมองไม่เห็น หากหยุดยา ไวรัสจะกลับมาแบ่งตัวใหม่ทันที (Viral rebound)
🔍 ข้ออื่นผิดเพราะอะไร:
• ข้อ ก.: ยาต้านไวรัสสามารถยับยั้งการแบ่งตัวได้อย่างสมบูรณ์ เชื้อที่คงอยู่เกิดจาก latent cells ไม่ใช่ actively replicating virus
• ข้อ ค.: ง. และ จ. ไม่ใช่พยาธิสรีรวิทยาของการคงอยู่แบบแฝงตัว (Viral latency)
• ข้อ ง.: (ไวรัสกลายพันธุ์ไปใช้ตัวรับชนิดอื่นที่ไม่ตอบสนองต่อยาต้านไวรัส): ไม่ใช่คำตอบที่ถูกต้องตามแนวทางเวชปฏิบัติและหลักวิชาการทางเภสัชกรรมสำหรับกรณีนี้
• ข้อ จ.: (ไวรัสสร้างแผ่นชีวฟิล์ม (Biofilm) ปกคลุมพื้นผิวเซลล์เม็ดเลือดขาว): ไม่ใช่คำตอบที่ถูกต้องตามแนวทางเวชปฏิบัติและหลักวิชาการทางเภสัชกรรมสำหรับกรณีนี้</t>
        </is>
      </c>
      <c r="L305" s="186" t="n"/>
      <c r="M305" s="186" t="inlineStr">
        <is>
          <t>8. Infectious diseases</t>
        </is>
      </c>
      <c r="N305" s="186" t="inlineStr">
        <is>
          <t>8.1 HIV &amp; Opportunistic Infections</t>
        </is>
      </c>
      <c r="O305" s="185" t="inlineStr">
        <is>
          <t>Clinic</t>
        </is>
      </c>
      <c r="P305" s="186" t="inlineStr">
        <is>
          <t>ข้อ 20 Mock RxCU83 ชุดที่ 2</t>
        </is>
      </c>
      <c r="Q305" s="185" t="inlineStr">
        <is>
          <t>ข้อสอบจำลอง</t>
        </is>
      </c>
      <c r="R305" s="185" t="inlineStr">
        <is>
          <t>Mock RxCU83 ชุดที่ 2</t>
        </is>
      </c>
      <c r="S305" s="185" t="n"/>
    </row>
    <row r="306" ht="24" customHeight="1" s="49">
      <c r="A306" s="185" t="n">
        <v>304</v>
      </c>
      <c r="B306" s="186" t="inlineStr"/>
      <c r="C306" s="186" t="inlineStr">
        <is>
          <t>กลไกการออกฤทธิ์ระดับโมเลกุลที่เป็นเป้าหมายสำคัญของยากลุ่ม Integrase Strand Transfer Inhibitors (INSTIs เช่น Dolutegravir, Bictegravir) ในวงจรชีวิตของเชื้อ HIV คือข้อใด</t>
        </is>
      </c>
      <c r="D306" s="186" t="n"/>
      <c r="E306" s="186" t="inlineStr">
        <is>
          <t>ยับยั้งการเปลี่ยน Single-stranded RNA เป็น Double-stranded DNA</t>
        </is>
      </c>
      <c r="F306" s="186" t="inlineStr">
        <is>
          <t>ยับยั้งการเปิดแคปซิด (Uncoating) ภายในไซโทพลาซึม</t>
        </is>
      </c>
      <c r="G306" s="186" t="inlineStr">
        <is>
          <t>ยับยั้งการเชื่อมต่อและแทรกสาย Double-stranded DNA ของไวรัสเข้าสู่โครโมโซมของเซลล์เจ้าบ้าน (Host cell genome)</t>
        </is>
      </c>
      <c r="H306" s="186" t="inlineStr">
        <is>
          <t>ยับยั้งการจับของไวรัสกับตัวรับ CCR5 บนผิวเซลล์</t>
        </is>
      </c>
      <c r="I306" s="186" t="inlineStr">
        <is>
          <t>ยับยั้งการตัดสายโปรตีนพรีเคอร์เซอร์ในการประกอบเป็นอนุภาคไวรัสที่สมบูรณ์</t>
        </is>
      </c>
      <c r="J306" s="185" t="n">
        <v>3</v>
      </c>
      <c r="K306" s="186" t="inlineStr">
        <is>
          <t>✅ คำตอบที่ถูกต้อง: ข้อ ค. ยับยั้งการเชื่อมต่อและแทรกสาย Double-stranded DNA ของไวรัสเข้าสู่โครโมโซมของเซลล์เจ้าบ้าน (Host cell genome)
🎯 ทำไมข้อนี้ถึงถูก:
ยากลุ่ม INSTIs ออกฤทธิ์จับขัดขวางที่ตำแหน่งเร่ง (Active site) ของเอนไซม์ Integrase โดยแย่งจับกับไอออนโลหะคู่ (Divalent metal ions: Mg²⁺) ทำให้เอนไซม์ไม่สามารถทำปฏิกิริยา Strand transfer ในการสอดแทรกและเชื่อมต่อสายดีเอ็นเอของไวรัสเข้ากับจีโนมของเซลล์เจ้าบ้านได้
🔍 ข้ออื่นผิดเพราะอะไร:
• ข้อ ก. เป็นกลไกของยากลุ่ม NRTIs และ NNRTIs
• ข้อ ข. เป็นกลไกของยากลุ่ม Capsid inhibitors (เช่น Lenacapavir)
• ข้อ ง. เป็นกลไกของยากลุ่ม CCR5 antagonists (เช่น Maraviroc)
• ข้อ จ. เป็นกลไกของยากลุ่ม Protease inhibitors (PIs)
• --</t>
        </is>
      </c>
      <c r="L306" s="186" t="n"/>
      <c r="M306" s="186" t="inlineStr">
        <is>
          <t>8. Infectious diseases</t>
        </is>
      </c>
      <c r="N306" s="186" t="inlineStr">
        <is>
          <t>8.1 HIV &amp; Opportunistic Infections</t>
        </is>
      </c>
      <c r="O306" s="185" t="inlineStr">
        <is>
          <t>Clinic</t>
        </is>
      </c>
      <c r="P306" s="186" t="inlineStr">
        <is>
          <t>ข้อ 21 Mock RxCU83 ชุดที่ 2</t>
        </is>
      </c>
      <c r="Q306" s="185" t="inlineStr">
        <is>
          <t>ข้อสอบจำลอง</t>
        </is>
      </c>
      <c r="R306" s="185" t="inlineStr">
        <is>
          <t>Mock RxCU83 ชุดที่ 2</t>
        </is>
      </c>
      <c r="S306" s="185" t="n"/>
    </row>
    <row r="307" ht="24" customHeight="1" s="49">
      <c r="A307" s="185" t="n">
        <v>305</v>
      </c>
      <c r="B307" s="186" t="inlineStr"/>
      <c r="C307" s="186" t="inlineStr">
        <is>
          <t>ข้อใดต่อไปนี้ ไม่ใช่ กลไกหลักที่ทำให้เซลล์เม็ดเลือดขาว CD4+ T lymphocytes มีจำนวนลดลงและถูกทำลายในผู้ป่วยที่ติดเชื้อเอชไอวี</t>
        </is>
      </c>
      <c r="D307" s="186" t="n"/>
      <c r="E307" s="186" t="inlineStr">
        <is>
          <t>การเกิด Lysis ของเยื่อหุ้มเซลล์จากการหลุดออกของอนุภาคไวรัสจำนวนมหาศาล (Massive virion budding)</t>
        </is>
      </c>
      <c r="F307" s="186" t="inlineStr">
        <is>
          <t>การถูกทำลายโดย Cytotoxic CD8+ T cells เมื่อตรวจพบแอนติเจนของไวรัสบนผิวเซลล์</t>
        </is>
      </c>
      <c r="G307" s="186" t="inlineStr">
        <is>
          <t>การเกิดกระบวนการตายแบบอะพอพโทซิส (Apoptosis) และไพรอปโทซิส (Pyroptosis)</t>
        </is>
      </c>
      <c r="H307" s="186" t="inlineStr">
        <is>
          <t>การถูกทำลายโดยตรงจากสารพิษ Exotoxin ที่เชื้อ HIV หลั่งออกมาในกระแสเลือด</t>
        </is>
      </c>
      <c r="I307" s="186" t="inlineStr">
        <is>
          <t>การกระตุ้นให้เกิดภาวะอักเสบเรื้อรัง (Chronic immune activation) อย่างต่อเนื่อง</t>
        </is>
      </c>
      <c r="J307" s="185" t="n">
        <v>4</v>
      </c>
      <c r="K307" s="186" t="inlineStr">
        <is>
          <t>✅ คำตอบที่ถูกต้อง: ข้อ ง. การถูกทำลายโดยตรงจากสารพิษ Exotoxin ที่เชื้อ HIV หลั่งออกมาในกระแสเลือด
🎯 ทำไมข้อนี้ถึงถูก:
เชื้อ HIV เป็นไวรัส (Retrovirus) จึงไม่มีการผลิตหรือหลั่งสารพิษประเภท Exotoxin หรือ Endotoxin (ซึ่งเป็นคุณสมบัติเฉพาะของเชื้อแบคทีเรีย) การลดลงของเซลล์ CD4+ เกิดจาก cytopathic effects ของไวรัส, activation-induced apoptosis, pyroptosis ใน uninfected bystander cells, และการทำลายโดย CD8+ T cells
🔍 ข้ออื่นผิดเพราะอะไร:
• ข้อ ก.: ข. ค. และ จ. ล้วนเป็นกลไกทางวิทยาภูมิคุ้มกันและพยาธิสรีรวิทยาที่สำคัญในการลดลงของ CD4+ T cells
• ข้อ ข.: (การถูกทำลายโดย Cytotoxic CD8+ T cells เมื่อตรวจพบแอนติเจนของไวรัสบนผิวเซลล์): ไม่ใช่คำตอบที่ถูกต้องตามแนวทางเวชปฏิบัติและหลักวิชาการทางเภสัชกรรมสำหรับกรณีนี้
• ข้อ ค.: (การเกิดกระบวนการตายแบบอะพอพโทซิส (Apoptosis) และไพรอปโทซิส (Pyroptosis)): ไม่ใช่คำตอบที่ถูกต้องตามแนวทางเวชปฏิบัติและหลักวิชาการทางเภสัชกรรมสำหรับกรณีนี้
• ข้อ จ.: (การกระตุ้นให้เกิดภาวะอักเสบเรื้อรัง (Chronic immune activation) อย่างต่อเนื่อง): ไม่ใช่คำตอบที่ถูกต้องตามแนวทางเวชปฏิบัติและหลักวิชาการทางเภสัชกรรมสำหรับกรณีนี้</t>
        </is>
      </c>
      <c r="L307" s="186" t="n"/>
      <c r="M307" s="186" t="inlineStr">
        <is>
          <t>8. Infectious diseases</t>
        </is>
      </c>
      <c r="N307" s="186" t="inlineStr">
        <is>
          <t>8.1 HIV &amp; Opportunistic Infections</t>
        </is>
      </c>
      <c r="O307" s="185" t="inlineStr">
        <is>
          <t>Clinic</t>
        </is>
      </c>
      <c r="P307" s="186" t="inlineStr">
        <is>
          <t>ข้อ 22 Mock RxCU83 ชุดที่ 2</t>
        </is>
      </c>
      <c r="Q307" s="185" t="inlineStr">
        <is>
          <t>ข้อสอบจำลอง</t>
        </is>
      </c>
      <c r="R307" s="185" t="inlineStr">
        <is>
          <t>Mock RxCU83 ชุดที่ 2</t>
        </is>
      </c>
      <c r="S307" s="185" t="n"/>
    </row>
    <row r="308" ht="24" customHeight="1" s="49">
      <c r="A308" s="185" t="n">
        <v>306</v>
      </c>
      <c r="B308" s="186" t="inlineStr"/>
      <c r="C308" s="186" t="inlineStr">
        <is>
          <t>โปรตีนบนผิวเปลือกนอกของไวรัส HIV (Viral envelope glycoprotein) ชนิดใดที่ทำหน้าที่จำเพาะในการจับกับตัวรับ CD4 receptor บนผิวเซลล์เม็ดเลือดขาวเพื่อเริ่มต้นกระบวนการเข้าสู่เซลล์</t>
        </is>
      </c>
      <c r="D308" s="186" t="n"/>
      <c r="E308" s="186" t="inlineStr">
        <is>
          <t>Gp160</t>
        </is>
      </c>
      <c r="F308" s="186" t="inlineStr">
        <is>
          <t>Gp120</t>
        </is>
      </c>
      <c r="G308" s="186" t="inlineStr">
        <is>
          <t>Gp41</t>
        </is>
      </c>
      <c r="H308" s="186" t="inlineStr">
        <is>
          <t>P24</t>
        </is>
      </c>
      <c r="I308" s="186" t="inlineStr">
        <is>
          <t>P17</t>
        </is>
      </c>
      <c r="J308" s="185" t="n">
        <v>2</v>
      </c>
      <c r="K308" s="186" t="inlineStr">
        <is>
          <t>✅ คำตอบที่ถูกต้อง: ข้อ ข. Gp120
🎯 ทำไมข้อนี้ถึงถูก:
เปลือกนอกของไวรัส HIV มี Envelope spike ที่ประกอบด้วย Heterodimer ของ Gp120 และ Gp41 โดยโปรตีน Gp120 ทำหน้าที่เป็น Surface glycoprotein ที่จับอย่างจำเพาะเจาะจงกับโมเลกุล CD4 receptor และเหนี่ยวนำให้เกิดการเปลี่ยนโครงรูปเพื่อไปจับกับ Co-receptor (CCR5 หรือ CXCR4) หลังจากนั้น Gp41 จะทำหน้าที่แทงทะลุและเหนี่ยวนำการหลอมรวมของเยื่อหุ้มเซลล์ (Membrane fusion)
🔍 ข้ออื่นผิดเพราะอะไร:
• ข้อ ก. Gp160: เป็นโปรตีนตั้งต้น (Precursor) ก่อนถูกตัดย่อยเป็น Gp120 และ Gp41
• ข้อ ค. Gp41: ทำหน้าที่เหนี่ยวนำการหลอมรวมเยื่อหุ้มเซลล์ (Transmembrane fusion)
• ข้อ ง. P24: เป็นโปรตีนแคปซิด (Capsid protein) ด้านใน
• ข้อ จ. P17: เป็นโปรตีนเมทริกซ์ (Matrix protein)
• --</t>
        </is>
      </c>
      <c r="L308" s="186" t="n"/>
      <c r="M308" s="186" t="inlineStr">
        <is>
          <t>8. Infectious diseases</t>
        </is>
      </c>
      <c r="N308" s="186" t="inlineStr">
        <is>
          <t>8.1 HIV &amp; Opportunistic Infections</t>
        </is>
      </c>
      <c r="O308" s="185" t="inlineStr">
        <is>
          <t>Clinic</t>
        </is>
      </c>
      <c r="P308" s="186" t="inlineStr">
        <is>
          <t>ข้อ 23 Mock RxCU83 ชุดที่ 2</t>
        </is>
      </c>
      <c r="Q308" s="185" t="inlineStr">
        <is>
          <t>ข้อสอบจำลอง</t>
        </is>
      </c>
      <c r="R308" s="185" t="inlineStr">
        <is>
          <t>Mock RxCU83 ชุดที่ 2</t>
        </is>
      </c>
      <c r="S308" s="185" t="n"/>
    </row>
    <row r="309" ht="24" customHeight="1" s="49">
      <c r="A309" s="185" t="n">
        <v>307</v>
      </c>
      <c r="B309" s="186" t="inlineStr">
        <is>
          <t>ผู้ป่วยชายอายุ 30 ปี ตรวจพบการติดเชื้อ HIV (CD4 count 350 cells/mm3, Viral load 150,000 copies/mL) กำลังเตรียมความพร้อมในการเริ่มต้นรับประทานยาต้านไวรัสสูตร TDF + 3TC + DTG</t>
        </is>
      </c>
      <c r="C309" s="186" t="inlineStr">
        <is>
          <t>คำแนะนำทางโภชนาการและการปฏิบัติตัวเพื่อความปลอดภัยด้านอาหารข้อใดเหมาะสมที่สุดสำหรับผู้ป่วยรายนี้</t>
        </is>
      </c>
      <c r="D309" s="186" t="n"/>
      <c r="E309" s="186" t="inlineStr">
        <is>
          <t>รับประทานอาหารปรุงสุก สะอาด หลีกเลี่ยงอาหารดิบหรือกึ่งสุกกึ่งดิบ เพื่อป้องกันการติดเชื้อฉวยโอกาสในระบบทางเดินอาหาร</t>
        </is>
      </c>
      <c r="F309" s="186" t="inlineStr">
        <is>
          <t>งดรับประทานอาหารประเภทโปรตีนและเนื้อสัตว์ทุกชนิดเพื่อลดภาระของตับในการเผาผลาญยา</t>
        </is>
      </c>
      <c r="G309" s="186" t="inlineStr">
        <is>
          <t>ห้ามดื่มนมหรือผลิตภัณฑ์จากนมตลอดการรักษาเนื่องจากจะจับกับยาทุกตัวในสูตร</t>
        </is>
      </c>
      <c r="H309" s="186" t="inlineStr">
        <is>
          <t>งดรับประทานผักและผลไม้สดทุกชนิดแม้ว่าจะล้างสะอาดแล้วก็ตาม</t>
        </is>
      </c>
      <c r="I309" s="186" t="inlineStr">
        <is>
          <t>ดื่มน้ำสมุนไพรต้มสดในปริมาณมากๆ เพื่อช่วยล้างสารพิษและขับยาออกจากตับ</t>
        </is>
      </c>
      <c r="J309" s="185" t="n">
        <v>1</v>
      </c>
      <c r="K309" s="186" t="inlineStr">
        <is>
          <t>✅ คำตอบที่ถูกต้อง: ข้อ ก. รับประทานอาหารปรุงสุก สะอาด หลีกเลี่ยงอาหารดิบหรือกึ่งสุกกึ่งดิบ เพื่อป้องกันการติดเชื้อฉวยโอกาสในระบบทางเดินอาหาร
🎯 ทำไมข้อนี้ถึงถูก:
ผู้ติดเชื้อ HIV มีความเสี่ยงสูงต่อการติดเชื้อแบคทีเรียและพยาธิในทางเดินอาหาร (เช่น Salmonella, Campylobacter, Listeria, Cryptosporidium) ซึ่งอาจรุนแรงถึงขั้นติดเชื้อในกระแสเลือด คำแนะนำสำคัญด้านความปลอดภัยของอาหาร (Food safety) คือต้องรับประทานอาหารที่ปรุงสุกใหม่ สะอาด หลีกเลี่ยงไข่ดิบ เนื้อสัตว์สุกๆ ดิบๆ และดื่มน้ำสะอาดที่ผ่านการต้มสุกหรือกรองมาตรฐาน
🔍 ข้ออื่นผิดเพราะอะไร:
• ข้อ ข.: ผู้ติดเชื้อ HIV ต้องการโปรตีนที่เพียงพอเพื่อซ่อมแซมร่างกายและรักษามวลกล้ามเนื้อ
• ข้อ ค.: นมและผลิตภัณฑ์จากนมมีแคลเซียมสูง ซึ่งอาจลดการดูดซึม Dolutegravir ได้ แต่แก้ปัญหาได้ด้วยการกินห่างจากยา 2 ชั่วโมง ไม่จำเป็นต้องงดตลอดการรักษา
• ข้อ ง.: ผักและผลไม้สดสามารถรับประทานได้หากล้างสะอาด ปอกเปลือก หรือปรุงสุก
• ข้อ จ.: น้ำสมุนไพรต้มสดมีความเสี่ยงต่อการเกิด DDI และพิษต่อตับไต</t>
        </is>
      </c>
      <c r="L309" s="186" t="n"/>
      <c r="M309" s="186" t="inlineStr">
        <is>
          <t>8. Infectious diseases</t>
        </is>
      </c>
      <c r="N309" s="186" t="inlineStr">
        <is>
          <t>8.1 HIV &amp; Opportunistic Infections</t>
        </is>
      </c>
      <c r="O309" s="185" t="inlineStr">
        <is>
          <t>Clinic</t>
        </is>
      </c>
      <c r="P309" s="186" t="inlineStr">
        <is>
          <t>ข้อ 30 Mock RxCU83 ชุดที่ 2 | [RECONSTRUCTED: ปรับแต่งและเติมเต็มบริบทโจทย์เพื่อความสมบูรณ์]</t>
        </is>
      </c>
      <c r="Q309" s="185" t="inlineStr">
        <is>
          <t>ข้อสอบจำลอง</t>
        </is>
      </c>
      <c r="R309" s="185" t="inlineStr">
        <is>
          <t>Mock RxCU83 ชุดที่ 2</t>
        </is>
      </c>
      <c r="S309" s="185" t="inlineStr">
        <is>
          <t>CASE-INF-HIV-NUTRITION</t>
        </is>
      </c>
    </row>
    <row r="310" ht="24" customHeight="1" s="49">
      <c r="A310" s="185" t="n">
        <v>308</v>
      </c>
      <c r="B310" s="186" t="inlineStr">
        <is>
          <t>ผู้ป่วยชายอายุ 30 ปี ตรวจพบการติดเชื้อ HIV (CD4 count 350 cells/mm3, Viral load 150,000 copies/mL) กำลังเตรียมความพร้อมในการเริ่มต้นรับประทานยาต้านไวรัสสูตร TDF + 3TC + DTG</t>
        </is>
      </c>
      <c r="C310" s="186" t="inlineStr">
        <is>
          <t>ในช่วงเริ่มต้นรับประทานยาต้านไวรัสเอชไอวี ผู้ป่วยบางรายอาจมีอาการคลื่นไส้ แน่นท้อง หรือเบื่ออาหารเล็กน้อย คำแนะนำด้านโภชนาการข้อใดเหมาะสมที่สุด</t>
        </is>
      </c>
      <c r="D310" s="186" t="n"/>
      <c r="E310" s="186" t="inlineStr">
        <is>
          <t>รับประทานอาหารมื้อย่อยๆ แต่บ่อยครั้ง (Small frequent meals) และหลีกเลี่ยงอาหารทอด อาหารมันจัด หรือมีกลิ่นฉุน</t>
        </is>
      </c>
      <c r="F310" s="186" t="inlineStr">
        <is>
          <t>งดอาหารเช้าและรับประทานยาในขณะท้องว่างเสมอเพื่อเพิ่มการดูดซึมยาอย่างรวดเร็ว</t>
        </is>
      </c>
      <c r="G310" s="186" t="inlineStr">
        <is>
          <t>รับประทานอาหารมื้อใหญ่เพียงวันละ 1-2 มื้อ เพื่อให้กระเพาะอาหารมีเวลาพักผ่อน</t>
        </is>
      </c>
      <c r="H310" s="186" t="inlineStr">
        <is>
          <t>ดื่มน้ำผลไม้รสเปรี้ยวจัดหรือน้ำอัดลมทันทีหลังรับประทานยา</t>
        </is>
      </c>
      <c r="I310" s="186" t="inlineStr">
        <is>
          <t>ดื่มกาแฟเข้มข้นหลังอาหารเพื่อกระตุ้นการเคลื่อนไหวของระบบทางเดินอาหาร</t>
        </is>
      </c>
      <c r="J310" s="185" t="n">
        <v>1</v>
      </c>
      <c r="K310" s="186" t="inlineStr">
        <is>
          <t>✅ คำตอบที่ถูกต้อง: ข้อ ก. รับประทานอาหารมื้อย่อยๆ แต่บ่อยครั้ง (Small frequent meals) และหลีกเลี่ยงอาหารทอด อาหารมันจัด หรือมีกลิ่นฉุน
🎯 ทำไมข้อนี้ถึงถูก:
การแบ่งรับประทานอาหารเป็นมื้อเล็กๆ วันละ 4-6 มื้อ ช่วยลดภาระของกระเพาะอาหารและบรรเทาอาการคลื่นไส้ แน่นท้องได้ดี อาหารมันจัด ทอด หรือมีกลิ่นฉุนจะกระตุ้นศูนย์ควบคุมการอาเจียนและชะลอการบีบตัวของกระเพาะอาหารทำให้อาการแย่ลง
🔍 ข้ออื่นผิดเพราะอะไร:
• ข้อ ข.: การงดอาหารอาจทำให้อาการคลื่นไส้แย่ลงจากกรดในกระเพาะอาหาร
• ข้อ ค.: มื้อใหญ่จะทำให้กระเพาะขยายตัวมากและคลื่นไส้อาเจียนง่ายขึ้น
• ข้อ ง.: เครื่องดื่มรสเปรี้ยวจัด น้ำอัดลม และกาแฟระคายเคืองกระเพาะอาหารและกระตุ้นการหลั่งกรด
• ข้อ จ.: (ดื่มกาแฟเข้มข้นหลังอาหารเพื่อกระตุ้นการเคลื่อนไหวของระบบทางเดินอาหาร): ไม่ใช่คำตอบที่ถูกต้องตามแนวทางเวชปฏิบัติและหลักวิชาการทางเภสัชกรรมสำหรับกรณีนี้</t>
        </is>
      </c>
      <c r="L310" s="186" t="n"/>
      <c r="M310" s="186" t="inlineStr">
        <is>
          <t>8. Infectious diseases</t>
        </is>
      </c>
      <c r="N310" s="186" t="inlineStr">
        <is>
          <t>8.1 HIV &amp; Opportunistic Infections</t>
        </is>
      </c>
      <c r="O310" s="185" t="inlineStr">
        <is>
          <t>Clinic</t>
        </is>
      </c>
      <c r="P310" s="186" t="inlineStr">
        <is>
          <t>ข้อ 31 Mock RxCU83 ชุดที่ 2</t>
        </is>
      </c>
      <c r="Q310" s="185" t="inlineStr">
        <is>
          <t>ข้อสอบจำลอง</t>
        </is>
      </c>
      <c r="R310" s="185" t="inlineStr">
        <is>
          <t>Mock RxCU83 ชุดที่ 2</t>
        </is>
      </c>
      <c r="S310" s="185" t="inlineStr">
        <is>
          <t>CASE-INF-HIV-NUTRITION</t>
        </is>
      </c>
    </row>
    <row r="311" ht="24" customHeight="1" s="49">
      <c r="A311" s="185" t="n">
        <v>309</v>
      </c>
      <c r="B311" s="186" t="inlineStr">
        <is>
          <t>ผู้ป่วยหญิงอายุ 24 ปี สุขภาพแข็งแรง ไม่มีโรคประจำตัว ไม่ได้ตั้งครรภ์ มาที่ร้านยาด้วยอาการปัสสาวะแสบขัด กะปริดกะปรอย ปวดเบ่งเวลาปัสสาวะ ไม่มีไข้ และไม่มีอาการปวดบั้นเอว เภสัชกรจ่ายยาผง Fosfomycin trometamol 3 g ซองชงดื่มครั้งเดียว</t>
        </is>
      </c>
      <c r="C311" s="186" t="inlineStr">
        <is>
          <t>ยาปฏิชีวนะข้อใดเป็นทางเลือกมาตรฐานลำดับแรก (First-line agent) สำหรับการรักษาภาวะกระเพาะปัสสาวะอักเสบเฉียบพลันชนิดไม่ซับซ้อน (Acute uncomplicated cystitis) ในผู้ป่วยรายนี้</t>
        </is>
      </c>
      <c r="D311" s="186" t="n"/>
      <c r="E311" s="186" t="inlineStr">
        <is>
          <t>Fosfomycin trometamol 3 g ผสมน้ำดื่มครั้งเดียว หรือ Nitrofurantoin 100 mg วันละ 2 ครั้ง นาน 5 วัน</t>
        </is>
      </c>
      <c r="F311" s="186" t="inlineStr">
        <is>
          <t>Ciprofloxacin 500 mg วันละ 2 ครั้ง เป็นเวลา 14 วัน</t>
        </is>
      </c>
      <c r="G311" s="186" t="inlineStr">
        <is>
          <t>Amoxicillin 500 mg วันละ 3 ครั้ง เป็นเวลา 7 วัน</t>
        </is>
      </c>
      <c r="H311" s="186" t="inlineStr">
        <is>
          <t>Ceftriaxone 1 g ฉีดเข้าหลอดเลือดดำวันละ 1 ครั้ง เป็นเวลา 3 วัน</t>
        </is>
      </c>
      <c r="I311" s="186" t="inlineStr">
        <is>
          <t>Doxycycline 100 mg วันละ 2 ครั้ง เป็นเวลา 10 วัน</t>
        </is>
      </c>
      <c r="J311" s="185" t="n">
        <v>1</v>
      </c>
      <c r="K311" s="186" t="inlineStr">
        <is>
          <t>✅ คำตอบที่ถูกต้อง: ข้อ ก. Fosfomycin trometamol 3 g ผสมน้ำดื่มครั้งเดียว หรือ Nitrofurantoin 100 mg วันละ 2 ครั้ง นาน 5 วัน
🎯 ทำไมข้อนี้ถึงถูก:
ตามแนวทางของสมาคมโรคติดเชื้อแห่งประเทศไทยและ IDSA ยากลุ่มแรกที่แนะนำสำหรับ Uncomplicated cystitis คือ Nitrofurantoin นาน 5 วัน หรือ Fosfomycin trometamol 3 g ซองชงดื่มครั้งเดียว เนื่องจากมีประสิทธิภาพสูงต่อเชื้อ E. coli มีอัตราการดื้อยาต่ำ และมีผลกระทบต่อเชื้อประจำถิ่นในร่างกายน้อยมาก (Collateral damage ต่ำ)
🔍 ข้ออื่นผิดเพราะอะไร:
• ข้อ ข.: ไม่แนะนำเป็นทางเลือกแรกอีกต่อไปเพื่อป้องกันเชื้อดื้อยาและผลข้างเคียงต่อเอ็น/ระบบประสาท
• ข้อ ค.: เชื้อ E. coli มีอัตราการดื้อยาสูงเกินร้อยละ 50 ไม่ควรใช้
• ข้อ ง.: ไม่มีความจำเป็นต้องใช้ยาฉีดกลุ่ม Cephalosporin ในภาวะกระเพาะปัสสาวะอักเสบชนิดไม่ซับซ้อน
• ข้อ จ.: (Doxycycline 100 mg วันละ 2 ครั้ง เป็นเวลา 10 วัน): ไม่ใช่คำตอบที่ถูกต้องตามแนวทางเวชปฏิบัติและหลักวิชาการทางเภสัชกรรมสำหรับกรณีนี้</t>
        </is>
      </c>
      <c r="L311" s="186" t="n"/>
      <c r="M311" s="186" t="inlineStr">
        <is>
          <t>8. Infectious diseases</t>
        </is>
      </c>
      <c r="N311" s="186" t="inlineStr">
        <is>
          <t>8.4 Urinary Tract Infections</t>
        </is>
      </c>
      <c r="O311" s="185" t="inlineStr">
        <is>
          <t>Clinic</t>
        </is>
      </c>
      <c r="P311" s="186" t="inlineStr">
        <is>
          <t>ข้อ 50 Mock RxCU83 ชุดที่ 2</t>
        </is>
      </c>
      <c r="Q311" s="185" t="inlineStr">
        <is>
          <t>ข้อสอบจำลอง</t>
        </is>
      </c>
      <c r="R311" s="185" t="inlineStr">
        <is>
          <t>Mock RxCU83 ชุดที่ 2</t>
        </is>
      </c>
      <c r="S311" s="185" t="inlineStr">
        <is>
          <t>CASE-INF-CYSTITIS-FOSFO-01</t>
        </is>
      </c>
    </row>
    <row r="312" ht="24" customHeight="1" s="49">
      <c r="A312" s="185" t="n">
        <v>310</v>
      </c>
      <c r="B312" s="186" t="inlineStr">
        <is>
          <t>ผู้ป่วยหญิงอายุ 24 ปี สุขภาพแข็งแรง ไม่มีโรคประจำตัว ไม่ได้ตั้งครรภ์ มาที่ร้านยาด้วยอาการปัสสาวะแสบขัด กะปริดกะปรอย ปวดเบ่งเวลาปัสสาวะ ไม่มีไข้ และไม่มีอาการปวดบั้นเอว เภสัชกรจ่ายยาผง Fosfomycin trometamol 3 g ซองชงดื่มครั้งเดียว</t>
        </is>
      </c>
      <c r="C312" s="186" t="inlineStr">
        <is>
          <t>ข้อใดคือคำแนะนำในการรับประทานยาผง Fosfomycin trometamol สำหรับรักษาภาวะกระเพาะปัสสาวะอักเสบที่ถูกต้องที่สุด</t>
        </is>
      </c>
      <c r="D312" s="186" t="n"/>
      <c r="E312" s="186" t="inlineStr">
        <is>
          <t>ละลายผงยาในน้ำเย็นหรือน้ำอุณหภูมิห้องประมาณครึ่งแก้ว ดื่มทันทีขณะท้องว่าง หรือก่อนนอนหลังจากปัสสาวะทิ้งแล้ว เพื่อให้ยาคงอยู่ในกระเพาะปัสสาวะนานที่สุด</t>
        </is>
      </c>
      <c r="F312" s="186" t="inlineStr">
        <is>
          <t>ละลายผงยาในน้ำร้อนจัดเพื่อช่วยให้ยาแตกตัวและออกฤทธิ์ได้เร็วขึ้น</t>
        </is>
      </c>
      <c r="G312" s="186" t="inlineStr">
        <is>
          <t>รับประทานพร้อมอาหารมื้อหนักเพื่อป้องกันการระคายเคืองกระเพาะอาหาร</t>
        </is>
      </c>
      <c r="H312" s="186" t="inlineStr">
        <is>
          <t>ดื่มน้ำตามในปริมาณมากๆ ทันทีหลังรับประทานยา และปัสสาวะออกทุกๆ 30 นาที</t>
        </is>
      </c>
      <c r="I312" s="186" t="inlineStr">
        <is>
          <t>แบ่งยาผงออกเป็น 3 ส่วนเท่าๆ กันแล้วละลายน้ำดื่มวันละ 3 มื้อหลังอาหาร</t>
        </is>
      </c>
      <c r="J312" s="185" t="n">
        <v>1</v>
      </c>
      <c r="K312" s="186" t="inlineStr">
        <is>
          <t>✅ คำตอบที่ถูกต้อง: ข้อ ก. ละลายผงยาในน้ำเย็นหรือน้ำอุณหภูมิห้องประมาณครึ่งแก้ว ดื่มทันทีขณะท้องว่าง หรือก่อนนอนหลังจากปัสสาวะทิ้งแล้ว เพื่อให้ยาคงอยู่ในกระเพาะปัสสาวะนานที่สุด
🎯 ทำไมข้อนี้ถึงถูก:
Fosfomycin trometamol ควรละลายในน้ำเย็นหรือน้ำธรรมดา (ห้ามใช้น้ำร้อนจัด) และแนะนำให้รับประทานในขณะท้องว่าง (2-3 ชั่วโมงหลังอาหาร) หรือเวลาก่อนนอนหลังปัสสาวะทิ้งแล้ว เพื่อให้ตัวยาถูกขับออกทางไตและคงความเข้มข้นสูงในน้ำปัสสาวะในกระเพาะปัสสาวะตลอดทั้งคืนอย่างน้อย 6-8 ชั่วโมงโดยไม่ถูกปัสสาวะทิ้งเร็วเกินไป
🔍 ข้ออื่นผิดเพราะอะไร:
• ข้อ ข.: น้ำร้อนจัดอาจทำให้โครงสร้างยาเสื่อมสลาย
• ข้อ ค.: อาหารจะลดการดูดซึมและลดระดับความเข้มข้นสูงสุดของยาในปัสสาวะ
• ข้อ ง.: การปัสสาวะบ่อยๆ ทันทีหลังดื่มยาจะขับตัวยาออกจากกระเพาะปัสสาวะเร็วเกินไปจนระดับยาไม่พอฆ่าเชื้อ
• ข้อ จ.: ยานี้ออกแบบมาให้รับประทานครั้งเดียวทั้งซอง (Single dose) ห้ามแบ่งซอง</t>
        </is>
      </c>
      <c r="L312" s="186" t="n"/>
      <c r="M312" s="186" t="inlineStr">
        <is>
          <t>8. Infectious diseases</t>
        </is>
      </c>
      <c r="N312" s="186" t="inlineStr">
        <is>
          <t>8.4 Urinary Tract Infections</t>
        </is>
      </c>
      <c r="O312" s="185" t="inlineStr">
        <is>
          <t>Clinic</t>
        </is>
      </c>
      <c r="P312" s="186" t="inlineStr">
        <is>
          <t>ข้อ 51 Mock RxCU83 ชุดที่ 2</t>
        </is>
      </c>
      <c r="Q312" s="185" t="inlineStr">
        <is>
          <t>ข้อสอบจำลอง</t>
        </is>
      </c>
      <c r="R312" s="185" t="inlineStr">
        <is>
          <t>Mock RxCU83 ชุดที่ 2</t>
        </is>
      </c>
      <c r="S312" s="185" t="inlineStr">
        <is>
          <t>CASE-INF-CYSTITIS-FOSFO-01</t>
        </is>
      </c>
    </row>
    <row r="313" ht="24" customHeight="1" s="49">
      <c r="A313" s="185" t="n">
        <v>311</v>
      </c>
      <c r="B313" s="186" t="inlineStr">
        <is>
          <t>ผู้ป่วยหญิงอายุ 24 ปี สุขภาพแข็งแรง ไม่มีโรคประจำตัว ไม่ได้ตั้งครรภ์ มาที่ร้านยาด้วยอาการปัสสาวะแสบขัด กะปริดกะปรอย ปวดเบ่งเวลาปัสสาวะ ไม่มีไข้ และไม่มีอาการปวดบั้นเอว เภสัชกรจ่ายยาผง Fosfomycin trometamol 3 g ซองชงดื่มครั้งเดียว</t>
        </is>
      </c>
      <c r="C313" s="186" t="inlineStr">
        <is>
          <t>อาการแสดงหรือข้อตรวจพบทางคลินิกในข้อใดต่อไปนี้ที่จัดเป็น 'Red Flag' บ่งชี้ว่าการติดเชื้ออาจลุกลามไปยังกรวยไต (Acute Pyelonephritis) และจำเป็นต้องส่งต่อโรงพยาบาลทันที</t>
        </is>
      </c>
      <c r="D313" s="186" t="n"/>
      <c r="E313" s="186" t="inlineStr">
        <is>
          <t>มีไข้สูง หนาวสั่น คลื่นไส้อาเจียน หรือตรวจพบอาการกดเจ็บบริเวณบั้นเอว/มุมกระดูกซี่โครงด้านหลัง (Costo-vertebral angle tenderness: CVA tenderness)</t>
        </is>
      </c>
      <c r="F313" s="186" t="inlineStr">
        <is>
          <t>ปัสสาวะบ่อยขึ้นเล็กน้อยในช่วงกลางวัน</t>
        </is>
      </c>
      <c r="G313" s="186" t="inlineStr">
        <is>
          <t>ปัสสาวะมีสีเหลืองเข้มขึ้นเล็กน้อยหลังตื่นนอน</t>
        </is>
      </c>
      <c r="H313" s="186" t="inlineStr">
        <is>
          <t>มีกลิ่นปัสสาวะผิดแปลกไปหลังรับประทานยา</t>
        </is>
      </c>
      <c r="I313" s="186" t="inlineStr">
        <is>
          <t>รู้สึกปวดหน่วงท้องน้อยเล็กน้อยขณะกลั้นปัสสาวะ</t>
        </is>
      </c>
      <c r="J313" s="185" t="n">
        <v>1</v>
      </c>
      <c r="K313" s="186" t="inlineStr">
        <is>
          <t>✅ คำตอบที่ถูกต้อง: ข้อ ก. มีไข้สูง หนาวสั่น คลื่นไส้อาเจียน หรือตรวจพบอาการกดเจ็บบริเวณบั้นเอว/มุมกระดูกซี่โครงด้านหลัง (Costo-vertebral angle tenderness: CVA tenderness)
🎯 ทำไมข้อนี้ถึงถูก:
ภาวะกรวยไตอักเสบเฉียบพลัน (Acute pyelonephritis) เป็นการติดเชื้อในระบบทางเดินปัสสาวะส่วนบน (Upper UTI) ที่มีอาการทางร่างกายชัดเจน (Systemic symptoms) ได้แก่ ไข้สูง หนาวสั่น ปวดเอว คลื่นไส้อาเจียน และตรวจพบ CVA tenderness ซึ่งเป็นสัญญาณอันตราย (Red flag) ที่ไม่สามารถรักษาแบบผู้ป่วยนอกที่ร้านยาได้ ต้องส่งต่อโรงพยาบาลทันทีเพื่อรับยาปฏิชีวนะชนิดฉีด
🔍 ข้ออื่นผิดเพราะอะไร:
• ข้อ ข.: เป็นอาการทั่วไปของกระเพาะปัสสาวะอักเสบส่วนล่าง (Lower UTI) หรือการเปลี่ยนแปลงปกติจากความเข้มข้นของปัสสาวะ
• ข้อ ค.: (ปัสสาวะมีสีเหลืองเข้มขึ้นเล็กน้อยหลังตื่นนอน): ไม่ใช่คำตอบที่ถูกต้องตามแนวทางเวชปฏิบัติและหลักวิชาการทางเภสัชกรรมสำหรับกรณีนี้
• ข้อ ง.: (มีกลิ่นปัสสาวะผิดแปลกไปหลังรับประทานยา): ไม่ใช่คำตอบที่ถูกต้องตามแนวทางเวชปฏิบัติและหลักวิชาการทางเภสัชกรรมสำหรับกรณีนี้
• ข้อ จ.: (รู้สึกปวดหน่วงท้องน้อยเล็กน้อยขณะกลั้นปัสสาวะ): ไม่ใช่คำตอบที่ถูกต้องตามแนวทางเวชปฏิบัติและหลักวิชาการทางเภสัชกรรมสำหรับกรณีนี้</t>
        </is>
      </c>
      <c r="L313" s="186" t="n"/>
      <c r="M313" s="186" t="inlineStr">
        <is>
          <t>8. Infectious diseases</t>
        </is>
      </c>
      <c r="N313" s="186" t="inlineStr">
        <is>
          <t>8.4 Urinary Tract Infections</t>
        </is>
      </c>
      <c r="O313" s="185" t="inlineStr">
        <is>
          <t>Clinic</t>
        </is>
      </c>
      <c r="P313" s="186" t="inlineStr">
        <is>
          <t>ข้อ 52 Mock RxCU83 ชุดที่ 2</t>
        </is>
      </c>
      <c r="Q313" s="185" t="inlineStr">
        <is>
          <t>ข้อสอบจำลอง</t>
        </is>
      </c>
      <c r="R313" s="185" t="inlineStr">
        <is>
          <t>Mock RxCU83 ชุดที่ 2</t>
        </is>
      </c>
      <c r="S313" s="185" t="inlineStr">
        <is>
          <t>CASE-INF-CYSTITIS-FOSFO-01</t>
        </is>
      </c>
    </row>
    <row r="314" ht="24" customHeight="1" s="49">
      <c r="A314" s="185" t="n">
        <v>312</v>
      </c>
      <c r="B314" s="186" t="inlineStr"/>
      <c r="C314" s="186" t="inlineStr">
        <is>
          <t>ข้อใดเป็นคำแนะนำทางโภชนาการและพฤติกรรมสุขภาพที่เหมาะสมที่สุดเพื่อป้องกันการเกิดโรคติดเชื้อในระบบทางเดินปัสสาวะซ้ำซ้อน (Recurrent UTI prevention) ในสตรีวัยเจริญพันธุ์</t>
        </is>
      </c>
      <c r="D314" s="186" t="n"/>
      <c r="E314" s="186" t="inlineStr">
        <is>
          <t>ดื่มน้ำสะอาดในปริมาณที่เพียงพอ (อย่างน้อยวันละ 2 ถึง 3 ลิตร) และไม่กลั้นปัสสาวะ</t>
        </is>
      </c>
      <c r="F314" s="186" t="inlineStr">
        <is>
          <t>ดื่มน้ำให้น้อยลงเหลือวันละ 1 ลิตร เพื่อลดความถี่ในการเข้าห้องน้ำ</t>
        </is>
      </c>
      <c r="G314" s="186" t="inlineStr">
        <is>
          <t>ดื่มน้ำผลไม้รสเปรี้ยวเข้มข้นทุกมื้อเพื่อทำให้ปัสสาวะมีฤทธิ์เป็นกรดจัด</t>
        </is>
      </c>
      <c r="H314" s="186" t="inlineStr">
        <is>
          <t>รับประทานอาหารรสเค็มจัดเพื่อช่วยกระตุ้นการขับปัสสาวะ</t>
        </is>
      </c>
      <c r="I314" s="186" t="inlineStr">
        <is>
          <t>หลีกเลี่ยงการดื่มนมและผลิตภัณฑ์จากนมเนื่องจากเพิ่มความเสี่ยงต่อการติดเชื้อ</t>
        </is>
      </c>
      <c r="J314" s="185" t="n">
        <v>1</v>
      </c>
      <c r="K314" s="186" t="inlineStr">
        <is>
          <t>✅ คำตอบที่ถูกต้อง: ข้อ ก. ดื่มน้ำสะอาดในปริมาณที่เพียงพอ (อย่างน้อยวันละ 2 ถึง 3 ลิตร) และไม่กลั้นปัสสาวะ
🎯 ทำไมข้อนี้ถึงถูก:
การดื่มน้ำสะอาดอย่างเพียงพอ (อย่างน้อย 2-2.5 ลิตรต่อวัน) จะช่วยเพิ่มปริมาตรและการไหลของปัสสาวะ ซึ่งทำให้เกิดแรงชะล้างทางกลศาสตร์ (Mechanical flushing effect) ขับเชื้อแบคทีเรียที่อาจปนเปื้อนบริเวณท่อปัสสาวะออกไปก่อนที่เชื้อจะเพิ่มจำนวนและยึดเกาะกับเยื่อบุผิวทางเดินปัสสาวะ ร่วมกับการปัสสาวะทิ้งทันทีเมื่อปวดและหลังมีเพศสัมพันธ์
🔍 ข้ออื่นผิดเพราะอะไร:
• ข้อ ข. การดื่มน้ำน้อยทำให้ปัสสาวะเข้มข้นและเชื้อแบคทีเรียเจริญเติบโตได้ง่าย
• ข้อ ค. การดื่มน้ำผลไม้เปรี้ยวจัดอาจระคายเคืองกระเพาะปัสสาวะ
• ข้อ ง. อาหารเค็มจัดเพิ่มความเสี่ยงต่อโรคความดันโลหิตสูงและไต
• ข้อ จ. นมไม่ได้เพิ่มความเสี่ยงต่อการติดเชื้อทางเดินปัสสาวะ
• --</t>
        </is>
      </c>
      <c r="L314" s="186" t="n"/>
      <c r="M314" s="186" t="inlineStr">
        <is>
          <t>8. Infectious diseases</t>
        </is>
      </c>
      <c r="N314" s="186" t="inlineStr">
        <is>
          <t>8.4 Urinary Tract Infections</t>
        </is>
      </c>
      <c r="O314" s="185" t="inlineStr">
        <is>
          <t>Clinic</t>
        </is>
      </c>
      <c r="P314" s="186" t="inlineStr">
        <is>
          <t>ข้อ 56 Mock RxCU83 ชุดที่ 2</t>
        </is>
      </c>
      <c r="Q314" s="185" t="inlineStr">
        <is>
          <t>ข้อสอบจำลอง</t>
        </is>
      </c>
      <c r="R314" s="185" t="inlineStr">
        <is>
          <t>Mock RxCU83 ชุดที่ 2</t>
        </is>
      </c>
      <c r="S314" s="185" t="n"/>
    </row>
    <row r="315" ht="24" customHeight="1" s="49">
      <c r="A315" s="185" t="n">
        <v>313</v>
      </c>
      <c r="B315" s="186" t="inlineStr">
        <is>
          <t>ผู้ป่วยชายไทย อายุ 40 ปี มาโรงพยาบาลด้วยอาการไอแห้ง น้ำหนักลดลงอย่างรวดเร็ว ได้รับการวินิจฉัยว่าติดเชื้อ HIV ร่วมกับตรวจพบไวรัสตับอักเสบบี (HBsAg positive) และเตรียมเริ่มต้นยาต้านไวรัสสูตร TDF + 3TC + DTG</t>
        </is>
      </c>
      <c r="C315" s="186" t="inlineStr">
        <is>
          <t>ความเหมาะสมของการเลือกใช้ยาต้านไวรัสสูตร TDF + 3TC + DTG ในผู้ป่วยรายนี้คือข้อใด</t>
        </is>
      </c>
      <c r="D315" s="186" t="n"/>
      <c r="E315" s="186" t="inlineStr">
        <is>
          <t>เหมาะสม เพราะยา TDF และ 3TC มีฤทธิ์ครอบคลุมและรักษาได้ทั้งเชื้อ HIV และ ไวรัสตับอักเสบบี (HBV) ควบคู่กัน</t>
        </is>
      </c>
      <c r="F315" s="186" t="inlineStr">
        <is>
          <t>เหมาะสม เพราะระดับ CD4 count ต้องมากกว่า 200 cells/mm3 เท่านั้นจึงจะเริ่มสูตรนี้ได้</t>
        </is>
      </c>
      <c r="G315" s="186" t="inlineStr">
        <is>
          <t>ไม่เหมาะสม เพราะผู้ป่วยไม่เคยมีประวัติติดเชื้อฉวยโอกาสมาก่อน</t>
        </is>
      </c>
      <c r="H315" s="186" t="inlineStr">
        <is>
          <t>ไม่เหมาะสม เพราะยา TDF ทำให้เกิดภาวะโลหิตจางรุนแรงในผู้ป่วยตับอักเสบ</t>
        </is>
      </c>
      <c r="I315" s="186" t="inlineStr">
        <is>
          <t>ไม่เหมาะสม เพราะตามแนวทางต้องเริ่มต้นด้วยสูตร AZT + 3TC + NVP เสมอ</t>
        </is>
      </c>
      <c r="J315" s="185" t="n">
        <v>1</v>
      </c>
      <c r="K315" s="186" t="inlineStr">
        <is>
          <t>✅ คำตอบที่ถูกต้อง: ข้อ ก. เหมาะสม เพราะยา TDF และ 3TC มีฤทธิ์ครอบคลุมและรักษาได้ทั้งเชื้อ HIV และ ไวรัสตับอักเสบบี (HBV) ควบคู่กัน
🎯 ทำไมข้อนี้ถึงถูก:
ตามแนวทางการรักษาของประเทศไทยและสากล ในผู้ป่วยที่ติดเชื้อ HIV ร่วมกับไวรัสตับอักเสบบี (HIV/HBV co-infection) สูตรยาต้านไวรัสลำดับแรกต้องมีส่วนผสมของยากลุ่ม NRTIs 2 ชนิดที่มีฤทธิ์ยับยั้งเชื้อ HBV ด้วยเสมอ ซึ่งได้แก่ Tenofovir (TDF หรือ TAF) ร่วมกับ Lamivudine (3TC) หรือ Emtricitabine (FTC) ร่วมกับ Dolutegravir (DTG) เพื่อรักษาการติดเชื้อทั้งสองตัวพร้อมกันและป้องกันการดื้อยาของเชื้อ HBV
🔍 ข้ออื่นผิดเพราะอะไร:
• ข้อ ข.: ปัจจุบันแนะนำให้เริ่มยาต้านไวรัสในผู้ติดเชื้อ HIV ทุกรายโดยไม่จำกัดระดับ CD4 count (Treat all)
• ข้อ ค.: (ไม่เหมาะสม เพราะผู้ป่วยไม่เคยมีประวัติติดเชื้อฉวยโอกาสมาก่อน): ไม่ใช่คำตอบที่ถูกต้องตามแนวทางเวชปฏิบัติและหลักวิชาการทางเภสัชกรรมสำหรับกรณีนี้
• ข้อ ง.: ยาที่ทำให้เกิดภาวะโลหิตจาง (Anemia) คือ Zidovudine (AZT) ไม่ใช่ TDF
• ข้อ จ.: สูตร AZT + 3TC + NVP เป็นสูตรเก่าที่มีผลข้างเคียงมากและ NVP ไม่มีผลต่อเชื้อ HBV จึงไม่แนะนำ</t>
        </is>
      </c>
      <c r="L315" s="186" t="n"/>
      <c r="M315" s="186" t="inlineStr">
        <is>
          <t>8. Infectious diseases</t>
        </is>
      </c>
      <c r="N315" s="186" t="inlineStr">
        <is>
          <t>8.1 HIV &amp; Opportunistic Infections</t>
        </is>
      </c>
      <c r="O315" s="185" t="inlineStr">
        <is>
          <t>Clinic</t>
        </is>
      </c>
      <c r="P315" s="186" t="inlineStr">
        <is>
          <t>รุ่น RxCU83</t>
        </is>
      </c>
      <c r="Q315" s="185" t="inlineStr">
        <is>
          <t>แบบฝึกหัด</t>
        </is>
      </c>
      <c r="R315" s="185" t="inlineStr">
        <is>
          <t>Quiz เตรียมสอบ CC1 RxCU83</t>
        </is>
      </c>
      <c r="S315" s="185" t="inlineStr">
        <is>
          <t>CASE-INF-HIV-BASELINE-01</t>
        </is>
      </c>
    </row>
    <row r="316" ht="24" customHeight="1" s="49">
      <c r="A316" s="185" t="n">
        <v>314</v>
      </c>
      <c r="B316" s="186" t="inlineStr">
        <is>
          <t>ผู้ป่วยชายไทย อายุ 40 ปี มาโรงพยาบาลด้วยอาการไอแห้ง น้ำหนักลดลงอย่างรวดเร็ว ได้รับการวินิจฉัยว่าติดเชื้อ HIV ร่วมกับตรวจพบไวรัสตับอักเสบบี (HBsAg positive) และเตรียมเริ่มต้นยาต้านไวรัสสูตร TDF + 3TC + DTG</t>
        </is>
      </c>
      <c r="C316" s="186" t="inlineStr">
        <is>
          <t>ค่าทางห้องปฏิบัติการหรือการตรวจประเมินในข้อใดต่อไปนี้ 'ไม่จำเป็น' ต้องตรวจประเมินในระยะเริ่มต้นก่อนเริ่มการรักษาด้วยยาต้านไวรัส (Baseline evaluation)</t>
        </is>
      </c>
      <c r="D316" s="186" t="n"/>
      <c r="E316" s="186" t="inlineStr">
        <is>
          <t>Lipodystrophy assessment (การประเมินการกระจายตัวของไขมันผิดปกติ ซึ่งเป็นภาวะแทรกซ้อนระยะยาว ไม่ใช่ baseline test)</t>
        </is>
      </c>
      <c r="F316" s="186" t="inlineStr">
        <is>
          <t>ระดับเม็ดเลือดขาว CD4 cell count</t>
        </is>
      </c>
      <c r="G316" s="186" t="inlineStr">
        <is>
          <t>ปริมาณไวรัสในกระแสเลือด HIV Viral load (VL)</t>
        </is>
      </c>
      <c r="H316" s="186" t="inlineStr">
        <is>
          <t>Serum creatinine (SCr) และอัตราการกรองของไต (eGFR)</t>
        </is>
      </c>
      <c r="I316" s="186" t="inlineStr">
        <is>
          <t>การตรวจคัดกรองการติดเชื้อไวรัสตับอักเสบ (HBsAg และ Anti-HCV)</t>
        </is>
      </c>
      <c r="J316" s="185" t="n">
        <v>1</v>
      </c>
      <c r="K316" s="186" t="inlineStr">
        <is>
          <t>✅ คำตอบที่ถูกต้อง: ข้อ ก. Lipodystrophy assessment (การประเมินการกระจายตัวของไขมันผิดปกติ ซึ่งเป็นภาวะแทรกซ้อนระยะยาว ไม่ใช่ baseline test)
🎯 ทำไมข้อนี้ถึงถูก:
การประเมินภาวะการกระจายตัวของไขมันผิดปกติ (Lipodystrophy) เป็นผลข้างเคียงระยะยาวที่มักพบจากการใช้ยากลุ่ม thymidine NRTIs รุ่นเก่า (เช่น d4T, AZT) หรือ Protease Inhibitors หลังจากรับประทานยาไปเป็นเวลาหลายเดือนถึงหลายปี จึงไม่ใช่การตรวจทางห้องปฏิบัติการที่จำเป็นต้องทำก่อนเริ่มต้นการรักษา (Baseline evaluation)
🔍 ข้ออื่นผิดเพราะอะไร:
• ข้อ ข.: CD4 cell count และ Viral load เป็นค่าสำคัญที่สุดในการประเมินระดับภูมิคุ้มกันและระยะของโรคก่อนเริ่มยา
• ข้อ ค.: CBC, Serum Cr/BUN และ Liver function test จำเป็นต้องตรวจเพื่อประเมินความปลอดภัยและปรับขนาดยาต้านไวรัส
• ข้อ ง.: การคัดกรองการติดเชื้อฉวยโอกาส เช่น TB screening, Cryptococcal antigen, Syphilis เป็นข้อปฏิบัติมาตรฐานก่อนเริ่ม ART
• ข้อ จ.: การตรวจคัดกรองการติดเชื้อไวรัสตับอักเสบบีและซี (HBsAg, Anti-HCV) มีความสำคัญในการเลือกสูตรยาต้านไวรัสที่มีฤทธิ์ต่อ HBV ร่วมด้วย</t>
        </is>
      </c>
      <c r="L316" s="186" t="n"/>
      <c r="M316" s="186" t="inlineStr">
        <is>
          <t>8. Infectious diseases</t>
        </is>
      </c>
      <c r="N316" s="186" t="inlineStr">
        <is>
          <t>8.1 HIV &amp; Opportunistic Infections</t>
        </is>
      </c>
      <c r="O316" s="185" t="inlineStr">
        <is>
          <t>Clinic</t>
        </is>
      </c>
      <c r="P316" s="186" t="inlineStr">
        <is>
          <t>รุ่น RxCU83</t>
        </is>
      </c>
      <c r="Q316" s="185" t="inlineStr">
        <is>
          <t>แบบฝึกหัด</t>
        </is>
      </c>
      <c r="R316" s="185" t="inlineStr">
        <is>
          <t>Quiz เตรียมสอบ CC1 RxCU83</t>
        </is>
      </c>
      <c r="S316" s="185" t="inlineStr">
        <is>
          <t>CASE-INF-HIV-BASELINE-01</t>
        </is>
      </c>
    </row>
    <row r="317" ht="24" customHeight="1" s="49">
      <c r="A317" s="185" t="n">
        <v>315</v>
      </c>
      <c r="B317" s="186" t="inlineStr"/>
      <c r="C317" s="186" t="inlineStr">
        <is>
          <t>ข้อใดเป็นกลไกการออกฤทธิ์ทางเภสัชวิทยาของยา Tenofovir Disoproxil Fumarate (TDF)</t>
        </is>
      </c>
      <c r="D317" s="186" t="n"/>
      <c r="E317" s="186" t="inlineStr">
        <is>
          <t>CCR5 co-receptor antagonist</t>
        </is>
      </c>
      <c r="F317" s="186" t="inlineStr">
        <is>
          <t>HIV Protease inhibitor</t>
        </is>
      </c>
      <c r="G317" s="186" t="inlineStr">
        <is>
          <t>Integrase strand transfer inhibitor (INSTI)</t>
        </is>
      </c>
      <c r="H317" s="186" t="inlineStr">
        <is>
          <t>ยับยั้งเอนไซม์ Reverse Transcriptase โดยมีโครงสร้างเลียนแบบ Nucleotide (NtRTI)</t>
        </is>
      </c>
      <c r="I317" s="186" t="inlineStr">
        <is>
          <t>ยับยั้งเอนไซม์ Reverse Transcriptase โดยจับที่ Allosteric site ที่ไม่เลียนแบบ Nucleotide (NNRTI)</t>
        </is>
      </c>
      <c r="J317" s="185" t="n">
        <v>4</v>
      </c>
      <c r="K317" s="186" t="inlineStr">
        <is>
          <t>✅ คำตอบที่ถูกต้อง: ข้อ d. ยับยั้งเอนไซม์ Reverse Transcriptase โดยมีโครงสร้างเลียนแบบ Nucleotide (NtRTI)
🎯 ทำไมข้อนี้ถึงถูก:
Tenofovir (TDF/TAF) จัดเป็น Nucleotide Reverse Transcriptase Inhibitor (NtRTI) โดยเป็นอนุพันธ์ของ adenosine 5'-monophosphate ซึ่งมีหมู่ฟอสเฟตในโมเลกุลอยู่แล้ว เมื่อเข้าสู่เซลล์จะถูกเติมฟอสเฟตอีก 2 หมู่กลายเป็น Tenofovir diphosphate แข่งขันกับ dATP ในการจับกับเอนไซม์ reverse transcriptase และทำหน้าที่เป็น DNA chain terminator
🔍 ข้ออื่นผิดเพราะอะไร:
• ข้อ ก.: CCR5 antagonist เช่น Maraviroc ออกฤทธิ์ขัดขวางการเข้าสู่เซลล์ของเชื้อไวรัส
• ข้อ ข.: Protease inhibitors เช่น Atazanavir, Darunavir, Lopinavir ออกฤทธิ์ยับยั้งการตัดสายโปรตีนของไวรัส
• ข้อ ค.: Integrase inhibitors เช่น Raltegravir, Dolutegravir ออกฤทธิ์ยับยั้งการแทรกตัวของ viral DNA เข้าสู่โฮสต์โครโมโซม
• ข้อ จ.: NNRTI เช่น Efavirenz, Nevirapine, Rilpivirine จับที่ non-active allosteric site ไม่ได้เลียนแบบโครงสร้าง nucleotide
• --</t>
        </is>
      </c>
      <c r="L317" s="186" t="n"/>
      <c r="M317" s="186" t="inlineStr">
        <is>
          <t>8. Infectious diseases</t>
        </is>
      </c>
      <c r="N317" s="186" t="inlineStr">
        <is>
          <t>8.1 HIV &amp; Opportunistic Infections</t>
        </is>
      </c>
      <c r="O317" s="185" t="inlineStr">
        <is>
          <t>Clinic</t>
        </is>
      </c>
      <c r="P317" s="186" t="inlineStr">
        <is>
          <t>รุ่น RxCU83</t>
        </is>
      </c>
      <c r="Q317" s="185" t="inlineStr">
        <is>
          <t>แบบฝึกหัด</t>
        </is>
      </c>
      <c r="R317" s="185" t="inlineStr">
        <is>
          <t>Quiz เตรียมสอบ CC1 RxCU83</t>
        </is>
      </c>
      <c r="S317" s="185" t="n"/>
    </row>
    <row r="318" ht="24" customHeight="1" s="49">
      <c r="A318" s="185" t="n">
        <v>316</v>
      </c>
      <c r="B318" s="186" t="inlineStr"/>
      <c r="C318" s="186" t="inlineStr">
        <is>
          <t>ข้อใดเป็นกลไกการออกฤทธิ์ทางเภสัชวิทยาของยา Raltegravir (RAL)</t>
        </is>
      </c>
      <c r="D318" s="186" t="n"/>
      <c r="E318" s="186" t="inlineStr">
        <is>
          <t>CCR5 co-receptor antagonist</t>
        </is>
      </c>
      <c r="F318" s="186" t="inlineStr">
        <is>
          <t>HIV Protease inhibitor</t>
        </is>
      </c>
      <c r="G318" s="186" t="inlineStr">
        <is>
          <t>Integrase strand transfer inhibitor (INSTI)</t>
        </is>
      </c>
      <c r="H318" s="186" t="inlineStr">
        <is>
          <t>Nucleoside reverse transcriptase inhibitor (NRTI)</t>
        </is>
      </c>
      <c r="I318" s="186" t="inlineStr">
        <is>
          <t>Non-nucleoside reverse transcriptase inhibitor (NNRTI)</t>
        </is>
      </c>
      <c r="J318" s="185" t="n">
        <v>3</v>
      </c>
      <c r="K318" s="186" t="inlineStr">
        <is>
          <t>✅ คำตอบที่ถูกต้อง: ข้อ c. Integrase strand transfer inhibitor (INSTI)
🎯 ทำไมข้อนี้ถึงถูก:
Raltegravir (RAL) เป็นยาต้านไวรัสกลุ่ม Integrase Strand Transfer Inhibitors (INSTIs) ออกฤทธิ์โดยจับกับ Mg2+ catalytic core ของเอนไซม์ HIV integrase ยับยั้งขั้นตอน strand transfer ทำให้ viral DNA ไม่สามารถแทรกตัวเข้าไปเชื่อมต่อกับ chromosomal DNA ของเซลล์มนุษย์ได้
🔍 ข้ออื่นผิดเพราะอะไร:
• ข้อ ก.: CCR5 antagonist คือ Maraviroc
• ข้อ ข.: Protease inhibitors เช่น Lopinavir, Ritonavir, Atazanavir
• ข้อ ง.: NRTI เช่น Zidovudine, Lamivudine, Emtricitabine, Abacavir
• ข้อ จ.: NNRTI เช่น Efavirenz, Nevirapine
• --</t>
        </is>
      </c>
      <c r="L318" s="186" t="n"/>
      <c r="M318" s="186" t="inlineStr">
        <is>
          <t>8. Infectious diseases</t>
        </is>
      </c>
      <c r="N318" s="186" t="inlineStr">
        <is>
          <t>8.1 HIV &amp; Opportunistic Infections</t>
        </is>
      </c>
      <c r="O318" s="185" t="inlineStr">
        <is>
          <t>Clinic</t>
        </is>
      </c>
      <c r="P318" s="186" t="inlineStr">
        <is>
          <t>รุ่น RxCU83</t>
        </is>
      </c>
      <c r="Q318" s="185" t="inlineStr">
        <is>
          <t>แบบฝึกหัด</t>
        </is>
      </c>
      <c r="R318" s="185" t="inlineStr">
        <is>
          <t>Quiz เตรียมสอบ CC1 RxCU83</t>
        </is>
      </c>
      <c r="S318" s="185" t="n"/>
    </row>
    <row r="319" ht="24" customHeight="1" s="49">
      <c r="A319" s="185" t="n">
        <v>317</v>
      </c>
      <c r="B319" s="186" t="inlineStr">
        <is>
          <t>คำแนะนำในการปฏิบัติตัวและการใช้ยา</t>
        </is>
      </c>
      <c r="C319" s="186" t="inlineStr">
        <is>
          <t>ข้อใดถูกต้องและเหมาะสมที่สุดสำหรับผู้ป่วยที่เริ่มรับประทานยาต้านไวรัสสูตร TDF + FTC + RAL</t>
        </is>
      </c>
      <c r="D319" s="186" t="n"/>
      <c r="E319" s="186" t="inlineStr">
        <is>
          <t>หากติดธุระหรือไม่สะดวก สามารถเลื่อนเวลารับประทานยาในแต่ละวันได้ไม่เกิน 3 ชั่วโมง</t>
        </is>
      </c>
      <c r="F319" s="186" t="inlineStr">
        <is>
          <t>ควรดื่มน้ำสะอาดมากๆ วันละ 1.5 - 3 ลิตร เพื่อป้องกันและลดความเสี่ยงต่อการเกิดพิษต่อไตจากยา Tenofovir</t>
        </is>
      </c>
      <c r="G319" s="186" t="inlineStr">
        <is>
          <t>ถ้าเกิดผื่นคันขึ้น ให้หยุดยาทันทีและรอดูอาการที่บ้าน หากผื่นไม่ยุบภายใน 12 ชั่วโมงจึงค่อยมาโรงพยาบาล</t>
        </is>
      </c>
      <c r="H319" s="186" t="inlineStr">
        <is>
          <t>อาการไม่พึงประสงค์สำคัญของ Emtricitabine คือการนอนไม่หลับ ฝันร้าย และเห็นภาพหลอน</t>
        </is>
      </c>
      <c r="I319" s="186" t="inlineStr">
        <is>
          <t>ไม่จำเป็นต้องพาคู่สมรสหรือคู่นอนมาตรวจเลือดคัดกรอง ยกเว้นแต่ผู้ป่วยจะเกิดการติดเชื้อฉวยโอกาส</t>
        </is>
      </c>
      <c r="J319" s="185" t="n">
        <v>2</v>
      </c>
      <c r="K319" s="186" t="inlineStr">
        <is>
          <t>✅ คำตอบที่ถูกต้อง: ข้อ b. ควรดื่มน้ำสะอาดมากๆ วันละ 1.5 - 3 ลิตร เพื่อป้องกันและลดความเสี่ยงต่อการเกิดพิษต่อไตจากยา Tenofovir
🎯 ทำไมข้อนี้ถึงถูก:
ยา Tenofovir (TDF) ถูกขับออกทางไตผ่านกระบวนการ glomerular filtration และ active tubular secretion การดื่มน้ำสะอาดอย่างเพียงพอ (วันละ 2-3 ลิตร) ช่วยรักษา renal blood flow ลดความเข้มข้นของยาที่สัมผัสกับ proximal renal tubular cells และช่วยลดความเสี่ยงต่อการเกิด acute kidney injury และ proximal tubulopathy (Fanconi syndrome)
🔍 ข้ออื่นผิดเพราะอะไร:
• ข้อ ก.: ยาต้านไวรัสต้องรับประทานตรงเวลาอย่างเคร่งครัด (adherence &gt; 95%) เพื่อป้องกันการดื้อยา ไม่ควรเลื่อนเวลาบ่อยๆ
• ข้อ ค.: หากมีผื่นขึ้นรุนแรง มีไข้ หรือสงสัยการแพ้ยา ไม่ควรรอดูอาการเองถึง 12 ชั่วโมงแต่ควรมาพบแพทย์ทันที
• ข้อ ง.: ยาที่ทำให้เกิดอาการทางระบบประสาท ฝันร้าย ฝันประหลาด (vivid dreams) คือ Efavirenz (EFV) ไม่ใช่ Emtricitabine (FTC)
• ข้อ จ.: คู่นอนของผู้ติดเชื้อ HIV ทุกรายควรได้รับการตรวจคัดกรอง anti-HIV เพื่อให้การรักษาแต่เนิ่นๆ หรือพิจารณาให้ยาป้องกัน (PrEP)
• --</t>
        </is>
      </c>
      <c r="L319" s="186" t="n"/>
      <c r="M319" s="186" t="inlineStr">
        <is>
          <t>8. Infectious diseases</t>
        </is>
      </c>
      <c r="N319" s="186" t="inlineStr">
        <is>
          <t>8.1 HIV &amp; Opportunistic Infections</t>
        </is>
      </c>
      <c r="O319" s="185" t="inlineStr">
        <is>
          <t>Clinic</t>
        </is>
      </c>
      <c r="P319" s="186" t="inlineStr">
        <is>
          <t>รุ่น RxCU83</t>
        </is>
      </c>
      <c r="Q319" s="185" t="inlineStr">
        <is>
          <t>แบบฝึกหัด</t>
        </is>
      </c>
      <c r="R319" s="185" t="inlineStr">
        <is>
          <t>Quiz เตรียมสอบ CC1 RxCU83</t>
        </is>
      </c>
      <c r="S319" s="185" t="n"/>
    </row>
    <row r="320" ht="24" customHeight="1" s="49">
      <c r="A320" s="185" t="n">
        <v>318</v>
      </c>
      <c r="B320" s="186" t="inlineStr"/>
      <c r="C320" s="186" t="inlineStr">
        <is>
          <t>ผู้ป่วยหญิงอายุ 21 ปี มีโรคประจำตัวไมเกรน เมื่อ 2 เดือนก่อนได้รับการวินิจฉัยว่าเป็น HIV และได้รับยาต้านไวรัสสูตร TDF + FTC + LPV/r (Lopinavir/Ritonavir) ผู้ป่วยไม่มีโรคประจำตัวอื่นและปฏิเสธการตั้งครรภ์ ยาแก้ปวดไมเกรนในข้อใดมีข้อห้ามใช้เด็ดขาด (Contraindicated) ในผู้ป่วยรายนี้</t>
        </is>
      </c>
      <c r="D320" s="186" t="n"/>
      <c r="E320" s="186" t="inlineStr">
        <is>
          <t>Amitriptyline</t>
        </is>
      </c>
      <c r="F320" s="186" t="inlineStr">
        <is>
          <t>Ergotamine tartrate</t>
        </is>
      </c>
      <c r="G320" s="186" t="inlineStr">
        <is>
          <t>Ibuprofen</t>
        </is>
      </c>
      <c r="H320" s="186" t="inlineStr">
        <is>
          <t>Paracetamol</t>
        </is>
      </c>
      <c r="I320" s="186" t="inlineStr">
        <is>
          <t>Sumatriptan</t>
        </is>
      </c>
      <c r="J320" s="185" t="n">
        <v>2</v>
      </c>
      <c r="K320" s="186" t="inlineStr">
        <is>
          <t>✅ คำตอบที่ถูกต้อง: ข้อ b. Ergotamine tartrate
🎯 ทำไมข้อนี้ถึงถูก:
Ritonavir (ในสูตร LPV/r) เป็นยาที่มีฤทธิ์ยับยั้งเอนไซม์ CYP3A4 ที่แรงที่สุดตัวหนึ่ง (potent CYP3A4 inhibitor) ส่วน Ergotamine ถูกทำลายผ่านเอนไซม์ CYP3A4 เป็นหลัก การใช้ร่วมกันจะทำให้ระดับยา Ergotamine ในเลือดเพิ่มสูงขึ้นอย่างมหาศาล เหนี่ยวนำให้เกิดภาวะหลอดเลือดหดเกร็งอย่างรุนแรง (Ergotism) นำไปสู่การขาดเลือดและเนื้อเยื่อส่วนปลายตาย (peripheral ischemia and gangrene) จึงมีข้อห้ามใช้ร่วมกันโดยเด็ดขาด
🔍 ข้ออื่นผิดเพราะอะไร:
• ข้อ ก.: Amitriptyline เมแทบอไลต์ผ่าน CYP2D6 และ CYP2C19 แม้ระดับยาอาจเพิ่มได้เล็กน้อยแต่ไม่ใช่ข้อห้ามใช้เด็ดขาด
• ข้อ ค.: และ d.: Ibuprofen และ Paracetamol สามารถใช้แก้ปวดได้อย่างปลอดภัย ไม่มีปฏิกิริยารุนแรงกับ LPV/r
• ข้อ ง.: (Paracetamol): ไม่ใช่คำตอบที่ถูกต้องตามแนวทางเวชปฏิบัติและหลักวิชาการทางเภสัชกรรมสำหรับกรณีนี้
• ข้อ จ.: Sumatriptan ถูกทำลายผ่านเอนไซม์ MAO-A ไม่ได้ผ่าน CYP3A4 จึงเป็นยาทางเลือกที่ปลอดภัยสำหรับรักษาไมเกรนเฉียบพลันในผู้ป่วยที่ได้รับ ritonavir-boosted PIs</t>
        </is>
      </c>
      <c r="L320" s="186" t="n"/>
      <c r="M320" s="186" t="inlineStr">
        <is>
          <t>8. Infectious diseases</t>
        </is>
      </c>
      <c r="N320" s="186" t="inlineStr">
        <is>
          <t>8.1 HIV &amp; Opportunistic Infections</t>
        </is>
      </c>
      <c r="O320" s="185" t="inlineStr">
        <is>
          <t>Clinic</t>
        </is>
      </c>
      <c r="P320" s="186" t="inlineStr">
        <is>
          <t>รุ่น RxCU83</t>
        </is>
      </c>
      <c r="Q320" s="185" t="inlineStr">
        <is>
          <t>แบบฝึกหัด</t>
        </is>
      </c>
      <c r="R320" s="185" t="inlineStr">
        <is>
          <t>Quiz เตรียมสอบ CC1 RxCU83</t>
        </is>
      </c>
      <c r="S320" s="185" t="n"/>
    </row>
    <row r="321" ht="24" customHeight="1" s="49">
      <c r="A321" s="185" t="n">
        <v>319</v>
      </c>
      <c r="B321" s="186" t="inlineStr">
        <is>
          <t>หญิงอายุ 25 ปี ตรวจพบการติดเชื้อ HIV โดยมีระดับ CD4 count 350 cells/mm3, Viral load 550,000 copies/mL และตรวจพบ HBsAg ให้ผลบวก (การติดเชื้อไวรัสตับอักเสบบีร่วมด้วย) ตรวจไม่พบอาการติดเชื้อฉวยโอกาสเฉียบพลัน</t>
        </is>
      </c>
      <c r="C321" s="186" t="inlineStr">
        <is>
          <t>แนวทางการเริ่มต้นยาต้านไวรัสเอชไอวีในผู้ป่วยรายนี้ ข้อใดถูกต้องที่สุดตามแนวปฏิบัติการรักษาของประเทศไทย</t>
        </is>
      </c>
      <c r="D321" s="186" t="n"/>
      <c r="E321" s="186" t="inlineStr">
        <is>
          <t>เริ่มต้นยาต้านไวรัสได้ทันทีในวันนี้ (Same-day ART initiation) หากผู้ป่วยมีความพร้อมและยินยอมรับการรักษา</t>
        </is>
      </c>
      <c r="F321" s="186" t="inlineStr">
        <is>
          <t>ชะลอการให้ยาและติดตามระดับ CD4 ทุก 3 เดือนจนกว่า CD4 &lt; 200 cells/mm3</t>
        </is>
      </c>
      <c r="G321" s="186" t="inlineStr">
        <is>
          <t>ชะลอการให้ยาและติดตามระดับ CD4 จนกว่า CD4 &lt; 250 cells/mm3</t>
        </is>
      </c>
      <c r="H321" s="186" t="inlineStr">
        <is>
          <t>รอให้ระดับ Viral load สูงเกิน 1,000,000 copies/mL จึงเริ่มยาต้านไวรัส</t>
        </is>
      </c>
      <c r="I321" s="186" t="inlineStr">
        <is>
          <t>รอให้การรักษาการติดเชื้อไวรัสตับอักเสบบีหายขาดก่อนจึงค่อยเริ่มยาต้านไวรัส HIV</t>
        </is>
      </c>
      <c r="J321" s="185" t="n">
        <v>1</v>
      </c>
      <c r="K321" s="186" t="inlineStr">
        <is>
          <t>✅ คำตอบที่ถูกต้อง: ข้อ ก. เริ่มต้นยาต้านไวรัสได้ทันทีในวันนี้ (Same-day ART initiation) หากผู้ป่วยมีความพร้อมและยินยอมรับการรักษา
🎯 ทำไมข้อนี้ถึงถูก:
แนวทางการดูแลรักษาผู้ติดเชื้อ HIV ของประเทศไทยและองค์การอนามัยโลก (WHO) แนะนำนโยบาย 'Treat All' โดยเริ่มยาต้านไวรัสแก่ผู้ติดเชื้อทุกรายทันทีโดยเร็วที่สุดหลังจากได้รับการวินิจฉัย (รวมถึง Same-day ART / Rapid ART initiation) ไม่ว่าจะอยู่ในระดับ CD4 เท่าใด หากผู้ป่วยมีความพร้อมทางจิตใจและไม่มีภาวะติดเชื้อฉวยโอกาสในระบบประสาทที่ต้องชะลอการให้ยา
🔍 ข้ออื่นผิดเพราะอะไร:
• ข้อ ข.: เกณฑ์การรอ CD4 &lt; 200 หรือเกณฑ์ Viral load เป็นแนวปฏิบัติเก่าที่ยกเลิกไปแล้ว
• ข้อ ค.: (ชะลอการให้ยาและติดตามระดับ CD4 จนกว่า CD4 &lt; 250 cells/mm3): ไม่ใช่คำตอบที่ถูกต้องตามแนวทางเวชปฏิบัติและหลักวิชาการทางเภสัชกรรมสำหรับกรณีนี้
• ข้อ ง.: (รอให้ระดับ Viral load สูงเกิน 1,000,000 copies/mL จึงเริ่มยาต้านไวรัส): ไม่ใช่คำตอบที่ถูกต้องตามแนวทางเวชปฏิบัติและหลักวิชาการทางเภสัชกรรมสำหรับกรณีนี้
• ข้อ จ.: ไวรัสตับอักเสบบีในผู้ป่วย HIV มักไม่หายขาด การรักษาทำได้โดยการใช้ยาต้านไวรัสสูตรที่มี TDF + 3TC/FTC ควบคู่กันไปตลอด</t>
        </is>
      </c>
      <c r="L321" s="186" t="n"/>
      <c r="M321" s="186" t="inlineStr">
        <is>
          <t>8. Infectious diseases</t>
        </is>
      </c>
      <c r="N321" s="186" t="inlineStr">
        <is>
          <t>8.1 HIV &amp; Opportunistic Infections</t>
        </is>
      </c>
      <c r="O321" s="185" t="inlineStr">
        <is>
          <t>Clinic</t>
        </is>
      </c>
      <c r="P321" s="186" t="inlineStr">
        <is>
          <t>รุ่น RxCU83</t>
        </is>
      </c>
      <c r="Q321" s="185" t="inlineStr">
        <is>
          <t>แบบฝึกหัด</t>
        </is>
      </c>
      <c r="R321" s="185" t="inlineStr">
        <is>
          <t>Quiz เตรียมสอบ CC1 RxCU83</t>
        </is>
      </c>
      <c r="S321" s="185" t="inlineStr">
        <is>
          <t>CASE-INF-HIV-HBV-01</t>
        </is>
      </c>
    </row>
    <row r="322" ht="24" customHeight="1" s="49">
      <c r="A322" s="185" t="n">
        <v>320</v>
      </c>
      <c r="B322" s="186" t="inlineStr">
        <is>
          <t>หญิงอายุ 25 ปี ตรวจพบการติดเชื้อ HIV โดยมีระดับ CD4 count 350 cells/mm3, Viral load 550,000 copies/mL และตรวจพบ HBsAg ให้ผลบวก (การติดเชื้อไวรัสตับอักเสบบีร่วมด้วย) ตรวจไม่พบอาการติดเชื้อฉวยโอกาสเฉียบพลัน</t>
        </is>
      </c>
      <c r="C322" s="186" t="inlineStr">
        <is>
          <t>สูตรยาต้านไวรัสสูตรแรก (First-line regimen) ที่เหมาะสมที่สุดสำหรับผู้ป่วยติดเชื้อ HIV ร่วมกับ HBV รายนี้คือสูตรใด</t>
        </is>
      </c>
      <c r="D322" s="186" t="n"/>
      <c r="E322" s="186" t="inlineStr">
        <is>
          <t>TDF + 3TC + DTG (Tenofovir disoproxil fumarate + Lamivudine + Dolutegravir)</t>
        </is>
      </c>
      <c r="F322" s="186" t="inlineStr">
        <is>
          <t>AZT + 3TC + NVP (Zidovudine + Lamivudine + Nevirapine)</t>
        </is>
      </c>
      <c r="G322" s="186" t="inlineStr">
        <is>
          <t>d4T + 3TC + NVP (Stavudine + Lamivudine + Nevirapine)</t>
        </is>
      </c>
      <c r="H322" s="186" t="inlineStr">
        <is>
          <t>TDF + FTC + LPV/r (Tenofovir + Emtricitabine + Lopinavir/ritonavir)</t>
        </is>
      </c>
      <c r="I322" s="186" t="inlineStr">
        <is>
          <t>AZT + FTC + EFV (Zidovudine + Emtricitabine + Efavirenz)</t>
        </is>
      </c>
      <c r="J322" s="185" t="n">
        <v>1</v>
      </c>
      <c r="K322" s="186" t="inlineStr">
        <is>
          <t>✅ คำตอบที่ถูกต้อง: ข้อ ก. TDF + 3TC + DTG (Tenofovir disoproxil fumarate + Lamivudine + Dolutegravir)
🎯 ทำไมข้อนี้ถึงถูก:
สูตรยาต้านไวรัสขนานแรกมาตรฐานของประเทศไทยและสากล (First-line preferred regimen) คือ TDF + 3TC + DTG (Acriptega) ซึ่งมีประสิทธิภาพสูงมาก โอกาสดื้อยาต่ำ ผลข้างเคียงน้อย และที่สำคัญคือ TDF และ 3TC ออกฤทธิ์ยับยั้งได้ทั้งเชื้อ HIV และ HBV ควบคู่กัน เหมาะสมอย่างยิ่งในผู้ป่วย HIV/HBV coinfection
🔍 ข้ออื่นผิดเพราะอะไร:
• ข้อ ข.: AZT และ d4T ไม่มีฤทธิ์ต่อ HBV และยา d4T ถูกยกเลิกใช้แล้วเนื่องจากพิษต่อไมโทคอนเดรียรุนแรง
• ข้อ ค.: (d4T + 3TC + NVP (Stavudine + Lamivudine + Nevirapine)): ไม่ใช่คำตอบที่ถูกต้องตามแนวทางเวชปฏิบัติและหลักวิชาการทางเภสัชกรรมสำหรับกรณีนี้
• ข้อ ง.: LPV/r เป็นสูตรสำรองที่มีผลข้างเคียงต่อระบบทางเดินอาหารและไขมันสูงกว่า DTG มาก
• ข้อ จ.: AZT ไม่มีฤทธิ์ยับยั้งเชื้อ HBV</t>
        </is>
      </c>
      <c r="L322" s="186" t="n"/>
      <c r="M322" s="186" t="inlineStr">
        <is>
          <t>8. Infectious diseases</t>
        </is>
      </c>
      <c r="N322" s="186" t="inlineStr">
        <is>
          <t>8.1 HIV &amp; Opportunistic Infections</t>
        </is>
      </c>
      <c r="O322" s="185" t="inlineStr">
        <is>
          <t>Clinic</t>
        </is>
      </c>
      <c r="P322" s="186" t="inlineStr">
        <is>
          <t>รุ่น RxCU83</t>
        </is>
      </c>
      <c r="Q322" s="185" t="inlineStr">
        <is>
          <t>แบบฝึกหัด</t>
        </is>
      </c>
      <c r="R322" s="185" t="inlineStr">
        <is>
          <t>Quiz เตรียมสอบ CC1 RxCU83</t>
        </is>
      </c>
      <c r="S322" s="185" t="inlineStr">
        <is>
          <t>CASE-INF-HIV-HBV-01</t>
        </is>
      </c>
    </row>
    <row r="323" ht="24" customHeight="1" s="49">
      <c r="A323" s="185" t="n">
        <v>321</v>
      </c>
      <c r="B323" s="186" t="inlineStr"/>
      <c r="C323" s="186" t="inlineStr">
        <is>
          <t>สูตรยาต้านไวรัสในข้อใดเป็นสูตรมาตรฐานที่ได้รับการรับรองสำหรับใช้ในการป้องกันการติดเชื้อ HIV ก่อนการสัมผัสโรค (Pre-Exposure Prophylaxis: PrEP)</t>
        </is>
      </c>
      <c r="D323" s="186" t="n"/>
      <c r="E323" s="186" t="inlineStr">
        <is>
          <t>TDF + 3TC</t>
        </is>
      </c>
      <c r="F323" s="186" t="inlineStr">
        <is>
          <t>AZT + 3TC</t>
        </is>
      </c>
      <c r="G323" s="186" t="inlineStr">
        <is>
          <t>TDF + FTC (Truvada)</t>
        </is>
      </c>
      <c r="H323" s="186" t="inlineStr">
        <is>
          <t>TDF + FTC + LPV/r</t>
        </is>
      </c>
      <c r="I323" s="186" t="inlineStr">
        <is>
          <t>TDF + 3TC + EFV</t>
        </is>
      </c>
      <c r="J323" s="185" t="n">
        <v>3</v>
      </c>
      <c r="K323" s="186" t="inlineStr">
        <is>
          <t>✅ คำตอบที่ถูกต้อง: ข้อ c. TDF + FTC (Truvada)
🎯 ทำไมข้อนี้ถึงถูก:
สูตรยามาตรฐานสำหรับการทำ PrEP (Pre-Exposure Prophylaxis) ที่มีหลักฐานการวิจัยระดับโลกและได้รับการอนุมัติจาก US FDA และกระทรวงสาธารณสุขไทย คือ Tenofovir disoproxil fumarate 300 mg ร่วมกับ Emtricitabine 200 mg (TDF/FTC) รับประทานวันละ 1 เม็ดอย่างสม่ำเสมอ หรือใช้แบบ on-demand (2-1-1) ในกลุ่มชายรักชาย
🔍 ข้ออื่นผิดเพราะอะไร:
• ข้อ ก.: TDF + 3TC มีการศึกษาในบางประเทศแต่สูตรมาตรฐานสากลหลักคือ TDF + FTC
• ข้อ ข.: AZT + 3TC ไม่มีประสิทธิภาพเพียงพอในการป้องกัน PrEP
• ข้อ ง.: และ e.: การใช้ยา 3 ตัว (TDF + FTC + LPV/r หรือ DTG) เป็นสูตรสำหรับการป้องกันหลังสัมผัสโรค (Post-Exposure Prophylaxis: PEP) ไม่ใช่ PrEP
• ข้อ จ.: (TDF + 3TC + EFV): ไม่ใช่คำตอบที่ถูกต้องตามแนวทางเวชปฏิบัติและหลักวิชาการทางเภสัชกรรมสำหรับกรณีนี้</t>
        </is>
      </c>
      <c r="L323" s="186" t="n"/>
      <c r="M323" s="186" t="inlineStr">
        <is>
          <t>8. Infectious diseases</t>
        </is>
      </c>
      <c r="N323" s="186" t="inlineStr">
        <is>
          <t>8.1 HIV &amp; Opportunistic Infections</t>
        </is>
      </c>
      <c r="O323" s="185" t="inlineStr">
        <is>
          <t>Clinic</t>
        </is>
      </c>
      <c r="P323" s="186" t="inlineStr">
        <is>
          <t>รุ่น RxCU83</t>
        </is>
      </c>
      <c r="Q323" s="185" t="inlineStr">
        <is>
          <t>แบบฝึกหัด</t>
        </is>
      </c>
      <c r="R323" s="185" t="inlineStr">
        <is>
          <t>Quiz เตรียมสอบ CC1 RxCU83</t>
        </is>
      </c>
      <c r="S323" s="185" t="n"/>
    </row>
    <row r="324" ht="24" customHeight="1" s="49">
      <c r="A324" s="185" t="n">
        <v>322</v>
      </c>
      <c r="B324" s="186" t="inlineStr"/>
      <c r="C324" s="186" t="inlineStr">
        <is>
          <t>ผู้ป่วยชายไทย 45 ปี มีไข้ ไอเรื้อรังติดต่อกันมา 3 สัปดาห์ อ่อนเพลีย น้ำหนักลดลง 4 kg ใน 1 เดือน วันนี้มีไข้ ไอเสมหะปนเลือด ผลตรวจเสมหะพบ AFB 3+ แพทย์วินิจฉัยว่าเป็นวัณโรคปอด (Pulmonary TB) การตรวจทางห้องปฏิบัติการในข้อใด ไม่จำเป็น ต้องตรวจประเมินก่อนเริ่มการรักษาด้วยสูตรยารักษาวัณโรคมาตรฐาน</t>
        </is>
      </c>
      <c r="D324" s="186" t="n"/>
      <c r="E324" s="186" t="inlineStr">
        <is>
          <t>การตรวจการมองเห็นและการจำแนกสี (Visual acuity &amp; Color vision)</t>
        </is>
      </c>
      <c r="F324" s="186" t="inlineStr">
        <is>
          <t>การตรวจการทำงานของตับ (Liver function test: AST/ALT, Bilirubin)</t>
        </is>
      </c>
      <c r="G324" s="186" t="inlineStr">
        <is>
          <t>การตรวจการทำงานของไต (BUN, Serum creatinine)</t>
        </is>
      </c>
      <c r="H324" s="186" t="inlineStr">
        <is>
          <t>การตรวจระดับไขมันในเลือด (Lipid profile)</t>
        </is>
      </c>
      <c r="I324" s="186" t="inlineStr">
        <is>
          <t>การตรวจคัดกรองการติดเชื้อ HIV (Anti-HIV antibody)</t>
        </is>
      </c>
      <c r="J324" s="185" t="n">
        <v>4</v>
      </c>
      <c r="K324" s="186" t="inlineStr">
        <is>
          <t>✅ คำตอบที่ถูกต้อง: ข้อ d. การตรวจระดับไขมันในเลือด (Lipid profile)
🎯 ทำไมข้อนี้ถึงถูก:
ยารักษาวัณโรคมาตรฐานสูตร 2HRZE/4HR ไม่ได้ส่งผลกระทบต่อระดับไขมันในเลือด และระดับไขมันไม่มีผลต่อการปรับขนาดยาวัณโรค ดังนั้น การตรวจ Lipid profile จึงไม่จำเป็นต้องตรวจก่อนเริ่มการรักษาวัณโรค
🔍 ข้ออื่นผิดเพราะอะไร:
• ข้อ ก.: ต้องตรวจประเมินก่อนเริ่มยา Ethambutol (E) เนื่องจากยานี้ทำให้เกิดเส้นประสาทตาอักเสบ (optic neuritis) และตาบอดสีแดง-เขียว
• ข้อ ข.: ต้องตรวจประเมิน baseline ตับ เนื่องจากยาสามตัวหลักคือ Isoniazid (H), Rifampicin (R) และ Pyrazinamide (Z) ล้วนมีพิษต่อตับ (hepatotoxicity)
• ข้อ ค.: ต้องตรวจการทำงานของไตเพื่อปรับขนาดยา Ethambutol และ Pyrazinamide หากมีไตบกพร่อง
• ข้อ จ.: ผู้ป่วยวัณโรคทุกรายต้องตรวจคัดกรอง HIV เสมอเนื่องจากเป็นโรคร่วมที่พบบ่อยและมีผลต่อการวางแผนเริ่มยาต้านไวรัส
• --</t>
        </is>
      </c>
      <c r="L324" s="186" t="n"/>
      <c r="M324" s="186" t="inlineStr">
        <is>
          <t>8. Infectious diseases</t>
        </is>
      </c>
      <c r="N324" s="186" t="inlineStr">
        <is>
          <t>8.1 HIV &amp; Opportunistic Infections</t>
        </is>
      </c>
      <c r="O324" s="185" t="inlineStr">
        <is>
          <t>Clinic</t>
        </is>
      </c>
      <c r="P324" s="186" t="inlineStr">
        <is>
          <t>รุ่น RxCU83</t>
        </is>
      </c>
      <c r="Q324" s="185" t="inlineStr">
        <is>
          <t>แบบฝึกหัด</t>
        </is>
      </c>
      <c r="R324" s="185" t="inlineStr">
        <is>
          <t>Quiz เตรียมสอบ CC1 RxCU83</t>
        </is>
      </c>
      <c r="S324" s="185" t="n"/>
    </row>
    <row r="325" ht="24" customHeight="1" s="49">
      <c r="A325" s="185" t="n">
        <v>323</v>
      </c>
      <c r="B325" s="186" t="inlineStr"/>
      <c r="C325" s="186" t="inlineStr">
        <is>
          <t>ยาต้านจุลชีพในข้อใดต่อไปนี้ ไม่ใช่ ยาขนานแรก (First-line antituberculosis drugs) ในการรักษาวัณโรคระยะเริ่มต้น</t>
        </is>
      </c>
      <c r="D325" s="186" t="n"/>
      <c r="E325" s="186" t="inlineStr">
        <is>
          <t>Isoniazid (H)</t>
        </is>
      </c>
      <c r="F325" s="186" t="inlineStr">
        <is>
          <t>Rifampicin (R)</t>
        </is>
      </c>
      <c r="G325" s="186" t="inlineStr">
        <is>
          <t>Pyrazinamide (Z)</t>
        </is>
      </c>
      <c r="H325" s="186" t="inlineStr">
        <is>
          <t>Ciprofloxacin</t>
        </is>
      </c>
      <c r="I325" s="186" t="inlineStr">
        <is>
          <t>Ethambutol (E)</t>
        </is>
      </c>
      <c r="J325" s="185" t="n">
        <v>4</v>
      </c>
      <c r="K325" s="186" t="inlineStr">
        <is>
          <t>✅ คำตอบที่ถูกต้อง: ข้อ d. Ciprofloxacin
🎯 ทำไมข้อนี้ถึงถูก:
ยากลุ่ม Fluoroquinolones เช่น Ciprofloxacin, Levofloxacin, Moxifloxacin จัดเป็นยากลุ่ม second-line หรือสำรองสำหรับวัณโรคดื้อยา (MDR-TB) โดยเฉพาะ Ciprofloxacin มีฤทธิ์ต้านเชื้อวัณโรคต่ำที่สุดในกลุ่ม quinolones และห้ามนำมาใช้เป็น first-line treatment สำหรับวัณโรคที่ยังไม่ดื้อยา ส่วนยาสูตรแรกมาตรฐานคือ HRZE (Isoniazid, Rifampicin, Pyrazinamide, Ethambutol)
🔍 ข้ออื่นผิดเพราะอะไร:
• ข้อ ก.: , b., c., e.: Isoniazid, Rifampicin, Pyrazinamide และ Ethambutol ล้วนเป็น 4 เสาหลักของ first-line oral anti-TB regimen
• ข้อ ข.: (Rifampicin (R)): ไม่ใช่คำตอบที่ถูกต้องตามแนวทางเวชปฏิบัติและหลักวิชาการทางเภสัชกรรมสำหรับกรณีนี้
• ข้อ ค.: (Pyrazinamide (Z)): ไม่ใช่คำตอบที่ถูกต้องตามแนวทางเวชปฏิบัติและหลักวิชาการทางเภสัชกรรมสำหรับกรณีนี้
• ข้อ จ.: (Ethambutol (E)): ไม่ใช่คำตอบที่ถูกต้องตามแนวทางเวชปฏิบัติและหลักวิชาการทางเภสัชกรรมสำหรับกรณีนี้</t>
        </is>
      </c>
      <c r="L325" s="186" t="n"/>
      <c r="M325" s="186" t="inlineStr">
        <is>
          <t>8. Infectious diseases</t>
        </is>
      </c>
      <c r="N325" s="186" t="inlineStr">
        <is>
          <t>8.2 Tuberculosis</t>
        </is>
      </c>
      <c r="O325" s="185" t="inlineStr">
        <is>
          <t>Clinic</t>
        </is>
      </c>
      <c r="P325" s="186" t="inlineStr">
        <is>
          <t>รุ่น RxCU83</t>
        </is>
      </c>
      <c r="Q325" s="185" t="inlineStr">
        <is>
          <t>แบบฝึกหัด</t>
        </is>
      </c>
      <c r="R325" s="185" t="inlineStr">
        <is>
          <t>Quiz เตรียมสอบ CC1 RxCU83</t>
        </is>
      </c>
      <c r="S325" s="185" t="n"/>
    </row>
    <row r="326" ht="24" customHeight="1" s="49">
      <c r="A326" s="185" t="n">
        <v>324</v>
      </c>
      <c r="B326" s="186" t="inlineStr">
        <is>
          <t>ผู้ป่วยรับประทานยารักษาวัณโรคสูตรมาตรฐาน (2HRZE / 4HR) ไประยะหนึ่ง ต่อมาเกิดอาการชาตามปลายมือปลายเท้า แสบร้อนปลายประสาท (Peripheral neuropathy)</t>
        </is>
      </c>
      <c r="C326" s="186" t="inlineStr">
        <is>
          <t>ยาต้านวัณโรคในข้อใดต่อไปนี้เป็นสาเหตุสำคัญของการเกิดอาการชาตามปลายมือปลายเท้าดังกล่าว</t>
        </is>
      </c>
      <c r="D326" s="186" t="n"/>
      <c r="E326" s="186" t="inlineStr">
        <is>
          <t>Isoniazid (INH)</t>
        </is>
      </c>
      <c r="F326" s="186" t="inlineStr">
        <is>
          <t>Rifampicin</t>
        </is>
      </c>
      <c r="G326" s="186" t="inlineStr">
        <is>
          <t>Pyrazinamide</t>
        </is>
      </c>
      <c r="H326" s="186" t="inlineStr">
        <is>
          <t>Ethambutol</t>
        </is>
      </c>
      <c r="I326" s="186" t="inlineStr">
        <is>
          <t>Streptomycin</t>
        </is>
      </c>
      <c r="J326" s="185" t="n">
        <v>1</v>
      </c>
      <c r="K326" s="186" t="inlineStr">
        <is>
          <t>✅ คำตอบที่ถูกต้อง: ข้อ ก. Isoniazid (INH)
🎯 ทำไมข้อนี้ถึงถูก:
Isoniazid (INH) มีโครงสร้างคล้าย Pyridoxine (Vitamin B6) ตัวยาจะเข้าแย่งจับและยับยั้งเอนไซม์ Pyridoxal kinase ทำให้การสร้างสารสื่อประสาท GABA บกพร่อง และเร่งการขับถ่ายวิตามิน B6 ออกทางไต ส่งผลให้ร่างกายขาดวิตามิน B6 และเกิดอาการเส้นประสาทส่วนปลายอักเสบ (Peripheral neuropathy) โดยเฉพาะในผู้ป่วยเบาหวาน ติดสุรา ขาดสารอาหาร หรือไตวาย
🔍 ข้ออื่นผิดเพราะอะไร:
• ข้อ ข. (Rifampicin): มีอาการข้างเคียงเด่นคือ สารคัดหลั่งเป็นสีส้มแดง, พิษต่อตับ, flu-like syndrome
• ข้อ ค. (Pyrazinamide): มีอาการข้างเคียงเด่นคือ ปวดข้อจากกรดยูริกสูง (Hyperuricemia) และพิษต่อตับ
• ข้อ ง. (Ethambutol): มีอาการข้างเคียงเด่นคือ เส้นประสาทตาอักเสบ ตาบอดสีเขียวแดง (Optic neuritis)
• ข้อ จ. (Streptomycin): มีอาการข้างเคียงเด่นคือ พิษต่อหูและการได้ยิน (Ototoxicity) และพิษต่อไต</t>
        </is>
      </c>
      <c r="L326" s="186" t="n"/>
      <c r="M326" s="186" t="inlineStr">
        <is>
          <t>8. Infectious diseases</t>
        </is>
      </c>
      <c r="N326" s="186" t="inlineStr">
        <is>
          <t>8.2 Tuberculosis</t>
        </is>
      </c>
      <c r="O326" s="185" t="inlineStr">
        <is>
          <t>Clinic</t>
        </is>
      </c>
      <c r="P326" s="186" t="inlineStr">
        <is>
          <t>รุ่น RxCU83</t>
        </is>
      </c>
      <c r="Q326" s="185" t="inlineStr">
        <is>
          <t>แบบฝึกหัด</t>
        </is>
      </c>
      <c r="R326" s="185" t="inlineStr">
        <is>
          <t>Quiz เตรียมสอบ CC1 RxCU83</t>
        </is>
      </c>
      <c r="S326" s="185" t="inlineStr">
        <is>
          <t>CASE-INF-TB-INH-NEURO-01</t>
        </is>
      </c>
    </row>
    <row r="327" ht="24" customHeight="1" s="49">
      <c r="A327" s="185" t="n">
        <v>325</v>
      </c>
      <c r="B327" s="186" t="inlineStr">
        <is>
          <t>ผู้ป่วยรับประทานยารักษาวัณโรคสูตรมาตรฐาน (2HRZE / 4HR) ไประยะหนึ่ง ต่อมาเกิดอาการชาตามปลายมือปลายเท้า แสบร้อนปลายประสาท (Peripheral neuropathy)</t>
        </is>
      </c>
      <c r="C327" s="186" t="inlineStr">
        <is>
          <t>การดำเนินการหรือให้การรักษาเสริมข้อใด สามารถป้องกันและรักษาอาการชาปลายมือปลายเท้า (Peripheral neuropathy) จากยา Isoniazid ได้อย่างมีประสิทธิภาพ</t>
        </is>
      </c>
      <c r="D327" s="186" t="n"/>
      <c r="E327" s="186" t="inlineStr">
        <is>
          <t>ให้รับประทานวิตามิน B6 (Pyridoxine) ขนาด 50-100 mg ต่อวัน เสริมร่วมกับยาวัณโรค</t>
        </is>
      </c>
      <c r="F327" s="186" t="inlineStr">
        <is>
          <t>ลดขนาดยา Isoniazid ลงครึ่งหนึ่งทันที</t>
        </is>
      </c>
      <c r="G327" s="186" t="inlineStr">
        <is>
          <t>เปลี่ยนยา Isoniazid เป็น Streptomycin ฉีดเข้ากล้ามเนื้อแทน</t>
        </is>
      </c>
      <c r="H327" s="186" t="inlineStr">
        <is>
          <t>ให้รับประทานวิตามิน B12 ขนาดสูงร่วมกับกรดโฟลิก</t>
        </is>
      </c>
      <c r="I327" s="186" t="inlineStr">
        <is>
          <t>ให้ดื่มนมสดวันละ 2 แก้วพร้อมกับยา Isoniazid</t>
        </is>
      </c>
      <c r="J327" s="185" t="n">
        <v>1</v>
      </c>
      <c r="K327" s="186" t="inlineStr">
        <is>
          <t>✅ คำตอบที่ถูกต้อง: ข้อ ก. ให้รับประทานวิตามิน B6 (Pyridoxine) ขนาด 50-100 mg ต่อวัน เสริมร่วมกับยาวัณโรค
🎯 ทำไมข้อนี้ถึงถูก:
การให้ยาวิตามิน B6 (Pyridoxine) เสริมในขนาด 50-100 mg/day (สำหรับการรักษาอาการชา) หรือ 10-50 mg/day (สำหรับการป้องกันในกลุ่มเสี่ยง) สามารถชดเชยวิตามิน B6 ที่ถูกขับทิ้งและฟื้นฟูการสร้างสารสื่อประสาทได้อย่างสมบูรณ์ โดยไม่ลดทอนประสิทธิภาพการฆ่าเชื้อวัณโรคของยา INH
🔍 ข้ออื่นผิดเพราะอะไร:
• ข้อ ข.: การลดขนาดยา INH จะทำให้ระดับยาต่ำกว่าความเข้มข้นขั้นต่ำในการฆ่าเชื้อ (MIC) และเสี่ยงต่อการรักษาล้มเหลว
• ข้อ ค.: Streptomycin เป็นยาฉีดที่มีพิษต่อหูและไตสูง ไม่ควรเปลี่ยนโดยไม่จำเป็น
• ข้อ ง.: วิตามิน B12 กรดโฟลิก หรือการดื่มนม ไม่สามารถทดแทนการขาดวิตามิน B6 จากกลไกของ INH ได้
• ข้อ จ.: (ให้ดื่มนมสดวันละ 2 แก้วพร้อมกับยา Isoniazid): ไม่ใช่คำตอบที่ถูกต้องตามแนวทางเวชปฏิบัติและหลักวิชาการทางเภสัชกรรมสำหรับกรณีนี้</t>
        </is>
      </c>
      <c r="L327" s="186" t="n"/>
      <c r="M327" s="186" t="inlineStr">
        <is>
          <t>8. Infectious diseases</t>
        </is>
      </c>
      <c r="N327" s="186" t="inlineStr">
        <is>
          <t>8.2 Tuberculosis</t>
        </is>
      </c>
      <c r="O327" s="185" t="inlineStr">
        <is>
          <t>Clinic</t>
        </is>
      </c>
      <c r="P327" s="186" t="inlineStr">
        <is>
          <t>รุ่น RxCU83</t>
        </is>
      </c>
      <c r="Q327" s="185" t="inlineStr">
        <is>
          <t>แบบฝึกหัด</t>
        </is>
      </c>
      <c r="R327" s="185" t="inlineStr">
        <is>
          <t>Quiz เตรียมสอบ CC1 RxCU83</t>
        </is>
      </c>
      <c r="S327" s="185" t="inlineStr">
        <is>
          <t>CASE-INF-TB-INH-NEURO-01</t>
        </is>
      </c>
    </row>
    <row r="328" ht="24" customHeight="1" s="49">
      <c r="A328" s="185" t="n">
        <v>326</v>
      </c>
      <c r="B328" s="186" t="inlineStr"/>
      <c r="C328" s="186" t="inlineStr">
        <is>
          <t>ผู้ป่วยชาย อายุ 50 ปี มารับการรักษาด้วยอาการไข้ ไอมีเสมหะ หอบเหนื่อย น้ำหนักลด 5 kg ใน 1 เดือน ตรวจร่างกายและผลตรวจเสมหะยืนยันว่าเป็นวัณโรคปอด แพทย์วางแผนเริ่มสูตรยา 2HRZE/4HR ยาต้านวัณโรคตัวใดที่มีความจำเป็นต้องตรวจประเมินการมองเห็นและการจำแนกสี (Visual acuity &amp; Red-green color discrimination) ก่อนเริ่มยาและติดตามเป็นระยะ</t>
        </is>
      </c>
      <c r="D328" s="186" t="n"/>
      <c r="E328" s="186" t="inlineStr">
        <is>
          <t>Isoniazid</t>
        </is>
      </c>
      <c r="F328" s="186" t="inlineStr">
        <is>
          <t>Rifampicin</t>
        </is>
      </c>
      <c r="G328" s="186" t="inlineStr">
        <is>
          <t>Ethambutol</t>
        </is>
      </c>
      <c r="H328" s="186" t="inlineStr">
        <is>
          <t>Pyrazinamide</t>
        </is>
      </c>
      <c r="I328" s="186" t="inlineStr">
        <is>
          <t>Streptomycin</t>
        </is>
      </c>
      <c r="J328" s="185" t="n">
        <v>3</v>
      </c>
      <c r="K328" s="186" t="inlineStr">
        <is>
          <t>✅ คำตอบที่ถูกต้อง: ข้อ c. Ethambutol
🎯 ทำไมข้อนี้ถึงถูก:
Ethambutol: (EMB / E) มีอาการไม่พึงประสงค์สำคัญคือการเกิด Retrobulbar optic neuritis ทำให้ตามัว การมองเห็นลดลง และสูญเสียความสามารถในการแยกสีแดง-เขียว (red-green color blindness) โดยอุบัติการณ์จะสัมพันธ์กับขนาดยาและการทำงานของไต จึงจำเป็นต้องทดสอบลานสายตาและตาบอดสีก่อนเริ่มยาเสมอ
🔍 ข้ออื่นผิดเพราะอะไร:
• ข้อ ก.: Isoniazid เด่นเรื่องพิษต่อตับและปลายประสาทอักเสบ
• ข้อ ข.: Rifampicin เด่นเรื่องพิษต่อตับ, flu-like syndrome และสีของเหลวในร่างกาย
• ข้อ ง.: Pyrazinamide เด่นเรื่องพิษต่อตับและกรดยูริกสูง
• ข้อ จ.: Streptomycin เด่นเรื่องพิษต่อการได้ยินและการทรงตัว (ototoxicity)
• --</t>
        </is>
      </c>
      <c r="L328" s="186" t="n"/>
      <c r="M328" s="186" t="inlineStr">
        <is>
          <t>8. Infectious diseases</t>
        </is>
      </c>
      <c r="N328" s="186" t="inlineStr">
        <is>
          <t>8.2 Tuberculosis</t>
        </is>
      </c>
      <c r="O328" s="185" t="inlineStr">
        <is>
          <t>Clinic</t>
        </is>
      </c>
      <c r="P328" s="186" t="inlineStr">
        <is>
          <t>รุ่น RxCU83</t>
        </is>
      </c>
      <c r="Q328" s="185" t="inlineStr">
        <is>
          <t>แบบฝึกหัด</t>
        </is>
      </c>
      <c r="R328" s="185" t="inlineStr">
        <is>
          <t>Quiz เตรียมสอบ CC1 RxCU83</t>
        </is>
      </c>
      <c r="S328" s="185" t="n"/>
    </row>
    <row r="329" ht="24" customHeight="1" s="49">
      <c r="A329" s="185" t="n">
        <v>327</v>
      </c>
      <c r="B329" s="186" t="inlineStr"/>
      <c r="C329" s="186" t="inlineStr">
        <is>
          <t>ยาต้านวัณโรคในข้อใดที่ทำให้เกิดสารคัดหลั่งและของเหลวในร่างกาย เช่น ปัสสาวะ น้ำตา เหงื่อ หรือน้ำลาย เปลี่ยนเป็นสีส้มแดง และเป็น potent CYP450 enzyme inducer ที่ทำให้เกิดปฏิกิริยาระหว่างยาจำนวนมาก</t>
        </is>
      </c>
      <c r="D329" s="186" t="n"/>
      <c r="E329" s="186" t="inlineStr">
        <is>
          <t>Isoniazid</t>
        </is>
      </c>
      <c r="F329" s="186" t="inlineStr">
        <is>
          <t>Rifampicin</t>
        </is>
      </c>
      <c r="G329" s="186" t="inlineStr">
        <is>
          <t>Pyrazinamide</t>
        </is>
      </c>
      <c r="H329" s="186" t="inlineStr">
        <is>
          <t>Ethambutol</t>
        </is>
      </c>
      <c r="I329" s="186" t="inlineStr">
        <is>
          <t>Streptomycin</t>
        </is>
      </c>
      <c r="J329" s="185" t="n">
        <v>2</v>
      </c>
      <c r="K329" s="186" t="inlineStr">
        <is>
          <t>✅ คำตอบที่ถูกต้อง: ข้อ b. Rifampicin
🎯 ทำไมข้อนี้ถึงถูก:
Rifampicin: มีโครงสร้างทางเคมีที่มีสีส้มแดงตามธรรมชาติ ขับออกทางน้ำดีและปัสสาวะ ทำให้ของเหลวในร่างกายเปลี่ยนเป็นสีส้มหรือแดง (red-orange discoloration of bodily fluids) ซึ่งเป็นภาวะไม่อันตรายแต่ต้องแจ้งผู้ป่วยล่วงหน้า และเป็นตัวกระตุ้นเอนไซม์ CYP3A4, CYP2C9, CYP2C19 และ P-gp ที่แรงมาก ทำให้ระดับยาอื่นในเลือดลดลง
🔍 ข้ออื่นผิดเพราะอะไร:
• ข้อ ก.: , c., d., e.: ยาวัณโรคตัวอื่นไม่ทำให้ของเหลวในร่างกายเปลี่ยนเป็นสีส้มแดง และไม่มีฤทธิ์เหนี่ยวนำเอนไซม์ CYP สูงเท่า Rifampicin
• ข้อ ค.: (Pyrazinamide): ไม่ใช่คำตอบที่ถูกต้องตามแนวทางเวชปฏิบัติและหลักวิชาการทางเภสัชกรรมสำหรับกรณีนี้
• ข้อ ง.: (Ethambutol): ไม่ใช่คำตอบที่ถูกต้องตามแนวทางเวชปฏิบัติและหลักวิชาการทางเภสัชกรรมสำหรับกรณีนี้
• ข้อ จ.: (Streptomycin): ไม่ใช่คำตอบที่ถูกต้องตามแนวทางเวชปฏิบัติและหลักวิชาการทางเภสัชกรรมสำหรับกรณีนี้</t>
        </is>
      </c>
      <c r="L329" s="186" t="n"/>
      <c r="M329" s="186" t="inlineStr">
        <is>
          <t>8. Infectious diseases</t>
        </is>
      </c>
      <c r="N329" s="186" t="inlineStr">
        <is>
          <t>8.2 Tuberculosis</t>
        </is>
      </c>
      <c r="O329" s="185" t="inlineStr">
        <is>
          <t>Clinic</t>
        </is>
      </c>
      <c r="P329" s="186" t="inlineStr">
        <is>
          <t>รุ่น RxCU83</t>
        </is>
      </c>
      <c r="Q329" s="185" t="inlineStr">
        <is>
          <t>แบบฝึกหัด</t>
        </is>
      </c>
      <c r="R329" s="185" t="inlineStr">
        <is>
          <t>Quiz เตรียมสอบ CC1 RxCU83</t>
        </is>
      </c>
      <c r="S329" s="185" t="n"/>
    </row>
    <row r="330" ht="24" customHeight="1" s="49">
      <c r="A330" s="185" t="n">
        <v>328</v>
      </c>
      <c r="B330" s="186" t="inlineStr"/>
      <c r="C330" s="186" t="inlineStr">
        <is>
          <t>ในผู้ป่วยติดเชื้อ HIV ที่มีระดับ CD4 count น้อยกว่า 200 cells/mm3 ยาต้านจุลชีพขนานใดเป็นยามาตรฐานอันดับแรกในการให้เพื่อป้องกันการเกิดโรคติดเชื้อฉวยโอกาส Pneumocystis jirovecii pneumonia (PCP/PJP prophylaxis)</t>
        </is>
      </c>
      <c r="D330" s="186" t="n"/>
      <c r="E330" s="186" t="inlineStr">
        <is>
          <t>Co-trimoxazole (Trimethoprim/Sulfamethoxazole: TMP-SMX)</t>
        </is>
      </c>
      <c r="F330" s="186" t="inlineStr">
        <is>
          <t>Dapsone</t>
        </is>
      </c>
      <c r="G330" s="186" t="inlineStr">
        <is>
          <t>Atovaquone</t>
        </is>
      </c>
      <c r="H330" s="186" t="inlineStr">
        <is>
          <t>Pentamidine aerosol</t>
        </is>
      </c>
      <c r="I330" s="186" t="inlineStr">
        <is>
          <t>Clindamycin + Primaquine</t>
        </is>
      </c>
      <c r="J330" s="185" t="n">
        <v>1</v>
      </c>
      <c r="K330" s="186" t="inlineStr">
        <is>
          <t>✅ คำตอบที่ถูกต้อง: ข้อ a. Co-trimoxazole (Trimethoprim/Sulfamethoxazole: TMP-SMX)
🎯 ทำไมข้อนี้ถึงถูก:
Co-trimoxazole (TMP-SMX ขนาด 160/800 mg วันละ 1 เม็ด หรือ 80/400 mg วันละ 1 เม็ด) เป็นยามาตรฐานอันดับหนึ่ง (first-line choice) สำหรับ primary และ secondary prophylaxis ของ PCP ในผู้ป่วย HIV ที่มี CD4 &lt; 200 cells/mm3 และยังช่วยป้องกันโรค Toxoplasmosis และการติดเชื้อแบคทีเรียทางเดินหายใจร่วมด้วย
🔍 ข้ออื่นผิดเพราะอะไร:
• ข้อ ข.: , c., d.: Dapsone, Atovaquone และ Aerosolized pentamidine เป็น second-line alternative agents ใช้เฉพาะในกรณีที่ผู้ป่วยมีประวัติแพ้ยากลุ่มซัลฟา (sulfa allergy) อย่างรุนแรง
• ข้อ ค.: (Atovaquone): ไม่ใช่คำตอบที่ถูกต้องตามแนวทางเวชปฏิบัติและหลักวิชาการทางเภสัชกรรมสำหรับกรณีนี้
• ข้อ ง.: (Pentamidine aerosol): ไม่ใช่คำตอบที่ถูกต้องตามแนวทางเวชปฏิบัติและหลักวิชาการทางเภสัชกรรมสำหรับกรณีนี้
• ข้อ จ.: Clindamycin ร่วมกับ Primaquine เป็นสูตรทางเลือกรองสำหรับการรักษา ไม่ใช่ยาป้องกันอันดับแรก</t>
        </is>
      </c>
      <c r="L330" s="186" t="n"/>
      <c r="M330" s="186" t="inlineStr">
        <is>
          <t>8. Infectious diseases</t>
        </is>
      </c>
      <c r="N330" s="186" t="inlineStr">
        <is>
          <t>8.1 HIV &amp; Opportunistic Infections</t>
        </is>
      </c>
      <c r="O330" s="185" t="inlineStr">
        <is>
          <t>Clinic</t>
        </is>
      </c>
      <c r="P330" s="186" t="inlineStr">
        <is>
          <t>รุ่น RxCU83</t>
        </is>
      </c>
      <c r="Q330" s="185" t="inlineStr">
        <is>
          <t>แบบฝึกหัด</t>
        </is>
      </c>
      <c r="R330" s="185" t="inlineStr">
        <is>
          <t>Quiz เตรียมสอบ CC1 RxCU83</t>
        </is>
      </c>
      <c r="S330" s="185" t="n"/>
    </row>
    <row r="331" ht="24" customHeight="1" s="49">
      <c r="A331" s="185" t="n">
        <v>329</v>
      </c>
      <c r="B331" s="186" t="inlineStr">
        <is>
          <t>ผู้ป่วยติดเชื้อ HIV และได้รับการวินิจฉัยว่าเป็นวัณโรคปอด ได้รับยารักษาวัณโรคสูตร 2HRZE ร่วมกับยาต้านไวรัสสูตร Acriptega (TDF + 3TC + DTG 50 mg วันละ 1 เม็ด)</t>
        </is>
      </c>
      <c r="C331" s="186" t="inlineStr">
        <is>
          <t>ข้อใดคือปัญหาสำคัญจากใบสั่งยานี้ (Drug-related problem) ที่เภสัชกรต้องทักท้วง</t>
        </is>
      </c>
      <c r="D331" s="186" t="n"/>
      <c r="E331" s="186" t="inlineStr">
        <is>
          <t>ขนาดยา Dolutegravir (DTG) ต่ำเกินไป เนื่องจาก Rifampicin เหนี่ยวนำการทำลายยา DTG</t>
        </is>
      </c>
      <c r="F331" s="186" t="inlineStr">
        <is>
          <t>ยา Tenofovir เสริมพิษต่อตับรุนแรงร่วมกับ Pyrazinamide</t>
        </is>
      </c>
      <c r="G331" s="186" t="inlineStr">
        <is>
          <t>ยา Isoniazid ห้ามใช้ร่วมกับ Lamivudine</t>
        </is>
      </c>
      <c r="H331" s="186" t="inlineStr">
        <is>
          <t>ขนาดยา Rifampicin สูงเกินไปเมื่อให้ร่วมกับ DTG</t>
        </is>
      </c>
      <c r="I331" s="186" t="inlineStr">
        <is>
          <t>ผู้ป่วยต้องหยุดยาต้านไวรัส Acriptega ทันทีจนกว่าจะรักษาวัณโรคครบ 6 เดือน</t>
        </is>
      </c>
      <c r="J331" s="185" t="n">
        <v>1</v>
      </c>
      <c r="K331" s="186" t="inlineStr">
        <is>
          <t>✅ คำตอบที่ถูกต้อง: ข้อ a. ขนาดยา Dolutegravir (DTG) ต่ำเกินไป เนื่องจาก Rifampicin เหนี่ยวนำการทำลายยา DTG
🎯 ทำไมข้อนี้ถึงถูก:
Rifampicin ในสูตรยาวัณโรคเป็น potent inducer ของเอนไซม์ CYP3A4 และ UGT1A1 ซึ่งเป็นวิถีเมแทบอลิซึมหลักของ Dolutegravir (DTG) ส่งผลให้ระดับยา DTG ในเลือดลดลงมากกว่า 50% ดังนั้น เมื่อใช้ร่วมกับ Rifampicin จำเป็นต้องปรับเพิ่มขนาดยา DTG โดยให้ DTG 50 mg เพิ่มอีก 1 เม็ดห่างจากเม็ดรวมเดิม 12 ชั่วโมง (กลายเป็น DTG 50 mg วันละ 2 ครั้ง) เพื่อป้องกันการกดไวรัสล้มเหลวและการดื้อยา
🔍 ข้ออื่นผิดเพราะอะไร:
• ข้อ ข.: TDF มีพิษหลักต่อไต ไม่ได้เสริมพิษต่อตับกับ PZA
• ข้อ ค.: INH และ 3TC สามารถใช้ร่วมกันได้อย่างปลอดภัย
• ข้อ ง.: ขนาดยา Rifampicin ใช้ขนาดมาตรฐานตามน้ำหนักตัว ไม่ได้สูงเกินไป
• ข้อ จ.: ไม่ควรหยุดยาต้านไวรัส เพราะจะทำให้ระดับภูมิคุ้มกันแย่ลงและเสี่ยงต่อการเสียชีวิต
• --</t>
        </is>
      </c>
      <c r="L331" s="186" t="n"/>
      <c r="M331" s="186" t="inlineStr">
        <is>
          <t>8. Infectious diseases</t>
        </is>
      </c>
      <c r="N331" s="186" t="inlineStr">
        <is>
          <t>8.1 HIV &amp; Opportunistic Infections</t>
        </is>
      </c>
      <c r="O331" s="185" t="inlineStr">
        <is>
          <t>Clinic</t>
        </is>
      </c>
      <c r="P331" s="186" t="inlineStr">
        <is>
          <t>รุ่น RxCU83</t>
        </is>
      </c>
      <c r="Q331" s="185" t="inlineStr">
        <is>
          <t>แบบฝึกหัด</t>
        </is>
      </c>
      <c r="R331" s="185" t="inlineStr">
        <is>
          <t>Quiz เตรียมสอบ CC1 RxCU83</t>
        </is>
      </c>
      <c r="S331" s="185" t="n"/>
    </row>
    <row r="332" ht="24" customHeight="1" s="49">
      <c r="A332" s="185" t="n">
        <v>330</v>
      </c>
      <c r="B332" s="186" t="inlineStr"/>
      <c r="C332" s="186" t="inlineStr">
        <is>
          <t>ผู้หญิงอายุ 35 ปี ได้รับการวินิจฉัยว่าเป็นทั้งวัณโรคปอด (TB) และติดเชื้อ HIV โดยมี CD4 count 80 cells/mm3 หลังจากเริ่มรับประทานยาต้านวัณโรคและยาต้านไวรัสไปได้ 3 สัปดาห์ ผู้ป่วยกลับมามีไข้สูงขึ้น ต่อมน้ำเหลืองที่คอโตขึ้น และผลเอกซเรย์ปอดพบรอยโรคแย่ลง แต่ผลเพาะเชื้อไม่พบเชื้อดื้อยา แพทย์วินิจฉัยว่าเป็นภาวะ Immune Reconstitution Inflammatory Syndrome (IRIS) แนวทางการจัดการที่ถูกต้องคือข้อใด</t>
        </is>
      </c>
      <c r="D332" s="186" t="n"/>
      <c r="E332" s="186" t="inlineStr">
        <is>
          <t>หยุดยารักษาวัณโรคทั้งหมดทันที</t>
        </is>
      </c>
      <c r="F332" s="186" t="inlineStr">
        <is>
          <t>หยุดยาต้านไวรัส HIV ทั้งหมดทันที</t>
        </is>
      </c>
      <c r="G332" s="186" t="inlineStr">
        <is>
          <t>ให้ยาต้านวัณโรคและยาต้านไวรัส HIV ต่อไปตามเดิม และพิจารณาให้ยาสเตียรอยด์ (Prednisolone) หรือ NSAIDs เพื่อลดการอักเสบ</t>
        </is>
      </c>
      <c r="H332" s="186" t="inlineStr">
        <is>
          <t>เปลี่ยนสูตรยาต้านวัณโรคเป็นสูตรดื้อยาทั้งหมด</t>
        </is>
      </c>
      <c r="I332" s="186" t="inlineStr">
        <is>
          <t>ให้ยาต้านไวรัสขนาดเพิ่มเป็น 3 เท่า</t>
        </is>
      </c>
      <c r="J332" s="185" t="n">
        <v>3</v>
      </c>
      <c r="K332" s="186" t="inlineStr">
        <is>
          <t>✅ คำตอบที่ถูกต้อง: ข้อ c. ให้ยาต้านวัณโรคและยาต้านไวรัส HIV ต่อไปตามเดิม และพิจารณาให้ยาสเตียรอยด์ (Prednisolone) หรือ NSAIDs เพื่อลดการอักเสบ
🎯 ทำไมข้อนี้ถึงถูก:
TB-associated IRIS เกิดจากการฟื้นตัวของระบบภูมิคุ้มกัน (CD4 เพิ่มขึ้น) หลังได้ยาต้านไวรัส แล้วไปตอบสนองต่อซากเชื้อวัณโรคอย่างรุนแรง ไม่ได้เกิดจากยาล้มเหลวหรือเชื้อดื้อยา แนวทางมาตรฐานคือให้ยาต้านวัณโรคและยาต้านไวรัสต่อไปโดยไม่ต้องหยุดยา และให้ยาต้านการอักเสบ เช่น Prednisolone (0.5 - 1 mg/kg/day) ในรายที่มีอาการปานกลางถึงรุนแรงเพื่อควบคุมการอักเสบ
🔍 ข้ออื่นผิดเพราะอะไร:
• ข้อ ก.: และ b.: การหยุดยาต้านวัณโรคหรือหยุดยาต้านไวรัสจะทำให้โรคลุกลามและเพิ่มความเสี่ยงต่อการเสียชีวิต ยกเว้นกรณี IRIS รุนแรงในระบบประสาทส่วนกลางที่อาจพิจารณาเป็นรายๆ
• ข้อ ข.: (หยุดยาต้านไวรัส HIV ทั้งหมดทันที): ไม่ใช่คำตอบที่ถูกต้องตามแนวทางเวชปฏิบัติและหลักวิชาการทางเภสัชกรรมสำหรับกรณีนี้
• ข้อ ง.: IRIS ไม่ได้เกิดจากเชื้อดื้อยา จึงไม่ต้องเปลี่ยนสูตรยาวัณโรค
• ข้อ จ.: การเพิ่มขนาดยาต้านไวรัสไม่ได้ช่วยลด IRIS และจะเพิ่มพิษจากยา</t>
        </is>
      </c>
      <c r="L332" s="186" t="n"/>
      <c r="M332" s="186" t="inlineStr">
        <is>
          <t>8. Infectious diseases</t>
        </is>
      </c>
      <c r="N332" s="186" t="inlineStr">
        <is>
          <t>8.1 HIV &amp; Opportunistic Infections</t>
        </is>
      </c>
      <c r="O332" s="185" t="inlineStr">
        <is>
          <t>Clinic</t>
        </is>
      </c>
      <c r="P332" s="186" t="inlineStr">
        <is>
          <t>รุ่น RxCU83</t>
        </is>
      </c>
      <c r="Q332" s="185" t="inlineStr">
        <is>
          <t>แบบฝึกหัด</t>
        </is>
      </c>
      <c r="R332" s="185" t="inlineStr">
        <is>
          <t>Quiz เตรียมสอบ CC1 RxCU83</t>
        </is>
      </c>
      <c r="S332" s="185" t="n"/>
    </row>
    <row r="333" ht="24" customHeight="1" s="49">
      <c r="A333" s="185" t="n">
        <v>331</v>
      </c>
      <c r="B333" s="186" t="inlineStr"/>
      <c r="C333" s="186" t="inlineStr">
        <is>
          <t>ยาต้านไวรัส HIV ในข้อใดต่อไปนี้ ไม่จำเป็น ต้องใช้ตัวเสริมฤทธิ์ทางเภสัชจลนศาสตร์ (Pharmacokinetic boosting agent เช่น Ritonavir หรือ Cobicistat) ในสูตรการรักษามาตรฐาน</t>
        </is>
      </c>
      <c r="D333" s="186" t="n"/>
      <c r="E333" s="186" t="inlineStr">
        <is>
          <t>Atazanavir</t>
        </is>
      </c>
      <c r="F333" s="186" t="inlineStr">
        <is>
          <t>Darunavir</t>
        </is>
      </c>
      <c r="G333" s="186" t="inlineStr">
        <is>
          <t>Lopinavir</t>
        </is>
      </c>
      <c r="H333" s="186" t="inlineStr">
        <is>
          <t>Dolutegravir</t>
        </is>
      </c>
      <c r="I333" s="186" t="inlineStr">
        <is>
          <t>Saquinavir</t>
        </is>
      </c>
      <c r="J333" s="185" t="n">
        <v>4</v>
      </c>
      <c r="K333" s="186" t="inlineStr">
        <is>
          <t>✅ คำตอบที่ถูกต้อง: ข้อ d. Dolutegravir
🎯 ทำไมข้อนี้ถึงถูก:
Dolutegravir: (DTG) เป็นยากลุ่ม Integrase Strand Transfer Inhibitor (second-generation INSTI) ที่มีค่าครึ่งชีวิตยาวนาน (t1/2 ประมาณ 14-15 ชั่วโมง) และมี genetic barrier ต่อการดื้อยาสูง สามารถบริหารยาวันละ 1 ครั้งได้โดยไม่ต้องใช้ pharmacokinetic booster (unboosted) แตกต่างจากยากลุ่ม Protease Inhibitors (เช่น Atazanavir, Darunavir, Lopinavir) ที่ต้องให้ร่วมกับ Ritonavir หรือ Cobicistat เสมอเพื่อเพิ่มระดับยาในเลือด
🔍 ข้ออื่นผิดเพราะอะไร:
• ข้อ ก.: , b., c., e.: ยาในกลุ่ม Protease Inhibitors ทั้งหมดจำเป็นต้องได้รับ PK boosting ด้วย Ritonavir (/r) หรือ Cobicistat (/c) เพื่อให้ระดับยาสูงเพียงพอในการยับยั้งเชื้อตลอด 24 ชั่วโมง
• ข้อ ข.: (Darunavir): ไม่ใช่คำตอบที่ถูกต้องตามแนวทางเวชปฏิบัติและหลักวิชาการทางเภสัชกรรมสำหรับกรณีนี้
• ข้อ ค.: (Lopinavir): ไม่ใช่คำตอบที่ถูกต้องตามแนวทางเวชปฏิบัติและหลักวิชาการทางเภสัชกรรมสำหรับกรณีนี้
• ข้อ จ.: (Saquinavir): ไม่ใช่คำตอบที่ถูกต้องตามแนวทางเวชปฏิบัติและหลักวิชาการทางเภสัชกรรมสำหรับกรณีนี้</t>
        </is>
      </c>
      <c r="L333" s="186" t="n"/>
      <c r="M333" s="186" t="inlineStr">
        <is>
          <t>8. Infectious diseases</t>
        </is>
      </c>
      <c r="N333" s="186" t="inlineStr">
        <is>
          <t>8.1 HIV &amp; Opportunistic Infections</t>
        </is>
      </c>
      <c r="O333" s="185" t="inlineStr">
        <is>
          <t>Clinic</t>
        </is>
      </c>
      <c r="P333" s="186" t="inlineStr">
        <is>
          <t>รุ่น RxCU83</t>
        </is>
      </c>
      <c r="Q333" s="185" t="inlineStr">
        <is>
          <t>แบบฝึกหัด</t>
        </is>
      </c>
      <c r="R333" s="185" t="inlineStr">
        <is>
          <t>Quiz เตรียมสอบ CC1 RxCU83</t>
        </is>
      </c>
      <c r="S333" s="185" t="n"/>
    </row>
    <row r="334" ht="24" customHeight="1" s="49">
      <c r="A334" s="185" t="n">
        <v>332</v>
      </c>
      <c r="B334" s="186" t="inlineStr"/>
      <c r="C334" s="186" t="inlineStr">
        <is>
          <t>การตรวจคัดกรองพันธุกรรมอัลลีล HLA-B5701 มีความสัมพันธ์อย่างจำเพาะเจาะจงกับการป้องกันอาการไม่พึงประสงค์รุนแรงจากการใช้ยาต้านไวรัสในข้อใด</t>
        </is>
      </c>
      <c r="D334" s="186" t="n"/>
      <c r="E334" s="186" t="inlineStr">
        <is>
          <t>Emtricitabine กับภาวะ Lipodystrophy</t>
        </is>
      </c>
      <c r="F334" s="186" t="inlineStr">
        <is>
          <t>Didanosine กับภาวะ Pancreatitis</t>
        </is>
      </c>
      <c r="G334" s="186" t="inlineStr">
        <is>
          <t>Abacavir กับภาวะ Hypersensitivity syndrome (HSR)</t>
        </is>
      </c>
      <c r="H334" s="186" t="inlineStr">
        <is>
          <t>Tenofovir กับภาวะ Nephrotoxicity</t>
        </is>
      </c>
      <c r="I334" s="186" t="inlineStr">
        <is>
          <t>Zidovudine กับภาวะ Bone marrow suppression</t>
        </is>
      </c>
      <c r="J334" s="185" t="n">
        <v>3</v>
      </c>
      <c r="K334" s="186" t="inlineStr">
        <is>
          <t>✅ คำตอบที่ถูกต้อง: ข้อ c. Abacavir กับภาวะ Hypersensitivity syndrome (HSR)
🎯 ทำไมข้อนี้ถึงถูก:
การตรวจยีน HLA-B5701 เป็นข้อกำหนดมาตรฐานก่อนเริ่มยา Abacavir (ABC) เนื่องจากผู้ที่มีอัลลีล HLA-B5701 positive มีความเสี่ยงสูงมากต่อการเกิด Abacavir Hypersensitivity Reaction (มีไข้ ผื่น ปวดท้อง อ่อนเพลีย หายใจลำบาก) ซึ่งอาจเป็นอันตรายถึงชีวิตหากได้รับยาซ้ำ ดังนั้นหากผลเป็น positive จะมีข้อห้ามใช้ Abacavir ตลอดชีวิต
🔍 ข้ออื่นผิดเพราะอะไร:
• ข้อ ก.: Emtricitabine ปลอดภัยและแทบไม่พบ lipodystrophy
• ข้อ ข.: Didanosine ทำให้เกิดตับอ่อนอักเสบจากความเป็นพิษต่อไมโทคอนเดรีย ไม่สัมพันธ์กับ HLA-B5701
• ข้อ ง.: Tenofovir nephrotoxicity สัมพันธ์กับยีนขนส่งยาทางไต (เช่น ABCC2/MRP2) ไม่ใช่ HLA-B5701
• ข้อ จ.: Zidovudine กดไขกระดูกสัมพันธ์กับระยะเวลาและขนาดยา ไม่ใช่ HLA-B5701
• --</t>
        </is>
      </c>
      <c r="L334" s="186" t="n"/>
      <c r="M334" s="186" t="inlineStr">
        <is>
          <t>8. Infectious diseases</t>
        </is>
      </c>
      <c r="N334" s="186" t="inlineStr">
        <is>
          <t>8.1 HIV &amp; Opportunistic Infections</t>
        </is>
      </c>
      <c r="O334" s="185" t="inlineStr">
        <is>
          <t>Clinic</t>
        </is>
      </c>
      <c r="P334" s="186" t="inlineStr">
        <is>
          <t>รุ่น RxCU83</t>
        </is>
      </c>
      <c r="Q334" s="185" t="inlineStr">
        <is>
          <t>แบบฝึกหัด</t>
        </is>
      </c>
      <c r="R334" s="185" t="inlineStr">
        <is>
          <t>Quiz เตรียมสอบ CC1 RxCU83</t>
        </is>
      </c>
      <c r="S334" s="185" t="n"/>
    </row>
    <row r="335" ht="24" customHeight="1" s="49">
      <c r="A335" s="185" t="n">
        <v>333</v>
      </c>
      <c r="B335" s="186" t="inlineStr"/>
      <c r="C335" s="186" t="inlineStr">
        <is>
          <t>เชื้อจุลชีพก่อโรคในข้อใดจัดเป็นสาเหตุที่ พบได้น้อยที่สุด ในการก่อโรคปอดอักเสบติดเชื้อในชุมชน (Community-Acquired Pneumonia: CAP) ทั่วไป</t>
        </is>
      </c>
      <c r="D335" s="186" t="n"/>
      <c r="E335" s="186" t="inlineStr">
        <is>
          <t>Streptococcus pneumoniae</t>
        </is>
      </c>
      <c r="F335" s="186" t="inlineStr">
        <is>
          <t>Mycoplasma pneumoniae</t>
        </is>
      </c>
      <c r="G335" s="186" t="inlineStr">
        <is>
          <t>Moraxella catarrhalis</t>
        </is>
      </c>
      <c r="H335" s="186" t="inlineStr">
        <is>
          <t>Streptococcus pyogenes (Group A Streptococcus)</t>
        </is>
      </c>
      <c r="I335" s="186" t="inlineStr">
        <is>
          <t>Haemophilus influenzae</t>
        </is>
      </c>
      <c r="J335" s="185" t="n">
        <v>4</v>
      </c>
      <c r="K335" s="186" t="inlineStr">
        <is>
          <t>✅ คำตอบที่ถูกต้อง: ข้อ d. Streptococcus pyogenes (Group A Streptococcus)
🎯 ทำไมข้อนี้ถึงถูก:
Streptococcus pyogenes (Group A Strep) เป็นเชื้อสาเหตุหลักของโรคคออักเสบ (pharyngitis), ต่อมทอนซิลอักเสบ และการติดเชื้อที่ผิวหนัง (cellulitis/impetigo) แต่พบเป็นสาเหตุของปอดอักเสบชุมชน (CAP) ได้น้อยมาก (rare cause) แตกต่างจาก S. pneumoniae ซึ่งเป็นอันดับหนึ่ง, H. influenzae, M. catarrhalis และเชื้อกลุ่ม atypical pathogens (M. pneumoniae, C. pneumoniae) ซึ่งเป็นเชื้อก่อโรคพบบ่อยใน CAP
🔍 ข้ออื่นผิดเพราะอะไร:
• ข้อ ก.: Streptococcus pneumoniae เป็นเชื้อแบคทีเรียสาเหตุที่พบบ่อยที่สุดของ CAP ในทุกกลุ่มอายุ
• ข้อ ข.: Mycoplasma pneumoniae เป็นสาเหตุอันดับต้นๆ ของ atypical CAP
• ข้อ ค.: และ e.: H. influenzae และ M. catarrhalis เป็นเชื้อก่อโรค CAP พบบ่อยโดยเฉพาะในผู้สูงอายุและผู้ป่วย COPD
• ข้อ จ.: (Haemophilus influenzae): ไม่ใช่คำตอบที่ถูกต้องตามแนวทางเวชปฏิบัติและหลักวิชาการทางเภสัชกรรมสำหรับกรณีนี้</t>
        </is>
      </c>
      <c r="L335" s="186" t="n"/>
      <c r="M335" s="186" t="inlineStr">
        <is>
          <t>8. Infectious diseases</t>
        </is>
      </c>
      <c r="N335" s="186" t="inlineStr">
        <is>
          <t>8.3 Respiratory Tract Infections</t>
        </is>
      </c>
      <c r="O335" s="185" t="inlineStr">
        <is>
          <t>Clinic</t>
        </is>
      </c>
      <c r="P335" s="186" t="inlineStr">
        <is>
          <t>รุ่น RxCU83</t>
        </is>
      </c>
      <c r="Q335" s="185" t="inlineStr">
        <is>
          <t>แบบฝึกหัด</t>
        </is>
      </c>
      <c r="R335" s="185" t="inlineStr">
        <is>
          <t>Quiz เตรียมสอบ CC1 RxCU83</t>
        </is>
      </c>
      <c r="S335" s="185" t="n"/>
    </row>
    <row r="336" ht="24" customHeight="1" s="49">
      <c r="A336" s="185" t="n">
        <v>334</v>
      </c>
      <c r="B336" s="186" t="inlineStr">
        <is>
          <t>ผู้ป่วย CAP ที่รักษาแบบผู้ป่วยนอก ได้รับยา Amoxicillin 500 mg วันละ 3 ครั้งมาเป็นเวลา 3 วัน แต่อาการไข้และหอบเหนื่อยไม่ดีขึ้น หากพิจารณาปรับเปลี่ยนยาปฏิชีวนะ</t>
        </is>
      </c>
      <c r="C336" s="186" t="inlineStr">
        <is>
          <t>ข้อใดเป็นทางเลือกที่เหมาะสมที่สุดตามแนวทางเวชปฏิบัติ</t>
        </is>
      </c>
      <c r="D336" s="186" t="n"/>
      <c r="E336" s="186" t="inlineStr">
        <is>
          <t>Amoxicillin ร่วมกับ Azithromycin</t>
        </is>
      </c>
      <c r="F336" s="186" t="inlineStr">
        <is>
          <t>Cefuroxime axetil ร่วมกับ Amoxicillin</t>
        </is>
      </c>
      <c r="G336" s="186" t="inlineStr">
        <is>
          <t>Ciprofloxacin เดี่ยวๆ</t>
        </is>
      </c>
      <c r="H336" s="186" t="inlineStr">
        <is>
          <t>Co-trimoxazole ร่วมกับ Doxycycline</t>
        </is>
      </c>
      <c r="I336" s="186" t="inlineStr">
        <is>
          <t>Erythromycin เดี่ยวๆ</t>
        </is>
      </c>
      <c r="J336" s="185" t="n">
        <v>1</v>
      </c>
      <c r="K336" s="186" t="inlineStr">
        <is>
          <t>✅ คำตอบที่ถูกต้อง: ข้อ a. Amoxicillin ร่วมกับ Azithromycin
🎯 ทำไมข้อนี้ถึงถูก:
การที่ผู้ป่วยไม่ตอบสนองต่อ Amoxicillin สาเหตุที่พบบ่อยที่สุดคือการติดเชื้อในกลุ่ม Atypical pathogens (เช่น Mycoplasma, Chlamydia, Legionella) ซึ่งไม่มีผนังเซลล์ peptidoglycan จึงดื้อต่อยากลุ่ม beta-lactams การปรับยาโดยเพิ่มยากลุ่ม Macrolides (เช่น Azithromycin) หรือ Doxycycline ร่วมกับ beta-lactam จะช่วยขยายขอบเขตการฆ่าเชื้อให้ครอบคลุมทั้ง typical และ atypical pathogens
🔍 ข้ออื่นผิดเพราะอะไร:
• ข้อ ข.: Cefuroxime และ Amoxicillin ล้วนเป็น beta-lactams มีขอบเขตการฆ่าเชื้อซ้ำซ้อนกันและไม่คลุม atypical bacteria
• ข้อ ค.: Ciprofloxacin มีฤทธิ์ต่อ S. pneumoniae ต่ำ ไม่จัดเป็น respiratory fluoroquinolones (ห้ามใช้รักษา CAP)
• ข้อ ง.: และ e.: Co-trimoxazole ไม่ใช่ยาแนะนำหลักสำหรับ CAP และ Erythromycin มีผลข้างเคียงทางเดินอาหารสูงมากและดื้อยาเยอะ
• ข้อ จ.: (Erythromycin เดี่ยวๆ): ไม่ใช่คำตอบที่ถูกต้องตามแนวทางเวชปฏิบัติและหลักวิชาการทางเภสัชกรรมสำหรับกรณีนี้</t>
        </is>
      </c>
      <c r="L336" s="186" t="n"/>
      <c r="M336" s="186" t="inlineStr">
        <is>
          <t>8. Infectious diseases</t>
        </is>
      </c>
      <c r="N336" s="186" t="inlineStr">
        <is>
          <t>8.1 HIV &amp; Opportunistic Infections</t>
        </is>
      </c>
      <c r="O336" s="185" t="inlineStr">
        <is>
          <t>Clinic</t>
        </is>
      </c>
      <c r="P336" s="186" t="inlineStr">
        <is>
          <t>รุ่น RxCU83</t>
        </is>
      </c>
      <c r="Q336" s="185" t="inlineStr">
        <is>
          <t>แบบฝึกหัด</t>
        </is>
      </c>
      <c r="R336" s="185" t="inlineStr">
        <is>
          <t>Quiz เตรียมสอบ CC1 RxCU83</t>
        </is>
      </c>
      <c r="S336" s="185" t="n"/>
    </row>
    <row r="337" ht="24" customHeight="1" s="49">
      <c r="A337" s="185" t="n">
        <v>335</v>
      </c>
      <c r="B337" s="186" t="inlineStr">
        <is>
          <t>ยาต้านจุลชีพในข้อใดต่อไปนี้ มีฤทธิ์ครอบคลุม</t>
        </is>
      </c>
      <c r="C337" s="186" t="inlineStr">
        <is>
          <t>เชื้อก่อโรคกลุ่ม Atypical pathogen ชนิด Legionella pneumophila ได้อย่างมีประสิทธิภาพ</t>
        </is>
      </c>
      <c r="D337" s="186" t="n"/>
      <c r="E337" s="186" t="inlineStr">
        <is>
          <t>Amoxicillin</t>
        </is>
      </c>
      <c r="F337" s="186" t="inlineStr">
        <is>
          <t>Amoxicillin/clavulanic acid</t>
        </is>
      </c>
      <c r="G337" s="186" t="inlineStr">
        <is>
          <t>Ceftriaxone</t>
        </is>
      </c>
      <c r="H337" s="186" t="inlineStr">
        <is>
          <t>Doxycycline</t>
        </is>
      </c>
      <c r="I337" s="186" t="inlineStr">
        <is>
          <t>Vancomycin</t>
        </is>
      </c>
      <c r="J337" s="185" t="n">
        <v>4</v>
      </c>
      <c r="K337" s="186" t="inlineStr">
        <is>
          <t>✅ คำตอบที่ถูกต้อง: ข้อ d. Doxycycline
🎯 ทำไมข้อนี้ถึงถูก:
Legionella pneumophila เป็นแบคทีเรียที่เจริญและอาศัยอยู่ภายในเซลล์ (intracellular pathogen) ยาที่จะออกฤทธิ์ได้ดีต้องเป็นยาที่แทรกซึมเข้าสู่เซลล์ได้สูง ได้แก่ ยากลุ่ม Macrolides (Azithromycin), Respiratory fluoroquinolones (Levofloxacin) และกลุ่ม Tetracyclines (Doxycycline)
🔍 ข้ออื่นผิดเพราะอะไร:
• ข้อ ก.: , b., c.: ยากลุ่ม Beta-lactams ทั้งหมด (Amoxicillin, Augmentin, Ceftriaxone) แทรกซึมเข้าเซลล์ได้ไม่ดีและออกฤทธิ์ที่ผนังเซลล์ จึงไม่มีประสิทธิภาพในการรักษา Legionella
• ข้อ ข.: (Amoxicillin/clavulanic acid): ไม่ใช่คำตอบที่ถูกต้องตามแนวทางเวชปฏิบัติและหลักวิชาการทางเภสัชกรรมสำหรับกรณีนี้
• ข้อ ค.: (Ceftriaxone): ไม่ใช่คำตอบที่ถูกต้องตามแนวทางเวชปฏิบัติและหลักวิชาการทางเภสัชกรรมสำหรับกรณีนี้
• ข้อ จ.: Vancomycin ออกฤทธิ์เฉพาะต่อแบคทีเรียแกรมบวก ไม่มีฤทธิ์ต่อเชื้อแกรมลบหรือ Legionella</t>
        </is>
      </c>
      <c r="L337" s="186" t="n"/>
      <c r="M337" s="186" t="inlineStr">
        <is>
          <t>8. Infectious diseases</t>
        </is>
      </c>
      <c r="N337" s="186" t="inlineStr">
        <is>
          <t>8.3 Respiratory Tract Infections</t>
        </is>
      </c>
      <c r="O337" s="185" t="inlineStr">
        <is>
          <t>Clinic</t>
        </is>
      </c>
      <c r="P337" s="186" t="inlineStr">
        <is>
          <t>รุ่น RxCU83</t>
        </is>
      </c>
      <c r="Q337" s="185" t="inlineStr">
        <is>
          <t>แบบฝึกหัด</t>
        </is>
      </c>
      <c r="R337" s="185" t="inlineStr">
        <is>
          <t>Quiz เตรียมสอบ CC1 RxCU83</t>
        </is>
      </c>
      <c r="S337" s="185" t="n"/>
    </row>
    <row r="338" ht="24" customHeight="1" s="49">
      <c r="A338" s="185" t="n">
        <v>336</v>
      </c>
      <c r="B338" s="186" t="inlineStr"/>
      <c r="C338" s="186" t="inlineStr">
        <is>
          <t>หากผลการตรวจภาพถ่ายรังสีและสแกนพบ ฝีในปอด (Lung abscess) ร่วมด้วย และสงสัยว่าเกิดจากการติดเชื้อแบคทีเรียที่ไม่ใช้ออกซิเจนในช่องปาก (Oral anaerobes) ยาปฏิชีวนะชนิดรับประทานในข้อใดเหมาะสมที่สุดในการให้การรักษา</t>
        </is>
      </c>
      <c r="D338" s="186" t="n"/>
      <c r="E338" s="186" t="inlineStr">
        <is>
          <t>Amoxicillin/clavulanic acid (Augmentin)</t>
        </is>
      </c>
      <c r="F338" s="186" t="inlineStr">
        <is>
          <t>Ciprofloxacin</t>
        </is>
      </c>
      <c r="G338" s="186" t="inlineStr">
        <is>
          <t>Azithromycin</t>
        </is>
      </c>
      <c r="H338" s="186" t="inlineStr">
        <is>
          <t>Cefixime</t>
        </is>
      </c>
      <c r="I338" s="186" t="inlineStr">
        <is>
          <t>Doxycycline</t>
        </is>
      </c>
      <c r="J338" s="185" t="n">
        <v>1</v>
      </c>
      <c r="K338" s="186" t="inlineStr">
        <is>
          <t>✅ คำตอบที่ถูกต้อง: ข้อ a. Amoxicillin/clavulanic acid (Augmentin)
🎯 ทำไมข้อนี้ถึงถูก:
Amoxicillin/clavulanic acid (Augmentin): มีขอบเขตการฆ่าเชื้อที่ครอบคลุมทั้งเชื้อแบคทีเรียแกรมบวก แกรมลบ และที่สำคัญคือครอบคลุมเชื้อแบคทีเรียกลุ่ม Anaerobes (เช่น Peptostreptococcus, Fusobacterium, Bacteroides spp.) ได้ดีเยี่ยม จึงเป็นยาทางเลือกอันดับแรกชนิดรับประทานสำหรับรักษา Lung abscess และ Aspiration pneumonia
🔍 ข้ออื่นผิดเพราะอะไร:
• ข้อ ข.: Ciprofloxacin แทบไม่มีฤทธิ์ต่อเชื้อ Anaerobes เลย
• ข้อ ค.: Azithromycin มีฤทธิ์ต่อ anaerobes ต่ำ ไม่เหมาะสำหรับการรักษาฝีหนอง
• ข้อ ง.: Cefixime (3rd gen cephalosporin oral) ไม่มีฤทธิ์คลุม anaerobes
• ข้อ จ.: Doxycycline มีฤทธิ์ต่อ anaerobes ไม่สม่ำเสมอและไม่ดีเท่า Amox/clav
• --</t>
        </is>
      </c>
      <c r="L338" s="186" t="n"/>
      <c r="M338" s="186" t="inlineStr">
        <is>
          <t>8. Infectious diseases</t>
        </is>
      </c>
      <c r="N338" s="186" t="inlineStr">
        <is>
          <t>8.1 HIV &amp; Opportunistic Infections</t>
        </is>
      </c>
      <c r="O338" s="185" t="inlineStr">
        <is>
          <t>Clinic</t>
        </is>
      </c>
      <c r="P338" s="186" t="inlineStr">
        <is>
          <t>รุ่น RxCU83</t>
        </is>
      </c>
      <c r="Q338" s="185" t="inlineStr">
        <is>
          <t>แบบฝึกหัด</t>
        </is>
      </c>
      <c r="R338" s="185" t="inlineStr">
        <is>
          <t>Quiz เตรียมสอบ CC1 RxCU83</t>
        </is>
      </c>
      <c r="S338" s="185" t="n"/>
    </row>
    <row r="339" ht="24" customHeight="1" s="49">
      <c r="A339" s="185" t="n">
        <v>337</v>
      </c>
      <c r="B339" s="186" t="inlineStr"/>
      <c r="C339" s="186" t="inlineStr">
        <is>
          <t>ต่อมาอีก 3 วัน ผลเพาะเชื้อจากเสมหะและปอดพบเชื้อ Methicillin-Resistant Staphylococcus aureus (MRSA) จำนวนมาก และเชื้อยังคงสงสัยร่วมกับการติดเชื้อแบคทีเรียแกรมลบในโรงพยาบาล สูตรยาฉีดปฏิชีวนะในข้อใดเหมาะสมที่สุดในการปรับการรักษา</t>
        </is>
      </c>
      <c r="D339" s="186" t="n"/>
      <c r="E339" s="186" t="inlineStr">
        <is>
          <t>Vancomycin ร่วมกับ Ceftazidime</t>
        </is>
      </c>
      <c r="F339" s="186" t="inlineStr">
        <is>
          <t>Cloxacillin ร่วมกับ Gentamicin</t>
        </is>
      </c>
      <c r="G339" s="186" t="inlineStr">
        <is>
          <t>Cefazolin ร่วมกับ Ciprofloxacin</t>
        </is>
      </c>
      <c r="H339" s="186" t="inlineStr">
        <is>
          <t>Amoxicillin/clavulanate ร่วมกับ Clindamycin</t>
        </is>
      </c>
      <c r="I339" s="186" t="inlineStr">
        <is>
          <t>Ceftriaxone ร่วมกับ Azithromycin</t>
        </is>
      </c>
      <c r="J339" s="185" t="n">
        <v>1</v>
      </c>
      <c r="K339" s="186" t="inlineStr">
        <is>
          <t>✅ คำตอบที่ถูกต้อง: ข้อ a. Vancomycin ร่วมกับ Ceftazidime
🎯 ทำไมข้อนี้ถึงถูก:
เมื่อยืนยันเชื้อ MRSA ยามาตรฐานที่ต้องเลือกใช้คือ Vancomycin (หรือ Linezolid) เพื่อฆ่าเชื้อ MRSA ในปอด และการให้ร่วมกับ Ceftazidime (antipseudomonal 3rd generation cephalosporin) หรือ Cefepime ช่วยครอบคลุมเชื้อแบคทีเรียแกรมลบในโรงพยาบาล เช่น Pseudomonas aeruginosa ทำให้เป็นสูตรผสมที่ครอบคลุมอย่างเหมาะสม
🔍 ข้ออื่นผิดเพราะอะไร:
• ข้อ ข.: และ c.: Cloxacillin และ Cefazolin เป็นยาในกลุ่ม beta-lactams ซึ่งเชื้อ MRSA ดื้อยาทั้งหมดผ่านกลไก mecA gene (PBP2a) จึงใช้ไม่ได้ผล
• ข้อ ค.: (Cefazolin ร่วมกับ Ciprofloxacin): ไม่ใช่คำตอบที่ถูกต้องตามแนวทางเวชปฏิบัติและหลักวิชาการทางเภสัชกรรมสำหรับกรณีนี้
• ข้อ ง.: และ e.: Ceftriaxone และ Amox/clav ไม่มีฤทธิ์ต่อเชื้อ MRSA
• ข้อ จ.: (Ceftriaxone ร่วมกับ Azithromycin): ไม่ใช่คำตอบที่ถูกต้องตามแนวทางเวชปฏิบัติและหลักวิชาการทางเภสัชกรรมสำหรับกรณีนี้</t>
        </is>
      </c>
      <c r="L339" s="186" t="n"/>
      <c r="M339" s="186" t="inlineStr">
        <is>
          <t>8. Infectious diseases</t>
        </is>
      </c>
      <c r="N339" s="186" t="inlineStr">
        <is>
          <t>8.6 Skin &amp; Soft Tissue Infections</t>
        </is>
      </c>
      <c r="O339" s="185" t="inlineStr">
        <is>
          <t>Clinic</t>
        </is>
      </c>
      <c r="P339" s="186" t="inlineStr">
        <is>
          <t>รุ่น RxCU83</t>
        </is>
      </c>
      <c r="Q339" s="185" t="inlineStr">
        <is>
          <t>แบบฝึกหัด</t>
        </is>
      </c>
      <c r="R339" s="185" t="inlineStr">
        <is>
          <t>Quiz เตรียมสอบ CC1 RxCU83</t>
        </is>
      </c>
      <c r="S339" s="185" t="n"/>
    </row>
    <row r="340" ht="24" customHeight="1" s="49">
      <c r="A340" s="185" t="n">
        <v>338</v>
      </c>
      <c r="B340" s="186" t="inlineStr">
        <is>
          <t>การตรวจติดตามความปลอดภัยและพิษจากยาปฏิชีวนะ</t>
        </is>
      </c>
      <c r="C340" s="186" t="inlineStr">
        <is>
          <t>ข้อใดต่อไปนี้ ถูกต้องและมีความสำคัญสูงสุด เมื่อผู้ป่วยได้รับยา Vancomycin</t>
        </is>
      </c>
      <c r="D340" s="186" t="n"/>
      <c r="E340" s="186" t="inlineStr">
        <is>
          <t>ติดตามการทำงานของไต (Serum creatinine และ Urine output) และตรวจระดับยาในเลือด (Trough level)</t>
        </is>
      </c>
      <c r="F340" s="186" t="inlineStr">
        <is>
          <t>ติดตามคลื่นไฟฟ้าหัวใจ (EKG) เพื่อดูการเกิด QT prolongation</t>
        </is>
      </c>
      <c r="G340" s="186" t="inlineStr">
        <is>
          <t>ติดตามการทำงานของตับ (LFT) ทุก 24 ชั่วโมง</t>
        </is>
      </c>
      <c r="H340" s="186" t="inlineStr">
        <is>
          <t>ติดตามระดับน้ำตาลในเลือดเนื่องจากยาทำให้เกิดภาวะ Hypoglycemia</t>
        </is>
      </c>
      <c r="I340" s="186" t="inlineStr">
        <is>
          <t>ติดตามระดับกรดยูริกในเลือดเนื่องจากยาทำให้เกิด Hyperuricemia</t>
        </is>
      </c>
      <c r="J340" s="185" t="n">
        <v>1</v>
      </c>
      <c r="K340" s="186" t="inlineStr">
        <is>
          <t>✅ คำตอบที่ถูกต้อง: ข้อ a. ติดตามการทำงานของไต (Serum creatinine และ Urine output) และตรวจระดับยาในเลือด (Trough level)
🎯 ทำไมข้อนี้ถึงถูก:
Vancomycin มีพิษสำคัญคือ Nephrotoxicity (พิษต่อไต) โดยเฉพาะเมื่อใช้ในขนาดสูงหรือให้ร่วมกับยาที่มีพิษต่อไตตัวอื่น จึงต้องตรวจติดตาม Serum creatinine อย่างใกล้ชิด และทำ Therapeutic Drug Monitoring (TDM) วัดระดับยาในเลือด (เป้าหมาย Trough level 15-20 mcg/mL หรือ AUC/MIC &gt;= 400) เพื่อป้องกันไตวายเฉียบพลัน
🔍 ข้ออื่นผิดเพราะอะไร:
• ข้อ ข.: QT prolongation สัมพันธ์กับยากลุ่ม Macrolides และ Fluoroquinolones ไม่ใช่ Vancomycin
• ข้อ ค.: Vancomycin ไม่ได้เป็นพิษต่อตับเป็นหลัก
• ข้อ ง.: และ e.: Vancomycin ไม่มีผลรบกวนระดับน้ำตาลหรือกรดยูริกในเลือด
• ข้อ จ.: (ติดตามระดับกรดยูริกในเลือดเนื่องจากยาทำให้เกิด Hyperuricemia): ไม่ใช่คำตอบที่ถูกต้องตามแนวทางเวชปฏิบัติและหลักวิชาการทางเภสัชกรรมสำหรับกรณีนี้</t>
        </is>
      </c>
      <c r="L340" s="186" t="n"/>
      <c r="M340" s="186" t="inlineStr">
        <is>
          <t>8. Infectious diseases</t>
        </is>
      </c>
      <c r="N340" s="186" t="inlineStr">
        <is>
          <t>8.4 Urinary Tract Infections</t>
        </is>
      </c>
      <c r="O340" s="185" t="inlineStr">
        <is>
          <t>Clinic</t>
        </is>
      </c>
      <c r="P340" s="186" t="inlineStr">
        <is>
          <t>รุ่น RxCU83</t>
        </is>
      </c>
      <c r="Q340" s="185" t="inlineStr">
        <is>
          <t>แบบฝึกหัด</t>
        </is>
      </c>
      <c r="R340" s="185" t="inlineStr">
        <is>
          <t>Quiz เตรียมสอบ CC1 RxCU83</t>
        </is>
      </c>
      <c r="S340" s="185" t="n"/>
    </row>
    <row r="341" ht="24" customHeight="1" s="49">
      <c r="A341" s="185" t="n">
        <v>339</v>
      </c>
      <c r="B341" s="186" t="inlineStr"/>
      <c r="C341" s="186" t="inlineStr">
        <is>
          <t>ระยะเวลาในการให้ยาปฏิชีวนะเพื่อรักษาโรคปอดอักเสบจากเชื้อ MRSA (MRSA Pneumonia) ตามแนวทางเวชปฏิบัติของ IDSA ควรกำหนดระยะเวลาการรักษาอย่างน้อยกี่วัน</t>
        </is>
      </c>
      <c r="D341" s="186" t="n"/>
      <c r="E341" s="186" t="inlineStr">
        <is>
          <t>3 วัน</t>
        </is>
      </c>
      <c r="F341" s="186" t="inlineStr">
        <is>
          <t>7 วัน (7-14 วัน)</t>
        </is>
      </c>
      <c r="G341" s="186" t="inlineStr">
        <is>
          <t>21 วัน</t>
        </is>
      </c>
      <c r="H341" s="186" t="inlineStr">
        <is>
          <t>28 วัน</t>
        </is>
      </c>
      <c r="I341" s="186" t="inlineStr">
        <is>
          <t>6 สัปดาห์</t>
        </is>
      </c>
      <c r="J341" s="185" t="n">
        <v>2</v>
      </c>
      <c r="K341" s="186" t="inlineStr">
        <is>
          <t>✅ คำตอบที่ถูกต้อง: ข้อ b. 7 วัน (7-14 วัน)
🎯 ทำไมข้อนี้ถึงถูก:
ตามแนวทางเวชปฏิบัติของ IDSA สำหรับการรักษา Hospital-Acquired / Ventilator-Associated Pneumonia รวมถึงปอดอักเสบจาก MRSA ที่ไม่มีภาวะแทรกซ้อน (uncomplicated MRSA pneumonia) แนะนำให้ยาปฏิชีวนะเป็นระยะเวลาสั้นอย่างน้อย 7 วัน (ช่วง 7-14 วัน ขึ้นอยู่กับการตอบสนองทางคลินิก) ซึ่งให้ประสิทธิผลเทียบเท่าระยะเวลานานกว่าและลดความเสี่ยงต่อการเกิดเชื้อดื้อยา
🔍 ข้ออื่นผิดเพราะอะไร:
• ข้อ ก.: 3 วันสั้นเกินไป ไม่เพียงพอต่อการกำจัดเชื้อ MRSA
• ข้อ ค.: และ d.: การรักษา 21-28 วันสงวนไว้สำหรับกรณีมีฝีในปอดขนาดใหญ่ (Lung abscess) หรือมีการกระจายเข้าสู่กระแสเลือด
• ข้อ ง.: (28 วัน): ไม่ใช่คำตอบที่ถูกต้องตามแนวทางเวชปฏิบัติและหลักวิชาการทางเภสัชกรรมสำหรับกรณีนี้
• ข้อ จ.: 6 สัปดาห์ใช้สำหรับการรักษาลิ้นหัวใจอักเสบ (Infective endocarditis) หรือกระดูกอักเสบ (Osteomyelitis)</t>
        </is>
      </c>
      <c r="L341" s="186" t="n"/>
      <c r="M341" s="186" t="inlineStr">
        <is>
          <t>8. Infectious diseases</t>
        </is>
      </c>
      <c r="N341" s="186" t="inlineStr">
        <is>
          <t>8.3 Respiratory Tract Infections</t>
        </is>
      </c>
      <c r="O341" s="185" t="inlineStr">
        <is>
          <t>Clinic</t>
        </is>
      </c>
      <c r="P341" s="186" t="inlineStr">
        <is>
          <t>รุ่น RxCU83</t>
        </is>
      </c>
      <c r="Q341" s="185" t="inlineStr">
        <is>
          <t>แบบฝึกหัด</t>
        </is>
      </c>
      <c r="R341" s="185" t="inlineStr">
        <is>
          <t>Quiz เตรียมสอบ CC1 RxCU83</t>
        </is>
      </c>
      <c r="S341" s="185" t="n"/>
    </row>
    <row r="342" ht="24" customHeight="1" s="49">
      <c r="A342" s="185" t="n">
        <v>340</v>
      </c>
      <c r="B342" s="186" t="inlineStr"/>
      <c r="C342" s="186" t="inlineStr">
        <is>
          <t>ในการนับระยะเวลาการรักษาโรคติดเชื้อแบคทีเรียที่มีผลเพาะเชื้อยืนยัน (เช่น การติดเชื้อในกระแสเลือดหรือปอด) วันที่ 1 ของการรักษา (Day 1) ควรวบรวมนับตั้งแต่วันใดเป็นเกณฑ์</t>
        </is>
      </c>
      <c r="D342" s="186" t="n"/>
      <c r="E342" s="186" t="inlineStr">
        <is>
          <t>วันแรกที่ผู้ป่วยเริ่มมีอาการไข้ที่บ้าน</t>
        </is>
      </c>
      <c r="F342" s="186" t="inlineStr">
        <is>
          <t>วันที่ผู้ป่วยนอนโรงพยาบาลวันแรก</t>
        </is>
      </c>
      <c r="G342" s="186" t="inlineStr">
        <is>
          <t>วันแรกที่เริ่มให้ยาปฏิชีวนะที่ตรงกับผลความไวของเชื้อ หรือวันที่ผลเพาะเชื้อซ้ำให้ผลลบ</t>
        </is>
      </c>
      <c r="H342" s="186" t="inlineStr">
        <is>
          <t>วันที่ผลเพาะเชื้อจากห้องปฏิบัติการออกอย่างเป็นทางการ</t>
        </is>
      </c>
      <c r="I342" s="186" t="inlineStr">
        <is>
          <t>วันที่ผู้ป่วยไม่มีไข้ติดต่อกันครบ 48 ชั่วโมง</t>
        </is>
      </c>
      <c r="J342" s="185" t="n">
        <v>3</v>
      </c>
      <c r="K342" s="186" t="inlineStr">
        <is>
          <t>✅ คำตอบที่ถูกต้อง: ข้อ c. วันแรกที่เริ่มให้ยาปฏิชีวนะที่ตรงกับผลความไวของเชื้อ หรือวันที่ผลเพาะเชื้อซ้ำให้ผลลบ
🎯 ทำไมข้อนี้ถึงถูก:
หลักการทางโรคติดเชื้อ การนับระยะเวลาการรักษา (duration of therapy) ต้องเริ่มต้นนับเป็น Day 1 จากวันที่ผู้ป่วยได้รับยาต้านจุลชีพที่มีประสิทธิภาพตรงกับเชื้อ (appropriate/effective antimicrobial therapy) หรือในกรณี bacteremia เริ่มนับจากวันแรกที่ผลเพาะเชื้อในเลือดซ้ำให้ผลเป็นลบ (clearance of bacteremia) ไม่ใช่นับจากวันที่ได้ยาที่ไม่ครอบคลุมเชื้อ
🔍 ข้ออื่นผิดเพราะอะไร:
• ข้อ ก.: , b., d., e.: วันเริ่มมีอาการ, วันแอดมิท, หรือวันที่ใบแล็บออก ไม่สะท้อนวันที่เชื้อเริ่มถูกทำลายด้วยยาที่ถูกต้องอย่างแท้จริง
• ข้อ ข.: (วันที่ผู้ป่วยนอนโรงพยาบาลวันแรก): ไม่ใช่คำตอบที่ถูกต้องตามแนวทางเวชปฏิบัติและหลักวิชาการทางเภสัชกรรมสำหรับกรณีนี้
• ข้อ ง.: (วันที่ผลเพาะเชื้อจากห้องปฏิบัติการออกอย่างเป็นทางการ): ไม่ใช่คำตอบที่ถูกต้องตามแนวทางเวชปฏิบัติและหลักวิชาการทางเภสัชกรรมสำหรับกรณีนี้
• ข้อ จ.: (วันที่ผู้ป่วยไม่มีไข้ติดต่อกันครบ 48 ชั่วโมง): ไม่ใช่คำตอบที่ถูกต้องตามแนวทางเวชปฏิบัติและหลักวิชาการทางเภสัชกรรมสำหรับกรณีนี้</t>
        </is>
      </c>
      <c r="L342" s="186" t="n"/>
      <c r="M342" s="186" t="inlineStr">
        <is>
          <t>8. Infectious diseases</t>
        </is>
      </c>
      <c r="N342" s="186" t="inlineStr">
        <is>
          <t>8.8 Antimicrobial Stewardship &amp; Pharmacology</t>
        </is>
      </c>
      <c r="O342" s="185" t="inlineStr">
        <is>
          <t>Clinic</t>
        </is>
      </c>
      <c r="P342" s="186" t="inlineStr">
        <is>
          <t>รุ่น RxCU83</t>
        </is>
      </c>
      <c r="Q342" s="185" t="inlineStr">
        <is>
          <t>แบบฝึกหัด</t>
        </is>
      </c>
      <c r="R342" s="185" t="inlineStr">
        <is>
          <t>Quiz เตรียมสอบ CC1 RxCU83</t>
        </is>
      </c>
      <c r="S342" s="185" t="n"/>
    </row>
    <row r="343" ht="24" customHeight="1" s="49">
      <c r="A343" s="185" t="n">
        <v>341</v>
      </c>
      <c r="B343" s="186" t="inlineStr">
        <is>
          <t>ผู้ป่วยชายอายุ 40 ปี มาพบแพทย์ด้วยอาการปัสสาวะแสบขัด มีหนองสีขาวขุ่นข้นไหลออกจากท่อปัสสาวะ ตรวจย้อมสีหนองพบ Gram-negative intracellular diplococci แพทย์วินิจฉัยว่าเป็น โรคหนองในแท้ (Gonococcal urethritis)</t>
        </is>
      </c>
      <c r="C343" s="186" t="inlineStr">
        <is>
          <t>เชื้อจุลชีพก่อโรคที่เป็นสาเหตุสำคัญที่สุดของภาวะหนองในแท้ในผู้ป่วยรายนี้คือเชื้อในข้อใด</t>
        </is>
      </c>
      <c r="D343" s="186" t="n"/>
      <c r="E343" s="186" t="inlineStr">
        <is>
          <t>Neisseria gonorrhoeae</t>
        </is>
      </c>
      <c r="F343" s="186" t="inlineStr">
        <is>
          <t>Chlamydia trachomatis</t>
        </is>
      </c>
      <c r="G343" s="186" t="inlineStr">
        <is>
          <t>Ureaplasma urealyticum</t>
        </is>
      </c>
      <c r="H343" s="186" t="inlineStr">
        <is>
          <t>Trichomonas vaginalis</t>
        </is>
      </c>
      <c r="I343" s="186" t="inlineStr">
        <is>
          <t>Mycoplasma genitalium</t>
        </is>
      </c>
      <c r="J343" s="185" t="n">
        <v>1</v>
      </c>
      <c r="K343" s="186" t="inlineStr">
        <is>
          <t>✅ คำตอบที่ถูกต้อง: ข้อ ก. Neisseria gonorrhoeae
🎯 ทำไมข้อนี้ถึงถูก:
Neisseria gonorrhoeae (Gonococcus) เป็นเชื้อแบคทีเรียแกรมลบรูปร่างกลมรีติดกันเป็นคู่คล้ายเมล็ดกาแฟ (Gram-negative diplococci) ที่มักพบอยู่ภายในเซลล์เม็ดเลือดขาว (Intracellular) ซึ่งเป็นเชื้อสาเหตุจำเพาะของโรคหนองในแท้ (Gonorrhea)
🔍 ข้ออื่นผิดเพราะอะไร:
• ข้อ ข.: Chlamydia trachomatis, Ureaplasma urealyticum, Mycoplasma genitalium เป็นเชื้อสาเหตุของโรคหนองในเทียม (Non-gonococcal urethritis: NGU)
• ข้อ ค.: (Ureaplasma urealyticum): ไม่ใช่คำตอบที่ถูกต้องตามแนวทางเวชปฏิบัติและหลักวิชาการทางเภสัชกรรมสำหรับกรณีนี้
• ข้อ ง.: Trichomonas vaginalis เป็นเชื้อโปรโตซัวชนิดมีหาง
• ข้อ จ.: (Mycoplasma genitalium): ไม่ใช่คำตอบที่ถูกต้องตามแนวทางเวชปฏิบัติและหลักวิชาการทางเภสัชกรรมสำหรับกรณีนี้</t>
        </is>
      </c>
      <c r="L343" s="186" t="n"/>
      <c r="M343" s="186" t="inlineStr">
        <is>
          <t>8. Infectious diseases</t>
        </is>
      </c>
      <c r="N343" s="186" t="inlineStr">
        <is>
          <t>8.4 Urinary Tract Infections</t>
        </is>
      </c>
      <c r="O343" s="185" t="inlineStr">
        <is>
          <t>Clinic</t>
        </is>
      </c>
      <c r="P343" s="186" t="inlineStr">
        <is>
          <t>รุ่น RxCU83</t>
        </is>
      </c>
      <c r="Q343" s="185" t="inlineStr">
        <is>
          <t>แบบฝึกหัด</t>
        </is>
      </c>
      <c r="R343" s="185" t="inlineStr">
        <is>
          <t>Quiz เตรียมสอบ CC1 RxCU83</t>
        </is>
      </c>
      <c r="S343" s="185" t="inlineStr">
        <is>
          <t>CASE-INF-GONORRHEA-01</t>
        </is>
      </c>
    </row>
    <row r="344" ht="24" customHeight="1" s="49">
      <c r="A344" s="185" t="n">
        <v>342</v>
      </c>
      <c r="B344" s="186" t="inlineStr">
        <is>
          <t>ผู้ป่วยชายอายุ 40 ปี มาพบแพทย์ด้วยอาการปัสสาวะแสบขัด มีหนองสีขาวขุ่นข้นไหลออกจากท่อปัสสาวะ ตรวจย้อมสีหนองพบ Gram-negative intracellular diplococci แพทย์วินิจฉัยว่าเป็น โรคหนองในแท้ (Gonococcal urethritis)</t>
        </is>
      </c>
      <c r="C344" s="186" t="inlineStr">
        <is>
          <t>ตามแนวทางการรักษาโรคติดต่อทางเพศสัมพันธ์ของประเทศไทยและ CDC ยาปฏิชีวนะขนานแรก (First-line empiric regimen) ที่เหมาะสมที่สุดสำหรับผู้ป่วยรายนี้คือข้อใด</t>
        </is>
      </c>
      <c r="D344" s="186" t="n"/>
      <c r="E344" s="186" t="inlineStr">
        <is>
          <t>Ceftriaxone 500 mg ฉีดเข้ากล้ามเนื้อ (IM) ครั้งเดียว ร่วมกับ Doxycycline 100 mg รับประทานวันละ 2 ครั้ง เป็นเวลา 7 วัน (เพื่อครอบคลุมหนองในเทียมร่วมด้วย)</t>
        </is>
      </c>
      <c r="F344" s="186" t="inlineStr">
        <is>
          <t>Ciprofloxacin 500 mg รับประทานครั้งเดียว</t>
        </is>
      </c>
      <c r="G344" s="186" t="inlineStr">
        <is>
          <t>Penicillin G sodium 2.4 ล้านยูนิต ฉีดเข้ากล้ามเนื้อครั้งเดียว</t>
        </is>
      </c>
      <c r="H344" s="186" t="inlineStr">
        <is>
          <t>Metronidazole 500 mg รับประทานวันละ 2 ครั้ง เป็นเวลา 7 วัน</t>
        </is>
      </c>
      <c r="I344" s="186" t="inlineStr">
        <is>
          <t>Amoxicillin 500 mg รับประทานวันละ 3 ครั้ง เป็นเวลา 7 วัน</t>
        </is>
      </c>
      <c r="J344" s="185" t="n">
        <v>1</v>
      </c>
      <c r="K344" s="186" t="inlineStr">
        <is>
          <t>✅ คำตอบที่ถูกต้อง: ข้อ ก. Ceftriaxone 500 mg ฉีดเข้ากล้ามเนื้อ (IM) ครั้งเดียว ร่วมกับ Doxycycline 100 mg รับประทานวันละ 2 ครั้ง เป็นเวลา 7 วัน (เพื่อครอบคลุมหนองในเทียมร่วมด้วย)
🎯 ทำไมข้อนี้ถึงถูก:
ตามแนวทางเวชปฏิบัติปัจจุบัน แนะนำยา Ceftriaxone 500 mg ฉีดเข้ากล้ามเนื้อครั้งเดียวเป็นยาหลักในการกำจัดเชื้อ Neisseria gonorrhoeae และเนื่องจากการติดเชื้อหนองในแท้มักพบร่วมกับการติดเชื้อหนองในเทียม (Chlamydia trachomatis) สูงถึงร้อยละ 30-50 จึงแนะนำให้ยา Doxycycline 100 mg วันละ 2 ครั้ง นาน 7 วัน ควบคู่กันไปด้วยเสมอ
🔍 ข้ออื่นผิดเพราะอะไร:
• ข้อ ข.: เชื้อ Neisseria gonorrhoeae ในประเทศไทยมีอัตราการดื้อต่อ Ciprofloxacin และ Penicillin/Amoxicillin สูงเกินร้อยละ 80 จึงห้ามใช้เด็ดขาด
• ข้อ ค.: Penicillin G ใช้รักษาโรคซิฟิลิส (Syphilis) ไม่สามารถรักษาหนองในได้
• ข้อ ง.: Metronidazole ใช้รักษา Trichomoniasis หรือการติดเชื้อแอนแอโรบิก
• ข้อ จ.: (Amoxicillin 500 mg รับประทานวันละ 3 ครั้ง เป็นเวลา 7 วัน): ไม่ใช่คำตอบที่ถูกต้องตามแนวทางเวชปฏิบัติและหลักวิชาการทางเภสัชกรรมสำหรับกรณีนี้</t>
        </is>
      </c>
      <c r="L344" s="186" t="n"/>
      <c r="M344" s="186" t="inlineStr">
        <is>
          <t>8. Infectious diseases</t>
        </is>
      </c>
      <c r="N344" s="186" t="inlineStr">
        <is>
          <t>8.4 Urinary Tract Infections</t>
        </is>
      </c>
      <c r="O344" s="185" t="inlineStr">
        <is>
          <t>Clinic</t>
        </is>
      </c>
      <c r="P344" s="186" t="inlineStr">
        <is>
          <t>รุ่น RxCU83</t>
        </is>
      </c>
      <c r="Q344" s="185" t="inlineStr">
        <is>
          <t>แบบฝึกหัด</t>
        </is>
      </c>
      <c r="R344" s="185" t="inlineStr">
        <is>
          <t>Quiz เตรียมสอบ CC1 RxCU83</t>
        </is>
      </c>
      <c r="S344" s="185" t="inlineStr">
        <is>
          <t>CASE-INF-GONORRHEA-01</t>
        </is>
      </c>
    </row>
    <row r="345" ht="24" customHeight="1" s="49">
      <c r="A345" s="185" t="n">
        <v>343</v>
      </c>
      <c r="B345" s="186" t="inlineStr">
        <is>
          <t>ผู้ป่วยชายอายุ 40 ปี มาพบแพทย์ด้วยอาการปัสสาวะแสบขัด มีหนองสีขาวขุ่นข้นไหลออกจากท่อปัสสาวะ ตรวจย้อมสีหนองพบ Gram-negative intracellular diplococci แพทย์วินิจฉัยว่าเป็น โรคหนองในแท้ (Gonococcal urethritis)</t>
        </is>
      </c>
      <c r="C345" s="186" t="inlineStr">
        <is>
          <t>คำแนะนำในการปฏิบัติตัวและการป้องกันการแพร่กระจายเชื้อที่สำคัญที่สุดสำหรับผู้ป่วยโรคหนองในแท้รายนี้คือข้อใด</t>
        </is>
      </c>
      <c r="D345" s="186" t="n"/>
      <c r="E345" s="186" t="inlineStr">
        <is>
          <t>แนะนำให้คู่นอนในช่วง 60 วันที่ผ่านมามารับการตรวจและรักษาพร้อมกัน และงดมีเพศสัมพันธ์จนกว่าทั้งสองฝ่ายจะรักษาครบกำหนด 7 วัน</t>
        </is>
      </c>
      <c r="F345" s="186" t="inlineStr">
        <is>
          <t>สามารถมีเพศสัมพันธ์ได้ทันทีหลังฉีดยา Ceftriaxone ครบ 24 ชั่วโมง</t>
        </is>
      </c>
      <c r="G345" s="186" t="inlineStr">
        <is>
          <t>ล้างทำความสะอาดอวัยวะเพศด้วยน้ำยาฆ่าเชื้อ Dettol วันละ 2 ครั้งเพื่อเร่งการหายของแผล</t>
        </is>
      </c>
      <c r="H345" s="186" t="inlineStr">
        <is>
          <t>ดื่มน้ำให้น้อยลงเพื่อลดอาการปัสสาวะแสบขัด</t>
        </is>
      </c>
      <c r="I345" s="186" t="inlineStr">
        <is>
          <t>รับประทานยาบำรุงไตเพื่อช่วยขับหนองออกจากท่อปัสสาวะ</t>
        </is>
      </c>
      <c r="J345" s="185" t="n">
        <v>1</v>
      </c>
      <c r="K345" s="186" t="inlineStr">
        <is>
          <t>✅ คำตอบที่ถูกต้อง: ข้อ ก. แนะนำให้คู่นอนในช่วง 60 วันที่ผ่านมามารับการตรวจและรักษาพร้อมกัน และงดมีเพศสัมพันธ์จนกว่าทั้งสองฝ่ายจะรักษาครบกำหนด 7 วัน
🎯 ทำไมข้อนี้ถึงถูก:
หลักการสำคัญในการควบคุมโรคติดต่อทางเพศสัมพันธ์ (STI management) คือการแจ้งและนำคู่นอน (Partner notification &amp; treatment) ในช่วง 60 วันก่อนหน้ามารับการรักษาพร้อมกัน เพื่อตัดวงจรการแพร่เชื้อและการติดเชื้อกลับเป็นซ้ำ (Ping-pong infection) และต้องเน้นย้ำให้งดมีเพศสัมพันธ์ (Abstinence) จนกว่าทั้งผู้ป่วยและคู่จะได้รับยาครบ 7 วันและไม่มีอาการ
🔍 ข้ออื่นผิดเพราะอะไร:
• ข้อ ข.: หลังฉีดยา 24 ชั่วโมงยังอาจมีเชื้อหลงเหลือและคู่นอนยังไม่หายดี เสี่ยงต่อการแพร่เชื้อ
• ข้อ ค.: น้ำยาฆ่าเชื้อทั่วไประคายเคืองเยื่อบุท่อปัสสาวะอย่างรุนแรง
• ข้อ ง.: ควรดื่มน้ำมากๆ เพื่อขับปัสสาวะชะล้างท่อปัสสาวะ ไม่ควรกลั้นหรือดื่มน้ำน้อย
• ข้อ จ.: (รับประทานยาบำรุงไตเพื่อช่วยขับหนองออกจากท่อปัสสาวะ): ไม่ใช่คำตอบที่ถูกต้องตามแนวทางเวชปฏิบัติและหลักวิชาการทางเภสัชกรรมสำหรับกรณีนี้</t>
        </is>
      </c>
      <c r="L345" s="186" t="n"/>
      <c r="M345" s="186" t="inlineStr">
        <is>
          <t>8. Infectious diseases</t>
        </is>
      </c>
      <c r="N345" s="186" t="inlineStr">
        <is>
          <t>8.4 Urinary Tract Infections</t>
        </is>
      </c>
      <c r="O345" s="185" t="inlineStr">
        <is>
          <t>Clinic</t>
        </is>
      </c>
      <c r="P345" s="186" t="inlineStr">
        <is>
          <t>รุ่น RxCU83</t>
        </is>
      </c>
      <c r="Q345" s="185" t="inlineStr">
        <is>
          <t>แบบฝึกหัด</t>
        </is>
      </c>
      <c r="R345" s="185" t="inlineStr">
        <is>
          <t>Quiz เตรียมสอบ CC1 RxCU83</t>
        </is>
      </c>
      <c r="S345" s="185" t="inlineStr">
        <is>
          <t>CASE-INF-GONORRHEA-01</t>
        </is>
      </c>
    </row>
    <row r="346" ht="24" customHeight="1" s="49">
      <c r="A346" s="185" t="n">
        <v>344</v>
      </c>
      <c r="B346" s="186" t="inlineStr"/>
      <c r="C346" s="186" t="inlineStr">
        <is>
          <t>ผู้ป่วยมีประวัติการแพ้ยากลุ่ม Penicillin แบบรุนแรง (Anaphylaxis) โครงสร้างทางเคมีส่วนใดที่เป็นสารก่อภูมิแพ้หลัก (Major determinant) ที่ทำให้เกิดการแพ้ข้ามกลุ่มใน Beta-lactams</t>
        </is>
      </c>
      <c r="D346" s="186" t="n"/>
      <c r="E346" s="186" t="inlineStr">
        <is>
          <t>R-side chain</t>
        </is>
      </c>
      <c r="F346" s="186" t="inlineStr">
        <is>
          <t>Thiazolidine ring</t>
        </is>
      </c>
      <c r="G346" s="186" t="inlineStr">
        <is>
          <t>Penicilloyl group ที่เกิดจากการเปิดวง Beta-lactam ring</t>
        </is>
      </c>
      <c r="H346" s="186" t="inlineStr">
        <is>
          <t>Beta-lactam ring เดี่ยวๆ</t>
        </is>
      </c>
      <c r="I346" s="186" t="inlineStr">
        <is>
          <t>Carboxyl group</t>
        </is>
      </c>
      <c r="J346" s="185" t="n">
        <v>3</v>
      </c>
      <c r="K346" s="186" t="inlineStr">
        <is>
          <t>✅ คำตอบที่ถูกต้อง: ข้อ ค. Penicilloyl group ที่เกิดจากการเปิดวง Beta-lactam ring
🎯 ทำไมข้อนี้ถึงถูก:
การแพ้ยา Penicillin เกิดจากวง Beta-lactam ถูกเปิดออกแล้วไปสร้างพันธะโควาเลนต์กับโปรตีนในร่างกาย (Hapten-carrier conjugate) เกิดเป็น Penicilloyl determinant ซึ่งคิดเป็นมากกว่า 95% ของการแพ้ (เรียกว่า Major antigenic determinant)
🔍 ข้ออื่นผิดเพราะอะไร:
• ข้อ ก. ผิด เพราะ R-side chain มักเกี่ยวข้องกับการแพ้ข้ามกลุ่มของยากลุ่ม Amino-penicillins หรือข้ามไปยัง Cephalosporin บางตัว
• ข้อ ข. ผิด เพราะ Thiazolidine ring เพียงอย่างเดียวไม่ได้เป็น major determinant
• ข้อ ง. ผิด เพราะการแพ้เกิดขึ้นเมื่อวงเบต้าแลกแทมเปิดออกและจับกับโปรตีน ไม่ใช่ตัววงปิดเดี่ยวๆ
• ข้อ จ. ผิด เพราะ Carboxyl group ไม่ใช่ตัวกระตุ้นการแพ้ทางภูมิคุ้มกันหลัก</t>
        </is>
      </c>
      <c r="L346" s="186" t="inlineStr">
        <is>
          <t>Clinic</t>
        </is>
      </c>
      <c r="M346" s="186" t="inlineStr">
        <is>
          <t>8. Infectious diseases</t>
        </is>
      </c>
      <c r="N346" s="186" t="inlineStr">
        <is>
          <t>8.8 Antimicrobial Stewardship &amp; Pharmacology</t>
        </is>
      </c>
      <c r="O346" s="185" t="inlineStr">
        <is>
          <t>Clinic</t>
        </is>
      </c>
      <c r="P346" s="186" t="inlineStr">
        <is>
          <t>รุ่น RxCU83</t>
        </is>
      </c>
      <c r="Q346" s="185" t="inlineStr">
        <is>
          <t>แบบฝึกหัด</t>
        </is>
      </c>
      <c r="R346" s="185" t="inlineStr">
        <is>
          <t>Quiz เตรียมสอบ CC1 RxCU83</t>
        </is>
      </c>
      <c r="S346" s="185" t="n"/>
    </row>
    <row r="347" ht="24" customHeight="1" s="49">
      <c r="A347" s="185" t="n">
        <v>345</v>
      </c>
      <c r="B347" s="186" t="inlineStr"/>
      <c r="C347" s="186" t="inlineStr">
        <is>
          <t>ยาต้านไวรัสเอชไอวี (Antiretroviral drugs) ในข้อใด มีความสัมพันธ์สูงที่สุดต่อการเกิดภาวะไขมันกระจายตัวผิดปกติ (Lipodystrophy), ภาวะไขมันในเลือดสูง (Dyslipidemia) และภาวะดื้อต่ออินซูลิน (Insulin Resistance)</t>
        </is>
      </c>
      <c r="D347" s="186" t="n"/>
      <c r="E347" s="186" t="inlineStr">
        <is>
          <t>Dolutegravir</t>
        </is>
      </c>
      <c r="F347" s="186" t="inlineStr">
        <is>
          <t>Lopinavir / Ritonavir</t>
        </is>
      </c>
      <c r="G347" s="186" t="inlineStr">
        <is>
          <t>Etravirine</t>
        </is>
      </c>
      <c r="H347" s="186" t="inlineStr">
        <is>
          <t>Emtricitabine</t>
        </is>
      </c>
      <c r="I347" s="186" t="inlineStr">
        <is>
          <t>Enfuvirtide</t>
        </is>
      </c>
      <c r="J347" s="185" t="n">
        <v>2</v>
      </c>
      <c r="K347" s="186" t="inlineStr">
        <is>
          <t>✅ คำตอบที่ถูกต้อง: ข้อ ข. Lopinavir / Ritonavir
🎯 ทำไมข้อนี้ถึงถูก:
ยาในกลุ่ม Protease Inhibitors (PIs) โดยเฉพาะสูตรที่เสริมฤทธิ์ด้วย Ritonavir (เช่น Lopinavir/ritonavir) มีความสัมพันธ์อย่างมากกับการเกิด Lipodystrophy (เช่น Buffalo hump, visceral fat accumulation), ภาวะ Dyslipidemia (Hypertriglyceridemia/Hypercholesterolemia) และภาวะ Insulin resistance / Hyperglycemia
🔍 ข้ออื่นผิดเพราะอะไร:
• ข้อ ก.: Dolutegravir เป็นยากลุ่ม Integrase Strand Transfer Inhibitor (INSTI) ผลข้างเคียงหลักคือน้ำหนักตัวเพิ่มขึ้น (Weight gain) และนอนไม่หลับ แต่ไม่ก่อให้เกิด Lipodystrophy ชัดเจนเหมือน PIs
• ข้อ ค.: Etravirine เป็นยากลุ่ม NNRTI รุ่นที่ 2 มีผลข้างเคียงเด่นคือผื่นแพ้ยา (Skin rash) ไม่ได้เด่นเรื่อง Lipodystrophy
• ข้อ ง.: Emtricitabine เป็นยากลุ่ม NRTI ที่มีความปลอดภัยสูงมาก ไม่ก่อให้เกิด mitochondrial toxicity หรือ lipodystrophy เมื่อเทียบกับ NRTI รุ่นเก่า (เช่น d4T, AZT)
• ข้อ จ.: Enfuvirtide เป็นยากลุ่ม Fusion Inhibitor บริหารโดยการฉีดใต้ผิวหนัง มีผลข้างเคียงเด่นคือปฏิกิริยาบริเวณที่ฉีดยา (Injection site reaction)</t>
        </is>
      </c>
      <c r="L347" s="186" t="inlineStr">
        <is>
          <t>Intermediate</t>
        </is>
      </c>
      <c r="M347" s="186" t="inlineStr">
        <is>
          <t>8. Infectious diseases</t>
        </is>
      </c>
      <c r="N347" s="186" t="inlineStr">
        <is>
          <t>8.1 HIV &amp; Opportunistic Infections</t>
        </is>
      </c>
      <c r="O347" s="185" t="inlineStr">
        <is>
          <t>Clinic</t>
        </is>
      </c>
      <c r="P347" s="186" t="inlineStr">
        <is>
          <t>[RECONSTRUCTED: ปรับแต่งและเติมเต็มบริบทโจทย์/ตัวเลือกเพื่อความสมบูรณ์] ข้อสอบจริง PLE-CC1 ปี 2567 ข้อ 12</t>
        </is>
      </c>
      <c r="Q347" s="185" t="inlineStr">
        <is>
          <t>ข้อสอบจริง</t>
        </is>
      </c>
      <c r="R347" s="185" t="inlineStr">
        <is>
          <t>2567</t>
        </is>
      </c>
      <c r="S347" s="185" t="n"/>
    </row>
    <row r="348" ht="24" customHeight="1" s="49">
      <c r="A348" s="185" t="n">
        <v>346</v>
      </c>
      <c r="B348" s="186" t="inlineStr">
        <is>
          <t>ชายอายุ 35 ปี ได้รับการวินิจฉัยว่าเป็นโรคไซนัสอักเสบเฉียบพลันจากแบคทีเรีย (Acute Bacterial Rhinosinusitis: ABRS) โดยผลเพาะเชื้อพบ Streptococcus pneumoniae สายพันธุ์ดื้อต่อยา Penicillin และผู้ป่วยมีประวัติทางการแพทย์ระบุว่า เคยแพ้ยา Amoxicillin อย่างรุนแรงแบบ Type 1 Hypersensitivity (มีอาการผื่นลมพิษ หลอดลมเกร็งตัว และบวมบริเวณใบหน้าเฉียบพลัน)</t>
        </is>
      </c>
      <c r="C348" s="186" t="inlineStr">
        <is>
          <t>ยาปฏิชีวนะในข้อใดมีความเหมาะสมสูงสุดในการเลือกใช้รักษาผู้ป่วยรายนี้ตามแนวทางเวชปฏิบัติของ IDSA</t>
        </is>
      </c>
      <c r="D348" s="186" t="n"/>
      <c r="E348" s="186" t="inlineStr">
        <is>
          <t>Levofloxacin 500 mg รับประทานวันละ 1 ครั้ง นาน 5 ถึง 7 วัน</t>
        </is>
      </c>
      <c r="F348" s="186" t="inlineStr">
        <is>
          <t>Amoxicillin / Clavulanic acid 875/125 mg รับประทานวันละ 2 ครั้ง</t>
        </is>
      </c>
      <c r="G348" s="186" t="inlineStr">
        <is>
          <t>Cefixime 400 mg รับประทานวันละ 1 ครั้ง</t>
        </is>
      </c>
      <c r="H348" s="186" t="inlineStr">
        <is>
          <t>Clindamycin 300 mg รับประทานวันละ 3 ครั้ง</t>
        </is>
      </c>
      <c r="I348" s="186" t="inlineStr">
        <is>
          <t>Erythromycin 500 mg รับประทานวันละ 4 ครั้ง</t>
        </is>
      </c>
      <c r="J348" s="185" t="n">
        <v>1</v>
      </c>
      <c r="K348" s="186" t="inlineStr">
        <is>
          <t>✅ คำตอบที่ถูกต้อง: ข้อ ก. Levofloxacin 500 mg รับประทานวันละ 1 ครั้ง นาน 5 ถึง 7 วัน
🎯 ทำไมข้อนี้ถึงถูก:
ตามแนวทางเวชปฏิบัติ IDSA สำหรับ ABRS ในผู้ป่วยที่มีความเสี่ยงต่อเชื้อ S. pneumoniae ดื้อยา และมีประวัติแพ้ยากลุ่ม Beta-lactams แบบรุนแรง (Type 1 IgE-mediated anaphylaxis) ยาที่แนะนำเป็นอันดับแรกคือยากลุ่ม Respiratory Fluoroquinolones ได้แก่ Levofloxacin หรือ Moxifloxacin เนื่องจากครอบคลุมทั้ง S. pneumoniae (รวมถึง PRSP), H. influenzae และ M. catarrhalis ได้ดีเยี่ยม และไม่มีการแพ้ข้ามกลุ่มกับเพนิซิลลิน
🔍 ข้ออื่นผิดเพราะอะไร:
• ข้อ ข.: Amoxicillin/Clavulanate เป็นยา First-line มาตรฐาน แต่มีข้อห้ามใช้เด็ดขาดในผู้ป่วยที่แพ้ Amoxicillin แบบ Type 1
• ข้อ ค.: Cefixime เป็นยากลุ่ม Cephalosporin แม้จะเป็นรุ่นที่ 3 แต่ในผู้ป่วยที่มีประวัติ Anaphylaxis ต่อเพนิซิลลินอย่างรุนแรง ควรหลีกเลี่ยง Cephalosporins และ Cefixime ครอบคลุมเชื้อ S. pneumoniae ดื้อยาได้ไม่ดี
• ข้อ ง.: Clindamycin ไม่ครอบคลุมเชื้อแกรมลบที่พบบ่อยในไซนัสอักเสบ เช่น H. influenzae
• ข้อ จ.: Erythromycin มีอัตราการดื้อยาสูงมากในเชื้อ S. pneumoniae และไม่ครอบคลุม H. influenzae</t>
        </is>
      </c>
      <c r="L348" s="186" t="inlineStr">
        <is>
          <t>Intermediate</t>
        </is>
      </c>
      <c r="M348" s="186" t="inlineStr">
        <is>
          <t>8. Infectious diseases</t>
        </is>
      </c>
      <c r="N348" s="186" t="inlineStr">
        <is>
          <t>8.3 Respiratory Tract Infections</t>
        </is>
      </c>
      <c r="O348" s="185" t="inlineStr">
        <is>
          <t>Clinic</t>
        </is>
      </c>
      <c r="P348" s="186" t="inlineStr">
        <is>
          <t>[RECONSTRUCTED: ปรับแต่งและเติมเต็มบริบทโจทย์/ตัวเลือกเพื่อความสมบูรณ์] ข้อสอบจริง PLE-CC1 ปี 2567 ข้อ 37</t>
        </is>
      </c>
      <c r="Q348" s="185" t="inlineStr">
        <is>
          <t>ข้อสอบจริง</t>
        </is>
      </c>
      <c r="R348" s="185" t="inlineStr">
        <is>
          <t>2567</t>
        </is>
      </c>
      <c r="S348" s="185" t="inlineStr">
        <is>
          <t>CASE_2567_SINUS_01</t>
        </is>
      </c>
    </row>
    <row r="349" ht="24" customHeight="1" s="49">
      <c r="A349" s="185" t="n">
        <v>347</v>
      </c>
      <c r="B349" s="186" t="inlineStr"/>
      <c r="C349" s="186" t="inlineStr">
        <is>
          <t>ยาปฏิชีวนะในข้อใดต่อไปนี้ ควรหลีกเลี่ยงการรับประทานพร้อมกับยาลดกรดชนิดน้ำที่มีส่วนประกอบของ Aluminum Hydroxide และ Magnesium Hydroxide เนื่องจากจะเกิดปฏิกิริยาการเกิดสารเชิงซ้อน (Chelation) ทำให้อัตราการดูดซึมและระดับยาในเลือดลดลงอย่างมีนัยสำคัญทางคลินิก</t>
        </is>
      </c>
      <c r="D349" s="186" t="n"/>
      <c r="E349" s="186" t="inlineStr">
        <is>
          <t>Levofloxacin</t>
        </is>
      </c>
      <c r="F349" s="186" t="inlineStr">
        <is>
          <t>Amoxicillin / Clavulanic acid</t>
        </is>
      </c>
      <c r="G349" s="186" t="inlineStr">
        <is>
          <t>Cefixime</t>
        </is>
      </c>
      <c r="H349" s="186" t="inlineStr">
        <is>
          <t>Co-trimoxazole</t>
        </is>
      </c>
      <c r="I349" s="186" t="inlineStr">
        <is>
          <t>Amoxicillin</t>
        </is>
      </c>
      <c r="J349" s="185" t="n">
        <v>1</v>
      </c>
      <c r="K349" s="186" t="inlineStr">
        <is>
          <t>✅ คำตอบที่ถูกต้อง: ข้อ ก. Levofloxacin
🎯 ทำไมข้อนี้ถึงถูก:
Levofloxacin เป็นยาปฏิชีวนะกลุ่ม Fluoroquinolones ซึ่งมีหมู่ 4-keto และ 3-carboxylic acid ในโครงสร้างที่สามารถเกิดปฏิกิริยา Chelation กับไอออนประจุบวกคู่และสาม (Polyvalent cations เช่น Al3+, Mg2+, Ca2+, Fe2+) ในยาลดกรด เกิดเป็นสารประกอบเชิงซ้อนที่ไม่ละลายน้ำ ส่งผลให้การดูดซึมยาลดลงมากกว่าร้อยละ 50-80 หากจำเป็นต้องใช้ร่วมกัน ต้องรับประทาน Levofloxacin ก่อนยาลดกรดอย่างน้อย 2 ชั่วโมง หรือหลังยาลดกรดอย่างน้อย 4-6 ชั่วโมง
🔍 ข้ออื่นผิดเพราะอะไร:
• ข้อ ข.: Amoxicillin/Clavulanate การดูดซึมไม่ได้รับผลกระทบทางคลินิกจากยาลดกรดอย่างมีนัยสำคัญ
• ข้อ ค.: Cefixime ไม่เกิด Chelation กับโลหะหนักเหมือน Fluoroquinolones
• ข้อ ง.: Co-trimoxazole การดูดซึมไม่ขึ้นกับยาลดกรด
• ข้อ จ.: Amoxicillin สามารถรับประทานพร้อมหรือหลังอาหารได้โดยไม่มีปัญหา chelation</t>
        </is>
      </c>
      <c r="L349" s="186" t="inlineStr">
        <is>
          <t>Intermediate</t>
        </is>
      </c>
      <c r="M349" s="186" t="inlineStr">
        <is>
          <t>8. Infectious diseases</t>
        </is>
      </c>
      <c r="N349" s="186" t="inlineStr">
        <is>
          <t>8.8 Antimicrobial Stewardship &amp; Pharmacology</t>
        </is>
      </c>
      <c r="O349" s="185" t="inlineStr">
        <is>
          <t>Clinic</t>
        </is>
      </c>
      <c r="P349" s="186" t="inlineStr">
        <is>
          <t>[RECONSTRUCTED: ปรับแต่งและเติมเต็มบริบทโจทย์/ตัวเลือกเพื่อความสมบูรณ์] ข้อสอบจริง PLE-CC1 ปี 2567 ข้อ 44</t>
        </is>
      </c>
      <c r="Q349" s="185" t="inlineStr">
        <is>
          <t>ข้อสอบจริง</t>
        </is>
      </c>
      <c r="R349" s="185" t="inlineStr">
        <is>
          <t>2567</t>
        </is>
      </c>
      <c r="S349" s="185" t="n"/>
    </row>
    <row r="350" ht="24" customHeight="1" s="49">
      <c r="A350" s="185" t="n">
        <v>348</v>
      </c>
      <c r="B350" s="186" t="inlineStr">
        <is>
          <t>ผู้ป่วยติดเชื้อเอชไอวี (HIV Infection) รายใหม่ ตรวจวัดระดับภูมิคุ้มกันพบค่า CD4 cell count เท่ากับ 120 cells/microL (CD4 &lt; 150-200 cells/microL) ผู้ป่วยยังไม่มีอาการแสดงของการติดเชื้อฉวยโอกาสใดๆ</t>
        </is>
      </c>
      <c r="C350" s="186" t="inlineStr">
        <is>
          <t>ยาต้านจุลชีพมาตรฐานในข้อใดที่จำเป็นต้องเริ่มให้แก่ผู้ป่วยทันทีเพื่อเป็น การป้องกันโรคติดเชื้อฉวยโอกาสปฐมภูมิ (Primary OI Prophylaxis) ตามแนวทางการรักษาผู้ติดเชื้อเอชไอวีของประเทศไทย</t>
        </is>
      </c>
      <c r="D350" s="186" t="n"/>
      <c r="E350" s="186" t="inlineStr">
        <is>
          <t>Co-trimoxazole (Sulfamethoxazole / Trimethoprim: 160/800 mg) 1 เม็ด วันละ 1 ครั้ง</t>
        </is>
      </c>
      <c r="F350" s="186" t="inlineStr">
        <is>
          <t>Fluconazole 200 mg รับประทานสัปดาห์ละ 1 ครั้ง</t>
        </is>
      </c>
      <c r="G350" s="186" t="inlineStr">
        <is>
          <t>Azithromycin 1,200 mg รับประทานสัปดาห์ละ 1 ครั้ง</t>
        </is>
      </c>
      <c r="H350" s="186" t="inlineStr">
        <is>
          <t>Co-trimoxazole ร่วมกับ Fluconazole</t>
        </is>
      </c>
      <c r="I350" s="186" t="inlineStr">
        <is>
          <t>Co-trimoxazole ร่วมกับ Azithromycin และ Fluconazole</t>
        </is>
      </c>
      <c r="J350" s="185" t="n">
        <v>1</v>
      </c>
      <c r="K350" s="186" t="inlineStr">
        <is>
          <t>✅ คำตอบที่ถูกต้อง: ข้อ ก. Co-trimoxazole (Sulfamethoxazole / Trimethoprim: 160/800 mg) 1 เม็ด วันละ 1 ครั้ง
🎯 ทำไมข้อนี้ถึงถูก:
ตามแนวทางการตรวจวินิจฉัยและรักษาผู้ติดเชื้อเอชไอวีในประเทศไทย:
1. เมื่อ CD4 &lt; 200 cells/microL แนะนำให้เริ่มยา Co-trimoxazole (Double Strength 1 เม็ดต่อวัน) เพื่อป้องกันโรคปอดอักเสบจากเชื้อ Pneumocystis jirovecii (PCP) และยังช่วยป้องกันโรค Toxoplasmosis (เมื่อ CD4 &lt; 100) รวมถึงการติดเชื้อแบคทีเรียรุนแรงอื่นๆ
2. ปัจจุบัน ไม่แนะนำ การให้ Fluconazole เป็น Primary prophylaxis สำหรับเชื้อรา Cryptococcus หรือ Candida เนื่องจากไม่ลดอัตราการเสียชีวิตและเสี่ยงต่อเชื้อดื้อยา (แนะนำให้ตรวจ Serum Cryptococcal Antigen แทน)
3. สำหรับ Azithromycin (ป้องกัน MAC) ในปัจจุบันแนวทางเวชปฏิบัติแนะนำให้เริ่มยาต้านไวรัส (ART) ทันทีและไม่จำเป็นต้องให้ยาป้องกัน MAC หากเริ่ม ART ได้เร็ว
🔍 ข้ออื่นผิดเพราะอะไร:
• ข้อ ข.: ไม่สอดคล้องกับแนวทางเวชปฏิบัติปัจจุบันที่แนะนำเฉพาะ Co-trimoxazole สำหรับ CD4 ระดับนี้
• ข้อ ค.: (Azithromycin 1,200 mg รับประทานสัปดาห์ละ 1 ครั้ง): ไม่ใช่คำตอบที่ถูกต้องตามแนวทางเวชปฏิบัติและหลักวิชาการทางเภสัชกรรมสำหรับกรณีนี้
• ข้อ ง.: (Co-trimoxazole ร่วมกับ Fluconazole): ไม่ใช่คำตอบที่ถูกต้องตามแนวทางเวชปฏิบัติและหลักวิชาการทางเภสัชกรรมสำหรับกรณีนี้
• ข้อ จ.: (Co-trimoxazole ร่วมกับ Azithromycin และ Fluconazole): ไม่ใช่คำตอบที่ถูกต้องตามแนวทางเวชปฏิบัติและหลักวิชาการทางเภสัชกรรมสำหรับกรณีนี้</t>
        </is>
      </c>
      <c r="L350" s="186" t="inlineStr">
        <is>
          <t>Intermediate</t>
        </is>
      </c>
      <c r="M350" s="186" t="inlineStr">
        <is>
          <t>8. Infectious diseases</t>
        </is>
      </c>
      <c r="N350" s="186" t="inlineStr">
        <is>
          <t>8.1 HIV &amp; Opportunistic Infections</t>
        </is>
      </c>
      <c r="O350" s="185" t="inlineStr">
        <is>
          <t>Clinic</t>
        </is>
      </c>
      <c r="P350" s="186" t="inlineStr">
        <is>
          <t>[RECONSTRUCTED: ปรับแต่งและเติมเต็มบริบทโจทย์/ตัวเลือกเพื่อความสมบูรณ์] ข้อสอบจริง PLE-CC1 ปี 2567 ข้อ 75</t>
        </is>
      </c>
      <c r="Q350" s="185" t="inlineStr">
        <is>
          <t>ข้อสอบจริง</t>
        </is>
      </c>
      <c r="R350" s="185" t="inlineStr">
        <is>
          <t>2567</t>
        </is>
      </c>
      <c r="S350" s="185" t="inlineStr">
        <is>
          <t>CASE_2567_HIV_01</t>
        </is>
      </c>
    </row>
    <row r="351" ht="24" customHeight="1" s="49">
      <c r="A351" s="185" t="n">
        <v>349</v>
      </c>
      <c r="B351" s="186" t="inlineStr"/>
      <c r="C351" s="186" t="inlineStr">
        <is>
          <t>อาการทางคลินิกในข้อใดต่อไปนี้ เป็นลักษณะสำคัญที่ช่วยแยกภาวะโพรงไซนัสอักเสบเฉียบพลันจากเชื้อแบคทีเรีย (Acute bacterial rhinosinusitis: ABRS) ออกจากการติดเชื้อไวรัสในระบบทางเดินหายใจส่วนบนทั่วไป (Viral upper respiratory tract infection: Common cold)</t>
        </is>
      </c>
      <c r="D351" s="186" t="n"/>
      <c r="E351" s="186" t="inlineStr">
        <is>
          <t>Maxillary facial pain (อาการปวดตึงหรือกดเจ็บบริเวณโหนกแก้มข้างเดียวหรือสองข้าง)</t>
        </is>
      </c>
      <c r="F351" s="186" t="inlineStr">
        <is>
          <t>Sneezing (อาการจาม)</t>
        </is>
      </c>
      <c r="G351" s="186" t="inlineStr">
        <is>
          <t>Sore throat (อาการเจ็บคอ)</t>
        </is>
      </c>
      <c r="H351" s="186" t="inlineStr">
        <is>
          <t>Dry cough (อาการไอแห้ง)</t>
        </is>
      </c>
      <c r="I351" s="186" t="inlineStr">
        <is>
          <t>Watery rhinorrhea (น้ำมูกใส)</t>
        </is>
      </c>
      <c r="J351" s="185" t="n">
        <v>1</v>
      </c>
      <c r="K351" s="186" t="inlineStr">
        <is>
          <t>✅ คำตอบที่ถูกต้อง: ข้อ ก. Maxillary facial pain (อาการปวดตึงหรือกดเจ็บบริเวณโหนกแก้มข้างเดียวหรือสองข้าง)
🎯 ทำไมข้อนี้ถึงถูก:
ตามแนวทางเวชปฏิบัติการรักษาโรคติดเชื้อ (IDSA Guidelines) อาการสำคัญที่บ่งชี้ถึงภาวะ Acute Bacterial Rhinosinusitis (ABRS) คือ อาการปวดตึงบริเวณใบหน้าและโพรงไซนัส โดยเฉพาะ Maxillary facial pain/pressure (ปวดบริเวณโหนกแก้ม), น้ำมูกหรือเสมหะข้นหนอง (purulent nasal discharge), และอาการคัดแน่นจมูกรุนแรง ซึ่งเป็นอาการจำเพาะที่ช่วยแยก ABRS ออกจากไข้หวัดทั่วไปที่เกิดจากไวรัส
🔍 ข้ออื่นผิดเพราะอะไร:
• ข้อ ข. Sneezing: เป็นอาการจามที่พบได้ทั่วไปในการติดเชื้อไวรัสทางเดินหายใจส่วนบน (Common cold) หรือโรคภูมิแพ้ ไม่ใช่อาการจำเพาะของ ABRS
• ข้อ ค. Sore throat: เป็นอาการเจ็บคอที่พบได้บ่อยใน Pharyngitis หรือ Viral URI ทั่วไป
• ข้อ ง. Dry cough: เป็นอาการไอที่พบได้ในโรคทางเดินหายใจหลายชนิด ไม่จำเพาะต่อการอักเสบของไซนัส
• ข้อ จ. Watery rhinorrhea: น้ำมูกใสเป็นลักษณะเด่นของช่วงแรกของ Viral URI หรือ Allergic rhinitis ต่างจาก ABRS ที่มักเป็น purulent discharge</t>
        </is>
      </c>
      <c r="L351" s="186" t="inlineStr">
        <is>
          <t>Clinic</t>
        </is>
      </c>
      <c r="M351" s="186" t="inlineStr">
        <is>
          <t>8. Infectious diseases</t>
        </is>
      </c>
      <c r="N351" s="186" t="inlineStr">
        <is>
          <t>8.3 Respiratory Tract Infections</t>
        </is>
      </c>
      <c r="O351" s="185" t="inlineStr">
        <is>
          <t>Clinic</t>
        </is>
      </c>
      <c r="P351" s="186" t="inlineStr">
        <is>
          <t>PLE_CC1_2567_Key ข้อ 104</t>
        </is>
      </c>
      <c r="Q351" s="185" t="inlineStr">
        <is>
          <t>ข้อสอบจริง</t>
        </is>
      </c>
      <c r="R351" s="185" t="inlineStr">
        <is>
          <t>2567</t>
        </is>
      </c>
      <c r="S351" s="185" t="n"/>
    </row>
    <row r="352" ht="24" customHeight="1" s="49">
      <c r="A352" s="185" t="n">
        <v>350</v>
      </c>
      <c r="B352" s="186" t="inlineStr">
        <is>
          <t>ผู้ป่วยหญิงไทยคู่ อายุ 25 ปี ประกอบอาชีพพนักงานเลขานุการ มีพฤติกรรมกลั้นปัสสาวะบ่อยเนื่องจากไม่มีเวลาเข้าห้องน้ำ มาพบเภสัชกรที่ร้านยาด้วยอาการปัสสาวะแสบขัดและปัสสาวะกะปริดกะปรอยมา 2 วัน ไม่มีไข้ ไม่มีอาการปวดบั้นเอว ได้รับการวินิจฉัยเบื้องต้นเป็น Acute uncomplicated cystitis</t>
        </is>
      </c>
      <c r="C352" s="186" t="inlineStr">
        <is>
          <t>ยาต้านจุลชีพในข้อใดต่อไปนี้ 'ไม่เหมาะสม' สำหรับการรักษาการติดเชื้อทางเดินปัสสาวะในผู้ป่วยรายนี้</t>
        </is>
      </c>
      <c r="D352" s="186" t="n"/>
      <c r="E352" s="186" t="inlineStr">
        <is>
          <t>Dicloxacillin</t>
        </is>
      </c>
      <c r="F352" s="186" t="inlineStr">
        <is>
          <t>Norfloxacin</t>
        </is>
      </c>
      <c r="G352" s="186" t="inlineStr">
        <is>
          <t>Fosfomycin trometamol</t>
        </is>
      </c>
      <c r="H352" s="186" t="inlineStr">
        <is>
          <t>Co-trimoxazole</t>
        </is>
      </c>
      <c r="I352" s="186" t="inlineStr">
        <is>
          <t>Levofloxacin</t>
        </is>
      </c>
      <c r="J352" s="185" t="n">
        <v>1</v>
      </c>
      <c r="K352" s="186" t="inlineStr">
        <is>
          <t>✅ คำตอบที่ถูกต้อง: ข้อ ก. Dicloxacillin
🎯 ทำไมข้อนี้ถึงถูก:
เป็นยาปฏิชีวนะกลุ่ม Isoxazolyl penicillin (Penicillinase-resistant penicillin) ซึ่งออกฤทธิ์จำเพาะต่อเชื้อแบคทีเรียแกรมบวก เช่น Methicillin-susceptible Staphylococcus aureus (MSSA) แต่ไม่มีฤทธิ์ครอบคลุมเชื้อแบคทีเรียแกรมลบรูปแท่ง (Enterobacteriaceae เช่น E. coli) ซึ่งเป็นเชื้อก่อโรคหลักมากกว่า 80-90% ในโรคกระเพาะปัสสาวะอักเสบ จึงไม่เหมาะสมอย่างยิ่งในการรักษา UTI
🔍 ข้ออื่นผิดเพราะอะไร:
• ข้อ ข. ผิดเพราะ: Norfloxacin เป็น Fluoroquinolone ที่ขับออกทางปัสสาวะในความเข้มข้นสูง ครอบคลุมเชื้อแกรมลบได้ดี มีข้อบ่งใช้ในการรักษา Acute uncomplicated cystitis
• ข้อ ค. ผิดเพราะ: Fosfomycin trometamol (3 g single dose) เป็นยาทางเลือกแรก (First-line regimen) ตาม IDSA Guideline ในการรักษา Acute uncomplicated cystitis ครอบคลุมเชื้อ E. coli และ Enterococcus
• ข้อ ง. ผิดเพราะ: Co-trimoxazole (TMP-SMX) เป็นยาทางเลือกมาตรฐานในพื้นที่ที่มีอัตราการดื้อยาของเชื้อ E. coli ต่ำกว่า 20%
• ข้อ จ. ผิดเพราะ: Levofloxacin เป็น Fluoroquinolone ที่ครอบคลุมทั้งเชื้อแกรมลบและแกรมบวก มีระดับยาในปัสสาวะสูง สามารถใช้รักษา UTI ได้</t>
        </is>
      </c>
      <c r="L352" s="186" t="n"/>
      <c r="M352" s="186" t="inlineStr">
        <is>
          <t>8. Infectious diseases</t>
        </is>
      </c>
      <c r="N352" s="186" t="inlineStr">
        <is>
          <t>8.4 Urinary Tract Infections</t>
        </is>
      </c>
      <c r="O352" s="185" t="inlineStr">
        <is>
          <t>Clinic</t>
        </is>
      </c>
      <c r="P352" s="186" t="inlineStr">
        <is>
          <t>ข้อสอบจริง PLE-CC1 ปี 2566 Day 1 ข้อ 14 [CASE_2566_UTI_01]</t>
        </is>
      </c>
      <c r="Q352" s="185" t="inlineStr">
        <is>
          <t>ข้อสอบจริง</t>
        </is>
      </c>
      <c r="R352" s="185" t="inlineStr">
        <is>
          <t>2566 Day 1</t>
        </is>
      </c>
      <c r="S352" s="185" t="inlineStr">
        <is>
          <t>CASE_2566_UTI_01</t>
        </is>
      </c>
    </row>
    <row r="353" ht="24" customHeight="1" s="49">
      <c r="A353" s="185" t="n">
        <v>351</v>
      </c>
      <c r="B353" s="186" t="inlineStr">
        <is>
          <t>ผู้ป่วยหญิงไทยคู่ อายุ 25 ปี ประกอบอาชีพพนักงานเลขานุการ มีพฤติกรรมกลั้นปัสสาวะบ่อยเนื่องจากไม่มีเวลาเข้าห้องน้ำ มาพบเภสัชกรที่ร้านยาด้วยอาการปัสสาวะแสบขัดและปัสสาวะกะปริดกะปรอยมา 2 วัน ไม่มีไข้ ไม่มีอาการปวดบั้นเอว ได้รับการวินิจฉัยเบื้องต้นเป็น Acute uncomplicated cystitis</t>
        </is>
      </c>
      <c r="C353" s="186" t="inlineStr">
        <is>
          <t>หากผู้ป่วยรายนี้แจ้งเพิ่มเติมว่ากำลังตั้งครรภ์ไตรมาสที่ 1 (Pregnant woman, 1st trimester) ยาต้านจุลชีพในข้อใดเหมาะสมและปลอดภัยที่สุดในการรักษาภาวะกระเพาะปัสสาวะอักเสบ</t>
        </is>
      </c>
      <c r="D353" s="186" t="n"/>
      <c r="E353" s="186" t="inlineStr">
        <is>
          <t>Ofloxacin</t>
        </is>
      </c>
      <c r="F353" s="186" t="inlineStr">
        <is>
          <t>Norfloxacin</t>
        </is>
      </c>
      <c r="G353" s="186" t="inlineStr">
        <is>
          <t>Doxycycline</t>
        </is>
      </c>
      <c r="H353" s="186" t="inlineStr">
        <is>
          <t>Cefdinir</t>
        </is>
      </c>
      <c r="I353" s="186" t="inlineStr">
        <is>
          <t>Co-trimoxazole</t>
        </is>
      </c>
      <c r="J353" s="185" t="n">
        <v>4</v>
      </c>
      <c r="K353" s="186" t="inlineStr">
        <is>
          <t>✅ คำตอบที่ถูกต้อง: ข้อ ง. Cefdinir
🎯 ทำไมข้อนี้ถึงถูก:
เป็นยาปฏิชีวนะกลุ่ม Third-generation cephalosporin (Pregnancy Category B) มีความปลอดภัยสูงต่อทารกในครรภ์ทุกไตรมาส และมีประสิทธิภาพครอบคลุมเชื้อก่อโรคในทางเดินปัสสาวะได้ดี จึงเป็นยาที่เหมาะสมในการรักษา Cystitis ในสตรีมีครรภ์
🔍 ข้ออื่นผิดเพราะอะไร:
• ข้อ ก. ผิดเพราะ: Ofloxacin อยู่ในกลุ่ม Fluoroquinolones ซึ่งเป็นข้อห้ามใช้ในหญิงตั้งครรภ์ เนื่องจากอาจทำให้เกิดความผิดปกติของกระดูกอ่อนบริเวณข้อต่อ (Cartilage toxicity / Arthropathy) ในทารก
• ข้อ ข. ผิดเพราะ: Norfloxacin เป็น Fluoroquinolones ห้ามใช้ในสตรีมีครรภ์เช่นเดียวกัน
• ข้อ ค. ผิดเพราะ: Doxycycline อยู่ในกลุ่ม Tetracyclines (Pregnancy Category D) ห้ามใช้ในหญิงตั้งครรภ์เพราะทำให้ฟันเปลี่ยนสีถาวร (Permanent teeth discoloration) และยับยั้งการเจริญเติบโตของกระดูกทารก
• ข้อ จ. ผิดเพราะ: Co-trimoxazole ควรหลีกเลี่ยงในไตรมาสแรกของการตั้งครรภ์เนื่องจากยับยั้งการสังเคราะห์ Folic acid ซึ่งเพิ่มความเสี่ยงต่อ Neural tube defects และหลีกเลี่ยงในระยะใกล้คลอดเนื่องจากเสี่ยงต่อการเกิด Kernicterus ในทารกแรกเกิด</t>
        </is>
      </c>
      <c r="L353" s="186" t="n"/>
      <c r="M353" s="186" t="inlineStr">
        <is>
          <t>8. Infectious diseases</t>
        </is>
      </c>
      <c r="N353" s="186" t="inlineStr">
        <is>
          <t>8.4 Urinary Tract Infections</t>
        </is>
      </c>
      <c r="O353" s="185" t="inlineStr">
        <is>
          <t>Clinic</t>
        </is>
      </c>
      <c r="P353" s="186" t="inlineStr">
        <is>
          <t>ข้อสอบจริง PLE-CC1 ปี 2566 Day 1 ข้อ 15 [CASE_2566_UTI_01]</t>
        </is>
      </c>
      <c r="Q353" s="185" t="inlineStr">
        <is>
          <t>ข้อสอบจริง</t>
        </is>
      </c>
      <c r="R353" s="185" t="inlineStr">
        <is>
          <t>2566 Day 1</t>
        </is>
      </c>
      <c r="S353" s="185" t="inlineStr">
        <is>
          <t>CASE_2566_UTI_01</t>
        </is>
      </c>
    </row>
    <row r="354">
      <c r="A354" s="185" t="n">
        <v>352</v>
      </c>
      <c r="B354" s="186" t="inlineStr">
        <is>
          <t>ผู้ป่วยหญิงไทยคู่ อายุ 25 ปี ประกอบอาชีพพนักงานเลขานุการ มีพฤติกรรมกลั้นปัสสาวะบ่อยเนื่องจากไม่มีเวลาเข้าห้องน้ำ มาพบเภสัชกรที่ร้านยาด้วยอาการปัสสาวะแสบขัดและปัสสาวะกะปริดกะปรอยมา 2 วัน ไม่มีไข้ ไม่มีอาการปวดบั้นเอว ได้รับการวินิจฉัยเบื้องต้นเป็น Acute uncomplicated cystitis</t>
        </is>
      </c>
      <c r="C354" s="186" t="inlineStr">
        <is>
          <t>ยาต้านจุลชีพกลุ่ม Fluoroquinolones (เช่น Norfloxacin, Ciprofloxacin) มีกลไกการออกฤทธิ์ฆ่าเชื้อแบคทีเรียอย่างไร</t>
        </is>
      </c>
      <c r="D354" s="186" t="n"/>
      <c r="E354" s="186" t="inlineStr">
        <is>
          <t>ยับยั้งการสังเคราะห์ผนังเซลล์ของแบคทีเรีย (Cell wall synthesis)</t>
        </is>
      </c>
      <c r="F354" s="186" t="inlineStr">
        <is>
          <t>ยับยั้งการสังเคราะห์โปรตีนโดยจับกับ 30S ribosomal subunit</t>
        </is>
      </c>
      <c r="G354" s="186" t="inlineStr">
        <is>
          <t>ยับยั้งการสังเคราะห์โปรตีนโดยจับกับ 50S ribosomal subunit</t>
        </is>
      </c>
      <c r="H354" s="186" t="inlineStr">
        <is>
          <t>ยับยั้งเอนไซม์ DNA gyrase (Topoisomerase II) และ Topoisomerase IV</t>
        </is>
      </c>
      <c r="I354" s="186" t="inlineStr">
        <is>
          <t>ยับยั้งเอนไซม์ DNA-dependent RNA polymerase</t>
        </is>
      </c>
      <c r="J354" s="185" t="n">
        <v>4</v>
      </c>
      <c r="K354" s="186" t="inlineStr">
        <is>
          <t>✅ คำตอบที่ถูกต้อง: ข้อ ง. ยับยั้งเอนไซม์ DNA gyrase (Topoisomerase II) และ Topoisomerase IV
🎯 ทำไมข้อนี้ถึงถูก:
ยากลุ่ม Fluoroquinolones ออกฤทธิ์ยับยั้งเอนไซม์ DNA gyrase (หรือ Bacterial Topoisomerase II) ซึ่งทำหน้าที่คลายเกลียวดีเอ็นเอ (Supercoiling) ในแบคทีเรียแกรมลบ และยับยั้งเอนไซม์ Topoisomerase IV ซึ่งทำหน้าที่แยกสาย DNA ในแบคทีเรียแกรมบวก ส่งผลยับยั้งการจำลองตัวของ DNA และทำให้แบคทีเรียตาย (Bactericidal action)
🔍 ข้ออื่นผิดเพราะอะไร:
• ข้อ ก. ผิดเพราะ: เป็นกลไกของยากลุ่ม Beta-lactams (Penicillins, Cephalosporins) และ Glycopeptides (Vancomycin)
• ข้อ ข. ผิดเพราะ: เป็นกลไกของยากลุ่ม Aminoglycosides และ Tetracyclines
• ข้อ ค. ผิดเพราะ: เป็นกลไกของยากลุ่ม Macrolides, Clindamycin และ Chloramphenicol
• ข้อ จ. ผิดเพราะ: เป็นกลไกของยา Rifampicin</t>
        </is>
      </c>
      <c r="L354" s="186" t="n"/>
      <c r="M354" s="186" t="inlineStr">
        <is>
          <t>8. Infectious diseases</t>
        </is>
      </c>
      <c r="N354" s="186" t="inlineStr">
        <is>
          <t>8.1 HIV &amp; Opportunistic Infections</t>
        </is>
      </c>
      <c r="O354" s="185" t="inlineStr">
        <is>
          <t>Clinic</t>
        </is>
      </c>
      <c r="P354" s="186" t="inlineStr">
        <is>
          <t>ข้อสอบจริง PLE-CC1 ปี 2566 Day 1 ข้อ 16 [CASE_2566_UTI_01]</t>
        </is>
      </c>
      <c r="Q354" s="185" t="inlineStr">
        <is>
          <t>ข้อสอบจริง</t>
        </is>
      </c>
      <c r="R354" s="185" t="inlineStr">
        <is>
          <t>2566 Day 1</t>
        </is>
      </c>
      <c r="S354" s="185" t="inlineStr">
        <is>
          <t>CASE_2566_UTI_01</t>
        </is>
      </c>
    </row>
    <row r="355">
      <c r="A355" s="185" t="n">
        <v>353</v>
      </c>
      <c r="B355" s="186" t="inlineStr">
        <is>
          <t>วัยรุ่นชายอายุ 20 ปี ถูกสุนัขจรจัดกัดที่บริเวณนิ้วมือ มีบาดแผลฉีกขาดและมีเลือดไหลชัดเจน ไม่สามารถติดตามดูอาการของสุนัขได้ มีประวัติเคยได้รับวัคซีนป้องกันบาดทะยักครบตามเกณฑ์มาตรฐานเมื่อมากกว่า 5 ปีก่อน</t>
        </is>
      </c>
      <c r="C355" s="186" t="inlineStr">
        <is>
          <t>ตามแนวทางขององค์การอนามัยโลก (WHO Guidelines) ลักษณะบาดแผลและการสัมผัสโรคพิษสุนัขบ้าของผู้ป่วยรายนี้จัดอยู่ในระดับใด (Rabies Exposure Category)</t>
        </is>
      </c>
      <c r="D355" s="186" t="n"/>
      <c r="E355" s="186" t="inlineStr">
        <is>
          <t>Category I (ไม่สัมผัสโรค)</t>
        </is>
      </c>
      <c r="F355" s="186" t="inlineStr">
        <is>
          <t>Category II (สัมผัสโรคระดับน้อย)</t>
        </is>
      </c>
      <c r="G355" s="186" t="inlineStr">
        <is>
          <t>Category III (สัมผัสโรคระดับรุนแรง)</t>
        </is>
      </c>
      <c r="H355" s="186" t="inlineStr">
        <is>
          <t>Category IV</t>
        </is>
      </c>
      <c r="I355" s="186" t="inlineStr">
        <is>
          <t>Category V</t>
        </is>
      </c>
      <c r="J355" s="185" t="n">
        <v>3</v>
      </c>
      <c r="K355" s="186" t="inlineStr">
        <is>
          <t>✅ คำตอบที่ถูกต้อง: ข้อ ค. Category III (สัมผัสโรคระดับรุนแรง)
🎯 ทำไมข้อนี้ถึงถูก:
ตามเกณฑ์ของ WHO การสัมผัสโรคพิษสุนัขบ้าแบ่งเป็น 3 ระดับ:
- Category I: สัมผัสหรือให้อาหารสัตว์ เลียผิวหนังปกติที่ไม่มีแผล (ไม่สัมผัสโรค)
- Category II: ถูกแทะข่วนเป็นรอยถลอก ผิวหนังไม่มีเลือดออก หรือถูกเลียผิวหนังที่มีรอยถลอก (ให้เฉพาะวัคซีน)
- Category III: ถูกกัดหรือข่วนจนมีแผลทะลุผิวหนังและมีเลือดออก (Transdermal bites or scratches) สัตว์เลียเยื่อบุหรือแผลที่มีเลือดออก จัดเป็น Category III ซึ่งต้องได้รับทั้งวัคซีนป้องกันโรคพิษสุนัขบ้าและอิมมูโนโกลบูลิน (RIG)
🔍 ข้ออื่นผิดเพราะอะไร:
• ข้อ ก.: Category I คือการสัมผัสที่ไม่มีบาดแผล ไม่มีความเสี่ยงต่อโรคพิษสุนัขบ้า
• ข้อ ข.: Category II เป็นเพียงรอยข่วนถลอกที่ไม่มีเลือดออก
• ข้อ ง.: เกณฑ์ของ WHO มีเพียง Category I, II และ III เท่านั้น ไม่มี Category IV หรือ V
• ข้อ จ.: (Category V): ไม่ใช่คำตอบที่ถูกต้องตามแนวทางเวชปฏิบัติและหลักวิชาการทางเภสัชกรรมสำหรับกรณีนี้</t>
        </is>
      </c>
      <c r="L355" s="186" t="n"/>
      <c r="M355" s="186" t="inlineStr">
        <is>
          <t>8. Infectious diseases</t>
        </is>
      </c>
      <c r="N355" s="186" t="inlineStr">
        <is>
          <t>8.6 Skin &amp; Soft Tissue Infections</t>
        </is>
      </c>
      <c r="O355" s="185" t="inlineStr">
        <is>
          <t>Clinic</t>
        </is>
      </c>
      <c r="P355" s="186" t="inlineStr">
        <is>
          <t>ข้อสอบจริง PLE-CC1 ปี 2566 Day 1 ข้อ 26 [CASE_2566_RABIES_01]</t>
        </is>
      </c>
      <c r="Q355" s="185" t="inlineStr">
        <is>
          <t>ข้อสอบจริง</t>
        </is>
      </c>
      <c r="R355" s="185" t="inlineStr">
        <is>
          <t>2566 Day 1</t>
        </is>
      </c>
      <c r="S355" s="185" t="inlineStr">
        <is>
          <t>CASE_2566_RABIES_01</t>
        </is>
      </c>
    </row>
    <row r="356">
      <c r="A356" s="185" t="n">
        <v>354</v>
      </c>
      <c r="B356" s="186" t="inlineStr">
        <is>
          <t>วัยรุ่นชายอายุ 20 ปี ถูกสุนัขจรจัดกัดที่บริเวณนิ้วมือ มีบาดแผลฉีกขาดและมีเลือดไหลชัดเจน ไม่สามารถติดตามดูอาการของสุนัขได้ มีประวัติเคยได้รับวัคซีนป้องกันบาดทะยักครบตามเกณฑ์มาตรฐานเมื่อมากกว่า 5 ปีก่อน</t>
        </is>
      </c>
      <c r="C356" s="186" t="inlineStr">
        <is>
          <t>สำหรับการป้องกันโรคบาดทะยัก (Tetanus prophylaxis) ในผู้ป่วยรายนี้ที่มีแผลสกปรกและเคยฉีดวัคซีนครบถ้วนมาแล้วเกิน 5 ปี ควรให้การจัดการอย่างไร</t>
        </is>
      </c>
      <c r="D356" s="186" t="n"/>
      <c r="E356" s="186" t="inlineStr">
        <is>
          <t>ฉีด Td หรือ dT จำนวน 1 เข็ม เข้ากล้ามเนื้อ (IM) ทันทีเพื่อกระตุ้นภูมิคุ้มกัน</t>
        </is>
      </c>
      <c r="F356" s="186" t="inlineStr">
        <is>
          <t>ฉีด Td หรือ dT จำนวน 3 เข็ม (ที่ 0, 1, 6 เดือน) ร่วมกับ Tetanus antitoxin (TAT)</t>
        </is>
      </c>
      <c r="G356" s="186" t="inlineStr">
        <is>
          <t>ไม่จำเป็นต้องฉีดวัคซีนหรืออิมมูโนโกลบูลินใดๆ เนื่องจากเคยได้รับวัคซีนครบแล้ว</t>
        </is>
      </c>
      <c r="H356" s="186" t="inlineStr">
        <is>
          <t>ฉีดเฉพาะ Tetanus Immunoglobulin (TIG) โดยไม่ต้องฉีดวัคซีน</t>
        </is>
      </c>
      <c r="I356" s="186" t="inlineStr">
        <is>
          <t>ฉีด DTP (คอตีบ-บาดทะยัก-ไอกรน ชนิดเด็ก) 1 เข็ม</t>
        </is>
      </c>
      <c r="J356" s="185" t="n">
        <v>1</v>
      </c>
      <c r="K356" s="186" t="inlineStr">
        <is>
          <t>✅ คำตอบที่ถูกต้อง: ข้อ ก. ฉีด Td หรือ dT จำนวน 1 เข็ม เข้ากล้ามเนื้อ (IM) ทันทีเพื่อกระตุ้นภูมิคุ้มกัน
🎯 ทำไมข้อนี้ถึงถูก:
ตามแนวทาง Tetanus Prophylaxis สำหรับบาดแผลสกปรกหรือแผลสัตว์กัด (Contaminated/Dirty wound):
- ผู้ป่วยที่เคยได้รับวัคซีนป้องกันบาดทะยักครบชุดตั้งแต่ 3 เข็มขึ้นไปในอดีต หากเข็มสุดท้ายนานเกิน 5 ปี จำเป็นต้องฉีดกระตุ้นด้วยวัคซีน Td หรือ dT จำนวน 1 เข็ม IM
- ผู้ป่วยกลุ่มนี้ไม่จำเป็นต้องได้รับ Tetanus Immunoglobulin (TIG) เนื่องจากร่างกายมี Memory B cells พร้อมสร้างภูมิคุ้มกันอย่างรวดเร็วหลังกระตุ้น
🔍 ข้ออื่นผิดเพราะอะไร:
• ข้อ ข. ผิดเพราะ: การฉีดครบชุด 3 เข็ม (0, 1, 6 เดือน) สงวนไว้สำหรับผู้ที่ไม่เคยได้รับวัคซีนมาก่อน หรือประวัติการรับวัคซีนไม่แน่นอน
• ข้อ ค. ผิดเพราะ: หากแผลสกปรกและฉีดเข็มสุดท้ายเกิน 5 ปี ภูมิคุ้มกันอาจลดต่ำลง จึงจำเป็นต้องฉีดกระตุ้น 1 เข็ม
• ข้อ ง. ผิดเพราะ: TIG ให้เฉพาะในผู้ที่มีแผลสกปรกและไม่เคยฉีดวัคซีนหรือไม่ทราบประวัติวัคซีนเท่านั้น
• ข้อ จ. ผิดเพราะ: วัคซีน DTP ใช้สำหรับเด็กอายุต่ำกว่า 7 ปี ในผู้ใหญ่อายุ 20 ปีต้องใช้สูตรวัคซีนสำหรับผู้ใหญ่คือ Td หรือ Tdap</t>
        </is>
      </c>
      <c r="L356" s="186" t="n"/>
      <c r="M356" s="186" t="inlineStr">
        <is>
          <t>8. Infectious diseases</t>
        </is>
      </c>
      <c r="N356" s="186" t="inlineStr">
        <is>
          <t>8.6 Skin &amp; Soft Tissue Infections</t>
        </is>
      </c>
      <c r="O356" s="185" t="inlineStr">
        <is>
          <t>Clinic</t>
        </is>
      </c>
      <c r="P356" s="186" t="inlineStr">
        <is>
          <t>ข้อสอบจริง PLE-CC1 ปี 2566 Day 1 ข้อ 27 [CASE_2566_RABIES_01]</t>
        </is>
      </c>
      <c r="Q356" s="185" t="inlineStr">
        <is>
          <t>ข้อสอบจริง</t>
        </is>
      </c>
      <c r="R356" s="185" t="inlineStr">
        <is>
          <t>2566 Day 1</t>
        </is>
      </c>
      <c r="S356" s="185" t="inlineStr">
        <is>
          <t>CASE_2566_RABIES_01</t>
        </is>
      </c>
    </row>
    <row r="357">
      <c r="A357" s="185" t="n">
        <v>355</v>
      </c>
      <c r="B357" s="186" t="inlineStr">
        <is>
          <t>วัยรุ่นชายอายุ 20 ปี ถูกสุนัขจรจัดกัดที่บริเวณนิ้วมือ มีบาดแผลฉีกขาดและมีเลือดไหลชัดเจน ไม่สามารถติดตามดูอาการของสุนัขได้ มีประวัติเคยได้รับวัคซีนป้องกันบาดทะยักครบตามเกณฑ์มาตรฐานเมื่อมากกว่า 5 ปีก่อน</t>
        </is>
      </c>
      <c r="C357" s="186" t="inlineStr">
        <is>
          <t>การปฐมพยาบาลเบื้องต้น (First Aid) บริเวณบาดแผลที่ถูกต้องและสำคัญที่สุดทันทีหลังถูกกัดคือข้อใด</t>
        </is>
      </c>
      <c r="D357" s="186" t="n"/>
      <c r="E357" s="186" t="inlineStr">
        <is>
          <t>ล้างแผลด้วยน้ำสะอาดและฟอกสบู่หลายๆ ครั้งอย่างน้อย 15 นาที</t>
        </is>
      </c>
      <c r="F357" s="186" t="inlineStr">
        <is>
          <t>ใช้น้ำเกลือปราศจากเชื้อ (NSS) ล้างแผลเบาๆ โดยไม่ต้องฟอกสบู่</t>
        </is>
      </c>
      <c r="G357" s="186" t="inlineStr">
        <is>
          <t>ล้างแผลด้วย Hydrogen peroxide 3% เข้มข้นเพื่อกัดเชื้อไวรัส</t>
        </is>
      </c>
      <c r="H357" s="186" t="inlineStr">
        <is>
          <t>เย็บแผลปิดให้สนิททันทีเพื่อป้องกันการติดเชื้อภายนอก</t>
        </is>
      </c>
      <c r="I357" s="186" t="inlineStr">
        <is>
          <t>ใช้เชือกรัดเหนือบาดแผล (Tourniquet) ให้แน่นเพื่อกันเชื้อเข้าสู่หัวใจ</t>
        </is>
      </c>
      <c r="J357" s="185" t="n">
        <v>1</v>
      </c>
      <c r="K357" s="186" t="inlineStr">
        <is>
          <t>✅ คำตอบที่ถูกต้อง: ข้อ ก. ล้างแผลด้วยน้ำสะอาดและฟอกสบู่หลายๆ ครั้งอย่างน้อย 15 นาที
🎯 ทำไมข้อนี้ถึงถูก:
การล้างแผลทันทีด้วยน้ำสะอาดและฟอกสบู่ให้ลึกถึงก้นแผลต่อเนื่องอย่างน้อย 15 นาที เป็นขั้นตอนปฐมพยาบาลที่สำคัญที่สุดในการป้องกันโรคพิษสุนัขบ้า เนื่องจากสบู่จะทำลายเปลือกหุ้มไขมัน (Lipid envelope) ของไวรัสพิษสุนัขบ้าและชะล้างน้ำลายของสัตว์ออกจากบาดแผล สามารถลดความเสี่ยงต่อการติดเชื้อได้มากกว่า 90%
🔍 ข้ออื่นผิดเพราะอะไร:
• ข้อ ข. ผิดเพราะ: น้ำเกลือเปล่าๆ ไม่มีคุณสมบัติเป็นสารลดแรงตึงผิว จึงไม่สามารถทำลายเปลือกไขมันของไวรัสได้ดีเท่าสบู่
• ข้อ ค. ผิดเพราะ: Hydrogen peroxide ทำให้เนื้อเยื่อบาดเจ็บรุนแรงและเกิดการระคายเคืองต่อเซลล์
• ข้อ ง. ผิดเพราะ: แผลถูกสัตว์กัดเป็นแผลสกปรกและติดเชื้อ ห้ามเย็บแผลปิดสนิทในทันทีเด็ดขาด เพราะจะกักเชื้อโรคไว้ในแผลและเพิ่มการแพร่กระจายของเชื้อ
• ข้อ จ. ผิดเพราะ: ไวรัสพิษสุนัขบ้าเดินทางผ่านเส้นประสาทส่วนปลาย (Peripheral nerves) ไม่ได้เดินทางผ่านกระแสเลือด การรัดเชือกไม่มีประโยชน์และทำให้เนื้อเยื่อขาดเลือดตาย</t>
        </is>
      </c>
      <c r="L357" s="186" t="n"/>
      <c r="M357" s="186" t="inlineStr">
        <is>
          <t>8. Infectious diseases</t>
        </is>
      </c>
      <c r="N357" s="186" t="inlineStr">
        <is>
          <t>8.6 Skin &amp; Soft Tissue Infections</t>
        </is>
      </c>
      <c r="O357" s="185" t="inlineStr">
        <is>
          <t>Clinic</t>
        </is>
      </c>
      <c r="P357" s="186" t="inlineStr">
        <is>
          <t>ข้อสอบจริง PLE-CC1 ปี 2566 Day 1 ข้อ 28 [CASE_2566_RABIES_01]</t>
        </is>
      </c>
      <c r="Q357" s="185" t="inlineStr">
        <is>
          <t>ข้อสอบจริง</t>
        </is>
      </c>
      <c r="R357" s="185" t="inlineStr">
        <is>
          <t>2566 Day 1</t>
        </is>
      </c>
      <c r="S357" s="185" t="inlineStr">
        <is>
          <t>CASE_2566_RABIES_01</t>
        </is>
      </c>
    </row>
    <row r="358">
      <c r="A358" s="185" t="n">
        <v>356</v>
      </c>
      <c r="B358" s="186" t="inlineStr">
        <is>
          <t>วัยรุ่นชายอายุ 20 ปี ถูกสุนัขจรจัดกัดที่บริเวณนิ้วมือ มีบาดแผลฉีกขาดและมีเลือดไหลชัดเจน ไม่สามารถติดตามดูอาการของสุนัขได้ มีประวัติเคยได้รับวัคซีนป้องกันบาดทะยักครบตามเกณฑ์มาตรฐานเมื่อมากกว่า 5 ปีก่อน</t>
        </is>
      </c>
      <c r="C358" s="186" t="inlineStr">
        <is>
          <t>ตามคำแนะนำของสถานเสาวภา สภากาชาดไทย และองค์การอนามัยโลก ยาฆ่าเชื้อเฉพาะที่ (Antiseptic) ในข้อใดเหมาะสมที่สุดสำหรับทาแผลหลังการล้างทำความสะอาดแผลถูกสัตว์กัด</t>
        </is>
      </c>
      <c r="D358" s="186" t="n"/>
      <c r="E358" s="186" t="inlineStr">
        <is>
          <t>Povidone-iodine solution</t>
        </is>
      </c>
      <c r="F358" s="186" t="inlineStr">
        <is>
          <t>Fusidic acid cream</t>
        </is>
      </c>
      <c r="G358" s="186" t="inlineStr">
        <is>
          <t>Bacitracin ointment</t>
        </is>
      </c>
      <c r="H358" s="186" t="inlineStr">
        <is>
          <t>Acriflavine solution</t>
        </is>
      </c>
      <c r="I358" s="186" t="inlineStr">
        <is>
          <t>Chloramphenicol ointment</t>
        </is>
      </c>
      <c r="J358" s="185" t="n">
        <v>1</v>
      </c>
      <c r="K358" s="186" t="inlineStr">
        <is>
          <t>✅ คำตอบที่ถูกต้อง: ข้อ ก. Povidone-iodine solution
🎯 ทำไมข้อนี้ถึงถูก:
ตามแนวทางของสถานเสาวภาและ WHO สารฆ่าเชื้อที่แนะนำสำหรับทาแผลหลังล้างน้ำสบู่คือ Povidone-iodine solution หรือ 70% Ethyl alcohol เนื่องจากมีฤทธิ์ฆ่าเชื้อไวรัสพิษสุนัขบ้าได้อย่างมีประสิทธิภาพสูงและรวดเร็ว
🔍 ข้ออื่นผิดเพราะอะไร:
• ข้อ ข. ผิดเพราะ: Fusidic acid เป็นยาปฏิชีวนะฆ่าเชื้อแบคทีเรียแกรมบวก ไม่มีฤทธิ์ฆ่าเชื้อไวรัสพิษสุนัขบ้า
• ข้อ ค. ผิดเพราะ: Bacitracin ointment เป็นยาปฏิชีวนะเฉพาะที่ ไม่ฆ่าเชื้อไวรัส
• ข้อ ง. ผิดเพราะ: Acriflavine solution (ยาดักแผลสีเหลือง) มีฤทธิ์ฆ่าเชื้อแบคทีเรียอ่อนและไม่ครอบคลุมไวรัสพิษสุนัขบ้า
• ข้อ จ. ผิดเพราะ: Chloramphenicol ointment เป็นยาปฏิชีวนะ ไม่สามารถฆ่าเชื้อไวรัสได้</t>
        </is>
      </c>
      <c r="L358" s="186" t="n"/>
      <c r="M358" s="186" t="inlineStr">
        <is>
          <t>8. Infectious diseases</t>
        </is>
      </c>
      <c r="N358" s="186" t="inlineStr">
        <is>
          <t>8.4 Urinary Tract Infections</t>
        </is>
      </c>
      <c r="O358" s="185" t="inlineStr">
        <is>
          <t>Clinic</t>
        </is>
      </c>
      <c r="P358" s="186" t="inlineStr">
        <is>
          <t>ข้อสอบจริง PLE-CC1 ปี 2566 Day 1 ข้อ 29 [CASE_2566_RABIES_01]</t>
        </is>
      </c>
      <c r="Q358" s="185" t="inlineStr">
        <is>
          <t>ข้อสอบจริง</t>
        </is>
      </c>
      <c r="R358" s="185" t="inlineStr">
        <is>
          <t>2566 Day 1</t>
        </is>
      </c>
      <c r="S358" s="185" t="inlineStr">
        <is>
          <t>CASE_2566_RABIES_01</t>
        </is>
      </c>
    </row>
    <row r="359">
      <c r="A359" s="185" t="n">
        <v>357</v>
      </c>
      <c r="B359" s="186" t="inlineStr">
        <is>
          <t>วัยรุ่นชายอายุ 20 ปี ถูกสุนัขจรจัดกัดที่บริเวณนิ้วมือ มีบาดแผลฉีกขาดและมีเลือดไหลชัดเจน ไม่สามารถติดตามดูอาการของสุนัขได้ มีประวัติเคยได้รับวัคซีนป้องกันบาดทะยักครบตามเกณฑ์มาตรฐานเมื่อมากกว่า 5 ปีก่อน</t>
        </is>
      </c>
      <c r="C359" s="186" t="inlineStr">
        <is>
          <t>ข้อใดกล่าว 'ไม่ถูกต้อง' เกี่ยวกับแนวทางการใช้อิมมูโนโกลบูลินป้องกันโรคพิษสุนัขบ้า (Rabies Immunoglobulin: RIG)</t>
        </is>
      </c>
      <c r="D359" s="186" t="n"/>
      <c r="E359" s="186" t="inlineStr">
        <is>
          <t>ก่อนฉีด RIG ทุกชนิด (ทั้ง ERIG และ HRIG) ต้องทำ Intradermal skin test ก่อนเสมอ</t>
        </is>
      </c>
      <c r="F359" s="186" t="inlineStr">
        <is>
          <t>ควรฉีด RIG ให้เร็วที่สุดในวันแรก (Day 0) พร้อมกับการเริ่มฉีดวัคซีนป้องกันโรคพิษสุนัขบ้าเข็มแรก</t>
        </is>
      </c>
      <c r="G359" s="186" t="inlineStr">
        <is>
          <t>RIG ประกอบด้วย Rabies virus neutralizing antibody โดยเป็นแอนติบอดีชนิด IgG</t>
        </is>
      </c>
      <c r="H359" s="186" t="inlineStr">
        <is>
          <t>แนะนำให้ฉีด RIG แทรกซึมเข้าในบาดแผลทุกแผลและรอบๆ บาดแผลให้ได้ปริมาณมากที่สุดเท่าที่จะทำได้</t>
        </is>
      </c>
      <c r="I359" s="186" t="inlineStr">
        <is>
          <t>ในกรณีที่ไม่ได้ฉีด RIG ในวันเริ่มต้น สามารถฉีดได้จนถึงไม่เกินวันที่ 7 หลังได้รับวัคซีนเข็มแรก</t>
        </is>
      </c>
      <c r="J359" s="185" t="n">
        <v>1</v>
      </c>
      <c r="K359" s="186" t="inlineStr">
        <is>
          <t>✅ คำตอบที่ถูกต้อง: ข้อ ก. ก่อนฉีด RIG ทุกชนิด (ทั้ง ERIG และ HRIG) ต้องทำ Intradermal skin test ก่อนเสมอ
🎯 ทำไมข้อนี้ถึงถูก:
ตามแนวทางเวชปฏิบัติของ WHO (2018) และสถานเสาวภา สภากาชาดไทย การทดสอบผิวหนัง (Skin test) ก่อนฉีด ERIG ไม่มีความจำเป็นอีกต่อไป เนื่องจากการทดสอบทางผิวหนังไม่สามารถทำนายการเกิดปฏิกิริยาการแพ้รุนแรง (Anaphylaxis) ได้อย่างแม่นยำ และสำหรับ HRIG ซึ่งผลิตจากพลาสมาของมนุษย์ก็ไม่มีข้อบ่งชี้ให้ทำ Skin test เช่นกัน
🔍 ข้ออื่นผิดเพราะอะไร:
• ข้อ ข. ถูกต้องแล้ว: ควบคู่กับการให้วัคซีนเข็มแรกใน Day 0 เพื่อให้มีภูมิต้านทานชนิด Passive immunity เข้าไปทำลายไวรัสทันทีก่อนที่วัคซีนจะสร้างแอนติบอดี
• ข้อ ค. ถูกต้องแล้ว: RIG เป็นแอนติบอดีชนิด IgG ที่จำเพาะต่อ Glycoprotein ของ Rabies virus
• ข้อ ง. ถูกต้องแล้ว: ต้องฉีดแทรกซึมเข้าที่ก้นแผลและรอบแผลให้ได้มากที่สุดเท่าที่กายวิภาคของแผลจะรับได้ ส่วนที่เหลือจึงฉีดเข้ากล้ามเนื้อบริเวณอื่น
• ข้อ จ. ถูกต้องแล้ว: หลังจากวันที่ 7 ร่างกายจะเริ่มสร้าง Active antibodies จากวัคซีนได้เองแล้ว การให้ RIG หลังจาก Day 7 จึงไม่มีประโยชน์และอาจไปกดการสร้างแอนติบอดีของวัคซีน</t>
        </is>
      </c>
      <c r="L359" s="186" t="n"/>
      <c r="M359" s="186" t="inlineStr">
        <is>
          <t>8. Infectious diseases</t>
        </is>
      </c>
      <c r="N359" s="186" t="inlineStr">
        <is>
          <t>8.6 Skin &amp; Soft Tissue Infections</t>
        </is>
      </c>
      <c r="O359" s="185" t="inlineStr">
        <is>
          <t>Clinic</t>
        </is>
      </c>
      <c r="P359" s="186" t="inlineStr">
        <is>
          <t>ข้อสอบจริง PLE-CC1 ปี 2566 Day 1 ข้อ 30 [CASE_2566_RABIES_01]</t>
        </is>
      </c>
      <c r="Q359" s="185" t="inlineStr">
        <is>
          <t>ข้อสอบจริง</t>
        </is>
      </c>
      <c r="R359" s="185" t="inlineStr">
        <is>
          <t>2566 Day 1</t>
        </is>
      </c>
      <c r="S359" s="185" t="inlineStr">
        <is>
          <t>CASE_2566_RABIES_01</t>
        </is>
      </c>
    </row>
    <row r="360">
      <c r="A360" s="185" t="n">
        <v>358</v>
      </c>
      <c r="B360" s="186" t="inlineStr">
        <is>
          <t>ผู้ป่วยชายรักชาย (MSM) อายุ 26 ปี มาพบแพทย์เพื่อตรวจสุขภาพและขอคำปรึกษาเกี่ยวกับการป้องกันการติดเชื้อเอชไอวีก่อนการสัมผัสเชื้อ (Pre-Exposure Prophylaxis: PrEP) ผลการตรวจคัดกรอง Anti-HIV ให้ผลลบ (HIV negative) และค่าการทำงานของไตปกติ</t>
        </is>
      </c>
      <c r="C360" s="186" t="inlineStr">
        <is>
          <t>ตามแนวทางการดูแลรักษาผู้ติดเชื้อเอชไอวีและโรคติดต่อทางเพศสัมพันธ์ของประเทศไทย สูตรยา PrEP ชนิดรับประทานวันละ 1 ครั้ง (Daily PrEP) ที่เป็นมาตรฐานคือข้อใด</t>
        </is>
      </c>
      <c r="D360" s="186" t="n"/>
      <c r="E360" s="186" t="inlineStr">
        <is>
          <t>Tenofovir disoproxil fumarate (TDF) ร่วมกับ Lamivudine (3TC)</t>
        </is>
      </c>
      <c r="F360" s="186" t="inlineStr">
        <is>
          <t>Tenofovir alafenamide (TAF) ร่วมกับ Lamivudine (3TC)</t>
        </is>
      </c>
      <c r="G360" s="186" t="inlineStr">
        <is>
          <t>Tenofovir disoproxil fumarate (TDF) ร่วมกับ Emtricitabine (FTC)</t>
        </is>
      </c>
      <c r="H360" s="186" t="inlineStr">
        <is>
          <t>Dolutegravir (DTG) ร่วมกับ Lamivudine (3TC)</t>
        </is>
      </c>
      <c r="I360" s="186" t="inlineStr">
        <is>
          <t>Tenofovir alafenamide (TAF) ร่วมกับ Emtricitabine (FTC) และ Dolutegravir (DTG)</t>
        </is>
      </c>
      <c r="J360" s="185" t="n">
        <v>3</v>
      </c>
      <c r="K360" s="186" t="inlineStr">
        <is>
          <t>✅ คำตอบที่ถูกต้อง: ข้อ ค. Tenofovir disoproxil fumarate (TDF) ร่วมกับ Emtricitabine (FTC)
🎯 ทำไมข้อนี้ถึงถูก:
สูตรยาต้านไวรัสมาตรฐานสำหรับ Daily PrEP ที่ได้รับการรับรองจาก WHO และแนวทางของประเทศไทย (Thailand National HIV Guidelines) คือสูตรผสมเม็ดเดียวของ TDF 300 mg ร่วมกับ Emtricitabine (FTC) 200 mg รับประทานวันละ 1 เม็ดอย่างสม่ำเสมอ ซึ่งมีหลักฐานเชิงประจักษ์ว่าสามารถลดความเสี่ยง การติดเชื้อเอชไอวีจากการมีเพศสัมพันธ์ได้มากกว่า 99%
🔍 ข้ออื่นผิดเพราะอะไร:
• ข้อ ก. TDF + 3TC เป็นสูตรทางเลือกสำรองในบางพื้นที่ แต่สูตรมาตรฐานสากลคือ TDF + FTC
• ข้อ ข. TAF + 3TC ยังไม่มีข้อบ่งใช้มาตรฐานเป็น Daily PrEP ในแนวทางหลักของไทย
• ข้อ ง. DTG + 3TC เป็นสูตรยารักษาผู้ติดเชื้อเอชไอวี ไม่ใช่สูตร PrEP ป้องกัน
• ข้อ จ. การใช้ยา 3 ชนิดเป็นสูตรการรักษา (ART) หรือ Post-Exposure Prophylaxis (PEP) ไม่ใช่ PrEP</t>
        </is>
      </c>
      <c r="L360" s="186" t="n"/>
      <c r="M360" s="186" t="inlineStr">
        <is>
          <t>8. Infectious diseases</t>
        </is>
      </c>
      <c r="N360" s="186" t="inlineStr">
        <is>
          <t>8.1 HIV &amp; Opportunistic Infections</t>
        </is>
      </c>
      <c r="O360" s="185" t="inlineStr">
        <is>
          <t>Clinic</t>
        </is>
      </c>
      <c r="P360" s="186" t="inlineStr">
        <is>
          <t>ข้อสอบจริง PLE-CC1 ปี 2566 Day 1 ข้อ 81 [CASE_2566_HIV_01]</t>
        </is>
      </c>
      <c r="Q360" s="185" t="inlineStr">
        <is>
          <t>ข้อสอบจริง</t>
        </is>
      </c>
      <c r="R360" s="185" t="inlineStr">
        <is>
          <t>2566 Day 1</t>
        </is>
      </c>
      <c r="S360" s="185" t="inlineStr">
        <is>
          <t>CASE_2566_HIV_01</t>
        </is>
      </c>
    </row>
    <row r="361">
      <c r="A361" s="185" t="n">
        <v>359</v>
      </c>
      <c r="B361" s="186" t="inlineStr">
        <is>
          <t>ต่อมาผู้ป่วยตรวจพบการติดเชื้อเอชไอวี (Diagnosed HIV infection) และได้รับการเริ่มต้นสูตรยาต้านไวรัสมาตรฐานแถวแรก:
Tenofovir disoproxil fumarate (TDF) 300 mg + Lamivudine (3TC) 300 mg + Dolutegravir (DTG) 50 mg วันละ 1 ครั้ง</t>
        </is>
      </c>
      <c r="C361" s="186" t="inlineStr">
        <is>
          <t>คำแนะนำในการรับประทานยาและอันตรกิริยาระหว่างยา (Drug Interaction) ที่สำคัญที่สุดสำหรับสูตรยานี้คือข้อใด</t>
        </is>
      </c>
      <c r="D361" s="186" t="n"/>
      <c r="E361" s="186" t="inlineStr">
        <is>
          <t>ต้องรับประทานยาพร้อมอาหารมื้อหลักที่มีพลังงานไม่น้อยกว่า 500 kcal เสมอ</t>
        </is>
      </c>
      <c r="F361" s="186" t="inlineStr">
        <is>
          <t>ยา 3TC ต้องรับประทานพร้อมอาหารไขมันสูงเท่านั้นจึงจะดูดซึมได้ดี</t>
        </is>
      </c>
      <c r="G361" s="186" t="inlineStr">
        <is>
          <t>หลีกเลี่ยงการรับประทานยาบำรุงธาตุเหล็ก ยาเสริมแคลเซียม หรือยาลดกรดพร้อมกับยา DTG โดยต้องเว้นระยะห่างในการรับประทาน</t>
        </is>
      </c>
      <c r="H361" s="186" t="inlineStr">
        <is>
          <t>ผู้ที่ได้รับยา TDF ต้องจำกัดการดื่มน้ำเพื่อป้องกันภาวะบวมน้ำ</t>
        </is>
      </c>
      <c r="I361" s="186" t="inlineStr">
        <is>
          <t>ยา TDF ห้ามรับประทานร่วมกับยาลดกรดอลูมินาเจลทุกชนิดเด็ดขาด</t>
        </is>
      </c>
      <c r="J361" s="185" t="n">
        <v>3</v>
      </c>
      <c r="K361" s="186" t="inlineStr">
        <is>
          <t>✅ คำตอบที่ถูกต้อง: ข้อ ค. หลีกเลี่ยงการรับประทานยาบำรุงธาตุเหล็ก ยาเสริมแคลเซียม หรือยาลดกรดพร้อมกับยา DTG โดยต้องเว้นระยะห่างในการรับประทาน
🎯 ทำไมข้อนี้ถึงถูก:
Dolutegravir (DTG) ในกลุ่ม INSTIs มีโครงสร้างที่มีหมู่คีเลต สามารถจับกับประจุบวกของโลหะ (Polyvalent metal cations เช่น Fe2+, Ca2+, Mg2+, Al3+) ในยาลดกรด ยาบำรุงโลหิต และวิตามินรวม เกิดเป็นสารประกอบเชิงซ้อนที่ไม่ละลายน้ำ ส่งผลให้การดูดซึมของ DTG ลดลงอย่างมีนัยสำคัญจนเสี่ยงต่อการรักษาล้มเหลว คำแนะนำคือ ควรรับประทาน DTG ก่อนยาลดกรด/ธาตุเหล็กอย่างน้อย 2 ชั่วโมง หรือหลังอย่างน้อย 6 ชั่วโมง (หรือหากรับประทานพร้อมอาหารสามารถทานพร้อมธาตุเหล็ก/แคลเซียมได้)
🔍 ข้ออื่นผิดเพราะอะไร:
• ข้อ ก.: สูตร TDF + 3TC + DTG สามารถรับประทานก่อนหรือหลังอาหารก็ได้ ไม่จำเป็นต้องเป็นอาหารพลังงานสูง (สูตรที่ต้องการอาหาร 500 kcal คือ Rilpivirine)
• ข้อ ข.: 3TC ดูดซึมได้ดีโดยไม่ขึ้นกับปริมาณไขมันในอาหาร
• ข้อ ง.: ผู้ที่ใช้ TDF ควรดื่มน้ำสะอาดให้เพียงพอเพื่อลดความเสี่ยงต่อพิษที่หลอดไตฝอย
• ข้อ จ.: (ยา TDF ห้ามรับประทานร่วมกับยาลดกรดอลูมินาเจลทุกชนิดเด็ดขาด): ไม่ใช่คำตอบที่ถูกต้องตามแนวทางเวชปฏิบัติและหลักวิชาการทางเภสัชกรรมสำหรับกรณีนี้</t>
        </is>
      </c>
      <c r="L361" s="186" t="n"/>
      <c r="M361" s="186" t="inlineStr">
        <is>
          <t>8. Infectious diseases</t>
        </is>
      </c>
      <c r="N361" s="186" t="inlineStr">
        <is>
          <t>8.1 HIV &amp; Opportunistic Infections</t>
        </is>
      </c>
      <c r="O361" s="185" t="inlineStr">
        <is>
          <t>Clinic</t>
        </is>
      </c>
      <c r="P361" s="186" t="inlineStr">
        <is>
          <t>ข้อสอบจริง PLE-CC1 ปี 2566 Day 1 ข้อ 82 [CASE_2566_HIV_01]</t>
        </is>
      </c>
      <c r="Q361" s="185" t="inlineStr">
        <is>
          <t>ข้อสอบจริง</t>
        </is>
      </c>
      <c r="R361" s="185" t="inlineStr">
        <is>
          <t>2566 Day 1</t>
        </is>
      </c>
      <c r="S361" s="185" t="inlineStr">
        <is>
          <t>CASE_2566_HIV_01</t>
        </is>
      </c>
    </row>
    <row r="362">
      <c r="A362" s="185" t="n">
        <v>360</v>
      </c>
      <c r="B362" s="186" t="inlineStr">
        <is>
          <t>ผู้ป่วยติดเชื้อเอชไอวีได้รับสูตรยาต้านไวรัส Tenofovir disoproxil fumarate (TDF) 300 mg + Lamivudine (3TC) 300 mg + Dolutegravir (DTG) 50 mg วันละ 1 ครั้ง</t>
        </is>
      </c>
      <c r="C362" s="186" t="inlineStr">
        <is>
          <t>ในการตรวจติดตามความปลอดภัยทางห้องปฏิบัติการเพื่อเฝ้าระวังอาการไม่พึงประสงค์สำคัญจากยา TDF ควรติดตามค่าแลปในข้อใดอย่างสม่ำเสมอ</t>
        </is>
      </c>
      <c r="D362" s="186" t="n"/>
      <c r="E362" s="186" t="inlineStr">
        <is>
          <t>ติดตามค่าระดับเอนไซม์ตับ ALT เพื่อเฝ้าระวังพิษจากยา 3TC</t>
        </is>
      </c>
      <c r="F362" s="186" t="inlineStr">
        <is>
          <t>ติดตามระดับไขมันในเลือด Lipid profile เพื่อเฝ้าระวังพิษจากยา DTG</t>
        </is>
      </c>
      <c r="G362" s="186" t="inlineStr">
        <is>
          <t>ติดตามความหนาแน่นมวลกระดูก Bone mineral density เพื่อเฝ้าระวังพิษจาก DTG</t>
        </is>
      </c>
      <c r="H362" s="186" t="inlineStr">
        <is>
          <t>ติดตามระดับความดันโลหิตเมื่อได้รับยา TDF</t>
        </is>
      </c>
      <c r="I362" s="186" t="inlineStr">
        <is>
          <t>ติดตามการทำงานของไตและตรวจปัสสาวะ (Urinalysis, Serum Creatinine, eGFR) เพื่อเฝ้าระวังพิษต่อหลอดไตฝอยจากยา TDF</t>
        </is>
      </c>
      <c r="J362" s="185" t="n">
        <v>5</v>
      </c>
      <c r="K362" s="186" t="inlineStr">
        <is>
          <t>✅ คำตอบที่ถูกต้อง: ข้อ จ. ติดตามการทำงานของไตและตรวจปัสสาวะ (Urinalysis, Serum Creatinine, eGFR) เพื่อเฝ้าระวังพิษต่อหลอดไตฝอยจากยา TDF
🎯 ทำไมข้อนี้ถึงถูก:
Tenofovir disoproxil fumarate (TDF) มีความเป็นพิษจำเพาะต่อเซลล์ท่อไตส่วนต้น (Proximal renal tubular toxicity) ซึ่งอาจนำไปสู่ภาวะไตวายเฉียบพลัน และกลุ่มอาการฟานโคนี (Fanconi syndrome) โดยจะตรวจพบ Proteinuria, Glycosuria (น้ำตาลในปัสสาวะทั้งที่ระดับน้ำตาลในเลือดปกติ), Hypophosphatemia, และค่า eGFR ลดลง ดังนั้นจึงต้องตรวจติดตาม Serum Creatinine และ Urinalysis เป็นระยะอย่างสม่ำเสมอ
🔍 ข้ออื่นผิดเพราะอะไร:
• ข้อ ก. 3TC เป็นยาที่มีความปลอดภัยสูงและแทบไม่มีพิษต่อตับ
• ข้อ ข. DTG มีผลรบกวนระดับไขมันในเลือดน้อยมากเมื่อเทียบกับยากลุ่ม PIs หรือ EFV
• ข้อ ค. ภาวะกระดูกบางเกิดจาก TDF (ไม่ใช่ DTG) อันเนื่องมาจากการสูญเสียฟอสเฟตทางไต
• ข้อ ง. TDF ไม่ได้มีผลข้างเคียงเด่นต่อความดันโลหิต</t>
        </is>
      </c>
      <c r="L362" s="186" t="n"/>
      <c r="M362" s="186" t="inlineStr">
        <is>
          <t>8. Infectious diseases</t>
        </is>
      </c>
      <c r="N362" s="186" t="inlineStr">
        <is>
          <t>8.1 HIV &amp; Opportunistic Infections</t>
        </is>
      </c>
      <c r="O362" s="185" t="inlineStr">
        <is>
          <t>Clinic</t>
        </is>
      </c>
      <c r="P362" s="186" t="inlineStr">
        <is>
          <t>ข้อสอบจริง PLE-CC1 ปี 2566 Day 1 ข้อ 83 [CASE_2566_HIV_01]</t>
        </is>
      </c>
      <c r="Q362" s="185" t="inlineStr">
        <is>
          <t>ข้อสอบจริง</t>
        </is>
      </c>
      <c r="R362" s="185" t="inlineStr">
        <is>
          <t>2566 Day 1</t>
        </is>
      </c>
      <c r="S362" s="185" t="inlineStr">
        <is>
          <t>CASE_2566_HIV_01</t>
        </is>
      </c>
    </row>
    <row r="363">
      <c r="A363" s="185" t="n">
        <v>361</v>
      </c>
      <c r="B363" s="186" t="inlineStr">
        <is>
          <t>ผู้ป่วยชายไทยอายุ 30 ปี ชอบรับประทานเนื้อวัวและเนื้อหมูดิบหรือสุกๆ ดิบๆ (ลาบ ก้อย ซอยจุ๊) มาปรึกษาเภสัชกรที่ร้านยา เนื่องจากสังเกตเห็นมีปล้องแบนสีขาวคล้ายเส้นก๋วยเตี๋ยวหลุดปนออกมากับอุจจาระและบางครั้งกระดึ๊บเคลื่อนที่ออกมาทางรูทวารหนัก มีอาการแน่นท้อง ท้องอืด และหิวบ่อย</t>
        </is>
      </c>
      <c r="C363" s="186" t="inlineStr">
        <is>
          <t>จากประวัติและลักษณะของพยาธิที่พบ ผู้ป่วยรายนี้น่าจะติดเชื้อพยาธิชนิดใดมากที่สุด</t>
        </is>
      </c>
      <c r="D363" s="186" t="n"/>
      <c r="E363" s="186" t="inlineStr">
        <is>
          <t>พยาธิเข็มหมุด (Pinworm / Enterobius vermicularis)</t>
        </is>
      </c>
      <c r="F363" s="186" t="inlineStr">
        <is>
          <t>พยาธิแส้ม้า (Whipworm / Trichuris trichiura)</t>
        </is>
      </c>
      <c r="G363" s="186" t="inlineStr">
        <is>
          <t>พยาธิปากขอ (Hookworm / Necator americanus)</t>
        </is>
      </c>
      <c r="H363" s="186" t="inlineStr">
        <is>
          <t>พยาธิเส้นด้าย (Strongyloides stercoralis)</t>
        </is>
      </c>
      <c r="I363" s="186" t="inlineStr">
        <is>
          <t>พยาธิตืด (Tapeworm / Taenia spp.)</t>
        </is>
      </c>
      <c r="J363" s="185" t="n">
        <v>5</v>
      </c>
      <c r="K363" s="186" t="inlineStr">
        <is>
          <t>✅ คำตอบที่ถูกต้อง: ข้อ จ. พยาธิตืด (Tapeworm / Taenia spp.)
🎯 ทำไมข้อนี้ถึงถูก:
การพบปล้องพยาธิสีขาวขุ่นแบนลักษณะคล้ายแถบก๋วยเตี๋ยว (Gravid proglottids) หลุดออกมากับอุจจาระหรือคืบคลานออกมาทางรูทวารหนัก ร่วมกับประวัติชอบรับประทานเนื้อหมูหรือเนื้อวัวดิบ เป็นลักษณะทางคลินิกที่จำเพาะอย่างยิ่งของการติดเชื้อพยาธิตืดในทางเดินอาหาร (Taeniasis) ได้แก่ พยาธิตืดวัว (Taenia saginata) หรือพยาธิตืดหมู (Taenia solium)
🔍 ข้ออื่นผิดเพราะอะไร:
• ข้อ ก.: พยาธิเข็มหมุด เป็นพยาธิตัวกลมขนาดเล็กเท่าเส้นด้าย มักทำให้เกิดอาการคันรอบรูทวารหนักในเวลากลางคืน ไม่ได้หลุดออกมาเป็นปล้องแบน
• ข้อ ข.: และ ค. พยาธิแส้ม้าและพยาธิปากขอ เป็นพยาธิตัวกลมที่อาศัยในทางเดินอาหาร ไม่ได้หลุดออกมาเป็นปล้อง และตรวจวินิจฉัยจากการตรวจพบไข่พยาธิในอุจจาระ
• ข้อ ค.: (พยาธิปากขอ (Hookworm / Necator americanus)): ไม่ใช่คำตอบที่ถูกต้องตามแนวทางเวชปฏิบัติและหลักวิชาการทางเภสัชกรรมสำหรับกรณีนี้
• ข้อ ง.: พยาธิเส้นด้าย เป็นพยาธิตัวกลมขนาดเล็กมาก ไชผ่านผิวหนัง ไม่ได้หลุดออกมาเป็นปล้อง</t>
        </is>
      </c>
      <c r="L363" s="186" t="n"/>
      <c r="M363" s="186" t="inlineStr">
        <is>
          <t>8. Infectious diseases</t>
        </is>
      </c>
      <c r="N363" s="186" t="inlineStr">
        <is>
          <t>8.5 Gastrointestinal &amp; Parasitic Infections</t>
        </is>
      </c>
      <c r="O363" s="185" t="inlineStr">
        <is>
          <t>Clinic</t>
        </is>
      </c>
      <c r="P363" s="186" t="inlineStr">
        <is>
          <t>ข้อสอบจริง PLE-CC1 ปี 2566 Day 2 ข้อ 30 [CASE_2566_TAPEWORM_01]</t>
        </is>
      </c>
      <c r="Q363" s="185" t="inlineStr">
        <is>
          <t>ข้อสอบจริง</t>
        </is>
      </c>
      <c r="R363" s="185" t="inlineStr">
        <is>
          <t>2566 Day 2</t>
        </is>
      </c>
      <c r="S363" s="185" t="inlineStr">
        <is>
          <t>CASE_2566_TAPEWORM_01</t>
        </is>
      </c>
    </row>
    <row r="364">
      <c r="A364" s="185" t="n">
        <v>362</v>
      </c>
      <c r="B364" s="186" t="inlineStr">
        <is>
          <t>ผู้ป่วยชายไทยอายุ 30 ปี ชอบรับประทานเนื้อวัวและเนื้อหมูดิบ มีปล้องพยาธิแบนสีขาวหลุดปนออกมากับอุจจาระ ได้รับการวินิจฉัยเป็นการติดเชื้อพยาธิตืด (Taeniasis)</t>
        </is>
      </c>
      <c r="C364" s="186" t="inlineStr">
        <is>
          <t>ยาทางเลือกที่เหมาะสมที่สุดในการรักษาการติดเชื้อพยาธิตืดสำหรับผู้ป่วยรายนี้ที่ร้านยาคือข้อใด</t>
        </is>
      </c>
      <c r="D364" s="186" t="n"/>
      <c r="E364" s="186" t="inlineStr">
        <is>
          <t>Albendazole 400 mg วันละ 1 ครั้ง รับประทานครั้งเดียว</t>
        </is>
      </c>
      <c r="F364" s="186" t="inlineStr">
        <is>
          <t>Mebendazole 500 mg วันละ 1 ครั้ง รับประทานครั้งเดียว</t>
        </is>
      </c>
      <c r="G364" s="186" t="inlineStr">
        <is>
          <t>Niclosamide 2 g รับประทานครั้งเดียว (เคี้ยวเม็ดยาให้ละเอียดก่อนกลืน)</t>
        </is>
      </c>
      <c r="H364" s="186" t="inlineStr">
        <is>
          <t>Ivermectin 200 mcg/kg วันละ 1 ครั้ง เป็นเวลา 1-2 วัน</t>
        </is>
      </c>
      <c r="I364" s="186" t="inlineStr">
        <is>
          <t>Piperazine 4,000 mg วันละ 1 ครั้ง รับประทานครั้งเดียว</t>
        </is>
      </c>
      <c r="J364" s="185" t="n">
        <v>3</v>
      </c>
      <c r="K364" s="186" t="inlineStr">
        <is>
          <t>✅ คำตอบที่ถูกต้อง: ข้อ ค. Niclosamide 2 g รับประทานครั้งเดียว (เคี้ยวเม็ดยาให้ละเอียดก่อนกลืน)
🎯 ทำไมข้อนี้ถึงถูก:
ยาทางเลือกมาตรฐานสำหรับการรักษาการติดเชื้อพยาธิตืดในลำไส้ (Taeniasis) คือ Niclosamide ขนาด 2 g (ยาเม็ดขนาด 500 mg จำนวน 4 เม็ด) รับประทานตอนเช้าขณะท้องว่าง โดยต้องเน้นย้ำให้ผู้ป่วย เคี้ยวเม็ดยาให้ละเอียดมากที่สุดก่อนกลืน แล้วดื่มน้ำตาม เพื่อให้ผงยาไปสัมผัสกับตัวพยาธิในทางเดินอาหารได้อย่างทั่วถึง หรืออีกทางเลือกคือ Praziquantel ขนาด 5-10 mg/kg รับประทานครั้งเดียว
🔍 ข้ออื่นผิดเพราะอะไร:
• ข้อ ก.: และ ข. Albendazole 400 mg ครั้งเดียว หรือ Mebendazole 500 mg ครั้งเดียว เป็นขนาดยาสำหรับรักษาพยาธิตัวกลม (Nematodes) หากจะใช้รักษาพยาธิตืดต้องใช้ Albendazole 400 mg วันละ 2 ครั้ง ติดต่อกัน 3 วัน และมีอัตราการหายต่ำกว่า Niclosamide หรือ Praziquantel
• ข้อ ข.: (Mebendazole 500 mg วันละ 1 ครั้ง รับประทานครั้งเดียว): ไม่ใช่คำตอบที่ถูกต้องตามแนวทางเวชปฏิบัติและหลักวิชาการทางเภสัชกรรมสำหรับกรณีนี้
• ข้อ ง.: Ivermectin ใช้รักษาพยาธิเส้นด้าย (Strongyloidiasis) หิด หรือเหา ไม่ได้ใช้รักษาพยาธิตืด
• ข้อ จ.: Piperazine ใช้รักษาพยาธิไส้เดือนและพยาธิเข็มหมุด ไม่ได้ผลต่อพยาธิตืด</t>
        </is>
      </c>
      <c r="L364" s="186" t="n"/>
      <c r="M364" s="186" t="inlineStr">
        <is>
          <t>8. Infectious diseases</t>
        </is>
      </c>
      <c r="N364" s="186" t="inlineStr">
        <is>
          <t>8.5 Gastrointestinal &amp; Parasitic Infections</t>
        </is>
      </c>
      <c r="O364" s="185" t="inlineStr">
        <is>
          <t>Clinic</t>
        </is>
      </c>
      <c r="P364" s="186" t="inlineStr">
        <is>
          <t>ข้อสอบจริง PLE-CC1 ปี 2566 Day 2 ข้อ 31 [CASE_2566_TAPEWORM_01]</t>
        </is>
      </c>
      <c r="Q364" s="185" t="inlineStr">
        <is>
          <t>ข้อสอบจริง</t>
        </is>
      </c>
      <c r="R364" s="185" t="inlineStr">
        <is>
          <t>2566 Day 2</t>
        </is>
      </c>
      <c r="S364" s="185" t="inlineStr">
        <is>
          <t>CASE_2566_TAPEWORM_01</t>
        </is>
      </c>
    </row>
    <row r="365">
      <c r="A365" s="185" t="n">
        <v>363</v>
      </c>
      <c r="B365" s="186" t="inlineStr">
        <is>
          <t>ผู้ป่วยชายไทยอายุ 30 ปี ได้รับการวินิจฉัยเป็นโรคพยาธิตืด และได้รับประทานยาถ่ายพยาธิ Niclosamide 2 g ไปแล้วในตอนเช้า</t>
        </is>
      </c>
      <c r="C365" s="186" t="inlineStr">
        <is>
          <t>เหตุใดจึงมีคำแนะนำให้รับประทานยาระบายกลุ่มเกลือ (Saline laxative เช่น Milk of Magnesia หรือ Sodium sulfate) ตามหลังยา Niclosamide ประมาณ 2 ชั่วโมงเสมอ</t>
        </is>
      </c>
      <c r="D365" s="186" t="n"/>
      <c r="E365" s="186" t="inlineStr">
        <is>
          <t>เพื่อช่วยเพิ่มการดูดซึมของยา Niclosamide เข้าสู่กระแสเลือดไปทำลายตัวอ่อนพยาธิ</t>
        </is>
      </c>
      <c r="F365" s="186" t="inlineStr">
        <is>
          <t>เพื่อป้องกันผลข้างเคียงของยา Niclosamide ที่ทำให้เกิดอาการท้องผูกรุนแรง</t>
        </is>
      </c>
      <c r="G365" s="186" t="inlineStr">
        <is>
          <t>เพื่อเร่งขับตัวพยาธิ ปล้องพยาธิ และไข่พยาธิออกจากทางเดินอาหารอย่างรวดเร็ว ป้องกันการเกิดถุงซีสต์พยาธิ (Cysticercosis)</t>
        </is>
      </c>
      <c r="H365" s="186" t="inlineStr">
        <is>
          <t>เพราะยา Niclosamide มีผลทำให้กล้ามเนื้อลำไส้ใหญ่หยุดบีบตัวอย่างถาวร</t>
        </is>
      </c>
      <c r="I365" s="186" t="inlineStr">
        <is>
          <t>เพื่อกระตุ้นให้กรดในกระเพาะอาหารหลั่งมากขึ้นเพื่อย่อยสลายผนังพยาธิ</t>
        </is>
      </c>
      <c r="J365" s="185" t="n">
        <v>3</v>
      </c>
      <c r="K365" s="186" t="inlineStr">
        <is>
          <t>✅ คำตอบที่ถูกต้อง: ข้อ ค. เพื่อเร่งขับตัวพยาธิ ปล้องพยาธิ และไข่พยาธิออกจากทางเดินอาหารอย่างรวดเร็ว ป้องกันการเกิดถุงซีสต์พยาธิ (Cysticercosis)
🎯 ทำไมข้อนี้ถึงถูก:
ยา Niclosamide ออกฤทธิ์ทำให้ตัวพยาธิตายและทำให้ปล้องพยาธิสลายตัว ในกรณีที่ผู้ป่วยติดเชื้อพยาธิตืดหมู (Taenia solium) เมื่อปล้องพยาธิแก่แตกออกจะปลดปล่อยไข่พยาธินับหมื่นฟองออกมาในลำไส้ หากลำไส้เกิดการบีบรูดย้อนกลับ (Reverse peristalsis) ไข่อาจเคลื่อนย้ายไปสู่กระเพาะอาหาร หรือฟักตัวเป็นตัวอ่อน Oncosphere ไชทะลุผนังลำไส้เข้าสู่กระแสเลือดไปฝังตัวตามอวัยวะต่างๆ เกิดภาวะอันตรายถึงชีวิตคือ ซีสต์พยาธิตืดหมูในกล้ามเนื้อและสมอง (Cysticercosis / Neurocysticercosis) การให้ยาระบายเกลือตามหลัง 2 ชั่วโมงจะช่วยเร่งขับทั้งตัวพยาธิและไข่ที่ยังมีชีวิตออกจากทางเดินอาหารก่อนที่จะฟักตัว
🔍 ข้ออื่นผิดเพราะอะไร:
• ข้อ ก.: ผิดเพราะ Niclosamide เป็นยาที่ไม่ต้องการให้ดูดซึม ยาออกฤทธิ์เฉพาะในรูลำไส้ (Lumen)
• ข้อ ข.: และ ง. ผิดเพราะ Niclosamide ไม่ได้ทำให้ท้องผูกหรือลำไส้หยุดทำงาน
• ข้อ ง.: (เพราะยา Niclosamide มีผลทำให้กล้ามเนื้อลำไส้ใหญ่หยุดบีบตัวอย่างถาวร): ไม่ใช่คำตอบที่ถูกต้องตามแนวทางเวชปฏิบัติและหลักวิชาการทางเภสัชกรรมสำหรับกรณีนี้
• ข้อ จ.: ผิดเพราะยาระบายเกลือไม่ได้มีหน้าที่กระตุ้นกรดในกระเพาะอาหาร</t>
        </is>
      </c>
      <c r="L365" s="186" t="n"/>
      <c r="M365" s="186" t="inlineStr">
        <is>
          <t>8. Infectious diseases</t>
        </is>
      </c>
      <c r="N365" s="186" t="inlineStr">
        <is>
          <t>8.5 Gastrointestinal &amp; Parasitic Infections</t>
        </is>
      </c>
      <c r="O365" s="185" t="inlineStr">
        <is>
          <t>Clinic</t>
        </is>
      </c>
      <c r="P365" s="186" t="inlineStr">
        <is>
          <t>ข้อสอบจริง PLE-CC1 ปี 2566 Day 2 ข้อ 32 [CASE_2566_TAPEWORM_01]</t>
        </is>
      </c>
      <c r="Q365" s="185" t="inlineStr">
        <is>
          <t>ข้อสอบจริง</t>
        </is>
      </c>
      <c r="R365" s="185" t="inlineStr">
        <is>
          <t>2566 Day 2</t>
        </is>
      </c>
      <c r="S365" s="185" t="inlineStr">
        <is>
          <t>CASE_2566_TAPEWORM_01</t>
        </is>
      </c>
    </row>
    <row r="366">
      <c r="A366" s="185" t="n">
        <v>364</v>
      </c>
      <c r="B366" s="186" t="inlineStr">
        <is>
          <t>ผู้ป่วยหญิงไทยอายุ 20 ปี มีประวัตินอนดึกพักผ่อนน้อย รับประทานอาหารไม่เป็นเวลา และอยู่ในช่วงใกล้มีประจำเดือน มาปรึกษาเภสัชกรที่ร้านยาด้วยอาการมีตุ่มน้ำใสรวมกันเป็นกลุ่มเล็กๆ (Grouped vesicles on an erythematous base) บริเวณริมฝีปากด้านบนข้างเดียว ต่อมาตุ่มน้ำแตกออกเป็นแผลตื้น มีอาการแสบร้อน คัน และปวดเจ็บแผล มีประวัติเคยเป็นรอยโรคในลักษณะนี้ที่ตำแหน่งเดิมมาก่อนเมื่อร่างกายอ่อนแอ</t>
        </is>
      </c>
      <c r="C366" s="186" t="inlineStr">
        <is>
          <t>รอยโรคและการติดเชื้อของผู้ป่วยรายนี้น่าจะเกิดจากเชื้อก่อโรคในข้อใดมากที่สุด</t>
        </is>
      </c>
      <c r="D366" s="186" t="n"/>
      <c r="E366" s="186" t="inlineStr">
        <is>
          <t>Herpes zoster virus (Varicella zoster virus)</t>
        </is>
      </c>
      <c r="F366" s="186" t="inlineStr">
        <is>
          <t>Herpes simplex virus type 1 (HSV-1)</t>
        </is>
      </c>
      <c r="G366" s="186" t="inlineStr">
        <is>
          <t>Enterovirus (Coxsackievirus A16)</t>
        </is>
      </c>
      <c r="H366" s="186" t="inlineStr">
        <is>
          <t>Human papillomavirus (HPV)</t>
        </is>
      </c>
      <c r="I366" s="186" t="inlineStr">
        <is>
          <t>Staphylococcus aureus</t>
        </is>
      </c>
      <c r="J366" s="185" t="n">
        <v>2</v>
      </c>
      <c r="K366" s="186" t="inlineStr">
        <is>
          <t>✅ คำตอบที่ถูกต้อง: ข้อ ข. Herpes simplex virus type 1 (HSV-1)
🎯 ทำไมข้อนี้ถึงถูก:
ลักษณะอาการตุ่มน้ำใสรวมกลุ่มบนฐานผื่นแดง (Grouped vesicles on erythematous base) ที่ริมฝีปาก (Herpes labialis / Cold sore) ซึ่งแตกเป็นแผลแสบร้อน และมีประวัติเป็นซ้ำที่ตำแหน่งเดิมเมื่อร่างกายพักผ่อนน้อย มีความเครียด หรือมีประจำเดือน เป็นลักษณะเฉพาะอย่างยิ่งของการกำเริบซ้ำของการติดเชื้อไวรัส Herpes simplex virus type 1 (HSV-1) ซึ่งแฝงตัวอยู่ในปมประสาท Trigeminal ganglion
🔍 ข้ออื่นผิดเพราะอะไร:
• ข้อ ก. Herpes zoster (โรคงูสวัด) ตุ่มน้ำจะเรียงตัวตามแนวเส้นประสาทข้างใดข้างหนึ่งของลำตัวหรือใบหน้า (Dermatomal distribution) มักพบในผู้สูงอายุ และปวดแสบร้อนลึกรุนแรง ไม่ได้เป็นตุ่มเล็กๆ เฉพาะริมฝีปากซ้ำๆ
• ข้อ ค. Coxsackievirus ทำให้เกิดโรคมือเท้าปาก หรือ Herpangina ในช่องปากและลำคอ
• ข้อ ง. HPV ก่อให้เกิดหูด (Warts)
• ข้อ จ. S. aureus ทำให้เกิดแผลพุพองมีน้ำเหลืองกรัง (Impetigo) ไม่ใช่ตุ่มน้ำใสเป็นกลุ่มจากไวรัส</t>
        </is>
      </c>
      <c r="L366" s="186" t="n"/>
      <c r="M366" s="186" t="inlineStr">
        <is>
          <t>8. Infectious diseases</t>
        </is>
      </c>
      <c r="N366" s="186" t="inlineStr">
        <is>
          <t>8.4 Urinary Tract Infections</t>
        </is>
      </c>
      <c r="O366" s="185" t="inlineStr">
        <is>
          <t>Clinic</t>
        </is>
      </c>
      <c r="P366" s="186" t="inlineStr">
        <is>
          <t>ข้อสอบจริง PLE-CC1 ปี 2566 Day 2 ข้อ 52 [CASE_2566_HERPES_01]</t>
        </is>
      </c>
      <c r="Q366" s="185" t="inlineStr">
        <is>
          <t>ข้อสอบจริง</t>
        </is>
      </c>
      <c r="R366" s="185" t="inlineStr">
        <is>
          <t>2566 Day 2</t>
        </is>
      </c>
      <c r="S366" s="185" t="inlineStr">
        <is>
          <t>CASE_2566_HERPES_01</t>
        </is>
      </c>
    </row>
    <row r="367">
      <c r="A367" s="185" t="n">
        <v>365</v>
      </c>
      <c r="B367" s="186" t="inlineStr">
        <is>
          <t>ผู้ป่วยหญิงไทยอายุ 20 ปี ได้รับการวินิจฉัยเป็นโรคเริมที่ริมฝีปาก (Herpes labialis) และเภสัชกรพิจารณาจ่ายยาต้านไวรัสชนิดรับประทาน Acyclovir เพื่อยับยั้งการแบ่งตัวของไวรัสและลดระยะเวลาการเป็นโรค</t>
        </is>
      </c>
      <c r="C367" s="186" t="inlineStr">
        <is>
          <t>ขนาดยาและวิธีการรับประทานยาเม็ด Acyclovir ที่ถูกต้องตามแนวทางการรักษาโรคเริมกำเริบซ้ำในผู้ป่วยที่มีภูมิคุ้มกันปกติคือข้อใด</t>
        </is>
      </c>
      <c r="D367" s="186" t="n"/>
      <c r="E367" s="186" t="inlineStr">
        <is>
          <t>Acyclovir 100 mg รับประทานครั้งละ 1 เม็ด วันละ 5 ครั้ง เป็นเวลา 5 วัน</t>
        </is>
      </c>
      <c r="F367" s="186" t="inlineStr">
        <is>
          <t>Acyclovir 200 mg รับประทานครั้งละ 1 เม็ด วันละ 5 ครั้ง (ทุก 4 ชั่วโมง เว้นเวลานอน) เป็นเวลา 5 วัน</t>
        </is>
      </c>
      <c r="G367" s="186" t="inlineStr">
        <is>
          <t>Acyclovir 200 mg รับประทานครั้งละ 2 เม็ด วันละ 5 ครั้ง เป็นเวลา 5 วัน</t>
        </is>
      </c>
      <c r="H367" s="186" t="inlineStr">
        <is>
          <t>Acyclovir 400 mg รับประทานครั้งละ 1 เม็ด วันละ 3 ครั้ง เป็นเวลา 5 วัน</t>
        </is>
      </c>
      <c r="I367" s="186" t="inlineStr">
        <is>
          <t>Acyclovir 800 mg รับประทานครั้งละ 1 เม็ด วันละ 5 ครั้ง เป็นเวลา 7-10 วัน</t>
        </is>
      </c>
      <c r="J367" s="185" t="n">
        <v>2</v>
      </c>
      <c r="K367" s="186" t="inlineStr">
        <is>
          <t>✅ คำตอบที่ถูกต้อง: ข้อ ข. Acyclovir 200 mg รับประทานครั้งละ 1 เม็ด วันละ 5 ครั้ง (ทุก 4 ชั่วโมง เว้นเวลานอน) เป็นเวลา 5 วัน
🎯 ทำไมข้อนี้ถึงถูก:
ขนาดยามาตรฐานของ Acyclovir ชนิดรับประทานสำหรับรักษาโรคเริมที่ริมฝีปากหรืออวัยวะเพศ (Herpes simplex infection) ในผู้ใหญ่ คือ Acyclovir 200 mg รับประทานวันละ 5 ครั้ง (ห่างกันทุก 4 ชั่วโมงในเวลากลางวัน เช่น 06.00, 10.00, 14.00, 18.00, 22.00 น. และเว้นช่วงเวลานอนหลับ) ติดต่อกันเป็นเวลา 5 วัน (หรือทางเลือก Acyclovir 400 mg วันละ 3 ครั้ง ติดต่อกัน 5 วัน) โดยต้องเริ่มรับประทานเร็วที่สุดภายใน 48-72 ชั่วโมงแรกของการเกิดรอยโรค
🔍 ข้ออื่นผิดเพราะอะไร:
• ข้อ ก.: ขนาด 100 mg ต่ำเกินไป ไม่เพียงพอต่อการยับยั้งไวรัส
• ข้อ ค.: 400 mg x 5 ครั้ง (รวม 2,000 mg/วัน) เป็นขนาดสูงเกินความจำเป็นสำหรับเริมซ้ำ
• ข้อ ง.: (Acyclovir 400 mg รับประทานครั้งละ 1 เม็ด วันละ 3 ครั้ง เป็นเวลา 5 วัน): ไม่ใช่คำตอบที่ถูกต้องตามแนวทางเวชปฏิบัติและหลักวิชาการทางเภสัชกรรมสำหรับกรณีนี้
• ข้อ จ.: Acyclovir 800 mg วันละ 5 ครั้ง เป็นขนาดยามาตรฐานสำหรับการรักษา โรคงูสวัด (Herpes zoster) ซึ่งต้องการระดับยาที่สูงกว่ามาก ไม่ใช่ขนาดยาของโรคเริม</t>
        </is>
      </c>
      <c r="L367" s="186" t="n"/>
      <c r="M367" s="186" t="inlineStr">
        <is>
          <t>8. Infectious diseases</t>
        </is>
      </c>
      <c r="N367" s="186" t="inlineStr">
        <is>
          <t>8.7 Sexually Transmitted Infections</t>
        </is>
      </c>
      <c r="O367" s="185" t="inlineStr">
        <is>
          <t>Clinic</t>
        </is>
      </c>
      <c r="P367" s="186" t="inlineStr">
        <is>
          <t>ข้อสอบจริง PLE-CC1 ปี 2566 Day 2 ข้อ 53 [CASE_2566_HERPES_01]</t>
        </is>
      </c>
      <c r="Q367" s="185" t="inlineStr">
        <is>
          <t>ข้อสอบจริง</t>
        </is>
      </c>
      <c r="R367" s="185" t="inlineStr">
        <is>
          <t>2566 Day 2</t>
        </is>
      </c>
      <c r="S367" s="185" t="inlineStr">
        <is>
          <t>CASE_2566_HERPES_01</t>
        </is>
      </c>
    </row>
    <row r="368">
      <c r="A368" s="185" t="n">
        <v>366</v>
      </c>
      <c r="B368" s="186" t="inlineStr">
        <is>
          <t>ผู้ป่วยชายไทยอายุ 20 ปี มาพบแพทย์ด้วยอาการไข้สูง วัดอุณหภูมิกายได้ 38.8 องศาเซลเซียส เจ็บคอมาก กลืนน้ำลายลำบาก ตรวจช่องปากพบผนังคอหอยและต่อมทอนซิลบวมแดง มีจุดหนองสีขาวเหลืองบนต่อมทอนซิลทั้งสองข้าง (Tonsillar exudates) คลำพบต่อมน้ำเหลืองใต้ขากรรไกรหน้าโตและกดเจ็บ โดยผู้ป่วยไม่มีอาการไอ ไม่มีน้ำมูก และไม่มีประวัติแพ้ยา</t>
        </is>
      </c>
      <c r="C368" s="186" t="inlineStr">
        <is>
          <t>ตามเกณฑ์ Centor Criteria หรือ McIsaac Score ลักษณะอาการใดของผู้ป่วยเป็นเกณฑ์สำคัญที่ช่วยบ่งชี้และแยกการติดเชื้อแบคทีเรียออกจากเชื้อไวรัส</t>
        </is>
      </c>
      <c r="D368" s="186" t="n"/>
      <c r="E368" s="186" t="inlineStr">
        <is>
          <t>ต่อมทอนซิลบวมโตและมีฝ้าหนองสีขาวเหลือง (Tonsillar exudates) ร่วมกับการไม่มีอาการไอ</t>
        </is>
      </c>
      <c r="F368" s="186" t="inlineStr">
        <is>
          <t>อาการคอหอยแดงเพียงอย่างเดียว</t>
        </is>
      </c>
      <c r="G368" s="186" t="inlineStr">
        <is>
          <t>ระดับความสูงของไข้ 38.8 องศาเซลเซียสเพียงอย่างเดียว</t>
        </is>
      </c>
      <c r="H368" s="186" t="inlineStr">
        <is>
          <t>อาการเจ็บคอขณะกลืนน้ำลาย</t>
        </is>
      </c>
      <c r="I368" s="186" t="inlineStr">
        <is>
          <t>อายุของผู้ป่วย 20 ปี</t>
        </is>
      </c>
      <c r="J368" s="185" t="n">
        <v>1</v>
      </c>
      <c r="K368" s="186" t="inlineStr">
        <is>
          <t>✅ คำตอบที่ถูกต้อง: ข้อ ก. ต่อมทอนซิลบวมโตและมีฝ้าหนองสีขาวเหลือง (Tonsillar exudates) ร่วมกับการไม่มีอาการไอ
🎯 ทำไมข้อนี้ถึงถูก:
ตามเกณฑ์ Modified Centor Criteria สำหรับประเมินความน่าจะเป็นของการติดเชื้อแบคทีเรีย Group A Streptococcus (GAS) ในโรคคอหอยอักเสบ ประกอบด้วย 4 เกณฑ์หลัก (เกณฑ์ละ 1 คะแนน): (1) ประวัติไข้ &gt; 38 °C, (2) ไม่มีอาการไอ (Absence of cough), (3) ต่อมน้ำเหลืองส่วนหน้าของคอโตและกดเจ็บ (Tender anterior cervical lymphadenopathy), และ (4) ต่อมทอนซิลบวมโตมีหนอง (Tonsillar swelling or exudates) โดยการมี Tonsillar exudate ร่วมกับ Absence of cough เป็นตัวพยากรณ์ที่จำเพาะอย่างยิ่งในการแยกเชื้อแบคทีเรียออกจากเชื้อไวรัส (ซึ่งไวรัสมักมาพร้อมกับไอ น้ำมูก เสียงแหบ)
🔍 ข้ออื่นผิดเพราะอะไร:
• ข้อ ข.: , ค. และ ง. คอแดง ไข้สูง และเจ็บคอ พบได้ทั้งในการติดเชื้อไวรัสและแบคทีเรีย ไม่จำเพาะพอ
• ข้อ ค.: (ระดับความสูงของไข้ 38.8 องศาเซลเซียสเพียงอย่างเดียว): ไม่ใช่คำตอบที่ถูกต้องตามแนวทางเวชปฏิบัติและหลักวิชาการทางเภสัชกรรมสำหรับกรณีนี้
• ข้อ ง.: (อาการเจ็บคอขณะกลืนน้ำลาย): ไม่ใช่คำตอบที่ถูกต้องตามแนวทางเวชปฏิบัติและหลักวิชาการทางเภสัชกรรมสำหรับกรณีนี้
• ข้อ จ.: อายุ 20 ปีไม่ได้คะแนนเพิ่ม (อายุ 15-44 ปีได้ 0 คะแนน)</t>
        </is>
      </c>
      <c r="L368" s="186" t="n"/>
      <c r="M368" s="186" t="inlineStr">
        <is>
          <t>8. Infectious diseases</t>
        </is>
      </c>
      <c r="N368" s="186" t="inlineStr">
        <is>
          <t>8.3 Respiratory Tract Infections</t>
        </is>
      </c>
      <c r="O368" s="185" t="inlineStr">
        <is>
          <t>Clinic</t>
        </is>
      </c>
      <c r="P368" s="186" t="inlineStr">
        <is>
          <t>ข้อสอบจริง PLE-CC1 ปี 2566 Day 2 ข้อ 67 [CASE_2566_PHARYNGITIS_01]</t>
        </is>
      </c>
      <c r="Q368" s="185" t="inlineStr">
        <is>
          <t>ข้อสอบจริง</t>
        </is>
      </c>
      <c r="R368" s="185" t="inlineStr">
        <is>
          <t>2566 Day 2</t>
        </is>
      </c>
      <c r="S368" s="185" t="inlineStr">
        <is>
          <t>CASE_2566_PHARYNGITIS_01</t>
        </is>
      </c>
    </row>
    <row r="369">
      <c r="A369" s="185" t="n">
        <v>367</v>
      </c>
      <c r="B369" s="186" t="inlineStr">
        <is>
          <t>ผู้ป่วยชายไทยอายุ 20 ปี มีอาการไข้ 38.8 องศาเซลเซียส ไม่มีอาการไอ คอแดง เจ็บคอ ต่อมทอนซิลบวมโตมีหนองสีขาวเหลือง (Centor score = 4 คะแนน)</t>
        </is>
      </c>
      <c r="C369" s="186" t="inlineStr">
        <is>
          <t>เชื้อจุลชีพก่อโรคชนิดใดเป็นสาเหตุสำคัญที่สุดของภาวะคอหอยและทอนซิลอักเสบจากเชื้อแบคทีเรียในผู้ป่วยรายนี้</t>
        </is>
      </c>
      <c r="D369" s="186" t="n"/>
      <c r="E369" s="186" t="inlineStr">
        <is>
          <t>Influenza virus</t>
        </is>
      </c>
      <c r="F369" s="186" t="inlineStr">
        <is>
          <t>Group A Streptococcus (Streptococcus pyogenes)</t>
        </is>
      </c>
      <c r="G369" s="186" t="inlineStr">
        <is>
          <t>Streptococcus pneumoniae</t>
        </is>
      </c>
      <c r="H369" s="186" t="inlineStr">
        <is>
          <t>Haemophilus influenzae</t>
        </is>
      </c>
      <c r="I369" s="186" t="inlineStr">
        <is>
          <t>Moraxella catarrhalis</t>
        </is>
      </c>
      <c r="J369" s="185" t="n">
        <v>2</v>
      </c>
      <c r="K369" s="186" t="inlineStr">
        <is>
          <t>✅ คำตอบที่ถูกต้อง: ข้อ ข. Group A Streptococcus (Streptococcus pyogenes)
🎯 ทำไมข้อนี้ถึงถูก:
เชื้อแบคทีเรียที่เป็นสาเหตุสำคัญที่สุดของภาวะต่อมทอนซิลและคอหอยอักเสบเฉียบพลัน (Acute pharyngotonsillitis) คือ เชื้อเบตาฮีโมไลติกสเตรปโตค็อกคัสกลุ่มเอ (Group A beta-hemolytic Streptococcus: GABHS) หรือ Streptococcus pyogenes ซึ่งก่อให้เกิดการอักเสบเป็นหนอง และหากไม่ได้รับการรักษาด้วยยาปฏิชีวนะที่ถูกต้องอาจนำไปสู่ภาวะแทรกซ้อนรุนแรงตามมา เช่น ไข้รูมาติกเฉียบพลัน (Acute rheumatic fever) และไตอักเสบเฉียบพลัน (Post-streptococcal glomerulonephritis)
🔍 ข้ออื่นผิดเพราะอะไร:
• ข้อ ก.: Influenza virus ทำให้เกิดไข้หวัดใหญ่ ปวดเมื่อยตามตัว มีไอเด่นชัด
• ข้อ ค.: S. pneumoniae เป็นเชื้อก่อโรคปอดบวมและหูชั้นกลางอักเสบ ไม่ใช่สาเหตุหลักของคออักเสบมีหนอง
• ข้อ ง.: และ จ. H. influenzae และ M. catarrhalis เป็นสาเหตุของไซนัสอักเสบและหูชั้นกลางอักเสบ
• ข้อ จ.: (Moraxella catarrhalis): ไม่ใช่คำตอบที่ถูกต้องตามแนวทางเวชปฏิบัติและหลักวิชาการทางเภสัชกรรมสำหรับกรณีนี้</t>
        </is>
      </c>
      <c r="L369" s="186" t="n"/>
      <c r="M369" s="186" t="inlineStr">
        <is>
          <t>8. Infectious diseases</t>
        </is>
      </c>
      <c r="N369" s="186" t="inlineStr">
        <is>
          <t>8.3 Respiratory Tract Infections</t>
        </is>
      </c>
      <c r="O369" s="185" t="inlineStr">
        <is>
          <t>Clinic</t>
        </is>
      </c>
      <c r="P369" s="186" t="inlineStr">
        <is>
          <t>ข้อสอบจริง PLE-CC1 ปี 2566 Day 2 ข้อ 68 [CASE_2566_PHARYNGITIS_01]</t>
        </is>
      </c>
      <c r="Q369" s="185" t="inlineStr">
        <is>
          <t>ข้อสอบจริง</t>
        </is>
      </c>
      <c r="R369" s="185" t="inlineStr">
        <is>
          <t>2566 Day 2</t>
        </is>
      </c>
      <c r="S369" s="185" t="inlineStr">
        <is>
          <t>CASE_2566_PHARYNGITIS_01</t>
        </is>
      </c>
    </row>
    <row r="370">
      <c r="A370" s="185" t="n">
        <v>368</v>
      </c>
      <c r="B370" s="186" t="inlineStr">
        <is>
          <t>ผู้ป่วยชายไทยอายุ 20 ปี ได้รับการวินิจฉัยเป็น Group A Streptococcal Pharyngitis ไม่มีประวัติการแพ้ยาใดๆ</t>
        </is>
      </c>
      <c r="C370" s="186" t="inlineStr">
        <is>
          <t>ยาปฏิชีวนะทางเลือกแรก (First-line empiric antibiotic) ขนาดยา และระยะเวลาในการรักษาที่เหมาะสมที่สุดเพื่อกำจัดเชื้อและป้องกันการเกิดไข้รูมาติก (Acute rheumatic fever) คือข้อใด</t>
        </is>
      </c>
      <c r="D370" s="186" t="n"/>
      <c r="E370" s="186" t="inlineStr">
        <is>
          <t>Clindamycin 300 mg รับประทานวันละ 3 ครั้ง หลังอาหาร เป็นเวลา 14 วัน</t>
        </is>
      </c>
      <c r="F370" s="186" t="inlineStr">
        <is>
          <t>Roxithromycin 150 mg รับประทานวันละ 2 ครั้ง ก่อนอาหาร เป็นเวลา 7 วัน</t>
        </is>
      </c>
      <c r="G370" s="186" t="inlineStr">
        <is>
          <t>Amoxicillin 500 mg รับประทานวันละ 2 ครั้ง (หรือ 1,000 mg วันละ 1 ครั้ง) หลังอาหาร เป็นเวลา 10 วัน</t>
        </is>
      </c>
      <c r="H370" s="186" t="inlineStr">
        <is>
          <t>Azithromycin 2,000 mg รับประทานครั้งเดียว</t>
        </is>
      </c>
      <c r="I370" s="186" t="inlineStr">
        <is>
          <t>Ciprofloxacin 500 mg รับประทานวันละ 2 ครั้ง หลังอาหาร เป็นเวลา 14 วัน</t>
        </is>
      </c>
      <c r="J370" s="185" t="n">
        <v>3</v>
      </c>
      <c r="K370" s="186" t="inlineStr">
        <is>
          <t>✅ คำตอบที่ถูกต้อง: ข้อ ค. Amoxicillin 500 mg รับประทานวันละ 2 ครั้ง (หรือ 1,000 mg วันละ 1 ครั้ง) หลังอาหาร เป็นเวลา 10 วัน
🎯 ทำไมข้อนี้ถึงถูก:
ตามแนวทางการรักษาของ IDSA (Infectious Diseases Society of America) ยาปฏิชีวนะทางเลือกแรกสำหรับ Streptococcal pharyngitis ในผู้ป่วยที่ไม่แพ้ยากลุ่มเพนิซิลลิน คือ Penicillin V หรือ Amoxicillin (ขนาด 500 mg วันละ 2 ครั้ง หรือ 1,000 mg วันละครั้ง) และ กฎเหล็กที่สำคัญที่สุดคือ ต้องรับประทานยาติดต่อกันครบ 10 วัน เพื่อกำจัดเชื้อ S. pyogenes ในลำคอให้หมดสิ้นอย่างสมบูรณ์ และป้องกันภาวะแทรกซ้อนของโรคไข้รูมาติกเฉียบพลัน (Prevention of Acute Rheumatic Fever)
🔍 ข้ออื่นผิดเพราะอะไร:
• ข้อ ก.: Clindamycin และ ข้อ ข., ง. Macrolides ใช้เฉพาะในผู้ป่วยที่มีประวัติแพ้ยาเพนิซิลลินอย่างรุนแรง และไม่ใช่อันดับแรก
• ข้อ ข.: ข้อ ก. Clindamycin และ ข้อ ข., ง. Macrolides ใช้เฉพาะในผู้ป่วยที่มีประวัติแพ้ยาเพนิซิลลินอย่างรุนแรง และไม่ใช่อันดับแรก
• ข้อ ง.: (Azithromycin 2,000 mg รับประทานครั้งเดียว): ไม่ใช่คำตอบที่ถูกต้องตามแนวทางเวชปฏิบัติและหลักวิชาการทางเภสัชกรรมสำหรับกรณีนี้
• ข้อ จ.: Ciprofloxacin เป็นยากลุ่ม Fluoroquinolones ซึ่งไม่ครอบคลุมเชื้อ Streptococcus และมีข้อห้ามใช้เป็นยาอันดับแรกใน Upper respiratory tract infections</t>
        </is>
      </c>
      <c r="L370" s="186" t="n"/>
      <c r="M370" s="186" t="inlineStr">
        <is>
          <t>8. Infectious diseases</t>
        </is>
      </c>
      <c r="N370" s="186" t="inlineStr">
        <is>
          <t>8.3 Respiratory Tract Infections</t>
        </is>
      </c>
      <c r="O370" s="185" t="inlineStr">
        <is>
          <t>Clinic</t>
        </is>
      </c>
      <c r="P370" s="186" t="inlineStr">
        <is>
          <t>ข้อสอบจริง PLE-CC1 ปี 2566 Day 2 ข้อ 69 [CASE_2566_PHARYNGITIS_01]</t>
        </is>
      </c>
      <c r="Q370" s="185" t="inlineStr">
        <is>
          <t>ข้อสอบจริง</t>
        </is>
      </c>
      <c r="R370" s="185" t="inlineStr">
        <is>
          <t>2566 Day 2</t>
        </is>
      </c>
      <c r="S370" s="185" t="inlineStr">
        <is>
          <t>CASE_2566_PHARYNGITIS_01</t>
        </is>
      </c>
    </row>
    <row r="371">
      <c r="A371" s="185" t="n">
        <v>369</v>
      </c>
      <c r="B371" s="186" t="inlineStr">
        <is>
          <t>ยาต้านเชื้อรากลุ่ม Azoles (เช่น Clotrimazole, Miconazole, Ketoconazole)</t>
        </is>
      </c>
      <c r="C371" s="186" t="inlineStr">
        <is>
          <t>ออกฤทธิ์ยับยั้งการเจริญเติบโตของเซลล์เชื้อราด้วยกลไกทางชีวเคมีข้อใด</t>
        </is>
      </c>
      <c r="D371" s="186" t="n"/>
      <c r="E371" s="186" t="inlineStr">
        <is>
          <t>ยับยั้งเอนไซม์ Squalene epoxidase ทำให้ขาดสารตั้งต้นในการสร้างไขมัน</t>
        </is>
      </c>
      <c r="F371" s="186" t="inlineStr">
        <is>
          <t>ยับยั้งเอนไซม์ 14-alpha demethylase (Lanosterol 14-alpha demethylase) ขัดขวางการสังเคราะห์ Ergosterol ในเยื่อหุ้มเซลล์ของเชื้อรา</t>
        </is>
      </c>
      <c r="G371" s="186" t="inlineStr">
        <is>
          <t>ยับยั้งเอนไซม์ 1,3-beta-glucan synthase ทำให้ผนังเซลล์ของเชื้อราแตกสลาย</t>
        </is>
      </c>
      <c r="H371" s="186" t="inlineStr">
        <is>
          <t>จับกับ Ergosterol ในเยื่อหุ้มเซลล์โดยตรงทำให้เกิดรูรั่วของโพแทสเซียมไอออน</t>
        </is>
      </c>
      <c r="I371" s="186" t="inlineStr">
        <is>
          <t>ยับยั้งการทำงานของเอนไซม์ Thymidylate synthase ในนิวเคลียสของเชื้อรา</t>
        </is>
      </c>
      <c r="J371" s="185" t="n">
        <v>2</v>
      </c>
      <c r="K371" s="186" t="inlineStr">
        <is>
          <t>✅ คำตอบที่ถูกต้อง: ข้อ ข. ยับยั้งเอนไซม์ 14-alpha demethylase (Lanosterol 14-alpha demethylase) ขัดขวางการสังเคราะห์ Ergosterol ในเยื่อหุ้มเซลล์ของเชื้อรา
🎯 ทำไมข้อนี้ถึงถูก:
ยากลุ่ม Azole antifungals ออกฤทธิ์ยับยั้งเอนไซม์ 14-alpha demethylase ซึ่งเป็นเอนไซม์ในระบบ Cytochrome P450 (CYP51) ของเชื้อรา ทำหน้าที่เปลี่ยน Lanosterol ไปเป็น Ergosterol การยับยั้งเอนไซม์นี้จะทำให้เชื้อราขาด Ergosterol ซึ่งเป็นองค์ประกอบสำคัญของเยื่อหุ้มเซลล์เชื้อรา (Fungal cell membrane) และเกิดการสะสมของ 14-alpha-methylated sterols ที่เป็นพิษ ส่งผลให้เยื่อหุ้มเซลล์สูญเสียสภาพความสมบูรณ์ รั่วไหล และเซลล์เชื้อราหยุดการเจริญเติบโต
🔍 ข้ออื่นผิดเพราะอะไร:
• ข้อ ก. ยับยั้ง Squalene epoxidase เป็นกลไกของยากลุ่ม Allylamines เช่น Terbinafine
• ข้อ ค. ยับยั้ง 1,3-beta-glucan synthase เป็นกลไกของยากลุ่ม Echinocandins เช่น Caspofungin
• ข้อ ง. จับกับ Ergosterol โดยตรงจนเกิดรูรั่ว เป็นกลไกของยากลุ่ม Polyenes เช่น Amphotericin B และ Nystatin
• ข้อ จ. ยับยั้ง Thymidylate synthase เป็นกลไกของ Flucytosine (5-FC)</t>
        </is>
      </c>
      <c r="L371" s="186" t="n"/>
      <c r="M371" s="186" t="inlineStr">
        <is>
          <t>8. Infectious diseases</t>
        </is>
      </c>
      <c r="N371" s="186" t="inlineStr">
        <is>
          <t>8.8 Antimicrobial Stewardship &amp; Pharmacology</t>
        </is>
      </c>
      <c r="O371" s="185" t="inlineStr">
        <is>
          <t>Clinic</t>
        </is>
      </c>
      <c r="P371" s="186" t="inlineStr">
        <is>
          <t>ข้อสอบจริง PLE-CC1 ปี 2566 Day 2 ข้อ 100 [CASE_2566_TRICHOMONAS_01]</t>
        </is>
      </c>
      <c r="Q371" s="185" t="inlineStr">
        <is>
          <t>ข้อสอบจริง</t>
        </is>
      </c>
      <c r="R371" s="185" t="inlineStr">
        <is>
          <t>2566 Day 2</t>
        </is>
      </c>
      <c r="S371" s="185" t="inlineStr">
        <is>
          <t>CASE_2566_TRICHOMONAS_01</t>
        </is>
      </c>
    </row>
  </sheetData>
  <mergeCells count="1">
    <mergeCell ref="A1:F1"/>
  </mergeCells>
  <pageMargins left="0.75" right="0.75" top="1" bottom="1" header="0.5" footer="0.5"/>
  <pageSetup orientation="portrait" paperSize="9"/>
</worksheet>
</file>

<file path=xl/worksheets/sheet13.xml><?xml version="1.0" encoding="utf-8"?>
<worksheet xmlns="http://schemas.openxmlformats.org/spreadsheetml/2006/main">
  <sheetPr>
    <outlinePr summaryBelow="0" summaryRight="0"/>
    <pageSetUpPr/>
  </sheetPr>
  <dimension ref="A1:S182"/>
  <sheetViews>
    <sheetView tabSelected="1" topLeftCell="D1" workbookViewId="0">
      <pane ySplit="2" topLeftCell="A122" activePane="bottomLeft" state="frozen"/>
      <selection pane="bottomLeft" activeCell="O143" sqref="O143"/>
    </sheetView>
  </sheetViews>
  <sheetFormatPr baseColWidth="8" defaultColWidth="12.6640625" defaultRowHeight="15.75" customHeight="1"/>
  <cols>
    <col width="8" customWidth="1" style="49" min="1" max="1"/>
    <col width="50" customWidth="1" style="49" min="2" max="2"/>
    <col width="40" customWidth="1" style="49" min="3" max="3"/>
    <col width="12" customWidth="1" style="49" min="4" max="4"/>
    <col width="28" customWidth="1" style="49" min="5" max="5"/>
    <col width="28" customWidth="1" style="49" min="6" max="6"/>
    <col width="28" customWidth="1" style="49" min="7" max="7"/>
    <col width="28" customWidth="1" style="49" min="8" max="8"/>
    <col width="28" customWidth="1" style="49" min="9" max="9"/>
    <col width="14" customWidth="1" style="49" min="10" max="10"/>
    <col width="55" customWidth="1" style="49" min="11" max="11"/>
    <col width="12" customWidth="1" style="49" min="12" max="12"/>
    <col width="25" customWidth="1" style="49" min="13" max="13"/>
    <col width="30" customWidth="1" style="49" min="14" max="14"/>
    <col width="15" customWidth="1" style="49" min="15" max="15"/>
    <col width="20" customWidth="1" style="49" min="16" max="16"/>
    <col width="16" customWidth="1" style="49" min="17" max="17"/>
    <col width="16" customWidth="1" style="49" min="18" max="18"/>
    <col width="24" customWidth="1" style="49" min="19" max="19"/>
  </cols>
  <sheetData>
    <row r="1" ht="34.95" customHeight="1" s="49">
      <c r="A1" s="50">
        <f>HYPERLINK("#gid=0", "🏠 กลับสู่หน้าแรก (Go to Home Page)")</f>
        <v/>
      </c>
    </row>
    <row r="2" ht="28" customHeight="1" s="49">
      <c r="A2" s="181" t="inlineStr">
        <is>
          <t>ลำดับ</t>
        </is>
      </c>
      <c r="B2" s="182" t="inlineStr">
        <is>
          <t>สถานการณ์เคส / ข้อมูลผู้ป่วย</t>
        </is>
      </c>
      <c r="C2" s="183" t="inlineStr">
        <is>
          <t>คำถาม</t>
        </is>
      </c>
      <c r="D2" s="181" t="inlineStr">
        <is>
          <t>รูปถาม</t>
        </is>
      </c>
      <c r="E2" s="181" t="inlineStr">
        <is>
          <t>ตัวเลือก 1</t>
        </is>
      </c>
      <c r="F2" s="181" t="inlineStr">
        <is>
          <t>ตัวเลือก 2</t>
        </is>
      </c>
      <c r="G2" s="181" t="inlineStr">
        <is>
          <t>ตัวเลือก 3</t>
        </is>
      </c>
      <c r="H2" s="181" t="inlineStr">
        <is>
          <t>ตัวเลือก 4</t>
        </is>
      </c>
      <c r="I2" s="181" t="inlineStr">
        <is>
          <t>ตัวเลือก 5</t>
        </is>
      </c>
      <c r="J2" s="181" t="inlineStr">
        <is>
          <t>เฉลย (ตัวเลข 1-5)</t>
        </is>
      </c>
      <c r="K2" s="181" t="inlineStr">
        <is>
          <t>คำอธิบายเฉลย</t>
        </is>
      </c>
      <c r="L2" s="181" t="inlineStr">
        <is>
          <t>รูปเฉลย</t>
        </is>
      </c>
      <c r="M2" s="181" t="inlineStr">
        <is>
          <t>หัวข้อโรคสภาฯ</t>
        </is>
      </c>
      <c r="N2" s="181" t="inlineStr">
        <is>
          <t>หัวข้อย่อย</t>
        </is>
      </c>
      <c r="O2" s="181" t="inlineStr">
        <is>
          <t>Product / Clinic</t>
        </is>
      </c>
      <c r="P2" s="181" t="inlineStr">
        <is>
          <t>หมายเหตุ</t>
        </is>
      </c>
      <c r="Q2" s="181" t="inlineStr">
        <is>
          <t>ประเภทข้อสอบ</t>
        </is>
      </c>
      <c r="R2" s="181" t="inlineStr">
        <is>
          <t>ปี / เลขชุด</t>
        </is>
      </c>
      <c r="S2" s="184" t="inlineStr">
        <is>
          <t>Case ID (รหัสเคส)</t>
        </is>
      </c>
    </row>
    <row r="3" ht="24" customHeight="1" s="49">
      <c r="A3" s="187" t="n">
        <v>1</v>
      </c>
      <c r="B3" s="186" t="inlineStr">
        <is>
          <t>ผู้ป่วยหญิงไทยคู่ อายุ 32 ปี ได้รับการวินิจฉัยว่าป่วยเป็นโรคชักแบบ partial seizure secondarily to generalized tonic-clonic seizure ได้รับการรักษาด้วย phenytoin sodium 3 capsule hs มาพบแพทย์ตามนัดหลังจากรับประทานยาไปได้ 1 เดือนพบว่าผู้ป่วยไม่มีอาการชัก แต่เมื่อแพทย์ตรวจวัดความเข้มข้นของยา phenytoin ในกระแสเลือดพบว่ามีระดับความเข้มข้น 28 mg/L (เป้าหมายของระดับความเข้มข้นของยา phenytoin ในการรักษาโรคชักคือ 10-20 mg/L)</t>
        </is>
      </c>
      <c r="C3" s="186" t="inlineStr">
        <is>
          <t>ข้อใดกล่าวไม่ถูกต้องเกี่ยวกับการรักษาโรคชัก</t>
        </is>
      </c>
      <c r="D3" s="186" t="n"/>
      <c r="E3" s="186" t="inlineStr">
        <is>
          <t>แนะนำให้ผู้ป่วยหลีกเลี่ยงปัจจัยกระตุ้นให้เกิดการชัก</t>
        </is>
      </c>
      <c r="F3" s="186" t="inlineStr">
        <is>
          <t>สามารถรักษาโรคชักบางชนิดได้ด้วยการผ่าตัด</t>
        </is>
      </c>
      <c r="G3" s="186" t="inlineStr">
        <is>
          <t>ควรใช้ยากันชักเฉพาะช่วงที่ผู้ป่วยมีอาการชักเท่านั้น</t>
        </is>
      </c>
      <c r="H3" s="186" t="inlineStr">
        <is>
          <t>หากใช้ยากันชักชนิดเดียวไม่ได้ผล อาจจะพิจารณาเพิ่มยาตัวที่สอง</t>
        </is>
      </c>
      <c r="I3" s="188" t="inlineStr">
        <is>
          <t>หากยากันชักชนิดแรกไม่สามารถควบคุมอาการชักได้ ให้ใช้ยาตัวอื่นหรือใช้ยา 2 ชนิดร่วมกัน</t>
        </is>
      </c>
      <c r="J3" s="185" t="n">
        <v>3</v>
      </c>
      <c r="K3" s="186" t="inlineStr">
        <is>
          <t>✅ คำตอบที่ถูกต้อง: ข้อ ค. ควรใช้ยากันชักเฉพาะช่วงที่ผู้ป่วยมีอาการชักเท่านั้น
🎯 ทำไมข้อนี้ถึงถูก:
การรักษารักษาโรคชักด้วยยากันชัก (antiepileptic drugs) ต้องรับประทานยาอย่างต่อเนื่องสม่ำเสมอ ไม่ควรหยุดยาหรือใช้เฉพาะช่วงที่มีอาการชัก เพราะอาจทำให้เกิด status epilepticus ได้ ตามแนวทางการรักษามาตรฐาน
🔍 ข้ออื่นผิดเพราะอะไร:
• ข้อ ก. การหลีกเลี่ยงปัจจัยกระตุ้น เช่น การอดนอน ความเครียด แสงวาบ หรือแอลกอฮอล์ เป็นหลักการสำคัญในการควบคุมโรคลมชักควบคู่กับการใช้ยา จึงเป็นข้อความที่ถูกต้องตามหลักเวชปฏิบัติ
• ข้อ ข. การผ่าตัดสมอง (Epilepsy surgery) เช่น Resection หรือ Vagus nerve stimulation เป็นทางเลือกการรักษามาตรฐานในผู้ป่วย Refractory epilepsy หรือ Focal epilepsy ที่มีรอยโรคชัดเจน จึงเป็นข้อความที่ถูกต้อง
• ข้อ ง. หากใช้ยากันชักขนานเดี่ยวในขนาดที่เหมาะสมแล้วยังควบคุมอาการไม่ได้ แนวทางการรักษาแนะนำให้พิจารณาเพิ่มยาตัวที่สอง (Add-on therapy) หรือปรับเปลี่ยนชนิดยา จึงเป็นข้อความที่ถูกต้อง
• ข้อ จ. ตามแนวทางการรักษาของ Thai Epilepsy Society หากยาตัวแรกไม่ได้ผล การสลับยาเป็น monotherapy ขนานใหม่ หรือการใช้ยา 2 ชนิดร่วมกันแบบ rational polytherapy เป็นขั้นตอนมาตรฐาน จึงเป็นข้อความที่ถูกต้อง</t>
        </is>
      </c>
      <c r="L3" s="186" t="n"/>
      <c r="M3" s="186" t="inlineStr">
        <is>
          <t>9. Neurologic</t>
        </is>
      </c>
      <c r="N3" s="186" t="inlineStr">
        <is>
          <t>9.2 Epilepsy</t>
        </is>
      </c>
      <c r="O3" s="185" t="inlineStr">
        <is>
          <t>Clinic</t>
        </is>
      </c>
      <c r="P3" s="186" t="inlineStr">
        <is>
          <t>ข้อ 1 Pharma Plus เล่มม่วง (เฉลยข้อ ค)</t>
        </is>
      </c>
      <c r="Q3" s="185" t="inlineStr">
        <is>
          <t>แบบฝึกหัด</t>
        </is>
      </c>
      <c r="R3" s="185" t="inlineStr">
        <is>
          <t>เล่มม่วง</t>
        </is>
      </c>
      <c r="S3" s="185" t="n"/>
    </row>
    <row r="4" ht="24" customHeight="1" s="49">
      <c r="A4" s="187" t="n">
        <v>2</v>
      </c>
      <c r="B4" s="186" t="n"/>
      <c r="C4" s="186" t="inlineStr">
        <is>
          <t>ยากันชักข้อใดที่มีกลไกการออกฤทธิ์เหมือนกับ phenytoin sodium</t>
        </is>
      </c>
      <c r="D4" s="186" t="n"/>
      <c r="E4" s="186" t="inlineStr">
        <is>
          <t>Ethosuximide</t>
        </is>
      </c>
      <c r="F4" s="186" t="inlineStr">
        <is>
          <t>Diazepam</t>
        </is>
      </c>
      <c r="G4" s="186" t="inlineStr">
        <is>
          <t>Vigabatrin</t>
        </is>
      </c>
      <c r="H4" s="186" t="inlineStr">
        <is>
          <t>Carbamazepine</t>
        </is>
      </c>
      <c r="I4" s="188" t="inlineStr">
        <is>
          <t>Gabapentin</t>
        </is>
      </c>
      <c r="J4" s="185" t="n">
        <v>4</v>
      </c>
      <c r="K4" s="186" t="inlineStr">
        <is>
          <t>✅ คำตอบที่ถูกต้อง: ข้อ ง. Carbamazepine
🎯 ทำไมข้อนี้ถึงถูก:
Carbamazepine: Phenytoin และ Carbamazepine มีกลไกการออกฤทธิ์หลักคือการ block voltage-gated sodium channels เหมือนกัน ส่งผลให้ลดการปล่อยกระแสประสาทที่ผิดปกติ
🔍 ข้ออื่นผิดเพราะอะไร:
• ข้อ ก. Ethosuximide ออกฤทธิ์ยับยั้ง T-type calcium channels ในเซลล์ประสาททาลามัส เป็นยาตัวเลือกแรกสำหรับ Absence seizure เท่านั้น จึงมีกลไกต่างจาก Phenytoin
• ข้อ ข. Diazepam ออกฤทธิ์จับกับ GABAA receptor เพิ่มความถี่ในการเปิดของ chloride channel ทำให้เกิด hyperpolarization ของเซลล์ประสาท จึงเป็นยากลุ่ม GABA enhancer ไม่ใช่ sodium channel blocker
• ข้อ ค. Vigabatrin ออกฤทธิ์ยับยั้งเอนไซม์ GABA transaminase (GABA-T) แบบไม่ผันกลับ ทำให้ระดับสารสื่อประสาท GABA ในสมองสูงขึ้น ไม่ได้ออกฤทธิ์ผ่าน sodium channel
• ข้อ จ. Gabapentin ออกฤทธิ์จับกับ alpha-2-delta subunit ของ voltage-gated calcium channels ทำให้ลดการหลั่ง excitatory neurotransmitters จึงไม่ได้ออกฤทธิ์บล็อก voltage-gated sodium channels โดยตรง</t>
        </is>
      </c>
      <c r="L4" s="186" t="n"/>
      <c r="M4" s="186" t="inlineStr">
        <is>
          <t>9. Neurologic</t>
        </is>
      </c>
      <c r="N4" s="186" t="inlineStr">
        <is>
          <t>9.2 Epilepsy</t>
        </is>
      </c>
      <c r="O4" s="185" t="inlineStr">
        <is>
          <t>Clinic</t>
        </is>
      </c>
      <c r="P4" s="186" t="inlineStr">
        <is>
          <t>ข้อ 2 Pharma Plus เล่มม่วง (เฉลยข้อ ง)</t>
        </is>
      </c>
      <c r="Q4" s="185" t="inlineStr">
        <is>
          <t>แบบฝึกหัด</t>
        </is>
      </c>
      <c r="R4" s="185" t="inlineStr">
        <is>
          <t>เล่มม่วง</t>
        </is>
      </c>
      <c r="S4" s="185" t="n"/>
    </row>
    <row r="5" ht="24" customHeight="1" s="49">
      <c r="A5" s="187" t="n">
        <v>3</v>
      </c>
      <c r="B5" s="186" t="n"/>
      <c r="C5" s="186" t="inlineStr">
        <is>
          <t>อาการไม่พึงประสงค์ในข้อใดที่สัมพันธ์กับระดับ phenytoin ในกระแสเลือดของผู้ป่วย</t>
        </is>
      </c>
      <c r="D5" s="186" t="n"/>
      <c r="E5" s="186" t="inlineStr">
        <is>
          <t>Gingival hyperplasia</t>
        </is>
      </c>
      <c r="F5" s="186" t="inlineStr">
        <is>
          <t>Hepatitis</t>
        </is>
      </c>
      <c r="G5" s="186" t="inlineStr">
        <is>
          <t>Rash</t>
        </is>
      </c>
      <c r="H5" s="186" t="inlineStr">
        <is>
          <t>Ataxia</t>
        </is>
      </c>
      <c r="I5" s="188" t="inlineStr">
        <is>
          <t>Hyponatremia</t>
        </is>
      </c>
      <c r="J5" s="185" t="n">
        <v>4</v>
      </c>
      <c r="K5" s="186" t="inlineStr">
        <is>
          <t>✅ คำตอบที่ถูกต้อง: ข้อ ง. Ataxia
🎯 ทำไมข้อนี้ถึงถูก:
Ataxia: , nystagmus, และ slurred speech เป็นอาการพิษ (toxicity) จาก phenytoin ที่สัมพันธ์โดยตรงกับระดับยาในเลือดที่สูงเกินช่วงการรักษา (dose-dependent toxicity เช่น เมื่อระดับยา &gt; 20 mg/L)
🔍 ข้ออื่นผิดเพราะอะไร:
• ข้อ ก. Gingival hyperplasia เป็นผลข้างเคียงระยะยาว (chronic ADR) จากการกระตุ้น platelet-derived growth factor และ collagen production ซึ่งไม่สัมพันธ์กับระดับยาในเลือดเฉียบพลัน
• ข้อ ข. Hepatitis จาก Phenytoin จัดเป็น Idiosyncratic drug reaction หรือ DRESS syndrome ซึ่งเกิดจากการตอบสนองทางภูมิคุ้มกัน ไม่ได้ขึ้นกับระดับความเข้มข้นของยาในเลือด
• ข้อ ค. ผื่นแพ้ยา (Rash) จัดเป็น Type B adverse reaction หรือภาวะภูมิแพ้ที่มีความสัมพันธ์กับยีนพันธุกรรม HLA-B 1502 ไม่ได้ขึ้นกับระดับความเข้มข้นของยาในกระแสเลือด
• ข้อ จ. Hyponatremia เป็นผลข้างเคียงเด่นของ Carbamazepine และ Oxcarbazepine จากภาวะ SIADH-like effect ไม่ใช่อาการไม่พึงประสงค์ที่สัมพันธ์กับระดับยา Phenytoin</t>
        </is>
      </c>
      <c r="L5" s="186" t="n"/>
      <c r="M5" s="186" t="inlineStr">
        <is>
          <t>9. Neurologic</t>
        </is>
      </c>
      <c r="N5" s="186" t="inlineStr">
        <is>
          <t>9.2 Epilepsy</t>
        </is>
      </c>
      <c r="O5" s="185" t="inlineStr">
        <is>
          <t>Clinic</t>
        </is>
      </c>
      <c r="P5" s="186" t="inlineStr">
        <is>
          <t>ข้อ 3 Pharma Plus เล่มม่วง (เฉลยข้อ ง)</t>
        </is>
      </c>
      <c r="Q5" s="185" t="inlineStr">
        <is>
          <t>แบบฝึกหัด</t>
        </is>
      </c>
      <c r="R5" s="185" t="inlineStr">
        <is>
          <t>เล่มม่วง</t>
        </is>
      </c>
      <c r="S5" s="185" t="n"/>
    </row>
    <row r="6" ht="24" customHeight="1" s="49">
      <c r="A6" s="187" t="n">
        <v>4</v>
      </c>
      <c r="B6" s="186" t="n"/>
      <c r="C6" s="186" t="inlineStr">
        <is>
          <t>ยากันชักตัวใดมีผลเพิ่มระดับความเข้มข้นของยาซึ่งผ่านกระบวนการเมตาบอลิซึมจากเอนไซม์ตัวเดียวกัน</t>
        </is>
      </c>
      <c r="D6" s="186" t="n"/>
      <c r="E6" s="186" t="inlineStr">
        <is>
          <t>Phenytoin</t>
        </is>
      </c>
      <c r="F6" s="186" t="inlineStr">
        <is>
          <t>Valproate</t>
        </is>
      </c>
      <c r="G6" s="186" t="inlineStr">
        <is>
          <t>Phenobarbital</t>
        </is>
      </c>
      <c r="H6" s="186" t="inlineStr">
        <is>
          <t>Carbamazepine</t>
        </is>
      </c>
      <c r="I6" s="188" t="inlineStr">
        <is>
          <t>Phenobarbital</t>
        </is>
      </c>
      <c r="J6" s="185" t="n">
        <v>2</v>
      </c>
      <c r="K6" s="186" t="inlineStr">
        <is>
          <t>✅ คำตอบที่ถูกต้อง: ข้อ ข. Valproate
🎯 ทำไมข้อนี้ถึงถูก:
Valproate: สามารถยับยั้งเอนไซม์ (CYP450 inhibitor/displacement) ทำให้ระดับของยาอื่นๆ เช่น phenytoin หรือ phenobarbital ในเลือดสูงขึ้นได้
🔍 ข้ออื่นผิดเพราะอะไร:
• ข้อ ก. Phenytoin เป็น broad-spectrum enzyme inducer กระตุ้น CYP3A4, CYP2C9 และ CYP2C19 ทำให้ลดระดับความเข้มข้นของยาอื่นในเลือด จึงไม่ได้ออกฤทธิ์เพิ่มระดับยา
• ข้อ ค. Phenobarbital เป็น potent CYP enzyme inducer กระตุ้นการทำงานของเอนไซม์ในตับ ทำให้เร่งการกำจัดยาอื่น ส่งผลให้ระดับยาอื่นในกระแสเลือดลดลง
• ข้อ ง. Carbamazepine เป็นเอนไซม์อินดิวเซอร์ที่มีคุณสมบัติ autoinduction เหนี่ยวนำ CYP3A4 ทำให้ระดับยาอื่นและระดับยาของตัวเองในเลือดลดลง ไม่ใช่ตัวยับยั้งเอนไซม์
• ข้อ จ. Phenobarbital ซ้ำกับข้อ ค จัดเป็น potent enzyme inducer ที่เร่งกระบวนการ biotransformation ของยาอื่น ทำให้ระดับยาตัวอื่นในกระแสเลือดลดลง</t>
        </is>
      </c>
      <c r="L6" s="186" t="n"/>
      <c r="M6" s="186" t="inlineStr">
        <is>
          <t>9. Neurologic</t>
        </is>
      </c>
      <c r="N6" s="186" t="inlineStr">
        <is>
          <t>9.2 Epilepsy</t>
        </is>
      </c>
      <c r="O6" s="185" t="inlineStr">
        <is>
          <t>Clinic</t>
        </is>
      </c>
      <c r="P6" s="186" t="inlineStr">
        <is>
          <t>ข้อ 4 Pharma Plus เล่มม่วง (เฉลยข้อ ข)</t>
        </is>
      </c>
      <c r="Q6" s="185" t="inlineStr">
        <is>
          <t>แบบฝึกหัด</t>
        </is>
      </c>
      <c r="R6" s="185" t="inlineStr">
        <is>
          <t>เล่มม่วง</t>
        </is>
      </c>
      <c r="S6" s="185" t="n"/>
    </row>
    <row r="7" ht="24" customHeight="1" s="49">
      <c r="A7" s="187" t="n">
        <v>5</v>
      </c>
      <c r="B7" s="186" t="n"/>
      <c r="C7" s="186" t="inlineStr">
        <is>
          <t>ยาในข้อใดหากรับประทานพร้อมกับ phenytoin จะทำให้ phenytoin เพิ่มขึ้น</t>
        </is>
      </c>
      <c r="D7" s="186" t="n"/>
      <c r="E7" s="186" t="inlineStr">
        <is>
          <t>Erythromycin</t>
        </is>
      </c>
      <c r="F7" s="186" t="inlineStr">
        <is>
          <t>Cimetidine</t>
        </is>
      </c>
      <c r="G7" s="186" t="inlineStr">
        <is>
          <t>Conjugated estrogen</t>
        </is>
      </c>
      <c r="H7" s="186" t="inlineStr">
        <is>
          <t>Furosemide</t>
        </is>
      </c>
      <c r="I7" s="188" t="inlineStr">
        <is>
          <t>Thiazide</t>
        </is>
      </c>
      <c r="J7" s="185" t="n">
        <v>2</v>
      </c>
      <c r="K7" s="186" t="inlineStr">
        <is>
          <t>✅ คำตอบที่ถูกต้อง: ข้อ ข. Cimetidine
🎯 ทำไมข้อนี้ถึงถูก:
เป็นตัวยับยั้งเอนไซม์ในตับ (CYP450 inhibitor) ทำให้การกำจัด phenytoin ลดลง ส่งผลให้ระดับยา phenytoin ในเลือดเพิ่มสูงขึ้นและอาจเกิดพิษได้
🔍 ข้ออื่นผิดเพราะอะไร:
• ข้อ ก. Erythromycin เป็น potent CYP3A4 inhibitor แต่ Phenytoin ถูกเมแทบอลิซึมหลักผ่านเอนไซม์ CYP2C9 (ร้อยละ 90) และ CYP2C19 จึงแทบไม่ส่งผลกระทบต่อระดับยา Phenytoin
• ข้อ ค. Conjugated estrogen ไม่ได้ยับยั้งเอนไซม์ CYP2C9 หรือ CYP2C19 และในทางตรงกันข้ามการใช้ร่วมกับ Phenytoin จะทำให้ estrogen ถูกทำลายเร็วขึ้นจากเอนไซม์อินดักชัน
• ข้อ ง. Furosemide ขับออกทางไตผ่านทาง organic acid transporter และกระบวนการ glucuronidation ไม่มีผลยับยั้ง CYP2C9 หรือ CYP2C19 จึงไม่เพิ่มระดับยา Phenytoin
• ข้อ จ. Thiazide diuretics ถูกขับออกทางไตในรูปเดิมเป็นหลัก ไม่ผ่านการขัดขวางเมแทบอลิซึมของ Phenytoin ที่เอนไซม์ CYP2C9 จึงไม่ทำให้ระดับยา Phenytoin เพิ่มขึ้น</t>
        </is>
      </c>
      <c r="L7" s="186" t="n"/>
      <c r="M7" s="186" t="inlineStr">
        <is>
          <t>9. Neurologic</t>
        </is>
      </c>
      <c r="N7" s="186" t="inlineStr">
        <is>
          <t>9.2 Epilepsy</t>
        </is>
      </c>
      <c r="O7" s="185" t="inlineStr">
        <is>
          <t>Clinic</t>
        </is>
      </c>
      <c r="P7" s="186" t="inlineStr">
        <is>
          <t>ข้อ 5 Pharma Plus เล่มม่วง (เฉลยข้อ ข)</t>
        </is>
      </c>
      <c r="Q7" s="185" t="inlineStr">
        <is>
          <t>แบบฝึกหัด</t>
        </is>
      </c>
      <c r="R7" s="185" t="inlineStr">
        <is>
          <t>เล่มม่วง</t>
        </is>
      </c>
      <c r="S7" s="185" t="n"/>
    </row>
    <row r="8" ht="24" customHeight="1" s="49">
      <c r="A8" s="187" t="n">
        <v>6</v>
      </c>
      <c r="B8" s="186" t="inlineStr">
        <is>
          <t>ผู้ป่วยหญิงไทยอายุ 29 ปี มาที่ร้านขายยาด้วยอาการปวดศีรษะแบบตุบๆ มีอาการปวด 1-2 ครั้งต่อเดือน เป็นมา 3-4 เดือนแล้ว ก่อนที่จะมีอาการปวดศีรษะจะมีอาการเห็นแสงระยิบระยับนำมาก่อน อาการปวดศีรษะจะเป็นข้างเดียวและมักจะมีอาการคลื่นไส้อาเจียนร่วมด้วย อาการปวดศีรษะจะลดลงถ้านอนหลับในห้องที่เงียบและมืด</t>
        </is>
      </c>
      <c r="C8" s="186" t="inlineStr">
        <is>
          <t>ผู้ป่วยมีอาการปวดศีรษะแบบนี้ แสดงว่าเป็นโรคใด</t>
        </is>
      </c>
      <c r="D8" s="186" t="n"/>
      <c r="E8" s="186" t="inlineStr">
        <is>
          <t>Migraine headache</t>
        </is>
      </c>
      <c r="F8" s="186" t="inlineStr">
        <is>
          <t>Tension headache</t>
        </is>
      </c>
      <c r="G8" s="186" t="inlineStr">
        <is>
          <t>Cluster headache</t>
        </is>
      </c>
      <c r="H8" s="186" t="inlineStr">
        <is>
          <t>Trauma headache</t>
        </is>
      </c>
      <c r="I8" s="188" t="inlineStr">
        <is>
          <t>Hypertension</t>
        </is>
      </c>
      <c r="J8" s="185" t="n">
        <v>1</v>
      </c>
      <c r="K8" s="186" t="inlineStr">
        <is>
          <t>✅ คำตอบที่ถูกต้อง: ข้อ ก. Migraine headache
🎯 ทำไมข้อนี้ถึงถูก:
Migraine headache: อาการปวดศีรษะตุบๆ ข้างเดียว ร่วมกับมีคลื่นไส้อาเจียน แพ้แสง/เสียง (photophobia/phonophobia) และมีอาการทางตาเตือนนำมาก่อน (Aura) เป็นลักษณะจำเพาะของโรคไมเกรน (Migraine with aura)
🔍 ข้ออื่นผิดเพราะอะไร:
• ข้อ ข. Tension-type headache มีลักษณะปวดตื้อๆ แน่นๆ บีบรัดรอบศีรษะทั้งสองข้างระดับเล็กน้อยถึงปานกลาง ไม่มีอาการคลื่นไส้อาเจียน และไม่มีอาการเตือนทางสายตา (aura)
• ข้อ ค. Cluster headache เป็นการปวดศีรษะข้างเดียวรอบเบ้าตาอย่างรุนแรงแบบเจาะลึก มี autonomic symptoms ร่วมด้วย เช่น ตาแดง น้ำตาไหล น้ำมูกไหลข้างเดียว และมักพบในผู้ชาย
• ข้อ ง. Trauma headache ต้องมีประวัติอุบัติเหตุหรือการบาดเจ็บบริเวณศีรษะนำมาก่อนอย่างชัดเจน และลักษณะอาการปวดมักสัมพันธ์กับตำแหน่งที่ได้รับบาดเจ็บ
• ข้อ จ. Hypertension-induced headache มักเกิดขึ้นเมื่อความดันโลหิตสูงรุนแรง (Hypertensive crisis เช่น SBP มากกว่าหรือเท่ากับ 180 mmHg) ปวดตึงบริเวณท้ายทอย ไม่ใช่อาการปวดตุบๆ ข้างเดียวร่วมกับ visual aura</t>
        </is>
      </c>
      <c r="L8" s="186" t="n"/>
      <c r="M8" s="186" t="inlineStr">
        <is>
          <t>9. Neurologic</t>
        </is>
      </c>
      <c r="N8" s="186" t="inlineStr">
        <is>
          <t>9.1 Headache (migraine, tension)</t>
        </is>
      </c>
      <c r="O8" s="185" t="inlineStr">
        <is>
          <t>Clinic</t>
        </is>
      </c>
      <c r="P8" s="186" t="inlineStr">
        <is>
          <t>ข้อ 6 Pharma Plus เล่มม่วง (เฉลยข้อ ก)</t>
        </is>
      </c>
      <c r="Q8" s="185" t="inlineStr">
        <is>
          <t>แบบฝึกหัด</t>
        </is>
      </c>
      <c r="R8" s="185" t="inlineStr">
        <is>
          <t>เล่มม่วง</t>
        </is>
      </c>
      <c r="S8" s="185" t="inlineStr">
        <is>
          <t>CASE-NEURO-MIGRAINE-FEMALE-29YO</t>
        </is>
      </c>
    </row>
    <row r="9" ht="24" customHeight="1" s="49">
      <c r="A9" s="187" t="n">
        <v>7</v>
      </c>
      <c r="B9" s="186" t="inlineStr">
        <is>
          <t>ผู้ป่วยหญิงไทยอายุ 29 ปี มาที่ร้านขายยาด้วยอาการปวดศีรษะแบบตุบๆ มีอาการปวด 1-2 ครั้งต่อเดือน เป็นมา 3-4 เดือนแล้ว ก่อนที่จะมีอาการปวดศีรษะจะมีอาการเห็นแสงระยิบระยับนำมาก่อน อาการปวดศีรษะจะเป็นข้างเดียวและมักจะมีอาการคลื่นไส้อาเจียนร่วมด้วย อาการปวดศีรษะจะลดลงถ้านอนหลับในห้องที่เงียบและมืด</t>
        </is>
      </c>
      <c r="C9" s="186" t="inlineStr">
        <is>
          <t>ผู้ป่วยรายนี้ควรได้รับยาชนิดใดเป็นขนานแรก ในการรักษาอาการปวดศีรษะเฉียบพลัน</t>
        </is>
      </c>
      <c r="D9" s="186" t="n"/>
      <c r="E9" s="186" t="inlineStr">
        <is>
          <t>Methyl ergotamine</t>
        </is>
      </c>
      <c r="F9" s="186" t="inlineStr">
        <is>
          <t>Sumatriptan</t>
        </is>
      </c>
      <c r="G9" s="186" t="inlineStr">
        <is>
          <t>Amitriptyline</t>
        </is>
      </c>
      <c r="H9" s="186" t="inlineStr">
        <is>
          <t>Naproxen</t>
        </is>
      </c>
      <c r="I9" s="188" t="inlineStr">
        <is>
          <t>Verapamil</t>
        </is>
      </c>
      <c r="J9" s="185" t="n">
        <v>2</v>
      </c>
      <c r="K9" s="186" t="inlineStr">
        <is>
          <t>✅ คำตอบที่ถูกต้อง: ข้อ ข. Sumatriptan
🎯 ทำไมข้อนี้ถึงถูก:
Sumatriptan: สำหรับการรักษาอาการปวดไมเกรนเฉียบพลันในระดับปานกลางถึงรุนแรง หากไม่มีข้อห้าม (เช่น โรคหัวใจขาดเลือด) ยากลุ่ม Triptans (เช่น Sumatriptan) หรือยาแก้ปวด NSAIDs เป็นยาเลือกแรกในการรักษา
🔍 ข้ออื่นผิดเพราะอะไร:
• ข้อ ก. (Methyl ergotamine): เป็น ergot alkaloid หดหลอดเลือดรุนแรง ห้ามใช้ร่วมกับ strong CYP3A4 inhibitors (เช่น clarithromycin, protease inhibitors) เพราะเสี่ยงต่อ ergotism (ขาดเลือดที่ปลายมือปลายเท้า)
• ข้อ ค. (Amitriptyline): เป็น Tricyclic antidepressant (TCA) มี anticholinergic ADRs สูง, antihistaminic (ง่วงซึม น้ำหนักขึ้น), alpha-1 blockade (orthostatic hypotension) และเสี่ยงต่อ fatal cardiotoxicity เมื่อ overdose
• ข้อ ง. (Naproxen): เป็น non-selective NSAID ที่มี cardiovascular safety profile ดีที่สุด และมี efficacy สูงในการระงับ acute inflammation
• ข้อ จ. (Verapamil): เป็น non-DHP CCB ออกฤทธิ์กด SA/AV node เด่นชัด ห้ามใช้ร่วมกับ beta-blockers IV หรือใน HFrEF และทำให้เกิดอาการท้องผูก (constipation) บ่อย</t>
        </is>
      </c>
      <c r="L9" s="186" t="n"/>
      <c r="M9" s="186" t="inlineStr">
        <is>
          <t>9. Neurologic</t>
        </is>
      </c>
      <c r="N9" s="186" t="inlineStr">
        <is>
          <t>9.1 Headache (migraine, tension)</t>
        </is>
      </c>
      <c r="O9" s="185" t="inlineStr">
        <is>
          <t>Clinic</t>
        </is>
      </c>
      <c r="P9" s="186" t="inlineStr">
        <is>
          <t>ข้อ 7 Pharma Plus เล่มม่วง (เฉลยข้อ ข)</t>
        </is>
      </c>
      <c r="Q9" s="185" t="inlineStr">
        <is>
          <t>แบบฝึกหัด</t>
        </is>
      </c>
      <c r="R9" s="185" t="inlineStr">
        <is>
          <t>เล่มม่วง</t>
        </is>
      </c>
      <c r="S9" s="185" t="inlineStr">
        <is>
          <t>CASE-NEURO-MIGRAINE-FEMALE-29YO</t>
        </is>
      </c>
    </row>
    <row r="10" ht="24" customHeight="1" s="49">
      <c r="A10" s="187" t="n">
        <v>8</v>
      </c>
      <c r="B10" s="186" t="inlineStr">
        <is>
          <t>ผู้ป่วยหญิงไทยอายุ 29 ปี มาที่ร้านขายยาด้วยอาการปวดศีรษะแบบตุบๆ มีอาการปวด 1-2 ครั้งต่อเดือน เป็นมา 3-4 เดือนแล้ว ก่อนที่จะมีอาการปวดศีรษะจะมีอาการเห็นแสงระยิบระยับนำมาก่อน อาการปวดศีรษะจะเป็นข้างเดียวและมักจะมีอาการคลื่นไส้อาเจียนร่วมด้วย อาการปวดศีรษะจะลดลงถ้านอนหลับในห้องที่เงียบและมืด</t>
        </is>
      </c>
      <c r="C10" s="186" t="inlineStr">
        <is>
          <t>ต่อมาผู้ป่วยได้กลับมาเนื่องจากอาการปวดเพิ่มมากขึ้น จึงจ่าย Ergotamine + Caffeine 100 mg ข้อใดกล่าวไม่ถูกต้องเกี่ยวกับยาที่ผู้ป่วยได้รับในครั้งนี้</t>
        </is>
      </c>
      <c r="D10" s="186" t="n"/>
      <c r="E10" s="186" t="inlineStr">
        <is>
          <t>ขนาดเริ่มต้นคือ 1-2 เม็ด รับประทานเมื่อมีอาการ</t>
        </is>
      </c>
      <c r="F10" s="186" t="inlineStr">
        <is>
          <t>รับประทานยาซ้ำได้เมื่ออาการไม่ดีขึ้นภายใน 30 นาที</t>
        </is>
      </c>
      <c r="G10" s="186" t="inlineStr">
        <is>
          <t>ถ้ามีอาการชาที่ปลายมือปลายเท้าให้หยุดยา</t>
        </is>
      </c>
      <c r="H10" s="186" t="inlineStr">
        <is>
          <t>ไม่ควรรับประทานยาเกิน 6 เม็ด ต่อวัน</t>
        </is>
      </c>
      <c r="I10" s="188" t="inlineStr">
        <is>
          <t>ไม่มีข้อใดผิด</t>
        </is>
      </c>
      <c r="J10" s="185" t="n">
        <v>5</v>
      </c>
      <c r="K10" s="186" t="inlineStr">
        <is>
          <t>✅ คำตอบที่ถูกต้อง: ข้อ จ. ข้อ ก., ข., ค., ง. ล้วนเป็นข้อความที่ถูกต้องตามมาตรฐานการใช้ยา Ergotamine/Caffeine
🎯 ทำไมข้อนี้ถึงถูก:
ตัวเลือก ข้อ ก., ข., ค., และ ง. ล้วนเป็นคำแนะนำและข้อควรระวังในการใช้ยา Ergotamine/Caffeine ที่ถูกต้องและเป็นมาตรฐานตามแนวทางเวชปฏิบัติการรักษาโรคไมเกรนทุกประการ ดังนั้นคำตอบที่ถูกต้องสำหรับคำถามที่ถามหา 'ข้อใดไม่ถูกต้อง' จึงเป็น ข้อ จ.
🔍 ข้ออื่นผิดเพราะอะไร:
• ข้อ ก.: เป็นคำแนะนำที่ถูกต้อง คือ ควรรับประทานยาเม็ดแรกทันทีเมื่อเริ่มมีอาการเตือนหรือเริ่มปวดศีรษะ
• ข้อ ข.: เป็นคำแนะนำที่ถูกต้อง คือ รับประทานยาซ้ำได้ทุก 30-60 นาทีหากอาการไม่ดีขึ้น
• ข้อ ค.: เป็นคำแนะนำที่ถูกต้อง คือ ไม่ควรรับประทานยาเกิน 6 เม็ดต่อวัน และไม่เกิน 10 เม็ดต่อสัปดาห์
• ข้อ ง.: เป็นคำแนะนำที่ถูกต้อง คือ ห้ามใช้ร่วมกับยากลุ่ม CYP3A4 inhibitors รุนแรงเพราะจะทำให้เกิด Ergotism</t>
        </is>
      </c>
      <c r="L10" s="186" t="n"/>
      <c r="M10" s="186" t="inlineStr">
        <is>
          <t>9. Neurologic</t>
        </is>
      </c>
      <c r="N10" s="186" t="inlineStr">
        <is>
          <t>9.1 Headache (migraine, tension)</t>
        </is>
      </c>
      <c r="O10" s="185" t="inlineStr">
        <is>
          <t>Clinic</t>
        </is>
      </c>
      <c r="P10" s="186" t="inlineStr">
        <is>
          <t>ข้อ 8 Pharma Plus เล่มม่วง (เฉลยข้อ ก)</t>
        </is>
      </c>
      <c r="Q10" s="185" t="inlineStr">
        <is>
          <t>แบบฝึกหัด</t>
        </is>
      </c>
      <c r="R10" s="185" t="inlineStr">
        <is>
          <t>เล่มม่วง</t>
        </is>
      </c>
      <c r="S10" s="185" t="inlineStr">
        <is>
          <t>CASE-NEURO-MIGRAINE-FEMALE-29YO</t>
        </is>
      </c>
    </row>
    <row r="11" ht="24" customHeight="1" s="49">
      <c r="A11" s="187" t="n">
        <v>9</v>
      </c>
      <c r="B11" s="186" t="inlineStr">
        <is>
          <t>ผู้ป่วยหญิงไทยอายุ 29 ปี มาที่ร้านขายยาด้วยอาการปวดศีรษะแบบตุบๆ มีอาการปวด 1-2 ครั้งต่อเดือน เป็นมา 3-4 เดือนแล้ว ก่อนที่จะมีอาการปวดศีรษะจะมีอาการเห็นแสงระยิบระยับนำมาก่อน อาการปวดศีรษะจะเป็นข้างเดียวและมักจะมีอาการคลื่นไส้อาเจียนร่วมด้วย อาการปวดศีรษะจะลดลงถ้านอนหลับในห้องที่เงียบและมืด</t>
        </is>
      </c>
      <c r="C11" s="186" t="inlineStr">
        <is>
          <t>ในเดือนถัดมาผู้ป่วยมีอาการหวัดและซื้อยาปฏิชีวนะ Erythromycin มารับประทานร่วมกับ Ergotamine ต่อมามีอาการคลื่นไส้ อาเจียน และชาปลายมือปลายเท้า (Ergotism) ปฏิกิริยาระหว่างยาที่เกิดขึ้นเกิดจากกระบวนการใด</t>
        </is>
      </c>
      <c r="D11" s="186" t="n"/>
      <c r="E11" s="186" t="inlineStr">
        <is>
          <t>Absorption</t>
        </is>
      </c>
      <c r="F11" s="186" t="inlineStr">
        <is>
          <t>Distribution</t>
        </is>
      </c>
      <c r="G11" s="186" t="inlineStr">
        <is>
          <t>Biotransformation</t>
        </is>
      </c>
      <c r="H11" s="186" t="inlineStr">
        <is>
          <t>Elimination</t>
        </is>
      </c>
      <c r="I11" s="188" t="inlineStr">
        <is>
          <t>Excretion</t>
        </is>
      </c>
      <c r="J11" s="185" t="n">
        <v>3</v>
      </c>
      <c r="K11" s="186" t="inlineStr">
        <is>
          <t>✅ คำตอบที่ถูกต้อง: ข้อ ค. Biotransformation
🎯 ทำไมข้อนี้ถึงถูก:
Biotransformation: Erythromycin เป็น potent CYP3A4 inhibitor ซึ่งจะไปยับยั้งการเมแทบอลิซึม (Biotransformation) ของ Ergotamine ทำให้ระดับยา Ergotamine ในเลือดสูงขึ้นมากจนเกิดพิษ (Ergotism) เช่น ชาปลายมือปลายเท้า คลื่นไส้อาเจียน
🔍 ข้ออื่นผิดเพราะอะไร:
• ข้อ ก. Absorption เกี่ยวข้องกับการดูดซึมยาจากทางเดินอาหารเข้าสู่กระแสเลือด แต่ Erythromycin ไม่ได้รบกวนกระบวนการดูดซึมของ Ergotamine แต่อย่างใด
• ข้อ ข. Distribution เกี่ยวข้องกับการกระจายตัวของยาและจับกับโปรตีนในพลาสมา ซึ่งไม่ใช่กลไกหลักของการเกิดพิษ ergotism จากปฏิกิริยาระหว่างสองยานี้
• ข้อ ง. Elimination เป็นผลรวมของการขจัดยาทั้งร่างกาย แต่กลไกชีวเคมีที่เจาะจงของการเกิดพิษคือการยับยั้งกระบวนการ hepatic metabolism หรือ biotransformation โดยตรง
• ข้อ จ. Excretion เป็นการขับถ่ายยาออกจากร่างกายทางไตหรือทางน้ำดี ซึ่ง Ergotamine กำจัดผ่าน hepatic metabolism เป็นหลัก ไม่ได้ขับออกทางไตในรูปเดิม</t>
        </is>
      </c>
      <c r="L11" s="186" t="n"/>
      <c r="M11" s="186" t="inlineStr">
        <is>
          <t>9. Neurologic</t>
        </is>
      </c>
      <c r="N11" s="186" t="inlineStr">
        <is>
          <t>9.1 Headache (migraine, tension)</t>
        </is>
      </c>
      <c r="O11" s="185" t="inlineStr">
        <is>
          <t>Clinic</t>
        </is>
      </c>
      <c r="P11" s="186" t="inlineStr">
        <is>
          <t>ข้อ 9 Pharma Plus เล่มม่วง (เฉลยข้อ ค)</t>
        </is>
      </c>
      <c r="Q11" s="185" t="inlineStr">
        <is>
          <t>แบบฝึกหัด</t>
        </is>
      </c>
      <c r="R11" s="185" t="inlineStr">
        <is>
          <t>เล่มม่วง</t>
        </is>
      </c>
      <c r="S11" s="185" t="inlineStr">
        <is>
          <t>CASE-NEURO-MIGRAINE-FEMALE-29YO</t>
        </is>
      </c>
    </row>
    <row r="12" ht="24" customHeight="1" s="49">
      <c r="A12" s="187" t="n">
        <v>10</v>
      </c>
      <c r="B12" s="186" t="inlineStr">
        <is>
          <t>ผู้ป่วยหญิงไทยอายุ 29 ปี มาที่ร้านขายยาด้วยอาการปวดศีรษะแบบตุบๆ มีอาการปวด 1-2 ครั้งต่อเดือน เป็นมา 3-4 เดือนแล้ว ก่อนที่จะมีอาการปวดศีรษะจะมีอาการเห็นแสงระยิบระยับนำมาก่อน อาการปวดศีรษะจะเป็นข้างเดียวและมักจะมีอาการคลื่นไส้อาเจียนร่วมด้วย อาการปวดศีรษะจะลดลงถ้านอนหลับในห้องที่เงียบและมืด</t>
        </is>
      </c>
      <c r="C12" s="186" t="inlineStr">
        <is>
          <t>ผู้ป่วยกลับมาอีกและบอกว่ามีอาการปวดศีรษะบ่อยขึ้น ข้อใดเป็นเกณฑ์บ่งชี้ว่าผู้ป่วยควรได้รับยาเพื่อการป้องกัน (Migraine prophylaxis)</t>
        </is>
      </c>
      <c r="D12" s="186" t="n"/>
      <c r="E12" s="186" t="inlineStr">
        <is>
          <t>ผู้ป่วยปวดศีรษะมากกว่า 2-3 ครั้ง/เดือน</t>
        </is>
      </c>
      <c r="F12" s="186" t="inlineStr">
        <is>
          <t>อาการปวดศีรษะค่อนข้างรุนแรง</t>
        </is>
      </c>
      <c r="G12" s="186" t="inlineStr">
        <is>
          <t>ผู้ป่วยมีอาการปวดนาน 12 ชม. และอายุที่เป็นครั้งแรกมากกว่า 55 ปี</t>
        </is>
      </c>
      <c r="H12" s="186" t="inlineStr">
        <is>
          <t>ผู้ป่วยทนต่ออาการไม่พึงประสงค์ของยาบรรเทาการปวดศีรษะไม่ได้</t>
        </is>
      </c>
      <c r="I12" s="188" t="inlineStr">
        <is>
          <t>ระยะเวลาที่จะมีอาการปวดศีรษะสามารถคาดการณ์ล่วงหน้าได้</t>
        </is>
      </c>
      <c r="J12" s="185" t="n">
        <v>4</v>
      </c>
      <c r="K12" s="186" t="inlineStr">
        <is>
          <t>✅ คำตอบที่ถูกต้อง: ข้อ ง. ผู้ป่วยทนต่ออาการไม่พึงประสงค์ของยาบรรเทาการปวดศีรษะไม่ได้
🎯 ทำไมข้อนี้ถึงถูก:
ผู้ป่วยทนต่ออาการไม่พึงประสงค์ของยาบรรเทาการปวดศีรษะไม่ได้: ผู้ป่วยทนต่อ ADR ของยาบรรเทาการปวดศีรษะไม่ได้ ผู้ป่วยทนต่อ ADR ของยาบรรเทาการปวดศีรษะไม่ได้ ผู้ป่วยทนต่อ ADR ของยาบรรเทาการปวดศีรษะไม่ได้ ผู้ป่วยทนต่อ ADR ของยาบรรเทาการปวดศีรษะไม่ได้ ข้อบ่งชี้ในการเริ่มยาป้องกันไมเกรน (Migraine prophylaxis) ได้แก่ อาการปวดถี่มาก (เช่น บ่อยกว่า 2-3 ครั้งต่อเดือน หรือรบกวนชีวิตประจำวันมาก), อาการรุนแรง, หรือใช้ยาแก้ปวดเฉียบพลันบ่อยเกินไป
🔍 ข้ออื่นผิดเพราะอะไร:
• ข้อ ก. เกณฑ์มาตรฐานตามแนวทางของ AHS และ Thai Headache Society ระบุว่าข้อบ่งชี้คืออาการปวดศีรษะมากกว่าหรือเท่ากับ 4 วันต่อเดือน หรือบ่อยตั้งแต่ 2-3 ครั้งต่อสัปดาห์ขึ้นไป การปวดเพียง 2-3 ครั้งต่อเดือนยังไม่ถึงเกณฑ์เริ่มยาป้องกัน
• ข้อ ข. อาการปวดรุนแรงเพียงอย่างเดียวเป็นข้อบ่งชี้ให้ใช้ยาแก้ปวดเฉียบพลันกลุ่ม Triptans แต่หากความถี่ไม่บ่อยและยังควบคุมได้ด้วยยาแก้ปวด จะยังไม่เข้าเกณฑ์การเริ่มยาป้องกัน
• ข้อ ค. การปวดนาน 12 ชั่วโมงยังอยู่ในระยะปกติของ migraine attack (4-72 ชั่วโมง) ส่วนอายุที่เริ่มเป็นมากกว่า 50 ปีเป็น red flag (SNOOP criteria) ที่ต้องตรวจหาสาเหตุทุติยภูมิ (Secondary headache) ไม่ใช่ข้อบ่งชี้การเริ่มยาป้องกัน
• ข้อ จ. ระยะเวลาที่มีอาการปวดสามารถคาดการณ์ได้เป็นลักษณะของ Menstrual migraine ซึ่งใช้หลักการ Short-term menstrual prophylaxis แต่ไม่ใช่ข้อบ่งชี้ทั่วไปในการเริ่มยาป้องกันระยะยาวในผู้ป่วยรายนี้</t>
        </is>
      </c>
      <c r="L12" s="186" t="n"/>
      <c r="M12" s="186" t="inlineStr">
        <is>
          <t>9. Neurologic</t>
        </is>
      </c>
      <c r="N12" s="186" t="inlineStr">
        <is>
          <t>9.1 Headache (migraine, tension)</t>
        </is>
      </c>
      <c r="O12" s="185" t="inlineStr">
        <is>
          <t>Clinic</t>
        </is>
      </c>
      <c r="P12" s="186" t="inlineStr">
        <is>
          <t>ข้อ 10 Pharma Plus เล่มม่วง (เฉลยข้อ ง)</t>
        </is>
      </c>
      <c r="Q12" s="185" t="inlineStr">
        <is>
          <t>แบบฝึกหัด</t>
        </is>
      </c>
      <c r="R12" s="185" t="inlineStr">
        <is>
          <t>เล่มม่วง</t>
        </is>
      </c>
      <c r="S12" s="185" t="inlineStr">
        <is>
          <t>CASE-NEURO-MIGRAINE-FEMALE-29YO</t>
        </is>
      </c>
    </row>
    <row r="13" ht="24" customHeight="1" s="49">
      <c r="A13" s="187" t="n">
        <v>11</v>
      </c>
      <c r="B13" s="186" t="inlineStr">
        <is>
          <t>ผู้ป่วยหญิงไทยอายุ 29 ปี มาที่ร้านขายยาด้วยอาการปวดศีรษะแบบตุบๆ มีอาการปวด 1-2 ครั้งต่อเดือน เป็นมา 3-4 เดือนแล้ว ก่อนที่จะมีอาการปวดศีรษะจะมีอาการเห็นแสงระยิบระยับนำมาก่อน อาการปวดศีรษะจะเป็นข้างเดียวและมักจะมีอาการคลื่นไส้อาเจียนร่วมด้วย อาการปวดศีรษะจะลดลงถ้านอนหลับในห้องที่เงียบและมืด</t>
        </is>
      </c>
      <c r="C13" s="186" t="inlineStr">
        <is>
          <t>ยาในข้อใดที่เหมาะสมและมีประสิทธิผลในการป้องกันการปวดศีรษะไมเกรนสำหรับผู้ป่วยรายนี้</t>
        </is>
      </c>
      <c r="D13" s="186" t="n"/>
      <c r="E13" s="186" t="inlineStr">
        <is>
          <t>Indomethacin</t>
        </is>
      </c>
      <c r="F13" s="186" t="inlineStr">
        <is>
          <t>Ergotamine</t>
        </is>
      </c>
      <c r="G13" s="186" t="inlineStr">
        <is>
          <t>Sumatriptan</t>
        </is>
      </c>
      <c r="H13" s="186" t="inlineStr">
        <is>
          <t>Propranolol</t>
        </is>
      </c>
      <c r="I13" s="188" t="inlineStr">
        <is>
          <t>Verapamil</t>
        </is>
      </c>
      <c r="J13" s="185" t="n">
        <v>4</v>
      </c>
      <c r="K13" s="186" t="inlineStr">
        <is>
          <t>✅ คำตอบที่ถูกต้อง: ข้อ ง. Propranolol
🎯 ทำไมข้อนี้ถึงถูก:
เป็นยากลุ่ม Beta-blocker ที่มีข้อบ่งชี้และได้รับการรับรองเป็นยา first-line ในการป้องกันไมเกรน (Migraine prophylaxis) ส่วน Ergotamine และ Sumatriptan ใช้รักษาแบบเฉียบพลันไม่ใช่ป้องกัน
🔍 ข้ออื่นผิดเพราะอะไร:
• ข้อ ก. (Indomethacin): เป็น potent non-selective NSAID มี anti-inflammatory efficacy สูงมากใน acute gout flare แต่มี ADRs เด่นทาง GI toxicity และ CNS (ปวดศีรษะ มึนงง)
• ข้อ ข. (Ergotamine): เป็น ergot alkaloid หดหลอดเลือดรุนแรง ห้ามใช้ร่วมกับ strong CYP3A4 inhibitors (เช่น clarithromycin, protease inhibitors) เพราะเสี่ยงต่อ ergotism (ขาดเลือดที่ปลายมือปลายเท้า)
• ข้อ ค. (Sumatriptan): เป็น 5-HT1B/1D agonist หดหลอดเลือดสมอง ใช้รักษา acute moderate-to-severe migraine attack แต่ contraindication ใน ischemic heart disease, uncontrolled HTN, stroke
• ข้อ จ. (Verapamil): เป็น non-DHP CCB ออกฤทธิ์กด SA/AV node เด่นชัด ห้ามใช้ร่วมกับ beta-blockers IV หรือใน HFrEF และทำให้เกิดอาการท้องผูก (constipation) บ่อย</t>
        </is>
      </c>
      <c r="L13" s="186" t="n"/>
      <c r="M13" s="186" t="inlineStr">
        <is>
          <t>9. Neurologic</t>
        </is>
      </c>
      <c r="N13" s="186" t="inlineStr">
        <is>
          <t>9.1 Headache (migraine, tension)</t>
        </is>
      </c>
      <c r="O13" s="185" t="inlineStr">
        <is>
          <t>Clinic</t>
        </is>
      </c>
      <c r="P13" s="186" t="inlineStr">
        <is>
          <t>ข้อ 11 Pharma Plus เล่มม่วง (เฉลยข้อ ง)</t>
        </is>
      </c>
      <c r="Q13" s="185" t="inlineStr">
        <is>
          <t>แบบฝึกหัด</t>
        </is>
      </c>
      <c r="R13" s="185" t="inlineStr">
        <is>
          <t>เล่มม่วง</t>
        </is>
      </c>
      <c r="S13" s="185" t="inlineStr">
        <is>
          <t>CASE-NEURO-MIGRAINE-FEMALE-29YO</t>
        </is>
      </c>
    </row>
    <row r="14" ht="24" customHeight="1" s="49">
      <c r="A14" s="187" t="n">
        <v>12</v>
      </c>
      <c r="B14" s="186" t="inlineStr">
        <is>
          <t>ผู้ป่วยหญิงไทยอายุ 29 ปี มาที่ร้านขายยาด้วยอาการปวดศีรษะแบบตุบๆ มีอาการปวด 1-2 ครั้งต่อเดือน เป็นมา 3-4 เดือนแล้ว ก่อนที่จะมีอาการปวดศีรษะจะมีอาการเห็นแสงระยิบระยับนำมาก่อน อาการปวดศีรษะจะเป็นข้างเดียวและมักจะมีอาการคลื่นไส้อาเจียนร่วมด้วย อาการปวดศีรษะจะลดลงถ้านอนหลับในห้องที่เงียบและมืด</t>
        </is>
      </c>
      <c r="C14" s="186" t="inlineStr">
        <is>
          <t>การใช้ยาป้องกันอาการปวดศีรษะไมเกรนของผู้ป่วยรายนี้ ควรได้รับเป็นระยะเวลาต่อเนื่องนานเท่าใด</t>
        </is>
      </c>
      <c r="D14" s="186" t="n"/>
      <c r="E14" s="186" t="inlineStr">
        <is>
          <t>อย่างน้อย 6 เดือน หลังจากการปวดศีรษะครั้งสุดท้าย</t>
        </is>
      </c>
      <c r="F14" s="186" t="inlineStr">
        <is>
          <t>อย่างน้อย 6 เดือน หลังจากความถี่และอาการปวดศีรษะลดลง</t>
        </is>
      </c>
      <c r="G14" s="186" t="inlineStr">
        <is>
          <t>กินยาต่อไปจนกว่าผู้ป่วยจะทนอาการไม่พึงประสงค์ไม่ได้</t>
        </is>
      </c>
      <c r="H14" s="186" t="inlineStr">
        <is>
          <t>กินยาเดือนเว้นเดือน จนกว่าจะไม่มีอาการ</t>
        </is>
      </c>
      <c r="I14" s="188" t="inlineStr">
        <is>
          <t>กินได้ตลอดไป</t>
        </is>
      </c>
      <c r="J14" s="185" t="n">
        <v>2</v>
      </c>
      <c r="K14" s="186" t="inlineStr">
        <is>
          <t>✅ คำตอบที่ถูกต้อง: ข้อ ข. อย่างน้อย 6 เดือน หลังจากความถี่และอาการปวดศีรษะลดลง
🎯 ทำไมข้อนี้ถึงถูก:
ตามแนวทางการรักษาโรคไมเกรน การให้ยาป้องกัน (prophylaxis) ควรให้ต่อเนื่องอย่างน้อย 6 เดือนหลังจากที่อาการปวดศีรษะมีความถี่และความรุนแรงลดลงอย่างเห็นได้ชัด ก่อนจะพิจารณาค่อยๆ ลดและหยุดยา
🔍 ข้ออื่นผิดเพราะอะไร:
• ข้อ ก. เป้าหมายการรักษาไมเกรนคือการลดความถี่และความรุนแรงลงอย่างน้อยร้อยละ 50 ไม่จำเป็นต้องรอจนไม่มีอาการปวดเลย จึงไม่จำเป็นต้องนับจากวันปวดครั้งสุดท้าย
• ข้อ ค. การรับประทานยาป้องกันไมเกรนต่อเนื่องโดยไม่มีกำหนดเวลาทบทวน จะเพิ่มความเสี่ยงต่อการเกิดผลข้างเคียงสะสม และขัดแย้งกับหลักเวชปฏิบัติที่แนะนำให้ประเมินการหยุดยาเป็นระยะ
• ข้อ ง. การรับประทานยาป้องกันแบบเดือนเว้นเดือนทำให้ระดับยาในพลาสมาไม่คงที่ ส่งผลให้การควบคุมโรคล้มเหลวและกระตุ้นให้เกิด rebound headache ได้ง่าย
• ข้อ จ. ยาป้องกันไมเกรนไม่ได้มีข้อบ่งชี้ให้รับประทานตลอดชีวิต เมื่อควบคุมอาการได้สงบนาน 6 ถึง 12 เดือน แพทย์จะพิจารณาค่อยๆ ปรับลดยา (taper off) และหยุดยา</t>
        </is>
      </c>
      <c r="L14" s="186" t="n"/>
      <c r="M14" s="186" t="inlineStr">
        <is>
          <t>9. Neurologic</t>
        </is>
      </c>
      <c r="N14" s="186" t="inlineStr">
        <is>
          <t>9.1 Headache (migraine, tension)</t>
        </is>
      </c>
      <c r="O14" s="185" t="inlineStr">
        <is>
          <t>Clinic</t>
        </is>
      </c>
      <c r="P14" s="186" t="inlineStr">
        <is>
          <t>ข้อ 12 Pharma Plus เล่มม่วง (เฉลยข้อ ข)</t>
        </is>
      </c>
      <c r="Q14" s="185" t="inlineStr">
        <is>
          <t>แบบฝึกหัด</t>
        </is>
      </c>
      <c r="R14" s="185" t="inlineStr">
        <is>
          <t>เล่มม่วง</t>
        </is>
      </c>
      <c r="S14" s="185" t="inlineStr">
        <is>
          <t>CASE-NEURO-MIGRAINE-FEMALE-29YO</t>
        </is>
      </c>
    </row>
    <row r="15" ht="24" customHeight="1" s="49">
      <c r="A15" s="187" t="n">
        <v>13</v>
      </c>
      <c r="B15" s="186" t="n"/>
      <c r="C15" s="186" t="inlineStr">
        <is>
          <t>ยาในข้อใดไม่ควรใช้ป้องกันอาการปวดศีรษะในผู้ป่วยที่มีอาการ</t>
        </is>
      </c>
      <c r="D15" s="186" t="n"/>
      <c r="E15" s="186" t="inlineStr">
        <is>
          <t>Amitriptyline</t>
        </is>
      </c>
      <c r="F15" s="186" t="inlineStr">
        <is>
          <t>Fluoxetine</t>
        </is>
      </c>
      <c r="G15" s="186" t="inlineStr">
        <is>
          <t>Propranolol</t>
        </is>
      </c>
      <c r="H15" s="186" t="inlineStr">
        <is>
          <t>Diltiazem</t>
        </is>
      </c>
      <c r="I15" s="188" t="inlineStr">
        <is>
          <t>Gabapentin</t>
        </is>
      </c>
      <c r="J15" s="185" t="n">
        <v>2</v>
      </c>
      <c r="K15" s="186" t="inlineStr">
        <is>
          <t>✅ คำตอบที่ถูกต้อง: ข้อ ข. Fluoxetine
🎯 ทำไมข้อนี้ถึงถูก:
Fluoxetine: Non-dihydropyridine calcium channel blockers เช่น Diltiazem หรือ Verapamil มักใช้ใน cluster headache หรือ hypertension แต่ไม่มีข้อบ่งใช้ที่เป็นมาตรฐานในการป้องกัน migraine และบางตัวอาจไม่มี efficacy เท่า Beta-blockers, Anticonvulsants หรือ Antidepressants ที่แนะนำตาม guideline
เป็น SSRI มี half-life ยาวที่สุดในกลุ่ม (ร่วมกับ active metabolite norfluoxetine) จึงมี discontinuation syndrome ต่ำ แต่ยับยั้ง CYP2D6 สูง
🔍 ข้ออื่นผิดเพราะอะไร:
• ข้อ ก. Amitriptyline เป็นยากลุ่ม TCA ที่มีหลักฐานเชิงประจักษ์ระดับสูง (Level A) ในการป้องกันไมเกรน โดยเฉพาะผู้ป่วยที่มีโรคร่วมเป็นนอนไม่หลับหรือภาวะซึมเศร้า
• ข้อ ค. Propranolol เป็น non-selective beta-blocker ที่เป็นยาตัวเลือกแรก (First-line, Level A) ในการป้องกันไมเกรน มีประสิทธิภาพลดความถี่ของการกำเริบได้อย่างชัดเจน
• ข้อ ง. Diltiazem แม้ไม่ใช่ first-line แต่เป็นยากลุ่มแคลเซียมแชนแนลบล็อกเกอร์ทางเลือกที่สามารถใช้ป้องกันไมเกรนได้ในผู้ป่วยที่มีข้อห้ามใช้ต่อเบต้าบล็อกเกอร์
• ข้อ จ. Gabapentin เป็นยากันชักที่มีหลักฐานสนับสนุนในการนำมาใช้เป็นยาทางเลือกลำดับรอง (Level U/B) สำหรับป้องกันอาการปวดศีรษะไมเกรน</t>
        </is>
      </c>
      <c r="L15" s="186" t="n"/>
      <c r="M15" s="186" t="inlineStr">
        <is>
          <t>9. Neurologic</t>
        </is>
      </c>
      <c r="N15" s="186" t="inlineStr">
        <is>
          <t>9.1 Headache (migraine, tension)</t>
        </is>
      </c>
      <c r="O15" s="185" t="inlineStr">
        <is>
          <t>Clinic</t>
        </is>
      </c>
      <c r="P15" s="186" t="inlineStr">
        <is>
          <t>ข้อ 13 Pharma Plus เล่มม่วง (เฉลยข้อ ข ง)</t>
        </is>
      </c>
      <c r="Q15" s="185" t="inlineStr">
        <is>
          <t>แบบฝึกหัด</t>
        </is>
      </c>
      <c r="R15" s="185" t="inlineStr">
        <is>
          <t>เล่มม่วง</t>
        </is>
      </c>
      <c r="S15" s="185" t="n"/>
    </row>
    <row r="16" ht="24" customHeight="1" s="49">
      <c r="A16" s="187" t="n">
        <v>14</v>
      </c>
      <c r="B16" s="186" t="inlineStr">
        <is>
          <t>ผู้ป่วยหญิงอายุ 30 ปี มีอาการปวดศีรษะข้างเดียวแบบตุบๆ นาน 6 ชั่วโมง มีคลื่นไส้ อาเจียน และเห็นแสงระยิบระยับนำมาก่อนปวดศีรษะ ได้รับยา Cafergot + Metoclopramide</t>
        </is>
      </c>
      <c r="C16" s="186" t="inlineStr">
        <is>
          <t>ผู้ป่วยรายนี้จัดว่ามีอาการปวดศีรษะชนิดใด</t>
        </is>
      </c>
      <c r="D16" s="186" t="n"/>
      <c r="E16" s="186" t="inlineStr">
        <is>
          <t>Migraine with aura</t>
        </is>
      </c>
      <c r="F16" s="186" t="inlineStr">
        <is>
          <t>Migraine without aura</t>
        </is>
      </c>
      <c r="G16" s="186" t="inlineStr">
        <is>
          <t>Tension</t>
        </is>
      </c>
      <c r="H16" s="186" t="inlineStr">
        <is>
          <t>Cluster</t>
        </is>
      </c>
      <c r="I16" s="188" t="inlineStr">
        <is>
          <t>Traumatic</t>
        </is>
      </c>
      <c r="J16" s="185" t="n">
        <v>1</v>
      </c>
      <c r="K16" s="186" t="inlineStr">
        <is>
          <t>✅ คำตอบที่ถูกต้อง: ข้อ ก. Migraine with aura
🎯 ทำไมข้อนี้ถึงถูก:
Migraine with aura: อาการปวดศีรษะข้างเดียวแบบตุบๆ ร่วมกับ photophobia (สู้แสงไม่ได้) และ nausea/vomiting เป็นลักษณะทางคลินิกที่เข้าได้กับ Migraine โดยในกรณีนี้ไม่มีการกล่าวถึงอาการเตือนทางระบบประสาท (aura) จึงจัดเป็น Migraine without aura
🔍 ข้ออื่นผิดเพราะอะไร:
• ข้อ ข. ตามตัวเลือกของข้อสอบข้อนี้เฉลยระบุ Migraine with aura ซึ่งอาการเวียนศีรษะหรืออาการทางระบบประสาทร่วมอาจถูกแปลผลเป็น aura ทางคลินิกในบริบทของข้อสอบชุดนี้
• ข้อ ค. Tension headache มีลักษณะปวดตึงเหมือนสายรัดรอบศีรษะทั้งสองข้าง ไม่ปวดตุบๆ ข้างเดียว และไม่มีอาการคลื่นไส้อาเจียนหรือสู้แสงไม่ได้
• ข้อ ง. Cluster headache เป็นการปวดศีรษะข้างเดียวรอบเบ้าตารุนแรงมากร่วมกับอาการทางระบบประสาทอัตโนมัติ เช่น น้ำตาไหล คัดจมูก และมีระยะเวลาปวดสั้นเป็นชุดๆ
• ข้อ จ. Traumatic headache เกิดตามหลังการกระทบกระเทือนหรืออุบัติเหตุทางกะโหลกศีรษะ ซึ่งในผู้ป่วยรายนี้ไม่มีประวัติการบาดเจ็บนำมาก่อน</t>
        </is>
      </c>
      <c r="L16" s="186" t="n"/>
      <c r="M16" s="186" t="inlineStr">
        <is>
          <t>9. Neurologic</t>
        </is>
      </c>
      <c r="N16" s="186" t="inlineStr">
        <is>
          <t>9.1 Headache (migraine, tension)</t>
        </is>
      </c>
      <c r="O16" s="185" t="inlineStr">
        <is>
          <t>Clinic</t>
        </is>
      </c>
      <c r="P16" s="186" t="inlineStr">
        <is>
          <t>ข้อ 14 Pharma Plus เล่มม่วง (เฉลยข้อ ก)</t>
        </is>
      </c>
      <c r="Q16" s="185" t="inlineStr">
        <is>
          <t>แบบฝึกหัด</t>
        </is>
      </c>
      <c r="R16" s="185" t="inlineStr">
        <is>
          <t>เล่มม่วง</t>
        </is>
      </c>
      <c r="S16" s="185" t="inlineStr">
        <is>
          <t>CASE-NEURO-MIGRAINE-AURA-METOCLOP</t>
        </is>
      </c>
    </row>
    <row r="17" ht="24" customHeight="1" s="49">
      <c r="A17" s="187" t="n">
        <v>15</v>
      </c>
      <c r="B17" s="186" t="inlineStr">
        <is>
          <t>ผู้ป่วยหญิงอายุ 30 ปี มีอาการปวดศีรษะข้างเดียวแบบตุบๆ นาน 6 ชั่วโมง มีคลื่นไส้ อาเจียน และเห็นแสงระยิบระยับนำมาก่อนปวดศีรษะ ได้รับยา Cafergot + Metoclopramide</t>
        </is>
      </c>
      <c r="C17" s="186" t="inlineStr">
        <is>
          <t>แพทย์สั่งจ่ายยา Cafergot ร่วมกับ Metoclopramide ให้ผู้ป่วย การให้ยา Metoclopramide ร่วมด้วยมีวัตถุประสงค์หลักเพื่ออะไร</t>
        </is>
      </c>
      <c r="D17" s="186" t="n"/>
      <c r="E17" s="186" t="inlineStr">
        <is>
          <t>เนื่องจากผู้ป่วยรายนี้มีอาการคลื่นไส้อาเจียนร่วมด้วย</t>
        </is>
      </c>
      <c r="F17" s="186" t="inlineStr">
        <is>
          <t>ป้องกันการเกิดอาการปวดศีรษะซ้ำ</t>
        </is>
      </c>
      <c r="G17" s="186" t="inlineStr">
        <is>
          <t>ลดผลข้างเคียงจากยา cafergot</t>
        </is>
      </c>
      <c r="H17" s="186" t="inlineStr">
        <is>
          <t>ก และ ข ถูก</t>
        </is>
      </c>
      <c r="I17" s="188" t="inlineStr">
        <is>
          <t>ก และ ค ถูก</t>
        </is>
      </c>
      <c r="J17" s="185" t="n">
        <v>5</v>
      </c>
      <c r="K17" s="186" t="inlineStr">
        <is>
          <t>✅ คำตอบที่ถูกต้อง: ข้อ จ. ก และ ค ถูก
🎯 ทำไมข้อนี้ถึงถูก:
ข้อ จ. (ก และ ค ถูก) เป็นคำตอบที่ถูกต้องและสอดคล้องกับหลักวิชาการและแนวทางเวชปฏิบัติในการรักษา
🔍 ข้ออื่นผิดเพราะอะไร:
• ข้อ ก. Tension-type headache: มักปวดตื้อๆ แน่นๆ เหมือนมีสายรัดรอบศีรษะทั้งสองข้าง ไม่ปวดตุบๆ และไม่มีคลื่นไส้อาเจียนเด่น
• ข้อ ค. Cluster headache: ปวดรุนแรงมากรอบเบ้าตาข้างเดียวร่วมกับอาการทางระบบประสาทอัตโนมัติ (น้ำตาไหล ตาแดง คัดจมูกข้างเดียว) พบในผู้ชายมากกว่า
• ข้อ ง. Trigeminal neuralgia: ปวดแปลบเหมือนไฟช็อตบริเวณใบหน้าตามแนวเส้นประสาทสมองคู่ที่ 5 เป็นเวลาไม่กี่วินาที
• ข้อ จ. Sinusitis headache: ปวดหน่วงบริเวณไซนัส (หน้าผาก โหนกแก้ม) มีน้ำมูกข้นเขียวและมีไข้ร่วมด้วย</t>
        </is>
      </c>
      <c r="L17" s="186" t="n"/>
      <c r="M17" s="186" t="inlineStr">
        <is>
          <t>9. Neurologic</t>
        </is>
      </c>
      <c r="N17" s="186" t="inlineStr">
        <is>
          <t>9.1 Headache (migraine, tension)</t>
        </is>
      </c>
      <c r="O17" s="185" t="inlineStr">
        <is>
          <t>Clinic</t>
        </is>
      </c>
      <c r="P17" s="186" t="inlineStr">
        <is>
          <t>ข้อ 15 Pharma Plus เล่มม่วง (เฉลยข้อ จ)</t>
        </is>
      </c>
      <c r="Q17" s="185" t="inlineStr">
        <is>
          <t>แบบฝึกหัด</t>
        </is>
      </c>
      <c r="R17" s="185" t="inlineStr">
        <is>
          <t>เล่มม่วง</t>
        </is>
      </c>
      <c r="S17" s="185" t="inlineStr">
        <is>
          <t>CASE-NEURO-MIGRAINE-AURA-METOCLOP</t>
        </is>
      </c>
    </row>
    <row r="18" ht="24" customHeight="1" s="49">
      <c r="A18" s="187" t="n">
        <v>16</v>
      </c>
      <c r="B18" s="186" t="inlineStr">
        <is>
          <t>ผู้ป่วยหญิงอายุ 30 ปี มีอาการปวดศีรษะข้างเดียวแบบตุบๆ นาน 6 ชั่วโมง มีคลื่นไส้ อาเจียน และเห็นแสงระยิบระยับนำมาก่อนปวดศีรษะ ได้รับยา Cafergot + Metoclopramide</t>
        </is>
      </c>
      <c r="C18" s="186" t="inlineStr">
        <is>
          <t>ยาที่ใช้เป็นยาป้องกันไมเกรน (Prophylaxis) ที่เหมาะสมสำหรับผู้ป่วยรายนี้คือข้อใด</t>
        </is>
      </c>
      <c r="D18" s="186" t="n"/>
      <c r="E18" s="186" t="inlineStr">
        <is>
          <t>Flunarizine</t>
        </is>
      </c>
      <c r="F18" s="186" t="inlineStr">
        <is>
          <t>Ibuprofen</t>
        </is>
      </c>
      <c r="G18" s="186" t="inlineStr">
        <is>
          <t>Cafergot</t>
        </is>
      </c>
      <c r="H18" s="186" t="inlineStr">
        <is>
          <t>Nitrate</t>
        </is>
      </c>
      <c r="I18" s="188" t="inlineStr">
        <is>
          <t>Sumatriptan</t>
        </is>
      </c>
      <c r="J18" s="185" t="n">
        <v>1</v>
      </c>
      <c r="K18" s="186" t="inlineStr">
        <is>
          <t>✅ คำตอบที่ถูกต้อง: ข้อ ก. Flunarizine
🎯 ทำไมข้อนี้ถึงถูก:
ข้อ ก. (Flunarizine) เป็นคำตอบที่ถูกต้องและสอดคล้องกับหลักวิชาการและแนวทางเวชปฏิบัติในการรักษา
🔍 ข้ออื่นผิดเพราะอะไร:
• ข้อ ก. Propranolol: เป็นยาสำหรับป้องกันไมเกรน (Prophylaxis) ต้องรับประทานต่อเนื่องทุกวัน ไม่มีผลระงับอาการปวดเฉียบพลัน
• ข้อ ข. Amitriptyline: เป็นยาป้องกันไมเกรนกลุ่ม TCA ไม่มีฤทธิ์แก้ปวดเฉียบพลัน
• ข้อ ค. Topiramate: เป็นยากันชักที่ใช้สำหรับป้องกันไมเกรน ไม่ใช้รักษา acute attack
• ข้อ จ. Flunarizine: เป็น Calcium channel blocker สำหรับป้องกันไมเกรนระยะยาว</t>
        </is>
      </c>
      <c r="L18" s="186" t="n"/>
      <c r="M18" s="186" t="inlineStr">
        <is>
          <t>9. Neurologic</t>
        </is>
      </c>
      <c r="N18" s="186" t="inlineStr">
        <is>
          <t>9.1 Headache (migraine, tension)</t>
        </is>
      </c>
      <c r="O18" s="185" t="inlineStr">
        <is>
          <t>Clinic</t>
        </is>
      </c>
      <c r="P18" s="186" t="inlineStr">
        <is>
          <t>ข้อ 16 Pharma Plus เล่มม่วง (เฉลยข้อ ก)</t>
        </is>
      </c>
      <c r="Q18" s="185" t="inlineStr">
        <is>
          <t>แบบฝึกหัด</t>
        </is>
      </c>
      <c r="R18" s="185" t="inlineStr">
        <is>
          <t>เล่มม่วง</t>
        </is>
      </c>
      <c r="S18" s="185" t="inlineStr">
        <is>
          <t>CASE-NEURO-MIGRAINE-AURA-METOCLOP</t>
        </is>
      </c>
    </row>
    <row r="19" ht="24" customHeight="1" s="49">
      <c r="A19" s="187" t="n">
        <v>17</v>
      </c>
      <c r="B19" s="186" t="n"/>
      <c r="C19" s="186" t="inlineStr">
        <is>
          <t>ยาใดต่อไปนี้ไม่จัดเป็นยาป้องกันการเกิดไมเกรน</t>
        </is>
      </c>
      <c r="D19" s="186" t="n"/>
      <c r="E19" s="186" t="inlineStr">
        <is>
          <t>Amitriptyline</t>
        </is>
      </c>
      <c r="F19" s="186" t="inlineStr">
        <is>
          <t>Gabapentin</t>
        </is>
      </c>
      <c r="G19" s="186" t="inlineStr">
        <is>
          <t>Propranolol</t>
        </is>
      </c>
      <c r="H19" s="186" t="inlineStr">
        <is>
          <t>Metoprolol</t>
        </is>
      </c>
      <c r="I19" s="188" t="inlineStr">
        <is>
          <t>ทุกข้อเป็นยาป้องกันไมเกรน</t>
        </is>
      </c>
      <c r="J19" s="185" t="n">
        <v>5</v>
      </c>
      <c r="K19" s="186" t="inlineStr">
        <is>
          <t>✅ คำตอบที่ถูกต้อง: ข้อ จ. ทุกข้อเป็นยาป้องกันไมเกรน
🎯 ทำไมข้อนี้ถึงถูก:
ทุกข้อเป็นยาป้องกันไมเกรน: Amitriptyline (TCA), Propranolol และ Metoprolol (Beta-blockers) รวมถึง Gabapentin (Anticonvulsant บางครั้งใช้ off-label) ล้วนจัดอยู่ในกลุ่มยาที่ใช้สำหรับป้องกันไมเกรน (Migraine prophylaxis)
🔍 ข้ออื่นผิดเพราะอะไร:
• ข้อ ก. Amitriptyline เป็นยากลุ่ม Tricyclic Antidepressant ที่มีหลักฐานระดับ Level A ในการใช้เป็นยาป้องกันไมเกรน จึงจัดเป็นยาป้องกันไมเกรน
• ข้อ ข. Gabapentin เป็นยากันชักที่สามารถนำมาใช้ป้องกันไมเกรนเป็นทางเลือกรอง (Second-line prophylaxis) ได้ จึงจัดเป็นยาป้องกันไมเกรน
• ข้อ ค. Propranolol เป็น First-line preventive therapy (Level A) ที่ได้รับการรับรองจาก US FDA ในการป้องกันไมเกรน จึงจัดเป็นยาป้องกันไมเกรน
• ข้อ ง. Metoprolol เป็น Beta-1 selective blocker ที่มีหลักฐานระดับ Level A ในการลดความถี่ของอาการไมเกรน จึงจัดเป็นยาป้องกันไมเกรน</t>
        </is>
      </c>
      <c r="L19" s="186" t="n"/>
      <c r="M19" s="186" t="inlineStr">
        <is>
          <t>9. Neurologic</t>
        </is>
      </c>
      <c r="N19" s="186" t="inlineStr">
        <is>
          <t>9.1 Headache (migraine, tension)</t>
        </is>
      </c>
      <c r="O19" s="185" t="inlineStr">
        <is>
          <t>Clinic</t>
        </is>
      </c>
      <c r="P19" s="186" t="inlineStr">
        <is>
          <t>ข้อ 17 Pharma Plus เล่มม่วง (เฉลยข้อ จ)</t>
        </is>
      </c>
      <c r="Q19" s="185" t="inlineStr">
        <is>
          <t>แบบฝึกหัด</t>
        </is>
      </c>
      <c r="R19" s="185" t="inlineStr">
        <is>
          <t>เล่มม่วง</t>
        </is>
      </c>
      <c r="S19" s="185" t="n"/>
    </row>
    <row r="20" ht="24" customHeight="1" s="49">
      <c r="A20" s="187" t="n">
        <v>18</v>
      </c>
      <c r="B20" s="186" t="n"/>
      <c r="C20" s="186" t="inlineStr">
        <is>
          <t>Ergotamine มี side effect ต่าง ๆ ต่อไปนี้ ยกเว้น</t>
        </is>
      </c>
      <c r="D20" s="186" t="n"/>
      <c r="E20" s="186" t="inlineStr">
        <is>
          <t>Nausea and vomiting</t>
        </is>
      </c>
      <c r="F20" s="186" t="inlineStr">
        <is>
          <t>Weakness in legs</t>
        </is>
      </c>
      <c r="G20" s="186" t="inlineStr">
        <is>
          <t>Angina-like pain</t>
        </is>
      </c>
      <c r="H20" s="186" t="inlineStr">
        <is>
          <t>Hypertension</t>
        </is>
      </c>
      <c r="I20" s="188" t="inlineStr">
        <is>
          <t>Bradycardia</t>
        </is>
      </c>
      <c r="J20" s="185" t="n">
        <v>5</v>
      </c>
      <c r="K20" s="186" t="inlineStr">
        <is>
          <t>✅ คำตอบที่ถูกต้อง: ข้อ จ. Bradycardia
🎯 ทำไมข้อนี้ถึงถูก:
Bradycardia: Ergotamine มีฤทธิ์กระตุ้นหลอดเลือดทำให้เกิด vasoconstriction ส่งผลให้เกิดอาการข้างเคียง เช่น คลื่นไส้อาเจียน, ขาอ่อนแรง (from ischemia), เจ็บแน่นหน้าอก (coronary vasospasm) และความดันโลหิตสูง (vasoconstriction) ส่วนอาการ bradycardia ไม่ใช่ผลข้างเคียงเด่นชัดทั่วไป
🔍 ข้ออื่นผิดเพราะอะไร:
• ข้อ ก. Nausea and vomiting เป็นผลข้างเคียงที่พบบ่อยมากของ Ergotamine จากการกระตุ้น Chemoreceptor Trigger Zone (CTZ) ในก้านสมองและผลต่อระบบทางเดินอาหาร
• ข้อ ข. Weakness in legs เกิดจากฤทธิ์ peripheral vasoconstriction รุนแรง ทำให้เลือดไปเลี้ยงกล้ามเนื้อรยางค์ส่วนล่างไม่เพียงพอ เป็นอาการเด่นของ ergotism
• ข้อ ค. Angina-like pain เกิดจาก Ergotamine ออกฤทธิ์หดเกร็งหลอดเลือดหัวใจ (coronary vasospasm) ทำให้กล้ามเนื้อหัวใจขาดเลือดชั่วคราว
• ข้อ ง. Hypertension เกิดจากฤทธิ์กระตุ้น alpha-adrenergic receptors และ serotonin receptors ทำให้เกิด generalized vasoconstriction และความดันโลหิตเพิ่มสูงขึ้น</t>
        </is>
      </c>
      <c r="L20" s="186" t="n"/>
      <c r="M20" s="186" t="inlineStr">
        <is>
          <t>9. Neurologic</t>
        </is>
      </c>
      <c r="N20" s="186" t="inlineStr">
        <is>
          <t>9.1 Headache (migraine, tension)</t>
        </is>
      </c>
      <c r="O20" s="185" t="inlineStr">
        <is>
          <t>Clinic</t>
        </is>
      </c>
      <c r="P20" s="186" t="inlineStr">
        <is>
          <t>ข้อ 18 Pharma Plus เล่มม่วง (เฉลยข้อ จ)</t>
        </is>
      </c>
      <c r="Q20" s="185" t="inlineStr">
        <is>
          <t>แบบฝึกหัด</t>
        </is>
      </c>
      <c r="R20" s="185" t="inlineStr">
        <is>
          <t>เล่มม่วง</t>
        </is>
      </c>
      <c r="S20" s="185" t="n"/>
    </row>
    <row r="21" ht="24" customHeight="1" s="49">
      <c r="A21" s="187" t="n">
        <v>19</v>
      </c>
      <c r="B21" s="186" t="n"/>
      <c r="C21" s="186" t="inlineStr">
        <is>
          <t>ข้อความต่อไปนี้เกี่ยวกับ ergotamine ผิด</t>
        </is>
      </c>
      <c r="D21" s="186" t="n"/>
      <c r="E21" s="186" t="inlineStr">
        <is>
          <t>เป็น drug of choice สำหรับระงับอาการ migraine attack</t>
        </is>
      </c>
      <c r="F21" s="186" t="inlineStr">
        <is>
          <t>ถ้าใช้ในขนาดที่มากเกินไปจะก่อให้เกิด gangrene ตามปลายนิ้วมือปลายเท้า</t>
        </is>
      </c>
      <c r="G21" s="186" t="inlineStr">
        <is>
          <t>ถ้าใช้ร่วมกับ selective serotonin receptor agonist เช่น sumatriptan จะให้ผลดียิ่งขึ้น</t>
        </is>
      </c>
      <c r="H21" s="186" t="inlineStr">
        <is>
          <t>ไม่ควรใช้ในสตรีมีครรภ์</t>
        </is>
      </c>
      <c r="I21" s="188" t="inlineStr">
        <is>
          <t>ใช้ไปนาน ๆ อาจติดยาได้ (physical dependence)</t>
        </is>
      </c>
      <c r="J21" s="185" t="n">
        <v>1</v>
      </c>
      <c r="K21" s="186" t="inlineStr">
        <is>
          <t>✅ คำตอบที่ถูกต้อง: ข้อ ก. เป็น drug of choice สำหรับระงับอาการ migraine attack
🎯 ทำไมข้อนี้ถึงถูก:
เป็น drug of choice สำหรับระงับอาการ migraine attack: Ergotamine ไม่ควรใช้ร่วมกับ triptans (เช่น sumatriptan) เนื่องจากจะเสริมฤทธิ์การหดตัวของหลอดเลือดอย่างรุนแรง ทำให้เกิด prolonged vasoconstriction และเสี่ยงต่อภาวะ myocardial ischemia หรือ stroke ปัจจุบัน Ergotamine ไม่ใช่ drug of choice ตัวแรกเนื่องจากมีอาการข้างเคียงสูง โดยยาที่เป็น 1st-line สำหรับ acute migraine ได้แก่ triptans หรือ NSAIDs ตาม
🔍 ข้ออื่นผิดเพราะอะไร:
• ข้อ ข. ข้อความนี้ถูกต้อง เนื่องจากฤทธิ์หดหลอดเลือดรุนแรงของ Ergotamine ในขนาดสูงจะทำให้เกิดภาวะเนื้อเยื่อส่วนปลายขาดเลือดจนเน่าตาย (gangrene)
• ข้อ ค. ข้อความนี้ระบุตามโจทย์ว่าเป็นข้อเท็จจริงทางพิษวิทยา โดยข้อห้ามใช้เด็ดขาดคือห้ามใช้ Ergotamine ร่วมกับ Triptans ภายใน 24 ชั่วโมง เพราะจะเสริมฤทธิ์หดหลอดเลือดจนเกิด vasospasm อย่างรุนแรง
• ข้อ ง. ข้อความนี้ถูกต้อง เนื่องจาก Ergotamine มีฤทธิ์กระตุ้นการบีบตัวของกล้ามเนื้อมดลูก (oxytocic effect) ทำให้แท้งบุตรได้ จึงจัดเป็น Pregnancy Category X
• ข้อ จ. ข้อความนี้ถูกต้อง เนื่องจากการใช้ Ergotamine ต่อเนื่องเป็นประจำจะทำให้เกิดภาวะพึ่งพายาและ Medication Overuse Headache (MOH) เมื่อขาดยา</t>
        </is>
      </c>
      <c r="L21" s="186" t="n"/>
      <c r="M21" s="186" t="inlineStr">
        <is>
          <t>9. Neurologic</t>
        </is>
      </c>
      <c r="N21" s="186" t="inlineStr">
        <is>
          <t>9.1 Headache (migraine, tension)</t>
        </is>
      </c>
      <c r="O21" s="185" t="inlineStr">
        <is>
          <t>Clinic</t>
        </is>
      </c>
      <c r="P21" s="186" t="inlineStr">
        <is>
          <t>ข้อ 19 Pharma Plus เล่มม่วง (เฉลยข้อ ก ค)</t>
        </is>
      </c>
      <c r="Q21" s="185" t="inlineStr">
        <is>
          <t>แบบฝึกหัด</t>
        </is>
      </c>
      <c r="R21" s="185" t="inlineStr">
        <is>
          <t>เล่มม่วง</t>
        </is>
      </c>
      <c r="S21" s="185" t="n"/>
    </row>
    <row r="22" ht="24" customHeight="1" s="49">
      <c r="A22" s="187" t="n">
        <v>20</v>
      </c>
      <c r="B22" s="186" t="n"/>
      <c r="C22" s="186" t="inlineStr">
        <is>
          <t>ข้อใดต่อไปนี้ไม่ใช่อาการของไมเกรน</t>
        </is>
      </c>
      <c r="D22" s="186" t="n"/>
      <c r="E22" s="186" t="inlineStr">
        <is>
          <t>ปวดตามท้ายทอยร้าวไปกลางศีรษะหรือลักษณะคล้ายวิ่งจี๊ดไปมา</t>
        </is>
      </c>
      <c r="F22" s="186" t="inlineStr">
        <is>
          <t>ปวดศีรษะข้างเดียว ปวดตุบๆ</t>
        </is>
      </c>
      <c r="G22" s="186" t="inlineStr">
        <is>
          <t>ปวดตุบ ๆ สลับข้างหรือทั้ง 2 ข้าง และมักมีอาการคลื่นไส้อาเจียนร่วมด้วย</t>
        </is>
      </c>
      <c r="H22" s="186" t="inlineStr">
        <is>
          <t>ก่อนปวดศีรษะมีอาการเห็นภาพผิดปกติ (visual disturbance)</t>
        </is>
      </c>
      <c r="I22" s="188" t="inlineStr">
        <is>
          <t>ก่อนปวดศีรษะอาจมีอาการหงุดหงิด ทนแสงหรือเสียงดังไม่ได้</t>
        </is>
      </c>
      <c r="J22" s="185" t="n">
        <v>1</v>
      </c>
      <c r="K22" s="186" t="inlineStr">
        <is>
          <t>✅ คำตอบที่ถูกต้อง: ข้อ ก. ปวดตามท้ายทอยร้าวไปกลางศีรษะหรือลักษณะคล้ายวิ่งจี๊ดไปมา
🎯 ทำไมข้อนี้ถึงถูก:
ปวดตามท้ายทอยร้าวไปกลางศีรษะหรือลักษณะคล้ายวิ่งจี๊ดไปมา: อาการปวดท้ายทอยร้าวไปกลางศีรษะหรือลักษณะวิ่งจี๊ด มักเป็นลักษณะของ Tension-type headache หรือ Occipital neuralgia ไม่ใช่ลักษณะจำเพาะของ migraine ซึ่งมักปวดตุบๆ ข้างเดียว (unilateral, pulsating) ร่วมกับคลื่นไส้ อาเจียน และแพ้แสง/เสียง (photophobia, phonophobia)
🔍 ข้ออื่นผิดเพราะอะไร:
• ข้อ ข. อาการปวดศีรษะข้างเดียวแบบตุบๆ (Unilateral, pulsating quality) เป็นลักษณะอาการหลักตามเกณฑ์การวินิจฉัยโรคไมเกรนของ ICHD-3
• ข้อ ค. อาการปวดตุบๆ ทั้งสองข้างหรือสลับข้าง พร้อมมีคลื่นไส้อาเจียน สามารถพบได้ในผู้ป่วยไมเกรนโดยเฉพาะในรายที่มีอาการปวดรุนแรง
• ข้อ ง. อาการเห็นภาพผิดปกติ เช่น แสงซิกแซก จุดมืด หรือภาพมัว จัดเป็น Visual aura ซึ่งเป็นอาการเตือนที่พบบ่อยที่สุดของ Migraine with aura
• ข้อ จ. อาการหงุดหงิด อารมณ์เปลี่ยนแปลง รวมถึงการแพ้แสง (Photophobia) และแพ้เสียง (Phonophobia) เป็นอาการร่วมที่สำคัญของโรคไมเกรน</t>
        </is>
      </c>
      <c r="L22" s="186" t="n"/>
      <c r="M22" s="186" t="inlineStr">
        <is>
          <t>9. Neurologic</t>
        </is>
      </c>
      <c r="N22" s="186" t="inlineStr">
        <is>
          <t>9.1 Headache (migraine, tension)</t>
        </is>
      </c>
      <c r="O22" s="185" t="inlineStr">
        <is>
          <t>Clinic</t>
        </is>
      </c>
      <c r="P22" s="186" t="inlineStr">
        <is>
          <t>ข้อ 20 Pharma Plus เล่มม่วง (เฉลยข้อ ก)</t>
        </is>
      </c>
      <c r="Q22" s="185" t="inlineStr">
        <is>
          <t>แบบฝึกหัด</t>
        </is>
      </c>
      <c r="R22" s="185" t="inlineStr">
        <is>
          <t>เล่มม่วง</t>
        </is>
      </c>
      <c r="S22" s="185" t="n"/>
    </row>
    <row r="23" ht="24" customHeight="1" s="49">
      <c r="A23" s="187" t="n">
        <v>21</v>
      </c>
      <c r="B23" s="186" t="n"/>
      <c r="C23" s="186" t="inlineStr">
        <is>
          <t>ผู้ป่วยไมเกรนควรหลีกเลี่ยงในการรับประทานสิ่งเหล่านี้ ยกเว้น</t>
        </is>
      </c>
      <c r="D23" s="186" t="n"/>
      <c r="E23" s="186" t="inlineStr">
        <is>
          <t>เนยแข็ง</t>
        </is>
      </c>
      <c r="F23" s="186" t="inlineStr">
        <is>
          <t>ช็อกโกแลต</t>
        </is>
      </c>
      <c r="G23" s="186" t="inlineStr">
        <is>
          <t>ไวน์แดง</t>
        </is>
      </c>
      <c r="H23" s="186" t="inlineStr">
        <is>
          <t>เบียร์</t>
        </is>
      </c>
      <c r="I23" s="188" t="inlineStr">
        <is>
          <t>นม</t>
        </is>
      </c>
      <c r="J23" s="185" t="n">
        <v>5</v>
      </c>
      <c r="K23" s="186" t="inlineStr">
        <is>
          <t>✅ คำตอบที่ถูกต้อง: ข้อ จ. นม
🎯 ทำไมข้อนี้ถึงถูก:
นม: อาหารที่เป็นตัวกระตุ้นไมเกรน (migraine triggers) มักได้แก่ อาหารที่มี tyramine สูง (เช่น เนยแข็ง ชีส ไวน์แดง เบียร์) หรือสารกระตุ้นประสาท (เช่น ช็อกโกแลต, ผงชูรส, คาเฟอีน) ส่วน 'นม' ไม่ใช่อาหารที่เป็นตัวกระตุ้นอาการไมเกรนที่เป็นที่ยอมรับทั่วไป จึงเป็นข้อยกเว้น
🔍 ข้ออื่นผิดเพราะอะไร:
• ข้อ ก. Aged cheese (เนยแข็งบ่ม) มีสาร Tyramine สูง ซึ่งกระตุ้นการหลั่ง Catecholamines ทำให้หลอดเลือดหดและขยายตัวผิดปกติ เป็น migraine trigger สำคัญ
• ข้อ ข. Chocolate มีส่วนประกอบของ Phenylethylamine, Flavonoids และ Theobromine ซึ่งสามารถกระตุ้นให้เกิดอาการปวดศีรษะไมเกรนในผู้ป่วยที่ไวต่อสารนี้
• ข้อ ค. Red wine อุดมไปด้วย Tyramine, Histamine และ Tannins ซึ่งเหนี่ยวนำให้เกิด vasodilation และการหลั่งสารสื่อประสาทกระตุ้นไมเกรนอย่างรุนแรง
• ข้อ ง. Beer มีปริมาณ Tyramine และแอลกอฮอล์ที่ทำให้เกิดภาวะขาดน้ำและหลอดเลือดขยายตัว จัดเป็นสิ่งกระตุ้นไมเกรนที่ควรหลีกเลี่ยง</t>
        </is>
      </c>
      <c r="L23" s="186" t="n"/>
      <c r="M23" s="186" t="inlineStr">
        <is>
          <t>9. Neurologic</t>
        </is>
      </c>
      <c r="N23" s="186" t="inlineStr">
        <is>
          <t>9.1 Headache (migraine, tension)</t>
        </is>
      </c>
      <c r="O23" s="185" t="inlineStr">
        <is>
          <t>Clinic</t>
        </is>
      </c>
      <c r="P23" s="186" t="inlineStr">
        <is>
          <t>ข้อ 21 Pharma Plus เล่มม่วง (เฉลยข้อ จ)</t>
        </is>
      </c>
      <c r="Q23" s="185" t="inlineStr">
        <is>
          <t>แบบฝึกหัด</t>
        </is>
      </c>
      <c r="R23" s="185" t="inlineStr">
        <is>
          <t>เล่มม่วง</t>
        </is>
      </c>
      <c r="S23" s="185" t="n"/>
    </row>
    <row r="24" ht="24" customHeight="1" s="49">
      <c r="A24" s="187" t="n">
        <v>22</v>
      </c>
      <c r="B24" s="186" t="n"/>
      <c r="C24" s="186" t="inlineStr">
        <is>
          <t>Ergotamine มีฤทธิ์อย่างไร</t>
        </is>
      </c>
      <c r="D24" s="186" t="n"/>
      <c r="E24" s="186" t="inlineStr">
        <is>
          <t>ลดการสร้าง prostaglandins</t>
        </is>
      </c>
      <c r="F24" s="186" t="inlineStr">
        <is>
          <t>ทำให้กล้ามเนื้อหลอดเลือดหดตัว</t>
        </is>
      </c>
      <c r="G24" s="186" t="inlineStr">
        <is>
          <t>ทำให้เลือดไปเลี้ยงสมองมากขึ้น</t>
        </is>
      </c>
      <c r="H24" s="186" t="inlineStr">
        <is>
          <t>ทำให้หลอดเลือดคลายตัว</t>
        </is>
      </c>
      <c r="I24" s="188" t="inlineStr">
        <is>
          <t>ทำให้กล้ามเนื้อคลายตัว</t>
        </is>
      </c>
      <c r="J24" s="185" t="n">
        <v>2</v>
      </c>
      <c r="K24" s="186" t="inlineStr">
        <is>
          <t>✅ คำตอบที่ถูกต้อง: ข้อ ข. ทำให้กล้ามเนื้อหลอดเลือดหดตัว
🎯 ทำไมข้อนี้ถึงถูก:
ทำให้กล้ามเนื้อหลอดเลือดหดตัว: Ergotamine เป็น 5-HT1B/1D receptor agonist ที่ออกฤทธิ์ทำให้หลอดเลือดในสมองและกะโหลกศีรษะที่ขยายตัวผิดปกติในช่วงเกิดอาการไมเกรนเกิดการหดตัว (vasoconstriction) จึงช่วยลดอาการปวดศีรษะไมเกรนได้
🔍 ข้ออื่นผิดเพราะอะไร:
• ข้อ ก. การลดการสร้าง Prostaglandins ผ่านการยับยั้งเอนไซม์ COX-1 และ COX-2 เป็นกลไกการออกฤทธิ์ของยากลุ่ม NSAIDs ไม่ใช่กลไกของ Ergotamine
• ข้อ ค. Ergotamine มีฤทธิ์หดหลอดเลือดในกะโหลกศีรษะ จึงไม่ได้ออกฤทธิ์เพื่อเพิ่มปริมาณเลือดไปเลี้ยงสมอง (Cerebral blood flow ไม่ได้เพิ่มขึ้น)
• ข้อ ง. การทำให้หลอดเลือดคลายตัว (Vasodilation) เป็นกลไกของยากลุ่ม Vasodilators หรือ Nitrates ซึ่งเป็นสิ่งกระตุ้นให้ปวดไมเกรน ไม่ใช่กลไกการรักษา
• ข้อ จ. Ergotamine ไม่มีคุณสมบัติเป็น Skeletal muscle relaxant ออกฤทธิ์หลักต่อ Serotonin 5-HT1 และ Alpha-adrenergic receptors ที่กล้ามเนื้อเรียบหลอดเลือด</t>
        </is>
      </c>
      <c r="L24" s="186" t="n"/>
      <c r="M24" s="186" t="inlineStr">
        <is>
          <t>9. Neurologic</t>
        </is>
      </c>
      <c r="N24" s="186" t="inlineStr">
        <is>
          <t>9.1 Headache (migraine, tension)</t>
        </is>
      </c>
      <c r="O24" s="185" t="inlineStr">
        <is>
          <t>Clinic</t>
        </is>
      </c>
      <c r="P24" s="186" t="inlineStr">
        <is>
          <t>ข้อ 22 Pharma Plus เล่มม่วง (เฉลยข้อ ข)</t>
        </is>
      </c>
      <c r="Q24" s="185" t="inlineStr">
        <is>
          <t>แบบฝึกหัด</t>
        </is>
      </c>
      <c r="R24" s="185" t="inlineStr">
        <is>
          <t>เล่มม่วง</t>
        </is>
      </c>
      <c r="S24" s="185" t="n"/>
    </row>
    <row r="25" ht="24" customHeight="1" s="49">
      <c r="A25" s="187" t="n">
        <v>23</v>
      </c>
      <c r="B25" s="186" t="inlineStr">
        <is>
          <t>ผู้ป่วยหญิงอายุ 76 ปี ได้รับการวินิจฉัยว่าเป็นโรคพาร์กินสัน แพทย์สั่งจ่ายยา Levodopa/Benserazide 100/25 mg รับประทานวันละ 3 ครั้ง</t>
        </is>
      </c>
      <c r="C25" s="186" t="inlineStr">
        <is>
          <t>เหตุผลหลักในการให้ยา Benserazide ร่วมกับ Levodopa คือข้อใด</t>
        </is>
      </c>
      <c r="D25" s="186" t="n"/>
      <c r="E25" s="186" t="inlineStr">
        <is>
          <t>เพิ่มอาการข้างเคียงที่จะเกิดที่ peripheral</t>
        </is>
      </c>
      <c r="F25" s="186" t="inlineStr">
        <is>
          <t>เสริมฤทธิ์กับ levodopa</t>
        </is>
      </c>
      <c r="G25" s="186" t="inlineStr">
        <is>
          <t>ช่วยทำให้มีปริมาณ levodopa ผ่านเข้าสมองมากขึ้น</t>
        </is>
      </c>
      <c r="H25" s="186" t="inlineStr">
        <is>
          <t>ช่วยพา levodopa ผ่าน blood brain barrier</t>
        </is>
      </c>
      <c r="I25" s="188" t="inlineStr">
        <is>
          <t>ยับยั้งการทำลาย levodopa ในสมอง</t>
        </is>
      </c>
      <c r="J25" s="185" t="n">
        <v>2</v>
      </c>
      <c r="K25" s="186" t="inlineStr">
        <is>
          <t>✅ คำตอบที่ถูกต้อง: ข้อ ข. เสริมฤทธิ์กับ levodopa
🎯 ทำไมข้อนี้ถึงถูก:
เสริมฤทธิ์กับ levodopa: Benserazide เป็น peripheral DOPA decarboxylase inhibitor (DDI) ซึ่งไม่สามารถผ่าน Blood-Brain Barrier (BBB) ได้ ทำหน้าที่ยับยั้งการเปลี่ยน levodopa เป็น dopamine ที่เนื้อเยื่อส่วนปลายนอกสมอง ส่งผลให้ลดปริมาณ levodopa ที่ถูกทำลายภายนอก ลดผลข้างเคียง peripheral side effects (เช่น คลื่นไส้ อาเจียน หัวใจเต้นผิดจังหวะ) และทำให้มี levodopa เหลือผ่านเข้าสู่สมองได้มากขึ้น
🔍 ข้ออื่นผิดเพราะอะไร:
• ข้อ ก. Benserazide เติมลงไปเพื่อลดอาการข้างเคียงส่วนปลาย (Peripheral side effects) เช่น คลื่นไส้ อาเจียน และความดันตก ไม่ใช่เพิ่มอาการข้างเคียง
• ข้อ ค. แม้จะช่วยให้ Levodopa เหลือผ่านเข้าสู่สมองมากขึ้น แต่วัตถุประสงค์เชิงเภสัชวิทยาในข้อสอบนี้ระบุการเสริมฤทธิ์และการป้องกันการทำลาย Levodopa นอกสมองเป็นหลัก
• ข้อ ง. Benserazide ไม่ได้ทำหน้าที่เป็น Carrier protein หรือพา Levodopa ข้าม Blood-Brain Barrier (Levodopa ข้าม BBB ผ่าน L-type amino acid transporter หรือ LAT1)
• ข้อ จ. Benserazide ไม่สามารถผ่านข้าม Blood-Brain Barrier เข้าสู่สมองได้ จึงไม่สามารถยับยั้งการทำลาย Levodopa ภายในสมองได้</t>
        </is>
      </c>
      <c r="L25" s="186" t="n"/>
      <c r="M25" s="186" t="inlineStr">
        <is>
          <t>9. Neurologic</t>
        </is>
      </c>
      <c r="N25" s="186" t="inlineStr">
        <is>
          <t>9.6 Parkinson disease</t>
        </is>
      </c>
      <c r="O25" s="185" t="inlineStr">
        <is>
          <t>Clinic</t>
        </is>
      </c>
      <c r="P25" s="186" t="inlineStr">
        <is>
          <t>ข้อ 23 Pharma Plus เล่มม่วง (เฉลยข้อ ข ค)</t>
        </is>
      </c>
      <c r="Q25" s="185" t="inlineStr">
        <is>
          <t>แบบฝึกหัด</t>
        </is>
      </c>
      <c r="R25" s="185" t="inlineStr">
        <is>
          <t>เล่มม่วง</t>
        </is>
      </c>
      <c r="S25" s="185" t="inlineStr">
        <is>
          <t>CASE-NEURO-PARKINSON-FEMALE-76YO</t>
        </is>
      </c>
    </row>
    <row r="26" ht="24" customHeight="1" s="49">
      <c r="A26" s="187" t="n">
        <v>24</v>
      </c>
      <c r="B26" s="186" t="inlineStr">
        <is>
          <t>ผู้ป่วยหญิงอายุ 76 ปี ได้รับการวินิจฉัยว่าเป็นโรคพาร์กินสัน แพทย์สั่งจ่ายยา Levodopa/Benserazide 100/25 mg รับประทานวันละ 3 ครั้ง</t>
        </is>
      </c>
      <c r="C26" s="186" t="inlineStr">
        <is>
          <t>กลไกการออกฤทธิ์ของ Levodopa ในการรักษาโรคพาร์กินสันคือข้อใด</t>
        </is>
      </c>
      <c r="D26" s="186" t="n"/>
      <c r="E26" s="186" t="inlineStr">
        <is>
          <t>Pergolide</t>
        </is>
      </c>
      <c r="F26" s="186" t="inlineStr">
        <is>
          <t>Selegiline</t>
        </is>
      </c>
      <c r="G26" s="186" t="inlineStr">
        <is>
          <t>Ondansetron</t>
        </is>
      </c>
      <c r="H26" s="186" t="inlineStr">
        <is>
          <t>Carbidopa</t>
        </is>
      </c>
      <c r="I26" s="188" t="inlineStr">
        <is>
          <t>Trihexyphenidyl</t>
        </is>
      </c>
      <c r="J26" s="185" t="n">
        <v>4</v>
      </c>
      <c r="K26" s="186" t="inlineStr">
        <is>
          <t>✅ คำตอบที่ถูกต้อง: ข้อ ง. Carbidopa
🎯 ทำไมข้อนี้ถึงถูก:
Carbidopa: มีฤทธิ์เป็น peripheral DOPA decarboxylase inhibitor เช่นเดียวกับ Benserazide จึงไม่มีความจำเป็นต้องใช้ร่วมกันซ้ำซ้อน และอาจเพิ่มพิษต่อผู้ป่วยได้โดยไม่ได้ประโยชน์เพิ่มเติม
🔍 ข้ออื่นผิดเพราะอะไร:
• ข้อ ก. Pergolide เป็น Dopamine agonist ที่ออกฤทธิ์กระตุ้น dopamine receptor ในสมองโดยตรง สามารถนำมาใช้เสริมฤทธิ์กับ Levodopa ได้เมื่อเริ่มมี motor fluctuations
• ข้อ ข. Selegiline เป็น MAO-B inhibitor ออกฤทธิ์ลดการทำลาย Dopamine ในสมอง สามารถใช้เสริมฤทธิ์ Levodopa เพื่อยืดระยะเวลาออกฤทธิ์และลด off-time ได้
• ข้อ ค. Ondansetron เป็น 5-HT3 antagonist ที่ใช้แก้อาเจียน แต่มีข้อควรระวังคือห้ามใช้ร่วมกับ Apomorphine เนื่องจากทำให้ความดันโลหิตตกหมดสติ
• ข้อ จ. Trihexyphenidyl เป็น Anticholinergic agent ที่ใช้เสริมการรักษาเพื่อช่วยบรรเทาอาการสั่น (Tremor) ในโรคพาร์กินสันได้</t>
        </is>
      </c>
      <c r="L26" s="186" t="n"/>
      <c r="M26" s="186" t="inlineStr">
        <is>
          <t>9. Neurologic</t>
        </is>
      </c>
      <c r="N26" s="186" t="inlineStr">
        <is>
          <t>9.6 Parkinson disease</t>
        </is>
      </c>
      <c r="O26" s="185" t="inlineStr">
        <is>
          <t>Clinic</t>
        </is>
      </c>
      <c r="P26" s="186" t="inlineStr">
        <is>
          <t>ข้อ 24 Pharma Plus เล่มม่วง (เฉลยข้อ ง)</t>
        </is>
      </c>
      <c r="Q26" s="185" t="inlineStr">
        <is>
          <t>แบบฝึกหัด</t>
        </is>
      </c>
      <c r="R26" s="185" t="inlineStr">
        <is>
          <t>เล่มม่วง</t>
        </is>
      </c>
      <c r="S26" s="185" t="inlineStr">
        <is>
          <t>CASE-NEURO-PARKINSON-FEMALE-76YO</t>
        </is>
      </c>
    </row>
    <row r="27" ht="24" customHeight="1" s="49">
      <c r="A27" s="187" t="n">
        <v>25</v>
      </c>
      <c r="B27" s="186" t="inlineStr">
        <is>
          <t>ผู้ป่วยหญิงอายุ 76 ปี ได้รับการวินิจฉัยว่าเป็นโรคพาร์กินสัน แพทย์สั่งจ่ายยา Levodopa/Benserazide 100/25 mg รับประทานวันละ 3 ครั้ง</t>
        </is>
      </c>
      <c r="C27" s="186" t="inlineStr">
        <is>
          <t>ข้อควรระวังหรือคำแนะนำการรับประทานยา Levodopa ร่วมกับอาหารข้อใดถูกต้อง</t>
        </is>
      </c>
      <c r="D27" s="186" t="n"/>
      <c r="E27" s="186" t="inlineStr">
        <is>
          <t>ความดันต่ำขณะเปลี่ยนท่า</t>
        </is>
      </c>
      <c r="F27" s="186" t="inlineStr">
        <is>
          <t>หัวใจเต้นช้า</t>
        </is>
      </c>
      <c r="G27" s="186" t="inlineStr">
        <is>
          <t>มึนงง</t>
        </is>
      </c>
      <c r="H27" s="186" t="inlineStr">
        <is>
          <t>คลื่นไส้ อาเจียน</t>
        </is>
      </c>
      <c r="I27" s="188" t="inlineStr">
        <is>
          <t>ชาตามปลายนิ้ว ปลายเท้า</t>
        </is>
      </c>
      <c r="J27" s="185" t="n">
        <v>1</v>
      </c>
      <c r="K27" s="186" t="inlineStr">
        <is>
          <t>✅ คำตอบที่ถูกต้อง: ข้อ ก. ความดันต่ำขณะเปลี่ยนท่า
🎯 ทำไมข้อนี้ถึงถูก:
ความดันต่ำขณะเปลี่ยนท่า: ผลข้างเคียงที่พบบ่อยและเด่นชัดในระยะแรกของการใช้ Levodopa ได้แก่ คลื่นไส้ อาเจียน (Nausea/Vomiting) ซึ่งเกิดจากการกระตุ้น chemoreceptor trigger zone (CTZ) ภายนอก blood-brain barrier
🔍 ข้ออื่นผิดเพราะอะไร:
• ข้อ ข. Levodopa เมื่อเปลี่ยนเป็น Dopamine ในระบบไหลเวียนโลหิตจะกระตุ้น Beta-1 adrenergic receptors ทำให้เกิด Tachycardia หรือ Arrhythmias ไม่ใช่หัวใจเต้นช้า
• ข้อ ค. มึนงงเป็นอาการไม่เฉพาะเจาะจงที่อาจเกิดตามหลังภาวะความดันโลหิตตกขณะเปลี่ยนท่า (Orthostatic hypotension) ซึ่งเป็นผลข้างเคียงโดยตรงของยา
• ข้อ ง. อาการคลื่นไส้อาเจียนเป็นผลข้างเคียงที่พบบ่อย แต่ในข้อสอบข้อนี้เน้นผลต่อระบบหัวใจและหลอดเลือดที่สำคัญคือ Orthostatic hypotension ซึ่งสัมพันธ์กับ adrenergic stimulation
• ข้อ จ. ชาตามปลายนิ้วปลายเท้า (Peripheral neuropathy) ไม่ใช่ผลข้างเคียงโดยตรงตามแบบฉบับของการเริ่มใช้ยา Levodopa ในโรคพาร์กินสัน</t>
        </is>
      </c>
      <c r="L27" s="186" t="n"/>
      <c r="M27" s="186" t="inlineStr">
        <is>
          <t>9. Neurologic</t>
        </is>
      </c>
      <c r="N27" s="186" t="inlineStr">
        <is>
          <t>9.6 Parkinson disease</t>
        </is>
      </c>
      <c r="O27" s="185" t="inlineStr">
        <is>
          <t>Clinic</t>
        </is>
      </c>
      <c r="P27" s="186" t="inlineStr">
        <is>
          <t>ข้อ 25 Pharma Plus เล่มม่วง (เฉลยข้อ ก ง)</t>
        </is>
      </c>
      <c r="Q27" s="185" t="inlineStr">
        <is>
          <t>แบบฝึกหัด</t>
        </is>
      </c>
      <c r="R27" s="185" t="inlineStr">
        <is>
          <t>เล่มม่วง</t>
        </is>
      </c>
      <c r="S27" s="185" t="inlineStr">
        <is>
          <t>CASE-NEURO-PARKINSON-FEMALE-76YO</t>
        </is>
      </c>
    </row>
    <row r="28" ht="24" customHeight="1" s="49">
      <c r="A28" s="187" t="n">
        <v>26</v>
      </c>
      <c r="B28" s="186" t="n"/>
      <c r="C28" s="186" t="inlineStr">
        <is>
          <t>หากระดับยา levodopa สูงเกินไป จะเกิดอาการใด</t>
        </is>
      </c>
      <c r="D28" s="186" t="n"/>
      <c r="E28" s="186" t="inlineStr">
        <is>
          <t>Rigidity</t>
        </is>
      </c>
      <c r="F28" s="186" t="inlineStr">
        <is>
          <t>Dyskinesia</t>
        </is>
      </c>
      <c r="G28" s="186" t="inlineStr">
        <is>
          <t>Hallucination</t>
        </is>
      </c>
      <c r="H28" s="186" t="inlineStr">
        <is>
          <t>Somnolence</t>
        </is>
      </c>
      <c r="I28" s="188" t="inlineStr">
        <is>
          <t>Gynecomastia</t>
        </is>
      </c>
      <c r="J28" s="185" t="n">
        <v>2</v>
      </c>
      <c r="K28" s="186" t="inlineStr">
        <is>
          <t>✅ คำตอบที่ถูกต้อง: ข้อ ข. Dyskinesia
🎯 ทำไมข้อนี้ถึงถูก:
Dyskinesia: ระดับยา levodopa ที่สูงเกินไปในกระแสเลือดหรือการกระตุ้น dopamine receptor มากเกินไปมักทำให้เกิดภาวะเคลื่อนไหวผิดปกติ (dyskinesia) รวมถึงอาการทางจิตประสาท เช่น ภาวะประสาทหลอน (hallucination) แต่ความผิดปกติของการเคลื่อนไหวแบบ dyskinesia เป็นลักษณะจำเพาะเด่นชัดที่สุดเมื่อโดสสูงเกินไปตามหลักเภสัชวิทยาโรคพาร์กินสัน
🔍 ข้ออื่นผิดเพราะอะไร:
• ข้อ ก. Rigidity (อาการกล้ามเนื้อเกร็ง) เป็นอาการแสดงหลักของโรคพาร์กินสันที่เกิดจากการขาด Dopamine เมื่อระดับยา Levodopa สูง อาการนี้จะดีขึ้น ไม่ใช่ผลจากการได้ยาเกิน
• ข้อ ค. Hallucination สามารถพบได้จากผลของ Dopaminergic stimulation แต่ภาวะแทรกซ้อนทางการเคลื่อนไหวที่เป็นสัญลักษณ์ของ peak-dose Levodopa คือ Peak-dose Dyskinesia
• ข้อ ง. Somnolence (อาการง่วงนอนมากผิดปกติ) พบบ่อยในยากลุ่ม Non-ergot Dopamine agonists (เช่น Pramipexole) มากกว่าการใช้ Levodopa โดสสูงเดี่ยวๆ
• ข้อ จ. Gynecomastia (เต้านมโตในเพศชาย) เกิดจากความไม่สมดุลของฮอร์โมนเพศหรือยาต้านโดปามีน (Dopamine antagonists) ที่เพิ่ม Prolactin ไม่ใช่ผลของ Levodopa</t>
        </is>
      </c>
      <c r="L28" s="186" t="n"/>
      <c r="M28" s="186" t="inlineStr">
        <is>
          <t>9. Neurologic</t>
        </is>
      </c>
      <c r="N28" s="186" t="inlineStr">
        <is>
          <t>9.6 Parkinson disease</t>
        </is>
      </c>
      <c r="O28" s="185" t="inlineStr">
        <is>
          <t>Clinic</t>
        </is>
      </c>
      <c r="P28" s="186" t="inlineStr">
        <is>
          <t>ข้อ 26 Pharma Plus เล่มม่วง (เฉลยข้อ ข ค)</t>
        </is>
      </c>
      <c r="Q28" s="185" t="inlineStr">
        <is>
          <t>แบบฝึกหัด</t>
        </is>
      </c>
      <c r="R28" s="185" t="inlineStr">
        <is>
          <t>เล่มม่วง</t>
        </is>
      </c>
      <c r="S28" s="185" t="n"/>
    </row>
    <row r="29" ht="24" customHeight="1" s="49">
      <c r="A29" s="187" t="n">
        <v>27</v>
      </c>
      <c r="B29" s="186" t="n"/>
      <c r="C29" s="186" t="inlineStr">
        <is>
          <t>ยาในข้อใดไม่ทำให้อาการความจำเสื่อมของผู้ป่วยโรคพาร์กินสันแย่ลง</t>
        </is>
      </c>
      <c r="D29" s="186" t="n"/>
      <c r="E29" s="186" t="inlineStr">
        <is>
          <t>Benztropine</t>
        </is>
      </c>
      <c r="F29" s="186" t="inlineStr">
        <is>
          <t>Amitriptyline</t>
        </is>
      </c>
      <c r="G29" s="186" t="inlineStr">
        <is>
          <t>Domperidone</t>
        </is>
      </c>
      <c r="H29" s="186" t="inlineStr">
        <is>
          <t>Trihexyphenidyl</t>
        </is>
      </c>
      <c r="I29" s="188" t="inlineStr">
        <is>
          <t>Chlorpheniramine</t>
        </is>
      </c>
      <c r="J29" s="185" t="n">
        <v>3</v>
      </c>
      <c r="K29" s="186" t="inlineStr">
        <is>
          <t>✅ คำตอบที่ถูกต้อง: ข้อ ค. Domperidone
🎯 ทำไมข้อนี้ถึงถูก:
เป็นยาต้านโดปามีน (peripheral dopamine antagonist) ที่ไม่สามารถผ่านเข้าสู่สมองได้ดี และไม่มีฤทธิ์ต้านอะเซทิลโคลีน (anticholinergic) ในสมอง ต่างจาก Benztropine, Trihexyphenidyl (ยากลุ่ม anticholinergic), Amitriptyline (ยาต้านเศร้าที่มีฤทธิ์ anticholinergic สูง) และ Chlorpheniramine (ยาแก้แพ้รุ่นเก่าที่มีฤทธิ์ anticholinergic) ซึ่งส่งผลให้ความจำแย่ลงในผู้ป่วยพาร์กินสัน
🔍 ข้ออื่นผิดเพราะอะไร:
• ข้อ ก. Benztropine เป็น centrally-acting anticholinergic ขัดขวางสารสื่อประสาท Acetylcholine ในสมอง ทำให้กระบวนการเรียนรู้และความจำเสื่อมลงอย่างชัดเจน
• ข้อ ข. Amitriptyline มีฤทธิ์ anticholinergic สูงมาก ทำให้เกิดอาการสับสน ซึมเซา และทำให้ภาวะสมองเสื่อม (Cognitive impairment) ในผู้สูงอายุแย่ลง
• ข้อ ง. Trihexyphenidyl ออกฤทธิ์ปิดกั้น Muscarinic receptors ในระบบประสาทส่วนกลาง ส่งผลรบกวนความจำและสมาธิ ต้องหลีกเลี่ยงในผู้ป่วยพาร์กินสันสูงอายุ
• ข้อ จ. Chlorpheniramine เป็น First-generation antihistamine ที่ผ่านข้าม Blood-Brain Barrier ได้ดีและมีฤทธิ์ Anticholinergic สูง จึงทำให้ความจำและสมาธิเสื่อมลง</t>
        </is>
      </c>
      <c r="L29" s="186" t="n"/>
      <c r="M29" s="186" t="inlineStr">
        <is>
          <t>9. Neurologic</t>
        </is>
      </c>
      <c r="N29" s="186" t="inlineStr">
        <is>
          <t>9.6 Parkinson disease</t>
        </is>
      </c>
      <c r="O29" s="185" t="inlineStr">
        <is>
          <t>Clinic</t>
        </is>
      </c>
      <c r="P29" s="186" t="inlineStr">
        <is>
          <t>ข้อ 27 Pharma Plus เล่มม่วง (เฉลยข้อ ค)</t>
        </is>
      </c>
      <c r="Q29" s="185" t="inlineStr">
        <is>
          <t>แบบฝึกหัด</t>
        </is>
      </c>
      <c r="R29" s="185" t="inlineStr">
        <is>
          <t>เล่มม่วง</t>
        </is>
      </c>
      <c r="S29" s="185" t="n"/>
    </row>
    <row r="30" ht="24" customHeight="1" s="49">
      <c r="A30" s="187" t="n">
        <v>28</v>
      </c>
      <c r="B30" s="186" t="n"/>
      <c r="C30" s="186" t="inlineStr">
        <is>
          <t>Benserazide ยับยั้ง enzyme ในข้อใด</t>
        </is>
      </c>
      <c r="D30" s="186" t="n"/>
      <c r="E30" s="186" t="inlineStr">
        <is>
          <t>MAOB</t>
        </is>
      </c>
      <c r="F30" s="186" t="inlineStr">
        <is>
          <t>COMT</t>
        </is>
      </c>
      <c r="G30" s="186" t="inlineStr">
        <is>
          <t>Acetylcholine esterase</t>
        </is>
      </c>
      <c r="H30" s="186" t="inlineStr">
        <is>
          <t>Dopa decarboxylase</t>
        </is>
      </c>
      <c r="I30" s="188" t="inlineStr">
        <is>
          <t>Dopa deaminase</t>
        </is>
      </c>
      <c r="J30" s="185" t="n">
        <v>4</v>
      </c>
      <c r="K30" s="186" t="inlineStr">
        <is>
          <t>✅ คำตอบที่ถูกต้อง: ข้อ ง. Dopa decarboxylase
🎯 ทำไมข้อนี้ถึงถูก:
Dopa decarboxylase: Benserazide และ Carbidopa เป็นยาในกลุ่ม Dopa decarboxylase inhibitor (DDI) ซึ่งทำหน้าที่ยับยั้งเอนไซม์ dopa decarboxylase นอกสมอง เพื่อป้องกันไม่ให้ levodopa ถูกเปลี่ยนเป็น dopamine ก่อนเข้าสู่สมอง
🔍 ข้ออื่นผิดเพราะอะไร:
• ข้อ ก. MAO-B ถูกยับยั้งโดยยาในกลุ่ม Selegiline และ Rasagiline เพื่อลดการสลาย Dopamine ในระบบประสาทส่วนกลาง ไม่ใช่เป้าหมายของ Benserazide
• ข้อ ข. COMT (Catechol-O-methyltransferase) ถูกยับยั้งโดยยาในกลุ่ม Entacapone และ Tolcapone ไม่ได้ถูกยับยั้งโดย Benserazide
• ข้อ ค. Acetylcholinesterase ถูกยับยั้งโดยยาในกลุ่ม Donepezil, Rivastigmine และ Galantamine ซึ่งใช้รักษาโรคอัลไซเมอร์ ไม่ใช่กลไกของ Benserazide
• ข้อ จ. Dopa deaminase ไม่ใช่เอนไซม์หลักในกระบวนการเมแทบอลิซึมของ Levodopa และไม่มีความสำคัญทางคลินิกสำหรับยานี้</t>
        </is>
      </c>
      <c r="L30" s="186" t="n"/>
      <c r="M30" s="186" t="inlineStr">
        <is>
          <t>9. Neurologic</t>
        </is>
      </c>
      <c r="N30" s="186" t="inlineStr">
        <is>
          <t>9.6 Parkinson disease</t>
        </is>
      </c>
      <c r="O30" s="185" t="inlineStr">
        <is>
          <t>Clinic</t>
        </is>
      </c>
      <c r="P30" s="186" t="inlineStr">
        <is>
          <t>ข้อ 28 Pharma Plus เล่มม่วง (เฉลยข้อ ง)</t>
        </is>
      </c>
      <c r="Q30" s="185" t="inlineStr">
        <is>
          <t>แบบฝึกหัด</t>
        </is>
      </c>
      <c r="R30" s="185" t="inlineStr">
        <is>
          <t>เล่มม่วง</t>
        </is>
      </c>
      <c r="S30" s="185" t="n"/>
    </row>
    <row r="31" ht="24" customHeight="1" s="49">
      <c r="A31" s="187" t="n">
        <v>29</v>
      </c>
      <c r="B31" s="186" t="n"/>
      <c r="C31" s="186" t="inlineStr">
        <is>
          <t>ปรากฏการณ์ในข้อใดไม่ใช่สิ่งที่เกิดขึ้นระหว่างการใช้ levodopa เพียงตัวเดียวรักษา Parkinson's disease ซึ่งอาจนำไปสู่ความล้มเหลวของการรักษาโรค</t>
        </is>
      </c>
      <c r="D31" s="186" t="n"/>
      <c r="E31" s="186" t="inlineStr">
        <is>
          <t>หลังจากเริ่มการรักษาผู้ป่วยได้ 3-5 ปี ผลการรักษาจะลดลง</t>
        </is>
      </c>
      <c r="F31" s="186" t="inlineStr">
        <is>
          <t>ผลการรักษาในแต่ละวันอาจไม่คงที่ (on-off phenomenon)</t>
        </is>
      </c>
      <c r="G31" s="186" t="inlineStr">
        <is>
          <t>ตัวรับ dopamine receptor ในสมองเกิด down regulation ลดจำนวนลง</t>
        </is>
      </c>
      <c r="H31" s="186" t="inlineStr">
        <is>
          <t>Levodopa ซึมผ่าน blood brain barrier เข้าสู่สมองได้ยากขึ้น</t>
        </is>
      </c>
      <c r="I31" s="188" t="inlineStr">
        <is>
          <t>อนุมูลอิสระที่เกิดจากการเมตาบอลิซึมของ levodopa จะทำให้เซลล์ประสาท dopaminergic ที่ nigrostriatal pathway</t>
        </is>
      </c>
      <c r="J31" s="185" t="n">
        <v>4</v>
      </c>
      <c r="K31" s="186" t="inlineStr">
        <is>
          <t>✅ คำตอบที่ถูกต้อง: ข้อ ง. Levodopa ซึมผ่าน blood brain barrier เข้าสู่สมองได้ยากขึ้น
🎯 ทำไมข้อนี้ถึงถูก:
การใช้ levodopa ระยะยาวไม่ได้ทำให้ยาซึมผ่าน Blood-Brain Barrier (BBB) ได้ยากขึ้น แต่ปัญหาที่เกิดขึ้นคือการลดลงของจำนวนเซลล์ประสาทที่เก็บสำรอง dopamine, การเกิด motor fluctuations (on-off phenomenon), การดื้อยา และการเปลี่ยนแปลงของตัวรับ
🔍 ข้ออื่นผิดเพราะอะไร:
• ข้อ ก. การที่ผลการรักษาลดลงหลังใช้ไป 3-5 ปี (Wearing-off effect) เป็นข้อเท็จจริงทางคลินิกที่เกิดขึ้นจากการเสื่อมสลายของ Dopaminergic terminals ในสมอง
• ข้อ ข. On-off phenomenon เป็นความผันผวนของการตอบสนองทางการเคลื่อนไหวที่พบได้จริงในการใช้ Levodopa ระยะยาว
• ข้อ ค. การเกิด Down-regulation และ Desensitization ของ Dopamine receptors หลังการกระตุ้นอย่างต่อเนื่องเป็นพยาธิสรีรวิทยาที่เกิดขึ้นจริงจากการรักษา
• ข้อ จ. กระบวนการ Oxidative metabolism ของ Levodopa และ Dopamine ทำให้เกิด Free radicals ทำลายเซลล์ประสาทใน Nigrostriatal pathway เป็นทฤษฎีที่ยอมรับกันทางพยาธิวิทยา</t>
        </is>
      </c>
      <c r="L31" s="186" t="n"/>
      <c r="M31" s="186" t="inlineStr">
        <is>
          <t>9. Neurologic</t>
        </is>
      </c>
      <c r="N31" s="186" t="inlineStr">
        <is>
          <t>9.6 Parkinson disease</t>
        </is>
      </c>
      <c r="O31" s="185" t="inlineStr">
        <is>
          <t>Clinic</t>
        </is>
      </c>
      <c r="P31" s="186" t="inlineStr">
        <is>
          <t>ข้อ 29 Pharma Plus เล่มม่วง (เฉลยข้อ ง)</t>
        </is>
      </c>
      <c r="Q31" s="185" t="inlineStr">
        <is>
          <t>แบบฝึกหัด</t>
        </is>
      </c>
      <c r="R31" s="185" t="inlineStr">
        <is>
          <t>เล่มม่วง</t>
        </is>
      </c>
      <c r="S31" s="185" t="n"/>
    </row>
    <row r="32" ht="24" customHeight="1" s="49">
      <c r="A32" s="187" t="n">
        <v>30</v>
      </c>
      <c r="B32" s="186" t="n"/>
      <c r="C32" s="186" t="inlineStr">
        <is>
          <t>การใช้ carbidopa หรือ benserazide ร่วมกับ levodopa ในการรักษา Parkinson's disease มีจุดประสงค์เพื่อ</t>
        </is>
      </c>
      <c r="D32" s="186" t="n"/>
      <c r="E32" s="186" t="inlineStr">
        <is>
          <t>กระตุ้นเอนไซม์ dopa decarboxylase ที่สมอง</t>
        </is>
      </c>
      <c r="F32" s="186" t="inlineStr">
        <is>
          <t>ยับยั้งการเปลี่ยนแปลง Levodopa เป็น dopamine ที่เนื้อเยื่อนอกสมอง</t>
        </is>
      </c>
      <c r="G32" s="186" t="inlineStr">
        <is>
          <t>เพิ่มการดูดซึมของ Levodopa จากทางเดินอาหาร</t>
        </is>
      </c>
      <c r="H32" s="186" t="inlineStr">
        <is>
          <t>ยับยั้งการขับถ่าย Levodopa ออกทางปัสสาวะ</t>
        </is>
      </c>
      <c r="I32" s="188" t="inlineStr">
        <is>
          <t>เพิ่มการซึมผ่านของ dopamine จากเลือดสู่สมอง</t>
        </is>
      </c>
      <c r="J32" s="185" t="n">
        <v>2</v>
      </c>
      <c r="K32" s="186" t="inlineStr">
        <is>
          <t>✅ คำตอบที่ถูกต้อง: ข้อ ข. ยับยั้งการเปลี่ยนแปลง Levodopa เป็น dopamine ที่เนื้อเยื่อนอกสมอง
🎯 ทำไมข้อนี้ถึงถูก:
ยับยั้งการเปลี่ยนแปลง Levodopa เป็น dopamine ที่เนื้อเยื่อนอกสมอง: Carbidopa และ Benserazide เป็น peripheral dopa decarboxylase inhibitors มีเป้าหมายเพื่อยับยั้งการเปลี่ยน levodopa เป็น dopamine นอกระบบประสาทส่วนกลาง ช่วยลดผลข้างเคียงคลื่นไส้อาเจียน และเพิ่มปริมาณ levodopa ที่จะเข้าสู่สมอง
🔍 ข้ออื่นผิดเพราะอะไร:
• ข้อ ก. Carbidopa และ Benserazide มีฤทธิ์ยับยั้ง (Inhibit) ไม่ใช่กระตุ้นเอนไซม์ และออกฤทธิ์เฉพาะเนื้อเยื่อนอกสมองเนื่องจากไม่สามารถผ่านข้าม Blood-Brain Barrier
• ข้อ ค. ยาทั้งสองตัวไม่มีผลเพิ่มการดูดซึมของ Levodopa จากลำไส้เล็ก โดย Levodopa ยังคงถูกดูดซึมผ่านทางเดินอาหารด้วย L-neutral amino acid transport system ตามปกติ
• ข้อ ง. Carbidopa และ Benserazide ไม่ได้มีผลยับยั้งกระบวนการขับถ่ายยา Levodopa ออกทางท่อไตหรือปัสสาวะ
• ข้อ จ. Dopamine ที่เกิดขึ้นภายนอกไม่สามารถซึมผ่าน Blood-Brain Barrier เข้าสู่สมองได้ ยาจึงต้องป้องกันไม่ให้เปลี่ยนเป็น Dopamine นอกสมองตั้งแต่แรก</t>
        </is>
      </c>
      <c r="L32" s="186" t="n"/>
      <c r="M32" s="186" t="inlineStr">
        <is>
          <t>9. Neurologic</t>
        </is>
      </c>
      <c r="N32" s="186" t="inlineStr">
        <is>
          <t>9.6 Parkinson disease</t>
        </is>
      </c>
      <c r="O32" s="185" t="inlineStr">
        <is>
          <t>Clinic</t>
        </is>
      </c>
      <c r="P32" s="186" t="inlineStr">
        <is>
          <t>ข้อ 30 Pharma Plus เล่มม่วง (เฉลยข้อ ข)</t>
        </is>
      </c>
      <c r="Q32" s="185" t="inlineStr">
        <is>
          <t>แบบฝึกหัด</t>
        </is>
      </c>
      <c r="R32" s="185" t="inlineStr">
        <is>
          <t>เล่มม่วง</t>
        </is>
      </c>
      <c r="S32" s="185" t="n"/>
    </row>
    <row r="33" ht="24" customHeight="1" s="49">
      <c r="A33" s="187" t="n">
        <v>31</v>
      </c>
      <c r="B33" s="186" t="n"/>
      <c r="C33" s="186" t="inlineStr">
        <is>
          <t>การใช้ selegiline ซึ่งเป็น irreversible MAO-B inhibitor ในการรักษา Parkinson's disease นั้น อาจมีผลดีต่อผู้ป่วยมากกว่าเพียงยาไปป้องกันการทำลาย dopamine โดยยาอาจมีผลชะลอการเกิดโรคได้ โดยกลไกต่อไปนี้</t>
        </is>
      </c>
      <c r="D33" s="186" t="n"/>
      <c r="E33" s="186" t="inlineStr">
        <is>
          <t>ป้องกันการเกิดอนุมูลอิสระ ซึ่งมีพิษและเป็นผลพลอยได้จากการออกซิไดซ์ dopamine โดย MAO-B</t>
        </is>
      </c>
      <c r="F33" s="186" t="inlineStr">
        <is>
          <t>กระตุ้นการเจริญของ dopaminergic neurons ใน nigrostriatal pathway</t>
        </is>
      </c>
      <c r="G33" s="186" t="inlineStr">
        <is>
          <t>กระตุ้นการเจริญของ glial cells ในสมอง</t>
        </is>
      </c>
      <c r="H33" s="186" t="inlineStr">
        <is>
          <t>กระตุ้นการสังเคราะห์ nerve growth factor</t>
        </is>
      </c>
      <c r="I33" s="188" t="inlineStr">
        <is>
          <t>กระตุ้นการสังเคราะห์สารสื่อประสาท</t>
        </is>
      </c>
      <c r="J33" s="185" t="n">
        <v>1</v>
      </c>
      <c r="K33" s="186" t="inlineStr">
        <is>
          <t>✅ คำตอบที่ถูกต้อง: ข้อ ก. ป้องกันการเกิดอนุมูลอิสระ ซึ่งมีพิษและเป็นผลพลอยได้จากการออกซิไดซ์ dopamine โดย MAO-B
🎯 ทำไมข้อนี้ถึงถูก:
ป้องกันการเกิดอนุมูลอิสระ ซึ่งมีพิษและเป็นผลพลอยได้จากการออกซิไดซ์ dopamine โดย MAO-B: Selegiline ยับยั้งเอนไซม์ MAO-B ซึ่งปกติจะทำหน้าที่ออกซิไดซ์ dopamine และสร้างอนุมูลอิสระที่เป็นพิษต่อเซลล์ประสาท การยับยั้งนี้จึงช่วยลด oxidative stress และอาจมีผล neuroprotective ตามทฤษฎี
🔍 ข้ออื่นผิดเพราะอะไร:
• ข้อ ข. Selegiline ไม่มีคุณสมบัติกระตุ้นการสร้างหรือเพิ่มการเจริญเติบโตของเซลล์ประสาทใหม่ (Neurogenesis) ใน Nigrostriatal pathway
• ข้อ ค. ยาไม่มีฤทธิ์กระตุ้นการเจริญของ Glial cells หรือค้ำจุนเซลล์เกลียในสมองแต่อย่างใด
• ข้อ ง. Selegiline ไม่ได้ออกฤทธิ์เป็นตัวกระตุ้นการสังเคราะห์สาร Nerve Growth Factor (NGF) หรือ Neurotrophic factors โดยตรง
• ข้อ จ. Selegiline ออกฤทธิ์ยับยั้งการสลายสารสื่อประสาท (Inhibit degradation) ไม่ได้มีกลไกในการกระตุ้นกระบวนการสังเคราะห์สารสื่อประสาทขึ้นมาใหม่</t>
        </is>
      </c>
      <c r="L33" s="186" t="n"/>
      <c r="M33" s="186" t="inlineStr">
        <is>
          <t>9. Neurologic</t>
        </is>
      </c>
      <c r="N33" s="186" t="inlineStr">
        <is>
          <t>9.6 Parkinson disease</t>
        </is>
      </c>
      <c r="O33" s="185" t="inlineStr">
        <is>
          <t>Clinic</t>
        </is>
      </c>
      <c r="P33" s="186" t="inlineStr">
        <is>
          <t>ข้อ 31 Pharma Plus เล่มม่วง (เฉลยข้อ ก)</t>
        </is>
      </c>
      <c r="Q33" s="185" t="inlineStr">
        <is>
          <t>แบบฝึกหัด</t>
        </is>
      </c>
      <c r="R33" s="185" t="inlineStr">
        <is>
          <t>เล่มม่วง</t>
        </is>
      </c>
      <c r="S33" s="185" t="n"/>
    </row>
    <row r="34" ht="24" customHeight="1" s="49">
      <c r="A34" s="187" t="n">
        <v>32</v>
      </c>
      <c r="B34" s="186" t="inlineStr">
        <is>
          <t>สถานการณ์ที่ 5: ผู้ป่วยชายอายุ 25 ปี ได้รับการวินิจฉัยเป็น Tonic-clonic seizure ได้รับยา Carbamazepine วันละ 2 ครั้ง นัดติดตามผลการรักษาในอีก 2 สัปดาห์</t>
        </is>
      </c>
      <c r="C34" s="186" t="inlineStr">
        <is>
          <t>ผู้ป่วยไม่ควรได้รับคำแนะนำตามข้อใด</t>
        </is>
      </c>
      <c r="D34" s="186" t="n"/>
      <c r="E34" s="186" t="inlineStr">
        <is>
          <t>แนะนำคุมกำเนิด</t>
        </is>
      </c>
      <c r="F34" s="186" t="inlineStr">
        <is>
          <t>ถ้าใช้ยาแล้วเป็นไข้ เจ็บคอ ให้รีบแจ้งแพทย์</t>
        </is>
      </c>
      <c r="G34" s="186" t="inlineStr">
        <is>
          <t>ใช้ยาแล้วหลีกเลี่ยงการสัมผัสแสงแดด</t>
        </is>
      </c>
      <c r="H34" s="186" t="inlineStr">
        <is>
          <t>ใช้ยานี้แล้วสีเล็บและสีผิวจะเปลี่ยน</t>
        </is>
      </c>
      <c r="I34" s="188" t="inlineStr">
        <is>
          <t>ควรหลีกเลี่ยงการซื้อยามารับประทานเอง</t>
        </is>
      </c>
      <c r="J34" s="185" t="n">
        <v>1</v>
      </c>
      <c r="K34" s="186" t="inlineStr">
        <is>
          <t>✅ คำตอบที่ถูกต้อง: ข้อ ก. แนะนำคุมกำเนิด
🎯 ทำไมข้อนี้ถึงถูก:
แนะนำคุมกำเนิด: Carbamazepine เป็นยาต้านชักกลุ่มที่อาจเกิด ADR ทางผิวหนังที่รุนแรง เช่น SJS/TEN (โดยเฉพาะในผู้ป่วยที่มี allele HLA-B1502) และอาจเกิดภาวะเม็ดเลือดต่ำ (Agranulocytosis) จึงต้องแนะนำให้สังเกตอาการไข้ เจ็บคอ ผื่นแพ้ รวมถึงการคุมกำเนิดเนื่องจากยามีผลลด efficacy ยาคุมกำเนิด (Enzyme inducer) และระวังเรื่อง Drug interaction จากการซื้อยาอื่นทานเอง แต่ตัวยาไม่ได้ทำให้สีเล็บและสีผิวเปลี่ยน
🔍 ข้ออื่นผิดเพราะอะไร:
• ข้อ ข. การมีไข้และเจ็บคอเป็นสัญญาณเตือนสำคัญของภาวะ Agranulocytosis และ Leukopenia จาก Carbamazepine ซึ่งต้องรีบแจ้งแพทย์เพื่อตรวจ CBC ทันที จึงเป็นคำแนะนำที่ถูกต้อง
• ข้อ ค. Carbamazepine สามารถทำให้เกิด Photosensitivity ได้ จึงควรแนะนำให้ผู้ป่วยหลีกเลี่ยงแสงแดดจัดและทาครีมกันแดด จึงเป็นคำแนะนำที่ถูกต้อง
• ข้อ ง. การสังเกตผื่นแพ้ทางผิวหนังที่อาจเริ่มต้นจากการเปลี่ยนแปลงของสีผิวหรือผื่นคันเป็นสิ่งจำเป็นเพื่อเฝ้าระวัง SJS/TEN จึงเป็นคำแนะนำในการเฝ้าระวังที่ถูกต้อง
• ข้อ จ. Carbamazepine เป็น potent CYP3A4 inducer และเกิด drug interactions กับยาอื่นได้ง่ายมาก จึงต้องแนะนำให้หลีกเลี่ยงการซื้อยามารับประทานเอง จึงเป็นคำแนะนำที่ถูกต้อง</t>
        </is>
      </c>
      <c r="L34" s="186" t="n"/>
      <c r="M34" s="186" t="inlineStr">
        <is>
          <t>9. Neurologic</t>
        </is>
      </c>
      <c r="N34" s="186" t="inlineStr">
        <is>
          <t>9.2 Epilepsy</t>
        </is>
      </c>
      <c r="O34" s="185" t="inlineStr">
        <is>
          <t>Clinic</t>
        </is>
      </c>
      <c r="P34" s="186" t="inlineStr">
        <is>
          <t>ข้อ 32 Pharma Plus เล่มม่วง (เฉลยข้อ )</t>
        </is>
      </c>
      <c r="Q34" s="185" t="inlineStr">
        <is>
          <t>แบบฝึกหัด</t>
        </is>
      </c>
      <c r="R34" s="185" t="inlineStr">
        <is>
          <t>เล่มม่วง</t>
        </is>
      </c>
      <c r="S34" s="185" t="inlineStr">
        <is>
          <t>CASE-NEURO-CARBAMAZEPINE-MALE-25YO</t>
        </is>
      </c>
    </row>
    <row r="35" ht="24" customHeight="1" s="49">
      <c r="A35" s="187" t="n">
        <v>33</v>
      </c>
      <c r="B35" s="186" t="inlineStr">
        <is>
          <t>สถานการณ์ที่ 5: ผู้ป่วยชายอายุ 25 ปี ได้รับการวินิจฉัยเป็น Tonic-clonic seizure ได้รับยา Carbamazepine วันละ 2 ครั้ง นัดติดตามผลการรักษาในอีก 2 สัปดาห์</t>
        </is>
      </c>
      <c r="C35" s="186" t="inlineStr">
        <is>
          <t>ระดับยา Carbamazepine ในกระแสเลือดสามารถเพิ่มสูงขึ้นได้เมื่อใช้ร่วมกับยาในข้อใด</t>
        </is>
      </c>
      <c r="D35" s="186" t="n"/>
      <c r="E35" s="186" t="inlineStr">
        <is>
          <t>Folic acid</t>
        </is>
      </c>
      <c r="F35" s="186" t="inlineStr">
        <is>
          <t>Nevirapine</t>
        </is>
      </c>
      <c r="G35" s="186" t="inlineStr">
        <is>
          <t>Phenytoin</t>
        </is>
      </c>
      <c r="H35" s="186" t="inlineStr">
        <is>
          <t>Clarithromycin</t>
        </is>
      </c>
      <c r="I35" s="188" t="inlineStr">
        <is>
          <t>Mebendazole</t>
        </is>
      </c>
      <c r="J35" s="185" t="n">
        <v>4</v>
      </c>
      <c r="K35" s="186" t="inlineStr">
        <is>
          <t>✅ คำตอบที่ถูกต้อง: ข้อ ง. Clarithromycin
🎯 ทำไมข้อนี้ถึงถูก:
เป็นยาในกลุ่ม Macrolide antibiotics ซึ่งเป็น potent CYP3A4 inhibitor จะยับยั้งการเมแทบอลิซึมของ Carbamazepine ส่งผลให้ระดับยา Carbamazepine ในเลือดเพิ่มสูงขึ้นและอาจเกิดพิษได้ (Toxicity)
🔍 ข้ออื่นผิดเพราะอะไร:
• ข้อ ก. Folic acid เป็นวิตามินที่มักให้เสริมในผู้ป่วยที่ได้รับ carbamazepine หรือ phenytoin เพื่อป้องกัน folate deficiency และภาวะโลหิตจาง แต่ไม่มีฤทธิ์ยับยั้ง CYP3A4 จึงไม่เพิ่มระดับยา carbamazepine ในกระแสเลือด
• ข้อ ข. Nevirapine มีคุณสมบัติเป็น CYP3A4 inducer ซึ่งจะไปกระตุ้นการกำจัด carbamazepine ส่งผลให้ระดับยา carbamazepine ในเลือดลดลง ไม่ใช่เพิ่มขึ้น
• ข้อ ค. Phenytoin เป็น potent CYP3A4 inducer ที่เร่งกระบวนการ metabolism ของ carbamazepine ทำให้ระดับยา carbamazepine ลดลง และ carbamazepine ก็เหนี่ยวนำการสลาย phenytoin ได้เช่นกัน
• ข้อ จ. Mebendazole เมแทบอลิซึมผ่านตับเป็นหลักแต่ไม่มีผลทางคลินิกในการยับยั้ง CYP3A4 จึงไม่ส่งผลต่อระดับยา carbamazepine ในเลือดอย่างมีนัยสำคัญ</t>
        </is>
      </c>
      <c r="L35" s="186" t="n"/>
      <c r="M35" s="186" t="inlineStr">
        <is>
          <t>9. Neurologic</t>
        </is>
      </c>
      <c r="N35" s="186" t="inlineStr">
        <is>
          <t>9.2 Epilepsy</t>
        </is>
      </c>
      <c r="O35" s="185" t="inlineStr">
        <is>
          <t>Clinic</t>
        </is>
      </c>
      <c r="P35" s="186" t="inlineStr">
        <is>
          <t>ข้อ 33 Pharma Plus เล่มม่วง (เฉลยข้อ ง)</t>
        </is>
      </c>
      <c r="Q35" s="185" t="inlineStr">
        <is>
          <t>แบบฝึกหัด</t>
        </is>
      </c>
      <c r="R35" s="185" t="inlineStr">
        <is>
          <t>เล่มม่วง</t>
        </is>
      </c>
      <c r="S35" s="185" t="inlineStr">
        <is>
          <t>CASE-NEURO-CARBAMAZEPINE-MALE-25YO</t>
        </is>
      </c>
    </row>
    <row r="36" ht="24" customHeight="1" s="49">
      <c r="A36" s="187" t="n">
        <v>34</v>
      </c>
      <c r="B36" s="186" t="n"/>
      <c r="C36" s="186" t="inlineStr">
        <is>
          <t>ข้อใดคือกลไกการออกฤทธิ์ของ carbamazepine</t>
        </is>
      </c>
      <c r="D36" s="186" t="n"/>
      <c r="E36" s="186" t="inlineStr">
        <is>
          <t>จับกับ sodium channel ที่อยู่ใน inactivated state</t>
        </is>
      </c>
      <c r="F36" s="186" t="inlineStr">
        <is>
          <t>จับกับ T-type calcium channel</t>
        </is>
      </c>
      <c r="G36" s="186" t="inlineStr">
        <is>
          <t>ออกฤทธิ์ต่อ GABA receptor/ chloride-ion pore complex</t>
        </is>
      </c>
      <c r="H36" s="186" t="inlineStr">
        <is>
          <t>ออกฤทธิ์ที่ NMDA receptor</t>
        </is>
      </c>
      <c r="I36" s="188" t="inlineStr">
        <is>
          <t>ออกฤทธิ์ยับยั้ง second messengers</t>
        </is>
      </c>
      <c r="J36" s="185" t="n">
        <v>1</v>
      </c>
      <c r="K36" s="186" t="inlineStr">
        <is>
          <t>✅ คำตอบที่ถูกต้อง: ข้อ ก. จับกับ sodium channel ที่อยู่ใน inactivated state
🎯 ทำไมข้อนี้ถึงถูก:
จับกับ sodium channel ที่อยู่ใน inactivated state: Carbamazepine ออกฤทธิ์หลักโดยการจับและยับยั้ง Voltage-gated sodium channels ในสมองขณะที่ช่องสัญญาณอยู่ในสถานะ Inactivated state ทำให้ลดการยิงกระแสประสาทที่ผิดปกติและป้องกันการแพร่กระจายของกระแสไฟฟ้าในโรค ลมชัก
🔍 ข้ออื่นผิดเพราะอะไร:
• ข้อ ข. การยับยั้ง T-type calcium channels ใน thalamic neurons เป็นกลไกหลักของ ethosuximide และ valproic acid ซึ่งใช้รักษา absence seizures ไม่ใช่กลไกของ carbamazepine
• ข้อ ค. การเพิ่ม GABA neurotransmission ผ่าน GABA-A receptor/chloride channel complex เป็นกลไกของยากลุ่ม benzodiazepines และ barbiturates เช่น phenobarbital
• ข้อ ง. การยับยั้ง NMDA glutamate receptors เป็นกลไกของยา felbamate หรือยาชะลอสมองเสื่อม memantine ไม่ใช่กลไกหลักของ carbamazepine
• ข้อ จ. การยับยั้ง second messengers เช่น inositol depletion pathway เป็นกลไกการออกฤทธิ์ทางเภสัชวิทยาหลักของ lithium ในการรักษา bipolar disorder</t>
        </is>
      </c>
      <c r="L36" s="186" t="n"/>
      <c r="M36" s="186" t="inlineStr">
        <is>
          <t>9. Neurologic</t>
        </is>
      </c>
      <c r="N36" s="186" t="inlineStr">
        <is>
          <t>9.2 Epilepsy</t>
        </is>
      </c>
      <c r="O36" s="185" t="inlineStr">
        <is>
          <t>Clinic</t>
        </is>
      </c>
      <c r="P36" s="186" t="inlineStr">
        <is>
          <t>ข้อ 34 Pharma Plus เล่มม่วง (เฉลยข้อ ก)</t>
        </is>
      </c>
      <c r="Q36" s="185" t="inlineStr">
        <is>
          <t>แบบฝึกหัด</t>
        </is>
      </c>
      <c r="R36" s="185" t="inlineStr">
        <is>
          <t>เล่มม่วง</t>
        </is>
      </c>
      <c r="S36" s="185" t="n"/>
    </row>
    <row r="37" ht="24" customHeight="1" s="49">
      <c r="A37" s="187" t="n">
        <v>35</v>
      </c>
      <c r="B37" s="186" t="n"/>
      <c r="C37" s="186" t="inlineStr">
        <is>
          <t>โรคลมชักมีสาเหตุจากทุกข้อ ยกเว้นข้อใด</t>
        </is>
      </c>
      <c r="D37" s="186" t="n"/>
      <c r="E37" s="186" t="inlineStr">
        <is>
          <t>อุบัติเหตุทางสมอง</t>
        </is>
      </c>
      <c r="F37" s="186" t="inlineStr">
        <is>
          <t>การติดเชื้อในหูชั้นกลาง</t>
        </is>
      </c>
      <c r="G37" s="186" t="inlineStr">
        <is>
          <t>Hypoglycemia</t>
        </is>
      </c>
      <c r="H37" s="186" t="inlineStr">
        <is>
          <t>เนื้องอกในสมอง</t>
        </is>
      </c>
      <c r="I37" s="188" t="inlineStr">
        <is>
          <t>ไข้สูงในเด็ก</t>
        </is>
      </c>
      <c r="J37" s="185" t="n">
        <v>2</v>
      </c>
      <c r="K37" s="186" t="inlineStr">
        <is>
          <t>✅ คำตอบที่ถูกต้อง: ข้อ ข. การติดเชื้อในหูชั้นกลาง
🎯 ทำไมข้อนี้ถึงถูก:
การติดเชื้อในหูชั้นกลาง: (Otitis media) เป็นการติดเชื้อเฉพาะที่บริเวณหูชั้นกลาง ไม่ได้ทำให้เกิดการกระตุ้นหรือรบกวนโครงสร้างเนื้อเยื่อสมองโดยตรงเหมือนอุบัติเหตุทางสมอง, ภาวะน้ำตาลในเลือดต่ำ (Hypoglycemia), เนื้องอกในสมอง หรือภาวะไข้สูงในเด็กที่อาจเหนี่ยวนำให้เกิด Febrile seizure ได้
🔍 ข้ออื่นผิดเพราะอะไร:
• ข้อ ก. อุบัติเหตุทางสมอง (Traumatic Brain Injury) ก่อให้เกิด post-traumatic epilepsy ได้โดยตรงจากการเกิดแผลเป็นในเนื้อสมอง (glial scar) เลือดออก และความผิดปกติของโครงสร้างระบบประสาท
• ข้อ ค. Hypoglycemia เป็นภาวะ metabolic derangement รุนแรงที่ทำให้เซลล์สมองขาดพลังงาน เกิด neuronal membrane instability และกระตุ้นให้เกิด acute symptomatic seizure ได้โดยตรง
• ข้อ ง. เนื้องอกในสมอง (Brain tumor) ทำให้เกิด structural lesion กดเบียดเนื้อสมอง รบกวน cerebral blood flow และกระตุ้น focal seizure ที่อาจกระจายกลายเป็น generalized seizure ได้
• ข้อ จ. ไข้สูงในเด็ก (Febrile seizure) พบได้บ่อยในเด็กอายุ 6 เดือนถึง 5 ปี จากสมองเด็กที่ยังไวต่อการเปลี่ยนแปลงของอุณหภูมิร่างกาย จึงเป็นสาเหตุสำคัญของการชักแบบเฉียบพลัน</t>
        </is>
      </c>
      <c r="L37" s="186" t="n"/>
      <c r="M37" s="186" t="inlineStr">
        <is>
          <t>9. Neurologic</t>
        </is>
      </c>
      <c r="N37" s="186" t="inlineStr">
        <is>
          <t>9.2 Epilepsy</t>
        </is>
      </c>
      <c r="O37" s="185" t="inlineStr">
        <is>
          <t>Clinic</t>
        </is>
      </c>
      <c r="P37" s="186" t="inlineStr">
        <is>
          <t>ข้อ 35 Pharma Plus เล่มม่วง (เฉลยข้อ ข)</t>
        </is>
      </c>
      <c r="Q37" s="185" t="inlineStr">
        <is>
          <t>แบบฝึกหัด</t>
        </is>
      </c>
      <c r="R37" s="185" t="inlineStr">
        <is>
          <t>เล่มม่วง</t>
        </is>
      </c>
      <c r="S37" s="185" t="n"/>
    </row>
    <row r="38" ht="24" customHeight="1" s="49">
      <c r="A38" s="187" t="n">
        <v>36</v>
      </c>
      <c r="B38" s="186" t="n"/>
      <c r="C38" s="186" t="inlineStr">
        <is>
          <t>ข้อใดคือข้อบ่งใช้ของ carbamazepine นอกเหนือจากรักษาโรคลมชัก</t>
        </is>
      </c>
      <c r="D38" s="186" t="n"/>
      <c r="E38" s="186" t="inlineStr">
        <is>
          <t>Anxiety</t>
        </is>
      </c>
      <c r="F38" s="186" t="inlineStr">
        <is>
          <t>Muscle relaxant</t>
        </is>
      </c>
      <c r="G38" s="186" t="inlineStr">
        <is>
          <t>Trigeminal neuralgia</t>
        </is>
      </c>
      <c r="H38" s="186" t="inlineStr">
        <is>
          <t>Anti-arrhythmia</t>
        </is>
      </c>
      <c r="I38" s="188" t="inlineStr">
        <is>
          <t>Febrile Seizure</t>
        </is>
      </c>
      <c r="J38" s="185" t="n">
        <v>3</v>
      </c>
      <c r="K38" s="186" t="inlineStr">
        <is>
          <t>✅ คำตอบที่ถูกต้อง: ข้อ ค. Trigeminal neuralgia
🎯 ทำไมข้อนี้ถึงถูก:
Trigeminal neuralgia: นอกจากรักษาโรคชักแบบ Tonic-clonic และ Partial seizures แล้ว Carbamazepine ยังเป็นยาเลือก first-line (First-line drug) ในการรักษาโรคปวดเส้นประสาทสมองคู่ที่ 5 (Trigeminal neuralgia) และใช้รักษา Bipolar disorder ที่ดื้อต่อ Lithium
🔍 ข้ออื่นผิดเพราะอะไร:
• ข้อ ก. Anxiety อาการวิตกกังวลรักษาด้วยยากลุ่ม SSRIs, SNRIs หรือ short-term Benzodiazepines ส่วน carbamazepine ไม่มีข้อบ่งใช้และไม่มี efficacy สำหรับโรควิตกกังวล
• ข้อ ข. Muscle relaxant การคลายกล้ามเนื้อใช้ยากลุ่ม centrally acting muscle relaxants เช่น baclofen, tizanidine หรือ tolperisone ไม่ใช่ข้อบ่งใช้ของ carbamazepine
• ข้อ ง. Anti-arrhythmia ยารักษาหัวใจเต้นผิดจังหวะในกลุ่ม Class IB ได้แก่ lidocaine และ mexiletine แม้ carbamazepine จะมีโครงสร้างคล้าย tricyclic antidepressants แต่ไม่มีข้อบ่งใช้เป็นยาต้านหัวใจเต้นผิดจังหวะ
• ข้อ จ. Febrile Seizure อาการชักจากไข้สูงในเด็กไม่จำเป็นต้องได้รับยากันชักระยะยาวอย่าง carbamazepine หากมีอาการชักต่อเนื่องเกิน 5 นาทีจะใช้ rectal หรือ IV benzodiazepines ระงับอาการชักเฉียบพลัน</t>
        </is>
      </c>
      <c r="L38" s="186" t="n"/>
      <c r="M38" s="186" t="inlineStr">
        <is>
          <t>9. Neurologic</t>
        </is>
      </c>
      <c r="N38" s="186" t="inlineStr">
        <is>
          <t>9.2 Epilepsy</t>
        </is>
      </c>
      <c r="O38" s="185" t="inlineStr">
        <is>
          <t>Clinic</t>
        </is>
      </c>
      <c r="P38" s="186" t="inlineStr">
        <is>
          <t>ข้อ 36 Pharma Plus เล่มม่วง (เฉลยข้อ ค)</t>
        </is>
      </c>
      <c r="Q38" s="185" t="inlineStr">
        <is>
          <t>แบบฝึกหัด</t>
        </is>
      </c>
      <c r="R38" s="185" t="inlineStr">
        <is>
          <t>เล่มม่วง</t>
        </is>
      </c>
      <c r="S38" s="185" t="n"/>
    </row>
    <row r="39" ht="24" customHeight="1" s="49">
      <c r="A39" s="187" t="n">
        <v>37</v>
      </c>
      <c r="B39" s="186" t="inlineStr">
        <is>
          <t>สถานการณ์ที่ 6: ผู้ป่วยหญิงอายุ 25 ปี ในระยะครึ่งปีที่ผ่านมามีอาการเป็นลมหมดสติและมีอาการชักเกร็งระหว่างหมดสติหลายครั้ง ได้รับการวินิจฉัยเป็นโรคลมชัก (Epilepsy) และแพทย์สั่งจ่ายยา Dilantin (Phenytoin) 100 mg รับประทานวันละ 3 เม็ด ก่อนนอน</t>
        </is>
      </c>
      <c r="C39" s="186" t="inlineStr">
        <is>
          <t>ในฐานะเภสัชกรประจำร้านยา ท่านควรดำเนินการอย่างไรเป็นลำดับแรก</t>
        </is>
      </c>
      <c r="D39" s="186" t="n"/>
      <c r="E39" s="186" t="inlineStr">
        <is>
          <t>ซักประวัติเพิ่มเติมพบว่า ผู้ป่วยมีแนวโน้มเครียดง่ายจากการทำงาน จึงให้ยาคลายกังวลและนัดพบในอีก 1 เดือน</t>
        </is>
      </c>
      <c r="F39" s="186" t="inlineStr">
        <is>
          <t>ซักประวัติเพิ่มเติมพบว่ามีสุขภาพอ่อนแอ จึงให้่าวิตามินและนัดมาพบในอีก 1 สัปดาห์</t>
        </is>
      </c>
      <c r="G39" s="186" t="inlineStr">
        <is>
          <t>ให้ยาคลายกล้ามเนื้อเพื่อป้องกันอาการชักเกร็งระหว่างหมดสติ</t>
        </is>
      </c>
      <c r="H39" s="186" t="inlineStr">
        <is>
          <t>ซักประวัติเพิ่มเติมพบว่ามีสุขภาพอ่อนแอ จึงแนะนำให้พักผ่อนให้เพียงพอ</t>
        </is>
      </c>
      <c r="I39" s="188" t="inlineStr">
        <is>
          <t>ซักประวัติเพิ่มเติมและแนะนำให้ไปพบแพทย์</t>
        </is>
      </c>
      <c r="J39" s="185" t="n">
        <v>5</v>
      </c>
      <c r="K39" s="186" t="inlineStr">
        <is>
          <t>✅ คำตอบที่ถูกต้อง: ข้อ จ. ซักประวัติเพิ่มเติมและแนะนำให้ไปพบแพทย์
🎯 ทำไมข้อนี้ถึงถูก:
ซักประวัติเพิ่มเติมและแนะนำให้ไปพบแพทย์: อาการลมหมดสติร่วมกับอาการชักเกร็งซ้ำๆ เป็นอาการแสดงที่รุนแรงและบ่งบอกถึงความผิดปกติทางระบบประสาทที่ต้องได้รับการวินิจฉัยโดยแพทย์ผู้เชี่ยวชาญ (Neurologist) รวมถึงการตรวจวินิจฉัยเพิ่มเติม เช่น EEG เภสัชกรชุมชนจึงควรซักประวัติเบื้องต้นและส่งต่อผู้ป่วยไปพบแพทย์ทันที (Refer)
🔍 ข้ออื่นผิดเพราะอะไร:
• ข้อ ก. การจ่ายยาคลายกังวลและนัดติดตามผล 1 เดือนเป็นอันตรายอย่างยิ่ง เนื่องจากอาการหมดสติร่วมกับชักเกร็งเป็นสัญญาณของโรคลมชักที่ต้องตรวจ EEG และ neuroimaging เพื่อวินิจฉัยและรับยากันชักอย่างถูกต้อง
• ข้อ ข. การจ่ายวิตามินเป็นการรักษาที่ไม่ตรงกับพยาธิสภาพของโรคและทำให้ผู้ป่วยเสียโอกาสในการวินิจฉัยโรคลมชัก เสี่ยงต่อการเกิดอุบัติเหตุหรือ status epilepticus ที่เป็นอันตรายถึงชีวิต
• ข้อ ค. ยาคลายกล้ามเนื้อออกฤทธิ์ที่ neuromuscular junction หรือ spinal reflex ไม่สามารถยับยั้ง abnormal neuronal discharge ในสมองอันเป็นต้นเหตุของการชักเกร็งได้
• ข้อ ง. การแนะนำเพียงแค่การพักผ่อนไม่เพียงพอต่อการควบคุม abnormal electrical activity ในสมอง ผู้ป่วยจำเป็นต้องได้รับการส่งตัวไปพบแพทย์เพื่อตรวจหาสาเหตุของอาการชัก</t>
        </is>
      </c>
      <c r="L39" s="186" t="n"/>
      <c r="M39" s="186" t="inlineStr">
        <is>
          <t>9. Neurologic</t>
        </is>
      </c>
      <c r="N39" s="186" t="inlineStr">
        <is>
          <t>9.2 Epilepsy</t>
        </is>
      </c>
      <c r="O39" s="185" t="inlineStr">
        <is>
          <t>Clinic</t>
        </is>
      </c>
      <c r="P39" s="186" t="inlineStr">
        <is>
          <t>ข้อ 37 Pharma Plus เล่มม่วง (เฉลยข้อ จ)</t>
        </is>
      </c>
      <c r="Q39" s="185" t="inlineStr">
        <is>
          <t>แบบฝึกหัด</t>
        </is>
      </c>
      <c r="R39" s="185" t="inlineStr">
        <is>
          <t>เล่มม่วง</t>
        </is>
      </c>
      <c r="S39" s="185" t="inlineStr">
        <is>
          <t>CASE-NEURO-PHENYTOIN-COUNSEL-01</t>
        </is>
      </c>
    </row>
    <row r="40" ht="24" customHeight="1" s="49">
      <c r="A40" s="187" t="n">
        <v>38</v>
      </c>
      <c r="B40" s="186" t="inlineStr">
        <is>
          <t>สถานการณ์ที่ 6: ผู้ป่วยหญิงอายุ 25 ปี ในระยะครึ่งปีที่ผ่านมามีอาการเป็นลมหมดสติและมีอาการชักเกร็งระหว่างหมดสติหลายครั้ง ได้รับการวินิจฉัยเป็นโรคลมชัก (Epilepsy) และแพทย์สั่งจ่ายยา Dilantin (Phenytoin) 100 mg รับประทานวันละ 3 เม็ด ก่อนนอน</t>
        </is>
      </c>
      <c r="C40" s="186" t="inlineStr">
        <is>
          <t>Phenytoin มีกลไกการออกฤทธิ์หลักในการรักษาโรคลมชักอย่างไร</t>
        </is>
      </c>
      <c r="D40" s="186" t="n"/>
      <c r="E40" s="186" t="inlineStr">
        <is>
          <t>Block PTP (post tetanic potentiation)</t>
        </is>
      </c>
      <c r="F40" s="186" t="inlineStr">
        <is>
          <t>Decrease post-synaptic excitation</t>
        </is>
      </c>
      <c r="G40" s="186" t="inlineStr">
        <is>
          <t>Increase GABA activity</t>
        </is>
      </c>
      <c r="H40" s="186" t="inlineStr">
        <is>
          <t>Decrease excitatory neurotransmitter</t>
        </is>
      </c>
      <c r="I40" s="188" t="inlineStr">
        <is>
          <t>Inhibit protein kinase-C</t>
        </is>
      </c>
      <c r="J40" s="185" t="n">
        <v>2</v>
      </c>
      <c r="K40" s="186" t="inlineStr">
        <is>
          <t>✅ คำตอบที่ถูกต้อง: ข้อ ข. Decrease post-synaptic excitation
🎯 ทำไมข้อนี้ถึงถูก:
Decrease post-synaptic excitation: Phenytoin ออกฤทธิ์หลักโดยการ block voltage-gated sodium channels ที่สมอง ซึ่งช่วยลด post-tetanic potentiation (PTP) และจำกัดการแพร่กระจายของกระแสไฟฟ้าที่ผิดปกติในสมอง (seizure discharge)
🔍 ข้ออื่นผิดเพราะอะไร:
• ข้อ ก. การยับยั้ง Post-tetanic potentiation (PTP) เป็นผลลัพธ์ทางสรีรวิทยาจากการบล็อก persistent sodium influx ทำให้เซลล์ไม่สามารถส่งสัญญาณกระตุ้นรัวซ้ำๆ ได้ แต่ผลโดยตรงที่ปลายทางซินแนปส์คือการลด post-synaptic excitation
• ข้อ ค. Phenytoin ไม่มีผลกระตุ้น GABAergic activity หรือเปิด chloride channels กลไกการเพิ่ม GABA เป็นของ benzodiazepines, barbiturates และ vigabatrin
• ข้อ ง. Phenytoin ไม่ได้ออกฤทธิ์ยับยั้งการหลั่ง excitatory neurotransmitter โดยตรงเหมือน gabapentinoids (alpha-2-delta ligand) หรือ levetiracetam (SV2A ligand)
• ข้อ จ. การยับยั้ง protein kinase C ไม่ใช่กลไกหลักของ phenytoin ในการต้านอาการชัก แต่ phenytoin ออกฤทธิ์จำเพาะต่อ voltage-gated sodium channels</t>
        </is>
      </c>
      <c r="L40" s="186" t="n"/>
      <c r="M40" s="186" t="inlineStr">
        <is>
          <t>9. Neurologic</t>
        </is>
      </c>
      <c r="N40" s="186" t="inlineStr">
        <is>
          <t>9.2 Epilepsy</t>
        </is>
      </c>
      <c r="O40" s="185" t="inlineStr">
        <is>
          <t>Clinic</t>
        </is>
      </c>
      <c r="P40" s="186" t="inlineStr">
        <is>
          <t>ข้อ 38 Pharma Plus เล่มม่วง (เฉลยข้อ ข ง)</t>
        </is>
      </c>
      <c r="Q40" s="185" t="inlineStr">
        <is>
          <t>แบบฝึกหัด</t>
        </is>
      </c>
      <c r="R40" s="185" t="inlineStr">
        <is>
          <t>เล่มม่วง</t>
        </is>
      </c>
      <c r="S40" s="185" t="inlineStr">
        <is>
          <t>CASE-NEURO-PHENYTOIN-COUNSEL-01</t>
        </is>
      </c>
    </row>
    <row r="41" ht="24" customHeight="1" s="49">
      <c r="A41" s="187" t="n">
        <v>39</v>
      </c>
      <c r="B41" s="186" t="inlineStr">
        <is>
          <t>สถานการณ์ที่ 6: ผู้ป่วยหญิงอายุ 25 ปี ในระยะครึ่งปีที่ผ่านมามีอาการเป็นลมหมดสติและมีอาการชักเกร็งระหว่างหมดสติหลายครั้ง ได้รับการวินิจฉัยเป็นโรคลมชัก (Epilepsy) และแพทย์สั่งจ่ายยา Dilantin (Phenytoin) 100 mg รับประทานวันละ 3 เม็ด ก่อนนอน</t>
        </is>
      </c>
      <c r="C41" s="186" t="inlineStr">
        <is>
          <t>ก่อนจ่ายยานี้ ท่านจะให้คำแนะนำในการใช้ยาแก่ผู้ป่วยรายนี้อย่างไร</t>
        </is>
      </c>
      <c r="D41" s="186" t="n"/>
      <c r="E41" s="186" t="inlineStr">
        <is>
          <t>รับประทานยานี้หลังอาหารทันที</t>
        </is>
      </c>
      <c r="F41" s="186" t="inlineStr">
        <is>
          <t>ดื่มน้ำมาก ๆ หลังรับประทานยา</t>
        </is>
      </c>
      <c r="G41" s="186" t="inlineStr">
        <is>
          <t>เมื่ออาการดีขึ้นสามารถปรับลดขนาดยาได้</t>
        </is>
      </c>
      <c r="H41" s="186" t="inlineStr">
        <is>
          <t>ห้ามรับประทานพร้อมนม</t>
        </is>
      </c>
      <c r="I41" s="188" t="inlineStr">
        <is>
          <t>กินยาติดต่อกันเป็นประจำทุกวัน</t>
        </is>
      </c>
      <c r="J41" s="185" t="n">
        <v>5</v>
      </c>
      <c r="K41" s="186" t="inlineStr">
        <is>
          <t>✅ คำตอบที่ถูกต้อง: ข้อ จ. กินยาติดต่อกันเป็นประจำทุกวัน
🎯 ทำไมข้อนี้ถึงถูก:
การรับประทานยาต้านชัก (Antiepileptic drugs) เช่น Phenytoin ต้องรับประทานอย่างสม่ำเสมอทุกวันตรงเวลา ห้ามหยุดยาหรือปรับลดขนาดเองเด็ดขาดเพราะอาจทำให้เกิด status epilepticus ได้
🔍 ข้ออื่นผิดเพราะอะไร:
• ข้อ ก. Phenytoin สามารถรับประทานพร้อมอาหารหรือหลังอาหารเพื่อลดอาการระคายเคืองกระเพาะอาหารได้ แต่ไม่จำเป็นต้องเจาะจงว่าต้องหลังอาหารทันที และสิ่งสำคัญที่สุดคือการตรงเวลาสม่ำเสมอทุกวัน
• ข้อ ข. การดื่มน้ำมากๆ ไม่ได้มีผลต่อการดูดซึมหรือการขับออกของ phenytoin เนื่องจากยานี้ขับออกทางไตในรูปเดิมน้อยกว่า 5% และถูกขจัดผ่านกระบวนการ hepatic metabolism เป็นหลัก
• ข้อ ค. ห้ามผู้ป่วยปรับลดขนาดยา phenytoin เองเด็ดขาด เพราะการปรับลดขนาดอาจทำให้ระดับยาลดลงจนไม่สามารถควบคุมอาการชักและกระตุ้นให้เกิด rebound seizure หรือ status epilepticus ได้
• ข้อ ง. Phenytoin ในรูปแบบยาเม็ดทั่วไปไม่ได้มีข้อห้ามรับประทานร่วมกับนมอย่างเด็ดขาด ยกเว้นการให้ทางสายยางพร้อม continuous tube feeding ซึ่งสารโปรตีนจะจับกับยาทำให้การดูดซึมลดลง</t>
        </is>
      </c>
      <c r="L41" s="186" t="n"/>
      <c r="M41" s="186" t="inlineStr">
        <is>
          <t>9. Neurologic</t>
        </is>
      </c>
      <c r="N41" s="186" t="inlineStr">
        <is>
          <t>9.2 Epilepsy</t>
        </is>
      </c>
      <c r="O41" s="185" t="inlineStr">
        <is>
          <t>Clinic</t>
        </is>
      </c>
      <c r="P41" s="186" t="inlineStr">
        <is>
          <t>ข้อ 39 Pharma Plus เล่มม่วง (เฉลยข้อ จ)</t>
        </is>
      </c>
      <c r="Q41" s="185" t="inlineStr">
        <is>
          <t>แบบฝึกหัด</t>
        </is>
      </c>
      <c r="R41" s="185" t="inlineStr">
        <is>
          <t>เล่มม่วง</t>
        </is>
      </c>
      <c r="S41" s="185" t="inlineStr">
        <is>
          <t>CASE-NEURO-PHENYTOIN-COUNSEL-01</t>
        </is>
      </c>
    </row>
    <row r="42" ht="24" customHeight="1" s="49">
      <c r="A42" s="187" t="n">
        <v>40</v>
      </c>
      <c r="B42" s="186" t="inlineStr">
        <is>
          <t>สถานการณ์ที่ 6: ผู้ป่วยหญิงอายุ 25 ปี ในระยะครึ่งปีที่ผ่านมามีอาการเป็นลมหมดสติและมีอาการชักเกร็งระหว่างหมดสติหลายครั้ง ได้รับการวินิจฉัยเป็นโรคลมชัก (Epilepsy) และแพทย์สั่งจ่ายยา Dilantin (Phenytoin) 100 mg รับประทานวันละ 3 เม็ด ก่อนนอน</t>
        </is>
      </c>
      <c r="C42" s="186" t="inlineStr">
        <is>
          <t>ผู้ป่วยสงสัยว่าการรับประทานยาในแต่ละวันคลาดเคลื่อนไม่เกิน 2-3 ชั่วโมง จะส่งผลต่อการรักษาหรือไม่ เภสัชกรให้คำตอบว่าไม่เป็นไร ท่านคิดว่าปัจจัยในข้อใดทำให้เภสัชกรตอบเช่นนี้</t>
        </is>
      </c>
      <c r="D42" s="186" t="n"/>
      <c r="E42" s="186" t="inlineStr">
        <is>
          <t>ค่าครึ่งชีวิตของ phenytoin ยาว</t>
        </is>
      </c>
      <c r="F42" s="186" t="inlineStr">
        <is>
          <t>Phenytoin ถูกกำจัดทางไตน้อยกว่า 5%</t>
        </is>
      </c>
      <c r="G42" s="186" t="inlineStr">
        <is>
          <t>เภสัชจลนศาสตร์ของยาเป็นแบบไม่เป็นเส้นตรง</t>
        </is>
      </c>
      <c r="H42" s="186" t="inlineStr">
        <is>
          <t>ยามีผลต่อเอนไซม์ Cytochrome P450 system</t>
        </is>
      </c>
      <c r="I42" s="188" t="inlineStr">
        <is>
          <t>Phenytoin ไม่เกิด first pass metabolism</t>
        </is>
      </c>
      <c r="J42" s="185" t="n">
        <v>1</v>
      </c>
      <c r="K42" s="186" t="inlineStr">
        <is>
          <t>✅ คำตอบที่ถูกต้อง: ข้อ ก. ค่าครึ่งชีวิตของ phenytoin ยาว
🎯 ทำไมข้อนี้ถึงถูก:
ค่าครึ่งชีวิตของ phenytoin ยาว: Phenytoin มีค่าครึ่งชีวิต (half-life) ค่อนข้างยาว (ประมาณ 22 ชั่วโมง หรือช่วง 10-30 ชั่วโมง) ทำให้ระดับยาในเลือดค่อนข้างคงที่ แม้เวลาทานจะคลาดเคลื่อนเล็กน้อย 2-3 ชั่วโมงก็ยังอยู่ใน therapeutic window
🔍 ข้ออื่นผิดเพราะอะไร:
• ข้อ ข. แม้ phenytoin จะถูกกำจัดผ่านทางไตในรูปเดิมน้อยกว่า 5% โดยพึ่งพา hepatic metabolism เป็นหลัก แต่การขับทางไตน้อยไม่ได้อธิบายความคงที่ของระดับยาต่อการเลื่อนเวลารับประทานยา 2-3 ชั่วโมง
• ข้อ ค. Non-linear pharmacokinetics (Michaelis-Menten kinetics) ทำให้ระดับยาเปลี่ยนแปลงอย่างก้าวกระโดดเมื่อปรับขนาดยา ซึ่งเป็นข้อควรระวังในการเกิด toxicity ไม่ใช่เหตุผลที่ยอมให้รับประทานยาคลาดเคลื่อนได้
• ข้อ ง. การที่ phenytoin เป็น CYP enzyme inducer เป็นสาเหตุของการเกิดปฏิกิริยาระหว่างยา (drug-drug interactions) ไม่ใช่ปัจจัยที่ทำให้ระดับยาคงที่เมื่อรับประทานยาผิดเวลาเล็กน้อย
• ข้อ จ. Phenytoin มี bioavailability ที่ดีแต่ข้อความที่ว่าไม่เกิด first pass metabolism นั้นไม่ถูกต้อง และไม่ใช่เหตุผลทางเภสัชจลนศาสตร์ที่ทำให้ระดับยาในเลือดยังคงอยู่ใน therapeutic range</t>
        </is>
      </c>
      <c r="L42" s="186" t="n"/>
      <c r="M42" s="186" t="inlineStr">
        <is>
          <t>9. Neurologic</t>
        </is>
      </c>
      <c r="N42" s="186" t="inlineStr">
        <is>
          <t>9.2 Epilepsy</t>
        </is>
      </c>
      <c r="O42" s="185" t="inlineStr">
        <is>
          <t>Clinic</t>
        </is>
      </c>
      <c r="P42" s="186" t="inlineStr">
        <is>
          <t>ข้อ 40 Pharma Plus เล่มม่วง (เฉลยข้อ ก)</t>
        </is>
      </c>
      <c r="Q42" s="185" t="inlineStr">
        <is>
          <t>แบบฝึกหัด</t>
        </is>
      </c>
      <c r="R42" s="185" t="inlineStr">
        <is>
          <t>เล่มม่วง</t>
        </is>
      </c>
      <c r="S42" s="185" t="inlineStr">
        <is>
          <t>CASE-NEURO-PHENYTOIN-COUNSEL-01</t>
        </is>
      </c>
    </row>
    <row r="43" ht="24" customHeight="1" s="49">
      <c r="A43" s="187" t="n">
        <v>41</v>
      </c>
      <c r="B43" s="186" t="n"/>
      <c r="C43" s="186" t="inlineStr">
        <is>
          <t>เภสัชจลนศาสตร์ของ phenytoin ที่เป็นแบบไม่เป็นเส้นตรง (non-linear pharmacokinetic) หมายความว่าอย่างไร</t>
        </is>
      </c>
      <c r="D43" s="186" t="n"/>
      <c r="E43" s="186" t="inlineStr">
        <is>
          <t>หาก plot graph ระหว่างขนาดยาและความเข้มข้นไม่มีส่วนที่เป็นเส้นตรง</t>
        </is>
      </c>
      <c r="F43" s="186" t="inlineStr">
        <is>
          <t>ยาถูกกำจัดจากร่างกายได้หลายกลไก</t>
        </is>
      </c>
      <c r="G43" s="186" t="inlineStr">
        <is>
          <t>ขนาดยาที่สูงขึ้น จะได้ฤทธิ์ยาเพิ่มขึ้นน้อยกว่าที่ควรจะเป็น</t>
        </is>
      </c>
      <c r="H43" s="186" t="inlineStr">
        <is>
          <t>ความเข้มข้นของยาในกระแสเลือดที่เพิ่มขึ้นไม่เป็นสัดส่วนโดยตรงกับขนาดยา</t>
        </is>
      </c>
      <c r="I43" s="188" t="inlineStr">
        <is>
          <t>เมื่อขนาดยาที่สูงขึ้น ณ จุดหนึ่ง ความสัมพันธ์ของขนาดยาและความเข้มข้นในกระแสเลือดจะเป็นสัดส่วนผกผัน</t>
        </is>
      </c>
      <c r="J43" s="185" t="n">
        <v>4</v>
      </c>
      <c r="K43" s="186" t="inlineStr">
        <is>
          <t>✅ คำตอบที่ถูกต้อง: ข้อ ง. ความเข้มข้นของยาในกระแสเลือดที่เพิ่มขึ้นไม่เป็นสัดส่วนโดยตรงกับขนาดยา
🎯 ทำไมข้อนี้ถึงถูก:
ความเข้มข้นของยาในกระแสเลือดที่เพิ่มขึ้นไม่เป็นสัดส่วนโดยตรงกับขนาดยา: Phenytoin มี Michaelis-Menten (saturable) metabolism เมื่อเพิ่มขนาดยาเพียงเล็กน้อยในช่วงที่เอนไซม์เริ่มอิ่มตัว จะทำให้ความเข้มข้นของยาในเลือดเพิ่มขึ้นอย่างไม่เป็นสัดส่วน (disproportionate increase) ซึ่งเสี่ยงต่อการเกิดพิษ
🔍 ข้ออื่นผิดเพราะอะไร:
• ข้อ ก. กราฟระหว่างขนาดยากับระดับความเข้มข้นยังมีช่วงที่เป็นเส้นตรง (linear) ในช่วงขนาดยาต่ำๆ ก่อนที่เอนไซม์ CYP2C9 และ CYP2C19 จะเกิดความอิ่มตัว (saturation)
• ข้อ ข. Phenytoin กำจัดผ่านทางตับโดยเอนไซม์ CYP2C9 (90%) และ CYP2C19 เป็นหลัก ไม่ได้กำจัดผ่านหลากหลายกลไกจนทำให้เกิด non-linear kinetics
• ข้อ ค. เมื่อเอนไซม์อิ่มตัว การเพิ่มขนาดยาเพียงเล็กน้อยจะทำให้ระดับยาในเลือดและฤทธิ์ยาพุ่งสูงขึ้นอย่างก้าวกระโดดจนเกิดความเป็นพิษ ไม่ใช่ได้ฤทธิ์ยาน้อยกว่าที่ควรจะเป็น
• ข้อ จ. ความสัมพันธ์ระหว่างขนาดยากับระดับยายังคงแปรผันตามกัน (direct relationship) โดยเมื่อเพิ่มขนาดยา ระดับยาจะยิ่งสูงขึ้น ไม่เคยเป็นสัดส่วนผกผัน (inverse proportion)</t>
        </is>
      </c>
      <c r="L43" s="186" t="n"/>
      <c r="M43" s="186" t="inlineStr">
        <is>
          <t>9. Neurologic</t>
        </is>
      </c>
      <c r="N43" s="186" t="inlineStr">
        <is>
          <t>9.2 Epilepsy</t>
        </is>
      </c>
      <c r="O43" s="185" t="inlineStr">
        <is>
          <t>Clinic</t>
        </is>
      </c>
      <c r="P43" s="186" t="inlineStr">
        <is>
          <t>ข้อ 41 Pharma Plus เล่มม่วง (เฉลยข้อ ง)</t>
        </is>
      </c>
      <c r="Q43" s="185" t="inlineStr">
        <is>
          <t>แบบฝึกหัด</t>
        </is>
      </c>
      <c r="R43" s="185" t="inlineStr">
        <is>
          <t>เล่มม่วง</t>
        </is>
      </c>
      <c r="S43" s="185" t="n"/>
    </row>
    <row r="44" ht="24" customHeight="1" s="49">
      <c r="A44" s="187" t="n">
        <v>42</v>
      </c>
      <c r="B44" s="186" t="n"/>
      <c r="C44" s="186" t="inlineStr">
        <is>
          <t>ข้อใดเป็นผลข้างเคียงจากการใช้ phenytoin ติดต่อกันเป็นระยะเวลานาน</t>
        </is>
      </c>
      <c r="D44" s="186" t="n"/>
      <c r="E44" s="186" t="inlineStr">
        <is>
          <t>Gingival hyperplasia</t>
        </is>
      </c>
      <c r="F44" s="186" t="inlineStr">
        <is>
          <t>Ataxia</t>
        </is>
      </c>
      <c r="G44" s="186" t="inlineStr">
        <is>
          <t>Mental retardation</t>
        </is>
      </c>
      <c r="H44" s="186" t="inlineStr">
        <is>
          <t>Blurred vision</t>
        </is>
      </c>
      <c r="I44" s="188" t="inlineStr">
        <is>
          <t>Hyperactivity</t>
        </is>
      </c>
      <c r="J44" s="185" t="n">
        <v>1</v>
      </c>
      <c r="K44" s="186" t="inlineStr">
        <is>
          <t>✅ คำตอบที่ถูกต้อง: ข้อ ก. Gingival hyperplasia
🎯 ทำไมข้อนี้ถึงถูก:
Gingival hyperplasia: (เหงือกบวมโต) เป็น ADR ที่พบบ่อยเมื่อใช้ Phenytoin เป็นเวลานาน ผู้ป่วยจึงควรดูแลสุขอนามัยในช่องปากและพบทันตแพทย์สม่ำเสมอ
🔍 ข้ออื่นผิดเพราะอะไร:
• ข้อ ข. Ataxia (อาการเดินเซ) เป็น dose-dependent acute toxicity ที่เกิดเมื่อระดับยา phenytoin ในเลือดสูงเกิน 30 mcg/mL ซึ่งสามารถหายได้เมื่อปรับลดขนาดยา ไม่ใช่ chronic side effect ระยะยาว
• ข้อ ค. Phenytoin ไม่ได้ทำให้เกิดภาวะ mental retardation หรือสติปัญญาบกพร่องถาวร แต่อาจทำให้เกิด cognitive slowing ชั่วคราวเมื่อระดับยาในเลือดสูง
• ข้อ ง. Blurred vision และ diplopia เป็นอาการพิษทางระบบประสาทเฉียบพลัน (acute neurotoxicity) ที่สัมพันธ์กับระดับยาในเลือดสูง ไม่ใช่อาการข้างเคียงเรื้อรังจากการใช้ยาเป็นเวลานาน
• ข้อ จ. Phenytoin มีฤทธิ์กดระบบประสาทส่วนกลางทำให้ง่วงซึม มึนงง ส่วนอาการกระสับกระส่ายสมาธิสั้น (hyperactivity) มักพบเป็น paradoxical reaction จาก phenobarbital ในเด็ก</t>
        </is>
      </c>
      <c r="L44" s="186" t="n"/>
      <c r="M44" s="186" t="inlineStr">
        <is>
          <t>9. Neurologic</t>
        </is>
      </c>
      <c r="N44" s="186" t="inlineStr">
        <is>
          <t>9.2 Epilepsy</t>
        </is>
      </c>
      <c r="O44" s="185" t="inlineStr">
        <is>
          <t>Clinic</t>
        </is>
      </c>
      <c r="P44" s="186" t="inlineStr">
        <is>
          <t>ข้อ 42 Pharma Plus เล่มม่วง (เฉลยข้อ ก)</t>
        </is>
      </c>
      <c r="Q44" s="185" t="inlineStr">
        <is>
          <t>แบบฝึกหัด</t>
        </is>
      </c>
      <c r="R44" s="185" t="inlineStr">
        <is>
          <t>เล่มม่วง</t>
        </is>
      </c>
      <c r="S44" s="185" t="n"/>
    </row>
    <row r="45" ht="24" customHeight="1" s="49">
      <c r="A45" s="187" t="n">
        <v>43</v>
      </c>
      <c r="B45" s="186" t="inlineStr">
        <is>
          <t>สถานการณ์ที่ 6: ผู้ป่วยหญิงอายุ 25 ปี ในระยะครึ่งปีที่ผ่านมามีอาการเป็นลมหมดสติและมีอาการชักเกร็งระหว่างหมดสติหลายครั้ง ได้รับการวินิจฉัยเป็นโรคลมชัก (Epilepsy) และแพทย์สั่งจ่ายยา Dilantin (Phenytoin) 100 mg รับประทานวันละ 3 เม็ด ก่อนนอน</t>
        </is>
      </c>
      <c r="C45" s="186" t="inlineStr">
        <is>
          <t>เมื่อผู้ป่วยมาพบแพทย์ตามนัดและตรวจพบว่ามีอาการตากระตุก (Nystagmus) จากพิษของยา Phenytoin ข้อใดคือคำแนะนำที่ไม่ถูกต้อง</t>
        </is>
      </c>
      <c r="D45" s="186" t="n"/>
      <c r="E45" s="186" t="inlineStr">
        <is>
          <t>ควรตรวจสอบอาการเดินเซ (ataxia) ร่วมด้วย</t>
        </is>
      </c>
      <c r="F45" s="186" t="inlineStr">
        <is>
          <t>สอบถามประวัติการใช้ยาของผู้ป่วย</t>
        </is>
      </c>
      <c r="G45" s="186" t="inlineStr">
        <is>
          <t>ตรวจวัดระดับยาในเลือด</t>
        </is>
      </c>
      <c r="H45" s="186" t="inlineStr">
        <is>
          <t>ใช้ diazepam เพื่อควบคุมอาการ nystagmus ก่อนให้การรักษาต่อไป</t>
        </is>
      </c>
      <c r="I45" s="188" t="inlineStr">
        <is>
          <t>ผู้ป่วยควรหยุดยา phenytoin และรอดูอาการ</t>
        </is>
      </c>
      <c r="J45" s="185" t="n">
        <v>4</v>
      </c>
      <c r="K45" s="186" t="inlineStr">
        <is>
          <t>✅ คำตอบที่ถูกต้อง: ข้อ ง. ใช้ diazepam เพื่อควบคุมอาการ nystagmus ก่อนให้การรักษาต่อไป
🎯 ทำไมข้อนี้ถึงถูก:
ใช้ diazepam เพื่อควบคุมอาการ nystagmus ก่อนให้การรักษาต่อไป: Nystagmus, ataxia และ dysarthria เป็นสัญญาณเตือนของพิษจาก phenytoin (dose-dependent toxicity) การจัดการคือการประเมินระดับยาในเลือดและปรับลดขนาดยา ไม่ควรใช้ diazepam เพื่อกดอาการ nystagmus และการหยุดยาทันทีโดยไม่มีการประเมินอย่างละเอียดอาจเสี่ยงต่อการเกิด status epilepticus ได้ ทั้งนี้ข้อ จ. ระบุให้ผู้ป่วยหยุดยาและรอ ซึ่งในความเป็นจริงต้องอยู่ภายใต้ดุลยพินิจของแพทย์และปรับลดอย่างเหมาะสม
🔍 ข้ออื่นผิดเพราะอะไร:
• ข้อ ก. การตรวจประเมินภาวะเดินเซ (ataxia) เป็นสิ่งที่ถูกต้องและจำเป็นอย่างยิ่ง เพราะ ataxia ร่วมกับ nystagmus เป็นสัญญาณเตือนของ phenytoin toxicity จากระดับยาที่สูงเกิน 30 mcg/mL
• ข้อ ข. การซักประวัติการใช้ยาเป็นสิ่งที่ถูกต้อง เพราะต้องตรวจสอบ adherence, ขนาดยาที่รับประทานจริง รวมถึงยาอื่นที่อาจยับยั้ง CYP2C9/CYP2C19 ทำให้ระดับ phenytoin เพิ่มสูงขึ้น
• ข้อ ค. การเจาะวัดระดับยาในเลือด (Therapeutic Drug Monitoring: TDM) เป็นแนวทางมาตรฐานที่ถูกต้อง เพื่อยืนยันว่าอาการ nystagmus เกิดจากระดับยา phenytoin สูงเกิน 20 mcg/mL หรือไม่
• ข้อ จ. ในสถานการณ์พิษเฉียบพลัน การหยุดยาทันทีและรอดูอาการเป็นทางเลือกที่แพทย์อาจพิจารณาชั่วคราวเพื่อรอให้ระดับยาลดลงสู่ช่วงปกติก่อนเริ่มไตเตรทขนาดยาใหม่</t>
        </is>
      </c>
      <c r="L45" s="186" t="n"/>
      <c r="M45" s="186" t="inlineStr">
        <is>
          <t>9. Neurologic</t>
        </is>
      </c>
      <c r="N45" s="186" t="inlineStr">
        <is>
          <t>9.2 Epilepsy</t>
        </is>
      </c>
      <c r="O45" s="185" t="inlineStr">
        <is>
          <t>Clinic</t>
        </is>
      </c>
      <c r="P45" s="186" t="inlineStr">
        <is>
          <t>ข้อ 43 Pharma Plus เล่มม่วง (เฉลยข้อ ง จ)</t>
        </is>
      </c>
      <c r="Q45" s="185" t="inlineStr">
        <is>
          <t>แบบฝึกหัด</t>
        </is>
      </c>
      <c r="R45" s="185" t="inlineStr">
        <is>
          <t>เล่มม่วง</t>
        </is>
      </c>
      <c r="S45" s="185" t="inlineStr">
        <is>
          <t>CASE-NEURO-PHENYTOIN-COUNSEL-01</t>
        </is>
      </c>
    </row>
    <row r="46" ht="24" customHeight="1" s="49">
      <c r="A46" s="187" t="n">
        <v>44</v>
      </c>
      <c r="B46" s="186" t="n"/>
      <c r="C46" s="186" t="inlineStr">
        <is>
          <t>ข้อใดไม่ถูกต้องเกี่ยวกับหลักการใช้ยากันชัก</t>
        </is>
      </c>
      <c r="D46" s="186" t="n"/>
      <c r="E46" s="186" t="inlineStr">
        <is>
          <t>ควรเริ่มต้นการรักษาด้วยยาทีละตัว (monotherapy)</t>
        </is>
      </c>
      <c r="F46" s="186" t="inlineStr">
        <is>
          <t>ควรเริ่มต้นด้วยขนาดยาต่ำ ๆ แล้วจึงเพิ่มขนาดยาขึ้น</t>
        </is>
      </c>
      <c r="G46" s="186" t="inlineStr">
        <is>
          <t>การตรวจวัดระดับยาในเลือดอาจไม่จำเป็นในทางปฏิบัติ</t>
        </is>
      </c>
      <c r="H46" s="186" t="inlineStr">
        <is>
          <t>ขนาดของยาไม่จำเป็นต้องเท่ากัน (fixed dose) ในผู้ป่วยทุกราย</t>
        </is>
      </c>
      <c r="I46" s="188" t="inlineStr">
        <is>
          <t>ควรเลือกยากันชักชนิดใหม่เช่น gabapentin เป็นอันดับแรกในการรักษาเนื่องจากมีประสิทธิภาพสูง</t>
        </is>
      </c>
      <c r="J46" s="185" t="n">
        <v>5</v>
      </c>
      <c r="K46" s="186" t="inlineStr">
        <is>
          <t>✅ คำตอบที่ถูกต้อง: ข้อ จ. ควรเลือกยากันชักชนิดใหม่เช่น gabapentin เป็นอันดับแรกในการรักษาเนื่องจากมีประสิทธิภาพสูง
🎯 ทำไมข้อนี้ถึงถูก:
ควรเลือกยากันชักชนิดใหม่เช่น gabapentin เป็นอันดับแรกในการรักษาเนื่องจากมีประสิทธิภาพสูง: ควรเลือกยากันชักชนิดใหม่เช่น gabapentin เป็น first-line ในการรักษาเนื่องจากมี efficacy สูง ควรเลือกยากันชักชนิดใหม่เช่น gabapentin เป็น first-line ในการรักษาเนื่องจากมี efficacy สูง ควรเลือกยากันชักชนิดใหม่เช่น gabapentin เป็น first-line ในการรักษาเนื่องจากมี efficacy สูง ควรเลือกยากันชักชนิดใหม่เช่น gabapentin เป็น first-line ในการรักษาเนื่องจากมี efficacy สูง ตามแนวทางการรักษา epilepsy จากล (เช่น NICE guidelines) การรักษาเริ่มต้นควรใช้ยาเดี่ยว (monotherapy) ด้วยยากันชักรุ่นเก่า (First-generation AEDs เช่น carbamazepine, phenytoin, valproate) เป็น first-line เนื่องจากมีข้อมูล efficacy และความคุ้มค่าชัดเจน ส่วน gabapentin ไม่ใช่ยาเลือกแรกสำหรับรักษา generalized/focal seizures ทั่วไปในปัจจุบัน
🔍 ข้ออื่นผิดเพราะอะไร:
• ข้อ ก. การเริ่มต้นรักษาโรคลมชักด้วยยาเดี่ยว (Monotherapy) เป็นหลักการจากลที่ถูกต้อง เพื่อประเมิน efficacy ลดอาการข้างเคียง และป้องกัน drug interactions
• ข้อ ข. การเริ่มยาจากขนาดยาต่ำๆ แล้วค่อยๆ ปรับเพิ่มขึ้นช้าๆ (Start low and go slow) เป็นหลักการที่ถูกต้องเพื่อลด idiosyncratic drug reactions และ neurotoxic side effects
• ข้อ ค. การตรวจ TDM ไม่จำเป็นต้องเจาะทุกรายในทางปฏิบัติหากผู้ป่วยสามารถควบคุมอาการชักได้ดีและไม่มีอาการพิษ โดยแพทย์จะประเมินการตอบสนองทางคลินิกเป็นหลัก
• ข้อ ง. ขนาดยากันชักไม่จำเป็นต้องเท่ากันในผู้ป่วยทุกราย (Individualized dosing) เนื่องจากแต่ละรายมีน้ำหนักตัว อัตราการเมแทบอลิซึม และโรคร่วมที่แตกต่างกัน</t>
        </is>
      </c>
      <c r="L46" s="186" t="n"/>
      <c r="M46" s="186" t="inlineStr">
        <is>
          <t>9. Neurologic</t>
        </is>
      </c>
      <c r="N46" s="186" t="inlineStr">
        <is>
          <t>9.2 Epilepsy</t>
        </is>
      </c>
      <c r="O46" s="185" t="inlineStr">
        <is>
          <t>Clinic</t>
        </is>
      </c>
      <c r="P46" s="186" t="inlineStr">
        <is>
          <t>ข้อ 44 Pharma Plus เล่มม่วง (เฉลยข้อ จ)</t>
        </is>
      </c>
      <c r="Q46" s="185" t="inlineStr">
        <is>
          <t>แบบฝึกหัด</t>
        </is>
      </c>
      <c r="R46" s="185" t="inlineStr">
        <is>
          <t>เล่มม่วง</t>
        </is>
      </c>
      <c r="S46" s="185" t="n"/>
    </row>
    <row r="47" ht="24" customHeight="1" s="49">
      <c r="A47" s="187" t="n">
        <v>45</v>
      </c>
      <c r="B47" s="186" t="n"/>
      <c r="C47" s="186" t="inlineStr">
        <is>
          <t>ข้อใดต่อไปนี้คืออาการข้างเคียงที่จะเกิดจากการได้รับยา phenytoin</t>
        </is>
      </c>
      <c r="D47" s="186" t="n"/>
      <c r="E47" s="186" t="inlineStr">
        <is>
          <t>Gum hyperplasia</t>
        </is>
      </c>
      <c r="F47" s="186" t="inlineStr">
        <is>
          <t>Tachycardia</t>
        </is>
      </c>
      <c r="G47" s="186" t="inlineStr">
        <is>
          <t>Dry mouth</t>
        </is>
      </c>
      <c r="H47" s="186" t="inlineStr">
        <is>
          <t>Gastric irritation</t>
        </is>
      </c>
      <c r="I47" s="188" t="inlineStr">
        <is>
          <t>Hair loss</t>
        </is>
      </c>
      <c r="J47" s="185" t="n">
        <v>1</v>
      </c>
      <c r="K47" s="186" t="inlineStr">
        <is>
          <t>✅ คำตอบที่ถูกต้อง: ข้อ ก. Gum hyperplasia
🎯 ทำไมข้อนี้ถึงถูก:
Gum hyperplasia: Gingival hyperplasia (เหงือกบวมโต) เป็น ADR ที่พบบ่อยในการใช้ยา phenytoin ระยะยาว นอกจากนี้ยังอาจพบ hirsutism (ขนดก) และ megaloblastic anemia ได้
🔍 ข้ออื่นผิดเพราะอะไร:
• ข้อ ข. Phenytoin มีผลต่อระบบหัวใจทำให้เกิด bradycardia และ hypotension เมื่อฉีด IV เร็วเกินไป แต่การรับประทานระยะยาวไม่ได้ทำให้เกิด tachycardia
• ข้อ ค. Dry mouth เป็นอาการข้างเคียงกลุ่ม anticholinergic effects ซึ่งพบบ่อยใน tricyclic antidepressants หรือ carbamazepine บางส่วน ไม่ใช่อาการข้างเคียงเด่นของ phenytoin
• ข้อ ง. Gastric irritation อาจพบได้เล็กน้อยหากรับประทานตอนท้องว่าง แต่ป้องกันได้ด้วยการรับประทานพร้อมอาหาร จึงไม่ใช่อาการข้างเคียงจำเพาะที่สำคัญของ phenytoin
• ข้อ จ. Phenytoin มักทำให้เกิดขนดกตามตัวและใบหน้า (Hirsutism/Hypertrichosis) ไม่ใช่ทำให้เกิดผมร่วง (Hair loss) ซึ่งผมร่วงเป็นอาการข้างเคียงที่พบบ่อยจาก Sodium valproate</t>
        </is>
      </c>
      <c r="L47" s="186" t="n"/>
      <c r="M47" s="186" t="inlineStr">
        <is>
          <t>9. Neurologic</t>
        </is>
      </c>
      <c r="N47" s="186" t="inlineStr">
        <is>
          <t>9.2 Epilepsy</t>
        </is>
      </c>
      <c r="O47" s="185" t="inlineStr">
        <is>
          <t>Clinic</t>
        </is>
      </c>
      <c r="P47" s="186" t="inlineStr">
        <is>
          <t>ข้อ 45 Pharma Plus เล่มม่วง (เฉลยข้อ ก)</t>
        </is>
      </c>
      <c r="Q47" s="185" t="inlineStr">
        <is>
          <t>แบบฝึกหัด</t>
        </is>
      </c>
      <c r="R47" s="185" t="inlineStr">
        <is>
          <t>เล่มม่วง</t>
        </is>
      </c>
      <c r="S47" s="185" t="n"/>
    </row>
    <row r="48" ht="24" customHeight="1" s="49">
      <c r="A48" s="187" t="n">
        <v>46</v>
      </c>
      <c r="B48" s="186" t="n"/>
      <c r="C48" s="186" t="inlineStr">
        <is>
          <t>กลไกการออกฤทธิ์ของ phenobarbital คือข้อใด</t>
        </is>
      </c>
      <c r="D48" s="186" t="n"/>
      <c r="E48" s="186" t="inlineStr">
        <is>
          <t>กระตุ้น Glutamate neurotransmission</t>
        </is>
      </c>
      <c r="F48" s="186" t="inlineStr">
        <is>
          <t>กระตุ้น GABA neurotransmission</t>
        </is>
      </c>
      <c r="G48" s="186" t="inlineStr">
        <is>
          <t>กระตุ้น Serotonin neurotransmission</t>
        </is>
      </c>
      <c r="H48" s="186" t="inlineStr">
        <is>
          <t>ยับยั้ง Dopamine neurotransmission</t>
        </is>
      </c>
      <c r="I48" s="188" t="inlineStr">
        <is>
          <t>ยับยั้ง Norepinephrine neurotransmission</t>
        </is>
      </c>
      <c r="J48" s="185" t="n">
        <v>2</v>
      </c>
      <c r="K48" s="186" t="inlineStr">
        <is>
          <t>✅ คำตอบที่ถูกต้อง: ข้อ ข. กระตุ้น GABA neurotransmission
🎯 ทำไมข้อนี้ถึงถูก:
กระตุ้น GABA neurotransmission: Phenobarbital เป็นยากลุ่ม barbiturates มีกลไกออกฤทธิ์โดยการจับกับ GABA_A receptor complex ทำให้ช่อง chloride เปิดนานขึ้น เพิ่มการไหลเข้าของ chloride ion ส่งผลให้เกิด hyperpolarization และยับยั้งการทำงานของระบบประสาทส่วนกลาง
🔍 ข้ออื่นผิดเพราะอะไร:
• ข้อ ก. Phenobarbital ยับยั้ง excitatory glutamate transmission เล็กน้อยที่ความเข้มข้นสูง แต่ไม่ได้มีฤทธิ์กระตุ้น glutamate neurotransmission ซึ่งจะยิ่งทำให้เกิดอาการชักรุนแรงขึ้น
• ข้อ ค. Phenobarbital ไม่ได้ออกฤทธิ์ผ่าน serotonin neurotransmission ยาที่ปรับระดับ serotonin มักใช้รักษาโรคซึมเศร้าและวิตกกังวล
• ข้อ ง. การยับยั้ง dopamine neurotransmission เป็นกลไกของยารักษาโรคจิตกลุ่ม antipsychotics ไม่ใช่กลไกการกันชักของ phenobarbital
• ข้อ จ. Phenobarbital ไม่มีกลไกหลักในการยับยั้ง norepinephrine neurotransmission แต่จะเสริมฤทธิ์การยับยั้งกระแสประสาทผ่าน GABA-A receptor เป็นหลัก</t>
        </is>
      </c>
      <c r="L48" s="186" t="n"/>
      <c r="M48" s="186" t="inlineStr">
        <is>
          <t>9. Neurologic</t>
        </is>
      </c>
      <c r="N48" s="186" t="inlineStr">
        <is>
          <t>9.1 Headache (migraine, tension)</t>
        </is>
      </c>
      <c r="O48" s="185" t="inlineStr">
        <is>
          <t>Clinic</t>
        </is>
      </c>
      <c r="P48" s="186" t="inlineStr">
        <is>
          <t>ข้อ 46 Pharma Plus เล่มม่วง (เฉลยข้อ ข)</t>
        </is>
      </c>
      <c r="Q48" s="185" t="inlineStr">
        <is>
          <t>แบบฝึกหัด</t>
        </is>
      </c>
      <c r="R48" s="185" t="inlineStr">
        <is>
          <t>เล่มม่วง</t>
        </is>
      </c>
      <c r="S48" s="185" t="n"/>
    </row>
    <row r="49" ht="24" customHeight="1" s="49">
      <c r="A49" s="187" t="n">
        <v>47</v>
      </c>
      <c r="B49" s="186" t="n"/>
      <c r="C49" s="186" t="inlineStr">
        <is>
          <t>Phenobarbital ให้ผลการรักษา epilepsy ชนิดใดได้ดีที่สุด</t>
        </is>
      </c>
      <c r="D49" s="186" t="n"/>
      <c r="E49" s="186" t="inlineStr">
        <is>
          <t>Generalized tonic-clonic (Grand mal) seizure</t>
        </is>
      </c>
      <c r="F49" s="186" t="inlineStr">
        <is>
          <t>Absence (Petit mal) seizure</t>
        </is>
      </c>
      <c r="G49" s="186" t="inlineStr">
        <is>
          <t>Atonic seizure</t>
        </is>
      </c>
      <c r="H49" s="186" t="inlineStr">
        <is>
          <t>Clonic and myoclonic seizure</t>
        </is>
      </c>
      <c r="I49" s="188" t="inlineStr">
        <is>
          <t>Tonic seizure</t>
        </is>
      </c>
      <c r="J49" s="185" t="n">
        <v>1</v>
      </c>
      <c r="K49" s="186" t="inlineStr">
        <is>
          <t>✅ คำตอบที่ถูกต้อง: ข้อ ก. Generalized tonic-clonic (Grand mal) seizure
🎯 ทำไมข้อนี้ถึงถูก:
Generalized tonic-clonic (Grand mal) seizure: Phenobarbital มี efficacy ดีในการรักษา generalized tonic-clonic seizures และ focal seizures แต่ไม่ใช้ใน absence seizures เนื่องจากอาจทำให้อาการแย่ลง
🔍 ข้ออื่นผิดเพราะอะไร:
• ข้อ ข. Phenobarbital ไม่มีประสิทธิภาพในการรักษา Absence seizures และอาจทำให้ความถี่ของอาการชักแบบเหม่อนิ่งเพิ่มขึ้น จึงห้ามใช้ในภาวะนี้
• ข้อ ค. Atonic seizure (drop attacks) ตอบสนองได้ดีต่อ Valproic acid, Clobazam, Clonazepam หรือ Rufinamide มากกว่า Phenobarbital
• ข้อ ง. Myoclonic seizure มี Valproic acid, Levetiracetam หรือ Clonazepam เป็นยาหลัก ส่วน Phenobarbital มี efficacy ต่ำและอาจกระตุ้น myoclonus ให้แย่ลงได้ในบางกลุ่มอาการ
• ข้อ จ. Tonic seizure มักพบในกลุ่มอาการรุนแรง เช่น Lennox-Gastaut syndrome ซึ่งนิยมใช้ Valproate, Lamotrigine หรือ Topiramate มากกว่า Phenobarbital</t>
        </is>
      </c>
      <c r="L49" s="186" t="n"/>
      <c r="M49" s="186" t="inlineStr">
        <is>
          <t>9. Neurologic</t>
        </is>
      </c>
      <c r="N49" s="186" t="inlineStr">
        <is>
          <t>9.2 Epilepsy</t>
        </is>
      </c>
      <c r="O49" s="185" t="inlineStr">
        <is>
          <t>Clinic</t>
        </is>
      </c>
      <c r="P49" s="186" t="inlineStr">
        <is>
          <t>ข้อ 47 Pharma Plus เล่มม่วง (เฉลยข้อ ก)</t>
        </is>
      </c>
      <c r="Q49" s="185" t="inlineStr">
        <is>
          <t>แบบฝึกหัด</t>
        </is>
      </c>
      <c r="R49" s="185" t="inlineStr">
        <is>
          <t>เล่มม่วง</t>
        </is>
      </c>
      <c r="S49" s="185" t="n"/>
    </row>
    <row r="50" ht="24" customHeight="1" s="49">
      <c r="A50" s="187" t="n">
        <v>48</v>
      </c>
      <c r="B50" s="186" t="inlineStr">
        <is>
          <t>ผู้ป่วยหญิงอายุ 24 ปี วางแผนจะตั้งครรภ์และเป็นโรคลมชักชนิด Generalized tonic-clonic seizure</t>
        </is>
      </c>
      <c r="C50" s="186" t="inlineStr">
        <is>
          <t>ยาต้านอาการชักข้อใดต่อไปนี้ควรหลีกเลี่ยงการใช้มากที่สุด เนื่องจากมีความเสี่ยงสูงสุดต่อการเกิดความพิการแต่กำเนิดของทารก (Major congenital malformations) และลดระดับเชาวน์ปัญญา</t>
        </is>
      </c>
      <c r="D50" s="186" t="n"/>
      <c r="E50" s="186" t="inlineStr">
        <is>
          <t>Sodium valproate (Valproic acid)</t>
        </is>
      </c>
      <c r="F50" s="186" t="inlineStr">
        <is>
          <t>Lamotrigine</t>
        </is>
      </c>
      <c r="G50" s="186" t="inlineStr">
        <is>
          <t>Levetiracetam</t>
        </is>
      </c>
      <c r="H50" s="186" t="inlineStr">
        <is>
          <t>Oxcarbazepine</t>
        </is>
      </c>
      <c r="I50" s="188" t="inlineStr">
        <is>
          <t>Gabapentin</t>
        </is>
      </c>
      <c r="J50" s="185" t="n">
        <v>1</v>
      </c>
      <c r="K50" s="186" t="inlineStr">
        <is>
          <t>✅ คำตอบที่ถูกต้อง: ข้อ ก. Sodium valproate (Valproic acid)
🎯 ทำไมข้อนี้ถึงถูก:
Valproate เพิ่มความเสี่ยงต่อการเกิดความพิการแต่กำเนิดรุนแรง โดยเฉพาะภาวะหลอดประสาทไม่ปิด (Neural tube defects เช่น Spina bifida สูงถึง 1-2%), ความผิดปกติของหัวใจ และ Craniofacial defects รวมถึงลดระดับ IQ และเพิ่มความเสี่ยงต่อ Autism spectrum disorders ของทารกในระยะยาว แนวทางเวชปฏิบัติจึงแนะนำให้หลีกเลี่ยงการใช้ Valproate ในสตรีวัยเจริญพันธุ์หากมีทางเลือกอื่น และเปลี่ยนเป็น Lamotrigine หรือ Levetiracetam ร่วมกับเสริม Folic acid 5 mg/day ล่วงหน้าก่อนตั้งครรภ์
🔍 ข้ออื่นผิดเพราะอะไร:
• ข้อ ข.: เป็นยาต้านชักที่มีความปลอดภัยสูงสุดในสตรีมีครรภ์ (Lowest teratogenic risk) เป็นยาทางเลือกแรกในผู้หญิงวัยเจริญพันธุ์
• ข้อ ค.: เป็นยาต้านชักที่มีความปลอดภัยสูงสุดในสตรีมีครรภ์ (Lowest teratogenic risk) เป็นยาทางเลือกแรกในผู้หญิงวัยเจริญพันธุ์
• ข้อ ง.: มีความเสี่ยงต่ำกว่า Valproate มาก
• ข้อ จ.: ไม่ใช่ยาหลักสำหรับ Generalized seizure แต่มีความเสี่ยงต่อทารกต่ำกว่า Valproate</t>
        </is>
      </c>
      <c r="L50" s="186" t="n"/>
      <c r="M50" s="186" t="inlineStr">
        <is>
          <t>9. Neurologic</t>
        </is>
      </c>
      <c r="N50" s="186" t="inlineStr">
        <is>
          <t>9.1 Headache (migraine, tension)</t>
        </is>
      </c>
      <c r="O50" s="185" t="inlineStr">
        <is>
          <t>Clinic</t>
        </is>
      </c>
      <c r="P50" s="186" t="inlineStr">
        <is>
          <t>ข้อ 48 Pharma Plus เล่มม่วง (เฉลยข้อ จ)</t>
        </is>
      </c>
      <c r="Q50" s="185" t="inlineStr">
        <is>
          <t>แบบฝึกหัด</t>
        </is>
      </c>
      <c r="R50" s="185" t="inlineStr">
        <is>
          <t>เล่มม่วง</t>
        </is>
      </c>
      <c r="S50" s="185" t="inlineStr"/>
    </row>
    <row r="51" ht="24" customHeight="1" s="49">
      <c r="A51" s="187" t="n">
        <v>49</v>
      </c>
      <c r="B51" s="186" t="n"/>
      <c r="C51" s="186" t="inlineStr">
        <is>
          <t>ข้อความต่อไปนี้ เกี่ยวกับ lorazepam ผิด</t>
        </is>
      </c>
      <c r="D51" s="186" t="n"/>
      <c r="E51" s="186" t="inlineStr">
        <is>
          <t>ออกฤทธิ์โดยการกระตุ้น GABA neurotransmission</t>
        </is>
      </c>
      <c r="F51" s="186" t="inlineStr">
        <is>
          <t>Overdose ของ lorazepam สามารถใช้ flumazenil ซึ่งเป็น antidote รักษาได้</t>
        </is>
      </c>
      <c r="G51" s="186" t="inlineStr">
        <is>
          <t>ถ้าใช้เป็นระยะเวลานานแล้วหยุดยา จะก่อให้เกิด withdrawal symptoms ได้</t>
        </is>
      </c>
      <c r="H51" s="186" t="inlineStr">
        <is>
          <t>เป็น hepatic drug-metabolizing enzyme inducer</t>
        </is>
      </c>
      <c r="I51" s="188" t="inlineStr">
        <is>
          <t>ไม่ก่อให้เกิด hang over effect เหมือน diazepam</t>
        </is>
      </c>
      <c r="J51" s="185" t="n">
        <v>4</v>
      </c>
      <c r="K51" s="186" t="inlineStr">
        <is>
          <t>✅ คำตอบที่ถูกต้อง: ข้อ ง. เป็น hepatic drug-metabolizing enzyme inducer
🎯 ทำไมข้อนี้ถึงถูก:
เป็น hepatic drug-metabolizing enzyme inducer: Lorazepam และ Benzodiazepines ส่วนใหญ่ไม่ได้มีฤทธิ์เหนี่ยวนำเอนไซม์ในตับ (hepatic enzyme inducer) แบบที่ยา phenytoin หรือ phenobarbital เป็น นอกจากนี้ lorazepam มีค่าครึ่งชีวิตปานกลางและไม่มี active metabolite ที่ออกฤทธิ์นานเหมือน diazepam จึงมักไม่ค่อยพบ hang over effect ที่รุนแรง และการใช้ติดต่อกันนานแล้วหยุดทันทีอาจเกิดอาการถอนยา (withdrawal symptoms) ได้ ส่วน flumazenil เป็น competitive antagonist ใช้แก้พิษ benzodiazepines
🔍 ข้ออื่นผิดเพราะอะไร:
• ข้อ ก. Lorazepam ออกฤทธิ์เป็น allosteric modulator จับกับ GABA-A receptor เพื่อเพิ่มความถี่ในการเปิดของ chloride channel ซึ่งเป็นการกระตุ้น inhibitory GABA neurotransmission อย่างถูกต้อง
• ข้อ ข. Flumazenil เป็น competitive antagonist ที่จับกับ benzodiazepine site บน GABA-A receptor จึงใช้เป็น antidote รักษาภาวะ overdose ของ lorazepam ได้อย่างถูกต้อง
• ข้อ ค. การใช้ lorazepam ต่อเนื่องเป็นเวลานานทำให้เกิด physical dependence หากหยุดยาทันทีจะกระตุ้นให้เกิด rebound anxiety, insomnia, tremors หรือ withdrawal seizures ได้
• ข้อ จ. Lorazepam เป็น intermediate-acting agent ที่ไม่มี active metabolites จึงเกิด hang over effect ในวันถัดไปน้อยกว่า diazepam ซึ่งมี half-life ยาวและมี active metabolite (nordiazepam)</t>
        </is>
      </c>
      <c r="L51" s="186" t="n"/>
      <c r="M51" s="186" t="inlineStr">
        <is>
          <t>9. Neurologic</t>
        </is>
      </c>
      <c r="N51" s="186" t="inlineStr">
        <is>
          <t>9.1 Headache (migraine, tension)</t>
        </is>
      </c>
      <c r="O51" s="185" t="inlineStr">
        <is>
          <t>Clinic</t>
        </is>
      </c>
      <c r="P51" s="186" t="inlineStr">
        <is>
          <t>ข้อ 49 Pharma Plus เล่มม่วง (เฉลยข้อ ง)</t>
        </is>
      </c>
      <c r="Q51" s="185" t="inlineStr">
        <is>
          <t>แบบฝึกหัด</t>
        </is>
      </c>
      <c r="R51" s="185" t="inlineStr">
        <is>
          <t>เล่มม่วง</t>
        </is>
      </c>
      <c r="S51" s="185" t="n"/>
    </row>
    <row r="52" ht="24" customHeight="1" s="49">
      <c r="A52" s="187" t="n">
        <v>50</v>
      </c>
      <c r="B52" s="186" t="inlineStr">
        <is>
          <t>โรคอัลไซเมอร์ (Alzheimer's disease) เป็นโรคความเสื่อมของระบบประสาทส่วนกลางที่พบบ่อยที่สุด ซึ่งส่งผลให้เกิดภาวะสมองเสื่อม (Dementia) สูญเสียความทรงจำระยะสั้น และพยาธิสภาพในสมองมีการสะสมของโปรตีนที่ผิดปกติ</t>
        </is>
      </c>
      <c r="C52" s="186" t="inlineStr">
        <is>
          <t>เซลล์ประสาทในสมองที่พบว่ามีสภาพเสื่อมสลายอย่างเด่นชัดที่สุดในโรคอัลไซเมอร์คือข้อใด</t>
        </is>
      </c>
      <c r="D52" s="186" t="n"/>
      <c r="E52" s="186" t="inlineStr">
        <is>
          <t>Noradrenergic neurons จาก locus ceruleus ไปยัง cerebral cortex</t>
        </is>
      </c>
      <c r="F52" s="186" t="inlineStr">
        <is>
          <t>Serotoninergic neurons จาก raphe nucleus ไปยัง cerebral cortex</t>
        </is>
      </c>
      <c r="G52" s="186" t="inlineStr">
        <is>
          <t>Cholinergic neurons จาก septum ไปยัง hippocampus</t>
        </is>
      </c>
      <c r="H52" s="186" t="inlineStr">
        <is>
          <t>Dopaminergic neurons จาก midbrain ไปยัง limbic system</t>
        </is>
      </c>
      <c r="I52" s="188" t="inlineStr">
        <is>
          <t>GABAergic neurons จาก striatum ไปยัง substantial nigra</t>
        </is>
      </c>
      <c r="J52" s="185" t="n">
        <v>3</v>
      </c>
      <c r="K52" s="186" t="inlineStr">
        <is>
          <t>✅ คำตอบที่ถูกต้อง: ข้อ ค. Cholinergic neurons จาก septum ไปยัง hippocampus
🎯 ทำไมข้อนี้ถึงถูก:
ข้อ ค. (Cholinergic neurons จาก septum ไปยัง hippocampus) เป็นคำตอบที่ถูกต้องและสอดคล้องกับหลักวิชาการและแนวทางเวชปฏิบัติในการรักษา
🔍 ข้ออื่นผิดเพราะอะไร:
• ข้อ ข. การเพิ่มขึ้นของระดับ Dopamine: เป็นพยาธิสภาพของ Schizophrenia ส่วนโรคพาร์กินสันเกิดจากการขาด Dopamine
• ข้อ ค. การขาดสาร GABA ในไขสันหลัง: สัมพันธ์กับภาวะชักหรือ Spasticity ไม่ใช่กลไกหลักของโรคอัลไซเมอร์
• ข้อ ง. การเพิ่มขึ้นของ Serotonin ในสมองส่วนหน้า: ไม่ใช่พยาธิสภาพของโรคอัลไซเมอร์
• ข้อ จ. การสะสมของ Alpha-synuclein: เป็นลักษณะเด่นของ Parkinson's disease และ Lewy body dementia ไม่ใช่ Classical Alzheimer's</t>
        </is>
      </c>
      <c r="L52" s="186" t="n"/>
      <c r="M52" s="186" t="inlineStr">
        <is>
          <t>9. Neurologic</t>
        </is>
      </c>
      <c r="N52" s="186" t="inlineStr">
        <is>
          <t>9.7 Dementia, Alzheimer's</t>
        </is>
      </c>
      <c r="O52" s="185" t="inlineStr">
        <is>
          <t>Clinic</t>
        </is>
      </c>
      <c r="P52" s="186" t="inlineStr">
        <is>
          <t>ข้อ 50 Pharma Plus เล่มม่วง (เฉลยข้อ ค)</t>
        </is>
      </c>
      <c r="Q52" s="185" t="inlineStr">
        <is>
          <t>แบบฝึกหัด</t>
        </is>
      </c>
      <c r="R52" s="185" t="inlineStr">
        <is>
          <t>เล่มม่วง</t>
        </is>
      </c>
      <c r="S52" s="185" t="inlineStr">
        <is>
          <t>CASE-NEURO-ALZHEIMER-01</t>
        </is>
      </c>
    </row>
    <row r="53" ht="24" customHeight="1" s="49">
      <c r="A53" s="187" t="n">
        <v>51</v>
      </c>
      <c r="B53" s="186" t="inlineStr">
        <is>
          <t>โรคอัลไซเมอร์ (Alzheimer's disease) เป็นโรคความเสื่อมของระบบประสาทส่วนกลางที่พบบ่อยที่สุด ซึ่งส่งผลให้เกิดภาวะสมองเสื่อม (Dementia) สูญเสียความทรงจำระยะสั้น และพยาธิสภาพในสมองมีการสะสมของโปรตีนที่ผิดปกติ</t>
        </is>
      </c>
      <c r="C53" s="186" t="inlineStr">
        <is>
          <t>พยาธิสภาพทางจุลพยาธิวิทยาที่พบในสมองของผู้ป่วย Alzheimer disease ได้แก่ลักษณะตามข้อใด</t>
        </is>
      </c>
      <c r="D53" s="186" t="n"/>
      <c r="E53" s="186" t="inlineStr">
        <is>
          <t>ปริมาณ choline ในสมองมากกว่าปกติ</t>
        </is>
      </c>
      <c r="F53" s="186" t="inlineStr">
        <is>
          <t>เนื้อสมองมี neurofibrillary tangles และ senile plaque มากกว่าปกติ</t>
        </is>
      </c>
      <c r="G53" s="186" t="inlineStr">
        <is>
          <t>มี enzyme choline acetyltransferase มากกว่าปกติ</t>
        </is>
      </c>
      <c r="H53" s="186" t="inlineStr">
        <is>
          <t>สมองมีขนาดใหญ่กว่าปกติ</t>
        </is>
      </c>
      <c r="I53" s="188" t="inlineStr">
        <is>
          <t>มีปริมาณ enzyme Monoamine oxidase ในสมองมากกว่าปกติ</t>
        </is>
      </c>
      <c r="J53" s="185" t="n">
        <v>2</v>
      </c>
      <c r="K53" s="186" t="inlineStr">
        <is>
          <t>✅ คำตอบที่ถูกต้อง: ข้อ ข. เนื้อสมองมี neurofibrillary tangles และ senile plaque มากกว่าปกติ
🎯 ทำไมข้อนี้ถึงถูก:
ข้อ ข. (เนื้อสมองมี neurofibrillary tangles และ senile plaque มากกว่าปกติ) เป็นคำตอบที่ถูกต้องและสอดคล้องกับหลักวิชาการและแนวทางเวชปฏิบัติในการรักษา
🔍 ข้ออื่นผิดเพราะอะไร:
• ข้อ ก. Lewy bodies: เป็นการสะสมของโปรตีน Alpha-synuclein พบในโรค Parkinson และ Dementia with Lewy Bodies
• ข้อ ข. Demyelination ของปลอกหุ้มประสาท: เป็นพยาธิสภาพของโรค Multiple Sclerosis (MS)
• ข้อ ง. Prion plaques: พบในโรค Creutzfeldt-Jakob disease (CJD)
• ข้อ จ. Neurovascular microaneurysm: เป็นพยาธิสภาพของโรคหลอดเลือดสมอง ไม่ใช่โรคอัลไซเมอร์</t>
        </is>
      </c>
      <c r="L53" s="186" t="n"/>
      <c r="M53" s="186" t="inlineStr">
        <is>
          <t>9. Neurologic</t>
        </is>
      </c>
      <c r="N53" s="186" t="inlineStr">
        <is>
          <t>9.7 Dementia, Alzheimer's</t>
        </is>
      </c>
      <c r="O53" s="185" t="inlineStr">
        <is>
          <t>Clinic</t>
        </is>
      </c>
      <c r="P53" s="186" t="inlineStr">
        <is>
          <t>ข้อ 51 Pharma Plus เล่มม่วง (เฉลยข้อ ข)</t>
        </is>
      </c>
      <c r="Q53" s="185" t="inlineStr">
        <is>
          <t>แบบฝึกหัด</t>
        </is>
      </c>
      <c r="R53" s="185" t="inlineStr">
        <is>
          <t>เล่มม่วง</t>
        </is>
      </c>
      <c r="S53" s="185" t="inlineStr">
        <is>
          <t>CASE-NEURO-ALZHEIMER-01</t>
        </is>
      </c>
    </row>
    <row r="54" ht="24" customHeight="1" s="49">
      <c r="A54" s="187" t="n">
        <v>52</v>
      </c>
      <c r="B54" s="186" t="inlineStr">
        <is>
          <t>โรคอัลไซเมอร์ (Alzheimer's disease) เป็นโรคความเสื่อมของระบบประสาทส่วนกลางที่พบบ่อยที่สุด ซึ่งส่งผลให้เกิดภาวะสมองเสื่อม (Dementia) สูญเสียความทรงจำระยะสั้น และพยาธิสภาพในสมองมีการสะสมของโปรตีนที่ผิดปกติ</t>
        </is>
      </c>
      <c r="C54" s="186" t="inlineStr">
        <is>
          <t>การรักษาผู้ป่วย Alzheimer disease เน้นการประคับประคองและชะลออาการความจำเสื่อม โดยอาจใช้ยาต่อไปนี้ ยกเว้นข้อใด</t>
        </is>
      </c>
      <c r="D54" s="186" t="n"/>
      <c r="E54" s="186" t="inlineStr">
        <is>
          <t>Cholinergic antagonists</t>
        </is>
      </c>
      <c r="F54" s="186" t="inlineStr">
        <is>
          <t>Acetylcholine esterase inhibitors</t>
        </is>
      </c>
      <c r="G54" s="186" t="inlineStr">
        <is>
          <t>Estrogen hormone</t>
        </is>
      </c>
      <c r="H54" s="186" t="inlineStr">
        <is>
          <t>Acetylcholine precursors</t>
        </is>
      </c>
      <c r="I54" s="188" t="inlineStr">
        <is>
          <t>NSAID (Non-Steroidal Anti-inflammatory Drugs)</t>
        </is>
      </c>
      <c r="J54" s="185" t="n">
        <v>1</v>
      </c>
      <c r="K54" s="186" t="inlineStr">
        <is>
          <t>✅ คำตอบที่ถูกต้อง: ข้อ ก. Cholinergic antagonists
🎯 ทำไมข้อนี้ถึงถูก:
ข้อ ก. (Cholinergic antagonists) เป็นคำตอบที่ถูกต้องและสอดคล้องกับหลักวิชาการและแนวทางเวชปฏิบัติในการรักษา
🔍 ข้ออื่นผิดเพราะอะไร:
• ข้อ ก. รักษาให้หายขาดจากโรค: ปัจจุบันยังไม่มียาใดที่รักษาโรคอัลไซเมอร์ให้หายขาดได้
• ข้อ ค. กระตุ้นการสร้างเซลล์สมองใหม่มาทดแทน: ยาที่มีไม่ได้กระตุ้น Neurogenesis ให้ทดแทนเซลล์เดิม
• ข้อ ง. รักษาเฉพาะอาการทางจิตประสาทเท่านั้น: ยาหลักมุ่งเน้นช่วยเรื่องความจำและการทำงานของสมอง (Cognitive function)
• ข้อ จ. ลดความดันในกะโหลกศีรษะ: โรคอัลไซเมอร์ไม่ได้มีพยาธิสภาพจากความดันในกะโหลกศีรษะสูง</t>
        </is>
      </c>
      <c r="L54" s="186" t="n"/>
      <c r="M54" s="186" t="inlineStr">
        <is>
          <t>9. Neurologic</t>
        </is>
      </c>
      <c r="N54" s="186" t="inlineStr">
        <is>
          <t>9.7 Dementia, Alzheimer's</t>
        </is>
      </c>
      <c r="O54" s="185" t="inlineStr">
        <is>
          <t>Clinic</t>
        </is>
      </c>
      <c r="P54" s="186" t="inlineStr">
        <is>
          <t>ข้อ 52 Pharma Plus เล่มม่วง (เฉลยข้อ ก)</t>
        </is>
      </c>
      <c r="Q54" s="185" t="inlineStr">
        <is>
          <t>แบบฝึกหัด</t>
        </is>
      </c>
      <c r="R54" s="185" t="inlineStr">
        <is>
          <t>เล่มม่วง</t>
        </is>
      </c>
      <c r="S54" s="185" t="inlineStr">
        <is>
          <t>CASE-NEURO-ALZHEIMER-01</t>
        </is>
      </c>
    </row>
    <row r="55" ht="24" customHeight="1" s="49">
      <c r="A55" s="187" t="n">
        <v>53</v>
      </c>
      <c r="B55" s="186" t="inlineStr">
        <is>
          <t>นายสุรชาติเป็นผู้ป่วย Alzheimer's disease จากการตรวจร่างกายพบว่าเอนไซม์ตับ (AST และ ALP) ในเซรั่มสูงกว่าปกติมาก</t>
        </is>
      </c>
      <c r="C55" s="186" t="inlineStr">
        <is>
          <t>ยาบรรเทาอาการความจำเสื่อมตัวใดไม่ควรใช้ในผู้ป่วยรายนี้ เนื่องจากมีพิษต่อตับสูง (Hepatotoxicity)</t>
        </is>
      </c>
      <c r="D55" s="186" t="n"/>
      <c r="E55" s="186" t="inlineStr">
        <is>
          <t>Galantamine</t>
        </is>
      </c>
      <c r="F55" s="186" t="inlineStr">
        <is>
          <t>Tacrine</t>
        </is>
      </c>
      <c r="G55" s="186" t="inlineStr">
        <is>
          <t>Donepezil</t>
        </is>
      </c>
      <c r="H55" s="186" t="inlineStr">
        <is>
          <t>Rivastigmine</t>
        </is>
      </c>
      <c r="I55" s="188" t="inlineStr">
        <is>
          <t>ทุกตัวในข้อ ก ถึง ง</t>
        </is>
      </c>
      <c r="J55" s="185" t="n">
        <v>2</v>
      </c>
      <c r="K55" s="186" t="inlineStr">
        <is>
          <t>✅ คำตอบที่ถูกต้อง: ข้อ ข. Tacrine
🎯 ทำไมข้อนี้ถึงถูก:
ข้อ ข. (Tacrine) เป็นคำตอบที่ถูกต้องและสอดคล้องกับหลักวิชาการและแนวทางเวชปฏิบัติในการรักษา
🔍 ข้ออื่นผิดเพราะอะไร:
• ข้อ ข. Memantine: เป็น NMDA receptor antagonist แนะนำให้ใช้เดี่ยวๆ ในระยะปานกลางถึงรุนแรง (Moderate to severe) หรือใช้ร่วมกับ AChEI
• ข้อ ค. Levodopa: ใช้รักษาโรคพาร์กินสัน ไม่มีข้อบ่งใช้ในโรคอัลไซเมอร์
• ข้อ ง. Haloperidol: เป็นยารักษาโรคจิต ใช้เฉพาะกรณีมีพฤติกรรมก้าวร้าวรุนแรงระยะสั้นเท่านั้น
• ข้อ จ. Diazepam: ยากลุ่ม Benzodiazepine ทำให้ผู้ป่วยสมองเสื่อมสับสน ง่วงซึม และเพิ่มความเสี่ยงต่อการหกล้มอย่างมาก</t>
        </is>
      </c>
      <c r="L55" s="186" t="n"/>
      <c r="M55" s="186" t="inlineStr">
        <is>
          <t>9. Neurologic</t>
        </is>
      </c>
      <c r="N55" s="186" t="inlineStr">
        <is>
          <t>9.7 Dementia, Alzheimer's</t>
        </is>
      </c>
      <c r="O55" s="185" t="inlineStr">
        <is>
          <t>Clinic</t>
        </is>
      </c>
      <c r="P55" s="186" t="inlineStr">
        <is>
          <t>ข้อ 53 Pharma Plus เล่มม่วง (เฉลยข้อ ข)</t>
        </is>
      </c>
      <c r="Q55" s="185" t="inlineStr">
        <is>
          <t>แบบฝึกหัด</t>
        </is>
      </c>
      <c r="R55" s="185" t="inlineStr">
        <is>
          <t>เล่มม่วง</t>
        </is>
      </c>
      <c r="S55" s="185" t="inlineStr"/>
    </row>
    <row r="56" ht="24" customHeight="1" s="49">
      <c r="A56" s="187" t="n">
        <v>54</v>
      </c>
      <c r="B56" s="186" t="n"/>
      <c r="C56" s="186" t="inlineStr">
        <is>
          <t>ยาใดต่อไปนี้เป็นยารักษาโรคอัลไซเมอร์ ระดับ severe ได้</t>
        </is>
      </c>
      <c r="D56" s="186" t="n"/>
      <c r="E56" s="186" t="inlineStr">
        <is>
          <t>Donepezil</t>
        </is>
      </c>
      <c r="F56" s="186" t="inlineStr">
        <is>
          <t>Rivastigmine</t>
        </is>
      </c>
      <c r="G56" s="186" t="inlineStr">
        <is>
          <t>Galantamine</t>
        </is>
      </c>
      <c r="H56" s="186" t="inlineStr">
        <is>
          <t>Tacrine</t>
        </is>
      </c>
      <c r="I56" s="188" t="inlineStr">
        <is>
          <t>Memantine</t>
        </is>
      </c>
      <c r="J56" s="185" t="n">
        <v>1</v>
      </c>
      <c r="K56" s="186" t="inlineStr">
        <is>
          <t>✅ คำตอบที่ถูกต้อง: ข้อ ก. Donepezil
🎯 ทำไมข้อนี้ถึงถูก:
ข้อ ก. (Donepezil) เป็นคำตอบที่ถูกต้องและสอดคล้องกับหลักวิชาการและแนวทางเวชปฏิบัติในการรักษา
🔍 ข้ออื่นผิดเพราะอะไร:
• ข้อ ก. Ginkgo biloba: สารสกัดใบแปะก๊วยมีหลักฐานทางวิชาการจำกัด ไม่ใช่ยามาตรฐานหลักสำหรับระยะรุนแรง
• ข้อ ข. Vitamin E ขนาดสูง: ไม่แนะนำให้ใช้เป็นยาหลักเนื่องจากเพิ่มความเสี่ยงต่อการเสียชีวิตและโรคหัวใจ
• ข้อ ง. Piracetam: ไม่มีหลักฐานชัดเจนว่าชะลอการดำเนินโรคในอัลไซเมอร์ระยะรุนแรง
• ข้อ จ. Fluoxetine: เป็นยาต้านเศร้ากลุ่ม SSRI ใช้เมื่อมีโรคร่วมซึมเศร้า ไม่ใช่ยารักษาอัลไซเมอร์โดยตรง</t>
        </is>
      </c>
      <c r="L56" s="186" t="n"/>
      <c r="M56" s="186" t="inlineStr">
        <is>
          <t>9. Neurologic</t>
        </is>
      </c>
      <c r="N56" s="186" t="inlineStr">
        <is>
          <t>9.7 Dementia, Alzheimer's</t>
        </is>
      </c>
      <c r="O56" s="185" t="inlineStr">
        <is>
          <t>Clinic</t>
        </is>
      </c>
      <c r="P56" s="186" t="inlineStr">
        <is>
          <t>ข้อ 54 Pharma Plus เล่มม่วง (เฉลยข้อ ก จ)</t>
        </is>
      </c>
      <c r="Q56" s="185" t="inlineStr">
        <is>
          <t>แบบฝึกหัด</t>
        </is>
      </c>
      <c r="R56" s="185" t="inlineStr">
        <is>
          <t>เล่มม่วง</t>
        </is>
      </c>
      <c r="S56" s="185" t="n"/>
    </row>
    <row r="57" ht="24" customHeight="1" s="49">
      <c r="A57" s="187" t="n">
        <v>55</v>
      </c>
      <c r="B57" s="186" t="n"/>
      <c r="C57" s="186" t="inlineStr">
        <is>
          <t>“Plaques protein” ต้นเหตุของโรคอัลไซเมอร์เกิดจากทำลายโปรตีนใดผิดปกติไป</t>
        </is>
      </c>
      <c r="D57" s="186" t="n"/>
      <c r="E57" s="186" t="inlineStr">
        <is>
          <t>β - Amyloid protein</t>
        </is>
      </c>
      <c r="F57" s="186" t="inlineStr">
        <is>
          <t>Intracellular Neurofibrillary Tangles (NFTs)</t>
        </is>
      </c>
      <c r="G57" s="186" t="inlineStr">
        <is>
          <t>Tau protein</t>
        </is>
      </c>
      <c r="H57" s="186" t="inlineStr">
        <is>
          <t>Myelin</t>
        </is>
      </c>
      <c r="I57" s="188" t="inlineStr">
        <is>
          <t>N-acetylgalactosamine-4-sulfatase</t>
        </is>
      </c>
      <c r="J57" s="185" t="n">
        <v>1</v>
      </c>
      <c r="K57" s="186" t="inlineStr">
        <is>
          <t>✅ คำตอบที่ถูกต้อง: ข้อ ก. β - Amyloid protein
🎯 ทำไมข้อนี้ถึงถูก:
β - Amyloid protein: Senile plaques หรือ Amyloid plaques เกิดจากการสะสมที่ผิดปกติของโปรตีน Beta-amyloid ซึ่งเป็นผลมาจากการตัดโปรตีน Amyloid precursor protein (APP) ด้วยเอนไซม์ Beta และ Gamma secretase ที่ผิดปกติ
🔍 ข้ออื่นผิดเพราะอะไร:
• ข้อ ข. Neurofibrillary Tangles (NFTs) เป็นพยาธิสภาพภายในเซลล์ประสาท (intracellular) ที่เกิดจากการรวมตัวของ hyperphosphorylated tau protein ไม่ใช่โครงสร้างของ Plaques
• ข้อ ค. Tau protein เป็นโปรตีนค้ำจุน microtubule เมื่อถูกเติมฟอสเฟตมากผิดปกติจะหลุดออกมารวมกันเป็น Neurofibrillary Tangles ไม่ใช่สารประกอบหลักของ Plaques
• ข้อ ง. Myelin sheath เป็นเยื่อหุ้มใยประสาทที่ถูกทำลายในโรคกลุ่ม demyelinating diseases เช่น Multiple Sclerosis ไม่ใช่ต้นเหตุของ amyloid plaques ในโรคอัลไซเมอร์
• ข้อ จ. N-acetylgalactosamine-4-sulfatase เป็นเอนไซม์ในไลโซโซมที่เกี่ยวข้องกับโรคทางพันธุกรรม Mucopolysaccharidosis VI (Maroteaux-Lamy syndrome) ไม่เกี่ยวข้องกับโรคอัลไซเมอร์</t>
        </is>
      </c>
      <c r="L57" s="186" t="n"/>
      <c r="M57" s="186" t="inlineStr">
        <is>
          <t>9. Neurologic</t>
        </is>
      </c>
      <c r="N57" s="186" t="inlineStr">
        <is>
          <t>9.1 Headache (migraine, tension)</t>
        </is>
      </c>
      <c r="O57" s="185" t="inlineStr">
        <is>
          <t>Clinic</t>
        </is>
      </c>
      <c r="P57" s="186" t="inlineStr">
        <is>
          <t>ข้อ 55 Pharma Plus เล่มม่วง (เฉลยข้อ ก)</t>
        </is>
      </c>
      <c r="Q57" s="185" t="inlineStr">
        <is>
          <t>แบบฝึกหัด</t>
        </is>
      </c>
      <c r="R57" s="185" t="inlineStr">
        <is>
          <t>เล่มม่วง</t>
        </is>
      </c>
      <c r="S57" s="185" t="n"/>
    </row>
    <row r="58" ht="24" customHeight="1" s="49">
      <c r="A58" s="187" t="n">
        <v>56</v>
      </c>
      <c r="B58" s="186" t="n"/>
      <c r="C58" s="186" t="inlineStr">
        <is>
          <t>ข้อใดไม่ใช่กลไกการเกิดโรคอัลไซเมอร์</t>
        </is>
      </c>
      <c r="D58" s="186" t="n"/>
      <c r="E58" s="186" t="inlineStr">
        <is>
          <t>ขาด serotonin และ dopamine ทำให้ behavioral disturbances</t>
        </is>
      </c>
      <c r="F58" s="186" t="inlineStr">
        <is>
          <t>ขาด Acetylcholine ทำให้ memory loss</t>
        </is>
      </c>
      <c r="G58" s="186" t="inlineStr">
        <is>
          <t>Glutamate มีน้อยเกินไปโดยหลั่งจากการกระตุ้น receptor ด้วย แคลเซียม</t>
        </is>
      </c>
      <c r="H58" s="186" t="inlineStr">
        <is>
          <t>การทำงานของ monoamine oxidase type B เพิ่มขึ้น</t>
        </is>
      </c>
      <c r="I58" s="188" t="inlineStr">
        <is>
          <t>เกิดการสะสมของ plaques และ tangles protein</t>
        </is>
      </c>
      <c r="J58" s="185" t="n">
        <v>1</v>
      </c>
      <c r="K58" s="186" t="inlineStr">
        <is>
          <t>✅ คำตอบที่ถูกต้อง: ข้อ ก. ขาด serotonin และ dopamine ทำให้ behavioral disturbances
🎯 ทำไมข้อนี้ถึงถูก:
ข้อ ก. (ขาด serotonin และ dopamine ทำให้ behavioral disturbances) เป็นคำตอบที่ถูกต้องและสอดคล้องกับหลักวิชาการและแนวทางเวชปฏิบัติในการรักษา
🔍 ข้ออื่นผิดเพราะอะไร:
• ข้อ ก. การตัดโปรตีน APP ที่ผิดปกติเกิดเป็น Amyloid-beta 42: เป็นกลไกหลักสำคัญของโรคอัลไซเมอร์
• ข้อ ข. การสร้าง Neurofibrillary tangles จาก Tau protein: เป็นพยาธิสภาพในเซลล์ของโรคอัลไซเมอร์
• ข้อ ค. ภาวะ Cholinergic deficiency จากเซลล์ Basal forebrain ตาย: เป็นพยาธิสภาพของโรคอัลไซเมอร์
• ข้อ ง. ปฏิกิริยาการอักเสบและ Oxidative stress ในเนื้อสมอง: มีส่วนร่วมในการทำลายเซลล์ประสาทในอัลไซเมอร์</t>
        </is>
      </c>
      <c r="L58" s="186" t="n"/>
      <c r="M58" s="186" t="inlineStr">
        <is>
          <t>9. Neurologic</t>
        </is>
      </c>
      <c r="N58" s="186" t="inlineStr">
        <is>
          <t>9.7 Dementia, Alzheimer's</t>
        </is>
      </c>
      <c r="O58" s="185" t="inlineStr">
        <is>
          <t>Clinic</t>
        </is>
      </c>
      <c r="P58" s="186" t="inlineStr">
        <is>
          <t>ข้อ 56 Pharma Plus เล่มม่วง (เฉลยข้อ ก ค)</t>
        </is>
      </c>
      <c r="Q58" s="185" t="inlineStr">
        <is>
          <t>แบบฝึกหัด</t>
        </is>
      </c>
      <c r="R58" s="185" t="inlineStr">
        <is>
          <t>เล่มม่วง</t>
        </is>
      </c>
      <c r="S58" s="185" t="n"/>
    </row>
    <row r="59" ht="24" customHeight="1" s="49">
      <c r="A59" s="187" t="n">
        <v>57</v>
      </c>
      <c r="B59" s="186" t="inlineStr">
        <is>
          <t>ผู้ป่วยชายไทยอายุ 75 ปี มีประวัติเป็นโรคความดันโลหิตสูงมาประมาณ 5 ปี และมักปวดหัวเข่าเป็นประจำ ระยะหลังเริ่มมีอาการ Resting tremor มากขึ้น เดินตัวแข็ง ก้าวช้าๆ ล้มลง 4 ครั้งในช่วง 2 เดือนที่ผ่านมา ได้รับการวินิจฉัยว่าเป็นโรคพาร์กินสัน (Parkinson's disease) ยาที่ผู้ป่วยได้รับมีดังนี้: Reserpine 0.1 mg, Hydralazine HCl 25 mg, Hydrochlorothiazide 15 mg วันละ 2 ครั้ง, Naproxen 250 mg วันละ 2 ครั้ง prn, Selegiline 5 mg วันละ 1 ครั้ง, Levodopa/Benserazide 200/50 mg วันละ 3 ครั้ง, Multivitamin วันละ 3 ครั้ง</t>
        </is>
      </c>
      <c r="C59" s="186" t="inlineStr">
        <is>
          <t>ยาตัวใดที่อาจมีผลทำให้อาการของโรคพาร์กินสันเลวลงในผู้ป่วยรายนี้</t>
        </is>
      </c>
      <c r="D59" s="186" t="n"/>
      <c r="E59" s="186" t="inlineStr">
        <is>
          <t>Reserpine</t>
        </is>
      </c>
      <c r="F59" s="186" t="inlineStr">
        <is>
          <t>Hydralazine</t>
        </is>
      </c>
      <c r="G59" s="186" t="inlineStr">
        <is>
          <t>Hydrochlorothiazide</t>
        </is>
      </c>
      <c r="H59" s="186" t="inlineStr">
        <is>
          <t>Naproxen</t>
        </is>
      </c>
      <c r="I59" s="188" t="inlineStr">
        <is>
          <t>Selegiline</t>
        </is>
      </c>
      <c r="J59" s="185" t="n">
        <v>1</v>
      </c>
      <c r="K59" s="186" t="inlineStr">
        <is>
          <t>✅ คำตอบที่ถูกต้อง: ข้อ ก. Reserpine
🎯 ทำไมข้อนี้ถึงถูก:
Reserpine: มีกลไก deplete catecholamines (รวมถึง dopamine) ในปลายประสาทส่วนกลาง ทำให้เกิดภาวะ drug-induced Parkinsonism หรือทำให้อาการของโรค Parkinson แย่ลงได้อย่างชัดเจน
🔍 ข้ออื่นผิดเพราะอะไร:
• ข้อ ข. Hydralazine เป็น direct arteriolar vasodilator ที่ใช้รักษาภาวะความดันโลหิตสูง ไม่ส่งผลกระทบต่อวิถี dopaminergic pathway ใน basal ganglia และไม่ทำให้เกิด Parkinsonism
• ข้อ ค. Hydrochlorothiazide เป็น thiazide diuretic ที่ขับโซเดียมและน้ำเพื่อลดความดันโลหิต ไม่มีฤทธิ์ข้าม blood-brain barrier ไปรบกวนการทำงานของ dopamine ในสมอง
• ข้อ ง. Naproxen เป็นยาต้านการอักเสบกลุ่ม NSAIDs ยับยั้งเอนไซม์ COX เพื่อลดอาการปวดข้อเข่า ไม่มีผลรบกวนระดับ dopamine ในสมอง จึงไม่ทำให้อาการของ Parkinson เลวลง
• ข้อ จ. Selegiline เป็น selective MAO-B inhibitor ที่ช่วยป้องกันการสลาย dopamine ซึ่งเป็นยารักษาหลักที่ช่วยให้อาการของโรค Parkinson ดีขึ้น ไม่ใช่อาการเลวลง</t>
        </is>
      </c>
      <c r="L59" s="186" t="n"/>
      <c r="M59" s="186" t="inlineStr">
        <is>
          <t>9. Neurologic</t>
        </is>
      </c>
      <c r="N59" s="186" t="inlineStr">
        <is>
          <t>9.1 Headache (migraine, tension)</t>
        </is>
      </c>
      <c r="O59" s="185" t="inlineStr">
        <is>
          <t>Clinic</t>
        </is>
      </c>
      <c r="P59" s="186" t="inlineStr">
        <is>
          <t>ข้อ 57 Pharma Plus เล่มม่วง (เฉลยข้อ ก)</t>
        </is>
      </c>
      <c r="Q59" s="185" t="inlineStr">
        <is>
          <t>แบบฝึกหัด</t>
        </is>
      </c>
      <c r="R59" s="185" t="inlineStr">
        <is>
          <t>เล่มม่วง</t>
        </is>
      </c>
      <c r="S59" s="185" t="inlineStr">
        <is>
          <t>CASE-NEURO-PARKINSON-MALE-75YO</t>
        </is>
      </c>
    </row>
    <row r="60" ht="24" customHeight="1" s="49">
      <c r="A60" s="187" t="n">
        <v>58</v>
      </c>
      <c r="B60" s="186" t="inlineStr">
        <is>
          <t>ผู้ป่วยชายไทยอายุ 75 ปี มีประวัติเป็นโรคความดันโลหิตสูงมาประมาณ 5 ปี และมักปวดหัวเข่าเป็นประจำ ระยะหลังเริ่มมีอาการ Resting tremor มากขึ้น เดินตัวแข็ง ก้าวช้าๆ ล้มลง 4 ครั้งในช่วง 2 เดือนที่ผ่านมา ได้รับการวินิจฉัยว่าเป็นโรคพาร์กินสัน (Parkinson's disease) ยาที่ผู้ป่วยได้รับมีดังนี้: Reserpine 0.1 mg, Hydralazine HCl 25 mg, Hydrochlorothiazide 15 mg วันละ 2 ครั้ง, Naproxen 250 mg วันละ 2 ครั้ง prn, Selegiline 5 mg วันละ 1 ครั้ง, Levodopa/Benserazide 200/50 mg วันละ 3 ครั้ง, Multivitamin วันละ 3 ครั้ง</t>
        </is>
      </c>
      <c r="C60" s="186" t="inlineStr">
        <is>
          <t>ยา Benserazide ที่ผู้ป่วยได้รับ ออกฤทธิ์ยับยั้งเอนไซม์ใด</t>
        </is>
      </c>
      <c r="D60" s="186" t="n"/>
      <c r="E60" s="186" t="inlineStr">
        <is>
          <t>Monoamine oxidase-A</t>
        </is>
      </c>
      <c r="F60" s="186" t="inlineStr">
        <is>
          <t>Monoamine oxidase-B</t>
        </is>
      </c>
      <c r="G60" s="186" t="inlineStr">
        <is>
          <t>Dopa decarboxylase</t>
        </is>
      </c>
      <c r="H60" s="186" t="inlineStr">
        <is>
          <t>Catechol-O-methyltransferase</t>
        </is>
      </c>
      <c r="I60" s="188" t="inlineStr">
        <is>
          <t>Acetyltransferase</t>
        </is>
      </c>
      <c r="J60" s="185" t="n">
        <v>3</v>
      </c>
      <c r="K60" s="186" t="inlineStr">
        <is>
          <t>✅ คำตอบที่ถูกต้อง: ข้อ ค. Dopa decarboxylase
🎯 ทำไมข้อนี้ถึงถูก:
Dopa decarboxylase: Benserazide เป็นยา peripheral dopa decarboxylase inhibitor (DDI) ซึ่งใช้ร่วมกับ Levodopa เพื่อป้องกันการเปลี่ยน levodopa เป็น dopamine ในกระแสเลือดก่อนเข้าสู่สมอง ช่วยลดผลข้างเคียง peripheral side effects เช่นคลื่นไส้อาเจียน และเพิ่มปริมาณยาที่เข้าสู่สมอง
🔍 ข้ออื่นผิดเพราะอะไร:
• ข้อ ก. Monoamine oxidase-A (MAO-A) ทำหน้าที่ย่อยสลาย serotonin และ norepinephrine ยาที่ยับยั้ง MAO-A คือ moclobemide ไม่ใช่หน้าที่ของ benserazide
• ข้อ ข. Monoamine oxidase-B (MAO-B) ทำหน้าที่สลาย dopamine ในระบบประสาทส่วนกลาง โดยมี selegiline และ rasagiline เป็นตัวยับยั้ง ไม่ใช่ benserazide
• ข้อ ง. Catechol-O-methyltransferase (COMT) ทำหน้าที่เมแทบอไลซ์ levodopa และ dopamine ซึ่งถูกยับยั้งโดยยา entacapone และ tolcapone
• ข้อ จ. Acetyltransferase (ChAT) ทำหน้าที่สังเคราะห์ acetylcholine ใน cholinergic neurons ไม่เกี่ยวข้องกับกลไกของ benserazide ในการรักษาพาร์กินสัน</t>
        </is>
      </c>
      <c r="L60" s="186" t="n"/>
      <c r="M60" s="186" t="inlineStr">
        <is>
          <t>9. Neurologic</t>
        </is>
      </c>
      <c r="N60" s="186" t="inlineStr">
        <is>
          <t>9.6 Parkinson disease</t>
        </is>
      </c>
      <c r="O60" s="185" t="inlineStr">
        <is>
          <t>Clinic</t>
        </is>
      </c>
      <c r="P60" s="186" t="inlineStr">
        <is>
          <t>ข้อ 58 Pharma Plus เล่มม่วง (เฉลยข้อ ค)</t>
        </is>
      </c>
      <c r="Q60" s="185" t="inlineStr">
        <is>
          <t>แบบฝึกหัด</t>
        </is>
      </c>
      <c r="R60" s="185" t="inlineStr">
        <is>
          <t>เล่มม่วง</t>
        </is>
      </c>
      <c r="S60" s="185" t="inlineStr">
        <is>
          <t>CASE-NEURO-PARKINSON-MALE-75YO</t>
        </is>
      </c>
    </row>
    <row r="61" ht="24" customHeight="1" s="49">
      <c r="A61" s="187" t="n">
        <v>59</v>
      </c>
      <c r="B61" s="186" t="inlineStr">
        <is>
          <t>ผู้ป่วยชายไทยอายุ 75 ปี มีประวัติเป็นโรคความดันโลหิตสูงมาประมาณ 5 ปี และมักปวดหัวเข่าเป็นประจำ ระยะหลังเริ่มมีอาการ Resting tremor มากขึ้น เดินตัวแข็ง ก้าวช้าๆ ล้มลง 4 ครั้งในช่วง 2 เดือนที่ผ่านมา ได้รับการวินิจฉัยว่าเป็นโรคพาร์กินสัน (Parkinson's disease) ยาที่ผู้ป่วยได้รับมีดังนี้: Reserpine 0.1 mg, Hydralazine HCl 25 mg, Hydrochlorothiazide 15 mg วันละ 2 ครั้ง, Naproxen 250 mg วันละ 2 ครั้ง prn, Selegiline 5 mg วันละ 1 ครั้ง, Levodopa/Benserazide 200/50 mg วันละ 3 ครั้ง, Multivitamin วันละ 3 ครั้ง</t>
        </is>
      </c>
      <c r="C61" s="186" t="inlineStr">
        <is>
          <t>ยา Selegiline ที่ผู้ป่วยได้รับ มีกลไกการออกฤทธิ์อย่างไร</t>
        </is>
      </c>
      <c r="D61" s="186" t="n"/>
      <c r="E61" s="186" t="inlineStr">
        <is>
          <t>Dopamine reuptake inhibitor</t>
        </is>
      </c>
      <c r="F61" s="186" t="inlineStr">
        <is>
          <t>NMDA receptor antagonist</t>
        </is>
      </c>
      <c r="G61" s="186" t="inlineStr">
        <is>
          <t>Catechol-O-methyltransferase inhibitor</t>
        </is>
      </c>
      <c r="H61" s="186" t="inlineStr">
        <is>
          <t>Dopa decarboxylase inhibitor</t>
        </is>
      </c>
      <c r="I61" s="188" t="inlineStr">
        <is>
          <t>Monoamine oxidase-B inhibitor</t>
        </is>
      </c>
      <c r="J61" s="185" t="n">
        <v>5</v>
      </c>
      <c r="K61" s="186" t="inlineStr">
        <is>
          <t>✅ คำตอบที่ถูกต้อง: ข้อ จ. Monoamine oxidase-B inhibitor
🎯 ทำไมข้อนี้ถึงถูก:
Monoamine oxidase-B inhibitor: Selegiline เป็นยาในกลุ่ม selective Monoamine oxidase-B (MAO-B) inhibitor ที่ช่วยยับยั้งการสลายตัวของ dopamine ในสมอง ทำให้ระดับ dopamine ใน CNS เพิ่มขึ้น
🔍 ข้ออื่นผิดเพราะอะไร:
• ข้อ ก. Dopamine reuptake inhibitor (เช่น bupropion หรือ methylphenidate) ออกฤทธิ์บล็อก dopamine transporter (DAT) ซึ่งไม่ใช่กลไกการออกฤทธิ์ของ selegiline
• ข้อ ข. NMDA receptor antagonist ในการรักษาพาร์กินสันคือยา amantadine ซึ่งช่วยลด dyskinesia ไม่ใช่กลไกของ selegiline
• ข้อ ค. Catechol-O-methyltransferase (COMT) inhibitor ได้แก่ entacapone และ tolcapone ซึ่งออกฤทธิ์ยับยั้งการสลาย levodopa ที่ peripheral tissue
• ข้อ ง. Dopa decarboxylase inhibitor (DDI) ได้แก่ carbidopa และ benserazide ซึ่งยับยั้งการเปลี่ยน levodopa นอกสมอง ไม่ใช่ selegiline</t>
        </is>
      </c>
      <c r="L61" s="186" t="n"/>
      <c r="M61" s="186" t="inlineStr">
        <is>
          <t>9. Neurologic</t>
        </is>
      </c>
      <c r="N61" s="186" t="inlineStr">
        <is>
          <t>9.6 Parkinson disease</t>
        </is>
      </c>
      <c r="O61" s="185" t="inlineStr">
        <is>
          <t>Clinic</t>
        </is>
      </c>
      <c r="P61" s="186" t="inlineStr">
        <is>
          <t>ข้อ 59 Pharma Plus เล่มม่วง (เฉลยข้อ จ)</t>
        </is>
      </c>
      <c r="Q61" s="185" t="inlineStr">
        <is>
          <t>แบบฝึกหัด</t>
        </is>
      </c>
      <c r="R61" s="185" t="inlineStr">
        <is>
          <t>เล่มม่วง</t>
        </is>
      </c>
      <c r="S61" s="185" t="inlineStr">
        <is>
          <t>CASE-NEURO-PARKINSON-MALE-75YO</t>
        </is>
      </c>
    </row>
    <row r="62" ht="24" customHeight="1" s="49">
      <c r="A62" s="187" t="n">
        <v>60</v>
      </c>
      <c r="B62" s="186" t="inlineStr">
        <is>
          <t>ผู้ป่วยชายไทยอายุ 75 ปี มีประวัติเป็นโรคความดันโลหิตสูงมาประมาณ 5 ปี และมักปวดหัวเข่าเป็นประจำ ระยะหลังเริ่มมีอาการ Resting tremor มากขึ้น เดินตัวแข็ง ก้าวช้าๆ ล้มลง 4 ครั้งในช่วง 2 เดือนที่ผ่านมา ได้รับการวินิจฉัยว่าเป็นโรคพาร์กินสัน (Parkinson's disease) ยาที่ผู้ป่วยได้รับมีดังนี้: Reserpine 0.1 mg, Hydralazine HCl 25 mg, Hydrochlorothiazide 15 mg วันละ 2 ครั้ง, Naproxen 250 mg วันละ 2 ครั้ง prn, Selegiline 5 mg วันละ 1 ครั้ง, Levodopa/Benserazide 200/50 mg วันละ 3 ครั้ง, Multivitamin วันละ 3 ครั้ง</t>
        </is>
      </c>
      <c r="C62" s="186" t="inlineStr">
        <is>
          <t>ยาแก้ปวดชนิดใดที่มีข้อห้ามใช้เด็ดขาดร่วมกับยา Selegiline เนื่องจากเสี่ยงต่อ Serotonin syndrome</t>
        </is>
      </c>
      <c r="D62" s="186" t="n"/>
      <c r="E62" s="186" t="inlineStr">
        <is>
          <t>Pindolol</t>
        </is>
      </c>
      <c r="F62" s="186" t="inlineStr">
        <is>
          <t>Pethidine</t>
        </is>
      </c>
      <c r="G62" s="186" t="inlineStr">
        <is>
          <t>Propranolol</t>
        </is>
      </c>
      <c r="H62" s="186" t="inlineStr">
        <is>
          <t>Pentamidine</t>
        </is>
      </c>
      <c r="I62" s="188" t="inlineStr">
        <is>
          <t>Pentoxifylline</t>
        </is>
      </c>
      <c r="J62" s="185" t="n">
        <v>2</v>
      </c>
      <c r="K62" s="186" t="inlineStr">
        <is>
          <t>✅ คำตอบที่ถูกต้อง: ข้อ ข. Pethidine
🎯 ทำไมข้อนี้ถึงถูก:
การใช้ Selegiline ร่วมกับยากลุ่ม opioids โดยเฉพาะ Pethidine (meperidine) หรือ SSRIs/TCAs อาจทำให้เกิดกลุ่มอาการรุนแรง Serotonin syndrome หรือความดันโลหิตสูงวิกฤตได้ เนื่องจากฤทธิ์ยับยั้ง MAO
🔍 ข้ออื่นผิดเพราะอะไร:
• ข้อ ก. Pindolol เป็น non-selective beta-blocker ที่มี intrinsic sympathomimetic activity (ISA) สามารถใช้ร่วมกับ selegiline ได้โดยไม่มีข้อห้ามเด็ดขาดเรื่อง serotonin toxicity
• ข้อ ค. Propranolol เป็น beta-blocker ที่สามารถใช้ร่วมกับ selegiline ได้อย่างปลอดภัย และมักใช้ร่วมกันเพื่อรักษา essential tremor หรือลด autonomic symptoms
• ข้อ ง. Pentamidine เป็นยาต้านจุลชีพสำหรับรักษาโรคติดเชื้อ Pneumocystis jirovecii pneumonia (PCP) ไม่ได้มีปฏิกิริยารุนแรงต่อระบบ monoamine ของ selegiline
• ข้อ จ. Pentoxifylline เป็นอนุพันธ์ของ xanthine ที่ช่วยเพิ่มการไหลเวียนของเลือดใน peripheral vascular disease ไม่มี drug interaction ที่เป็นข้อห้ามใช้ร่วมกับ selegiline</t>
        </is>
      </c>
      <c r="L62" s="186" t="n"/>
      <c r="M62" s="186" t="inlineStr">
        <is>
          <t>9. Neurologic</t>
        </is>
      </c>
      <c r="N62" s="186" t="inlineStr">
        <is>
          <t>9.1 Headache (migraine, tension)</t>
        </is>
      </c>
      <c r="O62" s="185" t="inlineStr">
        <is>
          <t>Clinic</t>
        </is>
      </c>
      <c r="P62" s="186" t="inlineStr">
        <is>
          <t>ข้อ 60 Pharma Plus เล่มม่วง (เฉลยข้อ ข)</t>
        </is>
      </c>
      <c r="Q62" s="185" t="inlineStr">
        <is>
          <t>แบบฝึกหัด</t>
        </is>
      </c>
      <c r="R62" s="185" t="inlineStr">
        <is>
          <t>เล่มม่วง</t>
        </is>
      </c>
      <c r="S62" s="185" t="inlineStr">
        <is>
          <t>CASE-NEURO-PARKINSON-MALE-75YO</t>
        </is>
      </c>
    </row>
    <row r="63" ht="24" customHeight="1" s="49">
      <c r="A63" s="187" t="n">
        <v>61</v>
      </c>
      <c r="B63" s="186" t="inlineStr">
        <is>
          <t>ผู้ป่วยชายไทยอายุ 75 ปี มีประวัติเป็นโรคความดันโลหิตสูงมาประมาณ 5 ปี และมักปวดหัวเข่าเป็นประจำ ระยะหลังเริ่มมีอาการ Resting tremor มากขึ้น เดินตัวแข็ง ก้าวช้าๆ ล้มลง 4 ครั้งในช่วง 2 เดือนที่ผ่านมา ได้รับการวินิจฉัยว่าเป็นโรคพาร์กินสัน (Parkinson's disease) ยาที่ผู้ป่วยได้รับมีดังนี้: Reserpine 0.1 mg, Hydralazine HCl 25 mg, Hydrochlorothiazide 15 mg วันละ 2 ครั้ง, Naproxen 250 mg วันละ 2 ครั้ง prn, Selegiline 5 mg วันละ 1 ครั้ง, Levodopa/Benserazide 200/50 mg วันละ 3 ครั้ง, Multivitamin วันละ 3 ครั้ง</t>
        </is>
      </c>
      <c r="C63" s="186" t="inlineStr">
        <is>
          <t>หากช่วงนี้ผู้ป่วยเริ่มมีปัญหาอาการเคลื่อนไหวผิดปกติแบบบิดเกร็ง (Dyskinesia) ควรจัดการเบื้องต้นอย่างไร</t>
        </is>
      </c>
      <c r="D63" s="186" t="n"/>
      <c r="E63" s="186" t="inlineStr">
        <is>
          <t>หยุดยา selegiline</t>
        </is>
      </c>
      <c r="F63" s="186" t="inlineStr">
        <is>
          <t>ให้ bromocriptine</t>
        </is>
      </c>
      <c r="G63" s="186" t="inlineStr">
        <is>
          <t>ลดขนาดยา benserazide</t>
        </is>
      </c>
      <c r="H63" s="186" t="inlineStr">
        <is>
          <t>หยุดยา selegiline และให้ bromocriptine</t>
        </is>
      </c>
      <c r="I63" s="188" t="inlineStr">
        <is>
          <t>หยุดยา selegiline ร่วมกับการลดขนาดยา benserazide และให้ bromocriptine</t>
        </is>
      </c>
      <c r="J63" s="185" t="n">
        <v>1</v>
      </c>
      <c r="K63" s="186" t="inlineStr">
        <is>
          <t>✅ คำตอบที่ถูกต้อง: ข้อ ก. หยุดยา selegiline
🎯 ทำไมข้อนี้ถึงถูก:
หยุดยา selegiline: Levodopa-induced dyskinesia (LID) มักเกิดจากการใช้ Levodopa (Benserazide/levodopa) ในขนาดที่สูงเกินไปหรือใช้มาเป็นเวลานาน แนวทางแก้ไขหลักคือการปรับลดขนาดยา levodopa/benserazide ลง หรืออาจแบ่งมื้อยาให้ถี่ขึ้นแต่ขนาดน้อยลง
🔍 ข้ออื่นผิดเพราะอะไร:
• ข้อ ข. การให้ bromocriptine ซึ่งเป็น dopamine agonist จะยิ่งเพิ่มการกระตุ้น dopamine receptors ใน striatum ทำให้ภาวะ peak-dose dyskinesia รุนแรงขึ้นกว่าเดิม
• ข้อ ค. Benserazide เป็น dopa decarboxylase inhibitor ที่ให้คู่กับ levodopa ในอัตราส่วนคงที่ การลดขนาดยา benserazide ตัวเดียวทำไม่ได้และจะทำให้ levodopa ถูกเปลี่ยนนอกสมองมากขึ้นเกิดผลข้างเคียง
• ข้อ ง. การหยุด selegiline เป็นสิ่งที่ดีในการลดระดับ dopamine แต่การให้ bromocriptine เพิ่มเข้าไปจะยิ่งกระตุ้น dopamine receptor และทำให้อาการ dyskinesia แย่ลง
• ข้อ จ. การเพิ่ม bromocriptine ร่วมด้วยจะส่งผลเสียต่อภาวะ dyskinesia โดยตรง การจัดการที่ถูกต้องคือการปรับลดขนาดยา dopaminergic drugs ลง หรือให้ amantadine เสริมเพื่อระงับ dyskinesia</t>
        </is>
      </c>
      <c r="L63" s="186" t="n"/>
      <c r="M63" s="186" t="inlineStr">
        <is>
          <t>9. Neurologic</t>
        </is>
      </c>
      <c r="N63" s="186" t="inlineStr">
        <is>
          <t>9.6 Parkinson disease</t>
        </is>
      </c>
      <c r="O63" s="185" t="inlineStr">
        <is>
          <t>Clinic</t>
        </is>
      </c>
      <c r="P63" s="186" t="inlineStr">
        <is>
          <t>ข้อ 61 Pharma Plus เล่มม่วง (เฉลยข้อ )</t>
        </is>
      </c>
      <c r="Q63" s="185" t="inlineStr">
        <is>
          <t>แบบฝึกหัด</t>
        </is>
      </c>
      <c r="R63" s="185" t="inlineStr">
        <is>
          <t>เล่มม่วง</t>
        </is>
      </c>
      <c r="S63" s="185" t="inlineStr">
        <is>
          <t>CASE-NEURO-PARKINSON-MALE-75YO</t>
        </is>
      </c>
    </row>
    <row r="64" ht="24" customHeight="1" s="49">
      <c r="A64" s="187" t="n">
        <v>62</v>
      </c>
      <c r="B64" s="186" t="inlineStr">
        <is>
          <t>ผู้ป่วยสูงอายุ 65 ปี มีโรคทางระบบประสาทและโรคเรื้อรังร่วมหลายโรค จำเป็นต้องรับประทานยาหลายชนิดและมีตารางการใช้ยาที่ซับซ้อน</t>
        </is>
      </c>
      <c r="C64" s="186" t="inlineStr">
        <is>
          <t>ในการออกแบบฉลากยาและการจัดส่งยาตามหลัก Universal Design และ Pharmacotechnology เพื่อส่งเสริมความร่วมมือในการใช้ยาของผู้ป่วยสูงอายุรายนี้ วิธีการใดเหมาะสมที่สุด</t>
        </is>
      </c>
      <c r="D64" s="186" t="n"/>
      <c r="E64" s="186" t="inlineStr">
        <is>
          <t>เขียนฉลากยาด้วยลายมือตัวบรรจงขนาดใหญ่</t>
        </is>
      </c>
      <c r="F64" s="186" t="inlineStr">
        <is>
          <t>จัดยาใส่กล่องแบ่งยาประจำวัน (Pillbox) ที่มีช่องระบุวันและเวลาชัดเจน พร้อมทั้งสอนให้ผู้ป่วยฝึกจัดยาด้วยตนเอง</t>
        </is>
      </c>
      <c r="G64" s="186" t="inlineStr">
        <is>
          <t>อ่านฉลากยาให้ผู้ป่วยฟังอย่างละเอียดเพียงครั้งเดียวขณะส่งมอบยา</t>
        </is>
      </c>
      <c r="H64" s="186" t="inlineStr">
        <is>
          <t>แนะนำให้ผู้ป่วยไปจ้างผู้ดูแลมาช่วยจัดยาที่บ้าน</t>
        </is>
      </c>
      <c r="I64" s="188" t="inlineStr">
        <is>
          <t>แจกแผ่นพับเอกสารวิชาการภาษาไทยให้ผู้ป่วยนำกลับไปอ่านเองที่บ้าน</t>
        </is>
      </c>
      <c r="J64" s="185" t="n">
        <v>2</v>
      </c>
      <c r="K64" s="186" t="inlineStr">
        <is>
          <t>✅ คำตอบที่ถูกต้อง: ข้อ ข. จัดยาใส่กล่องแบ่งยาประจำวัน (Pillbox) ที่มีช่องระบุวันและเวลาชัดเจน พร้อมทั้งสอนให้ผู้ป่วยฝึกจัดยาด้วยตนเอง
🎯 ทำไมข้อนี้ถึงถูก:
การใช้กล่องจัดยาประจำวัน (Pillbox) ที่มีสัญลักษณ์ เวลา และช่องแบ่งเช้า-กลางวัน-เย็น-ก่อนนอนอย่างชัดเจน พร้อมการสอนให้ผู้ป่วยมีทักษะในการจัดยาด้วยตนเอง เป็นไปตามหลัก Universal Design และ Patient-Centered Care ที่ช่วยลดความสับสนในการใช้ยาหลายชนิด (Polypharmacy) ในผู้สูงอายุได้อย่างมีประสิทธิภาพสูงสุด
🔍 ข้ออื่นผิดเพราะอะไร:
• ข้อ ก. เขียนฉลากยาด้วยลายมือ: แม้จะเขียนตัวบรรจง แต่ผู้สูงอายุอาจมีปัญหาด้านสายตาและการจำเวลาการกินยาหลายตัว การใช้กล่องยาที่มีช่องแบ่งเวลาจะช่วยป้องกันการลืมหรือกินยาซ้ำได้ดีกว่ามาก
• ข้อ ค. อ่านฉลากยาให้ฟังเพียงครั้งเดียว: ผู้สูงอายุมีข้อจำกัดด้านความจำระยะสั้น หากไม่มีเครื่องมือช่วยเตือนความจำที่บ้าน จะเกิด medication error ได้ง่าย
• ข้อ ง. แนะนำให้จ้างผู้ดูแล: เป็นการเพิ่มภาระค่าใช้จ่ายโดยไม่จำเป็น และไม่ส่งเสริมการพึ่งพาตนเองของผู้ป่วย
• ข้อ จ. แจกแผ่นพับเอกสารวิชาการ: ตัวหนังสือที่หนาแน่นในแผ่นพับไม่ตอบสนองต่อผู้สูงอายุที่มีสายตายาวหรือสมาธิสั้น และไม่ช่วยแก้ปัญหาการหยิบยาผิดมื้อในชีวิตประจำวัน</t>
        </is>
      </c>
      <c r="L64" s="186" t="n"/>
      <c r="M64" s="186" t="inlineStr">
        <is>
          <t>9. Neurologic</t>
        </is>
      </c>
      <c r="N64" s="186" t="inlineStr">
        <is>
          <t>9.1 Headache (migraine, tension)</t>
        </is>
      </c>
      <c r="O64" s="185" t="inlineStr">
        <is>
          <t>Clinic</t>
        </is>
      </c>
      <c r="P64" s="186" t="inlineStr">
        <is>
          <t>Mock PLE-CC 1 ข้อ 107</t>
        </is>
      </c>
      <c r="Q64" s="185" t="inlineStr">
        <is>
          <t>แบบฝึกหัด</t>
        </is>
      </c>
      <c r="R64" s="185" t="inlineStr">
        <is>
          <t>เล่มม่วง</t>
        </is>
      </c>
      <c r="S64" s="185" t="inlineStr"/>
    </row>
    <row r="65" ht="24" customHeight="1" s="49">
      <c r="A65" s="187" t="n">
        <v>63</v>
      </c>
      <c r="B65" s="186" t="inlineStr">
        <is>
          <t>ผู้ป่วยหญิงอายุ 35 ปี มีประวัติโรคซึมเศร้า (Major Depressive Disorder) มาพบแพทย์ด้วยอาการปวดศีรษะตื้อๆ บีบรัดรอบศีรษะคล้ายมีสายรัด (Band-like headache) ปวดทั้งสองข้างบริเวณหน้าผากและท้ายทอย ความรุนแรงปานกลาง ไม่มีอาการคลื่นไส้อาเจียน และไม่มีอาการกลัวแสงกลัวเสียง</t>
        </is>
      </c>
      <c r="C65" s="186" t="inlineStr">
        <is>
          <t>ลักษณะอาการปวดศีรษะของผู้ป่วยรายนี้จัดเป็นการปวดศีรษะชนิดใดตามเกณฑ์ ICHD-3</t>
        </is>
      </c>
      <c r="D65" s="186" t="n"/>
      <c r="E65" s="186" t="inlineStr">
        <is>
          <t>Tension-type headache</t>
        </is>
      </c>
      <c r="F65" s="186" t="inlineStr">
        <is>
          <t>Migraine headache</t>
        </is>
      </c>
      <c r="G65" s="186" t="inlineStr">
        <is>
          <t>Cluster headache</t>
        </is>
      </c>
      <c r="H65" s="186" t="inlineStr">
        <is>
          <t>Sinusitis headache</t>
        </is>
      </c>
      <c r="I65" s="188" t="inlineStr">
        <is>
          <t>Thunderclap headache</t>
        </is>
      </c>
      <c r="J65" s="185" t="n">
        <v>1</v>
      </c>
      <c r="K65" s="186" t="inlineStr">
        <is>
          <t>✅ คำตอบที่ถูกต้อง: ข้อ ก. Medication-Overuse Headache (MOH / Rebound headache)
🎯 ทำไมข้อนี้ถึงถูก:
ผู้ป่วยที่มีโรคปวดศีรษะเดิม (เช่น ไมเกรน) ที่รับประทานยาแก้ปวดบ่อยเกินไป (เช่น Triptans/Ergotamine &gt;= 10 วัน/เดือน หรือ Paracetamol/NSAIDs &gt;= 15 วัน/เดือน ติดต่อกันเกิน 3 เดือน) แล้วมีอาการปวดศีรษะถี่ขึ้นเรื่อยๆ จนเป็นแทบทุกวัน จัดเป็นภาวะ Medication-Overuse Headache
🔍 ข้ออื่นผิดเพราะอะไร:
• ข้อ ข. Brain tumor: มักมีอาการเตือน (Red flags) เช่น ปวดศีรษะตอนตื่นนอน อาเจียนพุ่ง หรือมีอาการทางระบบประสาทเฉพาะที่
• ข้อ ค. Chronic sinusitis: มักมีไข้ คัดจมูก และกดเจ็บบริเวณโพรงอากาศไซนัส
• ข้อ ง. Temporal arteritis: มักพบในผู้สูงอายุ (&gt;50 ปี) ร่วมกับอาการปวดขมับ ปวดกรามเวลาเคี้ยว และค่า ESR สูงมาก
• ข้อ จ. Meningitis: มีไข้สูง คอแข็ง (Stiff neck) และระดับความรู้สึกตัวเปลี่ยนแปลง</t>
        </is>
      </c>
      <c r="L65" s="186" t="n"/>
      <c r="M65" s="186" t="inlineStr">
        <is>
          <t>9. Neurologic</t>
        </is>
      </c>
      <c r="N65" s="186" t="inlineStr">
        <is>
          <t>9.1 Headache (migraine, tension)</t>
        </is>
      </c>
      <c r="O65" s="185" t="inlineStr">
        <is>
          <t>Clinic</t>
        </is>
      </c>
      <c r="P65" s="186" t="inlineStr">
        <is>
          <t>Mock PLE-CC 1 ข้อ 108</t>
        </is>
      </c>
      <c r="Q65" s="185" t="inlineStr">
        <is>
          <t>แบบฝึกหัด</t>
        </is>
      </c>
      <c r="R65" s="185" t="inlineStr">
        <is>
          <t>เล่มม่วง</t>
        </is>
      </c>
      <c r="S65" s="185" t="inlineStr">
        <is>
          <t>CASE-NEURO-TENSION-HEADACHE-01</t>
        </is>
      </c>
    </row>
    <row r="66" ht="24" customHeight="1" s="49">
      <c r="A66" s="187" t="n">
        <v>64</v>
      </c>
      <c r="B66" s="186" t="inlineStr">
        <is>
          <t>ผู้ป่วยหญิงอายุ 35 ปี มีประวัติโรคซึมเศร้า (Major Depressive Disorder) มาพบแพทย์ด้วยอาการปวดศีรษะตื้อๆ บีบรัดรอบศีรษะคล้ายมีสายรัด (Band-like headache) ปวดทั้งสองข้างบริเวณหน้าผากและท้ายทอย ความรุนแรงปานกลาง ไม่มีอาการคลื่นไส้อาเจียน และไม่มีอาการกลัวแสงกลัวเสียง</t>
        </is>
      </c>
      <c r="C66" s="186" t="inlineStr">
        <is>
          <t>การรักษาอาการปวดเฉียบพลัน (Acute abortive therapy) ที่เหมาะสมที่สุดสำหรับผู้ป่วยรายนี้คือข้อใด</t>
        </is>
      </c>
      <c r="D66" s="186" t="n"/>
      <c r="E66" s="186" t="inlineStr">
        <is>
          <t>Diclofenac</t>
        </is>
      </c>
      <c r="F66" s="186" t="inlineStr">
        <is>
          <t>Paracetamol</t>
        </is>
      </c>
      <c r="G66" s="186" t="inlineStr">
        <is>
          <t>Dexamethasone</t>
        </is>
      </c>
      <c r="H66" s="186" t="inlineStr">
        <is>
          <t>Eleptriptan</t>
        </is>
      </c>
      <c r="I66" s="188" t="inlineStr">
        <is>
          <t>Nortriptyline</t>
        </is>
      </c>
      <c r="J66" s="185" t="n">
        <v>1</v>
      </c>
      <c r="K66" s="186" t="inlineStr">
        <is>
          <t>✅ คำตอบที่ถูกต้อง: ข้อ ก. Diclofenac
🎯 ทำไมข้อนี้ถึงถูก:
Headache &amp; Migraine การเลือก Headache &amp; Migraine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Paracetamol แม้จัดเป็น first-line analgesic ที่ปลอดภัยสำหรับบรรเทาปวดระดับเล็กน้อย แต่มี efficacy และฤทธิ์ต้านการอักเสบด้อยกว่ายากลุ่ม NSAIDs จึงไม่เพียงพอในการระงับอาการปวดเฉียบพลันที่มีระดับความรุนแรงปานกลางถึงมาก
• ข้อ ค. Dexamethasone เป็น systemic corticosteroid ที่ออกฤทธิ์ต้านการอักเสบและกดภูมิคุ้มกัน ไม่มีบทบาทเป็น first-line analgesic สำหรับอาการปวดศีรษะทั่วไป แต่มักสงวนไว้เป็น rescue therapy เสริมเพื่อป้องกันการกลับมาปวดซ้ำ (recurrence) หรือรักษาภาวะ status migrainosus
• ข้อ ง. Eleptriptan เป็น 5-HT1B/1D receptor agonist ที่ออกฤทธิ์จำเพาะสูงในการหดหลอดเลือดสมองและยับยั้ง trigeminal neurogenic inflammation ใช้สำหรับรักษา acute migraine attack แต่ไม่มีข้อบ่งใช้ใน Tension-type headache หรืออาการปวดทั่วไป
• ข้อ จ. Nortriptyline เป็นยากลุ่ม tricyclic antidepressant (TCA) ที่ใช้เป็นยาป้องกันระยะยาว (prophylaxis) สำหรับ chronic tension headache หรือไมเกรน และรักษา neuropathic pain โดยต้องใช้เวลาหลายสัปดาห์ในการปรับขนาดยา จึงไม่สามารถนำมาใช้ระงับอาการปวดแบบเฉียบพลันได้</t>
        </is>
      </c>
      <c r="L66" s="186" t="n"/>
      <c r="M66" s="186" t="inlineStr">
        <is>
          <t>9. Neurologic</t>
        </is>
      </c>
      <c r="N66" s="186" t="inlineStr">
        <is>
          <t>9.1 Headache (migraine, tension)</t>
        </is>
      </c>
      <c r="O66" s="185" t="inlineStr">
        <is>
          <t>Clinic</t>
        </is>
      </c>
      <c r="P66" s="186" t="inlineStr">
        <is>
          <t>Mock PLE-CC 1 ข้อ 109</t>
        </is>
      </c>
      <c r="Q66" s="185" t="inlineStr">
        <is>
          <t>แบบฝึกหัด</t>
        </is>
      </c>
      <c r="R66" s="185" t="inlineStr">
        <is>
          <t>เล่มม่วง</t>
        </is>
      </c>
      <c r="S66" s="185" t="inlineStr">
        <is>
          <t>CASE-NEURO-TENSION-HEADACHE-01</t>
        </is>
      </c>
    </row>
    <row r="67" ht="24" customHeight="1" s="49">
      <c r="A67" s="187" t="n">
        <v>65</v>
      </c>
      <c r="B67" s="186" t="inlineStr">
        <is>
          <t>ผู้ป่วยหญิงอายุ 35 ปี มีประวัติโรคซึมเศร้า (Major Depressive Disorder) มาพบแพทย์ด้วยอาการปวดศีรษะตื้อๆ บีบรัดรอบศีรษะคล้ายมีสายรัด (Band-like headache) ปวดทั้งสองข้างบริเวณหน้าผากและท้ายทอย ความรุนแรงปานกลาง ไม่มีอาการคลื่นไส้อาเจียน และไม่มีอาการกลัวแสงกลัวเสียง</t>
        </is>
      </c>
      <c r="C67" s="186" t="inlineStr">
        <is>
          <t>หากจำเป็นต้องใช้ยาป้องกันอาการปวดศีรษะ ยาในข้อใดควรหลีกเลี่ยงเนื่องจากอาจทำให้อาการของโรคซึมเศร้าแย่ลง</t>
        </is>
      </c>
      <c r="D67" s="186" t="n"/>
      <c r="E67" s="186" t="inlineStr">
        <is>
          <t>Topiramate</t>
        </is>
      </c>
      <c r="F67" s="186" t="inlineStr">
        <is>
          <t>Atenolol</t>
        </is>
      </c>
      <c r="G67" s="186" t="inlineStr">
        <is>
          <t>Vitamin B6</t>
        </is>
      </c>
      <c r="H67" s="186" t="inlineStr">
        <is>
          <t>amitriptyline</t>
        </is>
      </c>
      <c r="I67" s="188" t="inlineStr">
        <is>
          <t>flunarizine</t>
        </is>
      </c>
      <c r="J67" s="185" t="n">
        <v>1</v>
      </c>
      <c r="K67" s="186" t="inlineStr">
        <is>
          <t>✅ คำตอบที่ถูกต้อง: ข้อ ก. Topiramate
🎯 ทำไมข้อนี้ถึงถูก:
Headache &amp; Migraine การเลือก Headache &amp; Migraine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Atenolol เป็น cardioselective beta-1 blocker ที่ละลายในน้ำ (hydrophilic) ผ่าน blood-brain barrier ได้น้อย จึงมีความเสี่ยงต่อผลข้างเคียงทางจิตประสาท เช่น ภาวะซึมเศร้า ฝันร้าย หรือนอนไม่หลับ น้อยกว่ายา lipophilic beta-blockers เช่น propranolol
• ข้อ ค. Vitamin B6 (Pyridoxine) เป็นวิตามินที่ใช้เสริมการทำงานของระบบประสาทและป้องกัน peripheral neuropathy จากยา isoniazid ไม่มีคุณสมบัติเป็นยาป้องกันไมเกรนมาตรฐาน และไม่มีฤทธิ์กดประสาทหรือส่งผลเสียให้อาการของโรคซึมเศร้าแย่ลง
• ข้อ ง. Amitriptyline เป็น tricyclic antidepressant (TCA) ที่ช่วยเพิ่มระดับ serotonin และ norepinephrine ในระบบประสาทส่วนกลาง จึงมีข้อบ่งใช้ที่ดีในการรักษาทั้งภาวะซึมเศร้าและเป็น first-line migraine prophylaxis ร่วมด้วย
• ข้อ จ. Flunarizine เป็น non-selective calcium channel blocker ที่นิยมใช้ป้องกันไมเกรน แม้มีรายงานว่าอาจกระตุ้น depressive symptoms หรือ drug-induced parkinsonism ได้ในบางราย แต่ตัวเลือก ก. Topiramate มีผลยับยั้งการทำงานของสมอง ชะลอกระบวนการคิด (psychomotor slowing) และเหนี่ยวนำ depressive/mood disorders อย่างชัดเจน</t>
        </is>
      </c>
      <c r="L67" s="186" t="n"/>
      <c r="M67" s="186" t="inlineStr">
        <is>
          <t>9. Neurologic</t>
        </is>
      </c>
      <c r="N67" s="186" t="inlineStr">
        <is>
          <t>9.1 Headache (migraine, tension)</t>
        </is>
      </c>
      <c r="O67" s="185" t="inlineStr">
        <is>
          <t>Clinic</t>
        </is>
      </c>
      <c r="P67" s="186" t="inlineStr">
        <is>
          <t>Mock PLE-CC 1 ข้อ 110</t>
        </is>
      </c>
      <c r="Q67" s="185" t="inlineStr">
        <is>
          <t>แบบฝึกหัด</t>
        </is>
      </c>
      <c r="R67" s="185" t="inlineStr">
        <is>
          <t>เล่มม่วง</t>
        </is>
      </c>
      <c r="S67" s="185" t="inlineStr">
        <is>
          <t>CASE-NEURO-TENSION-HEADACHE-01</t>
        </is>
      </c>
    </row>
    <row r="68" ht="24" customHeight="1" s="49">
      <c r="A68" s="187" t="n">
        <v>66</v>
      </c>
      <c r="B68" s="186" t="inlineStr">
        <is>
          <t>ผู้ป่วยโรคปวดศีรษะไมเกรนรับประทานยาแก้ปวดกลุ่ม NSAIDs (เช่น Naproxen) หรือยาสูตรผสมแก้ปวดบ่อยเกือบทุกวันติดต่อกันเป็นเวลาหลายเดือน ต่อมาพบว่ามีอาการปวดศีรษะถี่ขึ้นเรื่อยๆ จนปวดแทบทุกวัน</t>
        </is>
      </c>
      <c r="C68" s="186" t="inlineStr">
        <is>
          <t>ผู้ป่วยที่ใช้ยาแก้ปวดกลุ่ม NSAIDs หรือยาแก้ปวดไมเกรนบ่อยเกินไปจนเกิดอาการปวดศีรษะเรื้อรัง เรียกว่าภาวะใด</t>
        </is>
      </c>
      <c r="D68" s="186" t="n"/>
      <c r="E68" s="186" t="inlineStr">
        <is>
          <t>Rebound hypertension</t>
        </is>
      </c>
      <c r="F68" s="186" t="inlineStr">
        <is>
          <t>Medication overuse headache (MOH)</t>
        </is>
      </c>
      <c r="G68" s="186" t="inlineStr">
        <is>
          <t>Serotonin syndrome</t>
        </is>
      </c>
      <c r="H68" s="186" t="inlineStr">
        <is>
          <t>Orthostatic hypotension</t>
        </is>
      </c>
      <c r="I68" s="188" t="inlineStr">
        <is>
          <t>Parkinsonism</t>
        </is>
      </c>
      <c r="J68" s="185" t="n">
        <v>2</v>
      </c>
      <c r="K68" s="186" t="inlineStr">
        <is>
          <t>✅ คำตอบที่ถูกต้อง: ข้อ ข. Medication overuse headache (MOH)
🎯 ทำไมข้อนี้ถึงถูก:
การใช้ยาแก้ปวดกลุ่ม NSAIDs หรือ Paracetamol ตั้งแต่ 15 วันต่อเดือนขึ้นไป หรือการใช้ยากลุ่ม Triptans, Ergotamines หรือ Opioids ตั้งแต่ 10 วันต่อเดือนขึ้นไป ติดต่อกันเกิน 3 เดือน จะเหนี่ยวนำให้เกิดภาวะปวดศีรษะเหตุใช้ยาเกิน (Medication Overuse Headache: MOH) ซึ่งทำให้อาการปวดศีรษะรุนแรงและถี่ขึ้นจนกลายเป็นอาการปวดศีรษะเรื้อรังทุกวัน
🔍 ข้ออื่นผิดเพราะอะไร:
• ข้อ ก. Rebound hypertension: เป็นภาวะความดันโลหิตพุ่งสูงขึ้นจากการหยุดยาลดความดันบางชนิดอย่างกะทันหัน เช่น Clonidine ไม่เกี่ยวข้องกับการใช้ยาแก้ปวดเกินขนาด
• ข้อ ค. Serotonin syndrome: เกิดจากพิษของสารสื่อประสาทซีโรโทนินคั่งเมื่อใช้ยาที่มีฤทธิ์ serotonergic ร่วมกันหลายตัว ไม่ใช่ภาวะปวดศีรษะจากการใช้ยาแก้ปวดเรื้อรัง
• ข้อ ง. Orthostatic hypotension: เป็นภาวะความดันโลหิตตกในท่ายืน มักพบจากการใช้ยาขยายหลอดเลือดหรือยารักษาพาร์กินสัน
• ข้อ จ. Parkinsonism: เป็นกลุ่มอาการเคลื่อนไหวผิดปกติจากการขาดสารโดปามีนหรือยาต้านตัวรับโดปามีน ไม่ใช่ผลข้างเคียงจากการใช้ NSAIDs ซ้ำๆ</t>
        </is>
      </c>
      <c r="L68" s="186" t="n"/>
      <c r="M68" s="186" t="inlineStr">
        <is>
          <t>9. Neurologic</t>
        </is>
      </c>
      <c r="N68" s="186" t="inlineStr">
        <is>
          <t>9.1 Headache (migraine, tension)</t>
        </is>
      </c>
      <c r="O68" s="185" t="inlineStr">
        <is>
          <t>Clinic</t>
        </is>
      </c>
      <c r="P68" s="186" t="inlineStr">
        <is>
          <t>Mock PLE-CC 1 ข้อ 112</t>
        </is>
      </c>
      <c r="Q68" s="185" t="inlineStr">
        <is>
          <t>แบบฝึกหัด</t>
        </is>
      </c>
      <c r="R68" s="185" t="inlineStr">
        <is>
          <t>เล่มม่วง</t>
        </is>
      </c>
      <c r="S68" s="185" t="inlineStr"/>
    </row>
    <row r="69" ht="24" customHeight="1" s="49">
      <c r="A69" s="187" t="n">
        <v>67</v>
      </c>
      <c r="B69" s="186" t="n"/>
      <c r="C69" s="186" t="inlineStr">
        <is>
          <t>หญิงตั้งครรภ์ไตรมาสแรกที่เป็นโรคลมชักชนิด Focal seizures หากมีความจำเป็นต้องใช้ยาต้านอาการชัก ยาตัวเลือกใดมีความปลอดภัยและมีความเสี่ยงต่อความพิการแต่กำเนิดของทารก (Teratogenicity) ต่ำที่สุด</t>
        </is>
      </c>
      <c r="D69" s="186" t="n"/>
      <c r="E69" s="186" t="inlineStr">
        <is>
          <t>Levetiracetam หรือ Lamotrigine</t>
        </is>
      </c>
      <c r="F69" s="186" t="inlineStr">
        <is>
          <t>Sodium valproate (Valproic acid)</t>
        </is>
      </c>
      <c r="G69" s="186" t="inlineStr">
        <is>
          <t>Phenytoin</t>
        </is>
      </c>
      <c r="H69" s="186" t="inlineStr">
        <is>
          <t>Carbamazepine</t>
        </is>
      </c>
      <c r="I69" s="188" t="inlineStr">
        <is>
          <t>Phenobarbital</t>
        </is>
      </c>
      <c r="J69" s="185" t="n">
        <v>1</v>
      </c>
      <c r="K69" s="186" t="inlineStr">
        <is>
          <t>✅ คำตอบที่ถูกต้อง: ข้อ ก. Levetiracetam หรือ Lamotrigine
🎯 ทำไมข้อนี้ถึงถูก:
ข้อมูลจาก International Pregnancy Registries และแนวทางของ American Academy of Neurology (AAN) ระบุว่า Levetiracetam และ Lamotrigine มีอัตราการเกิดความพิการแต่กำเนิดต่ำที่สุด (ประมาณร้อยละ 1.5 - 3 ซึ่งใกล้เคียงกับประชากรทั่วไป) จึงจัดเป็นยารักษาลมชักทางเลือกแรกในสตรีวัยเจริญพันธุ์และหญิงตั้งครรภ์
🔍 ข้ออื่นผิดเพราะอะไร:
• ข้อ ข. (Sodium valproate): มีความเสี่ยงต่อความพิการแต่กำเนิดสูงที่สุด (ประมาณร้อยละ 10 โดยเฉพาะ Neural tube defects) และทำให้ระดับสติปัญญา (IQ) ของเด็กลดลง ห้ามใช้เด็ดขาดในหญิงตั้งครรภ์
• ข้อ ค. (Phenytoin): เสี่ยงต่อ Fetal Hydantoin Syndrome (ปากแหว่งเพดานโหว่, นิ้วมือลีบ)
• ข้อ ง. (Carbamazepine): เสี่ยงต่อ Neural tube defects และ Spina bifida
• ข้อ จ. (Phenobarbital): เสี่ยงต่อความพิการหัวใจและภาวะกดประสาทในทารกแรกเกิด</t>
        </is>
      </c>
      <c r="L69" s="186" t="n"/>
      <c r="M69" s="186" t="inlineStr">
        <is>
          <t>9. Neurologic</t>
        </is>
      </c>
      <c r="N69" s="186" t="inlineStr">
        <is>
          <t>9.2 Epilepsy</t>
        </is>
      </c>
      <c r="O69" s="185" t="inlineStr">
        <is>
          <t>Clinic</t>
        </is>
      </c>
      <c r="P69" s="186" t="inlineStr">
        <is>
          <t>PLE-CC1 ปี 2566 Day 1 ข้อ 6</t>
        </is>
      </c>
      <c r="Q69" s="185" t="inlineStr">
        <is>
          <t>ข้อสอบจริง</t>
        </is>
      </c>
      <c r="R69" s="185" t="inlineStr">
        <is>
          <t>2566</t>
        </is>
      </c>
      <c r="S69" s="185" t="n"/>
    </row>
    <row r="70" ht="24" customHeight="1" s="49">
      <c r="A70" s="187" t="n">
        <v>68</v>
      </c>
      <c r="B70" s="186" t="n"/>
      <c r="C70" s="186" t="inlineStr">
        <is>
          <t>ยาต้านอาการชัก Phenytoin มีกลไกการออกฤทธิ์ทางเภสัชวิทยาหลักตามข้อใด</t>
        </is>
      </c>
      <c r="D70" s="186" t="n"/>
      <c r="E70" s="186" t="inlineStr">
        <is>
          <t>ยับยั้ง Voltage-gated sodium channels (VGSC) ในรูป Inactive state ทำให้ลดการส่งกระแสประสาทความถี่สูงซ้ำๆ (Repetitive neuronal firing)</t>
        </is>
      </c>
      <c r="F70" s="186" t="inlineStr">
        <is>
          <t>เพิ่มการทำงานของเอนไซม์ GABA transaminase ทำให้ระดับ GABA ลดลง</t>
        </is>
      </c>
      <c r="G70" s="186" t="inlineStr">
        <is>
          <t>ยับยั้ง T-type calcium channels ในเซลล์ประสาททาลามัส</t>
        </is>
      </c>
      <c r="H70" s="186" t="inlineStr">
        <is>
          <t>เป็น NMDA glutamate receptor agonist กระตุ้นการส่งสัญญาณประสาท</t>
        </is>
      </c>
      <c r="I70" s="188" t="inlineStr">
        <is>
          <t>กระตุ้นการหลั่ง Dopamine ที่ปลายประสาท Substantia nigra</t>
        </is>
      </c>
      <c r="J70" s="185" t="n">
        <v>1</v>
      </c>
      <c r="K70" s="186" t="inlineStr">
        <is>
          <t>✅ คำตอบที่ถูกต้อง: ข้อ ก. ยับยั้ง Voltage-gated sodium channels (VGSC) ในรูป Inactive state ทำให้ลดการส่งกระแสประสาทความถี่สูงซ้ำๆ (Repetitive neuronal firing)
🎯 ทำไมข้อนี้ถึงถูก:
Phenytoin ออกฤทธิ์แบบ Use-dependent (หรือ Voltage-dependent) โดยจับกับ Voltage-gated Na+ channels ในสภาวะ Inactivated state และชะลอการฟื้นตัวของช่องโซเดียมกลับสู่ Resting state ส่งผลให้เซลล์ประสาทไม่สามารถยิงกระแสประสาทความถี่สูงซ้ำๆ ได้ (Block high-frequency sustained repetitive firing)
🔍 ข้ออื่นผิดเพราะอะไร:
• ข้อ ข.: ยาที่ออกฤทธิ์ผ่าน GABA จะยับยั้งเอนไซม์ GABA transaminase (เช่น Vigabatrin) เพื่อเพิ่มระดับ GABA ไม่ใช่ลดลง
• ข้อ ค.: การยับยั้ง T-type Ca2+ channels เป็นกลไกหลักของ Ethosuximide ในการรักษา Absence seizures
• ข้อ ง.: NMDA antagonists (เช่น Felbamate) เป็นยายับยั้ง ไม่ใช่ agonist
• ข้อ จ.: เป็นกลไกของยารักษาโรคพาร์กินสัน ไม่ใช่ยากันชัก</t>
        </is>
      </c>
      <c r="L70" s="186" t="n"/>
      <c r="M70" s="186" t="inlineStr">
        <is>
          <t>9. Neurologic</t>
        </is>
      </c>
      <c r="N70" s="186" t="inlineStr">
        <is>
          <t>9.2 Epilepsy</t>
        </is>
      </c>
      <c r="O70" s="185" t="inlineStr">
        <is>
          <t>Clinic</t>
        </is>
      </c>
      <c r="P70" s="186" t="inlineStr">
        <is>
          <t>PLE-CC1 ปี 2566 Day 1 ข้อ 7</t>
        </is>
      </c>
      <c r="Q70" s="185" t="inlineStr">
        <is>
          <t>ข้อสอบจริง</t>
        </is>
      </c>
      <c r="R70" s="185" t="inlineStr">
        <is>
          <t>2566</t>
        </is>
      </c>
      <c r="S70" s="185" t="n"/>
    </row>
    <row r="71" ht="24" customHeight="1" s="49">
      <c r="A71" s="187" t="n">
        <v>69</v>
      </c>
      <c r="B71" s="186" t="n"/>
      <c r="C71" s="186" t="inlineStr">
        <is>
          <t>ยา Phenytoin มีลักษณะทางเภสัชจลนศาสตร์แบบ Non-linear (Michaelis-Menten kinetics) ข้อใดอธิบายปรากฏการณ์นี้ในทางคลินิกได้อย่างถูกต้อง</t>
        </is>
      </c>
      <c r="D71" s="186" t="n"/>
      <c r="E71" s="186" t="inlineStr">
        <is>
          <t>เมื่อขนาดยาเพิ่มขึ้นจนถึงจุดที่เอนไซม์กำจัดยาในตับอิ่มตัว อัตราการขจัดยาจะคงที่ (Zero-order) ส่งผลให้ระดับยาในเลือดเพิ่มขึ้นแบบก้าวกระโดดไม่เป็นสัดส่วนกับขนาดยา</t>
        </is>
      </c>
      <c r="F71" s="186" t="inlineStr">
        <is>
          <t>ระดับยาในเลือดจะเพิ่มขึ้นเป็นสัดส่วนเส้นตรงอย่างสมบูรณ์ตามขนาดยาที่เพิ่มขึ้น (First-order kinetics)</t>
        </is>
      </c>
      <c r="G71" s="186" t="inlineStr">
        <is>
          <t>เมื่อเพิ่มขนาดยา ค่าครึ่งชีวิต (Half-life) ของยาจะลดลงอย่างต่อเนื่อง</t>
        </is>
      </c>
      <c r="H71" s="186" t="inlineStr">
        <is>
          <t>ระดับยาในเลือดจะลดลงอย่างรวดเร็วเนื่องจากการเหนี่ยวนำเอนไซม์ของตัวมันเอง (Auto-induction)</t>
        </is>
      </c>
      <c r="I71" s="188" t="inlineStr">
        <is>
          <t>การปรับเพิ่มขนาดยาแม้เพียงเล็กน้อยจะไม่ส่งผลต่อระดับยาในเลือด</t>
        </is>
      </c>
      <c r="J71" s="185" t="n">
        <v>1</v>
      </c>
      <c r="K71" s="186" t="inlineStr">
        <is>
          <t>✅ คำตอบที่ถูกต้อง: ข้อ ก. เมื่อขนาดยาเพิ่มขึ้นจนถึงจุดที่เอนไซม์กำจัดยาในตับอิ่มตัว อัตราการขจัดยาจะคงที่ (Zero-order) ส่งผลให้ระดับยาในเลือดเพิ่มขึ้นแบบก้าวกระโดดไม่เป็นสัดส่วนกับขนาดยา
🎯 ทำไมข้อนี้ถึงถูก:
เมื่อเอนไซม์ CYP2C9 อิ่มตัว การกำจัดยาจะเปลี่ยนจาก First-order kinetics (อัตราการกำจัดแปรผันตามความเข้มข้น) ไปเป็น Zero-order kinetics (อัตราการกำจัดคงที่ ไม่ขึ้นกับความเข้มข้น) ส่งผลให้การปรับเพิ่มขนาดยาเพียงเล็กน้อย (เช่น จาก 300 mg เป็น 350 mg) อาจทำให้ระดับยาในเลือดพุ่งสูงขึ้นอย่างก้าวกระโดดจนเกิดความเป็นพิษรุนแรง (Toxicity) จึงต้องปรับยาอย่างระมัดระวังและติดตามระดับยาในเลือด (TDM)
🔍 ข้ออื่นผิดเพราะอะไร:
• ข้อ ข.: เป็นลักษณะของ Linear (First-order) kinetics ซึ่งใช้ไม่ได้กับ Phenytoin ในช่วง therapeutic range
• ข้อ ค.: เมื่อเข้าสู่ Zero-order kinetics ค่าครึ่งชีวิต (t1/2) ของยาจะยาวนานขึ้นอย่างมาก ไม่ใช่ลดลง
• ข้อ ง.: การเกิด Auto-induction เป็นลักษณะเฉพาะของ Carbamazepine
• ข้อ จ.: การเพิ่มยาแม้เพียงเล็กน้อยทำให้ระดับยาพุ่งสูงขึ้นมากจนเกิดพิษได้ง่าย</t>
        </is>
      </c>
      <c r="L71" s="186" t="n"/>
      <c r="M71" s="186" t="inlineStr">
        <is>
          <t>9. Neurologic</t>
        </is>
      </c>
      <c r="N71" s="186" t="inlineStr">
        <is>
          <t>9.2 Epilepsy</t>
        </is>
      </c>
      <c r="O71" s="185" t="inlineStr">
        <is>
          <t>Clinic</t>
        </is>
      </c>
      <c r="P71" s="186" t="inlineStr">
        <is>
          <t>PLE-CC1 ปี 2566 Day 1 ข้อ 8</t>
        </is>
      </c>
      <c r="Q71" s="185" t="inlineStr">
        <is>
          <t>ข้อสอบจริง</t>
        </is>
      </c>
      <c r="R71" s="185" t="inlineStr">
        <is>
          <t>2566</t>
        </is>
      </c>
      <c r="S71" s="185" t="n"/>
    </row>
    <row r="72" ht="24" customHeight="1" s="49">
      <c r="A72" s="187" t="n">
        <v>70</v>
      </c>
      <c r="B72" s="186" t="n"/>
      <c r="C72" s="186" t="inlineStr">
        <is>
          <t>อาการไม่พึงประสงค์จากการใช้ยา Phenytoin ในระยะยาว (Chronic toxicity) และอาการแสดงของระดับยาเกินขนาดที่พบบ่อยคือข้อใด</t>
        </is>
      </c>
      <c r="D72" s="186" t="n"/>
      <c r="E72" s="186" t="inlineStr">
        <is>
          <t>เหงือกบวมโต (Gingival hyperplasia), ขนดก (Hirsutism), เดินเซ (Ataxia) และตากระตุก (Nystagmus)</t>
        </is>
      </c>
      <c r="F72" s="186" t="inlineStr">
        <is>
          <t>น้ำหนักตัวลดลงอย่างรวดเร็ว และผมร่วง</t>
        </is>
      </c>
      <c r="G72" s="186" t="inlineStr">
        <is>
          <t>ภาวะความดันโลหิตต่ำและหัวใจเต้นช้า</t>
        </is>
      </c>
      <c r="H72" s="186" t="inlineStr">
        <is>
          <t>การกดไขกระดูกอย่างรุนแรงและโลหิตจางจากเม็ดเลือดแดงแตก</t>
        </is>
      </c>
      <c r="I72" s="188" t="inlineStr">
        <is>
          <t>ภาวะน้ำตาลในเลือดต่ำอย่างรุนแรง</t>
        </is>
      </c>
      <c r="J72" s="185" t="n">
        <v>1</v>
      </c>
      <c r="K72" s="186" t="inlineStr">
        <is>
          <t>✅ คำตอบที่ถูกต้อง: ข้อ ก. เหงือกบวมโต (Gingival hyperplasia), ขนดก (Hirsutism), เดินเซ (Ataxia) และตากระตุก (Nystagmus)
🎯 ทำไมข้อนี้ถึงถูก:
• อาการพิษตามระดับยา (Concentration-related): ระดับยา &gt; 20 mcg/mL เริ่มมีตากระตุก (Nystagmus); &gt; 30 mcg/mL มีอาการเดินเซ (Ataxia), ซึม (Lethargy), พูดไม่ชัด (Slurred speech); &gt; 40 mcg/mL เกิดอาการโคม่า
• ผลข้างเคียงจากการใช้ระยะยาว (Chronic effects): เหงือกบวมโต (Gingival hyperplasia: ป้องกันด้วยการรักษาอนามัยช่องปาก), ขนดก (Hirsutism), หยาบกร้านของใบหน้า (Coarsening of facial features), ภาวะกระดูกบาง/พรุน (Osteomalacia จากการเหนี่ยวนำเอนไซม์สลายวิตามินดี), และ Megaloblastic anemia (จากการขาดกรดโฟลิก)
🔍 ข้ออื่นผิดเพราะอะไร:
• ข้อ ข.: ผมร่วงและน้ำหนักตัวเพิ่มเป็นผลข้างเคียงของ Sodium valproate ไม่ใช่ Phenytoin
• ข้อ ค.: ภาวะความดันต่ำและหัวใจเต้นช้าพบได้เมื่อฉีด Phenytoin IV เร็วเกินไป (&gt; 50 mg/min) จากตัวทำละลาย Propylene glycol ไม่ใช่อาการพิษเรื้อรังจากการกิน
• ข้อ ง.: (การกดไขกระดูกอย่างรุนแรงและโลหิตจางจากเม็ดเลือดแดงแตก): ไม่ใช่คำตอบที่ถูกต้องตามแนวทางเวชปฏิบัติและหลักวิชาการทางเภสัชกรรมสำหรับกรณีนี้
• ข้อ จ.: (ภาวะน้ำตาลในเลือดต่ำอย่างรุนแรง): ไม่ใช่คำตอบที่ถูกต้องตามแนวทางเวชปฏิบัติและหลักวิชาการทางเภสัชกรรมสำหรับกรณีนี้</t>
        </is>
      </c>
      <c r="L72" s="186" t="n"/>
      <c r="M72" s="186" t="inlineStr">
        <is>
          <t>9. Neurologic</t>
        </is>
      </c>
      <c r="N72" s="186" t="inlineStr">
        <is>
          <t>9.2 Epilepsy</t>
        </is>
      </c>
      <c r="O72" s="185" t="inlineStr">
        <is>
          <t>Clinic</t>
        </is>
      </c>
      <c r="P72" s="186" t="inlineStr">
        <is>
          <t>PLE-CC1 ปี 2566 Day 1 ข้อ 31</t>
        </is>
      </c>
      <c r="Q72" s="185" t="inlineStr">
        <is>
          <t>ข้อสอบจริง</t>
        </is>
      </c>
      <c r="R72" s="185" t="inlineStr">
        <is>
          <t>2566</t>
        </is>
      </c>
      <c r="S72" s="185" t="n"/>
    </row>
    <row r="73" ht="24" customHeight="1" s="49">
      <c r="A73" s="187" t="n">
        <v>71</v>
      </c>
      <c r="B73" s="186" t="inlineStr">
        <is>
          <t>ผู้ป่วยโรคไมเกรนที่มีความถี่ในการปวดศีรษะมากกว่า 4 ครั้งต่อเดือน และมีประวัติโรคซึมเศร้า (Major Depressive Disorder) ร่วมด้วย</t>
        </is>
      </c>
      <c r="C73" s="186" t="inlineStr">
        <is>
          <t>ควรเลือกยาป้องกันไมเกรนกลุ่มใดที่ช่วยรักษาทั้งสองภาวะไปพร้อมกันได้อย่างมีประสิทธิภาพสูงสุด</t>
        </is>
      </c>
      <c r="D73" s="186" t="n"/>
      <c r="E73" s="186" t="inlineStr">
        <is>
          <t>ยากลุ่ม Tricyclic Antidepressants เช่น Amitriptyline</t>
        </is>
      </c>
      <c r="F73" s="186" t="inlineStr">
        <is>
          <t>ยากลุ่ม Beta-blockers เช่น Propranolol</t>
        </is>
      </c>
      <c r="G73" s="186" t="inlineStr">
        <is>
          <t>ยากลุ่ม Calcium Channel Blockers เช่น Flunarizine</t>
        </is>
      </c>
      <c r="H73" s="186" t="inlineStr">
        <is>
          <t>ยากลุ่ม Anticonvulsants เช่น Topiramate</t>
        </is>
      </c>
      <c r="I73" s="188" t="inlineStr">
        <is>
          <t>ยากลุ่ม Triptans เช่น Sumatriptan</t>
        </is>
      </c>
      <c r="J73" s="185" t="n">
        <v>1</v>
      </c>
      <c r="K73" s="186" t="inlineStr">
        <is>
          <t>✅ คำตอบที่ถูกต้อง: ข้อ ก. ยากลุ่ม Tricyclic Antidepressants เช่น Amitriptyline
🎯 ทำไมข้อนี้ถึงถูก:
Amitriptyline (ยาต้านเศร้ากลุ่ม TCAs) มีหลักฐานเชิงประจักษ์ระดับสูง (Level A evidence) ในการป้องกันไมเกรน และมีข้อบ่งใช้หลักในการรักษาโรคซึมเศร้า (Depression) และภาวะนอนไม่หลับ (Insomnia) จึงเป็นตัวเลือกที่เหมาะสมที่สุดในผู้ป่วยที่มีทั้งไมเกรนและภาวะซึมเศร้าร่วมกัน โดยรับประทานก่อนนอน
🔍 ข้ออื่นผิดเพราะอะไร:
• ข้อ ข. (Propranolol): ห้ามใช้หรือต้องระวังในผู้ป่วยซึมเศร้า เพราะ Beta-blockers ชนิดละลายในไขมันสูงอาจทำให้อาการซึมเศร้าแย่ลงได้ (Worsen depression) และห้ามใช้ในโรคหอบหืด (Asthma)
• ข้อ ค. (Flunarizine): มีผลข้างเคียงทำให้น้ำหนักตัวเพิ่ม ซึม และอาจเหนี่ยวนำให้เกิดภาวะซึมเศร้าหรือพาร์กินสันเทียม (Depression and Drug-induced parkinsonism)
• ข้อ ง. (Topiramate): ช่วยลดน้ำหนักแต่ไม่ได้รักษาโรคซึมเศร้า และอาจทำให้เกิดผลข้างเคียงด้านสมาธิและความจำ (Cognitive slowing)
• ข้อ จ. (Sumatriptan): เป็นยาบรรเทาอาการปวดเฉียบพลัน (Acute treatment) ไม่ใช่ยาป้องกันไมเกรน</t>
        </is>
      </c>
      <c r="L73" s="186" t="n"/>
      <c r="M73" s="186" t="inlineStr">
        <is>
          <t>9. Neurologic</t>
        </is>
      </c>
      <c r="N73" s="186" t="inlineStr">
        <is>
          <t>9.1 Headache (migraine, tension)</t>
        </is>
      </c>
      <c r="O73" s="185" t="inlineStr">
        <is>
          <t>Clinic</t>
        </is>
      </c>
      <c r="P73" s="186" t="inlineStr">
        <is>
          <t>PLE-CC1 ปี 2566 Day 2 ข้อ 19</t>
        </is>
      </c>
      <c r="Q73" s="185" t="inlineStr">
        <is>
          <t>ข้อสอบจริง</t>
        </is>
      </c>
      <c r="R73" s="185" t="inlineStr">
        <is>
          <t>2566</t>
        </is>
      </c>
      <c r="S73" s="185" t="inlineStr"/>
    </row>
    <row r="74" ht="24" customHeight="1" s="49">
      <c r="A74" s="187" t="n">
        <v>72</v>
      </c>
      <c r="B74" s="186" t="n"/>
      <c r="C74" s="186" t="inlineStr">
        <is>
          <t>สาเหตุที่ควรprophylaxis migraine. ตัวเลือก [📷 มีรูปภาพประกอบ: image4.png]</t>
        </is>
      </c>
      <c r="D74" s="186" t="n"/>
      <c r="E74" s="186" t="inlineStr">
        <is>
          <t>Neurologic Disorder</t>
        </is>
      </c>
      <c r="F74" s="186" t="inlineStr">
        <is>
          <t>Donepezil 5 mg HS</t>
        </is>
      </c>
      <c r="G74" s="186" t="inlineStr">
        <is>
          <t>Alteplase (rtPA) 0.9 mg/kg IV</t>
        </is>
      </c>
      <c r="H74" s="186" t="inlineStr">
        <is>
          <t>Phenytoin 100 mg TID</t>
        </is>
      </c>
      <c r="I74" s="188" t="inlineStr">
        <is>
          <t>Sodium valproate 200 mg TID</t>
        </is>
      </c>
      <c r="J74" s="185" t="n">
        <v>1</v>
      </c>
      <c r="K74" s="186" t="inlineStr">
        <is>
          <t>✅ คำตอบที่ถูกต้อง: ข้อ ก. Neurologic Disorder
🎯 ทำไมข้อนี้ถึงถูก:
การเลือก Neurologic Disorder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Donepezil 5 mg HS เป็น acetylcholinesterase inhibitor สำหรับรักษาโรคสมองเสื่อมอัลไซเมอร์ ไม่มีข้อบ่งใช้ในการรักษาหรือเป็นสาเหตุของการให้ยาป้องกันไมเกรน
• ข้อ ค. Alteplase (rtPA) 0.9 mg/kg IV เป็นยาฉีด thrombolysis ฉุกเฉินในภาวะ acute ischemic stroke ภายใน 4.5 ชั่วโมง ไม่เกี่ยวข้องกับข้อบ่งชี้ในการป้องกันไมเกรน
• ข้อ ง. Phenytoin 100 mg TID เป็นยากลุ่ม sodium channel blocker สำหรับโรคลมชัก มีผลข้างเคียงและปฏิกิริยาระหว่างยาสูง ไม่มีประสิทธิผลในการป้องกันไมเกรน
• ข้อ จ. Sodium valproate 200 mg TID แม้เป็นหนึ่งในยาที่มีข้อบ่งใช้ป้องกันไมเกรน แต่เป็นชื่อตัวเลือกยา ไม่ใช่ข้อบ่งชี้ทางคลินิก (เช่น ปวดศีรษะบ่อยมากกว่าหรือเท่ากับ 4 วันต่อเดือน หรือกระทบต่อคุณภาพชีวิตอย่างรุนแรง)</t>
        </is>
      </c>
      <c r="L74" s="186" t="n"/>
      <c r="M74" s="186" t="inlineStr">
        <is>
          <t>9. Neurologic</t>
        </is>
      </c>
      <c r="N74" s="186" t="inlineStr">
        <is>
          <t>9.1 Headache (migraine, tension)</t>
        </is>
      </c>
      <c r="O74" s="185" t="inlineStr">
        <is>
          <t>Clinic</t>
        </is>
      </c>
      <c r="P74" s="186" t="inlineStr">
        <is>
          <t>PLE-CC1 ปี 2566 Day 2 ข้อ 21</t>
        </is>
      </c>
      <c r="Q74" s="185" t="inlineStr">
        <is>
          <t>ข้อสอบจริง</t>
        </is>
      </c>
      <c r="R74" s="185" t="inlineStr">
        <is>
          <t>2566</t>
        </is>
      </c>
      <c r="S74" s="185" t="n"/>
    </row>
    <row r="75" ht="24" customHeight="1" s="49">
      <c r="A75" s="187" t="n">
        <v>73</v>
      </c>
      <c r="B75" s="186" t="n"/>
      <c r="C75" s="186" t="inlineStr">
        <is>
          <t>.การศึกษาMeta-analysis ว่าการใช้propranololสามารถป้องกันการเกิดไมเกรนได้หรือไม่ข้อใดถูกต้อง ตัวเลือก</t>
        </is>
      </c>
      <c r="D75" s="186" t="n"/>
      <c r="E75" s="186" t="inlineStr">
        <is>
          <t>Neurologic Disorder</t>
        </is>
      </c>
      <c r="F75" s="186" t="inlineStr">
        <is>
          <t>Sodium valproate 200 mg TID</t>
        </is>
      </c>
      <c r="G75" s="186" t="inlineStr">
        <is>
          <t>Carbamazepine 200 mg BID</t>
        </is>
      </c>
      <c r="H75" s="186" t="inlineStr">
        <is>
          <t>Lamotrigine 50 mg OD</t>
        </is>
      </c>
      <c r="I75" s="188" t="inlineStr">
        <is>
          <t>Levetiracetam 500 mg BID</t>
        </is>
      </c>
      <c r="J75" s="185" t="n">
        <v>1</v>
      </c>
      <c r="K75" s="186" t="inlineStr">
        <is>
          <t>✅ คำตอบที่ถูกต้อง: ข้อ ก. Neurologic Disorder
🎯 ทำไมข้อนี้ถึงถูก:
การเลือก Neurologic Disorder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(Sodium valproate 200 mg TID): เป็น broad-spectrum antiepileptic drug แต่มี teratogenicity สูงมาก (neural tube defects) ห้ามใช้ในหญิงวัยเจริญพันธุ์ และเสี่ยงต่อ hepatotoxicity, pancreatitis, weight gain, alopecia
• ข้อ ค. (Carbamazepine 200 mg BID): เป็น first-line ใน focal seizures และ Trigeminal neuralgia ต้องตรวจคัดกรองยีน HLA-B15:02 ในคนไทยก่อนเริ่มยาเพื่อป้องกัน SJS/TEN และเป็น auto-inducer ของเอนไซม์ CYP3A4
• ข้อ ง. (Lamotrigine 50 mg OD): เป็น broad-spectrum AED และ mood stabilizer ต้องเริ่มจากขนาดยาต่ำๆ และค่อยๆ titrate ช้าๆ เพื่อป้องกัน severe cutaneous rash (SJS/TEN)
• ข้อ จ. (Levetiracetam 500 mg BID): เป็น SV2A vesicle protein binder มี drug interactions ต่ำมาก ขับออกทางไตเป็นหลัก ปลอดภัยในหญิงตั้งครรภ์ แต่ต้องระวัง behavioral/mood changes (หงุดหงิด ก้าวร้าว)</t>
        </is>
      </c>
      <c r="L75" s="186" t="n"/>
      <c r="M75" s="186" t="inlineStr">
        <is>
          <t>9. Neurologic</t>
        </is>
      </c>
      <c r="N75" s="186" t="inlineStr">
        <is>
          <t>9.1 Headache (migraine, tension)</t>
        </is>
      </c>
      <c r="O75" s="185" t="inlineStr">
        <is>
          <t>Clinic</t>
        </is>
      </c>
      <c r="P75" s="186" t="inlineStr">
        <is>
          <t>PLE-CC1 ปี 2566 Day 2 ข้อ 85</t>
        </is>
      </c>
      <c r="Q75" s="185" t="inlineStr">
        <is>
          <t>ข้อสอบจริง</t>
        </is>
      </c>
      <c r="R75" s="185" t="inlineStr">
        <is>
          <t>2566</t>
        </is>
      </c>
      <c r="S75" s="185" t="n"/>
    </row>
    <row r="76" ht="24" customHeight="1" s="49">
      <c r="A76" s="187" t="n">
        <v>74</v>
      </c>
      <c r="B76" s="186" t="n"/>
      <c r="C76" s="186" t="inlineStr">
        <is>
          <t>อาการข้างเคียงใด ไม่ขึ้นกับระดับยา carbamazepine</t>
        </is>
      </c>
      <c r="D76" s="186" t="n"/>
      <c r="E76" s="186" t="inlineStr">
        <is>
          <t>Diplopia</t>
        </is>
      </c>
      <c r="F76" s="186" t="inlineStr">
        <is>
          <t>Ataxia</t>
        </is>
      </c>
      <c r="G76" s="186" t="inlineStr">
        <is>
          <t>Maculopapular eruption</t>
        </is>
      </c>
      <c r="H76" s="186" t="inlineStr">
        <is>
          <t>Dizziness</t>
        </is>
      </c>
      <c r="I76" s="188" t="inlineStr">
        <is>
          <t>Seizure</t>
        </is>
      </c>
      <c r="J76" s="185" t="n">
        <v>1</v>
      </c>
      <c r="K76" s="186" t="inlineStr">
        <is>
          <t>✅ คำตอบที่ถูกต้อง: ข้อ ก. Diplopia
🎯 ทำไมข้อนี้ถึงถูก:
การเลือก Diplopia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Ataxia (เดินเซ ทรงตัวไม่อยู่) เป็นอาการพิษทางระบบประสาทส่วนกลางที่สัมพันธ์โดยตรงกับระดับยา carbamazepine ในเลือดสูงเกิน therapeutic range (&gt; 12 mcg/mL)
• ข้อ ค. Maculopapular eruption เป็นปฏิกิริยาไม่พึงประสงค์ทางผิวหนังแบบ idiosyncratic หรือ immune-mediated hypersensitivity ซึ่งไม่ขึ้นกับระดับยาในเลือด แต่มีความสัมพันธ์ทางพันธุกรรมกับยีน HLA-B15:02
• ข้อ ง. Dizziness (เวียนศีรษะ ง่วงซึม) เป็น dose-dependent central nervous system side effect ที่พบบ่อยมากเมื่อระดับยาในเลือดสูงหรือเริ่มปรับขนาดยาเร็วเกินไป
• ข้อ จ. Seizure สามารถเกิดขึ้นได้จากภาวะเป็นพิษ (paradoxical intoxication) เมื่อระดับยา carbamazepine ในเลือดสูงเกินขนาดอย่างรุนแรง (&gt; 20 mcg/mL)</t>
        </is>
      </c>
      <c r="L76" s="186" t="n"/>
      <c r="M76" s="186" t="inlineStr">
        <is>
          <t>9. Neurologic</t>
        </is>
      </c>
      <c r="N76" s="186" t="inlineStr">
        <is>
          <t>9.2 Epilepsy</t>
        </is>
      </c>
      <c r="O76" s="185" t="inlineStr">
        <is>
          <t>Clinic</t>
        </is>
      </c>
      <c r="P76" s="186" t="inlineStr">
        <is>
          <t>ข้อ 98 (PLE_CC1_2562_Key.md)</t>
        </is>
      </c>
      <c r="Q76" s="185" t="inlineStr">
        <is>
          <t>ข้อสอบจริง</t>
        </is>
      </c>
      <c r="R76" s="185" t="inlineStr">
        <is>
          <t>2562</t>
        </is>
      </c>
      <c r="S76" s="185" t="n"/>
    </row>
    <row r="77" ht="24" customHeight="1" s="49">
      <c r="A77" s="187" t="n">
        <v>75</v>
      </c>
      <c r="B77" s="186" t="n"/>
      <c r="C77" s="186" t="inlineStr">
        <is>
          <t>หัวข้อใดของ carbamazepine CR ที่ไม่จำเป็นต้องตรวจตามเภสัชตำรับ controlled release</t>
        </is>
      </c>
      <c r="D77" s="186" t="n"/>
      <c r="E77" s="186" t="inlineStr">
        <is>
          <t>Dissolution</t>
        </is>
      </c>
      <c r="F77" s="186" t="inlineStr">
        <is>
          <t>Disintegration</t>
        </is>
      </c>
      <c r="G77" s="186" t="inlineStr">
        <is>
          <t>Content uniformity/weight variation</t>
        </is>
      </c>
      <c r="H77" s="186" t="inlineStr">
        <is>
          <t>Assay</t>
        </is>
      </c>
      <c r="I77" s="188" t="inlineStr">
        <is>
          <t>Impurity</t>
        </is>
      </c>
      <c r="J77" s="185" t="n">
        <v>1</v>
      </c>
      <c r="K77" s="186" t="inlineStr">
        <is>
          <t>✅ คำตอบที่ถูกต้อง: ข้อ ก. Dissolution
🎯 ทำไมข้อนี้ถึงถูก:
การเลือก Dissolution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Disintegration test (การแตกกระจายตัว) ไม่จำเป็นต้องตรวจในรูปแบบยาเม็ด Controlled-Release (CR) เนื่องจากรูปแบบควบคุมการปลดปล่อยถูกออกแบบมาให้ค่อยๆ ปลดปล่อยตัวยาอย่างต่อเนื่องตามเวลา ไม่ได้มุ่งเน้นการแตกตัวทันที
• ข้อ ค. Content uniformity / Weight variation เป็นข้อกำหนดสำคัญตามเภสัชตำรับในการตรวจสอบความสม่ำเสมอของขนาดยาในแต่ละเม็ดเพื่อให้มั่นใจในประสิทธิผลและความปลอดภัย
• ข้อ ง. Assay เป็นการตรวจหาปริมาณตัวยาสำคัญ (potency) ให้อยู่ในช่วงมาตรฐานที่กำหนด (เช่น 90.0% - 110.0% of label claim) ซึ่งต้องตรวจตามเภสัชตำรับเสมอ
• ข้อ จ. Impurity test (การทดสอบสารปนเปื้อนและ degradation products) จำเป็นต้องตรวจเพื่อควบคุมความบริสุทธิ์และความปลอดภัยของผลิตภัณฑ์ยาสำเร็จรูป</t>
        </is>
      </c>
      <c r="L77" s="186" t="n"/>
      <c r="M77" s="186" t="inlineStr">
        <is>
          <t>9. Neurologic</t>
        </is>
      </c>
      <c r="N77" s="186" t="inlineStr">
        <is>
          <t>9.2 Epilepsy</t>
        </is>
      </c>
      <c r="O77" s="185" t="inlineStr">
        <is>
          <t>Clinic</t>
        </is>
      </c>
      <c r="P77" s="186" t="inlineStr">
        <is>
          <t>ข้อ 104 (PLE_CC1_2562_Key.md)</t>
        </is>
      </c>
      <c r="Q77" s="185" t="inlineStr">
        <is>
          <t>ข้อสอบจริง</t>
        </is>
      </c>
      <c r="R77" s="185" t="inlineStr">
        <is>
          <t>2562</t>
        </is>
      </c>
      <c r="S77" s="185" t="n"/>
    </row>
    <row r="78" ht="24" customHeight="1" s="49">
      <c r="A78" s="187" t="n">
        <v>76</v>
      </c>
      <c r="B78" s="186" t="n"/>
      <c r="C78" s="186" t="inlineStr">
        <is>
          <t>ยาใดที่ใช้ร่วมกับ fluoxetine แล้วมีผลต่อการเกิด serotonin syndrome น้อยที่สุด ~ cosiziene seats - Trendlies . -X T ↓jon ending orthostatic hypotension ~ ~ serotonin</t>
        </is>
      </c>
      <c r="D78" s="186" t="n"/>
      <c r="E78" s="186" t="inlineStr">
        <is>
          <t>Agomelatine</t>
        </is>
      </c>
      <c r="F78" s="186" t="inlineStr">
        <is>
          <t>Haloperidol</t>
        </is>
      </c>
      <c r="G78" s="186" t="inlineStr">
        <is>
          <t>Olanzapine</t>
        </is>
      </c>
      <c r="H78" s="186" t="inlineStr">
        <is>
          <t>Venlafaxine</t>
        </is>
      </c>
      <c r="I78" s="188" t="inlineStr">
        <is>
          <t>Hydroxyzine Liverse ↓ lastanerce serotonin der soos ston Parilara serotonin syndrome snasin DI rileserotonin Jessost หË´มนาÆปทาซËาทืกกรณิ ÂวËนาต้จ²ÆดËรงบ¯นืญ´ต</t>
        </is>
      </c>
      <c r="J78" s="185" t="n">
        <v>1</v>
      </c>
      <c r="K78" s="186" t="inlineStr">
        <is>
          <t>✅ คำตอบที่ถูกต้อง: ข้อ ก. Agomelatine
🎯 ทำไมข้อนี้ถึงถูก:
การเลือก Agomelatine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Haloperidol เป็น typical antipsychotic ยับยั้ง dopamine D2 receptor เป็นหลัก แม้ความเสี่ยงต่อ serotonin syndrome โดยตรงจะต่ำ แต่อาจเพิ่มความเสี่ยงต่อ Extrapyramidal symptoms, NMS และ QT prolongation เมื่อใช้ร่วมกับ fluoxetine (CYP2D6 inhibitor)
• ข้อ ค. Olanzapine เป็น atypical antipsychotic ที่มีผลยับยั้งตัวรับ 5-HT2A แม้พบความเสี่ยง serotonin syndrome ได้น้อย แต่มี drug interaction ผ่านการเมแทบอลิซึมและอาจเสริมฤทธิ์ sedating effect
• ข้อ ง. Venlafaxine เป็นยากลุ่ม Serotonin-Norepinephrine Reuptake Inhibitor (SNRI) ซึ่งเพิ่มระดับซีโรโทนินใน synaptic cleft สูงมาก หากใช้ร่วมกับ fluoxetine จะเพิ่มความเสี่ยงต่อการเกิด Serotonin syndrome รุนแรงถึงชีวิต
• ข้อ จ. Hydroxyzine เป็น first-generation antihistamine ที่มีฤทธิ์ anticholinergic และ sedating สูง แต่ไม่มีคุณสมบัติทางเภสัชวิทยาในการเพิ่มระดับซีโรโทนิน จึงแทบไม่มีผลต่อการเกิด Serotonin syndrome</t>
        </is>
      </c>
      <c r="L78" s="186" t="n"/>
      <c r="M78" s="186" t="inlineStr">
        <is>
          <t>9. Neurologic</t>
        </is>
      </c>
      <c r="N78" s="186" t="inlineStr">
        <is>
          <t>9.1 Headache (migraine, tension)</t>
        </is>
      </c>
      <c r="O78" s="185" t="inlineStr">
        <is>
          <t>Clinic</t>
        </is>
      </c>
      <c r="P78" s="186" t="inlineStr">
        <is>
          <t>ข้อ 6 (PLE_CC1_2562_Key.md)</t>
        </is>
      </c>
      <c r="Q78" s="185" t="inlineStr">
        <is>
          <t>ข้อสอบจริง</t>
        </is>
      </c>
      <c r="R78" s="185" t="inlineStr">
        <is>
          <t>2562</t>
        </is>
      </c>
      <c r="S78" s="185" t="n"/>
    </row>
    <row r="79" ht="24" customHeight="1" s="49">
      <c r="A79" s="187" t="n">
        <v>77</v>
      </c>
      <c r="B79" s="186" t="n"/>
      <c r="C79" s="186" t="inlineStr">
        <is>
          <t>แพทย์สั่งใช้ยา phenobarbital ให้กับผู้ป่วย แต่ผู้ป่วยได้รับยา phenytoin เกิดอาการไม่พึงประสงค์เกี่ยวกับยาจน ต้องเข้ารับการรักษาที่โรงพยาบาลเป็นระยะเวลา 10 วัน แต่หลังการรักษาผู้ป่วยก็หายเป็นปกติ ความคลาดเคลื่อน ทางยาที่เกิดขึ้นนี ตาม NCC MERP จัดอยู่ในระดับใด</t>
        </is>
      </c>
      <c r="D79" s="186" t="n"/>
      <c r="E79" s="186" t="inlineStr">
        <is>
          <t>Donepezil 5 mg HS</t>
        </is>
      </c>
      <c r="F79" s="186" t="inlineStr">
        <is>
          <t>Alteplase (rtPA) 0.9 mg/kg IV</t>
        </is>
      </c>
      <c r="G79" s="186" t="inlineStr">
        <is>
          <t>Phenytoin 100 mg TID</t>
        </is>
      </c>
      <c r="H79" s="186" t="inlineStr">
        <is>
          <t>Sodium valproate 200 mg TID</t>
        </is>
      </c>
      <c r="I79" s="188" t="inlineStr">
        <is>
          <t>Carbamazepine 200 mg BID</t>
        </is>
      </c>
      <c r="J79" s="185" t="n">
        <v>1</v>
      </c>
      <c r="K79" s="186" t="inlineStr">
        <is>
          <t>✅ คำตอบที่ถูกต้อง: ข้อ ก. Donepezil 5 mg HS
🎯 ทำไมข้อนี้ถึงถูก:
การเลือก Donepezil 5 mg HS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Alteplase (rtPA) 0.9 mg/kg IV เป็น recombinant tPA สำหรับสลายลิ่มเลือดใน ischemic stroke ภายใน 4.5 ชั่วโมง มีความเสี่ยงต่อการเกิด fatal intracranial hemorrhage สูงมาก ไม่ใช่การประเมินระดับ medication error
• ข้อ ค. Phenytoin 100 mg TID เป็นยากลุ่ม sodium channel blocker ที่มี narrow therapeutic window และ non-linear kinetics ทำให้เกิด ataxia และ nystagmus ได้ง่ายเมื่อได้รับเกินขนาด
• ข้อ ง. Sodium valproate 200 mg TID เป็น broad-spectrum AED ที่ต้องระวังตับอักเสบ ตับอ่อนอักเสบ และมี teratogenicity สูงมาก ห้ามใช้ในหญิงมีครรภ์
• ข้อ จ. Carbamazepine 200 mg BID เป็น first-line AED สำหรับ focal seizures แต่ต้องระวัง SJS/TEN ในผู้มี HLA-B15:02 และ SIADH-induced hyponatremia</t>
        </is>
      </c>
      <c r="L79" s="186" t="n"/>
      <c r="M79" s="186" t="inlineStr">
        <is>
          <t>9. Neurologic</t>
        </is>
      </c>
      <c r="N79" s="186" t="inlineStr">
        <is>
          <t>9.2 Epilepsy</t>
        </is>
      </c>
      <c r="O79" s="185" t="inlineStr">
        <is>
          <t>Clinic</t>
        </is>
      </c>
      <c r="P79" s="186" t="inlineStr">
        <is>
          <t>ข้อ 29 (PLE_CC1_2559.md)</t>
        </is>
      </c>
      <c r="Q79" s="185" t="inlineStr">
        <is>
          <t>ข้อสอบจริง</t>
        </is>
      </c>
      <c r="R79" s="185" t="inlineStr">
        <is>
          <t>2559</t>
        </is>
      </c>
      <c r="S79" s="185" t="n"/>
    </row>
    <row r="80" ht="24" customHeight="1" s="49">
      <c r="A80" s="187" t="n">
        <v>78</v>
      </c>
      <c r="B80" s="186" t="n"/>
      <c r="C80" s="186" t="inlineStr">
        <is>
          <t>Phenytoin SR มีส่วนผสมคือ phenytoin, lactose, magnesium, sugar แต่การทดสอบพบว่ามีปริมาณตัวยาใน แต่ละเม็ดไม่สม่้าเสมอ ควรเติมสารช่วยอะไร</t>
        </is>
      </c>
      <c r="D80" s="186" t="n"/>
      <c r="E80" s="186" t="inlineStr">
        <is>
          <t>Silicon dioxide</t>
        </is>
      </c>
      <c r="F80" s="186" t="inlineStr">
        <is>
          <t>Microcrystalline cellulose</t>
        </is>
      </c>
      <c r="G80" s="186" t="inlineStr">
        <is>
          <t>Starch</t>
        </is>
      </c>
      <c r="H80" s="186" t="inlineStr">
        <is>
          <t>Gelatin</t>
        </is>
      </c>
      <c r="I80" s="188" t="inlineStr">
        <is>
          <t>Polyvinyl pyrrolidone ห้ามนำไปทำซ้ำทุกกรณี เว้นแต่จะได้รับอนุญาต พบ hepatitis b virus negative และ anti-HBs positive</t>
        </is>
      </c>
      <c r="J80" s="185" t="n">
        <v>1</v>
      </c>
      <c r="K80" s="186" t="inlineStr">
        <is>
          <t>✅ คำตอบที่ถูกต้อง: ข้อ ก. Silicon dioxide
🎯 ทำไมข้อนี้ถึงถูก:
Silicon dioxide: กรณีศึกษาที่ 5 หญิงไทยอายุ 28 ปี ตั งครรภ์ได้ 38 สัปดาห์มาคลอดบุตรที่โรงพยาบาลแห่งหนึ่ง พบว่าได้บุตรชายสุขภาพ ร่างกายแข็งแรงดีทั งมารดาและบุตร จากการตรวจสอบประวัติพบว่ามารดาไม่เคยเป็นโรคไวรัสตับอักเสบบี และผลการตรวจ
🔍 ข้ออื่นผิดเพราะอะไร:
• ข้อ ข. Microcrystalline cellulose (MCC) ทำหน้าที่เป็น diluent/binder ที่ช่วยเพิ่มแรงยึดเกาะและการตอกอัดเม็ดยาที่ดี แต่ไม่ได้ทำหน้าที่หลักเป็น glidant ในการปรับปรุงการไหลของผงยาลงสู่ die cavity
• ข้อ ค. Starch นิยมใช้เป็น disintegrant ช่วยให้เม็ดยาแตกตัวเมื่อสัมผัสกับของเหลวในทางเดินอาหาร หรือใช้เป็น binder ชนิดแป้งเปียก ไม่ได้แก้ปัญหา flowability ที่ทำให้ค่าน้ำหนักผงยาแกว่ง
• ข้อ ง. Gelatin ใช้เป็นสารยึดเกาะ (binder) ในการเตรียมแกรนูลเปียก (wet granulation) ไม่มีคุณสมบัติเป็น glidant เพื่อป้องกันการกระจายตัวของอนุภาคผงยาที่ไม่สม่ำเสมอ
• ข้อ จ. Polyvinyl pyrrolidone (Povidone/PVP) เป็น binder ประสิทธิภาพสูงที่ช่วยเพิ่มการยึดเกาะของอนุภาคยา แต่ไม่สามารถทำหน้าที่เป็น glidant เพื่อแก้ปัญหา weight variation และ content non-uniformity ได้โดยตรง</t>
        </is>
      </c>
      <c r="L80" s="186" t="n"/>
      <c r="M80" s="186" t="inlineStr">
        <is>
          <t>9. Neurologic</t>
        </is>
      </c>
      <c r="N80" s="186" t="inlineStr">
        <is>
          <t>9.2 Epilepsy</t>
        </is>
      </c>
      <c r="O80" s="185" t="inlineStr">
        <is>
          <t>Clinic</t>
        </is>
      </c>
      <c r="P80" s="186" t="inlineStr">
        <is>
          <t>ข้อ 32 (PLE_CC1_2559.md)</t>
        </is>
      </c>
      <c r="Q80" s="185" t="inlineStr">
        <is>
          <t>ข้อสอบจริง</t>
        </is>
      </c>
      <c r="R80" s="185" t="inlineStr">
        <is>
          <t>2559</t>
        </is>
      </c>
      <c r="S80" s="185" t="n"/>
    </row>
    <row r="81" ht="24" customHeight="1" s="49">
      <c r="A81" s="187" t="n">
        <v>79</v>
      </c>
      <c r="B81" s="186" t="inlineStr">
        <is>
          <t>ผู้ป่วยมีอาการปวดศีรษะข้างเดียว ได้รับการวินิจฉัยว่าเป็นไมเกรน ไม่เคยมีอาการมาก่อน จากการประเมินพบว่ามีความรุนแรงระดับเล็กน้อยถึงปานกลาง (Mild to moderate) ไม่มีอาการคลื่นไส้อาเจียน ยังสามารถทำงานได้ตามปกติ แต่มีประวัติแพ้ยา Diclofenac</t>
        </is>
      </c>
      <c r="C81" s="186" t="inlineStr">
        <is>
          <t>ยาในข้อใดเหมาะสมที่สุดในการรักษาอาการปวดศีรษะไมเกรนเฉียบพลันของผู้ป่วยรายนี้</t>
        </is>
      </c>
      <c r="D81" s="186" t="n"/>
      <c r="E81" s="186" t="inlineStr">
        <is>
          <t>Celecoxib</t>
        </is>
      </c>
      <c r="F81" s="186" t="inlineStr">
        <is>
          <t>Ergotamine</t>
        </is>
      </c>
      <c r="G81" s="186" t="inlineStr">
        <is>
          <t>Ibuprofen</t>
        </is>
      </c>
      <c r="H81" s="186" t="inlineStr">
        <is>
          <t>Paracetamol</t>
        </is>
      </c>
      <c r="I81" s="188" t="inlineStr">
        <is>
          <t>Sumatriptan</t>
        </is>
      </c>
      <c r="J81" s="185" t="n">
        <v>1</v>
      </c>
      <c r="K81" s="186" t="inlineStr">
        <is>
          <t>✅ คำตอบที่ถูกต้อง: ข้อ ก. Celecoxib
🎯 ทำไมข้อนี้ถึงถูก:
การเลือก Celecoxib เป็นคำตอบที่ถูกต้องตามแนวทางการรักษามาตรฐาน เนื่องจาก เป็น selective COX-2 inhibitor มี GI safety profile ดีกว่า non-selective NSAIDs แต่มี cardiovascular risk เพิ่มขึ้น และ contraindication ในผู้ป่วย post-CABG หรือ sulfonamide allergy
🔍 ข้ออื่นผิดเพราะอะไร:
• ข้อ ข. (Ergotamine): เป็น ergot alkaloid หดหลอดเลือดรุนแรง ห้ามใช้ร่วมกับ strong CYP3A4 inhibitors (เช่น clarithromycin, protease inhibitors) เพราะเสี่ยงต่อ ergotism (ขาดเลือดที่ปลายมือปลายเท้า)
• ข้อ ค. (Ibuprofen): เป็น non-selective NSAID ใช้บรรเทาอาการปวดและอักเสบระดับเล็กน้อยถึงปานกลาง มี GI toxicity ต่ำกว่า piroxicam/indomethacin แต่ต้องระวังใน CKD และ active PUD
• ข้อ ง. (Paracetamol):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ข้อ จ. (Sumatriptan): เป็น 5-HT1B/1D agonist หดหลอดเลือดสมอง ใช้รักษา acute moderate-to-severe migraine attack แต่ contraindication ใน ischemic heart disease, uncontrolled HTN, stroke</t>
        </is>
      </c>
      <c r="L81" s="186" t="n"/>
      <c r="M81" s="186" t="inlineStr">
        <is>
          <t>9. Neurologic</t>
        </is>
      </c>
      <c r="N81" s="186" t="inlineStr">
        <is>
          <t>9.1 Headache (migraine, tension)</t>
        </is>
      </c>
      <c r="O81" s="185" t="inlineStr">
        <is>
          <t>Clinic</t>
        </is>
      </c>
      <c r="P81" s="186" t="inlineStr">
        <is>
          <t>ข้อ 46 (PLE_CC1_2559.md)</t>
        </is>
      </c>
      <c r="Q81" s="185" t="inlineStr">
        <is>
          <t>ข้อสอบจริง</t>
        </is>
      </c>
      <c r="R81" s="185" t="inlineStr">
        <is>
          <t>2559</t>
        </is>
      </c>
      <c r="S81" s="185" t="inlineStr"/>
    </row>
    <row r="82" ht="24" customHeight="1" s="49">
      <c r="A82" s="187" t="n">
        <v>80</v>
      </c>
      <c r="B82" s="186" t="inlineStr">
        <is>
          <t>การประเมินอาการแสดงทางคลินิกเพื่อการวินิจฉัยโรคพาร์กินสัน (Parkinson disease) ตามเกณฑ์มาตรฐานของ Movement Disorder Society (MDS)</t>
        </is>
      </c>
      <c r="C82" s="186" t="inlineStr">
        <is>
          <t>ข้อใดไม่ใช่ลักษณะอาการแสดงหลักทางระบบสั่งการ (Cardinal motor symptoms) ของผู้ป่วยโรคพาร์กินสัน</t>
        </is>
      </c>
      <c r="D82" s="186" t="n"/>
      <c r="E82" s="186" t="inlineStr">
        <is>
          <t>Hypertension (ความดันโลหิตสูง)</t>
        </is>
      </c>
      <c r="F82" s="186" t="inlineStr">
        <is>
          <t>Resting tremor (อาการสั่นขณะพัก)</t>
        </is>
      </c>
      <c r="G82" s="186" t="inlineStr">
        <is>
          <t>Impaired balance / Postural instability (การทรงตัวผิดปกติ)</t>
        </is>
      </c>
      <c r="H82" s="186" t="inlineStr">
        <is>
          <t>Slowness of movement / Bradykinesia (การเคลื่อนไหวช้า)</t>
        </is>
      </c>
      <c r="I82" s="188" t="inlineStr">
        <is>
          <t>Stiffness of limbs / Muscle rigidity (กล้ามเนื้อแข็งเกร็ง)</t>
        </is>
      </c>
      <c r="J82" s="185" t="n">
        <v>1</v>
      </c>
      <c r="K82" s="186" t="inlineStr">
        <is>
          <t>✅ คำตอบที่ถูกต้อง: ข้อ ก. Hypertension (ความดันโลหิตสูง)
🎯 ทำไมข้อนี้ถึงถูก:
อาการแสดงหลักทางระบบสั่งการ (Cardinal motor features) ของโรคพาร์กินสันประกอบด้วย 4 อาการสำคัญตามตัวย่อ TRAP ได้แก่ Tremor (สั่นขณะพัก), Rigidity (กล้ามเนื้อแข็งเกร็ง), Akinesia/Bradykinesia (เคลื่อนไหวช้า) และ Postural instability (การทรงตัวผิดปกติ) ส่วนความดันโลหิตสูงไม่ใช่ลักษณะของโรค ในทางตรงกันข้าม ผู้ป่วยพาร์กินสันมักพบปัญหาความดันโลหิตตกในท่ายืน (Orthostatic hypotension) จากความผิดปกติของระบบประสาทอัตโนมัติ
🔍 ข้ออื่นผิดเพราะอะไร:
• ข้อ ข. Resting tremor: เป็นอาการสั่นความถี่ 4-6 Hz ขณะที่อวัยวะอยู่นิ่ง จัดเป็น cardinal motor symptom ที่พบบ่อยที่สุด
• ข้อ ค. Impaired balance: ภาวะเสียการทรงตัวมักพบในผู้ป่วยระยะปานกลางถึงระยะท้าย จัดเป็น cardinal symptom ของโรค
• ข้อ ง. Bradykinesia: การเคลื่อนไหวช้าลงร่วมกับขนาดการเคลื่อนไหวลดลง (decrement) เป็นเกณฑ์บังคับ (mandatory criterion) ในการวินิจฉัยโรคพาร์กินสัน
• ข้อ จ. Muscle rigidity: การแข็งเกร็งของกล้ามเนื้อแบบ cogwheel หรือ lead-pipe rigidity จัดเป็น cardinal motor symptom สำคัญ</t>
        </is>
      </c>
      <c r="L82" s="186" t="n"/>
      <c r="M82" s="186" t="inlineStr">
        <is>
          <t>9. Neurologic</t>
        </is>
      </c>
      <c r="N82" s="186" t="inlineStr">
        <is>
          <t>9.6 Parkinson disease</t>
        </is>
      </c>
      <c r="O82" s="185" t="inlineStr">
        <is>
          <t>Clinic</t>
        </is>
      </c>
      <c r="P82" s="186" t="inlineStr">
        <is>
          <t>ข้อ 73 (PLE_CC1_2557.md)</t>
        </is>
      </c>
      <c r="Q82" s="185" t="inlineStr">
        <is>
          <t>ข้อสอบจริง</t>
        </is>
      </c>
      <c r="R82" s="185" t="inlineStr">
        <is>
          <t>2557</t>
        </is>
      </c>
      <c r="S82" s="185" t="inlineStr"/>
    </row>
    <row r="83" ht="24" customHeight="1" s="49">
      <c r="A83" s="187" t="n">
        <v>81</v>
      </c>
      <c r="B83" s="186" t="inlineStr">
        <is>
          <t>เภสัชวิทยาและข้อบ่งใช้ทางคลินิกของยาต้านอาการชัก Carbamazepine</t>
        </is>
      </c>
      <c r="C83" s="186" t="inlineStr">
        <is>
          <t>ยา Carbamazepine นอกจากมีข้อบ่งใช้ในการรักษาโรคลมชักแล้ว ยังมีข้อบ่งใช้ที่ได้รับการรับรองจาก US FDA ในการรักษาภาวะใด</t>
        </is>
      </c>
      <c r="D83" s="186" t="n"/>
      <c r="E83" s="186" t="inlineStr">
        <is>
          <t>Trigeminal neuralgia (อาการปวดเส้นประสาทใบหน้า)</t>
        </is>
      </c>
      <c r="F83" s="186" t="inlineStr">
        <is>
          <t>Major depressive disorder</t>
        </is>
      </c>
      <c r="G83" s="186" t="inlineStr">
        <is>
          <t>Parkinson disease</t>
        </is>
      </c>
      <c r="H83" s="186" t="inlineStr">
        <is>
          <t>Alzheimer disease</t>
        </is>
      </c>
      <c r="I83" s="188" t="inlineStr">
        <is>
          <t>Essential tremor</t>
        </is>
      </c>
      <c r="J83" s="185" t="n">
        <v>1</v>
      </c>
      <c r="K83" s="186" t="inlineStr">
        <is>
          <t>✅ คำตอบที่ถูกต้อง: ข้อ ก. Trigeminal neuralgia (อาการปวดเส้นประสาทใบหน้า)
🎯 ทำไมข้อนี้ถึงถูก:
Carbamazepine เป็นยาทางเลือกแรกมาตรฐาน (First-line drug of choice) ที่ได้รับการรับรองจาก US FDA สำหรับรักษาอาการปวดเส้นประสาทสมองคู่ที่ 5 (Trigeminal neuralgia) โดยออกฤทธิ์ปิดกั้น Voltage-gated sodium channels ลดการส่งกระแสประสาทกระตุ้นความถี่สูงที่ผิดปกติ นอกจากนี้ยังมีข้อบ่งใช้ในการรักษาภาวะ Bipolar disorder (Acute mania)
🔍 ข้ออื่นผิดเพราะอะไร:
• ข้อ ข. Major depressive disorder: ไม่ใช่ข้อบ่งใช้ของ Carbamazepine ยาหลักคือกลุ่ม SSRIs/SNRIs
• ข้อ ค. Parkinson disease: Carbamazepine ไม่ได้ช่วยรักษาโรคพาร์กินสัน และไม่มีผลเพิ่มสารโดปามีน
• ข้อ ง. Alzheimer disease: ยารักษาคือ Acetylcholinesterase inhibitors (Donepezil) และ NMDA antagonist (Memantine)
• ข้อ จ. Essential tremor: ยาทางเลือกแรกคือ Propranolol หรือ Primidone ไม่ใช่ Carbamazepine</t>
        </is>
      </c>
      <c r="L83" s="186" t="n"/>
      <c r="M83" s="186" t="inlineStr">
        <is>
          <t>9. Neurologic</t>
        </is>
      </c>
      <c r="N83" s="186" t="inlineStr">
        <is>
          <t>9.2 Epilepsy</t>
        </is>
      </c>
      <c r="O83" s="185" t="inlineStr">
        <is>
          <t>Clinic</t>
        </is>
      </c>
      <c r="P83" s="186" t="inlineStr">
        <is>
          <t>ข้อ 83 (PLE_CC1_2555 Day 1.md)</t>
        </is>
      </c>
      <c r="Q83" s="185" t="inlineStr">
        <is>
          <t>ข้อสอบจริง</t>
        </is>
      </c>
      <c r="R83" s="185" t="inlineStr">
        <is>
          <t>2555</t>
        </is>
      </c>
      <c r="S83" s="185" t="inlineStr"/>
    </row>
    <row r="84" ht="24" customHeight="1" s="49">
      <c r="A84" s="187" t="n">
        <v>82</v>
      </c>
      <c r="B84" s="186" t="inlineStr">
        <is>
          <t>เภสัชจลนศาสตร์และอันตรกิริยาระหว่างยาของ Carbamazepine ซึ่งถูกเมแทบอไลต์ผ่านเอนไซม์ CYP3A4 เป็นหลัก</t>
        </is>
      </c>
      <c r="C84" s="186" t="inlineStr">
        <is>
          <t>ยาในข้อใดต่อไปนี้ออกฤทธิ์ยับยั้งเอนไซม์ CYP3A4 และส่งผลเพิ่มระดับยา Carbamazepine ในกระแสเลือดจนเสี่ยงต่อพิษของยา</t>
        </is>
      </c>
      <c r="D84" s="186" t="n"/>
      <c r="E84" s="186" t="inlineStr">
        <is>
          <t>Clarithromycin</t>
        </is>
      </c>
      <c r="F84" s="186" t="inlineStr">
        <is>
          <t>Nevirapine</t>
        </is>
      </c>
      <c r="G84" s="186" t="inlineStr">
        <is>
          <t>Phenytoin</t>
        </is>
      </c>
      <c r="H84" s="186" t="inlineStr">
        <is>
          <t>Rifampin</t>
        </is>
      </c>
      <c r="I84" s="188" t="inlineStr">
        <is>
          <t>Phenobarbital</t>
        </is>
      </c>
      <c r="J84" s="185" t="n">
        <v>1</v>
      </c>
      <c r="K84" s="186" t="inlineStr">
        <is>
          <t>✅ คำตอบที่ถูกต้อง: ข้อ ก. Clarithromycin
🎯 ทำไมข้อนี้ถึงถูก:
Clarithromycin และ Erythromycin เป็นยาปฏิชีวนะกลุ่ม Macrolides ที่ออกฤทธิ์เป็น Strong CYP3A4 inhibitors จึงยับยั้งการเมแทบอลิซึมของ Carbamazepine ส่งผลให้ระดับยา Carbamazepine ในเลือดพุ่งสูงขึ้นอย่างรวดเร็ว เกิดอาการพิษทางระบบประสาท เช่น เดินเซ (Ataxia), เวียนศีรษะ, ง่วงซึม, และตากระตุก (Nystagmus)
🔍 ข้ออื่นผิดเพราะอะไร:
• ข้อ ข. Nevirapine: เป็นเอนไซม์อินดิวเซอร์ (CYP3A4 inducer) ทำให้ระดับยา Carbamazepine ลดลง ไม่ใช่เพิ่มขึ้น
• ข้อ ค. Phenytoin: เป็น potent enzyme inducer กระตุ้นการกำจัด Carbamazepine ทำให้ระดับ Carbamazepine ลดลง
• ข้อ ง. Rifampin: เป็น potent CYP3A4 inducer ที่ทรงพลัง ทำให้ระดับยา Carbamazepine ในเลือดลดลงอย่างมาก
• ข้อ จ. Phenobarbital: เป็น broad-spectrum enzyme inducer เร่งการทำลาย Carbamazepine ทำให้ระดับยาลดลง</t>
        </is>
      </c>
      <c r="L84" s="186" t="n"/>
      <c r="M84" s="186" t="inlineStr">
        <is>
          <t>9. Neurologic</t>
        </is>
      </c>
      <c r="N84" s="186" t="inlineStr">
        <is>
          <t>9.2 Epilepsy</t>
        </is>
      </c>
      <c r="O84" s="185" t="inlineStr">
        <is>
          <t>Clinic</t>
        </is>
      </c>
      <c r="P84" s="186" t="inlineStr">
        <is>
          <t>ข้อ 85 (PLE_CC1_2555 Day 1.md)</t>
        </is>
      </c>
      <c r="Q84" s="185" t="inlineStr">
        <is>
          <t>ข้อสอบจริง</t>
        </is>
      </c>
      <c r="R84" s="185" t="inlineStr">
        <is>
          <t>2555</t>
        </is>
      </c>
      <c r="S84" s="185" t="inlineStr"/>
    </row>
    <row r="85" ht="24" customHeight="1" s="49">
      <c r="A85" s="187" t="n">
        <v>83</v>
      </c>
      <c r="B85" s="186" t="inlineStr">
        <is>
          <t>ผู้ป่วยหญิงอายุ 25 ปี ได้รับการวินิจฉัยเป็นโรคลมชักชนิด Tonic-clonic seizure ได้รับการสั่งจ่ายยา Carbamazepine 200 mg รับประทานวันละ 2 ครั้ง นัดติดตามผลการรักษาในอีก 2 สัปดาห์</t>
        </is>
      </c>
      <c r="C85" s="186" t="inlineStr">
        <is>
          <t>คำแนะนำในการใช้ยาที่สำคัญที่สุดที่เภสัชกรต้องเน้นย้ำแก่ผู้ป่วยรายนี้เมื่อเริ่มรับประทานยา Carbamazepine คือข้อใด</t>
        </is>
      </c>
      <c r="D85" s="186" t="n"/>
      <c r="E85" s="186" t="inlineStr">
        <is>
          <t>หากมีไข้ เจ็บคอ มีผื่นแดง หรือแผลในเยื่อบุช่องปาก ให้รีบหยุดยาและมาพบแพทย์ทันที</t>
        </is>
      </c>
      <c r="F85" s="186" t="inlineStr">
        <is>
          <t>แนะนำให้รับประทานยาเฉพาะเวลาที่มีอาการชักเท่านั้น</t>
        </is>
      </c>
      <c r="G85" s="186" t="inlineStr">
        <is>
          <t>สามารถปรับเพิ่มขนาดยาเองได้หากอาการชักยังไม่สงบ</t>
        </is>
      </c>
      <c r="H85" s="186" t="inlineStr">
        <is>
          <t>ยานี้ต้องเก็บรักษาในช่องแช่แข็งของตู้เย็นเสมอ</t>
        </is>
      </c>
      <c r="I85" s="188" t="inlineStr">
        <is>
          <t>รับประทานยานี้ร่วมกับน้ำเกรปฟรุตเพื่อเพิ่มการดูดซึม</t>
        </is>
      </c>
      <c r="J85" s="185" t="n">
        <v>1</v>
      </c>
      <c r="K85" s="186" t="inlineStr">
        <is>
          <t>✅ คำตอบที่ถูกต้อง: ข้อ ก. หากมีไข้ เจ็บคอ มีผื่นแดง หรือแผลในเยื่อบุช่องปาก ให้รีบหยุดยาและมาพบแพทย์ทันที
🎯 ทำไมข้อนี้ถึงถูก:
Carbamazepine มีความเสี่ยงต่อการเกิดปฏิกิริยาไม่พึงประสงค์ทางผิวหนังที่รุนแรงถึงแก่ชีวิต เช่น Stevens-Johnson syndrome (SJS) และ Toxic Epidermal Necrolysis (TEN) โดยเฉพาะในช่วง 2-8 สัปดาห์แรกของการเริ่มยา คำแนะนำเรื่องการสังเกตอาการเตือน เช่น ไข้ เจ็บคอ ผื่นแดง และแผลเยื่อบุปาก จึงเป็นหัวใจสำคัญสูงสุดในการบริบาลทางเภสัชกรรม
🔍 ข้ออื่นผิดเพราะอะไร:
• ข้อ ข. แนะนำให้กินเฉพาะตอนชัก: ผิดอย่างยิ่ง เพราะยากันชักต้องรับประทานติดต่อกันสม่ำเสมอทุกวันเพื่อรักษาระดับยาในเลือดให้คงที่
• ข้อ ค. ปรับยาเอง: ผิด การปรับขนาดยากันชักต้องอยู่ในการดูแลของแพทย์เพื่อป้องกันพิษจากยา
• ข้อ ง. เก็บในช่องแช่แข็ง: ผิด Carbamazepine เก็บที่อุณหภูมิห้องปกติ ป้องกันความชื้นและแสงแดด
• ข้อ จ. ดื่มกับน้ำเกรปฟรุต: ผิด น้ำเกรปฟรุตยับยั้ง CYP3A4 ทำให้ระดับยาเพิ่มสูงจนเกิดพิษ ห้ามรับประทานร่วมกัน</t>
        </is>
      </c>
      <c r="L85" s="186" t="n"/>
      <c r="M85" s="186" t="inlineStr">
        <is>
          <t>9. Neurologic</t>
        </is>
      </c>
      <c r="N85" s="186" t="inlineStr">
        <is>
          <t>9.2 Epilepsy</t>
        </is>
      </c>
      <c r="O85" s="185" t="inlineStr">
        <is>
          <t>Clinic</t>
        </is>
      </c>
      <c r="P85" s="186" t="inlineStr">
        <is>
          <t>ข้อ 4 (PLE_CC1_2555 Day 2.md)</t>
        </is>
      </c>
      <c r="Q85" s="185" t="inlineStr">
        <is>
          <t>ข้อสอบจริง</t>
        </is>
      </c>
      <c r="R85" s="185" t="inlineStr">
        <is>
          <t>2555</t>
        </is>
      </c>
      <c r="S85" s="185" t="inlineStr">
        <is>
          <t>CASE-NEURO-2555-EPILEPSY-FEMALE-25YO</t>
        </is>
      </c>
    </row>
    <row r="86" ht="24" customHeight="1" s="49">
      <c r="A86" s="187" t="n">
        <v>84</v>
      </c>
      <c r="B86" s="186" t="inlineStr">
        <is>
          <t>ผู้ป่วยหญิงอายุ 25 ปี ได้รับการวินิจฉัยเป็นโรคลมชักชนิด Tonic-clonic seizure ได้รับการสั่งจ่ายยา Carbamazepine 200 mg รับประทานวันละ 2 ครั้ง นัดติดตามผลการรักษาในอีก 2 สัปดาห์</t>
        </is>
      </c>
      <c r="C86" s="186" t="inlineStr">
        <is>
          <t>กลไกการออกฤทธิ์ของ Carbamazepine ในการต้านอาการชักคือข้อใด</t>
        </is>
      </c>
      <c r="D86" s="186" t="n"/>
      <c r="E86" s="186" t="inlineStr">
        <is>
          <t>ยับยั้ง Voltage-gated sodium channels (VGSC) ในรูป Inactive state ช่วยลด repetitive neuronal firing</t>
        </is>
      </c>
      <c r="F86" s="186" t="inlineStr">
        <is>
          <t>กระตุ้น GABAA receptor ทำให้ Chloride influx เข้าสู่เซลล์ประสาท</t>
        </is>
      </c>
      <c r="G86" s="186" t="inlineStr">
        <is>
          <t>ยับยั้ง T-type calcium channels ใน Thalamic neurons</t>
        </is>
      </c>
      <c r="H86" s="186" t="inlineStr">
        <is>
          <t>ยับยั้ง NMDA glutamate receptor</t>
        </is>
      </c>
      <c r="I86" s="188" t="inlineStr">
        <is>
          <t>ออกฤทธิ์เป็น Dopamine agonist</t>
        </is>
      </c>
      <c r="J86" s="185" t="n">
        <v>1</v>
      </c>
      <c r="K86" s="186" t="inlineStr">
        <is>
          <t>✅ คำตอบที่ถูกต้อง: ข้อ ก. ยับยั้ง Voltage-gated sodium channels (VGSC) ในรูป Inactive state ช่วยลด repetitive neuronal firing
🎯 ทำไมข้อนี้ถึงถูก:
Carbamazepine ออกฤทธิ์จับกับ Voltage-gated sodium channels ในสภาวะ inactive state และชะลอการคืนสภาพของช่องโซเดียม ทำให้ยับยั้งการส่งกระแสประสาทความถี่สูงซ้ำๆ (Sustained repetitive firing) ของเซลล์ประสาท จึงควบคุมอาการชักชนิด Focal seizures และ Generalized tonic-clonic seizures ได้ดี
🔍 ข้ออื่นผิดเพราะอะไร:
• ข้อ ข. กระตุ้น GABAA receptor: เป็นกลไกหลักของกลุ่ม Benzodiazepines และ Barbiturates
• ข้อ ค. ยับยั้ง T-type calcium channels: เป็นกลไกหลักของ Ethosuximide ในการรักษา Absence seizures
• ข้อ ง. ยับยั้ง NMDA receptor: เป็นกลไกของ Felbamate และ Memantine
• ข้อ จ. Dopamine agonist: เป็นกลไกของยารักษาโรคพาร์กินสัน (เช่น Pramipexole) ไม่ใช่ยากันชัก</t>
        </is>
      </c>
      <c r="L86" s="186" t="n"/>
      <c r="M86" s="186" t="inlineStr">
        <is>
          <t>9. Neurologic</t>
        </is>
      </c>
      <c r="N86" s="186" t="inlineStr">
        <is>
          <t>9.2 Epilepsy</t>
        </is>
      </c>
      <c r="O86" s="185" t="inlineStr">
        <is>
          <t>Clinic</t>
        </is>
      </c>
      <c r="P86" s="186" t="inlineStr">
        <is>
          <t>ข้อ 3 (PLE_CC1_2555 Day 2.md)</t>
        </is>
      </c>
      <c r="Q86" s="185" t="inlineStr">
        <is>
          <t>ข้อสอบจริง</t>
        </is>
      </c>
      <c r="R86" s="185" t="inlineStr">
        <is>
          <t>2555</t>
        </is>
      </c>
      <c r="S86" s="185" t="inlineStr">
        <is>
          <t>CASE-NEURO-2555-EPILEPSY-FEMALE-25YO</t>
        </is>
      </c>
    </row>
    <row r="87" ht="24" customHeight="1" s="49">
      <c r="A87" s="187" t="n">
        <v>85</v>
      </c>
      <c r="B87" s="186" t="inlineStr">
        <is>
          <t>ผู้ป่วยหญิงอายุ 25 ปี ได้รับการวินิจฉัยเป็นโรคลมชักชนิด Tonic-clonic seizure ได้รับการสั่งจ่ายยา Carbamazepine 200 mg รับประทานวันละ 2 ครั้ง นัดติดตามผลการรักษาในอีก 2 สัปดาห์</t>
        </is>
      </c>
      <c r="C87" s="186" t="inlineStr">
        <is>
          <t>Carbamazepine นอกจากจะมีข้อบ่งใช้ในโรคลมชัก ยังสามารถนำมาใช้รักษาโรคหรือภาวะใดได้</t>
        </is>
      </c>
      <c r="D87" s="186" t="n"/>
      <c r="E87" s="186" t="inlineStr">
        <is>
          <t>Trigeminal neuralgia (อาการปวดเส้นประสาทใบหน้า) และ Bipolar disorder (Mania)</t>
        </is>
      </c>
      <c r="F87" s="186" t="inlineStr">
        <is>
          <t>Parkinson disease</t>
        </is>
      </c>
      <c r="G87" s="186" t="inlineStr">
        <is>
          <t>Alzheimer dementia</t>
        </is>
      </c>
      <c r="H87" s="186" t="inlineStr">
        <is>
          <t>Myasthenia gravis</t>
        </is>
      </c>
      <c r="I87" s="188" t="inlineStr">
        <is>
          <t>Multiple sclerosis</t>
        </is>
      </c>
      <c r="J87" s="185" t="n">
        <v>1</v>
      </c>
      <c r="K87" s="186" t="inlineStr">
        <is>
          <t>✅ คำตอบที่ถูกต้อง: ข้อ ก. Trigeminal neuralgia (อาการปวดเส้นประสาทใบหน้า) และ Bipolar disorder (Mania)
🎯 ทำไมข้อนี้ถึงถูก:
Carbamazepine มีข้อบ่งใช้ที่ได้รับการรับรองในการรักษา Trigeminal neuralgia เป็น first-line agent และใช้เป็น Mood stabilizer ในการรักษาและป้องกันภาวะอารมณ์คลุ้มคลั่ง (Acute manic / mixed episodes) ในโรคอารมณ์สองขั้ว (Bipolar disorder)
🔍 ข้ออื่นผิดเพราะอะไร:
• ข้อ ข. Parkinson disease: เกิดจากการขาดโดปามีน Carbamazepine ไม่ได้ช่วยเพิ่มโดปามีน
• ข้อ ค. Alzheimer dementia: ยารักษาคือ Donepezil, Rivastigmine, Galantamine, Memantine
• ข้อ ง. Myasthenia gravis: ยารักษาคือ Acetylcholinesterase inhibitors เช่น Pyridostigmine
• ข้อ จ. Multiple sclerosis: ยารักษาคือ Disease-modifying therapies เช่น Interferon-beta</t>
        </is>
      </c>
      <c r="L87" s="186" t="n"/>
      <c r="M87" s="186" t="inlineStr">
        <is>
          <t>9. Neurologic</t>
        </is>
      </c>
      <c r="N87" s="186" t="inlineStr">
        <is>
          <t>9.2 Epilepsy</t>
        </is>
      </c>
      <c r="O87" s="185" t="inlineStr">
        <is>
          <t>Clinic</t>
        </is>
      </c>
      <c r="P87" s="186" t="inlineStr">
        <is>
          <t>ข้อ 4 (PLE_CC1_2555 Day 2.md)</t>
        </is>
      </c>
      <c r="Q87" s="185" t="inlineStr">
        <is>
          <t>ข้อสอบจริง</t>
        </is>
      </c>
      <c r="R87" s="185" t="inlineStr">
        <is>
          <t>2555</t>
        </is>
      </c>
      <c r="S87" s="185" t="inlineStr">
        <is>
          <t>CASE-NEURO-2555-EPILEPSY-FEMALE-25YO</t>
        </is>
      </c>
    </row>
    <row r="88" ht="24" customHeight="1" s="49">
      <c r="A88" s="187" t="n">
        <v>86</v>
      </c>
      <c r="B88" s="186" t="inlineStr">
        <is>
          <t>ผู้ป่วยหญิงอายุ 25 ปี ได้รับการวินิจฉัยเป็นโรคลมชักชนิด Tonic-clonic seizure ได้รับการสั่งจ่ายยา Carbamazepine 200 mg รับประทานวันละ 2 ครั้ง นัดติดตามผลการรักษาในอีก 2 สัปดาห์</t>
        </is>
      </c>
      <c r="C88" s="186" t="inlineStr">
        <is>
          <t>ระดับยา Carbamazepine ในกระแสเลือดจะเพิ่มสูงขึ้นจนอาจเกิดพิษได้ เมื่อใช้ร่วมกับยาในข้อใด</t>
        </is>
      </c>
      <c r="D88" s="186" t="n"/>
      <c r="E88" s="186" t="inlineStr">
        <is>
          <t>Clarithromycin หรือ Erythromycin</t>
        </is>
      </c>
      <c r="F88" s="186" t="inlineStr">
        <is>
          <t>Rifampicin</t>
        </is>
      </c>
      <c r="G88" s="186" t="inlineStr">
        <is>
          <t>Phenobarbital</t>
        </is>
      </c>
      <c r="H88" s="186" t="inlineStr">
        <is>
          <t>St. John’s Wort</t>
        </is>
      </c>
      <c r="I88" s="188" t="inlineStr">
        <is>
          <t>Nevirapine</t>
        </is>
      </c>
      <c r="J88" s="185" t="n">
        <v>1</v>
      </c>
      <c r="K88" s="186" t="inlineStr">
        <is>
          <t>✅ คำตอบที่ถูกต้อง: ข้อ ก. Clarithromycin หรือ Erythromycin
🎯 ทำไมข้อนี้ถึงถูก:
Clarithromycin และ Erythromycin เป็น Macrolide antibiotics ที่มีฤทธิ์เป็น Strong CYP3A4 inhibitors ขัดขวางกระบวนการทำลายยา Carbamazepine ทำให้เกิดพิษ Carbamazepine toxicity (เดินเซ มึนงง เห็นภาพซ้อน ตากระตุก)
🔍 ข้ออื่นผิดเพราะอะไร:
• ข้อ ข. Rifampicin: เป็น potent CYP inducer เร่งการกำจัดยา ทำให้ระดับ Carbamazepine ลดลง
• ข้อ ค. Phenobarbital: กระตุ้นเอนไซม์ตับ เร่งการทำลาย Carbamazepine ทำให้ระดับยาลดลง
• ข้อ ง. St. John's Wort: เป็นสมุนไพรที่มีฤทธิ์กระตุ้น CYP3A4 ทำให้ระดับยาลดลง
• ข้อ จ. Nevirapine: กระตุ้นเอนไซม์ CYP3A4 ทำให้ระดับยาลดลง</t>
        </is>
      </c>
      <c r="L88" s="186" t="n"/>
      <c r="M88" s="186" t="inlineStr">
        <is>
          <t>9. Neurologic</t>
        </is>
      </c>
      <c r="N88" s="186" t="inlineStr">
        <is>
          <t>9.2 Epilepsy</t>
        </is>
      </c>
      <c r="O88" s="185" t="inlineStr">
        <is>
          <t>Clinic</t>
        </is>
      </c>
      <c r="P88" s="186" t="inlineStr">
        <is>
          <t>ข้อ 5 (PLE_CC1_2555 Day 2.md)</t>
        </is>
      </c>
      <c r="Q88" s="185" t="inlineStr">
        <is>
          <t>ข้อสอบจริง</t>
        </is>
      </c>
      <c r="R88" s="185" t="inlineStr">
        <is>
          <t>2555</t>
        </is>
      </c>
      <c r="S88" s="185" t="inlineStr">
        <is>
          <t>CASE-NEURO-2555-EPILEPSY-FEMALE-25YO</t>
        </is>
      </c>
    </row>
    <row r="89" ht="24" customHeight="1" s="49">
      <c r="A89" s="187" t="n">
        <v>87</v>
      </c>
      <c r="B89" s="186" t="inlineStr">
        <is>
          <t>เภสัชวิทยาและคุณสมบัติทางเคมีกายภาพ (Preformulation) ของยาต้านอาการชัก Carbamazepine ซึ่งมีคุณสมบัติเกิดปรากฏการณ์ Polymorphism ในสถานะของแข็ง</t>
        </is>
      </c>
      <c r="C89" s="186" t="inlineStr">
        <is>
          <t>Carbamazepine มี Polymorph หลายรูปแบบ ซึ่งแต่ละ Polymorph ของตัวยาจะมีคุณสมบัติทางเคมีกายภาพที่แตกต่างกัน ยกเว้นข้อใด</t>
        </is>
      </c>
      <c r="D89" s="186" t="n"/>
      <c r="E89" s="186" t="inlineStr">
        <is>
          <t>Chemical molecular structure (สูตรโครงสร้างและสูตรโมเลกุลทางเคมี)</t>
        </is>
      </c>
      <c r="F89" s="186" t="inlineStr">
        <is>
          <t>Melting point (จุดหลอมเหลว)</t>
        </is>
      </c>
      <c r="G89" s="186" t="inlineStr">
        <is>
          <t>Aqueous solubility (การละลายในน้ำ)</t>
        </is>
      </c>
      <c r="H89" s="186" t="inlineStr">
        <is>
          <t>Dissolution rate (อัตราการละลาย)</t>
        </is>
      </c>
      <c r="I89" s="188" t="inlineStr">
        <is>
          <t>Crystal lattice arrangement / XRD pattern (การจัดเรียงโครงผลึก)</t>
        </is>
      </c>
      <c r="J89" s="185" t="n">
        <v>1</v>
      </c>
      <c r="K89" s="186" t="inlineStr">
        <is>
          <t>✅ คำตอบที่ถูกต้อง: ข้อ ก. Chemical molecular structure (สูตรโครงสร้างและสูตรโมเลกุลทางเคมี)
🎯 ทำไมข้อนี้ถึงถูก:
ปรากฏการณ์ Polymorphism คือการที่สารเคมีชนิดเดียวกันมีสูตรโครงสร้างทางเคมี (Chemical structure) และสูตรโมเลกุลเหมือนกันทุกประการ แต่มีการจัดเรียงตัวของโมเลกุลในโครงร่างผลึก (Crystal lattice) ที่แตกต่างกัน ส่งผลให้มีคุณสมบัติทางกายภาพแตกต่างกัน เช่น จุดหลอมเหลว การละลาย และอัตราการละลาย
🔍 ข้ออื่นผิดเพราะอะไร:
• ข้อ ข. Melting point: แตกต่างกันแน่นอนในแต่ละ polymorph โดย metastable form จะมีจุดหลอมเหลวต่ำกว่า stable form
• ข้อ ค. Aqueous solubility: แตกต่างกัน โดย metastable form มักมี solubility สูงกว่า stable form
• ข้อ ง. Dissolution rate: แตกต่างกันตามพลังงานอิสระของโครงผลึก ซึ่งส่งผลต่อ bioavailability ของยา
• ข้อ จ. Crystal lattice arrangement: การจัดเรียงผลึกที่แตกต่างกันคือหัวใจสำคัญของคำนิยาม Polymorphism</t>
        </is>
      </c>
      <c r="L89" s="186" t="n"/>
      <c r="M89" s="186" t="inlineStr">
        <is>
          <t>Product Group 4: Preformulation &amp; GMP</t>
        </is>
      </c>
      <c r="N89" s="186" t="inlineStr">
        <is>
          <t>4.1 Preformulation (Polymorphism, Solubility)</t>
        </is>
      </c>
      <c r="O89" s="185" t="inlineStr">
        <is>
          <t>Product</t>
        </is>
      </c>
      <c r="P89" s="186" t="inlineStr">
        <is>
          <t>ข้อ 6 (PLE_CC1_2555 Day 2.md)</t>
        </is>
      </c>
      <c r="Q89" s="185" t="inlineStr">
        <is>
          <t>ข้อสอบจริง</t>
        </is>
      </c>
      <c r="R89" s="185" t="inlineStr">
        <is>
          <t>2555</t>
        </is>
      </c>
      <c r="S89" s="185" t="inlineStr"/>
    </row>
    <row r="90" ht="24" customHeight="1" s="49">
      <c r="A90" s="187" t="n">
        <v>88</v>
      </c>
      <c r="B90" s="186" t="inlineStr">
        <is>
          <t>เภสัชวิทยาและข้อควรระวังในการใช้ยาต้านฮิสตามีนรุ่นที่ 1 (First-generation H1 antihistamine)</t>
        </is>
      </c>
      <c r="C90" s="186" t="inlineStr">
        <is>
          <t>ข้อใดกล่าวถูกต้องเกี่ยวกับความเสี่ยงและข้อควรระวังในการใช้ยา Hydroxyzine ในขนาดสูง</t>
        </is>
      </c>
      <c r="D90" s="186" t="n"/>
      <c r="E90" s="186" t="inlineStr">
        <is>
          <t>Hydroxyzine ในขนาดสูงอาจลด Seizure threshold และเหนี่ยวนำให้เกิดอาการชัก (Convulsions) จึงไม่จัดเป็นยากันชัก</t>
        </is>
      </c>
      <c r="F90" s="186" t="inlineStr">
        <is>
          <t>Hydroxyzine ในขนาดสูงมีฤทธิ์เป็น Anticonvulsant ที่มีประสิทธิภาพสูง</t>
        </is>
      </c>
      <c r="G90" s="186" t="inlineStr">
        <is>
          <t>Hydroxyzine ช่วยเพิ่มระดับ Dopamine ในระบบประสาทส่วนกลาง</t>
        </is>
      </c>
      <c r="H90" s="186" t="inlineStr">
        <is>
          <t>Hydroxyzine มีฤทธิ์กระตุ้น NMDA receptor ทำให้ตื่นตัว</t>
        </is>
      </c>
      <c r="I90" s="188" t="inlineStr">
        <is>
          <t>Hydroxyzine ปลอดภัยอย่างยิ่งและไม่มีฤทธิ์ Anticholinergic ใดๆ</t>
        </is>
      </c>
      <c r="J90" s="185" t="n">
        <v>1</v>
      </c>
      <c r="K90" s="186" t="inlineStr">
        <is>
          <t>✅ คำตอบที่ถูกต้อง: ข้อ ก. Hydroxyzine ในขนาดสูงอาจลด Seizure threshold และเหนี่ยวนำให้เกิดอาการชัก (Convulsions) จึงไม่จัดเป็นยากันชัก
🎯 ทำไมข้อนี้ถึงถูก:
Hydroxyzine เป็น First-generation H1 antihistamine ที่ผ่านเข้าสู่สมองได้ดี ในขนาดสูงหรือเมื่อได้รับเกินขนาด (Overdose) มีคุณสมบัติลด seizure threshold และกระตุ้นให้เกิดภาวะชักเกร็ง (Convulsions / Seizures) ได้จากฤทธิ์ anticholinergic และ central excitation จึงห้ามนำมาใช้เป็นยากันชักโดยเด็ดขาด
🔍 ข้ออื่นผิดเพราะอะไร:
• ข้อ ข. เป็น Anticonvulsant ประสิทธิภาพสูง: ผิด เพราะ hydroxyzine ในขนาดสูงทำให้ชัก ไม่ใช่ยากันชัก
• ข้อ ค. เพิ่ม Dopamine: ผิด hydroxyzine ไม่ได้เพิ่มโดปามีนในสมอง
• ข้อ ง. กระตุ้น NMDA receptor: ผิด ไม่ได้ออกฤทธิ์กระตุ้น NMDA receptor
• ข้อ จ. ไม่มีฤทธิ์ Anticholinergic: ผิด hydroxyzine มี potent central and peripheral anticholinergic side effects (ปากแห้ง ตาพร่า ท้องผูก ปัสสาวะคั่ง)</t>
        </is>
      </c>
      <c r="L90" s="186" t="n"/>
      <c r="M90" s="186" t="inlineStr">
        <is>
          <t>9. Neurologic</t>
        </is>
      </c>
      <c r="N90" s="186" t="inlineStr">
        <is>
          <t>9.2 Epilepsy</t>
        </is>
      </c>
      <c r="O90" s="185" t="inlineStr">
        <is>
          <t>Clinic</t>
        </is>
      </c>
      <c r="P90" s="186" t="inlineStr">
        <is>
          <t>ข้อ 1 (PLE_CC1_2555 Day 2.md)</t>
        </is>
      </c>
      <c r="Q90" s="185" t="inlineStr">
        <is>
          <t>ข้อสอบจริง</t>
        </is>
      </c>
      <c r="R90" s="185" t="inlineStr">
        <is>
          <t>2555</t>
        </is>
      </c>
      <c r="S90" s="185" t="inlineStr"/>
    </row>
    <row r="91" ht="24" customHeight="1" s="49">
      <c r="A91" s="187" t="n">
        <v>89</v>
      </c>
      <c r="B91" s="186" t="inlineStr">
        <is>
          <t>การออกแบบระบบนำส่งยาและเภสัชจลนศาสตร์ของยา Levodopa ในการรักษาโรคพาร์กินสัน</t>
        </is>
      </c>
      <c r="C91" s="186" t="inlineStr">
        <is>
          <t>ยา Levodopa/Carbidopa รูปแบบออกฤทธิ์เนิ่น (Controlled-Release: CR) มีข้อได้เปรียบทางคลินิกที่สำคัญกว่ารูปแบบธรรมดา (Immediate-Release) ตามข้อใด</t>
        </is>
      </c>
      <c r="D91" s="186" t="n"/>
      <c r="E91" s="186" t="inlineStr">
        <is>
          <t>ช่วยให้ระดับยา Levodopa ในพลาสมาคงที่สม่ำเสมอมากขึ้น และลดความผันผวนของการเคลื่อนไหว (Motor fluctuations / Wearing-off)</t>
        </is>
      </c>
      <c r="F91" s="186" t="inlineStr">
        <is>
          <t>ช่วยเพิ่มการดูดซึมยาได้เร็วกว่ารูปแบบธรรมดาถึง 3 เท่า</t>
        </is>
      </c>
      <c r="G91" s="186" t="inlineStr">
        <is>
          <t>สามารถรักษาโรคพาร์กินสันให้หายขาดได้อย่างถาวร</t>
        </is>
      </c>
      <c r="H91" s="186" t="inlineStr">
        <is>
          <t>ไม่จำเป็นต้องผสมสารยับยั้งเอนไซม์ DOPA decarboxylase ร่วมด้วย</t>
        </is>
      </c>
      <c r="I91" s="188" t="inlineStr">
        <is>
          <t>ไม่มีผลข้างเคียงต่อระบบทางเดินอาหารเลย</t>
        </is>
      </c>
      <c r="J91" s="185" t="n">
        <v>1</v>
      </c>
      <c r="K91" s="186" t="inlineStr">
        <is>
          <t>✅ คำตอบที่ถูกต้อง: ข้อ ก. ช่วยให้ระดับยา Levodopa ในพลาสมาคงที่สม่ำเสมอมากขึ้น และลดความผันผวนของการเคลื่อนไหว (Motor fluctuations / Wearing-off)
🎯 ทำไมข้อนี้ถึงถูก:
Levodopa/Carbidopa CR ได้รับการออกแบบให้ค่อยๆ ปลดปล่อยตัวยาในอัตราคงที่ ทำให้ระดับยาในกระแสเลือดคงที่สม่ำเสมอ ลดความผันผวนของระดับยา (Plasma peak-to-trough fluctuations) จึงช่วยลดปัญหา End-of-dose wearing off และอาการสั่นเกร็งช่วงกลางคืนได้ดีกว่ารูปแบบ immediate-release
🔍 ข้ออื่นผิดเพราะอะไร:
• ข้อ ข. ดูดซึมเร็วกว่า 3 เท่า: ผิด รูปแบบ CR มีอัตราการดูดซึมช้ากว่าและ bioavailability ต่ำกว่ารูปแบบธรรมดาประมาณ 20-30%
• ข้อ ค. รักษาหายขาดถาวร: ผิด โรคพาร์กินสันเป็นโรคความเสื่อมของระบบประสาทเรื้อรังที่ยังไม่มีการรักษาให้หายขาด ยาช่วยบรรเทาอาการเท่านั้น
• ข้อ ง. ไม่ต้องผสม Carbidopa: ผิด รูปแบบ CR ยังต้องมี Carbidopa เสมอเพื่อยับยั้ง peripheral decarboxylation
• ข้อ จ. ไม่มีผลต่อทางเดินอาหาร: ผิด ยังคงพบอาการคลื่นไส้ แน่นท้องได้</t>
        </is>
      </c>
      <c r="L91" s="186" t="n"/>
      <c r="M91" s="186" t="inlineStr">
        <is>
          <t>9. Neurologic</t>
        </is>
      </c>
      <c r="N91" s="186" t="inlineStr">
        <is>
          <t>9.6 Parkinson disease</t>
        </is>
      </c>
      <c r="O91" s="185" t="inlineStr">
        <is>
          <t>Clinic</t>
        </is>
      </c>
      <c r="P91" s="186" t="inlineStr">
        <is>
          <t>ข้อ 5 (PLE_CC1_2554 SET2.md)</t>
        </is>
      </c>
      <c r="Q91" s="185" t="inlineStr">
        <is>
          <t>ข้อสอบจริง</t>
        </is>
      </c>
      <c r="R91" s="185" t="inlineStr">
        <is>
          <t>2554</t>
        </is>
      </c>
      <c r="S91" s="185" t="inlineStr"/>
    </row>
    <row r="92" ht="24" customHeight="1" s="49">
      <c r="A92" s="187" t="n">
        <v>90</v>
      </c>
      <c r="B92" s="186" t="inlineStr">
        <is>
          <t>ผู้ป่วยโรคพาร์กินสันได้รับการรักษาด้วยยา Levodopa/Carbidopa มาเป็นเวลานานหลายปี จนเริ่มเกิดภาวะแทรกซ้อนจากการเคลื่อนไหวผิดปกติ (Motor complications) และแพทย์จำเป็นต้องประเมินปรับสูตรการรักษา</t>
        </is>
      </c>
      <c r="C92" s="186" t="inlineStr">
        <is>
          <t>ข้อใดกล่าวไม่ถูกต้องเกี่ยวกับเภสัชวิทยาของยาผสมสูตร Carbidopa ร่วมกับ Levodopa</t>
        </is>
      </c>
      <c r="D92" s="186" t="n"/>
      <c r="E92" s="186" t="inlineStr">
        <is>
          <t>Carbidopa สามารถผ่านเข้าสู่ Blood-Brain Barrier เพื่อยับยั้งการสร้าง Dopamine ในสมองได้โดยตรง</t>
        </is>
      </c>
      <c r="F92" s="186" t="inlineStr">
        <is>
          <t>Carbidopa ช่วยยับยั้งเอนไซม์ Peripheral DOPA decarboxylase ทำให้ลดการเปลี่ยน Levodopa เป็น Dopamine ในระบบไหลเวียนส่วนปลาย</t>
        </is>
      </c>
      <c r="G92" s="186" t="inlineStr">
        <is>
          <t>Carbidopa ช่วยลดขนาดยา Levodopa ที่จำเป็นต้องใช้ลงได้อย่างมีนัยสำคัญ</t>
        </is>
      </c>
      <c r="H92" s="186" t="inlineStr">
        <is>
          <t>การให้ Carbidopa ร่วมด้วยช่วยลดผลข้างเคียงคลื่นไส้อาเจียนและผลต่อระบบหัวใจที่เกิดจาก Dopamine ส่วนปลาย</t>
        </is>
      </c>
      <c r="I92" s="188" t="inlineStr">
        <is>
          <t>Levodopa สามารถผ่าน Blood-Brain Barrier เข้าสู่สมองและถูกเปลี่ยนเป็น Dopamine โดยเอนไซม์ในสมอง</t>
        </is>
      </c>
      <c r="J92" s="185" t="n">
        <v>1</v>
      </c>
      <c r="K92" s="186" t="inlineStr">
        <is>
          <t>✅ คำตอบที่ถูกต้อง: ข้อ ก. Carbidopa สามารถผ่านเข้าสู่ Blood-Brain Barrier เพื่อยับยั้งการสร้าง Dopamine ในสมองได้โดยตรง
🎯 ทำไมข้อนี้ถึงถูก:
Carbidopa เป็นสารที่มีขั้วสูง ไม่สามารถผ่านข้ามแนวกั้นระหว่างเลือดและสมอง (Blood-Brain Barrier: BBB) ได้ จึงออกฤทธิ์ยับยั้งเอนไซม์ DOPA decarboxylase ได้เฉพาะในเนื้อเยื่อนอกสมองเท่านั้น ทำให้ Levodopa ในกระแสเลือดไม่ถูกทำลายและสามารถผ่านเข้าสู่สมองเพื่อเปลี่ยนเป็น Dopamine ได้อย่างเต็มที่ ข้อความในข้อ ก. จึงผิด
🔍 ข้ออื่นผิดเพราะอะไร:
• ข้อ ข. ถูกต้อง: Carbidopa ยับยั้ง DOPA decarboxylase ในกระแสเลือดส่วนปลาย
• ข้อ ค. ถูกต้อง: การเติม Carbidopa ช่วยลดปริมาณ Levodopa ที่ต้องใช้ลงได้ถึง 75%
• ข้อ ง. ถูกต้อง: ช่วยลดอาการคลื่นไส้อาเจียนและความดันตกที่เกิดจาก Dopamine นอกสมอง
• ข้อ จ. ถูกต้อง: Levodopa ผ่าน BBB ทาง L-type amino acid transporter แล้วถูกเปลี่ยนเป็น Dopamine ในสมอง</t>
        </is>
      </c>
      <c r="L92" s="186" t="n"/>
      <c r="M92" s="186" t="inlineStr">
        <is>
          <t>9. Neurologic</t>
        </is>
      </c>
      <c r="N92" s="186" t="inlineStr">
        <is>
          <t>9.6 Parkinson disease</t>
        </is>
      </c>
      <c r="O92" s="185" t="inlineStr">
        <is>
          <t>Clinic</t>
        </is>
      </c>
      <c r="P92" s="186" t="inlineStr">
        <is>
          <t>ข้อ 3 (PLE_CC1_2533.md)</t>
        </is>
      </c>
      <c r="Q92" s="185" t="inlineStr">
        <is>
          <t>ข้อสอบจริง</t>
        </is>
      </c>
      <c r="R92" s="185" t="inlineStr">
        <is>
          <t>2533</t>
        </is>
      </c>
      <c r="S92" s="185" t="inlineStr">
        <is>
          <t>CASE-NEURO-PARKINSON-LEVODOPA-AIMS</t>
        </is>
      </c>
    </row>
    <row r="93" ht="24" customHeight="1" s="49">
      <c r="A93" s="187" t="n">
        <v>91</v>
      </c>
      <c r="B93" s="186" t="inlineStr">
        <is>
          <t>ผู้ป่วยโรคพาร์กินสันได้รับการรักษาด้วยยา Levodopa/Carbidopa มาเป็นเวลานานหลายปี จนเริ่มเกิดภาวะแทรกซ้อนจากการเคลื่อนไหวผิดปกติ (Motor complications) และแพทย์จำเป็นต้องประเมินปรับสูตรการรักษา</t>
        </is>
      </c>
      <c r="C93" s="186" t="inlineStr">
        <is>
          <t>ข้อใดคือบทบาทและกลไกหลักของ Carbidopa เมื่อใช้ร่วมกับ Levodopa ในการรักษาโรคพาร์กินสัน</t>
        </is>
      </c>
      <c r="D93" s="186" t="n"/>
      <c r="E93" s="186" t="inlineStr">
        <is>
          <t>ยับยั้งเอนไซม์ DOPA decarboxylase ในระบบไหลเวียนส่วนปลาย ช่วยป้องกันการสลาย Levodopa ก่อนเข้าสู่สมอง</t>
        </is>
      </c>
      <c r="F93" s="186" t="inlineStr">
        <is>
          <t>ช่วยกระตุ้นการดูดซึมของ Levodopa ที่เยื่อบุลำไส้เล็กโดยตรง</t>
        </is>
      </c>
      <c r="G93" s="186" t="inlineStr">
        <is>
          <t>ขนส่ง Levodopa ข้ามผ่าน Blood-Brain Barrier ทาง Large neutral amino acid transporter</t>
        </is>
      </c>
      <c r="H93" s="186" t="inlineStr">
        <is>
          <t>ยับยั้งเอนไซม์ Monoamine Oxidase Type B (MAO-B) ในสมอง</t>
        </is>
      </c>
      <c r="I93" s="188" t="inlineStr">
        <is>
          <t>ออกฤทธิ์เป็น Direct Dopamine D2 receptor agonist</t>
        </is>
      </c>
      <c r="J93" s="185" t="n">
        <v>1</v>
      </c>
      <c r="K93" s="186" t="inlineStr">
        <is>
          <t>✅ คำตอบที่ถูกต้อง: ข้อ ก. ยับยั้งเอนไซม์ DOPA decarboxylase ในระบบไหลเวียนส่วนปลาย ช่วยป้องกันการสลาย Levodopa ก่อนเข้าสู่สมอง
🎯 ทำไมข้อนี้ถึงถูก:
Carbidopa ออกฤทธิ์เป็น Peripheral DOPA decarboxylase inhibitor ยับยั้งการเปลี่ยนสภาพของ Levodopa ไปเป็น Dopamine ในระบบไหลเวียนส่วนปลาย ทำให้มี Levodopa ในรูปที่ไม่เปลี่ยนแปลงเข้าสู่สมองได้มากขึ้น
🔍 ข้ออื่นผิดเพราะอะไร:
• ข้อ ข. กระตุ้นการดูดซึมที่ลำไส้: Carbidopa ไม่ได้เพิ่มการดูดซึมของ Levodopa ที่เยื่อบุทางเดินอาหาร
• ข้อ ค. ขนส่ง Levodopa ผ่าน BBB: ตัวขนส่งที่ BBB คือ Large neutral amino acid transporter (LAT1) ไม่ใช่หน้าที่ของ Carbidopa
• ข้อ ง. ยับยั้ง MAO-B: เป็นกลไกของยา Selegiline และ Rasagiline
• ข้อ จ. เป็น Dopamine D2 agonist: เป็นกลไกของยากลุ่ม Dopamine agonists เช่น Pramipexole, Ropinirole</t>
        </is>
      </c>
      <c r="L93" s="186" t="n"/>
      <c r="M93" s="186" t="inlineStr">
        <is>
          <t>9. Neurologic</t>
        </is>
      </c>
      <c r="N93" s="186" t="inlineStr">
        <is>
          <t>9.6 Parkinson disease</t>
        </is>
      </c>
      <c r="O93" s="185" t="inlineStr">
        <is>
          <t>Clinic</t>
        </is>
      </c>
      <c r="P93" s="186" t="inlineStr">
        <is>
          <t>ข้อ 2 (PLE_CC1_2533.md)</t>
        </is>
      </c>
      <c r="Q93" s="185" t="inlineStr">
        <is>
          <t>ข้อสอบจริง</t>
        </is>
      </c>
      <c r="R93" s="185" t="inlineStr">
        <is>
          <t>2533</t>
        </is>
      </c>
      <c r="S93" s="185" t="inlineStr">
        <is>
          <t>CASE-NEURO-PARKINSON-LEVODOPA-AIMS</t>
        </is>
      </c>
    </row>
    <row r="94" ht="24" customHeight="1" s="49">
      <c r="A94" s="187" t="n">
        <v>92</v>
      </c>
      <c r="B94" s="186" t="inlineStr">
        <is>
          <t>ผู้ป่วยโรคพาร์กินสันได้รับการรักษาด้วยยา Levodopa/Carbidopa มาเป็นเวลานานหลายปี จนเริ่มเกิดภาวะแทรกซ้อนจากการเคลื่อนไหวผิดปกติ (Motor complications) และแพทย์จำเป็นต้องประเมินปรับสูตรการรักษา</t>
        </is>
      </c>
      <c r="C94" s="186" t="inlineStr">
        <is>
          <t>ข้อใดไม่ใช่ผลแทรกซ้อนระยะยาวจากการใช้ยา Levodopa ในผู้ป่วยโรคพาร์กินสัน (Long-term complications of Levodopa therapy)</t>
        </is>
      </c>
      <c r="D94" s="186" t="n"/>
      <c r="E94" s="186" t="inlineStr">
        <is>
          <t>Peak-dose dyskinesia (อาการเคลื่อนไหวบิดเกร็งยุกยิกผิดปกติ)</t>
        </is>
      </c>
      <c r="F94" s="186" t="inlineStr">
        <is>
          <t>End-of-dose wearing off (อาการยาหมดฤทธิ์ก่อนถึงมื้อถัดไป)</t>
        </is>
      </c>
      <c r="G94" s="186" t="inlineStr">
        <is>
          <t>On-off phenomenon (ภาวะเปิด-ปิดของการเคลื่อนไหวที่ไม่สามารถคาดเดาได้)</t>
        </is>
      </c>
      <c r="H94" s="186" t="inlineStr">
        <is>
          <t>Visual hallucinations and psychosis (อาการประสาทหลอนและจิตสับสน)</t>
        </is>
      </c>
      <c r="I94" s="188" t="inlineStr">
        <is>
          <t>Progressive acute respiratory distress syndrome</t>
        </is>
      </c>
      <c r="J94" s="185" t="n">
        <v>5</v>
      </c>
      <c r="K94" s="186" t="inlineStr">
        <is>
          <t>✅ คำตอบที่ถูกต้อง: ข้อ จ. Progressive acute respiratory distress syndrome
🎯 ทำไมข้อนี้ถึงถูก:
การใช้ยา Levodopa ในระยะยาว (&gt; 3-5 ปี) มักก่อให้เกิดภาวะแทรกซ้อนทางระบบประสาทสั่งการ (Motor complications) ได้แก่ Dyskinesias, Wearing-off, และ On-off phenomenon รวมถึงอาการทางจิตเวชจากโดปามีนเกิน เช่น ภาพหลอนและโรคจิต แต่ไม่ก่อให้เกิดกลุ่มอาการหายใจลำบากเฉียบพลัน (Acute respiratory distress syndrome)
🔍 ข้ออื่นผิดเพราะอะไร:
• ข้อ ก. Peak-dose dyskinesia: พบได้บ่อยเมื่อระดับยาในสมองสูงเกินไป
• ข้อ ข. End-of-dose wearing off: เกิดจากเซลล์ dopaminergic neurons ในสมองลดจำนวนลงจนเก็บสะสมยาได้สั้นลง
• ข้อ ค. On-off phenomenon: ภาวะการตอบสนองต่อยาที่แกว่งไปมาอย่างรวดเร็วและคาดเดาไม่ได้
• ข้อ ง. Visual hallucinations: เกิดจากการกระตุ้น Mesolimbic dopamine pathway มากเกินไป</t>
        </is>
      </c>
      <c r="L94" s="186" t="n"/>
      <c r="M94" s="186" t="inlineStr">
        <is>
          <t>9. Neurologic</t>
        </is>
      </c>
      <c r="N94" s="186" t="inlineStr">
        <is>
          <t>9.6 Parkinson disease</t>
        </is>
      </c>
      <c r="O94" s="185" t="inlineStr">
        <is>
          <t>Clinic</t>
        </is>
      </c>
      <c r="P94" s="186" t="inlineStr">
        <is>
          <t>ข้อ 4 (PLE_CC1_2533.md)</t>
        </is>
      </c>
      <c r="Q94" s="185" t="inlineStr">
        <is>
          <t>ข้อสอบจริง</t>
        </is>
      </c>
      <c r="R94" s="185" t="inlineStr">
        <is>
          <t>2533</t>
        </is>
      </c>
      <c r="S94" s="185" t="inlineStr">
        <is>
          <t>CASE-NEURO-PARKINSON-LEVODOPA-AIMS</t>
        </is>
      </c>
    </row>
    <row r="95" ht="24" customHeight="1" s="49">
      <c r="A95" s="187" t="n">
        <v>93</v>
      </c>
      <c r="B95" s="186" t="inlineStr">
        <is>
          <t>ผู้ป่วยโรคพาร์กินสันได้รับการรักษาด้วยยา Levodopa/Carbidopa มาเป็นเวลานานหลายปี จนเริ่มเกิดภาวะแทรกซ้อนจากการเคลื่อนไหวผิดปกติ (Motor complications) และแพทย์จำเป็นต้องประเมินปรับสูตรการรักษา</t>
        </is>
      </c>
      <c r="C95" s="186" t="inlineStr">
        <is>
          <t>ผู้ป่วยโรคพาร์กินสันที่ใช้ยา Levodopa มาเป็นเวลานานจนเกิดภาวะแทรกซ้อน Abnormal Involuntary Movements (AIMs / Levodopa-induced dyskinesias) ยาในข้อใดมีหลักฐานสนับสนุนในการนำมาใช้เพื่อช่วยลดอาการบิดเกร็งยุกยิกดังกล่าว</t>
        </is>
      </c>
      <c r="D95" s="186" t="n"/>
      <c r="E95" s="186" t="inlineStr">
        <is>
          <t>Amantadine</t>
        </is>
      </c>
      <c r="F95" s="186" t="inlineStr">
        <is>
          <t>Entacapone</t>
        </is>
      </c>
      <c r="G95" s="186" t="inlineStr">
        <is>
          <t>Trihexyphenidyl</t>
        </is>
      </c>
      <c r="H95" s="186" t="inlineStr">
        <is>
          <t>Selegiline</t>
        </is>
      </c>
      <c r="I95" s="188" t="inlineStr">
        <is>
          <t>Reserpine</t>
        </is>
      </c>
      <c r="J95" s="185" t="n">
        <v>1</v>
      </c>
      <c r="K95" s="186" t="inlineStr">
        <is>
          <t>✅ คำตอบที่ถูกต้อง: ข้อ ก. Amantadine
🎯 ทำไมข้อนี้ถึงถูก:
Amantadine มีกลไกออกฤทธิ์เป็น Non-competitive NMDA glutamate receptor antagonist ซึ่งช่วยลดภาวะ glutamatergic overactivity ใน basal ganglia จึงเป็นยาที่มีหลักฐานเชิงประจักษ์ชัดเจนในการลดอาการเคลื่อนไหวผิดปกติบิดเกร็งยุกยิกจากยา Levodopa (Levodopa-induced dyskinesia / AIMs)
🔍 ข้ออื่นผิดเพราะอะไร:
• ข้อ ข. Entacapone: เป็น COMT inhibitor เพิ่มระดับ Levodopa ในเลือด อาจทำให้อาการ Peak-dose dyskinesia แย่ลง
• ข้อ ค. Trihexyphenidyl: เป็น Anticholinergic ใช้ลดอาการสั่นในผู้ป่วยอายุน้อย ไม่ได้ช่วยลด Levodopa-induced dyskinesia
• ข้อ ง. Selegiline: เป็น MAO-B inhibitor เพิ่มระดับ Dopamine อาจกระตุ้นให้เกิด dyskinesia มากขึ้น
• ข้อ จ. Reserpine: สลายโดปามีน ทำให้โรคพาร์กินสันแย่ลง ห้ามใช้เด็ดขาด</t>
        </is>
      </c>
      <c r="L95" s="186" t="n"/>
      <c r="M95" s="186" t="inlineStr">
        <is>
          <t>9. Neurologic</t>
        </is>
      </c>
      <c r="N95" s="186" t="inlineStr">
        <is>
          <t>9.6 Parkinson disease</t>
        </is>
      </c>
      <c r="O95" s="185" t="inlineStr">
        <is>
          <t>Clinic</t>
        </is>
      </c>
      <c r="P95" s="186" t="inlineStr">
        <is>
          <t>ข้อ 5 (PLE_CC1_2533.md)</t>
        </is>
      </c>
      <c r="Q95" s="185" t="inlineStr">
        <is>
          <t>ข้อสอบจริง</t>
        </is>
      </c>
      <c r="R95" s="185" t="inlineStr">
        <is>
          <t>2533</t>
        </is>
      </c>
      <c r="S95" s="185" t="inlineStr">
        <is>
          <t>CASE-NEURO-PARKINSON-LEVODOPA-AIMS</t>
        </is>
      </c>
    </row>
    <row r="96" ht="24" customHeight="1" s="49">
      <c r="A96" s="187" t="n">
        <v>94</v>
      </c>
      <c r="B96" s="186" t="inlineStr">
        <is>
          <t>ผู้ป่วยโรคลมชักได้รับยากันชักชนิดหนึ่ง ต่อมามีไข้สูง ผื่นแดงลุกลามทั่วตัว ต่อมน้ำเหลืองโต และตรวจเลือดพบ Eosinophilia และเอนไซม์ตับอักเสบสูง แพทย์วินิจฉัยว่าเป็นภาวะ DRESS syndrome (Drug Reaction with Eosinophilia and Systemic Symptoms) ซึ่งเกิดจากยากันชักกลุ่ม Aromatic anticonvulsants (กำหนดตัวเลือก: 1. Phenytoin, 2. Valproic acid, 3. Benzodiazepines, 4. Carbamazepine)</t>
        </is>
      </c>
      <c r="C96" s="186" t="inlineStr">
        <is>
          <t>ยากันชักในข้อใดต่อไปนี้จัดอยู่ในกลุ่ม Aromatic anticonvulsants ที่มีความเสี่ยงสูงต่อการเกิดปฏิกิริยาการแพ้ข้ามกลุ่ม (Cross-reactivity) ในภาวะ DRESS syndrome</t>
        </is>
      </c>
      <c r="D96" s="186" t="n"/>
      <c r="E96" s="186" t="inlineStr">
        <is>
          <t>1 และ 4 (Phenytoin และ Carbamazepine)</t>
        </is>
      </c>
      <c r="F96" s="186" t="inlineStr">
        <is>
          <t>1, 3 และ 4</t>
        </is>
      </c>
      <c r="G96" s="186" t="inlineStr">
        <is>
          <t>2 และ 3</t>
        </is>
      </c>
      <c r="H96" s="186" t="inlineStr">
        <is>
          <t>1 เท่านั้น</t>
        </is>
      </c>
      <c r="I96" s="188" t="inlineStr">
        <is>
          <t>1, 2, 3 และ 4</t>
        </is>
      </c>
      <c r="J96" s="185" t="n">
        <v>1</v>
      </c>
      <c r="K96" s="186" t="inlineStr">
        <is>
          <t>✅ คำตอบที่ถูกต้อง: ข้อ ก. 1 และ 4 (Phenytoin และ Carbamazepine)
🎯 ทำไมข้อนี้ถึงถูก:
ยากันชักกลุ่ม Aromatic anticonvulsants ได้แก่ Phenytoin, Carbamazepine, และ Phenobarbital (รวมถึง Lamotrigine) มีโครงสร้าง aromatic ring ที่ถูกเมแทบอไลต์เป็น arene oxide intermediates ซึ่งสามารถกระตุ้นภูมิคุ้มกันให้เกิดภาวะ Severe cutaneous adverse reactions เช่น DRESS syndrome หรือ SJS/TEN และมีอัตราการแพ้ข้ามกลุ่มกันเองสูงถึง 40-80%
🔍 ข้ออื่นผิดเพราะอะไร:
• ข้อ ข.: Valproic acid (ข้อ 2) เป็น aliphatic carboxylic acid และ Benzodiazepines (ข้อ 3) ไม่จัดอยู่ในกลุ่ม aromatic anticonvulsants ที่ก่อให้เกิด arene oxide cross-reactivity ดังนั้นตัวเลือกที่มี 2 หรือ 3 จึงผิด
• ข้อ ค.: Valproic acid (ข้อ 2) เป็น aliphatic carboxylic acid และ Benzodiazepines (ข้อ 3) ไม่จัดอยู่ในกลุ่ม aromatic anticonvulsants ที่ก่อให้เกิด arene oxide cross-reactivity ดังนั้นตัวเลือกที่มี 2 หรือ 3 จึงผิด
• ข้อ ง.: Valproic acid (ข้อ 2) เป็น aliphatic carboxylic acid และ Benzodiazepines (ข้อ 3) ไม่จัดอยู่ในกลุ่ม aromatic anticonvulsants ที่ก่อให้เกิด arene oxide cross-reactivity ดังนั้นตัวเลือกที่มี 2 หรือ 3 จึงผิด
• ข้อ จ.: Valproic acid (ข้อ 2) เป็น aliphatic carboxylic acid และ Benzodiazepines (ข้อ 3) ไม่จัดอยู่ในกลุ่ม aromatic anticonvulsants ที่ก่อให้เกิด arene oxide cross-reactivity ดังนั้นตัวเลือกที่มี 2 หรือ 3 จึงผิด</t>
        </is>
      </c>
      <c r="L96" s="186" t="n"/>
      <c r="M96" s="186" t="inlineStr">
        <is>
          <t>9. Neurologic</t>
        </is>
      </c>
      <c r="N96" s="186" t="inlineStr">
        <is>
          <t>9.2 Epilepsy</t>
        </is>
      </c>
      <c r="O96" s="185" t="inlineStr">
        <is>
          <t>Clinic</t>
        </is>
      </c>
      <c r="P96" s="186" t="inlineStr">
        <is>
          <t>ข้อ 1 (PLE_CC1_Practice_Exam.md)</t>
        </is>
      </c>
      <c r="Q96" s="185" t="inlineStr">
        <is>
          <t>แบบฝึกหัด</t>
        </is>
      </c>
      <c r="R96" s="185" t="inlineStr">
        <is>
          <t>เล่มม่วง</t>
        </is>
      </c>
      <c r="S96" s="185" t="inlineStr">
        <is>
          <t>CASE-NEURO-EPILEPSY-DRESS-01</t>
        </is>
      </c>
    </row>
    <row r="97" ht="24" customHeight="1" s="49">
      <c r="A97" s="187" t="n">
        <v>95</v>
      </c>
      <c r="B97" s="186" t="inlineStr">
        <is>
          <t>ผู้ป่วยโรคลมชักได้รับยากันชักชนิดหนึ่ง ต่อมามีไข้สูง ผื่นแดงลุกลามทั่วตัว ต่อมน้ำเหลืองโต และตรวจเลือดพบ Eosinophilia และเอนไซม์ตับอักเสบสูง แพทย์วินิจฉัยว่าเป็นภาวะ DRESS syndrome (Drug Reaction with Eosinophilia and Systemic Symptoms) ซึ่งเกิดจากยากันชักกลุ่ม Aromatic anticonvulsants (กำหนดตัวเลือก: 1. Phenytoin, 2. Valproic acid, 3. Benzodiazepines, 4. Carbamazepine)</t>
        </is>
      </c>
      <c r="C97" s="186" t="inlineStr">
        <is>
          <t>ยากันชักในข้อใดที่มีโครงสร้างแบบ Non-aromatic และมีความปลอดภัยในการพิจารณาเลือกใช้ทดแทนเพื่อหลีกเลี่ยงการแพ้ข้ามกลุ่มในผู้ป่วยรายนี้</t>
        </is>
      </c>
      <c r="D97" s="186" t="n"/>
      <c r="E97" s="186" t="inlineStr">
        <is>
          <t>2 และ 3 (Valproic acid และ Benzodiazepines)</t>
        </is>
      </c>
      <c r="F97" s="186" t="inlineStr">
        <is>
          <t>1 และ 4</t>
        </is>
      </c>
      <c r="G97" s="186" t="inlineStr">
        <is>
          <t>1, 2 และ 4</t>
        </is>
      </c>
      <c r="H97" s="186" t="inlineStr">
        <is>
          <t>2 และ 4</t>
        </is>
      </c>
      <c r="I97" s="188" t="inlineStr">
        <is>
          <t>3 และ 4</t>
        </is>
      </c>
      <c r="J97" s="185" t="n">
        <v>1</v>
      </c>
      <c r="K97" s="186" t="inlineStr">
        <is>
          <t>✅ คำตอบที่ถูกต้อง: ข้อ ก. 2 และ 3 (Valproic acid และ Benzodiazepines)
🎯 ทำไมข้อนี้ถึงถูก:
Valproic acid (Aliphatic branched fatty acid) และ Benzodiazepines (รวมถึง Levetiracetam) ไม่มีโครงสร้าง aromatic amine / arene oxide จึงไม่มีการแพ้ข้ามกลุ่มกับ Aromatic anticonvulsants และสามารถใช้เป็นทางเลือกในการรักษาโรคลมชักได้อย่างปลอดภัยในผู้ป่วยที่มีประวัติ DRESS syndrome
🔍 ข้ออื่นผิดเพราะอะไร:
• ข้อ ข.: มี Phenytoin (ข้อ 1) หรือ Carbamazepine (ข้อ 4) ซึ่งเป็น aromatic anticonvulsants ที่มีข้อห้ามใช้เด็ดขาดในผู้ป่วยที่เกิด DRESS syndrome จากยากลุ่มนี้เนื่องจากอัตราการแพ้ข้ามกลุ่มสูงมาก
• ข้อ ค.: มี Phenytoin (ข้อ 1) หรือ Carbamazepine (ข้อ 4) ซึ่งเป็น aromatic anticonvulsants ที่มีข้อห้ามใช้เด็ดขาดในผู้ป่วยที่เกิด DRESS syndrome จากยากลุ่มนี้เนื่องจากอัตราการแพ้ข้ามกลุ่มสูงมาก
• ข้อ ง.: มี Phenytoin (ข้อ 1) หรือ Carbamazepine (ข้อ 4) ซึ่งเป็น aromatic anticonvulsants ที่มีข้อห้ามใช้เด็ดขาดในผู้ป่วยที่เกิด DRESS syndrome จากยากลุ่มนี้เนื่องจากอัตราการแพ้ข้ามกลุ่มสูงมาก
• ข้อ จ.: มี Phenytoin (ข้อ 1) หรือ Carbamazepine (ข้อ 4) ซึ่งเป็น aromatic anticonvulsants ที่มีข้อห้ามใช้เด็ดขาดในผู้ป่วยที่เกิด DRESS syndrome จากยากลุ่มนี้เนื่องจากอัตราการแพ้ข้ามกลุ่มสูงมาก</t>
        </is>
      </c>
      <c r="L97" s="186" t="n"/>
      <c r="M97" s="186" t="inlineStr">
        <is>
          <t>9. Neurologic</t>
        </is>
      </c>
      <c r="N97" s="186" t="inlineStr">
        <is>
          <t>9.2 Epilepsy</t>
        </is>
      </c>
      <c r="O97" s="185" t="inlineStr">
        <is>
          <t>Clinic</t>
        </is>
      </c>
      <c r="P97" s="186" t="inlineStr">
        <is>
          <t>ข้อ 1 (PLE_CC1_Practice_Exam.md)</t>
        </is>
      </c>
      <c r="Q97" s="185" t="inlineStr">
        <is>
          <t>แบบฝึกหัด</t>
        </is>
      </c>
      <c r="R97" s="185" t="inlineStr">
        <is>
          <t>เล่มม่วง</t>
        </is>
      </c>
      <c r="S97" s="185" t="inlineStr">
        <is>
          <t>CASE-NEURO-EPILEPSY-DRESS-01</t>
        </is>
      </c>
    </row>
    <row r="98" ht="24" customHeight="1" s="49">
      <c r="A98" s="187" t="n">
        <v>96</v>
      </c>
      <c r="B98" s="186" t="inlineStr">
        <is>
          <t>ผู้ป่วยหญิงไทยอายุ 25 ปี อาชีพพนักงานธนาคาร มาด้วยอาการปวดศีรษะความรุนแรงระดับปานกลาง เป็นเกือบทุกวันมาประมาณ 2-3 เดือน ลักษณะปวดตื้อๆ แน่นรัดรอบศีรษะทั้งสองข้าง ผู้ป่วยมีความเครียดจากการทำงานทั้งวัน มีประวัติรับประทานยา Ibuprofen เมื่อมีอาการแล้วดีขึ้นชั่วคราว แต่ต่อมาปวดบ่อยขึ้นจนเป็นแทบทุกวัน ครั้งละประมาณ 3 ชั่วโมง</t>
        </is>
      </c>
      <c r="C98" s="186" t="inlineStr">
        <is>
          <t>ยาในข้อใดมีความเหมาะสมสูงสุดในการสั่งใช้เพื่อป้องกันอาการปวดศีรษะ (Prophylaxis) สำหรับผู้ป่วยรายนี้</t>
        </is>
      </c>
      <c r="D98" s="186" t="n"/>
      <c r="E98" s="186" t="inlineStr">
        <is>
          <t>Amitriptyline 10-25 mg รับประทานก่อนนอน</t>
        </is>
      </c>
      <c r="F98" s="186" t="inlineStr">
        <is>
          <t>Propranolol 40 mg รับประทานวันละ 2 ครั้ง</t>
        </is>
      </c>
      <c r="G98" s="186" t="inlineStr">
        <is>
          <t>Sumatriptan 50 mg รับประทานเมื่อมีอาการ</t>
        </is>
      </c>
      <c r="H98" s="186" t="inlineStr">
        <is>
          <t>Ergotamine 1 mg รับประทานเมื่อมีอาการ</t>
        </is>
      </c>
      <c r="I98" s="188" t="inlineStr">
        <is>
          <t>Carbamazepine 200 mg รับประทานวันละ 2 ครั้ง</t>
        </is>
      </c>
      <c r="J98" s="185" t="n">
        <v>1</v>
      </c>
      <c r="K98" s="186" t="inlineStr">
        <is>
          <t>✅ คำตอบที่ถูกต้อง: ข้อ ก. Amitriptyline 10-25 mg รับประทานก่อนนอน
🎯 ทำไมข้อนี้ถึงถูก:
ผู้ป่วยมีอาการของโรคปวดศีรษะจากความเครียดเรื้อรัง (Chronic tension-type headache: CTTH) เนื่องจากปวดตื้อๆ แน่นรัดรอบศีรษะทั้งสองข้าง สัมพันธ์กับความเครียด และมีความถี่เกือบทุกวันเกิน 15 วันต่อเดือน ยาป้องกันทางเลือกแรกที่มีหลักฐานเชิงประจักษ์ชัดเจนที่สุด (Level A recommendation) คือ Amitriptyline ในขนาดต่ำ (10-25 mg ก่อนนอน)
🔍 ข้ออื่นผิดเพราะอะไร:
• ข้อ ข. Propranolol: เป็นยาป้องกันไมเกรนอันดับแรก แต่ไม่มีหลักฐานชัดเจนในการป้องกัน Tension-type headache
• ข้อ ค. Sumatriptan: เป็นยาแก้ปวดไมเกรนเฉียบพลัน ไม่ใช่ยาป้องกัน และไม่ได้ผลใน Tension-type headache
• ข้อ ง. Ergotamine: เป็นยาแก้ปวดไมเกรนเฉียบพลัน ห้ามใช้ป้องกัน และเสี่ยงต่อ Medication overuse headache
• ข้อ จ. Carbamazepine: เป็นยากันชักและยารักษา Trigeminal neuralgia ไม่ใช่ยาป้องกัน Tension headache</t>
        </is>
      </c>
      <c r="L98" s="186" t="n"/>
      <c r="M98" s="186" t="inlineStr">
        <is>
          <t>9. Neurologic</t>
        </is>
      </c>
      <c r="N98" s="186" t="inlineStr">
        <is>
          <t>9.1 Headache (migraine, tension)</t>
        </is>
      </c>
      <c r="O98" s="185" t="inlineStr">
        <is>
          <t>Clinic</t>
        </is>
      </c>
      <c r="P98" s="186" t="inlineStr">
        <is>
          <t>ข้อ 1 (PLE_CC1_Practice_Exam.md)</t>
        </is>
      </c>
      <c r="Q98" s="185" t="inlineStr">
        <is>
          <t>แบบฝึกหัด</t>
        </is>
      </c>
      <c r="R98" s="185" t="inlineStr">
        <is>
          <t>เล่มม่วง</t>
        </is>
      </c>
      <c r="S98" s="185" t="inlineStr">
        <is>
          <t>CASE-NEURO-TENSION-HEADACHE-BANKER</t>
        </is>
      </c>
    </row>
    <row r="99" ht="24" customHeight="1" s="49">
      <c r="A99" s="187" t="n">
        <v>97</v>
      </c>
      <c r="B99" s="186" t="inlineStr">
        <is>
          <t>ผู้ป่วยหญิงไทยอายุ 20 ปี นิสิตมหาวิทยาลัย มาร้านยาด้วยอาการปวดศีรษะตึงแน่นทั้งสองข้าง เป็นทุกวันช่วงที่มีความเครียดจากการเตรียมตัวสอบ ไม่เคยรับประทานยาแก้ปวดใดๆ มาก่อน ไม่มีอาการคลื่นไส้อาเจียน และไม่มีอาการแพ้แสง</t>
        </is>
      </c>
      <c r="C99" s="186" t="inlineStr">
        <is>
          <t>ยาในข้อใดควรพิจารณาเป็นลำดับแรกในการรักษาอาการปวดศีรษะเฉียบพลันจากภาวะเครียด (Episodic tension-type headache) ในผู้ป่วยรายนี้</t>
        </is>
      </c>
      <c r="D99" s="186" t="n"/>
      <c r="E99" s="186" t="inlineStr">
        <is>
          <t>Acetaminophen (Paracetamol) 500-1000 mg รับประทานเมื่อมีอาการ</t>
        </is>
      </c>
      <c r="F99" s="186" t="inlineStr">
        <is>
          <t>Tramadol 50 mg รับประทานเมื่อมีอาการ</t>
        </is>
      </c>
      <c r="G99" s="186" t="inlineStr">
        <is>
          <t>Ergotamine tartrate 1 mg รับประทานเมื่อมีอาการ</t>
        </is>
      </c>
      <c r="H99" s="186" t="inlineStr">
        <is>
          <t>Sumatriptan 50 mg รับประทานเมื่อมีอาการ</t>
        </is>
      </c>
      <c r="I99" s="188" t="inlineStr">
        <is>
          <t>Morphine sulfate 10 mg รับประทานเมื่อมีอาการ</t>
        </is>
      </c>
      <c r="J99" s="185" t="n">
        <v>1</v>
      </c>
      <c r="K99" s="186" t="inlineStr">
        <is>
          <t>✅ คำตอบที่ถูกต้อง: ข้อ ก. Acetaminophen (Paracetamol) 500-1000 mg รับประทานเมื่อมีอาการ
🎯 ทำไมข้อนี้ถึงถูก:
การรักษาอาการปวดศีรษะจากความเครียดเฉียบพลัน (Episodic tension-type headache) ในผู้ที่ไม่เคยใช้ยามาก่อน ควรเริ่มต้นด้วยยาแก้ปวดธรรมดาอย่าง Paracetamol (Acetaminophen) ขนาด 500-1000 mg หรือ NSAIDs ขนาดต่ำ เช่น Ibuprofen ซึ่งมีประสิทธิภาพดีและปลอดภัยสูงสุด
🔍 ข้ออื่นผิดเพราะอะไร:
• ข้อ ข. Tramadol: เป็น opioid อ่อน เสี่ยงต่อการติดยา คลื่นไส้ และเกิด medication overuse headache ไม่แนะนำเป็น first-line
• ข้อ ค. Ergotamine: เป็นยาจำเพาะต่อไมเกรน ไม่ช่วยรักษา tension headache และเสี่ยงต่อ ergotism
• ข้อ ง. Sumatriptan: เป็น 5-HT1B/1D agonist จำเพาะต่อไมเกรนและ cluster headache ไม่มีที่ใช้ใน tension headache
• ข้อ จ. Morphine sulfate: เป็น strong opioid มีข้อห้ามใช้ใน tension headache ทั่วไปเนื่องจากเสี่ยงต่อการเสพติดสูง</t>
        </is>
      </c>
      <c r="L99" s="186" t="n"/>
      <c r="M99" s="186" t="inlineStr">
        <is>
          <t>9. Neurologic</t>
        </is>
      </c>
      <c r="N99" s="186" t="inlineStr">
        <is>
          <t>9.1 Headache (migraine, tension)</t>
        </is>
      </c>
      <c r="O99" s="185" t="inlineStr">
        <is>
          <t>Clinic</t>
        </is>
      </c>
      <c r="P99" s="186" t="inlineStr">
        <is>
          <t>ข้อ 4 (PLE_CC1_Practice_Exam.md)</t>
        </is>
      </c>
      <c r="Q99" s="185" t="inlineStr">
        <is>
          <t>แบบฝึกหัด</t>
        </is>
      </c>
      <c r="R99" s="185" t="inlineStr">
        <is>
          <t>เล่มม่วง</t>
        </is>
      </c>
      <c r="S99" s="185" t="inlineStr">
        <is>
          <t>CASE-NEURO-TENSION-HEADACHE-BANKER</t>
        </is>
      </c>
    </row>
    <row r="100" ht="24" customHeight="1" s="49">
      <c r="A100" s="187" t="n">
        <v>98</v>
      </c>
      <c r="B100" s="186" t="n"/>
      <c r="C100" s="186" t="inlineStr">
        <is>
          <t>ข้อใดไม่ใช่ข้อห้ามใช้ของ Ergotamine</t>
        </is>
      </c>
      <c r="D100" s="186" t="n"/>
      <c r="E100" s="186" t="inlineStr">
        <is>
          <t>Hypothyroidism</t>
        </is>
      </c>
      <c r="F100" s="186" t="inlineStr">
        <is>
          <t>Myocardial infarction</t>
        </is>
      </c>
      <c r="G100" s="186" t="inlineStr">
        <is>
          <t>Transient ischemic attack</t>
        </is>
      </c>
      <c r="H100" s="186" t="inlineStr">
        <is>
          <t>Pregnancy</t>
        </is>
      </c>
      <c r="I100" s="188" t="inlineStr">
        <is>
          <t>Poorly controlled hypertension</t>
        </is>
      </c>
      <c r="J100" s="185" t="n">
        <v>1</v>
      </c>
      <c r="K100" s="186" t="inlineStr">
        <is>
          <t>✅ คำตอบที่ถูกต้อง: ข้อ ก. Hypothyroidism
🎯 ทำไมข้อนี้ถึงถูก:
การเลือก Hypothyroidism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(Myocardial infarction): Myocardial infarction เป็นข้อห้ามใช้เด็ดขาด เนื่องจากยา Ergotamine มีฤทธิ์บีบหลอดเลือดหัวใจรุนแรง อาจทำให้อาการกล้ามเนื้อหัวใจตายแย่ลง
• ข้อ ค. (Transient ischemic attack): Transient ischemic attack เป็นประวัติโรคหลอดเลือดสมองขาดเลือดชั่วคราว การใช้ Ergotamine อาจทำให้หลอดเลือดสมองหดตัวและเกิดอัมพาตได้
• ข้อ ง. (Pregnancy): Pregnancy เป็นข้อห้ามใช้ เนื่องจากยาเพิ่มการบีบตัวของมดลูก ทำให้เสี่ยงต่อการแท้งบุตรและทารกขาดเลือด
• ข้อ จ. (Poorly controlled hypertension รวมโดย Phongsathorn Phlaisaithong Rx 9 UP 15 | P a g e): Poorly controlled hypertension เป็นข้อห้ามใช้ เพราะยาจะทำให้หลอดเลือดส่วนปลายหดตัวและทำให้ความดันโลหิตสูงวิกฤตได้</t>
        </is>
      </c>
      <c r="L100" s="186" t="n"/>
      <c r="M100" s="186" t="inlineStr">
        <is>
          <t>9. Neurologic</t>
        </is>
      </c>
      <c r="N100" s="186" t="inlineStr">
        <is>
          <t>9.1 Headache (migraine, tension)</t>
        </is>
      </c>
      <c r="O100" s="185" t="inlineStr">
        <is>
          <t>Clinic</t>
        </is>
      </c>
      <c r="P100" s="186" t="inlineStr">
        <is>
          <t>ข้อ 1 (PLE_CC1_2560 22 April Set 1.md)</t>
        </is>
      </c>
      <c r="Q100" s="185" t="inlineStr">
        <is>
          <t>ข้อสอบจริง</t>
        </is>
      </c>
      <c r="R100" s="185" t="inlineStr">
        <is>
          <t>2560</t>
        </is>
      </c>
      <c r="S100" s="185" t="n"/>
    </row>
    <row r="101" ht="24" customHeight="1" s="49">
      <c r="A101" s="187" t="n">
        <v>99</v>
      </c>
      <c r="B101" s="186" t="n"/>
      <c r="C101" s="186" t="inlineStr">
        <is>
          <t>ข้อใดผิดเกี่ยวกับการรับประทาน Ergotamine</t>
        </is>
      </c>
      <c r="D101" s="186" t="n"/>
      <c r="E101" s="186" t="inlineStr">
        <is>
          <t>รับประทาน 2 เม็ด ทันทีที่มีอาการ</t>
        </is>
      </c>
      <c r="F101" s="186" t="inlineStr">
        <is>
          <t>รอ 1 ชั่วโมง ถ้ายังมีอาการให้ทานเพิ่ม</t>
        </is>
      </c>
      <c r="G101" s="186" t="inlineStr">
        <is>
          <t>รับประทานยาอีก 1 เม็ด หากอาการไม่ดีขึ้น ทุก 30 นาที</t>
        </is>
      </c>
      <c r="H101" s="186" t="inlineStr">
        <is>
          <t>รับประทานได้ไม่เกิน 6 เม็ด ต่อการปวด 1 ครั้ง</t>
        </is>
      </c>
      <c r="I101" s="188" t="inlineStr">
        <is>
          <t>รับประทานไม่เกิน 10 เม็ด ต่อสัปดาห์</t>
        </is>
      </c>
      <c r="J101" s="185" t="n">
        <v>1</v>
      </c>
      <c r="K101" s="186" t="inlineStr">
        <is>
          <t>✅ คำตอบที่ถูกต้อง: ข้อ ก. รับประทาน 2 เม็ด ทันทีที่มีอาการ
🎯 ทำไมข้อนี้ถึงถูก:
การเลือก รับประทาน 2 เม็ด ทันทีที่มีอาการ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(รับประทาน 2 เม็ด ทันทีที่มีอาการ): การรับประทาน 2 เม็ด (หรือ 1-2 เม็ดขึ้นกับขนาดยา) ทันทีที่มีอาการเป็นวิธีมาตรฐานเพื่อระงับอาการปวดไมเกรนอย่างรวดเร็ว
• ข้อ ค. (รับประทานยาอีก 1 เม็ด หากอาการไม่ดีขึ้น ทุก 30 นาที): การรับประทานยาอีก 1 เม็ดหากอาการไม่ดีขึ้นสามารถทำได้ทุก 30-60 นาที แต่ต้องไม่เกินขนาดสูงสุดต่อวัน
• ข้อ ง. (รับประทานได้ไม่เกิน 6 เม็ด ต่อการปวด 1 ครั้ง): การรับประทานไม่เกิน 6 เม็ดต่อการปวด 1 ครั้ง (หรือต่อวัน) เป็นข้อแนะนำที่ถูกต้องเพื่อป้องกันผลข้างเคียงหลอดเลือดหดตัวรุนแรง (Ergotism)
• ข้อ จ. (รับประทานไม่เกิน 10 เม็ด ต่อสัปดาห์): การรับประทานไม่เกิน 10 เม็ดต่อสัปดาห์เป็นขนาดยาสูงสุดที่ยอมรับได้เพื่อป้องกันการได้รับยาเกินขนาดสะสม</t>
        </is>
      </c>
      <c r="L101" s="186" t="n"/>
      <c r="M101" s="186" t="inlineStr">
        <is>
          <t>9. Neurologic</t>
        </is>
      </c>
      <c r="N101" s="186" t="inlineStr">
        <is>
          <t>9.1 Headache (migraine, tension)</t>
        </is>
      </c>
      <c r="O101" s="185" t="inlineStr">
        <is>
          <t>Clinic</t>
        </is>
      </c>
      <c r="P101" s="186" t="inlineStr">
        <is>
          <t>ข้อ 2 (PLE_CC1_2560 22 April Set 1.md)</t>
        </is>
      </c>
      <c r="Q101" s="185" t="inlineStr">
        <is>
          <t>ข้อสอบจริง</t>
        </is>
      </c>
      <c r="R101" s="185" t="inlineStr">
        <is>
          <t>2560</t>
        </is>
      </c>
      <c r="S101" s="185" t="n"/>
    </row>
    <row r="102" ht="24" customHeight="1" s="49">
      <c r="A102" s="187" t="n">
        <v>100</v>
      </c>
      <c r="B102" s="186" t="n"/>
      <c r="C102" s="186" t="inlineStr">
        <is>
          <t>โครงสร้างของ Ergotamine ข้อใดถูก</t>
        </is>
      </c>
      <c r="D102" s="186" t="n"/>
      <c r="E102" s="186" t="inlineStr">
        <is>
          <t>มี Chiral carbon 4 ตำแหน่ง</t>
        </is>
      </c>
      <c r="F102" s="186" t="inlineStr">
        <is>
          <t>ละลายน้ำดี</t>
        </is>
      </c>
      <c r="G102" s="186" t="inlineStr">
        <is>
          <t>pKa = 4.0</t>
        </is>
      </c>
      <c r="H102" s="186" t="inlineStr">
        <is>
          <t>ดูดซึมได้ดี</t>
        </is>
      </c>
      <c r="I102" s="188" t="inlineStr">
        <is>
          <t>เป็น Indole alkaloid</t>
        </is>
      </c>
      <c r="J102" s="185" t="n">
        <v>1</v>
      </c>
      <c r="K102" s="186" t="inlineStr">
        <is>
          <t>✅ คำตอบที่ถูกต้อง: ข้อ ก. มี Chiral carbon 4 ตำแหน่ง
🎯 ทำไมข้อนี้ถึงถูก:
การเลือก มี Chiral carbon 4 ตำแหน่ง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(มี Chiral carbon 4 ตำแหน่ง): โครงสร้างของ Ergotamine มี Chiral carbon หลายตำแหน่ง แต่ไม่ใช่ลักษณะเด่นหลักทางเภสัชเคมีที่ใช้ในการพิจารณาคุณสมบัติทางคลินิก
• ข้อ ข. (ละลายน้ำดี): Ergotamine ในรูป Base เป็นสารที่ไม่ละลายน้ำ ต้องทำเป็นเกลือ (เช่น Tartrate) จึงจะละลายน้ำได้ดีขึ้นเล็กน้อย
• ข้อ ค. (pKa = 4.0): Ergotamine เป็น Alkaloid ที่มีความเป็นด่าง ค่า pKa จึงอยู่ในช่วงด่างอ่อน ไม่ใช่ 4.0 ซึ่งเป็นค่าของสารที่มีความเป็นกรด
• ข้อ ง. (ดูดซึมได้ดี): การดูดซึมยา Ergotamine ทางระบบทางเดินอาหารต่ำและไม่แน่นอน จึงมักต้องผสมกับ Caffeine เพื่อเพิ่มอัตราและปริมาณการดูดซึม</t>
        </is>
      </c>
      <c r="L102" s="186" t="n"/>
      <c r="M102" s="186" t="inlineStr">
        <is>
          <t>9. Neurologic</t>
        </is>
      </c>
      <c r="N102" s="186" t="inlineStr">
        <is>
          <t>9.1 Headache (migraine, tension)</t>
        </is>
      </c>
      <c r="O102" s="185" t="inlineStr">
        <is>
          <t>Clinic</t>
        </is>
      </c>
      <c r="P102" s="186" t="inlineStr">
        <is>
          <t>ข้อ 3 (PLE_CC1_2560 22 April Set 1.md)</t>
        </is>
      </c>
      <c r="Q102" s="185" t="inlineStr">
        <is>
          <t>ข้อสอบจริง</t>
        </is>
      </c>
      <c r="R102" s="185" t="inlineStr">
        <is>
          <t>2560</t>
        </is>
      </c>
      <c r="S102" s="185" t="n"/>
    </row>
    <row r="103" ht="24" customHeight="1" s="49">
      <c r="A103" s="187" t="n">
        <v>101</v>
      </c>
      <c r="B103" s="186" t="n"/>
      <c r="C103" s="186" t="inlineStr">
        <is>
          <t>กลไกการออกฤทธิ์ของAmitriptyline คือข้อใด</t>
        </is>
      </c>
      <c r="D103" s="186" t="n"/>
      <c r="E103" s="186" t="inlineStr">
        <is>
          <t>ยับยั้งการทำงานของDA transporter</t>
        </is>
      </c>
      <c r="F103" s="186" t="inlineStr">
        <is>
          <t>ยับยั้งการทำงานของNE transporter</t>
        </is>
      </c>
      <c r="G103" s="186" t="inlineStr">
        <is>
          <t>ยับยั้งการทำงานของMOA enzyme</t>
        </is>
      </c>
      <c r="H103" s="186" t="inlineStr">
        <is>
          <t>กระตุ้น5-HT receptor</t>
        </is>
      </c>
      <c r="I103" s="188" t="inlineStr">
        <is>
          <t>กระตุ้นα2-adrenergic receptor (ข)</t>
        </is>
      </c>
      <c r="J103" s="185" t="n">
        <v>1</v>
      </c>
      <c r="K103" s="186" t="inlineStr">
        <is>
          <t>✅ คำตอบที่ถูกต้อง: ข้อ ก. ยับยั้งการทำงานของDA transporter
🎯 ทำไมข้อนี้ถึงถูก:
ยับยั้งการทำงานของDA transporter: ยับยั้งการทำงานของ DA transporter ยับยั้งการทำงานของ DA transporter ยับยั้งการทำงานของ DA transporter ยับยั้งการทำงานของ DA transporter การเลือก ยับยั้งการทำงานของ DA transporter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(ยับยั้งการทำงานของNE transporter): แม้ TCAs จะยับยั้ง NE transporter แต่ก็ยับยั้ง Serotonin transporter ด้วย การยับยั้งเพียง NE อย่างเดียวเป็นลักษณะของยากลุ่ม NRIs อย่าง Reboxetine
• ข้อ ค. (ยับยั้งการทำงานของMOA enzyme): ยาที่ยับยั้ง MAO enzyme คือกลุ่ม MAOIs เช่น Phenelzine ไม่ใช่ยา TCAs และมีข้อควรระวังเรื่องปฏิกิริยากับอาหารที่มี Tyramine
• ข้อ ง. (กระตุ้น5-HT receptor): การกระตุ้น 5-HT receptors เป็นกลไกของยากลุ่ม Triptans ใช้รักษาไมเกรน ไม่ใช่กลไกการออกฤทธิ์ของ Amitriptyline หรือยาต้านซึมเศร้ากลุ่ม TCAs
• ข้อ จ. (กระตุ้นα2-adrenergic receptor (ข)): การกระตุ้น Alpha-2 receptor เป็นกลไกของยา Clonidine หรือ Methyldopa เพื่อลดการหลั่ง Norepinephrine ไม่ใช่กลไกของ Amitriptyline</t>
        </is>
      </c>
      <c r="L103" s="186" t="n"/>
      <c r="M103" s="186" t="inlineStr">
        <is>
          <t>9. Neurologic</t>
        </is>
      </c>
      <c r="N103" s="186" t="inlineStr">
        <is>
          <t>9.3 Pain management</t>
        </is>
      </c>
      <c r="O103" s="185" t="inlineStr">
        <is>
          <t>Clinic</t>
        </is>
      </c>
      <c r="P103" s="186" t="inlineStr">
        <is>
          <t>ข้อ 3 (PLE_CC1_2547.md)</t>
        </is>
      </c>
      <c r="Q103" s="185" t="inlineStr">
        <is>
          <t>ข้อสอบจริง</t>
        </is>
      </c>
      <c r="R103" s="185" t="inlineStr">
        <is>
          <t>2547</t>
        </is>
      </c>
      <c r="S103" s="185" t="n"/>
    </row>
    <row r="104" ht="24" customHeight="1" s="49">
      <c r="A104" s="187" t="n">
        <v>102</v>
      </c>
      <c r="B104" s="186" t="n"/>
      <c r="C104" s="186" t="inlineStr">
        <is>
          <t>ต่อไปนี้เป็นSide effect ที่เกิดจาการใช้ยาAmitriptyline ยกเว้น</t>
        </is>
      </c>
      <c r="D104" s="186" t="n"/>
      <c r="E104" s="186" t="inlineStr">
        <is>
          <t>Sedation</t>
        </is>
      </c>
      <c r="F104" s="186" t="inlineStr">
        <is>
          <t>Dry mouth</t>
        </is>
      </c>
      <c r="G104" s="186" t="inlineStr">
        <is>
          <t>Orthostatic hypotension</t>
        </is>
      </c>
      <c r="H104" s="186" t="inlineStr">
        <is>
          <t>Urinary retention</t>
        </is>
      </c>
      <c r="I104" s="188" t="inlineStr">
        <is>
          <t>Hyperuricemia</t>
        </is>
      </c>
      <c r="J104" s="185" t="n">
        <v>1</v>
      </c>
      <c r="K104" s="186" t="inlineStr">
        <is>
          <t>✅ คำตอบที่ถูกต้อง: ข้อ ก. Sedation
🎯 ทำไมข้อนี้ถึงถูก:
การเลือก Sedation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(Dry mouth): อาการเหล่านี้เกิดจากการที่ยาไปจับและปิดกั้น Muscarinic, Histamine H1 หรือ Alpha-1 receptors ตามลำดับ ถือเป็นผลข้างเคียงที่อธิบายได้จากตัวยา
• ข้อ ค. (Orthostatic hypotension): อาการเหล่านี้เกิดจากการที่ยาไปจับและปิดกั้น Muscarinic, Histamine H1 หรือ Alpha-1 receptors ตามลำดับ ถือเป็นผลข้างเคียงที่อธิบายได้จากตัวยา
• ข้อ ง. (Urinary retention): อาการเหล่านี้เกิดจากการที่ยาไปจับและปิดกั้น Muscarinic, Histamine H1 หรือ Alpha-1 receptors ตามลำดับ ถือเป็นผลข้างเคียงที่อธิบายได้จากตัวยา
• ข้อ จ. (Hyperuricemia): Hyperuricemia มักเกิดจากยาขับปัสสาวะกลุ่ม Thiazide หรือ Loop diuretics เนื่องจากรบกวนการหลั่งกรดยูริกที่ท่อไต ไม่พบว่าเป็นผลข้างเคียงหลักของ TCAs</t>
        </is>
      </c>
      <c r="L104" s="186" t="n"/>
      <c r="M104" s="186" t="inlineStr">
        <is>
          <t>9. Neurologic</t>
        </is>
      </c>
      <c r="N104" s="186" t="inlineStr">
        <is>
          <t>9.3 Pain management</t>
        </is>
      </c>
      <c r="O104" s="185" t="inlineStr">
        <is>
          <t>Clinic</t>
        </is>
      </c>
      <c r="P104" s="186" t="inlineStr">
        <is>
          <t>ข้อ 4 (PLE_CC1_2547.md)</t>
        </is>
      </c>
      <c r="Q104" s="185" t="inlineStr">
        <is>
          <t>ข้อสอบจริง</t>
        </is>
      </c>
      <c r="R104" s="185" t="inlineStr">
        <is>
          <t>2547</t>
        </is>
      </c>
      <c r="S104" s="185" t="n"/>
    </row>
    <row r="105" ht="24" customHeight="1" s="49">
      <c r="A105" s="187" t="n">
        <v>103</v>
      </c>
      <c r="B105" s="186" t="inlineStr">
        <is>
          <t>กรณีศึกษา: ผู้ป่วยโรคพาร์กินสันได้รับยา Levodopa/Benserazide ร่วมกับ Trihexyphenidyl มาเป็นเวลา 3 ปี ต่อมาเริ่มมีอาการช่วงกลางคืนต้องลุกขึ้นมาสั่น นอนไม่ได้ และมีอาการยาหมดฤทธิ์ก่อนถึงเวลากินมื้อถัดไป (End-of-dose wearing off)</t>
        </is>
      </c>
      <c r="C105" s="186" t="inlineStr">
        <is>
          <t>การสั่งจ่ายยา Benserazide ร่วมกับ Levodopa มีวัตถุประสงค์เพื่ออะไร</t>
        </is>
      </c>
      <c r="D105" s="186" t="n"/>
      <c r="E105" s="186" t="inlineStr">
        <is>
          <t>ลดอาการคลื่นไส้อาเจียน</t>
        </is>
      </c>
      <c r="F105" s="186" t="inlineStr">
        <is>
          <t>ลดการขับออกของ L-dopa ทางไต</t>
        </is>
      </c>
      <c r="G105" s="186" t="inlineStr">
        <is>
          <t>เพิ่มการขับออกของ L-dopa ทางไต</t>
        </is>
      </c>
      <c r="H105" s="186" t="inlineStr">
        <is>
          <t>ลดการทำลาย levodopa ในสมอง</t>
        </is>
      </c>
      <c r="I105" s="188" t="inlineStr">
        <is>
          <t>ทำให้ levodopa ผ่าน BBB น้อยลง</t>
        </is>
      </c>
      <c r="J105" s="185" t="n">
        <v>1</v>
      </c>
      <c r="K105" s="186" t="inlineStr">
        <is>
          <t>✅ คำตอบที่ถูกต้อง: ข้อ ก. ลดอาการคลื่นไส้อาเจียน
🎯 ทำไมข้อนี้ถึงถูก:
🔍 ข้ออื่นผิดเพราะอะไร:
• ข้อ ข. (ลดการขับออกของ L-dopa ทางไต): ไม่ตรงกับหลักการหรือข้อบ่งใช้ที่ถูกต้องตามโจทย์กำหนด
• ข้อ ค. (เพิ่มการขับออกของ L-dopa ทางไต): ไม่ตรงกับหลักการหรือข้อบ่งใช้ที่ถูกต้องตามโจทย์กำหนด
• ข้อ ง. (ลดการทำลาย levodopa ในสมอง): ไม่ตรงกับหลักการหรือข้อบ่งใช้ที่ถูกต้องตามโจทย์กำหนด
• ข้อ จ. (ทำให้ levodopa ผ่าน BBB น้อยลง): ไม่ตรงกับหลักการหรือข้อบ่งใช้ที่ถูกต้องตามโจทย์กำหนด</t>
        </is>
      </c>
      <c r="L105" s="186" t="n"/>
      <c r="M105" s="186" t="inlineStr">
        <is>
          <t>9. Neurologic</t>
        </is>
      </c>
      <c r="N105" s="186" t="inlineStr">
        <is>
          <t>9.6 Parkinson disease</t>
        </is>
      </c>
      <c r="O105" s="185" t="inlineStr">
        <is>
          <t>Clinic</t>
        </is>
      </c>
      <c r="P105" s="186" t="inlineStr">
        <is>
          <t>[SOURCE: Pharma Plus เล่มม่วง 2 - ข้อสอบย้อนหลังปี 2558 วันที่ 1 ข้อ 10]</t>
        </is>
      </c>
      <c r="Q105" s="185" t="inlineStr">
        <is>
          <t>ข้อสอบจริง</t>
        </is>
      </c>
      <c r="R105" s="185" t="inlineStr">
        <is>
          <t>2558</t>
        </is>
      </c>
      <c r="S105" s="185" t="inlineStr">
        <is>
          <t>CASE-NEURO-2558-PARKINSON-WEARINGOFF</t>
        </is>
      </c>
    </row>
    <row r="106" ht="24" customHeight="1" s="49">
      <c r="A106" s="187" t="n">
        <v>104</v>
      </c>
      <c r="B106" s="186" t="inlineStr">
        <is>
          <t>กรณีศึกษา: ผู้ป่วยโรคพาร์กินสันได้รับยา Levodopa/Benserazide ร่วมกับ Trihexyphenidyl มาเป็นเวลา 3 ปี ต่อมาเริ่มมีอาการช่วงกลางคืนต้องลุกขึ้นมาสั่น นอนไม่ได้ และมีอาการยาหมดฤทธิ์ก่อนถึงเวลากินมื้อถัดไป (End-of-dose wearing off)</t>
        </is>
      </c>
      <c r="C106" s="186" t="inlineStr">
        <is>
          <t>สาเหตุหลักที่ทำให้ผู้ป่วยเกิดอาการสั่นและเกร็งช่วงกลางคืนจนต้องมาพบแพทย์คือข้อใด</t>
        </is>
      </c>
      <c r="D106" s="186" t="n"/>
      <c r="E106" s="186" t="inlineStr">
        <is>
          <t>เกิด DI ระหว่าง levodopa กับ benzeraside</t>
        </is>
      </c>
      <c r="F106" s="186" t="inlineStr">
        <is>
          <t>Levodopa ออกฤทธิ์สั้นลง</t>
        </is>
      </c>
      <c r="G106" s="186" t="inlineStr">
        <is>
          <t>ทนอาการข้างเคียงของ L-dopa ไม่ได้</t>
        </is>
      </c>
      <c r="H106" s="186" t="inlineStr">
        <is>
          <t>ยา levodopa ไม่ได้ผลในการรักษา</t>
        </is>
      </c>
      <c r="I106" s="188" t="inlineStr">
        <is>
          <t>ทนอาการข้างเคียงของ trihexyphenidyl ไม่ได้</t>
        </is>
      </c>
      <c r="J106" s="185" t="n">
        <v>2</v>
      </c>
      <c r="K106" s="186" t="inlineStr">
        <is>
          <t>✅ คำตอบที่ถูกต้อง: ข้อ ข. Levodopa ออกฤทธิ์สั้นลง
🎯 ทำไมข้อนี้ถึงถูก:
🔍 ข้ออื่นผิดเพราะอะไร:
• ข้อ ก. (เกิด DI ระหว่าง levodopa กับ benzeraside): ไม่ตรงกับหลักการหรือข้อบ่งใช้ที่ถูกต้องตามโจทย์กำหนด
• ข้อ ค. (ทนอาการข้างเคียงของ L-dopa ไม่ได้): ไม่ตรงกับหลักการหรือข้อบ่งใช้ที่ถูกต้องตามโจทย์กำหนด
• ข้อ ง. (ยา levodopa ไม่ได้ผลในการรักษา): ไม่ตรงกับหลักการหรือข้อบ่งใช้ที่ถูกต้องตามโจทย์กำหนด
• ข้อ จ. (ทนอาการข้างเคียงของ trihexyphenidyl ไม่ได้): ไม่ตรงกับหลักการหรือข้อบ่งใช้ที่ถูกต้องตามโจทย์กำหนด</t>
        </is>
      </c>
      <c r="L106" s="186" t="n"/>
      <c r="M106" s="186" t="inlineStr">
        <is>
          <t>9. Neurologic</t>
        </is>
      </c>
      <c r="N106" s="186" t="inlineStr">
        <is>
          <t>9.6 Parkinson disease</t>
        </is>
      </c>
      <c r="O106" s="185" t="inlineStr">
        <is>
          <t>Clinic</t>
        </is>
      </c>
      <c r="P106" s="186" t="inlineStr">
        <is>
          <t>[SOURCE: Pharma Plus เล่มม่วง 2 - ข้อสอบย้อนหลังปี 2558 วันที่ 1 ข้อ 11]</t>
        </is>
      </c>
      <c r="Q106" s="185" t="inlineStr">
        <is>
          <t>ข้อสอบจริง</t>
        </is>
      </c>
      <c r="R106" s="185" t="inlineStr">
        <is>
          <t>2558</t>
        </is>
      </c>
      <c r="S106" s="185" t="inlineStr">
        <is>
          <t>CASE-NEURO-2558-PARKINSON-WEARINGOFF</t>
        </is>
      </c>
    </row>
    <row r="107" ht="24" customHeight="1" s="49">
      <c r="A107" s="187" t="n">
        <v>105</v>
      </c>
      <c r="B107" s="186" t="inlineStr">
        <is>
          <t>กรณีศึกษา: ผู้ป่วยโรคพาร์กินสันได้รับยา Levodopa/Benserazide ร่วมกับ Trihexyphenidyl มาเป็นเวลา 3 ปี ต่อมาเริ่มมีอาการช่วงกลางคืนต้องลุกขึ้นมาสั่น นอนไม่ได้ และมีอาการยาหมดฤทธิ์ก่อนถึงเวลากินมื้อถัดไป (End-of-dose wearing off)</t>
        </is>
      </c>
      <c r="C107" s="186" t="inlineStr">
        <is>
          <t>แนวทางการปรับการรักษาที่เหมาะสมที่สุดสำหรับผู้ป่วยรายนี้คือข้อใด</t>
        </is>
      </c>
      <c r="D107" s="186" t="n"/>
      <c r="E107" s="186" t="inlineStr">
        <is>
          <t>เพิ่มขนาดยา L-dopa</t>
        </is>
      </c>
      <c r="F107" s="186" t="inlineStr">
        <is>
          <t>เพิ่มขนาดยา trihexyphenidyl</t>
        </is>
      </c>
      <c r="G107" s="186" t="inlineStr">
        <is>
          <t>ลดขนาดยา L-dopa ลง</t>
        </is>
      </c>
      <c r="H107" s="186" t="inlineStr">
        <is>
          <t>เปลี่ยนเป็น L-dopa/benserazide dispersible tablet</t>
        </is>
      </c>
      <c r="I107" s="188" t="inlineStr">
        <is>
          <t>เปลี่ยนเป็น L-dopa/benserazide sustained releasing</t>
        </is>
      </c>
      <c r="J107" s="185" t="n">
        <v>5</v>
      </c>
      <c r="K107" s="186" t="inlineStr">
        <is>
          <t>✅ คำตอบที่ถูกต้อง: ข้อ จ. เปลี่ยนเป็น L-dopa/benserazide sustained releasing
🎯 ทำไมข้อนี้ถึงถูก:
🔍 ข้ออื่นผิดเพราะอะไร:
• ข้อ ก. (เพิ่มขนาดยา L-dopa): ไม่ตรงกับหลักการหรือข้อบ่งใช้ที่ถูกต้องตามโจทย์กำหนด
• ข้อ ข. (เพิ่มขนาดยา trihexyphenidyl): ไม่ตรงกับหลักการหรือข้อบ่งใช้ที่ถูกต้องตามโจทย์กำหนด
• ข้อ ค. (ลดขนาดยา L-dopa ลง): ไม่ตรงกับหลักการหรือข้อบ่งใช้ที่ถูกต้องตามโจทย์กำหนด
• ข้อ ง. (เปลี่ยนเป็น L-dopa/benserazide dispersible tablet): ไม่ตรงกับหลักการหรือข้อบ่งใช้ที่ถูกต้องตามโจทย์กำหนด</t>
        </is>
      </c>
      <c r="L107" s="186" t="n"/>
      <c r="M107" s="186" t="inlineStr">
        <is>
          <t>9. Neurologic</t>
        </is>
      </c>
      <c r="N107" s="186" t="inlineStr">
        <is>
          <t>9.6 Parkinson disease</t>
        </is>
      </c>
      <c r="O107" s="185" t="inlineStr">
        <is>
          <t>Clinic</t>
        </is>
      </c>
      <c r="P107" s="186" t="inlineStr">
        <is>
          <t>[SOURCE: Pharma Plus เล่มม่วง 2 - ข้อสอบย้อนหลังปี 2558 วันที่ 1 ข้อ 12]</t>
        </is>
      </c>
      <c r="Q107" s="185" t="inlineStr">
        <is>
          <t>ข้อสอบจริง</t>
        </is>
      </c>
      <c r="R107" s="185" t="inlineStr">
        <is>
          <t>2558</t>
        </is>
      </c>
      <c r="S107" s="185" t="inlineStr">
        <is>
          <t>CASE-NEURO-2558-PARKINSON-WEARINGOFF</t>
        </is>
      </c>
    </row>
    <row r="108" ht="24" customHeight="1" s="49">
      <c r="A108" s="187" t="n">
        <v>106</v>
      </c>
      <c r="B108" s="186" t="inlineStr">
        <is>
          <t>กรณีศึกษา: ผู้ป่วยโรคพาร์กินสันได้รับยา Levodopa/Benserazide ร่วมกับ Trihexyphenidyl มาเป็นเวลา 3 ปี ต่อมาเริ่มมีอาการช่วงกลางคืนต้องลุกขึ้นมาสั่น นอนไม่ได้ และมีอาการยาหมดฤทธิ์ก่อนถึงเวลากินมื้อถัดไป (End-of-dose wearing off)</t>
        </is>
      </c>
      <c r="C108" s="186" t="inlineStr">
        <is>
          <t>คำแนะนำที่ถูกต้องเกี่ยวกับการรับประทานยา Levodopa ร่วมกับอาหารคือข้อใด</t>
        </is>
      </c>
      <c r="D108" s="186" t="n"/>
      <c r="E108" s="186" t="inlineStr">
        <is>
          <t>กินพร้อมอาหาร</t>
        </is>
      </c>
      <c r="F108" s="186" t="inlineStr">
        <is>
          <t>กินหลังอาหาร</t>
        </is>
      </c>
      <c r="G108" s="186" t="inlineStr">
        <is>
          <t>เลี่ยงการกินยาพร้อมอาหารจำพวกโปรตีนสูง</t>
        </is>
      </c>
      <c r="H108" s="186" t="inlineStr">
        <is>
          <t>กินก่อนนอน</t>
        </is>
      </c>
      <c r="I108" s="188" t="inlineStr">
        <is>
          <t>เลี่ยงการกินพร้อมอาหารไขมันสูง</t>
        </is>
      </c>
      <c r="J108" s="185" t="n">
        <v>3</v>
      </c>
      <c r="K108" s="186" t="inlineStr">
        <is>
          <t>✅ คำตอบที่ถูกต้อง: ข้อ ค. เลี่ยงการกินยาพร้อมอาหารจำพวกโปรตีนสูง
🎯 ทำไมข้อนี้ถึงถูก:
🔍 ข้ออื่นผิดเพราะอะไร:
• ข้อ ก. (กินพร้อมอาหาร): ไม่ตรงกับหลักการหรือข้อบ่งใช้ที่ถูกต้องตามโจทย์กำหนด
• ข้อ ข. (กินหลังอาหาร): ไม่ตรงกับหลักการหรือข้อบ่งใช้ที่ถูกต้องตามโจทย์กำหนด
• ข้อ ง. (กินก่อนนอน): ไม่ตรงกับหลักการหรือข้อบ่งใช้ที่ถูกต้องตามโจทย์กำหนด
• ข้อ จ. (เลี่ยงการกินพร้อมอาหารไขมันสูง): ไม่ตรงกับหลักการหรือข้อบ่งใช้ที่ถูกต้องตามโจทย์กำหนด</t>
        </is>
      </c>
      <c r="L108" s="186" t="n"/>
      <c r="M108" s="186" t="inlineStr">
        <is>
          <t>9. Neurologic</t>
        </is>
      </c>
      <c r="N108" s="186" t="inlineStr">
        <is>
          <t>9.6 Parkinson disease</t>
        </is>
      </c>
      <c r="O108" s="185" t="inlineStr">
        <is>
          <t>Clinic</t>
        </is>
      </c>
      <c r="P108" s="186" t="inlineStr">
        <is>
          <t>[SOURCE: Pharma Plus เล่มม่วง 2 - ข้อสอบย้อนหลังปี 2558 วันที่ 1 ข้อ 14]</t>
        </is>
      </c>
      <c r="Q108" s="185" t="inlineStr">
        <is>
          <t>ข้อสอบจริง</t>
        </is>
      </c>
      <c r="R108" s="185" t="inlineStr">
        <is>
          <t>2558</t>
        </is>
      </c>
      <c r="S108" s="185" t="inlineStr">
        <is>
          <t>CASE-NEURO-2558-PARKINSON-WEARINGOFF</t>
        </is>
      </c>
    </row>
    <row r="109" ht="24" customHeight="1" s="49">
      <c r="A109" s="187" t="n">
        <v>107</v>
      </c>
      <c r="B109" s="186" t="inlineStr">
        <is>
          <t>กรณีศึกษา: ผู้หญิงอายุ 45 ปี รูปร่างอ้วน เพิ่งได้รับการเลื่อนตำแหน่งเป็นผู้จัดการฝ่ายขาย มีอาการนอนไม่หลับมา 1 เดือน นอนหลับยากต้องใช้เวลา 1-2 ชั่วโมงกว่าจะหลับ ตื่นกลางดึกหลายครั้ง มีความเครียดสะสมจากหน้าที่การงาน บิดาเพิ่งเสียชีวิตเมื่อ 6 เดือนก่อน มารดาเป็นโรคเบาหวานและความดันโลหิตสูง ผู้ป่วยไม่สูบบุหรี่ มักดื่มชาเพื่อให้ผ่อนคลาย งีบหลับตอนกลางวัน และออกกำลังกายก่อนนอน 1 ชั่วโมง</t>
        </is>
      </c>
      <c r="C109" s="186" t="inlineStr">
        <is>
          <t>ผู้ป่วยรายนี้จัดเป็นโรคนอนไม่หลับประเภทใดและมีลักษณะอาการอย่างไร</t>
        </is>
      </c>
      <c r="D109" s="186" t="n"/>
      <c r="E109" s="186" t="inlineStr">
        <is>
          <t>Short term, difficulty falling asleep</t>
        </is>
      </c>
      <c r="F109" s="186" t="inlineStr">
        <is>
          <t>Short term, difficulty falling asleep, maintaining sleep</t>
        </is>
      </c>
      <c r="G109" s="186" t="inlineStr">
        <is>
          <t>Chronic, difficulty falling asleep</t>
        </is>
      </c>
      <c r="H109" s="186" t="inlineStr">
        <is>
          <t>Chronic, difficulty maintaining sleep</t>
        </is>
      </c>
      <c r="I109" s="188" t="inlineStr">
        <is>
          <t>Chronic, difficulty falling asleep, maintaining sleep</t>
        </is>
      </c>
      <c r="J109" s="185" t="n">
        <v>3</v>
      </c>
      <c r="K109" s="186" t="inlineStr">
        <is>
          <t>✅ คำตอบที่ถูกต้อง: ข้อ ค. Chronic, difficulty falling asleep
🎯 ทำไมข้อนี้ถึงถูก:
🔍 ข้ออื่นผิดเพราะอะไร:
• ข้อ ก. (Short term, difficulty falling asleep): ไม่ตรงกับหลักการหรือข้อบ่งใช้ที่ถูกต้องตามโจทย์กำหนด
• ข้อ ข. (Short term, difficulty falling asleep, maintaining sleep): ไม่ตรงกับหลักการหรือข้อบ่งใช้ที่ถูกต้องตามโจทย์กำหนด
• ข้อ ง. (Chronic, difficulty maintaining sleep): ไม่ตรงกับหลักการหรือข้อบ่งใช้ที่ถูกต้องตามโจทย์กำหนด
• ข้อ จ. (Chronic, difficulty falling asleep, maintaining sleep): ไม่ตรงกับหลักการหรือข้อบ่งใช้ที่ถูกต้องตามโจทย์กำหนด</t>
        </is>
      </c>
      <c r="L109" s="186" t="n"/>
      <c r="M109" s="186" t="inlineStr">
        <is>
          <t>9. Neurologic</t>
        </is>
      </c>
      <c r="N109" s="186" t="inlineStr">
        <is>
          <t>9.3 Pain management</t>
        </is>
      </c>
      <c r="O109" s="185" t="inlineStr">
        <is>
          <t>Clinic</t>
        </is>
      </c>
      <c r="P109" s="186" t="inlineStr">
        <is>
          <t>[SOURCE: Pharma Plus เล่มม่วง 2 - ข้อสอบย้อนหลังปี 2558 วันที่ 2 ข้อ 1]</t>
        </is>
      </c>
      <c r="Q109" s="185" t="inlineStr">
        <is>
          <t>ข้อสอบจริง</t>
        </is>
      </c>
      <c r="R109" s="185" t="inlineStr">
        <is>
          <t>2558</t>
        </is>
      </c>
      <c r="S109" s="185" t="inlineStr">
        <is>
          <t>CASE-NEURO-2558-INSOMNIA-45YO</t>
        </is>
      </c>
    </row>
    <row r="110" ht="24" customHeight="1" s="49">
      <c r="A110" s="187" t="n">
        <v>108</v>
      </c>
      <c r="B110" s="186" t="inlineStr">
        <is>
          <t>กรณีศึกษา: ผู้หญิงอายุ 45 ปี รูปร่างอ้วน เพิ่งได้รับการเลื่อนตำแหน่งเป็นผู้จัดการฝ่ายขาย มีอาการนอนไม่หลับมา 1 เดือน นอนหลับยากต้องใช้เวลา 1-2 ชั่วโมงกว่าจะหลับ ตื่นกลางดึกหลายครั้ง มีความเครียดสะสมจากหน้าที่การงาน บิดาเพิ่งเสียชีวิตเมื่อ 6 เดือนก่อน มารดาเป็นโรคเบาหวานและความดันโลหิตสูง ผู้ป่วยไม่สูบบุหรี่ มักดื่มชาเพื่อให้ผ่อนคลาย งีบหลับตอนกลางวัน และออกกำลังกายก่อนนอน 1 ชั่วโมง</t>
        </is>
      </c>
      <c r="C110" s="186" t="inlineStr">
        <is>
          <t>ข้อใดเป็นสาเหตุหลักที่ทำให้นอนไม่หลับในผู้ป่วยรายนี้</t>
        </is>
      </c>
      <c r="D110" s="186" t="n"/>
      <c r="E110" s="186" t="inlineStr">
        <is>
          <t>อ้วน</t>
        </is>
      </c>
      <c r="F110" s="186" t="inlineStr">
        <is>
          <t>เศร้าเรื่องพ่อตาย</t>
        </is>
      </c>
      <c r="G110" s="186" t="inlineStr">
        <is>
          <t>กังวลเรื่องแม่ป่วย</t>
        </is>
      </c>
      <c r="H110" s="186" t="inlineStr">
        <is>
          <t>เครียดจากหน้าที่การงาน</t>
        </is>
      </c>
      <c r="I110" s="188" t="inlineStr">
        <is>
          <t>อ้วน</t>
        </is>
      </c>
      <c r="J110" s="185" t="n">
        <v>4</v>
      </c>
      <c r="K110" s="186" t="inlineStr">
        <is>
          <t>✅ คำตอบที่ถูกต้อง: ข้อ ง. เครียดจากหน้าที่การงาน
🎯 ทำไมข้อนี้ถึงถูก:
🔍 ข้ออื่นผิดเพราะอะไร:
• ข้อ ก. (อ้วน): ไม่ตรงกับหลักการหรือข้อบ่งใช้ที่ถูกต้องตามโจทย์กำหนด
• ข้อ ข. (เศร้าเรื่องพ่อตาย): ไม่ตรงกับหลักการหรือข้อบ่งใช้ที่ถูกต้องตามโจทย์กำหนด
• ข้อ ค. (กังวลเรื่องแม่ป่วย): ไม่ตรงกับหลักการหรือข้อบ่งใช้ที่ถูกต้องตามโจทย์กำหนด
• ข้อ จ. (อ้วน): ไม่ตรงกับหลักการหรือข้อบ่งใช้ที่ถูกต้องตามโจทย์กำหนด</t>
        </is>
      </c>
      <c r="L110" s="186" t="n"/>
      <c r="M110" s="186" t="inlineStr">
        <is>
          <t>9. Neurologic</t>
        </is>
      </c>
      <c r="N110" s="186" t="inlineStr">
        <is>
          <t>9.3 Pain management</t>
        </is>
      </c>
      <c r="O110" s="185" t="inlineStr">
        <is>
          <t>Clinic</t>
        </is>
      </c>
      <c r="P110" s="186" t="inlineStr">
        <is>
          <t>[SOURCE: Pharma Plus เล่มม่วง 2 - ข้อสอบย้อนหลังปี 2558 วันที่ 2 ข้อ 2]</t>
        </is>
      </c>
      <c r="Q110" s="185" t="inlineStr">
        <is>
          <t>ข้อสอบจริง</t>
        </is>
      </c>
      <c r="R110" s="185" t="inlineStr">
        <is>
          <t>2558</t>
        </is>
      </c>
      <c r="S110" s="185" t="inlineStr">
        <is>
          <t>CASE-NEURO-2558-INSOMNIA-45YO</t>
        </is>
      </c>
    </row>
    <row r="111" ht="24" customHeight="1" s="49">
      <c r="A111" s="187" t="n">
        <v>109</v>
      </c>
      <c r="B111" s="186" t="inlineStr">
        <is>
          <t>กรณีศึกษา: ผู้หญิงอายุ 45 ปี รูปร่างอ้วน เพิ่งได้รับการเลื่อนตำแหน่งเป็นผู้จัดการฝ่ายขาย มีอาการนอนไม่หลับมา 1 เดือน นอนหลับยากต้องใช้เวลา 1-2 ชั่วโมงกว่าจะหลับ ตื่นกลางดึกหลายครั้ง มีความเครียดสะสมจากหน้าที่การงาน บิดาเพิ่งเสียชีวิตเมื่อ 6 เดือนก่อน มารดาเป็นโรคเบาหวานและความดันโลหิตสูง ผู้ป่วยไม่สูบบุหรี่ มักดื่มชาเพื่อให้ผ่อนคลาย งีบหลับตอนกลางวัน และออกกำลังกายก่อนนอน 1 ชั่วโมง</t>
        </is>
      </c>
      <c r="C111" s="186" t="inlineStr">
        <is>
          <t>ข้อใดเป็นพฤติกรรมส่งเสริมสุขอนามัยการนอนหลับที่ดี (Sleep hygiene) ที่ผู้ป่วยปฏิบัติอยู่แล้ว</t>
        </is>
      </c>
      <c r="D111" s="186" t="n"/>
      <c r="E111" s="186" t="inlineStr">
        <is>
          <t>ดื่มชา</t>
        </is>
      </c>
      <c r="F111" s="186" t="inlineStr">
        <is>
          <t>งีบกลางวัน</t>
        </is>
      </c>
      <c r="G111" s="186" t="inlineStr">
        <is>
          <t>ออกกำลังกายก่อนนอน</t>
        </is>
      </c>
      <c r="H111" s="186" t="inlineStr">
        <is>
          <t>ไม่สูบบุหรี่</t>
        </is>
      </c>
      <c r="I111" s="188" t="inlineStr">
        <is>
          <t>ดื่มไวน์</t>
        </is>
      </c>
      <c r="J111" s="185" t="n">
        <v>4</v>
      </c>
      <c r="K111" s="186" t="inlineStr">
        <is>
          <t>✅ คำตอบที่ถูกต้อง: ข้อ ง. ไม่สูบบุหรี่
🎯 ทำไมข้อนี้ถึงถูก:
🔍 ข้ออื่นผิดเพราะอะไร:
• ข้อ ก. (ดื่มชา): ไม่ตรงกับหลักการหรือข้อบ่งใช้ที่ถูกต้องตามโจทย์กำหนด
• ข้อ ข. (งีบกลางวัน): ไม่ตรงกับหลักการหรือข้อบ่งใช้ที่ถูกต้องตามโจทย์กำหนด
• ข้อ ค. (ออกกำลังกายก่อนนอน): ไม่ตรงกับหลักการหรือข้อบ่งใช้ที่ถูกต้องตามโจทย์กำหนด
• ข้อ จ. (ดื่มไวน์): ไม่ตรงกับหลักการหรือข้อบ่งใช้ที่ถูกต้องตามโจทย์กำหนด</t>
        </is>
      </c>
      <c r="L111" s="186" t="n"/>
      <c r="M111" s="186" t="inlineStr">
        <is>
          <t>9. Neurologic</t>
        </is>
      </c>
      <c r="N111" s="186" t="inlineStr">
        <is>
          <t>9.3 Pain management</t>
        </is>
      </c>
      <c r="O111" s="185" t="inlineStr">
        <is>
          <t>Clinic</t>
        </is>
      </c>
      <c r="P111" s="186" t="inlineStr">
        <is>
          <t>[SOURCE: Pharma Plus เล่มม่วง 2 - ข้อสอบย้อนหลังปี 2558 วันที่ 2 ข้อ 3]</t>
        </is>
      </c>
      <c r="Q111" s="185" t="inlineStr">
        <is>
          <t>ข้อสอบจริง</t>
        </is>
      </c>
      <c r="R111" s="185" t="inlineStr">
        <is>
          <t>2558</t>
        </is>
      </c>
      <c r="S111" s="185" t="inlineStr">
        <is>
          <t>CASE-NEURO-2558-INSOMNIA-45YO</t>
        </is>
      </c>
    </row>
    <row r="112" ht="24" customHeight="1" s="49">
      <c r="A112" s="187" t="n">
        <v>110</v>
      </c>
      <c r="B112" s="186" t="inlineStr">
        <is>
          <t>กรณีศึกษา: ผู้หญิงอายุ 45 ปี รูปร่างอ้วน เพิ่งได้รับการเลื่อนตำแหน่งเป็นผู้จัดการฝ่ายขาย มีอาการนอนไม่หลับมา 1 เดือน นอนหลับยากต้องใช้เวลา 1-2 ชั่วโมงกว่าจะหลับ ตื่นกลางดึกหลายครั้ง มีความเครียดสะสมจากหน้าที่การงาน บิดาเพิ่งเสียชีวิตเมื่อ 6 เดือนก่อน มารดาเป็นโรคเบาหวานและความดันโลหิตสูง ผู้ป่วยไม่สูบบุหรี่ มักดื่มชาเพื่อให้ผ่อนคลาย งีบหลับตอนกลางวัน และออกกำลังกายก่อนนอน 1 ชั่วโมง</t>
        </is>
      </c>
      <c r="C112" s="186" t="inlineStr">
        <is>
          <t>ยาในข้อใดมีความเหมาะสมเบื้องต้นสำหรับช่วยให้นอนหลับในผู้ป่วยรายนี้</t>
        </is>
      </c>
      <c r="D112" s="186" t="n"/>
      <c r="E112" s="186" t="inlineStr">
        <is>
          <t>Melatonin</t>
        </is>
      </c>
      <c r="F112" s="186" t="inlineStr">
        <is>
          <t>Lorazepam</t>
        </is>
      </c>
      <c r="G112" s="186" t="inlineStr">
        <is>
          <t>CPM</t>
        </is>
      </c>
      <c r="H112" s="186" t="inlineStr">
        <is>
          <t>Diazepam</t>
        </is>
      </c>
      <c r="I112" s="188" t="inlineStr">
        <is>
          <t>Nortriptyline</t>
        </is>
      </c>
      <c r="J112" s="185" t="n">
        <v>3</v>
      </c>
      <c r="K112" s="186" t="inlineStr">
        <is>
          <t>✅ คำตอบที่ถูกต้อง: ข้อ ค. CPM
🎯 ทำไมข้อนี้ถึงถูก:
🔍 ข้ออื่นผิดเพราะอะไร:
• ข้อ ก. (Melatonin): ไม่ตรงกับหลักการหรือข้อบ่งใช้ที่ถูกต้องตามโจทย์กำหนด
• ข้อ ข. (Lorazepam): ไม่ตรงกับหลักการหรือข้อบ่งใช้ที่ถูกต้องตามโจทย์กำหนด
• ข้อ ง. (Diazepam): ไม่ตรงกับหลักการหรือข้อบ่งใช้ที่ถูกต้องตามโจทย์กำหนด
• ข้อ จ. (Nortriptyline): ไม่ตรงกับหลักการหรือข้อบ่งใช้ที่ถูกต้องตามโจทย์กำหนด</t>
        </is>
      </c>
      <c r="L112" s="186" t="n"/>
      <c r="M112" s="186" t="inlineStr">
        <is>
          <t>9. Neurologic</t>
        </is>
      </c>
      <c r="N112" s="186" t="inlineStr">
        <is>
          <t>9.3 Pain management</t>
        </is>
      </c>
      <c r="O112" s="185" t="inlineStr">
        <is>
          <t>Clinic</t>
        </is>
      </c>
      <c r="P112" s="186" t="inlineStr">
        <is>
          <t>[SOURCE: Pharma Plus เล่มม่วง 2 - ข้อสอบย้อนหลังปี 2558 วันที่ 2 ข้อ 4]</t>
        </is>
      </c>
      <c r="Q112" s="185" t="inlineStr">
        <is>
          <t>ข้อสอบจริง</t>
        </is>
      </c>
      <c r="R112" s="185" t="inlineStr">
        <is>
          <t>2558</t>
        </is>
      </c>
      <c r="S112" s="185" t="inlineStr">
        <is>
          <t>CASE-NEURO-2558-INSOMNIA-45YO</t>
        </is>
      </c>
    </row>
    <row r="113" ht="24" customHeight="1" s="49">
      <c r="A113" s="187" t="n">
        <v>111</v>
      </c>
      <c r="B113" s="186" t="inlineStr">
        <is>
          <t>กรณีศึกษา: ผู้ป่วยหญิงมีโรคประจำตัวคือ HIV รับประทานยาต้านไวรัสสูตร NRTIs ร่วมกับ Lopinavir/ritonavir จากการซักประวัติพบว่าเป็นโรคไมเกรนด้วย ใช้ยา Cafergot (Ergotamine tartrate 1 mg + Caffeine 100 mg) เป็นประจำ และมีประวัติโรคซึมเศร้าและความดันโลหิตสูง</t>
        </is>
      </c>
      <c r="C113" s="186" t="inlineStr">
        <is>
          <t>ข้อใดไม่ใช่ผลข้างเคียงหรืออาการพิษที่เกิดจากยา Ergotamine</t>
        </is>
      </c>
      <c r="D113" s="186" t="n"/>
      <c r="E113" s="186" t="inlineStr">
        <is>
          <t>N/V</t>
        </is>
      </c>
      <c r="F113" s="186" t="inlineStr">
        <is>
          <t>Hypotension</t>
        </is>
      </c>
      <c r="G113" s="186" t="inlineStr">
        <is>
          <t>Leg weakness</t>
        </is>
      </c>
      <c r="H113" s="186" t="inlineStr">
        <is>
          <t>Neuropathy</t>
        </is>
      </c>
      <c r="I113" s="188" t="inlineStr">
        <is>
          <t>Headache</t>
        </is>
      </c>
      <c r="J113" s="185" t="n">
        <v>2</v>
      </c>
      <c r="K113" s="186" t="inlineStr">
        <is>
          <t>✅ คำตอบที่ถูกต้อง: ข้อ ข. Hypotension
🎯 ทำไมข้อนี้ถึงถูก:
🔍 ข้ออื่นผิดเพราะอะไร:
• ข้อ ก. (N/V): ไม่ตรงกับหลักการหรือข้อบ่งใช้ที่ถูกต้องตามโจทย์กำหนด
• ข้อ ค. (Leg weakness): ไม่ตรงกับหลักการหรือข้อบ่งใช้ที่ถูกต้องตามโจทย์กำหนด
• ข้อ ง. (Neuropathy): ไม่ตรงกับหลักการหรือข้อบ่งใช้ที่ถูกต้องตามโจทย์กำหนด
• ข้อ จ. (Headache): ไม่ตรงกับหลักการหรือข้อบ่งใช้ที่ถูกต้องตามโจทย์กำหนด</t>
        </is>
      </c>
      <c r="L113" s="186" t="n"/>
      <c r="M113" s="186" t="inlineStr">
        <is>
          <t>9. Neurologic</t>
        </is>
      </c>
      <c r="N113" s="186" t="inlineStr">
        <is>
          <t>9.1 Headache (migraine, tension)</t>
        </is>
      </c>
      <c r="O113" s="185" t="inlineStr">
        <is>
          <t>Clinic</t>
        </is>
      </c>
      <c r="P113" s="186" t="inlineStr">
        <is>
          <t>[SOURCE: Pharma Plus เล่มม่วง 2 - ข้อสอบย้อนหลังปี 2558 วันที่ 2 ข้อ 71]</t>
        </is>
      </c>
      <c r="Q113" s="185" t="inlineStr">
        <is>
          <t>ข้อสอบจริง</t>
        </is>
      </c>
      <c r="R113" s="185" t="inlineStr">
        <is>
          <t>2558</t>
        </is>
      </c>
      <c r="S113" s="185" t="inlineStr">
        <is>
          <t>CASE-NEURO-2558-HIV-MIGRAINE</t>
        </is>
      </c>
    </row>
    <row r="114" ht="24" customHeight="1" s="49">
      <c r="A114" s="187" t="n">
        <v>112</v>
      </c>
      <c r="B114" s="186" t="inlineStr">
        <is>
          <t>กรณีศึกษา: ผู้ป่วยหญิงมีโรคประจำตัวคือ HIV รับประทานยาต้านไวรัสสูตร NRTIs ร่วมกับ Lopinavir/ritonavir จากการซักประวัติพบว่าเป็นโรคไมเกรนด้วย ใช้ยา Cafergot (Ergotamine tartrate 1 mg + Caffeine 100 mg) เป็นประจำ และมีประวัติโรคซึมเศร้าและความดันโลหิตสูง</t>
        </is>
      </c>
      <c r="C114" s="186" t="inlineStr">
        <is>
          <t>ข้อใดถูกต้องเกี่ยวกับคำแนะนำการรับประทานยา Cafergot (Ergotamine tartrate 1 mg + Caffeine 100 mg)</t>
        </is>
      </c>
      <c r="D114" s="186" t="n"/>
      <c r="E114" s="186" t="inlineStr">
        <is>
          <t>กินหลังอาหารทันที</t>
        </is>
      </c>
      <c r="F114" s="186" t="inlineStr">
        <is>
          <t>กินไม่เกินวันละ 6 เม็ด</t>
        </is>
      </c>
      <c r="G114" s="186" t="inlineStr">
        <is>
          <t>1 เดือนไม่ควรกินเกิน 10 เม็ด</t>
        </is>
      </c>
      <c r="H114" s="186" t="inlineStr">
        <is>
          <t>กินร่วมกับนมเพื่อเพิ่มการดูดซึม</t>
        </is>
      </c>
      <c r="I114" s="188" t="inlineStr">
        <is>
          <t>1 สัปดาห์ไม่ควรกินเกิน 8 เม็ด</t>
        </is>
      </c>
      <c r="J114" s="185" t="n">
        <v>2</v>
      </c>
      <c r="K114" s="186" t="inlineStr">
        <is>
          <t>✅ คำตอบที่ถูกต้อง: ข้อ ข. กินไม่เกินวันละ 6 เม็ด
🎯 ทำไมข้อนี้ถึงถูก:
🔍 ข้ออื่นผิดเพราะอะไร:
• ข้อ ก. (กินหลังอาหารทันที): ไม่ตรงกับหลักการหรือข้อบ่งใช้ที่ถูกต้องตามโจทย์กำหนด
• ข้อ ค. (1 เดือนไม่ควรกินเกิน 10 เม็ด): ไม่ตรงกับหลักการหรือข้อบ่งใช้ที่ถูกต้องตามโจทย์กำหนด
• ข้อ ง. (กินร่วมกับนมเพื่อเพิ่มการดูดซึม): ไม่ตรงกับหลักการหรือข้อบ่งใช้ที่ถูกต้องตามโจทย์กำหนด
• ข้อ จ. (1 สัปดาห์ไม่ควรกินเกิน 8 เม็ด): ไม่ตรงกับหลักการหรือข้อบ่งใช้ที่ถูกต้องตามโจทย์กำหนด</t>
        </is>
      </c>
      <c r="L114" s="186" t="n"/>
      <c r="M114" s="186" t="inlineStr">
        <is>
          <t>9. Neurologic</t>
        </is>
      </c>
      <c r="N114" s="186" t="inlineStr">
        <is>
          <t>9.1 Headache (migraine, tension)</t>
        </is>
      </c>
      <c r="O114" s="185" t="inlineStr">
        <is>
          <t>Clinic</t>
        </is>
      </c>
      <c r="P114" s="186" t="inlineStr">
        <is>
          <t>[SOURCE: Pharma Plus เล่มม่วง 2 - ข้อสอบย้อนหลังปี 2558 วันที่ 2 ข้อ 72]</t>
        </is>
      </c>
      <c r="Q114" s="185" t="inlineStr">
        <is>
          <t>ข้อสอบจริง</t>
        </is>
      </c>
      <c r="R114" s="185" t="inlineStr">
        <is>
          <t>2558</t>
        </is>
      </c>
      <c r="S114" s="185" t="inlineStr">
        <is>
          <t>CASE-NEURO-2558-HIV-MIGRAINE</t>
        </is>
      </c>
    </row>
    <row r="115" ht="24" customHeight="1" s="49">
      <c r="A115" s="187" t="n">
        <v>113</v>
      </c>
      <c r="B115" s="186" t="inlineStr">
        <is>
          <t>กรณีศึกษา: ผู้ป่วยหญิงมีโรคประจำตัวคือ HIV รับประทานยาต้านไวรัสสูตร NRTIs ร่วมกับ Lopinavir/ritonavir จากการซักประวัติพบว่าเป็นโรคไมเกรนด้วย ใช้ยา Cafergot (Ergotamine tartrate 1 mg + Caffeine 100 mg) เป็นประจำ และมีประวัติโรคซึมเศร้าและความดันโลหิตสูง</t>
        </is>
      </c>
      <c r="C115" s="186" t="inlineStr">
        <is>
          <t>ยาใดมีความเหมาะสมที่สุดสำหรับการใช้ป้องกันไมเกรน (Migraine Prophylaxis) ในผู้ป่วยรายนี้</t>
        </is>
      </c>
      <c r="D115" s="186" t="n"/>
      <c r="E115" s="186" t="inlineStr">
        <is>
          <t>Flunarizine</t>
        </is>
      </c>
      <c r="F115" s="186" t="inlineStr">
        <is>
          <t>Amitriptyline</t>
        </is>
      </c>
      <c r="G115" s="186" t="inlineStr">
        <is>
          <t>Valproic acid</t>
        </is>
      </c>
      <c r="H115" s="186" t="inlineStr">
        <is>
          <t>Propranolol</t>
        </is>
      </c>
      <c r="I115" s="188" t="inlineStr">
        <is>
          <t>Diazepam</t>
        </is>
      </c>
      <c r="J115" s="185" t="n">
        <v>4</v>
      </c>
      <c r="K115" s="186" t="inlineStr">
        <is>
          <t>✅ คำตอบที่ถูกต้อง: ข้อ ง. Propranolol
🎯 ทำไมข้อนี้ถึงถูก:
🔍 ข้ออื่นผิดเพราะอะไร:
• ข้อ ก. (Flunarizine): ไม่ตรงกับหลักการหรือข้อบ่งใช้ที่ถูกต้องตามโจทย์กำหนด
• ข้อ ข. (Amitriptyline): ไม่ตรงกับหลักการหรือข้อบ่งใช้ที่ถูกต้องตามโจทย์กำหนด
• ข้อ ค. (Valproic acid): ไม่ตรงกับหลักการหรือข้อบ่งใช้ที่ถูกต้องตามโจทย์กำหนด
• ข้อ จ. (Diazepam): ไม่ตรงกับหลักการหรือข้อบ่งใช้ที่ถูกต้องตามโจทย์กำหนด</t>
        </is>
      </c>
      <c r="L115" s="186" t="n"/>
      <c r="M115" s="186" t="inlineStr">
        <is>
          <t>9. Neurologic</t>
        </is>
      </c>
      <c r="N115" s="186" t="inlineStr">
        <is>
          <t>9.1 Headache (migraine, tension)</t>
        </is>
      </c>
      <c r="O115" s="185" t="inlineStr">
        <is>
          <t>Clinic</t>
        </is>
      </c>
      <c r="P115" s="186" t="inlineStr">
        <is>
          <t>[SOURCE: Pharma Plus เล่มม่วง 2 - ข้อสอบย้อนหลังปี 2558 วันที่ 2 ข้อ 73]</t>
        </is>
      </c>
      <c r="Q115" s="185" t="inlineStr">
        <is>
          <t>ข้อสอบจริง</t>
        </is>
      </c>
      <c r="R115" s="185" t="inlineStr">
        <is>
          <t>2558</t>
        </is>
      </c>
      <c r="S115" s="185" t="inlineStr">
        <is>
          <t>CASE-NEURO-2558-HIV-MIGRAINE</t>
        </is>
      </c>
    </row>
    <row r="116" ht="24" customHeight="1" s="49">
      <c r="A116" s="187" t="n">
        <v>114</v>
      </c>
      <c r="B116" s="186" t="n"/>
      <c r="C116" s="186" t="inlineStr">
        <is>
          <t>ยาใดไม่ใช้ป้องกันหรือรักษา post herpetic neuralgia</t>
        </is>
      </c>
      <c r="D116" s="186" t="n"/>
      <c r="E116" s="186" t="inlineStr">
        <is>
          <t>Pregabalin</t>
        </is>
      </c>
      <c r="F116" s="186" t="inlineStr">
        <is>
          <t>Flunarizine</t>
        </is>
      </c>
      <c r="G116" s="186" t="inlineStr">
        <is>
          <t>Gabapentin</t>
        </is>
      </c>
      <c r="H116" s="186" t="inlineStr">
        <is>
          <t>Nortriptyline</t>
        </is>
      </c>
      <c r="I116" s="188" t="inlineStr">
        <is>
          <t>Tramadol HCl</t>
        </is>
      </c>
      <c r="J116" s="185" t="n">
        <v>2</v>
      </c>
      <c r="K116" s="186" t="inlineStr">
        <is>
          <t>✅ คำตอบที่ถูกต้อง: ข้อ ข. Flunarizine
🎯 ทำไมข้อนี้ถึงถูก:
เป็น calcium channel blocker ที่มีข้อบ่งใช้หลักในการป้องกัน migraine prophylaxis และรักษา vestibular vertigo ไม่มีข้อบ่งใช้หรือประสิทธิภาพในการรักษาอาการปวดประสาท post-herpetic neuralgia
🔍 ข้ออื่นผิดเพราะอะไร:
• ข้อ ก.: Pregabalin เป็น first-line medication สำหรับ neuropathic pain รวมถึง post-herpetic neuralgia โดยจับกับ alpha-2-delta subunit ของ calcium channel
• ข้อ ค.: Gabapentin เป็น first-line medication ที่มีหลักฐานทางคลินิกรองรับอย่างชัดเจนในการบรรเทา post-herpetic neuralgia
• ข้อ ง.: Nortriptyline เป็น tricyclic antidepressant (TCA) ซึ่งเป็น first-line option ในการยับยั้งการส่งสัญญาณความเจ็บปวดจากระบบประสาท
• ข้อ จ.: Tramadol HCl เป็น weak opioid และ SNRI ที่ใช้เป็น second/third-line option สำหรับบรรเทาอาการปวดประสาทปานกลางถึงรุนแรง</t>
        </is>
      </c>
      <c r="L116" s="186" t="n"/>
      <c r="M116" s="186" t="inlineStr">
        <is>
          <t>9. Neurologic</t>
        </is>
      </c>
      <c r="N116" s="186" t="inlineStr">
        <is>
          <t>9.3 Pain management</t>
        </is>
      </c>
      <c r="O116" s="185" t="inlineStr">
        <is>
          <t>Clinic</t>
        </is>
      </c>
      <c r="P116" s="186" t="inlineStr">
        <is>
          <t>[SOURCE: Pharma Plus เล่มม่วง 2 - ข้อสอบย้อนหลัง PLE-CC1 ปี 2564 วันที่ 1 ข้อ 20]</t>
        </is>
      </c>
      <c r="Q116" s="185" t="inlineStr">
        <is>
          <t>ข้อสอบจริง</t>
        </is>
      </c>
      <c r="R116" s="185" t="inlineStr">
        <is>
          <t>2564</t>
        </is>
      </c>
      <c r="S116" s="185" t="n"/>
    </row>
    <row r="117" ht="24" customHeight="1" s="49">
      <c r="A117" s="187" t="n">
        <v>115</v>
      </c>
      <c r="B117" s="186" t="inlineStr">
        <is>
          <t>[เภสัชวิทยาของยา Diazepam]
กลไกการออกฤทธิ์ระดับเซลล์ประสาทของยากลุ่ม Benzodiazepines</t>
        </is>
      </c>
      <c r="C117" s="186" t="inlineStr">
        <is>
          <t>Diazepam มีผลต่อสารสื่อประสาทใดมากที่สุด</t>
        </is>
      </c>
      <c r="D117" s="186" t="n"/>
      <c r="E117" s="186" t="inlineStr">
        <is>
          <t>Glutamate</t>
        </is>
      </c>
      <c r="F117" s="186" t="inlineStr">
        <is>
          <t>Serotonin</t>
        </is>
      </c>
      <c r="G117" s="186" t="inlineStr">
        <is>
          <t>Dopamine</t>
        </is>
      </c>
      <c r="H117" s="186" t="inlineStr">
        <is>
          <t>Norepinephrine</t>
        </is>
      </c>
      <c r="I117" s="188" t="inlineStr">
        <is>
          <t>Gamma aminobutyric acid</t>
        </is>
      </c>
      <c r="J117" s="185" t="n">
        <v>5</v>
      </c>
      <c r="K117" s="186" t="inlineStr">
        <is>
          <t>✅ คำตอบที่ถูกต้อง: ข้อ จ. Gamma aminobutyric acid
🎯 ทำไมข้อนี้ถึงถูก:
Diazepam ออกฤทธิ์จับกับ allosteric benzodiazepine binding site บน GABAA receptor complex ส่งผลเพิ่มความถี่ในการเปิดของ chloride ion channels (increases frequency of channel opening) เพื่อเสริมฤทธิ์ของ Gamma-aminobutyric acid (GABA) ซึ่งเป็น inhibitory neurotransmitter หลักในระบบประสาทส่วนกลาง ทำให้เกิด hyperpolarization และยับยั้งการส่งกระแสประสาท
🔍 ข้ออื่นผิดเพราะอะไร:
• ข้อ ก. Glutamate: เป็น excitatory neurotransmitter หลัก ไม่ใช่เป้าหมายที่ diazepam เข้าจับออกฤทธิ์โดยตรง
• ข้อ ข. Serotonin: ควบคุมอารมณ์และการนอนหลับ สัมพันธ์กับยากลุ่ม SSRIs ไม่ใช่ตัวรับหลักของ diazepam
• ข้อ ค. Dopamine: สัมพันธ์กับระบบการเคลื่อนไหวและจิตเภท ซึ่งเป็นเป้าหมายของ antipsychotics
• ข้อ ง. Norepinephrine: สัมพันธ์กับระบบ sympathetic และความตื่นตัว ไม่ใช่ตัวรับเป้าหมายหลักของ benzodiazepines</t>
        </is>
      </c>
      <c r="L117" s="186" t="n"/>
      <c r="M117" s="186" t="inlineStr">
        <is>
          <t>9. Neurologic</t>
        </is>
      </c>
      <c r="N117" s="186" t="inlineStr">
        <is>
          <t>9.3 Pain management</t>
        </is>
      </c>
      <c r="O117" s="185" t="inlineStr">
        <is>
          <t>Clinic</t>
        </is>
      </c>
      <c r="P117" s="186" t="inlineStr">
        <is>
          <t>[SOURCE: Pharma Plus เล่มม่วง 2 - ข้อสอบย้อนหลัง PLE-CC1 ปี 2564 วันที่ 2 ข้อ 36]</t>
        </is>
      </c>
      <c r="Q117" s="185" t="inlineStr">
        <is>
          <t>ข้อสอบจริง</t>
        </is>
      </c>
      <c r="R117" s="185" t="inlineStr">
        <is>
          <t>2564</t>
        </is>
      </c>
      <c r="S117" s="185" t="n"/>
    </row>
    <row r="118" ht="24" customHeight="1" s="49">
      <c r="A118" s="187" t="n">
        <v>116</v>
      </c>
      <c r="B118" s="186" t="inlineStr">
        <is>
          <t>[กรณีศึกษา หญิงตั้งครรภ์ ปวดศีรษะข้างเดียว ไมเกรน]
คนไข้เพศหญิง อายุ 23-26 ปี ท้อง ปวดศีรษะข้างเดียว มีคลื่นไส้ อาเจียน ไม่เคยเป็นมาก่อน มาขอซื้อยาที่ร้าน</t>
        </is>
      </c>
      <c r="C118" s="186" t="inlineStr">
        <is>
          <t>ห้ามใช้ยาใดในคนท้อง 6 เดือน</t>
        </is>
      </c>
      <c r="D118" s="186" t="n"/>
      <c r="E118" s="186" t="inlineStr">
        <is>
          <t>Ibuprofen</t>
        </is>
      </c>
      <c r="F118" s="186" t="inlineStr">
        <is>
          <t>Paracetamol</t>
        </is>
      </c>
      <c r="G118" s="186" t="inlineStr">
        <is>
          <t>Ergotamine</t>
        </is>
      </c>
      <c r="H118" s="186" t="inlineStr">
        <is>
          <t>Sumatriptan</t>
        </is>
      </c>
      <c r="I118" s="188" t="inlineStr">
        <is>
          <t>Naproxen</t>
        </is>
      </c>
      <c r="J118" s="185" t="n">
        <v>3</v>
      </c>
      <c r="K118" s="186" t="inlineStr">
        <is>
          <t>✅ คำตอบที่ถูกต้อง: ข้อ ค. Ergotamine
🎯 ทำไมข้อนี้ถึงถูก:
Ergotamine: จัดเป็น Pregnancy Category X มีข้อห้ามใช้อย่างเด็ดขาดในสตรีมีครรภ์ทุกไตรมาส เนื่องจากมีฤทธิ์กระตุ้นการหดรัดตัวของกล้ามเนื้อมดลูกอย่างรุนแรง (potent oxytocic effect) และทำให้หลอดเลือดของรกหดเกร็ง ส่งผลให้ทารกขาดออกซิเจน แท้งบุตร หรือคลอดก่อนกำหนดได้
🔍 ข้ออื่นผิดเพราะอะไร:
• ข้อ ก. Ibuprofen: เป็น NSAID ที่มีข้อห้ามใช้ในไตรมาสที่สาม (ตั้งแต่ 20-30 สัปดาห์ขึ้นไป) เนื่องจากเสี่ยงต่อ premature closure of ductus arteriosus และ oligohydramnios แต่ Ergotamine เป็น Category X ที่ห้ามใช้เด็ดขาดที่สุดในคนท้อง
• ข้อ ข. Paracetamol: เป็นยาแก้ปวดตัวเลือกแรกที่มีความปลอดภัยสูงที่สุดตลอดการตั้งครรภ์
• ข้อ ง. Sumatriptan: เป็น Pregnancy Category C อาจพิจารณาใช้ได้หากจำเป็นภายใต้การดูแลของแพทย์
• ข้อ จ. Naproxen: เป็น NSAID เช่นเดียวกับ ibuprofen แต่ Ergotamine เป็น absolute contraindication Category X</t>
        </is>
      </c>
      <c r="L118" s="186" t="n"/>
      <c r="M118" s="186" t="inlineStr">
        <is>
          <t>9. Neurologic</t>
        </is>
      </c>
      <c r="N118" s="186" t="inlineStr">
        <is>
          <t>9.1 Headache (migraine, tension)</t>
        </is>
      </c>
      <c r="O118" s="185" t="inlineStr">
        <is>
          <t>Clinic</t>
        </is>
      </c>
      <c r="P118" s="186" t="inlineStr">
        <is>
          <t>[SOURCE: Pharma Plus เล่มม่วง 2 - ข้อสอบย้อนหลัง PLE-CC1 ปี 2564 วันที่ 2 ข้อ 44]</t>
        </is>
      </c>
      <c r="Q118" s="185" t="inlineStr">
        <is>
          <t>ข้อสอบจริง</t>
        </is>
      </c>
      <c r="R118" s="185" t="inlineStr">
        <is>
          <t>2564</t>
        </is>
      </c>
      <c r="S118" s="185" t="n"/>
    </row>
    <row r="119" ht="24" customHeight="1" s="49">
      <c r="A119" s="187" t="n">
        <v>117</v>
      </c>
      <c r="B119" s="186" t="inlineStr">
        <is>
          <t>[ปฏิกิริยาระหว่างยาของ Ergotamine (Drug Interactions)]
การคัดกรองอันตรกิริยาระหว่างยาที่มีอันตรายร้ายแรงต่อชีวิต (Life-threatening drug interaction)</t>
        </is>
      </c>
      <c r="C119" s="186" t="inlineStr">
        <is>
          <t>ยาใดที่ห้ามกินกับ ergotamine</t>
        </is>
      </c>
      <c r="D119" s="186" t="n"/>
      <c r="E119" s="186" t="inlineStr">
        <is>
          <t>Naproxen</t>
        </is>
      </c>
      <c r="F119" s="186" t="inlineStr">
        <is>
          <t>Theophylline</t>
        </is>
      </c>
      <c r="G119" s="186" t="inlineStr">
        <is>
          <t>Ketoconazole</t>
        </is>
      </c>
      <c r="H119" s="186" t="inlineStr">
        <is>
          <t>Warfarin</t>
        </is>
      </c>
      <c r="I119" s="188" t="inlineStr">
        <is>
          <t>Ceftriaxone</t>
        </is>
      </c>
      <c r="J119" s="185" t="n">
        <v>3</v>
      </c>
      <c r="K119" s="186" t="inlineStr">
        <is>
          <t>✅ คำตอบที่ถูกต้อง: ข้อ ค. Ketoconazole
🎯 ทำไมข้อนี้ถึงถูก:
เป็น potent CYP3A4 inhibitor ที่มีข้อห้ามใช้ร่วมกับ Ergotamine โดยเด็ดขาด เนื่องจากการยับยั้ง CYP3A4 จะทำให้ระดับยา ergotamine ในเลือดเพิ่มสูงขึ้นหลายเท่า ก่อให้เกิดภาวะหลอดเลือดส่วนปลายหดเกร็งอย่างรุนแรง (severe vasospasm / ergotism) นำไปสู่การขาดเลือดของแขนขา (peripheral ischemia) จนอาจต้องตัดแขนขา หรือเกิด myocardial infarction และ stroke
🔍 ข้ออื่นผิดเพราะอะไร:
• ข้อ ก. Naproxen: เป็น NSAID ที่สามารถใช้ร่วมกับยาแก้ปวดไมเกรนได้ตามดุลยพินิจ ไม่ใช่ข้อห้ามเด็ดขาด
• ข้อ ข. Theophylline: ยาขยายหลอดลม ไม่ได้เป็น strong CYP3A4 inhibitor
• ข้อ ง. Warfarin: เป็นยาต้านการแข็งตัวของเลือด แม้ต้องระวัง DDI แต่ไม่ได้มี contraindication เด็ดขาดเรื่อง vasospasm เท่ากลุ่ม strong CYP3A4 inhibitors
• ข้อ จ. Ceftriaxone: เป็น cephalosporin ขับออกทางไตและทางน้ำดี ไม่มีผลยับยั้งเอนไซม์ CYP3A4</t>
        </is>
      </c>
      <c r="L119" s="186" t="n"/>
      <c r="M119" s="186" t="inlineStr">
        <is>
          <t>9. Neurologic</t>
        </is>
      </c>
      <c r="N119" s="186" t="inlineStr">
        <is>
          <t>9.1 Headache (migraine, tension)</t>
        </is>
      </c>
      <c r="O119" s="185" t="inlineStr">
        <is>
          <t>Clinic</t>
        </is>
      </c>
      <c r="P119" s="186" t="inlineStr">
        <is>
          <t>[SOURCE: Pharma Plus เล่มม่วง 2 - ข้อสอบย้อนหลัง PLE-CC1 ปี 2564 วันที่ 2 ข้อ 46]</t>
        </is>
      </c>
      <c r="Q119" s="185" t="inlineStr">
        <is>
          <t>ข้อสอบจริง</t>
        </is>
      </c>
      <c r="R119" s="185" t="inlineStr">
        <is>
          <t>2564</t>
        </is>
      </c>
      <c r="S119" s="185" t="n"/>
    </row>
    <row r="120" ht="24" customHeight="1" s="49">
      <c r="A120" s="187" t="n">
        <v>118</v>
      </c>
      <c r="B120" s="186" t="inlineStr">
        <is>
          <t>[การใช้ยา Ergotamine อย่างปลอดภัยและถูกต้อง]
คำแนะนำและขนาดยามาตรฐานในการรับประทานยาเม็ด Ergotamine / Caffeine สำหรับรักษาอาการปวดศีรษะไมเกรนเฉียบพลัน</t>
        </is>
      </c>
      <c r="C120" s="186" t="inlineStr">
        <is>
          <t>ข้อใดถูกเกี่ยวกับวิธีการรับประทานยา ergotamine</t>
        </is>
      </c>
      <c r="D120" s="186" t="n"/>
      <c r="E120" s="186" t="inlineStr">
        <is>
          <t>รับประทานไม่เกินวันละ 5 mg/day หรือ 8 mg/week</t>
        </is>
      </c>
      <c r="F120" s="186" t="inlineStr">
        <is>
          <t>รับประทานไม่เกินวันละ 6 mg/day หรือ 10 mg/week</t>
        </is>
      </c>
      <c r="G120" s="186" t="inlineStr">
        <is>
          <t>รับประทาน 1-2 เม็ดเมื่อมีอาการ รับประทานซ้ำได้ภายหลัง 60 นาที ไม่เกิน 6 เม็ดต่อวัน และไม่เกิน 10 เม็ดต่อสัปดาห์</t>
        </is>
      </c>
      <c r="H120" s="186" t="inlineStr">
        <is>
          <t>ใช้ในหญิงตั้งครรภ์ได้</t>
        </is>
      </c>
      <c r="I120" s="188" t="inlineStr">
        <is>
          <t>รับประทานร่วมกับ clarithromycin ได้</t>
        </is>
      </c>
      <c r="J120" s="185" t="n">
        <v>3</v>
      </c>
      <c r="K120" s="186" t="inlineStr">
        <is>
          <t>✅ คำตอบที่ถูกต้อง: ข้อ ค. รับประทาน 1-2 เม็ดเมื่อมีอาการ รับประทานซ้ำได้ภายหลัง 60 นาที ไม่เกิน 6 เม็ดต่อวัน และไม่เกิน 10 เม็ดต่อสัปดาห์
🎯 ทำไมข้อนี้ถึงถูก:
วิธีการรับประทานยาแก้ปวดไมเกรนสูตรผสม Ergotamine tartrate 1 mg บวก Caffeine 100 mg ที่ถูกต้องตามมาตรฐานคือ รับประทาน 1-2 เม็ดทันทีเมื่อเริ่มมีอาการปวดศีรษะ หากอาการไม่ดีขึ้นสามารถรับประทานซ้ำได้ 1 เม็ดทุก 30-60 นาที โดยกำหนดขนาดยาสูงสุดไม่เกิน 6 เม็ดต่อวัน (6 mg/day) และไม่เกิน 10 เม็ดต่อสัปดาห์ (10 mg/week) เพื่อป้องกันภาวะ ergotism และ medication overuse headache
🔍 ข้ออื่นผิดเพราะอะไร:
• ข้อ ก. รับประทานไม่เกินวันละ 5 mg/day หรือ 8 mg/week: ผิด เพราะเกณฑ์มาตรฐานระดับสากลคือ 6 mg/day และ 10 mg/week
• ข้อ ข. รับประทานไม่เกินวันละ 6 mg/day หรือ 10 mg/week: แม้ตัวเลขขนาดมิลลิกรัมถูกต้อง แต่ข้อความในข้อ ค อธิบายทั้งวิธีเริ่มยา การรับประทานซ้ำ และเพดานขนาดยาสูงสุดต่อวัน/สัปดาห์ได้อย่างสมบูรณ์และตรงตามข้อสอบสภาฯ ที่สุด
• ข้อ ง. ใช้ในหญิงตั้งครรภ์ได้: ห้ามใช้เด็ดขาดในสตรีมีครรภ์ (Pregnancy Category X)
• ข้อ จ. รับประทานร่วมกับ clarithromycin ได้: ห้ามใช้ร่วมกันเด็ดขาดเนื่องจาก clarithromycin เป็น potent CYP3A4 inhibitor</t>
        </is>
      </c>
      <c r="L120" s="186" t="n"/>
      <c r="M120" s="186" t="inlineStr">
        <is>
          <t>9. Neurologic</t>
        </is>
      </c>
      <c r="N120" s="186" t="inlineStr">
        <is>
          <t>9.1 Headache (migraine, tension)</t>
        </is>
      </c>
      <c r="O120" s="185" t="inlineStr">
        <is>
          <t>Clinic</t>
        </is>
      </c>
      <c r="P120" s="186" t="inlineStr">
        <is>
          <t>[SOURCE: Pharma Plus เล่มม่วง 2 - ข้อสอบย้อนหลัง PLE-CC1 ปี 2564 วันที่ 2 ข้อ 47]</t>
        </is>
      </c>
      <c r="Q120" s="185" t="inlineStr">
        <is>
          <t>ข้อสอบจริง</t>
        </is>
      </c>
      <c r="R120" s="185" t="inlineStr">
        <is>
          <t>2564</t>
        </is>
      </c>
      <c r="S120" s="185" t="n"/>
    </row>
    <row r="121" ht="24" customHeight="1" s="49">
      <c r="A121" s="187" t="n">
        <v>119</v>
      </c>
      <c r="B121" s="186" t="inlineStr">
        <is>
          <t>[สถานการณ์]
ผู้ป่วยหญิงอายุ 70 ปี มาพบเภสัชกรด้วยอาการปวดแสบร้อนบริเวณคอและปวดมากขึ้นเรื่อยๆ จนรู้สึกชา สังเกตพบตุ่มน้ำใสเรียงตัวตามแนวด้านข้างลำคอ ลามไปหลังหูและคอด้านหน้าตามแนวเส้นประสาท แพทย์วินิจฉัยว่าเป็นโรคงูสวัด (Herpes Zoster)</t>
        </is>
      </c>
      <c r="C121" s="186" t="inlineStr">
        <is>
          <t>ยาใดเป็นยาแก้ปวดที่เหมาะสมในผู้ป่วยรายนี้</t>
        </is>
      </c>
      <c r="D121" s="186" t="n"/>
      <c r="E121" s="186" t="inlineStr">
        <is>
          <t>Gabapentin</t>
        </is>
      </c>
      <c r="F121" s="186" t="inlineStr">
        <is>
          <t>Amitriptyline</t>
        </is>
      </c>
      <c r="G121" s="186" t="inlineStr">
        <is>
          <t>Acetaminophen</t>
        </is>
      </c>
      <c r="H121" s="186" t="inlineStr">
        <is>
          <t>Naproxen</t>
        </is>
      </c>
      <c r="I121" s="188" t="inlineStr">
        <is>
          <t>Tolperisone</t>
        </is>
      </c>
      <c r="J121" s="185" t="n">
        <v>1</v>
      </c>
      <c r="K121" s="186" t="inlineStr">
        <is>
          <t>✅ คำตอบที่ถูกต้อง: ข้อ ก. Gabapentin
🎯 ทำไมข้อนี้ถึงถูก:
อาการปวดจากงูสวัดเป็น neuropathic pain เกิดจากการอักเสบของปมประสาท sensory nerve ยาในกลุ่ม gabapentinoids (gabapentin หรือ pregabalin) เป็น first-line medication ที่มีประสิทธิภาพสูงและปลอดภัยในผู้สูงอายุเมื่อเทียบกับ TCAs
🔍 ข้ออื่นผิดเพราะอะไร:
• ข้อ ข.: Amitriptyline เป็น TCA มี anticholinergic side effects สูง (sedation, urinary retention, orthostatic hypotension, cardiac arrhythmia) จึงควรเลี่ยงในผู้สูงอายุ 70 ปีตาม Beers criteria
• ข้อ ค.: Acetaminophen ออกฤทธิ์ต่อ nociceptive pain ระดับเล็กน้อย ไม่เพียงพอต่อการควบคุม acute zoster neuropathic pain
• ข้อ ง.: Naproxen เป็น NSAID มีประสิทธิภาพจำกัดต่อ neuropathic pain และเสี่ยงต่อ gastrointestinal bleeding, acute renal impairment ในผู้สูงอายุ 70 ปี
• ข้อ จ.: Tolperisone เป็น centrally acting muscle relaxant ใช้ลดการเกร็งของกล้ามเนื้อ ไม่มีข้อบ่งชี้สำหรับ neuropathic pain</t>
        </is>
      </c>
      <c r="L121" s="186" t="inlineStr">
        <is>
          <t>Neuropathic pain</t>
        </is>
      </c>
      <c r="M121" s="186" t="inlineStr">
        <is>
          <t>9. Neurologic</t>
        </is>
      </c>
      <c r="N121" s="186" t="inlineStr">
        <is>
          <t>9.3 Pain management</t>
        </is>
      </c>
      <c r="O121" s="185" t="inlineStr">
        <is>
          <t>Clinic</t>
        </is>
      </c>
      <c r="P121" s="186" t="inlineStr">
        <is>
          <t>ข้อสอบเก่า</t>
        </is>
      </c>
      <c r="Q121" s="185" t="inlineStr">
        <is>
          <t>ข้อสอบจริง</t>
        </is>
      </c>
      <c r="R121" s="185" t="inlineStr">
        <is>
          <t>2565</t>
        </is>
      </c>
      <c r="S121" s="185" t="inlineStr"/>
    </row>
    <row r="122" ht="24" customHeight="1" s="49">
      <c r="A122" s="187" t="n">
        <v>120</v>
      </c>
      <c r="B122" s="186" t="inlineStr">
        <is>
          <t>[สถานการณ์]
ผู้หญิงอายุ 28 ปี มีอาการปวดศีรษะ คะแนนปวด 4/10 เคยใช้ paracetamol 500 mg มาก่อน นอนพักอาการดีขึ้น ต่อมามีอาการปวดอีก ใช้ paracetamol บรรเทาอาการก็ไม่หายแล้ว มีประวัติแพ้ยา cotrimoxazole มีประวัติเป็นโรคกล้ามเนื้อหัวใจตาย</t>
        </is>
      </c>
      <c r="C122" s="186" t="inlineStr">
        <is>
          <t>ยาใดเหมาะสมสำหรับการรักษา</t>
        </is>
      </c>
      <c r="D122" s="186" t="n"/>
      <c r="E122" s="186" t="inlineStr">
        <is>
          <t>Ibuprofen 400 mg 2 tab PO stat</t>
        </is>
      </c>
      <c r="F122" s="186" t="inlineStr">
        <is>
          <t>Tramadol 500 mg 1 tab PO stat</t>
        </is>
      </c>
      <c r="G122" s="186" t="inlineStr">
        <is>
          <t>Paracetamol 500 mg 2 tab PO q 4 hr</t>
        </is>
      </c>
      <c r="H122" s="186" t="inlineStr">
        <is>
          <t>Ergotamine 2 tab stat than 2 tab q 2 hr</t>
        </is>
      </c>
      <c r="I122" s="188" t="inlineStr">
        <is>
          <t>Ibuprofen 400 mg 1 tab + sumatriptan 1 tab</t>
        </is>
      </c>
      <c r="J122" s="185" t="n">
        <v>1</v>
      </c>
      <c r="K122" s="186" t="inlineStr">
        <is>
          <t>✅ คำตอบที่ถูกต้อง: ข้อ ก. Ibuprofen 400 mg 2 tab PO stat
🎯 ทำไมข้อนี้ถึงถูก:
ผู้ป่วยปวดศีรษะระดับปานกลางที่ไม่ตอบสนองต่อ paracetamol ยาขั้นถัดไปคือ NSAIDs เช่น Ibuprofen 400-800 mg (2 เม็ด stat) ทั้งนี้ผู้ป่วยมีประวัติโรคกล้ามเนื้อหัวใจตาย จึงมีข้อห้ามใช้เด็ดขาดสำหรับ Ergotamine และ Triptans เนื่องจากทำให้หลอดเลือดหัวใจหดเกร็งอย่างรุนแรง
🔍 ข้ออื่นผิดเพราะอะไร:
• ข้อ ข.: ขนาดยา tramadol 500 mg เป็นขนาดที่เกินขนาดสูงสุดอย่างรุนแรง (toxic dose) ขนาดยาปกติคือ 50 mg และไม่ใช่อันดับแรก
• ข้อ ค.: การรับประทาน paracetamol 500 mg 2 เม็ดทุก 4 ชั่วโมง เสี่ยงต่อพิษต่อตับ และผู้ป่วยระบุชัดเจนว่าใช้ paracetamol แล้วอาการไม่ดีขึ้น
• ข้อ ง.: Ergotamine มีข้อห้ามใช้เด็ดขาดในผู้ป่วยที่มีประวัติโรคหลอดเลือดหัวใจหรือ myocardial infarction
• ข้อ จ.: Sumatriptan มีข้อห้ามใช้เด็ดขาดในผู้ป่วยที่มีประวัติ myocardial infarction เช่นเดียวกับ ergotamine</t>
        </is>
      </c>
      <c r="L122" s="186" t="inlineStr">
        <is>
          <t>Headache and Migraine</t>
        </is>
      </c>
      <c r="M122" s="186" t="inlineStr">
        <is>
          <t>9. Neurologic</t>
        </is>
      </c>
      <c r="N122" s="186" t="inlineStr">
        <is>
          <t>9.1 Headache (migraine, tension)</t>
        </is>
      </c>
      <c r="O122" s="185" t="inlineStr">
        <is>
          <t>Clinic</t>
        </is>
      </c>
      <c r="P122" s="186" t="inlineStr">
        <is>
          <t>ข้อสอบเก่า</t>
        </is>
      </c>
      <c r="Q122" s="185" t="inlineStr">
        <is>
          <t>ข้อสอบจริง</t>
        </is>
      </c>
      <c r="R122" s="185" t="inlineStr">
        <is>
          <t>2565</t>
        </is>
      </c>
      <c r="S122" s="185" t="n"/>
    </row>
    <row r="123" ht="24" customHeight="1" s="49">
      <c r="A123" s="187" t="n">
        <v>121</v>
      </c>
      <c r="B123" s="186" t="n"/>
      <c r="C123" s="186" t="inlineStr">
        <is>
          <t>ข้อใดกล่าวผิดเกี่ยวกับภาวะชักต่อเนื่อง</t>
        </is>
      </c>
      <c r="D123" s="186" t="n"/>
      <c r="E123" s="186" t="inlineStr">
        <is>
          <t>ปัจจัยที่ก่อให้เกิดภาวะชักต่อเนื่องมากที่สุด คือ ความเครียด</t>
        </is>
      </c>
      <c r="F123" s="186" t="inlineStr">
        <is>
          <t>ภาวะชักต่อเนื่องคืออาการชักที่มีระยะเวลาติดต่อกันมากกว่า 5 นาที หรือมีการชักซ้ำภายใน 24 ชั่วโมง</t>
        </is>
      </c>
      <c r="G123" s="186" t="inlineStr">
        <is>
          <t>ยาทางเลือกแรกในการรักษาภาวะชักต่อเนื่องคือยาฉีดในกลุ่ม Benzodiazepine</t>
        </is>
      </c>
      <c r="H123" s="186" t="inlineStr">
        <is>
          <t>การให้ยา Phenytoin ชนิดฉีดมีการปรับขนาดยาตามน้ำหนักตัวของคนไข้</t>
        </is>
      </c>
      <c r="I123" s="188" t="inlineStr">
        <is>
          <t>ภาวะชักต่อเนื่องมักเกิดในเด็กมากกว่าผู้สูงอายุ</t>
        </is>
      </c>
      <c r="J123" s="185" t="n">
        <v>1</v>
      </c>
      <c r="K123" s="186" t="inlineStr">
        <is>
          <t>✅ คำตอบที่ถูกต้อง: ข้อ ก. ปัจจัยที่ก่อให้เกิดภาวะชักต่อเนื่องมากที่สุด คือ ความเครียด
🎯 ทำไมข้อนี้ถึงถูก:
สาเหตุที่พบบ่อยที่สุดของภาวะชักต่อเนื่อง (Status Epilepticus: SE) คือการขาดยาหรือหยุดยากันชักกะทันหัน (antiepileptic drug non-adherence / withdrawal), รอยโรคหลอดเลือดสมองเฉียบพลัน (acute stroke), การติดเชื้อในระบบประสาท (CNS infection) หรือความผิดปกติของเกลือแร่ ไม่ใช่ความเครียด
🔍 ข้ออื่นผิดเพราะอะไร:
• ข้อ ข.: ถูกต้องอุบัติการณ์ของstatusepilepticusมีลักษณะbimodaldistributionโดยพบสูงที่สุดในเด็กเล็กและผู้สูงอายุโดยในเด็กมักสัมพันธ์กับfebrileSEและCNSinfections
• ข้อ ค.: (ยาทางเลือกแรกในการรักษาภาวะชักต่อเนื่องคือยาฉีดในกลุ่ม Benzodiazepine): ไม่ใช่คำตอบที่ถูกต้องตามแนวทางเวชปฏิบัติและหลักวิชาการทางเภสัชกรรมสำหรับกรณีนี้
• ข้อ ง.: (การให้ยา Phenytoin ชนิดฉีดมีการปรับขนาดยาตามน้ำหนักตัวของคนไข้): ไม่ใช่คำตอบที่ถูกต้องตามแนวทางเวชปฏิบัติและหลักวิชาการทางเภสัชกรรมสำหรับกรณีนี้
• ข้อ จ.: (ภาวะชักต่อเนื่องมักเกิดในเด็กมากกว่าผู้สูงอายุ): ไม่ใช่คำตอบที่ถูกต้องตามแนวทางเวชปฏิบัติและหลักวิชาการทางเภสัชกรรมสำหรับกรณีนี้</t>
        </is>
      </c>
      <c r="L123" s="186" t="n"/>
      <c r="M123" s="186" t="inlineStr">
        <is>
          <t>9. Neurologic</t>
        </is>
      </c>
      <c r="N123" s="186" t="inlineStr">
        <is>
          <t>9.2 Epilepsy</t>
        </is>
      </c>
      <c r="O123" s="185" t="inlineStr">
        <is>
          <t>Clinic</t>
        </is>
      </c>
      <c r="P123" s="186" t="inlineStr">
        <is>
          <t>[SOURCE: Mock Pharmtutor 2024 Set 1 ข้อ 45]</t>
        </is>
      </c>
      <c r="Q123" s="185" t="inlineStr">
        <is>
          <t>ข้อสอบจำลอง</t>
        </is>
      </c>
      <c r="R123" s="185" t="inlineStr">
        <is>
          <t>Mock Pharmtutor 2024</t>
        </is>
      </c>
      <c r="S123" s="185" t="n"/>
    </row>
    <row r="124" ht="24" customHeight="1" s="49">
      <c r="A124" s="187" t="n">
        <v>122</v>
      </c>
      <c r="B124" s="186" t="n"/>
      <c r="C124" s="186" t="inlineStr">
        <is>
          <t>ข้อใดจับคู่ไม่ถูกต้อง</t>
        </is>
      </c>
      <c r="D124" s="186" t="n"/>
      <c r="E124" s="186" t="inlineStr">
        <is>
          <t>Phenytoin - Nausea/Vomiting</t>
        </is>
      </c>
      <c r="F124" s="186" t="inlineStr">
        <is>
          <t>Levetiracetam - Induce Suicidal</t>
        </is>
      </c>
      <c r="G124" s="186" t="inlineStr">
        <is>
          <t>Valproic acid - Teratogenicity</t>
        </is>
      </c>
      <c r="H124" s="186" t="inlineStr">
        <is>
          <t>Lorazepam - Retrograde amnesia</t>
        </is>
      </c>
      <c r="I124" s="188" t="inlineStr">
        <is>
          <t>Propofol - Confusion</t>
        </is>
      </c>
      <c r="J124" s="185" t="n">
        <v>4</v>
      </c>
      <c r="K124" s="186" t="inlineStr">
        <is>
          <t>✅ คำตอบที่ถูกต้อง: ข้อ ง. Lorazepam - Retrograde amnesia
🎯 ทำไมข้อนี้ถึงถูก:
Lorazepam และยากลุ่ม Benzodiazepines ทำให้เกิด "Anterograde amnesia" (สูญเสียความจำต่อเหตุการณ์ที่เกิดขึ้นหลังได้รับยา ไม่สามารถสร้างความจำระยะสั้นใหม่ๆ ได้) ไม่ใช่ Retrograde amnesia (การสูญเสียความจำเหตุการณ์ในอดีตก่อนได้รับยา)
🔍 ข้ออื่นผิดเพราะอะไร:
• ข้อ ก.: (Phenytoin - Nausea/Vomiting): ไม่ใช่คำตอบที่ถูกต้องตามแนวทางเวชปฏิบัติและหลักวิชาการทางเภสัชกรรมสำหรับกรณีนี้
• ข้อ ข.: (PropofolConfusion):ถูกต้องPropofolออกฤทธิ์กดระบบประสาทส่วนกลางทำให้เกิดภาวะสับสนงุนงงหรือdeliriumในช่วงตื่นจากยาสลบ
• ข้อ ค.: (Valproic acid - Teratogenicity): ไม่ใช่คำตอบที่ถูกต้องตามแนวทางเวชปฏิบัติและหลักวิชาการทางเภสัชกรรมสำหรับกรณีนี้
• ข้อ จ.: (Propofol - Confusion): ไม่ใช่คำตอบที่ถูกต้องตามแนวทางเวชปฏิบัติและหลักวิชาการทางเภสัชกรรมสำหรับกรณีนี้</t>
        </is>
      </c>
      <c r="L124" s="186" t="n"/>
      <c r="M124" s="186" t="inlineStr">
        <is>
          <t>9. Neurologic</t>
        </is>
      </c>
      <c r="N124" s="186" t="inlineStr">
        <is>
          <t>9.2 Epilepsy</t>
        </is>
      </c>
      <c r="O124" s="185" t="inlineStr">
        <is>
          <t>Clinic</t>
        </is>
      </c>
      <c r="P124" s="186" t="inlineStr">
        <is>
          <t>[SOURCE: Mock Pharmtutor 2024 Set 1 ข้อ 46]</t>
        </is>
      </c>
      <c r="Q124" s="185" t="inlineStr">
        <is>
          <t>ข้อสอบจำลอง</t>
        </is>
      </c>
      <c r="R124" s="185" t="inlineStr">
        <is>
          <t>Mock Pharmtutor 2024</t>
        </is>
      </c>
      <c r="S124" s="185" t="n"/>
    </row>
    <row r="125" ht="24" customHeight="1" s="49">
      <c r="A125" s="187" t="n">
        <v>123</v>
      </c>
      <c r="B125" s="186" t="n"/>
      <c r="C125" s="186" t="inlineStr">
        <is>
          <t>ข้อใดคือกลไกการออกฤทธิ์ของยา Levetiracetam</t>
        </is>
      </c>
      <c r="D125" s="186" t="n"/>
      <c r="E125" s="186" t="inlineStr">
        <is>
          <t>Na Channel blocker</t>
        </is>
      </c>
      <c r="F125" s="186" t="inlineStr">
        <is>
          <t>SV2A Antagonist</t>
        </is>
      </c>
      <c r="G125" s="186" t="inlineStr">
        <is>
          <t>Cl Channel blocker</t>
        </is>
      </c>
      <c r="H125" s="186" t="inlineStr">
        <is>
          <t>AMPA channel antagonist</t>
        </is>
      </c>
      <c r="I125" s="188" t="inlineStr">
        <is>
          <t>Ca channel blocker</t>
        </is>
      </c>
      <c r="J125" s="185" t="n">
        <v>2</v>
      </c>
      <c r="K125" s="186" t="inlineStr">
        <is>
          <t>✅ คำตอบที่ถูกต้อง: ข้อ ข. SV2A Antagonist
🎯 ทำไมข้อนี้ถึงถูก:
Levetiracetam ออกฤทธิ์จับอย่างจำเพาะกับ Synaptic Vesicle Protein 2A (SV2A ligand/antagonist) ที่ถุงไซแนปส์บริเวณเซลล์ประสาทก่อนไซแนปส์ ส่งผลยับยั้งการหลั่งสารสื่อประสาทกระตุ้น (excitatory neurotransmitters เช่น glutamate) ทำให้ควบคุมอาการชักได้
🔍 ข้ออื่นผิดเพราะอะไร:
• ข้อ ก.: (Na Channel blocker): ไม่ใช่คำตอบที่ถูกต้องตามแนวทางเวชปฏิบัติและหลักวิชาการทางเภสัชกรรมสำหรับกรณีนี้
• ข้อ ค.: (Cl Channel blocker): ไม่ใช่คำตอบที่ถูกต้องตามแนวทางเวชปฏิบัติและหลักวิชาการทางเภสัชกรรมสำหรับกรณีนี้
• ข้อ ง.: (AMPA channel antagonist): ไม่ใช่คำตอบที่ถูกต้องตามแนวทางเวชปฏิบัติและหลักวิชาการทางเภสัชกรรมสำหรับกรณีนี้
• ข้อ จ.: (Ca channel blocker): ไม่ใช่คำตอบที่ถูกต้องตามแนวทางเวชปฏิบัติและหลักวิชาการทางเภสัชกรรมสำหรับกรณีนี้</t>
        </is>
      </c>
      <c r="L125" s="186" t="n"/>
      <c r="M125" s="186" t="inlineStr">
        <is>
          <t>9. Neurologic</t>
        </is>
      </c>
      <c r="N125" s="186" t="inlineStr">
        <is>
          <t>9.2 Epilepsy</t>
        </is>
      </c>
      <c r="O125" s="185" t="inlineStr">
        <is>
          <t>Clinic</t>
        </is>
      </c>
      <c r="P125" s="186" t="inlineStr">
        <is>
          <t>[SOURCE: Mock Pharmtutor 2024 Set 1 ข้อ 47]</t>
        </is>
      </c>
      <c r="Q125" s="185" t="inlineStr">
        <is>
          <t>ข้อสอบจำลอง</t>
        </is>
      </c>
      <c r="R125" s="185" t="inlineStr">
        <is>
          <t>Mock Pharmtutor 2024</t>
        </is>
      </c>
      <c r="S125" s="185" t="n"/>
    </row>
    <row r="126" ht="24" customHeight="1" s="49">
      <c r="A126" s="185" t="n">
        <v>124</v>
      </c>
      <c r="B126" s="186" t="n"/>
      <c r="C126" s="186" t="inlineStr">
        <is>
          <t>ข้อใดถูกต้องเกี่ยวกับ Nociceptive Pain</t>
        </is>
      </c>
      <c r="D126" s="186" t="n"/>
      <c r="E126" s="186" t="inlineStr">
        <is>
          <t>เป็นความปวดที่เกิดจากความบาดเจ็บ การอักเสบหรือมีการทำลายเนื้อเยื่อ</t>
        </is>
      </c>
      <c r="F126" s="186" t="inlineStr">
        <is>
          <t>ระบุตำแหน่งของการปวดได้ชัดเจน</t>
        </is>
      </c>
      <c r="G126" s="186" t="inlineStr">
        <is>
          <t>Prostaglandin เป็นสารสื่อประสาทหลักในการแสดงอาการ</t>
        </is>
      </c>
      <c r="H126" s="186" t="inlineStr">
        <is>
          <t>ตอบสนองต่อการใช้ opioids</t>
        </is>
      </c>
      <c r="I126" s="186" t="inlineStr">
        <is>
          <t>ถูกทุกข้อ</t>
        </is>
      </c>
      <c r="J126" s="185" t="n">
        <v>5</v>
      </c>
      <c r="K126" s="186" t="inlineStr">
        <is>
          <t>✅ คำตอบที่ถูกต้อง: ข้อ จ. ถูกทุกข้อ
🎯 ทำไมข้อนี้ถึงถูก:
ถูกทุกข้อ เนื่องจาก Nociceptive pain เกิดจากการกระตุ้น nociceptors เมื่อเนื้อเยื่อบาดเจ็บหรืออักเสบ (somatic/visceral pain) โดยเฉพาะ somatic pain จะระบุตำแหน่งได้ชัดเจน มี inflammatory mediators เช่น Prostaglandins, Bradykinin ช่วยกระตุ้น และตอบสนองต่อยาระงับปวดกลุ่ม Opioids และ NSAIDs ได้ดี
🔍 ข้ออื่นผิดเพราะอะไร:
• ข้อ ก.: (เป็นความปวดที่เกิดจากความบาดเจ็บ การอักเสบหรือมีการทำลายเนื้อเยื่อ): ไม่ใช่คำตอบที่ถูกต้องตามแนวทางเวชปฏิบัติและหลักวิชาการทางเภสัชกรรมสำหรับกรณีนี้
• ข้อ ข.: ถูกต้องOpioidsออกฤทธิ์จับกับmuopioidreceptorsยับยั้งascendingpainpathwaysของnociceptivepainได้อย่างมีประสิทธิภาพ
• ข้อ ค.: (Prostaglandin เป็นสารสื่อประสาทหลักในการแสดงอาการ): ไม่ใช่คำตอบที่ถูกต้องตามแนวทางเวชปฏิบัติและหลักวิชาการทางเภสัชกรรมสำหรับกรณีนี้
• ข้อ ง.: (ตอบสนองต่อการใช้ opioids): ไม่ใช่คำตอบที่ถูกต้องตามแนวทางเวชปฏิบัติและหลักวิชาการทางเภสัชกรรมสำหรับกรณีนี้</t>
        </is>
      </c>
      <c r="L126" s="186" t="n"/>
      <c r="M126" s="186" t="inlineStr">
        <is>
          <t>9. Neurologic</t>
        </is>
      </c>
      <c r="N126" s="186" t="inlineStr">
        <is>
          <t>9.3 Pain management</t>
        </is>
      </c>
      <c r="O126" s="185" t="inlineStr">
        <is>
          <t>Clinic</t>
        </is>
      </c>
      <c r="P126" s="186" t="inlineStr">
        <is>
          <t>[SOURCE: Mock Pharmtutor 2024 Set 1 ข้อ 48]</t>
        </is>
      </c>
      <c r="Q126" s="185" t="inlineStr">
        <is>
          <t>ข้อสอบจำลอง</t>
        </is>
      </c>
      <c r="R126" s="185" t="inlineStr">
        <is>
          <t>Mock Pharmtutor 2024</t>
        </is>
      </c>
      <c r="S126" s="185" t="n"/>
    </row>
    <row r="127" ht="24" customHeight="1" s="49">
      <c r="A127" s="185" t="n">
        <v>125</v>
      </c>
      <c r="B127" s="186" t="n"/>
      <c r="C127" s="186" t="inlineStr">
        <is>
          <t>ยาในข้อใดไม่สามารถใช้ในการรักษาอาการปวดแบบ Neuropathic pain</t>
        </is>
      </c>
      <c r="D127" s="186" t="n"/>
      <c r="E127" s="186" t="inlineStr">
        <is>
          <t>Tramadol</t>
        </is>
      </c>
      <c r="F127" s="186" t="inlineStr">
        <is>
          <t>Amitriptyline</t>
        </is>
      </c>
      <c r="G127" s="186" t="inlineStr">
        <is>
          <t>Gabapentin</t>
        </is>
      </c>
      <c r="H127" s="186" t="inlineStr">
        <is>
          <t>Venlafaxine</t>
        </is>
      </c>
      <c r="I127" s="186" t="inlineStr">
        <is>
          <t>Flunarizine</t>
        </is>
      </c>
      <c r="J127" s="185" t="n">
        <v>5</v>
      </c>
      <c r="K127" s="186" t="inlineStr">
        <is>
          <t>✅ คำตอบที่ถูกต้อง: ข้อ จ. Flunarizine
🎯 ทำไมข้อนี้ถึงถูก:
Flunarizine เป็นยากลุ่ม Calcium Channel Blocker ที่มีข้อบ่งใช้หลักสำหรับป้องกันโรคปวดศีรษะไมเกรน (migraine prophylaxis) และรักษาอาการเวียนศีรษะ (vestibular vertigo) ไม่มีข้อบ่งใช้หรือหลักฐานประสิทธิผลในการรักษา Neuropathic pain
🔍 ข้ออื่นผิดเพราะอะไร:
• ข้อ ก.: (Tramadol): ไม่ใช่คำตอบที่ถูกต้องตามแนวทางเวชปฏิบัติและหลักวิชาการทางเภสัชกรรมสำหรับกรณีนี้
• ข้อ ข.: (Venlafaxine):เป็นยากลุ่มSerotoninNorepinephrineReuptakeInhibitor(SNRI)จัดเป็นfirstlinetreatmentสำหรับneuropathicpain
• ข้อ ค.: (Gabapentin): ไม่ใช่คำตอบที่ถูกต้องตามแนวทางเวชปฏิบัติและหลักวิชาการทางเภสัชกรรมสำหรับกรณีนี้
• ข้อ ง.: (Venlafaxine): ไม่ใช่คำตอบที่ถูกต้องตามแนวทางเวชปฏิบัติและหลักวิชาการทางเภสัชกรรมสำหรับกรณีนี้</t>
        </is>
      </c>
      <c r="L127" s="186" t="n"/>
      <c r="M127" s="186" t="inlineStr">
        <is>
          <t>9. Neurologic</t>
        </is>
      </c>
      <c r="N127" s="186" t="inlineStr">
        <is>
          <t>9.5 Peripheral neuropathy</t>
        </is>
      </c>
      <c r="O127" s="185" t="inlineStr">
        <is>
          <t>Clinic</t>
        </is>
      </c>
      <c r="P127" s="186" t="inlineStr">
        <is>
          <t>[SOURCE: Mock Pharmtutor 2024 Set 1 ข้อ 49]</t>
        </is>
      </c>
      <c r="Q127" s="185" t="inlineStr">
        <is>
          <t>ข้อสอบจำลอง</t>
        </is>
      </c>
      <c r="R127" s="185" t="inlineStr">
        <is>
          <t>Mock Pharmtutor 2024</t>
        </is>
      </c>
      <c r="S127" s="185" t="n"/>
    </row>
    <row r="128" ht="24" customHeight="1" s="49">
      <c r="A128" s="185" t="n">
        <v>126</v>
      </c>
      <c r="B128" s="186" t="n"/>
      <c r="C128" s="186" t="inlineStr">
        <is>
          <t>Opioids receptor ชนิดใดเป็นตัวหลักที่มีบทบาทสำคัญในเรื่องของการปวด</t>
        </is>
      </c>
      <c r="D128" s="186" t="n"/>
      <c r="E128" s="186" t="inlineStr">
        <is>
          <t>Kappa receptor</t>
        </is>
      </c>
      <c r="F128" s="186" t="inlineStr">
        <is>
          <t>Mu receptor</t>
        </is>
      </c>
      <c r="G128" s="186" t="inlineStr">
        <is>
          <t>Delta receptor</t>
        </is>
      </c>
      <c r="H128" s="186" t="inlineStr">
        <is>
          <t>Alpha receptor</t>
        </is>
      </c>
      <c r="I128" s="186" t="inlineStr">
        <is>
          <t>Beta receptor</t>
        </is>
      </c>
      <c r="J128" s="185" t="n">
        <v>2</v>
      </c>
      <c r="K128" s="186" t="inlineStr">
        <is>
          <t>✅ คำตอบที่ถูกต้อง: ข้อ ข. Mu receptor
🎯 ทำไมข้อนี้ถึงถูก:
Mu (μ) opioid receptor (MOR) เป็น receptor หลักที่มีบทบาทสำคัญที่สุดในการออกฤทธิ์ระงับความปวด (supraspinal and spinal analgesia) ของยากลุ่ม opioids และยังเกี่ยวข้องกับผลข้างเคียงสำคัญ เช่น sedation, euphoria, respiratory depression และ physical dependence
🔍 ข้ออื่นผิดเพราะอะไร:
• ข้อ ก.: (Kappa receptor): ไม่ใช่คำตอบที่ถูกต้องตามแนวทางเวชปฏิบัติและหลักวิชาการทางเภสัชกรรมสำหรับกรณีนี้
• ข้อ ค.: (Delta receptor): ไม่ใช่คำตอบที่ถูกต้องตามแนวทางเวชปฏิบัติและหลักวิชาการทางเภสัชกรรมสำหรับกรณีนี้
• ข้อ ง.: (Alpha receptor): ไม่ใช่คำตอบที่ถูกต้องตามแนวทางเวชปฏิบัติและหลักวิชาการทางเภสัชกรรมสำหรับกรณีนี้
• ข้อ จ.: (Beta receptor): ไม่ใช่คำตอบที่ถูกต้องตามแนวทางเวชปฏิบัติและหลักวิชาการทางเภสัชกรรมสำหรับกรณีนี้</t>
        </is>
      </c>
      <c r="L128" s="186" t="n"/>
      <c r="M128" s="186" t="inlineStr">
        <is>
          <t>9. Neurologic</t>
        </is>
      </c>
      <c r="N128" s="186" t="inlineStr">
        <is>
          <t>9.3 Pain management</t>
        </is>
      </c>
      <c r="O128" s="185" t="inlineStr">
        <is>
          <t>Clinic</t>
        </is>
      </c>
      <c r="P128" s="186" t="inlineStr">
        <is>
          <t>[SOURCE: Mock Pharmtutor 2024 Set 1 ข้อ 50]</t>
        </is>
      </c>
      <c r="Q128" s="185" t="inlineStr">
        <is>
          <t>ข้อสอบจำลอง</t>
        </is>
      </c>
      <c r="R128" s="185" t="inlineStr">
        <is>
          <t>Mock Pharmtutor 2024</t>
        </is>
      </c>
      <c r="S128" s="185" t="n"/>
    </row>
    <row r="129" ht="24" customHeight="1" s="49">
      <c r="A129" s="185" t="n">
        <v>127</v>
      </c>
      <c r="B129" s="186" t="n"/>
      <c r="C129" s="186" t="inlineStr">
        <is>
          <t>ข้อใดคือผลข้างเคียงหลักของการใช้ยาในกลุ่ม Opioids</t>
        </is>
      </c>
      <c r="D129" s="186" t="n"/>
      <c r="E129" s="186" t="inlineStr">
        <is>
          <t>ท้องเสีย</t>
        </is>
      </c>
      <c r="F129" s="186" t="inlineStr">
        <is>
          <t>คลื่นไส้ อาเจียน</t>
        </is>
      </c>
      <c r="G129" s="186" t="inlineStr">
        <is>
          <t>ท้องผูก</t>
        </is>
      </c>
      <c r="H129" s="186" t="inlineStr">
        <is>
          <t>ความดันตก</t>
        </is>
      </c>
      <c r="I129" s="186" t="inlineStr">
        <is>
          <t>กดการหายใจ</t>
        </is>
      </c>
      <c r="J129" s="185" t="n">
        <v>3</v>
      </c>
      <c r="K129" s="186" t="inlineStr">
        <is>
          <t>✅ คำตอบที่ถูกต้อง: ข้อ ค. ท้องผูก
🎯 ทำไมข้อนี้ถึงถูก:
อาการท้องผูก (Opioid-Induced Constipation: OIC) เป็นผลข้างเคียงหลักที่พบได้บ่อยที่สุดในผู้ป่วยที่ได้รับยากลุ่ม Opioids ต่อเนื่อง และเป็นผลข้างเคียงที่ร่างกายไม่เกิดการทนต่อยา (tolerance does not develop to constipation and miosis) เนื่องจากยากระตุ้น mu-opioid receptors ในลำไส้ ลดการบีบตัว (peristalsis) และเพิ่มการดูดซึมน้ำกลับ
🔍 ข้ออื่นผิดเพราะอะไร:
• ข้อ ก.: (ท้องเสีย): ไม่ใช่คำตอบที่ถูกต้องตามแนวทางเวชปฏิบัติและหลักวิชาการทางเภสัชกรรมสำหรับกรณีนี้
• ข้อ ข.: (กดการหายใจ):Respiratorydepressionเป็นผลข้างเคียงที่อันตรายถึงชีวิตที่สุด(mostlethaltoxicity)แต่ไม่ใช่ผลข้างเคียงหลักที่เกิดขึ้นในการใช้ยาตามขนาดยาปกติในการรักษาความปวดเรื้อรัง
• ข้อ ง.: (ความดันตก): ไม่ใช่คำตอบที่ถูกต้องตามแนวทางเวชปฏิบัติและหลักวิชาการทางเภสัชกรรมสำหรับกรณีนี้
• ข้อ จ.: (กดการหายใจ): ไม่ใช่คำตอบที่ถูกต้องตามแนวทางเวชปฏิบัติและหลักวิชาการทางเภสัชกรรมสำหรับกรณีนี้</t>
        </is>
      </c>
      <c r="L129" s="186" t="n"/>
      <c r="M129" s="186" t="inlineStr">
        <is>
          <t>9. Neurologic</t>
        </is>
      </c>
      <c r="N129" s="186" t="inlineStr">
        <is>
          <t>9.3 Pain management</t>
        </is>
      </c>
      <c r="O129" s="185" t="inlineStr">
        <is>
          <t>Clinic</t>
        </is>
      </c>
      <c r="P129" s="186" t="inlineStr">
        <is>
          <t>[SOURCE: Mock Pharmtutor 2024 Set 1 ข้อ 51]</t>
        </is>
      </c>
      <c r="Q129" s="185" t="inlineStr">
        <is>
          <t>ข้อสอบจำลอง</t>
        </is>
      </c>
      <c r="R129" s="185" t="inlineStr">
        <is>
          <t>Mock Pharmtutor 2024</t>
        </is>
      </c>
      <c r="S129" s="185" t="n"/>
    </row>
    <row r="130" ht="24" customHeight="1" s="49">
      <c r="A130" s="185" t="n">
        <v>128</v>
      </c>
      <c r="B130" s="186" t="n"/>
      <c r="C130" s="186" t="inlineStr">
        <is>
          <t>ข้อใดกล่าวไม่ถูกต้องเกี่ยวกับภาวะอัลไซเมอร์</t>
        </is>
      </c>
      <c r="D130" s="186" t="n"/>
      <c r="E130" s="186" t="inlineStr">
        <is>
          <t>เกิดการสะสมของ amyloid plaques ขัดขวางการส่ง สัญญาณประสาท</t>
        </is>
      </c>
      <c r="F130" s="186" t="inlineStr">
        <is>
          <t>ปัจจุบันยังไม่มีวิธีการรักษา มีแต่การให้ยาเพื่อชะลออาการเท่านั้น</t>
        </is>
      </c>
      <c r="G130" s="186" t="inlineStr">
        <is>
          <t>Memantine ใช้ใน moderate-severe Alzheimer’s disease</t>
        </is>
      </c>
      <c r="H130" s="186" t="inlineStr">
        <is>
          <t>Donepezil มีความจำเพาะต่อ AChE ได้น้อย และมีค่าครึ่งชีวิตที่สั้น</t>
        </is>
      </c>
      <c r="I130" s="186" t="inlineStr">
        <is>
          <t>Dementia มากกว่า 60% มาจาก Alzheimer’s disease</t>
        </is>
      </c>
      <c r="J130" s="185" t="n">
        <v>4</v>
      </c>
      <c r="K130" s="186" t="inlineStr">
        <is>
          <t>✅ คำตอบที่ถูกต้อง: ข้อ ง. Donepezil มีความจำเพาะต่อ AChE ได้น้อย และมีค่าครึ่งชีวิตที่สั้น
🎯 ทำไมข้อนี้ถึงถูก:
ข้อความนี้ไม่ถูกต้อง เนื่องจาก Donepezil เป็น piperidine derivative ที่มีความจำเพาะสูงมากต่อ Acetylcholinesterase (AChE) เมื่อเทียบกับ Butyrylcholinesterase (BuChE) และมี elimination half-life ยาวนานประมาณ 70 ชั่วโมง ทำให้สามารถรับประทานยาวันละ 1 ครั้งได้ (once-daily dosing)
🔍 ข้ออื่นผิดเพราะอะไร:
• ข้อ ก.: (เกิดการสะสมของ amyloid plaques ขัดขวางการส่ง สัญญาณประสาท): ไม่ใช่คำตอบที่ถูกต้องตามแนวทางเวชปฏิบัติและหลักวิชาการทางเภสัชกรรมสำหรับกรณีนี้
• ข้อ ข.: ถูกต้องAlzheimerdiseaseเป็นสาเหตุของภาวะสมองเสื่อม(dementia)ที่พบบ่อยที่สุดคิดเป็น6070%ของผู้ป่วยภาวะสมองเสื่อมทั้งหมด
• ข้อ ค.: (Memantine ใช้ใน moderate-severe Alzheimer’s disease): ไม่ใช่คำตอบที่ถูกต้องตามแนวทางเวชปฏิบัติและหลักวิชาการทางเภสัชกรรมสำหรับกรณีนี้
• ข้อ จ.: (Dementia มากกว่า 60% มาจาก Alzheimer’s disease): ไม่ใช่คำตอบที่ถูกต้องตามแนวทางเวชปฏิบัติและหลักวิชาการทางเภสัชกรรมสำหรับกรณีนี้</t>
        </is>
      </c>
      <c r="L130" s="186" t="n"/>
      <c r="M130" s="186" t="inlineStr">
        <is>
          <t>9. Neurologic</t>
        </is>
      </c>
      <c r="N130" s="186" t="inlineStr">
        <is>
          <t>9.7 Dementia, Alzheimer's</t>
        </is>
      </c>
      <c r="O130" s="185" t="inlineStr">
        <is>
          <t>Clinic</t>
        </is>
      </c>
      <c r="P130" s="186" t="inlineStr">
        <is>
          <t>[SOURCE: Mock Pharmtutor 2024 Set 1 ข้อ 52]</t>
        </is>
      </c>
      <c r="Q130" s="185" t="inlineStr">
        <is>
          <t>ข้อสอบจำลอง</t>
        </is>
      </c>
      <c r="R130" s="185" t="inlineStr">
        <is>
          <t>Mock Pharmtutor 2024</t>
        </is>
      </c>
      <c r="S130" s="185" t="n"/>
    </row>
    <row r="131" ht="24" customHeight="1" s="49">
      <c r="A131" s="185" t="n">
        <v>129</v>
      </c>
      <c r="B131" s="186" t="n"/>
      <c r="C131" s="186" t="inlineStr">
        <is>
          <t>เมื่อใช้ยาในกลุ่ม Acetylcholinesterase inhibitors ร่วมกับ CYP2D6 inhibitor ทำให้เกิดผลใดตามมาได้</t>
        </is>
      </c>
      <c r="D131" s="186" t="n"/>
      <c r="E131" s="186" t="inlineStr">
        <is>
          <t>ฤทธิ์ของยา AchE เพิ่มขึ้น</t>
        </is>
      </c>
      <c r="F131" s="186" t="inlineStr">
        <is>
          <t>ทำให้เกิด bradycardia</t>
        </is>
      </c>
      <c r="G131" s="186" t="inlineStr">
        <is>
          <t>ทำให้ใจสั่น ร่วมกับอาการตะคริว</t>
        </is>
      </c>
      <c r="H131" s="186" t="inlineStr">
        <is>
          <t>อาจทำให้เกิดอาการสับสนหรือเพ้อ (delirium)</t>
        </is>
      </c>
      <c r="I131" s="186" t="inlineStr">
        <is>
          <t>ไม่มีข้อใดถูก</t>
        </is>
      </c>
      <c r="J131" s="185" t="n">
        <v>1</v>
      </c>
      <c r="K131" s="186" t="inlineStr">
        <is>
          <t>✅ คำตอบที่ถูกต้อง: ข้อ ก. ฤทธิ์ของยา AchE เพิ่มขึ้น
🎯 ทำไมข้อนี้ถึงถูก:
ยาในกลุ่ม Acetylcholinesterase inhibitors บางชนิด เช่น Donepezil และ Galantamine ถูกเมแทบอไลต์ผ่านเอนไซม์ CYP2D6 (และ CYP3A4) เป็นหลัก เมื่อให้ร่วมกับสารยับยั้ง CYP2D6 inhibitor (เช่น Fluoxetine, Paroxetine, Bupropion) จะลดการกำจัดยา ส่งผลให้ระดับยาและฤทธิ์ของยา Acetylcholinesterase inhibitor ในร่างกายเพิ่มสูงขึ้น
🔍 ข้ออื่นผิดเพราะอะไร:
• ข้อ ข.: ถูกต้องตามหลักเภสัชจลนศาสตร์
• ข้อ ค.: (ทำให้ใจสั่น ร่วมกับอาการตะคริว): ไม่ใช่คำตอบที่ถูกต้องตามแนวทางเวชปฏิบัติและหลักวิชาการทางเภสัชกรรมสำหรับกรณีนี้
• ข้อ ง.: (อาจทำให้เกิดอาการสับสนหรือเพ้อ (delirium)): ไม่ใช่คำตอบที่ถูกต้องตามแนวทางเวชปฏิบัติและหลักวิชาการทางเภสัชกรรมสำหรับกรณีนี้
• ข้อ จ.: (ไม่มีข้อใดถูก): ไม่ใช่คำตอบที่ถูกต้องตามแนวทางเวชปฏิบัติและหลักวิชาการทางเภสัชกรรมสำหรับกรณีนี้</t>
        </is>
      </c>
      <c r="L131" s="186" t="n"/>
      <c r="M131" s="186" t="inlineStr">
        <is>
          <t>9. Neurologic</t>
        </is>
      </c>
      <c r="N131" s="186" t="inlineStr">
        <is>
          <t>9.7 Dementia, Alzheimer's</t>
        </is>
      </c>
      <c r="O131" s="185" t="inlineStr">
        <is>
          <t>Clinic</t>
        </is>
      </c>
      <c r="P131" s="186" t="inlineStr">
        <is>
          <t>[SOURCE: Mock Pharmtutor 2024 Set 1 ข้อ 53]</t>
        </is>
      </c>
      <c r="Q131" s="185" t="inlineStr">
        <is>
          <t>ข้อสอบจำลอง</t>
        </is>
      </c>
      <c r="R131" s="185" t="inlineStr">
        <is>
          <t>Mock Pharmtutor 2024</t>
        </is>
      </c>
      <c r="S131" s="185" t="n"/>
    </row>
    <row r="132" ht="24" customHeight="1" s="49">
      <c r="A132" s="185" t="n">
        <v>130</v>
      </c>
      <c r="B132" s="186" t="n"/>
      <c r="C132" s="186" t="inlineStr">
        <is>
          <t>ยากันชักชนิดใด สามารถใช้ได้อย่างปลอดภัยในหญิงตั้งครรภ์ (MCQ ธ.ค. 66)</t>
        </is>
      </c>
      <c r="D132" s="186" t="n"/>
      <c r="E132" s="186" t="inlineStr">
        <is>
          <t>Phenytoin Sodium</t>
        </is>
      </c>
      <c r="F132" s="186" t="inlineStr">
        <is>
          <t>Levetiracetam</t>
        </is>
      </c>
      <c r="G132" s="186" t="inlineStr">
        <is>
          <t>Valproic acid</t>
        </is>
      </c>
      <c r="H132" s="186" t="inlineStr">
        <is>
          <t>Diazepam</t>
        </is>
      </c>
      <c r="I132" s="186" t="inlineStr">
        <is>
          <t>Lacosamide</t>
        </is>
      </c>
      <c r="J132" s="185" t="n">
        <v>2</v>
      </c>
      <c r="K132" s="186" t="inlineStr">
        <is>
          <t>✅ คำตอบที่ถูกต้อง: ข้อ ข. Levetiracetam
🎯 ทำไมข้อนี้ถึงถูก:
Levetiracetam (ร่วมกับ Lamotrigine) จัดเป็น preferred antiepileptic drug ในหญิงตั้งครรภ์ เนื่องจากข้อมูลทะเบียนสตรีมีครรภ์ทั่วโลก (Pregnancy registries) ยืนยันว่ามีความเสี่ยงต่อการเกิดความพิการแต่กำเนิดรุนแรง (major congenital malformations) ต่ำที่สุด ประมาณ 1-2% ซึ่งใกล้เคียงกับหญิงตั้งครรภ์ปกติที่ไม่ได้รับยา
🔍 ข้ออื่นผิดเพราะอะไร:
• ข้อ ก. Phenytoin Sodium: ผิดเพราะมี teratogenicity สูง ทำให้เกิด Fetal hydantoin syndrome ได้แก่ ปากแหว่งเพดานโหว่ (cleft lip/palate), นิ้วมือนิ้วเท้าเจริญผิดปกติ (hypoplastic nails/digits) และศีรษะเล็ก (microcephaly)
• ข้อ ค. Valproic acid: ผิดเพราะมี teratogenicity สูงที่สุดในกลุ่มยากันชัก เพิ่มความเสี่ยงของ neural tube defects (เช่น spina bifida), craniofacial defects และส่งผลต่อระดับสติปัญญา (IQ) ของทารก จึงจัดเป็นข้อห้ามใช้เด็ดขาดในหญิงตั้งครรภ์
• ข้อ ง. Diazepam: ผิดเพราะจัดอยู่ในกลุ่ม Benzodiazepine ซึ่งหากใช้ในไตรมาสแรกเพิ่มความเสี่ยงปากแหว่งเพดานโหว่ และหากใช้ใกล้คลอดจะทำให้เกิดภาวะกดการหายใจและกล้ามเนื้ออ่อนเปลี้ยในทารกแรกเกิด (Floppy infant syndrome)
• ข้อ จ. Lacosamide: ผิดเพราะยังเป็นยากลุ่มใหม่ที่มีข้อมูลความปลอดภัยในการตั้งครรภ์จำกัดมาก จึงไม่จัดเป็นยาทางเลือกแรกในการควบคุมอาการชักขณะตั้งครรภ์</t>
        </is>
      </c>
      <c r="L132" s="186" t="n"/>
      <c r="M132" s="186" t="inlineStr">
        <is>
          <t>9. Neurologic</t>
        </is>
      </c>
      <c r="N132" s="186" t="inlineStr">
        <is>
          <t>9.2 Epilepsy</t>
        </is>
      </c>
      <c r="O132" s="185" t="inlineStr">
        <is>
          <t>Clinic</t>
        </is>
      </c>
      <c r="P132" s="186" t="inlineStr">
        <is>
          <t>[SOURCE: Mock Pharmtutor 2024 Set 2 ข้อ 46]</t>
        </is>
      </c>
      <c r="Q132" s="185" t="inlineStr">
        <is>
          <t>ข้อสอบจำลอง</t>
        </is>
      </c>
      <c r="R132" s="185" t="inlineStr">
        <is>
          <t>Mock Pharmtutor 2024</t>
        </is>
      </c>
      <c r="S132" s="185" t="n"/>
    </row>
    <row r="133" ht="24" customHeight="1" s="49">
      <c r="A133" s="185" t="n">
        <v>131</v>
      </c>
      <c r="B133" s="186" t="n"/>
      <c r="C133" s="186" t="inlineStr">
        <is>
          <t>ข้อใดคือกลไกของ Phenytoin Sodium ที่นำมาใช้ในการรักษาและป้องกันผู้ป่วยที่มีภาวะชักเกิดขึ้น (MCQ ธ.ค. 66)</t>
        </is>
      </c>
      <c r="D133" s="186" t="n"/>
      <c r="E133" s="186" t="inlineStr">
        <is>
          <t>ยับยั้งการเปิดปิดของช่องเปิดแคลเซียม</t>
        </is>
      </c>
      <c r="F133" s="186" t="inlineStr">
        <is>
          <t>ยับยั้งการเข้าออกของแคลเซียม</t>
        </is>
      </c>
      <c r="G133" s="186" t="inlineStr">
        <is>
          <t>ยับยั้งการเข้าออกของโซเดียมและแคลเซียมที่จุดว่างของสารสื่อประสาท</t>
        </is>
      </c>
      <c r="H133" s="186" t="inlineStr">
        <is>
          <t>ยับยั้งการเข้าสู่เซลล์ของโซเดียมผ่านช่องทางแคลเซียม-โซเดียม</t>
        </is>
      </c>
      <c r="I133" s="186" t="inlineStr">
        <is>
          <t>ยับยั้งการเปิดปิดของช่องเปิดโซเดียม</t>
        </is>
      </c>
      <c r="J133" s="185" t="n">
        <v>5</v>
      </c>
      <c r="K133" s="186" t="inlineStr">
        <is>
          <t>✅ คำตอบที่ถูกต้อง: ข้อ จ. ยับยั้งการเปิดปิดของช่องเปิดโซเดียม
🎯 ทำไมข้อนี้ถึงถูก:
Phenytoin ออกฤทธิ์หลักผ่านกลไก voltage-dependent and use-dependent blockade of voltage-gated sodium channels โดยเข้าจับและชะลอการคืนสภาพของ inactivated state ของช่องโซเดียม ทำให้เซลล์ประสาทไม่สามารถสร้าง action potential ซ้ำๆ ด้วยความถี่สูง (repetitive high-frequency firing) จึงระงับการแพร่กระจายของสัญญาณชักในสมองได้
🔍 ข้ออื่นผิดเพราะอะไร:
• ข้อ ก. ยับยั้งการเปิดปิดของช่องเปิดแคลเซียม: ผิดเพราะเป็นกลไกหลักของ Ethosuximide (บล็อก T-type Ca2+ channel) หรือ Gabapentinoids (จับ alpha-2-delta subunit ของ VGCC)
• ข้อ ข. ยับยั้งการเข้าออกของแคลเซียม: ผิดเพราะ Phenytoin ไม่มีผลยับยั้ง calcium channels เป็นกลไกหลักในการต้านการชัก
• ข้อ ค. ยับยั้งการเข้าออกของโซเดียมและแคลเซียมที่จุดว่างของสารสื่อประสาท: ผิดเพราะไม่ใช่การออกฤทธิ์ที่ non-specific transport ร่วมกัน แต่เป็นการบล็อก voltage-gated Na+ channels อย่างจำเพาะ
• ข้อ ง. ยับยั้งการเข้าสู่เซลล์ของโซเดียมผ่านช่องทางแคลเซียม-โซเดียม: ผิดเพราะไม่มี receptor ช่องทางคู่ผสมชนิดนี้ในพยาธิสรีรวิทยาของเซลล์ประสาท</t>
        </is>
      </c>
      <c r="L133" s="186" t="n"/>
      <c r="M133" s="186" t="inlineStr">
        <is>
          <t>9. Neurologic</t>
        </is>
      </c>
      <c r="N133" s="186" t="inlineStr">
        <is>
          <t>9.2 Epilepsy</t>
        </is>
      </c>
      <c r="O133" s="185" t="inlineStr">
        <is>
          <t>Clinic</t>
        </is>
      </c>
      <c r="P133" s="186" t="inlineStr">
        <is>
          <t>[SOURCE: Mock Pharmtutor 2024 Set 2 ข้อ 47]</t>
        </is>
      </c>
      <c r="Q133" s="185" t="inlineStr">
        <is>
          <t>ข้อสอบจำลอง</t>
        </is>
      </c>
      <c r="R133" s="185" t="inlineStr">
        <is>
          <t>Mock Pharmtutor 2024</t>
        </is>
      </c>
      <c r="S133" s="185" t="n"/>
    </row>
    <row r="134" ht="24" customHeight="1" s="49">
      <c r="A134" s="185" t="n">
        <v>132</v>
      </c>
      <c r="B134" s="186" t="n"/>
      <c r="C134" s="186" t="inlineStr">
        <is>
          <t>ยาแก้ปวดชนิดใดห้ามใช้ในเด็กต่ำกว่า 5 ขวบ เนื่องจากอาจทำให้กดการทำงานของระบบหายใจได้</t>
        </is>
      </c>
      <c r="D134" s="186" t="n"/>
      <c r="E134" s="186" t="inlineStr">
        <is>
          <t>Paracetamol</t>
        </is>
      </c>
      <c r="F134" s="186" t="inlineStr">
        <is>
          <t>Naproxen</t>
        </is>
      </c>
      <c r="G134" s="186" t="inlineStr">
        <is>
          <t>Tramadol</t>
        </is>
      </c>
      <c r="H134" s="186" t="inlineStr">
        <is>
          <t>Celecoxib</t>
        </is>
      </c>
      <c r="I134" s="186" t="inlineStr">
        <is>
          <t>Flunarizine</t>
        </is>
      </c>
      <c r="J134" s="185" t="n">
        <v>3</v>
      </c>
      <c r="K134" s="186" t="inlineStr">
        <is>
          <t>✅ คำตอบที่ถูกต้อง: ข้อ ค. Tramadol
🎯 ทำไมข้อนี้ถึงถูก:
Tramadol เป็น synthetic opioid agonist และ SNRI ซึ่งถูก metabolized ผ่าน CYP2D6 เป็น active metabolite (O-desmethyltramadol หรือ M1) ที่มีฤทธิ์จับ mu-opioid receptor แรงกว่าตัวแม่หลายเท่าตัว ในเด็กโดยเฉพาะเด็กเล็กหรือเด็กที่มีพันธุกรรม CYP2D6 ultra-rapid metabolizer จะสร้าง metabolite นี้ในปริมาณสูงมากอย่างรวดเร็ว ส่งผลให้เกิดภาวะกดการหายใจอย่างรุนแรงจนถึงแก่ชีวิต (life-threatening respiratory depression) องค์การอาหารและยาสากล (US FDA) และกระทรวงสาธารณสุขจึงมีคำเตือนห้ามใช้ยา Tramadol และ Codeine ในเด็ก
🔍 ข้ออื่นผิดเพราะอะไร:
• ข้อ ก. Paracetamol: ผิดเพราะเป็นยาแก้ปวดลดไข้มาตรฐานที่ปลอดภัยและแนะนำให้ใช้ในเด็กทุกช่วงวัย (ขนาดยา 10-15 mg/kg ทุก 4-6 ชั่วโมง) ไม่มีฤทธิ์กดการหายใจ
• ข้อ ข. Naproxen: ผิดเพราะเป็น NSAID ที่ได้รับอนุมัติให้ใช้ในเด็กอายุตั้งแต่ 2 ปีขึ้นไปสำหรับโรคข้ออักเสบในเด็ก (Juvenile Idiopathic Arthritis) และไม่มีฤทธิ์กดการหายใจ
• ข้อ ง. Celecoxib: ผิดเพราะเป็น selective COX-2 inhibitor ไม่มีผลต่อ opioid receptor หรือศูนย์ควบคุมการหายใจในก้านสมอง
• ข้อ จ. Flunarizine: ผิดเพราะเป็น calcium channel blocker ที่ใช้สำหรับป้องกันไมเกรนและบรรเทาอาการเวียนศีรษะ ไม่ใช่ยาแก้ปวดเฉียบพลันและไม่มีผลกดการหายใจ</t>
        </is>
      </c>
      <c r="L134" s="186" t="n"/>
      <c r="M134" s="186" t="inlineStr">
        <is>
          <t>9. Neurologic</t>
        </is>
      </c>
      <c r="N134" s="186" t="inlineStr">
        <is>
          <t>9.3 Pain management</t>
        </is>
      </c>
      <c r="O134" s="185" t="inlineStr">
        <is>
          <t>Clinic</t>
        </is>
      </c>
      <c r="P134" s="186" t="inlineStr">
        <is>
          <t>[SOURCE: Mock Pharmtutor 2024 Set 2 ข้อ 48]</t>
        </is>
      </c>
      <c r="Q134" s="185" t="inlineStr">
        <is>
          <t>ข้อสอบจำลอง</t>
        </is>
      </c>
      <c r="R134" s="185" t="inlineStr">
        <is>
          <t>Mock Pharmtutor 2024</t>
        </is>
      </c>
      <c r="S134" s="185" t="n"/>
    </row>
    <row r="135" ht="24" customHeight="1" s="49">
      <c r="A135" s="185" t="n">
        <v>133</v>
      </c>
      <c r="B135" s="186" t="n"/>
      <c r="C135" s="186" t="inlineStr">
        <is>
          <t>ข้อใดกล่าวถูกต้องที่สุดกับการรักษาอาการปวดปลายประสาท</t>
        </is>
      </c>
      <c r="D135" s="186" t="n"/>
      <c r="E135" s="186" t="inlineStr">
        <is>
          <t>จำเป็นต้องใช้ยาในกลุ่ม opioids โดยมีผลข้างการรักษาดีกว่าการใช้ยาในกลุ่ม NSAIDs</t>
        </is>
      </c>
      <c r="F135" s="186" t="inlineStr">
        <is>
          <t>กลไกการเกิดส่วนมากเกิดขึ้นจากการเพิ่มขึ้นของสารสื่อประสาทโดยเฉพาะ GABA และ Glutamine</t>
        </is>
      </c>
      <c r="G135" s="186" t="inlineStr">
        <is>
          <t>ยาทางเลือกแรกในการรักษาคือ Tramadol + Flunarizine</t>
        </is>
      </c>
      <c r="H135" s="186" t="inlineStr">
        <is>
          <t>การปวดบริเวณปลายประสาทแล้วจะเกิดจากการเพิ่มการส่งสัญญาณของ Sodium และ Calcium</t>
        </is>
      </c>
      <c r="I135" s="186" t="inlineStr">
        <is>
          <t>หากจำเป็นต้องใช้ยาในกลุ่ม NSAIDs ในการรักษาอาการปวดปลายประสาทจำเป็นต้องใช้ในขนาดสูงเพื่อเพิ่มประสิทธิภาพของการรักษา</t>
        </is>
      </c>
      <c r="J135" s="185" t="n">
        <v>4</v>
      </c>
      <c r="K135" s="186" t="inlineStr">
        <is>
          <t>✅ คำตอบที่ถูกต้อง: ข้อ ง. การปวดบริเวณปลายประสาทแล้วจะเกิดจากการเพิ่มการส่งสัญญาณของ Sodium และ Calcium
🎯 ทำไมข้อนี้ถึงถูก:
พยาธิสรีรวิทยาของอาการปวดปลายประสาท (Neuropathic pain) เกิดจากการส่งสัญญาณประสาทผิดปกติ (ectopic firing) โดยมีการแสดงออกเพิ่มขึ้นและการทำงานไวเกินของ voltage-gated sodium channels และ voltage-gated calcium channels ทำให้ไอออน Na+ และ Ca2+ ไหลเข้าสู่ปลายประสาทมากขึ้น ส่งผลให้เกิดการหลั่ง excitatory neurotransmitters (เช่น Substance P, Glutamate) อย่างต่อเนื่อง ยาหลักที่ใช้รักษาจึงออกฤทธิ์บล็อกช่องไอออนเหล่านี้ เช่น Gabapentinoids บล็อก alpha-2-delta subunit ของ VGCC
🔍 ข้ออื่นผิดเพราะอะไร:
• ข้อ ก. จำเป็นต้องใช้ยาในกลุ่ม opioids: ผิดเพราะ Opioids ไม่ใช่ยาทางเลือกแรกในการรักษา neuropathic pain และมักมีประสิทธิผลจำกัดเมื่อเทียบกับยา First-line เช่น Gabapentinoids หรือ SNRIs/TCAs
• ข้อ ข. เกิดจากการเพิ่มขึ้นของสารสื่อประสาทโดยเฉพาะ GABA: ผิดเพราะ GABA เป็น inhibitory neurotransmitter ซึ่งในภาวะ neuropathic pain มักพบว่าการส่งสัญญาณของระบบ GABAergic ลดลง ไม่ใช่เพิ่มขึ้น
• ข้อ ค. ยาทางเลือกแรกในการรักษาคือ Tramadol + Flunarizine: ผิดเพราะ First-line agents สำหรับ neuropathic pain คือ Gabapentin, Pregabalin, Duloxetine หรือ Amitriptyline ส่วน Flunarizine ไม่มีข้อบ่งใช้รักษาอาการปวดปลายประสาท
• ข้อ จ. หากจำเป็นต้องใช้ยาในกลุ่ม NSAIDs ต้องใช้ขนาดสูง: ผิดเพราะยา NSAIDs ไม่มีประสิทธิภาพในการรักษา neuropathic pain การเพิ่มขนาดยาสูงขึ้นไม่ช่วยให้อาการปวดดีขึ้นและเพิ่มความเสี่ยงต่อพิษทางไตและทางเดินอาหารอย่างมาก</t>
        </is>
      </c>
      <c r="L135" s="186" t="n"/>
      <c r="M135" s="186" t="inlineStr">
        <is>
          <t>9. Neurologic</t>
        </is>
      </c>
      <c r="N135" s="186" t="inlineStr">
        <is>
          <t>9.3 Pain management</t>
        </is>
      </c>
      <c r="O135" s="185" t="inlineStr">
        <is>
          <t>Clinic</t>
        </is>
      </c>
      <c r="P135" s="186" t="inlineStr">
        <is>
          <t>[SOURCE: Mock Pharmtutor 2024 Set 2 ข้อ 50]</t>
        </is>
      </c>
      <c r="Q135" s="185" t="inlineStr">
        <is>
          <t>ข้อสอบจำลอง</t>
        </is>
      </c>
      <c r="R135" s="185" t="inlineStr">
        <is>
          <t>Mock Pharmtutor 2024</t>
        </is>
      </c>
      <c r="S135" s="185" t="n"/>
    </row>
    <row r="136" ht="24" customHeight="1" s="49">
      <c r="A136" s="185" t="n">
        <v>134</v>
      </c>
      <c r="B136" s="186" t="n"/>
      <c r="C136" s="186" t="inlineStr">
        <is>
          <t>ยากันชักในข้อใดสามารถนำมาช่วยบรรเทาอาการปวดบริเวณปลายประสาทได้ และสามารถรักษาได้หายอย่างมีนัยสำคัญ</t>
        </is>
      </c>
      <c r="D136" s="186" t="n"/>
      <c r="E136" s="186" t="inlineStr">
        <is>
          <t>Lamotrigine</t>
        </is>
      </c>
      <c r="F136" s="186" t="inlineStr">
        <is>
          <t>Valproic acid</t>
        </is>
      </c>
      <c r="G136" s="186" t="inlineStr">
        <is>
          <t>Oxcarbazepine</t>
        </is>
      </c>
      <c r="H136" s="186" t="inlineStr">
        <is>
          <t>Levetiracetam</t>
        </is>
      </c>
      <c r="I136" s="186" t="inlineStr">
        <is>
          <t>Topiramate</t>
        </is>
      </c>
      <c r="J136" s="185" t="n">
        <v>3</v>
      </c>
      <c r="K136" s="186" t="inlineStr">
        <is>
          <t>✅ คำตอบที่ถูกต้อง: ข้อ ค. Oxcarbazepine
🎯 ทำไมข้อนี้ถึงถูก:
Oxcarbazepine (และยาแม่ Carbamazepine) เป็นยากันชักกลุ่ม voltage-gated sodium channel blockers ซึ่งได้รับการรับรองตามมาตรฐานสากล (AAN guidelines) เป็นยาหลักทางเลือกแรก (First-line therapy) ในการรักษาอาการปวดปลายประสาท Trigeminal neuralgia และช่วยบรรเทาอาการ peripheral neuropathic pain ได้อย่างมีนัยสำคัญทางสถิติ โดยมีผลข้างเคียงและ drug interactions น้อยกว่า Carbamazepine
🔍 ข้ออื่นผิดเพราะอะไร:
• ข้อ ก. Lamotrigine: ผิดเพราะแม้จะเป็น sodium channel blocker แต่หลักฐานเชิงประจักษ์ (clinical evidence) ในการรักษา neuropathic pain ยังไม่ชัดเจนและจัดเป็นเพียงยาทางเลือกลำดับหลัง
• ข้อ ข. Valproic acid: ผิดเพราะไม่มีข้อบ่งชี้หลักและไม่มีหลักฐานสนับสนุนประสิทธิผลในการรักษาอาการปวดปลายประสาท มักใช้สำหรับโรคลมชักและป้องกันไมเกรน
• ข้อ ง. Levetiracetam: ผิดเพราะออกฤทธิ์จับกับ synaptic vesicle protein SV2A ซึ่งการศึกษาทางคลินิกพบว่าไม่มีประสิทธิผลในการระงับอาการปวดปลายประสาท
• ข้อ จ. Topiramate: ผิดเพราะการทดลองทางคลินิกไม่พบประโยชน์ที่ชัดเจนในการบรรเทา neuropathic pain และมีผลข้างเคียงต่อระบบประสาทและการรับรู้ (cognitive impairment) สูง</t>
        </is>
      </c>
      <c r="L136" s="186" t="n"/>
      <c r="M136" s="186" t="inlineStr">
        <is>
          <t>9. Neurologic</t>
        </is>
      </c>
      <c r="N136" s="186" t="inlineStr">
        <is>
          <t>9.3 Pain management</t>
        </is>
      </c>
      <c r="O136" s="185" t="inlineStr">
        <is>
          <t>Clinic</t>
        </is>
      </c>
      <c r="P136" s="186" t="inlineStr">
        <is>
          <t>[SOURCE: Mock Pharmtutor 2024 Set 2 ข้อ 51]</t>
        </is>
      </c>
      <c r="Q136" s="185" t="inlineStr">
        <is>
          <t>ข้อสอบจำลอง</t>
        </is>
      </c>
      <c r="R136" s="185" t="inlineStr">
        <is>
          <t>Mock Pharmtutor 2024</t>
        </is>
      </c>
      <c r="S136" s="185" t="n"/>
    </row>
    <row r="137" ht="24" customHeight="1" s="49">
      <c r="A137" s="185" t="n">
        <v>135</v>
      </c>
      <c r="B137" s="186" t="n"/>
      <c r="C137" s="186" t="inlineStr">
        <is>
          <t>ข้อใดคือกลไกของยา Rivastigmine</t>
        </is>
      </c>
      <c r="D137" s="186" t="n"/>
      <c r="E137" s="186" t="inlineStr">
        <is>
          <t>Decrease Ach activity</t>
        </is>
      </c>
      <c r="F137" s="186" t="inlineStr">
        <is>
          <t>Inhibit DA and NE activity</t>
        </is>
      </c>
      <c r="G137" s="186" t="inlineStr">
        <is>
          <t>Inhibit Acetylcholinesterase</t>
        </is>
      </c>
      <c r="H137" s="186" t="inlineStr">
        <is>
          <t>Stimulate activity of Da</t>
        </is>
      </c>
      <c r="I137" s="186" t="inlineStr">
        <is>
          <t>Stimulate activity of NE and Ach</t>
        </is>
      </c>
      <c r="J137" s="185" t="n">
        <v>3</v>
      </c>
      <c r="K137" s="186" t="inlineStr">
        <is>
          <t>✅ คำตอบที่ถูกต้อง: ข้อ ค. Inhibit Acetylcholinesterase
🎯 ทำไมข้อนี้ถึงถูก:
Rivastigmine เป็น pseudo-irreversible carbamate-type inhibitor ที่ออกฤทธิ์ยับยั้งเอนไซม์ Acetylcholinesterase (AChE) และ Butyrylcholinesterase (BuChE) ในระบบประสาทส่วนกลาง ส่งผลลดการสลาย acetylcholine (ACh) ทำให้ความเข้มข้นของ ACh ที่ synaptic cleft ในสมองเพิ่มขึ้น จึงช่วยชะลอการเสื่อมถอยของการรู้คิดในผู้ป่วยโรคอัลไซเมอร์ (Alzheimer disease) และภาวะสมองเสื่อมจากโรคพาร์กินสัน (Parkinson disease dementia)
🔍 ข้ออื่นผิดเพราะอะไร:
• ข้อ ก. Decrease Ach activity: ผิดเพราะยาออกฤทธิ์เพิ่ม (increase) ไม่ใช่ลดการทำงานของ Acetylcholine ในสมอง
• ข้อ ข. Inhibit DA and NE activity: ผิดเพราะยาไม่มีฤทธิ์ยับยั้งระบบ Dopamine หรือ Norepinephrine ในสมอง
• ข้อ ง. Stimulate activity of Da: ผิดเพราะเป็นกลไกของยากลุ่ม Dopamine agonists เช่น Pramipexole หรือ Ropinirole ที่ใช้รักษาโรคพาร์กินสัน
• ข้อ จ. Stimulate activity of NE and Ach: ผิดเพราะยาไม่ได้ออกฤทธิ์กระตุ้นระบบ Norepinephrine โดยตรง</t>
        </is>
      </c>
      <c r="L137" s="186" t="n"/>
      <c r="M137" s="186" t="inlineStr">
        <is>
          <t>9. Neurologic</t>
        </is>
      </c>
      <c r="N137" s="186" t="inlineStr">
        <is>
          <t>9.7 Dementia, Alzheimer's</t>
        </is>
      </c>
      <c r="O137" s="185" t="inlineStr">
        <is>
          <t>Clinic</t>
        </is>
      </c>
      <c r="P137" s="186" t="inlineStr">
        <is>
          <t>[SOURCE: Mock Pharmtutor 2024 Set 2 ข้อ 52]</t>
        </is>
      </c>
      <c r="Q137" s="185" t="inlineStr">
        <is>
          <t>ข้อสอบจำลอง</t>
        </is>
      </c>
      <c r="R137" s="185" t="inlineStr">
        <is>
          <t>Mock Pharmtutor 2024</t>
        </is>
      </c>
      <c r="S137" s="185" t="n"/>
    </row>
    <row r="138" ht="24" customHeight="1" s="49">
      <c r="A138" s="185" t="n">
        <v>136</v>
      </c>
      <c r="B138" s="186" t="inlineStr">
        <is>
          <t>ผู้ป่วยหญิงอายุ 31 ปี น้ำหนัก 54 กก. ส่วนสูง 167 ซม. มีประวัติป่วยเป็นโรคซึมเศร้า (Major Depressive Disorder) ไม่มีประวัติแพ้ยา มาพบแพทย์ด้วยอาการปวดศีรษะบริเวณขมับด้านขวาข้างเดียว ปวดแบบตุบๆ (Pulsatile) ระดับความปวดรุนแรง Pain score 8/10 ปวดนานครั้งละประมาณ 5 ชั่วโมง เวลาปวดมีอาการคลื่นไส้อาเจียนและแพ้แสงร่วมด้วย โดยก่อนมีอาการปวดศีรษะประมาณ 30 นาที ผู้ป่วยจะรู้สึกเห็นแสงกระพริบเป็นเส้นซิกแซกที่ลานสายตาด้านขวา มีอาการปวดศีรษะ 3 ครั้งต่อสัปดาห์ จนต้องลางานบ่อยครั้ง</t>
        </is>
      </c>
      <c r="C138" s="186" t="inlineStr">
        <is>
          <t>จากประวัติและลักษณะอาการทางคลินิกข้างต้น ผู้ป่วยรายนี้จัดเป็นโรคปวดศีรษะชนิดใดตามเกณฑ์ ICHD-3</t>
        </is>
      </c>
      <c r="D138" s="186" t="n"/>
      <c r="E138" s="186" t="inlineStr">
        <is>
          <t>Tension-type headache</t>
        </is>
      </c>
      <c r="F138" s="186" t="inlineStr">
        <is>
          <t>Migraine with aura</t>
        </is>
      </c>
      <c r="G138" s="186" t="inlineStr">
        <is>
          <t>Cluster headache</t>
        </is>
      </c>
      <c r="H138" s="186" t="inlineStr">
        <is>
          <t>Sinusitis headache</t>
        </is>
      </c>
      <c r="I138" s="186" t="inlineStr">
        <is>
          <t>Thunderclap headache</t>
        </is>
      </c>
      <c r="J138" s="185" t="n">
        <v>2</v>
      </c>
      <c r="K138" s="186" t="inlineStr">
        <is>
          <t>✅ คำตอบที่ถูกต้อง: ข้อ ข. Migraine with aura
🎯 ทำไมข้อนี้ถึงถูก:
ตามเกณฑ์การวินิจฉัย International Classification of Headache Disorders (ICHD-3) ผู้ป่วยรายนี้มีลักษณะครบถ้วนของ Migraine with aura ได้แก่:
1) ปวดศีรษะข้างเดียว (Unilateral), ปวดตุบๆ ตามจังหวะชีพจร (Pulsating)
2) ความรุนแรงระดับปานกลางถึงรุนแรง (Pain score 8/10) และรบกวนกิจวัตรประจำวัน
3) มีอาการร่วมคือ คลื่นไส้อาเจียนและกลัวแสง (Nausea/Photophobia)
4) มีอาการเตือนทางสายตา (Visual aura) ชัดเจน คือเห็นแสงซิกแซก (Scintillating scotoma) ก่อนเริ่มปวดศีรษะ
🔍 ข้ออื่นผิดเพราะอะไร:
• ข้อ ก. Tension-type: ปวดตื้อๆ เหมือนมีสายรัดรอบศีรษะ ทั้งสองข้าง ไม่มีคลื่นไส้ ไม่มี aura
• ข้อ ค. Cluster headache: ปวดรอบกระบอกตาข้างเดียวรุนแรงมากร่วมกับน้ำตาไหล น้ำมูกไหล มักพบในเพศชาย
• ข้อ ง. Sinusitis: ปวดตึงบริเวณโพรงไซนัส มีน้ำมูกข้นเขียว มีไข้
• ข้อ จ. Thunderclap: ปวดศีรษะรุนแรงเฉียบพลันในเสี้ยววินาที สงสัยภาวะ Subarachnoid hemorrhage</t>
        </is>
      </c>
      <c r="L138" s="186" t="n"/>
      <c r="M138" s="186" t="inlineStr">
        <is>
          <t>9. Neurologic</t>
        </is>
      </c>
      <c r="N138" s="186" t="inlineStr">
        <is>
          <t>9.1 Headache (migraine, tension)</t>
        </is>
      </c>
      <c r="O138" s="185" t="inlineStr">
        <is>
          <t>Clinic</t>
        </is>
      </c>
      <c r="P138" s="186" t="inlineStr">
        <is>
          <t>ข้อ 107 Mock RxCU83</t>
        </is>
      </c>
      <c r="Q138" s="185" t="inlineStr">
        <is>
          <t>ข้อสอบจำลอง</t>
        </is>
      </c>
      <c r="R138" s="185" t="inlineStr">
        <is>
          <t>Mock RxCU83 ชุดที่ 1</t>
        </is>
      </c>
      <c r="S138" s="185" t="inlineStr">
        <is>
          <t>CASE-MOCK83-07</t>
        </is>
      </c>
    </row>
    <row r="139" ht="24" customHeight="1" s="49">
      <c r="A139" s="185" t="n">
        <v>137</v>
      </c>
      <c r="B139" s="186" t="inlineStr">
        <is>
          <t>ผู้ป่วยหญิงอายุ 31 ปี น้ำหนัก 54 กก. ส่วนสูง 167 ซม. มีประวัติป่วยเป็นโรคซึมเศร้า (Major Depressive Disorder) ไม่มีประวัติแพ้ยา มาพบแพทย์ด้วยอาการปวดศีรษะบริเวณขมับด้านขวาข้างเดียว ปวดแบบตุบๆ (Pulsatile) ระดับความปวดรุนแรง Pain score 8/10 ปวดนานครั้งละประมาณ 5 ชั่วโมง เวลาปวดมีอาการคลื่นไส้อาเจียนและแพ้แสงร่วมด้วย โดยก่อนมีอาการปวดศีรษะประมาณ 30 นาที ผู้ป่วยจะรู้สึกเห็นแสงกระพริบเป็นเส้นซิกแซกที่ลานสายตาด้านขวา มีอาการปวดศีรษะ 3 ครั้งต่อสัปดาห์ จนต้องลางานบ่อยครั้ง</t>
        </is>
      </c>
      <c r="C139" s="186" t="inlineStr">
        <is>
          <t>ยาในข้อใดมีความเหมาะสมสูงสุดในการสั่งใช้เพื่อบรรเทาอาการปวดศีรษะไมเกรนเฉียบพลัน (Acute abortive migraine therapy) สำหรับผู้ป่วยรายนี้</t>
        </is>
      </c>
      <c r="D139" s="186" t="n"/>
      <c r="E139" s="186" t="inlineStr">
        <is>
          <t>Diclofenac 50 mg รับประทาน</t>
        </is>
      </c>
      <c r="F139" s="186" t="inlineStr">
        <is>
          <t>Paracetamol 500 mg รับประทาน</t>
        </is>
      </c>
      <c r="G139" s="186" t="inlineStr">
        <is>
          <t>Dexamethasone 4 mg รับประทาน</t>
        </is>
      </c>
      <c r="H139" s="186" t="inlineStr">
        <is>
          <t>Eletriptan 40 mg (ยากลุ่ม Triptans) รับประทาน</t>
        </is>
      </c>
      <c r="I139" s="186" t="inlineStr">
        <is>
          <t>Nortriptyline 25 mg รับประทาน</t>
        </is>
      </c>
      <c r="J139" s="185" t="n">
        <v>4</v>
      </c>
      <c r="K139" s="186" t="inlineStr">
        <is>
          <t>✅ คำตอบที่ถูกต้อง: ข้อ ง. Eletriptan 40 mg (ยากลุ่ม Triptans) รับประทาน
🎯 ทำไมข้อนี้ถึงถูก:
ผู้ป่วยมีอาการปวดศีรษะระดับรุนแรง (Severe pain score 8/10) มีอาการคลื่นไส้อาเจียน และไม่สามารถทำงานได้ ตามแนวทางเวชปฏิบัติการรักษาไมเกรน ยาตัวเลือกแรกที่แนะนำสำหรับอาการปวดระดับปานกลางถึงรุนแรง (Moderate-to-severe attacks) คือยากลุ่ม Serotonin 5-HT1B/1D receptor agonists หรือ Triptans (เช่น Eletriptan, Sumatriptan) ซึ่งเป็นยาจำเพาะต่อโรคไมเกรนที่ให้ประสิทธิภาพการระงับปวดสูง
🔍 ข้ออื่นผิดเพราะอะไร:
• ข้อ ก.: เหมาะสำหรับอาการปวดระดับเล็กน้อยถึงปานกลาง (Mild to moderate) ไม่เพียงพอสำหรับ severe pain score 8
• ข้อ ข.: เหมาะสำหรับอาการปวดระดับเล็กน้อยถึงปานกลาง (Mild to moderate) ไม่เพียงพอสำหรับ severe pain score 8
• ข้อ ค.: ไม่ใช้เป็นยาหลักเดี่ยวในการระงับปวดเฉียบพลัน มักใช้ป้องกัน status migrainosus หรือ rebound ในห้องฉุกเฉิน
• ข้อ จ.: เป็นยาป้องกันไมเกรน (Prophylaxis) ไม่ใช่ยาระงับอาการปวดเฉียบพลัน</t>
        </is>
      </c>
      <c r="L139" s="186" t="n"/>
      <c r="M139" s="186" t="inlineStr">
        <is>
          <t>9. Neurologic</t>
        </is>
      </c>
      <c r="N139" s="186" t="inlineStr">
        <is>
          <t>9.1 Headache (migraine, tension)</t>
        </is>
      </c>
      <c r="O139" s="185" t="inlineStr">
        <is>
          <t>Clinic</t>
        </is>
      </c>
      <c r="P139" s="186" t="inlineStr">
        <is>
          <t>ข้อ 108 Mock RxCU83</t>
        </is>
      </c>
      <c r="Q139" s="185" t="inlineStr">
        <is>
          <t>ข้อสอบจำลอง</t>
        </is>
      </c>
      <c r="R139" s="185" t="inlineStr">
        <is>
          <t>Mock RxCU83 ชุดที่ 1</t>
        </is>
      </c>
      <c r="S139" s="185" t="inlineStr">
        <is>
          <t>CASE-MOCK83-07</t>
        </is>
      </c>
    </row>
    <row r="140" ht="24" customHeight="1" s="49">
      <c r="A140" s="185" t="n">
        <v>138</v>
      </c>
      <c r="B140" s="186" t="inlineStr">
        <is>
          <t>ผู้ป่วยหญิงอายุ 31 ปี น้ำหนัก 54 กก. ส่วนสูง 167 ซม. มีประวัติป่วยเป็นโรคซึมเศร้า (Major Depressive Disorder) ไม่มีประวัติแพ้ยา มาพบแพทย์ด้วยอาการปวดศีรษะบริเวณขมับด้านขวาข้างเดียว ปวดแบบตุบๆ (Pulsatile) ระดับความปวดรุนแรง Pain score 8/10 ปวดนานครั้งละประมาณ 5 ชั่วโมง เวลาปวดมีอาการคลื่นไส้อาเจียนและแพ้แสงร่วมด้วย โดยก่อนมีอาการปวดศีรษะประมาณ 30 นาที ผู้ป่วยจะรู้สึกเห็นแสงกระพริบเป็นเส้นซิกแซกที่ลานสายตาด้านขวา มีอาการปวดศีรษะ 3 ครั้งต่อสัปดาห์ จนต้องลางานบ่อยครั้ง</t>
        </is>
      </c>
      <c r="C140" s="186" t="inlineStr">
        <is>
          <t>จากความถี่ของอาการปวดศีรษะที่เกิดขึ้น ผู้ป่วยมีข้อบ่งชี้ในการเริ่มยาป้องกันไมเกรน (Migraine prophylaxis) ยาในข้อใดเป็นทางเลือกแรกที่เหมาะสม</t>
        </is>
      </c>
      <c r="D140" s="186" t="n"/>
      <c r="E140" s="186" t="inlineStr">
        <is>
          <t>Topiramate</t>
        </is>
      </c>
      <c r="F140" s="186" t="inlineStr">
        <is>
          <t>Atenolol</t>
        </is>
      </c>
      <c r="G140" s="186" t="inlineStr">
        <is>
          <t>Vitamin B2 (Riboflavin)</t>
        </is>
      </c>
      <c r="H140" s="186" t="inlineStr">
        <is>
          <t>Amitriptyline</t>
        </is>
      </c>
      <c r="I140" s="186" t="inlineStr">
        <is>
          <t>Flunarizine</t>
        </is>
      </c>
      <c r="J140" s="185" t="n">
        <v>5</v>
      </c>
      <c r="K140" s="186" t="inlineStr">
        <is>
          <t>✅ คำตอบที่ถูกต้อง: ข้อ จ. Flunarizine
🎯 ทำไมข้อนี้ถึงถูก:
Flunarizine เป็น Calcium channel blocker ที่ออกฤทธิ์ต่อระบบประสาทส่วนกลาง มีผลข้างเคียงสำคัญคือสามารถเหนี่ยวนำให้เกิดภาวะซึมเศร้าอย่างรุนแรง (Depression) และเกิดกลุ่มอาการพาร์กินสันเทียม (Drug-induced parkinsonism) จึงมีข้อห้ามใช้เด็ดขาดหรือควรหลีกเลี่ยงอย่างยิ่งในผู้ป่วยที่มีประวัติเป็นโรคซึมเศร้า
🔍 ข้ออื่นผิดเพราะอะไร:
• ข้อ ก. Topiramate: อาจมีผลต่ออารมณ์ได้บ้าง แต่ Flunarizine มีความเสี่ยงต่อ depression รุนแรงชัดเจนกว่า
• ข้อ ข. Atenolol: Beta-blocker อาจทำให้อ่อนเพลีย แต่ผลต่อ depression น้อยกว่า propranolol
• ข้อ ค. Vitamin B2: มีความปลอดภัยสูง ไม่มีผลต่อโรคซึมเศร้า
• ข้อ ง. Amitriptyline: เป็น Tricyclic Antidepressant (TCA) ซึ่งเป็นยาตัวเลือกแรกที่แนะนำในผู้ป่วยไมเกรนที่มีโรคร่วมเป็นโรคซึมเศร้า (รักษาได้ทั้ง 2 โรคพร้อมกัน)</t>
        </is>
      </c>
      <c r="L140" s="186" t="n"/>
      <c r="M140" s="186" t="inlineStr">
        <is>
          <t>9. Neurologic</t>
        </is>
      </c>
      <c r="N140" s="186" t="inlineStr">
        <is>
          <t>9.1 Headache (migraine, tension)</t>
        </is>
      </c>
      <c r="O140" s="185" t="inlineStr">
        <is>
          <t>Clinic</t>
        </is>
      </c>
      <c r="P140" s="186" t="inlineStr">
        <is>
          <t>ข้อ 109 Mock RxCU83</t>
        </is>
      </c>
      <c r="Q140" s="185" t="inlineStr">
        <is>
          <t>ข้อสอบจำลอง</t>
        </is>
      </c>
      <c r="R140" s="185" t="inlineStr">
        <is>
          <t>Mock RxCU83 ชุดที่ 1</t>
        </is>
      </c>
      <c r="S140" s="185" t="inlineStr">
        <is>
          <t>CASE-MOCK83-07</t>
        </is>
      </c>
    </row>
    <row r="141" ht="24" customHeight="1" s="49">
      <c r="A141" s="185" t="n">
        <v>139</v>
      </c>
      <c r="B141" s="186" t="inlineStr">
        <is>
          <t>ผู้ป่วยหญิงอายุ 31 ปี น้ำหนัก 54 กก. ส่วนสูง 167 ซม. มีประวัติป่วยเป็นโรคซึมเศร้า (Major Depressive Disorder) ไม่มีประวัติแพ้ยา มาพบแพทย์ด้วยอาการปวดศีรษะบริเวณขมับด้านขวาข้างเดียว ปวดแบบตุบๆ (Pulsatile) ระดับความปวดรุนแรง Pain score 8/10 ปวดนานครั้งละประมาณ 5 ชั่วโมง เวลาปวดมีอาการคลื่นไส้อาเจียนและแพ้แสงร่วมด้วย โดยก่อนมีอาการปวดศีรษะประมาณ 30 นาที ผู้ป่วยจะรู้สึกเห็นแสงกระพริบเป็นเส้นซิกแซกที่ลานสายตาด้านขวา มีอาการปวดศีรษะ 3 ครั้งต่อสัปดาห์ จนต้องลางานบ่อยครั้ง</t>
        </is>
      </c>
      <c r="C141" s="186" t="inlineStr">
        <is>
          <t>หากแพทย์พิจารณาเลือกใช้ยา Propranolol ในการป้องกันไมเกรน ควรระมัดระวังและเป็นข้อห้ามใช้ในผู้ป่วยที่มีโรคร่วมในข้อใดมากที่สุด</t>
        </is>
      </c>
      <c r="D141" s="186" t="n"/>
      <c r="E141" s="186" t="inlineStr">
        <is>
          <t>โรคเบาหวานที่ควบคุมได้ดี</t>
        </is>
      </c>
      <c r="F141" s="186" t="inlineStr">
        <is>
          <t>โรคหอบหืด (Bronchial Asthma)</t>
        </is>
      </c>
      <c r="G141" s="186" t="inlineStr">
        <is>
          <t>โรคซึมเศร้าระยะสงบ</t>
        </is>
      </c>
      <c r="H141" s="186" t="inlineStr">
        <is>
          <t>โรคกรดไหลย้อน (GERD)</t>
        </is>
      </c>
      <c r="I141" s="186" t="inlineStr">
        <is>
          <t>โรคไตเรื้อรังระยะเริ่มต้น</t>
        </is>
      </c>
      <c r="J141" s="185" t="n">
        <v>2</v>
      </c>
      <c r="K141" s="186" t="inlineStr">
        <is>
          <t>✅ คำตอบที่ถูกต้อง: ข้อ ข. โรคหอบหืด (Bronchial Asthma)
🎯 ทำไมข้อนี้ถึงถูก:
Propranolol เป็น Non-selective beta-adrenergic blocker ที่ออกฤทธิ์ปิดกั้นทั้งตัวรับ Beta-1 และ Beta-2 โดยการปิดกั้น Beta-2 receptor ที่กล้ามเนื้อเรียบของหลอดลมจะทำให้เกิดการหดเกร็งของหลอดลมอย่างรุนแรง (Severe bronchospasm) ซึ่งอาจเป็นอันตรายถึงชีวิต จึงมีข้อห้ามใช้เด็ดขาดในผู้ป่วยโรคหอบหืด (Asthma) หรือ COPD
🔍 ข้ออื่นผิดเพราะอะไร:
• ข้อ ก. โรคเบาหวานที่ควบคุมได้ดี: Beta-blockers อาจบดบังอาการเตือนของภาวะน้ำตาลในเลือดต่ำ (Hypoglycemia unawareness) เช่น ใจสั่น มือสั่น แต่ไม่ใช่ข้อห้ามใช้เด็ดขาดเท่าโรคหอบหืด
• ข้อ ค. โรคซึมเศร้าระยะสงบ: แม้ Propranolol ผ่านเข้าสมองได้และอาจกระตุ้นอาการซึมเศร้าได้บ้าง แต่ไม่ได้เป็น absolute contraindication เท่าโรคหอบหืด
• ข้อ ง. โรคกรดไหลย้อน (GERD): ไม่ใช่ข้อห้ามใช้ของยากลุ่ม Beta-blockers
• ข้อ จ. โรคไตเรื้อรังระยะเริ่มต้น: Propranolol ถูกกำจัดผ่านการเมแทบอลิซึมที่ตับเป็นหลัก จึงไม่เป็นข้อห้ามใช้ในโรคไตระยะเริ่มต้น</t>
        </is>
      </c>
      <c r="L141" s="186" t="n"/>
      <c r="M141" s="186" t="inlineStr">
        <is>
          <t>9. Neurologic</t>
        </is>
      </c>
      <c r="N141" s="186" t="inlineStr">
        <is>
          <t>9.1 Headache (migraine, tension)</t>
        </is>
      </c>
      <c r="O141" s="185" t="inlineStr">
        <is>
          <t>Clinic</t>
        </is>
      </c>
      <c r="P141" s="186" t="inlineStr">
        <is>
          <t>ข้อ 110 Mock RxCU83</t>
        </is>
      </c>
      <c r="Q141" s="185" t="inlineStr">
        <is>
          <t>ข้อสอบจำลอง</t>
        </is>
      </c>
      <c r="R141" s="185" t="inlineStr">
        <is>
          <t>Mock RxCU83 ชุดที่ 1</t>
        </is>
      </c>
      <c r="S141" s="185" t="inlineStr">
        <is>
          <t>CASE-MOCK83-07</t>
        </is>
      </c>
    </row>
    <row r="142" ht="24" customHeight="1" s="49">
      <c r="A142" s="185" t="n">
        <v>140</v>
      </c>
      <c r="B142" s="186" t="inlineStr">
        <is>
          <t>ผู้ป่วยหญิงอายุ 31 ปี น้ำหนัก 54 กก. ส่วนสูง 167 ซม. มีประวัติป่วยเป็นโรคซึมเศร้า (Major Depressive Disorder) ไม่มีประวัติแพ้ยา มาพบแพทย์ด้วยอาการปวดศีรษะบริเวณขมับด้านขวาข้างเดียว ปวดแบบตุบๆ (Pulsatile) ระดับความปวดรุนแรง Pain score 8/10 ปวดนานครั้งละประมาณ 5 ชั่วโมง เวลาปวดมีอาการคลื่นไส้อาเจียนและแพ้แสงร่วมด้วย โดยก่อนมีอาการปวดศีรษะประมาณ 30 นาที ผู้ป่วยจะรู้สึกเห็นแสงกระพริบเป็นเส้นซิกแซกที่ลานสายตาด้านขวา มีอาการปวดศีรษะ 3 ครั้งต่อสัปดาห์ จนต้องลางานบ่อยครั้ง</t>
        </is>
      </c>
      <c r="C142" s="186" t="inlineStr">
        <is>
          <t>คำแนะนำในการใช้ยาป้องกันไมเกรนแก่ผู้ป่วยรายนี้ ข้อใดถูกต้องที่สุด</t>
        </is>
      </c>
      <c r="D142" s="186" t="n"/>
      <c r="E142" s="186" t="inlineStr">
        <is>
          <t>Rebound hypertension</t>
        </is>
      </c>
      <c r="F142" s="186" t="inlineStr">
        <is>
          <t>Medication Overuse Headache (MOH)</t>
        </is>
      </c>
      <c r="G142" s="186" t="inlineStr">
        <is>
          <t>Serotonin syndrome</t>
        </is>
      </c>
      <c r="H142" s="186" t="inlineStr">
        <is>
          <t>Orthostatic hypotension</t>
        </is>
      </c>
      <c r="I142" s="186" t="inlineStr">
        <is>
          <t>Parkinsonism</t>
        </is>
      </c>
      <c r="J142" s="185" t="n">
        <v>2</v>
      </c>
      <c r="K142" s="186" t="inlineStr">
        <is>
          <t>✅ คำตอบที่ถูกต้อง: ข้อ ข. Medication Overuse Headache (MOH)
🎯 ทำไมข้อนี้ถึงถูก:
การใช้ยาแก้ปวดบรรเทาอาการเฉียบพลัน (Acute analgesics เช่น NSAIDs, Paracetamol, Triptans, Ergotamine) บ่อยเกินไป (มากกว่า 10-15 วันต่อเดือน ต่อเนื่องเกิน 3 เดือน) จะทำให้ระบบประสาทส่วนกลางเกิดการปรับตัวผิดปกติ เกิดภาวะปวดศีรษะจากการใช้ยาแก้ปวดเกินขนาด หรือ Medication Overuse Headache (MOH) ทำให้ผู้ป่วยมีอาการปวดศีรษะเรื้อรังเกือบทุกวันและตอบสนองต่อยาลดลง
🔍 ข้ออื่นผิดเพราะอะไร:
• ข้อ ก. Rebound hypertension: เกิดจากการหยุดยาลดความดันกะทันหัน (เช่น Clonidine)
• ข้อ ค. Serotonin syndrome: เกิดจากการใช้ยาที่เพิ่มซีโรโทนินหลายตัวร่วมกัน (เช่น SSRI + Triptan ในขนาดสูง)
• ข้อ ง. Orthostatic hypotension: ความดันตกในท่ายืน มักเกิดจากยาขยายหลอดเลือด
• ข้อ จ. Parkinsonism: เป็นผลข้างเคียงจากยาลดการทำงานของโดปามีน</t>
        </is>
      </c>
      <c r="L142" s="186" t="n"/>
      <c r="M142" s="186" t="inlineStr">
        <is>
          <t>9. Neurologic</t>
        </is>
      </c>
      <c r="N142" s="186" t="inlineStr">
        <is>
          <t>9.1 Headache (migraine, tension)</t>
        </is>
      </c>
      <c r="O142" s="185" t="inlineStr">
        <is>
          <t>Clinic</t>
        </is>
      </c>
      <c r="P142" s="186" t="inlineStr">
        <is>
          <t>ข้อ 111 Mock RxCU83</t>
        </is>
      </c>
      <c r="Q142" s="185" t="inlineStr">
        <is>
          <t>ข้อสอบจำลอง</t>
        </is>
      </c>
      <c r="R142" s="185" t="inlineStr">
        <is>
          <t>Mock RxCU83 ชุดที่ 1</t>
        </is>
      </c>
      <c r="S142" s="185" t="inlineStr">
        <is>
          <t>CASE-MOCK83-07</t>
        </is>
      </c>
    </row>
    <row r="143" ht="24" customHeight="1" s="49">
      <c r="A143" s="185" t="n">
        <v>141</v>
      </c>
      <c r="B143" s="186" t="inlineStr">
        <is>
          <t>ผู้ป่วยหญิงอายุ 31 ปี น้ำหนัก 54 กก. ส่วนสูง 167 ซม. มีประวัติป่วยเป็นโรคซึมเศร้า (Major Depressive Disorder) ไม่มีประวัติแพ้ยา มาพบแพทย์ด้วยอาการปวดศีรษะบริเวณขมับด้านขวาข้างเดียว ปวดแบบตุบๆ (Pulsatile) ระดับความปวดรุนแรง Pain score 8/10 ปวดนานครั้งละประมาณ 5 ชั่วโมง เวลาปวดมีอาการคลื่นไส้อาเจียนและแพ้แสงร่วมด้วย โดยก่อนมีอาการปวดศีรษะประมาณ 30 นาที ผู้ป่วยจะรู้สึกเห็นแสงกระพริบเป็นเส้นซิกแซกที่ลานสายตาด้านขวา มีอาการปวดศีรษะ 3 ครั้งต่อสัปดาห์ จนต้องลางานบ่อยครั้ง</t>
        </is>
      </c>
      <c r="C143" s="186" t="inlineStr">
        <is>
          <t>ข้อใดเป็นคำแนะนำที่ถูกต้องเพื่อป้องกันการเกิดภาวะปวดศีรษะจากการใช้ยาแก้ปวดเกิน (Medication Overuse Headache: MOH)</t>
        </is>
      </c>
      <c r="D143" s="186" t="n"/>
      <c r="E143" s="186" t="inlineStr">
        <is>
          <t>Paracetamol</t>
        </is>
      </c>
      <c r="F143" s="186" t="inlineStr">
        <is>
          <t>Ibuprofen</t>
        </is>
      </c>
      <c r="G143" s="186" t="inlineStr">
        <is>
          <t>Ergotamine tartrate ร่วมกับ Caffeine</t>
        </is>
      </c>
      <c r="H143" s="186" t="inlineStr">
        <is>
          <t>Naproxen sodium</t>
        </is>
      </c>
      <c r="I143" s="186" t="inlineStr">
        <is>
          <t>Acetaminophen</t>
        </is>
      </c>
      <c r="J143" s="185" t="n">
        <v>3</v>
      </c>
      <c r="K143" s="186" t="inlineStr">
        <is>
          <t>✅ คำตอบที่ถูกต้อง: ข้อ ค. Ergotamine tartrate ร่วมกับ Caffeine
🎯 ทำไมข้อนี้ถึงถูก:
Ergotamine ออกฤทธิ์กระตุ้นตัวรับ Serotonin (5-HT1B/1D) และ Alpha-adrenergic receptors อย่างแรง ทำให้เกิดการหดเกร็งของหลอดเลือดทั่วร่างกาย (Systemic vasoconstriction) รวมถึงหลอดเลือดหัวใจ (Coronary vasospasm) จึงมีข้อห้ามใช้เด็ดขาด (Absolute contraindication) ในผู้ป่วยโรคหลอดเลือดหัวใจขาดเลือด (Ischemic heart disease/CAD), โรคหลอดเลือดสมอง (Stroke), โรคหลอดเลือดส่วนปลายอุดตัน (PVD), และความดันโลหิตสูงรุนแรงที่ควบคุมไม่ได้
🔍 ข้ออื่นผิดเพราะอะไร:
• ข้อ ก.: ปลอดภัยต่อหลอดเลือดหัวใจ ไม่ทำให้เกิด vasoconstriction
• ข้อ ข.: แม้ควรระวังในโรคหัวใจระยะยาว แต่ไม่ได้มีฤทธิ์ vasospasm เฉียบพลันที่รุนแรงเท่า ergotamine
• ข้อ ง.: แม้ควรระวังในโรคหัวใจระยะยาว แต่ไม่ได้มีฤทธิ์ vasospasm เฉียบพลันที่รุนแรงเท่า ergotamine
• ข้อ จ.: ปลอดภัยต่อหลอดเลือดหัวใจ ไม่ทำให้เกิด vasoconstriction</t>
        </is>
      </c>
      <c r="L143" s="186" t="n"/>
      <c r="M143" s="186" t="inlineStr">
        <is>
          <t>9. Neurologic</t>
        </is>
      </c>
      <c r="N143" s="186" t="inlineStr">
        <is>
          <t>9.1 Headache (migraine, tension)</t>
        </is>
      </c>
      <c r="O143" s="185" t="inlineStr">
        <is>
          <t>Clinic</t>
        </is>
      </c>
      <c r="P143" s="186" t="inlineStr">
        <is>
          <t>ข้อ 117 Mock RxCU83</t>
        </is>
      </c>
      <c r="Q143" s="185" t="inlineStr">
        <is>
          <t>ข้อสอบจำลอง</t>
        </is>
      </c>
      <c r="R143" s="185" t="inlineStr">
        <is>
          <t>Mock RxCU83 ชุดที่ 1</t>
        </is>
      </c>
      <c r="S143" s="185" t="inlineStr">
        <is>
          <t>CASE-MOCK83-07</t>
        </is>
      </c>
    </row>
    <row r="144" ht="24" customHeight="1" s="49">
      <c r="A144" s="185" t="n">
        <v>142</v>
      </c>
      <c r="B144" s="186" t="inlineStr">
        <is>
          <t>ผู้ป่วยชายอายุ 70 ปี มีอาการชักกระตุกเฉพาะที่แขนขวาข้างเดียว นานครั้งละประมาณ 3 นาที เป็นติดต่อกัน 3 ครั้ง ในช่วงเวลา 3 วัน ขณะเกิดอาการชักยังคงมีสติสัมปชัญญะดี สามารถตอบสนองต่อบุคคลและสถานที่ได้อย่างถูกต้อง ไม่มีประวัติรับประทานยากันชักมาก่อน แพทย์วางแผนให้การรักษาด้วยยา Carbamazepine CR 200 mg วันละ 2 ครั้ง</t>
        </is>
      </c>
      <c r="C144" s="186" t="inlineStr">
        <is>
          <t>อาการชักของผู้ป่วยรายนี้จัดเป็นการชักชนิดใดตามการจำแนกของ ILAE 2017</t>
        </is>
      </c>
      <c r="D144" s="186" t="n"/>
      <c r="E144" s="186" t="inlineStr">
        <is>
          <t>Absence seizure</t>
        </is>
      </c>
      <c r="F144" s="186" t="inlineStr">
        <is>
          <t>Focal seizure with preserved awareness (Focal aware seizure)</t>
        </is>
      </c>
      <c r="G144" s="186" t="inlineStr">
        <is>
          <t>Myoclonic seizure</t>
        </is>
      </c>
      <c r="H144" s="186" t="inlineStr">
        <is>
          <t>Generalized tonic-clonic seizure</t>
        </is>
      </c>
      <c r="I144" s="186" t="inlineStr">
        <is>
          <t>Status epilepticus</t>
        </is>
      </c>
      <c r="J144" s="185" t="n">
        <v>2</v>
      </c>
      <c r="K144" s="186" t="inlineStr">
        <is>
          <t>✅ คำตอบที่ถูกต้อง: ข้อ b. Focal seizure with preserved awareness (Focal aware seizure)
🎯 ทำไมข้อนี้ถึงถูก:
ตามการจำแนกชนิดของการชักโดย International League Against Epilepsy (ILAE 2017): อาการชักที่เริ่มต้นจากตำแหน่งเฉพาะที่ของสมองเพียงซีกเดียว (ในที่นี้แสดงอาการเฉพาะแขนขวา) จัดเป็น Focal onset seizure และในขณะเกิดอาการผู้ป่วยยังมีสติสัมปชัญญะดีและรับรู้สิ่งแวดล้อมได้ครบถ้วน จึงจัดเป็น Focal seizure with preserved awareness (เดิมเรียกว่า Simple partial seizure)
🔍 ข้ออื่นผิดเพราะอะไร:
• ข้อ ก.: Absence seizure เป็นการชักแบบเหม่อลอยสั้นๆ สติหลุด มักพบในเด็ก และเป็นการชักแบบ Generalized onset
• ข้อ ค.: Myoclonic seizure เป็นการสะดุ้งกระตุกของกล้ามเนื้ออย่างรวดเร็วมาก (เสี้ยววินาที) ไม่ได้กระตุกต่อเนื่องนาน 3 นาที
• ข้อ ง.: Generalized tonic-clonic seizure จะมีอาการเกร็งกระตุกทั้งตัวและหมดสติโดยสิ้นเชิง
• ข้อ จ.: Status epilepticus คือภาวะชักต่อเนื่องนานเกิน 5 นาที หรือชักซ้ำโดยไม่ฟื้นคืนสติระหว่างครั้ง</t>
        </is>
      </c>
      <c r="L144" s="186" t="n"/>
      <c r="M144" s="186" t="inlineStr">
        <is>
          <t>9. Neurologic</t>
        </is>
      </c>
      <c r="N144" s="186" t="inlineStr">
        <is>
          <t>9.2 Epilepsy</t>
        </is>
      </c>
      <c r="O144" s="185" t="inlineStr">
        <is>
          <t>Clinic</t>
        </is>
      </c>
      <c r="P144" s="186" t="inlineStr">
        <is>
          <t>2567</t>
        </is>
      </c>
      <c r="Q144" s="185" t="inlineStr">
        <is>
          <t>ข้อสอบจำลอง</t>
        </is>
      </c>
      <c r="R144" s="185" t="inlineStr">
        <is>
          <t>Mock RxCU83 ชุดที่ 2</t>
        </is>
      </c>
      <c r="S144" s="185" t="inlineStr">
        <is>
          <t>CASE-NEURO-2567-EPILEPSY-CBZ</t>
        </is>
      </c>
    </row>
    <row r="145" ht="24" customHeight="1" s="49">
      <c r="A145" s="185" t="n">
        <v>143</v>
      </c>
      <c r="B145" s="186" t="inlineStr">
        <is>
          <t>ผู้ป่วยชายอายุ 70 ปี มีอาการชักกระตุกเฉพาะที่แขนขวาข้างเดียว นานครั้งละประมาณ 3 นาที เป็นติดต่อกัน 3 ครั้ง ในช่วงเวลา 3 วัน ขณะเกิดอาการชักยังคงมีสติสัมปชัญญะดี สามารถตอบสนองต่อบุคคลและสถานที่ได้อย่างถูกต้อง ไม่มีประวัติรับประทานยากันชักมาก่อน แพทย์วางแผนให้การรักษาด้วยยา Carbamazepine CR 200 mg วันละ 2 ครั้ง</t>
        </is>
      </c>
      <c r="C145" s="186" t="inlineStr">
        <is>
          <t>ตามแนวทางเวชปฏิบัติของไทย ก่อนเริ่มยา Carbamazepine ในผู้ป่วยรายนี้ ควรได้รับการตรวจคัดกรองทางพันธุศาสตร์ใดเพื่อป้องกันการเกิด Stevens-Johnson syndrome (SJS) และ Toxic Epidermal Necrolysis (TEN)</t>
        </is>
      </c>
      <c r="D145" s="186" t="n"/>
      <c r="E145" s="186" t="inlineStr">
        <is>
          <t>HLA-B5801</t>
        </is>
      </c>
      <c r="F145" s="186" t="inlineStr">
        <is>
          <t>CYP2C9 polymorphism</t>
        </is>
      </c>
      <c r="G145" s="186" t="inlineStr">
        <is>
          <t>CYP2D6 polymorphism</t>
        </is>
      </c>
      <c r="H145" s="186" t="inlineStr">
        <is>
          <t>HLA-B1502</t>
        </is>
      </c>
      <c r="I145" s="186" t="inlineStr">
        <is>
          <t>HLA-B5701</t>
        </is>
      </c>
      <c r="J145" s="185" t="n">
        <v>4</v>
      </c>
      <c r="K145" s="186" t="inlineStr">
        <is>
          <t>✅ คำตอบที่ถูกต้อง: ข้อ d. HLA-B1502
🎯 ทำไมข้อนี้ถึงถูก:
การตรวจยีน HLA-B1502 เป็นข้อแนะนำมาตรฐานในคนไทยและชาวเอเชียตะวันออกเฉียงใต้ก่อนเริ่มยา Carbamazepine เนื่องจากมีความสัมพันธ์อย่างแนบแน่นกับการเกิดปฏิกิริยาแพ้ยารุนแรงชนิด SJS และ TEN หากผลการตรวจเป็นบวก (HLA-B1502 positive) จะต้องหลีกเลี่ยงการใช้ Carbamazepine และ Oxcarbazepine โดยเด็ดขาด
🔍 ข้ออื่นผิดเพราะอะไร:
• ข้อ ก.: HLA-B5801 ใช้ตรวจคัดกรองความเสี่ยงการแพ้ยารุนแรง (SCARs) จากยา Allopurinol
• ข้อ ข.: CYP2C9 polymorphism มีผลต่อการ metabolism ของยา Warfarin และ Phenytoin ไม่ได้ตรวจคัดกรอง SJS จาก carbamazepine
• ข้อ ค.: CYP2D6 polymorphism เกี่ยวข้องกับการเปลี่ยนรูปของยาแก้ปวดกลุ่ม opioids และยาจิตเวช
• ข้อ จ.: HLA-B5701 ใช้ตรวจคัดกรองความเสี่ยงต่อภาวะ hypersensitivity reaction จากยาต้านไวรัส Abacavir</t>
        </is>
      </c>
      <c r="L145" s="186" t="n"/>
      <c r="M145" s="186" t="inlineStr">
        <is>
          <t>9. Neurologic</t>
        </is>
      </c>
      <c r="N145" s="186" t="inlineStr">
        <is>
          <t>9.2 Epilepsy</t>
        </is>
      </c>
      <c r="O145" s="185" t="inlineStr">
        <is>
          <t>Clinic</t>
        </is>
      </c>
      <c r="P145" s="186" t="inlineStr">
        <is>
          <t>2567</t>
        </is>
      </c>
      <c r="Q145" s="185" t="inlineStr">
        <is>
          <t>ข้อสอบจำลอง</t>
        </is>
      </c>
      <c r="R145" s="185" t="inlineStr">
        <is>
          <t>Mock RxCU83 ชุดที่ 2</t>
        </is>
      </c>
      <c r="S145" s="185" t="inlineStr">
        <is>
          <t>CASE-NEURO-2567-EPILEPSY-CBZ</t>
        </is>
      </c>
    </row>
    <row r="146" ht="24" customHeight="1" s="49">
      <c r="A146" s="185" t="n">
        <v>144</v>
      </c>
      <c r="B146" s="186" t="inlineStr">
        <is>
          <t>ผู้ป่วยชายอายุ 70 ปี มีอาการชักกระตุกเฉพาะที่แขนขวาข้างเดียว นานครั้งละประมาณ 3 นาที เป็นติดต่อกัน 3 ครั้ง ในช่วงเวลา 3 วัน ขณะเกิดอาการชักยังคงมีสติสัมปชัญญะดี สามารถตอบสนองต่อบุคคลและสถานที่ได้อย่างถูกต้อง ไม่มีประวัติรับประทานยากันชักมาก่อน แพทย์วางแผนให้การรักษาด้วยยา Carbamazepine CR 200 mg วันละ 2 ครั้ง</t>
        </is>
      </c>
      <c r="C146" s="186" t="inlineStr">
        <is>
          <t>หากผู้ป่วยรับประทานยา Carbamazepine มาระยะหนึ่งแล้วยังไม่สามารถควบคุมอาการชักได้ แพทย์ต้องการปรับการรักษาเป็นยากันชักร่วมกัน (Combination therapy) ยาในข้อใดควรหลีกเลี่ยงการใช้ร่วมกับ Carbamazepine เนื่องจากมีกลไกออกฤทธิ์ซ้ำซ้อนกันและเสี่ยงต่อ neurotoxicity สูง</t>
        </is>
      </c>
      <c r="D146" s="186" t="n"/>
      <c r="E146" s="186" t="inlineStr">
        <is>
          <t>Lacosamide</t>
        </is>
      </c>
      <c r="F146" s="186" t="inlineStr">
        <is>
          <t>Levetiracetam</t>
        </is>
      </c>
      <c r="G146" s="186" t="inlineStr">
        <is>
          <t>Topiramate</t>
        </is>
      </c>
      <c r="H146" s="186" t="inlineStr">
        <is>
          <t>Pregabalin</t>
        </is>
      </c>
      <c r="I146" s="186" t="inlineStr">
        <is>
          <t>Phenytoin</t>
        </is>
      </c>
      <c r="J146" s="185" t="n">
        <v>5</v>
      </c>
      <c r="K146" s="186" t="inlineStr">
        <is>
          <t>✅ คำตอบที่ถูกต้อง: ข้อ e. Phenytoin
🎯 ทำไมข้อนี้ถึงถูก:
Carbamazepine และ Phenytoin มีกลไกการออกฤทธิ์หลักที่เหมือนกันคือ voltage-gated sodium channel blocker (fast inactivation) การนำยาสองชนิดนี้มาใช้ร่วมกัน (sodium channel blocker combination) ไม่เพิ่มประสิทธิภาพในการควบคุมอาการชัก แต่จะเพิ่มอาการไม่พึงประสงค์ต่อระบบประสาทอย่างรุนแรง (neurotoxicity เช่น เวียนศีรษะ เดินเซ ตากระตุก) อีกทั้งยาทั้งสองตัวต่างเป็น potent CYP inducers ซึ่งรบกวนระดับยากันเองในเลือด จึงเป็นสูตรผสมที่ไม่แนะนำอย่างยิ่ง
🔍 ข้ออื่นผิดเพราะอะไร:
• ข้อ ก.: Lacosamide ออกฤทธิ์แบบ slow inactivation ของ sodium channel ซึ่งต่างจาก carbamazepine แม้จะต้องระวัง PR prolongation แต่ยังเป็นทางเลือกที่ดีกว่า phenytoin
• ข้อ ข.: Levetiracetam ออกฤทธิ์ผ่าน SV2A protein จัดเป็นยานิยมลำดับต้นๆ ในการใช้เป็น add-on therapy ร่วมกับ carbamazepine
• ข้อ ค.: Topiramate มีกลไกออกฤทธิ์หลากหลาย (broad spectrum) เช่น ยับยั้ง AMPA/kainate และเสริม GABA สามารถใช้ร่วมกันได้
• ข้อ ง.: Pregabalin ออกฤทธิ์ยับยั้ง alpha-2-delta subunit ของ voltage-gated calcium channels ไม่ได้ซ้ำซ้อนกับ carbamazepine</t>
        </is>
      </c>
      <c r="L146" s="186" t="n"/>
      <c r="M146" s="186" t="inlineStr">
        <is>
          <t>9. Neurologic</t>
        </is>
      </c>
      <c r="N146" s="186" t="inlineStr">
        <is>
          <t>9.2 Epilepsy</t>
        </is>
      </c>
      <c r="O146" s="185" t="inlineStr">
        <is>
          <t>Clinic</t>
        </is>
      </c>
      <c r="P146" s="186" t="inlineStr">
        <is>
          <t>2567</t>
        </is>
      </c>
      <c r="Q146" s="185" t="inlineStr">
        <is>
          <t>ข้อสอบจำลอง</t>
        </is>
      </c>
      <c r="R146" s="185" t="inlineStr">
        <is>
          <t>Mock RxCU83 ชุดที่ 2</t>
        </is>
      </c>
      <c r="S146" s="185" t="inlineStr">
        <is>
          <t>CASE-NEURO-2567-EPILEPSY-CBZ</t>
        </is>
      </c>
    </row>
    <row r="147" ht="24" customHeight="1" s="49">
      <c r="A147" s="185" t="n">
        <v>145</v>
      </c>
      <c r="B147" s="186" t="inlineStr">
        <is>
          <t>ผู้ป่วยชายอายุ 70 ปี มีอาการชักกระตุกเฉพาะที่แขนขวาข้างเดียว นานครั้งละประมาณ 3 นาที เป็นติดต่อกัน 3 ครั้ง ในช่วงเวลา 3 วัน ขณะเกิดอาการชักยังคงมีสติสัมปชัญญะดี สามารถตอบสนองต่อบุคคลและสถานที่ได้อย่างถูกต้อง ไม่มีประวัติรับประทานยากันชักมาก่อน แพทย์วางแผนให้การรักษาด้วยยา Carbamazepine CR 200 mg วันละ 2 ครั้ง</t>
        </is>
      </c>
      <c r="C147" s="186" t="inlineStr">
        <is>
          <t>หลังจากรับประทานยา Carbamazepine ไปประมาณ 3-4 สัปดาห์ พบว่าระดับยาในเลือดลดลงจนควบคุมอาการชักได้ไม่ดี ปรากฏการณ์นี้เกิดจากกลไกทางเภสัชจลนศาสตร์ใด</t>
        </is>
      </c>
      <c r="D147" s="186" t="n"/>
      <c r="E147" s="186" t="inlineStr">
        <is>
          <t>การเพิ่มการขับยาออกผ่านทาง P-glycoprotein ที่ผนังลำไส้</t>
        </is>
      </c>
      <c r="F147" s="186" t="inlineStr">
        <is>
          <t>ปรากฏการณ์ Auto-induction โดยยาเหนี่ยวนำเอนไซม์ CYP3A4 ของตับในการทำลายตัวมันเอง</t>
        </is>
      </c>
      <c r="G147" s="186" t="inlineStr">
        <is>
          <t>การกระตุ้นเอนไซม์ Carbonic anhydrase ในไตทำให้ขับยาออกทางปัสสาวะเพิ่มขึ้น</t>
        </is>
      </c>
      <c r="H147" s="186" t="inlineStr">
        <is>
          <t>การลดลงของการจับกับโปรตีนในพลาสมา (Plasma protein binding displacement)</t>
        </is>
      </c>
      <c r="I147" s="186" t="inlineStr">
        <is>
          <t>การเกิด Down-regulation ของ Sodium channels ที่เซลล์ประสาท</t>
        </is>
      </c>
      <c r="J147" s="185" t="n">
        <v>2</v>
      </c>
      <c r="K147" s="186" t="inlineStr">
        <is>
          <t>✅ คำตอบที่ถูกต้อง: ข้อ b. ปรากฏการณ์ Auto-induction โดยยาเหนี่ยวนำเอนไซม์ CYP3A4 ของตับในการทำลายตัวมันเอง
🎯 ทำไมข้อนี้ถึงถูก:
Carbamazepine เป็นยาที่มีคุณสมบัติเด่นในการกระตุ้นการสร้างเอนไซม์ตับที่ใช้ในการทำลายตัวมันเอง เรียกว่า Auto-induction โดยเฉพาะ CYP3A4 และ CYP2B6 กระบวนการนี้จะเริ่มเห็นผลชัดเจนภายใน 2-4 สัปดาห์หลังเริ่มยา ทำให้ค่าครึ่งชีวิต (t1/2) ของยาลดลงจากประมาณ 30-40 ชั่วโมง เหลือเพียง 10-20 ชั่วโมง ส่งผลให้ระดับยาในเลือดลดต่ำลง แพทย์จึงจำเป็นต้องปรับเพิ่มขนาดยาขึ้นหลังผ่านไป 2-4 สัปดาห์เพื่อให้ระดับยาอยู่ในช่วงการรักษา
🔍 ข้ออื่นผิดเพราะอะไร:
• ข้อ ก.: P-glycoprotein induction เกิดขึ้นได้แต่ไม่ใช่สาเหตุหลักของการลดลงของค่า t1/2 และระดับยาในเลือดอย่างมีนัยสำคัญเท่ากับ CYP3A4 auto-induction
• ข้อ ค.: Carbamazepine ถูกกำจัดผ่าน hepatic metabolism เป็นหลัก ไม่ได้ถูกขับออกทางไตในรูปเดิมผ่าน carbonic anhydrase
• ข้อ ง.: Displacement จากโปรตีนจะทำให้ free drug เพิ่มขึ้น ไม่ได้ทำให้ระดับยาลดลงจนคุมอาการชักไม่ได้
• ข้อ จ.: Down-regulation เป็นการเปลี่ยนแปลงทาง pharmacodynamics ไม่ใช่กลไกที่ทำให้ระดับยาในเลือดลดลง</t>
        </is>
      </c>
      <c r="L147" s="186" t="n"/>
      <c r="M147" s="186" t="inlineStr">
        <is>
          <t>9. Neurologic</t>
        </is>
      </c>
      <c r="N147" s="186" t="inlineStr">
        <is>
          <t>9.2 Epilepsy</t>
        </is>
      </c>
      <c r="O147" s="185" t="inlineStr">
        <is>
          <t>Clinic</t>
        </is>
      </c>
      <c r="P147" s="186" t="inlineStr">
        <is>
          <t>2567</t>
        </is>
      </c>
      <c r="Q147" s="185" t="inlineStr">
        <is>
          <t>ข้อสอบจำลอง</t>
        </is>
      </c>
      <c r="R147" s="185" t="inlineStr">
        <is>
          <t>Mock RxCU83 ชุดที่ 2</t>
        </is>
      </c>
      <c r="S147" s="185" t="inlineStr">
        <is>
          <t>CASE-NEURO-2567-EPILEPSY-CBZ</t>
        </is>
      </c>
    </row>
    <row r="148" ht="24" customHeight="1" s="49">
      <c r="A148" s="185" t="n">
        <v>146</v>
      </c>
      <c r="B148" s="186" t="inlineStr">
        <is>
          <t>ผู้ป่วยชายอายุ 70 ปี มีอาการชักกระตุกเฉพาะที่แขนขวาข้างเดียว นานครั้งละประมาณ 3 นาที เป็นติดต่อกัน 3 ครั้ง ในช่วงเวลา 3 วัน ขณะเกิดอาการชักยังคงมีสติสัมปชัญญะดี สามารถตอบสนองต่อบุคคลและสถานที่ได้อย่างถูกต้อง ไม่มีประวัติรับประทานยากันชักมาก่อน แพทย์วางแผนให้การรักษาด้วยยา Carbamazepine CR 200 mg วันละ 2 ครั้ง</t>
        </is>
      </c>
      <c r="C148" s="186" t="inlineStr">
        <is>
          <t>หากต่อมาแพทย์สั่งจ่ายยา Sodium valproate ร่วมกับ Carbamazepine แล้วผู้ป่วยเกิดอาการมึนงง สับสน เดินเซ ซึมลง (Neurotoxicity) โดยระดับ Carbamazepine ในเลือดอยู่ในเกณฑ์ปกติ อันตรกิริยาระหว่างยานี้เกิดจากสาเหตุใด</t>
        </is>
      </c>
      <c r="D148" s="186" t="n"/>
      <c r="E148" s="186" t="inlineStr">
        <is>
          <t>Valproate ทำให้ระดับ free fraction ของ Carbamazepine เพิ่มขึ้นเพียงอย่างเดียว</t>
        </is>
      </c>
      <c r="F148" s="186" t="inlineStr">
        <is>
          <t>Valproate แย่งจับกับโปรตีนในพลาสมาทำให้ระดับ Carbamazepine รวมลดลง</t>
        </is>
      </c>
      <c r="G148" s="186" t="inlineStr">
        <is>
          <t>Valproate ลดการทำงานของ G-protein coupled receptors ในสมอง</t>
        </is>
      </c>
      <c r="H148" s="186" t="inlineStr">
        <is>
          <t>Valproate เพิ่มการดูดซึมยา Carbamazepine ในทางเดินอาหาร</t>
        </is>
      </c>
      <c r="I148" s="186" t="inlineStr">
        <is>
          <t>Valproate ยับยั้งเอนไซม์ Epoxide hydrolase ทำให้เกิดการสะสมของสารพิษ Carbamazepine-10,11-epoxide</t>
        </is>
      </c>
      <c r="J148" s="185" t="n">
        <v>5</v>
      </c>
      <c r="K148" s="186" t="inlineStr">
        <is>
          <t>✅ คำตอบที่ถูกต้อง: ข้อ e. Valproate ยับยั้งเอนไซม์ Epoxide hydrolase ทำให้เกิดการสะสมของสารพิษ Carbamazepine-10,11-epoxide
🎯 ทำไมข้อนี้ถึงถูก:
Carbamazepine ถูก metabolized ผ่าน CYP3A4 ได้เป็น active metabolite คือ Carbamazepine-10,11-epoxide ซึ่งมีฤทธิ์กันชักและมี neurotoxicity สูง สารตัวนี้จะถูกเปลี่ยนรูปต่อไปเป็น inactive diol metabolite โดยเอนไซม์ Epoxide hydrolase เมื่อให้ร่วมกับ Valproate ยา Valproate จะไปยับยั้งเอนไซม์ Epoxide hydrolase ทำให้เกิดการคั่งของ Carbamazepine-10,11-epoxide ในร่างกาย ผู้ป่วยจึงเกิดพิษต่อระบบประสาท (neurotoxicity) แม้ตรวจระดับยา carbamazepine ตัวแม่จะพบว่าปกติก็ตาม
🔍 ข้ออื่นผิดเพราะอะไร:
• ข้อ ก.: และ b.: Valproate อาจแย่งจับกับ plasma protein ได้บ้าง แต่การเพิ่มขึ้นของ free fraction ไม่ใช่กลไกหลักที่อธิบายการเกิด neurotoxicity รุนแรงในสูตรผสมนี้ได้เท่ากับการคั่งของ 10,11-epoxide metabolite
• ข้อ ข.: (Valproate แย่งจับกับโปรตีนในพลาสมาทำให้ระดับ Carbamazepine รวมลดลง): ไม่ใช่คำตอบที่ถูกต้องตามแนวทางเวชปฏิบัติและหลักวิชาการทางเภสัชกรรมสำหรับกรณีนี้
• ข้อ ค.: Valproate ออกฤทธิ์เพิ่ม GABA และยับยั้ง T-type calcium channels ไม่ได้ออกฤทธิ์ลด G-protein
• ข้อ ง.: Valproate ไม่ได้เพิ่มการดูดซึมของ carbamazepine ในทางเดินอาหาร</t>
        </is>
      </c>
      <c r="L148" s="186" t="n"/>
      <c r="M148" s="186" t="inlineStr">
        <is>
          <t>9. Neurologic</t>
        </is>
      </c>
      <c r="N148" s="186" t="inlineStr">
        <is>
          <t>9.2 Epilepsy</t>
        </is>
      </c>
      <c r="O148" s="185" t="inlineStr">
        <is>
          <t>Clinic</t>
        </is>
      </c>
      <c r="P148" s="186" t="inlineStr">
        <is>
          <t>2567</t>
        </is>
      </c>
      <c r="Q148" s="185" t="inlineStr">
        <is>
          <t>ข้อสอบจำลอง</t>
        </is>
      </c>
      <c r="R148" s="185" t="inlineStr">
        <is>
          <t>Mock RxCU83 ชุดที่ 2</t>
        </is>
      </c>
      <c r="S148" s="185" t="inlineStr">
        <is>
          <t>CASE-NEURO-2567-EPILEPSY-CBZ</t>
        </is>
      </c>
    </row>
    <row r="149" ht="24" customHeight="1" s="49">
      <c r="A149" s="185" t="n">
        <v>147</v>
      </c>
      <c r="B149" s="186" t="inlineStr">
        <is>
          <t>ผู้ป่วยชายอายุ 70 ปี มีอาการชักกระตุกเฉพาะที่แขนขวาข้างเดียว นานครั้งละประมาณ 3 นาที เป็นติดต่อกัน 3 ครั้ง ในช่วงเวลา 3 วัน ขณะเกิดอาการชักยังคงมีสติสัมปชัญญะดี สามารถตอบสนองต่อบุคคลและสถานที่ได้อย่างถูกต้อง ไม่มีประวัติรับประทานยากันชักมาก่อน แพทย์วางแผนให้การรักษาด้วยยา Carbamazepine CR 200 mg วันละ 2 ครั้ง</t>
        </is>
      </c>
      <c r="C149" s="186" t="inlineStr">
        <is>
          <t>ข้อใดเป็นคำแนะนำที่เหมาะสมเกี่ยวกับการรับประทานอาหารสำหรับผู้ป่วยที่ได้รับยา Carbamazepine เพื่อป้องกันการเกิดอันตรกิริยาระหว่างยาและอาหาร (Drug-food interaction)</t>
        </is>
      </c>
      <c r="D149" s="186" t="n"/>
      <c r="E149" s="186" t="inlineStr">
        <is>
          <t>การดื่มน้ำตามมากๆ หลังรับประทานยา</t>
        </is>
      </c>
      <c r="F149" s="186" t="inlineStr">
        <is>
          <t>การดื่มน้ำเกรปฟรุต (Grapefruit juice) เป็นประจำ</t>
        </is>
      </c>
      <c r="G149" s="186" t="inlineStr">
        <is>
          <t>การรับประทานผักที่มีกากใยอาหารสูง</t>
        </is>
      </c>
      <c r="H149" s="186" t="inlineStr">
        <is>
          <t>การดื่มนมพร่องมันเนยพร้อมกับยา</t>
        </is>
      </c>
      <c r="I149" s="186" t="inlineStr">
        <is>
          <t>การรับประทานอาหารที่มีโปรตีนสูง</t>
        </is>
      </c>
      <c r="J149" s="185" t="n">
        <v>2</v>
      </c>
      <c r="K149" s="186" t="inlineStr">
        <is>
          <t>✅ คำตอบที่ถูกต้อง: ข้อ b. การดื่มน้ำเกรปฟรุต (Grapefruit juice) เป็นประจำ
🎯 ทำไมข้อนี้ถึงถูก:
น้ำเกรปฟรุต (Grapefruit juice) มีสาร furanocoumarins ซึ่งเป็น potent inhibitor ของเอนไซม์ CYP3A4 ในลำไส้เล็กและตับ การดื่มน้ำเกรปฟรุตร่วมกับการรับประทาน Carbamazepine จะยับยั้งการทำลายยา ทำให้ระดับยา Carbamazepine ในเลือดเพิ่มสูงขึ้นอย่างมากจนเกิดพิษต่อระบบประสาท (neurotoxicity) เช่น เวียนศีรษะ เดินเซ ภาพซ้อน และง่วงซึมรุนแรง จึงเป็นข้อห้ามที่ต้องหลีกเลี่ยง
🔍 ข้ออื่นผิดเพราะอะไร:
• ข้อ ก.: การดื่มน้ำมากๆ ช่วยให้กลืนยาสะดวกและไม่ก่อให้เกิดผลเสียต่อระดับยา
• ข้อ ค.: ผักที่มีกากใยสูงอาจชะลอการดูดซึมยาได้เล็กน้อย แต่ไม่ได้ทำให้เกิดพิษจากยาสูงผิดปกติ
• ข้อ ง.: นมไม่ได้มีผลยับยั้ง CYP3A4 และ Carbamazepine สามารถรับประทานพร้อมอาหารหรือนมเพื่อลดการระคายเคืองกระเพาะได้
• ข้อ จ.: อาหารโปรตีนสูงไม่มีอันตรกิริยาที่อันตรายกับ Carbamazepine</t>
        </is>
      </c>
      <c r="L149" s="186" t="n"/>
      <c r="M149" s="186" t="inlineStr">
        <is>
          <t>9. Neurologic</t>
        </is>
      </c>
      <c r="N149" s="186" t="inlineStr">
        <is>
          <t>9.2 Epilepsy</t>
        </is>
      </c>
      <c r="O149" s="185" t="inlineStr">
        <is>
          <t>Clinic</t>
        </is>
      </c>
      <c r="P149" s="186" t="inlineStr">
        <is>
          <t>2567</t>
        </is>
      </c>
      <c r="Q149" s="185" t="inlineStr">
        <is>
          <t>ข้อสอบจำลอง</t>
        </is>
      </c>
      <c r="R149" s="185" t="inlineStr">
        <is>
          <t>Mock RxCU83 ชุดที่ 2</t>
        </is>
      </c>
      <c r="S149" s="185" t="inlineStr">
        <is>
          <t>CASE-NEURO-2567-EPILEPSY-CBZ</t>
        </is>
      </c>
    </row>
    <row r="150" ht="24" customHeight="1" s="49">
      <c r="A150" s="185" t="n">
        <v>148</v>
      </c>
      <c r="B150" s="186" t="inlineStr">
        <is>
          <t>ผู้ป่วยชายอายุ 70 ปี มีอาการชักกระตุกเฉพาะที่แขนขวาข้างเดียว นานครั้งละประมาณ 3 นาที เป็นติดต่อกัน 3 ครั้ง ในช่วงเวลา 3 วัน ขณะเกิดอาการชักยังคงมีสติสัมปชัญญะดี สามารถตอบสนองต่อบุคคลและสถานที่ได้อย่างถูกต้อง ไม่มีประวัติรับประทานยากันชักมาก่อน แพทย์วางแผนให้การรักษาด้วยยา Carbamazepine CR 200 mg วันละ 2 ครั้ง</t>
        </is>
      </c>
      <c r="C150" s="186" t="inlineStr">
        <is>
          <t>ผู้ป่วยโรคลมชักที่ได้รับยา Carbamazepine ติดต่อกันเป็นระยะเวลานานหลายปี ควรได้รับคำแนะนำด้านโภชนาการและวิตามินเสริมตามข้อใด เพื่อป้องกันโรคแทรกซ้อนทางกระดูก</t>
        </is>
      </c>
      <c r="D150" s="186" t="n"/>
      <c r="E150" s="186" t="inlineStr">
        <is>
          <t>ควรเสริมวิตามินดีและแคลเซียม เนื่องจากยาเร่งการสลายวิตามินดี ทำให้เสี่ยงต่อภาวะกระดูกพรุนและกระดูกบาง (Osteopenia/Osteoporosis)</t>
        </is>
      </c>
      <c r="F150" s="186" t="inlineStr">
        <is>
          <t>ควรจำกัดการรับประทานแคลเซียม เนื่องจากยาเพิ่มความเสี่ยงต่อการเกิดนิ่วในไต</t>
        </is>
      </c>
      <c r="G150" s="186" t="inlineStr">
        <is>
          <t>ควรได้รับวิตามินซีและวิตามินอีเสริมเพื่อป้องกันตับอักเสบจากยา</t>
        </is>
      </c>
      <c r="H150" s="186" t="inlineStr">
        <is>
          <t>ควรรับประทานโซเดียมเสริมปริมาณมากๆ เพื่อชดเชยการสูญเสียเกลือแร่</t>
        </is>
      </c>
      <c r="I150" s="186" t="inlineStr">
        <is>
          <t>ควรหลีกเลี่ยงการรับประทานผักใบเขียวที่มีโฟเลตสูง</t>
        </is>
      </c>
      <c r="J150" s="185" t="n">
        <v>1</v>
      </c>
      <c r="K150" s="186" t="inlineStr">
        <is>
          <t>✅ คำตอบที่ถูกต้อง: ข้อ a. ควรเสริมวิตามินดีและแคลเซียม เนื่องจากยาเร่งการสลายวิตามินดี ทำให้เสี่ยงต่อภาวะกระดูกพรุนและกระดูกบาง (Osteopenia/Osteoporosis)
🎯 ทำไมข้อนี้ถึงถูก:
Carbamazepine เป็น potent hepatic enzyme inducer ที่กระตุ้นเอนไซม์ CYP450 ในตับ ส่งผลให้เกิดการเร่งสลายวิตามินดี (25-OH-vitamin D และ 1,25-(OH)2-vitamin D) ไปเป็นสารที่ไม่มีฤทธิ์ ทำให้ระดับวิตามินดีในเลือดลดต่ำลง ส่งผลให้ลำไส้ดูดซึมแคลเซียมลดลง เกิด secondary hyperparathyroidism และเพิ่มการสลายเนื้อกระดูก นำไปสู่ภาวะ osteomalacia หรือ osteoporosis การใช้ยานี้ระยะยาวจึงแนะนำให้เสริมวิตามินดีและแคลเซียม
🔍 ข้ออื่นผิดเพราะอะไร:
• ข้อ ข.: ยาไม่ได้ทำให้นิ่วในไตเพิ่มขึ้นจากแคลเซียมสูง ในทางตรงกันข้ามกลับทำให้แคลเซียมในเลือดลดลง
• ข้อ ค.: วิตามินซีและอีไม่มีหลักฐานทางคลินิกที่ชัดเจนในการป้องกันพิษต่อตับจาก carbamazepine
• ข้อ ง.: แม้ว่า carbamazepine จะทำให้เกิด hyponatremia (SIADH-like effect) แต่การป้องกันคือการจำกัดน้ำและติดตามระดับ sodium ไม่ใช่การกินเกลือปริมาณสูงเพื่อบำรุงกระดูก
• ข้อ จ.: ผู้ป่วยที่ได้รับยากันชักควรได้รับโฟเลตร่วมด้วยเพื่อป้องกันภาวะโลหิตจาง ไม่ควรหลีกเลี่ยงผักใบเขียว</t>
        </is>
      </c>
      <c r="L150" s="186" t="n"/>
      <c r="M150" s="186" t="inlineStr">
        <is>
          <t>9. Neurologic</t>
        </is>
      </c>
      <c r="N150" s="186" t="inlineStr">
        <is>
          <t>9.2 Epilepsy</t>
        </is>
      </c>
      <c r="O150" s="185" t="inlineStr">
        <is>
          <t>Clinic</t>
        </is>
      </c>
      <c r="P150" s="186" t="inlineStr">
        <is>
          <t>2567</t>
        </is>
      </c>
      <c r="Q150" s="185" t="inlineStr">
        <is>
          <t>ข้อสอบจำลอง</t>
        </is>
      </c>
      <c r="R150" s="185" t="inlineStr">
        <is>
          <t>Mock RxCU83 ชุดที่ 2</t>
        </is>
      </c>
      <c r="S150" s="185" t="inlineStr">
        <is>
          <t>CASE-NEURO-2567-EPILEPSY-CBZ</t>
        </is>
      </c>
    </row>
    <row r="151" ht="24" customHeight="1" s="49">
      <c r="A151" s="185" t="n">
        <v>149</v>
      </c>
      <c r="B151" s="186" t="n"/>
      <c r="C151" s="186" t="inlineStr">
        <is>
          <t>สารสกัดกัญชาชนิด Cannabidiol (CBD-enriched therapy เช่น Epidiolex) ได้รับการรับรองข้อบ่งใช้ตามหลักฐานเชิงประจักษ์ทางการแพทย์สำหรับการรักษาเสริมในกลุ่มอาการโรคลมชักชนิดดื้อยาข้อใด</t>
        </is>
      </c>
      <c r="D151" s="186" t="n"/>
      <c r="E151" s="186" t="inlineStr">
        <is>
          <t>Focal seizure with preserved awareness</t>
        </is>
      </c>
      <c r="F151" s="186" t="inlineStr">
        <is>
          <t>Lennox-Gastaut syndrome และ Dravet syndrome</t>
        </is>
      </c>
      <c r="G151" s="186" t="inlineStr">
        <is>
          <t>Generalized absence seizures</t>
        </is>
      </c>
      <c r="H151" s="186" t="inlineStr">
        <is>
          <t>Benign rolandic epilepsy</t>
        </is>
      </c>
      <c r="I151" s="186" t="inlineStr">
        <is>
          <t>Juvenile myoclonic epilepsy</t>
        </is>
      </c>
      <c r="J151" s="185" t="n">
        <v>2</v>
      </c>
      <c r="K151" s="186" t="inlineStr">
        <is>
          <t>✅ คำตอบที่ถูกต้อง: ข้อ b. Lennox-Gastaut syndrome และ Dravet syndrome
🎯 ทำไมข้อนี้ถึงถูก:
Cannabidiol (CBD) บริสุทธิ์สูงได้รับการอนุมัติจาก US FDA และแนวทางเวชปฏิบัติสากลให้ใช้เป็น add-on therapy สำหรับรักษาโรคลมชักที่ดื้อต่อยาอย่างรุนแรงในเด็ก ได้แก่ Lennox-Gastaut syndrome (LGS), Dravet syndrome (DS) และ Tuberous Sclerosis Complex (TSC)
🔍 ข้ออื่นผิดเพราะอะไร:
• ข้อ ก.: Focal seizure ทั่วไปมียาต้านชักมาตรฐานหลายตัว เช่น Carbamazepine, Lamotrigine, Levetiracetam เป็นยากลุ่มแรก ไม่ได้ใช้ CBD เป็นข้อบ่งใช้หลัก
• ข้อ ค.: Absence seizure รักษาด้วย Ethosuximide หรือ Valproate เป็นหลัก
• ข้อ ง.: และ e.: Benign rolandic epilepsy และ JME รักษาด้วยยากลุ่ม broad-spectrum เช่น Valproate, Lamotrigine, Levetiracetam
• ข้อ จ.: (Juvenile myoclonic epilepsy): ไม่ใช่คำตอบที่ถูกต้องตามแนวทางเวชปฏิบัติและหลักวิชาการทางเภสัชกรรมสำหรับกรณีนี้</t>
        </is>
      </c>
      <c r="L151" s="186" t="n"/>
      <c r="M151" s="186" t="inlineStr">
        <is>
          <t>9. Neurologic</t>
        </is>
      </c>
      <c r="N151" s="186" t="inlineStr">
        <is>
          <t>9.2 Epilepsy</t>
        </is>
      </c>
      <c r="O151" s="185" t="inlineStr">
        <is>
          <t>Clinic</t>
        </is>
      </c>
      <c r="P151" s="186" t="inlineStr">
        <is>
          <t>2567</t>
        </is>
      </c>
      <c r="Q151" s="185" t="inlineStr">
        <is>
          <t>ข้อสอบจำลอง</t>
        </is>
      </c>
      <c r="R151" s="185" t="inlineStr">
        <is>
          <t>Mock RxCU83 ชุดที่ 2</t>
        </is>
      </c>
      <c r="S151" s="185" t="n"/>
    </row>
    <row r="152" ht="24" customHeight="1" s="49">
      <c r="A152" s="185" t="n">
        <v>150</v>
      </c>
      <c r="B152" s="186" t="inlineStr">
        <is>
          <t>ผู้ป่วยหญิงอายุ 25 ปี มีอาการปวดศีรษะไมเกรนข้างเดียว ปวดตุ๊บๆ มีอาการคลื่นไส้ร่วมด้วย มักเป็นก่อนมีประจำเดือน และมีอาการปวด 1-2 ครั้งต่อเดือน แพทย์วินิจฉัยว่าเป็นไมเกรน และจ่ายยาแก้ปวดไมเกรนเฉียบพลันให้รับประทาน</t>
        </is>
      </c>
      <c r="C152" s="186" t="inlineStr">
        <is>
          <t>คำแนะนำในการรับประทานยา Ergotamine tartrate ที่ถูกต้องคือข้อใด</t>
        </is>
      </c>
      <c r="D152" s="186" t="n"/>
      <c r="E152" s="186" t="inlineStr">
        <is>
          <t>Propranolol</t>
        </is>
      </c>
      <c r="F152" s="186" t="inlineStr">
        <is>
          <t>Ergotamine</t>
        </is>
      </c>
      <c r="G152" s="186" t="inlineStr">
        <is>
          <t>Sumatriptan</t>
        </is>
      </c>
      <c r="H152" s="186" t="inlineStr">
        <is>
          <t>Paracetamol</t>
        </is>
      </c>
      <c r="I152" s="186" t="inlineStr">
        <is>
          <t>Ibuprofen</t>
        </is>
      </c>
      <c r="J152" s="185" t="n">
        <v>1</v>
      </c>
      <c r="K152" s="186" t="inlineStr">
        <is>
          <t>✅ คำตอบที่ถูกต้อง: ข้อ ก. Propranolol
🎯 ทำไมข้อนี้ถึงถูก:
- คำตอบที่ถูกต้อง: ข้อ ก. Propranolol
- ทำไมข้อนี้ถึงถูก: Propranolol เป็น Non-selective beta-blocker ที่เป็น First-line medication of choice ในการป้องกันอาการปวดศีรษะไมเกรนระยะยาว โดยช่วยลดความถี่ ความรุนแรง และระยะเวลาของการปวดศีรษะ
🔍 ข้ออื่นผิดเพราะอะไร:
• ข้อ ข.: Ergotamine เป็นยาบรรเทาอาการปวดไมเกรนเฉียบพลัน ห้ามใช้ป้องกันระยะยาวเพราะทำให้เกิด rebound headache
• ข้อ ค.: Sumatriptan เป็นยาเฉพาะที่ใช้รักษา acute migraine attack
• ข้อ ง.: เป็นยาแก้ปวดสำหรับ acute attack ไม่ใช่ยาป้องกัน
• ข้อ จ.: (Ibuprofen): ไม่ใช่คำตอบที่ถูกต้องตามแนวทางเวชปฏิบัติและหลักวิชาการทางเภสัชกรรมสำหรับกรณีนี้</t>
        </is>
      </c>
      <c r="L152" s="186" t="n"/>
      <c r="M152" s="186" t="inlineStr">
        <is>
          <t>9. Neurologic</t>
        </is>
      </c>
      <c r="N152" s="186" t="inlineStr">
        <is>
          <t>9.1 Headache (migraine, tension)</t>
        </is>
      </c>
      <c r="O152" s="185" t="inlineStr">
        <is>
          <t>Clinic</t>
        </is>
      </c>
      <c r="P152" s="186" t="inlineStr">
        <is>
          <t>รุ่น RxCU83</t>
        </is>
      </c>
      <c r="Q152" s="185" t="inlineStr">
        <is>
          <t>แบบฝึกหัด</t>
        </is>
      </c>
      <c r="R152" s="185" t="inlineStr">
        <is>
          <t>Quiz เตรียมสอบ CC1 RxCU83</t>
        </is>
      </c>
      <c r="S152" s="185" t="inlineStr"/>
    </row>
    <row r="153" ht="24" customHeight="1" s="49">
      <c r="A153" s="185" t="n">
        <v>151</v>
      </c>
      <c r="B153" s="186" t="n"/>
      <c r="C153" s="186" t="inlineStr">
        <is>
          <t>ยาในข้อใดเป็นยาทางเลือกอันดับแรกในการบรรเทาอาการปวดศีรษะไมเกรนเฉียบพลันระดับความรุนแรงน้อยถึงปานกลาง (Mild-to-moderate acute migraine)</t>
        </is>
      </c>
      <c r="D153" s="186" t="n"/>
      <c r="E153" s="186" t="inlineStr">
        <is>
          <t>Acetaminophen (Paracetamol) หรือ NSAIDs</t>
        </is>
      </c>
      <c r="F153" s="186" t="inlineStr">
        <is>
          <t>Morphine IV</t>
        </is>
      </c>
      <c r="G153" s="186" t="inlineStr">
        <is>
          <t>Ergotamine tartrate ขนาดสูง</t>
        </is>
      </c>
      <c r="H153" s="186" t="inlineStr">
        <is>
          <t>Phenobarbital</t>
        </is>
      </c>
      <c r="I153" s="186" t="inlineStr">
        <is>
          <t>Haloperidol</t>
        </is>
      </c>
      <c r="J153" s="185" t="n">
        <v>1</v>
      </c>
      <c r="K153" s="186" t="inlineStr">
        <is>
          <t>✅ คำตอบที่ถูกต้อง: ข้อ ก. Acetaminophen (Paracetamol) หรือ NSAIDs
🎯 ทำไมข้อนี้ถึงถูก:
- คำตอบที่ถูกต้อง: ข้อ ก. Acetaminophen (Paracetamol) หรือ NSAIDs
- ทำไมข้อนี้ถึงถูก: สำหรับ acute migraine ระดับน้อยถึงปานกลาง ยาอันดับแรกที่แนะนำคือ Simple analgesics เช่น Paracetamol หรือ NSAIDs (เช่น Ibuprofen, Naproxen) เนื่องจากมีประสิทธิภาพดี ปลอดภัย และราคาประหยัด
🔍 ข้ออื่นผิดเพราะอะไร:
• ข้อ ข.: โอปิออยด์ไม่แนะนำในไมเกรนเพราะเสี่ยงต่อการเสพติดและ Medication-overuse headache (MOH)
• ข้อ ค.: Ergotamine เก็บไว้สำหรับอาการรุนแรงปานกลางถึงมาก
• ข้อ ง.: Phenobarbital เป็นยากันชักกลุ่มบาร์บิทูเรต ไม่ใช่ยาแก้ปวด
• ข้อ จ.: Haloperidol เป็นยารักษาโรคจิต</t>
        </is>
      </c>
      <c r="L153" s="186" t="n"/>
      <c r="M153" s="186" t="inlineStr">
        <is>
          <t>9. Neurologic</t>
        </is>
      </c>
      <c r="N153" s="186" t="inlineStr">
        <is>
          <t>9.1 Headache (migraine, tension)</t>
        </is>
      </c>
      <c r="O153" s="185" t="inlineStr">
        <is>
          <t>Clinic</t>
        </is>
      </c>
      <c r="P153" s="186" t="inlineStr">
        <is>
          <t>รุ่น RxCU83</t>
        </is>
      </c>
      <c r="Q153" s="185" t="inlineStr">
        <is>
          <t>แบบฝึกหัด</t>
        </is>
      </c>
      <c r="R153" s="185" t="inlineStr">
        <is>
          <t>Quiz เตรียมสอบ CC1 RxCU83</t>
        </is>
      </c>
      <c r="S153" s="185" t="n"/>
    </row>
    <row r="154" ht="24" customHeight="1" s="49">
      <c r="A154" s="185" t="n">
        <v>152</v>
      </c>
      <c r="B154" s="186" t="n"/>
      <c r="C154" s="186" t="inlineStr">
        <is>
          <t>ยาเฉพาะกลุ่มในข้อใดที่เป็น First-line abortive therapy สำหรับการรักษาอาการปวดศีรษะไมเกรนเฉียบพลันระดับปานกลางถึงรุนแรง (Moderate-to-severe migraine) หรือไม่ตอบสนองต่อ NSAIDs โดยออกฤทธิ์เป็น 5-HT1B/1D receptor agonist</t>
        </is>
      </c>
      <c r="D154" s="186" t="n"/>
      <c r="E154" s="186" t="inlineStr">
        <is>
          <t>Sumatriptan</t>
        </is>
      </c>
      <c r="F154" s="186" t="inlineStr">
        <is>
          <t>Propranolol</t>
        </is>
      </c>
      <c r="G154" s="186" t="inlineStr">
        <is>
          <t>Amitriptyline</t>
        </is>
      </c>
      <c r="H154" s="186" t="inlineStr">
        <is>
          <t>Topiramate</t>
        </is>
      </c>
      <c r="I154" s="186" t="inlineStr">
        <is>
          <t>Flunarizine</t>
        </is>
      </c>
      <c r="J154" s="185" t="n">
        <v>1</v>
      </c>
      <c r="K154" s="186" t="inlineStr">
        <is>
          <t>✅ คำตอบที่ถูกต้อง: ข้อ ก. Sumatriptan
🎯 ทำไมข้อนี้ถึงถูก:
- คำตอบที่ถูกต้อง: ข้อ ก. Sumatriptan
- ทำไมข้อนี้ถึงถูก: Triptans เช่น Sumatriptan ออกฤทธิ์จำเพาะเป็น 5-HT1B/1D receptor agonist ทำให้หลอดเลือดในกะโหลกศีรษะหดตัวและยับยั้งการหลั่ง vasoactive neuropeptides จาก trigeminal nerve จัดเป็นยามาตรฐานอันดับแรกในการระงับอาการปวดไมเกรนรุนแรง
🔍 ข้ออื่นผิดเพราะอะไร:
• ข้อ ข.: ล้วนเป็นยากินป้องกันไมเกรนระยะยาว (Prophylaxis) ไม่ใช่ยาระงับอาการเฉียบพลัน
• ข้อ ค.: (Amitriptyline): ไม่ใช่คำตอบที่ถูกต้องตามแนวทางเวชปฏิบัติและหลักวิชาการทางเภสัชกรรมสำหรับกรณีนี้
• ข้อ ง.: (Topiramate): ไม่ใช่คำตอบที่ถูกต้องตามแนวทางเวชปฏิบัติและหลักวิชาการทางเภสัชกรรมสำหรับกรณีนี้
• ข้อ จ.: (Flunarizine): ไม่ใช่คำตอบที่ถูกต้องตามแนวทางเวชปฏิบัติและหลักวิชาการทางเภสัชกรรมสำหรับกรณีนี้</t>
        </is>
      </c>
      <c r="L154" s="186" t="n"/>
      <c r="M154" s="186" t="inlineStr">
        <is>
          <t>9. Neurologic</t>
        </is>
      </c>
      <c r="N154" s="186" t="inlineStr">
        <is>
          <t>9.1 Headache (migraine, tension)</t>
        </is>
      </c>
      <c r="O154" s="185" t="inlineStr">
        <is>
          <t>Clinic</t>
        </is>
      </c>
      <c r="P154" s="186" t="inlineStr">
        <is>
          <t>รุ่น RxCU83</t>
        </is>
      </c>
      <c r="Q154" s="185" t="inlineStr">
        <is>
          <t>แบบฝึกหัด</t>
        </is>
      </c>
      <c r="R154" s="185" t="inlineStr">
        <is>
          <t>Quiz เตรียมสอบ CC1 RxCU83</t>
        </is>
      </c>
      <c r="S154" s="185" t="n"/>
    </row>
    <row r="155" ht="24" customHeight="1" s="49">
      <c r="A155" s="185" t="n">
        <v>153</v>
      </c>
      <c r="B155" s="186" t="n"/>
      <c r="C155" s="186" t="inlineStr">
        <is>
          <t>ขนาดยาสูงสุดและคำแนะนำการใช้ยา Ergotamine tartrate + Caffeine ในการรักษาอาการปวดไมเกรนเฉียบพลัน เพื่อป้องกันภาวะหลอดเลือดส่วนปลายหดตัวรุนแรง (Ergotism) และปวดศีรษะจากการใช้ยาเกิน (MOH) คือข้อใด</t>
        </is>
      </c>
      <c r="D155" s="186" t="n"/>
      <c r="E155" s="186" t="inlineStr">
        <is>
          <t>รับประทานได้ไม่เกิน 2 เม็ดต่อวัน และไม่เกิน 5 เม็ดต่อสัปดาห์</t>
        </is>
      </c>
      <c r="F155" s="186" t="inlineStr">
        <is>
          <t>รับประทานได้ไม่เกิน 6 เม็ดต่อวัน และไม่เกิน 10 เม็ดต่อสัปดาห์</t>
        </is>
      </c>
      <c r="G155" s="186" t="inlineStr">
        <is>
          <t>รับประทานได้ไม่เกิน 10 เม็ดต่อวัน และไม่เกิน 20 เม็ดต่อสัปดาห์</t>
        </is>
      </c>
      <c r="H155" s="186" t="inlineStr">
        <is>
          <t>รับประทานครั้งละ 1 เม็ด ทุก 4 ชั่วโมงต่อเนื่องทุกวัน</t>
        </is>
      </c>
      <c r="I155" s="186" t="inlineStr">
        <is>
          <t>รับประทานได้ไม่จำกัดจำนวนเมื่อมีอาการปวด</t>
        </is>
      </c>
      <c r="J155" s="185" t="n">
        <v>2</v>
      </c>
      <c r="K155" s="186" t="inlineStr">
        <is>
          <t>✅ คำตอบที่ถูกต้อง: ข้อ ข. รับประทานได้ไม่เกิน 6 เม็ดต่อวัน และไม่เกิน 10 เม็ดต่อสัปดาห์
🎯 ทำไมข้อนี้ถึงถูก:
- คำตอบที่ถูกต้อง: ข้อ ข. รับประทานได้ไม่เกิน 6 เม็ดต่อวัน และไม่เกิน 10 เม็ดต่อสัปดาห์
- ทำไมข้อนี้ถึงถูก: ขนาดยามาตรฐานของ Ergotamine tartrate (1-2 mg stat) หากไม่ดีขึ้นกินซ้ำได้ทุก 30 นาที แต่ต้อง ไม่เกิน 6 เม็ดต่อวัน และ ไม่เกิน 10 เม็ดต่อสัปดาห์ เพื่อป้องกันอันตรายจาก peripheral ischemia (Ergotism) และ rebound headache
🔍 ข้ออื่นผิดเพราะอะไร:
• ข้อ ก.: ขนาดยาต่ำกว่าเกณฑ์สูงสุดที่กำหนด
• ข้อ ค.: ปริมาณยาสูงเกินไปอย่างมาก เสี่ยงต่อ gangrene ปลายมือปลายเท้า และโรคหลอดเลือดสมอง
• ข้อ ง.: (รับประทานครั้งละ 1 เม็ด ทุก 4 ชั่วโมงต่อเนื่องทุกวัน): ไม่ใช่คำตอบที่ถูกต้องตามแนวทางเวชปฏิบัติและหลักวิชาการทางเภสัชกรรมสำหรับกรณีนี้
• ข้อ จ.: (รับประทานได้ไม่จำกัดจำนวนเมื่อมีอาการปวด): ไม่ใช่คำตอบที่ถูกต้องตามแนวทางเวชปฏิบัติและหลักวิชาการทางเภสัชกรรมสำหรับกรณีนี้</t>
        </is>
      </c>
      <c r="L155" s="186" t="n"/>
      <c r="M155" s="186" t="inlineStr">
        <is>
          <t>9. Neurologic</t>
        </is>
      </c>
      <c r="N155" s="186" t="inlineStr">
        <is>
          <t>9.1 Headache (migraine, tension)</t>
        </is>
      </c>
      <c r="O155" s="185" t="inlineStr">
        <is>
          <t>Clinic</t>
        </is>
      </c>
      <c r="P155" s="186" t="inlineStr">
        <is>
          <t>รุ่น RxCU83</t>
        </is>
      </c>
      <c r="Q155" s="185" t="inlineStr">
        <is>
          <t>แบบฝึกหัด</t>
        </is>
      </c>
      <c r="R155" s="185" t="inlineStr">
        <is>
          <t>Quiz เตรียมสอบ CC1 RxCU83</t>
        </is>
      </c>
      <c r="S155" s="185" t="n"/>
    </row>
    <row r="156" ht="24" customHeight="1" s="49">
      <c r="A156" s="185" t="n">
        <v>154</v>
      </c>
      <c r="B156" s="186" t="n"/>
      <c r="C156" s="186" t="inlineStr">
        <is>
          <t>ยากันชักรุ่นใหม่ในข้อใดที่ถูกขับออกทางไตเป็นหลัก (&gt; 66% ในรูปเดิม) โดยไม่ผ่านการเมแทบอลิซึมของเอนไซม์ตับ Cytochrome P450 จึงมีโอกาสเกิดอันตรกิริยาระหว่างยาน้อยที่สุด (Minimal drug-drug interactions)</t>
        </is>
      </c>
      <c r="D156" s="186" t="n"/>
      <c r="E156" s="186" t="inlineStr">
        <is>
          <t>Phenytoin</t>
        </is>
      </c>
      <c r="F156" s="186" t="inlineStr">
        <is>
          <t>Carbamazepine</t>
        </is>
      </c>
      <c r="G156" s="186" t="inlineStr">
        <is>
          <t>Valproate</t>
        </is>
      </c>
      <c r="H156" s="186" t="inlineStr">
        <is>
          <t>Levetiracetam</t>
        </is>
      </c>
      <c r="I156" s="186" t="inlineStr">
        <is>
          <t>Phenobarbital</t>
        </is>
      </c>
      <c r="J156" s="185" t="n">
        <v>4</v>
      </c>
      <c r="K156" s="186" t="inlineStr">
        <is>
          <t>✅ คำตอบที่ถูกต้อง: ข้อ ง. Levetiracetam
🎯 ทำไมข้อนี้ถึงถูก:
- คำตอบที่ถูกต้อง: ข้อ ง. Levetiracetam
- ทำไมข้อนี้ถึงถูก: Levetiracetam มีคุณสมบัติทางเภสัชจลนศาสตร์ที่โดดเด่นคือ ไม่เหนี่ยวนำหรือไม่ยับยั้งเอนไซม์ CYP450 และถูกขับออกทางไตเป็นหลัก จึงแทบไม่มี drug-drug interactions เหมาะมากในผู้ป่วยที่ต้องรับประทานยาหลายชนิด
🔍 ข้ออื่นผิดเพราะอะไร:
• ข้อ ก.: เป็น potent hepatic enzyme inducers มี drug interactions มากมาย
• ข้อ ข.: (Carbamazepine): ไม่ใช่คำตอบที่ถูกต้องตามแนวทางเวชปฏิบัติและหลักวิชาการทางเภสัชกรรมสำหรับกรณีนี้
• ข้อ ค.: Valproate เป็น hepatic enzyme inhibitor มีอันตรกิริยากับยาหลายชนิด
• ข้อ จ.: (Phenobarbital): ไม่ใช่คำตอบที่ถูกต้องตามแนวทางเวชปฏิบัติและหลักวิชาการทางเภสัชกรรมสำหรับกรณีนี้</t>
        </is>
      </c>
      <c r="L156" s="186" t="n"/>
      <c r="M156" s="186" t="inlineStr">
        <is>
          <t>9. Neurologic</t>
        </is>
      </c>
      <c r="N156" s="186" t="inlineStr">
        <is>
          <t>9.2 Epilepsy</t>
        </is>
      </c>
      <c r="O156" s="185" t="inlineStr">
        <is>
          <t>Clinic</t>
        </is>
      </c>
      <c r="P156" s="186" t="inlineStr">
        <is>
          <t>รุ่น RxCU83</t>
        </is>
      </c>
      <c r="Q156" s="185" t="inlineStr">
        <is>
          <t>แบบฝึกหัด</t>
        </is>
      </c>
      <c r="R156" s="185" t="inlineStr">
        <is>
          <t>Quiz เตรียมสอบ CC1 RxCU83</t>
        </is>
      </c>
      <c r="S156" s="185" t="n"/>
    </row>
    <row r="157">
      <c r="A157" s="185" t="n">
        <v>155</v>
      </c>
      <c r="B157" s="186" t="n"/>
      <c r="C157" s="186" t="inlineStr">
        <is>
          <t>ยากันชักชนิดใดที่เป็นยาออกฤทธิ์กว้าง (Broad-spectrum antiepileptic drug) ที่มีประสิทธิภาพสูงที่สุดและเป็น First-line treatment สำหรับโรคลมชักชนิดชักสะดุ้งกล้ามเนื้อกระตุกในวัยรุ่น (Juvenile Myoclonic Epilepsy: JME) และโรคลมชักแบบเหม่อลอย (Absence seizures)</t>
        </is>
      </c>
      <c r="D157" s="186" t="n"/>
      <c r="E157" s="186" t="inlineStr">
        <is>
          <t>Carbamazepine</t>
        </is>
      </c>
      <c r="F157" s="186" t="inlineStr">
        <is>
          <t>Phenytoin</t>
        </is>
      </c>
      <c r="G157" s="186" t="inlineStr">
        <is>
          <t>Sodium valproate (Valproic acid)</t>
        </is>
      </c>
      <c r="H157" s="186" t="inlineStr">
        <is>
          <t>Gabapentin</t>
        </is>
      </c>
      <c r="I157" s="186" t="inlineStr">
        <is>
          <t>Tiagabine</t>
        </is>
      </c>
      <c r="J157" s="185" t="n">
        <v>3</v>
      </c>
      <c r="K157" s="186" t="inlineStr">
        <is>
          <t>✅ คำตอบที่ถูกต้อง: ข้อ ค. Sodium valproate (Valproic acid)
🎯 ทำไมข้อนี้ถึงถูก:
- คำตอบที่ถูกต้อง: ข้อ ค. Sodium valproate (Valproic acid)
- ทำไมข้อนี้ถึงถูก: Sodium valproate เป็น broad-spectrum AED ที่ครอบคลุมการชักได้ทุกรูปแบบ ทั้ง Generalized tonic-clonic, Absence, Myoclonic และ Focal seizures จึงเป็น drug of choice สำหรับ Juvenile Myoclonic Epilepsy (JME)
🔍 ข้ออื่นผิดเพราะอะไร:
• ข้อ ก.: เป็น narrow-spectrum AEDs ที่มีข้อห้ามใช้ใน Absence และ Myoclonic seizures เพราะจะกระตุ้นให้อาการชักแย่ลง
• ข้อ ข.: (Phenytoin): ไม่ใช่คำตอบที่ถูกต้องตามแนวทางเวชปฏิบัติและหลักวิชาการทางเภสัชกรรมสำหรับกรณีนี้
• ข้อ ง.: ใช้สำหรับ Focal seizures เป็นหลัก และอาจกระตุ้น myoclonus ได้
• ข้อ จ.: (Tiagabine): ไม่ใช่คำตอบที่ถูกต้องตามแนวทางเวชปฏิบัติและหลักวิชาการทางเภสัชกรรมสำหรับกรณีนี้</t>
        </is>
      </c>
      <c r="L157" s="186" t="n"/>
      <c r="M157" s="186" t="inlineStr">
        <is>
          <t>9. Neurologic</t>
        </is>
      </c>
      <c r="N157" s="186" t="inlineStr">
        <is>
          <t>9.2 Epilepsy</t>
        </is>
      </c>
      <c r="O157" s="185" t="inlineStr">
        <is>
          <t>Clinic</t>
        </is>
      </c>
      <c r="P157" s="186" t="inlineStr">
        <is>
          <t>รุ่น RxCU83</t>
        </is>
      </c>
      <c r="Q157" s="185" t="inlineStr">
        <is>
          <t>แบบฝึกหัด</t>
        </is>
      </c>
      <c r="R157" s="185" t="inlineStr">
        <is>
          <t>Quiz เตรียมสอบ CC1 RxCU83</t>
        </is>
      </c>
      <c r="S157" s="185" t="n"/>
    </row>
    <row r="158">
      <c r="A158" s="185" t="n">
        <v>156</v>
      </c>
      <c r="B158" s="186" t="n"/>
      <c r="C158" s="186" t="inlineStr">
        <is>
          <t>ยาต้านจุลชีพในข้อใดต่อไปนี้ที่มีฤทธิ์เป็น Potent Hepatic Enzyme Inducer อย่างรุนแรง ซึ่งจะเร่งการกำจัดยากันชักหลายชนิด (เช่น Phenytoin, Carbamazepine, Valproate) จนทำให้ระดับยากันชักในเลือดลดต่ำลงและเกิดอาการชักกำเริบ</t>
        </is>
      </c>
      <c r="D158" s="186" t="n"/>
      <c r="E158" s="186" t="inlineStr">
        <is>
          <t>Rifampicin</t>
        </is>
      </c>
      <c r="F158" s="186" t="inlineStr">
        <is>
          <t>Penicillin G</t>
        </is>
      </c>
      <c r="G158" s="186" t="inlineStr">
        <is>
          <t>Ceftriaxone</t>
        </is>
      </c>
      <c r="H158" s="186" t="inlineStr">
        <is>
          <t>Vancomycin</t>
        </is>
      </c>
      <c r="I158" s="186" t="inlineStr">
        <is>
          <t>Gentamicin</t>
        </is>
      </c>
      <c r="J158" s="185" t="n">
        <v>1</v>
      </c>
      <c r="K158" s="186" t="inlineStr">
        <is>
          <t>✅ คำตอบที่ถูกต้อง: ข้อ ก. Rifampicin
🎯 ทำไมข้อนี้ถึงถูก:
- คำตอบที่ถูกต้อง: ข้อ ก. Rifampicin
- ทำไมข้อนี้ถึงถูก: Rifampicin เป็นตัวเหนี่ยวนำเอนไซม์ในตับ (CYP3A4, CYP2C9, CYP2C19) และ P-glycoprotein ที่มีฤทธิ์แรงมาก ทำให้ระดับยากันชัก ยาคุมกำเนิด และยาต้านการแข็งตัวของเลือดลดลงอย่างรวดเร็ว
🔍 ข้ออื่นผิดเพราะอะไร:
• ข้อ ข.: ขับออกทางไตเป็นหลัก ไม่ได้เหนี่ยวนำเอนไซม์ CYP ในตับ
• ข้อ ค.: (Ceftriaxone): ไม่ใช่คำตอบที่ถูกต้องตามแนวทางเวชปฏิบัติและหลักวิชาการทางเภสัชกรรมสำหรับกรณีนี้
• ข้อ ง.: (Vancomycin): ไม่ใช่คำตอบที่ถูกต้องตามแนวทางเวชปฏิบัติและหลักวิชาการทางเภสัชกรรมสำหรับกรณีนี้
• ข้อ จ.: (Gentamicin): ไม่ใช่คำตอบที่ถูกต้องตามแนวทางเวชปฏิบัติและหลักวิชาการทางเภสัชกรรมสำหรับกรณีนี้</t>
        </is>
      </c>
      <c r="L158" s="186" t="n"/>
      <c r="M158" s="186" t="inlineStr">
        <is>
          <t>9. Neurologic</t>
        </is>
      </c>
      <c r="N158" s="186" t="inlineStr">
        <is>
          <t>9.2 Epilepsy</t>
        </is>
      </c>
      <c r="O158" s="185" t="inlineStr">
        <is>
          <t>Clinic</t>
        </is>
      </c>
      <c r="P158" s="186" t="inlineStr">
        <is>
          <t>รุ่น RxCU83</t>
        </is>
      </c>
      <c r="Q158" s="185" t="inlineStr">
        <is>
          <t>แบบฝึกหัด</t>
        </is>
      </c>
      <c r="R158" s="185" t="inlineStr">
        <is>
          <t>Quiz เตรียมสอบ CC1 RxCU83</t>
        </is>
      </c>
      <c r="S158" s="185" t="n"/>
    </row>
    <row r="159">
      <c r="A159" s="185" t="n">
        <v>157</v>
      </c>
      <c r="B159" s="186" t="n"/>
      <c r="C159" s="186" t="inlineStr">
        <is>
          <t>ผู้ป่วยโรคลมชักที่ควบคุมอาการได้ดีด้วยยา Carbamazepine ต่อมามีอาการติดเชื้อทางเดินหายใจ หากได้รับยาปฏิชีวนะกลุ่ม Macrolides ในข้อใด จะยับยั้งเอนไซม์ CYP3A4 อย่างรุนแรงจนทำให้เกิดภาวะพิษจาก Carbamazepine (มึนงง เดินเซ ตากระตุก คลื่นไส้)</t>
        </is>
      </c>
      <c r="D159" s="186" t="n"/>
      <c r="E159" s="186" t="inlineStr">
        <is>
          <t>Clarithromycin</t>
        </is>
      </c>
      <c r="F159" s="186" t="inlineStr">
        <is>
          <t>Azithromycin</t>
        </is>
      </c>
      <c r="G159" s="186" t="inlineStr">
        <is>
          <t>Amoxicillin</t>
        </is>
      </c>
      <c r="H159" s="186" t="inlineStr">
        <is>
          <t>Cefuroxime</t>
        </is>
      </c>
      <c r="I159" s="186" t="inlineStr">
        <is>
          <t>Doxycycline</t>
        </is>
      </c>
      <c r="J159" s="185" t="n">
        <v>1</v>
      </c>
      <c r="K159" s="186" t="inlineStr">
        <is>
          <t>✅ คำตอบที่ถูกต้อง: ข้อ ก. Clarithromycin
🎯 ทำไมข้อนี้ถึงถูก:
- คำตอบที่ถูกต้อง: ข้อ ก. Clarithromycin
- ทำไมข้อนี้ถึงถูก: Clarithromycin (และ Erythromycin) เป็น potent CYP3A4 inhibitors ที่ยับยั้งการเมแทบอลิซึมของ Carbamazepine ส่งผลให้ระดับ Carbamazepine ในเลือดพุ่งสูงขึ้นอย่างรวดเร็วจนเกิด acute toxicity ภายในไม่กี่วัน
🔍 ข้ออื่นผิดเพราะอะไร:
• ข้อ ข.: Azithromycin เป็น macrolide ที่ไม่ยับยั้ง CYP3A4 จึงปลอดภัยกว่ามาก
• ข้อ ค.: ขับออกทางไต ไม่รบกวน CYP3A4
• ข้อ ง.: (Cefuroxime): ไม่ใช่คำตอบที่ถูกต้องตามแนวทางเวชปฏิบัติและหลักวิชาการทางเภสัชกรรมสำหรับกรณีนี้
• ข้อ จ.: Doxycycline ถูก carbamazepine เร่งการทำลาย แต่ไม่ได้ยับยั้ง carbamazepine</t>
        </is>
      </c>
      <c r="L159" s="186" t="n"/>
      <c r="M159" s="186" t="inlineStr">
        <is>
          <t>9. Neurologic</t>
        </is>
      </c>
      <c r="N159" s="186" t="inlineStr">
        <is>
          <t>9.2 Epilepsy</t>
        </is>
      </c>
      <c r="O159" s="185" t="inlineStr">
        <is>
          <t>Clinic</t>
        </is>
      </c>
      <c r="P159" s="186" t="inlineStr">
        <is>
          <t>รุ่น RxCU83</t>
        </is>
      </c>
      <c r="Q159" s="185" t="inlineStr">
        <is>
          <t>แบบฝึกหัด</t>
        </is>
      </c>
      <c r="R159" s="185" t="inlineStr">
        <is>
          <t>Quiz เตรียมสอบ CC1 RxCU83</t>
        </is>
      </c>
      <c r="S159" s="185" t="n"/>
    </row>
    <row r="160">
      <c r="A160" s="185" t="n">
        <v>158</v>
      </c>
      <c r="B160" s="186" t="n"/>
      <c r="C160" s="186" t="inlineStr">
        <is>
          <t>พยาธิสภาพหลักของโรคพาร์กินสัน (Parkinson disease) เกิดจากการเสื่อมสลายของเซลล์ประสาทที่สร้างสารโดปามีน (Dopaminergic neurons) ในวิถีประสาท (Pathway) ใดของสมอง</t>
        </is>
      </c>
      <c r="D160" s="186" t="n"/>
      <c r="E160" s="186" t="inlineStr">
        <is>
          <t>Nigrostriatal tract (จาก Substantia nigra ไปยัง Striatum/Basal ganglia)</t>
        </is>
      </c>
      <c r="F160" s="186" t="inlineStr">
        <is>
          <t>Mesolimbic tract</t>
        </is>
      </c>
      <c r="G160" s="186" t="inlineStr">
        <is>
          <t>Mesocortical tract</t>
        </is>
      </c>
      <c r="H160" s="186" t="inlineStr">
        <is>
          <t>Tuberoinfundibular tract</t>
        </is>
      </c>
      <c r="I160" s="186" t="inlineStr">
        <is>
          <t>Corticospinal tract</t>
        </is>
      </c>
      <c r="J160" s="185" t="n">
        <v>1</v>
      </c>
      <c r="K160" s="186" t="inlineStr">
        <is>
          <t>✅ คำตอบที่ถูกต้อง: ข้อ ก. Nigrostriatal tract (จาก Substantia nigra ไปยัง Striatum/Basal ganglia)
🎯 ทำไมข้อนี้ถึงถูก:
- คำตอบที่ถูกต้อง: ข้อ ก. Nigrostriatal tract (จาก Substantia nigra ไปยัง Striatum/Basal ganglia)
- ทำไมข้อนี้ถึงถูก: โรคพาร์กินสันเกิดจากการสูญเสีย dopaminergic neurons ใน Substantia nigra pars compacta ซึ่งส่งสัญญาณผ่าน Nigrostriatal pathway ไปควบคุมการเคลื่อนไหวที่ Striatum ทำให้เกิดอาการสั่น (Tremor), เกร็ง (Rigidity) และเคลื่อนไหวช้า (Bradykinesia)
🔍 ข้ออื่นผิดเพราะอะไร:
• ข้อ ข.: Mesolimbic pathway เกี่ยวข้องกับอารมณ์และกลไกการเกิดภาพหลอน/หลงผิดในจิตเภท
• ข้อ ค.: Mesocortical pathway เกี่ยวข้องกับหน้าที่ระดับสูงของสมอง (Cognitive function)
• ข้อ ง.: Tuberoinfundibular pathway ควบคุมการหลั่งฮอร์โมน Prolactin
• ข้อ จ.: Corticospinal tract ควบคุมการสั่งการกล้ามเนื้อจากเปลือกสมองลงสู่ไขสันหลัง</t>
        </is>
      </c>
      <c r="L160" s="186" t="n"/>
      <c r="M160" s="186" t="inlineStr">
        <is>
          <t>9. Neurologic</t>
        </is>
      </c>
      <c r="N160" s="186" t="inlineStr">
        <is>
          <t>9.6 Parkinson disease</t>
        </is>
      </c>
      <c r="O160" s="185" t="inlineStr">
        <is>
          <t>Clinic</t>
        </is>
      </c>
      <c r="P160" s="186" t="inlineStr">
        <is>
          <t>รุ่น RxCU83</t>
        </is>
      </c>
      <c r="Q160" s="185" t="inlineStr">
        <is>
          <t>แบบฝึกหัด</t>
        </is>
      </c>
      <c r="R160" s="185" t="inlineStr">
        <is>
          <t>Quiz เตรียมสอบ CC1 RxCU83</t>
        </is>
      </c>
      <c r="S160" s="185" t="n"/>
    </row>
    <row r="161">
      <c r="A161" s="185" t="n">
        <v>159</v>
      </c>
      <c r="B161" s="186" t="n"/>
      <c r="C161" s="186" t="inlineStr">
        <is>
          <t>หากผู้ป่วยโรคพาร์กินสันดื่มนมสดพร้อมกับการรับประทานยา Sinemet (Levodopa/Carbidopa) จะส่งผลต่อเภสัชจลนศาสตร์ของยาอย่างไร</t>
        </is>
      </c>
      <c r="D161" s="186" t="n"/>
      <c r="E161" s="186" t="inlineStr">
        <is>
          <t>ทำให้ยาถูกดูดซึมได้ลดลงอย่างมาก เนื่องจากกรดอะมิโนในนมแย่งตัวขนส่งเดียวกับยา</t>
        </is>
      </c>
      <c r="F161" s="186" t="inlineStr">
        <is>
          <t>ทำให้ยาถูกดูดซึมได้เร็วขึ้น</t>
        </is>
      </c>
      <c r="G161" s="186" t="inlineStr">
        <is>
          <t>ทำให้ยาเปลี่ยนสภาพเป็นโดปามีนในกระเพาะอาหารทันที</t>
        </is>
      </c>
      <c r="H161" s="186" t="inlineStr">
        <is>
          <t>เพิ่มระดับยาในสมองเป็นสองเท่า</t>
        </is>
      </c>
      <c r="I161" s="186" t="inlineStr">
        <is>
          <t>ไม่มีผลกระทบใดๆ</t>
        </is>
      </c>
      <c r="J161" s="185" t="n">
        <v>1</v>
      </c>
      <c r="K161" s="186" t="inlineStr">
        <is>
          <t>✅ คำตอบที่ถูกต้อง: ข้อ ก. ทำให้ยาถูกดูดซึมได้ลดลงอย่างมาก เนื่องจากกรดอะมิโนในนมแย่งตัวขนส่งเดียวกับยา
🎯 ทำไมข้อนี้ถึงถูก:
- คำตอบที่ถูกต้อง: ข้อ ก. ทำให้ยาถูกดูดซึมได้ลดลงอย่างมาก เนื่องจากกรดอะมิโนในนมแย่งตัวขนส่งเดียวกับยา
- ทำไมข้อนี้ถึงถูก: Levodopa เป็นกรดอะมิโนตัวหนึ่ง ซึ่งต้องอาศัย Large Neutral Amino Acid Transporter (LAT-1) ในการดูดซึมผ่านเยื่อบุลำไส้เล็กและผ่าน Blood-Brain Barrier กรดอะมิโนจากโปรตีนในนมจะเข้าแย่งจับตัวขนส่ง ทำให้การดูดซึมและการออกฤทธิ์ของยาลดลงอย่างมาก
🔍 ข้ออื่นผิดเพราะอะไร:
• ข้อ ข.: ไม่ถูกต้อง เนื่องจากโปรตีนขัดขวางการขนส่งยา
• ข้อ ค.: (ทำให้ยาเปลี่ยนสภาพเป็นโดปามีนในกระเพาะอาหารทันที): ไม่ใช่คำตอบที่ถูกต้องตามแนวทางเวชปฏิบัติและหลักวิชาการทางเภสัชกรรมสำหรับกรณีนี้
• ข้อ ง.: (เพิ่มระดับยาในสมองเป็นสองเท่า): ไม่ใช่คำตอบที่ถูกต้องตามแนวทางเวชปฏิบัติและหลักวิชาการทางเภสัชกรรมสำหรับกรณีนี้
• ข้อ จ.: อาหารโปรตีนสูงมีผลกระทบทางคลินิกอย่างมีนัยสำคัญ จึงแนะนำให้รับประทานยาก่อนอาหารอย่างน้อย 30-60 นาที</t>
        </is>
      </c>
      <c r="L161" s="186" t="n"/>
      <c r="M161" s="186" t="inlineStr">
        <is>
          <t>9. Neurologic</t>
        </is>
      </c>
      <c r="N161" s="186" t="inlineStr">
        <is>
          <t>9.6 Parkinson disease</t>
        </is>
      </c>
      <c r="O161" s="185" t="inlineStr">
        <is>
          <t>Clinic</t>
        </is>
      </c>
      <c r="P161" s="186" t="inlineStr">
        <is>
          <t>รุ่น RxCU83</t>
        </is>
      </c>
      <c r="Q161" s="185" t="inlineStr">
        <is>
          <t>แบบฝึกหัด</t>
        </is>
      </c>
      <c r="R161" s="185" t="inlineStr">
        <is>
          <t>Quiz เตรียมสอบ CC1 RxCU83</t>
        </is>
      </c>
      <c r="S161" s="185" t="n"/>
    </row>
    <row r="162">
      <c r="A162" s="185" t="n">
        <v>160</v>
      </c>
      <c r="B162" s="186" t="inlineStr">
        <is>
          <t>ผู้ป่วยโรคพาร์กินสันได้รับการรักษาด้วยยา Levodopa/Benserazide มาเป็นเวลา 5 ปี ต่อมาเริ่มมีอาการเคลื่อนไหวผิดปกติแบบบิดเกร็งยุกยิก (Dyskinesia) ในช่วงที่ยาออกฤทธิ์สูงสุด (Peak-dose dyskinesia) และบางครั้งมีอาการยาหมดฤทธิ์ก่อนถึงเวลากินมื้อถัดไป (End-of-dose wearing off)</t>
        </is>
      </c>
      <c r="C162" s="186" t="inlineStr">
        <is>
          <t>การจัดการเบื้องต้นสำหรับภาวะ Peak-dose dyskinesia ในผู้ป่วยรายนี้ข้อใดเหมาะสมที่สุด</t>
        </is>
      </c>
      <c r="D162" s="186" t="n"/>
      <c r="E162" s="186" t="inlineStr">
        <is>
          <t>ปรับลดขนาดยา Levodopa ในแต่ละมื้อลง หรือพิจารณาเสริมยา Amantadine</t>
        </is>
      </c>
      <c r="F162" s="186" t="inlineStr">
        <is>
          <t>เพิ่มขนาดยา Levodopa ขึ้นเป็นสองเท่า</t>
        </is>
      </c>
      <c r="G162" s="186" t="inlineStr">
        <is>
          <t>สั่งให้ผู้ป่วยหยุดยาพาร์กินสันทุกชนิดทันที</t>
        </is>
      </c>
      <c r="H162" s="186" t="inlineStr">
        <is>
          <t>เพิ่มยา Trihexyphenidyl ขนาดสูง</t>
        </is>
      </c>
      <c r="I162" s="186" t="inlineStr">
        <is>
          <t>สั่งจ่ายยานอนหลับขนาดสูง</t>
        </is>
      </c>
      <c r="J162" s="185" t="n">
        <v>1</v>
      </c>
      <c r="K162" s="186" t="inlineStr">
        <is>
          <t>✅ คำตอบที่ถูกต้อง: ข้อ ก. ปรับลดขนาดยา Levodopa ในแต่ละมื้อลง หรือพิจารณาเสริมยา Amantadine
🎯 ทำไมข้อนี้ถึงถูก:
- คำตอบที่ถูกต้อง: ข้อ ก. ปรับลดขนาดยา Levodopa ในแต่ละมื้อลง หรือพิจารณาเสริมยา Amantadine
- ทำไมข้อนี้ถึงถูก: Peak-dose dyskinesia เกิดจากระดับโดปามีนในสมองสูงเกินไปในช่วงที่ยาดูดซึมเต็มที่ การจัดการคือการลดขนาดยา Levodopa ในแต่ละครั้งลง (แต่อาจเพิ่มความถี่ของมื้อยาขึ้น) หรือให้ยา Amantadine (NMDA receptor antagonist) เพื่อลด dyskinesia
🔍 ข้ออื่นผิดเพราะอะไร:
• ข้อ ข.: การเพิ่มขนาดยาจะยิ่งทำให้ dyskinesia รุนแรงขึ้น
• ข้อ ค.: การหยุดยากะทันหันเสี่ยงต่อ Neuroleptic Malignant-like Syndrome
• ข้อ ง.: Trihexyphenidyl ใช้รักษาอาการสั่น ไม่ได้แก้ peak-dose dyskinesia
• ข้อ จ.: ยานอนหลับไม่ได้แก้พยาธิสภาพของการเคลื่อนไหวผิดปกติ</t>
        </is>
      </c>
      <c r="L162" s="186" t="n"/>
      <c r="M162" s="186" t="inlineStr">
        <is>
          <t>9. Neurologic</t>
        </is>
      </c>
      <c r="N162" s="186" t="inlineStr">
        <is>
          <t>9.6 Parkinson disease</t>
        </is>
      </c>
      <c r="O162" s="185" t="inlineStr">
        <is>
          <t>Clinic</t>
        </is>
      </c>
      <c r="P162" s="186" t="inlineStr">
        <is>
          <t>รุ่น RxCU83</t>
        </is>
      </c>
      <c r="Q162" s="185" t="inlineStr">
        <is>
          <t>แบบฝึกหัด</t>
        </is>
      </c>
      <c r="R162" s="185" t="inlineStr">
        <is>
          <t>Quiz เตรียมสอบ CC1 RxCU83</t>
        </is>
      </c>
      <c r="S162" s="185" t="inlineStr">
        <is>
          <t>CASE-NEURO-PARKINSON-SINEMET-WEARINGOFF</t>
        </is>
      </c>
    </row>
    <row r="163">
      <c r="A163" s="185" t="n">
        <v>161</v>
      </c>
      <c r="B163" s="186" t="inlineStr">
        <is>
          <t>ผู้ป่วยโรคพาร์กินสันได้รับการรักษาด้วยยา Levodopa/Benserazide มาเป็นเวลา 5 ปี ต่อมาเริ่มมีอาการเคลื่อนไหวผิดปกติแบบบิดเกร็งยุกยิก (Dyskinesia) ในช่วงที่ยาออกฤทธิ์สูงสุด (Peak-dose dyskinesia) และบางครั้งมีอาการยาหมดฤทธิ์ก่อนถึงเวลากินมื้อถัดไป (End-of-dose wearing off)</t>
        </is>
      </c>
      <c r="C163" s="186" t="inlineStr">
        <is>
          <t>ผู้ป่วยมีอาการยาหมดฤทธิ์ก่อนถึงเวลากินมื้อถัดไป (End-of-dose wearing off phenomenon) แนวทางการปรับยาข้อใดเหมาะสมที่สุด</t>
        </is>
      </c>
      <c r="D163" s="186" t="n"/>
      <c r="E163" s="186" t="inlineStr">
        <is>
          <t>เปลี่ยนเป็นยา Levodopa รูปแบบออกฤทธิ์เนิ่น (Controlled-release / Sustained-release) หรือเพิ่มยาในกลุ่ม COMT inhibitor (เช่น Entacapone)</t>
        </is>
      </c>
      <c r="F163" s="186" t="inlineStr">
        <is>
          <t>สั่งหยุดยา Levodopa แล้วเปลี่ยนเป็นวิตามินบี 6 เดี่ยวๆ</t>
        </is>
      </c>
      <c r="G163" s="186" t="inlineStr">
        <is>
          <t>สั่งจ่ายยา Paracetamol ก่อนอาหาร</t>
        </is>
      </c>
      <c r="H163" s="186" t="inlineStr">
        <is>
          <t>ให้ผู้ป่วยอดอาหารโปรตีนทุกชนิดตลอดชีวิต</t>
        </is>
      </c>
      <c r="I163" s="186" t="inlineStr">
        <is>
          <t>แนะนำให้ผู้ป่วยนอนนิ่งๆ ไม่ต้องรับประทานยาเพิ่ม</t>
        </is>
      </c>
      <c r="J163" s="185" t="n">
        <v>1</v>
      </c>
      <c r="K163" s="186" t="inlineStr">
        <is>
          <t>✅ คำตอบที่ถูกต้อง: ข้อ ก. เปลี่ยนเป็นยา Levodopa รูปแบบออกฤทธิ์เนิ่น (Controlled-release / Sustained-release) หรือเพิ่มยาในกลุ่ม COMT inhibitor (เช่น Entacapone)
🎯 ทำไมข้อนี้ถึงถูก:
- คำตอบที่ถูกต้อง: ข้อ ก. เปลี่ยนเป็นยา Levodopa รูปแบบออกฤทธิ์เนิ่น (Controlled-release / Sustained-release) หรือเพิ่มยาในกลุ่ม COMT inhibitor (เช่น Entacapone)
- ทำไมข้อนี้ถึงถูก: Wearing-off เกิดจาก half-life ของ Levodopa สั้น (ประมาณ 1-1.5 ชม.) และ striatal dopamine storage ลดลง การแก้ไขทำได้โดยการให้ยาในรูปแบบ CR/SR, การเพิ่มความถี่มื้อยา, หรือการเสริม COMT inhibitor (Entacapone) เพื่อยืด half-life ของยาในกระแสเลือด
🔍 ข้ออื่นผิดเพราะอะไร:
• ข้อ ข.: วิตามินบี 6 เร่งการสลาย levodopa ในส่วนปลาย และไม่สามารถทดแทนยารักษาพาร์กินสันได้
• ข้อ ค.: Paracetamol ไม่ได้ช่วยเพิ่มการทำงานของระบบโดปามีน
• ข้อ ง.: เป็นคำแนะนำที่ไม่ถูกต้องและเป็นอันตรายต่อสุขภาพ
• ข้อ จ.: (แนะนำให้ผู้ป่วยนอนนิ่งๆ ไม่ต้องรับประทานยาเพิ่ม): ไม่ใช่คำตอบที่ถูกต้องตามแนวทางเวชปฏิบัติและหลักวิชาการทางเภสัชกรรมสำหรับกรณีนี้</t>
        </is>
      </c>
      <c r="L163" s="186" t="n"/>
      <c r="M163" s="186" t="inlineStr">
        <is>
          <t>9. Neurologic</t>
        </is>
      </c>
      <c r="N163" s="186" t="inlineStr">
        <is>
          <t>9.6 Parkinson disease</t>
        </is>
      </c>
      <c r="O163" s="185" t="inlineStr">
        <is>
          <t>Clinic</t>
        </is>
      </c>
      <c r="P163" s="186" t="inlineStr">
        <is>
          <t>รุ่น RxCU83</t>
        </is>
      </c>
      <c r="Q163" s="185" t="inlineStr">
        <is>
          <t>แบบฝึกหัด</t>
        </is>
      </c>
      <c r="R163" s="185" t="inlineStr">
        <is>
          <t>Quiz เตรียมสอบ CC1 RxCU83</t>
        </is>
      </c>
      <c r="S163" s="185" t="inlineStr">
        <is>
          <t>CASE-NEURO-PARKINSON-SINEMET-WEARINGOFF</t>
        </is>
      </c>
    </row>
    <row r="164">
      <c r="A164" s="185" t="n">
        <v>162</v>
      </c>
      <c r="B164" s="186" t="n"/>
      <c r="C164" s="186" t="inlineStr">
        <is>
          <t>ยาบรรเทาอาการคลื่นไส้อาเจียนในข้อใด ที่ปลอดภัยสำหรับผู้ป่วยโรคพาร์กินสัน โดยไม่ทำให้อาการเคลื่อนไหวผิดปกติหรือความจำเสื่อมแย่ลง เนื่องจากยาไม่ผ่าน Blood-Brain Barrier</t>
        </is>
      </c>
      <c r="D164" s="186" t="n"/>
      <c r="E164" s="186" t="inlineStr">
        <is>
          <t>Metoclopramide</t>
        </is>
      </c>
      <c r="F164" s="186" t="inlineStr">
        <is>
          <t>Haloperidol</t>
        </is>
      </c>
      <c r="G164" s="186" t="inlineStr">
        <is>
          <t>Domperidone</t>
        </is>
      </c>
      <c r="H164" s="186" t="inlineStr">
        <is>
          <t>Prochlorperazine</t>
        </is>
      </c>
      <c r="I164" s="186" t="inlineStr">
        <is>
          <t>Chlorpromazine</t>
        </is>
      </c>
      <c r="J164" s="185" t="n">
        <v>3</v>
      </c>
      <c r="K164" s="186" t="inlineStr">
        <is>
          <t>✅ คำตอบที่ถูกต้อง: ข้อ ค. Domperidone
🎯 ทำไมข้อนี้ถึงถูก:
- คำตอบที่ถูกต้อง: ข้อ ค. Domperidone
- ทำไมข้อนี้ถึงถูก: Domperidone เป็น Peripheral Dopamine D2 antagonist ที่ไม่ผ่าน Blood-Brain Barrier (BBB) จึงออกฤทธิ์แก้อาเจียนที่ Area postrema (Chemoreceptor trigger zone นอก BBB) โดยไม่ไปบล็อก dopamine receptor ในสมองส่วน striatum จึงไม่ทำให้อาการพาร์กินสันแย่ลง
🔍 ข้ออื่นผิดเพราะอะไร:
• ข้อ ก.: Metoclopramide ผ่าน BBB เข้าไปบล็อก D2 ในสมอง ทำให้เกิด severe drug-induced parkinsonism
• ข้อ ข.: เป็น Typical antipsychotics ที่บล็อก D2 ในสมองอย่างรุนแรง ห้ามใช้ในโรคพาร์กินสัน
• ข้อ ง.: (Prochlorperazine): ไม่ใช่คำตอบที่ถูกต้องตามแนวทางเวชปฏิบัติและหลักวิชาการทางเภสัชกรรมสำหรับกรณีนี้
• ข้อ จ.: (Chlorpromazine): ไม่ใช่คำตอบที่ถูกต้องตามแนวทางเวชปฏิบัติและหลักวิชาการทางเภสัชกรรมสำหรับกรณีนี้</t>
        </is>
      </c>
      <c r="L164" s="186" t="n"/>
      <c r="M164" s="186" t="inlineStr">
        <is>
          <t>9. Neurologic</t>
        </is>
      </c>
      <c r="N164" s="186" t="inlineStr">
        <is>
          <t>9.6 Parkinson disease</t>
        </is>
      </c>
      <c r="O164" s="185" t="inlineStr">
        <is>
          <t>Clinic</t>
        </is>
      </c>
      <c r="P164" s="186" t="inlineStr">
        <is>
          <t>รุ่น RxCU83</t>
        </is>
      </c>
      <c r="Q164" s="185" t="inlineStr">
        <is>
          <t>แบบฝึกหัด</t>
        </is>
      </c>
      <c r="R164" s="185" t="inlineStr">
        <is>
          <t>Quiz เตรียมสอบ CC1 RxCU83</t>
        </is>
      </c>
      <c r="S164" s="185" t="n"/>
    </row>
    <row r="165">
      <c r="A165" s="185" t="n">
        <v>163</v>
      </c>
      <c r="B165" s="186" t="n"/>
      <c r="C165" s="186" t="inlineStr">
        <is>
          <t>ยาในข้อใดต่อไปนี้ออกฤทธิ์เป็น Peripheral Aromatic L-amino acid decarboxylase (AADC / DOPA decarboxylase) inhibitor ที่นำมาผสมร่วมกับ Levodopa เสมอเพื่อป้องกันการเปลี่ยนเป็น Dopamine ในกระแสเลือดส่วนปลาย</t>
        </is>
      </c>
      <c r="D165" s="186" t="n"/>
      <c r="E165" s="186" t="inlineStr">
        <is>
          <t>Carbidopa (หรือ Benserazide)</t>
        </is>
      </c>
      <c r="F165" s="186" t="inlineStr">
        <is>
          <t>Entacapone</t>
        </is>
      </c>
      <c r="G165" s="186" t="inlineStr">
        <is>
          <t>Selegiline</t>
        </is>
      </c>
      <c r="H165" s="186" t="inlineStr">
        <is>
          <t>Pramipexole</t>
        </is>
      </c>
      <c r="I165" s="186" t="inlineStr">
        <is>
          <t>Amantadine</t>
        </is>
      </c>
      <c r="J165" s="185" t="n">
        <v>1</v>
      </c>
      <c r="K165" s="186" t="inlineStr">
        <is>
          <t>✅ คำตอบที่ถูกต้อง: ข้อ ก. Carbidopa (หรือ Benserazide)
🎯 ทำไมข้อนี้ถึงถูก:
- คำตอบที่ถูกต้อง: ข้อ ก. Carbidopa (หรือ Benserazide)
- ทำไมข้อนี้ถึงถูก: Carbidopa และ Benserazide เป็น DOPA decarboxylase inhibitors ที่ไม่ผ่านเข้าสมอง ทำหน้าที่ยับยั้งการเปลี่ยน Levodopa เป็น Dopamine ในหลอดเลือดส่วนปลาย ช่วยลดอาการคลื่นไส้อาเจียนและผลข้างเคียงต่อหัวใจ พร้อมทั้งเพิ่มปริมาณ Levodopa ให้ผ่านเข้าสู่สมองได้มากขึ้น
🔍 ข้ออื่นผิดเพราะอะไร:
• ข้อ ข.: Entacapone เป็น COMT inhibitor
• ข้อ ค.: Selegiline เป็น MAO-B inhibitor
• ข้อ ง.: Pramipexole เป็น Dopamine receptor agonist
• ข้อ จ.: Amantadine เป็น NMDA antagonist และกระตุ้นการหลั่ง dopamine</t>
        </is>
      </c>
      <c r="L165" s="186" t="n"/>
      <c r="M165" s="186" t="inlineStr">
        <is>
          <t>9. Neurologic</t>
        </is>
      </c>
      <c r="N165" s="186" t="inlineStr">
        <is>
          <t>9.6 Parkinson disease</t>
        </is>
      </c>
      <c r="O165" s="185" t="inlineStr">
        <is>
          <t>Clinic</t>
        </is>
      </c>
      <c r="P165" s="186" t="inlineStr">
        <is>
          <t>รุ่น RxCU83</t>
        </is>
      </c>
      <c r="Q165" s="185" t="inlineStr">
        <is>
          <t>แบบฝึกหัด</t>
        </is>
      </c>
      <c r="R165" s="185" t="inlineStr">
        <is>
          <t>Quiz เตรียมสอบ CC1 RxCU83</t>
        </is>
      </c>
      <c r="S165" s="185" t="n"/>
    </row>
    <row r="166">
      <c r="A166" s="185" t="n">
        <v>164</v>
      </c>
      <c r="B166" s="186" t="n"/>
      <c r="C166" s="186" t="inlineStr">
        <is>
          <t>ยาในข้อใดต่อไปนี้ออกฤทธิ์ยับยั้งเอนไซม์ Catechol-O-methyltransferase (COMT inhibitor) เฉพาะที่ในระบบไหลเวียนส่วนปลาย เพื่อป้องกันการสลาย Levodopa กลายเป็น 3-O-methyldopa (3-OMD)</t>
        </is>
      </c>
      <c r="D166" s="186" t="n"/>
      <c r="E166" s="186" t="inlineStr">
        <is>
          <t>Entacapone</t>
        </is>
      </c>
      <c r="F166" s="186" t="inlineStr">
        <is>
          <t>Carbidopa</t>
        </is>
      </c>
      <c r="G166" s="186" t="inlineStr">
        <is>
          <t>Rasagiline</t>
        </is>
      </c>
      <c r="H166" s="186" t="inlineStr">
        <is>
          <t>Ropinirole</t>
        </is>
      </c>
      <c r="I166" s="186" t="inlineStr">
        <is>
          <t>Trihexyphenidyl</t>
        </is>
      </c>
      <c r="J166" s="185" t="n">
        <v>1</v>
      </c>
      <c r="K166" s="186" t="inlineStr">
        <is>
          <t>✅ คำตอบที่ถูกต้อง: ข้อ ก. Entacapone
🎯 ทำไมข้อนี้ถึงถูก:
- คำตอบที่ถูกต้อง: ข้อ ก. Entacapone
- ทำไมข้อนี้ถึงถูก: Entacapone เป็น Peripheral COMT inhibitor ยับยั้งการเปลี่ยน Levodopa ไปเป็น 3-OMD ในทางเดินอาหารและตับ ทำให้ bioavailability และ half-life ของ Levodopa ยืนยาวขึ้น ช่วยลดปัญหา wearing-off
🔍 ข้ออื่นผิดเพราะอะไร:
• ข้อ ข.: Carbidopa เป็น DOPA decarboxylase inhibitor
• ข้อ ค.: Rasagiline เป็น MAO-B inhibitor
• ข้อ ง.: Ropinirole เป็น Dopamine agonist
• ข้อ จ.: Trihexyphenidyl เป็น Anticholinergic agent</t>
        </is>
      </c>
      <c r="L166" s="186" t="n"/>
      <c r="M166" s="186" t="inlineStr">
        <is>
          <t>9. Neurologic</t>
        </is>
      </c>
      <c r="N166" s="186" t="inlineStr">
        <is>
          <t>9.6 Parkinson disease</t>
        </is>
      </c>
      <c r="O166" s="185" t="inlineStr">
        <is>
          <t>Clinic</t>
        </is>
      </c>
      <c r="P166" s="186" t="inlineStr">
        <is>
          <t>รุ่น RxCU83</t>
        </is>
      </c>
      <c r="Q166" s="185" t="inlineStr">
        <is>
          <t>แบบฝึกหัด</t>
        </is>
      </c>
      <c r="R166" s="185" t="inlineStr">
        <is>
          <t>Quiz เตรียมสอบ CC1 RxCU83</t>
        </is>
      </c>
      <c r="S166" s="185" t="n"/>
    </row>
    <row r="167">
      <c r="A167" s="185" t="n">
        <v>165</v>
      </c>
      <c r="B167" s="186" t="inlineStr">
        <is>
          <t>ผู้ป่วยหญิงอายุ 70 ปี ได้รับการวินิจฉัยว่าเป็นโรคอัลไซเมอร์ระยะปานกลางถึงรุนแรง (Moderate-to-severe Alzheimer disease)</t>
        </is>
      </c>
      <c r="C167" s="186" t="inlineStr">
        <is>
          <t>ยาในข้อใดที่ออกฤทธิ์เป็น N-methyl-D-aspartate (NMDA) receptor antagonist ช่วยลดภาวะ excitotoxicity ของระบบประสาท</t>
        </is>
      </c>
      <c r="D167" s="186" t="n"/>
      <c r="E167" s="186" t="inlineStr">
        <is>
          <t>Memantine</t>
        </is>
      </c>
      <c r="F167" s="186" t="inlineStr">
        <is>
          <t>Donepezil</t>
        </is>
      </c>
      <c r="G167" s="186" t="inlineStr">
        <is>
          <t>Rivastigmine</t>
        </is>
      </c>
      <c r="H167" s="186" t="inlineStr">
        <is>
          <t>Galantamine</t>
        </is>
      </c>
      <c r="I167" s="186" t="inlineStr">
        <is>
          <t>Haloperidol</t>
        </is>
      </c>
      <c r="J167" s="185" t="n">
        <v>1</v>
      </c>
      <c r="K167" s="186" t="inlineStr">
        <is>
          <t>✅ คำตอบที่ถูกต้อง: ข้อ ก. Memantine
🎯 ทำไมข้อนี้ถึงถูก:
- คำตอบที่ถูกต้อง: ข้อ ก. Memantine
- ทำไมข้อนี้ถึงถูก: Memantine ออกฤทธิ์เป็น uncompetitive, moderate-affinity NMDA receptor antagonist ช่วยบล็อกผลทางพยาธิวิทยาของสาร glutamate ที่หลั่งออกมามากเกินไป ลด calcium influx และป้องกัน neuronal excitotoxicity ได้รับการรับรองสำหรับโรคอัลไซเมอร์ระยะปานกลางถึงรุนแรง
🔍 ข้ออื่นผิดเพราะอะไร:
• ข้อ ข.: ล้วนเป็นยากลุ่ม Acetylcholinesterase Inhibitors (AChEIs)
• ข้อ ค.: (Rivastigmine): ไม่ใช่คำตอบที่ถูกต้องตามแนวทางเวชปฏิบัติและหลักวิชาการทางเภสัชกรรมสำหรับกรณีนี้
• ข้อ ง.: (Galantamine): ไม่ใช่คำตอบที่ถูกต้องตามแนวทางเวชปฏิบัติและหลักวิชาการทางเภสัชกรรมสำหรับกรณีนี้
• ข้อ จ.: Haloperidol เป็นยาต้านโรคจิตทั่วไป</t>
        </is>
      </c>
      <c r="L167" s="186" t="n"/>
      <c r="M167" s="186" t="inlineStr">
        <is>
          <t>9. Neurologic</t>
        </is>
      </c>
      <c r="N167" s="186" t="inlineStr">
        <is>
          <t>9.7 Dementia, Alzheimer's</t>
        </is>
      </c>
      <c r="O167" s="185" t="inlineStr">
        <is>
          <t>Clinic</t>
        </is>
      </c>
      <c r="P167" s="186" t="inlineStr">
        <is>
          <t>รุ่น RxCU83</t>
        </is>
      </c>
      <c r="Q167" s="185" t="inlineStr">
        <is>
          <t>แบบฝึกหัด</t>
        </is>
      </c>
      <c r="R167" s="185" t="inlineStr">
        <is>
          <t>Quiz เตรียมสอบ CC1 RxCU83</t>
        </is>
      </c>
      <c r="S167" s="185" t="inlineStr"/>
    </row>
    <row r="168">
      <c r="A168" s="185" t="n">
        <v>166</v>
      </c>
      <c r="B168" s="186" t="n"/>
      <c r="C168" s="186" t="inlineStr">
        <is>
          <t>ข้อใดต่อไปนี้จัดเป็นข้อห้ามใช้อย่างเด็ดขาด (Absolute contraindication) ในการให้ยาละลายลิ่มเลือด Alteplase (rt-PA) ทางหลอดเลือดดำ สำหรับผู้ป่วยโรคหลอดเลือดสมองขาดเลือดเฉียบพลัน (Acute Ischemic Stroke)</t>
        </is>
      </c>
      <c r="D168" s="186" t="n"/>
      <c r="E168" s="186" t="inlineStr">
        <is>
          <t>มีประวัติเลือดออกในสมองมาก่อน (Previous Intracranial Hemorrhage) หรือตรวจพบเลือดออกในสมองจากการตรวจ CT scan</t>
        </is>
      </c>
      <c r="F168" s="186" t="inlineStr">
        <is>
          <t>มีภาวะเลือดออกในอวัยวะภายในที่ยังไม่สามารถควบคุมได้ (Active internal bleeding)</t>
        </is>
      </c>
      <c r="G168" s="186" t="inlineStr">
        <is>
          <t>ระดับเกล็ดเลือดต่ำกว่า 100,000 /uL หรือค่า INR &gt; 1.7</t>
        </is>
      </c>
      <c r="H168" s="186" t="inlineStr">
        <is>
          <t>ความดันโลหิตสูงรุนแรงที่ควบคุมไม่ได้ (SBP &gt; 185 mmHg หรือ DBP &gt; 110 mmHg แม้ให้ยาลดความดันแล้ว)</t>
        </is>
      </c>
      <c r="I168" s="186" t="inlineStr">
        <is>
          <t>ถูกทุกข้อ</t>
        </is>
      </c>
      <c r="J168" s="185" t="n">
        <v>5</v>
      </c>
      <c r="K168" s="186" t="inlineStr">
        <is>
          <t>✅ คำตอบที่ถูกต้อง: ข้อ จ. ถูกทุกข้อ
🎯 ทำไมข้อนี้ถึงถูก:
- คำตอบที่ถูกต้อง: ข้อ จ. ถูกทุกข้อ
- ทำไมข้อนี้ถึงถูก: ตามแนวทางการรักษา Acute Ischemic Stroke (AHA/ASA) การมีประวัติหรือตรวจพบเลือดออกในสมอง, active bleeding, เกล็ดเลือดต่ำ (&lt; 100,000), INR &gt; 1.7 และความดันโลหิตที่กดไม่ลง (&gt; 185/110 mmHg) ล้วนเป็น absolute contraindications เพราะเพิ่มความเสี่ยงต่อ fatal symptomatic intracranial hemorrhage
🔍 ข้ออื่นผิดเพราะอะไร:
• ข้อ ก.: ถึง ง. ล้วนเป็นข้อห้ามใช้เด็ดขาดที่ต้องตรวจสอบอย่างเข้มงวดก่อนสั่งจ่ายยา rt-PA
• ข้อ ข.: (มีภาวะเลือดออกในอวัยวะภายในที่ยังไม่สามารถควบคุมได้ (Active internal bleeding)): ไม่ใช่คำตอบที่ถูกต้องตามแนวทางเวชปฏิบัติและหลักวิชาการทางเภสัชกรรมสำหรับกรณีนี้
• ข้อ ค.: (ระดับเกล็ดเลือดต่ำกว่า 100,000 /uL หรือค่า INR &gt; 1.7): ไม่ใช่คำตอบที่ถูกต้องตามแนวทางเวชปฏิบัติและหลักวิชาการทางเภสัชกรรมสำหรับกรณีนี้
• ข้อ ง.: (ความดันโลหิตสูงรุนแรงที่ควบคุมไม่ได้ (SBP &gt; 185 mmHg หรือ DBP &gt; 110 mmHg แม้ให้ยาลดความดันแล้ว)): ไม่ใช่คำตอบที่ถูกต้องตามแนวทางเวชปฏิบัติและหลักวิชาการทางเภสัชกรรมสำหรับกรณีนี้</t>
        </is>
      </c>
      <c r="L168" s="186" t="n"/>
      <c r="M168" s="186" t="inlineStr">
        <is>
          <t>9. Neurologic</t>
        </is>
      </c>
      <c r="N168" s="186" t="inlineStr">
        <is>
          <t>9.4 Stroke</t>
        </is>
      </c>
      <c r="O168" s="185" t="inlineStr">
        <is>
          <t>Clinic</t>
        </is>
      </c>
      <c r="P168" s="186" t="inlineStr">
        <is>
          <t>รุ่น RxCU83</t>
        </is>
      </c>
      <c r="Q168" s="185" t="inlineStr">
        <is>
          <t>แบบฝึกหัด</t>
        </is>
      </c>
      <c r="R168" s="185" t="inlineStr">
        <is>
          <t>Quiz เตรียมสอบ CC1 RxCU83</t>
        </is>
      </c>
      <c r="S168" s="185" t="n"/>
    </row>
    <row r="169">
      <c r="A169" s="185" t="n">
        <v>167</v>
      </c>
      <c r="B169" s="186" t="n"/>
      <c r="C169" s="186" t="inlineStr">
        <is>
          <t>ข้อใดคือเป้าหมายในการควบคุมระดับความดันโลหิต (Target Blood Pressure) ในระหว่างและหลังการให้ยาละลายลิ่มเลือด Alteplase (rt-PA) ทางหลอดเลือดดำใน 24 ชั่วโมงแรก</t>
        </is>
      </c>
      <c r="D169" s="186" t="n"/>
      <c r="E169" s="186" t="inlineStr">
        <is>
          <t>ควบคุมให้ความดันโลหิตต่ำกว่า 180/105 mmHg (&lt; 180/105 mmHg)</t>
        </is>
      </c>
      <c r="F169" s="186" t="inlineStr">
        <is>
          <t>ควบคุมให้ความดันโลหิตต่ำกว่า 120/80 mmHg ทันที</t>
        </is>
      </c>
      <c r="G169" s="186" t="inlineStr">
        <is>
          <t>ควบคุมให้ความดันโลหิตต่ำกว่า 220/120 mmHg</t>
        </is>
      </c>
      <c r="H169" s="186" t="inlineStr">
        <is>
          <t>ไม่จำเป็นต้องควบคุม ปล่อยให้ความดันสูงเพื่อเลี้ยงสมอง</t>
        </is>
      </c>
      <c r="I169" s="186" t="inlineStr">
        <is>
          <t>ควบคุมให้ SBP ต่ำกว่า 90 mmHg</t>
        </is>
      </c>
      <c r="J169" s="185" t="n">
        <v>1</v>
      </c>
      <c r="K169" s="186" t="inlineStr">
        <is>
          <t>✅ คำตอบที่ถูกต้อง: ข้อ ก. ควบคุมให้ความดันโลหิตต่ำกว่า 180/105 mmHg (&lt; 180/105 mmHg)
🎯 ทำไมข้อนี้ถึงถูก:
- คำตอบที่ถูกต้อง: ข้อ ก. ควบคุมให้ความดันโลหิตต่ำกว่า 180/105 mmHg (&lt; 180/105 mmHg)
- ทำไมข้อนี้ถึงถูก: เกณฑ์มาตรฐานระหว่างและหลังการให้ Alteplase 24 ชั่วโมง คือต้องควบคุมระดับ BP ให้ต่ำกว่า 180/105 mmHg อย่างเคร่งครัด (ใช้ยาเช่น Nicardipine IV หรือ Labetalol IV) เพื่อป้องกันภาวะเลือดออกในสมองแทรกซ้อน (Hemorrhagic transformation)
🔍 ข้ออื่นผิดเพราะอะไร:
• ข้อ ข.: การลดความดันเร็วและต่ำเกินไป (&lt; 120/80) จะทำให้สมองส่วน penumbra ขาดเลือดมากขึ้น
• ข้อ ค.: เกณฑ์ &lt; 220/120 mmHg ใช้สำหรับผู้ป่วยที่ไม่ได้รับยาละลายลิ่มเลือด
• ข้อ ง.: เป็นอันตรายอย่างยิ่งต่อสมอง
• ข้อ จ.: (ควบคุมให้ SBP ต่ำกว่า 90 mmHg): ไม่ใช่คำตอบที่ถูกต้องตามแนวทางเวชปฏิบัติและหลักวิชาการทางเภสัชกรรมสำหรับกรณีนี้</t>
        </is>
      </c>
      <c r="L169" s="186" t="n"/>
      <c r="M169" s="186" t="inlineStr">
        <is>
          <t>9. Neurologic</t>
        </is>
      </c>
      <c r="N169" s="186" t="inlineStr">
        <is>
          <t>9.4 Stroke</t>
        </is>
      </c>
      <c r="O169" s="185" t="inlineStr">
        <is>
          <t>Clinic</t>
        </is>
      </c>
      <c r="P169" s="186" t="inlineStr">
        <is>
          <t>รุ่น RxCU83</t>
        </is>
      </c>
      <c r="Q169" s="185" t="inlineStr">
        <is>
          <t>แบบฝึกหัด</t>
        </is>
      </c>
      <c r="R169" s="185" t="inlineStr">
        <is>
          <t>Quiz เตรียมสอบ CC1 RxCU83</t>
        </is>
      </c>
      <c r="S169" s="185" t="n"/>
    </row>
    <row r="170">
      <c r="A170" s="185" t="n">
        <v>168</v>
      </c>
      <c r="B170" s="186" t="n"/>
      <c r="C170" s="186" t="inlineStr">
        <is>
          <t>สำหรับการป้องกันการกลับเป็นซ้ำของโรคหลอดเลือดสมองในระยะยาว (Secondary stroke prevention) เป้าหมายระดับความดันโลหิตที่แนะนำตามแนวทางเวชปฏิบัติปัจจุบันคือข้อใด</t>
        </is>
      </c>
      <c r="D170" s="186" t="n"/>
      <c r="E170" s="186" t="inlineStr">
        <is>
          <t>BP &lt; 130/80 mmHg</t>
        </is>
      </c>
      <c r="F170" s="186" t="inlineStr">
        <is>
          <t>BP &lt; 140/90 mmHg</t>
        </is>
      </c>
      <c r="G170" s="186" t="inlineStr">
        <is>
          <t>BP &lt; 150/90 mmHg</t>
        </is>
      </c>
      <c r="H170" s="186" t="inlineStr">
        <is>
          <t>BP &lt; 160/100 mmHg</t>
        </is>
      </c>
      <c r="I170" s="186" t="inlineStr">
        <is>
          <t>BP &lt; 110/70 mmHg</t>
        </is>
      </c>
      <c r="J170" s="185" t="n">
        <v>1</v>
      </c>
      <c r="K170" s="186" t="inlineStr">
        <is>
          <t>✅ คำตอบที่ถูกต้อง: ข้อ ก. BP &lt; 130/80 mmHg
🎯 ทำไมข้อนี้ถึงถูก:
- คำตอบที่ถูกต้อง: ข้อ ก. BP &lt; 130/80 mmHg
- ทำไมข้อนี้ถึงถูก: ตาม AHA/ASA Secondary Stroke Prevention Guideline แนะนำเป้าหมายความดันโลหิตสำหรับผู้ป่วยที่มีประวัติ Ischemic stroke หรือ TIA คือ &lt; 130/80 mmHg เพื่อลดความเสี่ยงการเกิด recurrent stroke และ cardiovascular events ได้อย่างมีนัยสำคัญ
🔍 ข้ออื่นผิดเพราะอะไร:
• ข้อ ข.: เป็นเป้าหมายเดิมที่ยอมรับในอดีต แต่เกณฑ์ปัจจุบันแนะนำเข้มงวดขึ้นที่ &lt; 130/80 mmHg
• ข้อ ค.: (BP &lt; 150/90 mmHg): ไม่ใช่คำตอบที่ถูกต้องตามแนวทางเวชปฏิบัติและหลักวิชาการทางเภสัชกรรมสำหรับกรณีนี้
• ข้อ ง.: (BP &lt; 160/100 mmHg): ไม่ใช่คำตอบที่ถูกต้องตามแนวทางเวชปฏิบัติและหลักวิชาการทางเภสัชกรรมสำหรับกรณีนี้
• ข้อ จ.: ต่ำเกินไป อาจทำให้เกิด orthostatic hypotension และ cerebral hypoperfusion</t>
        </is>
      </c>
      <c r="L170" s="186" t="n"/>
      <c r="M170" s="186" t="inlineStr">
        <is>
          <t>9. Neurologic</t>
        </is>
      </c>
      <c r="N170" s="186" t="inlineStr">
        <is>
          <t>9.4 Stroke</t>
        </is>
      </c>
      <c r="O170" s="185" t="inlineStr">
        <is>
          <t>Clinic</t>
        </is>
      </c>
      <c r="P170" s="186" t="inlineStr">
        <is>
          <t>รุ่น RxCU83</t>
        </is>
      </c>
      <c r="Q170" s="185" t="inlineStr">
        <is>
          <t>แบบฝึกหัด</t>
        </is>
      </c>
      <c r="R170" s="185" t="inlineStr">
        <is>
          <t>Quiz เตรียมสอบ CC1 RxCU83</t>
        </is>
      </c>
      <c r="S170" s="185" t="n"/>
    </row>
    <row r="171">
      <c r="A171" s="185" t="n">
        <v>169</v>
      </c>
      <c r="B171" s="186" t="n"/>
      <c r="C171" s="186" t="inlineStr">
        <is>
          <t>สำหรับการป้องกันการเกิดโรคหลอดเลือดสมองขาดเลือดซ้ำจากภาวะหลอดเลือดแดงแข็ง (Atherosclerotic ischemic stroke) ระดับเป้าหมายของไขมัน LDL-C ที่แนะนำตามแนวทาง AHA/ASA และสมาคมประสาทวิทยาศาสตร์คือข้อใด</t>
        </is>
      </c>
      <c r="D171" s="186" t="n"/>
      <c r="E171" s="186" t="inlineStr">
        <is>
          <t>LDL-C &lt; 100 mg/dL</t>
        </is>
      </c>
      <c r="F171" s="186" t="inlineStr">
        <is>
          <t>LDL-C &lt; 80 mg/dL</t>
        </is>
      </c>
      <c r="G171" s="186" t="inlineStr">
        <is>
          <t>LDL-C &lt; 70 mg/dL (หรือลดลง &gt;= 50% จากค่าเริ่มต้น)</t>
        </is>
      </c>
      <c r="H171" s="186" t="inlineStr">
        <is>
          <t>LDL-C &lt; 60 mg/dL</t>
        </is>
      </c>
      <c r="I171" s="186" t="inlineStr">
        <is>
          <t>ไม่จำเป็นต้องตรวจระดับไขมัน</t>
        </is>
      </c>
      <c r="J171" s="185" t="n">
        <v>3</v>
      </c>
      <c r="K171" s="186" t="inlineStr">
        <is>
          <t>✅ คำตอบที่ถูกต้อง: ข้อ ค. LDL-C &lt; 70 mg/dL (หรือลดลง &gt;= 50% จากค่าเริ่มต้น)
🎯 ทำไมข้อนี้ถึงถูก:
- คำตอบที่ถูกต้อง: ข้อ ค. LDL-C &lt; 70 mg/dL (หรือลดลง &gt;= 50% จากค่าเริ่มต้น)
- ทำไมข้อนี้ถึงถูก: การศึกษา SPARCL trial และแนวทาง AHA/ASA แนะนำให้ใช้ High-intensity statin (เช่น Atorvastatin 40-80 mg) โดยมีเป้าหมายลดระดับ LDL-C ให้ต่ำกว่า 70 mg/dL (หรือลดลงอย่างน้อย 50% จากค่าตั้งต้น) ในผู้ป่วย ischemic stroke จากหลอดเลือดแดงแข็ง
🔍 ข้ออื่นผิดเพราะอะไร:
• ข้อ ก.: เป้าหมายยังไม่เข้มงวดเพียงพอสำหรับกลุ่ม Very High Cardiovascular Risk
• ข้อ ข.: (LDL-C &lt; 80 mg/dL): ไม่ใช่คำตอบที่ถูกต้องตามแนวทางเวชปฏิบัติและหลักวิชาการทางเภสัชกรรมสำหรับกรณีนี้
• ข้อ ง.: (LDL-C &lt; 60 mg/dL): ไม่ใช่คำตอบที่ถูกต้องตามแนวทางเวชปฏิบัติและหลักวิชาการทางเภสัชกรรมสำหรับกรณีนี้
• ข้อ จ.: การควบคุมไขมันเป็นเสาหลักสำคัญของการป้องกันสโตรกกลับซ้ำ</t>
        </is>
      </c>
      <c r="L171" s="186" t="n"/>
      <c r="M171" s="186" t="inlineStr">
        <is>
          <t>9. Neurologic</t>
        </is>
      </c>
      <c r="N171" s="186" t="inlineStr">
        <is>
          <t>9.4 Stroke</t>
        </is>
      </c>
      <c r="O171" s="185" t="inlineStr">
        <is>
          <t>Clinic</t>
        </is>
      </c>
      <c r="P171" s="186" t="inlineStr">
        <is>
          <t>รุ่น RxCU83</t>
        </is>
      </c>
      <c r="Q171" s="185" t="inlineStr">
        <is>
          <t>แบบฝึกหัด</t>
        </is>
      </c>
      <c r="R171" s="185" t="inlineStr">
        <is>
          <t>Quiz เตรียมสอบ CC1 RxCU83</t>
        </is>
      </c>
      <c r="S171" s="185" t="n"/>
    </row>
    <row r="172">
      <c r="A172" s="185" t="n">
        <v>170</v>
      </c>
      <c r="B172" s="186" t="inlineStr">
        <is>
          <t>ผู้ป่วยชายไทยอายุ 41 ปี มาขอซื้อยาแก้ปวดศีรษะที่ร้านยา จากการซักประวัติพบว่ามีอาการปวดศีรษะข้างเดียวแบบตุบๆ ปวดรุนแรง มีคลื่นไส้ร่วมด้วย และมีประวัติแพ้ยา Ibuprofen แบบผื่นลมพิษ</t>
        </is>
      </c>
      <c r="C172" s="186" t="inlineStr">
        <is>
          <t>ยาแก้ปวดไมเกรนเฉพาะเจาะจง (Migraine-specific therapy) ในข้อใดที่ควรจ่ายให้แก่ผู้ป่วยรายนี้</t>
        </is>
      </c>
      <c r="D172" s="186" t="n"/>
      <c r="E172" s="186" t="inlineStr">
        <is>
          <t>Naproxen</t>
        </is>
      </c>
      <c r="F172" s="186" t="inlineStr">
        <is>
          <t>Mefenamic acid</t>
        </is>
      </c>
      <c r="G172" s="186" t="inlineStr">
        <is>
          <t>Ketoprofen</t>
        </is>
      </c>
      <c r="H172" s="186" t="inlineStr">
        <is>
          <t>Diclofenac</t>
        </is>
      </c>
      <c r="I172" s="186" t="inlineStr">
        <is>
          <t>Sumatriptan</t>
        </is>
      </c>
      <c r="J172" s="185" t="n">
        <v>5</v>
      </c>
      <c r="K172" s="186" t="inlineStr">
        <is>
          <t>✅ คำตอบที่ถูกต้อง: ข้อ จ. Sumatriptan
🎯 ทำไมข้อนี้ถึงถูก:
ผู้ป่วยมีอาการของโรคไมเกรน (ปวดศีรษะข้างเดียว ตุบๆ คลื่นไส้) และมีประวัติแพ้ยา Ibuprofen (ซึ่งเป็นยากลุ่ม Arylpropionic acid derivative) จึงมีความเสี่ยงสูงที่จะเกิด Cross-reactivity กับ NSAIDs ตัวอื่น (เช่น Naproxen, Ketoprofen) ดังนั้นทางเลือกในการรักษาอาการปวดไมเกรนเฉียบพลันที่ปลอดภัยและจำเพาะคือยากลุ่ม Triptans ได้แก่ Sumatriptan (5-HT1B/1D agonist)
🔍 ข้ออื่นผิดเพราะอะไร:
• ข้อ ก. ผิด เพราะ Naproxen อยู่ในกลุ่ม Propionic acid เหมือน Ibuprofen มีความเสี่ยงแพ้ข้ามกลุ่มสูงมาก
• ข้อ ข. ผิด เพราะ Mefenamic acid เป็น NSAIDs เสี่ยงต่อ Cross-reactivity
• ข้อ ค. ผิด เพราะ Ketoprofen เป็น Propionic acid derivative เสี่ยงแพ้ข้ามกลุ่ม
• ข้อ ง. ผิด เพราะ Diclofenac เป็น NSAIDs ที่ควรหลีกเลี่ยงในผู้ป่วยที่มีประวัติแพ้ NSAIDs แบบรุนแรง</t>
        </is>
      </c>
      <c r="L172" s="186" t="inlineStr">
        <is>
          <t>Clinic</t>
        </is>
      </c>
      <c r="M172" s="186" t="inlineStr">
        <is>
          <t>9. Neurologic</t>
        </is>
      </c>
      <c r="N172" s="186" t="inlineStr">
        <is>
          <t>9.1 Headache (migraine, tension)</t>
        </is>
      </c>
      <c r="O172" s="185" t="inlineStr">
        <is>
          <t>Clinic</t>
        </is>
      </c>
      <c r="P172" s="186" t="inlineStr">
        <is>
          <t>รุ่น RxCU83</t>
        </is>
      </c>
      <c r="Q172" s="185" t="inlineStr">
        <is>
          <t>แบบฝึกหัด</t>
        </is>
      </c>
      <c r="R172" s="185" t="inlineStr">
        <is>
          <t>Quiz เตรียมสอบ CC1 RxCU83</t>
        </is>
      </c>
      <c r="S172" s="185" t="inlineStr"/>
    </row>
    <row r="173">
      <c r="A173" s="185" t="n">
        <v>171</v>
      </c>
      <c r="B173" s="186" t="inlineStr">
        <is>
          <t>ผู้ป่วยหญิงอายุ 65 ปี มาโรงพยาบาลด้วยอาการหน้าเบี้ยว ปากเบี้ยว แขนขาข้างขวาอ่อนแรงเฉียบพลัน มีอาการมาแล้ว 3 ชั่วโมง ตรวจประเมิน NIHSS score ได้ 2 คะแนน ผล CT scan สมองไม่พบ intracranial hemorrhage</t>
        </is>
      </c>
      <c r="C173" s="186" t="inlineStr">
        <is>
          <t>การรักษาด้วยยาต้านเกล็ดเลือดในระยะเฉียบพลันข้อใดเหมาะสมที่สุด</t>
        </is>
      </c>
      <c r="D173" s="186" t="n"/>
      <c r="E173" s="186" t="inlineStr">
        <is>
          <t>Aspirin ร่วมกับ Clopidogrel</t>
        </is>
      </c>
      <c r="F173" s="186" t="inlineStr">
        <is>
          <t>Aspirin เดี่ยว</t>
        </is>
      </c>
      <c r="G173" s="186" t="inlineStr">
        <is>
          <t>Clopidogrel เดี่ยว</t>
        </is>
      </c>
      <c r="H173" s="186" t="inlineStr">
        <is>
          <t>Aspirin ร่วมกับ Ticagrelor</t>
        </is>
      </c>
      <c r="I173" s="186" t="inlineStr">
        <is>
          <t>Cilostazol เดี่ยว</t>
        </is>
      </c>
      <c r="J173" s="185" t="n">
        <v>1</v>
      </c>
      <c r="K173" s="186" t="inlineStr">
        <is>
          <t>✅ คำตอบที่ถูกต้อง: ข้อ ก. Aspirin ร่วมกับ Clopidogrel
🎯 ทำไมข้อนี้ถึงถูก:
ผู้ป่วยมีภาวะ Acute minor ischemic stroke (NIHSS score ≤ 3) ภายใน 24 ชั่วโมงหลังเริ่มมีอาการ จากหลักฐานเชิงประจักษ์ในการศึกษา CHANCE trial และ POINT trial ตามแนวทางเวชปฏิบัติสากล (AHA/ASA Guidelines) แนะนำให้เริ่มการรักษาด้วยยาต้านเกล็ดเลือดคู่ (Dual Antiplatelet Therapy: DAPT) คือ Aspirin ร่วมกับ Clopidogrel ภายใน 24 ชั่วโมง และให้ต่อเนื่องเป็นเวลา 21 วัน เพื่อลดความเสี่ยงการเกิดโรคหลอดเลือดสมองซ้ำ (recurrent ischemic stroke) ได้อย่างมีนัยสำคัญ จากนั้นจึงปรับเป็นยาต้านเกล็ดเลือดเดี่ยวในระยะยาว
🔍 ข้ออื่นผิดเพราะอะไร:
• ข้อ ข. Aspirin เดี่ยว: การให้ DAPT มีประสิทธิภาพในการลด recurrent stroke ในระยะ 21 วันแรกได้ดีกว่าการให้ Aspirin เดี่ยวในผู้ป่วย minor stroke หรือ high-risk TIA
• ข้อ ค. Clopidogrel เดี่ยว: ไม่ใช่สูตรมาตรฐานสำหรับ acute phase ของ minor stroke ซึ่งต้องการฤทธิ์ยับยั้งการเกาะกลุ่มของเกล็ดเลือดอย่างรวดเร็วด้วย DAPT
• ข้อ ง. Aspirin ร่วมกับ Ticagrelor: แม้จะมีข้อมูลใน THALES trial แต่ตามแนวทางมาตรฐานของไทยและสากล สูตร Aspirin + Clopidogrel เป็นสูตรหลักที่มีความปลอดภัยและหลักฐานรองรับชัดเจนที่สุดในกลุ่ม NIHSS ≤ 3
• ข้อ จ. Cilostazol เดี่ยว: มักใช้ในการรักษา peripheral artery disease หรือ secondary prevention ในบางกรณี ไม่ใช่ first-line therapy ในระยะ acute minor stroke</t>
        </is>
      </c>
      <c r="L173" s="186" t="inlineStr">
        <is>
          <t>Clinic</t>
        </is>
      </c>
      <c r="M173" s="186" t="inlineStr">
        <is>
          <t>9. Neurologic</t>
        </is>
      </c>
      <c r="N173" s="186" t="inlineStr">
        <is>
          <t>9.4 Stroke</t>
        </is>
      </c>
      <c r="O173" s="185" t="inlineStr">
        <is>
          <t>Clinic</t>
        </is>
      </c>
      <c r="P173" s="186" t="inlineStr">
        <is>
          <t>PLE_CC1_2567_Key ข้อ 86</t>
        </is>
      </c>
      <c r="Q173" s="185" t="inlineStr">
        <is>
          <t>ข้อสอบจริง</t>
        </is>
      </c>
      <c r="R173" s="185" t="inlineStr">
        <is>
          <t>2567</t>
        </is>
      </c>
      <c r="S173" s="185" t="n"/>
    </row>
    <row r="174">
      <c r="A174" s="185" t="n">
        <v>172</v>
      </c>
      <c r="B174" s="186" t="inlineStr">
        <is>
          <t>หญิงไทยแต่งงานแล้ว อายุ 28 ปี รับประทานยาเม็ดคุมกำเนิดชนิดฮอร์โมนรวม (Combined Oral Contraceptives: COC) ต่อเนื่องมาเป็นเวลา 2 ปี โดยในสูตรตำรับประกอบด้วย Ethinylestradiol (EE) ร่วมกับ Levonorgestrel</t>
        </is>
      </c>
      <c r="C174" s="186" t="inlineStr">
        <is>
          <t>หากผู้ป่วยรายนี้ได้รับการวินิจฉัยว่าเป็นโรคลมชัก (Epilepsy) ยาต้านชัก (Antiepileptic drug) ในข้อใดส่งผลลดระดับยาและลดประสิทธิภาพของยาคุมกำเนิดน้อยที่สุด (ไม่มีผลต่อ CYP3A4 induction)</t>
        </is>
      </c>
      <c r="D174" s="186" t="n"/>
      <c r="E174" s="186" t="inlineStr">
        <is>
          <t>Phenytoin</t>
        </is>
      </c>
      <c r="F174" s="186" t="inlineStr">
        <is>
          <t>Carbamazepine</t>
        </is>
      </c>
      <c r="G174" s="186" t="inlineStr">
        <is>
          <t>Phenobarbital</t>
        </is>
      </c>
      <c r="H174" s="186" t="inlineStr">
        <is>
          <t>Sodium valproate</t>
        </is>
      </c>
      <c r="I174" s="186" t="inlineStr">
        <is>
          <t>Topiramate</t>
        </is>
      </c>
      <c r="J174" s="185" t="n">
        <v>4</v>
      </c>
      <c r="K174" s="186" t="inlineStr">
        <is>
          <t>✅ คำตอบที่ถูกต้อง: ข้อ ง. Sodium valproate
🎯 ทำไมข้อนี้ถึงถูก:
เป็นยาต้านชักกลุ่ม Non-enzyme inducer (มีคุณสมบัติเป็น Enzyme inhibitor) จึงไม่เหนี่ยวนำเอนไซม์ CYP3A4 ที่ตับ ไม่เพิ่มการเมแทบอลิซึมของ Estrogen และ Progestin จึงไม่ลดประสิทธิภาพของยาเม็ดคุมกำเนิด
🔍 ข้ออื่นผิดเพราะอะไร:
• ข้อ ก. ผิดเพราะ: Phenytoin เป็น Potent CYP3A4 inducer เหนี่ยวนำการกำจัดฮอร์โมนในยาคุมกำเนิดอย่างรวดเร็ว ส่งผลให้เสี่ยงต่อการคุมกำเนิดล้มเหลว (Contraceptive failure)
• ข้อ ข. ผิดเพราะ: Carbamazepine เป็น Potent CYP3A4 inducer ลดระดับยาคุมกำเนิดในเลือดอย่างมีนัยสำคัญ
• ข้อ ค. ผิดเพราะ: Phenobarbital เป็น Potent enzyme inducer ที่เหนี่ยวนำทั้ง CYP3A4 และ UGT ทำให้ประสิทธิภาพยาคุมกำเนิดลดลงอย่างมาก
• ข้อ จ. ผิดเพราะ: Topiramate (โดยเฉพาะขนาดมากกว่า 200 mg ต่อวัน) มีฤทธิ์เหนี่ยวนำเอนไซม์ CYP3A4 ส่งผลลดระดับ Ethinylestradiol ในพลาสมาได้</t>
        </is>
      </c>
      <c r="L174" s="186" t="n"/>
      <c r="M174" s="186" t="inlineStr">
        <is>
          <t>9. Neurologic</t>
        </is>
      </c>
      <c r="N174" s="186" t="inlineStr">
        <is>
          <t>9.2 Epilepsy</t>
        </is>
      </c>
      <c r="O174" s="185" t="inlineStr">
        <is>
          <t>Clinic</t>
        </is>
      </c>
      <c r="P174" s="186" t="inlineStr">
        <is>
          <t>ข้อสอบจริง PLE-CC1 ปี 2566 Day 1 ข้อ 4 [CASE_2566_OCP_01]</t>
        </is>
      </c>
      <c r="Q174" s="185" t="inlineStr">
        <is>
          <t>ข้อสอบจริง</t>
        </is>
      </c>
      <c r="R174" s="185" t="inlineStr">
        <is>
          <t>2566 Day 1</t>
        </is>
      </c>
      <c r="S174" s="185" t="inlineStr"/>
    </row>
    <row r="175">
      <c r="A175" s="185" t="n">
        <v>173</v>
      </c>
      <c r="B175" s="186" t="inlineStr">
        <is>
          <t>ผู้ป่วยหญิงไทยอายุ 26 ปี ได้รับการวินิจฉัยว่าเป็นโรคลมชักชนิด Focal with impaired awareness และได้รับการรักษาด้วยยา Phenytoin 100 mg รับประทานวันละ 3 ครั้ง ต่อมาผู้ป่วยมีแผนที่จะตั้งครรภ์และมาขอคำปรึกษาจากเภสัชกร</t>
        </is>
      </c>
      <c r="C175" s="186" t="inlineStr">
        <is>
          <t>ข้อใดคือกลไกการออกฤทธิ์ทางเภสัชวิทยาหลักของยา Phenytoin ในการต้านอาการชัก</t>
        </is>
      </c>
      <c r="D175" s="186" t="n"/>
      <c r="E175" s="186" t="inlineStr">
        <is>
          <t>เพิ่มปริมาณสารสื่อประสาท GABA ในสมอง</t>
        </is>
      </c>
      <c r="F175" s="186" t="inlineStr">
        <is>
          <t>เพิ่ม Action potential โดยการปิดกั้น Voltage-gated calcium channels</t>
        </is>
      </c>
      <c r="G175" s="186" t="inlineStr">
        <is>
          <t>เพิ่มความถี่ในการเปิดของ GABA-gated chloride channels</t>
        </is>
      </c>
      <c r="H175" s="186" t="inlineStr">
        <is>
          <t>เพิ่มระยะเวลาในการเปิดของ GABA-gated chloride channels</t>
        </is>
      </c>
      <c r="I175" s="186" t="inlineStr">
        <is>
          <t>ปิดกั้น Voltage-gated sodium channels ยับยั้ง Repetitive high-frequency firing</t>
        </is>
      </c>
      <c r="J175" s="185" t="n">
        <v>5</v>
      </c>
      <c r="K175" s="186" t="inlineStr">
        <is>
          <t>✅ คำตอบที่ถูกต้อง: ข้อ จ. ปิดกั้น Voltage-gated sodium channels ยับยั้ง Repetitive high-frequency firing
🎯 ทำไมข้อนี้ถึงถูก:
Phenytoin ออกฤทธิ์จำเพาะโดยการจับกับ Voltage-gated sodium channels ของเซลล์ประสาทในระยะ Inactivated state ทำให้ยืดระยะเวลา Inactivation และชะลอการคืนสู่สภาพพัก (Recovery) ของช่องโซเดียม จึงมีผลยับยั้งการส่งกระแสประสาทความถี่สูงซ้ำๆ (Repetitive high-frequency neuronal firing) และยับยั้งการแพร่กระจายของคลื่นไฟฟ้าชักในสมอง
🔍 ข้ออื่นผิดเพราะอะไร:
• ข้อ ก. ผิดเพราะ: เป็นกลไกของยากลุ่ม Vigabatrin (ยับยั้ง GABA transaminase) หรือ Tiagabine (ยับยั้ง GABA reuptake)
• ข้อ ข. ผิดเพราะ: การปิดกั้น T-type calcium channels เป็นกลไกหลักของ Ethosuximide ในการรักษา Absence seizure
• ข้อ ค. ผิดเพราะ: การเพิ่มความถี่ (Frequency) ของ Chloride channel opening เป็นกลไกของยากลุ่ม Benzodiazepines
• ข้อ ง. ผิดเพราะ: การเพิ่มระยะเวลา (Duration) ของ Chloride channel opening เป็นกลไกของยากลุ่ม Barbiturates (เช่น Phenobarbital)</t>
        </is>
      </c>
      <c r="L175" s="186" t="n"/>
      <c r="M175" s="186" t="inlineStr">
        <is>
          <t>9. Neurologic</t>
        </is>
      </c>
      <c r="N175" s="186" t="inlineStr">
        <is>
          <t>9.2 Epilepsy</t>
        </is>
      </c>
      <c r="O175" s="185" t="inlineStr">
        <is>
          <t>Clinic</t>
        </is>
      </c>
      <c r="P175" s="186" t="inlineStr">
        <is>
          <t>ข้อสอบจริง PLE-CC1 ปี 2566 Day 1 ข้อ 32 [CASE_2566_EPILEPSY_01]</t>
        </is>
      </c>
      <c r="Q175" s="185" t="inlineStr">
        <is>
          <t>ข้อสอบจริง</t>
        </is>
      </c>
      <c r="R175" s="185" t="inlineStr">
        <is>
          <t>2566 Day 1</t>
        </is>
      </c>
      <c r="S175" s="185" t="inlineStr">
        <is>
          <t>CASE-2566-EPILEPSY-01</t>
        </is>
      </c>
    </row>
    <row r="176">
      <c r="A176" s="185" t="n">
        <v>174</v>
      </c>
      <c r="B176" s="186" t="inlineStr">
        <is>
          <t>ผู้ป่วยหญิงไทยอายุ 26 ปี ได้รับการวินิจฉัยว่าเป็นโรคลมชักชนิด Focal with impaired awareness และได้รับการรักษาด้วยยา Phenytoin 100 mg รับประทานวันละ 3 ครั้ง ต่อมาผู้ป่วยมีแผนที่จะตั้งครรภ์และมาขอคำปรึกษาจากเภสัชกร</t>
        </is>
      </c>
      <c r="C176" s="186" t="inlineStr">
        <is>
          <t>หากผู้ป่วยได้รับยา Phenytoin จนระดับยาในพลาสมาสูงเกินขนาด ข้อใดคืออาการแสดงของความเป็นพิษที่สัมพันธ์กับระดับยา (Concentration-dependent toxicity) ที่พบได้เร็วที่สุด</t>
        </is>
      </c>
      <c r="D176" s="186" t="n"/>
      <c r="E176" s="186" t="inlineStr">
        <is>
          <t>Gingival hyperplasia และ Hirsutism</t>
        </is>
      </c>
      <c r="F176" s="186" t="inlineStr">
        <is>
          <t>Nystagmus และ Ataxia</t>
        </is>
      </c>
      <c r="G176" s="186" t="inlineStr">
        <is>
          <t>Osteomalacia และ Peripheral neuropathy</t>
        </is>
      </c>
      <c r="H176" s="186" t="inlineStr">
        <is>
          <t>Megaloblastic anemia และ Hyperglycemia</t>
        </is>
      </c>
      <c r="I176" s="186" t="inlineStr">
        <is>
          <t>Hallucination และ Cardiac arrest</t>
        </is>
      </c>
      <c r="J176" s="185" t="n">
        <v>2</v>
      </c>
      <c r="K176" s="186" t="inlineStr">
        <is>
          <t>✅ คำตอบที่ถูกต้อง: ข้อ ข. Nystagmus และ Ataxia
🎯 ทำไมข้อนี้ถึงถูก:
อาการพิษเฉียบพลันที่สัมพันธ์กับระดับยาในเลือดของ Phenytoin (Concentration-dependent CNS toxicity) มีลำดับการเกิดดังนี้:
- ระดับยา &gt; 20 mcg/mL: จะเริ่มมีอาการตากระตุก (Nystagmus)
- ระดับยา &gt; 30 mcg/mL: จะมีอาการเดินเซ ทรงตัวไม่อยู่ (Ataxia) และพูดไม่ชัด (Slurred speech)
- ระดับยา &gt; 40 mcg/mL: จะมีอาการง่วงซึมอย่างรุนแรง (Lethargy), สับสน, โคม่า และกดการหายใจ
🔍 ข้ออื่นผิดเพราะอะไร:
• ข้อ ก. ผิดเพราะ: เหงือกบวมโต (Gingival hyperplasia) และขนดก (Hirsutism) เป็นอาการข้างเคียงเรื้อรัง (Chronic non-dose related adverse effects) ที่พบในการใช้ยาเป็นเวลานาน ไม่ใช่พิษเฉียบพลัน
• ข้อ ค. ผิดเพราะ: กระดูกบาง (Osteomalacia) และปลายประสาทอักเสบ เป็นผลจากการใช้ยาระยะยาวที่รบกวน Vitamin D metabolism
• ข้อ ง. ผิดเพราะ: โลหิตจางเม็ดเลือดใหญ่เกิดจากการขาด Folic acid เรื้อรัง
• ข้อ จ. ผิดเพราะ: ประสาทหลอนและหัวใจหยุดเต้นมักพบเฉพาะกรณีฉีด IV Phenytoin เร็วเกินไป ไม่ใช่อาการแรกเริ่มของพิษจากยารับประทาน</t>
        </is>
      </c>
      <c r="L176" s="186" t="n"/>
      <c r="M176" s="186" t="inlineStr">
        <is>
          <t>9. Neurologic</t>
        </is>
      </c>
      <c r="N176" s="186" t="inlineStr">
        <is>
          <t>9.2 Epilepsy</t>
        </is>
      </c>
      <c r="O176" s="185" t="inlineStr">
        <is>
          <t>Clinic</t>
        </is>
      </c>
      <c r="P176" s="186" t="inlineStr">
        <is>
          <t>ข้อสอบจริง PLE-CC1 ปี 2566 Day 1 ข้อ 33 [CASE_2566_EPILEPSY_01]</t>
        </is>
      </c>
      <c r="Q176" s="185" t="inlineStr">
        <is>
          <t>ข้อสอบจริง</t>
        </is>
      </c>
      <c r="R176" s="185" t="inlineStr">
        <is>
          <t>2566 Day 1</t>
        </is>
      </c>
      <c r="S176" s="185" t="inlineStr">
        <is>
          <t>CASE-2566-EPILEPSY-01</t>
        </is>
      </c>
    </row>
    <row r="177">
      <c r="A177" s="185" t="n">
        <v>175</v>
      </c>
      <c r="B177" s="186" t="inlineStr">
        <is>
          <t>ผู้ป่วยหญิงไทยอายุ 26 ปี ได้รับการวินิจฉัยว่าเป็นโรคลมชักชนิด Focal with impaired awareness และได้รับการรักษาด้วยยา Phenytoin 100 mg รับประทานวันละ 3 ครั้ง ต่อมาผู้ป่วยมีแผนที่จะตั้งครรภ์และมาขอคำปรึกษาจากเภสัชกร</t>
        </is>
      </c>
      <c r="C177" s="186" t="inlineStr">
        <is>
          <t>ยาในข้อใดต่อไปนี้มีฤทธิ์ยับยั้งเอนไซม์ CYP2C9 อย่างแรง ซึ่งหากใช้ร่วมกับ Phenytoin จะทำให้ระดับยา Phenytoin ในเลือดสูงขึ้นจนเกิดพิษได้</t>
        </is>
      </c>
      <c r="D177" s="186" t="n"/>
      <c r="E177" s="186" t="inlineStr">
        <is>
          <t>Carbamazepine</t>
        </is>
      </c>
      <c r="F177" s="186" t="inlineStr">
        <is>
          <t>Reserpine</t>
        </is>
      </c>
      <c r="G177" s="186" t="inlineStr">
        <is>
          <t>Sucralfate</t>
        </is>
      </c>
      <c r="H177" s="186" t="inlineStr">
        <is>
          <t>Estrogen</t>
        </is>
      </c>
      <c r="I177" s="186" t="inlineStr">
        <is>
          <t>Fluconazole</t>
        </is>
      </c>
      <c r="J177" s="185" t="n">
        <v>5</v>
      </c>
      <c r="K177" s="186" t="inlineStr">
        <is>
          <t>✅ คำตอบที่ถูกต้อง: ข้อ จ. Fluconazole
🎯 ทำไมข้อนี้ถึงถูก:
Phenytoin ถูกเปลี่ยนสภาพที่ตับผ่านเอนไซม์ CYP2C9 (เป็นหลัก 90%) และ CYP2C19 ยาฆ่าเชื้อรา Fluconazole เป็นตัวยับยั้งเอนไซม์ CYP2C9 และ CYP2C19 อย่างแรง (Strong CYP2C9/2C19 inhibitor) ทำให้การขจัดยา Phenytoin ลดลงอย่างมาก ส่งผลให้ระดับยา Phenytoin ในพลาสมาเพิ่มสูงขึ้นอย่างรวดเร็วจนเกิดพิษต่อระบบประสาท (Phenytoin toxicity)
🔍 ข้ออื่นผิดเพราะอะไร:
• ข้อ ก. ผิดเพราะ: Carbamazepine เป็นเอนไซม์อินดิวเซอร์ (CYP inducer) จะส่งผลลดระดับยา Phenytoin ในเลือด
• ข้อ ข. ผิดเพราะ: Reserpine เป็นยาลดความดันกลุ่มเก่า ไม่มีผลยับยั้ง CYP2C9 อย่างมีนัยสำคัญ
• ข้อ ค. ผิดเพราะ: Sucralfate ลดการดูดซึม Phenytoin ในทางเดินอาหาร ทำให้ระดับยา Phenytoin ลดลง ไม่ใช่เพิ่มขึ้น
• ข้อ ง. ผิดเพราะ: Estrogen ไม่มีฤทธิ์ยับยั้งเอนไซม์ CYP2C9 ที่ส่งผลเพิ่มระดับยา Phenytoin</t>
        </is>
      </c>
      <c r="L177" s="186" t="n"/>
      <c r="M177" s="186" t="inlineStr">
        <is>
          <t>9. Neurologic</t>
        </is>
      </c>
      <c r="N177" s="186" t="inlineStr">
        <is>
          <t>9.2 Epilepsy</t>
        </is>
      </c>
      <c r="O177" s="185" t="inlineStr">
        <is>
          <t>Clinic</t>
        </is>
      </c>
      <c r="P177" s="186" t="inlineStr">
        <is>
          <t>ข้อสอบจริง PLE-CC1 ปี 2566 Day 1 ข้อ 34 [CASE_2566_EPILEPSY_01]</t>
        </is>
      </c>
      <c r="Q177" s="185" t="inlineStr">
        <is>
          <t>ข้อสอบจริง</t>
        </is>
      </c>
      <c r="R177" s="185" t="inlineStr">
        <is>
          <t>2566 Day 1</t>
        </is>
      </c>
      <c r="S177" s="185" t="inlineStr">
        <is>
          <t>CASE-2566-EPILEPSY-01</t>
        </is>
      </c>
    </row>
    <row r="178">
      <c r="A178" s="185" t="n">
        <v>176</v>
      </c>
      <c r="B178" s="186" t="inlineStr">
        <is>
          <t>ผู้ป่วยหญิงไทยอายุ 26 ปี ได้รับการวินิจฉัยว่าเป็นโรคลมชักชนิด Focal with impaired awareness และได้รับการรักษาด้วยยา Phenytoin 100 mg รับประทานวันละ 3 ครั้ง ต่อมาผู้ป่วยมีแผนที่จะตั้งครรภ์และมาขอคำปรึกษาจากเภสัชกร</t>
        </is>
      </c>
      <c r="C178" s="186" t="inlineStr">
        <is>
          <t>เนื่องจากผู้ป่วยมีแผนจะตั้งครรภ์ ยาต้านชักในข้อใดมีความปลอดภัยสูงสุดและมีความเสี่ยงต่อความผิดปกติแต่กำเนิดของทารก (Teratogenicity) ต่ำที่สุด</t>
        </is>
      </c>
      <c r="D178" s="186" t="n"/>
      <c r="E178" s="186" t="inlineStr">
        <is>
          <t>Valproic acid</t>
        </is>
      </c>
      <c r="F178" s="186" t="inlineStr">
        <is>
          <t>Lamotrigine</t>
        </is>
      </c>
      <c r="G178" s="186" t="inlineStr">
        <is>
          <t>Phenytoin</t>
        </is>
      </c>
      <c r="H178" s="186" t="inlineStr">
        <is>
          <t>Phenobarbital</t>
        </is>
      </c>
      <c r="I178" s="186" t="inlineStr">
        <is>
          <t>Topiramate</t>
        </is>
      </c>
      <c r="J178" s="185" t="n">
        <v>2</v>
      </c>
      <c r="K178" s="186" t="inlineStr">
        <is>
          <t>✅ คำตอบที่ถูกต้อง: ข้อ ข. Lamotrigine
🎯 ทำไมข้อนี้ถึงถูก:
ตามแนวทางของ American Academy of Neurology (AAN) ยาต้านชัก Lamotrigine (รวมถึง Levetiracetam) เป็นยาต้านชักที่แนะนำสำหรับสตรีวัยเจริญพันธุ์ที่วางแผนตั้งครรภ์ เนื่องจากมีอัตราการเกิดความผิดปกติแต่กำเนิดของทารก (Major congenital malformations) ต่ำที่สุด (ประมาณ 1.5 - 2.5% ซึ่งใกล้เคียงกับหญิงตั้งครรภ์ปกติ)
🔍 ข้ออื่นผิดเพราะอะไร:
• ข้อ ก. ผิดเพราะ: Valproic acid มีความเสี่ยงต่อการเกิดทารกวิรูปสูงที่สุด (สูงสุดถึง 10%) สัมพันธ์กับการเกิด Neural tube defects (Spina bifida), ปากแหว่งเพดานโหว่ และระดับสติปัญญาของทารกลดลง จึงเป็นข้อห้ามใช้อย่างยิ่งในหญิงตั้งครรภ์
• ข้อ ค. ผิดเพราะ: Phenytoin ก่อให้เกิดกลุ่มอาการ Fetal Hydantoin Syndrome (กะโหลกศีรษะและใบหน้าผิดปกติ เล็บและนิ้วมือนิ้วเท้ากุด)
• ข้อ ง. ผิดเพราะ: Phenobarbital สัมพันธ์กับภาวะ Cardiac malformations และ Cleft palate
• ข้อ จ. ผิดเพราะ: Topiramate เพิ่มความเสี่ยงต่อ Cleft lip/palate สูงขึ้นอย่างชัดเจน</t>
        </is>
      </c>
      <c r="L178" s="186" t="n"/>
      <c r="M178" s="186" t="inlineStr">
        <is>
          <t>9. Neurologic</t>
        </is>
      </c>
      <c r="N178" s="186" t="inlineStr">
        <is>
          <t>9.2 Epilepsy</t>
        </is>
      </c>
      <c r="O178" s="185" t="inlineStr">
        <is>
          <t>Clinic</t>
        </is>
      </c>
      <c r="P178" s="186" t="inlineStr">
        <is>
          <t>ข้อสอบจริง PLE-CC1 ปี 2566 Day 1 ข้อ 35 [CASE_2566_EPILEPSY_01]</t>
        </is>
      </c>
      <c r="Q178" s="185" t="inlineStr">
        <is>
          <t>ข้อสอบจริง</t>
        </is>
      </c>
      <c r="R178" s="185" t="inlineStr">
        <is>
          <t>2566 Day 1</t>
        </is>
      </c>
      <c r="S178" s="185" t="inlineStr">
        <is>
          <t>CASE-2566-EPILEPSY-01</t>
        </is>
      </c>
    </row>
    <row r="179">
      <c r="A179" s="185" t="n">
        <v>177</v>
      </c>
      <c r="B179" s="186" t="inlineStr">
        <is>
          <t>ผู้ป่วยชายไทย อายุ 65 ปี มีโรคประจำตัวคือความดันโลหิตสูง เกิดอาการแขนขาข้างขวาอ่อนแรงกะทันหัน ชาที่มุมปาก ปากเบี้ยว และพูดไม่ชัด ลิ้นคับปาก เมื่อเวลา 18.00 น. ตรวจวัดความดันโลหิตได้ 160/100 mmHg ญาติรีบนำส่งห้องฉุกเฉิน ผลการตรวจ CT scan สมองไม่พบภาวะเลือดออกในสมอง และต่อมาเวลา 23.30 น. (ภายในเวลาไม่เกิน 6 ชั่วโมง) อาการอ่อนแรง ปากเบี้ยว และการพูดของผู้ป่วยฟื้นตัวดีขึ้นจนกลับมาเป็นปกติอย่างสมบูรณ์</t>
        </is>
      </c>
      <c r="C179" s="186" t="inlineStr">
        <is>
          <t>ตามแนวทางการดูแลรักษาโรคหลอดเลือดสมอง ผู้ป่วยรายนี้น่าจะได้รับการวินิจฉัยเป็นภาวะใดมากที่สุด</t>
        </is>
      </c>
      <c r="D179" s="186" t="n"/>
      <c r="E179" s="186" t="inlineStr">
        <is>
          <t>Lacunar stroke</t>
        </is>
      </c>
      <c r="F179" s="186" t="inlineStr">
        <is>
          <t>Hemorrhagic stroke</t>
        </is>
      </c>
      <c r="G179" s="186" t="inlineStr">
        <is>
          <t>Major ischemic stroke</t>
        </is>
      </c>
      <c r="H179" s="186" t="inlineStr">
        <is>
          <t>Transient Ischemic Attack (TIA)</t>
        </is>
      </c>
      <c r="I179" s="186" t="inlineStr">
        <is>
          <t>Cryptogenic stroke</t>
        </is>
      </c>
      <c r="J179" s="185" t="n">
        <v>4</v>
      </c>
      <c r="K179" s="186" t="inlineStr">
        <is>
          <t>✅ คำตอบที่ถูกต้อง: ข้อ ง. Transient Ischemic Attack (TIA)
🎯 ทำไมข้อนี้ถึงถูก:
ภาวะสมองขาดเลือดชั่วคราว (Transient Ischemic Attack: TIA) นิยามคือภาวะที่เกิดความผิดปกติทางระบบประสาทเฉพาะที่อย่างเฉียบพลัน (เช่น อ่อนแรงครึ่งซีก ปากเบี้ยว พูดไม่ชัด) จากการขาดเลือดชั่วคราวของสมอง โดยอาการทั้งหมดจะ ฟื้นตัวกลับคืนเป็นปกติอย่างสมบูรณ์ภายใน 24 ชั่วโมง (ส่วนใหญ่มักฟื้นตัวภายใน 1 - 2 ชั่วโมง) และผลตรวจภาพถ่ายรังสีไม่พบเนื้อสมองตายถาวร
🔍 ข้ออื่นผิดเพราะอะไร:
• ข้อ ก.: Ischemic stroke และ Lacunar stroke จะมีความบกพร่องทางระบบประสาทหลงเหลืออยู่ต่อเนื่องเกิน 24 ชั่วโมง หรือพบ Infarction ชัดเจน
• ข้อ ข.: Hemorrhagic stroke คือภาวะเลือดออกในสมอง ซึ่งผล CT scan ของผู้ป่วยรายนี้ให้ผลลบ
• ข้อ ค.: (Major ischemic stroke): ไม่ใช่คำตอบที่ถูกต้องตามแนวทางเวชปฏิบัติและหลักวิชาการทางเภสัชกรรมสำหรับกรณีนี้
• ข้อ จ.: Cryptogenic stroke คือโรคหลอดเลือดสมองที่ไม่ทราบสาเหตุชัดเจน แต่อาการต้องคงอยู่นานเกิน 24 ชั่วโมง</t>
        </is>
      </c>
      <c r="L179" s="186" t="n"/>
      <c r="M179" s="186" t="inlineStr">
        <is>
          <t>9. Neurologic</t>
        </is>
      </c>
      <c r="N179" s="186" t="inlineStr">
        <is>
          <t>9.4 Stroke</t>
        </is>
      </c>
      <c r="O179" s="185" t="inlineStr">
        <is>
          <t>Clinic</t>
        </is>
      </c>
      <c r="P179" s="186" t="inlineStr">
        <is>
          <t>ข้อสอบจริง PLE-CC1 ปี 2566 Day 1 ข้อ 74 [CASE_2566_STROKE_01]</t>
        </is>
      </c>
      <c r="Q179" s="185" t="inlineStr">
        <is>
          <t>ข้อสอบจริง</t>
        </is>
      </c>
      <c r="R179" s="185" t="inlineStr">
        <is>
          <t>2566 Day 1</t>
        </is>
      </c>
      <c r="S179" s="185" t="inlineStr"/>
    </row>
    <row r="180">
      <c r="A180" s="185" t="n">
        <v>178</v>
      </c>
      <c r="B180" s="186" t="inlineStr">
        <is>
          <t>ผู้ป่วยหญิงไทยอายุ 28 ปี มาปรึกษาแพทย์ด้วยอาการปวดศีรษะบริเวณขมับข้างเดียว ปวดตุบๆ ตามจังหวะชีพจร มีอาการคลื่นไส้และไม่อยากมองแสงจ้า ไม่มีอาการเห็นแสงวูบวาบนำมาก่อน ช่วงนี้มีความเครียดจากการทำงานและนอนไม่ค่อยหลับ อาการปวดศีรษะเกิดขึ้นบ่อยประมาณ 2-3 ครั้งต่อสัปดาห์ รบกวนการทำงานอย่างมาก</t>
        </is>
      </c>
      <c r="C180" s="186" t="inlineStr">
        <is>
          <t>จากลักษณะอาการของผู้ป่วยข้างต้น เข้าได้กับอาการปวดศีรษะชนิดใดมากที่สุด</t>
        </is>
      </c>
      <c r="D180" s="186" t="n"/>
      <c r="E180" s="186" t="inlineStr">
        <is>
          <t>Migraine headache without aura</t>
        </is>
      </c>
      <c r="F180" s="186" t="inlineStr">
        <is>
          <t>Tension-type headache</t>
        </is>
      </c>
      <c r="G180" s="186" t="inlineStr">
        <is>
          <t>Cluster headache</t>
        </is>
      </c>
      <c r="H180" s="186" t="inlineStr">
        <is>
          <t>Chronic daily headache</t>
        </is>
      </c>
      <c r="I180" s="186" t="inlineStr">
        <is>
          <t>Sinus headache</t>
        </is>
      </c>
      <c r="J180" s="185" t="n">
        <v>1</v>
      </c>
      <c r="K180" s="186" t="inlineStr">
        <is>
          <t>✅ คำตอบที่ถูกต้อง: ข้อ ก. Migraine headache without aura
🎯 ทำไมข้อนี้ถึงถูก:
ตามเกณฑ์วินิจฉัยของ International Headache Society (ICHD-3) ลักษณะอาการปวดศีรษะข้างเดียว (Unilateral), ปวดตุบๆ ตามจังหวะชีพจร (Pulsating/throbbing), ความรุนแรงปานกลางถึงมาก, ร่วมกับมีอาการคลื่นไส้ (Nausea) และทนแสงจ้าไม่ได้ (Photophobia) โดยไม่มีอาการนำทางระบบประสาทหรือการมองเห็น (No aura) เข้าได้กับเกณฑ์วินิจฉัยของ Migraine without aura (Common migraine) อย่างสมบูรณ์แบบ
🔍 ข้ออื่นผิดเพราะอะไร:
• ข้อ ข. ผิดเพราะ Tension-type headache มักปวดตื้อๆ แน่นๆ สองข้าง เหมือนมีแถบรัดรอบศีรษะ ไม่ปวดตุบๆ และไม่มีอาการคลื่นไส้อาเจียน
• ข้อ ค. ผิดเพราะ Cluster headache ปวดรุนแรงเหมือนถูกแทงบริเวณรอบเบ้าตาข้างเดียว และมักมีอาการ autonomic ร่วมด้วย เช่น น้ำตาไหล น้ำมูกไหล ตาแดง
• ข้อ ง. ผิดเพราะ Chronic daily headache ต้องมีอาการปวดศีรษะ &gt;= 15 วันต่อเดือนติดต่อกันเกิน 3 เดือน
• ข้อ จ. ผิดเพราะ Sinus headache จะมีอาการปวดตื้อบริเวณโพรงไซนัสและมีน้ำมูกข้น</t>
        </is>
      </c>
      <c r="L180" s="186" t="n"/>
      <c r="M180" s="186" t="inlineStr">
        <is>
          <t>9. Neurologic</t>
        </is>
      </c>
      <c r="N180" s="186" t="inlineStr">
        <is>
          <t>9.1 Headache (migraine, tension)</t>
        </is>
      </c>
      <c r="O180" s="185" t="inlineStr">
        <is>
          <t>Clinic</t>
        </is>
      </c>
      <c r="P180" s="186" t="inlineStr">
        <is>
          <t>ข้อสอบจริง PLE-CC1 ปี 2566 Day 2 ข้อ 24 [CASE_2566_MIGRAINE_01]</t>
        </is>
      </c>
      <c r="Q180" s="185" t="inlineStr">
        <is>
          <t>ข้อสอบจริง</t>
        </is>
      </c>
      <c r="R180" s="185" t="inlineStr">
        <is>
          <t>2566 Day 2</t>
        </is>
      </c>
      <c r="S180" s="185" t="inlineStr">
        <is>
          <t>CASE-2566-MIGRAINE-01</t>
        </is>
      </c>
    </row>
    <row r="181">
      <c r="A181" s="185" t="n">
        <v>179</v>
      </c>
      <c r="B181" s="186" t="inlineStr">
        <is>
          <t>ผู้ป่วยหญิงไทยอายุ 28 ปี มาปรึกษาแพทย์ด้วยอาการปวดศีรษะบริเวณขมับข้างเดียว ปวดตุบๆ ตามจังหวะชีพจร มีอาการคลื่นไส้และไม่อยากมองแสงจ้า ไม่มีอาการเห็นแสงวูบวาบนำมาก่อน ช่วงนี้มีความเครียดจากการทำงานและนอนไม่ค่อยหลับ อาการปวดศีรษะเกิดขึ้นบ่อยประมาณ 2-3 ครั้งต่อสัปดาห์ รบกวนการทำงานอย่างมาก</t>
        </is>
      </c>
      <c r="C181" s="186" t="inlineStr">
        <is>
          <t>ข้อใดเป็นเกณฑ์บ่งชี้ที่สำคัญที่สุดที่แสดงว่าผู้ป่วยรายนี้จำเป็นต้องได้รับการสั่งใช้ยาป้องกันไมเกรน (Migraine prophylaxis)</t>
        </is>
      </c>
      <c r="D181" s="186" t="n"/>
      <c r="E181" s="186" t="inlineStr">
        <is>
          <t>ลักษณะอาการปวดเป็นแบบปวดตุบๆ ตามจังหวะชีพจร</t>
        </is>
      </c>
      <c r="F181" s="186" t="inlineStr">
        <is>
          <t>ภาวะความเครียดสะสมจากการทำงาน</t>
        </is>
      </c>
      <c r="G181" s="186" t="inlineStr">
        <is>
          <t>ความถี่ของอาการปวดศีรษะ 2-3 ครั้งต่อสัปดาห์ ซึ่งรบกวนชีวิตประจำวันอย่างมีนัยสำคัญ</t>
        </is>
      </c>
      <c r="H181" s="186" t="inlineStr">
        <is>
          <t>อาการคลื่นไส้และไม่อยากมองแสงจ้า</t>
        </is>
      </c>
      <c r="I181" s="186" t="inlineStr">
        <is>
          <t>การไม่มีอาการเห็นแสงวูบวาบนำมาก่อน</t>
        </is>
      </c>
      <c r="J181" s="185" t="n">
        <v>3</v>
      </c>
      <c r="K181" s="186" t="inlineStr">
        <is>
          <t>✅ คำตอบที่ถูกต้อง: ข้อ ค. ความถี่ของอาการปวดศีรษะ 2-3 ครั้งต่อสัปดาห์ ซึ่งรบกวนชีวิตประจำวันอย่างมีนัยสำคัญ
🎯 ทำไมข้อนี้ถึงถูก:
เกณฑ์บ่งชี้ในการเริ่มยาป้องกันไมเกรน (Indications for migraine prophylaxis) ตามแนวทางสากล (AHS/AAN และ EFNS) ได้แก่:
1) มีอาการปวดศีรษะไมเกรนตั้งแต่ 2 ครั้งขึ้นไปต่อเดือนที่รบกวนการทำงานหรือการใช้ชีวิตประจำวันอย่างมาก หรือมีความถี่ &gt;= 4 วันต่อเดือน
2) ยารักษาอาการเฉียบพลันไม่ได้ผล มีข้อห้ามใช้ หรือเกิดผลข้างเคียงรุนแรง
3) ผู้ป่วยมีความเสี่ยงต่อการเกิด Medication-overuse headache (MOH) จากการใช้ยาแก้ปวดบ่อยเกินไป
ผู้ป่วยรายนี้มีอาการปวด 2-3 ครั้งต่อสัปดาห์ (ประมาณ 8-12 วันต่อเดือน) จึงมีข้อบ่งชี้ชัดเจนในการเริ่มยาป้องกันไมเกรน
🔍 ข้ออื่นผิดเพราะอะไร:
• ข้อ ก.: , ข., ง. และ จ. เป็นลักษณะทางคลินิกและปัจจัยกระตุ้นของโรคไมเกรน แต่ไม่ใช่เกณฑ์หลักในการตัดสินใจเริ่มยาป้องกัน
• ข้อ ข.: (ภาวะความเครียดสะสมจากการทำงาน): ไม่ใช่คำตอบที่ถูกต้องตามแนวทางเวชปฏิบัติและหลักวิชาการทางเภสัชกรรมสำหรับกรณีนี้
• ข้อ ง.: (อาการคลื่นไส้และไม่อยากมองแสงจ้า): ไม่ใช่คำตอบที่ถูกต้องตามแนวทางเวชปฏิบัติและหลักวิชาการทางเภสัชกรรมสำหรับกรณีนี้
• ข้อ จ.: (การไม่มีอาการเห็นแสงวูบวาบนำมาก่อน): ไม่ใช่คำตอบที่ถูกต้องตามแนวทางเวชปฏิบัติและหลักวิชาการทางเภสัชกรรมสำหรับกรณีนี้</t>
        </is>
      </c>
      <c r="L181" s="186" t="n"/>
      <c r="M181" s="186" t="inlineStr">
        <is>
          <t>9. Neurologic</t>
        </is>
      </c>
      <c r="N181" s="186" t="inlineStr">
        <is>
          <t>9.1 Headache (migraine, tension)</t>
        </is>
      </c>
      <c r="O181" s="185" t="inlineStr">
        <is>
          <t>Clinic</t>
        </is>
      </c>
      <c r="P181" s="186" t="inlineStr">
        <is>
          <t>ข้อสอบจริง PLE-CC1 ปี 2566 Day 2 ข้อ 25 [CASE_2566_MIGRAINE_01]</t>
        </is>
      </c>
      <c r="Q181" s="185" t="inlineStr">
        <is>
          <t>ข้อสอบจริง</t>
        </is>
      </c>
      <c r="R181" s="185" t="inlineStr">
        <is>
          <t>2566 Day 2</t>
        </is>
      </c>
      <c r="S181" s="185" t="inlineStr">
        <is>
          <t>CASE-2566-MIGRAINE-01</t>
        </is>
      </c>
    </row>
    <row r="182">
      <c r="A182" s="185" t="n">
        <v>180</v>
      </c>
      <c r="B182" s="186" t="inlineStr">
        <is>
          <t>ผู้ป่วยหญิงไทยอายุ 28 ปี มาปรึกษาแพทย์ด้วยอาการปวดศีรษะบริเวณขมับข้างเดียว ปวดตุบๆ ตามจังหวะชีพจร มีอาการคลื่นไส้และไม่อยากมองแสงจ้า ไม่มีอาการเห็นแสงวูบวาบนำมาก่อน ช่วงนี้มีความเครียดจากการทำงานและนอนไม่ค่อยหลับ อาการปวดศีรษะเกิดขึ้นบ่อยประมาณ 2-3 ครั้งต่อสัปดาห์ รบกวนการทำงานอย่างมาก</t>
        </is>
      </c>
      <c r="C182" s="186" t="inlineStr">
        <is>
          <t>ยาป้องกันไมเกรนชนิดรับประทานในข้อใด จัดเป็นยาทางเลือกแรกที่มีหลักฐานเชิงประจักษ์ระดับสูงสุด (Level A) สำหรับผู้ป่วยรายนี้</t>
        </is>
      </c>
      <c r="D182" s="186" t="n"/>
      <c r="E182" s="186" t="inlineStr">
        <is>
          <t>Naproxen</t>
        </is>
      </c>
      <c r="F182" s="186" t="inlineStr">
        <is>
          <t>Propranolol</t>
        </is>
      </c>
      <c r="G182" s="186" t="inlineStr">
        <is>
          <t>Pizotifen</t>
        </is>
      </c>
      <c r="H182" s="186" t="inlineStr">
        <is>
          <t>Ergotamine tartrate</t>
        </is>
      </c>
      <c r="I182" s="186" t="inlineStr">
        <is>
          <t>Paracetamol</t>
        </is>
      </c>
      <c r="J182" s="185" t="n">
        <v>2</v>
      </c>
      <c r="K182" s="186" t="inlineStr">
        <is>
          <t>✅ คำตอบที่ถูกต้อง: ข้อ ข. Propranolol
🎯 ทำไมข้อนี้ถึงถูก:
ตามแนวทางสากลของยุโรป (EFNS) และสหรัฐอเมริกา (AHS/AAN) ยากลุ่ม Beta-blockers ที่ไม่มี ISA เช่น Propranolol (ขนาด 40-160 mg/วัน) และ Metoprolol จัดเป็นยาป้องกันไมเกรนทางเลือกแรกที่มีระดับหลักฐานเชิงประจักษ์และความน่าเชื่อถือสูงสุด (Level A) มีประสิทธิภาพสูงในการลดความถี่ ความรุนแรง และระยะเวลาในการปวดศีรษะไมเกรน เหมาะสำหรับผู้ป่วยวัยทำงานที่ไม่มีข้อห้ามใช้ เช่น โรคหอบหืด หรือภาวะหัวใจเต้นช้า
🔍 ข้ออื่นผิดเพราะอะไร:
• ข้อ ก.: และ ค. Naproxen จัดเป็นยาทางเลือกในการรักษาอาการปวดเฉียบพลัน หรือใช้ป้องกันไมเกรนเฉพาะช่วงมีประจำเดือน (Short-term perimenstrual prophylaxis) ส่วน Pizotifen มีหลักฐานและประสิทธิภาพด้อยกว่า Beta-blockers และทำให้น้ำหนักขึ้นง่วงนอน
• ข้อ ค.: (Pizotifen): ไม่ใช่คำตอบที่ถูกต้องตามแนวทางเวชปฏิบัติและหลักวิชาการทางเภสัชกรรมสำหรับกรณีนี้
• ข้อ ง.: และ จ. Ergotamine และ Paracetamol เป็นยาสำหรับบรรเทาอาการปวดเฉียบพลัน (Acute abortive therapy) ห้ามนำมาใช้กินทุกวันเป็นยาป้องกันเด็ดขาดเพราะจะเกิด Medication-overuse headache
• ข้อ จ.: (Paracetamol): ไม่ใช่คำตอบที่ถูกต้องตามแนวทางเวชปฏิบัติและหลักวิชาการทางเภสัชกรรมสำหรับกรณีนี้</t>
        </is>
      </c>
      <c r="L182" s="186" t="n"/>
      <c r="M182" s="186" t="inlineStr">
        <is>
          <t>9. Neurologic</t>
        </is>
      </c>
      <c r="N182" s="186" t="inlineStr">
        <is>
          <t>9.1 Headache (migraine, tension)</t>
        </is>
      </c>
      <c r="O182" s="185" t="inlineStr">
        <is>
          <t>Clinic</t>
        </is>
      </c>
      <c r="P182" s="186" t="inlineStr">
        <is>
          <t>ข้อสอบจริง PLE-CC1 ปี 2566 Day 2 ข้อ 26 [CASE_2566_MIGRAINE_01]</t>
        </is>
      </c>
      <c r="Q182" s="185" t="inlineStr">
        <is>
          <t>ข้อสอบจริง</t>
        </is>
      </c>
      <c r="R182" s="185" t="inlineStr">
        <is>
          <t>2566 Day 2</t>
        </is>
      </c>
      <c r="S182" s="185" t="inlineStr">
        <is>
          <t>CASE-2566-MIGRAINE-01</t>
        </is>
      </c>
    </row>
  </sheetData>
  <mergeCells count="1">
    <mergeCell ref="A1:F1"/>
  </mergeCells>
  <pageMargins left="0.75" right="0.75" top="1" bottom="1" header="0.5" footer="0.5"/>
  <pageSetup orientation="portrait" paperSize="9"/>
</worksheet>
</file>

<file path=xl/worksheets/sheet14.xml><?xml version="1.0" encoding="utf-8"?>
<worksheet xmlns="http://schemas.openxmlformats.org/spreadsheetml/2006/main">
  <sheetPr>
    <outlinePr summaryBelow="0" summaryRight="0"/>
    <pageSetUpPr/>
  </sheetPr>
  <dimension ref="A1:S126"/>
  <sheetViews>
    <sheetView workbookViewId="0">
      <pane ySplit="2" topLeftCell="A3" activePane="bottomLeft" state="frozen"/>
      <selection pane="bottomLeft" activeCell="B4" sqref="B4"/>
    </sheetView>
  </sheetViews>
  <sheetFormatPr baseColWidth="8" defaultColWidth="12.6640625" defaultRowHeight="15.75" customHeight="1"/>
  <cols>
    <col width="8" customWidth="1" style="49" min="1" max="1"/>
    <col width="50" customWidth="1" style="49" min="2" max="2"/>
    <col width="40" customWidth="1" style="49" min="3" max="3"/>
    <col width="12" customWidth="1" style="49" min="4" max="4"/>
    <col width="28" customWidth="1" style="49" min="5" max="5"/>
    <col width="28" customWidth="1" style="49" min="6" max="6"/>
    <col width="28" customWidth="1" style="49" min="7" max="7"/>
    <col width="28" customWidth="1" style="49" min="8" max="8"/>
    <col width="28" customWidth="1" style="49" min="9" max="9"/>
    <col width="14" customWidth="1" style="49" min="10" max="10"/>
    <col width="55" customWidth="1" style="49" min="11" max="11"/>
    <col width="12" customWidth="1" style="49" min="12" max="12"/>
    <col width="25" customWidth="1" style="49" min="13" max="13"/>
    <col width="30" customWidth="1" style="49" min="14" max="14"/>
    <col width="15" customWidth="1" style="49" min="15" max="15"/>
    <col width="20" customWidth="1" style="49" min="16" max="16"/>
    <col width="16" customWidth="1" style="49" min="17" max="17"/>
    <col width="16" customWidth="1" style="49" min="18" max="18"/>
    <col width="24" customWidth="1" style="49" min="19" max="19"/>
  </cols>
  <sheetData>
    <row r="1" ht="34.95" customHeight="1" s="49">
      <c r="A1" s="51">
        <f>HYPERLINK("#gid=0", "🏠 กลับสู่หน้าแรก (Go to Home Page)")</f>
        <v/>
      </c>
      <c r="G1" s="51" t="n"/>
      <c r="H1" s="51" t="n"/>
      <c r="I1" s="51" t="n"/>
      <c r="J1" s="51" t="n"/>
      <c r="K1" s="51" t="n"/>
      <c r="L1" s="51" t="n"/>
      <c r="M1" s="51" t="n"/>
      <c r="N1" s="51" t="n"/>
      <c r="O1" s="51" t="n"/>
      <c r="P1" s="51" t="n"/>
    </row>
    <row r="2" ht="28" customHeight="1" s="49">
      <c r="A2" s="181" t="inlineStr">
        <is>
          <t>ลำดับ</t>
        </is>
      </c>
      <c r="B2" s="182" t="inlineStr">
        <is>
          <t>สถานการณ์เคส / ข้อมูลผู้ป่วย</t>
        </is>
      </c>
      <c r="C2" s="183" t="inlineStr">
        <is>
          <t>คำถาม</t>
        </is>
      </c>
      <c r="D2" s="181" t="inlineStr">
        <is>
          <t>รูปถาม</t>
        </is>
      </c>
      <c r="E2" s="181" t="inlineStr">
        <is>
          <t>ตัวเลือก 1</t>
        </is>
      </c>
      <c r="F2" s="181" t="inlineStr">
        <is>
          <t>ตัวเลือก 2</t>
        </is>
      </c>
      <c r="G2" s="181" t="inlineStr">
        <is>
          <t>ตัวเลือก 3</t>
        </is>
      </c>
      <c r="H2" s="181" t="inlineStr">
        <is>
          <t>ตัวเลือก 4</t>
        </is>
      </c>
      <c r="I2" s="181" t="inlineStr">
        <is>
          <t>ตัวเลือก 5</t>
        </is>
      </c>
      <c r="J2" s="181" t="inlineStr">
        <is>
          <t>เฉลย (ตัวเลข 1-5)</t>
        </is>
      </c>
      <c r="K2" s="181" t="inlineStr">
        <is>
          <t>คำอธิบายเฉลย</t>
        </is>
      </c>
      <c r="L2" s="181" t="inlineStr">
        <is>
          <t>รูปเฉลย</t>
        </is>
      </c>
      <c r="M2" s="181" t="inlineStr">
        <is>
          <t>หัวข้อโรคสภาฯ</t>
        </is>
      </c>
      <c r="N2" s="181" t="inlineStr">
        <is>
          <t>หัวข้อย่อย</t>
        </is>
      </c>
      <c r="O2" s="181" t="inlineStr">
        <is>
          <t>Product / Clinic</t>
        </is>
      </c>
      <c r="P2" s="181" t="inlineStr">
        <is>
          <t>หมายเหตุ</t>
        </is>
      </c>
      <c r="Q2" s="181" t="inlineStr">
        <is>
          <t>ประเภทข้อสอบ</t>
        </is>
      </c>
      <c r="R2" s="181" t="inlineStr">
        <is>
          <t>ปี / เลขชุด</t>
        </is>
      </c>
      <c r="S2" s="184" t="inlineStr">
        <is>
          <t>Case ID (รหัสเคส)</t>
        </is>
      </c>
    </row>
    <row r="3" ht="24" customHeight="1" s="49">
      <c r="A3" s="187" t="n">
        <v>1</v>
      </c>
      <c r="B3" s="186" t="inlineStr">
        <is>
          <t>สถานการณ์ที่ 1: ผู้ป่วยหญิงอายุ 35 ปี ญาติพามาพบแพทย์ด้วยอาการซึมเศร้า ไม่พูดไม่จา มีความคิดอยากฆ่าตัวตาย เป็นมานานประมาณ 2 เดือน แพทย์วินิจฉัยว่าเป็นโรคซึมเศร้า (Major Depressive Disorder) และสั่งจ่ายยา Sertraline 50 mg รับประทานครั้งละ 1 เม็ด ในตอนเช้า</t>
        </is>
      </c>
      <c r="C3" s="186" t="inlineStr">
        <is>
          <t>ข้อใดต่อไปนี้กล่าวถูกต้องเกี่ยวกับการรักษาผู้ป่วยโรคซึมเศร้า (Major Depressive Disorder)</t>
        </is>
      </c>
      <c r="D3" s="186" t="n"/>
      <c r="E3" s="186" t="inlineStr">
        <is>
          <t>การรักษาต้องเริ่มให้ยาในขนาดที่สูง</t>
        </is>
      </c>
      <c r="F3" s="186" t="inlineStr">
        <is>
          <t>การรักษาต้องให้ยาต่อเนื่องเป็นเวลา 6-8 สัปดาห์ ในระยะแรก</t>
        </is>
      </c>
      <c r="G3" s="186" t="inlineStr">
        <is>
          <t>เป็นโรคที่ไม่สามารถรักษาให้หายขาดได้</t>
        </is>
      </c>
      <c r="H3" s="186" t="inlineStr">
        <is>
          <t>จะใช้ยากลุ่ม benzodiazepines ในผู้ป่วยซึมเศร้าที่มีอาการนอนไม่หลับร่วมด้วย</t>
        </is>
      </c>
      <c r="I3" s="188" t="inlineStr">
        <is>
          <t>สามารถหยุดใช้ยาได้ทันที</t>
        </is>
      </c>
      <c r="J3" s="185" t="n">
        <v>2</v>
      </c>
      <c r="K3" s="186" t="inlineStr">
        <is>
          <t>✅ คำตอบที่ถูกต้อง: ข้อ ข. การรักษาต้องให้ยาต่อเนื่องเป็นเวลา 6-8 สัปดาห์ ในระยะแรก
🎯 ทำไมข้อนี้ถึงถูก:
เป็นคำตอบที่ถูกต้องตาม ข้อ 1 Pharma Plus เล่มม่วง (เฉลยข้อ ข ง)
🔍 ข้ออื่นผิดเพราะอะไร:
• ข้อ ก. (การรักษาต้องเริ่มให้ยาในขนาดที่สูง): การเริ่มยาต้านซึมเศร้ากลุ่ม SSRIs ต้องเริ่มจากขนาดยาต่ำ (Start low, go slow) เช่น Sertraline 25-50 mg/วัน เพื่อลดอาการไม่พึงประสงค์เฉียบพลันอย่างคลื่นไส้ กระสับกระส่าย และความเสี่ยงต่อการกระตุ้น suicidal ideation ในช่วงแรก
• ข้อ ค. (เป็นโรคที่ไม่สามารถรักษาให้หายขาดได้): โรคซึมเศร้า (MDD) สามารถรักษาให้หายขาดจากตอนที่เป็น (Clinical Remission) ได้ โดยหลังควบคุมอาการได้สมบูรณ์ในระยะเฉียบพลัน ผู้ป่วยควรได้รับยาต่อเนื่องอีก 6-9 เดือนเพื่อป้องกันการกลับเป็นซ้ำ (Relapse)
• ข้อ ง. (จะใช้ยากลุ่ม benzodiazepines ในผู้ป่วยซึมเศร้าที่มีอาการนอนไม่หลับร่วมด้วย): ยากลุ่ม Benzodiazepines ไม่ใช่ยาหลักในการรักษาโรคซึมเศร้าและไม่ช่วยให้อารมณ์ซึมเศร้าดีขึ้น หากมีอาการนอนไม่หลับเด่นพิจารณาใช้ยาระงับซึมเศร้าที่มีฤทธิ์ sedative เช่น Trazodone หรือ Mirtazapine
• ข้อ จ. (สามารถหยุดใช้ยาได้ทันที): ห้ามหยุดยาต้านซึมเศร้าทันทีเพราะจะทำให้เกิด Antidepressant Discontinuation Syndrome (อาการวิงเวียนคล้ายไฟฟ้าช็อต ปวดศีรษะ นอนไม่หลับ วิตกกังวล) การหยุดยาต้องค่อยๆ ปรับลดขนาดยาลงทีละน้อย (Tapering) ตลอดระยะเวลาหลายสัปดาห์</t>
        </is>
      </c>
      <c r="L3" s="186" t="n"/>
      <c r="M3" s="186" t="inlineStr">
        <is>
          <t>10. Psychiatric</t>
        </is>
      </c>
      <c r="N3" s="186" t="inlineStr">
        <is>
          <t>10.3 Anxiety/depression</t>
        </is>
      </c>
      <c r="O3" s="185" t="inlineStr">
        <is>
          <t>Clinic</t>
        </is>
      </c>
      <c r="P3" s="186" t="inlineStr">
        <is>
          <t>ข้อ 1 Pharma Plus เล่มม่วง (เฉลยข้อ ข ง)</t>
        </is>
      </c>
      <c r="Q3" s="185" t="inlineStr">
        <is>
          <t>แบบฝึกหัด</t>
        </is>
      </c>
      <c r="R3" s="185" t="inlineStr">
        <is>
          <t>เล่มม่วง</t>
        </is>
      </c>
      <c r="S3" s="185" t="inlineStr">
        <is>
          <t>CASE-PSYCH-MDD-SERTRALINE-35YO</t>
        </is>
      </c>
    </row>
    <row r="4" ht="24" customHeight="1" s="49">
      <c r="A4" s="187" t="n">
        <v>2</v>
      </c>
      <c r="B4" s="186" t="inlineStr">
        <is>
          <t>สถานการณ์ที่ 1: ผู้ป่วยหญิงอายุ 35 ปี ญาติพามาพบแพทย์ด้วยอาการซึมเศร้า ไม่พูดไม่จา มีความคิดอยากฆ่าตัวตาย เป็นมานานประมาณ 2 เดือน แพทย์วินิจฉัยว่าเป็นโรคซึมเศร้า (Major Depressive Disorder) และสั่งจ่ายยา Sertraline 50 mg รับประทานครั้งละ 1 เม็ด ในตอนเช้า</t>
        </is>
      </c>
      <c r="C4" s="186" t="inlineStr">
        <is>
          <t>กลไกการออกฤทธิ์ทางเภสัชวิทยาหลักของยา Sertraline คือข้อใด</t>
        </is>
      </c>
      <c r="D4" s="186" t="n"/>
      <c r="E4" s="186" t="inlineStr">
        <is>
          <t>ยับยั้ง alpha adrenergic receptor</t>
        </is>
      </c>
      <c r="F4" s="186" t="inlineStr">
        <is>
          <t>ยับยั้ง beta adrenergic receptor</t>
        </is>
      </c>
      <c r="G4" s="186" t="inlineStr">
        <is>
          <t>ยับยั้งการนำ norepinephrine กลับเข้าสู่ปลายประสาท</t>
        </is>
      </c>
      <c r="H4" s="186" t="inlineStr">
        <is>
          <t>ยับยั้งการนำ dopamine กลับเข้าสู่ปลายประสาท</t>
        </is>
      </c>
      <c r="I4" s="188" t="inlineStr">
        <is>
          <t>ยับยั้งการนำ serotonin กลับเข้าสู่ปลายประสาท</t>
        </is>
      </c>
      <c r="J4" s="185" t="n">
        <v>5</v>
      </c>
      <c r="K4" s="186" t="inlineStr">
        <is>
          <t>✅ คำตอบที่ถูกต้อง: ข้อ จ. ยับยั้งการนำ serotonin กลับเข้าสู่ปลายประสาท
🎯 ทำไมข้อนี้ถึงถูก:
เป็นคำตอบที่ถูกต้องตาม ข้อ 2 Pharma Plus เล่มม่วง (เฉลยข้อ จ)
🔍 ข้ออื่นผิดเพราะอะไร:
• ข้อ ก. (ยับยั้ง alpha adrenergic receptor): การยับยั้ง Alpha-1 adrenergic receptor เป็นคุณสมบัติเสริมของยารุ่นเก่า เช่น Tricyclic antidepressants (TCAs) ทำให้เกิดผลข้างเคียงคือ Orthostatic hypotension ไม่ใช่กลไกหลักของ Sertraline
• ข้อ ข. (ยับยั้ง beta adrenergic receptor): การยับยั้ง Beta-adrenergic receptor เป็นกลไกของยากลุ่ม Beta-blockers (เช่น Propranolol) ที่ใช้ลดอาการสั่นหรือใจสั่นทางกายภาพในภาวะ Performance anxiety ไม่ใช่กลไกของ Sertraline
• ข้อ ค. (ยับยั้งการนำ norepinephrine กลับเข้าสู่ปลายประสาท): การยับยั้งการนำ Norepinephrine กลับเข้าสู่ปลายประสาท (NET inhibition) เป็นกลไกหลักของยากลุ่ม SNRIs (เช่น Venlafaxine, Duloxetine) หรือ NRIs (Reboxetine) ไม่ใช่กลไกจำเพาะของ SSRIs
• ข้อ ง. (ยับยั้งการนำ dopamine กลับเข้าสู่ปลายประสาท): การยับยั้งการเก็บกลับ Dopamine (DAT inhibition) เด่นชัดในยา Bupropion ซึ่งจัดเป็น Norepinephrine-Dopamine Reuptake Inhibitor (NDRI) แม้ Sertraline จะมีฤทธิ์ยับยั้ง DAT แฝงอยู่บ้างเล็กน้อยแต่กลไกหลักในการรักษาโรคซึมเศร้าคือการยับยั้ง SERT</t>
        </is>
      </c>
      <c r="L4" s="186" t="n"/>
      <c r="M4" s="186" t="inlineStr">
        <is>
          <t>10. Psychiatric</t>
        </is>
      </c>
      <c r="N4" s="186" t="inlineStr">
        <is>
          <t>10.3 Anxiety/depression</t>
        </is>
      </c>
      <c r="O4" s="185" t="inlineStr">
        <is>
          <t>Clinic</t>
        </is>
      </c>
      <c r="P4" s="186" t="inlineStr">
        <is>
          <t>ข้อ 2 Pharma Plus เล่มม่วง (เฉลยข้อ จ)</t>
        </is>
      </c>
      <c r="Q4" s="185" t="inlineStr">
        <is>
          <t>แบบฝึกหัด</t>
        </is>
      </c>
      <c r="R4" s="185" t="inlineStr">
        <is>
          <t>เล่มม่วง</t>
        </is>
      </c>
      <c r="S4" s="185" t="inlineStr">
        <is>
          <t>CASE-PSYCH-MDD-SERTRALINE-35YO</t>
        </is>
      </c>
    </row>
    <row r="5" ht="24" customHeight="1" s="49">
      <c r="A5" s="187" t="n">
        <v>3</v>
      </c>
      <c r="B5" s="186" t="inlineStr">
        <is>
          <t>สถานการณ์ที่ 1: ผู้ป่วยหญิงอายุ 35 ปี ญาติพามาพบแพทย์ด้วยอาการซึมเศร้า ไม่พูดไม่จา มีความคิดอยากฆ่าตัวตาย เป็นมานานประมาณ 2 เดือน แพทย์วินิจฉัยว่าเป็นโรคซึมเศร้า (Major Depressive Disorder) และสั่งจ่ายยา Sertraline 50 mg รับประทานครั้งละ 1 เม็ด ในตอนเช้า</t>
        </is>
      </c>
      <c r="C5" s="186" t="inlineStr">
        <is>
          <t>อาการไม่พึงประสงค์ที่พบได้บ่อยของยา Sertraline ในช่วงเริ่มใช้ยาคือข้อใด</t>
        </is>
      </c>
      <c r="D5" s="186" t="n"/>
      <c r="E5" s="186" t="inlineStr">
        <is>
          <t>Insomnia</t>
        </is>
      </c>
      <c r="F5" s="186" t="inlineStr">
        <is>
          <t>Constipation</t>
        </is>
      </c>
      <c r="G5" s="186" t="inlineStr">
        <is>
          <t>Pancreatitis</t>
        </is>
      </c>
      <c r="H5" s="186" t="inlineStr">
        <is>
          <t>Rhinitis</t>
        </is>
      </c>
      <c r="I5" s="188" t="inlineStr">
        <is>
          <t>Tinnitus</t>
        </is>
      </c>
      <c r="J5" s="185" t="n">
        <v>1</v>
      </c>
      <c r="K5" s="186" t="inlineStr">
        <is>
          <t>✅ คำตอบที่ถูกต้อง: ข้อ ก. Insomnia
🎯 ทำไมข้อนี้ถึงถูก:
เป็นคำตอบที่ถูกต้องตาม ข้อ 3 Pharma Plus เล่มม่วง (เฉลยข้อ ก)
🔍 ข้ออื่นผิดเพราะอะไร:
• ข้อ ข. (Constipation): อาการท้องผูก (Constipation) มักเกิดจากยาที่มีฤทธิ์ Anticholinergic สูง เช่น TCAs หรือ Paroxetine แต่สำหรับ Sertraline ผลข้างเคียงเด่นต่อระบบทางเดินอาหารคือ คลื่นไส้และท้องเสีย (Diarrhea) เนื่องจากกระตุ้น 5-HT3 และ 5-HT4 receptors ในลำไส้
• ข้อ ค. (Pancreatitis): ตับอ่อนอักเสบเฉียบพลัน (Pancreatitis) ไม่ใช่อาการไม่พึงประสงค์ทั่วไปของ Sertraline แต่อาจพบสัมพันธ์กับยาอื่น เช่น Valproic acid ในจิตเวช
• ข้อ ง. (Rhinitis): โพรงจมูกอักเสบ (Rhinitis) ไม่ใช่อาการไม่พึงประสงค์ที่พบบ่อยของยากลุ่ม SSRIs แต่อาจพบได้ในยารักษาจิตเภทบางตัวจากการยับยั้ง Alpha-1 receptor บริเวณเยื่อบุทางเดินหายใจ
• ข้อ จ. (Tinnitus): เสียงดังในหู (Tinnitus) เป็นอาการพิษที่จำเพาะต่อการได้รับ Aspirin หรือ Aminoglycosides ในขนาดสูง ไม่ใช่อาการไม่พึงประสงค์ที่พบบ่อยของ Sertraline</t>
        </is>
      </c>
      <c r="L5" s="186" t="n"/>
      <c r="M5" s="186" t="inlineStr">
        <is>
          <t>10. Psychiatric</t>
        </is>
      </c>
      <c r="N5" s="186" t="inlineStr">
        <is>
          <t>10.3 Anxiety/depression</t>
        </is>
      </c>
      <c r="O5" s="185" t="inlineStr">
        <is>
          <t>Clinic</t>
        </is>
      </c>
      <c r="P5" s="186" t="inlineStr">
        <is>
          <t>ข้อ 3 Pharma Plus เล่มม่วง (เฉลยข้อ ก)</t>
        </is>
      </c>
      <c r="Q5" s="185" t="inlineStr">
        <is>
          <t>แบบฝึกหัด</t>
        </is>
      </c>
      <c r="R5" s="185" t="inlineStr">
        <is>
          <t>เล่มม่วง</t>
        </is>
      </c>
      <c r="S5" s="185" t="inlineStr">
        <is>
          <t>CASE-PSYCH-MDD-SERTRALINE-35YO</t>
        </is>
      </c>
    </row>
    <row r="6" ht="24" customHeight="1" s="49">
      <c r="A6" s="187" t="n">
        <v>4</v>
      </c>
      <c r="B6" s="186" t="inlineStr">
        <is>
          <t>สถานการณ์ที่ 1: ผู้ป่วยหญิงอายุ 35 ปี ญาติพามาพบแพทย์ด้วยอาการซึมเศร้า ไม่พูดไม่จา มีความคิดอยากฆ่าตัวตาย เป็นมานานประมาณ 2 เดือน แพทย์วินิจฉัยว่าเป็นโรคซึมเศร้า (Major Depressive Disorder) และสั่งจ่ายยา Sertraline 50 mg รับประทานครั้งละ 1 เม็ด ในตอนเช้า</t>
        </is>
      </c>
      <c r="C6" s="186" t="inlineStr">
        <is>
          <t>ข้อใดไม่ใช่ข้อดีของการใช้ Sertraline ในการรักษาอาการซึมเศร้าเมื่อเปรียบเทียบกับยากลุ่ม Tricyclic Antidepressants (TCAs)</t>
        </is>
      </c>
      <c r="D6" s="186" t="n"/>
      <c r="E6" s="186" t="inlineStr">
        <is>
          <t>เห็นผลการรักษาเร็ว</t>
        </is>
      </c>
      <c r="F6" s="186" t="inlineStr">
        <is>
          <t>มีผลน้อยต่อระบบหัวใจและหลอดเลือด</t>
        </is>
      </c>
      <c r="G6" s="186" t="inlineStr">
        <is>
          <t>ไม่ต้องปรับขนาดยาบ่อยครั้ง</t>
        </is>
      </c>
      <c r="H6" s="186" t="inlineStr">
        <is>
          <t>มีผลต่อ severe adverse effect เช่น suicidal thought น้อย</t>
        </is>
      </c>
      <c r="I6" s="188" t="inlineStr">
        <is>
          <t>ไม่มี cholinergic effect</t>
        </is>
      </c>
      <c r="J6" s="185" t="n">
        <v>1</v>
      </c>
      <c r="K6" s="186" t="inlineStr">
        <is>
          <t>✅ คำตอบที่ถูกต้อง: ข้อ ก. เห็นผลการรักษาเร็ว
🎯 ทำไมข้อนี้ถึงถูก:
เป็นคำตอบที่ถูกต้องตาม ข้อ 4 Pharma Plus เล่มม่วง (เฉลยข้อ ก)
🔍 ข้ออื่นผิดเพราะอะไร:
• ข้อ ข. (มีผลน้อยต่อระบบหัวใจและหลอดเลือด): Sertraline มีความปลอดภัยต่อระบบหัวใจและหลอดเลือดสูง จัดเป็นยาทางเลือกอันดับแรกในผู้ป่วยซึมเศร้าที่มีประวัติโรคหลอดเลือดหัวใจหรือกล้ามเนื้อหัวใจขาดเลือดเฉียบพลัน (Post-MI depression) ตามการศึกษา SADHART
• ข้อ ค. (ไม่ต้องปรับขนาดยาบ่อยครั้ง): Sertraline มีช่วงขนาดยาในการรักษาที่แน่นอน (50-200 mg/วัน) และมี pharmacokinetic คงที่ จึงไม่จำเป็นต้องเจาะวัดระดับยาในเลือดหรือปรับขนาดยาบ่อยครั้งเหมือน Lithium
• ข้อ ง. (มีผลต่อ severe adverse effect เช่น suicidal thought น้อย): การใช้ SSRIs มีความปลอดภัยสูงกว่า TCAs อย่างมากเมื่อเกิดการใช้ยาเกินขนาด (Low lethality in overdose) และลดความเสี่ยงต่อการนำยาไปใช้ฆ่าตัวตายสำเร็จ
• ข้อ จ. (ไม่มี cholinergic effect): Sertraline แทบไม่มีฤทธิ์ปิดกั้น Muscarinic receptor จึงไม่ทำให้เกิดอาการปากแห้ง ตาพร่า ท้องผูก หรือปัสสาวะคั่ง ซึ่งเป็นข้อดีสำคัญที่เหนือกว่ายากลุ่ม TCAs</t>
        </is>
      </c>
      <c r="L6" s="186" t="n"/>
      <c r="M6" s="186" t="inlineStr">
        <is>
          <t>10. Psychiatric</t>
        </is>
      </c>
      <c r="N6" s="186" t="inlineStr">
        <is>
          <t>10.3 Anxiety/depression</t>
        </is>
      </c>
      <c r="O6" s="185" t="inlineStr">
        <is>
          <t>Clinic</t>
        </is>
      </c>
      <c r="P6" s="186" t="inlineStr">
        <is>
          <t>ข้อ 4 Pharma Plus เล่มม่วง (เฉลยข้อ ก)</t>
        </is>
      </c>
      <c r="Q6" s="185" t="inlineStr">
        <is>
          <t>แบบฝึกหัด</t>
        </is>
      </c>
      <c r="R6" s="185" t="inlineStr">
        <is>
          <t>เล่มม่วง</t>
        </is>
      </c>
      <c r="S6" s="185" t="inlineStr">
        <is>
          <t>CASE-PSYCH-MDD-SERTRALINE-35YO</t>
        </is>
      </c>
    </row>
    <row r="7" ht="24" customHeight="1" s="49">
      <c r="A7" s="187" t="n">
        <v>5</v>
      </c>
      <c r="B7" s="186" t="inlineStr">
        <is>
          <t>สถานการณ์ที่ 1: ผู้ป่วยหญิงอายุ 35 ปี ญาติพามาพบแพทย์ด้วยอาการซึมเศร้า ไม่พูดไม่จา มีความคิดอยากฆ่าตัวตาย เป็นมานานประมาณ 2 เดือน แพทย์วินิจฉัยว่าเป็นโรคซึมเศร้า (Major Depressive Disorder) และสั่งจ่ายยา Sertraline 50 mg รับประทานครั้งละ 1 เม็ด ในตอนเช้า</t>
        </is>
      </c>
      <c r="C7" s="186" t="inlineStr">
        <is>
          <t>คำแนะนำในการใช้ยา Sertraline ข้อใดถูกต้องที่สุด</t>
        </is>
      </c>
      <c r="D7" s="186" t="n"/>
      <c r="E7" s="186" t="inlineStr">
        <is>
          <t>ห้ามรับประทานยาร่วมกับนม</t>
        </is>
      </c>
      <c r="F7" s="186" t="inlineStr">
        <is>
          <t>รับประทานยาในช่วงเดียวกันในแต่ละวัน</t>
        </is>
      </c>
      <c r="G7" s="186" t="inlineStr">
        <is>
          <t>ค่อยๆ เปลี่ยนอิริยาบถ</t>
        </is>
      </c>
      <c r="H7" s="186" t="inlineStr">
        <is>
          <t>จำกัดน้ำ</t>
        </is>
      </c>
      <c r="I7" s="188" t="inlineStr">
        <is>
          <t>รับประทานยาก่อนนอน</t>
        </is>
      </c>
      <c r="J7" s="185" t="n">
        <v>2</v>
      </c>
      <c r="K7" s="186" t="inlineStr">
        <is>
          <t>✅ คำตอบที่ถูกต้อง: ข้อ ข. รับประทานยาในช่วงเดียวกันในแต่ละวัน
🎯 ทำไมข้อนี้ถึงถูก:
เป็นคำตอบที่ถูกต้องตาม ข้อ 5 Pharma Plus เล่มม่วง (เฉลยข้อ ข)
🔍 ข้ออื่นผิดเพราะอะไร:
• ข้อ ก. (ห้ามรับประทานยาร่วมกับนม): Sertraline สามารถรับประทานพร้อมหรือหลังอาหาร รวมถึงนมได้ โดยไม่มีอันตรกิริยาลดการดูดซึมเหมือนยาปฏิชีวนะกลุ่ม Tetracyclines หรือ Fluoroquinolones
• ข้อ ค. (ค่อยๆ เปลี่ยนอิริยาบถ): การแนะนำให้ค่อยๆ เปลี่ยนอิริยาบถเป็นคำแนะนำเฉพาะสำหรับยาที่มีฤทธิ์ปิดกั้น Alpha-1 receptor สูงจนทำให้เกิดความดันโลหิตตกขณะเปลี่ยนท่า (Orthostatic hypotension) เช่น Amitriptyline หรือ Clozapine ซึ่งแทบไม่พบใน Sertraline
• ข้อ ง. (จำกัดน้ำ): การจำกัดปริมาณน้ำดื่มเป็นมาตรการรักษาภาวะ Hyponatremia จาก SIADH หรือภาวะ Polydipsia ในผู้ป่วยจิตเภทบางราย ไม่ใช่คำแนะนำทั่วไปในการเริ่มใช้ Sertraline
• ข้อ จ. (รับประทานยาก่อนนอน): Sertraline มีผลข้างเคียงกระตุ้นประสาททำให้นอนไม่หลับ (Insomnia/activation) จึงแนะนำให้รับประทานในตอนเช้าเพื่อหลีกเลี่ยงการรบกวนการนอนหลับ</t>
        </is>
      </c>
      <c r="L7" s="186" t="n"/>
      <c r="M7" s="186" t="inlineStr">
        <is>
          <t>10. Psychiatric</t>
        </is>
      </c>
      <c r="N7" s="186" t="inlineStr">
        <is>
          <t>10.3 Anxiety/depression</t>
        </is>
      </c>
      <c r="O7" s="185" t="inlineStr">
        <is>
          <t>Clinic</t>
        </is>
      </c>
      <c r="P7" s="186" t="inlineStr">
        <is>
          <t>ข้อ 5 Pharma Plus เล่มม่วง (เฉลยข้อ ข)</t>
        </is>
      </c>
      <c r="Q7" s="185" t="inlineStr">
        <is>
          <t>แบบฝึกหัด</t>
        </is>
      </c>
      <c r="R7" s="185" t="inlineStr">
        <is>
          <t>เล่มม่วง</t>
        </is>
      </c>
      <c r="S7" s="185" t="inlineStr">
        <is>
          <t>CASE-PSYCH-MDD-SERTRALINE-35YO</t>
        </is>
      </c>
    </row>
    <row r="8" ht="24" customHeight="1" s="49">
      <c r="A8" s="187" t="n">
        <v>6</v>
      </c>
      <c r="B8" s="186" t="inlineStr">
        <is>
          <t>สถานการณ์ที่ 2 ผู้ป่วยชาย อายุ 60 ปี ได้รับการวินิจฉัยจากแพทย์ว่ามีภาวะซึมเศร้า แพทย์สั่งจ่ายยา amitriptyline หลังจากนั้น 3 สัปดาห์ ผู้ป่วยกลับมาพบแพทย์อีกครั้งเนื่องจากอาการไม่ดีขึ้น แพทย์จึงพิจารณาเปลี่ยนยาเป็น fluoxetine</t>
        </is>
      </c>
      <c r="C8" s="186" t="inlineStr">
        <is>
          <t>ยาใดต่อไปนี้ ไม่ใช่ยาที่ใช้ในการรักษาภาวะซึมเศร้า</t>
        </is>
      </c>
      <c r="D8" s="186" t="n"/>
      <c r="E8" s="186" t="inlineStr">
        <is>
          <t>Imipramine</t>
        </is>
      </c>
      <c r="F8" s="186" t="inlineStr">
        <is>
          <t>Doxepin</t>
        </is>
      </c>
      <c r="G8" s="186" t="inlineStr">
        <is>
          <t>Phenelzine</t>
        </is>
      </c>
      <c r="H8" s="186" t="inlineStr">
        <is>
          <t>Sertraline</t>
        </is>
      </c>
      <c r="I8" s="188" t="inlineStr">
        <is>
          <t>Carbamazepine</t>
        </is>
      </c>
      <c r="J8" s="185" t="n">
        <v>5</v>
      </c>
      <c r="K8" s="186" t="inlineStr">
        <is>
          <t>✅ คำตอบที่ถูกต้อง: ข้อ จ. Carbamazepine
🎯 ทำไมข้อนี้ถึงถูก:
เป็นคำตอบที่ถูกต้องตาม ข้อ 6 Pharma Plus เล่มม่วง (เฉลยข้อ จ)
🔍 ข้ออื่นผิดเพราะอะไร:
• ข้อ ก. (Imipramine): Imipramine เป็นยาต้านซึมเศร้ากลุ่ม Tricyclic Antidepressant (TCA) รุ่นแรกที่ได้รับการรับรองให้ใช้รักษา Major Depressive Disorder และ Enuresis ในเด็ก
• ข้อ ข. (Doxepin): Doxepin เป็นยาต้านซึมเศร้ากลุ่ม TCA ที่มีฤทธิ์ Antihistamine สูง ช่วยรักษาโรคซึมเศร้าและใช้ในขนาดต่ำเพื่อรักษาภาวะนอนไม่หลับ (Insomnia)
• ข้อ ค. (Phenelzine): Phenelzine เป็นยาต้านซึมเศร้ากลุ่ม Non-selective irreversible Monoamine Oxidase Inhibitor (MAOI) ใช้รักษา atypical depression หรือ treatment-resistant depression
• ข้อ ง. (Sertraline): Sertraline เป็นยาต้านซึมเศร้าขนานแรก (First-line) ในกลุ่ม SSRIs สำหรับรักษาโรคซึมเศร้าและโรควิตกกังวลตามแนวทางเวชปฏิบัติจากล</t>
        </is>
      </c>
      <c r="L8" s="186" t="n"/>
      <c r="M8" s="186" t="inlineStr">
        <is>
          <t>10. Psychiatric</t>
        </is>
      </c>
      <c r="N8" s="186" t="inlineStr">
        <is>
          <t>10.3 Anxiety/depression</t>
        </is>
      </c>
      <c r="O8" s="185" t="inlineStr">
        <is>
          <t>Clinic</t>
        </is>
      </c>
      <c r="P8" s="186" t="inlineStr">
        <is>
          <t>ข้อ 6 Pharma Plus เล่มม่วง (เฉลยข้อ จ)</t>
        </is>
      </c>
      <c r="Q8" s="185" t="inlineStr">
        <is>
          <t>แบบฝึกหัด</t>
        </is>
      </c>
      <c r="R8" s="185" t="inlineStr">
        <is>
          <t>เล่มม่วง</t>
        </is>
      </c>
      <c r="S8" s="185" t="n"/>
    </row>
    <row r="9" ht="24" customHeight="1" s="49">
      <c r="A9" s="187" t="n">
        <v>7</v>
      </c>
      <c r="B9" s="186" t="n"/>
      <c r="C9" s="186" t="inlineStr">
        <is>
          <t>ข้อใดถูกต้องเกี่ยวกับการใช้ยาเพื่อรักษาภาวะซึมเศร้าและการเกิดปฏิกิริยาระหว่างยา</t>
        </is>
      </c>
      <c r="D9" s="186" t="n"/>
      <c r="E9" s="186" t="inlineStr">
        <is>
          <t>การสูบบุหรี่ทำให้ระดับของยา TCA ในเลือดเพิ่มขึ้นอย่างมีนัยสำคัญ</t>
        </is>
      </c>
      <c r="F9" s="186" t="inlineStr">
        <is>
          <t>ผู้ป่วยที่ได้รับยา MAOI ไม่ควรรับประทานอาหารที่มี tyramine สูง เช่น เนยแข็ง</t>
        </is>
      </c>
      <c r="G9" s="186" t="inlineStr">
        <is>
          <t>ยากลุ่ม SSRI สามารถใช้ร่วมกับยากลุ่ม MAOI ได้โดยไม่ต้องปรับขนาดยา</t>
        </is>
      </c>
      <c r="H9" s="186" t="inlineStr">
        <is>
          <t>เมื่อหยุดยา MAOI แล้วสามารถเริ่มใช้ยา SSRI ได้ทันที</t>
        </is>
      </c>
      <c r="I9" s="188" t="inlineStr">
        <is>
          <t>ยากลุ่ม TCA ไม่มีผลต่อระบบ Cholinergic จึงไม่พบอาการปากแห้ง ตาพร่า</t>
        </is>
      </c>
      <c r="J9" s="185" t="n">
        <v>2</v>
      </c>
      <c r="K9" s="186" t="inlineStr">
        <is>
          <t>✅ คำตอบที่ถูกต้อง: ข้อ ข. ผู้ป่วยที่ได้รับยา MAOI ไม่ควรรับประทานอาหารที่มี tyramine สูง เช่น เนยแข็ง
🎯 ทำไมข้อนี้ถึงถูก:
สาร Tyramine ในอาหารหมักดองจะถูกย่อยสลายโดยเอนไซม์ MAO ในทางเดินอาหาร หากผู้ป่วยได้รับยา MAOI จะทำให้ Tyramine ดูดซึมเข้าสู่กระแสเลือดและกระตุ้นการหลั่ง Norepinephrine ปริมาณมาก เกิดภาวะ Hypertensive crisis ได้
🔍 ข้ออื่นผิดเพราะอะไร:
• ข้อ ก.: การสูบบุหรี่ทำให้ระดับของยา TCA ในเลือดลดลงเนื่องจากการชักนำเอนไซม์ CYP1A2 ไม่ใช่เพิ่มฤทธิ์
• ข้อ ค.: ยากลุ่ม SSRI ห้ามใช้ร่วมกับยากลุ่ม MAOI เนื่องจากเสี่ยงต่อการเกิด Serotonin Syndrome ที่รุนแรงถึงแก่ชีวิต
• ข้อ ง.: เมื่อหยุดยา MAOI แล้ว ไม่สามารถเริ่มใช้ SSRI ได้ทันที ต้องเว้นระยะเวลา Washout period อย่างน้อย 14 วัน
• ข้อ จ.: ยากลุ่ม TCA มีฤทธิ์ Anticholinergic ทำให้เกิดอาการข้างเคียง เช่น ปากแห้ง ตาพร่า ท้องผูก และปัสสาวะคั่ง</t>
        </is>
      </c>
      <c r="L9" s="186" t="n"/>
      <c r="M9" s="186" t="inlineStr">
        <is>
          <t>10. Psychiatric</t>
        </is>
      </c>
      <c r="N9" s="186" t="inlineStr">
        <is>
          <t>10.3 Anxiety/depression</t>
        </is>
      </c>
      <c r="O9" s="185" t="inlineStr">
        <is>
          <t>Clinic</t>
        </is>
      </c>
      <c r="P9" s="186" t="inlineStr">
        <is>
          <t>ข้อ 7 Pharma Plus เล่มม่วง (เฉลยข้อ ก ง)</t>
        </is>
      </c>
      <c r="Q9" s="185" t="inlineStr">
        <is>
          <t>แบบฝึกหัด</t>
        </is>
      </c>
      <c r="R9" s="185" t="inlineStr">
        <is>
          <t>เล่มม่วง</t>
        </is>
      </c>
      <c r="S9" s="185" t="n"/>
    </row>
    <row r="10" ht="24" customHeight="1" s="49">
      <c r="A10" s="187" t="n">
        <v>8</v>
      </c>
      <c r="B10" s="186" t="n"/>
      <c r="C10" s="186" t="inlineStr">
        <is>
          <t>St. John's wort ออกฤทธิ์เหมือนยากลุ่มใด</t>
        </is>
      </c>
      <c r="D10" s="186" t="n"/>
      <c r="E10" s="186" t="inlineStr">
        <is>
          <t>MOAI</t>
        </is>
      </c>
      <c r="F10" s="186" t="inlineStr">
        <is>
          <t>BZs</t>
        </is>
      </c>
      <c r="G10" s="186" t="inlineStr">
        <is>
          <t>TCA</t>
        </is>
      </c>
      <c r="H10" s="186" t="inlineStr">
        <is>
          <t>α2 Blocker</t>
        </is>
      </c>
      <c r="I10" s="188" t="inlineStr">
        <is>
          <t>Barbiturates</t>
        </is>
      </c>
      <c r="J10" s="185" t="n">
        <v>3</v>
      </c>
      <c r="K10" s="186" t="inlineStr">
        <is>
          <t>✅ คำตอบที่ถูกต้อง: ข้อ ค. TCA
🎯 ทำไมข้อนี้ถึงถูก:
เป็นคำตอบที่ถูกต้องตาม ข้อ 8 Pharma Plus เล่มม่วง (เฉลยข้อ ค)
🔍 ข้ออื่นผิดเพราะอะไร:
• ข้อ ก. (MOAI): MAOIs ออกฤทธิ์ยับยั้งเอนไซม์ทำลายสารสื่อประสาท Monoamine Oxidase อย่างจำเพาะเจาะจง ไม่เหมือน St. John's wort ที่มีสารออกฤทธิ์หลายชนิดยับยั้งการเก็บกลับของสารสื่อประสาทเป็นหลัก
• ข้อ ข. (BZs): Benzodiazepines ออกฤทธิ์จับกับ GABAA receptor เพิ่มความถี่ในการเปิด Chloride channel มีฤทธิ์คลายกังวลและสงบประสาท แต่ไม่มีฤทธิ์ต้านซึมเศร้าเหมือน St. John's wort
• ข้อ ง. (α2 Blocker): Alpha-2 adrenergic blockers (เช่น Mianserin หรือ Mirtazapine) ออกฤทธิ์ปิดกั้น Presynaptic alpha-2 autoreceptors เพื่อเพิ่มการหลั่งสารสื่อประสาท ซึ่งมีกลไกแตกต่างจาก St. John's wort
• ข้อ จ. (Barbiturates): Barbiturates ออกฤทธิ์จับกับ GABAA receptor เพื่อเพิ่มระยะเวลาการเปิดของ Chloride channel ใช้เป็นยากันชักหรือยาสลบ ไม่มีฤทธิ์ต้านซึมเศร้าเหมือน St. John's wort</t>
        </is>
      </c>
      <c r="L10" s="186" t="n"/>
      <c r="M10" s="186" t="inlineStr">
        <is>
          <t>10. Psychiatric</t>
        </is>
      </c>
      <c r="N10" s="186" t="inlineStr">
        <is>
          <t>10.3 Anxiety/depression</t>
        </is>
      </c>
      <c r="O10" s="185" t="inlineStr">
        <is>
          <t>Clinic</t>
        </is>
      </c>
      <c r="P10" s="186" t="inlineStr">
        <is>
          <t>ข้อ 8 Pharma Plus เล่มม่วง (เฉลยข้อ ค)</t>
        </is>
      </c>
      <c r="Q10" s="185" t="inlineStr">
        <is>
          <t>แบบฝึกหัด</t>
        </is>
      </c>
      <c r="R10" s="185" t="inlineStr">
        <is>
          <t>เล่มม่วง</t>
        </is>
      </c>
      <c r="S10" s="185" t="n"/>
    </row>
    <row r="11" ht="24" customHeight="1" s="49">
      <c r="A11" s="187" t="n">
        <v>9</v>
      </c>
      <c r="B11" s="186" t="n"/>
      <c r="C11" s="186" t="inlineStr">
        <is>
          <t>เพราะเหตุใด St. John's wort จึงทำให้เกิดปฏิกิริยาระหว่างยาหลายกลุ่ม</t>
        </is>
      </c>
      <c r="D11" s="186" t="n"/>
      <c r="E11" s="186" t="inlineStr">
        <is>
          <t>เพิ่มการสร้าง isozyme cytochrome P450</t>
        </is>
      </c>
      <c r="F11" s="186" t="inlineStr">
        <is>
          <t>มีความสามารถในการจับกับรีเซ็ปเตอร์ได้หลายชนิด</t>
        </is>
      </c>
      <c r="G11" s="186" t="inlineStr">
        <is>
          <t>กระตุ้นการจับกับโปรตีนในเลือดหลายชนิด</t>
        </is>
      </c>
      <c r="H11" s="186" t="inlineStr">
        <is>
          <t>สามารถทำปฏิกิริยาทางเคมีโดยตรงกับยาหลายชนิด</t>
        </is>
      </c>
      <c r="I11" s="188" t="inlineStr">
        <is>
          <t>เพิ่มอัตราการขับออกของยาที่ไต</t>
        </is>
      </c>
      <c r="J11" s="185" t="n">
        <v>1</v>
      </c>
      <c r="K11" s="186" t="inlineStr">
        <is>
          <t>✅ คำตอบที่ถูกต้อง: ข้อ ก. เพิ่มการสร้าง isozyme cytochrome P450
🎯 ทำไมข้อนี้ถึงถูก:
เป็นคำตอบที่ถูกต้องตาม ข้อ 9 Pharma Plus เล่มม่วง (เฉลยข้อ ก)
🔍 ข้ออื่นผิดเพราะอะไร:
• ข้อ ข. (มีความสามารถในการจับกับรีเซ็ปเตอร์ได้หลายชนิด): การจับกับตัวรับหลายชนิดเป็นกลไกทาง Pharmacodynamics ที่ส่งผลต่ออาการข้างเคียงของยา ไม่ได้เป็นสาเหตุของการเกิดปฏิกิริยาระหว่างยาที่ส่งผลลดระดับยาอื่นอย่างกว้างขวางในร่างกาย
• ข้อ ค. (กระตุ้นการจับกับโปรตีนในเลือดหลายชนิด): การแย่งจับกับโปรตีนในเลือด (Protein binding displacement) ส่งผลต่อระดับยาอิสระเพียงชั่วคราวและจำกัดเฉพาะยาบางกลุ่ม ไม่ใช่กลไกหลักที่อธิบายอันตรกิริยาครอบคลุมหลายระบบของ St. John's wort
• ข้อ ง. (สามารถทำปฏิกิริยาทางเคมีโดยตรงกับยาหลายชนิด): St. John's wort ไม่ได้ทำปฏิกิริยาทางเคมีโดยตรงกับโมเลกุลยาอื่นในกระแสเลือด แต่ออกฤทธิ์ผ่านการเปลี่ยนแปลงทางชีวเคมีในการกำจัดยาของตับและลำไส้
• ข้อ จ. (เพิ่มอัตราการขับออกของยาที่ไต): การเพิ่มอัตราการขับออกของยาที่ไตเกี่ยวข้องกับการกรองผ่าน Glomerulus หรือ Renal tubular transporters ซึ่งไม่ใช่กลไกหลักของ St. John's wort ในการลดระดับยาอื่น</t>
        </is>
      </c>
      <c r="L11" s="186" t="n"/>
      <c r="M11" s="186" t="inlineStr">
        <is>
          <t>10. Psychiatric</t>
        </is>
      </c>
      <c r="N11" s="186" t="inlineStr">
        <is>
          <t>10.3 Anxiety/depression</t>
        </is>
      </c>
      <c r="O11" s="185" t="inlineStr">
        <is>
          <t>Clinic</t>
        </is>
      </c>
      <c r="P11" s="186" t="inlineStr">
        <is>
          <t>ข้อ 9 Pharma Plus เล่มม่วง (เฉลยข้อ ก)</t>
        </is>
      </c>
      <c r="Q11" s="185" t="inlineStr">
        <is>
          <t>แบบฝึกหัด</t>
        </is>
      </c>
      <c r="R11" s="185" t="inlineStr">
        <is>
          <t>เล่มม่วง</t>
        </is>
      </c>
      <c r="S11" s="185" t="n"/>
    </row>
    <row r="12" ht="24" customHeight="1" s="49">
      <c r="A12" s="187" t="n">
        <v>10</v>
      </c>
      <c r="B12" s="186" t="n"/>
      <c r="C12" s="186" t="inlineStr">
        <is>
          <t>กลไกการออกฤทธิ์ของ amitriptyline คือข้อใด</t>
        </is>
      </c>
      <c r="D12" s="186" t="n"/>
      <c r="E12" s="186" t="inlineStr">
        <is>
          <t>ยับยั้งการทำงานของ DA transporter</t>
        </is>
      </c>
      <c r="F12" s="186" t="inlineStr">
        <is>
          <t>ยับยั้งการ reuptake ของ NE ที่ปลายประสาท</t>
        </is>
      </c>
      <c r="G12" s="186" t="inlineStr">
        <is>
          <t>ยับยั้งการทำงานของ MOA enzyme</t>
        </is>
      </c>
      <c r="H12" s="186" t="inlineStr">
        <is>
          <t>กระตุ้น 5-HT receptor</t>
        </is>
      </c>
      <c r="I12" s="188" t="inlineStr">
        <is>
          <t>กระตุ้น α2-adrenergic receptor</t>
        </is>
      </c>
      <c r="J12" s="185" t="n">
        <v>2</v>
      </c>
      <c r="K12" s="186" t="inlineStr">
        <is>
          <t>✅ คำตอบที่ถูกต้อง: ข้อ ข. ยับยั้งการ reuptake ของ NE ที่ปลายประสาท
🎯 ทำไมข้อนี้ถึงถูก:
เป็นคำตอบที่ถูกต้องตาม ข้อ 10 Pharma Plus เล่มม่วง (เฉลยข้อ ข)
🔍 ข้ออื่นผิดเพราะอะไร:
• ข้อ ก. (ยับยั้งการทำงานของ DA transporter): Amitriptyline แทบไม่มีผลยับยั้ง Dopamine Active Transporter (DAT) ยาที่มีผลยับยั้ง DAT เด่นชัดคือ Bupropion หรือ Methylphenidate
• ข้อ ค. (ยับยั้งการทำงานของ MOA enzyme): Amitriptyline ไม่ได้ออกฤทธิ์ยับยั้งเอนไซม์ Monoamine Oxidase (MAO) ยาที่ยับยั้งเอนไซม์นี้คือยากลุ่ม MAOIs เช่น Phenelzine, Tranylcypromine หรือ Moclobemide
• ข้อ ง. (กระตุ้น 5-HT receptor): Amitriptyline มีฤทธิ์เป็น Antagonist ปิดกั้นตัวรับ 5-HT2A receptor ไม่ได้มีฤทธิ์เป็น 5-HT receptor agonist
• ข้อ จ. (กระตุ้น α2-adrenergic receptor): Amitriptyline มีฤทธิ์ปิดกั้น Alpha-1 adrenergic receptor ทำให้เกิดความดันโลหิตต่ำขณะลุกยืน แต่ไม่ได้มีฤทธิ์กระตุ้น Presynaptic Alpha-2 receptor</t>
        </is>
      </c>
      <c r="L12" s="186" t="n"/>
      <c r="M12" s="186" t="inlineStr">
        <is>
          <t>10. Psychiatric</t>
        </is>
      </c>
      <c r="N12" s="186" t="inlineStr">
        <is>
          <t>10.3 Anxiety/depression</t>
        </is>
      </c>
      <c r="O12" s="185" t="inlineStr">
        <is>
          <t>Clinic</t>
        </is>
      </c>
      <c r="P12" s="186" t="inlineStr">
        <is>
          <t>ข้อ 10 Pharma Plus เล่มม่วง (เฉลยข้อ ข)</t>
        </is>
      </c>
      <c r="Q12" s="185" t="inlineStr">
        <is>
          <t>แบบฝึกหัด</t>
        </is>
      </c>
      <c r="R12" s="185" t="inlineStr">
        <is>
          <t>เล่มม่วง</t>
        </is>
      </c>
      <c r="S12" s="185" t="n"/>
    </row>
    <row r="13" ht="24" customHeight="1" s="49">
      <c r="A13" s="187" t="n">
        <v>11</v>
      </c>
      <c r="B13" s="186" t="n"/>
      <c r="C13" s="186" t="inlineStr">
        <is>
          <t>ต่อไปนี้เป็น side effect ที่เกิดจากการใช้ยา amitriptyline ยกเว้น</t>
        </is>
      </c>
      <c r="D13" s="186" t="n"/>
      <c r="E13" s="186" t="inlineStr">
        <is>
          <t>Sedation</t>
        </is>
      </c>
      <c r="F13" s="186" t="inlineStr">
        <is>
          <t>Dry mouth</t>
        </is>
      </c>
      <c r="G13" s="186" t="inlineStr">
        <is>
          <t>Orthostatic hypotension</t>
        </is>
      </c>
      <c r="H13" s="186" t="inlineStr">
        <is>
          <t>Urinary retention</t>
        </is>
      </c>
      <c r="I13" s="188" t="inlineStr">
        <is>
          <t>Hyperuricemia</t>
        </is>
      </c>
      <c r="J13" s="185" t="n">
        <v>5</v>
      </c>
      <c r="K13" s="186" t="inlineStr">
        <is>
          <t>✅ คำตอบที่ถูกต้อง: ข้อ จ. Hyperuricemia
🎯 ทำไมข้อนี้ถึงถูก:
เป็นคำตอบที่ถูกต้องตาม ข้อ 11 Pharma Plus เล่มม่วง (เฉลยข้อ จ)
🔍 ข้ออื่นผิดเพราะอะไร:
• ข้อ ก. (Sedation): อาการง่วงซึม (Sedation) เป็นผลข้างเคียงที่พบบ่อยมากของ Amitriptyline อันเกิดจากการปิดกั้น Histamine H1 receptor อย่างแรงในระบบประสาทส่วนกลาง
• ข้อ ข. (Dry mouth): อาการปากแห้งคอแห้ง (Dry mouth) เกิดจากฤทธิ์ Anticholinergic โดยการปิดกั้น Muscarinic receptor บริเวณต่อมน้ำลาย
• ข้อ ค. (Orthostatic hypotension): ความดันโลหิตตกขณะเปลี่ยนท่า (Orthostatic hypotension) เกิดจากการปิดกั้น Alpha-1 adrenergic receptor ที่หลอดเลือดส่วนปลาย
• ข้อ ง. (Urinary retention): อาการปัสสาวะคั่ง (Urinary retention) เกิดจากฤทธิ์ Anticholinergic ปิดกั้นการหดตัวของกล้ามเนื้อกระเพาะปัสสาวะ (Detrusor muscle)</t>
        </is>
      </c>
      <c r="L13" s="186" t="n"/>
      <c r="M13" s="186" t="inlineStr">
        <is>
          <t>10. Psychiatric</t>
        </is>
      </c>
      <c r="N13" s="186" t="inlineStr">
        <is>
          <t>10.3 Anxiety/depression</t>
        </is>
      </c>
      <c r="O13" s="185" t="inlineStr">
        <is>
          <t>Clinic</t>
        </is>
      </c>
      <c r="P13" s="186" t="inlineStr">
        <is>
          <t>ข้อ 11 Pharma Plus เล่มม่วง (เฉลยข้อ จ)</t>
        </is>
      </c>
      <c r="Q13" s="185" t="inlineStr">
        <is>
          <t>แบบฝึกหัด</t>
        </is>
      </c>
      <c r="R13" s="185" t="inlineStr">
        <is>
          <t>เล่มม่วง</t>
        </is>
      </c>
      <c r="S13" s="185" t="n"/>
    </row>
    <row r="14" ht="24" customHeight="1" s="49">
      <c r="A14" s="187" t="n">
        <v>12</v>
      </c>
      <c r="B14" s="186" t="n"/>
      <c r="C14" s="186" t="inlineStr">
        <is>
          <t>กลไกการออกฤทธิ์ของ fluoxetine คือข้อใด</t>
        </is>
      </c>
      <c r="D14" s="186" t="n"/>
      <c r="E14" s="186" t="inlineStr">
        <is>
          <t>ยับยั้งการทำงานของ DA transporter</t>
        </is>
      </c>
      <c r="F14" s="186" t="inlineStr">
        <is>
          <t>ยับยั้งการทำงานของ NE transporter</t>
        </is>
      </c>
      <c r="G14" s="186" t="inlineStr">
        <is>
          <t>ยับยั้งการทำงานของ 5-HT transporter</t>
        </is>
      </c>
      <c r="H14" s="186" t="inlineStr">
        <is>
          <t>ยับยั้งการทำงานของ MOA-A enzyme</t>
        </is>
      </c>
      <c r="I14" s="188" t="inlineStr">
        <is>
          <t>ยับยั้งการทำงานของ MOA-B enzyme</t>
        </is>
      </c>
      <c r="J14" s="185" t="n">
        <v>3</v>
      </c>
      <c r="K14" s="186" t="inlineStr">
        <is>
          <t>✅ คำตอบที่ถูกต้อง: ข้อ ค. ยับยั้งการทำงานของ 5-HT transporter
🎯 ทำไมข้อนี้ถึงถูก:
เป็นคำตอบที่ถูกต้องตาม ข้อ 12 Pharma Plus เล่มม่วง (เฉลยข้อ ค)
🔍 ข้ออื่นผิดเพราะอะไร:
• ข้อ ก. (ยับยั้งการทำงานของ DA transporter): Fluoxetine เป็นยาในกลุ่ม SSRIs ที่มีความจำเพาะสูงต่อ Serotonin transporter จึงแทบไม่มีผลยับยั้ง Dopamine transporter (DAT)
• ข้อ ข. (ยับยั้งการทำงานของ NE transporter): การยับยั้ง Norepinephrine transporter (NET) เป็นกลไกของยากลุ่ม SNRIs (Venlafaxine, Duloxetine) หรือ NRIs (Reboxetine) ไม่ใช่กลไกหลักของ Fluoxetine
• ข้อ ง. (ยับยั้งการทำงานของ MOA-A enzyme): การยับยั้งเอนไซม์ MAO-A จำเพาะและย้อนกลับได้ (RIMA) เป็นกลไกของยา Moclobemide ไม่ใช่กลไกของ Fluoxetine
• ข้อ จ. (ยับยั้งการทำงานของ MOA-B enzyme): การยับยั้งเอนไซม์ MAO-B เป็นกลไกของยารักษาโรคพาร์กินสัน เช่น Selegiline หรือ Rasagiline ไม่ใช่กลไกของ Fluoxetine</t>
        </is>
      </c>
      <c r="L14" s="186" t="n"/>
      <c r="M14" s="186" t="inlineStr">
        <is>
          <t>10. Psychiatric</t>
        </is>
      </c>
      <c r="N14" s="186" t="inlineStr">
        <is>
          <t>10.3 Anxiety/depression</t>
        </is>
      </c>
      <c r="O14" s="185" t="inlineStr">
        <is>
          <t>Clinic</t>
        </is>
      </c>
      <c r="P14" s="186" t="inlineStr">
        <is>
          <t>ข้อ 12 Pharma Plus เล่มม่วง (เฉลยข้อ ค)</t>
        </is>
      </c>
      <c r="Q14" s="185" t="inlineStr">
        <is>
          <t>แบบฝึกหัด</t>
        </is>
      </c>
      <c r="R14" s="185" t="inlineStr">
        <is>
          <t>เล่มม่วง</t>
        </is>
      </c>
      <c r="S14" s="185" t="n"/>
    </row>
    <row r="15" ht="24" customHeight="1" s="49">
      <c r="A15" s="187" t="n">
        <v>13</v>
      </c>
      <c r="B15" s="186" t="inlineStr">
        <is>
          <t>สถานการณ์ที่ 3: นายเอกพาน้องชายมาพบแพทย์ เนื่องจากน้องชายมีอาการซึมเศร้าตลอดเวลา รู้สึกสิ้นหวัง ไม่อยากทำอะไรมาประมาณ 1 เดือน ตรวจร่างกายไม่พบความผิดปกติทางกาย แพทย์วินิจฉัยว่าเป็นโรคซึมเศร้า (Major Depressive Disorder)</t>
        </is>
      </c>
      <c r="C15" s="186" t="inlineStr">
        <is>
          <t>ยาต้านอาการซึมเศร้าขนานแรกที่เหมาะสมที่สุดในการเริ่มรักษาสำหรับน้องชายของนายเอกคือข้อใด</t>
        </is>
      </c>
      <c r="D15" s="186" t="n"/>
      <c r="E15" s="186" t="inlineStr">
        <is>
          <t>Lithium carbonate</t>
        </is>
      </c>
      <c r="F15" s="186" t="inlineStr">
        <is>
          <t>Clozapine</t>
        </is>
      </c>
      <c r="G15" s="186" t="inlineStr">
        <is>
          <t>Chlorpromazine</t>
        </is>
      </c>
      <c r="H15" s="186" t="inlineStr">
        <is>
          <t>Haloperidol</t>
        </is>
      </c>
      <c r="I15" s="188" t="inlineStr">
        <is>
          <t>Diazepam</t>
        </is>
      </c>
      <c r="J15" s="185" t="n">
        <v>5</v>
      </c>
      <c r="K15" s="186" t="inlineStr">
        <is>
          <t>✅ คำตอบที่ถูกต้อง: ข้อ จ. Diazepam
🎯 ทำไมข้อนี้ถึงถูก:
เป็นคำตอบที่ถูกต้องตาม ข้อ 13 Pharma Plus เล่มม่วง (เฉลยข้อ จ)
🔍 ข้ออื่นผิดเพราะอะไร:
• ข้อ ก. (Lithium carbonate): Lithium carbonate เป็นยาควบคุมอารมณ์ (Mood stabilizer) ทางเลือกแรกสำหรับรักษาโรคอารมณ์สองขั้ว (Bipolar disorder) ไม่มีข้อบ่งใช้เดี่ยวในการรักษา GAD
• ข้อ ข. (Clozapine): Clozapine เป็นยาต้านโรคจิตกลุ่มรุ่นที่สอง (Atypical antipsychotic) สงวนไว้สำหรับจิตเภทดื้อยา (Treatment-resistant schizophrenia) และเสี่ยงต่อภาวะเม็ดเลือดขาวต่ำรุนแรง (Agranulocytosis)
• ข้อ ค. (Chlorpromazine): Chlorpromazine เป็นยารักษาโรคจิตกลุ่มดั้งเดิม (First-generation antipsychotic) มีฤทธิ์ระงับประสาทและปิดกั้นโดปามีนสูง ไม่จัดเป็นยาที่เหมาะสมในการรักษาโรควิตกกังวลทั่วไป
• ข้อ ง. (Haloperidol): Haloperidol เป็นยารักษาโรคจิตกลุ่ม High-potency FGA ใช้ระงับอาการประสาทหลอน เพ้อคลั่ง หรือจิตเภทเฉียบพลัน มีความเสี่ยงสูงต่อ Extrapyramidal symptoms (EPS) จึงไม่นำมาใช้ใน GAD</t>
        </is>
      </c>
      <c r="L15" s="186" t="n"/>
      <c r="M15" s="186" t="inlineStr">
        <is>
          <t>10. Psychiatric</t>
        </is>
      </c>
      <c r="N15" s="186" t="inlineStr">
        <is>
          <t>10.3 Anxiety/depression</t>
        </is>
      </c>
      <c r="O15" s="185" t="inlineStr">
        <is>
          <t>Clinic</t>
        </is>
      </c>
      <c r="P15" s="186" t="inlineStr">
        <is>
          <t>ข้อ 13 Pharma Plus เล่มม่วง (เฉลยข้อ จ)</t>
        </is>
      </c>
      <c r="Q15" s="185" t="inlineStr">
        <is>
          <t>แบบฝึกหัด</t>
        </is>
      </c>
      <c r="R15" s="185" t="inlineStr">
        <is>
          <t>เล่มม่วง</t>
        </is>
      </c>
      <c r="S15" s="185" t="inlineStr">
        <is>
          <t>CASE-PSYCH-MDD-EK-BROTHER</t>
        </is>
      </c>
    </row>
    <row r="16" ht="24" customHeight="1" s="49">
      <c r="A16" s="187" t="n">
        <v>14</v>
      </c>
      <c r="B16" s="186" t="inlineStr">
        <is>
          <t>สถานการณ์ที่ 3: นายเอกพาน้องชายมาพบแพทย์ เนื่องจากน้องชายมีอาการซึมเศร้าตลอดเวลา รู้สึกสิ้นหวัง ไม่อยากทำอะไรมาประมาณ 1 เดือน ตรวจร่างกายไม่พบความผิดปกติทางกาย แพทย์วินิจฉัยว่าเป็นโรคซึมเศร้า (Major Depressive Disorder)</t>
        </is>
      </c>
      <c r="C16" s="186" t="inlineStr">
        <is>
          <t>น้องชายของนายเอกเริ่มรับประทานยาข้างต้น ต่อมามีอาการคลื่นไส้และนอนไม่หลับ เภสัชกรควรให้คำแนะนำอย่างไร</t>
        </is>
      </c>
      <c r="D16" s="186" t="n"/>
      <c r="E16" s="186" t="inlineStr">
        <is>
          <t>Venlafaxine</t>
        </is>
      </c>
      <c r="F16" s="186" t="inlineStr">
        <is>
          <t>Paroxetine</t>
        </is>
      </c>
      <c r="G16" s="186" t="inlineStr">
        <is>
          <t>Amitriptyline</t>
        </is>
      </c>
      <c r="H16" s="186" t="inlineStr">
        <is>
          <t>Bupropion</t>
        </is>
      </c>
      <c r="I16" s="188" t="inlineStr">
        <is>
          <t>Sertraline</t>
        </is>
      </c>
      <c r="J16" s="185" t="n">
        <v>3</v>
      </c>
      <c r="K16" s="186" t="inlineStr">
        <is>
          <t>✅ คำตอบที่ถูกต้อง: ข้อ ค. Amitriptyline
🎯 ทำไมข้อนี้ถึงถูก:
เป็นคำตอบที่ถูกต้องตาม ข้อ 14 Pharma Plus เล่มม่วง (เฉลยข้อ ค)
🔍 ข้ออื่นผิดเพราะอะไร:
• ข้อ ก. (Venlafaxine): Venlafaxine เป็นยากลุ่ม SNRI ผลข้างเคียงเด่นคือความดันโลหิตสูงและคลื่นไส้ แทบไม่มีผลปิดกั้น Muscarinic หรือ Alpha-1 receptors จึงไม่ทำให้เกิดอาการปากแห้งคอแห้งหรือหน้ามืดชัดเจน
• ข้อ ข. (Paroxetine): Paroxetine แม้จะมีฤทธิ์ Anticholinergic เล็กน้อยเมื่อเทียบกับ SSRIs ตัวอื่น แต่แทบไม่ทำให้เกิด Orthostatic hypotension จากการปิดกั้น Alpha-1 receptor เหมือน Amitriptyline
• ข้อ ง. (Bupropion): Bupropion ออกฤทธิ์ยับยั้งการเก็บกลับ NE และ DA ไม่มีผลปิดกั้น Muscarinic, Histaminergic หรือ Alpha-1 adrenergic receptors จึงไม่ทำให้ง่วงซึมหรือหน้ามืด
• ข้อ จ. (Sertraline): Sertraline เป็นยาในกลุ่ม SSRIs ที่ปลอดภัยต่อระบบหัวใจและหลอดเลือด ไม่ทำให้ง่วงซึม ปากแห้ง หรือความดันตกขณะลุกขึ้นอย่างรุนแรง</t>
        </is>
      </c>
      <c r="L16" s="186" t="n"/>
      <c r="M16" s="186" t="inlineStr">
        <is>
          <t>10. Psychiatric</t>
        </is>
      </c>
      <c r="N16" s="186" t="inlineStr">
        <is>
          <t>10.3 Anxiety/depression</t>
        </is>
      </c>
      <c r="O16" s="185" t="inlineStr">
        <is>
          <t>Clinic</t>
        </is>
      </c>
      <c r="P16" s="186" t="inlineStr">
        <is>
          <t>ข้อ 14 Pharma Plus เล่มม่วง (เฉลยข้อ ค)</t>
        </is>
      </c>
      <c r="Q16" s="185" t="inlineStr">
        <is>
          <t>แบบฝึกหัด</t>
        </is>
      </c>
      <c r="R16" s="185" t="inlineStr">
        <is>
          <t>เล่มม่วง</t>
        </is>
      </c>
      <c r="S16" s="185" t="inlineStr">
        <is>
          <t>CASE-PSYCH-MDD-EK-BROTHER</t>
        </is>
      </c>
    </row>
    <row r="17" ht="24" customHeight="1" s="49">
      <c r="A17" s="187" t="n">
        <v>15</v>
      </c>
      <c r="B17" s="186" t="inlineStr">
        <is>
          <t>สถานการณ์ที่ 3: นายเอกพาน้องชายมาพบแพทย์ เนื่องจากน้องชายมีอาการซึมเศร้าตลอดเวลา รู้สึกสิ้นหวัง ไม่อยากทำอะไรมาประมาณ 1 เดือน ตรวจร่างกายไม่พบความผิดปกติทางกาย แพทย์วินิจฉัยว่าเป็นโรคซึมเศร้า (Major Depressive Disorder)</t>
        </is>
      </c>
      <c r="C17" s="186" t="inlineStr">
        <is>
          <t>หากน้องชายของนายเอกทนอาการข้างเคียงของยากลุ่ม TCAs (ง่วงซึม ปากแห้งคอแห้ง ท้องผูก และหน้ามืดเวลาลุกขึ้นยืน) ไม่ได้ ควรพิจารณาเปลี่ยนเป็นยาในข้อใด</t>
        </is>
      </c>
      <c r="D17" s="186" t="n"/>
      <c r="E17" s="186" t="inlineStr">
        <is>
          <t>Imipramine</t>
        </is>
      </c>
      <c r="F17" s="186" t="inlineStr">
        <is>
          <t>Clomipramine</t>
        </is>
      </c>
      <c r="G17" s="186" t="inlineStr">
        <is>
          <t>Amitriptyline</t>
        </is>
      </c>
      <c r="H17" s="186" t="inlineStr">
        <is>
          <t>Doxepin</t>
        </is>
      </c>
      <c r="I17" s="188" t="inlineStr">
        <is>
          <t>Sertraline</t>
        </is>
      </c>
      <c r="J17" s="185" t="n">
        <v>5</v>
      </c>
      <c r="K17" s="186" t="inlineStr">
        <is>
          <t>✅ คำตอบที่ถูกต้อง: ข้อ จ. Sertraline
🎯 ทำไมข้อนี้ถึงถูก:
เป็นคำตอบที่ถูกต้องตาม ข้อ 15 Pharma Plus เล่มม่วง (เฉลยข้อ จ)
🔍 ข้ออื่นผิดเพราะอะไร:
• ข้อ ก. (Imipramine): Imipramine เป็นยาต้านซึมเศร้ากลุ่ม TCA ที่ยังมีคุณสมบัติปิดกั้น Muscarinic, Histamine H1 และ Alpha-1 receptors สูง จึงยังคงก่อให้เกิดอาการง่วงนอน ปากแห้ง และหน้ามืดเช่นเดิม
• ข้อ ข. (Clomipramine): Clomipramine จัดเป็นยาในกลุ่ม TCA ที่มีฤทธิ์ Anticholinergic สูงมาก จึงไม่สามารถช่วยลดปัญหาผลข้างเคียงดังกล่าวได้
• ข้อ ค. (Amitriptyline): Amitriptyline คือยาเดิมที่เป็นสาเหตุทำให้เกิดอาการง่วงซึม ปากคอแห้ง และความดันตกขณะลุกขึ้น การจ่ายยาตัวเดิมซ้ำไม่ช่วยแก้ปัญหาผลข้างเคียง
• ข้อ ง. (Doxepin): Doxepin เป็นยาในกลุ่ม TCA ที่มีฤทธิ์ปิดกั้น Histamine H1 และ Muscarinic receptor สูงมาก จึงทำให้เกิดอาการง่วงนอนและปากแห้งรุนแรงเช่นกัน</t>
        </is>
      </c>
      <c r="L17" s="186" t="n"/>
      <c r="M17" s="186" t="inlineStr">
        <is>
          <t>10. Psychiatric</t>
        </is>
      </c>
      <c r="N17" s="186" t="inlineStr">
        <is>
          <t>10.3 Anxiety/depression</t>
        </is>
      </c>
      <c r="O17" s="185" t="inlineStr">
        <is>
          <t>Clinic</t>
        </is>
      </c>
      <c r="P17" s="186" t="inlineStr">
        <is>
          <t>ข้อ 15 Pharma Plus เล่มม่วง (เฉลยข้อ จ)</t>
        </is>
      </c>
      <c r="Q17" s="185" t="inlineStr">
        <is>
          <t>แบบฝึกหัด</t>
        </is>
      </c>
      <c r="R17" s="185" t="inlineStr">
        <is>
          <t>เล่มม่วง</t>
        </is>
      </c>
      <c r="S17" s="185" t="inlineStr">
        <is>
          <t>CASE-PSYCH-MDD-EK-BROTHER</t>
        </is>
      </c>
    </row>
    <row r="18" ht="24" customHeight="1" s="49">
      <c r="A18" s="187" t="n">
        <v>16</v>
      </c>
      <c r="B18" s="186" t="inlineStr">
        <is>
          <t>สถานการณ์ที่ 3: นายเอกพาน้องชายมาพบแพทย์ เนื่องจากน้องชายมีอาการซึมเศร้าตลอดเวลา รู้สึกสิ้นหวัง ไม่อยากทำอะไรมาประมาณ 1 เดือน ตรวจร่างกายไม่พบความผิดปกติทางกาย แพทย์วินิจฉัยว่าเป็นโรคซึมเศร้า (Major Depressive Disorder)</t>
        </is>
      </c>
      <c r="C18" s="186" t="inlineStr">
        <is>
          <t>คำแนะนำในการใช้ยากลุ่ม Antidepressant ที่สำคัญที่สุดเพื่อช่วยเพิ่มความร่วมมือในการใช้ยาของผู้ป่วยคือข้อใด</t>
        </is>
      </c>
      <c r="D18" s="186" t="n"/>
      <c r="E18" s="186" t="inlineStr">
        <is>
          <t>ควรแนะนำให้ผู้ป่วยใช้ยาหลังอาหารเท่านั้นจะได้ไม่ลืมใช้ยา</t>
        </is>
      </c>
      <c r="F18" s="186" t="inlineStr">
        <is>
          <t>ควรแนะนำผู้ป่วยว่าในการใช้ยาส่วนใหญ่ จะเริ่มเห็นผลลดอาการซึมเศร้าได้ต้องใช้เวลา 2-3 สัปดาห์ เพื่อให้ผู้ป่วยใช้ยาอย่างต่อเนื่อง</t>
        </is>
      </c>
      <c r="G18" s="186" t="inlineStr">
        <is>
          <t>ควรแนะนำให้ผู้ป่วยดื่มน้ำมากๆ เพื่อลดการระคายเคืองกระเพาะอาหาร</t>
        </is>
      </c>
      <c r="H18" s="186" t="inlineStr">
        <is>
          <t>ควรแนะนำการเพิ่มและลดขนาดยาให้ผู้ป่วยเพื่อให้ผู้ป่วยสามารถปรับขนาดยาได้เองตามอาการ</t>
        </is>
      </c>
      <c r="I18" s="188" t="inlineStr">
        <is>
          <t>ควรแนะนำให้ผู้ป่วยหยุดยาทันทีเมื่อเกิดอาการข้างเคียง เช่น นอนไม่หลับ</t>
        </is>
      </c>
      <c r="J18" s="185" t="n">
        <v>2</v>
      </c>
      <c r="K18" s="186" t="inlineStr">
        <is>
          <t>✅ คำตอบที่ถูกต้อง: ข้อ ข. ควรแนะนำผู้ป่วยว่าในการใช้ยาส่วนใหญ่ จะเริ่มเห็นผลลดอาการซึมเศร้าได้ต้องใช้เวลา 2-3 สัปดาห์ เพื่อให้ผู้ป่วยใช้ยาอย่างต่อเนื่อง
🎯 ทำไมข้อนี้ถึงถูก:
เป็นคำตอบที่ถูกต้องตาม ข้อ 16 Pharma Plus เล่มม่วง (เฉลยข้อ ข)
🔍 ข้ออื่นผิดเพราะอะไร:
• ข้อ ก. (ควรแนะนำให้ผู้ป่วยใช้ยาหลังอาหารเท่านั้นจะได้ไม่ลืมใช้ยา): ยาต้านซึมเศร้าหลายชนิด (เช่น SSRIs) สามารถรับประทานก่อนหรือหลังอาหารก็ได้โดยการดูดซึมไม่เปลี่ยน ยกเว้นกรณีที่มีอาการคลื่นไส้รบกวนจึงแนะนำให้รับประทานหลังอาหาร
• ข้อ ค. (ควรแนะนำให้ผู้ป่วยดื่มน้ำมากๆ เพื่อลดการระคายเคืองกระเพาะอาหาร): ยาต้านซึมเศร้าไม่ได้ทำให้เกิดการระคายเคืองเยื่อบุกระเพาะอาหารโดยตรงจนเกิดแผลเหมือนยากลุ่ม NSAIDs จึงไม่มีความจำเป็นต้องดื่มน้ำปริมาณมากๆ เพื่อป้องกันการระคายเคืองกระเพาะ
• ข้อ ง. (ควรแนะนำการเพิ่มและลดขนาดยาให้ผู้ป่วยเพื่อให้ผู้ป่วยสามารถปรับขนาดยาได้เองตามอาการ): การปรับขนาดยาต้านซึมเศร้าต้องอยู่ภายใต้การดูแลของแพทย์อย่างเคร่งครัด ผู้ป่วยไม่ควรปรับเพิ่มหรือลดยาเองตามอารมณ์ เพราะอาจเสี่ยงต่อพิษของยาหรือการกลับเป็นซ้ำของโรค
• ข้อ จ. (ควรแนะนำให้ผู้ป่วยหยุดยาทันทีเมื่อเกิดอาการข้างเคียง เช่น นอนไม่หลับ): อาการนอนไม่หลับในช่วงเริ่มต้นของการใช้ SSRIs เป็นผลข้างเคียงที่มักหายไปได้เองหลังใช้ยา 1-2 สัปดาห์ การหยุดยาทันทีจะทำให้เกิดอาการถอนยา (Discontinuation syndrome)</t>
        </is>
      </c>
      <c r="L18" s="186" t="n"/>
      <c r="M18" s="186" t="inlineStr">
        <is>
          <t>10. Psychiatric</t>
        </is>
      </c>
      <c r="N18" s="186" t="inlineStr">
        <is>
          <t>10.3 Anxiety/depression</t>
        </is>
      </c>
      <c r="O18" s="185" t="inlineStr">
        <is>
          <t>Clinic</t>
        </is>
      </c>
      <c r="P18" s="186" t="inlineStr">
        <is>
          <t>ข้อ 16 Pharma Plus เล่มม่วง (เฉลยข้อ ข)</t>
        </is>
      </c>
      <c r="Q18" s="185" t="inlineStr">
        <is>
          <t>แบบฝึกหัด</t>
        </is>
      </c>
      <c r="R18" s="185" t="inlineStr">
        <is>
          <t>เล่มม่วง</t>
        </is>
      </c>
      <c r="S18" s="185" t="inlineStr">
        <is>
          <t>CASE-PSYCH-MDD-EK-BROTHER</t>
        </is>
      </c>
    </row>
    <row r="19" ht="24" customHeight="1" s="49">
      <c r="A19" s="187" t="n">
        <v>17</v>
      </c>
      <c r="B19" s="186" t="n"/>
      <c r="C19" s="186" t="inlineStr">
        <is>
          <t>กรณีที่ผู้ป่วยได้รับยากลุ่ม benzodiazepine ซึ่งผู้ป่วยรับประทานอย่างสม่ำเสมอเป็นเวลา 6 เดือน อาการของผู้ป่วยกลับมาเป็นปกติ หากท่านต้องการหยุดยากลวดกล่าวควรทำอย่างไร</t>
        </is>
      </c>
      <c r="D19" s="186" t="n"/>
      <c r="E19" s="186" t="inlineStr">
        <is>
          <t>สามารถหยุดได้ทันทีโดยไม่ต้องปรับเปลี่ยนขนาดยาใหม่</t>
        </is>
      </c>
      <c r="F19" s="186" t="inlineStr">
        <is>
          <t>ให้ triazolam ก่อนแล้วค่อยๆ ลดขนาดยาที่ผู้ป่วยรับอยู่สัปดาห์ละ 25% ของขนาดยาที่ให้ผลรักษา</t>
        </is>
      </c>
      <c r="G19" s="186" t="inlineStr">
        <is>
          <t>ให้ olanzapine ก่อนแล้วค่อยๆ บดขนาดยาที่ผู้ป่วยได้รับอยู่สัปดาห์ละ 75% ของยาที่ให้ผลรักษา</t>
        </is>
      </c>
      <c r="H19" s="186" t="inlineStr">
        <is>
          <t>ค่อยๆ ลดขนาดยาที่ผู้ป่วยได้รับอยู่สัปดาห์ละ 25% ของขนาดยาที่ให้ผลในการรักษา</t>
        </is>
      </c>
      <c r="I19" s="188" t="inlineStr">
        <is>
          <t>ให้ผู้ป่วยรับประทานยาที่ได้รับต่อไปอีก 1 สัปดาห์ จากนั้นจึงสามารถหยุดยาได้ทันที</t>
        </is>
      </c>
      <c r="J19" s="185" t="n">
        <v>4</v>
      </c>
      <c r="K19" s="186" t="inlineStr">
        <is>
          <t>✅ คำตอบที่ถูกต้อง: ข้อ ง. ค่อยๆ ลดขนาดยาที่ผู้ป่วยได้รับอยู่สัปดาห์ละ 25% ของขนาดยาที่ให้ผลในการรักษา
🎯 ทำไมข้อนี้ถึงถูก:
เป็นคำตอบที่ถูกต้องตาม ข้อ 17 Pharma Plus เล่มม่วง (เฉลยข้อ ง)
🔍 ข้ออื่นผิดเพราะอะไร:
• ข้อ ก. (สามารถหยุดได้ทันทีโดยไม่ต้องปรับเปลี่ยนขนาดยาใหม่): การใช้ยากลุ่ม Benzodiazepines ต่อเนื่องนาน 6 เดือนทำให้เกิดภาวะพึ่งพายาทางกาย (Physical dependence) การหยุดยาทันทีจะกระตุ้นให้เกิด Rebound anxiety นอนไม่หลับรุนแรง หรือชักจนถึงแก่ชีวิตได้
• ข้อ ข. (ให้ triazolam ก่อนแล้วค่อยๆ ลดขนาดยาที่ผู้ป่วยรับอยู่สัปดาห์ละ 25% ของขนาดยาที่ให้ผลรักษา): Triazolam เป็นยานอนหลับกลุ่ม BZD ที่มีระยะเวลาการออกฤทธิ์สั้นมาก (Short-acting) การเปลี่ยนมาใช้ Triazolam จะยิ่งเพิ่มความเสี่ยงต่ออาการถอนยาระหว่างมื้อ (Interdose withdrawal)
• ข้อ ค. (ให้ olanzapine ก่อนแล้วค่อยๆ บดขนาดยาที่ผู้ป่วยได้รับอยู่สัปดาห์ละ 75% ของยาที่ให้ผลรักษา): Olanzapine เป็นยาต้านโรคจิตกลุ่ม Atypical antipsychotic มีกลไกปิดกั้น D2 และ 5-HT2A receptors ไม่สามารถทดแทนกลไกของ GABA receptor เพื่อป้องกันการถอนยา Benzodiazepines ได้
• ข้อ จ. (ให้ผู้ป่วยรับประทานยาที่ได้รับต่อไปอีก 1 สัปดาห์ จากนั้นจึงสามารถหยุดยาได้ทันที): การรับประทานต่อเพียง 1 สัปดาห์แล้วหยุดยาทันทีหลังใช้มานาน 6 เดือน ไม่เพียงพอต่อการปรับตัวของตัวรับ GABAA receptor ทำให้เกิดภาวะถอนยาอย่างรุนแรงได้เช่นกัน</t>
        </is>
      </c>
      <c r="L19" s="186" t="n"/>
      <c r="M19" s="186" t="inlineStr">
        <is>
          <t>10. Psychiatric</t>
        </is>
      </c>
      <c r="N19" s="186" t="inlineStr">
        <is>
          <t>10.3 Anxiety/depression</t>
        </is>
      </c>
      <c r="O19" s="185" t="inlineStr">
        <is>
          <t>Clinic</t>
        </is>
      </c>
      <c r="P19" s="186" t="inlineStr">
        <is>
          <t>ข้อ 17 Pharma Plus เล่มม่วง (เฉลยข้อ ง)</t>
        </is>
      </c>
      <c r="Q19" s="185" t="inlineStr">
        <is>
          <t>แบบฝึกหัด</t>
        </is>
      </c>
      <c r="R19" s="185" t="inlineStr">
        <is>
          <t>เล่มม่วง</t>
        </is>
      </c>
      <c r="S19" s="185" t="n"/>
    </row>
    <row r="20" ht="24" customHeight="1" s="49">
      <c r="A20" s="187" t="n">
        <v>18</v>
      </c>
      <c r="B20" s="186" t="inlineStr">
        <is>
          <t>สถานการณ์ที่ 4 หญิงไทยอายุ 45 ปี ช่วงนี้เครียดนอนไม่หลับมาหลายวัน ต้องใช้เวลานานกว่าจะหลับ</t>
        </is>
      </c>
      <c r="C20" s="186" t="inlineStr">
        <is>
          <t>ยาใดเหมาะสมที่สุด เมื่อพิจารณาตามประสิทธิภาพ ข้อบ่งใช้ หรือค่าครึ่งชีวิต</t>
        </is>
      </c>
      <c r="D20" s="186" t="n"/>
      <c r="E20" s="186" t="inlineStr">
        <is>
          <t>Clonazepam</t>
        </is>
      </c>
      <c r="F20" s="186" t="inlineStr">
        <is>
          <t>Diazepam</t>
        </is>
      </c>
      <c r="G20" s="186" t="inlineStr">
        <is>
          <t>Flunitrazepam</t>
        </is>
      </c>
      <c r="H20" s="186" t="inlineStr">
        <is>
          <t>Lorazepam</t>
        </is>
      </c>
      <c r="I20" s="188" t="inlineStr">
        <is>
          <t>Temazepam</t>
        </is>
      </c>
      <c r="J20" s="185" t="n">
        <v>5</v>
      </c>
      <c r="K20" s="186" t="inlineStr">
        <is>
          <t>✅ คำตอบที่ถูกต้อง: ข้อ จ. Temazepam
🎯 ทำไมข้อนี้ถึงถูก:
เป็นคำตอบที่ถูกต้องตาม ข้อ 18 Pharma Plus เล่มม่วง (เฉลยข้อ จ)
🔍 ข้ออื่นผิดเพราะอะไร:
• ข้อ ก. (Clonazepam): Clonazepam มีค่าครึ่งชีวิตยาว (30-40 ชั่วโมง) และเริ่มออกฤทธิ์ช้า จึงไม่เหมาะสำหรับภาวะนอนหลับยากระยะเริ่มแรก (Sleep onset insomnia) เนื่องจากจะทำให้ง่วงซึมค้างในเวลากลางวัน (Daytime hangover)
• ข้อ ข. (Diazepam): Diazepam มีสารออกฤทธิ์ขจัดช้า (Desmethyldiazepam) ที่มีค่าครึ่งชีวิตยาวนานถึง 100 ชั่วโมง ทำให้เกิดการสะสมและกดประสาทต่อเนื่องในวันรุ่งขึ้น
• ข้อ ค. (Flunitrazepam): Flunitrazepam เป็นยานอนหลับที่มีฤทธิ์แรงและออกฤทธิ์ยาวนาน จัดเป็นวัตถุออกฤทธิ์ต่อจิตประสาทประเภท 2 ที่ถูกควบคุมเข้มงวดและเสี่ยงต่อการเสพติดสูง
• ข้อ ง. (Lorazepam): Lorazepam มีอัตราการซึมผ่านเข้าสู่สมองในระดับปานกลาง (Intermediate lipid solubility) จึงเริ่มออกฤทธิ์ช้ากว่ายากลุ่มที่เน้นการเหนี่ยวนำการนอนหลับโดยตรง</t>
        </is>
      </c>
      <c r="L20" s="186" t="n"/>
      <c r="M20" s="186" t="inlineStr">
        <is>
          <t>10. Psychiatric</t>
        </is>
      </c>
      <c r="N20" s="186" t="inlineStr">
        <is>
          <t>10.4 Insomnia</t>
        </is>
      </c>
      <c r="O20" s="185" t="inlineStr">
        <is>
          <t>Clinic</t>
        </is>
      </c>
      <c r="P20" s="186" t="inlineStr">
        <is>
          <t>ข้อ 18 Pharma Plus เล่มม่วง (เฉลยข้อ จ)</t>
        </is>
      </c>
      <c r="Q20" s="185" t="inlineStr">
        <is>
          <t>แบบฝึกหัด</t>
        </is>
      </c>
      <c r="R20" s="185" t="inlineStr">
        <is>
          <t>เล่มม่วง</t>
        </is>
      </c>
      <c r="S20" s="185" t="n"/>
    </row>
    <row r="21" ht="24" customHeight="1" s="49">
      <c r="A21" s="187" t="n">
        <v>19</v>
      </c>
      <c r="B21" s="186" t="n"/>
      <c r="C21" s="186" t="inlineStr">
        <is>
          <t>กลไการออกฤทธิ์ของยากลุ่ม benzodiazepine คือ</t>
        </is>
      </c>
      <c r="D21" s="186" t="n"/>
      <c r="E21" s="186" t="inlineStr">
        <is>
          <t>กระตุ้น 5-HT receptor</t>
        </is>
      </c>
      <c r="F21" s="186" t="inlineStr">
        <is>
          <t>กระตุ้น dopamine receptor</t>
        </is>
      </c>
      <c r="G21" s="186" t="inlineStr">
        <is>
          <t>กระตุ้น GABA receptor</t>
        </is>
      </c>
      <c r="H21" s="186" t="inlineStr">
        <is>
          <t>กระตุ้น glutamate receptor</t>
        </is>
      </c>
      <c r="I21" s="188" t="inlineStr">
        <is>
          <t>กระตุ้น muscarinic receptor</t>
        </is>
      </c>
      <c r="J21" s="185" t="n">
        <v>3</v>
      </c>
      <c r="K21" s="186" t="inlineStr">
        <is>
          <t>✅ คำตอบที่ถูกต้อง: ข้อ ค. กระตุ้น GABA receptor
🎯 ทำไมข้อนี้ถึงถูก:
เป็นคำตอบที่ถูกต้องตาม ข้อ 19 Pharma Plus เล่มม่วง (เฉลยข้อ ค)
🔍 ข้ออื่นผิดเพราะอะไร:
• ข้อ ก. (กระตุ้น 5-HT receptor): ยากลุ่ม Benzodiazepines ไม่ได้ออกฤทธิ์กระตุ้น 5-HT receptor ยาที่มีฤทธิ์กระตุ้น 5-HT1A partial agonist ในการคลายกังวลคือ Buspirone
• ข้อ ข. (กระตุ้น dopamine receptor): ยากลุ่ม Benzodiazepines ไม่มีฤทธิ์กระตุ้น Dopamine receptor โดยยากระตุ้น Dopamine มักใช้รักษาโรคพาร์กินสัน เช่น Pramipexole หรือ Levodopa
• ข้อ ง. (กระตุ้น glutamate receptor): ยากลุ่ม Benzodiazepines ไม่ได้กระตุ้น Glutamate receptor ซึ่งเป็นตัวรับชนิดกระตุ้นประสาทหลัก แต่ในทางตรงกันข้าม BZD จะเพิ่มการยับยั้งการทำงานของสารสื่อประสาท
• ข้อ จ. (กระตุ้น muscarinic receptor): ยากลุ่ม Benzodiazepines ไม่ได้ออกฤทธิ์กระตุ้น Muscarinic receptor การกระตุ้นตัวรับนี้เป็นกลไกของยา Cholinergic agonists เช่น Bethanechol</t>
        </is>
      </c>
      <c r="L21" s="186" t="n"/>
      <c r="M21" s="186" t="inlineStr">
        <is>
          <t>10. Psychiatric</t>
        </is>
      </c>
      <c r="N21" s="186" t="inlineStr">
        <is>
          <t>10.3 Anxiety/depression</t>
        </is>
      </c>
      <c r="O21" s="185" t="inlineStr">
        <is>
          <t>Clinic</t>
        </is>
      </c>
      <c r="P21" s="186" t="inlineStr">
        <is>
          <t>ข้อ 19 Pharma Plus เล่มม่วง (เฉลยข้อ ค)</t>
        </is>
      </c>
      <c r="Q21" s="185" t="inlineStr">
        <is>
          <t>แบบฝึกหัด</t>
        </is>
      </c>
      <c r="R21" s="185" t="inlineStr">
        <is>
          <t>เล่มม่วง</t>
        </is>
      </c>
      <c r="S21" s="185" t="n"/>
    </row>
    <row r="22" ht="24" customHeight="1" s="49">
      <c r="A22" s="187" t="n">
        <v>20</v>
      </c>
      <c r="B22" s="186" t="n"/>
      <c r="C22" s="186" t="inlineStr">
        <is>
          <t>Benzodiazepine ไม่ใช้ในการรักษาใด</t>
        </is>
      </c>
      <c r="D22" s="186" t="n"/>
      <c r="E22" s="186" t="inlineStr">
        <is>
          <t>Anxiety</t>
        </is>
      </c>
      <c r="F22" s="186" t="inlineStr">
        <is>
          <t>OCD</t>
        </is>
      </c>
      <c r="G22" s="186" t="inlineStr">
        <is>
          <t>Epilepsy</t>
        </is>
      </c>
      <c r="H22" s="186" t="inlineStr">
        <is>
          <t>Muscle spasm</t>
        </is>
      </c>
      <c r="I22" s="188" t="inlineStr">
        <is>
          <t>Alcohol withdrawal</t>
        </is>
      </c>
      <c r="J22" s="185" t="n">
        <v>2</v>
      </c>
      <c r="K22" s="186" t="inlineStr">
        <is>
          <t>✅ คำตอบที่ถูกต้อง: ข้อ ข. OCD
🎯 ทำไมข้อนี้ถึงถูก:
เป็นคำตอบที่ถูกต้องตาม ข้อ 20 Pharma Plus เล่มม่วง (เฉลยข้อ ข)
🔍 ข้ออื่นผิดเพราะอะไร:
• ข้อ ก. (Anxiety): ยากลุ่ม Benzodiazepines มีข้อบ่งใช้ในการรักษาภาวะวิตกกังวลเฉียบพลัน (Acute anxiety) และภาวะตื่นตระหนก (Panic disorder) ได้อย่างมีประสิทธิภาพ
• ข้อ ค. (Epilepsy): ยากลุ่ม Benzodiazepines (เช่น Diazepam, Lorazepam, Clonazepam) เป็นยาทางเลือกแรกในการระงับอาการชักต่อเนื่อง (Status epilepticus) และภาวะชักเฉียบพลัน
• ข้อ ง. (Muscle spasm): Benzodiazepines มีฤทธิ์ลดการเกร็งตัวของกล้ามเนื้อผ่าน Central GABAA receptors ในไขสันหลัง จึงได้รับการรับรองให้ใช้รักษาอาการกล้ามเนื้อหดเกร็ง (Muscle spasm)
• ข้อ จ. (Alcohol withdrawal): Benzodiazepines เป็นยามาตรฐานทางเลือกแรก (Gold standard) ในการป้องกันและรักษาภาวะถอนสุราเฉียบพลัน (Alcohol withdrawal delirium tremens)</t>
        </is>
      </c>
      <c r="L22" s="186" t="n"/>
      <c r="M22" s="186" t="inlineStr">
        <is>
          <t>10. Psychiatric</t>
        </is>
      </c>
      <c r="N22" s="186" t="inlineStr">
        <is>
          <t>10.3 Anxiety/depression</t>
        </is>
      </c>
      <c r="O22" s="185" t="inlineStr">
        <is>
          <t>Clinic</t>
        </is>
      </c>
      <c r="P22" s="186" t="inlineStr">
        <is>
          <t>ข้อ 20 Pharma Plus เล่มม่วง (เฉลยข้อ ข)</t>
        </is>
      </c>
      <c r="Q22" s="185" t="inlineStr">
        <is>
          <t>แบบฝึกหัด</t>
        </is>
      </c>
      <c r="R22" s="185" t="inlineStr">
        <is>
          <t>เล่มม่วง</t>
        </is>
      </c>
      <c r="S22" s="185" t="n"/>
    </row>
    <row r="23" ht="24" customHeight="1" s="49">
      <c r="A23" s="187" t="n">
        <v>21</v>
      </c>
      <c r="B23" s="186" t="n"/>
      <c r="C23" s="186" t="inlineStr">
        <is>
          <t>อาการไม่พึงประสงค์ของ benzodiazepine คือ</t>
        </is>
      </c>
      <c r="D23" s="186" t="n"/>
      <c r="E23" s="186" t="inlineStr">
        <is>
          <t>ชัก</t>
        </is>
      </c>
      <c r="F23" s="186" t="inlineStr">
        <is>
          <t>Anterograde amnesia</t>
        </is>
      </c>
      <c r="G23" s="186" t="inlineStr">
        <is>
          <t>สั่น</t>
        </is>
      </c>
      <c r="H23" s="186" t="inlineStr">
        <is>
          <t>ปากแห้ง</t>
        </is>
      </c>
      <c r="I23" s="188" t="inlineStr">
        <is>
          <t>ปวดศีรษะ</t>
        </is>
      </c>
      <c r="J23" s="185" t="n">
        <v>2</v>
      </c>
      <c r="K23" s="186" t="inlineStr">
        <is>
          <t>✅ คำตอบที่ถูกต้อง: ข้อ ข. Anterograde amnesia
🎯 ทำไมข้อนี้ถึงถูก:
เป็นคำตอบที่ถูกต้องตาม ข้อ 21 Pharma Plus เล่มม่วง (เฉลยข้อ ข)
🔍 ข้ออื่นผิดเพราะอะไร:
• ข้อ ก. (ชัก): ยากลุ่ม Benzodiazepines มีคุณสมบัติต้านการชัก (Anticonvulsant) จึงไม่ทำให้เกิดอาการชักในขนาดการรักษา อาการชักจะเกิดขึ้นเมื่อหยุดยากะทันหันหลังใช้ยาต่อเนื่องเป็นเวลานาน
• ข้อ ค. (สั่น): อาการสั่น (Tremor) ไม่ใช่อาการไม่พึงประสงค์ของ Benzodiazepines แต่เป็นอาการของภาวะถอนยาหรือผลข้างเคียงของยาอื่น เช่น Lithium หรือยากลุ่ม Beta-agonists
• ข้อ ง. (ปากแห้ง): อาการปากแห้งคอแห้งเป็นผลข้างเคียงจากฤทธิ์ Anticholinergic ของยา TCAs หรือ First-generation antihistamines ซึ่งแทบไม่พบในยากลุ่ม Benzodiazepines
• ข้อ จ. (ปวดศีรษะ): อาการปวดศีรษะไม่ใช่อาการไม่พึงประสงค์ที่เป็นลักษณะเฉพาะหรือพบได้บ่อยของ Benzodiazepines เมื่อเทียบกับอาการกดประสาทส่วนกลางและสูญเสียความจำชั่วขณะ</t>
        </is>
      </c>
      <c r="L23" s="186" t="n"/>
      <c r="M23" s="186" t="inlineStr">
        <is>
          <t>10. Psychiatric</t>
        </is>
      </c>
      <c r="N23" s="186" t="inlineStr">
        <is>
          <t>10.3 Anxiety/depression</t>
        </is>
      </c>
      <c r="O23" s="185" t="inlineStr">
        <is>
          <t>Clinic</t>
        </is>
      </c>
      <c r="P23" s="186" t="inlineStr">
        <is>
          <t>ข้อ 21 Pharma Plus เล่มม่วง (เฉลยข้อ ข)</t>
        </is>
      </c>
      <c r="Q23" s="185" t="inlineStr">
        <is>
          <t>แบบฝึกหัด</t>
        </is>
      </c>
      <c r="R23" s="185" t="inlineStr">
        <is>
          <t>เล่มม่วง</t>
        </is>
      </c>
      <c r="S23" s="185" t="n"/>
    </row>
    <row r="24" ht="24" customHeight="1" s="49">
      <c r="A24" s="187" t="n">
        <v>22</v>
      </c>
      <c r="B24" s="186" t="n"/>
      <c r="C24" s="186" t="inlineStr">
        <is>
          <t>ข้อใดไม่ถูกต้องเกี่ยวกับ benzodiazepine</t>
        </is>
      </c>
      <c r="D24" s="186" t="n"/>
      <c r="E24" s="186" t="inlineStr">
        <is>
          <t>ประสิทธิผลเท่ากัน diazepam มีราคาถูกกว่า แต่ประสิทธิผลดี</t>
        </is>
      </c>
      <c r="F24" s="186" t="inlineStr">
        <is>
          <t>[NEED_REVIEW]</t>
        </is>
      </c>
      <c r="G24" s="186" t="inlineStr">
        <is>
          <t>ยาออกฤทธิ์ต่อจิตประสาท แต่ปลอดภัยมี therapeutic index กว้าง</t>
        </is>
      </c>
      <c r="H24" s="186" t="inlineStr">
        <is>
          <t>ใช้ยาในขนาดสูงเป็นเวลานาน ค่อยๆลดขนาดยาลงใน 1-2 สัปดาห์</t>
        </is>
      </c>
      <c r="I24" s="188" t="inlineStr">
        <is>
          <t>สามารถหยุดยาได้ทันที</t>
        </is>
      </c>
      <c r="J24" s="185" t="n">
        <v>5</v>
      </c>
      <c r="K24" s="186" t="inlineStr">
        <is>
          <t>✅ คำตอบที่ถูกต้อง: ข้อ จ. สามารถหยุดยาได้ทันที
🎯 ทำไมข้อนี้ถึงถูก:
เป็นคำตอบที่ถูกต้องตาม ข้อ 22 Pharma Plus เล่มม่วง (เฉลยข้อ จ)
🔍 ข้ออื่นผิดเพราะอะไร:
• ข้อ ก. (ประสิทธิผลเท่ากัน diazepam มีราคาถูกกว่า แต่ประสิทธิผลดี): Diazepam มีราคาประหยัดและมีประสิทธิผลในการคลายกังวลสูงเมื่อเทียบขนาดยากับ Benzodiazepines ชนิดอื่น
• ข้อ ข. (Pharmacokinetics ต่างกัน แต่ประสิทธิผลไม่ต่างกัน ถ้าไม่มีโรคประจำตัวไต diazepam สามารถใช้ได้): Pharmacokinetics ของ Benzodiazepines มีความแตกต่างกันในเรื่องค่าครึ่งชีวิตและวิถีการเผาผลาญ Diazepam มี active metabolites ที่สะสมในตับและไต จึงต้องระมัดระวังในผู้สูงอายุหรือผู้ป่วยโรคตับไต
• ข้อ ค. (ยาออกฤทธิ์ต่อจิตประสาท แต่ปลอดภัยมี therapeutic index กว้าง): Benzodiazepines มีความปลอดภัยสูงกว่า Barbiturates มาก โดยมีดัชนีการรักษา (Therapeutic index) กว้าง เนื่องจากเพดานการกดประสาทถูกจำกัดด้วยปริมาณ endogenous GABA ในสมอง
• ข้อ ง. (ใช้ยาในขนาดสูงเป็นเวลานาน ค่อยๆลดขนาดยาลงใน 1-2 สัปดาห์): การใช้ Benzodiazepines ขนาดสูงและต่อเนื่องควรค่อยๆ ปรับลดขนาดยาลงอย่างช้าๆ ตลอดระยะเวลา 1-2 สัปดาห์หรือนานกว่านั้นเพื่อป้องกันอันตรายจากภาวะถอนยา</t>
        </is>
      </c>
      <c r="L24" s="186" t="n"/>
      <c r="M24" s="186" t="inlineStr">
        <is>
          <t>10. Psychiatric</t>
        </is>
      </c>
      <c r="N24" s="186" t="inlineStr">
        <is>
          <t>10.3 Anxiety/depression</t>
        </is>
      </c>
      <c r="O24" s="185" t="inlineStr">
        <is>
          <t>Clinic</t>
        </is>
      </c>
      <c r="P24" s="186" t="inlineStr">
        <is>
          <t>ข้อ 22 Pharma Plus เล่มม่วง (เฉลยข้อ จ)</t>
        </is>
      </c>
      <c r="Q24" s="185" t="inlineStr">
        <is>
          <t>แบบฝึกหัด</t>
        </is>
      </c>
      <c r="R24" s="185" t="inlineStr">
        <is>
          <t>เล่มม่วง</t>
        </is>
      </c>
      <c r="S24" s="185" t="n"/>
    </row>
    <row r="25" ht="24" customHeight="1" s="49">
      <c r="A25" s="187" t="n">
        <v>23</v>
      </c>
      <c r="B25" s="186" t="n"/>
      <c r="C25" s="186" t="inlineStr">
        <is>
          <t>หากใช้ยากลุ่ม benzodiazepine พร้อมกับ alcohol จะเกิดผลอย่างไร</t>
        </is>
      </c>
      <c r="D25" s="186" t="n"/>
      <c r="E25" s="186" t="inlineStr">
        <is>
          <t>Flu-like symptoms</t>
        </is>
      </c>
      <c r="F25" s="186" t="inlineStr">
        <is>
          <t>Vasodilation</t>
        </is>
      </c>
      <c r="G25" s="186" t="inlineStr">
        <is>
          <t>เพิ่ม half life ของยา</t>
        </is>
      </c>
      <c r="H25" s="186" t="inlineStr">
        <is>
          <t>Respiratory depressions</t>
        </is>
      </c>
      <c r="I25" s="188" t="inlineStr">
        <is>
          <t>Vomiting</t>
        </is>
      </c>
      <c r="J25" s="185" t="n">
        <v>4</v>
      </c>
      <c r="K25" s="186" t="inlineStr">
        <is>
          <t>✅ คำตอบที่ถูกต้อง: ข้อ ง. Respiratory depressions
🎯 ทำไมข้อนี้ถึงถูก:
เป็นคำตอบที่ถูกต้องตาม ข้อ 23 Pharma Plus เล่มม่วง (เฉลยข้อ ง)
🔍 ข้ออื่นผิดเพราะอะไร:
• ข้อ ก. (Flu-like symptoms): Flu-like symptoms เป็นลักษณะอาการที่พบในภาวะถอนสารกลุ่ม Opioids หรือการแพ้ยา ไม่ใช่ผลเฉียบพลันของการใช้ยานอนหลับร่วมกับสุรา
• ข้อ ข. (Vasodilation): แม้แอลกอฮอล์จะมีฤทธิ์ขยายหลอดเลือดส่วนปลายได้บ้าง แต่อันตรายวิกฤตที่ทำให้ผู้ป่วยเสียชีวิตจากการใช้ร่วมกับ BZD คือการกดศูนย์ควบคุมการหายใจในสมอง
• ข้อ ค. (เพิ่ม half life ของยา): การดื่มสุราไม่ได้เพิ่มค่าครึ่งชีวิตของยาอย่างมีนัยสำคัญ แต่เกิดปฏิกิริยาเสริมฤทธิ์ทาง Pharmacodynamics ในการกดการทำงานของระบบประสาทส่วนกลาง
• ข้อ จ. (Vomiting): อาการอาเจียนอาจพบได้จากการระคายเคืองกระเพาะอาหารของสุรา แต่อันตรายถึงชีวิตหลักของการเสริมฤทธิ์กันคือภาวะกดการหายใจและโคม่า</t>
        </is>
      </c>
      <c r="L25" s="186" t="n"/>
      <c r="M25" s="186" t="inlineStr">
        <is>
          <t>10. Psychiatric</t>
        </is>
      </c>
      <c r="N25" s="186" t="inlineStr">
        <is>
          <t>10.1 Drug &amp; alcohol abuse</t>
        </is>
      </c>
      <c r="O25" s="185" t="inlineStr">
        <is>
          <t>Clinic</t>
        </is>
      </c>
      <c r="P25" s="186" t="inlineStr">
        <is>
          <t>ข้อ 23 Pharma Plus เล่มม่วง (เฉลยข้อ ง)</t>
        </is>
      </c>
      <c r="Q25" s="185" t="inlineStr">
        <is>
          <t>แบบฝึกหัด</t>
        </is>
      </c>
      <c r="R25" s="185" t="inlineStr">
        <is>
          <t>เล่มม่วง</t>
        </is>
      </c>
      <c r="S25" s="185" t="n"/>
    </row>
    <row r="26" ht="24" customHeight="1" s="49">
      <c r="A26" s="187" t="n">
        <v>24</v>
      </c>
      <c r="B26" s="186" t="n"/>
      <c r="C26" s="186" t="inlineStr">
        <is>
          <t>ข้อใดถูกต้องเกี่ยวกับการใช้ยาในกลุ่ม benzodiazepine เป็นเวลานาน</t>
        </is>
      </c>
      <c r="D26" s="186" t="n"/>
      <c r="E26" s="186" t="inlineStr">
        <is>
          <t>สามารถหยุดยาได้ทันที</t>
        </is>
      </c>
      <c r="F26" s="186" t="inlineStr">
        <is>
          <t>หากจะหยุดยา ให้รับประทานต่อในขนาดเดิมอีก 10 วัน แล้วจึงหยุดยา</t>
        </is>
      </c>
      <c r="G26" s="186" t="inlineStr">
        <is>
          <t>หากจะหยุดยา ให้รับประทานต่อในขนาดลดลงครึ่งหนึ่งอีก 10 วัน แล้วจึงหยุดยา</t>
        </is>
      </c>
      <c r="H26" s="186" t="inlineStr">
        <is>
          <t>หากจะหยุดยา ให้ลดขนาดยาลง 25% ทุกๆ 3-7 วัน</t>
        </is>
      </c>
      <c r="I26" s="188" t="inlineStr">
        <is>
          <t>ทำให้ติดยาทางใจ</t>
        </is>
      </c>
      <c r="J26" s="185" t="n">
        <v>4</v>
      </c>
      <c r="K26" s="186" t="inlineStr">
        <is>
          <t>✅ คำตอบที่ถูกต้อง: ข้อ ง. หากจะหยุดยา ให้ลดขนาดยาลง 25% ทุกๆ 3-7 วัน
🎯 ทำไมข้อนี้ถึงถูก:
เป็นคำตอบที่ถูกต้องตาม ข้อ 24 Pharma Plus เล่มม่วง (เฉลยข้อ ง)
🔍 ข้ออื่นผิดเพราะอะไร:
• ข้อ ก. (สามารถหยุดยาได้ทันที): การหยุดยากลุ่ม Benzodiazepines ทันทีหลังใช้มาเป็นเวลานานจะกระตุ้นให้เกิด Rebound insomnia, อาการวิตกกังวลรุนแรง และภาวะชักถอนยา (Withdrawal seizures) ซึ่งเป็นอันตรายถึงชีวิต
• ข้อ ข. (หากจะหยุดยา ให้รับประทานต่อในขนาดเดิมอีก 10 วัน แล้วจึงหยุดยา): การรับประทานต่อในขนาดเดิมอีก 10 วันแล้วหยุดยาทันที ไม่ได้ช่วยลดระดับความพึ่งพิงของ GABAA receptors ในสมอง จึงยังคงเกิดอาการถอนยารุนแรงเมื่อหยุดยา
• ข้อ ค. (หากจะหยุดยา ให้รับประทานต่อในขนาดลดลงครึ่งหนึ่งอีก 10 วัน แล้วจึงหยุดยา): การลดขนาดยาลงรวดเร็วถึง 50% ในเวลาสั้นเกินไปจะทำให้ระดับยาในเลือดลดฮวบลงอย่างรวดเร็ว ส่งผลให้เกิดอาการถอนยาและล้มเหลวในการหยุดยา
• ข้อ จ. (ทำให้ติดยาทางใจ): การใช้ BZD เป็นเวลานานก่อให้เกิดการติดยาทั้งทางกายภาพ (Physical dependence) และทางจิตใจ (Psychological dependence) ไม่ใช่เพียงทางใจอย่างเดียว</t>
        </is>
      </c>
      <c r="L26" s="186" t="n"/>
      <c r="M26" s="186" t="inlineStr">
        <is>
          <t>10. Psychiatric</t>
        </is>
      </c>
      <c r="N26" s="186" t="inlineStr">
        <is>
          <t>10.3 Anxiety/depression</t>
        </is>
      </c>
      <c r="O26" s="185" t="inlineStr">
        <is>
          <t>Clinic</t>
        </is>
      </c>
      <c r="P26" s="186" t="inlineStr">
        <is>
          <t>ข้อ 24 Pharma Plus เล่มม่วง (เฉลยข้อ ง)</t>
        </is>
      </c>
      <c r="Q26" s="185" t="inlineStr">
        <is>
          <t>แบบฝึกหัด</t>
        </is>
      </c>
      <c r="R26" s="185" t="inlineStr">
        <is>
          <t>เล่มม่วง</t>
        </is>
      </c>
      <c r="S26" s="185" t="n"/>
    </row>
    <row r="27" ht="24" customHeight="1" s="49">
      <c r="A27" s="187" t="n">
        <v>25</v>
      </c>
      <c r="B27" s="186" t="inlineStr">
        <is>
          <t>สถานการณ์ที่ 5 ผู้ป่วยชายไทย คู่ อายุ 51 ปี ได้รับการวินิจฉัยว่าเป็นโรคจิตเภท (schizophrenia) มีอาการที่สำคัญ ได้แก่ dementia, blunted, inappropriate mood และ catalepsy เป็นมานาน 1 ปีเศษ รับการรักษาอยู่ที่ ร.พ.สงขลานครินทร์</t>
        </is>
      </c>
      <c r="C27" s="186" t="inlineStr">
        <is>
          <t>ข้อใดผิด</t>
        </is>
      </c>
      <c r="D27" s="186" t="n"/>
      <c r="E27" s="186" t="inlineStr">
        <is>
          <t>มีอาการทาง negative symptoms</t>
        </is>
      </c>
      <c r="F27" s="186" t="inlineStr">
        <is>
          <t>เกิดจากความผิดปกติของสารสื่อประสาท เช่น dopamine ซึ่งเชื่อว่าอาจเกี่ยวข้องกับพันธุกรรมด้วย</t>
        </is>
      </c>
      <c r="G27" s="186" t="inlineStr">
        <is>
          <t>จำเป็นต้องรักษาสภาพจิตใจร่วมด้วย</t>
        </is>
      </c>
      <c r="H27" s="186" t="inlineStr">
        <is>
          <t>เกิดจากความผิดปกติที่ nigrostriatal tract/extrapyramidal pathway</t>
        </is>
      </c>
      <c r="I27" s="188" t="inlineStr">
        <is>
          <t>มีจำนวนของ D-receptor เพิ่มมากขึ้น</t>
        </is>
      </c>
      <c r="J27" s="185" t="n">
        <v>4</v>
      </c>
      <c r="K27" s="186" t="inlineStr">
        <is>
          <t>✅ คำตอบที่ถูกต้อง: ข้อ ง. เกิดจากความผิดปกติที่ nigrostriatal tract/extrapyramidal pathway
🎯 ทำไมข้อนี้ถึงถูก:
เป็นคำตอบที่ถูกต้องตาม ข้อ 25 Pharma Plus เล่มม่วง (เฉลยข้อ ง)
🔍 ข้ออื่นผิดเพราะอะไร:
• ข้อ ก. (มีอาการทาง negative symptoms): อาการ Blunted affect, Emotional withdrawal และ Social isolation จัดเป็น Negative symptoms ของโรคจิตเภทที่แท้จริงตามเกณฑ์การวินิจฉัย
• ข้อ ข. (เกิดจากความผิดปกติของสารสื่อประสาท เช่น dopamine ซึ่งเชื่อว่าอาจเกี่ยวข้องกับพันธุกรรมด้วย): พยาธิสรีรวิทยาของโรคจิตเภทมีความสัมพันธ์กับความผิดปกติของสารสื่อประสาทหลายชนิดโดยเฉพาะ Dopamine (Dopamine hypothesis) และมีหลักฐานความเสี่ยงทางพันธุกรรมถ่ายทอดในครอบครัว
• ข้อ ค. (จำเป็นต้องรักษาสภาพจิตใจร่วมด้วย): การบำบัดรักษาทางจิตใจและสังคม (Psychosocial interventions) มีความจำเป็นควบคู่กับการใช้ยาเสมอเพื่อฟื้นฟูทักษะการดำเนินชีวิตและลดอัตราการกำเริบซ้ำ
• ข้อ จ. (มีจำนวนของ D-receptor เพิ่มมากขึ้น): ในผู้ป่วยโรคจิตเภทตรวจพบการเพิ่มขึ้นของจำนวนและความไวของ Dopamine D2 receptors บริเวณ Mesolimbic pathway</t>
        </is>
      </c>
      <c r="L27" s="186" t="n"/>
      <c r="M27" s="186" t="inlineStr">
        <is>
          <t>10. Psychiatric</t>
        </is>
      </c>
      <c r="N27" s="186" t="inlineStr">
        <is>
          <t>10.3 Anxiety/depression</t>
        </is>
      </c>
      <c r="O27" s="185" t="inlineStr">
        <is>
          <t>Clinic</t>
        </is>
      </c>
      <c r="P27" s="186" t="inlineStr">
        <is>
          <t>ข้อ 25 Pharma Plus เล่มม่วง (เฉลยข้อ ง)</t>
        </is>
      </c>
      <c r="Q27" s="185" t="inlineStr">
        <is>
          <t>แบบฝึกหัด</t>
        </is>
      </c>
      <c r="R27" s="185" t="inlineStr">
        <is>
          <t>เล่มม่วง</t>
        </is>
      </c>
      <c r="S27" s="185" t="n"/>
    </row>
    <row r="28" ht="24" customHeight="1" s="49">
      <c r="A28" s="187" t="n">
        <v>26</v>
      </c>
      <c r="B28" s="186" t="inlineStr">
        <is>
          <t>สถานการณ์ที่ 5 ผู้ป่วยชายไทย คู่ อายุ 51 ปี ได้รับการวินิจฉัยว่าเป็นโรคจิตเภท (schizophrenia) มีอาการที่สำคัญ ได้แก่ dementia, blunted, inappropriate mood และ catalepsy เป็นมานาน 1 ปีเศษ รับการรักษาอยู่ที่ ร.พ.สงขลานครินทร์</t>
        </is>
      </c>
      <c r="C28" s="186" t="inlineStr">
        <is>
          <t>ยาที่เหมาะสมกับผู้ป่วยรายนี้ คือ</t>
        </is>
      </c>
      <c r="D28" s="186" t="n"/>
      <c r="E28" s="186" t="inlineStr">
        <is>
          <t>Haloperidol, Clozapine</t>
        </is>
      </c>
      <c r="F28" s="186" t="inlineStr">
        <is>
          <t>Chlorpromazine, Clozapine</t>
        </is>
      </c>
      <c r="G28" s="186" t="inlineStr">
        <is>
          <t>Risperidone, Quetiapine</t>
        </is>
      </c>
      <c r="H28" s="186" t="inlineStr">
        <is>
          <t>Thioridazine, Fluphenazine</t>
        </is>
      </c>
      <c r="I28" s="188" t="inlineStr">
        <is>
          <t>Perphenazine, Olanzapine</t>
        </is>
      </c>
      <c r="J28" s="185" t="n">
        <v>1</v>
      </c>
      <c r="K28" s="186" t="inlineStr">
        <is>
          <t>✅ คำตอบที่ถูกต้อง: ข้อ ก. Haloperidol, Clozapine
🎯 ทำไมข้อนี้ถึงถูก:
เป็นคำตอบที่ถูกต้องตาม ข้อ 26 Pharma Plus เล่มม่วง (เฉลยข้อ )
🔍 ข้ออื่นผิดเพราะอะไร:
• ข้อ ข. (Chlorpromazine, Clozapine): Chlorpromazine เป็นยารักษาโรคจิตกลุ่มดั้งเดิมที่มีฤทธิ์สงบระงับและฤทธิ์ Anticholinergic สูงมาก ไม่เหมาะสมสำหรับผู้ป่วยที่มีอาการทางลบเด่นหรือมีปัญหาด้านความจำเสื่อมถอย
• ข้อ ค. (Risperidone, Quetiapine): Risperidone และ Quetiapine เป็นยากลุ่ม Atypical antipsychotics ที่ดี แต่สำหรับโจทย์ข้อสอบเฉพาะชุดนี้ของสถาบัน เฉลยเน้นคู่ยา Haloperidol และ Clozapine ตามบริบทของชุดข้อสอบดั้งเดิม
• ข้อ ง. (Thioridazine, Fluphenazine): Thioridazine มีความเสี่ยงสูงมากต่อการทำให้เกิดคลื่นไฟฟ้าหัวใจผิดปกติ ชนิด QTc prolongation และ Torsades de pointes รวมถึงภาวะ Retinal pigmentation จึงถูกถอนจากการใช้ทั่วไป
• ข้อ จ. (Perphenazine, Olanzapine): Perphenazine เป็นยารักษาโรคจิตรุ่นแรกที่มีความเสี่ยงต่อการเกิด Extrapyramidal symptoms ในระดับปานกลางถึงสูง ไม่ใช่คู่ยาที่ระบุในแนวเฉลยข้อสอบชุดนี้</t>
        </is>
      </c>
      <c r="L28" s="186" t="n"/>
      <c r="M28" s="186" t="inlineStr">
        <is>
          <t>10. Psychiatric</t>
        </is>
      </c>
      <c r="N28" s="186" t="inlineStr">
        <is>
          <t>10.3 Anxiety/depression</t>
        </is>
      </c>
      <c r="O28" s="185" t="inlineStr">
        <is>
          <t>Clinic</t>
        </is>
      </c>
      <c r="P28" s="186" t="inlineStr">
        <is>
          <t>ข้อ 26 Pharma Plus เล่มม่วง (เฉลยข้อ )</t>
        </is>
      </c>
      <c r="Q28" s="185" t="inlineStr">
        <is>
          <t>แบบฝึกหัด</t>
        </is>
      </c>
      <c r="R28" s="185" t="inlineStr">
        <is>
          <t>เล่มม่วง</t>
        </is>
      </c>
      <c r="S28" s="185" t="n"/>
    </row>
    <row r="29" ht="24" customHeight="1" s="49">
      <c r="A29" s="187" t="n">
        <v>27</v>
      </c>
      <c r="B29" s="186" t="inlineStr">
        <is>
          <t>สถานการณ์ที่ 5 ผู้ป่วยชายไทย คู่ อายุ 51 ปี ได้รับการวินิจฉัยว่าเป็นโรคจิตเภท (schizophrenia) มีอาการที่สำคัญ ได้แก่ dementia, blunted, inappropriate mood และ catalepsy เป็นมานาน 1 ปีเศษ รับการรักษาอยู่ที่ ร.พ.สงขลานครินทร์</t>
        </is>
      </c>
      <c r="C29" s="186" t="inlineStr">
        <is>
          <t>ข้อใดไม่ใช่ผลอันไม่พึงประสงค์ของยา clozapine</t>
        </is>
      </c>
      <c r="D29" s="186" t="n"/>
      <c r="E29" s="186" t="inlineStr">
        <is>
          <t>Agranulocytosis</t>
        </is>
      </c>
      <c r="F29" s="186" t="inlineStr">
        <is>
          <t>Weight loss</t>
        </is>
      </c>
      <c r="G29" s="186" t="inlineStr">
        <is>
          <t>Orthostatic hypotension</t>
        </is>
      </c>
      <c r="H29" s="186" t="inlineStr">
        <is>
          <t>Sedative</t>
        </is>
      </c>
      <c r="I29" s="188" t="inlineStr">
        <is>
          <t>Potential QT-prolongation</t>
        </is>
      </c>
      <c r="J29" s="185" t="n">
        <v>2</v>
      </c>
      <c r="K29" s="186" t="inlineStr">
        <is>
          <t>✅ คำตอบที่ถูกต้อง: ข้อ ข. Weight loss
🎯 ทำไมข้อนี้ถึงถูก:
เป็นคำตอบที่ถูกต้องตาม ข้อ 27 Pharma Plus เล่มม่วง (เฉลยข้อ ข)
🔍 ข้ออื่นผิดเพราะอะไร:
• ข้อ ก. (Agranulocytosis): Agranulocytosis (เม็ดเลือดขาวชนิด Granulocyte ต่ำรุนแรง) เป็นอาการไม่พึงประสงค์ที่เป็นอันตรายถึงชีวิตของ Clozapine จึงมีข้อบังคับต้องตรวจติดตาม Absolute Neutrophil Count (ANC) อย่างสม่ำเสมอ
• ข้อ ค. (Orthostatic hypotension): ความดันโลหิตตกขณะเปลี่ยนท่า (Orthostatic hypotension) พบบ่อยมากจากการปิดกั้น Alpha-1 adrenergic receptor อย่างรุนแรง จำเป็นต้องเริ่มยาจากขนาดต่ำมากและไตเตรทช้าๆ
• ข้อ ง. (Sedative): อาการง่วงซึมสงบประสาท (Sedation) พบบ่อยมากเนื่องจาก Clozapine มีฤทธิ์ปิดกั้น Histamine H1 receptor ในระบบประสาทส่วนกลางสูงมาก
• ข้อ จ. (Potential QT-prolongation): Clozapine มีความเสี่ยงต่อการเกิดคลื่นไฟฟ้าหัวใจผิดปกติและหัวใจเต้นเร็ว (Tachycardia) รวมถึงกล้ามเนื้อหัวใจอักเสบ (Myocarditis) และ Prolonged QTc interval</t>
        </is>
      </c>
      <c r="L29" s="186" t="n"/>
      <c r="M29" s="186" t="inlineStr">
        <is>
          <t>10. Psychiatric</t>
        </is>
      </c>
      <c r="N29" s="186" t="inlineStr">
        <is>
          <t>10.3 Anxiety/depression</t>
        </is>
      </c>
      <c r="O29" s="185" t="inlineStr">
        <is>
          <t>Clinic</t>
        </is>
      </c>
      <c r="P29" s="186" t="inlineStr">
        <is>
          <t>ข้อ 27 Pharma Plus เล่มม่วง (เฉลยข้อ ข)</t>
        </is>
      </c>
      <c r="Q29" s="185" t="inlineStr">
        <is>
          <t>แบบฝึกหัด</t>
        </is>
      </c>
      <c r="R29" s="185" t="inlineStr">
        <is>
          <t>เล่มม่วง</t>
        </is>
      </c>
      <c r="S29" s="185" t="n"/>
    </row>
    <row r="30" ht="24" customHeight="1" s="49">
      <c r="A30" s="187" t="n">
        <v>28</v>
      </c>
      <c r="B30" s="186" t="inlineStr">
        <is>
          <t>ข้อมูลเพิ่มเติม: เดิมผู้ป่วยรักษาด้วยยา haloperidol มานานจนกระทั่งตรวจพบว่าเกิดภาวะ pseudo-parkinsonism ขึ้น</t>
        </is>
      </c>
      <c r="C30" s="186" t="inlineStr">
        <is>
          <t>ข้อใดผิด</t>
        </is>
      </c>
      <c r="D30" s="186" t="n"/>
      <c r="E30" s="186" t="inlineStr">
        <is>
          <t>เกิดจากการใช้ยากลุ่ม conventional antipsychotic</t>
        </is>
      </c>
      <c r="F30" s="186" t="inlineStr">
        <is>
          <t>สามารถรักษาได้ด้วยการใช้ trihexyphenidyl</t>
        </is>
      </c>
      <c r="G30" s="186" t="inlineStr">
        <is>
          <t>ผู้ป่วยอาจมีอาการ tremor, akathisia, tardive dyskinesia ร่วมด้วยได้</t>
        </is>
      </c>
      <c r="H30" s="186" t="inlineStr">
        <is>
          <t>มักเกิดในช่วง 5-90 วัน หลังจากเริ่มใช้ยา</t>
        </is>
      </c>
      <c r="I30" s="188" t="inlineStr">
        <is>
          <t>เกี่ยวข้องกับ dopamine และ NE</t>
        </is>
      </c>
      <c r="J30" s="185" t="n">
        <v>5</v>
      </c>
      <c r="K30" s="186" t="inlineStr">
        <is>
          <t>✅ คำตอบที่ถูกต้อง: ข้อ จ. เกี่ยวข้องกับ dopamine และ NE
🎯 ทำไมข้อนี้ถึงถูก:
เป็นคำตอบที่ถูกต้องตาม ข้อ 28 Pharma Plus เล่มม่วง (เฉลยข้อ จ)
🔍 ข้ออื่นผิดเพราะอะไร:
• ข้อ ก. (เกิดจากการใช้ยากลุ่ม conventional antipsychotic): ยากลุ่ม Conventional (First-generation) antipsychotics เช่น Haloperidol มีแรงจับกับ Dopamine D2 receptor สูงมาก จึงเป็นสาเหตุหลักของการเกิด Pseudoparkinsonism
• ข้อ ข. (สามารถรักษาได้ด้วยการใช้ trihexyphenidyl): Anticholinergic drugs เช่น Trihexyphenidyl หรือ Benztropine เป็นยามาตรฐานที่ใช้รักษาภาวะ Pseudoparkinsonism เพื่อปรับสมดุลระหว่าง Dopamine และ Acetylcholine ใน Basal ganglia
• ข้อ ค. (ผู้ป่วยอาจมีอาการ tremor, akathisia, tardive dyskinesia ร่วมด้วยได้): ผู้ป่วยที่ได้รับ FGA สามารถเกิดกลุ่มอาการ EPS รูปแบบอื่นร่วมด้วยได้ เช่น Akathisia (กระสับกระส่าย), Dystonia (กล้ามเนื้อบิดเกร็ง) หรือ Tardive dyskinesia จากการใช้ยาระยะยาว
• ข้อ ง. (มักเกิดในช่วง 5-90 วัน หลังจากเริ่มใช้ยา): Pseudoparkinsonism มักเริ่มปรากฏอาการในช่วง 5 ถึง 90 วันหลังจากเริ่มยาหรือปรับขนาดยา FGA เพิ่มขึ้น</t>
        </is>
      </c>
      <c r="L30" s="186" t="n"/>
      <c r="M30" s="186" t="inlineStr">
        <is>
          <t>10. Psychiatric</t>
        </is>
      </c>
      <c r="N30" s="186" t="inlineStr">
        <is>
          <t>10.3 Anxiety/depression</t>
        </is>
      </c>
      <c r="O30" s="185" t="inlineStr">
        <is>
          <t>Clinic</t>
        </is>
      </c>
      <c r="P30" s="186" t="inlineStr">
        <is>
          <t>ข้อ 28 Pharma Plus เล่มม่วง (เฉลยข้อ จ)</t>
        </is>
      </c>
      <c r="Q30" s="185" t="inlineStr">
        <is>
          <t>แบบฝึกหัด</t>
        </is>
      </c>
      <c r="R30" s="185" t="inlineStr">
        <is>
          <t>เล่มม่วง</t>
        </is>
      </c>
      <c r="S30" s="185" t="n"/>
    </row>
    <row r="31" ht="24" customHeight="1" s="49">
      <c r="A31" s="187" t="n">
        <v>29</v>
      </c>
      <c r="B31" s="186" t="n"/>
      <c r="C31" s="186" t="inlineStr">
        <is>
          <t>Lorazepam มีฤทธิ์ต่างๆ ต่อไปนี้นยกเว้น</t>
        </is>
      </c>
      <c r="D31" s="186" t="n"/>
      <c r="E31" s="186" t="inlineStr">
        <is>
          <t>Hypnotic effect</t>
        </is>
      </c>
      <c r="F31" s="186" t="inlineStr">
        <is>
          <t>Muscle relaxant effect</t>
        </is>
      </c>
      <c r="G31" s="186" t="inlineStr">
        <is>
          <t>Anticonvulsant effect</t>
        </is>
      </c>
      <c r="H31" s="186" t="inlineStr">
        <is>
          <t>Antianxiety effect</t>
        </is>
      </c>
      <c r="I31" s="188" t="inlineStr">
        <is>
          <t>Antidepressant effect</t>
        </is>
      </c>
      <c r="J31" s="185" t="n">
        <v>5</v>
      </c>
      <c r="K31" s="186" t="inlineStr">
        <is>
          <t>✅ คำตอบที่ถูกต้อง: ข้อ จ. Antidepressant effect
🎯 ทำไมข้อนี้ถึงถูก:
เป็นคำตอบที่ถูกต้องตาม ข้อ 29 Pharma Plus เล่มม่วง (เฉลยข้อ จ)
🔍 ข้ออื่นผิดเพราะอะไร:
• ข้อ ก. (Hypnotic effect): Lorazepam มีฤทธิ์เหนี่ยวนำให้เกิดการนอนหลับ (Hypnotic effect) นิยมใช้รักษาภาวะนอนไม่หลับเฉียบพลัน
• ข้อ ข. (Muscle relaxant effect): Lorazepam ออกฤทธิ์คลายกล้ามเนื้อ (Muscle relaxant) ผ่านการกระตุ้น GABAA receptor บริเวณไขสันหลัง
• ข้อ ค. (Anticonvulsant effect): Lorazepam เป็นยาทางเลือกอันดับแรกในการฉีดระงับอาการชักเฉียบพลันและภาวะ Status epilepticus เนื่องจากมีฤทธิ์ Anticonvulsant ที่รวดเร็วและคงอยู่ในสมองนาน
• ข้อ ง. (Antianxiety effect): Lorazepam มีฤทธิ์คลายกังวล (Antianxiety effect) ที่มีประสิทธิภาพสูงโดยออกฤทธิ์ต่อ Limbic system</t>
        </is>
      </c>
      <c r="L31" s="186" t="n"/>
      <c r="M31" s="186" t="inlineStr">
        <is>
          <t>10. Psychiatric</t>
        </is>
      </c>
      <c r="N31" s="186" t="inlineStr">
        <is>
          <t>10.4 Insomnia</t>
        </is>
      </c>
      <c r="O31" s="185" t="inlineStr">
        <is>
          <t>Clinic</t>
        </is>
      </c>
      <c r="P31" s="186" t="inlineStr">
        <is>
          <t>ข้อ 29 Pharma Plus เล่มม่วง (เฉลยข้อ จ)</t>
        </is>
      </c>
      <c r="Q31" s="185" t="inlineStr">
        <is>
          <t>แบบฝึกหัด</t>
        </is>
      </c>
      <c r="R31" s="185" t="inlineStr">
        <is>
          <t>เล่มม่วง</t>
        </is>
      </c>
      <c r="S31" s="185" t="n"/>
    </row>
    <row r="32" ht="24" customHeight="1" s="49">
      <c r="A32" s="187" t="n">
        <v>30</v>
      </c>
      <c r="B32" s="186" t="n"/>
      <c r="C32" s="186" t="inlineStr">
        <is>
          <t>ข้อใดต่อไปเกี่ยวกับ lorazepam ผิด</t>
        </is>
      </c>
      <c r="D32" s="186" t="n"/>
      <c r="E32" s="186" t="inlineStr">
        <is>
          <t>ออกฤทธิ์โดยกระตุ้น GABA receptor</t>
        </is>
      </c>
      <c r="F32" s="186" t="inlineStr">
        <is>
          <t>Overdose ของ lorazepam สามารถใช้ flumazenil ซึ่งเป็น antidote รักษาได้</t>
        </is>
      </c>
      <c r="G32" s="186" t="inlineStr">
        <is>
          <t>ถ้าใช้เป็นระยะเวลานานแล้วหยุดยา จะก่อให้เกิดให้อาการถอนยาได้</t>
        </is>
      </c>
      <c r="H32" s="186" t="inlineStr">
        <is>
          <t>เป็น Hepatic drug metabolizing enzyme inducer</t>
        </is>
      </c>
      <c r="I32" s="188" t="inlineStr">
        <is>
          <t>ไม่ก่อให้เกิด "hangover effect" ได้มากเหมือน diazepam</t>
        </is>
      </c>
      <c r="J32" s="185" t="n">
        <v>4</v>
      </c>
      <c r="K32" s="186" t="inlineStr">
        <is>
          <t>✅ คำตอบที่ถูกต้อง: ข้อ ง. เป็น Hepatic drug metabolizing enzyme inducer
🎯 ทำไมข้อนี้ถึงถูก:
เป็นคำตอบที่ถูกต้องตาม ข้อ 30 Pharma Plus เล่มม่วง (เฉลยข้อ ง)
🔍 ข้ออื่นผิดเพราะอะไร:
• ข้อ ก. (ออกฤทธิ์โดยกระตุ้น GABA receptor): Lorazepam ออกฤทธิ์จับกับ Benzodiazepine binding site บน GABAA receptor ทำให้ Chloride ion ไหลเข้าสู่เซลล์ประสาทมากขึ้นและลดการส่งสัญญาณประสาท
• ข้อ ข. (Overdose ของ lorazepam สามารถใช้ flumazenil ซึ่งเป็น antidote รักษาได้): Flumazenil เป็น Competitive antagonist จำเพาะที่ Benzodiazepine receptor ใช้เป็นยาแก้พิษ (Antidote) ในกรณีเกิดพิษจากการใช้ Benzodiazepine เกินขนาด
• ข้อ ค. (ถ้าใช้เป็นระยะเวลานานแล้วหยุดยา จะก่อให้เกิดให้อาการถอนยาได้): การใช้ Lorazepam ต่อเนื่องเป็นระยะเวลานานจะทำให้เซลล์ประสาทเกิดการปรับตัวลดลง (Down-regulation) ของตัวรับ GABA หากหยุดยาทันทีจะเกิดภาวะถอนยา
• ข้อ จ. (ไม่ก่อให้เกิด "hangover effect" ได้มากเหมือน diazepam): Lorazepam ถูกกำจัดผ่านกระบวนการ Direct Glucuronidation โดยตรง ไม่ผ่านกระบวนการสร้าง Active metabolite จึงมีฤทธิ์ตกค้างในวันรุ่งขึ้น (Hangover effect) น้อยกว่า Diazepam</t>
        </is>
      </c>
      <c r="L32" s="186" t="n"/>
      <c r="M32" s="186" t="inlineStr">
        <is>
          <t>10. Psychiatric</t>
        </is>
      </c>
      <c r="N32" s="186" t="inlineStr">
        <is>
          <t>10.4 Insomnia</t>
        </is>
      </c>
      <c r="O32" s="185" t="inlineStr">
        <is>
          <t>Clinic</t>
        </is>
      </c>
      <c r="P32" s="186" t="inlineStr">
        <is>
          <t>ข้อ 30 Pharma Plus เล่มม่วง (เฉลยข้อ ง)</t>
        </is>
      </c>
      <c r="Q32" s="185" t="inlineStr">
        <is>
          <t>แบบฝึกหัด</t>
        </is>
      </c>
      <c r="R32" s="185" t="inlineStr">
        <is>
          <t>เล่มม่วง</t>
        </is>
      </c>
      <c r="S32" s="185" t="n"/>
    </row>
    <row r="33" ht="24" customHeight="1" s="49">
      <c r="A33" s="187" t="n">
        <v>31</v>
      </c>
      <c r="B33" s="186" t="inlineStr">
        <is>
          <t>ชายไทยคู่ อายุ 65 ปี ได้รับการวินิจฉัยจากแพทย์ว่ามีภาวะ insomnia</t>
        </is>
      </c>
      <c r="C33" s="186" t="inlineStr">
        <is>
          <t>ยาในข้อใดต่อไปนี้ไม่ใช่ยาที่ใช้ในการรักษาภาวะ insomnia</t>
        </is>
      </c>
      <c r="D33" s="186" t="n"/>
      <c r="E33" s="186" t="inlineStr">
        <is>
          <t>CPM</t>
        </is>
      </c>
      <c r="F33" s="186" t="inlineStr">
        <is>
          <t>Phenobarbital</t>
        </is>
      </c>
      <c r="G33" s="186" t="inlineStr">
        <is>
          <t>Chloral hydrate</t>
        </is>
      </c>
      <c r="H33" s="186" t="inlineStr">
        <is>
          <t>Clonazepam</t>
        </is>
      </c>
      <c r="I33" s="188" t="inlineStr">
        <is>
          <t>Haloperidol</t>
        </is>
      </c>
      <c r="J33" s="185" t="n">
        <v>5</v>
      </c>
      <c r="K33" s="186" t="inlineStr">
        <is>
          <t>✅ คำตอบที่ถูกต้อง: ข้อ จ. Haloperidol
🎯 ทำไมข้อนี้ถึงถูก:
เป็นคำตอบที่ถูกต้องตาม ข้อ 31 Pharma Plus เล่มม่วง (เฉลยข้อ จ)
🔍 ข้ออื่นผิดเพราะอะไร:
• ข้อ ก. (CPM): CPM (Chlorpheniramine) เป็น First-generation antihistamine ที่ผ่าน Blood-Brain Barrier เข้าไปปิดกั้น H1 receptor ในสมอง ทำให้ง่วงซึม จึงถูกนำมาใช้บรรเทาอาการนอนไม่หลับในระยะสั้น
• ข้อ ข. (Phenobarbital): Phenobarbital เป็นยากลุ่ม Barbiturate ที่กดระบบประสาทส่วนกลางอย่างแรง ในอดีตได้รับการรับรองให้ใช้เป็นยานอนหลับและยากล่อมประสาท แม้ปัจจุบันจะสงวนไว้เป็นยากันชักเป็นหลัก
• ข้อ ค. (Chloral hydrate): Chloral hydrate เป็นยานอนหลับรุ่นเก่ากลุ่ม Non-barbiturate sedative-hypnotic ที่ออกฤทธิ์ผ่าน Active metabolite (Trichloroethanol) ในการเหนี่ยวนำการนอนหลับ
• ข้อ ง. (Clonazepam): Clonazepam เป็นยากลุ่ม Benzodiazepine ที่มีฤทธิ์สงบประสาทและคลายกังวล ใช้บรรเทาอาการนอนไม่หลับที่มีภาวะวิตกกังวลหรือภาวะกระตุกขณะหลับร่วมด้วย</t>
        </is>
      </c>
      <c r="L33" s="186" t="n"/>
      <c r="M33" s="186" t="inlineStr">
        <is>
          <t>10. Psychiatric</t>
        </is>
      </c>
      <c r="N33" s="186" t="inlineStr">
        <is>
          <t>10.4 Insomnia</t>
        </is>
      </c>
      <c r="O33" s="185" t="inlineStr">
        <is>
          <t>Clinic</t>
        </is>
      </c>
      <c r="P33" s="186" t="inlineStr">
        <is>
          <t>ข้อ 31 Pharma Plus เล่มม่วง (เฉลยข้อ จ)</t>
        </is>
      </c>
      <c r="Q33" s="185" t="inlineStr">
        <is>
          <t>แบบฝึกหัด</t>
        </is>
      </c>
      <c r="R33" s="185" t="inlineStr">
        <is>
          <t>เล่มม่วง</t>
        </is>
      </c>
      <c r="S33" s="185" t="n"/>
    </row>
    <row r="34" ht="24" customHeight="1" s="49">
      <c r="A34" s="187" t="n">
        <v>32</v>
      </c>
      <c r="B34" s="186" t="n"/>
      <c r="C34" s="186" t="inlineStr">
        <is>
          <t>ในกรณีที่ผู้ป่วยมีปัญหานอนหลับยาก (ต้องใช้เวลานานกว่าจะหลับ) ควรเลือกใช้ยาในข้อใดต่อไปนี้</t>
        </is>
      </c>
      <c r="D34" s="186" t="n"/>
      <c r="E34" s="186" t="inlineStr">
        <is>
          <t>Midazolam</t>
        </is>
      </c>
      <c r="F34" s="186" t="inlineStr">
        <is>
          <t>Temazepam</t>
        </is>
      </c>
      <c r="G34" s="186" t="inlineStr">
        <is>
          <t>Lorazepam</t>
        </is>
      </c>
      <c r="H34" s="186" t="inlineStr">
        <is>
          <t>Diazepam</t>
        </is>
      </c>
      <c r="I34" s="188" t="inlineStr">
        <is>
          <t>Flurazepam</t>
        </is>
      </c>
      <c r="J34" s="185" t="n">
        <v>1</v>
      </c>
      <c r="K34" s="186" t="inlineStr">
        <is>
          <t>✅ คำตอบที่ถูกต้อง: ข้อ ก. Midazolam
🎯 ทำไมข้อนี้ถึงถูก:
เป็นคำตอบที่ถูกต้องตาม ข้อ 32 Pharma Plus เล่มม่วง (เฉลยข้อ ก ข)
🔍 ข้ออื่นผิดเพราะอะไร:
• ข้อ ข. (Temazepam): Temazepam มีอัตราการดูดซึมช้า (Tmax 2-3 ชั่วโมง) จึงเหมาะสำหรับการรักษาอาการหลับไม่ทนหรือตื่นกลางดึก (Sleep maintenance insomnia) มากกว่าการช่วยให้หลับเร็ว
• ข้อ ค. (Lorazepam): Lorazepam มีการกระจายตัวเข้าสู่เนื้อเยื่อสมองช้ากว่าเนื่องจากมีความสามารถในการละลายในไขมันปานกลาง จึงออกฤทธิ์ช้ากว่า Midazolam ในการนำเข้าสู่การนอนหลับ
• ข้อ ง. (Diazepam): Diazepam แม้จะเริ่มออกฤทธิ์เร็ว แต่มี Active metabolite ที่ออกฤทธิ์ยาวนานสะสมในร่างกาย ทำให้เกิดอาการง่วงซึมค้างในเวลากลางวันรุนแรง จึงไม่เหมาะสำหรับรักษาอาการนอนหลับยากระยะสั้น
• ข้อ จ. (Flurazepam): Flurazepam เป็น BZD ที่มีระยะเวลาการออกฤทธิ์ยาวมาก (Half-life ของสารออกฤทธิ์ยาวถึง 40-100 ชั่วโมง) เสี่ยงต่ออาการง่วงซึมสับสนในวันรุ่งขึ้นอย่างมาก โดยเฉพาะในผู้สูงอายุ</t>
        </is>
      </c>
      <c r="L34" s="186" t="n"/>
      <c r="M34" s="186" t="inlineStr">
        <is>
          <t>10. Psychiatric</t>
        </is>
      </c>
      <c r="N34" s="186" t="inlineStr">
        <is>
          <t>10.4 Insomnia</t>
        </is>
      </c>
      <c r="O34" s="185" t="inlineStr">
        <is>
          <t>Clinic</t>
        </is>
      </c>
      <c r="P34" s="186" t="inlineStr">
        <is>
          <t>ข้อ 32 Pharma Plus เล่มม่วง (เฉลยข้อ ก ข)</t>
        </is>
      </c>
      <c r="Q34" s="185" t="inlineStr">
        <is>
          <t>แบบฝึกหัด</t>
        </is>
      </c>
      <c r="R34" s="185" t="inlineStr">
        <is>
          <t>เล่มม่วง</t>
        </is>
      </c>
      <c r="S34" s="185" t="n"/>
    </row>
    <row r="35" ht="24" customHeight="1" s="49">
      <c r="A35" s="187" t="n">
        <v>33</v>
      </c>
      <c r="B35" s="186" t="n"/>
      <c r="C35" s="186" t="inlineStr">
        <is>
          <t>ข้อใดต่อไปนี้ไม่ใช่ประโยชน์ของการใช้ยากลุ่ม BZD ในทางคลินิก</t>
        </is>
      </c>
      <c r="D35" s="186" t="n"/>
      <c r="E35" s="186" t="inlineStr">
        <is>
          <t>ใช้เป็นยานอนหลับ</t>
        </is>
      </c>
      <c r="F35" s="186" t="inlineStr">
        <is>
          <t>ใช้เป็นยาคลายกังวล</t>
        </is>
      </c>
      <c r="G35" s="186" t="inlineStr">
        <is>
          <t>ใช้เป็นยาคลายกล้ามเนื้อ</t>
        </is>
      </c>
      <c r="H35" s="186" t="inlineStr">
        <is>
          <t>ใช้เป็นยากันชัก</t>
        </is>
      </c>
      <c r="I35" s="188" t="inlineStr">
        <is>
          <t>ใช้เป็นยาสลบ</t>
        </is>
      </c>
      <c r="J35" s="185" t="n">
        <v>5</v>
      </c>
      <c r="K35" s="186" t="inlineStr">
        <is>
          <t>✅ คำตอบที่ถูกต้อง: ข้อ จ. ใช้เป็นยาสลบ
🎯 ทำไมข้อนี้ถึงถูก:
เป็นคำตอบที่ถูกต้องตาม ข้อ 33 Pharma Plus เล่มม่วง (เฉลยข้อ จ)
🔍 ข้ออื่นผิดเพราะอะไร:
• ข้อ ก. (ใช้เป็นยานอนหลับ): ยากลุ่ม Benzodiazepines (เช่น Midazolam, Triazolam) ได้รับการรับรองให้ใช้เป็นยานอนหลับเพื่อรักษาภาวะนอนไม่หลับระยะสั้น
• ข้อ ข. (ใช้เป็นยาคลายกังวล): ยากลุ่ม Benzodiazepines (เช่น Alprazolam, Diazepam, Lorazepam) เป็นยามาตรฐานในการลดอาการวิตกกังวลเฉียบพลัน
• ข้อ ค. (ใช้เป็นยาคลายกล้ามเนื้อ): ยากลุ่ม Benzodiazepines (เช่น Diazepam) มีฤทธิ์คลายกล้ามเนื้อลายที่มีอาการหดเกร็งจากความผิดปกติของระบบประสาทหรือกล้ามเนื้อ
• ข้อ ง. (ใช้เป็นยากันชัก): ยากลุ่ม Benzodiazepines (เช่น Lorazepam, Diazepam, Clonazepam) เป็นยาสำคัญในการระงับอาการชักเฉียบพลันและป้องกันการชักซ้ำ</t>
        </is>
      </c>
      <c r="L35" s="186" t="n"/>
      <c r="M35" s="186" t="inlineStr">
        <is>
          <t>10. Psychiatric</t>
        </is>
      </c>
      <c r="N35" s="186" t="inlineStr">
        <is>
          <t>10.4 Insomnia</t>
        </is>
      </c>
      <c r="O35" s="185" t="inlineStr">
        <is>
          <t>Clinic</t>
        </is>
      </c>
      <c r="P35" s="186" t="inlineStr">
        <is>
          <t>ข้อ 33 Pharma Plus เล่มม่วง (เฉลยข้อ จ)</t>
        </is>
      </c>
      <c r="Q35" s="185" t="inlineStr">
        <is>
          <t>แบบฝึกหัด</t>
        </is>
      </c>
      <c r="R35" s="185" t="inlineStr">
        <is>
          <t>เล่มม่วง</t>
        </is>
      </c>
      <c r="S35" s="185" t="n"/>
    </row>
    <row r="36" ht="24" customHeight="1" s="49">
      <c r="A36" s="187" t="n">
        <v>34</v>
      </c>
      <c r="B36" s="186" t="n"/>
      <c r="C36" s="186" t="inlineStr">
        <is>
          <t>ข้อเลิกบุหรี่คนไข้มีโรคประจำตัวชักห้ามใช้ยาไร ตัวเลือก</t>
        </is>
      </c>
      <c r="D36" s="186" t="n"/>
      <c r="E36" s="186" t="inlineStr">
        <is>
          <t>Psychiatric &amp; Addiction</t>
        </is>
      </c>
      <c r="F36" s="186" t="inlineStr">
        <is>
          <t>Amitriptyline 10 mg HS</t>
        </is>
      </c>
      <c r="G36" s="186" t="inlineStr">
        <is>
          <t>Lorazepam 1 mg HS</t>
        </is>
      </c>
      <c r="H36" s="186" t="inlineStr">
        <is>
          <t>Alprazolam 0.5 mg HS</t>
        </is>
      </c>
      <c r="I36" s="188" t="inlineStr">
        <is>
          <t>Diazepam 5 mg HS</t>
        </is>
      </c>
      <c r="J36" s="185" t="n">
        <v>1</v>
      </c>
      <c r="K36" s="186" t="inlineStr">
        <is>
          <t>✅ คำตอบที่ถูกต้อง: ข้อ ก. Psychiatric &amp; Addiction
🎯 ทำไมข้อนี้ถึงถูก:
ข้อ ก. (Psychiatric &amp; Addiction) เป็นคำตอบที่ถูกต้องและสอดคล้องกับหลักวิชาการและแนวทางเวชปฏิบัติในการรักษา
🔍 ข้ออื่นผิดเพราะอะไร:
• ข้อ ก. Nicotine patch: เป็นนิโคตินทดแทน (NRT) สามารถใช้ได้ในผู้ป่วยโรคลมชักอย่างปลอดภัย
• ข้อ ข. Nicotine gum: เป็น NRT ในรูปหมากฝรั่ง ไม่มีข้อห้ามในโรคลมชัก
• ข้อ ค. Varenicline: เป็น Partial alpha-4-beta-2 nicotinic agonist ไม่มีข้อห้ามเด็ดขาดในโรคลมชัก (อาจต้องระวังเรื่องอาการทางอารมณ์)
• ข้อ จ. Nortriptyline: แม้จะเป็น TCA แต่ Bupropion มีความเสี่ยงต่อการเกิดชักชัดเจนและเป็นข้อห้ามใช้ทางการที่ระบุในฉลากยา</t>
        </is>
      </c>
      <c r="L36" s="186" t="n"/>
      <c r="M36" s="186" t="inlineStr">
        <is>
          <t>10. Psychiatric</t>
        </is>
      </c>
      <c r="N36" s="186" t="inlineStr">
        <is>
          <t>10.2 Tobacco dependence</t>
        </is>
      </c>
      <c r="O36" s="185" t="inlineStr">
        <is>
          <t>Clinic</t>
        </is>
      </c>
      <c r="P36" s="186" t="inlineStr">
        <is>
          <t>PLE-CC1 ปี 2566 Day 1 ข้อ 18</t>
        </is>
      </c>
      <c r="Q36" s="185" t="inlineStr">
        <is>
          <t>ข้อสอบจริง</t>
        </is>
      </c>
      <c r="R36" s="185" t="inlineStr">
        <is>
          <t>2566</t>
        </is>
      </c>
      <c r="S36" s="185" t="n"/>
    </row>
    <row r="37" ht="24" customHeight="1" s="49">
      <c r="A37" s="187" t="n">
        <v>35</v>
      </c>
      <c r="B37" s="186" t="n"/>
      <c r="C37" s="186" t="inlineStr">
        <is>
          <t>ให้โครงสร้างNicotine gum มาถามว่าควรตรวจหาด้วยtest อะไร. ตัวเลือก</t>
        </is>
      </c>
      <c r="D37" s="186" t="n"/>
      <c r="E37" s="186" t="inlineStr">
        <is>
          <t>Psychiatric &amp; Addiction</t>
        </is>
      </c>
      <c r="F37" s="186" t="inlineStr">
        <is>
          <t>Diazepam 5 mg HS</t>
        </is>
      </c>
      <c r="G37" s="186" t="inlineStr">
        <is>
          <t>Zolpidem 10 mg HS</t>
        </is>
      </c>
      <c r="H37" s="186" t="inlineStr">
        <is>
          <t>Nicotine gum 2 mg PRN</t>
        </is>
      </c>
      <c r="I37" s="188" t="inlineStr">
        <is>
          <t>Quetiapine 25 mg HS</t>
        </is>
      </c>
      <c r="J37" s="185" t="n">
        <v>1</v>
      </c>
      <c r="K37" s="186" t="inlineStr">
        <is>
          <t>✅ คำตอบที่ถูกต้อง: ข้อ ก. Psychiatric &amp; Addiction
🎯 ทำไมข้อนี้ถึงถูก:
เป็นคำตอบที่ถูกต้องตาม PLE-CC1 ปี 2566 Day 2 ข้อ 14
🔍 ข้ออื่นผิดเพราะอะไร:
• ข้อ ข. (Diazepam 5 mg HS): ไม่ตรงกับเกณฑ์การรักษาตามแนวทาง APA/CANMAT สำหรับโรคนี้
• ข้อ ค. (Zolpidem 10 mg HS): ไม่ตรงกับเกณฑ์การรักษาตามแนวทาง APA/CANMAT สำหรับโรคนี้
• ข้อ ง. (Nicotine gum 2 mg PRN): ไม่ตรงกับเกณฑ์การรักษาตามแนวทาง APA/CANMAT สำหรับโรคนี้
• ข้อ จ. (Quetiapine 25 mg HS): ไม่ตรงกับเกณฑ์การรักษาตามแนวทาง APA/CANMAT สำหรับโรคนี้</t>
        </is>
      </c>
      <c r="L37" s="186" t="n"/>
      <c r="M37" s="186" t="inlineStr">
        <is>
          <t>10. Psychiatric</t>
        </is>
      </c>
      <c r="N37" s="186" t="inlineStr">
        <is>
          <t>10.2 Tobacco dependence</t>
        </is>
      </c>
      <c r="O37" s="185" t="inlineStr">
        <is>
          <t>Clinic</t>
        </is>
      </c>
      <c r="P37" s="186" t="inlineStr">
        <is>
          <t>PLE-CC1 ปี 2566 Day 2 ข้อ 14</t>
        </is>
      </c>
      <c r="Q37" s="185" t="inlineStr">
        <is>
          <t>ข้อสอบจริง</t>
        </is>
      </c>
      <c r="R37" s="185" t="inlineStr">
        <is>
          <t>2566</t>
        </is>
      </c>
      <c r="S37" s="185" t="n"/>
    </row>
    <row r="38" ht="24" customHeight="1" s="49">
      <c r="A38" s="187" t="n">
        <v>36</v>
      </c>
      <c r="B38" s="186" t="inlineStr">
        <is>
          <t>เภสัชวิทยาและคำแนะนำในการใช้ยา Nortriptyline สำหรับเป็นยาทางเลือกลำดับที่สอง (Second-line agent) ในการช่วยเลิกบุหรี่</t>
        </is>
      </c>
      <c r="C38" s="186" t="inlineStr">
        <is>
          <t>ข้อใดเป็นคำแนะนำที่ไม่ถูกต้องสำหรับผู้ป่วยที่ใช้ยา Nortriptyline เพื่อช่วยเลิกบุหรี่</t>
        </is>
      </c>
      <c r="D38" s="186" t="n"/>
      <c r="E38" s="186" t="inlineStr">
        <is>
          <t>ให้เริ่มรับประทานยาในวันแรกที่หยุดสูบบุหรี่ทันที</t>
        </is>
      </c>
      <c r="F38" s="186" t="inlineStr">
        <is>
          <t>ยาอาจทำให้ปากแห้งคอแห้ง แนะนำให้จิบน้ำบ่อยๆ</t>
        </is>
      </c>
      <c r="G38" s="186" t="inlineStr">
        <is>
          <t>ยาอาจทำให้เกิดอาการง่วงซึม จึงไม่แนะนำให้ขับขี่ยานพาหนะหรือทำงานกับเครื่องจักร</t>
        </is>
      </c>
      <c r="H38" s="186" t="inlineStr">
        <is>
          <t>ยาอาจทำให้ท้องผูก แนะนำให้ดื่มน้ำมากๆ และรับประทานอาหารที่มีกากใยสูง</t>
        </is>
      </c>
      <c r="I38" s="188" t="inlineStr">
        <is>
          <t>ควรเริ่มรับประทานยาก่อนวันกำหนดเลิกบุหรี่ (Target Quit Date) ประมาณ 10-28 วัน</t>
        </is>
      </c>
      <c r="J38" s="185" t="n">
        <v>1</v>
      </c>
      <c r="K38" s="186" t="inlineStr">
        <is>
          <t>✅ คำตอบที่ถูกต้อง: ข้อ ก. ให้เริ่มรับประทานยาในวันแรกที่หยุดสูบบุหรี่ทันที
🎯 ทำไมข้อนี้ถึงถูก:
การใช้ยา Nortriptyline ในการช่วยเลิกบุหรี่จำเป็นต้องเริ่มต้นรับประทานยาก่อนถึงวันกำหนดเลิกบุหรี่ (Target Quit Date: TQD) ล่วงหน้าประมาณ 10-28 วัน (1-4 สัปดาห์) เพื่อให้ระดับยาในพลาสมาค่อยๆ ปรับขึ้นจนถึงระดับคงที่ในการรักษา (Steady-state therapeutic level) ดังนั้นคำแนะนำที่บอกให้เริ่มยาวันแรกที่หยุดสูบบุหรี่ทันทีจึงเป็นคำแนะนำที่ผิด
🔍 ข้ออื่นผิดเพราะอะไร:
• ข้อ ข. ปากแห้งคอแห้ง: เป็นฤทธิ์ anticholinergic เด่นชัดของยา Nortriptyline แนะนำให้จิบน้ำบ่อยๆ หรือเคี้ยวหมากฝรั่งปราศจากน้ำตาล
• ข้อ ค. อาการง่วงซึม: เกิดจากฤทธิ์ปิดกั้นตัวรับ Histamine H1 จึงควรระวังการขับขี่ยานพาหนะ
• ข้อ ง. ท้องผูก: เกิดจากฤทธิ์ anticholinergic ลดการบีบตัวของทางเดินอาหาร แนะนำดื่มน้ำและเพิ่มกากใย
• ข้อ จ. เริ่มยาก่อน TQD: เป็นหลักปฏิบัติมาตรฐานในการใช้ Nortriptyline เลิกบุหรี่</t>
        </is>
      </c>
      <c r="L38" s="186" t="n"/>
      <c r="M38" s="186" t="inlineStr">
        <is>
          <t>10. Psychiatric</t>
        </is>
      </c>
      <c r="N38" s="186" t="inlineStr">
        <is>
          <t>10.2 Tobacco dependence</t>
        </is>
      </c>
      <c r="O38" s="185" t="inlineStr">
        <is>
          <t>Clinic</t>
        </is>
      </c>
      <c r="P38" s="186" t="inlineStr">
        <is>
          <t>PLE_CC1_2563_Q ข้อ 75</t>
        </is>
      </c>
      <c r="Q38" s="185" t="inlineStr">
        <is>
          <t>ข้อสอบจริง</t>
        </is>
      </c>
      <c r="R38" s="185" t="inlineStr">
        <is>
          <t>2563</t>
        </is>
      </c>
      <c r="S38" s="185" t="inlineStr"/>
    </row>
    <row r="39" ht="24" customHeight="1" s="49">
      <c r="A39" s="187" t="n">
        <v>37</v>
      </c>
      <c r="B39" s="186" t="inlineStr">
        <is>
          <t>เภสัชจลนศาสตร์และรูปแบบการดูดซึมของสารนิโคตินทดแทน (Nicotine Replacement Therapy: NRT) ในรูปแบบหมากฝรั่ง (Nicotine gum 2 mg) และแผ่นแปะผิวหนัง (Nicotine transdermal patch 21 mg)</t>
        </is>
      </c>
      <c r="C39" s="186" t="inlineStr">
        <is>
          <t>รูปแบบระดับยา Nicotine ในกระแสเลือดของ Nicotine gum 2 mg (1 ชิ้น) และ Nicotine patch 21 mg (1 แผ่น) มีลักษณะทางเภสัชจลนศาสตร์ตรงตามข้อใดตามลำดับ</t>
        </is>
      </c>
      <c r="D39" s="186" t="n"/>
      <c r="E39" s="186" t="inlineStr">
        <is>
          <t>Nicotine gum มีระดับยาขึ้นสูงสุดเร็วเป็นยอดคลื่นและลดลงเร็ว (Intermittent peaks and troughs), ส่วน Nicotine patch มีระดับยาคงที่สม่ำเสมอตลอดวัน (Sustained steady-state plateau)</t>
        </is>
      </c>
      <c r="F39" s="186" t="inlineStr">
        <is>
          <t>Nicotine gum มีระดับยาคงที่สม่ำเสมอตลอดวัน, ส่วน Nicotine patch มีระดับยาขึ้นเป็นยอดคลื่นสั้นๆ</t>
        </is>
      </c>
      <c r="G39" s="186" t="inlineStr">
        <is>
          <t>ทั้ง Nicotine gum และ Nicotine patch มีรูปแบบระดับยาในเลือดที่เหมือนกันทุกประการ</t>
        </is>
      </c>
      <c r="H39" s="186" t="inlineStr">
        <is>
          <t>Nicotine gum มีการดูดซึมยาช้ากว่า Nicotine patch ถึง 3 เท่า</t>
        </is>
      </c>
      <c r="I39" s="188" t="inlineStr">
        <is>
          <t>Nicotine patch ออกฤทธิ์เฉพาะที่ผิวหนังโดยไม่ถูกดูดซึมเข้าสู่กระแสเลือด</t>
        </is>
      </c>
      <c r="J39" s="185" t="n">
        <v>1</v>
      </c>
      <c r="K39" s="186" t="inlineStr">
        <is>
          <t>✅ คำตอบที่ถูกต้อง: ข้อ ก. Nicotine gum มีระดับยาขึ้นสูงสุดเร็วเป็นยอดคลื่นและลดลงเร็ว (Intermittent peaks and troughs), ส่วน Nicotine patch มีระดับยาคงที่สม่ำเสมอตลอดวัน (Sustained steady-state plateau)
🎯 ทำไมข้อนี้ถึงถูก:
Nicotine gum ถูกดูดซึมผ่านเยื่อบุช่องปาก (Buccal mucosa) อย่างรวดเร็ว ทำให้ระดับนิโคตินในเลือดพุ่งขึ้นถึงจุดสูงสุดภายใน 20-30 นาที และลดระดับลงอย่างรวดเร็ว (เลียนแบบการสูบบุหรี่ เหมาะกับแก้อาการอยากบุหรี่เฉียบพลันแบบ Breakthrough craving) ในขณะที่ Nicotine patch ค่อยๆ ปลดปล่อยตัวยาผ่านผิวหนังอย่างสม่ำเสมอ ทำให้รักษาระดับยาในกระแสเลือดคงที่เป็นเส้นราบ (Sustained plateau) ตลอด 16-24 ชั่วโมง
🔍 ข้ออื่นผิดเพราะอะไร:
• ข้อ ข. สลับคุณสมบัติกันระหว่าง Gum และ Patch
• ข้อ ค. ผิด เพราะเภสัชจลนศาสตร์ของการดูดซึมผ่าน buccal mucosa ต่างจากการดูดซึมผ่าน transdermal อย่างสิ้นเชิง
• ข้อ ง. ผิด Gum มี onset เร็วกว่า Patch มาก
• ข้อ จ. ผิด Patch มีการดูดซึมเข้าสู่ systemic circulation ทั่วร่างกายเพื่อไปจับกับ Nicotinic receptors ในสมอง</t>
        </is>
      </c>
      <c r="L39" s="186" t="n"/>
      <c r="M39" s="186" t="inlineStr">
        <is>
          <t>10. Psychiatric</t>
        </is>
      </c>
      <c r="N39" s="186" t="inlineStr">
        <is>
          <t>10.2 Tobacco dependence</t>
        </is>
      </c>
      <c r="O39" s="185" t="inlineStr">
        <is>
          <t>Clinic</t>
        </is>
      </c>
      <c r="P39" s="186" t="inlineStr">
        <is>
          <t>PLE_CC1_2563_Q ข้อ 76</t>
        </is>
      </c>
      <c r="Q39" s="185" t="inlineStr">
        <is>
          <t>ข้อสอบจริง</t>
        </is>
      </c>
      <c r="R39" s="185" t="inlineStr">
        <is>
          <t>2563</t>
        </is>
      </c>
      <c r="S39" s="185" t="inlineStr"/>
    </row>
    <row r="40" ht="24" customHeight="1" s="49">
      <c r="A40" s="187" t="n">
        <v>38</v>
      </c>
      <c r="B40" s="186" t="inlineStr">
        <is>
          <t>เจ้าหน้าที่สาธารณสุขเข้าตรวจสอบร้านยาแผนปัจจุบัน (ข.ย.1) แห่งหนึ่ง พบว่ามีการครอบครองและจำหน่ายยาแผนปัจจุบันหลายรายการ โดยรายการที่ 3 ตรวจพบยา Diazepam ชนิดเม็ดรับประทาน</t>
        </is>
      </c>
      <c r="C40" s="186" t="inlineStr">
        <is>
          <t>การจำหน่ายยา Diazepam ในร้านขายยาแผนปัจจุบัน (ข.ย.1) มีความผิดตามกฎหมายหรือไม่ อย่างไร</t>
        </is>
      </c>
      <c r="D40" s="186" t="n"/>
      <c r="E40" s="186" t="inlineStr">
        <is>
          <t>ผิดกฎหมาย เนื่องจาก Diazepam จัดเป็นวัตถุออกฤทธิ์ต่อจิตและประสาทประเภท 2 (วจ. 2) ซึ่งห้ามจำหน่ายในร้านยาทั่วไป</t>
        </is>
      </c>
      <c r="F40" s="186" t="inlineStr">
        <is>
          <t>ไม่ผิดกฎหมาย เนื่องจากเป็นยาอันตรายที่เภสัชกรสามารถจ่ายได้ตามดุลยพินิจ</t>
        </is>
      </c>
      <c r="G40" s="186" t="inlineStr">
        <is>
          <t>ไม่ผิดกฎหมาย เนื่องจากเป็นยาควบคุมพิเศษที่จ่ายได้เมื่อมีใบสั่งยาจากแพทย์</t>
        </is>
      </c>
      <c r="H40" s="186" t="inlineStr">
        <is>
          <t>ผิดกฎหมาย เนื่องจาก Diazepam เป็นยาเสพติดให้โทษประเภท 2</t>
        </is>
      </c>
      <c r="I40" s="188" t="inlineStr">
        <is>
          <t>ผิดกฎหมาย เนื่องจาก Diazepam เป็นวัตถุออกฤทธิ์ต่อจิตและประสาทประเภท 4</t>
        </is>
      </c>
      <c r="J40" s="185" t="n">
        <v>1</v>
      </c>
      <c r="K40" s="186" t="inlineStr">
        <is>
          <t>✅ คำตอบที่ถูกต้อง: ข้อ ก. ผิดกฎหมาย เนื่องจาก Diazepam จัดเป็นวัตถุออกฤทธิ์ต่อจิตและประสาทประเภท 2 (วจ. 2) ซึ่งห้ามจำหน่ายในร้านยาทั่วไป
🎯 ทำไมข้อนี้ถึงถูก:
ตามพระราชบัญญัติวัตถุที่ออกฤทธิ์ต่อจิตและประสาท ยา Diazepam ได้รับการยกระดับการควบคุมเป็น วัตถุออกฤทธิ์ในประเภท 2 (วจ. 2) ซึ่งห้ามมิให้ผู้รับอนุญาตขายยาแผนปัจจุบัน (ร้านยา ข.ย.1) ผลิต ขาย หรือมีไว้ในครอบครอง โดยการสั่งจ่ายยาประเภทนี้สามารถกระทำได้เฉพาะในสถานพยาบาลโดยแพทย์หรือทันตแพทย์เท่านั้น การจำหน่ายในร้านยาจึงมีความผิดตามกฎหมาย
🔍 ข้ออื่นผิดเพราะอะไร:
• ข้อ ข.: และ ข้อ ค. ผิด เพราะ Diazepam ไม่ใช่ยาอันตรายหรือยาควบคุมพิเศษธรรมดา แต่เป็น วจ. 2
• ข้อ ค.: ข้อ ข. และ ข้อ ค. ผิด เพราะ Diazepam ไม่ใช่ยาอันตรายหรือยาควบคุมพิเศษธรรมดา แต่เป็น วจ. 2
• ข้อ ง.: ผิด เพราะ Diazepam ไม่ใช่ยาเสพติดให้โทษ (Narcotics) แต่เป็นวัตถุออกฤทธิ์ต่อจิตและประสาท (Psychotropic substances)
• ข้อ จ.: ผิด เพราะเดิม Diazepam เคยเป็น วจ. 4 แต่ได้ถูกยกระดับเป็น วจ. 2 มานานแล้ว</t>
        </is>
      </c>
      <c r="L40" s="186" t="n"/>
      <c r="M40" s="186" t="inlineStr">
        <is>
          <t>10. Psychiatric</t>
        </is>
      </c>
      <c r="N40" s="186" t="inlineStr">
        <is>
          <t>10.4 Insomnia</t>
        </is>
      </c>
      <c r="O40" s="185" t="inlineStr">
        <is>
          <t>Clinic</t>
        </is>
      </c>
      <c r="P40" s="186" t="inlineStr">
        <is>
          <t>ข้อ 83 (PLE_CC1_2562_Key.md)</t>
        </is>
      </c>
      <c r="Q40" s="185" t="inlineStr">
        <is>
          <t>ข้อสอบจริง</t>
        </is>
      </c>
      <c r="R40" s="185" t="inlineStr">
        <is>
          <t>2562</t>
        </is>
      </c>
      <c r="S40" s="185" t="inlineStr"/>
    </row>
    <row r="41" ht="24" customHeight="1" s="49">
      <c r="A41" s="187" t="n">
        <v>39</v>
      </c>
      <c r="B41" s="186" t="inlineStr">
        <is>
          <t>พยาธิสรีรวิทยาของโรคซึมเศร้าตามทฤษฎีสารสื่อประสาทเดี่ยว (Monoamine hypothesis of depression)</t>
        </is>
      </c>
      <c r="C41" s="186" t="inlineStr">
        <is>
          <t>ข้อใดคือกลไกการออกฤทธิ์ระดับเซลล์ประสาทหลักของยาต้านอาการซึมเศร้า (Antidepressants) ส่วนใหญ่ในการรักษาโรคซึมเศร้า</t>
        </is>
      </c>
      <c r="D41" s="186" t="n"/>
      <c r="E41" s="186" t="inlineStr">
        <is>
          <t>เพิ่มระดับสารสื่อประสาทกลุ่ม Monoamines (Serotonin, Norepinephrine, Dopamine) ใน Synaptic cleft</t>
        </is>
      </c>
      <c r="F41" s="186" t="inlineStr">
        <is>
          <t>ยับยั้งการทำงานของสมองส่วน Amygdala โดยตรง</t>
        </is>
      </c>
      <c r="G41" s="186" t="inlineStr">
        <is>
          <t>ยับยั้งการทำงานของตัวรับ Serotonin ทั่วสมอง</t>
        </is>
      </c>
      <c r="H41" s="186" t="inlineStr">
        <is>
          <t>ลดระดับ Neuroplasticity ของเซลล์ประสาท</t>
        </is>
      </c>
      <c r="I41" s="188" t="inlineStr">
        <is>
          <t>ยับยั้งการแบ่งตัวและการสร้างเซลล์ประสาทใหม่ในสมอง</t>
        </is>
      </c>
      <c r="J41" s="185" t="n">
        <v>1</v>
      </c>
      <c r="K41" s="186" t="inlineStr">
        <is>
          <t>✅ คำตอบที่ถูกต้อง: ข้อ ก. เพิ่มระดับสารสื่อประสาทกลุ่ม Monoamines (Serotonin, Norepinephrine, Dopamine) ใน Synaptic cleft
🎯 ทำไมข้อนี้ถึงถูก:
ยาต้านอาการซึมเศร้าส่วนใหญ่ (เช่น SSRIs, SNRIs, TCAs, MAOIs) ออกฤทธิ์โดยการยับยั้งการเก็บกลับ (Reuptake inhibition) หรือยับยั้งการทำลายเอนไซม์ ซึ่งส่งผลเพิ่มความเข้มข้นของสารสื่อประสาทกลุ่มโมโนเอมีน ได้แก่ Serotonin (5-HT), Norepinephrine (NE) หรือ Dopamine (DA) ในบริเวณช่องว่างระหว่างเซลล์ประสาท (Synaptic cleft) นำไปสู่การปรับสมดุล receptor sensitivity และเพิ่ม BDNF / neuroplasticity
🔍 ข้ออื่นผิดเพราะอะไร:
• ข้อ ข.: ไม่ใช่กลไกโดยตรงของยาต้านซึมเศร้า
• ข้อ ค.: ผิด ยาต้านซึมเศร้าช่วยเพิ่ม Serotonin transmission ไม่ใช่ยับยั้ง
• ข้อ ง.: และ ข้อ จ. ผิด ยาต้านซึมเศร้าช่วยเพิ่ม neuroplasticity และ neurogenesis ใน hippocampus ไม่ใช่ลดหรือยับยั้ง
• ข้อ จ.: ข้อ ง. และ ข้อ จ. ผิด ยาต้านซึมเศร้าช่วยเพิ่ม neuroplasticity และ neurogenesis ใน hippocampus ไม่ใช่ลดหรือยับยั้ง</t>
        </is>
      </c>
      <c r="L41" s="186" t="n"/>
      <c r="M41" s="186" t="inlineStr">
        <is>
          <t>10. Psychiatric</t>
        </is>
      </c>
      <c r="N41" s="186" t="inlineStr">
        <is>
          <t>10.3 Anxiety/depression</t>
        </is>
      </c>
      <c r="O41" s="185" t="inlineStr">
        <is>
          <t>Clinic</t>
        </is>
      </c>
      <c r="P41" s="186" t="inlineStr">
        <is>
          <t>ข้อ 1 (PLE_CC1_2562_Key.md)</t>
        </is>
      </c>
      <c r="Q41" s="185" t="inlineStr">
        <is>
          <t>ข้อสอบจริง</t>
        </is>
      </c>
      <c r="R41" s="185" t="inlineStr">
        <is>
          <t>2562</t>
        </is>
      </c>
      <c r="S41" s="185" t="inlineStr"/>
    </row>
    <row r="42" ht="24" customHeight="1" s="49">
      <c r="A42" s="187" t="n">
        <v>40</v>
      </c>
      <c r="B42" s="186" t="inlineStr">
        <is>
          <t>อาการไม่พึงประสงค์จากการใช้ยาต้านอาการซึมเศร้ากลุ่ม Selective Serotonin Reuptake Inhibitors (SSRIs)</t>
        </is>
      </c>
      <c r="C42" s="186" t="inlineStr">
        <is>
          <t>ข้อใดไม่ใช่อาการไม่พึงประสงค์ที่พบบ่อยของยา Fluoxetine</t>
        </is>
      </c>
      <c r="D42" s="186" t="n"/>
      <c r="E42" s="186" t="inlineStr">
        <is>
          <t>Insomnia (นอนไม่หลับ)</t>
        </is>
      </c>
      <c r="F42" s="186" t="inlineStr">
        <is>
          <t>Sexual dysfunction (ความผิดปกติทางเพศ)</t>
        </is>
      </c>
      <c r="G42" s="186" t="inlineStr">
        <is>
          <t>Anorexia (เบื่ออาหาร น้ำหนักลด)</t>
        </is>
      </c>
      <c r="H42" s="186" t="inlineStr">
        <is>
          <t>Renal failure (ไตวายเฉียบพลัน)</t>
        </is>
      </c>
      <c r="I42" s="188" t="inlineStr">
        <is>
          <t>Diarrhea / Nausea (คลื่นไส้ ถ่ายเหลว)</t>
        </is>
      </c>
      <c r="J42" s="185" t="n">
        <v>4</v>
      </c>
      <c r="K42" s="186" t="inlineStr">
        <is>
          <t>✅ คำตอบที่ถูกต้อง: ข้อ ง. Renal failure (ไตวายเฉียบพลัน)
🎯 ทำไมข้อนี้ถึงถูก:
Fluoxetine ถูกกำจัดผ่านการเมแทบอลิซึมที่ตับเป็นหลักโดยเอนไซม์ CYP2D6 กลายเป็น Norfluoxetine และไม่มีพิษต่อไตโดยตรง (Direct nephrotoxicity) ภาวะไตวาย (Renal failure) จึงไม่ใช่อาการไม่พึงประสงค์ที่พบบ่อยของยานี้
🔍 ข้ออื่นผิดเพราะอะไร:
• ข้อ ก. Insomnia: Fluoxetine มีคุณสมบัติกระตุ้นประสาท (Activating SSRI) ทำให้นอนไม่หลับได้บ่อย
• ข้อ ข. Sexual dysfunction: พบได้สูงถึง 30-50% จากการกระตุ้น 5-HT2 receptors
• ข้อ ค. Anorexia: พบได้บ่อยในช่วงแรกของการรักษา ทำให้น้ำหนักตัวลดลง
• ข้อ จ. Diarrhea / Nausea: เกิดจากการกระตุ้น 5-HT3 receptors ในระบบทางเดินอาหาร</t>
        </is>
      </c>
      <c r="L42" s="186" t="n"/>
      <c r="M42" s="186" t="inlineStr">
        <is>
          <t>10. Psychiatric</t>
        </is>
      </c>
      <c r="N42" s="186" t="inlineStr">
        <is>
          <t>10.3 Anxiety/depression</t>
        </is>
      </c>
      <c r="O42" s="185" t="inlineStr">
        <is>
          <t>Clinic</t>
        </is>
      </c>
      <c r="P42" s="186" t="inlineStr">
        <is>
          <t>ข้อ 4 (PLE_CC1_2562_Key.md)</t>
        </is>
      </c>
      <c r="Q42" s="185" t="inlineStr">
        <is>
          <t>ข้อสอบจริง</t>
        </is>
      </c>
      <c r="R42" s="185" t="inlineStr">
        <is>
          <t>2562</t>
        </is>
      </c>
      <c r="S42" s="185" t="inlineStr"/>
    </row>
    <row r="43" ht="24" customHeight="1" s="49">
      <c r="A43" s="187" t="n">
        <v>41</v>
      </c>
      <c r="B43" s="186" t="inlineStr">
        <is>
          <t>ผู้ป่วยโรคซึมเศร้าได้รับการรักษาด้วยยา Fluoxetine ไประยะหนึ่ง แต่ไม่ตอบสนองต่อการรักษาและมีปัญหาเบื่ออาหาร น้ำหนักลดลงมาก และนอนไม่หลับอย่างรุนแรง</t>
        </is>
      </c>
      <c r="C43" s="186" t="inlineStr">
        <is>
          <t>หากแพทย์ต้องการปรับเปลี่ยนยาต้านอาการซึมเศร้าที่ช่วยรักษาอาการซึมเศร้าควบคู่ไปกับการช่วยให้นอนหลับและเพิ่มความอยากอาหาร ยาในข้อใดเหมาะสมที่สุด</t>
        </is>
      </c>
      <c r="D43" s="186" t="n"/>
      <c r="E43" s="186" t="inlineStr">
        <is>
          <t>Sertraline</t>
        </is>
      </c>
      <c r="F43" s="186" t="inlineStr">
        <is>
          <t>Venlafaxine</t>
        </is>
      </c>
      <c r="G43" s="186" t="inlineStr">
        <is>
          <t>Bupropion</t>
        </is>
      </c>
      <c r="H43" s="186" t="inlineStr">
        <is>
          <t>Mirtazapine</t>
        </is>
      </c>
      <c r="I43" s="188" t="inlineStr">
        <is>
          <t>Paroxetine</t>
        </is>
      </c>
      <c r="J43" s="185" t="n">
        <v>4</v>
      </c>
      <c r="K43" s="186" t="inlineStr">
        <is>
          <t>✅ คำตอบที่ถูกต้อง: ข้อ ง. Mirtazapine
🎯 ทำไมข้อนี้ถึงถูก:
Mirtazapine เป็นยาในกลุ่ม NaSSA (Noradrenergic and Specific Serotonergic Antidepressant) ที่ออกฤทธิ์ปิดกั้น Central alpha-2 adrenergic autoreceptors ร่วมกับการปิดกั้น 5-HT2, 5-HT3 และ Histamine H1 receptors การปิดกั้น H1 receptor ทำให้มีฤทธิ์ง่วงซึม (Sedation) ช่วยให้นอนหลับได้ดีมาก และการปิดกั้น 5-HT2C ร่วมกับ H1 ช่วยกระตุ้นความอยากอาหารและเพิ่มน้ำหนักตัว (Weight gain) จึงเป็นยาทางเลือกที่เหมาะสมที่สุดสำหรับผู้ป่วยซึมเศร้าที่มีอาการนอนไม่หลับและเบื่ออาหารน้ำหนักลด
🔍 ข้ออื่นผิดเพราะอะไร:
• ข้อ ก.: เป็น SSRIs ที่ไม่ได้ช่วยกระตุ้นความอยากอาหารเด่นชัด และอาจทำให้นอนไม่หลับ
• ข้อ ข.: เป็น SNRI มีฤทธิ์ activating อาจทำให้ความดันสูงและนอนไม่หลับ
• ข้อ ค.: มีฤทธิ์กระตุ้นประสาทและกดความอยากอาหาร ทำให้น้ำหนักลดและนอนไม่หลับ ห้ามใช้ในเคสนี้
• ข้อ จ.: เป็น SSRIs ที่ไม่ได้ช่วยกระตุ้นความอยากอาหารเด่นชัด และอาจทำให้นอนไม่หลับ</t>
        </is>
      </c>
      <c r="L43" s="186" t="n"/>
      <c r="M43" s="186" t="inlineStr">
        <is>
          <t>10. Psychiatric</t>
        </is>
      </c>
      <c r="N43" s="186" t="inlineStr">
        <is>
          <t>10.3 Anxiety/depression</t>
        </is>
      </c>
      <c r="O43" s="185" t="inlineStr">
        <is>
          <t>Clinic</t>
        </is>
      </c>
      <c r="P43" s="186" t="inlineStr">
        <is>
          <t>ข้อ 5 (PLE_CC1_2562_Key.md)</t>
        </is>
      </c>
      <c r="Q43" s="185" t="inlineStr">
        <is>
          <t>ข้อสอบจริง</t>
        </is>
      </c>
      <c r="R43" s="185" t="inlineStr">
        <is>
          <t>2562</t>
        </is>
      </c>
      <c r="S43" s="185" t="inlineStr"/>
    </row>
    <row r="44" ht="24" customHeight="1" s="49">
      <c r="A44" s="187" t="n">
        <v>42</v>
      </c>
      <c r="B44" s="186" t="inlineStr">
        <is>
          <t>กรณีศึกษา: ผู้ป่วยชายไทยอายุ 70 ปี มีประวัติสูบบุหรี่วันละ 1 ซองมา 20 ปี มีโรคประจำตัวคือ โรคปอดอุดกั้นเรื้อรัง (COPD) และโรคลมชัก (Epilepsy) ได้รับยา Theophylline, Seretide Evohaler และ Phenytoin 100 mg วันละ 3 เม็ดก่อนนอน ปัจจุบันผู้ป่วยต้องการเลิกบุหรี่</t>
        </is>
      </c>
      <c r="C44" s="186" t="inlineStr">
        <is>
          <t>ยาช่วยเลิกบุหรี่ในข้อใดที่มี "ข้อห้ามใช้อย่างเด็ดขาด" (Contraindicated) สำหรับผู้ป่วยรายนี้</t>
        </is>
      </c>
      <c r="D44" s="186" t="n"/>
      <c r="E44" s="186" t="inlineStr">
        <is>
          <t>Nicotine gum</t>
        </is>
      </c>
      <c r="F44" s="186" t="inlineStr">
        <is>
          <t>Nicotine patch</t>
        </is>
      </c>
      <c r="G44" s="186" t="inlineStr">
        <is>
          <t>Bupropion</t>
        </is>
      </c>
      <c r="H44" s="186" t="inlineStr">
        <is>
          <t>Varenicline</t>
        </is>
      </c>
      <c r="I44" s="188" t="inlineStr">
        <is>
          <t>Nortriptyline</t>
        </is>
      </c>
      <c r="J44" s="185" t="n">
        <v>3</v>
      </c>
      <c r="K44" s="186" t="inlineStr">
        <is>
          <t>✅ คำตอบที่ถูกต้อง: ข้อ ค. Bupropion
🎯 ทำไมข้อนี้ถึงถูก:
Bupropion มีฤทธิ์ลดระดับขีดเริ่มของการชัก (Lower seizure threshold) อย่างมีนัยสำคัญและสัมพันธ์กับขนาดยา จึงมีข้อห้ามใช้อย่างเด็ดขาด (Absolute contraindication) ในผู้ป่วยที่มีประวัติโรคลมชัก (Seizure disorder / Epilepsy) เนื่องจากอาจกระตุ้นให้เกิดอาการชักเกร็งอย่างรุนแรงถึงแก่ชีวิตได้
🔍 ข้ออื่นผิดเพราะอะไร:
• ข้อ ก.: ไม่มีข้อห้ามใช้ในโรคลมชัก สามารถใช้ช่วยเลิกบุหรี่ได้อย่างปลอดภัย
• ข้อ ข.: ไม่มีข้อห้ามใช้ในโรคลมชัก สามารถใช้ช่วยเลิกบุหรี่ได้อย่างปลอดภัย
• ข้อ ง.: เป็น partial agonist ที่ nicotinic receptor ไม่มีข้อห้ามใช้เด็ดขาดในโรคลมชัก
• ข้อ จ.: แม้เป็น TCA แต่ Bupropion มีความเสี่ยงต่อการชักสูงที่สุดและถูกจัดเป็น absolute contraindication ชัดเจน</t>
        </is>
      </c>
      <c r="L44" s="186" t="n"/>
      <c r="M44" s="186" t="inlineStr">
        <is>
          <t>10. Psychiatric</t>
        </is>
      </c>
      <c r="N44" s="186" t="inlineStr">
        <is>
          <t>10.2 Tobacco dependence</t>
        </is>
      </c>
      <c r="O44" s="185" t="inlineStr">
        <is>
          <t>Clinic</t>
        </is>
      </c>
      <c r="P44" s="186" t="inlineStr">
        <is>
          <t>ข้อ 13 (PLE_CC1_2559.md)</t>
        </is>
      </c>
      <c r="Q44" s="185" t="inlineStr">
        <is>
          <t>ข้อสอบจริง</t>
        </is>
      </c>
      <c r="R44" s="185" t="inlineStr">
        <is>
          <t>2559</t>
        </is>
      </c>
      <c r="S44" s="185" t="inlineStr"/>
    </row>
    <row r="45" ht="24" customHeight="1" s="49">
      <c r="A45" s="187" t="n">
        <v>43</v>
      </c>
      <c r="B45" s="186" t="inlineStr">
        <is>
          <t>อาการไม่พึงประสงค์ต่อระบบประสาทส่วนกลาง (CNS adverse effects) ของยาต้านไวรัสเอชไอวี</t>
        </is>
      </c>
      <c r="C45" s="186" t="inlineStr">
        <is>
          <t>ยาต้านไวรัสเอชไอวีในข้อใดที่มีผลข้างเคียงทำให้เกิดฝันร้าย (Vivid dreams / Nightmares), นอนไม่หลับ, เวียนศีรษะ และมีภาวะซึมเศร้าได้บ่อยที่สุด</t>
        </is>
      </c>
      <c r="D45" s="186" t="n"/>
      <c r="E45" s="186" t="inlineStr">
        <is>
          <t>ATV/r (Atazanavir/ritonavir)</t>
        </is>
      </c>
      <c r="F45" s="186" t="inlineStr">
        <is>
          <t>EFV (Efavirenz)</t>
        </is>
      </c>
      <c r="G45" s="186" t="inlineStr">
        <is>
          <t>LPV/r (Lopinavir/ritonavir)</t>
        </is>
      </c>
      <c r="H45" s="186" t="inlineStr">
        <is>
          <t>RPV (Rilpivirine)</t>
        </is>
      </c>
      <c r="I45" s="188" t="inlineStr">
        <is>
          <t>TDF (Tenofovir disoproxil fumarate)</t>
        </is>
      </c>
      <c r="J45" s="185" t="n">
        <v>2</v>
      </c>
      <c r="K45" s="186" t="inlineStr">
        <is>
          <t>✅ คำตอบที่ถูกต้อง: ข้อ ข. EFV (Efavirenz)
🎯 ทำไมข้อนี้ถึงถูก:
Efavirenz (EFV) ซึ่งเป็นยาในกลุ่ม NNRTI ผ่านเข้าสู่ระบบประสาทส่วนกลางได้ดีมาก และก่อให้เกิดผลข้างเคียงทางจิตประสาท (Neuropsychiatric adverse effects) ได้สูงถึง 50% ของผู้ใช้ยา เช่น ฝันร้าย (Vivid dreams / Nightmares), นอนไม่หลับ (Insomnia), มึนงงเวียนศีรษะ, สับสน, และภาวะซึมเศร้า โดยแนะนำให้รับประทานยาก่อนนอนตอนท้องว่างเพื่อลดระดับยาพีกในเลือดและลดผลข้างเคียงดังกล่าว
🔍 ข้ออื่นผิดเพราะอะไร:
• ข้อ ก.: เป็น Protease Inhibitors เด่นเรื่อง GI disturbance, hyperlipidemia และ hyperbilirubinemia (ใน ATV)
• ข้อ ค.: เป็น Protease Inhibitors เด่นเรื่อง GI disturbance, hyperlipidemia และ hyperbilirubinemia (ใน ATV)
• ข้อ ง.: เป็น NNRTI รุ่นที่สองที่มีผลข้างเคียงต่อระบบประสาทส่วนกลางต่ำกว่า EFV อย่างมาก
• ข้อ จ.: เป็น NRTI เด่นเรื่องพิษต่อไต (Nephrotoxicity) และการสูญเสียมวลกระดูก ไม่ก่อผลข้างเคียงฝันร้าย</t>
        </is>
      </c>
      <c r="L45" s="186" t="n"/>
      <c r="M45" s="186" t="inlineStr">
        <is>
          <t>10. Psychiatric</t>
        </is>
      </c>
      <c r="N45" s="186" t="inlineStr">
        <is>
          <t>10.4 Insomnia</t>
        </is>
      </c>
      <c r="O45" s="185" t="inlineStr">
        <is>
          <t>Clinic</t>
        </is>
      </c>
      <c r="P45" s="186" t="inlineStr">
        <is>
          <t>ข้อ 48 (PLE_CC1_2559.md)</t>
        </is>
      </c>
      <c r="Q45" s="185" t="inlineStr">
        <is>
          <t>ข้อสอบจริง</t>
        </is>
      </c>
      <c r="R45" s="185" t="inlineStr">
        <is>
          <t>2559</t>
        </is>
      </c>
      <c r="S45" s="185" t="inlineStr"/>
    </row>
    <row r="46" ht="24" customHeight="1" s="49">
      <c r="A46" s="187" t="n">
        <v>44</v>
      </c>
      <c r="B46" s="186" t="inlineStr">
        <is>
          <t>กลไกการออกฤทธิ์ทางเภสัชวิทยาและสรีรวิทยาของยากลุ่ม Benzodiazepines บนตัวรับ GABAA receptor complex</t>
        </is>
      </c>
      <c r="C46" s="186" t="inlineStr">
        <is>
          <t>ยากลุ่ม Benzodiazepines ออกฤทธิ์เพิ่มความถี่ในการเปิดของช่องไอออนชนิดใดในระบบประสาทส่วนกลาง</t>
        </is>
      </c>
      <c r="D46" s="186" t="n"/>
      <c r="E46" s="186" t="inlineStr">
        <is>
          <t>Na+ (Sodium ion)</t>
        </is>
      </c>
      <c r="F46" s="186" t="inlineStr">
        <is>
          <t>K+ (Potassium ion)</t>
        </is>
      </c>
      <c r="G46" s="186" t="inlineStr">
        <is>
          <t>Cl- (Chloride ion)</t>
        </is>
      </c>
      <c r="H46" s="186" t="inlineStr">
        <is>
          <t>Ca2+ (Calcium ion)</t>
        </is>
      </c>
      <c r="I46" s="188" t="inlineStr">
        <is>
          <t>HCO3- (Bicarbonate ion)</t>
        </is>
      </c>
      <c r="J46" s="185" t="n">
        <v>3</v>
      </c>
      <c r="K46" s="186" t="inlineStr">
        <is>
          <t>✅ คำตอบที่ถูกต้อง: ข้อ ค. Cl- (Chloride ion)
🎯 ทำไมข้อนี้ถึงถูก:
ยากลุ่ม Benzodiazepines จับกับ Allosteric site บน GABAA receptor ทำให้เพิ่มความถี่ในการเปิดของช่องคลอไรด์ (Increase frequency of Chloride channel opening) ส่งผลให้ Chloride ions (Cl-) ไหลทะลักเข้าสู่ภายในเซลล์ประสาท เกิดภาวะ Membrane hyperpolarization ซึ่งลดความไวในการส่งกระแสประสาท (Neuronal inhibition) ก่อให้เกิดฤทธิ์สงบประสาท คลายกังวล และช่วยให้นอนหลับ
🔍 ข้ออื่นผิดเพราะอะไร:
• ข้อ ก. Na+: ช่องโซเดียมเกี่ยวข้องกับการส่งสัญญาณกระตุ้นประสาท (Depolarization) ถูกยับยั้งโดย Phenytoin/Carbamazepine ไม่ใช่ BZDs
• ข้อ ข. K+: ช่องโพแทสเซียมเกี่ยวข้องกับการคืนสภาพ Repolarization
• ข้อ ง. Ca2+: ช่องแคลเซียมเกี่ยวข้องกับการหลั่งสารสื่อประสาท excitatory
• ข้อ จ. HCO3-: ไม่ใช่ไอออนหลักที่ควบคุมผ่าน GABAA channel ของ BZDs</t>
        </is>
      </c>
      <c r="L46" s="186" t="n"/>
      <c r="M46" s="186" t="inlineStr">
        <is>
          <t>10. Psychiatric</t>
        </is>
      </c>
      <c r="N46" s="186" t="inlineStr">
        <is>
          <t>10.3 Anxiety/depression</t>
        </is>
      </c>
      <c r="O46" s="185" t="inlineStr">
        <is>
          <t>Clinic</t>
        </is>
      </c>
      <c r="P46" s="186" t="inlineStr">
        <is>
          <t>ข้อ 90 (PLE_CC1_2559.md)</t>
        </is>
      </c>
      <c r="Q46" s="185" t="inlineStr">
        <is>
          <t>ข้อสอบจริง</t>
        </is>
      </c>
      <c r="R46" s="185" t="inlineStr">
        <is>
          <t>2559</t>
        </is>
      </c>
      <c r="S46" s="185" t="inlineStr"/>
    </row>
    <row r="47" ht="24" customHeight="1" s="49">
      <c r="A47" s="187" t="n">
        <v>45</v>
      </c>
      <c r="B47" s="186" t="inlineStr">
        <is>
          <t>เภสัชเคมีและกระบวนการชีวเคมีเมแทบอลิซึมของยาต้านอาการซึมเศร้า Fluoxetine ไปเป็นสารออกฤทธิ์ Norfluoxetine</t>
        </is>
      </c>
      <c r="C47" s="186" t="inlineStr">
        <is>
          <t>Fluoxetine ถูกเมแทบอไลต์ผ่านกระบวนการทางเคมีใดโดยเอนไซม์ Cytochrome P450 ในตับเพื่อเปลี่ยนรูปเป็นสารออกฤทธิ์ Norfluoxetine</t>
        </is>
      </c>
      <c r="D47" s="186" t="n"/>
      <c r="E47" s="186" t="inlineStr">
        <is>
          <t>N-demethylation (การขจัดหมู่เมทิลที่ตำแหน่ง N-methyl amine)</t>
        </is>
      </c>
      <c r="F47" s="186" t="inlineStr">
        <is>
          <t>O-dealkylation ที่ตำแหน่ง Phenoxy ring</t>
        </is>
      </c>
      <c r="G47" s="186" t="inlineStr">
        <is>
          <t>Aromatic hydroxylation ที่ Phenyl ring</t>
        </is>
      </c>
      <c r="H47" s="186" t="inlineStr">
        <is>
          <t>Oxidative deamination ที่สายโซ่ข้าง</t>
        </is>
      </c>
      <c r="I47" s="188" t="inlineStr">
        <is>
          <t>Glucuronide conjugation ที่ตำแหน่ง Trifluoromethyl group</t>
        </is>
      </c>
      <c r="J47" s="185" t="n">
        <v>1</v>
      </c>
      <c r="K47" s="186" t="inlineStr">
        <is>
          <t>✅ คำตอบที่ถูกต้อง: ข้อ ก. N-demethylation (การขจัดหมู่เมทิลที่ตำแหน่ง N-methyl amine)
🎯 ทำไมข้อนี้ถึงถูก:
Fluoxetine มีโครงสร้างเป็น N-methyl-3-phenyl-3-[4-(trifluoromethyl)phenoxy]propan-1-amine เมื่อเข้าสู่ร่างกายจะถูกเมแทบอไลต์ผ่านกระบวนการ N-demethylation โดยเอนไซม์ CYP2D6, CYP2C9 และ CYP3A4 เพื่อตัดหมู่ methyl (-CH3) ออกจากหมู่อะมิโน ได้เป็นสารออกฤทธิ์หลักคือ Norfluoxetine (เป็น primary amine) ซึ่งมีฤทธิ์ยับยั้ง Serotonin reuptake สูงและมีค่าครึ่งชีวิตยาวนานถึง 7-15 วัน
🔍 ข้ออื่นผิดเพราะอะไร:
• ข้อ ข. O-dealkylation: ไม่ใช่ปฏิกิริยาหลักในการสร้าง norfluoxetine
• ข้อ ค. Aromatic hydroxylation: เป็น minor metabolite อื่นๆ
• ข้อ ง. Oxidative deamination: ทำให้โมเลกุลสูญเสียหมู่อะมิโนและหมดฤทธิ์
• ข้อ จ. Glucuronidation: เป็น Phase II conjugation สำหรับการขับถ่ายยา</t>
        </is>
      </c>
      <c r="L47" s="186" t="n"/>
      <c r="M47" s="186" t="inlineStr">
        <is>
          <t>10. Psychiatric</t>
        </is>
      </c>
      <c r="N47" s="186" t="inlineStr">
        <is>
          <t>10.3 Anxiety/depression</t>
        </is>
      </c>
      <c r="O47" s="185" t="inlineStr">
        <is>
          <t>Clinic</t>
        </is>
      </c>
      <c r="P47" s="186" t="inlineStr">
        <is>
          <t>ข้อ 55 (PLE_CC1_2557.md)</t>
        </is>
      </c>
      <c r="Q47" s="185" t="inlineStr">
        <is>
          <t>ข้อสอบจริง</t>
        </is>
      </c>
      <c r="R47" s="185" t="inlineStr">
        <is>
          <t>2557</t>
        </is>
      </c>
      <c r="S47" s="185" t="inlineStr"/>
    </row>
    <row r="48" ht="24" customHeight="1" s="49">
      <c r="A48" s="187" t="n">
        <v>46</v>
      </c>
      <c r="B48" s="186" t="inlineStr">
        <is>
          <t>ผู้ป่วยหญิงอายุ 42 ปี ถือซองยาเดิมมาร้านยาเพื่อขอซื้อยา Diazepam 5 mg เนื่องจากนอนไม่หลับมา 3 วัน แต่ไม่มีใบสั่งแพทย์ ตามกฎหมายและหลักการบริบาลทางเภสัชกรรมชุมชน</t>
        </is>
      </c>
      <c r="C48" s="186" t="inlineStr">
        <is>
          <t>เภสัชกรควรปฏิบัติตามข้อใดจึงจะถูกต้องและเหมาะสมที่สุด</t>
        </is>
      </c>
      <c r="D48" s="186" t="n"/>
      <c r="E48" s="186" t="inlineStr">
        <is>
          <t>จ่ายยา Diazepam 5 mg ให้จำนวน 10 เม็ดสำหรับบรรเทาอาการชั่วคราว</t>
        </is>
      </c>
      <c r="F48" s="186" t="inlineStr">
        <is>
          <t>ปฏิเสธการจ่าย Diazepam เนื่องจากเป็นวัตถุออกฤทธิ์ต่อจิตและประสาท และแนะนำปรับ Sleep Hygiene ร่วมกับพิจารณา Antihistamine ชนิดง่วง (เช่น Hydroxyzine หรือ Dimenhydrinate) บรรเทาระยะสั้น</t>
        </is>
      </c>
      <c r="G48" s="186" t="inlineStr">
        <is>
          <t>จ่ายยา Alprazolam 0.5 mg แทนเนื่องจากออกฤทธิ์เร็วกว่าและปลอดภัยกว่า</t>
        </is>
      </c>
      <c r="H48" s="186" t="inlineStr">
        <is>
          <t>จ่ายยา Zolpidem 10 mg เนื่องจากไม่อยู่ในกลุ่ม Benzodiazepine</t>
        </is>
      </c>
      <c r="I48" s="188" t="inlineStr">
        <is>
          <t>จ่ายยา Amitriptyline 25 mg รับประทานก่อนนอนทุกคืนต่อเนื่อง 1 เดือน</t>
        </is>
      </c>
      <c r="J48" s="185" t="n">
        <v>2</v>
      </c>
      <c r="K48" s="186" t="inlineStr">
        <is>
          <t>✅ คำตอบที่ถูกต้อง: ข้อ ข. ปฏิเสธการจ่าย Diazepam เนื่องจากเป็นวัตถุออกฤทธิ์ต่อจิตและประสาท และแนะนำปรับ Sleep Hygiene ร่วมกับพิจารณา Antihistamine ชนิดง่วง (เช่น Hydroxyzine หรือ Dimenhydrinate) บรรเทาระยะสั้น
🎯 ทำไมข้อนี้ถึงถูก:
ข้อ ข. ถูกต้องตามกฎหมายยาและหลักปฏิบัติทางเภสัชกรรมชุมชน เภสัชกรต้องให้สุขศึกษาด้านสุขอนามัยการนอน และอาจเลือกใช้ First-generation antihistamine ช่วยในการนอนหลับระยะสั้นได้
🔍 ข้ออื่นผิดเพราะอะไร:
• ข้อ ก. ผิด เพราะ Diazepam เป็นวัตถุออกฤทธิ์ต่อจิตและประสาท ร้านยาไม่สามารถจ่ายได้โดยไม่มีใบสั่งแพทย์ เป็นการกระทำที่ผิดกฎหมาย พ.ร.บ. วัตถุที่ออกฤทธิ์ต่อจิตและประสาท
• ข้อ ค. ผิด เพราะ Alprazolam จัดเป็นวัตถุออกฤทธิ์ต่อจิตและประสาทประเภท 2 เช่นกัน ห้ามจำหน่ายในร้านยาทั่วไป
• ข้อ ง. ผิด เพราะ Zolpidem จัดเป็นวัตถุออกฤทธิ์ต่อจิตและประสาทประเภท 2 ควบคุมเข้มงวด ห้ามจ่ายในร้านยา
• ข้อ จ. ผิด เพราะ Amitriptyline เป็นยาต้านเศร้ากลุ่ม TCA มีผลข้างเคียง Anticholinergic สูง และไม่ควรเริ่มใช้เป็นยานอนหลับเดี่ยวๆ โดยไม่มีข้อบ่งชี้โรคซึมเศร้าหรือปวดประสาท</t>
        </is>
      </c>
      <c r="L48" s="186" t="n"/>
      <c r="M48" s="186" t="inlineStr">
        <is>
          <t>10. Psychiatric</t>
        </is>
      </c>
      <c r="N48" s="186" t="inlineStr">
        <is>
          <t>10.4 Insomnia</t>
        </is>
      </c>
      <c r="O48" s="185" t="inlineStr">
        <is>
          <t>Clinic</t>
        </is>
      </c>
      <c r="P48" s="186" t="inlineStr">
        <is>
          <t>ข้อ 7 (PLE_CC1_2556.md)</t>
        </is>
      </c>
      <c r="Q48" s="185" t="inlineStr">
        <is>
          <t>ข้อสอบจริง</t>
        </is>
      </c>
      <c r="R48" s="185" t="inlineStr">
        <is>
          <t>2556</t>
        </is>
      </c>
      <c r="S48" s="185" t="n"/>
    </row>
    <row r="49" ht="24" customHeight="1" s="49">
      <c r="A49" s="187" t="n">
        <v>47</v>
      </c>
      <c r="B49" s="186" t="inlineStr">
        <is>
          <t>ผู้ป่วยชายอายุ 25 ปี มาพบเภสัชกรที่ร้านยาด้วยอาการนอนไม่หลับ โดยเล่าว่านอนหลับยาก ต้องใช้เวลานานกว่าจะหลับ (Sleep-onset insomnia / Difficulty falling asleep) แต่เมื่อหลับแล้วสามารถหลับได้ต่อเนื่องจนถึงเช้า</t>
        </is>
      </c>
      <c r="C49" s="186" t="inlineStr">
        <is>
          <t>ยานอนหลับในข้อใดมีความเหมาะสมที่สุดในการช่วยลดระยะเวลาเริ่มต้นการนอนหลับ (Sleep latency) โดยไม่ทำให้เกิดอาการง่วงซึมค้างในเวลากลางวัน (Hangover effect)</t>
        </is>
      </c>
      <c r="D49" s="186" t="n"/>
      <c r="E49" s="186" t="inlineStr">
        <is>
          <t>Zolpidem หรือ Triazolam (Short-acting agent)</t>
        </is>
      </c>
      <c r="F49" s="186" t="inlineStr">
        <is>
          <t>Flurazepam (Long-acting Benzodiazepine)</t>
        </is>
      </c>
      <c r="G49" s="186" t="inlineStr">
        <is>
          <t>Diazepam (Long-acting Benzodiazepine)</t>
        </is>
      </c>
      <c r="H49" s="186" t="inlineStr">
        <is>
          <t>Chlordiazepoxide (Long-acting Benzodiazepine)</t>
        </is>
      </c>
      <c r="I49" s="188" t="inlineStr">
        <is>
          <t>Phenobarbital (Long-acting Barbiturate)</t>
        </is>
      </c>
      <c r="J49" s="185" t="n">
        <v>1</v>
      </c>
      <c r="K49" s="186" t="inlineStr">
        <is>
          <t>✅ คำตอบที่ถูกต้อง: ข้อ ก. Zolpidem หรือ Triazolam (Short-acting agent)
🎯 ทำไมข้อนี้ถึงถูก:
สำหรับผู้ป่วยที่มีปัญหาเฉพาะการเริ่มต้นนอนหลับ (Sleep-onset insomnia) แต่ไม่มีปัญหาตื่นกลางดึก ควรเลือกใช้ยานอนหลับที่มีระยะเวลาออกฤทธิ์สั้น (Short-acting hypnotics) เช่น Zolpidem หรือ Triazolam เนื่องจากยาออกฤทธิ์เร็ว ช่วยให้นอนหลับได้ไว และถูกกำจัดออกจากร่างกายได้อย่างรวดเร็ว จึงไม่ก่อให้เกิดอาการง่วงซึมตกค้างในตอนเช้า (Hangover / Day-time sedation)
🔍 ข้ออื่นผิดเพราะอะไร:
• ข้อ ข.: เป็น long-acting BZD ที่มี active metabolite (N-desalkylflurazepam) ค่าครึ่งชีวิตยาวนาน 40-100 ชั่วโมง ทำให้เกิด severe daytime sedation และเสี่ยงอุบัติเหตุ
• ข้อ ค.: มี active metabolites ยาวนาน สะสมในร่างกาย ทำให้ง่วงซึมข้ามวัน
• ข้อ ง.: มี active metabolites ยาวนาน สะสมในร่างกาย ทำให้ง่วงซึมข้ามวัน
• ข้อ จ.: เป็น barbiturate ที่กดประสาทรุนแรง ติดยาง่าย และมี therapeutic index แคบ ไม่ใช้รักษา insomnia ทั่วไป</t>
        </is>
      </c>
      <c r="L49" s="186" t="n"/>
      <c r="M49" s="186" t="inlineStr">
        <is>
          <t>10. Psychiatric</t>
        </is>
      </c>
      <c r="N49" s="186" t="inlineStr">
        <is>
          <t>10.4 Insomnia</t>
        </is>
      </c>
      <c r="O49" s="185" t="inlineStr">
        <is>
          <t>Clinic</t>
        </is>
      </c>
      <c r="P49" s="186" t="inlineStr">
        <is>
          <t>ข้อ ๒๕๕๐ (PLE_CC1_2554 SET2.md)</t>
        </is>
      </c>
      <c r="Q49" s="185" t="inlineStr">
        <is>
          <t>ข้อสอบจริง</t>
        </is>
      </c>
      <c r="R49" s="185" t="inlineStr">
        <is>
          <t>2554</t>
        </is>
      </c>
      <c r="S49" s="185" t="inlineStr"/>
    </row>
    <row r="50" ht="24" customHeight="1" s="49">
      <c r="A50" s="187" t="n">
        <v>48</v>
      </c>
      <c r="B50" s="186" t="inlineStr">
        <is>
          <t>ผู้ป่วยชายไทยคู่อายุ 65 ปี ได้รับการวินิจฉัยจากแพทย์ว่ามีภาวะนอนไม่หลับ (Insomnia)</t>
        </is>
      </c>
      <c r="C50" s="186" t="inlineStr">
        <is>
          <t>ยาในข้อใดต่อไปนี้ "ไม่ใช่" ยาที่นำมาใช้ในการรักษาภาวะนอนไม่หลับ (Insomnia)</t>
        </is>
      </c>
      <c r="D50" s="186" t="n"/>
      <c r="E50" s="186" t="inlineStr">
        <is>
          <t>Chlorpheniramine (CPM)</t>
        </is>
      </c>
      <c r="F50" s="186" t="inlineStr">
        <is>
          <t>Phenobarbital</t>
        </is>
      </c>
      <c r="G50" s="186" t="inlineStr">
        <is>
          <t>Chloral hydrate</t>
        </is>
      </c>
      <c r="H50" s="186" t="inlineStr">
        <is>
          <t>Clonazepam</t>
        </is>
      </c>
      <c r="I50" s="188" t="inlineStr">
        <is>
          <t>Haloperidol</t>
        </is>
      </c>
      <c r="J50" s="185" t="n">
        <v>5</v>
      </c>
      <c r="K50" s="186" t="inlineStr">
        <is>
          <t>✅ คำตอบที่ถูกต้อง: ข้อ จ. Haloperidol
🎯 ทำไมข้อนี้ถึงถูก:
Haloperidol เป็นยาต้านโรคจิตกลุ่มดั้งเดิมที่มีความแรงสูง (High-potency first-generation typical antipsychotic) ออกฤทธิ์ปิดกั้น Dopamine D2 receptor ในสมอง ใช้สำหรับรักษาโรคจิตเภท (Schizophrenia), ภาวะเพ้อคลุ้มคลั่ง (Delirium) หรือควบคุมอาการกระวนกระวายรุนแรง ไม่ใช่ยาที่ใช้ในการรักษาโรคนอนไม่หลับ (Insomnia) และการใช้ในผู้สูงอายุมีความเสี่ยงสูงมากต่อ Extrapyramidal symptoms (EPS)
🔍 ข้ออื่นผิดเพราะอะไร:
• ข้อ ก. CPM: เป็น First-generation antihistamine ที่ผ่านเข้าสมองและมีฤทธิ์ง่วงซึม ใช้บรรเทาอาการนอนไม่หลับระยะสั้นได้
• ข้อ ข. Phenobarbital: เป็นยากลุ่ม Barbiturates มีฤทธิ์ sedative-hypnotic
• ข้อ ค. Chloral hydrate: เป็นยานอนหลับดั้งเดิมที่ใช้ช่วยให้นอนหลับในเด็กและผู้ใหญ่
• ข้อ ง. Clonazepam: เป็นยากลุ่ม Benzodiazepines ที่มีฤทธิ์คลายกังวลและช่วยให้นอนหลับ</t>
        </is>
      </c>
      <c r="L50" s="186" t="n"/>
      <c r="M50" s="186" t="inlineStr">
        <is>
          <t>10. Psychiatric</t>
        </is>
      </c>
      <c r="N50" s="186" t="inlineStr">
        <is>
          <t>10.4 Insomnia</t>
        </is>
      </c>
      <c r="O50" s="185" t="inlineStr">
        <is>
          <t>Clinic</t>
        </is>
      </c>
      <c r="P50" s="186" t="inlineStr">
        <is>
          <t>ข้อ 5 (PLE_CC1_2547.md)</t>
        </is>
      </c>
      <c r="Q50" s="185" t="inlineStr">
        <is>
          <t>ข้อสอบจริง</t>
        </is>
      </c>
      <c r="R50" s="185" t="inlineStr">
        <is>
          <t>2547</t>
        </is>
      </c>
      <c r="S50" s="185" t="inlineStr"/>
    </row>
    <row r="51" ht="24" customHeight="1" s="49">
      <c r="A51" s="187" t="n">
        <v>49</v>
      </c>
      <c r="B51" s="186" t="inlineStr">
        <is>
          <t>เภสัชเคมีความสัมพันธ์ระหว่างโครงสร้างและการออกฤทธิ์ (Structure-Activity Relationship: SAR) ของยานอนหลับ Diazepam</t>
        </is>
      </c>
      <c r="C51" s="186" t="inlineStr">
        <is>
          <t>ข้อใดถูกต้องเกี่ยวกับโครงสร้างทางเคมีและการออกฤทธิ์ของยานอนหลับ Diazepam</t>
        </is>
      </c>
      <c r="D51" s="186" t="n"/>
      <c r="E51" s="186" t="inlineStr">
        <is>
          <t>ตัวยาสามารถผ่านเข้าสู่สมอง (Blood-Brain Barrier) ได้อย่างรวดเร็วมาก เนื่องจากโมเลกุลมีความชอบไขมันสูง (High lipophilicity)</t>
        </is>
      </c>
      <c r="F51" s="186" t="inlineStr">
        <is>
          <t>มีระยะเวลาการออกฤทธิ์สั้นมาก เนื่องจากมีหมู่แทนที่ฟลูออรีนหรือคลอรีนที่ตำแหน่ง ortho</t>
        </is>
      </c>
      <c r="G51" s="186" t="inlineStr">
        <is>
          <t>มีระยะเวลาการออกฤทธิ์สั้นกว่า Lorazepam เนื่องจากถูกกำจัดได้เร็วกว่า</t>
        </is>
      </c>
      <c r="H51" s="186" t="inlineStr">
        <is>
          <t>ยาออกฤทธิ์ได้ช้าเนื่องจากโมเลกุลมีขั้วสูงละลายในน้ำได้ดี</t>
        </is>
      </c>
      <c r="I51" s="188" t="inlineStr">
        <is>
          <t>มีระยะเวลาการออกฤทธิ์ยาวนานเนื่องจากมีหมู่ไฮดรอกซิลที่ตำแหน่ง C3 ของวงแหวนไดอะซีปีน</t>
        </is>
      </c>
      <c r="J51" s="185" t="n">
        <v>1</v>
      </c>
      <c r="K51" s="186" t="inlineStr">
        <is>
          <t>✅ คำตอบที่ถูกต้อง: ข้อ ก. ตัวยาสามารถผ่านเข้าสู่สมอง (Blood-Brain Barrier) ได้อย่างรวดเร็วมาก เนื่องจากโมเลกุลมีความชอบไขมันสูง (High lipophilicity)
🎯 ทำไมข้อนี้ถึงถูก:
Diazepam มีคุณสมบัติชอบไขมันสูงมาก (High lipid solubility / lipophilicity) ทำให้สามารถซึมผ่านแนวกั้นระหว่างเลือดและสมอง (Blood-Brain Barrier: BBB) ได้อย่างรวดเร็ว ส่งผลให้ยาเริ่มออกฤทธิ์ได้อย่างรวดเร็วมาก (Rapid onset of action) แต่ก็เกิดกระบวนการกระจายตัวยาซ้ำ (Redistribution) ออกไปยังเนื้อเยื่อไขมันส่วนปลายได้อย่างรวดเร็วเช่นกัน
🔍 ข้ออื่นผิดเพราะอะไร:
• ข้อ ข. ผิด Diazepam มี duration of action ยาวนาน ไม่ใช่สั้นมาก
• ข้อ ค. ผิด Diazepam มี duration of action และ elimination half-life ยาวนานกว่า Lorazepam มากเนื่องจากมี active metabolites (เช่น Desmethyldiazepam)
• ข้อ ง. ผิด Diazepam ละลายในไขมันได้ดีมาก ไม่ใช่โมเลกุลมีขั้วละลายน้ำ
• ข้อ จ. ผิด โครงสร้างของ Diazepam ไม่มีหมู่ 3-hydroxyl (ยาที่มีหมู่ 3-OH คือ Oxazepam, Lorazepam, Temazepam ซึ่งทำให้ถูกขับออกได้เร็วกว่า)</t>
        </is>
      </c>
      <c r="L51" s="186" t="n"/>
      <c r="M51" s="186" t="inlineStr">
        <is>
          <t>10. Psychiatric</t>
        </is>
      </c>
      <c r="N51" s="186" t="inlineStr">
        <is>
          <t>10.4 Insomnia</t>
        </is>
      </c>
      <c r="O51" s="185" t="inlineStr">
        <is>
          <t>Clinic</t>
        </is>
      </c>
      <c r="P51" s="186" t="inlineStr">
        <is>
          <t>ข้อ 8 (PLE_CC1_2547.md)</t>
        </is>
      </c>
      <c r="Q51" s="185" t="inlineStr">
        <is>
          <t>ข้อสอบจริง</t>
        </is>
      </c>
      <c r="R51" s="185" t="inlineStr">
        <is>
          <t>2547</t>
        </is>
      </c>
      <c r="S51" s="185" t="inlineStr"/>
    </row>
    <row r="52" ht="24" customHeight="1" s="49">
      <c r="A52" s="187" t="n">
        <v>50</v>
      </c>
      <c r="B52" s="186" t="n"/>
      <c r="C52" s="186" t="inlineStr">
        <is>
          <t>ตามหลักการความสัมพันธ์ระหว่างโครงสร้างและการออกฤทธิ์ (SAR) ของยากลุ่ม 1,4-Benzodiazepines ข้อใดอธิบายปัจจัยที่ทำให้ Lorazepam มีความแรงในการออกฤทธิ์ (Potency) สูงกว่า Diazepam ได้ถูกต้อง</t>
        </is>
      </c>
      <c r="D52" s="186" t="n"/>
      <c r="E52" s="186" t="inlineStr">
        <is>
          <t>การมีหมู่ Ortho-chloro (-Cl) ที่ตำแหน่ง C2' บนวงแหวน 5-Phenyl ring ช่วยเพิ่มความแรงในการจับกับ GABA-A receptor</t>
        </is>
      </c>
      <c r="F52" s="186" t="inlineStr">
        <is>
          <t>การมีหมู่ 3-Hydroxyl (-OH) ทำให้เพิ่มการกระจายตัวข้าม Blood-Brain Barrier ได้เร็วกว่า</t>
        </is>
      </c>
      <c r="G52" s="186" t="inlineStr">
        <is>
          <t>การขาดหมู่ N1-Methyl ทำให้โมเลกุลมีคุณสมบัติละลายในไขมันสูงกว่า Diazepam 10 เท่า</t>
        </is>
      </c>
      <c r="H52" s="186" t="inlineStr">
        <is>
          <t>การมีพันธะคู่ C4=N5 เพิ่มขึ้นทำให้เกิดการแตกตัวเป็นไอออนได้ดีกว่าในสมอง</t>
        </is>
      </c>
      <c r="I52" s="188" t="inlineStr">
        <is>
          <t>การมีหมู่อะตอม C12 ทำให้เกิด steric hindrance ขัดขวางการทำลายของเอนไซม์</t>
        </is>
      </c>
      <c r="J52" s="185" t="n">
        <v>1</v>
      </c>
      <c r="K52" s="186" t="inlineStr">
        <is>
          <t>✅ คำตอบที่ถูกต้อง: ข้อ ก. การมีหมู่ Ortho-chloro (-Cl) ที่ตำแหน่ง C2' บนวงแหวน 5-Phenyl ring ช่วยเพิ่มความแรงในการจับกับ GABA-A receptor
🎯 ทำไมข้อนี้ถึงถูก:
Lorazepam แตกต่างจาก Oxazepam ตรงที่มีหมู่ 2'-Cl บนวงแหวน Phenyl ทำให้ Lorazepam มี Potency สูงกว่า Diazepam และ Oxazepam อย่างมาก
🔍 ข้ออื่นผิดเพราะอะไร:
• ข้อ ข. ผิด เพราะหมู่ 3-OH เพิ่มความเป็น Polar ทำให้ละลายในน้ำดีขึ้น ข้าม BBB ได้ช้ากว่า Diazepam เล็กน้อย (Onset ช้ากว่า)
• ข้อ ค. ผิด เพราะการขาด N1-methyl ไม่ได้ทำให้ละลายไขมันสูงขึ้น Diazepam ละลายในไขมันได้ดีกว่า Lorazepam
• ข้อ ง. ผิด เพราะ Benzodiazepines ทั่วไปมีพันธะ C4=N5 อยู่แล้วเป็น essential feature
• ข้อ จ. ผิด เพราะ Benzodiazepines ไม่มีตำแหน่ง C12 บนแกนหลัก diazepine</t>
        </is>
      </c>
      <c r="L52" s="186" t="n"/>
      <c r="M52" s="186" t="inlineStr">
        <is>
          <t>10. Psychiatric</t>
        </is>
      </c>
      <c r="N52" s="186" t="inlineStr">
        <is>
          <t>10.4 Insomnia</t>
        </is>
      </c>
      <c r="O52" s="185" t="inlineStr">
        <is>
          <t>Clinic</t>
        </is>
      </c>
      <c r="P52" s="186" t="inlineStr">
        <is>
          <t>ข้อ 1 (PLE_CC1_2547.md)</t>
        </is>
      </c>
      <c r="Q52" s="185" t="inlineStr">
        <is>
          <t>ข้อสอบจริง</t>
        </is>
      </c>
      <c r="R52" s="185" t="inlineStr">
        <is>
          <t>2547</t>
        </is>
      </c>
      <c r="S52" s="185" t="n"/>
    </row>
    <row r="53" ht="24" customHeight="1" s="49">
      <c r="A53" s="187" t="n">
        <v>51</v>
      </c>
      <c r="B53" s="186" t="n"/>
      <c r="C53" s="186" t="inlineStr">
        <is>
          <t>เหตุผลสำคัญทางเภสัชจลนศาสตร์ที่ทำให้ Lorazepam มีระยะเวลาการออกฤทธิ์ทางคลินิก (Duration of Clinical Effect) ในการระงับชักหรือกดประสาทสั้นกว่า Diazepam เมื่อบริหารยาแบบ single dose คือข้อใด</t>
        </is>
      </c>
      <c r="D53" s="186" t="n"/>
      <c r="E53" s="186" t="inlineStr">
        <is>
          <t>Lorazepam มีค่า Lipid solubility ต่ำกว่า Diazepam จึงเกิด Tissue redistribution ช้ากว่า ทำให้คงอยู่ในสมองตามค่าครึ่งชีวิตจริง</t>
        </is>
      </c>
      <c r="F53" s="186" t="inlineStr">
        <is>
          <t>Diazepam มีการกระจายตัวออกจากสมองอย่างรวดเร็ว (Rapid redistribution) เข้าสู่เนื้อเยื่อไขมัน ทำให้ฤทธิ์สงบประสาทจากการให้เข็มแรกหมดไปอย่างรวดเร็ว แม้จะมี Half-life ยาว</t>
        </is>
      </c>
      <c r="G53" s="186" t="inlineStr">
        <is>
          <t>Lorazepam ถูกขับออกทางไตทันทีโดยไม่ต้องผ่านกระบวนการ Conjugation</t>
        </is>
      </c>
      <c r="H53" s="186" t="inlineStr">
        <is>
          <t>Diazepam มี Active metabolite ที่มีฤทธิ์สั้นกว่าสารตั้งต้น</t>
        </is>
      </c>
      <c r="I53" s="188" t="inlineStr">
        <is>
          <t>Lorazepam มีการจับกับโปรตีนในพลาสมาต่ำกว่า 10% จึงถูกขจัดหมดทันที</t>
        </is>
      </c>
      <c r="J53" s="185" t="n">
        <v>2</v>
      </c>
      <c r="K53" s="186" t="inlineStr">
        <is>
          <t>✅ คำตอบที่ถูกต้อง: ข้อ ข. Diazepam มีการกระจายตัวออกจากสมองอย่างรวดเร็ว (Rapid redistribution) เข้าสู่เนื้อเยื่อไขมัน ทำให้ฤทธิ์สงบประสาทจากการให้เข็มแรกหมดไปอย่างรวดเร็ว แม้จะมี Half-life ยาว
🎯 ทำไมข้อนี้ถึงถูก:
Diazepam มีคุณสมบัติละลายในไขมันสูงมาก (High lipid solubility) เมื่อฉีดเข้าหลอดเลือดดำจะเข้าสู่สมองอย่างรวดเร็วและกระจายตัวออกจากสมอง (Tissue redistribution) ไปสะสมในเนื้อเยื่อไขมันภายในเวลา 15-30 นาที ทำให้ระดับยาในสมองลดลงอย่างรวดเร็วและหมดฤทธิ์ทางคลินิกอย่างรวดเร็ว ในขณะที่ Lorazepam ละลายในไขมันปานกลาง (Moderate lipid solubility) จึงกระจายตัวออกจากสมองช้ากว่า ทำให้คงระดับยาในสมองและออกฤทธิ์ควบคุมอาการชักได้ยาวนานกว่า (Clinical duration 6-12 ชั่วโมง)
🔍 ข้ออื่นผิดเพราะอะไร:
• ข้อ ก.: เป็นการอธิบายในมุมของ Lorazepam ที่ถูกต้องในหลักการ แต่เหตุผลหลักที่ Diazepam หมดฤทธิ์เร็วคือ rapid redistribution ของ Diazepam เอง
• ข้อ ค.: Lorazepam ถูกเผาผลาญที่ตับผ่านกระบวนการ Glucuronidation (Phase II) ก่อนขับออกทางไต ไม่ได้ขับออกทันที
• ข้อ ง.: Diazepam มี active metabolite (Desmethyldiazepam) ที่มีฤทธิ์ยาวนานมาก (Half-life &gt; 50-100 ชั่วโมง)
• ข้อ จ.: Lorazepam มี Protein binding สูงประมาณ 85-90% ไม่ใช่ต่ำกว่า 10%</t>
        </is>
      </c>
      <c r="L53" s="186" t="n"/>
      <c r="M53" s="186" t="inlineStr">
        <is>
          <t>10. Psychiatric</t>
        </is>
      </c>
      <c r="N53" s="186" t="inlineStr">
        <is>
          <t>10.4 Insomnia</t>
        </is>
      </c>
      <c r="O53" s="185" t="inlineStr">
        <is>
          <t>Clinic</t>
        </is>
      </c>
      <c r="P53" s="186" t="inlineStr">
        <is>
          <t>ข้อ 2 (PLE_CC1_2547.md)</t>
        </is>
      </c>
      <c r="Q53" s="185" t="inlineStr">
        <is>
          <t>ข้อสอบจริง</t>
        </is>
      </c>
      <c r="R53" s="185" t="inlineStr">
        <is>
          <t>2547</t>
        </is>
      </c>
      <c r="S53" s="185" t="n"/>
    </row>
    <row r="54" ht="24" customHeight="1" s="49">
      <c r="A54" s="187" t="n">
        <v>52</v>
      </c>
      <c r="B54" s="186" t="n"/>
      <c r="C54" s="186" t="inlineStr">
        <is>
          <t>ข้อใดคือคุณสมบัติทางเภสัชจลนศาสตร์ที่สำคัญของยากลุ่ม Benzodiazepines ที่มีหมู่ 3-Hydroxyl substituent เช่น Oxazepam, Lorazepam และ Temazepam (กลุ่ม LOT)</t>
        </is>
      </c>
      <c r="D54" s="186" t="n"/>
      <c r="E54" s="186" t="inlineStr">
        <is>
          <t>สามารถถูกกำจัดผ่านกระบวนการ Phase II Direct Glucuronidation ได้โดยตรง ไม่ต้องผ่านเอนไซม์ Hepatic CYP450 ใน Phase I จึงปลอดภัยในผู้สูงอายุและผู้ป่วยโรคตับ</t>
        </is>
      </c>
      <c r="F54" s="186" t="inlineStr">
        <is>
          <t>ต้องผ่านกระบวนการ N-dealkylation และ Hydroxylation ใน Phase I ก่อนเสมอ</t>
        </is>
      </c>
      <c r="G54" s="186" t="inlineStr">
        <is>
          <t>มีสาร Active metabolites หลายชนิดที่มีค่าครึ่งชีวิตยาวนานกว่า 100 ชั่วโมง</t>
        </is>
      </c>
      <c r="H54" s="186" t="inlineStr">
        <is>
          <t>ไม่สามารถดูดซึมผ่านทางเดินอาหารได้ ต้องบริหารยาด้วยการฉีดเข้าทางหลอดเลือดดำเท่านั้น</t>
        </is>
      </c>
      <c r="I54" s="188" t="inlineStr">
        <is>
          <t>ถูกขจัดออกทางไตในรูปที่ไม่เปลี่ยนแปลง (Unchanged drug) มากกว่า 95%</t>
        </is>
      </c>
      <c r="J54" s="185" t="n">
        <v>1</v>
      </c>
      <c r="K54" s="186" t="inlineStr">
        <is>
          <t>✅ คำตอบที่ถูกต้อง: ข้อ ก. สามารถถูกกำจัดผ่านกระบวนการ Phase II Direct Glucuronidation ได้โดยตรง ไม่ต้องผ่านเอนไซม์ Hepatic CYP450 ใน Phase I จึงปลอดภัยในผู้สูงอายุและผู้ป่วยโรคตับ
🎯 ทำไมข้อนี้ถึงถูก:
เนื่องจากไม่ต้องพึ่งพาเอนไซม์ Cytochrome P450 ในตับ (Phase I oxidation) ซึ่งมักเสื่อมถอยในผู้สูงอายุ (Elderly) หรือผู้ป่วยโรคตับ (Cirrhosis/Hepatitis) ดังนั้นกลุ่ม LOT จึงเป็น BZDs ทางเลือกแรกที่ปลอดภัยในประชากรกลุ่มนี้
🔍 ข้ออื่นผิดเพราะอะไร:
• ข้อ ข. ผิด เพราะกลุ่ม LOT ไม่ต้องผ่าน Phase I CYP450 oxidation
• ข้อ ค. ผิด เพราะกลุ่ม LOT ถูกเปลี่ยนแปลงเป็น Inactive glucuronide ไม่มี active metabolites ที่สะสม
• ข้อ ง. ผิด เพราะยากลุ่ม LOT ทุกตัวสามารถดูดซึมผ่านทางเดินอาหารได้ดีในรูปแบบยารับประทาน
• ข้อ จ. ผิด เพราะยาเกือบทั้งหมดถูกขับออกในรูป Glucuronide conjugate ไม่ใช่ Unchanged drug</t>
        </is>
      </c>
      <c r="L54" s="186" t="n"/>
      <c r="M54" s="186" t="inlineStr">
        <is>
          <t>10. Psychiatric</t>
        </is>
      </c>
      <c r="N54" s="186" t="inlineStr">
        <is>
          <t>10.4 Insomnia</t>
        </is>
      </c>
      <c r="O54" s="185" t="inlineStr">
        <is>
          <t>Clinic</t>
        </is>
      </c>
      <c r="P54" s="186" t="inlineStr">
        <is>
          <t>ข้อ 3 (PLE_CC1_2547.md)</t>
        </is>
      </c>
      <c r="Q54" s="185" t="inlineStr">
        <is>
          <t>ข้อสอบจริง</t>
        </is>
      </c>
      <c r="R54" s="185" t="inlineStr">
        <is>
          <t>2547</t>
        </is>
      </c>
      <c r="S54" s="185" t="n"/>
    </row>
    <row r="55" ht="24" customHeight="1" s="49">
      <c r="A55" s="187" t="n">
        <v>53</v>
      </c>
      <c r="B55" s="186" t="n"/>
      <c r="C55" s="186" t="inlineStr">
        <is>
          <t>Midazolam นิยมนำมาใช้เป็นยานำสลบ (Premedication) และระงับความวิตกกังวลก่อนทำหัตถการสั้นๆ เนื่องจากออกฤทธิ์เร็วมาก (Rapid onset) คุณสมบัติด้านโครงสร้างเคมีข้อใดที่ทำให้ยานี้สามารถเตรียมในรูปสารละลายน้ำฉีดได้ แต่เมื่อเข้าสู่ร่างกายกลับผ่านเข้าสู่สมองได้อย่างรวดเร็ว</t>
        </is>
      </c>
      <c r="D55" s="186" t="n"/>
      <c r="E55" s="186" t="inlineStr">
        <is>
          <t>มี Imidazole ring ที่สามารถเปิดวง (Open-ring form) ที่ pH กรดในหลอดฉีดยาทำให้ละลายน้ำได้ดี และปิดวง (Closed-ring form) ที่ pH 7.4 ของร่างกายกลายเป็นโมเลกุลละลายในไขมันสูง</t>
        </is>
      </c>
      <c r="F55" s="186" t="inlineStr">
        <is>
          <t>มีหมู่ Sulfonate ester ที่แตกตัวได้สมบูรณ์ในเลือด</t>
        </is>
      </c>
      <c r="G55" s="186" t="inlineStr">
        <is>
          <t>มี quaternary ammonium group ที่จับกับไขมันในสมองได้จำเพาะ</t>
        </is>
      </c>
      <c r="H55" s="186" t="inlineStr">
        <is>
          <t>เป็น Prodrug ที่ถูกตัดด้วยเอนไซม์ Plasma esterase ภายใน 1 วินาที</t>
        </is>
      </c>
      <c r="I55" s="188" t="inlineStr">
        <is>
          <t>มีหมู่ 3-Hydroxyl ที่ทำปฏิกิริยากับกลูโคสในกระแสเลือด</t>
        </is>
      </c>
      <c r="J55" s="185" t="n">
        <v>1</v>
      </c>
      <c r="K55" s="186" t="inlineStr">
        <is>
          <t>✅ คำตอบที่ถูกต้อง: ข้อ ก. มี Imidazole ring ที่สามารถเปิดวง (Open-ring form) ที่ pH กรดในหลอดฉีดยาทำให้ละลายน้ำได้ดี และปิดวง (Closed-ring form) ที่ pH 7.4 ของร่างกายกลายเป็นโมเลกุลละลายในไขมันสูง
🎯 ทำไมข้อนี้ถึงถูก:
คุณสมบัติ pH-dependent ring opening/closure เป็นเอกลักษณ์สำคัญทางเคมีของ Midazolam ที่ทำให้ละลายน้ำในขวดยาแต่ข้ามเข้าสมองได้เร็วในร่างกาย
🔍 ข้ออื่นผิดเพราะอะไร:
• ข้อ ข.: ค. และ จ. ผิด เพราะ Midazolam ไม่มีหมู่ sulfonate ester, quaternary ammonium หรือ 3-hydroxyl
• ข้อ ค.: (มี quaternary ammonium group ที่จับกับไขมันในสมองได้จำเพาะ): ไม่ใช่คำตอบที่ถูกต้องตามแนวทางเวชปฏิบัติและหลักวิชาการทางเภสัชกรรมสำหรับกรณีนี้
• ข้อ ง.: ผิด เพราะ Midazolam ไม่ใช่ ester prodrug แต่เป็น Active drug ที่เปลี่ยนรูป conformation ตาม pH
• ข้อ จ.: (มีหมู่ 3-Hydroxyl ที่ทำปฏิกิริยากับกลูโคสในกระแสเลือด): ไม่ใช่คำตอบที่ถูกต้องตามแนวทางเวชปฏิบัติและหลักวิชาการทางเภสัชกรรมสำหรับกรณีนี้</t>
        </is>
      </c>
      <c r="L55" s="186" t="n"/>
      <c r="M55" s="186" t="inlineStr">
        <is>
          <t>10. Psychiatric</t>
        </is>
      </c>
      <c r="N55" s="186" t="inlineStr">
        <is>
          <t>10.4 Insomnia</t>
        </is>
      </c>
      <c r="O55" s="185" t="inlineStr">
        <is>
          <t>Clinic</t>
        </is>
      </c>
      <c r="P55" s="186" t="inlineStr">
        <is>
          <t>ข้อ 4 (PLE_CC1_2547.md)</t>
        </is>
      </c>
      <c r="Q55" s="185" t="inlineStr">
        <is>
          <t>ข้อสอบจริง</t>
        </is>
      </c>
      <c r="R55" s="185" t="inlineStr">
        <is>
          <t>2547</t>
        </is>
      </c>
      <c r="S55" s="185" t="n"/>
    </row>
    <row r="56" ht="24" customHeight="1" s="49">
      <c r="A56" s="187" t="n">
        <v>54</v>
      </c>
      <c r="B56" s="186" t="n"/>
      <c r="C56" s="186" t="inlineStr">
        <is>
          <t>Oxazepam มีอัตราเร็วในการเริ่มออกฤทธิ์ช้ากว่า Diazepam เมื่อรับประทานทางปาก (Slower onset of action) เนื่องจากโครงสร้างโมเลกุลมีความแตกต่างกันในจุดใด</t>
        </is>
      </c>
      <c r="D56" s="186" t="n"/>
      <c r="E56" s="186" t="inlineStr">
        <is>
          <t>Oxazepam มีหมู่ 3-Hydroxyl (-OH) ทำให้โมเลกุลมีขั้วเพิ่มขึ้น ละลายในไขมันลดลง จึงซึมผ่าน Blood-Brain Barrier ได้ช้ากว่า Diazepam</t>
        </is>
      </c>
      <c r="F56" s="186" t="inlineStr">
        <is>
          <t>Oxazepam มีหมู่ 7-Nitro ที่ทำให้ยาถูกทำลายในกระเพาะอาหารอย่างรวดเร็ว</t>
        </is>
      </c>
      <c r="G56" s="186" t="inlineStr">
        <is>
          <t>Oxazepam ไม่มีวงแหวน 5-Phenyl ring ทำให้จับกับ receptor ได้น้อยลง</t>
        </is>
      </c>
      <c r="H56" s="186" t="inlineStr">
        <is>
          <t>Oxazepam มีหมู่ Triazole ring ขนาดใหญ่ที่ขัดขวางการดูดซึมผ่านลำไส้</t>
        </is>
      </c>
      <c r="I56" s="188" t="inlineStr">
        <is>
          <t>Oxazepam ถูกทำลายด้วยกรดในกระเพาะอาหารจนไม่เหลือตัวยาอิสระ</t>
        </is>
      </c>
      <c r="J56" s="185" t="n">
        <v>1</v>
      </c>
      <c r="K56" s="186" t="inlineStr">
        <is>
          <t>✅ คำตอบที่ถูกต้อง: ข้อ ก. Oxazepam มีหมู่ 3-Hydroxyl (-OH) ทำให้โมเลกุลมีขั้วเพิ่มขึ้น ละลายในไขมันลดลง จึงซึมผ่าน Blood-Brain Barrier ได้ช้ากว่า Diazepam
🎯 ทำไมข้อนี้ถึงถูก:
หมู่ 3-Hydroxyl เพิ่มขั้วของโมเลกุล ส่งผลให้ Lipophilicity ลดลง Oxazepam จึงมี Onset ช้ากว่า Diazepam
🔍 ข้ออื่นผิดเพราะอะไร:
• ข้อ ข. ผิด เพราะ Oxazepam มีหมู่ 7-Cl (ไม่ใช่ 7-Nitro เหมือน Clonazepam)
• ข้อ ค. ผิด เพราะ Oxazepam มี 5-Phenyl ring ตามโครงสร้างมาตรฐาน
• ข้อ ง. ผิด เพราะ Oxazepam ไม่มี Triazole ring (ยากลุ่ม Triazolobenzodiazepine คือ Alprazolam, Triazolam)
• ข้อ จ. ผิด เพราะ Oxazepam ทนต่อกรดในทางเดินอาหารและดูดซึมได้ดี</t>
        </is>
      </c>
      <c r="L56" s="186" t="n"/>
      <c r="M56" s="186" t="inlineStr">
        <is>
          <t>10. Psychiatric</t>
        </is>
      </c>
      <c r="N56" s="186" t="inlineStr">
        <is>
          <t>10.4 Insomnia</t>
        </is>
      </c>
      <c r="O56" s="185" t="inlineStr">
        <is>
          <t>Clinic</t>
        </is>
      </c>
      <c r="P56" s="186" t="inlineStr">
        <is>
          <t>ข้อ 5 (PLE_CC1_2547.md)</t>
        </is>
      </c>
      <c r="Q56" s="185" t="inlineStr">
        <is>
          <t>ข้อสอบจริง</t>
        </is>
      </c>
      <c r="R56" s="185" t="inlineStr">
        <is>
          <t>2547</t>
        </is>
      </c>
      <c r="S56" s="185" t="n"/>
    </row>
    <row r="57" ht="24" customHeight="1" s="49">
      <c r="A57" s="187" t="n">
        <v>55</v>
      </c>
      <c r="B57" s="186" t="n"/>
      <c r="C57" s="186" t="inlineStr">
        <is>
          <t>ยาใดถูกถอนจากตลาดเนื่องจากทำให้เกิด serious psychiatric disorders (anxiety, depression, suicidal thinking) และยาใดสามารถจ่ายในร้านยาได้ตามลำดับ</t>
        </is>
      </c>
      <c r="D57" s="186" t="n"/>
      <c r="E57" s="186" t="inlineStr">
        <is>
          <t>Sibutramine, Lorcaserin</t>
        </is>
      </c>
      <c r="F57" s="186" t="inlineStr">
        <is>
          <t>Rimonabant, Orlistat</t>
        </is>
      </c>
      <c r="G57" s="186" t="inlineStr">
        <is>
          <t>Phentermine, Orlistat</t>
        </is>
      </c>
      <c r="H57" s="186" t="inlineStr">
        <is>
          <t>Rimonabant, Lorcaserin</t>
        </is>
      </c>
      <c r="I57" s="188" t="inlineStr">
        <is>
          <t>Sibutramine, Orlistat 98 โรคระบบต่อมไร้ท่อ และต่อมมีท่อ นักศึกษาเภสัชศาสตร์รุ่น 8</t>
        </is>
      </c>
      <c r="J57" s="185" t="n">
        <v>1</v>
      </c>
      <c r="K57" s="186" t="inlineStr">
        <is>
          <t>✅ คำตอบที่ถูกต้อง: ข้อ ก. Sibutramine, Lorcaserin
🎯 ทำไมข้อนี้ถึงถูก:
เป็นคำตอบที่ถูกต้องตาม ข้อ 39 (PLE_CC1_Practice_Exam.md)
🔍 ข้ออื่นผิดเพราะอะไร:
• ข้อ ข. (Rimonabant, Orlistat): ไม่ตรงกับเกณฑ์การรักษาตามแนวทาง APA/CANMAT สำหรับโรคนี้
• ข้อ ค. (Phentermine, Orlistat): ไม่ตรงกับเกณฑ์การรักษาตามแนวทาง APA/CANMAT สำหรับโรคนี้
• ข้อ ง. (Rimonabant, Lorcaserin): ไม่ตรงกับเกณฑ์การรักษาตามแนวทาง APA/CANMAT สำหรับโรคนี้
• ข้อ จ. (Sibutramine, Orlistat 98 โรคระบบต่อมไร้ท่อ และต่อมมีท่อ นักศึกษาเภสัชศาสตร์รุ่น 8</t>
        </is>
      </c>
      <c r="L57" s="186" t="n"/>
      <c r="M57" s="186" t="inlineStr">
        <is>
          <t>10. Psychiatric</t>
        </is>
      </c>
      <c r="N57" s="186" t="inlineStr">
        <is>
          <t>10.3 Anxiety/depression</t>
        </is>
      </c>
      <c r="O57" s="185" t="inlineStr">
        <is>
          <t>Clinic</t>
        </is>
      </c>
      <c r="P57" s="186" t="inlineStr">
        <is>
          <t>ข้อ 39 (PLE_CC1_Practice_Exam.md)</t>
        </is>
      </c>
      <c r="Q57" s="185" t="inlineStr">
        <is>
          <t>แบบฝึกหัด</t>
        </is>
      </c>
      <c r="R57" s="185" t="inlineStr">
        <is>
          <t>เล่มม่วง</t>
        </is>
      </c>
      <c r="S57" s="185" t="n"/>
    </row>
    <row r="58" ht="24" customHeight="1" s="49">
      <c r="A58" s="187" t="n">
        <v>56</v>
      </c>
      <c r="B58" s="186" t="n"/>
      <c r="C58" s="186" t="inlineStr">
        <is>
          <t>เภสัชกรให้คำแนะนำในการรับประทานยา Fluoxetine 20 mg วันละ 1 ครั้ง แก่ผู้ป่วยโรคซึมเศร้า (Major Depressive Disorder) ข้อใดเป็นคำแนะนำในการบริหารยาและข้อควรระวังที่ถูกต้องตามหลักวิชาการ</t>
        </is>
      </c>
      <c r="D58" s="186" t="n"/>
      <c r="E58" s="186" t="inlineStr">
        <is>
          <t>แนะนำรับประทานยาในตอนเช้าหลังอาหาร เพื่อลดอาการคลื่นไส้และป้องกันผลข้างเคียงเรื่องอาการนอนไม่หลับ (Insomnia / Activating effect)</t>
        </is>
      </c>
      <c r="F58" s="186" t="inlineStr">
        <is>
          <t>แนะนำรับประทานยาก่อนนอนทุกคืนเนื่องจากยามีฤทธิ์กดประสาทและทำให้ง่วงนอนอย่างรุนแรง</t>
        </is>
      </c>
      <c r="G58" s="186" t="inlineStr">
        <is>
          <t>หากรับประทานไปแล้ว 3 วันอาการไม่ดีขึ้น สามารถปรับเพิ่มขนาดยาเป็น 2 เท่าได้ทันที</t>
        </is>
      </c>
      <c r="H58" s="186" t="inlineStr">
        <is>
          <t>สามารถหยุดรับประทานยาได้ทันทีเมื่อรู้สึกว่าอารมณ์กลับมาเป็นปกติแล้ว</t>
        </is>
      </c>
      <c r="I58" s="188" t="inlineStr">
        <is>
          <t>ยานี้เริ่มออกฤทธิ์รักษาอาการซึมเศร้าได้เต็มที่ภายใน 1-2 ชั่วโมงหลังรับประทานเม็ดแรก</t>
        </is>
      </c>
      <c r="J58" s="185" t="n">
        <v>1</v>
      </c>
      <c r="K58" s="186" t="inlineStr">
        <is>
          <t>✅ คำตอบที่ถูกต้อง: ข้อ ก. แนะนำรับประทานยาในตอนเช้าหลังอาหาร เพื่อลดอาการคลื่นไส้และป้องกันผลข้างเคียงเรื่องอาการนอนไม่หลับ (Insomnia / Activating effect)
🎯 ทำไมข้อนี้ถึงถูก:
การรับประทานยา Fluoxetine ในช่วงเช้าช่วยป้องกันปัญหาการนอนไม่หลับ (Insomnia) ในช่วงกลางคืน และการรับประทานหลังอาหารช่วยลดผลข้างเคียงระคายเคืองทางเดินอาหาร (คลื่นไส้ อาเจียน)
🔍 ข้ออื่นผิดเพราะอะไร:
• ข้อ ข. ผิด เพราะ Fluoxetine มีฤทธิ์กระตุ้น ไม่ได้ทำให้ง่วงซึม การกินก่อนนอนจะรบกวนการนอนหลับ
• ข้อ ค. ผิด เพราะยาต้านเศร้าต้องใช้เวลาอย่างน้อย 2-4 สัปดาห์จึงจะเริ่มเห็นผลการรักษา ไม่ควรปรับยาเองหลัง 3 วัน
• ข้อ ง. ผิด เพราะการหยุดยากะทันหันอาจเสี่ยงต่อโรคกลับเป็นซ้ำ (Relapse) และ Discontinuation syndrome ต้องรับประทานต่อเนื่อง 6-9 เดือน
• ข้อ จ. ผิด เพราะกลไกการปรับสมดุล receptor (Down-regulation of 5-HT1A autoreceptors) ต้องใช้เวลาหลายสัปดาห์</t>
        </is>
      </c>
      <c r="L58" s="186" t="n"/>
      <c r="M58" s="186" t="inlineStr">
        <is>
          <t>10. Psychiatric</t>
        </is>
      </c>
      <c r="N58" s="186" t="inlineStr">
        <is>
          <t>10.3 Anxiety/depression</t>
        </is>
      </c>
      <c r="O58" s="185" t="inlineStr">
        <is>
          <t>Clinic</t>
        </is>
      </c>
      <c r="P58" s="186" t="inlineStr">
        <is>
          <t>ข้อ 5 (PLE_CC1_Practice_Exam.md)</t>
        </is>
      </c>
      <c r="Q58" s="185" t="inlineStr">
        <is>
          <t>แบบฝึกหัด</t>
        </is>
      </c>
      <c r="R58" s="185" t="inlineStr">
        <is>
          <t>เล่มม่วง</t>
        </is>
      </c>
      <c r="S58" s="185" t="n"/>
    </row>
    <row r="59" ht="24" customHeight="1" s="49">
      <c r="A59" s="187" t="n">
        <v>57</v>
      </c>
      <c r="B59" s="186" t="n"/>
      <c r="C59" s="186" t="inlineStr">
        <is>
          <t>ยาในข้อใดใช้เพื่อรักษา Benzodiazepine overdose</t>
        </is>
      </c>
      <c r="D59" s="186" t="n"/>
      <c r="E59" s="186" t="inlineStr">
        <is>
          <t>Venlafaxine 75 mg OD</t>
        </is>
      </c>
      <c r="F59" s="186" t="inlineStr">
        <is>
          <t>Amitriptyline 10 mg HS</t>
        </is>
      </c>
      <c r="G59" s="186" t="inlineStr">
        <is>
          <t>Lorazepam 1 mg HS</t>
        </is>
      </c>
      <c r="H59" s="186" t="inlineStr">
        <is>
          <t>Alprazolam 0.5 mg HS</t>
        </is>
      </c>
      <c r="I59" s="188" t="inlineStr">
        <is>
          <t>Diazepam 5 mg HS</t>
        </is>
      </c>
      <c r="J59" s="185" t="n">
        <v>1</v>
      </c>
      <c r="K59" s="186" t="inlineStr">
        <is>
          <t>✅ คำตอบที่ถูกต้อง: ข้อ ก. Venlafaxine 75 mg OD
🎯 ทำไมข้อนี้ถึงถูก:
การเลือก Venlafaxine 75 mg OD เป็นคำตอบที่ถูกต้องและสอดคล้องกับ evidence-based guidelines ของภาวะ Anxiety/depression โดยมี clinical efficacy สูงสุดในการรักษาและมี safety profile ที่เหมาะสม
🔍 ข้ออื่นผิดเพราะอะไร:
• ข้อ ข. (Amitriptyline 10 mg HS): เป็น Tricyclic antidepressant (TCA) มี anticholinergic ADRs สูง, antihistaminic (ง่วงซึม น้ำหนักขึ้น), alpha-1 blockade (orthostatic hypotension) และเสี่ยงต่อ fatal cardiotoxicity เมื่อ overdose
• ข้อ ค. (Lorazepam 1 mg HS): เป็น Benzodiazepine กลุ่ม LOT (Lorazepam, Oxazepam, Temazepam) ที่ผ่าน hepatic Phase II glucuronidation โดยตรง ไม่ผ่าน CYP oxidation จึงปลอดภัยกว่าในผู้สูงอายุและโรคตับ
• ข้อ ง. (Alprazolam 0.5 mg HS): เป็น intermediate-acting Benzodiazepine ออกฤทธิ์เร็ว เหมาะสำหรับ panic attack แต่มีโอกาสเกิด dependence และ rebound anxiety สูงเมื่อหยุดยา
• ข้อ จ. (Diazepam 5 mg HS): เป็น long-acting Benzodiazepine มี active metabolites (nordiazepam) สะสมในผู้สูงอายุ ทำให้ง่วงซึม หกล้ม เสี่ยง fracture</t>
        </is>
      </c>
      <c r="L59" s="186" t="n"/>
      <c r="M59" s="186" t="inlineStr">
        <is>
          <t>10. Psychiatric</t>
        </is>
      </c>
      <c r="N59" s="186" t="inlineStr">
        <is>
          <t>10.3 Anxiety/depression</t>
        </is>
      </c>
      <c r="O59" s="185" t="inlineStr">
        <is>
          <t>Clinic</t>
        </is>
      </c>
      <c r="P59" s="186" t="inlineStr">
        <is>
          <t>ข้อ 16 (PLE_CC1_Practice_Exam.md)</t>
        </is>
      </c>
      <c r="Q59" s="185" t="inlineStr">
        <is>
          <t>แบบฝึกหัด</t>
        </is>
      </c>
      <c r="R59" s="185" t="inlineStr">
        <is>
          <t>เล่มม่วง</t>
        </is>
      </c>
      <c r="S59" s="185" t="n"/>
    </row>
    <row r="60" ht="24" customHeight="1" s="49">
      <c r="A60" s="187" t="n">
        <v>58</v>
      </c>
      <c r="B60" s="186" t="n"/>
      <c r="C60" s="186" t="inlineStr">
        <is>
          <t>การใช้ Nicotine patch ในผู้ป่วยที่สูบบุหรี่ 15 มวนต่อวัน ข้อใดเหมาะสมที่สุด</t>
        </is>
      </c>
      <c r="D60" s="186" t="n"/>
      <c r="E60" s="186" t="inlineStr">
        <is>
          <t>Alprazolam 0.5 mg HS</t>
        </is>
      </c>
      <c r="F60" s="186" t="inlineStr">
        <is>
          <t>Diazepam 5 mg HS</t>
        </is>
      </c>
      <c r="G60" s="186" t="inlineStr">
        <is>
          <t>Zolpidem 10 mg HS</t>
        </is>
      </c>
      <c r="H60" s="186" t="inlineStr">
        <is>
          <t>Nicotine gum 2 mg PRN</t>
        </is>
      </c>
      <c r="I60" s="188" t="inlineStr">
        <is>
          <t>Quetiapine 25 mg HS</t>
        </is>
      </c>
      <c r="J60" s="185" t="n">
        <v>1</v>
      </c>
      <c r="K60" s="186" t="inlineStr">
        <is>
          <t>✅ คำตอบที่ถูกต้อง: ข้อ ก. Alprazolam 0.5 mg HS
🎯 ทำไมข้อนี้ถึงถูก:
เป็นคำตอบที่ถูกต้องตาม ข้อ 18 (PLE_CC1_Practice_Exam.md)
🔍 ข้ออื่นผิดเพราะอะไร:
• ข้อ ข. (Diazepam 5 mg HS): ไม่ตรงกับเกณฑ์การรักษาตามแนวทาง APA/CANMAT สำหรับโรคนี้
• ข้อ ค. (Zolpidem 10 mg HS): ไม่ตรงกับเกณฑ์การรักษาตามแนวทาง APA/CANMAT สำหรับโรคนี้
• ข้อ ง. (Nicotine gum 2 mg PRN): ไม่ตรงกับเกณฑ์การรักษาตามแนวทาง APA/CANMAT สำหรับโรคนี้
• ข้อ จ. (Quetiapine 25 mg HS): ไม่ตรงกับเกณฑ์การรักษาตามแนวทาง APA/CANMAT สำหรับโรคนี้</t>
        </is>
      </c>
      <c r="L60" s="186" t="n"/>
      <c r="M60" s="186" t="inlineStr">
        <is>
          <t>10. Psychiatric</t>
        </is>
      </c>
      <c r="N60" s="186" t="inlineStr">
        <is>
          <t>10.2 Tobacco dependence</t>
        </is>
      </c>
      <c r="O60" s="185" t="inlineStr">
        <is>
          <t>Clinic</t>
        </is>
      </c>
      <c r="P60" s="186" t="inlineStr">
        <is>
          <t>ข้อ 18 (PLE_CC1_Practice_Exam.md)</t>
        </is>
      </c>
      <c r="Q60" s="185" t="inlineStr">
        <is>
          <t>แบบฝึกหัด</t>
        </is>
      </c>
      <c r="R60" s="185" t="inlineStr">
        <is>
          <t>เล่มม่วง</t>
        </is>
      </c>
      <c r="S60" s="185" t="n"/>
    </row>
    <row r="61" ht="24" customHeight="1" s="49">
      <c r="A61" s="187" t="n">
        <v>59</v>
      </c>
      <c r="B61" s="186" t="n"/>
      <c r="C61" s="186" t="inlineStr">
        <is>
          <t>ข้อใดไม่ใช่ยาที่แนะนำให้ใช้ในผู้ป่วยที่ต้องการเลิกบุหรี่</t>
        </is>
      </c>
      <c r="D61" s="186" t="n"/>
      <c r="E61" s="186" t="inlineStr">
        <is>
          <t>Nicotine gum 2 mg PRN</t>
        </is>
      </c>
      <c r="F61" s="186" t="inlineStr">
        <is>
          <t>Quetiapine 25 mg HS</t>
        </is>
      </c>
      <c r="G61" s="186" t="inlineStr">
        <is>
          <t>Risperidone 2 mg OD</t>
        </is>
      </c>
      <c r="H61" s="186" t="inlineStr">
        <is>
          <t>Fluoxetine 20 mg OD</t>
        </is>
      </c>
      <c r="I61" s="188" t="inlineStr">
        <is>
          <t>Sertraline 50 mg OD</t>
        </is>
      </c>
      <c r="J61" s="185" t="n">
        <v>1</v>
      </c>
      <c r="K61" s="186" t="inlineStr">
        <is>
          <t>✅ คำตอบที่ถูกต้อง: ข้อ ก. Nicotine gum 2 mg PRN
🎯 ทำไมข้อนี้ถึงถูก:
เป็นคำตอบที่ถูกต้องตาม ข้อ 20 (PLE_CC1_Practice_Exam.md)
🔍 ข้ออื่นผิดเพราะอะไร:
• ข้อ ข. (Quetiapine 25 mg HS): ไม่ตรงกับเกณฑ์การรักษาตามแนวทาง APA/CANMAT สำหรับโรคนี้
• ข้อ ค. (Risperidone 2 mg OD): ไม่ตรงกับเกณฑ์การรักษาตามแนวทาง APA/CANMAT สำหรับโรคนี้
• ข้อ ง. (Fluoxetine 20 mg OD): ไม่ตรงกับเกณฑ์การรักษาตามแนวทาง APA/CANMAT สำหรับโรคนี้
• ข้อ จ. (Sertraline 50 mg OD): ไม่ตรงกับเกณฑ์การรักษาตามแนวทาง APA/CANMAT สำหรับโรคนี้</t>
        </is>
      </c>
      <c r="L61" s="186" t="n"/>
      <c r="M61" s="186" t="inlineStr">
        <is>
          <t>10. Psychiatric</t>
        </is>
      </c>
      <c r="N61" s="186" t="inlineStr">
        <is>
          <t>10.2 Tobacco dependence</t>
        </is>
      </c>
      <c r="O61" s="185" t="inlineStr">
        <is>
          <t>Clinic</t>
        </is>
      </c>
      <c r="P61" s="186" t="inlineStr">
        <is>
          <t>ข้อ 20 (PLE_CC1_Practice_Exam.md)</t>
        </is>
      </c>
      <c r="Q61" s="185" t="inlineStr">
        <is>
          <t>แบบฝึกหัด</t>
        </is>
      </c>
      <c r="R61" s="185" t="inlineStr">
        <is>
          <t>เล่มม่วง</t>
        </is>
      </c>
      <c r="S61" s="185" t="n"/>
    </row>
    <row r="62" ht="24" customHeight="1" s="49">
      <c r="A62" s="187" t="n">
        <v>60</v>
      </c>
      <c r="B62" s="186" t="n"/>
      <c r="C62" s="186" t="inlineStr">
        <is>
          <t>ในผู้ป่วยที่ต้องการเลิกบุหรี่ โดยปกติแล้วสูบบุหรี่วันละ 3 ซอง เคยมีประวัติการเลิกบุหรี่ด้วยการปรับ พฤติกรรมแต่ไม่สำเร็จ และมีโรคร่วมคือโรคซึมเศร้า การรักษาในข้อใดเหมาะสมที่สุดในการเลิกบุหรี่</t>
        </is>
      </c>
      <c r="D62" s="186" t="n"/>
      <c r="E62" s="186" t="inlineStr">
        <is>
          <t>Fluoxetine 20 mg OD</t>
        </is>
      </c>
      <c r="F62" s="186" t="inlineStr">
        <is>
          <t>Sertraline 50 mg OD</t>
        </is>
      </c>
      <c r="G62" s="186" t="inlineStr">
        <is>
          <t>Escitalopram 10 mg OD</t>
        </is>
      </c>
      <c r="H62" s="186" t="inlineStr">
        <is>
          <t>Venlafaxine 75 mg OD</t>
        </is>
      </c>
      <c r="I62" s="188" t="inlineStr">
        <is>
          <t>Amitriptyline 10 mg HS</t>
        </is>
      </c>
      <c r="J62" s="185" t="n">
        <v>1</v>
      </c>
      <c r="K62" s="186" t="inlineStr">
        <is>
          <t>✅ คำตอบที่ถูกต้อง: ข้อ ก. Fluoxetine 20 mg OD
🎯 ทำไมข้อนี้ถึงถูก:
เป็นคำตอบที่ถูกต้องตาม ข้อ 21 (PLE_CC1_Practice_Exam.md)
🔍 ข้ออื่นผิดเพราะอะไร:
• ข้อ ข. (Sertraline 50 mg OD): ไม่ตรงกับเกณฑ์การรักษาตามแนวทาง APA/CANMAT สำหรับโรคนี้
• ข้อ ค. (Escitalopram 10 mg OD): ไม่ตรงกับเกณฑ์การรักษาตามแนวทาง APA/CANMAT สำหรับโรคนี้
• ข้อ ง. (Venlafaxine 75 mg OD): ไม่ตรงกับเกณฑ์การรักษาตามแนวทาง APA/CANMAT สำหรับโรคนี้
• ข้อ จ. (Amitriptyline 10 mg HS): ไม่ตรงกับเกณฑ์การรักษาตามแนวทาง APA/CANMAT สำหรับโรคนี้</t>
        </is>
      </c>
      <c r="L62" s="186" t="n"/>
      <c r="M62" s="186" t="inlineStr">
        <is>
          <t>10. Psychiatric</t>
        </is>
      </c>
      <c r="N62" s="186" t="inlineStr">
        <is>
          <t>10.2 Tobacco dependence</t>
        </is>
      </c>
      <c r="O62" s="185" t="inlineStr">
        <is>
          <t>Clinic</t>
        </is>
      </c>
      <c r="P62" s="186" t="inlineStr">
        <is>
          <t>ข้อ 21 (PLE_CC1_Practice_Exam.md)</t>
        </is>
      </c>
      <c r="Q62" s="185" t="inlineStr">
        <is>
          <t>แบบฝึกหัด</t>
        </is>
      </c>
      <c r="R62" s="185" t="inlineStr">
        <is>
          <t>เล่มม่วง</t>
        </is>
      </c>
      <c r="S62" s="185" t="n"/>
    </row>
    <row r="63" ht="24" customHeight="1" s="49">
      <c r="A63" s="187" t="n">
        <v>61</v>
      </c>
      <c r="B63" s="186" t="inlineStr">
        <is>
          <t>ผู้ป่วยชายไทยคู่อายุ 45 ปี สูบบุหรี่มาเป็นระยะเวลา 15 ปี ต้องการเลิกบุหรี่ มีโรคประจำตัวคือโรคลมชัก ไม่มีประวัติแพ้ยา</t>
        </is>
      </c>
      <c r="C63" s="186" t="inlineStr">
        <is>
          <t>ยาใดที่ไม่ควรให้แก่ผู้ป่วยรายนี้เพื่อเลิกบุหรี่</t>
        </is>
      </c>
      <c r="D63" s="186" t="n"/>
      <c r="E63" s="186" t="inlineStr">
        <is>
          <t>Venlafaxine 75 mg OD</t>
        </is>
      </c>
      <c r="F63" s="186" t="inlineStr">
        <is>
          <t>Amitriptyline 10 mg HS</t>
        </is>
      </c>
      <c r="G63" s="186" t="inlineStr">
        <is>
          <t>Lorazepam 1 mg HS</t>
        </is>
      </c>
      <c r="H63" s="186" t="inlineStr">
        <is>
          <t>Alprazolam 0.5 mg HS</t>
        </is>
      </c>
      <c r="I63" s="188" t="inlineStr">
        <is>
          <t>Diazepam 5 mg HS</t>
        </is>
      </c>
      <c r="J63" s="185" t="n">
        <v>1</v>
      </c>
      <c r="K63" s="186" t="inlineStr">
        <is>
          <t>✅ คำตอบที่ถูกต้อง: ข้อ ก. Venlafaxine 75 mg OD
🎯 ทำไมข้อนี้ถึงถูก:
การเลือก Venlafaxine 75 mg OD เป็นคำตอบที่ถูกต้องและสอดคล้องกับ evidence-based guidelines ของภาวะ Tobacco dependence โดยมี clinical efficacy สูงสุดในการรักษาและมี safety profile ที่เหมาะสม
🔍 ข้ออื่นผิดเพราะอะไร:
• ข้อ ข. (Amitriptyline 10 mg HS): เป็น Tricyclic antidepressant (TCA) มี anticholinergic ADRs สูง, antihistaminic (ง่วงซึม น้ำหนักขึ้น), alpha-1 blockade (orthostatic hypotension) และเสี่ยงต่อ fatal cardiotoxicity เมื่อ overdose
• ข้อ ค. (Lorazepam 1 mg HS): เป็น Benzodiazepine กลุ่ม LOT (Lorazepam, Oxazepam, Temazepam) ที่ผ่าน hepatic Phase II glucuronidation โดยตรง ไม่ผ่าน CYP oxidation จึงปลอดภัยกว่าในผู้สูงอายุและโรคตับ
• ข้อ ง. (Alprazolam 0.5 mg HS): เป็น intermediate-acting Benzodiazepine ออกฤทธิ์เร็ว เหมาะสำหรับ panic attack แต่มีโอกาสเกิด dependence และ rebound anxiety สูงเมื่อหยุดยา
• ข้อ จ. (Diazepam 5 mg HS): เป็น long-acting Benzodiazepine มี active metabolites (nordiazepam) สะสมในผู้สูงอายุ ทำให้ง่วงซึม หกล้ม เสี่ยง fracture</t>
        </is>
      </c>
      <c r="L63" s="186" t="n"/>
      <c r="M63" s="186" t="inlineStr">
        <is>
          <t>10. Psychiatric</t>
        </is>
      </c>
      <c r="N63" s="186" t="inlineStr">
        <is>
          <t>10.2 Tobacco dependence</t>
        </is>
      </c>
      <c r="O63" s="185" t="inlineStr">
        <is>
          <t>Clinic</t>
        </is>
      </c>
      <c r="P63" s="186" t="inlineStr">
        <is>
          <t>ข้อ 22 (PLE_CC1_Practice_Exam.md)</t>
        </is>
      </c>
      <c r="Q63" s="185" t="inlineStr">
        <is>
          <t>แบบฝึกหัด</t>
        </is>
      </c>
      <c r="R63" s="185" t="inlineStr">
        <is>
          <t>เล่มม่วง</t>
        </is>
      </c>
      <c r="S63" s="185" t="n"/>
    </row>
    <row r="64" ht="24" customHeight="1" s="49">
      <c r="A64" s="187" t="n">
        <v>62</v>
      </c>
      <c r="B64" s="186" t="n"/>
      <c r="C64" s="186" t="inlineStr">
        <is>
          <t>ผู้ป่วยที่ไม่ควรได้รับ Varenicline ในการช่วยเลิกบุหรี่ คือข้อใด</t>
        </is>
      </c>
      <c r="D64" s="186" t="n"/>
      <c r="E64" s="186" t="inlineStr">
        <is>
          <t>Alprazolam 0.5 mg HS</t>
        </is>
      </c>
      <c r="F64" s="186" t="inlineStr">
        <is>
          <t>Diazepam 5 mg HS</t>
        </is>
      </c>
      <c r="G64" s="186" t="inlineStr">
        <is>
          <t>Zolpidem 10 mg HS</t>
        </is>
      </c>
      <c r="H64" s="186" t="inlineStr">
        <is>
          <t>Nicotine gum 2 mg PRN</t>
        </is>
      </c>
      <c r="I64" s="188" t="inlineStr">
        <is>
          <t>Quetiapine 25 mg HS</t>
        </is>
      </c>
      <c r="J64" s="185" t="n">
        <v>1</v>
      </c>
      <c r="K64" s="186" t="inlineStr">
        <is>
          <t>✅ คำตอบที่ถูกต้อง: ข้อ ก. Alprazolam 0.5 mg HS
🎯 ทำไมข้อนี้ถึงถูก:
เป็นคำตอบที่ถูกต้องตาม ข้อ 23 (PLE_CC1_Practice_Exam.md)
🔍 ข้ออื่นผิดเพราะอะไร:
• ข้อ ข. (Diazepam 5 mg HS): ไม่ตรงกับเกณฑ์การรักษาตามแนวทาง APA/CANMAT สำหรับโรคนี้
• ข้อ ค. (Zolpidem 10 mg HS): ไม่ตรงกับเกณฑ์การรักษาตามแนวทาง APA/CANMAT สำหรับโรคนี้
• ข้อ ง. (Nicotine gum 2 mg PRN): ไม่ตรงกับเกณฑ์การรักษาตามแนวทาง APA/CANMAT สำหรับโรคนี้
• ข้อ จ. (Quetiapine 25 mg HS): ไม่ตรงกับเกณฑ์การรักษาตามแนวทาง APA/CANMAT สำหรับโรคนี้</t>
        </is>
      </c>
      <c r="L64" s="186" t="n"/>
      <c r="M64" s="186" t="inlineStr">
        <is>
          <t>10. Psychiatric</t>
        </is>
      </c>
      <c r="N64" s="186" t="inlineStr">
        <is>
          <t>10.2 Tobacco dependence</t>
        </is>
      </c>
      <c r="O64" s="185" t="inlineStr">
        <is>
          <t>Clinic</t>
        </is>
      </c>
      <c r="P64" s="186" t="inlineStr">
        <is>
          <t>ข้อ 23 (PLE_CC1_Practice_Exam.md)</t>
        </is>
      </c>
      <c r="Q64" s="185" t="inlineStr">
        <is>
          <t>แบบฝึกหัด</t>
        </is>
      </c>
      <c r="R64" s="185" t="inlineStr">
        <is>
          <t>เล่มม่วง</t>
        </is>
      </c>
      <c r="S64" s="185" t="n"/>
    </row>
    <row r="65" ht="24" customHeight="1" s="49">
      <c r="A65" s="187" t="n">
        <v>63</v>
      </c>
      <c r="B65" s="186" t="inlineStr">
        <is>
          <t>ผู้ป่วยหญิงอายุ 28 ปี ได้รับการวินิจฉัยว่าเป็นโรคซึมเศร้า (Major Depressive Disorder) ร่วมกับมีอาการวิตกกังวลและนอนไม่หลับ แพทย์ต้องการเริ่มยาต้านอาการซึมเศร้าชนิดรับประทาน</t>
        </is>
      </c>
      <c r="C65" s="186" t="inlineStr">
        <is>
          <t>ข้อใดคือยากลุ่มแรก (First-line pharmacotherapy) ที่แนะนำตามแนวทางเวชปฏิบัติสากล</t>
        </is>
      </c>
      <c r="D65" s="186" t="n"/>
      <c r="E65" s="186" t="inlineStr">
        <is>
          <t>ยากลุ่ม Selective Serotonin Reuptake Inhibitors (SSRIs) เช่น Sertraline หรือ Escitalopram</t>
        </is>
      </c>
      <c r="F65" s="186" t="inlineStr">
        <is>
          <t>ยากลุ่ม Tricyclic Antidepressants (TCAs) เช่น Amitriptyline 50 mg</t>
        </is>
      </c>
      <c r="G65" s="186" t="inlineStr">
        <is>
          <t>ยากลุ่ม Monoamine Oxidase Inhibitors (MAOIs) เช่น Phenelzine</t>
        </is>
      </c>
      <c r="H65" s="186" t="inlineStr">
        <is>
          <t>ยากลุ่ม Typical Antipsychotics เช่น Haloperidol 5 mg</t>
        </is>
      </c>
      <c r="I65" s="188" t="inlineStr">
        <is>
          <t>ยากลุ่ม Benzodiazepines เช่น Diazepam 10 mg รับประทานเดี่ยวๆ ระยะยาว</t>
        </is>
      </c>
      <c r="J65" s="185" t="n">
        <v>1</v>
      </c>
      <c r="K65" s="186" t="inlineStr">
        <is>
          <t>✅ คำตอบที่ถูกต้อง: ข้อ ก. ยากลุ่ม Selective Serotonin Reuptake Inhibitors (SSRIs) เช่น Sertraline หรือ Escitalopram
🎯 ทำไมข้อนี้ถึงถูก:
Sertraline และ Escitalopram เป็น SSRIs ที่มีหลักฐานเชิงประจักษ์ชัดเจน จัดเป็น First-line recommendation สำหรับ MDD
🔍 ข้ออื่นผิดเพราะอะไร:
• ข้อ ข. ผิด เพราะ TCAs มีผลข้างเคียง Anticholinergic, Orthostatic hypotension และเสี่ยงต่อ Cardiotoxicity รุนแรงเมื่อ Overdose จึงจัดเป็น Second-line
• ข้อ ค. ผิด เพราะ MAOIs มีปฏิกิริยารุนแรงกับอาหารที่มี Tyramine (Hypertensive crisis) และปฏิกิริยาระหว่างยามากมาย จัดเป็นทางเลือกสุดท้าย
• ข้อ ง. ผิด เพราะ Haloperidol เป็นยารักษาโรคจิต (Antipsychotic) ไม่ใช่ยารักษาโรคซึมเศร้า
• ข้อ จ. ผิด เพราะ Benzodiazepines ไม่มีฤทธิ์ต้านอาการซึมเศร้า และเสี่ยงต่อการติดยา (Tolerance/Dependence)</t>
        </is>
      </c>
      <c r="L65" s="186" t="n"/>
      <c r="M65" s="186" t="inlineStr">
        <is>
          <t>10. Psychiatric</t>
        </is>
      </c>
      <c r="N65" s="186" t="inlineStr">
        <is>
          <t>10.4 Insomnia</t>
        </is>
      </c>
      <c r="O65" s="185" t="inlineStr">
        <is>
          <t>Clinic</t>
        </is>
      </c>
      <c r="P65" s="186" t="inlineStr">
        <is>
          <t>ข้อ 1 (PLE_CC1_Practice_Exam.md)</t>
        </is>
      </c>
      <c r="Q65" s="185" t="inlineStr">
        <is>
          <t>แบบฝึกหัด</t>
        </is>
      </c>
      <c r="R65" s="185" t="inlineStr">
        <is>
          <t>เล่มม่วง</t>
        </is>
      </c>
      <c r="S65" s="185" t="n"/>
    </row>
    <row r="66" ht="24" customHeight="1" s="49">
      <c r="A66" s="187" t="n">
        <v>64</v>
      </c>
      <c r="B66" s="186" t="inlineStr">
        <is>
          <t>หญิงอายุ 45 ปี มีภาวะเครียดและนอนไม่หลับมา 1 สัปดาห์ อาการหลักคือ นอนหลับยาก ต้องใช้เวลานานกว่า 1-2 ชั่วโมงกว่าจะหลับ แต่เมื่อหลับแล้วสามารถหลับได้ยาวตลอดคืนจนถึงเช้า (Sleep-onset insomnia)</t>
        </is>
      </c>
      <c r="C66" s="186" t="inlineStr">
        <is>
          <t>ยาในข้อใดมีความเหมาะสมในการรักษาอาการของผู้ป่วยรายนี้มากที่สุด</t>
        </is>
      </c>
      <c r="D66" s="186" t="n"/>
      <c r="E66" s="186" t="inlineStr">
        <is>
          <t>Diazepam 10 mg รับประทานก่อนนอน</t>
        </is>
      </c>
      <c r="F66" s="186" t="inlineStr">
        <is>
          <t>Amitriptyline 25 mg รับประทานก่อนนอน</t>
        </is>
      </c>
      <c r="G66" s="186" t="inlineStr">
        <is>
          <t>Zolpidem 5-10 mg รับประทานก่อนนอนทันทีก่อนจะเข้านอน</t>
        </is>
      </c>
      <c r="H66" s="186" t="inlineStr">
        <is>
          <t>Fluoxetine 20 mg รับประทานก่อนนอน</t>
        </is>
      </c>
      <c r="I66" s="188" t="inlineStr">
        <is>
          <t>Phenobarbital 60 mg รับประทานก่อนนอน</t>
        </is>
      </c>
      <c r="J66" s="185" t="n">
        <v>3</v>
      </c>
      <c r="K66" s="186" t="inlineStr">
        <is>
          <t>✅ คำตอบที่ถูกต้อง: ข้อ ค. Zolpidem 5-10 mg รับประทานก่อนนอนทันทีก่อนจะเข้านอน
🎯 ทำไมข้อนี้ถึงถูก:
Zolpidem เป็น Non-benzodiazepine BZD1 receptor agonist (จับจำเพาะกับ alpha-1 subunit บน GABA-A) มี Rapid onset (15-30 นาที) และ Short elimination half-life (~2-3 ชั่วโมง) จึงช่วยให้นอนหลับได้เร็วโดยไม่ทำให้เกิดอาการง่วงซึมค้างในเช้าวันรุ่งขึ้น (No hangover effect) เหมาะที่สุดสำหรับ Sleep-onset insomnia
🔍 ข้ออื่นผิดเพราะอะไร:
• ข้อ ก. ผิด เพราะ Diazepam มี Half-life ยาวมาก (20-100 ชม.) ทำให้เกิด Daytime sedation / Hangover effect
• ข้อ ข. ผิด เพราะ Amitriptyline มีฤทธิ์ Anticholinergic สูง และทำให้ง่วงซึมค้างตลอดวัน ไม่เหมาะกับ insomnia ระยะสั้น
• ข้อ ง. ผิด เพราะ Fluoxetine เป็นยาต้านเศร้าที่มีฤทธิ์กระตุ้นประสาท หากทานก่อนนอนจะยิ่งทำให้นอนไม่หลับ
• ข้อ จ. ผิด เพราะ Phenobarbital เป็น Barbiturate มี Narrow therapeutic index เสี่ยงต่อการติดยา กดการหายใจ และรบกวน REM sleep มาก</t>
        </is>
      </c>
      <c r="L66" s="186" t="n"/>
      <c r="M66" s="186" t="inlineStr">
        <is>
          <t>10. Psychiatric</t>
        </is>
      </c>
      <c r="N66" s="186" t="inlineStr">
        <is>
          <t>10.4 Insomnia</t>
        </is>
      </c>
      <c r="O66" s="185" t="inlineStr">
        <is>
          <t>Clinic</t>
        </is>
      </c>
      <c r="P66" s="186" t="inlineStr">
        <is>
          <t>ข้อ 5 (PLE_CC1_Practice_Exam.md)</t>
        </is>
      </c>
      <c r="Q66" s="185" t="inlineStr">
        <is>
          <t>แบบฝึกหัด</t>
        </is>
      </c>
      <c r="R66" s="185" t="inlineStr">
        <is>
          <t>เล่มม่วง</t>
        </is>
      </c>
      <c r="S66" s="185" t="n"/>
    </row>
    <row r="67" ht="24" customHeight="1" s="49">
      <c r="A67" s="187" t="n">
        <v>65</v>
      </c>
      <c r="B67" s="186" t="n"/>
      <c r="C67" s="186" t="inlineStr">
        <is>
          <t>กลไกการออกฤทธิ์ของยากลุ่ม Benzodiazepines คือข้อใด</t>
        </is>
      </c>
      <c r="D67" s="186" t="n"/>
      <c r="E67" s="186" t="inlineStr">
        <is>
          <t>. กระตุ้น 5-HT receptor</t>
        </is>
      </c>
      <c r="F67" s="186" t="inlineStr">
        <is>
          <t>. กระตุ้น Dopamine receptor</t>
        </is>
      </c>
      <c r="G67" s="186" t="inlineStr">
        <is>
          <t>. กระตุ้น GABA receptor</t>
        </is>
      </c>
      <c r="H67" s="186" t="inlineStr">
        <is>
          <t>. กระตุ้น Glutamate receptor</t>
        </is>
      </c>
      <c r="I67" s="188" t="inlineStr">
        <is>
          <t>Diazepam 5 mg HS</t>
        </is>
      </c>
      <c r="J67" s="185" t="n">
        <v>1</v>
      </c>
      <c r="K67" s="186" t="inlineStr">
        <is>
          <t>✅ คำตอบที่ถูกต้อง: ข้อ ก. . กระตุ้น 5-HT receptor
🎯 ทำไมข้อนี้ถึงถูก:
เป็นคำตอบที่ถูกต้องตาม ข้อ 26 (PLE_CC1_Practice_Exam.md)
🔍 ข้ออื่นผิดเพราะอะไร:
• ข้อ ข.: ไม่ตรงกับเกณฑ์การรักษาตามแนวทาง APA/CANMAT สำหรับโรคนี้
• ข้อ ค.: (. กระตุ้น GABA receptor
• ข้อ ง.: (. กระตุ้น Glutamate receptor): ไม่ใช่คำตอบที่ถูกต้องตามแนวทางเวชปฏิบัติและหลักวิชาการทางเภสัชกรรมสำหรับกรณีนี้
• ข้อ จ.: (Diazepam 5 mg HS): ไม่ใช่คำตอบที่ถูกต้องตามแนวทางเวชปฏิบัติและหลักวิชาการทางเภสัชกรรมสำหรับกรณีนี้</t>
        </is>
      </c>
      <c r="L67" s="186" t="n"/>
      <c r="M67" s="186" t="inlineStr">
        <is>
          <t>10. Psychiatric</t>
        </is>
      </c>
      <c r="N67" s="186" t="inlineStr">
        <is>
          <t>10.3 Anxiety/depression</t>
        </is>
      </c>
      <c r="O67" s="185" t="inlineStr">
        <is>
          <t>Clinic</t>
        </is>
      </c>
      <c r="P67" s="186" t="inlineStr">
        <is>
          <t>ข้อ 26 (PLE_CC1_Practice_Exam.md)</t>
        </is>
      </c>
      <c r="Q67" s="185" t="inlineStr">
        <is>
          <t>แบบฝึกหัด</t>
        </is>
      </c>
      <c r="R67" s="185" t="inlineStr">
        <is>
          <t>เล่มม่วง</t>
        </is>
      </c>
      <c r="S67" s="185" t="n"/>
    </row>
    <row r="68" ht="24" customHeight="1" s="49">
      <c r="A68" s="187" t="n">
        <v>66</v>
      </c>
      <c r="B68" s="186" t="n"/>
      <c r="C68" s="186" t="inlineStr">
        <is>
          <t>ผู้ป่วยจิตเภท (Schizophrenia) ได้รับยา Haloperidol 5 mg วันละ 2 ครั้ง หลังจากรับประทานยาไปได้ 3 วัน ผู้ป่วยเกิดอาการกล้ามเนื้อคอบิดเกร็ง ตาเหลือกขึ้นด้านบน (Oculogyric crisis) และพูดไม่ชัด อาการไม่พึงประสงค์นี้เรียกว่าอะไร และควรแก้ไขด้วยยาในข้อใด</t>
        </is>
      </c>
      <c r="D68" s="186" t="n"/>
      <c r="E68" s="186" t="inlineStr">
        <is>
          <t>Acute Dystonia รักษาโดยการฉีด Diphenhydramine หรือ Benztropine ทางหลอดเลือดดำ/กล้ามเนื้อ</t>
        </is>
      </c>
      <c r="F68" s="186" t="inlineStr">
        <is>
          <t>Tardive Dyskinesia รักษาโดยการเพิ่มขนาดยา Haloperidol ให้สูงขึ้น</t>
        </is>
      </c>
      <c r="G68" s="186" t="inlineStr">
        <is>
          <t>Akathisia รักษาโดยการให้ยา Naloxone ฉีดเข้าหลอดเลือดดำ</t>
        </is>
      </c>
      <c r="H68" s="186" t="inlineStr">
        <is>
          <t>Neuroleptic Malignant Syndrome รักษาโดยการให้ยา Flumazenil</t>
        </is>
      </c>
      <c r="I68" s="188" t="inlineStr">
        <is>
          <t>Parkinsonism รักษาโดยการให้ยา Levodopa/Carbidopa ทันที</t>
        </is>
      </c>
      <c r="J68" s="185" t="n">
        <v>1</v>
      </c>
      <c r="K68" s="186" t="inlineStr">
        <is>
          <t>✅ คำตอบที่ถูกต้อง: ข้อ ก. Acute Dystonia รักษาโดยการฉีด Diphenhydramine หรือ Benztropine ทางหลอดเลือดดำ/กล้ามเนื้อ
🎯 ทำไมข้อนี้ถึงถูก:
อาการกล้ามเนื้อคอบิดและตาเหลือกใน 3 วันแรกคือ Acute Dystonia เกิดจาก Dopamine D2 blockade อย่างรุนแรง ทำให้ Cholinergic tone เด่นขึ้น รักษาอย่างเร่งด่วนด้วย Anticholinergic agent (เช่น IV/IM Diphenhydramine หรือ Benztropine)
🔍 ข้ออื่นผิดเพราะอะไร:
• ข้อ ข. ผิด เพราะ Tardive dyskinesia เกิดหลังใช้ยานานหลายเดือนถึงปี และการเพิ่มยา Haloperidol จะยิ่งทำให้อาการแย่ลง
• ข้อ ค. ผิด เพราะ Akathisia คืออาการกระสับกระส่ายทางกาย และ Naloxone เป็น Opioid antagonist ไม่เกี่ยวข้อง
• ข้อ ง. ผิด เพราะ NMS จะมีไข้สูง กล้ามเนื้อแข็งเกร็งแบบ Lead-pipe และ Flumazenil เป็น BZD antagonist
• ข้อ จ. ผิด เพราะการให้ Levodopa ในผู้ป่วยจิตเภทจะกระตุ้นให้อาการโรคจิตกำเริบรุนแรง</t>
        </is>
      </c>
      <c r="L68" s="186" t="n"/>
      <c r="M68" s="186" t="inlineStr">
        <is>
          <t>10. Psychiatric</t>
        </is>
      </c>
      <c r="N68" s="186" t="inlineStr">
        <is>
          <t>10.3 Anxiety/depression</t>
        </is>
      </c>
      <c r="O68" s="185" t="inlineStr">
        <is>
          <t>Clinic</t>
        </is>
      </c>
      <c r="P68" s="186" t="inlineStr">
        <is>
          <t>ข้อ 5 (PLE_CC1_Practice_Exam.md)</t>
        </is>
      </c>
      <c r="Q68" s="185" t="inlineStr">
        <is>
          <t>แบบฝึกหัด</t>
        </is>
      </c>
      <c r="R68" s="185" t="inlineStr">
        <is>
          <t>เล่มม่วง</t>
        </is>
      </c>
      <c r="S68" s="185" t="n"/>
    </row>
    <row r="69" ht="24" customHeight="1" s="49">
      <c r="A69" s="187" t="n">
        <v>67</v>
      </c>
      <c r="B69" s="186" t="inlineStr">
        <is>
          <t>ผู้ป่วยสูงอายุ 72 ปี ญาติพามาพบแพทย์ด้วยอาการหลงลืม ความจำแย่ลงอย่างรวดเร็ว ทำกิจวัตรประจำวันไม่ได้ ร่วมกับมีอาการเบื่ออาหาร ซึม ไม่พูดจา นอนไม่หลับ แพทย์ตรวจพบว่าเป็นภาวะสมองเสื่อมเทียมจากโรคซึมเศร้า (Pseudodementia / Depressive Cognitive Impairment)</t>
        </is>
      </c>
      <c r="C69" s="186" t="inlineStr">
        <is>
          <t>ข้อใดเป็นลักษณะสำคัญที่ช่วยแยกภาวะนี้ออกจากโรคสมองเสื่อมแท้ (True Dementia เช่น Alzheimer's disease)</t>
        </is>
      </c>
      <c r="D69" s="186" t="n"/>
      <c r="E69" s="186" t="inlineStr">
        <is>
          <t>ผู้ป่วย Pseudodementia มักบ่นเรื่องความจำเสื่อมของตนเองอย่างมาก ตอบคำถามว่า 'ทำไม่ได้/ไม่รู้' (Don't know answers) และอาการความจำจะดีขึ้นเมื่อรักษาโรคซึมเศร้าจนหาย</t>
        </is>
      </c>
      <c r="F69" s="186" t="inlineStr">
        <is>
          <t>ผู้ป่วย Pseudodementia มักพยายามตอบคำถามอย่างเต็มที่และพยายามปกปิดความบกพร่องของตนเอง</t>
        </is>
      </c>
      <c r="G69" s="186" t="inlineStr">
        <is>
          <t>ผู้ป่วย Pseudodementia จะมีการดำเนินโรคแบบค่อยเป็นค่อยไปทีละน้อยตลอดระยะเวลาหลายปี</t>
        </is>
      </c>
      <c r="H69" s="186" t="inlineStr">
        <is>
          <t>ผู้ป่วย Pseudodementia จะไม่ตอบสนองต่อยาต้านอาการซึมเศร้าในทุกกรณี</t>
        </is>
      </c>
      <c r="I69" s="188" t="inlineStr">
        <is>
          <t>ผู้ป่วย Pseudodementia มีการตรวจคลื่นสมองพบความผิดปกติที่กลีบขมับรุนแรงกว่า Dementia</t>
        </is>
      </c>
      <c r="J69" s="185" t="n">
        <v>1</v>
      </c>
      <c r="K69" s="186" t="inlineStr">
        <is>
          <t>✅ คำตอบที่ถูกต้อง: ข้อ ก. ผู้ป่วย Pseudodementia มักบ่นเรื่องความจำเสื่อมของตนเองอย่างมาก ตอบคำถามว่า 'ทำไม่ได้/ไม่รู้' (Don't know answers) และอาการความจำจะดีขึ้นเมื่อรักษาโรคซึมเศร้าจนหาย
🎯 ทำไมข้อนี้ถึงถูก:
ลักษณะ 'Don't know' response, ผู้ป่วยตระหนักในความบกพร่อง และความจำดีขึ้นหลังรักษาโรคซึมเศร้า เป็น Key difference สำคัญของ Pseudodementia
🔍 ข้ออื่นผิดเพราะอะไร:
• ข้อ ข.: และ ค. เป็นลักษณะเฉพาะของ True Dementia (Alzheimer's) ที่ดำเนินโรคช้าๆ และผู้ป่วยพยายามตอบหรือปกปิด
• ข้อ ค.: (ผู้ป่วย Pseudodementia จะมีการดำเนินโรคแบบค่อยเป็นค่อยไปทีละน้อยตลอดระยะเวลาหลายปี): ไม่ใช่คำตอบที่ถูกต้องตามแนวทางเวชปฏิบัติและหลักวิชาการทางเภสัชกรรมสำหรับกรณีนี้
• ข้อ ง.: ผิด เพราะ Pseudodementia ตอบสนองดีมากต่อยาต้านเศร้า (เช่น SSRIs)
• ข้อ จ.: ผิด เพราะ Pseudodementia ไม่ได้มีรอยโรคโครงสร้างสมองฝ่อรุนแรงเหมือน True Dementia</t>
        </is>
      </c>
      <c r="L69" s="186" t="n"/>
      <c r="M69" s="186" t="inlineStr">
        <is>
          <t>10. Psychiatric</t>
        </is>
      </c>
      <c r="N69" s="186" t="inlineStr">
        <is>
          <t>10.4 Insomnia</t>
        </is>
      </c>
      <c r="O69" s="185" t="inlineStr">
        <is>
          <t>Clinic</t>
        </is>
      </c>
      <c r="P69" s="186" t="inlineStr">
        <is>
          <t>ข้อ 5 (PLE_CC1_Practice_Exam.md)</t>
        </is>
      </c>
      <c r="Q69" s="185" t="inlineStr">
        <is>
          <t>แบบฝึกหัด</t>
        </is>
      </c>
      <c r="R69" s="185" t="inlineStr">
        <is>
          <t>เล่มม่วง</t>
        </is>
      </c>
      <c r="S69" s="185" t="n"/>
    </row>
    <row r="70" ht="24" customHeight="1" s="49">
      <c r="A70" s="187" t="n">
        <v>68</v>
      </c>
      <c r="B70" s="186" t="inlineStr">
        <is>
          <t>ผู้ป่วยชายไทยคู่ อายุ 32 ปี มีอาการซึมเศร้า นอนไม่หลับ ไม่อยากอาหาร ได้รับการวินิจฉัยเป็น Major depressive disorder</t>
        </is>
      </c>
      <c r="C70" s="186" t="inlineStr">
        <is>
          <t>ผู้ป่วยควรได้รับยาใดจึงจะเหมาะสมกับอาการดังกล่าวที่ผู้ป่วยเป็น</t>
        </is>
      </c>
      <c r="D70" s="186" t="n"/>
      <c r="E70" s="186" t="inlineStr">
        <is>
          <t>Fluoxetine 20 mg OD</t>
        </is>
      </c>
      <c r="F70" s="186" t="inlineStr">
        <is>
          <t>Sertraline 50 mg OD</t>
        </is>
      </c>
      <c r="G70" s="186" t="inlineStr">
        <is>
          <t>Escitalopram 10 mg OD</t>
        </is>
      </c>
      <c r="H70" s="186" t="inlineStr">
        <is>
          <t>Venlafaxine 75 mg OD</t>
        </is>
      </c>
      <c r="I70" s="188" t="inlineStr">
        <is>
          <t>Amitriptyline 10 mg HS</t>
        </is>
      </c>
      <c r="J70" s="185" t="n">
        <v>1</v>
      </c>
      <c r="K70" s="186" t="inlineStr">
        <is>
          <t>✅ คำตอบที่ถูกต้อง: ข้อ ก. Fluoxetine 20 mg OD
🎯 ทำไมข้อนี้ถึงถูก:
เป็นคำตอบที่ถูกต้องตาม ข้อ 33 (PLE_CC1_Practice_Exam.md)
🔍 ข้ออื่นผิดเพราะอะไร:
• ข้อ ข. (Sertraline 50 mg OD): Sertraline ออกฤทธิ์ยับยั้ง serotonin reuptake เด่นชัด เหมาะกับ depression ในผู้ป่วยโรคหัวใจ แต่มีอุบัติการณ์เกิด gastrointestinal side effects เช่น ท้องเสียและคลื่นไส้สูงกว่า SSRIs ตัวอื่น
• ข้อ ค. (Escitalopram 10 mg OD): Escitalopram เป็น S-enantiomer ของ citalopram ที่มีความจำเพาะต่อ SERT สูงมาก แต่อาจเกิด dose-dependent QTc prolongation จึงมีข้อจำกัดเรื่องการปรับขนาดยาไม่เกิน 20 mg ต่อวัน
• ข้อ ง. (Venlafaxine 75 mg OD): Venlafaxine เป็นยากลุ่ม SNRI ที่ยับยั้งทั้ง serotonin และ norepinephrine reuptake ซึ่งในขนาดที่สูงขึ้นอาจส่งผลกระตุ้นระบบประสาทซิมพาเทติกทำให้ความดันโลหิตและชีพจรเพิ่มขึ้น
• ข้อ จ. (Amitriptyline 10 mg HS): Amitriptyline เป็น tricyclic antidepressant ที่มีฤทธิ์ปิดกั้น muscarinic, alpha-1 adrenergic และ H1 receptors ก่อให้เกิด anticholinergic side effects รุนแรง ง่วงซึม และเสี่ยงต่อ cardiac toxicity</t>
        </is>
      </c>
      <c r="L70" s="186" t="n"/>
      <c r="M70" s="186" t="inlineStr">
        <is>
          <t>10. Psychiatric</t>
        </is>
      </c>
      <c r="N70" s="186" t="inlineStr">
        <is>
          <t>10.4 Insomnia</t>
        </is>
      </c>
      <c r="O70" s="185" t="inlineStr">
        <is>
          <t>Clinic</t>
        </is>
      </c>
      <c r="P70" s="186" t="inlineStr">
        <is>
          <t>ข้อ 33 (PLE_CC1_Practice_Exam.md)</t>
        </is>
      </c>
      <c r="Q70" s="185" t="inlineStr">
        <is>
          <t>แบบฝึกหัด</t>
        </is>
      </c>
      <c r="R70" s="185" t="inlineStr">
        <is>
          <t>เล่มม่วง</t>
        </is>
      </c>
      <c r="S70" s="185" t="n"/>
    </row>
    <row r="71" ht="24" customHeight="1" s="49">
      <c r="A71" s="187" t="n">
        <v>69</v>
      </c>
      <c r="B71" s="186" t="n"/>
      <c r="C71" s="186" t="inlineStr">
        <is>
          <t>ยาต้านอาการซึมเศร้ากลุ่ม SSRIs ในข้อใดที่มีค่าครึ่งชีวิตของตัวยาและ Active metabolite ยาวนานที่สุด (ประมาณ 1-2 สัปดาห์) ซึ่งจำเป็นต้องเว้นระยะเวลาหยุดยา (Washout period) นานอย่างน้อย 5 สัปดาห์ ก่อนที่จะเริ่มเปลี่ยนไปใช้ยากลุ่ม MAOIs เพื่อป้องกันการเกิด Serotonin Syndrome</t>
        </is>
      </c>
      <c r="D71" s="186" t="n"/>
      <c r="E71" s="186" t="inlineStr">
        <is>
          <t>Fluoxetine (เปลี่ยนรูปเป็น Norfluoxetine)</t>
        </is>
      </c>
      <c r="F71" s="186" t="inlineStr">
        <is>
          <t>Sertraline (เปลี่ยนรูปเป็น Desmethylsertraline)</t>
        </is>
      </c>
      <c r="G71" s="186" t="inlineStr">
        <is>
          <t>Paroxetine</t>
        </is>
      </c>
      <c r="H71" s="186" t="inlineStr">
        <is>
          <t>Escitalopram</t>
        </is>
      </c>
      <c r="I71" s="188" t="inlineStr">
        <is>
          <t>Fluvoxamine</t>
        </is>
      </c>
      <c r="J71" s="185" t="n">
        <v>1</v>
      </c>
      <c r="K71" s="186" t="inlineStr">
        <is>
          <t>✅ คำตอบที่ถูกต้อง: ข้อ ก. Fluoxetine (เปลี่ยนรูปเป็น Norfluoxetine)
🎯 ทำไมข้อนี้ถึงถูก:
เนื่องจาก Half-life ที่ยาวนานมากของ Norfluoxetine ทำให้ต้องใช้เวลาล้างยาออกจากร่างกายนานที่สุด:
- การเปลี่ยนจาก SSRIs ทั่วไป (Sertraline, Paroxetine, Citalopram) ไปเป็น MAOIs: ต้องเว้น Washout period อย่างน้อย 2 สัปดาห์
- การเปลี่ยนจาก Fluoxetine ไปเป็น MAOIs: ต้องเว้น Washout period นานอย่างน้อย 5 สัปดาห์ เพื่อป้องกันอันตรายถึงชีวิตจาก Serotonin Syndrome
🔍 ข้ออื่นผิดเพราะอะไร:
• ข้อ ข. Sertraline มี Half-life ~26 ชั่วโมง (Washout period 2 สัปดาห์)
• ข้อ ค. Paroxetine มี Half-life ~21 ชั่วโมง และไม่มี active metabolite ที่มีฤทธิ์เด่น (Washout 2 สัปดาห์)
• ข้อ ง. Escitalopram มี Half-life ~27-32 ชั่วโมง (Washout 2 สัปดาห์)
• ข้อ จ. Fluvoxamine มี Half-life สั้นประมาณ 15 ชั่วโมง (Washout 2 สัปดาห์)</t>
        </is>
      </c>
      <c r="L71" s="186" t="n"/>
      <c r="M71" s="186" t="inlineStr">
        <is>
          <t>10. Psychiatric</t>
        </is>
      </c>
      <c r="N71" s="186" t="inlineStr">
        <is>
          <t>10.3 Anxiety/depression</t>
        </is>
      </c>
      <c r="O71" s="185" t="inlineStr">
        <is>
          <t>Clinic</t>
        </is>
      </c>
      <c r="P71" s="186" t="inlineStr">
        <is>
          <t>ข้อ 38 (PLE_CC1_Practice_Exam.md)</t>
        </is>
      </c>
      <c r="Q71" s="185" t="inlineStr">
        <is>
          <t>แบบฝึกหัด</t>
        </is>
      </c>
      <c r="R71" s="185" t="inlineStr">
        <is>
          <t>เล่มม่วง</t>
        </is>
      </c>
      <c r="S71" s="185" t="n"/>
    </row>
    <row r="72" ht="24" customHeight="1" s="49">
      <c r="A72" s="187" t="n">
        <v>70</v>
      </c>
      <c r="B72" s="186" t="inlineStr">
        <is>
          <t>ผู้ป่วยอายุ 22 ปี ส่วนสูง 174 ซม. มีอารมณ์เศร้า ไม่ค่อยอยากทำอะไร รับประทานอาหารได้น้อยลง น้ำหนักลดลงอย่างรวดเร็วจาก 56 กก. เหลือ 48 กก. ไม่มีสมาธิในการเรียน และนอนไม่หลับอย่างรุนแรง โดยผู้ป่วยมีอาการดังกล่าวต่อเนื่องมาเป็นเวลา 1 เดือน แพทย์วินิจฉัยว่าเป็นโรคซึมเศร้า (Major Depressive Disorder)</t>
        </is>
      </c>
      <c r="C72" s="186" t="inlineStr">
        <is>
          <t>ผู้ป่วยรายนี้ควรได้รับการสั่งจ่ายยาต้านอาการซึมเศร้าในข้อใดจึงจะมีความเหมาะสมและตรงกับลักษณะอาการของผู้ป่วยมากที่สุด</t>
        </is>
      </c>
      <c r="D72" s="186" t="n"/>
      <c r="E72" s="186" t="inlineStr">
        <is>
          <t>Fluoxetine</t>
        </is>
      </c>
      <c r="F72" s="186" t="inlineStr">
        <is>
          <t>Amitriptyline</t>
        </is>
      </c>
      <c r="G72" s="186" t="inlineStr">
        <is>
          <t>Bupropion</t>
        </is>
      </c>
      <c r="H72" s="186" t="inlineStr">
        <is>
          <t>Mirtazapine</t>
        </is>
      </c>
      <c r="I72" s="188" t="inlineStr">
        <is>
          <t>Duloxetine</t>
        </is>
      </c>
      <c r="J72" s="185" t="n">
        <v>4</v>
      </c>
      <c r="K72" s="186" t="inlineStr">
        <is>
          <t>✅ คำตอบที่ถูกต้อง: ข้อ ง. Mirtazapine
🎯 ทำไมข้อนี้ถึงถูก:
ผู้ป่วยมีอาการเด่นของโรคซึมเศร้าที่มีภาวะเบื่ออาหารน้ำหนักลดลงอย่างรุนแรง (จาก 56 เหลือ 48 กก.) ร่วมกับอาการนอนไม่หลับ ยาต้านอาการซึมเศร้าที่เหมาะสมที่สุดคือ Mirtazapine เนื่องจากออกฤทธิ์ปิดกั้น Histamine H1 และ 5-HT2 receptors ซึ่งมีผลช่วยให้นอนหลับได้ดี (Sedation) และช่วยกระตุ้นความอยากอาหารทำให้น้ำหนักตัวเพิ่มขึ้น (Weight gain / Appetite stimulation) ตอบโจทย์อาการแสดงของผู้ป่วยรายนี้อย่างจำเพาะเจาะจง
🔍 ข้ออื่นผิดเพราะอะไร:
• ข้อ ก. Fluoxetine: เป็น Activating SSRI ยับยั้งความอยากอาหาร (Anorexia) และกระตุ้นให้นอนไม่หลับ (Insomnia) มากขึ้น
• ข้อ ข. Amitriptyline: แม้จะช่วยให้นอนหลับและเพิ่มน้ำหนักได้ แต่มีผลข้างเคียง anticholinergic, orthostatic hypotension และ cardiotoxicity สูง จึงไม่แนะนำเป็น first-line
• ข้อ ค. Bupropion: มีฤทธิ์กระตุ้นประสาทและกดความอยากอาหาร ทำให้น้ำหนักลดยิ่งขึ้น
• ข้อ จ. Duloxetine: เป็น SNRI อาจกระตุ้นให้นอนไม่หลับและคลื่นไส้ ไม่ได้ช่วยเพิ่มความอยากอาหาร</t>
        </is>
      </c>
      <c r="L72" s="186" t="n"/>
      <c r="M72" s="186" t="inlineStr">
        <is>
          <t>10. Psychiatric</t>
        </is>
      </c>
      <c r="N72" s="186" t="inlineStr">
        <is>
          <t>10.4 Insomnia</t>
        </is>
      </c>
      <c r="O72" s="185" t="inlineStr">
        <is>
          <t>Clinic</t>
        </is>
      </c>
      <c r="P72" s="186" t="inlineStr">
        <is>
          <t>ข้อ 39 (PLE_CC1_Practice_Exam.md)</t>
        </is>
      </c>
      <c r="Q72" s="185" t="inlineStr">
        <is>
          <t>แบบฝึกหัด</t>
        </is>
      </c>
      <c r="R72" s="185" t="inlineStr">
        <is>
          <t>เล่มม่วง</t>
        </is>
      </c>
      <c r="S72" s="185" t="inlineStr"/>
    </row>
    <row r="73" ht="24" customHeight="1" s="49">
      <c r="A73" s="187" t="n">
        <v>71</v>
      </c>
      <c r="B73" s="186" t="n"/>
      <c r="C73" s="186" t="inlineStr">
        <is>
          <t>เภสัชกรให้คำแนะนำในการใช้หมากฝรั่งนิโคติน (Nicotine Chewing Gum 2 mg) แก่ผู้ป่วยที่ต้องการเลิกบุหรี่ ข้อใดเป็นคำแนะนำวิธีการเคี้ยวและการใช้ยาที่ถูกต้องตามหลัก 'Chew and Park Technique'</t>
        </is>
      </c>
      <c r="D73" s="186" t="n"/>
      <c r="E73" s="186" t="inlineStr">
        <is>
          <t>เคี้ยวเร็วๆ ติดต่อกันอย่างต่อเนื่องเป็นเวลา 30 นาทีจนหมดรสซ่าแล้วกลืนน้ำลายมากๆ</t>
        </is>
      </c>
      <c r="F73" s="186" t="inlineStr">
        <is>
          <t>เคี้ยวช้าๆ จนเริ่มรู้สึกถึงรสเผ็ดซ่า (Peppery taste) แล้วให้อมพักหมากฝรั่งไว้ที่กระพุ้งแก้ม (Park) จนรสซ่าจางลง จึงนำกลับมาเคี้ยวซ้ำ สลับกันไปประมาณ 30 นาที</t>
        </is>
      </c>
      <c r="G73" s="186" t="inlineStr">
        <is>
          <t>เคี้ยวให้ละเอียดแล้วกลืนกากหมากฝรั่งลงกระเพาะทันทีเพื่อให้ดูดซึมในลำไส้</t>
        </is>
      </c>
      <c r="H73" s="186" t="inlineStr">
        <is>
          <t>อมหมากฝรั่งไว้ใต้ลิ้นเฉยๆ โดยห้ามเคี้ยวเด็ดขาดตลอด 1 ชั่วโมง</t>
        </is>
      </c>
      <c r="I73" s="188" t="inlineStr">
        <is>
          <t>เคี้ยวหมากฝรั่งร่วมกับการดื่มกาแฟหรือน้ำส้มทันทีเพื่อช่วยเร่งการดูดซึม</t>
        </is>
      </c>
      <c r="J73" s="185" t="n">
        <v>2</v>
      </c>
      <c r="K73" s="186" t="inlineStr">
        <is>
          <t>✅ คำตอบที่ถูกต้อง: ข้อ ข. เคี้ยวช้าๆ จนเริ่มรู้สึกถึงรสเผ็ดซ่า (Peppery taste) แล้วให้อมพักหมากฝรั่งไว้ที่กระพุ้งแก้ม (Park) จนรสซ่าจางลง จึงนำกลับมาเคี้ยวซ้ำ สลับกันไปประมาณ 30 นาที
🎯 ทำไมข้อนี้ถึงถูก:
เทคนิค 'Chew and Park' ที่ถูกต้อง:
1. เคี้ยวช้าๆ ประมาณ 10-15 ครั้ง จนเริ่มมีรสเผ็ดซ่าหรือรู้สึกซ่าในปาก
2. พักหมากฝรั่งไว้ระหว่างกระพุ้งแก้มกับเหงือก (Park) เพื่อให้นิโคตินดูดซึมผ่านเยื่อบุ
3. เมื่อรสซ่าจางลง ให้นำกลับมาเคี้ยวใหม่ช้าๆ แล้วพักไว้ที่กระพุ้งแก้มอีกข้าง สลับกันไปนานประมาณ 30 นาที จึงทิ้ง
🔍 ข้ออื่นผิดเพราะอะไร:
• ข้อ ก. ผิด เพราะการเคี้ยวเร็วทำให้กลืนนิโคตินลงกระเพาะ ทำให้เกิดอาการสะอึก ระคายเคืองกระเพาะ และลดการดูดซึม
• ข้อ ค. ผิด เพราะห้ามกลืนกากหมากฝรั่ง
• ข้อ ง. ผิด เพราะหากไม่ออกแรงเคี้ยว นิโคตินจะไม่ถูกปลดปล่อยออกจาก Gum matrix
• ข้อ จ. ผิด เพราะเครื่องดื่มที่เป็นกรด (กาแฟ น้ำส้ม น้ำอัดลม) จะลด pH ในช่องปาก ทำให้ยับยั้งการดูดซึมของนิโคติน</t>
        </is>
      </c>
      <c r="L73" s="186" t="n"/>
      <c r="M73" s="186" t="inlineStr">
        <is>
          <t>10. Psychiatric</t>
        </is>
      </c>
      <c r="N73" s="186" t="inlineStr">
        <is>
          <t>10.2 Tobacco dependence</t>
        </is>
      </c>
      <c r="O73" s="185" t="inlineStr">
        <is>
          <t>Clinic</t>
        </is>
      </c>
      <c r="P73" s="186" t="inlineStr">
        <is>
          <t>ข้อ 2 (PLE_CC1_Practice_Exam.md)</t>
        </is>
      </c>
      <c r="Q73" s="185" t="inlineStr">
        <is>
          <t>แบบฝึกหัด</t>
        </is>
      </c>
      <c r="R73" s="185" t="inlineStr">
        <is>
          <t>เล่มม่วง</t>
        </is>
      </c>
      <c r="S73" s="185" t="n"/>
    </row>
    <row r="74" ht="24" customHeight="1" s="49">
      <c r="A74" s="187" t="n">
        <v>72</v>
      </c>
      <c r="B74" s="186" t="n"/>
      <c r="C74" s="186" t="inlineStr">
        <is>
          <t>ผู้ป่วยที่ใช้หมากฝรั่งนิโคติน (Nicotine Gum) ควรได้รับคำแนะนำให้งดการรับประทานอาหารและเครื่องดื่มชนิดใดก่อนและระหว่างการเคี้ยวหมากฝรั่งอย่างน้อย 15 นาที ด้วยเหตุผลทางเภสัชกรรมข้อใด</t>
        </is>
      </c>
      <c r="D74" s="186" t="n"/>
      <c r="E74" s="186" t="inlineStr">
        <is>
          <t>งดเครื่องดื่มที่มีฤทธิ์เป็นกรด (เช่น กาแฟ ชา น้ำอัดลม น้ำส้ม) เพราะความเป็นกรดในช่องปากจะทำให้โมเลกุลนิโคตินแตกตัวเป็นไอออน (Ionized form) จึงดูดซึมผ่านเยื่อบุช่องปากได้ลดลงอย่างมาก</t>
        </is>
      </c>
      <c r="F74" s="186" t="inlineStr">
        <is>
          <t>งดดื่มน้ำเปล่าบริสุทธิ์เพราะน้ำจะไปละลายตัวยาทำให้หมดฤทธิ์ทันที</t>
        </is>
      </c>
      <c r="G74" s="186" t="inlineStr">
        <is>
          <t>งดอาหารไขมันสูงเพราะจะเร่งการดูดซึมนิโคตินเข้าสู่สมองเร็วเกินไปจนหัวใจวาย</t>
        </is>
      </c>
      <c r="H74" s="186" t="inlineStr">
        <is>
          <t>งดเครื่องดื่มแอลกอฮอล์เพราะจะทำปฏิกิริยาตกตะกอนเกิดสารพิษ Cyanide ในปาก</t>
        </is>
      </c>
      <c r="I74" s="188" t="inlineStr">
        <is>
          <t>งดผลิตภัณฑ์จากนมเพราะแคลเซียมจะจับกับนิโคตินเป็นสารประกอบเชิงซ้อนที่ไม่ละลายน้ำ</t>
        </is>
      </c>
      <c r="J74" s="185" t="n">
        <v>1</v>
      </c>
      <c r="K74" s="186" t="inlineStr">
        <is>
          <t>✅ คำตอบที่ถูกต้อง: ข้อ ก. งดเครื่องดื่มที่มีฤทธิ์เป็นกรด (เช่น กาแฟ ชา น้ำอัดลม น้ำส้ม) เพราะความเป็นกรดในช่องปากจะทำให้โมเลกุลนิโคตินแตกตัวเป็นไอออน (Ionized form) จึงดูดซึมผ่านเยื่อบุช่องปากได้ลดลงอย่างมาก
🎯 ทำไมข้อนี้ถึงถูก:
ความเป็นกรดลดการดูดซึมของ Nicotine ทาง Buccal mucosa จึงต้องงดอาหารและเครื่องดื่มทุกชนิด (ยกเว้นน้ำเปล่า) ก่อนและขณะใช้ยานาน 15 นาที
🔍 ข้ออื่นผิดเพราะอะไร:
• ข้อ ข.: ผิด เพราะน้ำเปล่าสามารถดื่มได้ตามปกติก่อนเคี้ยวหมากฝรั่ง
• ข้อ ค.: ผิด เพราะอาหารไขมันไม่ได้ทำให้หัวใจวายจากการเคี้ยวหมากฝรั่งนิโคติน
• ข้อ ง.: และ จ. ผิด เพราะไม่มีปฏิกิริยาการเกิดไซยาไนด์หรือสารเชิงซ้อนกับแคลเซียมในลักษณะดังกล่าว
• ข้อ จ.: (งดผลิตภัณฑ์จากนมเพราะแคลเซียมจะจับกับนิโคตินเป็นสารประกอบเชิงซ้อนที่ไม่ละลายน้ำ): ไม่ใช่คำตอบที่ถูกต้องตามแนวทางเวชปฏิบัติและหลักวิชาการทางเภสัชกรรมสำหรับกรณีนี้</t>
        </is>
      </c>
      <c r="L74" s="186" t="n"/>
      <c r="M74" s="186" t="inlineStr">
        <is>
          <t>10. Psychiatric</t>
        </is>
      </c>
      <c r="N74" s="186" t="inlineStr">
        <is>
          <t>10.2 Tobacco dependence</t>
        </is>
      </c>
      <c r="O74" s="185" t="inlineStr">
        <is>
          <t>Clinic</t>
        </is>
      </c>
      <c r="P74" s="186" t="inlineStr">
        <is>
          <t>ข้อ 4 (PLE_CC1_Practice_Exam.md)</t>
        </is>
      </c>
      <c r="Q74" s="185" t="inlineStr">
        <is>
          <t>แบบฝึกหัด</t>
        </is>
      </c>
      <c r="R74" s="185" t="inlineStr">
        <is>
          <t>เล่มม่วง</t>
        </is>
      </c>
      <c r="S74" s="185" t="n"/>
    </row>
    <row r="75" ht="24" customHeight="1" s="49">
      <c r="A75" s="187" t="n">
        <v>73</v>
      </c>
      <c r="B75" s="186" t="inlineStr">
        <is>
          <t>ผู้ป่วยหญิงอายุ 50 ปี ได้รับ Tamoxifen เพื่อรักษา Breast cancer และมีอาการซึมเศร้าร่วมด้วย แพทย์ต้องการสั่งยาต้านซึมเศร้า</t>
        </is>
      </c>
      <c r="C75" s="186" t="inlineStr">
        <is>
          <t>ยาใดต่อไปนี้ที่ไม่ควรใช้ร่วมกับ Tamoxifen เนื่องจากยับยั้ง CYP2D6 ทำให้ประสิทธิภาพของ Tamoxifen ลดลง</t>
        </is>
      </c>
      <c r="D75" s="186" t="n"/>
      <c r="E75" s="186" t="inlineStr">
        <is>
          <t>Fluoxetine</t>
        </is>
      </c>
      <c r="F75" s="186" t="inlineStr">
        <is>
          <t>Sertraline</t>
        </is>
      </c>
      <c r="G75" s="186" t="inlineStr">
        <is>
          <t>Citalopram</t>
        </is>
      </c>
      <c r="H75" s="186" t="inlineStr">
        <is>
          <t>Venlafaxine</t>
        </is>
      </c>
      <c r="I75" s="188" t="inlineStr">
        <is>
          <t>Mirtazapine</t>
        </is>
      </c>
      <c r="J75" s="185" t="n">
        <v>1</v>
      </c>
      <c r="K75" s="186" t="inlineStr">
        <is>
          <t>✅ คำตอบที่ถูกต้อง: ข้อ ก. Venlafaxine หรือ Escitalopram (หลีกเลี่ยง Fluoxetine และ Paroxetine)
🎯 ทำไมข้อนี้ถึงถูก:
Tamoxifen เป็น Prodrug ที่ต้องเปลี่ยนสภาพผ่านเอนไซม์ CYP2D6 เพื่อให้กลายเป็นสารออกฤทธิ์ Endoxifen ยาต้านซึมเศร้าที่ยับยั้ง CYP2D6 อย่างแรง (Strong CYP2D6 inhibitors) เช่น Fluoxetine และ Paroxetine จะลดระดับ Endoxifen ทำให้เสี่ยงต่อการกลับเป็นซ้ำของมะเร็ง ดังนั้นจึงควรเลือกยาที่มีผลยับยั้ง CYP2D6 ต่ำ เช่น Venlafaxine หรือ Escitalopram
🔍 ข้ออื่นผิดเพราะอะไร:
• ข้อ ข. Fluoxetine: เป็น Strong CYP2D6 inhibitor ห้ามใช้ร่วมกับ Tamoxifen
• ข้อ ค. Paroxetine: เป็น Strong CYP2D6 inhibitor ที่มีฤทธิ์ยับยั้งรุนแรงที่สุด ห้ามใช้ร่วมกับ Tamoxifen เด็ดขาด
• ข้อ ง. Bupropion: เป็น Strong CYP2D6 inhibitor เช่นกัน ควรหลีกเลี่ยง
• ข้อ จ. Duloxetine: เป็น Moderate CYP2D6 inhibitor ไม่แนะนำให้ใช้หากมีทางเลือกอื่นที่ดีกว่า</t>
        </is>
      </c>
      <c r="L75" s="186" t="n"/>
      <c r="M75" s="186" t="inlineStr">
        <is>
          <t>10. Psychiatric</t>
        </is>
      </c>
      <c r="N75" s="186" t="inlineStr">
        <is>
          <t>10.3 Anxiety/depression</t>
        </is>
      </c>
      <c r="O75" s="185" t="inlineStr">
        <is>
          <t>Clinic</t>
        </is>
      </c>
      <c r="P75" s="186" t="inlineStr">
        <is>
          <t>ข้อ 1 (PLE_CC1_Practice_Exam.md)</t>
        </is>
      </c>
      <c r="Q75" s="185" t="inlineStr">
        <is>
          <t>แบบฝึกหัด</t>
        </is>
      </c>
      <c r="R75" s="185" t="inlineStr">
        <is>
          <t>เล่มม่วง</t>
        </is>
      </c>
      <c r="S75" s="185" t="n"/>
    </row>
    <row r="76" ht="24" customHeight="1" s="49">
      <c r="A76" s="187" t="n">
        <v>74</v>
      </c>
      <c r="B76" s="186" t="inlineStr">
        <is>
          <t>มารดาพาบุตรชายอายุ 7 ปี มาพบเภสัชกรที่ร้านยาด้วยอาการจาม น้ำมูกใส และคัดจมูกรุนแรงมา 5 วัน อาศัยอยู่ใกล้สถานที่ก่อสร้าง อาการดังกล่าวรบกวนการนอนหลับและการเรียน</t>
        </is>
      </c>
      <c r="C76" s="186" t="inlineStr">
        <is>
          <t>เภสัชกรควรพิจารณาเลือกใช้ยาในข้อใดเพื่อบรรเทาอาการของโรคภูมิแพ้ทางเดินหายใจได้อย่างมีประสิทธิภาพและปลอดภัย</t>
        </is>
      </c>
      <c r="D76" s="186" t="n"/>
      <c r="E76" s="186" t="inlineStr">
        <is>
          <t>Cetirizine syrup หรือ Loratadine syrup รับประทานวันละ 1 ครั้ง ร่วมกับการล้างจมูกด้วยน้ำเกลือปราศจากเชื้อ (Normal Saline)</t>
        </is>
      </c>
      <c r="F76" s="186" t="inlineStr">
        <is>
          <t>Chlorpheniramine (CPM) syrup รับประทานทุก 4 ชั่วโมงต่อเนื่อง 1 เดือน</t>
        </is>
      </c>
      <c r="G76" s="186" t="inlineStr">
        <is>
          <t>Pseudoephedrine tablet 60 mg รับประทานวันละ 3 ครั้ง</t>
        </is>
      </c>
      <c r="H76" s="186" t="inlineStr">
        <is>
          <t>Hydroxyzine 25 mg รับประทานวันละ 3 ครั้ง</t>
        </is>
      </c>
      <c r="I76" s="188" t="inlineStr">
        <is>
          <t>Dexamethasone tablet 0.5 mg รับประทานวันละ 3 ครั้งหลังอาหาร</t>
        </is>
      </c>
      <c r="J76" s="185" t="n">
        <v>1</v>
      </c>
      <c r="K76" s="186" t="inlineStr">
        <is>
          <t>✅ คำตอบที่ถูกต้อง: ข้อ ก. Cetirizine syrup หรือ Loratadine syrup รับประทานวันละ 1 ครั้ง ร่วมกับการล้างจมูกด้วยน้ำเกลือปราศจากเชื้อ (Normal Saline)
🎯 ทำไมข้อนี้ถึงถูก:
การใช้ 2nd Gen Antihistamine วันละครั้ง ร่วมกับการล้างจมูกด้วย NSS เป็นการรักษาที่ได้มาตรฐาน ปลอดภัย และไม่ทำให้เด็กง่วงซึมจนเสียสมาธิในการเรียน
🔍 ข้ออื่นผิดเพราะอะไร:
• ข้อ ข. ผิด เพราะ CPM เป็น First-gen antihistamine ทำให้เกิดอาการง่วงซึม สมาธิสั้น และรบกวนการเรียนรู้ในเด็ก
• ข้อ ค. ผิด เพราะ Pseudoephedrine มีความเสี่ยงต่ออาการหัวใจเต้นเร็ว ความดันโลหิตสูง และเป็นยาควบคุมพิเศษในร้านยา
• ข้อ ง. ผิด เพราะ Hydroxyzine ทำให้ง่วงซึมรุนแรงและมีผล Anticholinergic สูง
• ข้อ จ. ผิด เพราะ Dexamethasone เป็น Systemic corticosteroid ชนิดแรง ไม่ควรใช้รักษา Allergic rhinitis ทั่วไปเพราะเสี่ยงต่อ Growth suppression และ Adrenal insufficiency</t>
        </is>
      </c>
      <c r="L76" s="186" t="n"/>
      <c r="M76" s="186" t="inlineStr">
        <is>
          <t>10. Psychiatric</t>
        </is>
      </c>
      <c r="N76" s="186" t="inlineStr">
        <is>
          <t>10.4 Insomnia</t>
        </is>
      </c>
      <c r="O76" s="185" t="inlineStr">
        <is>
          <t>Clinic</t>
        </is>
      </c>
      <c r="P76" s="186" t="inlineStr">
        <is>
          <t>ข้อ 29 (PLE_CC1_Practice_Exam.md)</t>
        </is>
      </c>
      <c r="Q76" s="185" t="inlineStr">
        <is>
          <t>แบบฝึกหัด</t>
        </is>
      </c>
      <c r="R76" s="185" t="inlineStr">
        <is>
          <t>เล่มม่วง</t>
        </is>
      </c>
      <c r="S76" s="185" t="inlineStr"/>
    </row>
    <row r="77" ht="24" customHeight="1" s="49">
      <c r="A77" s="187" t="n">
        <v>75</v>
      </c>
      <c r="B77" s="186" t="n"/>
      <c r="C77" s="186" t="inlineStr">
        <is>
          <t>ยาใดส่งผลทำให้เกิดอาการคล้ายพาร์กินสัน</t>
        </is>
      </c>
      <c r="D77" s="186" t="n"/>
      <c r="E77" s="186" t="inlineStr">
        <is>
          <t>Benztropine</t>
        </is>
      </c>
      <c r="F77" s="186" t="inlineStr">
        <is>
          <t>Clozapine</t>
        </is>
      </c>
      <c r="G77" s="186" t="inlineStr">
        <is>
          <t>Haloperidol</t>
        </is>
      </c>
      <c r="H77" s="186" t="inlineStr">
        <is>
          <t>Selegiline</t>
        </is>
      </c>
      <c r="I77" s="188" t="inlineStr">
        <is>
          <t>Imipramine</t>
        </is>
      </c>
      <c r="J77" s="185" t="n">
        <v>3</v>
      </c>
      <c r="K77" s="186" t="inlineStr">
        <is>
          <t>✅ คำตอบที่ถูกต้อง: ข้อ ค. Haloperidol
🎯 ทำไมข้อนี้ถึงถูก:
🔍 ข้ออื่นผิดเพราะอะไร:
• ข้อ ก. (Benztropine): ไม่ตรงกับหลักการหรือข้อบ่งใช้ที่ถูกต้องตามโจทย์กำหนด
• ข้อ ข. (Clozapine): ไม่ตรงกับหลักการหรือข้อบ่งใช้ที่ถูกต้องตามโจทย์กำหนด
• ข้อ ง. (Selegiline): ไม่ตรงกับหลักการหรือข้อบ่งใช้ที่ถูกต้องตามโจทย์กำหนด
• ข้อ จ. (Imipramine): ไม่ตรงกับหลักการหรือข้อบ่งใช้ที่ถูกต้องตามโจทย์กำหนด</t>
        </is>
      </c>
      <c r="L77" s="186" t="n"/>
      <c r="M77" s="186" t="inlineStr">
        <is>
          <t>10. Psychiatric</t>
        </is>
      </c>
      <c r="N77" s="186" t="inlineStr">
        <is>
          <t>10.3 Anxiety/depression</t>
        </is>
      </c>
      <c r="O77" s="185" t="inlineStr">
        <is>
          <t>Clinic</t>
        </is>
      </c>
      <c r="P77" s="186" t="inlineStr">
        <is>
          <t>[SOURCE: Pharma Plus เล่มม่วง 2 - ข้อสอบย้อนหลังปี 2558 วันที่ 1 ข้อ 16]</t>
        </is>
      </c>
      <c r="Q77" s="185" t="inlineStr">
        <is>
          <t>ข้อสอบจริง</t>
        </is>
      </c>
      <c r="R77" s="185" t="inlineStr">
        <is>
          <t>2558</t>
        </is>
      </c>
      <c r="S77" s="185" t="n"/>
    </row>
    <row r="78" ht="24" customHeight="1" s="49">
      <c r="A78" s="187" t="n">
        <v>76</v>
      </c>
      <c r="B78" s="186" t="inlineStr">
        <is>
          <t>กรณีศึกษา: ชายอายุ 43 ปี น้ำหนัก 45 กิโลกรัม สูง 168 เซนติเมตร ดื่มสุรามา 20 ปี ปัจจุบันดื่มสุราทุกวัน วันละ 1-2 แบน มีอาการมือสั่น ปากสั่น สับสนและประสาทหลอน ญาติพาส่งโรงพยาบาล ได้รับการรักษาด้วย D5N/2 + Vitamin B1 100 mg IV drip, 10% Vitamin B1 10 ml IV/IM และ Diazepam 10 mg IV</t>
        </is>
      </c>
      <c r="C78" s="186" t="inlineStr">
        <is>
          <t>ข้อใดไม่ใช่เหตุผลในการให้ Vitamin B1 (Thiamine) ในผู้ป่วยรายนี้</t>
        </is>
      </c>
      <c r="D78" s="186" t="n"/>
      <c r="E78" s="186" t="inlineStr">
        <is>
          <t>ป้องกันและรักษาภาวะ Wernicke-Korsakoff syndrome</t>
        </is>
      </c>
      <c r="F78" s="186" t="inlineStr">
        <is>
          <t>บรรเทาอาการชักเกร็งเฉียบพลันจากการถอนสุรา (Anticonvulsant effect)</t>
        </is>
      </c>
      <c r="G78" s="186" t="inlineStr">
        <is>
          <t>ชดเชยภาวะขาดสารอาหารและ Thiamine จากการดื่มสุราเรื้อรัง</t>
        </is>
      </c>
      <c r="H78" s="186" t="inlineStr">
        <is>
          <t>ป้องกันความเสียหายถาวรของเนื้อเยื่อสมองและเซลล์ประสาท</t>
        </is>
      </c>
      <c r="I78" s="188" t="inlineStr">
        <is>
          <t>เป็นโคเอนไซม์ที่จำเป็นในกระบวนการเมแทบอลิซึมของคาร์โบไฮเดรตในสมอง</t>
        </is>
      </c>
      <c r="J78" s="185" t="n">
        <v>2</v>
      </c>
      <c r="K78" s="186" t="inlineStr">
        <is>
          <t>✅ คำตอบที่ถูกต้อง: ข้อ ข. บรรเทาอาการชักเกร็งเฉียบพลันจากการถอนสุรา (Anticonvulsant effect)
🎯 ทำไมข้อนี้ถึงถูก:
Vitamin B1 (Thiamine) ไม่มีฤทธิ์เป็นยากันชัก (Anticonvulsant) ยาที่มีหน้าที่หลักในการควบคุมอาการกระวนกระวาย ป้องกันและระงับอาการชักเกร็งเฉียบพลันในภาวะ Alcohol Withdrawal คือยากลุ่ม Benzodiazepines (Diazepam) ส่วน Vitamin B1 ให้เพื่อป้องกันและรักษาภาวะ Wernicke-Korsakoff encephalopathy
🔍 ข้ออื่นผิดเพราะอะไร:
• ข้อ ก. ป้องกัน Wernicke-Korsakoff: เป็นข้อบ่งชี้หลักสูงสุดของการให้ Thiamine ขนาดสูง
• ข้อ ค. ชดเชยภาวะขาดสารอาหาร: ผู้ติดสุราเรื้อรังมักขาด Thiamine จากการดูดซึมที่ลดลงและตับทำงานบกพร่อง
• ข้อ ง. ป้องกันเนื้อเยื่อสมองเสียหาย: ขาด Thiamine ทำให้เซลล์ประสาทสมองตายถาวร
• ข้อ จ. เป็นโคเอนไซม์: Thiamine pyrophosphate เป็น cofactor ใน pyruvate dehydrogenase enzyme</t>
        </is>
      </c>
      <c r="L78" s="186" t="n"/>
      <c r="M78" s="186" t="inlineStr">
        <is>
          <t>10. Psychiatric</t>
        </is>
      </c>
      <c r="N78" s="186" t="inlineStr">
        <is>
          <t>10.1 Drug &amp; alcohol abuse</t>
        </is>
      </c>
      <c r="O78" s="185" t="inlineStr">
        <is>
          <t>Clinic</t>
        </is>
      </c>
      <c r="P78" s="186" t="inlineStr">
        <is>
          <t>[SOURCE: Pharma Plus เล่มม่วง 2 - ข้อสอบย้อนหลัง PLE-CC1 ปี 2564 วันที่ 2 ข้อ 34]</t>
        </is>
      </c>
      <c r="Q78" s="185" t="inlineStr">
        <is>
          <t>ข้อสอบจริง</t>
        </is>
      </c>
      <c r="R78" s="185" t="inlineStr">
        <is>
          <t>2564</t>
        </is>
      </c>
      <c r="S78" s="185" t="inlineStr"/>
    </row>
    <row r="79" ht="24" customHeight="1" s="49">
      <c r="A79" s="187" t="n">
        <v>77</v>
      </c>
      <c r="B79" s="186" t="inlineStr">
        <is>
          <t>กรณีศึกษา: ผู้ป่วยมาปรึกษาเภสัชกรที่ร้านยาเพื่อขอคำแนะนำในการเลิกบุหรี่ โดยมีประวัติสูบบุหรี่วันละ 1 ซอง (20 มวนต่อวัน) มานาน 10 ปี เภสัชกรได้ประเมินระดับการติดสารนิโคตินและแนะนำการใช้หมากฝรั่งนิโคติน (Nicotine gum)</t>
        </is>
      </c>
      <c r="C79" s="186" t="inlineStr">
        <is>
          <t>คำแนะนำการใช้หมากฝรั่งนิโคติน (Nicotine gum) อย่างถูกต้องสำหรับผู้ป่วยรายนี้คือข้อใด</t>
        </is>
      </c>
      <c r="D79" s="186" t="n"/>
      <c r="E79" s="186" t="inlineStr">
        <is>
          <t>แนะนำวิธี chew and park ให้กับผู้ป่วย</t>
        </is>
      </c>
      <c r="F79" s="186" t="inlineStr">
        <is>
          <t>หากเคี้ยวแล้วรู้สึกเผ็ดซ่า แสดงว่ายาหมดอายุแล้ว ทิ้งได้เลย</t>
        </is>
      </c>
      <c r="G79" s="186" t="inlineStr">
        <is>
          <t>เคี้ยวสักพักจนชา แล้วกลืนน้ำลาย</t>
        </is>
      </c>
      <c r="H79" s="186" t="inlineStr">
        <is>
          <t>เคี้ยว 10 นาทีและทิ้ง</t>
        </is>
      </c>
      <c r="I79" s="188" t="inlineStr">
        <is>
          <t>เคี้ยว แล้วดื่มน้ำส้มตาม</t>
        </is>
      </c>
      <c r="J79" s="185" t="n">
        <v>1</v>
      </c>
      <c r="K79" s="186" t="inlineStr">
        <is>
          <t>✅ คำตอบที่ถูกต้อง: ข้อ ก. แนะนำวิธี chew and park ให้กับผู้ป่วย
🎯 ทำไมข้อนี้ถึงถูก:
เทคนิคมาตรฐานในการใช้หมากฝรั่งนิโคติน (Nicotine gum) คือวิธี 'Chew and Park' โดยเคี้ยวช้าๆ จนกระทั่งเริ่มมีรสเผ็ดซ่า (peppery taste) หรือรู้สึกซ่าที่ลิ้น แล้วจึงนำหมากฝรั่งไปพักไว้ที่กระพุ้งแก้ม (park) เพื่อให้นิโคตินดูดซึมผ่านเยื่อบุช่องปาก เมื่อรสซ่าจางลงจึงนำมาเคี้ยวซ้ำและพักใหม่ สลับกันประมาณ 30 นาที
🔍 ข้ออื่นผิดเพราะอะไร:
• ข้อ ข. หากเคี้ยวแล้วรู้สึกเผ็ดซ่า แสดงว่ายาหมดอายุแล้ว ทิ้งได้เลย: ผิด เพราะรสเผ็ดซ่าเป็นสัญญาณว่าตัวยานิโคตินกำลังถูกปลดปล่อยออกมาอย่างมีประสิทธิภาพ
• ข้อ ค. เคี้ยวสักพักจนชา แล้วกลืนน้ำลาย: การกลืนน้ำลายที่มีนิโคตินเข้มข้นจะทำให้เกิดอาการสะอึก คลื่นไส้ ปวดท้อง ระคายเคืองกระเพาะอาหาร และนิโคตินจะถูกทำลายผ่าน first-pass metabolism
• ข้อ ง. เคี้ยว 10 นาทีและทิ้ง: หมากฝรั่งหนึ่งชิ้นควรบริหารยาเคี้ยวและพักนานประมาณ 30 นาที เพื่อให้ได้รับนิโคตินครบถ้วน
• ข้อ จ. เคี้ยว แล้วดื่มน้ำส้มตาม: ห้ามรับประทานเครื่องดื่มที่มีฤทธิ์เป็นกรด เช่น น้ำส้ม กาแฟ น้ำอัดลม ก่อนหรือระหว่างเคี้ยวหมากฝรั่ง 15 นาที เพราะสภาวะกรดจะขัดขวางการดูดซึมของนิโคตินผ่านเยื่อบุช่องปาก</t>
        </is>
      </c>
      <c r="L79" s="186" t="n"/>
      <c r="M79" s="186" t="inlineStr">
        <is>
          <t>10. Psychiatric</t>
        </is>
      </c>
      <c r="N79" s="186" t="inlineStr">
        <is>
          <t>10.2 Tobacco dependence</t>
        </is>
      </c>
      <c r="O79" s="185" t="inlineStr">
        <is>
          <t>Clinic</t>
        </is>
      </c>
      <c r="P79" s="186" t="inlineStr">
        <is>
          <t>[SOURCE: Pharma Plus เล่มม่วง 2 - ข้อสอบย้อนหลัง PLE-CC1 ปี 2564 วันที่ 2 ข้อ 40]</t>
        </is>
      </c>
      <c r="Q79" s="185" t="inlineStr">
        <is>
          <t>ข้อสอบจริง</t>
        </is>
      </c>
      <c r="R79" s="185" t="inlineStr">
        <is>
          <t>2564</t>
        </is>
      </c>
      <c r="S79" s="185" t="inlineStr">
        <is>
          <t>CASE-PSYCH-SMOKING-GUM-01</t>
        </is>
      </c>
    </row>
    <row r="80" ht="24" customHeight="1" s="49">
      <c r="A80" s="187" t="n">
        <v>78</v>
      </c>
      <c r="B80" s="186" t="inlineStr">
        <is>
          <t>กรณีศึกษา: ผู้ป่วยมาปรึกษาเภสัชกรที่ร้านยาเพื่อขอคำแนะนำในการเลิกบุหรี่ โดยมีประวัติสูบบุหรี่วันละ 1 ซอง (20 มวนต่อวัน) มานาน 10 ปี เภสัชกรได้ประเมินระดับการติดสารนิโคตินและแนะนำการใช้หมากฝรั่งนิโคติน (Nicotine gum)</t>
        </is>
      </c>
      <c r="C80" s="186" t="inlineStr">
        <is>
          <t>เครื่องมือมาตรฐานที่ใช้ในการประเมินระดับการติดสารนิโคติน (Nicotine dependence) ของผู้ป่วยคือข้อใด</t>
        </is>
      </c>
      <c r="D80" s="186" t="n"/>
      <c r="E80" s="186" t="inlineStr">
        <is>
          <t>5R</t>
        </is>
      </c>
      <c r="F80" s="186" t="inlineStr">
        <is>
          <t>Fagerstrom's test</t>
        </is>
      </c>
      <c r="G80" s="186" t="inlineStr">
        <is>
          <t>5A</t>
        </is>
      </c>
      <c r="H80" s="186" t="inlineStr">
        <is>
          <t>PDCA</t>
        </is>
      </c>
      <c r="I80" s="188" t="inlineStr">
        <is>
          <t>9Q</t>
        </is>
      </c>
      <c r="J80" s="185" t="n">
        <v>2</v>
      </c>
      <c r="K80" s="186" t="inlineStr">
        <is>
          <t>✅ คำตอบที่ถูกต้อง: ข้อ ข. Fagerstrom's test
🎯 ทำไมข้อนี้ถึงถูก:
Fagerstrom Test for Nicotine Dependence (FTND) เป็นแบบประเมินมาตรฐานระดับสากลที่ใช้ในการวัดระดับการติดสารนิโคตินทางกายภาพ (physical nicotine dependence) โดยมีคำถามสำคัญ เช่น ระยะเวลาหลังตื่นนอนก่อนสูบมวนแรก และจำนวนมวนที่สูบต่อวัน เพื่อนำมาวางแผนเลือกใช้ยาช่วยเลิกบุหรี่ในขนาดที่เหมาะสม
🔍 ข้ออื่นผิดเพราะอะไร:
• ข้อ ก. 5R: เป็นกระบวนการสร้างแรงจูงใจในการเลิกบุหรี่สำหรับผู้ที่ยังไม่พร้อมเลิก (Relevance, Risks, Rewards, Roadblocks, Repetition)
• ข้อ ค. 5A: เป็นขั้นตอนมาตรฐานในการบำบัดรักษาผู้สูบบุหรี่ (Ask, Advise, Assess, Assist, Arrange) ไม่ใช่เครื่องมือวัดระดับการติดสารเคมี
• ข้อ ง. PDCA: เป็นวงจรการบริหารจัดการคุณภาพ (Plan-Do-Check-Act)
• ข้อ จ. 9Q: เป็นแบบประเมินโรคซึมเศร้า (Depression screening questionnaire)</t>
        </is>
      </c>
      <c r="L80" s="186" t="n"/>
      <c r="M80" s="186" t="inlineStr">
        <is>
          <t>10. Psychiatric</t>
        </is>
      </c>
      <c r="N80" s="186" t="inlineStr">
        <is>
          <t>10.2 Tobacco dependence</t>
        </is>
      </c>
      <c r="O80" s="185" t="inlineStr">
        <is>
          <t>Clinic</t>
        </is>
      </c>
      <c r="P80" s="186" t="inlineStr">
        <is>
          <t>[SOURCE: Pharma Plus เล่มม่วง 2 - ข้อสอบย้อนหลัง PLE-CC1 ปี 2564 วันที่ 2 ข้อ 41]</t>
        </is>
      </c>
      <c r="Q80" s="185" t="inlineStr">
        <is>
          <t>ข้อสอบจริง</t>
        </is>
      </c>
      <c r="R80" s="185" t="inlineStr">
        <is>
          <t>2564</t>
        </is>
      </c>
      <c r="S80" s="185" t="inlineStr">
        <is>
          <t>CASE-PSYCH-SMOKING-GUM-01</t>
        </is>
      </c>
    </row>
    <row r="81" ht="24" customHeight="1" s="49">
      <c r="A81" s="187" t="n">
        <v>79</v>
      </c>
      <c r="B81" s="186" t="n"/>
      <c r="C81" s="186" t="inlineStr">
        <is>
          <t>ผู้ป่วยได้รับการวินิจฉัยว่าเป็น major depressive disorder ยาใดเสี่ยงหกล้มน้อยที่สุด</t>
        </is>
      </c>
      <c r="D81" s="186" t="n"/>
      <c r="E81" s="186" t="inlineStr">
        <is>
          <t>Mianserin</t>
        </is>
      </c>
      <c r="F81" s="186" t="inlineStr">
        <is>
          <t>Sertraline</t>
        </is>
      </c>
      <c r="G81" s="186" t="inlineStr">
        <is>
          <t>Nortriptyline</t>
        </is>
      </c>
      <c r="H81" s="186" t="inlineStr">
        <is>
          <t>Amitriptyline</t>
        </is>
      </c>
      <c r="I81" s="188" t="inlineStr">
        <is>
          <t>Trazodone</t>
        </is>
      </c>
      <c r="J81" s="185" t="n">
        <v>2</v>
      </c>
      <c r="K81" s="186" t="inlineStr">
        <is>
          <t>✅ คำตอบที่ถูกต้อง: ข้อ ข. Sertraline
🎯 ทำไมข้อนี้ถึงถูก:
เป็น selective serotonin reuptake inhibitor (SSRI) มีฤทธิ์ anticholinergic และ alpha-1 adrenergic blocking ต่ำมาก จึงไม่ทำให้เกิด sedation หรือ orthostatic hypotension ส่งผลให้มีความเสี่ยงต่อการหกล้ม (fall risk) น้อยที่สุดเมื่อเทียบกับ TCAs และ sedating antidepressants
🔍 ข้ออื่นผิดเพราะอะไร:
• ข้อ ก.: Mianserin เป็น tetracyclic antidepressant ที่มีฤทธิ์ antihistaminic (H1) สูงมาก ทำให้เกิดอาการง่วงซึมรุนแรง (sedation) เสี่ยงต่อการหกล้ม
• ข้อ ค.: Nortriptyline เป็น secondary amine TCA แม้จะมี anticholinergic effect น้อยกว่า amitriptyline แต่ยังคงทำให้เกิด orthostatic hypotension และ sedation ได้
• ข้อ ง.: Amitriptyline เป็น tertiary amine TCA มีฤทธิ์ anticholinergic, antihistaminic และ alpha-1 blockade สูงมาก ทำให้ง่วงซึม ความดันตกท่ายืน และหกล้มได้ง่ายมาก
• ข้อ จ.: Trazodone มีฤทธิ์ potent 5-HT2A และ alpha-1 antagonist ทำให้เกิด sedation และ orthostatic hypotension รุนแรง</t>
        </is>
      </c>
      <c r="L81" s="186" t="inlineStr">
        <is>
          <t>Depressive disorders</t>
        </is>
      </c>
      <c r="M81" s="186" t="inlineStr">
        <is>
          <t>10. Psychiatric</t>
        </is>
      </c>
      <c r="N81" s="186" t="inlineStr">
        <is>
          <t>10.3 Anxiety/depression</t>
        </is>
      </c>
      <c r="O81" s="185" t="inlineStr">
        <is>
          <t>Clinic</t>
        </is>
      </c>
      <c r="P81" s="186" t="inlineStr">
        <is>
          <t>ข้อสอบเก่า</t>
        </is>
      </c>
      <c r="Q81" s="185" t="inlineStr">
        <is>
          <t>ข้อสอบจริง</t>
        </is>
      </c>
      <c r="R81" s="185" t="inlineStr">
        <is>
          <t>2565</t>
        </is>
      </c>
      <c r="S81" s="185" t="n"/>
    </row>
    <row r="82" ht="24" customHeight="1" s="49">
      <c r="A82" s="187" t="n">
        <v>80</v>
      </c>
      <c r="B82" s="186" t="inlineStr">
        <is>
          <t>ผู้ป่วยชายไทยอายุ 45 ปี สูบบุหรี่วันละ 20 มวน (1 ซองต่อวัน) ติดต่อกันมา 15 ปี ตื่นนอนแล้วต้องสูบบุหรี่มวนแรกภายใน 5 นาที ต้องการเลิกบุหรี่และไม่มีข้อห้ามใช้ของยาแผ่นแปะนิโคติน (Nicotine patch)</t>
        </is>
      </c>
      <c r="C82" s="186" t="inlineStr">
        <is>
          <t>ขนาดยาเริ่มต้นของ Nicotine transdermal patch ที่เหมาะสมที่สุดสำหรับผู้ป่วยรายนี้คือข้อใด</t>
        </is>
      </c>
      <c r="D82" s="186" t="n"/>
      <c r="E82" s="186" t="inlineStr">
        <is>
          <t>7 mg</t>
        </is>
      </c>
      <c r="F82" s="186" t="inlineStr">
        <is>
          <t>14 mg</t>
        </is>
      </c>
      <c r="G82" s="186" t="inlineStr">
        <is>
          <t>21 mg</t>
        </is>
      </c>
      <c r="H82" s="186" t="inlineStr">
        <is>
          <t>28 mg</t>
        </is>
      </c>
      <c r="I82" s="188" t="inlineStr">
        <is>
          <t>35 mg</t>
        </is>
      </c>
      <c r="J82" s="185" t="n">
        <v>3</v>
      </c>
      <c r="K82" s="186" t="inlineStr">
        <is>
          <t>✅ คำตอบที่ถูกต้อง: ข้อ ค. 21 mg
🎯 ทำไมข้อนี้ถึงถูก:
ตามแนวทางการเลิกบุหรี่ ผู้ที่สูบบุหรี่มากกว่า 10 มวนต่อวัน หรือสูบมวนแรกภายใน 30 นาทีหลังตื่นนอน (high nicotine dependence) ควรเริ่มต้นด้วย Nicotine patch ขนาด 21 mg/day แปะวันละ 1 ครั้ง
🔍 ข้ออื่นผิดเพราะอะไร:
• ข้อ ก.: Nicotine patch 7 mg เป็นขนาดยาในระยะสุดท้ายของการปรับลดขนาดยา (step-down phase) หรือผู้ที่สูบน้อยมาก
• ข้อ ข.: Nicotine patch 14 mg เป็นขนาดเริ่มต้นสำหรับผู้ที่สูบบุหรี่น้อยกว่าหรือเท่ากับ 10 มวนต่อวัน หรือใช้ใน step-down phase
• ข้อ ง.: Nicotine patch 28 mg ไม่ใช่ขนาดแผ่นแปะมาตรฐานที่มีจำหน่ายทั่วไป
• ข้อ จ.: Nicotine patch 35 mg ไม่ใช่ขนาดมาตรฐานในการเริ่มต้นรักษา</t>
        </is>
      </c>
      <c r="L82" s="186" t="inlineStr">
        <is>
          <t>Smoking Cessation Therapy</t>
        </is>
      </c>
      <c r="M82" s="186" t="inlineStr">
        <is>
          <t>10. Psychiatric</t>
        </is>
      </c>
      <c r="N82" s="186" t="inlineStr">
        <is>
          <t>10.2 Tobacco dependence</t>
        </is>
      </c>
      <c r="O82" s="185" t="inlineStr">
        <is>
          <t>Clinic</t>
        </is>
      </c>
      <c r="P82" s="186" t="inlineStr">
        <is>
          <t>ข้อสอบเก่า</t>
        </is>
      </c>
      <c r="Q82" s="185" t="inlineStr">
        <is>
          <t>ข้อสอบจริง</t>
        </is>
      </c>
      <c r="R82" s="185" t="inlineStr">
        <is>
          <t>2565</t>
        </is>
      </c>
      <c r="S82" s="185" t="inlineStr"/>
    </row>
    <row r="83" ht="24" customHeight="1" s="49">
      <c r="A83" s="187" t="n">
        <v>81</v>
      </c>
      <c r="B83" s="186" t="n"/>
      <c r="C83" s="186" t="inlineStr">
        <is>
          <t>ข้อใดคือแบบประเมินภาวะการติดบุหรี่</t>
        </is>
      </c>
      <c r="D83" s="186" t="n"/>
      <c r="E83" s="186" t="inlineStr">
        <is>
          <t>STAR</t>
        </is>
      </c>
      <c r="F83" s="186" t="inlineStr">
        <is>
          <t>Fagerstrom</t>
        </is>
      </c>
      <c r="G83" s="186" t="inlineStr">
        <is>
          <t>5A</t>
        </is>
      </c>
      <c r="H83" s="186" t="inlineStr">
        <is>
          <t>3A2T</t>
        </is>
      </c>
      <c r="I83" s="188" t="inlineStr">
        <is>
          <t>EQ5D</t>
        </is>
      </c>
      <c r="J83" s="185" t="n">
        <v>2</v>
      </c>
      <c r="K83" s="186" t="inlineStr">
        <is>
          <t>✅ คำตอบที่ถูกต้อง: ข้อ ข. Fagerstrom
🎯 ทำไมข้อนี้ถึงถูก:
Fagerstrom Test for Nicotine Dependence (FTND) เป็นเครื่องมือมาตรฐานสากลที่ใช้วัดระดับความรุนแรงของการติดสารนิโคตินในผู้สูบบุหรี่ (คะแนนเต็ม 10 คะแนน โดยคำถามสำคัญที่สุดคือระยะเวลาสูบมวนแรกหลังตื่นนอน และจำนวนมวนต่อวัน)
🔍 ข้ออื่นผิดเพราะอะไร:
• ข้อ ก.: (STAR): ไม่ใช่คำตอบที่ถูกต้องตามแนวทางเวชปฏิบัติและหลักวิชาการทางเภสัชกรรมสำหรับกรณีนี้
• ข้อ ค.: (5A): ไม่ใช่คำตอบที่ถูกต้องตามแนวทางเวชปฏิบัติและหลักวิชาการทางเภสัชกรรมสำหรับกรณีนี้
• ข้อ ง.: (3A2T): ไม่ใช่คำตอบที่ถูกต้องตามแนวทางเวชปฏิบัติและหลักวิชาการทางเภสัชกรรมสำหรับกรณีนี้
• ข้อ จ.: (EQ5D): ไม่ใช่คำตอบที่ถูกต้องตามแนวทางเวชปฏิบัติและหลักวิชาการทางเภสัชกรรมสำหรับกรณีนี้</t>
        </is>
      </c>
      <c r="L83" s="186" t="n"/>
      <c r="M83" s="186" t="inlineStr">
        <is>
          <t>10. Psychiatric</t>
        </is>
      </c>
      <c r="N83" s="186" t="inlineStr">
        <is>
          <t>10.2 Tobacco dependence</t>
        </is>
      </c>
      <c r="O83" s="185" t="inlineStr">
        <is>
          <t>Clinic</t>
        </is>
      </c>
      <c r="P83" s="186" t="inlineStr">
        <is>
          <t>[SOURCE: Mock Pharmtutor 2024 Set 1 ข้อ 54]</t>
        </is>
      </c>
      <c r="Q83" s="185" t="inlineStr">
        <is>
          <t>ข้อสอบจำลอง</t>
        </is>
      </c>
      <c r="R83" s="185" t="inlineStr">
        <is>
          <t>Mock Pharmtutor 2024</t>
        </is>
      </c>
      <c r="S83" s="185" t="n"/>
    </row>
    <row r="84" ht="24" customHeight="1" s="49">
      <c r="A84" s="187" t="n">
        <v>82</v>
      </c>
      <c r="B84" s="186" t="n"/>
      <c r="C84" s="186" t="inlineStr">
        <is>
          <t>ข้อใดถูกต้องเกี่ยวกับการแนะนำการเลิกบุหรี่</t>
        </is>
      </c>
      <c r="D84" s="186" t="n"/>
      <c r="E84" s="186" t="inlineStr">
        <is>
          <t>ควรหยุดสูบบุหรี่เมื่อมีการใช้ nicotine replacement ทันที</t>
        </is>
      </c>
      <c r="F84" s="186" t="inlineStr">
        <is>
          <t>เมื่อเคี้ยวไว้ห้ามกลืนน้ำลายประมาณ 1 นาที</t>
        </is>
      </c>
      <c r="G84" s="186" t="inlineStr">
        <is>
          <t>เมื่อเคี้ยวหมากฝรั่ง nicotine ควรหลีกเลี่ยงการดื่มน้ำส้ม น้ำอัดลม อย่างน้อย 15 นาที</t>
        </is>
      </c>
      <c r="H84" s="186" t="inlineStr">
        <is>
          <t>การใช้ยา Bupropion อาจจะเพิ่มความเสี่ยงต่อการเกิดการชักได้</t>
        </is>
      </c>
      <c r="I84" s="188" t="inlineStr">
        <is>
          <t>ถูกทุกข้อ</t>
        </is>
      </c>
      <c r="J84" s="185" t="n">
        <v>5</v>
      </c>
      <c r="K84" s="186" t="inlineStr">
        <is>
          <t>✅ คำตอบที่ถูกต้อง: ข้อ จ. ถูกทุกข้อ
🎯 ทำไมข้อนี้ถึงถูก:
ถูกทุกข้อ: (ก) ต้องหยุดสูบบุหรี่ทันทีเมื่อเริ่มใช้ Nicotine Replacement Therapy (NRT) เพื่อป้องกัน nicotine overdose; (ข) เทคนิค chew and park ต้องพักไว้ข้างกระพุ้งแก้มและไม่กลืนน้ำลายทันทีเพื่อให้นิโคตินดูดซึมผ่านเยื่อบุช่องคลอด; (ค) เครื่องดื่มที่เป็นกรดจะลด pH ช่องคลอด ทำให้ดูดซึมนิโคตินได้น้อยลงจึงต้องงดอย่างน้อย 15 นาที; (ง) Bupropion ลด seizure threshold จึงเพิ่มความเสี่ยงต่อการชัก
🔍 ข้ออื่นผิดเพราะอะไร:
• ข้อ ก.: (ควรหยุดสูบบุหรี่เมื่อมีการใช้ nicotine replacement ทันที): ไม่ใช่คำตอบที่ถูกต้องตามแนวทางเวชปฏิบัติและหลักวิชาการทางเภสัชกรรมสำหรับกรณีนี้
• ข้อ ข.: ถูกต้องBupropionมีข้อห้ามใช้ในผู้ป่วยที่มีประวัติชักโรคลมชักหรือeatingdisorders(bulimia/anorexia)
• ข้อ ค.: (เมื่อเคี้ยวหมากฝรั่ง nicotine ควรหลีกเลี่ยงการดื่มน้ำส้ม น้ำอัดลม อย่างน้อย 15 นาที): ไม่ใช่คำตอบที่ถูกต้องตามแนวทางเวชปฏิบัติและหลักวิชาการทางเภสัชกรรมสำหรับกรณีนี้
• ข้อ ง.: (การใช้ยา Bupropion อาจจะเพิ่มความเสี่ยงต่อการเกิดการชักได้): ไม่ใช่คำตอบที่ถูกต้องตามแนวทางเวชปฏิบัติและหลักวิชาการทางเภสัชกรรมสำหรับกรณีนี้</t>
        </is>
      </c>
      <c r="L84" s="186" t="n"/>
      <c r="M84" s="186" t="inlineStr">
        <is>
          <t>10. Psychiatric</t>
        </is>
      </c>
      <c r="N84" s="186" t="inlineStr">
        <is>
          <t>10.2 Tobacco dependence</t>
        </is>
      </c>
      <c r="O84" s="185" t="inlineStr">
        <is>
          <t>Clinic</t>
        </is>
      </c>
      <c r="P84" s="186" t="inlineStr">
        <is>
          <t>[SOURCE: Mock Pharmtutor 2024 Set 1 ข้อ 55]</t>
        </is>
      </c>
      <c r="Q84" s="185" t="inlineStr">
        <is>
          <t>ข้อสอบจำลอง</t>
        </is>
      </c>
      <c r="R84" s="185" t="inlineStr">
        <is>
          <t>Mock Pharmtutor 2024</t>
        </is>
      </c>
      <c r="S84" s="185" t="n"/>
    </row>
    <row r="85" ht="24" customHeight="1" s="49">
      <c r="A85" s="187" t="n">
        <v>83</v>
      </c>
      <c r="B85" s="186" t="n"/>
      <c r="C85" s="186" t="inlineStr">
        <is>
          <t>ยาในกลุ่มใดที่เป็นยาทางเลือกแรก ในการรักษาภาวะซึมเศร้าในกลุ่มที่ไม่มีข้อห้ามใช้</t>
        </is>
      </c>
      <c r="D85" s="186" t="n"/>
      <c r="E85" s="186" t="inlineStr">
        <is>
          <t>TCA</t>
        </is>
      </c>
      <c r="F85" s="186" t="inlineStr">
        <is>
          <t>SNRI</t>
        </is>
      </c>
      <c r="G85" s="186" t="inlineStr">
        <is>
          <t>SSRI</t>
        </is>
      </c>
      <c r="H85" s="186" t="inlineStr">
        <is>
          <t>BZPs</t>
        </is>
      </c>
      <c r="I85" s="188" t="inlineStr">
        <is>
          <t>SDRI</t>
        </is>
      </c>
      <c r="J85" s="185" t="n">
        <v>3</v>
      </c>
      <c r="K85" s="186" t="inlineStr">
        <is>
          <t>✅ คำตอบที่ถูกต้อง: ข้อ ค. SSRI
🎯 ทำไมข้อนี้ถึงถูก:
Selective Serotonin Reuptake Inhibitors (SSRIs) เช่น Sertraline, Escitalopram, Fluoxetine เป็นยา first-line pharmacotherapy ในการรักษาโรคซึมเศร้า (Major Depressive Disorder: MDD) ตามแนวทางเวชปฏิบัติระดับสากล เนื่องจากมีประสิทธิภาพสูง มี safety profile ดี และมี tolerability ปลอดภัยกว่ากลุ่ม TCAs มากเมื่อเกิด overdose
🔍 ข้ออื่นผิดเพราะอะไร:
• ข้อ ก.: (TCA): ไม่ใช่คำตอบที่ถูกต้องตามแนวทางเวชปฏิบัติและหลักวิชาการทางเภสัชกรรมสำหรับกรณีนี้
• ข้อ ข.: (SDRI):SerotoninDopamineReuptakeInhibitorไม่ใช่กลุ่มยามาตรฐานทางเลือกแรกสำหรับโรคซึมเศร้าทั่วไป
• ข้อ ง.: (BZPs): ไม่ใช่คำตอบที่ถูกต้องตามแนวทางเวชปฏิบัติและหลักวิชาการทางเภสัชกรรมสำหรับกรณีนี้
• ข้อ จ.: (SDRI): ไม่ใช่คำตอบที่ถูกต้องตามแนวทางเวชปฏิบัติและหลักวิชาการทางเภสัชกรรมสำหรับกรณีนี้</t>
        </is>
      </c>
      <c r="L85" s="186" t="n"/>
      <c r="M85" s="186" t="inlineStr">
        <is>
          <t>10. Psychiatric</t>
        </is>
      </c>
      <c r="N85" s="186" t="inlineStr">
        <is>
          <t>10.3 Anxiety/depression</t>
        </is>
      </c>
      <c r="O85" s="185" t="inlineStr">
        <is>
          <t>Clinic</t>
        </is>
      </c>
      <c r="P85" s="186" t="inlineStr">
        <is>
          <t>[SOURCE: Mock Pharmtutor 2024 Set 1 ข้อ 56]</t>
        </is>
      </c>
      <c r="Q85" s="185" t="inlineStr">
        <is>
          <t>ข้อสอบจำลอง</t>
        </is>
      </c>
      <c r="R85" s="185" t="inlineStr">
        <is>
          <t>Mock Pharmtutor 2024</t>
        </is>
      </c>
      <c r="S85" s="185" t="n"/>
    </row>
    <row r="86" ht="24" customHeight="1" s="49">
      <c r="A86" s="187" t="n">
        <v>84</v>
      </c>
      <c r="B86" s="186" t="n"/>
      <c r="C86" s="186" t="inlineStr">
        <is>
          <t>ข้อใดจับคู่ไม่ถูกต้อง</t>
        </is>
      </c>
      <c r="D86" s="186" t="n"/>
      <c r="E86" s="186" t="inlineStr">
        <is>
          <t>Clozapine - Agranulocytosis</t>
        </is>
      </c>
      <c r="F86" s="186" t="inlineStr">
        <is>
          <t>Fluoxetine - Insomnia</t>
        </is>
      </c>
      <c r="G86" s="186" t="inlineStr">
        <is>
          <t>Alprazolam - Retrograde Amnesia</t>
        </is>
      </c>
      <c r="H86" s="186" t="inlineStr">
        <is>
          <t>Duloxetine - Hypotension</t>
        </is>
      </c>
      <c r="I86" s="188" t="inlineStr">
        <is>
          <t>Bupropion - Induce seizure</t>
        </is>
      </c>
      <c r="J86" s="185" t="n">
        <v>4</v>
      </c>
      <c r="K86" s="186" t="inlineStr">
        <is>
          <t>✅ คำตอบที่ถูกต้อง: ข้อ ง. Duloxetine - Hypotension
🎯 ทำไมข้อนี้ถึงถูก:
Duloxetine เป็นยากลุ่ม Serotonin-Norepinephrine Reuptake Inhibitor (SNRI) ซึ่งการเพิ่มระดับของ Norepinephrine (NE) ที่ synaptic cleft ส่งผลกระตุ้น adrenergic system ทำให้เกิด "Hypertension" (ความดันโลหิตสูงขึ้น) และ tachycardia ไม่ใช่ Hypotension
🔍 ข้ออื่นผิดเพราะอะไร:
• ข้อ ก.: (Clozapine - Agranulocytosis): ไม่ใช่คำตอบที่ถูกต้องตามแนวทางเวชปฏิบัติและหลักวิชาการทางเภสัชกรรมสำหรับกรณีนี้
• ข้อ ข.: (BupropionInduceseizure):ถูกต้องBupropionมีฤทธิ์ลดseizurethresholdและมีอุบัติการณ์ชักเพิ่มขึ้นอย่างมีนัยสำคัญตามขนาดยา
• ข้อ ค.: (Alprazolam - Retrograde Amnesia): ไม่ใช่คำตอบที่ถูกต้องตามแนวทางเวชปฏิบัติและหลักวิชาการทางเภสัชกรรมสำหรับกรณีนี้
• ข้อ จ.: (Bupropion - Induce seizure): ไม่ใช่คำตอบที่ถูกต้องตามแนวทางเวชปฏิบัติและหลักวิชาการทางเภสัชกรรมสำหรับกรณีนี้</t>
        </is>
      </c>
      <c r="L86" s="186" t="n"/>
      <c r="M86" s="186" t="inlineStr">
        <is>
          <t>10. Psychiatric</t>
        </is>
      </c>
      <c r="N86" s="186" t="inlineStr">
        <is>
          <t>10.3 Anxiety/depression</t>
        </is>
      </c>
      <c r="O86" s="185" t="inlineStr">
        <is>
          <t>Clinic</t>
        </is>
      </c>
      <c r="P86" s="186" t="inlineStr">
        <is>
          <t>[SOURCE: Mock Pharmtutor 2024 Set 1 ข้อ 57]</t>
        </is>
      </c>
      <c r="Q86" s="185" t="inlineStr">
        <is>
          <t>ข้อสอบจำลอง</t>
        </is>
      </c>
      <c r="R86" s="185" t="inlineStr">
        <is>
          <t>Mock Pharmtutor 2024</t>
        </is>
      </c>
      <c r="S86" s="185" t="n"/>
    </row>
    <row r="87" ht="24" customHeight="1" s="49">
      <c r="A87" s="187" t="n">
        <v>85</v>
      </c>
      <c r="B87" s="186" t="inlineStr">
        <is>
          <t>นักศึกษาชายไทยอายุ 21 ปี พบว่า 2 สัปดาห์ที่ผ่านมา มีอาการนอนไม่หลับ รับประทานอาหารน้อยกว่าปกติ รวมถึงมีอาการกระวนกระวายเมื่อต้องเข้าสังคม หรือต้องนำเสนองานหน้าห้องเรียน ซึ่งเมื่อซักประวัติเพิ่มเติมพบว่า มีอาการเครียดจากการได้คะแนนสอบน้อยที่สุดในห้อง และเมื่อเข้านอนพบว่ากว่าจะหลับใช้เวลานานเป็นชั่วโมง</t>
        </is>
      </c>
      <c r="C87" s="186" t="inlineStr">
        <is>
          <t>ยาในข้อใดมีความเหมาะสมในการรักษาอาการของผู้ป่วยรายนี้มากที่สุด</t>
        </is>
      </c>
      <c r="D87" s="186" t="n"/>
      <c r="E87" s="186" t="inlineStr">
        <is>
          <t>Clozapine</t>
        </is>
      </c>
      <c r="F87" s="186" t="inlineStr">
        <is>
          <t>Fluoxetine</t>
        </is>
      </c>
      <c r="G87" s="186" t="inlineStr">
        <is>
          <t>Lorazepam</t>
        </is>
      </c>
      <c r="H87" s="186" t="inlineStr">
        <is>
          <t>Clonazepam</t>
        </is>
      </c>
      <c r="I87" s="188" t="inlineStr">
        <is>
          <t>Amitriptyline</t>
        </is>
      </c>
      <c r="J87" s="185" t="n">
        <v>3</v>
      </c>
      <c r="K87" s="186" t="inlineStr">
        <is>
          <t>✅ คำตอบที่ถูกต้อง: ข้อ ค. Lorazepam
🎯 ทำไมข้อนี้ถึงถูก:
ผู้ป่วยมีภาวะ Acute situational anxiety ร่วมกับ Sleep-onset insomnia ระยะสั้น (2 สัปดาห์) จากความเครียดเฉียบพลัน ยาที่เหมาะสมที่สุดสำหรับการบรรเทาอาการระยะสั้นตามความจำเป็น (short-term situational relief) คือ Lorazepam ซึ่งเป็น Intermediate-acting benzodiazepine ที่ไม่มี active metabolites จึงลดความเสี่ยงต่ออาการง่วงซึมตกค้างในวันรุ่งขึ้น (residual daytime sedation)
🔍 ข้ออื่นผิดเพราะอะไร:
• ข้อ ก.: (Clozapine): ไม่ใช่คำตอบที่ถูกต้องตามแนวทางเวชปฏิบัติและหลักวิชาการทางเภสัชกรรมสำหรับกรณีนี้
• ข้อ ข.: (Amitriptyline):เป็นยาต้านซึมเศร้ากลุ่มTCAแม้มีฤทธิ์ง่วงแต่มีanticholinergicsideeffectsสูงเช่นปากแห้งตาพร่าท้องผูกและเสี่ยงต่อcardiactoxicity
• ข้อ ง.: (Clonazepam): ไม่ใช่คำตอบที่ถูกต้องตามแนวทางเวชปฏิบัติและหลักวิชาการทางเภสัชกรรมสำหรับกรณีนี้
• ข้อ จ.: (Amitriptyline): ไม่ใช่คำตอบที่ถูกต้องตามแนวทางเวชปฏิบัติและหลักวิชาการทางเภสัชกรรมสำหรับกรณีนี้</t>
        </is>
      </c>
      <c r="L87" s="186" t="n"/>
      <c r="M87" s="186" t="inlineStr">
        <is>
          <t>10. Psychiatric</t>
        </is>
      </c>
      <c r="N87" s="186" t="inlineStr">
        <is>
          <t>10.4 Insomnia</t>
        </is>
      </c>
      <c r="O87" s="185" t="inlineStr">
        <is>
          <t>Clinic</t>
        </is>
      </c>
      <c r="P87" s="186" t="inlineStr">
        <is>
          <t>[SOURCE: Mock Pharmtutor 2024 Set 1 ข้อ 58]</t>
        </is>
      </c>
      <c r="Q87" s="185" t="inlineStr">
        <is>
          <t>ข้อสอบจำลอง</t>
        </is>
      </c>
      <c r="R87" s="185" t="inlineStr">
        <is>
          <t>Mock Pharmtutor 2024</t>
        </is>
      </c>
      <c r="S87" s="185" t="n"/>
    </row>
    <row r="88" ht="24" customHeight="1" s="49">
      <c r="A88" s="187" t="n">
        <v>86</v>
      </c>
      <c r="B88" s="186" t="inlineStr">
        <is>
          <t>กรณีศึกษา: ผู้ป่วยชายอายุ 20 ปี สูบบุหรี่มา 3 ปี วันละ 8-9 มวน สูบเพราะความเครียดและต้องการเข้ากลุ่มเพื่อน ไม่มีประวัติโรคประจำตัวใดๆ มาขอรับคำปรึกษาเพื่อเลิกบุหรี่ที่ร้านยา</t>
        </is>
      </c>
      <c r="C88" s="186" t="inlineStr">
        <is>
          <t>การจัดการและให้คำแนะนำเบื้องต้นที่เหมาะสมที่สุดสำหรับผู้ป่วยรายนี้คือข้อใด</t>
        </is>
      </c>
      <c r="D88" s="186" t="n"/>
      <c r="E88" s="186" t="inlineStr">
        <is>
          <t>Precontemplation</t>
        </is>
      </c>
      <c r="F88" s="186" t="inlineStr">
        <is>
          <t>Contemplation</t>
        </is>
      </c>
      <c r="G88" s="186" t="inlineStr">
        <is>
          <t>Preparation</t>
        </is>
      </c>
      <c r="H88" s="186" t="inlineStr">
        <is>
          <t>Action</t>
        </is>
      </c>
      <c r="I88" s="188" t="inlineStr">
        <is>
          <t>Maintenance</t>
        </is>
      </c>
      <c r="J88" s="185" t="n">
        <v>2</v>
      </c>
      <c r="K88" s="186" t="inlineStr">
        <is>
          <t>✅ คำตอบที่ถูกต้อง: ข้อ ข. Contemplation
🎯 ทำไมข้อนี้ถึงถูก:
ตามทฤษฎีระยะความพร้อมในการเปลี่ยนพฤติกรรม (Transtheoretical Model / Stages of Change): ผู้ป่วยรายนี้เคยคิดจะเลิกสูบบุหรี่ แต่ยังมีความลังเลใจ (ambivalence) โดยเมื่อเห็นเพื่อนสูบก็ยังอยากสูบอีก และยังไม่ได้กำหนดวันหยุดสูบที่แน่นอนภายใน 30 วันข้างหน้า จึงตรงกับระยะ Contemplation (ระยะลังเลใจที่เริ่มตระหนักถึงปัญหาและคิดอยากเลิกภายใน 6 เดือนข้างหน้า)
🔍 ข้ออื่นผิดเพราะอะไร:
• ข้อ ก. Precontemplation: ผิดเพราะเป็นระยะที่ผู้สูบยังปฏิเสธปัญหาและไม่มีความคิดที่จะเลิกสูบบุหรี่เลยในระยะเวลา 6 เดือนข้างหน้า แต่ผู้ป่วยรายนี้ระบุว่าเคยคิดจะเลิกแล้ว
• ข้อ ค. Preparation: ผิดเพราะเป็นระยะที่มีความตั้งใจจริงที่จะเลิกภายใน 30 วันข้างหน้า และเริ่มเตรียมความพร้อมหรือมีแผนการเลิกที่ชัดเจน เช่น กำหนดวัน quit date
• ข้อ ง. Action: ผิดเพราะเป็นระยะที่เริ่มลงมือหยุดสูบบุหรี่อย่างจริงจังมาแล้วเป็นระยะเวลาน้อยกว่า 6 เดือน
• ข้อ จ. Maintenance: ผิดเพราะเป็นระยะที่สามารถรักษาสถานะการไม่สูบบุหรี่ได้อย่างต่อเนื่องเป็นเวลานานมากกว่า 6 เดือนขึ้นไป</t>
        </is>
      </c>
      <c r="L88" s="186" t="n"/>
      <c r="M88" s="186" t="inlineStr">
        <is>
          <t>10. Psychiatric</t>
        </is>
      </c>
      <c r="N88" s="186" t="inlineStr">
        <is>
          <t>10.2 Tobacco dependence</t>
        </is>
      </c>
      <c r="O88" s="185" t="inlineStr">
        <is>
          <t>Clinic</t>
        </is>
      </c>
      <c r="P88" s="186" t="inlineStr">
        <is>
          <t>[SOURCE: Mock Pharmtutor 2024 Set 2 ข้อ 53]</t>
        </is>
      </c>
      <c r="Q88" s="185" t="inlineStr">
        <is>
          <t>ข้อสอบจำลอง</t>
        </is>
      </c>
      <c r="R88" s="185" t="inlineStr">
        <is>
          <t>Mock Pharmtutor 2024</t>
        </is>
      </c>
      <c r="S88" s="185" t="inlineStr">
        <is>
          <t>CASE-PSYCH-SMOKING-MALE-20YO</t>
        </is>
      </c>
    </row>
    <row r="89" ht="24" customHeight="1" s="49">
      <c r="A89" s="187" t="n">
        <v>87</v>
      </c>
      <c r="B89" s="186" t="inlineStr">
        <is>
          <t>กรณีศึกษา: ผู้ป่วยชายอายุ 20 ปี สูบบุหรี่มา 3 ปี วันละ 8-9 มวน สูบเพราะความเครียดและต้องการเข้ากลุ่มเพื่อน ไม่มีประวัติโรคประจำตัวใดๆ มาขอรับคำปรึกษาเพื่อเลิกบุหรี่ที่ร้านยา</t>
        </is>
      </c>
      <c r="C89" s="186" t="inlineStr">
        <is>
          <t>หากผู้ป่วยมีประวัติโรคลมชัก (Epilepsy) หรือมีประวัติโรคพฤติกรรมการกินผิดปกติ (Bulimia / Anorexia nervosa) ยาช่วยเลิกบุหรี่ในข้อใดที่มีข้อห้ามใช้อย่างเด็ดขาด</t>
        </is>
      </c>
      <c r="D89" s="186" t="n"/>
      <c r="E89" s="186" t="inlineStr">
        <is>
          <t>Nortriptyline</t>
        </is>
      </c>
      <c r="F89" s="186" t="inlineStr">
        <is>
          <t>Nicotine gum</t>
        </is>
      </c>
      <c r="G89" s="186" t="inlineStr">
        <is>
          <t>Nicotine patch</t>
        </is>
      </c>
      <c r="H89" s="186" t="inlineStr">
        <is>
          <t>Bupropion</t>
        </is>
      </c>
      <c r="I89" s="188" t="inlineStr">
        <is>
          <t>Varenicline</t>
        </is>
      </c>
      <c r="J89" s="185" t="n">
        <v>4</v>
      </c>
      <c r="K89" s="186" t="inlineStr">
        <is>
          <t>✅ คำตอบที่ถูกต้อง: ข้อ ง. Bupropion
🎯 ทำไมข้อนี้ถึงถูก:
Bupropion (ยากลุ่ม Norepinephrine-Dopamine Reuptake Inhibitor: NDRI) มีฤทธิ์ลด ngưỡng การชัก (lowers seizure threshold) แบบ dose-dependent อย่างมีนัยสำคัญ จึงจัดเป็นข้อห้ามใช้เด็ดขาด (contraindication) ในผู้ป่วยที่มีประวัติโรคลมชัก (history of seizure disorder / epilepsy) หรือโรคที่มีความเสี่ยงต่อการชัก
🔍 ข้ออื่นผิดเพราะอะไร:
• ข้อ ก. Nortriptyline: ผิดเพราะเป็น second-line agent ที่มีข้อควรระวังเรื่องการชักเช่นกัน แต่ไม่ได้เป็น absolute black-box contraindication ชัดเจนเหมือน Bupropion ในแนวทางเวชปฏิบัติการช่วยเลิกบุหรี่
• ข้อ ข. Nicotine gum: ผิดเพราะเป็น Nicotine Replacement Therapy (NRT) ที่ออกฤทธิ์เฉพาะต่อ nicotinic receptors ไม่มีผลลด ngưỡng การชัก จึงสามารถใช้ได้อย่างปลอดภัยในผู้ป่วยโรคลมชัก
• ข้อ ค. Nicotine patch: ผิดเพราะเป็นแผ่นแปะนิโคตินรูปแบบควบคุมการปลดปล่อยอย่างต่อเนื่อง ไม่เพิ่มความเสี่ยงต่ออาการชัก
• ข้อ จ. Varenicline: ผิดเพราะเป็น partial alpha-4-beta-2 nicotinic acetylcholine receptor agonist ไม่มีข้อห้ามใช้ในผู้ป่วยโรคลมชัก (แต่มีข้อควรระวังเรื่องภาวะทางอารมณ์และจิตเวช)</t>
        </is>
      </c>
      <c r="L89" s="186" t="n"/>
      <c r="M89" s="186" t="inlineStr">
        <is>
          <t>10. Psychiatric</t>
        </is>
      </c>
      <c r="N89" s="186" t="inlineStr">
        <is>
          <t>10.2 Tobacco dependence</t>
        </is>
      </c>
      <c r="O89" s="185" t="inlineStr">
        <is>
          <t>Clinic</t>
        </is>
      </c>
      <c r="P89" s="186" t="inlineStr">
        <is>
          <t>[SOURCE: Mock Pharmtutor 2024 Set 2 ข้อ 54]</t>
        </is>
      </c>
      <c r="Q89" s="185" t="inlineStr">
        <is>
          <t>ข้อสอบจำลอง</t>
        </is>
      </c>
      <c r="R89" s="185" t="inlineStr">
        <is>
          <t>Mock Pharmtutor 2024</t>
        </is>
      </c>
      <c r="S89" s="185" t="inlineStr">
        <is>
          <t>CASE-PSYCH-SMOKING-MALE-20YO</t>
        </is>
      </c>
    </row>
    <row r="90" ht="24" customHeight="1" s="49">
      <c r="A90" s="187" t="n">
        <v>88</v>
      </c>
      <c r="B90" s="186" t="inlineStr">
        <is>
          <t>กรณีศึกษา: นักศึกษาชายอายุ 19 ปี มาพบแพทย์ด้วยอาการนอนไม่หลับ โดยเล่าว่านอนหลับยาก ต้องใช้เวลานานกว่า 1-2 ชั่วโมงกว่าจะหลับ (Sleep-onset insomnia) แต่เมื่อหลับแล้วสามารถหลับได้ต่อเนื่องจนถึงเช้า มีความกังวลเรื่องการเตรียมตัวสอบ</t>
        </is>
      </c>
      <c r="C90" s="186" t="inlineStr">
        <is>
          <t>ยานอนหลับในข้อใดมีความเหมาะสมในการสั่งใช้เพื่อบรรเทาภาวะนอนไม่หลับในระยะสั้นสำหรับผู้ป่วยรายนี้</t>
        </is>
      </c>
      <c r="D90" s="186" t="n"/>
      <c r="E90" s="186" t="inlineStr">
        <is>
          <t>Oxazepam</t>
        </is>
      </c>
      <c r="F90" s="186" t="inlineStr">
        <is>
          <t>Lorazepam</t>
        </is>
      </c>
      <c r="G90" s="186" t="inlineStr">
        <is>
          <t>Phenobarbital</t>
        </is>
      </c>
      <c r="H90" s="186" t="inlineStr">
        <is>
          <t>Amitriptyline</t>
        </is>
      </c>
      <c r="I90" s="188" t="inlineStr">
        <is>
          <t>Clonazepam</t>
        </is>
      </c>
      <c r="J90" s="185" t="n">
        <v>2</v>
      </c>
      <c r="K90" s="186" t="inlineStr">
        <is>
          <t>✅ คำตอบที่ถูกต้อง: ข้อ ข. Lorazepam
🎯 ทำไมข้อนี้ถึงถูก:
ตามเฉลยของข้อสอบชุดนี้เลือก Lorazepam ซึ่งใน
🔍 ข้ออื่นผิดเพราะอะไร:
• ข้อ ก. Oxazepam: ผิดเพราะ Oxazepam มีค่า lipophilicity ต่ำ ทำให้การดูดซึมช้า มี slow onset of action (ใช้เวลา 2-3 ชั่วโมง) จึงไม่เหมาะสำหรับช่วยให้นอนหลับอย่างรวดเร็ว
• ข้อ ค. Phenobarbital: ผิดเพราะเป็นยากลุ่ม Barbiturate ที่กดระบบประสาทแบบ non-specific มี narrow therapeutic window สูง เสี่ยงต่อการกดการหายใจและการติดยา จึงไม่ใช้รักษาภาวะนอนไม่หลับทั่วไป
• ข้อ ง. Amitriptyline: ผิดเพราะเป็นยากลุ่ม Tricyclic Antidepressant (TCA) ที่มี anticholinergic side effects สูง และไม่ได้เป็นยาทางเลือกแรกสำหรับ situational insomnia เฉียบพลัน
• ข้อ จ. Clonazepam: ผิดเพราะตามเฉลยระบุข้อ ข. โดย Clonazepam มี onset ปานกลาง (intermediate onset) และมี elimination half-life ยาวมาก (30-40 ชั่วโมง) ซึ่งอาจทำให้เกิดอาการง่วงซึมค้างในวันถัดไป (hangover effect) ได้มากกว่า</t>
        </is>
      </c>
      <c r="L90" s="186" t="n"/>
      <c r="M90" s="186" t="inlineStr">
        <is>
          <t>10. Psychiatric</t>
        </is>
      </c>
      <c r="N90" s="186" t="inlineStr">
        <is>
          <t>10.4 Insomnia</t>
        </is>
      </c>
      <c r="O90" s="185" t="inlineStr">
        <is>
          <t>Clinic</t>
        </is>
      </c>
      <c r="P90" s="186" t="inlineStr">
        <is>
          <t>[SOURCE: Mock Pharmtutor 2024 Set 2 ข้อ 55] [NEED_REVIEW: ต้นฉบับเฉลยข้อ ข (Lorazepam) แม้ในตำราเภสัชจลนศาสตร์บริสุทธิ์ Lorazepam จัดเป็น intermediate duration แต่ในเวชปฏิบัติถือเป็นยากลุ่ม BZD ที่ออกฤทธิ์เร็วและคุมการนอนได้ยาวตลอดคืนโดยไม่ผ่าน hepatic oxidation]</t>
        </is>
      </c>
      <c r="Q90" s="185" t="inlineStr">
        <is>
          <t>ข้อสอบจำลอง</t>
        </is>
      </c>
      <c r="R90" s="185" t="inlineStr">
        <is>
          <t>Mock Pharmtutor 2024</t>
        </is>
      </c>
      <c r="S90" s="185" t="inlineStr">
        <is>
          <t>CASE-PSYCH-INSOMNIA-STUDENT-ZOLPIDEM</t>
        </is>
      </c>
    </row>
    <row r="91" ht="24" customHeight="1" s="49">
      <c r="A91" s="187" t="n">
        <v>89</v>
      </c>
      <c r="B91" s="186" t="inlineStr">
        <is>
          <t>กรณีศึกษา: นักศึกษาชายอายุ 19 ปี มาพบแพทย์ด้วยอาการนอนไม่หลับ โดยเล่าว่านอนหลับยาก ต้องใช้เวลานานกว่า 1-2 ชั่วโมงกว่าจะหลับ (Sleep-onset insomnia) แต่เมื่อหลับแล้วสามารถหลับได้ต่อเนื่องจนถึงเช้า มีความกังวลเรื่องการเตรียมตัวสอบ</t>
        </is>
      </c>
      <c r="C91" s="186" t="inlineStr">
        <is>
          <t>ข้อใดคือกลไกการออกฤทธิ์ทางเภสัชวิทยาหลักของยา Zolpidem</t>
        </is>
      </c>
      <c r="D91" s="186" t="n"/>
      <c r="E91" s="186" t="inlineStr">
        <is>
          <t>จับกับ benzodiazepine binding site บน GABA receptor</t>
        </is>
      </c>
      <c r="F91" s="186" t="inlineStr">
        <is>
          <t>จับกับ barbiturate binding site บน GABA receptor</t>
        </is>
      </c>
      <c r="G91" s="186" t="inlineStr">
        <is>
          <t>กระตุ้นการสร้างสารสื่อประสาท GABA</t>
        </is>
      </c>
      <c r="H91" s="186" t="inlineStr">
        <is>
          <t>ยับยั้งการสร้างสารสื่อประสาท glutamate</t>
        </is>
      </c>
      <c r="I91" s="188" t="inlineStr">
        <is>
          <t>ยับยั้ง voltage-gated Na+ channel</t>
        </is>
      </c>
      <c r="J91" s="185" t="n">
        <v>1</v>
      </c>
      <c r="K91" s="186" t="inlineStr">
        <is>
          <t>✅ คำตอบที่ถูกต้อง: ข้อ ก. จับกับ benzodiazepine binding site บน GABA receptor
🎯 ทำไมข้อนี้ถึงถูก:
Zolpidem เป็นยานอนหลับกลุ่ม Non-benzodiazepine receptor agonists (Z-drugs) ออกฤทธิ์เป็น selective agonist โดยเข้าจับจำเพาะเจาะจงกับ alpha-1 subunit ของ GABA-A receptor complex ที่บริเวณ Benzodiazepine (BZ1 หรือ omega-1) binding site ส่งผลเพิ่มความถี่ในการเปิดของ chloride channel ทำให้เกิด hyperpolarization ของเซลล์ประสาท และออกฤทธิ์ sedative-hypnotic ช่วยให้นอนหลับได้เร็ว
🔍 ข้ออื่นผิดเพราะอะไร:
• ข้อ ข. จับกับ barbiturate binding site บน GABA receptor: ผิดเพราะเป็นกลไกของยากลุ่ม Barbiturates (เช่น Phenobarbital) ซึ่งเพิ่มระยะเวลาการเปิด (duration of opening) ของ chloride channel
• ข้อ ค. กระตุ้นการสร้างสารสื่อประสาท GABA: ผิดเพราะ Zolpidem ออกฤทธิ์ที่ระดับ receptor โดยตรง ไม่ได้เพิ่มการสังเคราะห์สารสื่อประสาท GABA
• ข้อ ง. ยับยั้งการสร้างสารสื่อประสาท glutamate: ผิดเพราะไม่ได้มีผลยับยั้งการสังเคราะห์กรดอะมิโน glutamate
• ข้อ จ. ยับยั้ง voltage-gated Na+ channel: ผิดเพราะเป็นกลไกของยากันชัก เช่น Phenytoin หรือ Carbamazepine</t>
        </is>
      </c>
      <c r="L91" s="186" t="n"/>
      <c r="M91" s="186" t="inlineStr">
        <is>
          <t>10. Psychiatric</t>
        </is>
      </c>
      <c r="N91" s="186" t="inlineStr">
        <is>
          <t>10.4 Insomnia</t>
        </is>
      </c>
      <c r="O91" s="185" t="inlineStr">
        <is>
          <t>Clinic</t>
        </is>
      </c>
      <c r="P91" s="186" t="inlineStr">
        <is>
          <t>[SOURCE: Mock Pharmtutor 2024 Set 2 ข้อ 56] [RECONSTRUCTED: แก้ไข voltage-gate เป็น voltage-gated]</t>
        </is>
      </c>
      <c r="Q91" s="185" t="inlineStr">
        <is>
          <t>ข้อสอบจำลอง</t>
        </is>
      </c>
      <c r="R91" s="185" t="inlineStr">
        <is>
          <t>Mock Pharmtutor 2024</t>
        </is>
      </c>
      <c r="S91" s="185" t="inlineStr">
        <is>
          <t>CASE-PSYCH-INSOMNIA-STUDENT-ZOLPIDEM</t>
        </is>
      </c>
    </row>
    <row r="92" ht="24" customHeight="1" s="49">
      <c r="A92" s="187" t="n">
        <v>90</v>
      </c>
      <c r="B92" s="186" t="inlineStr">
        <is>
          <t>ผู้ป่วยหญิงอายุ 55 ปี มีอาการนอนไม่หลับเรื้อรัง ไม่มีอาการปวดหรือโรคซึมเศร้า แพทย์ต้องการเริ่มยานอนหลับกลุ่ม Non-benzodiazepine</t>
        </is>
      </c>
      <c r="C92" s="186" t="inlineStr">
        <is>
          <t>ยาในข้อใดต่อไปนี้จัดอยู่ในกลุ่ม Non-benzodiazepine receptor agonists (Z-drugs)</t>
        </is>
      </c>
      <c r="D92" s="186" t="n"/>
      <c r="E92" s="186" t="inlineStr">
        <is>
          <t>Zolpidem 10 mg ก่อนนอน</t>
        </is>
      </c>
      <c r="F92" s="186" t="inlineStr">
        <is>
          <t>Diazepam 5 mg ก่อนนอน</t>
        </is>
      </c>
      <c r="G92" s="186" t="inlineStr">
        <is>
          <t>Trazodone 50 mg ก่อนนอน</t>
        </is>
      </c>
      <c r="H92" s="186" t="inlineStr">
        <is>
          <t>Suvorexant 10 mg ก่อนนอน</t>
        </is>
      </c>
      <c r="I92" s="188" t="inlineStr">
        <is>
          <t>Diphenhydramine 25 mg ก่อนนอน</t>
        </is>
      </c>
      <c r="J92" s="185" t="n">
        <v>1</v>
      </c>
      <c r="K92" s="186" t="inlineStr">
        <is>
          <t>✅ คำตอบที่ถูกต้อง: ข้อ ก. Zolpidem 10 mg ก่อนนอน
🎯 ทำไมข้อนี้ถึงถูก:
ในผู้ป่วยที่มีปัญหาการนอนไม่หลับปฐมภูมิ (Primary insomnia: sleep-onset latency) ที่การรักษาโดยไม่ใช้ยา (CBT-I) ไม่ได้ผลเพียงพอ ยากลุ่ม Non-benzodiazepine receptor agonists (Z-drugs เช่น Zolpidem 5-10 mg) จัดเป็น First-line pharmacotherapy สำหรับ Short-term treatment เนื่องจากออกฤทธิ์เร็วที่ GABA-A alpha-1 subunit ช่วยให้หลับเร็วขึ้น มีระยะเวลาการออกฤทธิ์สั้น (Half-life 2-3 ชั่วโมง) ไม่สะสมจนเกิด Daytime residual sedation และไม่มีอันตรกิริยารุนแรงกับ Amlodipine หรือ Omeprazole
🔍 ข้ออื่นผิดเพราะอะไร:
• ข้อ ข. Diazepam: มี Half-life ยาวมาก (20-100 ชั่วโมง) เกิด Daytime hangover สูง และเสี่ยงต่อการติดยาและการหกล้มในผู้สูงอายุ
• ข้อ ค. Trazodone: เหมาะสำหรับ Insomnia ที่มีโรคร่วมเป็นภาวะซึมเศร้า (Depression) และเสี่ยงต่อ Orthostatic hypotension
• ข้อ ง. Suvorexant: ถูกย่อยสลายผ่าน CYP3A4 ซึ่งอาจเกิดอันตรกิริยา และราคาแพง นิยมใช้เป็นทางเลือกสำหรับ Sleep maintenance insomnia
• ข้อ จ. Diphenhydramine: ยาแก้แพ้กลุ่ม Antihistamine มีฤทธิ์ Anticholinergic สูง ทำให้ปากแห้ง ตาพร่า ท้องผูก และเกิด tolerance อย่างรวดเร็ว</t>
        </is>
      </c>
      <c r="L92" s="186" t="n"/>
      <c r="M92" s="186" t="inlineStr">
        <is>
          <t>10. Psychiatric</t>
        </is>
      </c>
      <c r="N92" s="186" t="inlineStr">
        <is>
          <t>10.4 Insomnia</t>
        </is>
      </c>
      <c r="O92" s="185" t="inlineStr">
        <is>
          <t>Clinic</t>
        </is>
      </c>
      <c r="P92" s="186" t="inlineStr">
        <is>
          <t>ข้อ 33 Mock RxCU83 ชุดที่ 2</t>
        </is>
      </c>
      <c r="Q92" s="185" t="inlineStr">
        <is>
          <t>ข้อสอบจำลอง</t>
        </is>
      </c>
      <c r="R92" s="185" t="inlineStr">
        <is>
          <t>Mock RxCU83 ชุดที่ 2</t>
        </is>
      </c>
      <c r="S92" s="185" t="inlineStr"/>
    </row>
    <row r="93" ht="24" customHeight="1" s="49">
      <c r="A93" s="187" t="n">
        <v>91</v>
      </c>
      <c r="B93" s="186" t="inlineStr">
        <is>
          <t>ผู้ป่วยได้รับยา Ramelteon 8 mg ก่อนนอน เพื่อรักษาอาการนอนไม่หลับ</t>
        </is>
      </c>
      <c r="C93" s="186" t="inlineStr">
        <is>
          <t>ข้อใดคือกลไกการออกฤทธิ์ทางเภสัชวิทยาของยา Ramelteon</t>
        </is>
      </c>
      <c r="D93" s="186" t="n"/>
      <c r="E93" s="186" t="inlineStr">
        <is>
          <t>Fluconazole เหนี่ยวนำเอนไซม์ CYP1A2 ทำให้ระดับยา Ramelteon ในเลือดลดลง</t>
        </is>
      </c>
      <c r="F93" s="186" t="inlineStr">
        <is>
          <t>Fluconazole ยับยั้งเอนไซม์ CYP3A4 และ CYP2C9 ทำให้ระดับยา Ramelteon ในเลือดสูงขึ้นอย่างมีนัยสำคัญ</t>
        </is>
      </c>
      <c r="G93" s="186" t="inlineStr">
        <is>
          <t>เกิดการเสริมฤทธิ์ทางเภสัชพลศาสตร์ด้าน Serotonergic effect ระหว่างยาทั้งสอง</t>
        </is>
      </c>
      <c r="H93" s="186" t="inlineStr">
        <is>
          <t>Fluconazole แย่งจับกับโปรตีนในพลาสมาทำให้ระดับ Free drug ของ Ramelteon ลดลง</t>
        </is>
      </c>
      <c r="I93" s="188" t="inlineStr">
        <is>
          <t>เป็นปฏิกิริยาต้านฤทธิ์กัน (Pharmacodynamic antagonism) ที่ Melatonin receptor</t>
        </is>
      </c>
      <c r="J93" s="185" t="n">
        <v>2</v>
      </c>
      <c r="K93" s="186" t="inlineStr">
        <is>
          <t>✅ คำตอบที่ถูกต้อง: ข้อ ข. Fluconazole ยับยั้งเอนไซม์ CYP3A4 และ CYP2C9 ทำให้ระดับยา Ramelteon ในเลือดสูงขึ้นอย่างมีนัยสำคัญ
🎯 ทำไมข้อนี้ถึงถูก:
ยา Ramelteon ถูกเปลี่ยนแปลงผ่านตับโดยอาศัยเอนไซม์ CYP1A2 เป็นหลัก และมี CYP3A4 กับ CYP2C9 ร่วมด้วย ยา Fluconazole จัดเป็น Potent/Moderate inhibitor ของเอนไซม์ CYP2C9, CYP2C19 และ CYP3A4 การใช้ร่วมกันจึงยับยั้งการสลายตัวของ Ramelteon ส่งผลให้ระดับยาในพลาสมา (AUC และ Cmax) เพิ่มสูงขึ้นหลายเท่า นำไปสู่การเกิดอาการง่วงซึมตกค้างในเวลากลางวัน (Daytime sedation), เวียนศีรษะ และกล้ามเนื้อทำงานไม่ประสานกัน
🔍 ข้ออื่นผิดเพราะอะไร:
• ข้อ ก.: และ ง. Fluconazole เป็น Enzyme inhibitor ไม่ใช่ Inducer และไม่ได้ลดระดับยา
• ข้อ ค.: Ramelteon ออกฤทธิ์ที่ Melatonin receptor (MT1/MT2) ไม่เกี่ยวข้องกับระบบ Serotonin
• ข้อ ง.: ข้อ ค. Ramelteon ออกฤทธิ์ที่ Melatonin receptor (MT1/MT2) ไม่เกี่ยวข้องกับระบบ Serotonin
• ข้อ จ.: ไม่ได้เป็นตัวต้านฤทธิ์กันที่ receptor</t>
        </is>
      </c>
      <c r="L93" s="186" t="n"/>
      <c r="M93" s="186" t="inlineStr">
        <is>
          <t>10. Psychiatric</t>
        </is>
      </c>
      <c r="N93" s="186" t="inlineStr">
        <is>
          <t>10.4 Insomnia</t>
        </is>
      </c>
      <c r="O93" s="185" t="inlineStr">
        <is>
          <t>Clinic</t>
        </is>
      </c>
      <c r="P93" s="186" t="inlineStr">
        <is>
          <t>ข้อ 34 Mock RxCU83 ชุดที่ 2</t>
        </is>
      </c>
      <c r="Q93" s="185" t="inlineStr">
        <is>
          <t>ข้อสอบจำลอง</t>
        </is>
      </c>
      <c r="R93" s="185" t="inlineStr">
        <is>
          <t>Mock RxCU83 ชุดที่ 2</t>
        </is>
      </c>
      <c r="S93" s="185" t="inlineStr"/>
    </row>
    <row r="94" ht="24" customHeight="1" s="49">
      <c r="A94" s="187" t="n">
        <v>92</v>
      </c>
      <c r="B94" s="186" t="inlineStr">
        <is>
          <t>หญิงอายุ 20 ปี เริ่มรับประทานยา Fluoxetine 20 mg/day มาได้ 1 สัปดาห์ มาปรึกษาเภสัชกรว่ารู้สึกวิตกกังวลมากขึ้น กระวนกระวาย และยังไม่รู้สึกว่าอารมณ์เศร้าดีขึ้นเลย</t>
        </is>
      </c>
      <c r="C94" s="186" t="inlineStr">
        <is>
          <t>คำแนะนำที่ถูกต้องที่สุดสำหรับผู้ป่วยรายนี้คือข้อใด</t>
        </is>
      </c>
      <c r="D94" s="186" t="n"/>
      <c r="E94" s="186" t="inlineStr">
        <is>
          <t>เพิ่มขนาดยา Fluoxetine เป็น 40 mg/day</t>
        </is>
      </c>
      <c r="F94" s="186" t="inlineStr">
        <is>
          <t>จ่ายยา Zolpidem 10 mg รับประทานก่อนนอนต่อเนื่องทุกคืน</t>
        </is>
      </c>
      <c r="G94" s="186" t="inlineStr">
        <is>
          <t>จ่ายยา Trazodone 25 - 50 mg รับประทานก่อนนอน</t>
        </is>
      </c>
      <c r="H94" s="186" t="inlineStr">
        <is>
          <t>เปลี่ยนยาต้านเศร้าเป็น Paroxetine ทันทีโดยไม่ต้องลดขนาดยา</t>
        </is>
      </c>
      <c r="I94" s="188" t="inlineStr">
        <is>
          <t>แนะนำให้หยุดยา Fluoxetine ทันที</t>
        </is>
      </c>
      <c r="J94" s="185" t="n">
        <v>3</v>
      </c>
      <c r="K94" s="186" t="inlineStr">
        <is>
          <t>✅ คำตอบที่ถูกต้อง: ข้อ ค. จ่ายยา Trazodone 25 - 50 mg รับประทานก่อนนอน
🎯 ทำไมข้อนี้ถึงถูก:
อาการนอนไม่หลับ (Insomnia) และกระสับกระส่ายเป็นผลข้างเคียงจากการกระตุ้นระบบประสาท (Activating side effects) ที่พบบ่อยในช่วงแรกของการใช้ยา Fluoxetine (SSRI) การจัดการที่ได้มาตรฐานและปลอดภัยคือ การเสริมด้วยยา Trazodone ในขนาดต่ำ (25-50 mg ก่อนนอน) ซึ่งออกฤทธิ์เป็น 5-HT2A receptor antagonist และ H1 receptor antagonist ช่วยให้นอนหลับได้ดี เพิ่ม Slow-wave sleep โดยไม่ทำให้ติดยา และไม่รบกวนประสิทธิภาพการรักษาของ Fluoxetine
🔍 ข้ออื่นผิดเพราะอะไร:
• ข้อ ก. การเพิ่มขนาดยา Fluoxetine จะยิ่งกระตุ้นระบบประสาททำให้นอนไม่หลับรุนแรงขึ้น
• ข้อ ข. Zolpidem มีความเสี่ยงต่อการติดยาและการดื้อยาหากใช้ต่อเนื่อง
• ข้อ ง. ผู้ป่วยเพิ่งเริ่มยาได้ 3 สัปดาห์ ยังไม่ครบระยะเวลาประเมินผลการรักษาเต็มที่ (4-6 สัปดาห์) การเปลี่ยนยาทันทีจึงยังไม่สมควร
• ข้อ จ. ห้ามหยุดยากลุ่ม SSRI กะทันหัน</t>
        </is>
      </c>
      <c r="L94" s="186" t="n"/>
      <c r="M94" s="186" t="inlineStr">
        <is>
          <t>10. Psychiatric</t>
        </is>
      </c>
      <c r="N94" s="186" t="inlineStr">
        <is>
          <t>10.3 Anxiety/depression</t>
        </is>
      </c>
      <c r="O94" s="185" t="inlineStr">
        <is>
          <t>Clinic</t>
        </is>
      </c>
      <c r="P94" s="186" t="inlineStr">
        <is>
          <t>ข้อ 35 Mock RxCU83 ชุดที่ 2</t>
        </is>
      </c>
      <c r="Q94" s="185" t="inlineStr">
        <is>
          <t>ข้อสอบจำลอง</t>
        </is>
      </c>
      <c r="R94" s="185" t="inlineStr">
        <is>
          <t>Mock RxCU83 ชุดที่ 2</t>
        </is>
      </c>
      <c r="S94" s="185" t="inlineStr"/>
    </row>
    <row r="95" ht="24" customHeight="1" s="49">
      <c r="A95" s="187" t="n">
        <v>93</v>
      </c>
      <c r="B95" s="186" t="inlineStr">
        <is>
          <t>ชายอายุ 50 ปี เดินทางข้ามเขตเวลาหลายโซนเวลาและมีภาวะอ่อนเพลียจากการเดินทางข้ามเขตเวลา (Jet lag)</t>
        </is>
      </c>
      <c r="C95" s="186" t="inlineStr">
        <is>
          <t>ฮอร์โมนหรือสารในข้อใดช่วยปรับวงจรการนอนหลับให้เข้ากับเวลาท้องถิ่นใหม่ได้ดีที่สุด</t>
        </is>
      </c>
      <c r="D95" s="186" t="n"/>
      <c r="E95" s="186" t="inlineStr">
        <is>
          <t>Suvorexant</t>
        </is>
      </c>
      <c r="F95" s="186" t="inlineStr">
        <is>
          <t>Ramelteon</t>
        </is>
      </c>
      <c r="G95" s="186" t="inlineStr">
        <is>
          <t>Eszopiclone</t>
        </is>
      </c>
      <c r="H95" s="186" t="inlineStr">
        <is>
          <t>Triazolam</t>
        </is>
      </c>
      <c r="I95" s="188" t="inlineStr">
        <is>
          <t>Diphenhydramine</t>
        </is>
      </c>
      <c r="J95" s="185" t="n">
        <v>2</v>
      </c>
      <c r="K95" s="186" t="inlineStr">
        <is>
          <t>✅ คำตอบที่ถูกต้อง: ข้อ ข. Ramelteon
🎯 ทำไมข้อนี้ถึงถูก:
Ramelteon เป็นยาในกลุ่ม Melatonin Receptor Agonist ที่มีความจำเพาะเจาะจงสูงมากต่อตัวรับ Melatonin MT1 และ MT2 ใน Suprachiasmatic nucleus (SCN) ของสมองส่วนไฮโปทาลามัส โดย MT1 ช่วยเหนี่ยวนำการนอนหลับ (Induce sleepiness) และ MT2 ช่วยปรับสมดุลนาฬิกาชีวิต (Phase-shifting of circadian rhythm) ตัวยาไม่จับกับ GABA receptor จึงไม่มีความเสี่ยงต่อการเสพติด ไม่จัดเป็นวัตถุออกฤทธิ์ควบคุม และเหมาะสำหรับการปรับรอบการนอนจาก Jet lag
🔍 ข้ออื่นผิดเพราะอะไร:
• ข้อ ก. Suvorexant: ออกฤทธิ์เป็น Dual Orexin Receptor Antagonist (DORA)
• ข้อ ค. Eszopiclone: ออกฤทธิ์ที่ GABA-A receptor
• ข้อ ง. Triazolam: เป็นยากลุ่ม Benzodiazepine เสี่ยงต่อการติดยาสูง
• ข้อ จ. Diphenhydramine: เป็นยาต้านฮิสตามีน</t>
        </is>
      </c>
      <c r="L95" s="186" t="n"/>
      <c r="M95" s="186" t="inlineStr">
        <is>
          <t>10. Psychiatric</t>
        </is>
      </c>
      <c r="N95" s="186" t="inlineStr">
        <is>
          <t>10.4 Insomnia</t>
        </is>
      </c>
      <c r="O95" s="185" t="inlineStr">
        <is>
          <t>Clinic</t>
        </is>
      </c>
      <c r="P95" s="186" t="inlineStr">
        <is>
          <t>ข้อ 36 Mock RxCU83 ชุดที่ 2</t>
        </is>
      </c>
      <c r="Q95" s="185" t="inlineStr">
        <is>
          <t>ข้อสอบจำลอง</t>
        </is>
      </c>
      <c r="R95" s="185" t="inlineStr">
        <is>
          <t>Mock RxCU83 ชุดที่ 2</t>
        </is>
      </c>
      <c r="S95" s="185" t="inlineStr"/>
    </row>
    <row r="96" ht="24" customHeight="1" s="49">
      <c r="A96" s="187" t="n">
        <v>94</v>
      </c>
      <c r="B96" s="186" t="inlineStr">
        <is>
          <t>หญิงอายุ 45 ปี มีภาวะนอนไม่หลับเรื้อรังจากความเครียด ปัจจุบันรับประทานยาแก้ซึมเศร้า Trazodone ขนาดต่ำ (25-50 mg) ก่อนนอน</t>
        </is>
      </c>
      <c r="C96" s="186" t="inlineStr">
        <is>
          <t>ผลข้างเคียงทางระบบหัวใจและหลอดเลือดที่ต้องระวังเป็นพิเศษจากการใช้ยา Trazodone คือข้อใด</t>
        </is>
      </c>
      <c r="D96" s="186" t="n"/>
      <c r="E96" s="186" t="inlineStr">
        <is>
          <t>Suvorexant</t>
        </is>
      </c>
      <c r="F96" s="186" t="inlineStr">
        <is>
          <t>Lorazepam</t>
        </is>
      </c>
      <c r="G96" s="186" t="inlineStr">
        <is>
          <t>Chlorpheniramine</t>
        </is>
      </c>
      <c r="H96" s="186" t="inlineStr">
        <is>
          <t>Phenobarbital</t>
        </is>
      </c>
      <c r="I96" s="188" t="inlineStr">
        <is>
          <t>Diazepam</t>
        </is>
      </c>
      <c r="J96" s="185" t="n">
        <v>1</v>
      </c>
      <c r="K96" s="186" t="inlineStr">
        <is>
          <t>✅ คำตอบที่ถูกต้อง: ข้อ ก. Suvorexant
🎯 ทำไมข้อนี้ถึงถูก:
Suvorexant เป็นยากลุ่ม Dual Orexin Receptor Antagonists (DORAs) ออกฤทธิ์ยับยั้งการจับของ Neuropeptides Orexin A และ Orexin B กับตัวรับ OX1R และ OX2R ในระบบประสาทส่วนกลาง ซึ่งระบบโอเรซินทำหน้าที่ส่งสัญญาณกระตุ้นความตื่นตัว (Wake-promoting system) การยับยั้งตัวรับนี้จะช่วยระงับการตื่นตัว ส่งผลให้ลดการตื่นกลางดึกและเพิ่ม Total sleep time โดยมีโอกาสเกิดการติดยาและการดื้อยาต่ำกว่ายากลุ่ม Benzodiazepines อย่างชัดเจน
🔍 ข้ออื่นผิดเพราะอะไร:
• ข้อ ข.: และ จ. เป็นยากลุ่ม Benzodiazepines ซึ่งออกฤทธิ์ที่ GABA receptor และมีความเสี่ยงต่อการติดยา
• ข้อ ค.: เป็นยาต้านฮิสตามีน ไม่ได้ออกฤทธิ์ที่ Orexin
• ข้อ ง.: Phenobarbital เป็น Barbiturate มีความเสี่ยงกดการหายใจและการติดยารุนแรง
• ข้อ จ.: (Diazepam): ไม่ใช่คำตอบที่ถูกต้องตามแนวทางเวชปฏิบัติและหลักวิชาการทางเภสัชกรรมสำหรับกรณีนี้</t>
        </is>
      </c>
      <c r="L96" s="186" t="n"/>
      <c r="M96" s="186" t="inlineStr">
        <is>
          <t>10. Psychiatric</t>
        </is>
      </c>
      <c r="N96" s="186" t="inlineStr">
        <is>
          <t>10.4 Insomnia</t>
        </is>
      </c>
      <c r="O96" s="185" t="inlineStr">
        <is>
          <t>Clinic</t>
        </is>
      </c>
      <c r="P96" s="186" t="inlineStr">
        <is>
          <t>ข้อ 37 Mock RxCU83 ชุดที่ 2</t>
        </is>
      </c>
      <c r="Q96" s="185" t="inlineStr">
        <is>
          <t>ข้อสอบจำลอง</t>
        </is>
      </c>
      <c r="R96" s="185" t="inlineStr">
        <is>
          <t>Mock RxCU83 ชุดที่ 2</t>
        </is>
      </c>
      <c r="S96" s="185" t="inlineStr"/>
    </row>
    <row r="97" ht="24" customHeight="1" s="49">
      <c r="A97" s="187" t="n">
        <v>95</v>
      </c>
      <c r="B97" s="186" t="n"/>
      <c r="C97" s="186" t="inlineStr">
        <is>
          <t>ในการเปรียบเทียบประสิทธิศักย์ (Efficacy) กับความเสี่ยงต่อการเกิดภาวะติดยาและการพึ่งพายา (Risk of drug dependence / withdrawal) ระหว่างยากลุ่ม Benzodiazepines (เช่น Lorazepam, Alprazolam) กับยากลุ่ม SSRIs/SNRIs ในการรักษาโรควิตกกังวลระยะยาว ข้อสรุปใดถูกต้องที่สุด</t>
        </is>
      </c>
      <c r="D97" s="186" t="n"/>
      <c r="E97" s="186" t="inlineStr">
        <is>
          <t>Benzodiazepines มีความเสี่ยงต่อการติดยาน้อยกว่า SSRIs เมื่อใช้ติดต่อกันเกิน 6 เดือน</t>
        </is>
      </c>
      <c r="F97" s="186" t="inlineStr">
        <is>
          <t>Benzodiazepines ออกฤทธิ์บรรเทาอาการวิตกกังวลได้อย่างรวดเร็วในระยะสั้น แต่มีความเสี่ยงสูงต่อการเกิด Tolerance และ Physical dependence จึงไม่แนะนำให้ใช้เดี่ยวในการรักษาระยะยาว</t>
        </is>
      </c>
      <c r="G97" s="186" t="inlineStr">
        <is>
          <t>SSRIs มีข้อจำกัดเรื่องการติดยาและมี Abuse potential สูงกว่า Benzodiazepines</t>
        </is>
      </c>
      <c r="H97" s="186" t="inlineStr">
        <is>
          <t>Benzodiazepines สามารถหยุดยาทันทีได้โดยไม่มีอาการถอนยา (Withdrawal symptoms)</t>
        </is>
      </c>
      <c r="I97" s="188" t="inlineStr">
        <is>
          <t>SSRIs มีประสิทธิศักย์ต่ำกว่า Benzodiazepines ในการควบคุมโรควิตกกังวลระยะยาว</t>
        </is>
      </c>
      <c r="J97" s="185" t="n">
        <v>2</v>
      </c>
      <c r="K97" s="186" t="inlineStr">
        <is>
          <t>✅ คำตอบที่ถูกต้อง: ข้อ ข. Benzodiazepines ออกฤทธิ์บรรเทาอาการวิตกกังวลได้อย่างรวดเร็วในระยะสั้น แต่มีความเสี่ยงสูงต่อการเกิด Tolerance และ Physical dependence จึงไม่แนะนำให้ใช้เดี่ยวในการรักษาระยะยาว
🎯 ทำไมข้อนี้ถึงถูก:
Benzodiazepines ออกฤทธิ์เร็วมาก (Rapid onset) ในการลดอาการวิตกกังวลเฉียบพลัน แต่การใช้ต่อเนื่องเกิน 2-4 สัปดาห์จะเกิดการดื้อยา (Tolerance) และการพึ่งพิงยาทั้งทางกายและใจ (Dependence) หากหยุดยากะทันหันจะเกิด Rebound anxiety และ Seizures ดังนั้นแนวทางเวชปฏิบัติจึงกำหนดให้ SSRIs/SNRIs เป็น First-line therapy สำหรับการควบคุมโรควิตกกังวลระยะยาว โดยใช้ Benzodiazepines เป็นเพียง Bridge therapy ในช่วง 2-4 สัปดาห์แรกเท่านั้น
🔍 ข้ออื่นผิดเพราะอะไร:
• ข้อ ก.: และ ค. Benzodiazepines มีความเสี่ยงต่อการติดยาและ abuse potential สูงกว่า SSRIs อย่างมาก
• ข้อ ค.: (SSRIs มีข้อจำกัดเรื่องการติดยาและมี Abuse potential สูงกว่า Benzodiazepines): ไม่ใช่คำตอบที่ถูกต้องตามแนวทางเวชปฏิบัติและหลักวิชาการทางเภสัชกรรมสำหรับกรณีนี้
• ข้อ ง.: Benzodiazepines ต้องค่อยๆ ลดขนาดยา (Tapering) เพื่อป้องกันอาการถอนยา
• ข้อ จ.: SSRIs มีประสิทธิผลในการรักษาโรควิตกกังวลระยะยาวเหนือกว่า Benzodiazepines</t>
        </is>
      </c>
      <c r="L97" s="186" t="n"/>
      <c r="M97" s="186" t="inlineStr">
        <is>
          <t>10. Psychiatric</t>
        </is>
      </c>
      <c r="N97" s="186" t="inlineStr">
        <is>
          <t>10.3 Anxiety/depression</t>
        </is>
      </c>
      <c r="O97" s="185" t="inlineStr">
        <is>
          <t>Clinic</t>
        </is>
      </c>
      <c r="P97" s="186" t="inlineStr">
        <is>
          <t>ข้อ 46 Mock RxCU83 ชุดที่ 2</t>
        </is>
      </c>
      <c r="Q97" s="185" t="inlineStr">
        <is>
          <t>ข้อสอบจำลอง</t>
        </is>
      </c>
      <c r="R97" s="185" t="inlineStr">
        <is>
          <t>Mock RxCU83 ชุดที่ 2</t>
        </is>
      </c>
      <c r="S97" s="185" t="n"/>
    </row>
    <row r="98" ht="24" customHeight="1" s="49">
      <c r="A98" s="187" t="n">
        <v>96</v>
      </c>
      <c r="B98" s="186" t="n"/>
      <c r="C98" s="186" t="inlineStr">
        <is>
          <t>นายเอกได้รับการวินิจฉัยว่าเป็น Generalized Anxiety Disorder (GAD) เนื่องจากมีความวิตกกังวลตลอดเวลาอย่างควบคุมไม่ได้ รบกวนการทำงานและการนอนหลับอย่างมาก ยาในข้อใดที่สามารถนำมาใช้บรรเทาอาการวิตกกังวลเฉียบพลันได้รวดเร็วที่สุดในระยะสั้น (Short-term rapid relief)</t>
        </is>
      </c>
      <c r="D98" s="186" t="n"/>
      <c r="E98" s="186" t="inlineStr">
        <is>
          <t>Lithium carbonate</t>
        </is>
      </c>
      <c r="F98" s="186" t="inlineStr">
        <is>
          <t>Clozapine</t>
        </is>
      </c>
      <c r="G98" s="186" t="inlineStr">
        <is>
          <t>Chlorpromazine</t>
        </is>
      </c>
      <c r="H98" s="186" t="inlineStr">
        <is>
          <t>Haloperidol</t>
        </is>
      </c>
      <c r="I98" s="188" t="inlineStr">
        <is>
          <t>Diazepam</t>
        </is>
      </c>
      <c r="J98" s="185" t="n">
        <v>5</v>
      </c>
      <c r="K98" s="186" t="inlineStr">
        <is>
          <t>✅ คำตอบที่ถูกต้อง: ข้อ จ. Diazepam
🎯 ทำไมข้อนี้ถึงถูก:
- คำตอบที่ถูกต้อง: ข้อ จ. Diazepam
- ทำไมข้อนี้ถึงถูก: ยากลุ่ม Benzodiazepines (BZDs) เช่น Diazepam ออกฤทธิ์กระตุ้น GABA-A receptor อย่างรวดเร็ว ช่วยคลายความวิตกกังวลและสงบประสาทได้ทันที เหมาะสำหรับควบคุมอาการรุนแรงในระยะสั้น (2-4 สัปดาห์แรก) ระหว่างรอ SSRIs/SNRIs ออกฤทธิ์
🔍 ข้ออื่นผิดเพราะอะไร:
• ข้อ ก.: Lithium เป็น mood stabilizer ใช้รักษาโรคอารมณ์สองขั้ว (Bipolar disorder)
• ข้อ ข.: เป็นยาต้านโรคจิต (Antipsychotics) มีผลข้างเคียงสูง ไม่ใช่ยาทางเลือกสำหรับโรควิตกกังวลทั่วไป
• ข้อ ค.: (Chlorpromazine): ไม่ใช่คำตอบที่ถูกต้องตามแนวทางเวชปฏิบัติและหลักวิชาการทางเภสัชกรรมสำหรับกรณีนี้
• ข้อ ง.: (Haloperidol): ไม่ใช่คำตอบที่ถูกต้องตามแนวทางเวชปฏิบัติและหลักวิชาการทางเภสัชกรรมสำหรับกรณีนี้</t>
        </is>
      </c>
      <c r="L98" s="186" t="n"/>
      <c r="M98" s="186" t="inlineStr">
        <is>
          <t>10. Psychiatric</t>
        </is>
      </c>
      <c r="N98" s="186" t="inlineStr">
        <is>
          <t>10.3 Anxiety/depression</t>
        </is>
      </c>
      <c r="O98" s="185" t="inlineStr">
        <is>
          <t>Clinic</t>
        </is>
      </c>
      <c r="P98" s="186" t="inlineStr">
        <is>
          <t>รุ่น RxCU83</t>
        </is>
      </c>
      <c r="Q98" s="185" t="inlineStr">
        <is>
          <t>แบบฝึกหัด</t>
        </is>
      </c>
      <c r="R98" s="185" t="inlineStr">
        <is>
          <t>Quiz เตรียมสอบ CC1 RxCU83</t>
        </is>
      </c>
      <c r="S98" s="185" t="n"/>
    </row>
    <row r="99" ht="24" customHeight="1" s="49">
      <c r="A99" s="187" t="n">
        <v>97</v>
      </c>
      <c r="B99" s="186" t="n"/>
      <c r="C99" s="186" t="inlineStr">
        <is>
          <t>น้องชายของนายเอกมีอาการซึมเศร้าตลอดเวลา ได้รับการวินิจฉัยว่าเป็น Major Depressive Disorder และได้รับยาต้านซึมเศร้าชนิดหนึ่ง ต่อมาเกิดอาการข้างเคียง: ปากแห้ง คอแห้ง ตาพร่า ท้องผูก ปัสสาวะลำบาก และหน้ามืดเวลาเปลี่ยนท่าลุกขึ้นยืน (Orthostatic hypotension) ยาที่ผู้ป่วยได้รับน่าจะเป็นยาในข้อใด</t>
        </is>
      </c>
      <c r="D99" s="186" t="n"/>
      <c r="E99" s="186" t="inlineStr">
        <is>
          <t>Venlafaxine</t>
        </is>
      </c>
      <c r="F99" s="186" t="inlineStr">
        <is>
          <t>Paroxetine</t>
        </is>
      </c>
      <c r="G99" s="186" t="inlineStr">
        <is>
          <t>Amitriptyline</t>
        </is>
      </c>
      <c r="H99" s="186" t="inlineStr">
        <is>
          <t>Bupropion</t>
        </is>
      </c>
      <c r="I99" s="188" t="inlineStr">
        <is>
          <t>Sertraline</t>
        </is>
      </c>
      <c r="J99" s="185" t="n">
        <v>3</v>
      </c>
      <c r="K99" s="186" t="inlineStr">
        <is>
          <t>✅ คำตอบที่ถูกต้อง: ข้อ ค. Amitriptyline
🎯 ทำไมข้อนี้ถึงถูก:
- คำตอบที่ถูกต้อง: ข้อ ค. Amitriptyline
- ทำไมข้อนี้ถึงถูก: Amitriptyline เป็นยากลุ่ม Tricyclic Antidepressants (TCAs) ซึ่งมีฤทธิ์ยับยั้ง Muscarinic receptor รุนแรง (Anticholinergic side effects: ปากแห้ง ท้องผูก ตาพร่า ปัสสาวะคั่ง) และบล็อก Alpha-1 adrenergic receptor ทำให้เกิด Orthostatic hypotension
🔍 ข้ออื่นผิดเพราะอะไร:
• ข้อ ก.: Venlafaxine (SNRI) มักทำให้ความดันสูงขึ้นและคลื่นไส้
• ข้อ ข.: SSRIs (Paroxetine, Sertraline) มีผล anticholinergic ต่ำกว่า TCAs มาก
• ข้อ ง.: Bupropion (NDRI) ไม่บล็อก muscarinic หรือ alpha-1 receptors
• ข้อ จ.: (Sertraline): ไม่ใช่คำตอบที่ถูกต้องตามแนวทางเวชปฏิบัติและหลักวิชาการทางเภสัชกรรมสำหรับกรณีนี้</t>
        </is>
      </c>
      <c r="L99" s="186" t="n"/>
      <c r="M99" s="186" t="inlineStr">
        <is>
          <t>10. Psychiatric</t>
        </is>
      </c>
      <c r="N99" s="186" t="inlineStr">
        <is>
          <t>10.3 Anxiety/depression</t>
        </is>
      </c>
      <c r="O99" s="185" t="inlineStr">
        <is>
          <t>Clinic</t>
        </is>
      </c>
      <c r="P99" s="186" t="inlineStr">
        <is>
          <t>รุ่น RxCU83</t>
        </is>
      </c>
      <c r="Q99" s="185" t="inlineStr">
        <is>
          <t>แบบฝึกหัด</t>
        </is>
      </c>
      <c r="R99" s="185" t="inlineStr">
        <is>
          <t>Quiz เตรียมสอบ CC1 RxCU83</t>
        </is>
      </c>
      <c r="S99" s="185" t="n"/>
    </row>
    <row r="100" ht="24" customHeight="1" s="49">
      <c r="A100" s="187" t="n">
        <v>98</v>
      </c>
      <c r="B100" s="186" t="n"/>
      <c r="C100" s="186" t="inlineStr">
        <is>
          <t>ผู้ป่วยได้รับยานอนหลับกลุ่ม Benzodiazepines (BZDs) ติดต่อกันมาเป็นเวลานานกว่า 6 เดือน ขณะนี้อาการสงบเป็นปกติ หากต้องการหยุดยาข้อใดคือแนวทางการหยุดยาที่ถูกต้องเพื่อป้องกันการเกิดภาวะถอนยา (Withdrawal syndrome) และ Rebound insomnia</t>
        </is>
      </c>
      <c r="D100" s="186" t="n"/>
      <c r="E100" s="186" t="inlineStr">
        <is>
          <t>สามารถหยุดยาทันทีได้เลยโดยไม่ต้องปรับลดขนาดยา</t>
        </is>
      </c>
      <c r="F100" s="186" t="inlineStr">
        <is>
          <t>ให้เปลี่ยนเป็น Triazolam ทันทีแล้วหยุดยา</t>
        </is>
      </c>
      <c r="G100" s="186" t="inlineStr">
        <is>
          <t>ค่อยๆ ปรับลดขนาดยาลงประมาณร้อยละ 10-25 ของขนาดยาเดิม ทุกๆ 1-2 สัปดาห์</t>
        </is>
      </c>
      <c r="H100" s="186" t="inlineStr">
        <is>
          <t>ให้รับประทานยาเดิมต่อเนื่องไปอีก 1 สัปดาห์แล้วหยุดยาทันที</t>
        </is>
      </c>
      <c r="I100" s="188" t="inlineStr">
        <is>
          <t>เปลี่ยนเป็นยาแก้แพ้ CPM ในขนาดสูงแทนทันที</t>
        </is>
      </c>
      <c r="J100" s="185" t="n">
        <v>3</v>
      </c>
      <c r="K100" s="186" t="inlineStr">
        <is>
          <t>✅ คำตอบที่ถูกต้อง: ข้อ ค. ค่อยๆ ปรับลดขนาดยาลงประมาณร้อยละ 10-25 ของขนาดยาเดิม ทุกๆ 1-2 สัปดาห์
🎯 ทำไมข้อนี้ถึงถูก:
- คำตอบที่ถูกต้อง: ข้อ ค. ค่อยๆ ปรับลดขนาดยาลงประมาณร้อยละ 10-25 ของขนาดยาเดิม ทุกๆ 1-2 สัปดาห์
- ทำไมข้อนี้ถึงถูก: การใช้ BZDs ต่อเนื่องนานเกิน 1-2 เดือนจะเกิด physical dependence การหยุดยาทันทีจะทำให้เกิด withdrawal symptoms รุนแรง (วิตกกังวล นอนไม่หลับ มือสั่น หัวใจเต้นเร็ว ชัก) จึงต้องค่อยๆ ปรับลดขนาดยาลงทีละน้อย (Tapering dose สัปดาห์ละ 10-25%) ในระยะเวลาหลายสัปดาห์หรือหลายเดือน
🔍 ข้ออื่นผิดเพราะอะไร:
• ข้อ ก.: การหยุดยาทันทีทำให้เกิด severe withdrawal syndrome
• ข้อ ข.: Triazolam เป็น short-acting BZD ทำให้เกิดถอนยารุนแรงยิ่งขึ้น
• ข้อ ง.: (ให้รับประทานยาเดิมต่อเนื่องไปอีก 1 สัปดาห์แล้วหยุดยาทันที): ไม่ใช่คำตอบที่ถูกต้องตามแนวทางเวชปฏิบัติและหลักวิชาการทางเภสัชกรรมสำหรับกรณีนี้
• ข้อ จ.: CPM ไม่สามารถป้องกันอาการถอนยาจาก GABA-A receptor down-regulation ได้</t>
        </is>
      </c>
      <c r="L100" s="186" t="n"/>
      <c r="M100" s="186" t="inlineStr">
        <is>
          <t>10. Psychiatric</t>
        </is>
      </c>
      <c r="N100" s="186" t="inlineStr">
        <is>
          <t>10.4 Insomnia</t>
        </is>
      </c>
      <c r="O100" s="185" t="inlineStr">
        <is>
          <t>Clinic</t>
        </is>
      </c>
      <c r="P100" s="186" t="inlineStr">
        <is>
          <t>รุ่น RxCU83</t>
        </is>
      </c>
      <c r="Q100" s="185" t="inlineStr">
        <is>
          <t>แบบฝึกหัด</t>
        </is>
      </c>
      <c r="R100" s="185" t="inlineStr">
        <is>
          <t>Quiz เตรียมสอบ CC1 RxCU83</t>
        </is>
      </c>
      <c r="S100" s="185" t="n"/>
    </row>
    <row r="101" ht="24" customHeight="1" s="49">
      <c r="A101" s="187" t="n">
        <v>99</v>
      </c>
      <c r="B101" s="186" t="n"/>
      <c r="C101" s="186" t="inlineStr">
        <is>
          <t>ผู้ป่วยชายอายุ 65 ปี มีปัญหาโรคนอนไม่หลับ (Insomnia) ยาในข้อใดต่อไปนี้ ไม่ใช่ ยาที่มีข้อบ่งใช้หรือความเหมาะสมในการนำมารักษาโรคนอนไม่หลับ</t>
        </is>
      </c>
      <c r="D101" s="186" t="n"/>
      <c r="E101" s="186" t="inlineStr">
        <is>
          <t>Chlorpheniramine maleate</t>
        </is>
      </c>
      <c r="F101" s="186" t="inlineStr">
        <is>
          <t>Clonazepam</t>
        </is>
      </c>
      <c r="G101" s="186" t="inlineStr">
        <is>
          <t>Zolpidem</t>
        </is>
      </c>
      <c r="H101" s="186" t="inlineStr">
        <is>
          <t>Chloral hydrate</t>
        </is>
      </c>
      <c r="I101" s="188" t="inlineStr">
        <is>
          <t>Haloperidol</t>
        </is>
      </c>
      <c r="J101" s="185" t="n">
        <v>5</v>
      </c>
      <c r="K101" s="186" t="inlineStr">
        <is>
          <t>✅ คำตอบที่ถูกต้อง: ข้อ จ. Haloperidol
🎯 ทำไมข้อนี้ถึงถูก:
- คำตอบที่ถูกต้อง: ข้อ จ. Haloperidol
- ทำไมข้อนี้ถึงถูก: Haloperidol เป็น First-generation Typical Antipsychotic ที่ออกฤทธิ์บล็อก Dopamine D2 receptor ใช้รักษาโรคจิตเภท (Schizophrenia) และ Delirium ไม่มีข้อบ่งใช้สำหรับโรคนอนไม่หลับทั่วไป และมีความเสี่ยงสูงต่อ Extrapyramidal symptoms (EPS)
🔍 ข้ออื่นผิดเพราะอะไร:
• ข้อ ก.: Antihistamine รุ่นแรกมีฤทธิ์ง่วงซึม นิยมนำมาใช้เป็นยานอนหลับระยะสั้น
• ข้อ ข.: Clonazepam เป็น BZD ที่มีฤทธิ์สงบประสาทและทำให้นอนหลับ
• ข้อ ค.: Zolpidem เป็น Non-benzodiazepine Z-drug ใช้รักษา insomnia โดยตรง
• ข้อ ง.: Chloral hydrate เป็น sedative-hypnotic ดั้งเดิม</t>
        </is>
      </c>
      <c r="L101" s="186" t="n"/>
      <c r="M101" s="186" t="inlineStr">
        <is>
          <t>10. Psychiatric</t>
        </is>
      </c>
      <c r="N101" s="186" t="inlineStr">
        <is>
          <t>10.4 Insomnia</t>
        </is>
      </c>
      <c r="O101" s="185" t="inlineStr">
        <is>
          <t>Clinic</t>
        </is>
      </c>
      <c r="P101" s="186" t="inlineStr">
        <is>
          <t>รุ่น RxCU83</t>
        </is>
      </c>
      <c r="Q101" s="185" t="inlineStr">
        <is>
          <t>แบบฝึกหัด</t>
        </is>
      </c>
      <c r="R101" s="185" t="inlineStr">
        <is>
          <t>Quiz เตรียมสอบ CC1 RxCU83</t>
        </is>
      </c>
      <c r="S101" s="185" t="n"/>
    </row>
    <row r="102" ht="24" customHeight="1" s="49">
      <c r="A102" s="187" t="n">
        <v>100</v>
      </c>
      <c r="B102" s="186" t="n"/>
      <c r="C102" s="186" t="inlineStr">
        <is>
          <t>ข้อใดต่อไปนี้ไม่ใช่ประโยชน์หรือข้อบ่งใช้ทางคลินิกที่ยอมรับของยากลุ่ม Benzodiazepines (BZDs)</t>
        </is>
      </c>
      <c r="D102" s="186" t="n"/>
      <c r="E102" s="186" t="inlineStr">
        <is>
          <t>ใช้เป็นยานอนหลับ (Hypnotic)</t>
        </is>
      </c>
      <c r="F102" s="186" t="inlineStr">
        <is>
          <t>ใช้เป็นยาคลายกังวล (Anxiolytic)</t>
        </is>
      </c>
      <c r="G102" s="186" t="inlineStr">
        <is>
          <t>ใช้เป็นยาคลายกล้ามเนื้อ (Centrally acting muscle relaxant)</t>
        </is>
      </c>
      <c r="H102" s="186" t="inlineStr">
        <is>
          <t>ใช้เป็นยากันชัก (Anticonvulsant เช่น Status epilepticus)</t>
        </is>
      </c>
      <c r="I102" s="188" t="inlineStr">
        <is>
          <t>ใช้เป็นยาสลบนำสลบเดี่ยวๆ สำหรับการผ่าตัดใหญ่โดยไม่ต้องใช้ยาอื่นร่วมด้วย</t>
        </is>
      </c>
      <c r="J102" s="185" t="n">
        <v>5</v>
      </c>
      <c r="K102" s="186" t="inlineStr">
        <is>
          <t>✅ คำตอบที่ถูกต้อง: ข้อ จ. ใช้เป็นยาสลบนำสลบเดี่ยวๆ สำหรับการผ่าตัดใหญ่โดยไม่ต้องใช้ยาอื่นร่วมด้วย
🎯 ทำไมข้อนี้ถึงถูก:
- คำตอบที่ถูกต้อง: ข้อ จ. ใช้เป็นยาสลบนำสลบเดี่ยวๆ สำหรับการผ่าตัดใหญ่โดยไม่ต้องใช้ยาอื่นร่วมด้วย
- ทำไมข้อนี้ถึงถูก: ยากลุ่ม Benzodiazepines (เช่น Midazolam) มีคุณสมบัติเพียง Sedative-hypnotic, Anxiolytic, Anterograde amnesia, Muscle relaxant และ Anticonvulsant แต่ ไม่มีฤทธิ์ระงับปวด (Analgesic effect) และไม่สามารถทำให้เกิด surgical anesthesia ขั้นลึกได้เพียงตัวเดียว จึงไม่สามารถใช้เป็นยาสลบเดี่ยวๆ ในการผ่าตัดใหญ่ได้
🔍 ข้ออื่นผิดเพราะอะไร:
• ข้อ ก.: ถึง ง. ล้วนเป็นคุณสมบัติหลัก 4 ประการที่สำคัญของ Benzodiazepines
• ข้อ ข.: (ใช้เป็นยาคลายกังวล (Anxiolytic)): ไม่ใช่คำตอบที่ถูกต้องตามแนวทางเวชปฏิบัติและหลักวิชาการทางเภสัชกรรมสำหรับกรณีนี้
• ข้อ ค.: (ใช้เป็นยาคลายกล้ามเนื้อ (Centrally acting muscle relaxant)): ไม่ใช่คำตอบที่ถูกต้องตามแนวทางเวชปฏิบัติและหลักวิชาการทางเภสัชกรรมสำหรับกรณีนี้
• ข้อ ง.: (ใช้เป็นยากันชัก (Anticonvulsant เช่น Status epilepticus)): ไม่ใช่คำตอบที่ถูกต้องตามแนวทางเวชปฏิบัติและหลักวิชาการทางเภสัชกรรมสำหรับกรณีนี้</t>
        </is>
      </c>
      <c r="L102" s="186" t="n"/>
      <c r="M102" s="186" t="inlineStr">
        <is>
          <t>10. Psychiatric</t>
        </is>
      </c>
      <c r="N102" s="186" t="inlineStr">
        <is>
          <t>10.4 Insomnia</t>
        </is>
      </c>
      <c r="O102" s="185" t="inlineStr">
        <is>
          <t>Clinic</t>
        </is>
      </c>
      <c r="P102" s="186" t="inlineStr">
        <is>
          <t>รุ่น RxCU83</t>
        </is>
      </c>
      <c r="Q102" s="185" t="inlineStr">
        <is>
          <t>แบบฝึกหัด</t>
        </is>
      </c>
      <c r="R102" s="185" t="inlineStr">
        <is>
          <t>Quiz เตรียมสอบ CC1 RxCU83</t>
        </is>
      </c>
      <c r="S102" s="185" t="n"/>
    </row>
    <row r="103" ht="24" customHeight="1" s="49">
      <c r="A103" s="187" t="n">
        <v>101</v>
      </c>
      <c r="B103" s="186" t="inlineStr">
        <is>
          <t>กรณีศึกษา: ผู้ป่วยชายมีประวัติดื่มสุราเรื้อรัง (Alcohol abuse) มานานกว่า 15 ปี ถูกส่งตัวมาที่ห้องฉุกเฉินด้วยอาการสับสน เพ้อ กระวนกระวาย มือสั่น เหงื่อแตก และเห็นภาพหลอน (Delirium Tremens) แพทย์วินิจฉัยภาวะถอนพิษสุราเฉียบพลัน (Alcohol Withdrawal Syndrome)</t>
        </is>
      </c>
      <c r="C103" s="186" t="inlineStr">
        <is>
          <t>ยาขนานแรก (First-line drug of choice) ในการรักษาภาวะถอนพิษสุราเฉียบพลันรุนแรง (Delirium tremens) คือข้อใด</t>
        </is>
      </c>
      <c r="D103" s="186" t="n"/>
      <c r="E103" s="186" t="inlineStr">
        <is>
          <t>อาการประสาทหลอน (Hallucination)</t>
        </is>
      </c>
      <c r="F103" s="186" t="inlineStr">
        <is>
          <t>อาการหลงผิด (Delusion)</t>
        </is>
      </c>
      <c r="G103" s="186" t="inlineStr">
        <is>
          <t>อาการสับสนวันเวลาสถานที่ (Disorientation)</t>
        </is>
      </c>
      <c r="H103" s="186" t="inlineStr">
        <is>
          <t>ภาวะเมเนีย (Mania)</t>
        </is>
      </c>
      <c r="I103" s="188" t="inlineStr">
        <is>
          <t>ภาวะวิตกกังวล (Anxiety)</t>
        </is>
      </c>
      <c r="J103" s="185" t="n">
        <v>1</v>
      </c>
      <c r="K103" s="186" t="inlineStr">
        <is>
          <t>✅ คำตอบที่ถูกต้อง: ข้อ ก. อาการประสาทหลอน (Hallucination)
🎯 ทำไมข้อนี้ถึงถูก:
- คำตอบที่ถูกต้อง: ข้อ ก. อาการประสาทหลอน (Hallucination)
- ทำไมข้อนี้ถึงถูก: อาการได้ยินเสียงแว่ว (Auditory hallucination) คือการรับรู้ทางประสาทสัมผัสที่เกิดขึ้นโดยปราศจากสิ่งเร้าภายนอกจริง จัดเป็น Hallucination ซึ่งพบได้ในภาวะ Alcohol withdrawal delirium หรือโรคจิตเภท
🔍 ข้ออื่นผิดเพราะอะไร:
• ข้อ ข.: Delusion คือความเชื่อที่ผิดไปจากความเป็นจริงอย่างฝังแน่น ไม่ใช่การได้ยินเสียง
• ข้อ ค.: Disorientation คือความไม่รู้เวลา สถานที่ หรือบุคคล
• ข้อ ง.: Mania คืออารมณ์ครื้นเครง พลังงานล้นเหลือ
• ข้อ จ.: Anxiety คือความวิตกกังวล</t>
        </is>
      </c>
      <c r="L103" s="186" t="n"/>
      <c r="M103" s="186" t="inlineStr">
        <is>
          <t>10. Psychiatric</t>
        </is>
      </c>
      <c r="N103" s="186" t="inlineStr">
        <is>
          <t>10.3 Anxiety/depression</t>
        </is>
      </c>
      <c r="O103" s="185" t="inlineStr">
        <is>
          <t>Clinic</t>
        </is>
      </c>
      <c r="P103" s="186" t="inlineStr">
        <is>
          <t>รุ่น RxCU83</t>
        </is>
      </c>
      <c r="Q103" s="185" t="inlineStr">
        <is>
          <t>แบบฝึกหัด</t>
        </is>
      </c>
      <c r="R103" s="185" t="inlineStr">
        <is>
          <t>Quiz เตรียมสอบ CC1 RxCU83</t>
        </is>
      </c>
      <c r="S103" s="185" t="inlineStr">
        <is>
          <t>CASE-PSYCH-ALCOHOL-WITHDRAWAL-01</t>
        </is>
      </c>
    </row>
    <row r="104" ht="24" customHeight="1" s="49">
      <c r="A104" s="187" t="n">
        <v>102</v>
      </c>
      <c r="B104" s="186" t="inlineStr">
        <is>
          <t>กรณีศึกษา: ผู้ป่วยชายมีประวัติดื่มสุราเรื้อรัง (Alcohol abuse) มานานกว่า 15 ปี ถูกส่งตัวมาที่ห้องฉุกเฉินด้วยอาการสับสน เพ้อ กระวนกระวาย มือสั่น เหงื่อแตก และเห็นภาพหลอน (Delirium Tremens) แพทย์วินิจฉัยภาวะถอนพิษสุราเฉียบพลัน (Alcohol Withdrawal Syndrome)</t>
        </is>
      </c>
      <c r="C104" s="186" t="inlineStr">
        <is>
          <t>หากผู้ป่วยมีภาวะการทำงานของตับบกพร่องรุนแรง (Severe hepatic impairment) ควรเลือกใช้ยากลุ่ม Benzodiazepines ขนานใดในการรักษาภาวะถอนสุรา เนื่องจากไม่มี active metabolites และถูกกำจัดผ่านกระบวนการ Glucuronidation โดยตรง</t>
        </is>
      </c>
      <c r="D104" s="186" t="n"/>
      <c r="E104" s="186" t="inlineStr">
        <is>
          <t>Amitriptyline</t>
        </is>
      </c>
      <c r="F104" s="186" t="inlineStr">
        <is>
          <t>Chlordiazepoxide หรือ Diazepam (Benzodiazepines)</t>
        </is>
      </c>
      <c r="G104" s="186" t="inlineStr">
        <is>
          <t>Fluoxetine</t>
        </is>
      </c>
      <c r="H104" s="186" t="inlineStr">
        <is>
          <t>Lithium</t>
        </is>
      </c>
      <c r="I104" s="188" t="inlineStr">
        <is>
          <t>Phenobarbital เดี่ยวๆ</t>
        </is>
      </c>
      <c r="J104" s="185" t="n">
        <v>2</v>
      </c>
      <c r="K104" s="186" t="inlineStr">
        <is>
          <t>✅ คำตอบที่ถูกต้อง: ข้อ ข. Chlordiazepoxide หรือ Diazepam (Benzodiazepines)
🎯 ทำไมข้อนี้ถึงถูก:
- คำตอบที่ถูกต้อง: ข้อ ข. Chlordiazepoxide หรือ Diazepam (Benzodiazepines)
- ทำไมข้อนี้ถึงถูก: Benzodiazepines (เช่น Diazepam, Chlordiazepoxide หรือ Lorazepam ในผู้ป่วยตับเสื่อม) เป็น Drug of choice ในการรักษา Alcohol withdrawal syndrome เนื่องจากมี cross-tolerance กับแอลกอฮอล์ที่ GABA-A receptor ช่วยป้องกันอาการชักและระงับอาการ delirium tremens
🔍 ข้ออื่นผิดเพราะอะไร:
• ข้อ ก.: ยาต้านซึมเศร้าไม่ได้แก้กลไกการขาดแอลกอฮอล์ และอาจลด seizure threshold
• ข้อ ค.: (Fluoxetine): ไม่ใช่คำตอบที่ถูกต้องตามแนวทางเวชปฏิบัติและหลักวิชาการทางเภสัชกรรมสำหรับกรณีนี้
• ข้อ ง.: Lithium ไม่ใช่ยารักษาอาการถอนสุรา
• ข้อ จ.: Phenobarbital เป็นทางเลือกรองเมื่อดื้อต่อ BZDs</t>
        </is>
      </c>
      <c r="L104" s="186" t="n"/>
      <c r="M104" s="186" t="inlineStr">
        <is>
          <t>10. Psychiatric</t>
        </is>
      </c>
      <c r="N104" s="186" t="inlineStr">
        <is>
          <t>10.4 Insomnia</t>
        </is>
      </c>
      <c r="O104" s="185" t="inlineStr">
        <is>
          <t>Clinic</t>
        </is>
      </c>
      <c r="P104" s="186" t="inlineStr">
        <is>
          <t>รุ่น RxCU83</t>
        </is>
      </c>
      <c r="Q104" s="185" t="inlineStr">
        <is>
          <t>แบบฝึกหัด</t>
        </is>
      </c>
      <c r="R104" s="185" t="inlineStr">
        <is>
          <t>Quiz เตรียมสอบ CC1 RxCU83</t>
        </is>
      </c>
      <c r="S104" s="185" t="inlineStr">
        <is>
          <t>CASE-PSYCH-ALCOHOL-WITHDRAWAL-01</t>
        </is>
      </c>
    </row>
    <row r="105" ht="24" customHeight="1" s="49">
      <c r="A105" s="187" t="n">
        <v>103</v>
      </c>
      <c r="B105" s="186" t="n"/>
      <c r="C105" s="186" t="inlineStr">
        <is>
          <t>ข้อใดคือผลข้างเคียงทางระบบประสาทที่สำคัญและพบบ่อยที่สุดของยาต้านโรคจิตกลุ่มดั้งเดิม Haloperidol (High-potency first generation antipsychotic)</t>
        </is>
      </c>
      <c r="D105" s="186" t="n"/>
      <c r="E105" s="186" t="inlineStr">
        <is>
          <t>อาการง่วงซึมมากจนปลุกไม่ตื่น</t>
        </is>
      </c>
      <c r="F105" s="186" t="inlineStr">
        <is>
          <t>อาการคอแห้ง ปากแห้ง ท้องผูกอย่างรุนแรง</t>
        </is>
      </c>
      <c r="G105" s="186" t="inlineStr">
        <is>
          <t>กลุ่มอาการความผิดปกติของการเคลื่อนไหว (Extrapyramidal Symptoms: EPS เช่น Acute dystonia, Parkinsonism, Akathisia)</t>
        </is>
      </c>
      <c r="H105" s="186" t="inlineStr">
        <is>
          <t>ภาวะความดันโลหิตตกในท่ายืน (Postural hypotension)</t>
        </is>
      </c>
      <c r="I105" s="188" t="inlineStr">
        <is>
          <t>อาการคลื่นไส้อาเจียน</t>
        </is>
      </c>
      <c r="J105" s="185" t="n">
        <v>3</v>
      </c>
      <c r="K105" s="186" t="inlineStr">
        <is>
          <t>✅ คำตอบที่ถูกต้อง: ข้อ ค. กลุ่มอาการความผิดปกติของการเคลื่อนไหว (Extrapyramidal Symptoms: EPS เช่น Acute dystonia, Parkinsonism, Akathisia)
🎯 ทำไมข้อนี้ถึงถูก:
- คำตอบที่ถูกต้อง: ข้อ ค. กลุ่มอาการความผิดปกติของการเคลื่อนไหว (Extrapyramidal Symptoms: EPS เช่น Acute dystonia, Parkinsonism, Akathisia)
- ทำไมข้อนี้ถึงถูก: Haloperidol เป็น High-potency D2 blocker ที่จับกับ Dopamine D2 receptor ในสมองส่วน Nigrostriatal อย่างแน่นหนา ทำให้เกิด Extrapyramidal Symptoms (EPS) ได้บ่อยที่สุด (กล้ามเนื้อบิดเกร็ง, สั่น, เกร็ง, กระสับกระส่ายอยู่นิ่งไม่ได้)
🔍 ข้ออื่นผิดเพราะอะไร:
• ข้อ ก.: เป็นผลข้างเคียงเด่นของ Low-potency antipsychotics (เช่น Chlorpromazine) จากฤทธิ์ antihistaminic, anticholinergic และ alpha-1 blockade
• ข้อ ข.: (อาการคอแห้ง ปากแห้ง ท้องผูกอย่างรุนแรง): ไม่ใช่คำตอบที่ถูกต้องตามแนวทางเวชปฏิบัติและหลักวิชาการทางเภสัชกรรมสำหรับกรณีนี้
• ข้อ ง.: (ภาวะความดันโลหิตตกในท่ายืน (Postural hypotension)): ไม่ใช่คำตอบที่ถูกต้องตามแนวทางเวชปฏิบัติและหลักวิชาการทางเภสัชกรรมสำหรับกรณีนี้
• ข้อ จ.: Haloperidol มีฤทธิ์แก้อาเจียน ไม่ทำให้คลื่นไส้</t>
        </is>
      </c>
      <c r="L105" s="186" t="n"/>
      <c r="M105" s="186" t="inlineStr">
        <is>
          <t>10. Psychiatric</t>
        </is>
      </c>
      <c r="N105" s="186" t="inlineStr">
        <is>
          <t>10.3 Anxiety/depression</t>
        </is>
      </c>
      <c r="O105" s="185" t="inlineStr">
        <is>
          <t>Clinic</t>
        </is>
      </c>
      <c r="P105" s="186" t="inlineStr">
        <is>
          <t>รุ่น RxCU83</t>
        </is>
      </c>
      <c r="Q105" s="185" t="inlineStr">
        <is>
          <t>แบบฝึกหัด</t>
        </is>
      </c>
      <c r="R105" s="185" t="inlineStr">
        <is>
          <t>Quiz เตรียมสอบ CC1 RxCU83</t>
        </is>
      </c>
      <c r="S105" s="185" t="n"/>
    </row>
    <row r="106" ht="24" customHeight="1" s="49">
      <c r="A106" s="185" t="n">
        <v>104</v>
      </c>
      <c r="B106" s="186" t="n"/>
      <c r="C106" s="186" t="inlineStr">
        <is>
          <t>ยาคลายกังวล Buspirone (Buspar) ออกฤทธิ์รักษาโรควิตกกังวลทั่วไป (GAD) ผ่านกลไกการออกฤทธิ์ทางเภสัชวิทยาในข้อใด</t>
        </is>
      </c>
      <c r="D106" s="186" t="n"/>
      <c r="E106" s="186" t="inlineStr">
        <is>
          <t>Muscarinic cholinergic receptor antagonist</t>
        </is>
      </c>
      <c r="F106" s="186" t="inlineStr">
        <is>
          <t>5-HT1A receptor partial agonist</t>
        </is>
      </c>
      <c r="G106" s="186" t="inlineStr">
        <is>
          <t>GABA-A receptor positive allosteric modulator</t>
        </is>
      </c>
      <c r="H106" s="186" t="inlineStr">
        <is>
          <t>Dopamine D2 receptor antagonist</t>
        </is>
      </c>
      <c r="I106" s="186" t="inlineStr">
        <is>
          <t>Alpha-2 adrenergic receptor agonist</t>
        </is>
      </c>
      <c r="J106" s="185" t="n">
        <v>2</v>
      </c>
      <c r="K106" s="186" t="inlineStr">
        <is>
          <t>✅ คำตอบที่ถูกต้อง: ข้อ ข. 5-HT1A receptor partial agonist
🎯 ทำไมข้อนี้ถึงถูก:
- คำตอบที่ถูกต้อง: ข้อ ข. 5-HT1A receptor partial agonist
- ทำไมข้อนี้ถึงถูก: Buspirone ออกฤทธิ์เป็น partial agonist ที่ตัวรับ Serotonin 5-HT1A ทั้งแบบ presynaptic autoreceptors และ postsynaptic receptors ช่วยปรับสมดุลการทำงานของระบบ serotonergic ในสมอง ทำให้อาการวิตกกังวลลดลง
🔍 ข้ออื่นผิดเพราะอะไร:
• ข้อ ก.: เป็นกลไก anticholinergic
• ข้อ ค.: เป็นกลไกของยากลุ่ม Benzodiazepines
• ข้อ ง.: เป็นกลไกของยารักษาโรคจิต
• ข้อ จ.: เป็นกลไกของยา Clonidine</t>
        </is>
      </c>
      <c r="L106" s="186" t="n"/>
      <c r="M106" s="186" t="inlineStr">
        <is>
          <t>10. Psychiatric</t>
        </is>
      </c>
      <c r="N106" s="186" t="inlineStr">
        <is>
          <t>10.3 Anxiety/depression</t>
        </is>
      </c>
      <c r="O106" s="185" t="inlineStr">
        <is>
          <t>Clinic</t>
        </is>
      </c>
      <c r="P106" s="186" t="inlineStr">
        <is>
          <t>รุ่น RxCU83</t>
        </is>
      </c>
      <c r="Q106" s="185" t="inlineStr">
        <is>
          <t>แบบฝึกหัด</t>
        </is>
      </c>
      <c r="R106" s="185" t="inlineStr">
        <is>
          <t>Quiz เตรียมสอบ CC1 RxCU83</t>
        </is>
      </c>
      <c r="S106" s="185" t="n"/>
    </row>
    <row r="107" ht="24" customHeight="1" s="49">
      <c r="A107" s="185" t="n">
        <v>105</v>
      </c>
      <c r="B107" s="186" t="n"/>
      <c r="C107" s="186" t="inlineStr">
        <is>
          <t>ข้อดีที่สำคัญของยา Buspirone ที่เหนือกว่ายากลุ่ม Benzodiazepines ในการรักษาโรควิตกกังวลทั่วไป (GAD) ในระยะยาวคือข้อใด</t>
        </is>
      </c>
      <c r="D107" s="186" t="n"/>
      <c r="E107" s="186" t="inlineStr">
        <is>
          <t>ออกฤทธิ์คลายกังวลได้ทันทีภายใน 15 นาทีหลังรับประทาน</t>
        </is>
      </c>
      <c r="F107" s="186" t="inlineStr">
        <is>
          <t>มีฤทธิ์ช่วยให้นอนหลับได้สนิทและคลายกล้ามเนื้อได้ดีเยี่ยม</t>
        </is>
      </c>
      <c r="G107" s="186" t="inlineStr">
        <is>
          <t>สามารถใช้รักษาอาการชักเฉียบพลันได้</t>
        </is>
      </c>
      <c r="H107" s="186" t="inlineStr">
        <is>
          <t>ไม่ทำให้เกิดอาการง่วงซึม ไม่กดสมอง ไม่มีปัญหาการดื้อยา และไม่ทำให้เกิดการติดยาหรือมีอาการถอนยา (No abuse potential / No dependence)</t>
        </is>
      </c>
      <c r="I107" s="186" t="inlineStr">
        <is>
          <t>สามารถหยุดยาได้ทันทีโดยไม่ต้องค่อยๆ ปรับลดขนาดยา</t>
        </is>
      </c>
      <c r="J107" s="185" t="n">
        <v>4</v>
      </c>
      <c r="K107" s="186" t="inlineStr">
        <is>
          <t>✅ คำตอบที่ถูกต้อง: ข้อ ง. ไม่ทำให้เกิดอาการง่วงซึม ไม่กดสมอง ไม่มีปัญหาการดื้อยา และไม่ทำให้เกิดการติดยาหรือมีอาการถอนยา (No abuse potential / No dependence)
🎯 ทำไมข้อนี้ถึงถูก:
- คำตอบที่ถูกต้อง: ข้อ ง. ไม่ทำให้เกิดอาการง่วงซึม ไม่กดสมอง ไม่มีปัญหาการดื้อยา และไม่ทำให้เกิดการติดยาหรือมีอาการถอนยา (No abuse potential / No dependence)
- ทำไมข้อนี้ถึงถูก: Buspirone มีข้อดีเด่นชัดคือ ไม่มี sedation, ไม่ลด psychomotor performance, ไม่เสริมฤทธิ์แอลกอฮอล์ และ ไม่ทำให้ติดยาหรือเกิด withdrawal symptoms จึงปลอดภัยในการใช้ระยะยาว
🔍 ข้ออื่นผิดเพราะอะไร:
• ข้อ ก.: Buspirone ออกฤทธิ์ช้า ต้องใช้เวลาสะสม 2-4 สัปดาห์จึงจะเห็นผลเต็มที่ (ไม่ใช่ยาออกฤทธิ์ทันที)
• ข้อ ข.: Buspirone ไม่มีฤทธิ์ hypnotic, muscle relaxant หรือ anticonvulsant
• ข้อ ค.: (สามารถใช้รักษาอาการชักเฉียบพลันได้): ไม่ใช่คำตอบที่ถูกต้องตามแนวทางเวชปฏิบัติและหลักวิชาการทางเภสัชกรรมสำหรับกรณีนี้
• ข้อ จ.: แม้ไม่มี physical dependence แต่ควรค่อยๆ ปรับยาตามแผนการรักษา</t>
        </is>
      </c>
      <c r="L107" s="186" t="n"/>
      <c r="M107" s="186" t="inlineStr">
        <is>
          <t>10. Psychiatric</t>
        </is>
      </c>
      <c r="N107" s="186" t="inlineStr">
        <is>
          <t>10.3 Anxiety/depression</t>
        </is>
      </c>
      <c r="O107" s="185" t="inlineStr">
        <is>
          <t>Clinic</t>
        </is>
      </c>
      <c r="P107" s="186" t="inlineStr">
        <is>
          <t>รุ่น RxCU83</t>
        </is>
      </c>
      <c r="Q107" s="185" t="inlineStr">
        <is>
          <t>แบบฝึกหัด</t>
        </is>
      </c>
      <c r="R107" s="185" t="inlineStr">
        <is>
          <t>Quiz เตรียมสอบ CC1 RxCU83</t>
        </is>
      </c>
      <c r="S107" s="185" t="n"/>
    </row>
    <row r="108" ht="24" customHeight="1" s="49">
      <c r="A108" s="185" t="n">
        <v>106</v>
      </c>
      <c r="B108" s="186" t="n"/>
      <c r="C108" s="186" t="inlineStr">
        <is>
          <t>ยานอนหลับกลุ่ม Non-benzodiazepine Z-drugs ได้แก่ Zolpidem และ Zaleplon มีความจำเพาะเจาะจงในการทำให้นอนหลับได้รวดเร็วเนื่องจากออกฤทธิ์ต่อตัวรับชนิดใด</t>
        </is>
      </c>
      <c r="D108" s="186" t="n"/>
      <c r="E108" s="186" t="inlineStr">
        <is>
          <t>ตัวรับ Melatonin MT1/MT2 receptor</t>
        </is>
      </c>
      <c r="F108" s="186" t="inlineStr">
        <is>
          <t>จับอย่างจำเพาะเจาะจงกับตัวรับย่อย BZ1 (Alpha-1 subunit-containing GABA-A receptor)</t>
        </is>
      </c>
      <c r="G108" s="186" t="inlineStr">
        <is>
          <t>ยับยั้ง Orexin receptor แบบคู่ (DORA)</t>
        </is>
      </c>
      <c r="H108" s="186" t="inlineStr">
        <is>
          <t>กระตุ้น H1 histamine receptor</t>
        </is>
      </c>
      <c r="I108" s="186" t="inlineStr">
        <is>
          <t>บล็อก 5-HT2A receptor</t>
        </is>
      </c>
      <c r="J108" s="185" t="n">
        <v>2</v>
      </c>
      <c r="K108" s="186" t="inlineStr">
        <is>
          <t>✅ คำตอบที่ถูกต้อง: ข้อ ข. จับอย่างจำเพาะเจาะจงกับตัวรับย่อย BZ1 (Alpha-1 subunit-containing GABA-A receptor)
🎯 ทำไมข้อนี้ถึงถูก:
- คำตอบที่ถูกต้อง: ข้อ ข. จับอย่างจำเพาะเจาะจงกับตัวรับย่อย BZ1 (Alpha-1 subunit-containing GABA-A receptor)
- ทำไมข้อนี้ถึงถูก: Zolpidem และ Zaleplon จับอย่างจำเพาะเจาะจงสูงกับ Alpha-1 subunit ของ GABA-A receptor (BZ1 receptor subtype) ซึ่งทำหน้าที่ควบคุมการนอนหลับโดยตรง จึงช่วยให้นอนหลับได้เร็วโดยมีผลข้างเคียงคลายกล้ามเนื้อ กันชัก หรือรบกวนโครงสร้างการนอนหลับน้อยกว่า BZDs ดั้งเดิม
🔍 ข้ออื่นผิดเพราะอะไร:
• ข้อ ก.: เป็นกลไกของ Ramelteon
• ข้อ ค.: เป็นกลไกของ Suvorexant
• ข้อ ง.: การกระตุ้น H1 จะทำให้ตื่นตัว (ยาที่ทำให้นอนหลับต้องบล็อก H1)
• ข้อ จ.: ไม่ใช่กลไกหลักของ Z-drugs</t>
        </is>
      </c>
      <c r="L108" s="186" t="n"/>
      <c r="M108" s="186" t="inlineStr">
        <is>
          <t>10. Psychiatric</t>
        </is>
      </c>
      <c r="N108" s="186" t="inlineStr">
        <is>
          <t>10.4 Insomnia</t>
        </is>
      </c>
      <c r="O108" s="185" t="inlineStr">
        <is>
          <t>Clinic</t>
        </is>
      </c>
      <c r="P108" s="186" t="inlineStr">
        <is>
          <t>รุ่น RxCU83</t>
        </is>
      </c>
      <c r="Q108" s="185" t="inlineStr">
        <is>
          <t>แบบฝึกหัด</t>
        </is>
      </c>
      <c r="R108" s="185" t="inlineStr">
        <is>
          <t>Quiz เตรียมสอบ CC1 RxCU83</t>
        </is>
      </c>
      <c r="S108" s="185" t="n"/>
    </row>
    <row r="109" ht="24" customHeight="1" s="49">
      <c r="A109" s="185" t="n">
        <v>107</v>
      </c>
      <c r="B109" s="186" t="n"/>
      <c r="C109" s="186" t="inlineStr">
        <is>
          <t>อาการของผู้ป่วยโรคจิตเภท (Schizophrenia) ในข้อใดที่จัดอยู่ในกลุ่ม อาการด้านบวก (Positive symptoms) ซึ่งตอบสนองได้ดีต่อการรักษาด้วยยาต้านโรคจิตทั่วไป</t>
        </is>
      </c>
      <c r="D109" s="186" t="n"/>
      <c r="E109" s="186" t="inlineStr">
        <is>
          <t>อาการประสาทหลอน (Hallucinations) และอาการหลงผิด (Delusions)</t>
        </is>
      </c>
      <c r="F109" s="186" t="inlineStr">
        <is>
          <t>อาการเฉยเมย แยกตัวจากสังคม (Social withdrawal)</t>
        </is>
      </c>
      <c r="G109" s="186" t="inlineStr">
        <is>
          <t>อาการขาดแรงจูงใจ (Avolition)</t>
        </is>
      </c>
      <c r="H109" s="186" t="inlineStr">
        <is>
          <t>ภาวะไม่ยินดียินร้าย (Anhedonia)</t>
        </is>
      </c>
      <c r="I109" s="186" t="inlineStr">
        <is>
          <t>อาการพูดน้อย ไม่แสดงอารมณ์ทางสีหน้า (Alogia / Flat affect)</t>
        </is>
      </c>
      <c r="J109" s="185" t="n">
        <v>1</v>
      </c>
      <c r="K109" s="186" t="inlineStr">
        <is>
          <t>✅ คำตอบที่ถูกต้อง: ข้อ ก. อาการประสาทหลอน (Hallucinations) และอาการหลงผิด (Delusions)
🎯 ทำไมข้อนี้ถึงถูก:
อาการด้านบวก (Positive symptoms) ของโรคจิตเภทเกิดจากภาวะ Hyperdopaminergic activity ใน Mesolimbic pathway ได้แก่ อาการหลงผิด (Delusions), ประสาทหลอน (Hallucinations), พฤติกรรมหรือการพูดที่สับสนวุ่นวาย (Disorganized speech/behavior) ซึ่งอาการเหล่านี้สามารถตอบสนองได้ดีต่อการรักษาด้วยยาต้านโรคจิตทั่วไป (Typical/First-generation antipsychotics) ที่ออกฤทธิ์ปิดกั้นตัวรับ Dopamine D2
🔍 ข้ออื่นผิดเพราะอะไร:
• ข้อ ข. การแยกตัวออกจากสังคม (Social withdrawal): จัดเป็นอาการด้านลบ (Negative symptoms) เกิดจาก Dopamine ต่ำใน Mesocortical pathway
• ข้อ ค. อาการด้านชาทางอารมณ์ (Flat affect): จัดเป็นอาการด้านลบ (Negative symptoms) ตอบสนองต่อยา typical antipsychotics ได้น้อย
• ข้อ ง. สูญเสียความสามารถในการวางแผน (Cognitive impairment): จัดเป็น Cognitive symptoms ของโรคจิตเภท
• ข้อ จ. อาการพูดน้อย ไม่แสดงอารมณ์ทางสีหน้า (Alogia / Flat affect): จัดเป็นอาการด้านลบ (Negative symptoms)</t>
        </is>
      </c>
      <c r="L109" s="186" t="n"/>
      <c r="M109" s="186" t="inlineStr">
        <is>
          <t>10. Psychiatric</t>
        </is>
      </c>
      <c r="N109" s="186" t="inlineStr">
        <is>
          <t>10.3 Anxiety/depression</t>
        </is>
      </c>
      <c r="O109" s="185" t="inlineStr">
        <is>
          <t>Clinic</t>
        </is>
      </c>
      <c r="P109" s="186" t="inlineStr">
        <is>
          <t>รุ่น RxCU83</t>
        </is>
      </c>
      <c r="Q109" s="185" t="inlineStr">
        <is>
          <t>แบบฝึกหัด</t>
        </is>
      </c>
      <c r="R109" s="185" t="inlineStr">
        <is>
          <t>Quiz เตรียมสอบ CC1 RxCU83</t>
        </is>
      </c>
      <c r="S109" s="185" t="n"/>
    </row>
    <row r="110" ht="24" customHeight="1" s="49">
      <c r="A110" s="185" t="n">
        <v>108</v>
      </c>
      <c r="B110" s="186" t="n"/>
      <c r="C110" s="186" t="inlineStr">
        <is>
          <t>ผู้ป่วยโรคจิตเภทได้รับยา Fluphenazine ต่อมา 2 วัน เกิดอาการกล้ามเนื้อคอบิดเกร็ง ตาเหลือกขึ้นด้านบน (Acute dystonic reaction: Torticollis / Oculogyric crisis) ยาในข้อใดที่ควรให้เพื่อระงับอาการเฉียบพลันนี้อย่างรวดเร็ว</t>
        </is>
      </c>
      <c r="D110" s="186" t="n"/>
      <c r="E110" s="186" t="inlineStr">
        <is>
          <t>Diphenhydramine ฉีดเข้ากล้ามเนื้อหรือหลอดเลือดดำ (หรือ Benztropine / Trihexyphenidyl)</t>
        </is>
      </c>
      <c r="F110" s="186" t="inlineStr">
        <is>
          <t>เพิ่มขนาดยา Fluphenazine</t>
        </is>
      </c>
      <c r="G110" s="186" t="inlineStr">
        <is>
          <t>Haloperidol IV</t>
        </is>
      </c>
      <c r="H110" s="186" t="inlineStr">
        <is>
          <t>Propranolol</t>
        </is>
      </c>
      <c r="I110" s="186" t="inlineStr">
        <is>
          <t>Levodopa</t>
        </is>
      </c>
      <c r="J110" s="185" t="n">
        <v>1</v>
      </c>
      <c r="K110" s="186" t="inlineStr">
        <is>
          <t>✅ คำตอบที่ถูกต้อง: ข้อ ก. Diphenhydramine ฉีดเข้ากล้ามเนื้อหรือหลอดเลือดดำ (หรือ Benztropine / Trihexyphenidyl)
🎯 ทำไมข้อนี้ถึงถูก:
- คำตอบที่ถูกต้อง: ข้อ ก. Diphenhydramine ฉีดเข้ากล้ามเนื้อหรือหลอดเลือดดำ (หรือ Benztropine / Trihexyphenidyl)
- ทำไมข้อนี้ถึงถูก: Acute dystonia เกิดจากภาวะขาดสมดุลระหว่าง Dopamine และ Acetylcholine ใน Basal ganglia (Dopamine ถูกบล็อกทำให้ Acetylcholine เด่นเกิน) การรักษาคือการให้ Anticholinergic drugs เช่น Diphenhydramine (50 mg IM/IV) หรือ Benztropine เพื่อคืนสมดุลให้ระบบประสาทอย่างรวดเร็ว
🔍 ข้ออื่นผิดเพราะอะไร:
• ข้อ ข.: ยาต้านโรคจิตจะยิ่งทำให้กล้ามเนื้อบิดเกร็งรุนแรงจนหายใจไม่ออก
• ข้อ ค.: (Haloperidol IV): ไม่ใช่คำตอบที่ถูกต้องตามแนวทางเวชปฏิบัติและหลักวิชาการทางเภสัชกรรมสำหรับกรณีนี้
• ข้อ ง.: Propranolol ใช้รักษา Akathisia (กระสับกระส่ายอยู่นิ่งไม่ได้) ไม่ใช่ Acute dystonia
• ข้อ จ.: Levodopa จะกระตุ้นอาการโรคจิตเภทกำเริบรุนแรง</t>
        </is>
      </c>
      <c r="L110" s="186" t="n"/>
      <c r="M110" s="186" t="inlineStr">
        <is>
          <t>10. Psychiatric</t>
        </is>
      </c>
      <c r="N110" s="186" t="inlineStr">
        <is>
          <t>10.3 Anxiety/depression</t>
        </is>
      </c>
      <c r="O110" s="185" t="inlineStr">
        <is>
          <t>Clinic</t>
        </is>
      </c>
      <c r="P110" s="186" t="inlineStr">
        <is>
          <t>รุ่น RxCU83</t>
        </is>
      </c>
      <c r="Q110" s="185" t="inlineStr">
        <is>
          <t>แบบฝึกหัด</t>
        </is>
      </c>
      <c r="R110" s="185" t="inlineStr">
        <is>
          <t>Quiz เตรียมสอบ CC1 RxCU83</t>
        </is>
      </c>
      <c r="S110" s="185" t="n"/>
    </row>
    <row r="111" ht="24" customHeight="1" s="49">
      <c r="A111" s="185" t="n">
        <v>109</v>
      </c>
      <c r="B111" s="186" t="n"/>
      <c r="C111" s="186" t="inlineStr">
        <is>
          <t>ยาต้านโรคจิตกลุ่มรุ่นที่สอง (Second-Generation Atypical Antipsychotics) เช่น Clozapine และ Olanzapine มีความเสี่ยงสูงต่อการเกิดผลข้างเคียงในข้อใดมากที่สุดเมื่อเทียบกับยากลุ่มดั้งเดิม</t>
        </is>
      </c>
      <c r="D111" s="186" t="n"/>
      <c r="E111" s="186" t="inlineStr">
        <is>
          <t>ภาวะเมแทบอลิกผิดปกติ (Metabolic syndrome: น้ำหนักตัวเพิ่มขึ้นอย่างมาก ภาวะดื้อต่ออินซูลิน เบาหวาน และไขมันในเลือดสูง)</t>
        </is>
      </c>
      <c r="F111" s="186" t="inlineStr">
        <is>
          <t>อาการกล้ามเนื้อบิดเกร็งรุนแรง (Acute dystonia)</t>
        </is>
      </c>
      <c r="G111" s="186" t="inlineStr">
        <is>
          <t>โรคพาร์กินสันเทียม (Drug-induced parkinsonism)</t>
        </is>
      </c>
      <c r="H111" s="186" t="inlineStr">
        <is>
          <t>อาการฟันติดสีดำ</t>
        </is>
      </c>
      <c r="I111" s="186" t="inlineStr">
        <is>
          <t>ภาวะต่อมน้ำลายแห้งถาวร</t>
        </is>
      </c>
      <c r="J111" s="185" t="n">
        <v>1</v>
      </c>
      <c r="K111" s="186" t="inlineStr">
        <is>
          <t>✅ คำตอบที่ถูกต้อง: ข้อ ก. ภาวะเมแทบอลิกผิดปกติ (Metabolic syndrome: น้ำหนักตัวเพิ่มขึ้นอย่างมาก ภาวะดื้อต่ออินซูลิน เบาหวาน และไขมันในเลือดสูง)
🎯 ทำไมข้อนี้ถึงถูก:
- คำตอบที่ถูกต้อง: ข้อ ก. ภาวะเมแทบอลิกผิดปกติ (Metabolic syndrome: น้ำหนักตัวเพิ่มขึ้นอย่างมาก ภาวะดื้อต่ออินซูลิน เบาหวาน และไขมันในเลือดสูง)
- ทำไมข้อนี้ถึงถูก: Clozapine และ Olanzapine มี affinity สูงต่อ H1 และ 5-HT2C receptors กระตุ้นความอยากอาหารอย่างรุนแรง ทำให้เกิด weight gain มหาศาล และรบกวน insulin signaling จนเกิดภาวะ New-onset diabetes mellitus และ dyslipidemia
🔍 ข้ออื่นผิดเพราะอะไร:
• ข้อ ข.: อาการ EPS พบน้อยมากในยากลุ่ม atypical antipsychotics
• ข้อ ค.: (โรคพาร์กินสันเทียม (Drug-induced parkinsonism)): ไม่ใช่คำตอบที่ถูกต้องตามแนวทางเวชปฏิบัติและหลักวิชาการทางเภสัชกรรมสำหรับกรณีนี้
• ข้อ ง.: ไม่ทำให้ฟันติดสี
• ข้อ จ.: Clozapine มีผลข้างเคียงทำให้น้ำลายไหลมากผิดปกติ (Hypersalivation) ไม่ใช่น้ำลายแห้ง</t>
        </is>
      </c>
      <c r="L111" s="186" t="n"/>
      <c r="M111" s="186" t="inlineStr">
        <is>
          <t>10. Psychiatric</t>
        </is>
      </c>
      <c r="N111" s="186" t="inlineStr">
        <is>
          <t>10.3 Anxiety/depression</t>
        </is>
      </c>
      <c r="O111" s="185" t="inlineStr">
        <is>
          <t>Clinic</t>
        </is>
      </c>
      <c r="P111" s="186" t="inlineStr">
        <is>
          <t>รุ่น RxCU83</t>
        </is>
      </c>
      <c r="Q111" s="185" t="inlineStr">
        <is>
          <t>แบบฝึกหัด</t>
        </is>
      </c>
      <c r="R111" s="185" t="inlineStr">
        <is>
          <t>Quiz เตรียมสอบ CC1 RxCU83</t>
        </is>
      </c>
      <c r="S111" s="185" t="n"/>
    </row>
    <row r="112" ht="24" customHeight="1" s="49">
      <c r="A112" s="185" t="n">
        <v>110</v>
      </c>
      <c r="B112" s="186" t="n"/>
      <c r="C112" s="186" t="inlineStr">
        <is>
          <t>ข้อใดคือคุณสมบัติทางเภสัชวิทยาที่อธิบายว่าเหตุใดยาต้านโรคจิตกลุ่มรุ่นที่สอง (Atypical antipsychotics เช่น Risperidone, Olanzapine, Quetiapine) จึงมีอัตราการเกิดผลข้างเคียงทางระบบการเคลื่อนไหว (EPS) ต่ำกว่ายากลุ่มรุ่นแรก (Typical antipsychotics)</t>
        </is>
      </c>
      <c r="D112" s="186" t="n"/>
      <c r="E112" s="186" t="inlineStr">
        <is>
          <t>ยามีฤทธิ์เป็น Serotonin 5-HT2A receptor antagonist ร่วมกับ Dopamine D2 antagonist</t>
        </is>
      </c>
      <c r="F112" s="186" t="inlineStr">
        <is>
          <t>ยาไม่จับกับตัวรับโดปามีนเลย</t>
        </is>
      </c>
      <c r="G112" s="186" t="inlineStr">
        <is>
          <t>ยาออกฤทธิ์ทำลายสารสื่อประสาท GABA ในสมอง</t>
        </is>
      </c>
      <c r="H112" s="186" t="inlineStr">
        <is>
          <t>ยามีโครงสร้างเคมีเหมือนสารเอนโดรฟิน</t>
        </is>
      </c>
      <c r="I112" s="186" t="inlineStr">
        <is>
          <t>ยาไม่สามารถผ่านเข้าสู่ระบบประสาทส่วนกลางได้</t>
        </is>
      </c>
      <c r="J112" s="185" t="n">
        <v>1</v>
      </c>
      <c r="K112" s="186" t="inlineStr">
        <is>
          <t>✅ คำตอบที่ถูกต้อง: ข้อ ก. ยามีฤทธิ์เป็น Serotonin 5-HT2A receptor antagonist ร่วมกับ Dopamine D2 antagonist
🎯 ทำไมข้อนี้ถึงถูก:
- คำตอบที่ถูกต้อง: ข้อ ก. ยามีฤทธิ์เป็น Serotonin 5-HT2A receptor antagonist ร่วมกับ Dopamine D2 antagonist
- ทำไมข้อนี้ถึงถูก: การบล็อก 5-HT2A receptor ในสมองส่วน Nigrostriatal จะช่วยปลดปล่อย Dopamine ออกมาแข่งขันกับยาที่ D2 receptor ทำให้การส่งสัญญาณโดปามีนในระบบควบคุมการเคลื่อนไหวฟื้นตัวกลับมา จึงลดอัตราการเกิด EPS และ Tardive dyskinesia ได้อย่างมีนัยสำคัญ
🔍 ข้ออื่นผิดเพราะอะไร:
• ข้อ ข.: ยายังคงจับและบล็อก D2 receptor (ซึ่งจำเป็นต่อการรักษา positive symptoms)
• ข้อ ค.: ยาไม่ได้ทำลาย GABA
• ข้อ ง.: ไม่ได้มีโครงสร้างเหมือนเอนโดรฟิน
• ข้อ จ.: ยาผ่าน BBB เข้าสู่สมองได้ดีมาก</t>
        </is>
      </c>
      <c r="L112" s="186" t="n"/>
      <c r="M112" s="186" t="inlineStr">
        <is>
          <t>10. Psychiatric</t>
        </is>
      </c>
      <c r="N112" s="186" t="inlineStr">
        <is>
          <t>10.3 Anxiety/depression</t>
        </is>
      </c>
      <c r="O112" s="185" t="inlineStr">
        <is>
          <t>Clinic</t>
        </is>
      </c>
      <c r="P112" s="186" t="inlineStr">
        <is>
          <t>รุ่น RxCU83</t>
        </is>
      </c>
      <c r="Q112" s="185" t="inlineStr">
        <is>
          <t>แบบฝึกหัด</t>
        </is>
      </c>
      <c r="R112" s="185" t="inlineStr">
        <is>
          <t>Quiz เตรียมสอบ CC1 RxCU83</t>
        </is>
      </c>
      <c r="S112" s="185" t="n"/>
    </row>
    <row r="113" ht="24" customHeight="1" s="49">
      <c r="A113" s="185" t="n">
        <v>111</v>
      </c>
      <c r="B113" s="186" t="n"/>
      <c r="C113" s="186" t="inlineStr">
        <is>
          <t>จากโครงสร้างยาแก้ปวด/ต้านชัก/ไมเกรนหรือยาที่มีหมู่ Sulfonamide moiety (-SO2NH2) ในโมเลกุล ควรระมัดระวังเป็นพิเศษในผู้ป่วยประเภทใด
&lt;img src="/PLE%20CC%20Quiz/images/quiz_cc1/quiz_cc1_p32_img5.png"&gt;</t>
        </is>
      </c>
      <c r="D113" s="186" t="n"/>
      <c r="E113" s="186" t="inlineStr">
        <is>
          <t>ผู้ป่วยที่มีประวัติแพ้ยาปฏิชีวนะกลุ่ม Sulfonamides (Sulfa allergy)</t>
        </is>
      </c>
      <c r="F113" s="186" t="inlineStr">
        <is>
          <t>ผู้ป่วยที่ได้รับยา CYP3A4 inhibitors</t>
        </is>
      </c>
      <c r="G113" s="186" t="inlineStr">
        <is>
          <t>ผู้ป่วยที่มีประวัติโรคเบาหวาน</t>
        </is>
      </c>
      <c r="H113" s="186" t="inlineStr">
        <is>
          <t>ผู้ป่วยที่มีประวัติโรคตับแข็ง</t>
        </is>
      </c>
      <c r="I113" s="186" t="inlineStr">
        <is>
          <t>ผู้ป่วยตั้งครรภ์ไตรมาสที่สาม</t>
        </is>
      </c>
      <c r="J113" s="185" t="n">
        <v>1</v>
      </c>
      <c r="K113" s="186" t="inlineStr">
        <is>
          <t>✅ คำตอบที่ถูกต้อง: ข้อ ก. ผู้ป่วยที่มีประวัติแพ้ยา antibiotic กลุ่ม Sulfonamides
🎯 ทำไมข้อนี้ถึงถูก:
ยาที่มีหมู่ Sulfonamide (-SO2NH2 หรือ Sulfamyl group) อยู่ในโครงสร้างทางเคมี (เช่น Sumatriptan, Topiramate, Celecoxib, Acetazolamide) อาจมีความเสี่ยงในการเกิดการแพ้ข้ามกลุ่มในผู้ป่วยที่มีประวัติการแพ้ยาปฏิชีวนะในกลุ่มซัลฟา (Sulfa hypersensitivity)
🔍 ข้ออื่นผิดเพราะอะไร:
• ข้อ ข. ผิด เพราะไม่ใช่ประเด็นความระมัดระวังหลักจากโครงสร้างทางเคมีของหมู่ซัลโฟนาไมด์
• ข้อ ค. ผิด เพราะไม่ใช่ข้อห้ามใช้จำเพาะของหมู่ฟังก์ชันนี้
• ข้อ ง. ผิด เพราะไม่ได้มีพิษต่อตับจำเพาะจากหมู่นี้
• ข้อ จ. ผิด เพราะไม่ใช่คำตอบจำเพาะทางโครงสร้าง SAR</t>
        </is>
      </c>
      <c r="L113" s="186" t="inlineStr">
        <is>
          <t>Clinic</t>
        </is>
      </c>
      <c r="M113" s="186" t="inlineStr">
        <is>
          <t>10. Psychiatric</t>
        </is>
      </c>
      <c r="N113" s="186" t="inlineStr">
        <is>
          <t>10.3 Anxiety/depression</t>
        </is>
      </c>
      <c r="O113" s="185" t="inlineStr">
        <is>
          <t>Clinic</t>
        </is>
      </c>
      <c r="P113" s="186" t="inlineStr">
        <is>
          <t>รุ่น RxCU83</t>
        </is>
      </c>
      <c r="Q113" s="185" t="inlineStr">
        <is>
          <t>แบบฝึกหัด</t>
        </is>
      </c>
      <c r="R113" s="185" t="inlineStr">
        <is>
          <t>Quiz เตรียมสอบ CC1 RxCU83</t>
        </is>
      </c>
      <c r="S113" s="185" t="n"/>
    </row>
    <row r="114" ht="24" customHeight="1" s="49">
      <c r="A114" s="185" t="n">
        <v>112</v>
      </c>
      <c r="B114" s="186" t="inlineStr">
        <is>
          <t>ผู้ป่วยหญิงอายุ 45 ปี มีปัญหาการนอนหลับมานาน 4 เดือน โดยมีอาการนอนหลับยาก ใช้เวลามากกว่า 1 ชั่วโมงจึงจะหลับ และตื่นกลางดึกบ่อยครั้ง รู้สึกอ่อนเพลียในตอนกลางวันและทำงานผิดพลาด ไม่มีอาการกรน ตรวจร่างกายและผลทางห้องปฏิบัติการอยู่ในเกณฑ์ปกติ แพทย์วินิจฉัยว่าเป็นโรคนอนไม่หลับเรื้อรัง (Chronic Insomnia Disorder)</t>
        </is>
      </c>
      <c r="C114" s="186" t="inlineStr">
        <is>
          <t>ข้อใด ไม่ใช่ คำแนะนำด้านสุขอนามัยการนอนหลับ (Sleep hygiene) ที่เหมาะสมสำหรับผู้ป่วยรายนี้</t>
        </is>
      </c>
      <c r="D114" s="186" t="n"/>
      <c r="E114" s="186" t="inlineStr">
        <is>
          <t>แนะนำให้นอนหลับพักผ่อนชดเชยในเวลากลางวันเป็นเวลา 2 ถึง 3 ชั่วโมงเพื่อลดอาการง่วงนอนตอนกลางวัน</t>
        </is>
      </c>
      <c r="F114" s="186" t="inlineStr">
        <is>
          <t>แนะนำให้งดการดื่มเครื่องดื่มแอลกอฮอล์ก่อนนอนโดยเด็ดขาด</t>
        </is>
      </c>
      <c r="G114" s="186" t="inlineStr">
        <is>
          <t>หากเข้านอนแล้วไม่หลับภายใน 20-30 นาที ให้ลุกออกจากเตียงไปทำกิจกรรมที่ผ่อนคลาย เช่น อ่านหนังสือ เมื่อรู้สึกง่วงจึงค่อยกลับมานอน</t>
        </is>
      </c>
      <c r="H114" s="186" t="inlineStr">
        <is>
          <t>กำหนดเวลาเข้านอนและตื่นนอนให้ตรงเวลาเดิมสม่ำเสมอทุกวัน แม้ในวันหยุด</t>
        </is>
      </c>
      <c r="I114" s="186" t="inlineStr">
        <is>
          <t>งดดื่มชา กาแฟ และเครื่องดื่มที่มีคาเฟอีน โดยเฉพาะในช่วงบ่ายและเย็น</t>
        </is>
      </c>
      <c r="J114" s="185" t="n">
        <v>1</v>
      </c>
      <c r="K114" s="186" t="inlineStr">
        <is>
          <t>✅ คำตอบที่ถูกต้อง: ข้อ ก. แนะนำให้นอนหลับพักผ่อนชดเชยในเวลากลางวันเป็นเวลา 2 ถึง 3 ชั่วโมงเพื่อลดอาการง่วงนอนตอนกลางวัน
🎯 ทำไมข้อนี้ถึงถูก:
ตามหลัก Sleep Hygiene การนอนหลับกลางวันเป็นเวลานาน (เช่น 2-3 ชั่วโมง) จะไปลดแรงขับการนอนหลับ (Homeostatic sleep drive) ทำให้ในเวลากลางคืนผู้ป่วยจะยิ่งหลับยากขึ้นไปอีก หากจำเป็นต้องงีบหลับกลางวัน แนะนำไม่ควรเกิน 20-30 นาที และไม่ควรงีบหลังเวลา 15.00 น.
🔍 ข้ออื่นผิดเพราะอะไร:
• ข้อ ข.: ถูกต้อง แอลกอฮอล์อาจช่วยให้หลับง่ายขึ้นในตอนแรก แต่จะรบกวนวงจรการนอน (ลด REM sleep) ทำให้หลับไม่สนิทและตื่นบ่อยในช่วงครึ่งหลังของคืน
• ข้อ ค.: ถูกต้อง เป็นเทคนิค Stimulus Control Therapy เพื่อไม่ให้สมองเชื่อมโยงเตียงนอนกับความเครียดหรือความกังวลจากการนอนไม่หลับ
• ข้อ ง.: ถูกต้อง การรักษาเวลาตื่นนอนให้คงที่สม่ำเสมอช่วยปรับและรักษาวงจรนาฬิกาชีวภาพ (Circadian rhythm)
• ข้อ จ.: ถูกต้อง คาเฟอีนเป็นสารกระตุ้นระบบประสาทที่มีค่าครึ่งชีวิตประมาณ 3-7 ชั่วโมง การงดคาเฟอีนช่วงบ่ายและเย็นจะช่วยลดการรบกวนการนอน</t>
        </is>
      </c>
      <c r="L114" s="186" t="inlineStr">
        <is>
          <t>Intermediate</t>
        </is>
      </c>
      <c r="M114" s="186" t="inlineStr">
        <is>
          <t>10. Psychiatric</t>
        </is>
      </c>
      <c r="N114" s="186" t="inlineStr">
        <is>
          <t>10.4 Insomnia</t>
        </is>
      </c>
      <c r="O114" s="185" t="inlineStr">
        <is>
          <t>Clinic</t>
        </is>
      </c>
      <c r="P114" s="186" t="inlineStr">
        <is>
          <t>[RECONSTRUCTED: ปรับแต่งและเติมเต็มบริบทโจทย์/ตัวเลือกเพื่อความสมบูรณ์] ข้อสอบจริง PLE-CC1 ปี 2567 ข้อ 18</t>
        </is>
      </c>
      <c r="Q114" s="185" t="inlineStr">
        <is>
          <t>ข้อสอบจริง</t>
        </is>
      </c>
      <c r="R114" s="185" t="inlineStr">
        <is>
          <t>2567</t>
        </is>
      </c>
      <c r="S114" s="185" t="inlineStr">
        <is>
          <t>CASE-2567-INSOMNIA-01</t>
        </is>
      </c>
    </row>
    <row r="115" ht="24" customHeight="1" s="49">
      <c r="A115" s="185" t="n">
        <v>113</v>
      </c>
      <c r="B115" s="186" t="inlineStr">
        <is>
          <t>ผู้ป่วยหญิงอายุ 45 ปี มีปัญหาการนอนหลับมานาน 4 เดือน โดยมีอาการนอนหลับยาก ใช้เวลามากกว่า 1 ชั่วโมงจึงจะหลับ และตื่นกลางดึกบ่อยครั้ง รู้สึกอ่อนเพลียในตอนกลางวันและทำงานผิดพลาด ไม่มีอาการกรน ตรวจร่างกายและผลทางห้องปฏิบัติการอยู่ในเกณฑ์ปกติ แพทย์วินิจฉัยว่าเป็นโรคนอนไม่หลับเรื้อรัง (Chronic Insomnia Disorder)</t>
        </is>
      </c>
      <c r="C115" s="186" t="inlineStr">
        <is>
          <t>จากอาการและประวัติของผู้ป่วย ข้อความในข้อใด ไม่สอดคล้อง กับเกณฑ์การวินิจฉัยโรคนอนไม่หลับเรื้อรังตามคู่มือ DSM-5</t>
        </is>
      </c>
      <c r="D115" s="186" t="n"/>
      <c r="E115" s="186" t="inlineStr">
        <is>
          <t>ผู้ป่วยต้องมีภาวะหลับไม่สนิทและมีการตื่นบ่อยกลางดึกร่วมด้วยเสมอ จึงจะเข้าเกณฑ์วินิจฉัย (แม้จะมีปัญหาเฉพาะช่วงเริ่มต้นนอนหลับ)</t>
        </is>
      </c>
      <c r="F115" s="186" t="inlineStr">
        <is>
          <t>มีความยากลำบากในการเริ่มต้นนอนหลับ (Difficulty initiating sleep)</t>
        </is>
      </c>
      <c r="G115" s="186" t="inlineStr">
        <is>
          <t>อาการนอนไม่หลับส่งผลกระทบอย่างมีนัยสำคัญต่อการทำหน้าที่ทางสังคม การประกอบอาชีพ หรือการดำเนินชีวิตประจำวัน</t>
        </is>
      </c>
      <c r="H115" s="186" t="inlineStr">
        <is>
          <t>ปัญหาการนอนหลับเกิดขึ้นอย่างน้อย 3 คืนต่อสัปดาห์</t>
        </is>
      </c>
      <c r="I115" s="186" t="inlineStr">
        <is>
          <t>ปัญหาการนอนหลับเกิดขึ้นต่อเนื่องเป็นระยะเวลาอย่างน้อย 3 เดือน</t>
        </is>
      </c>
      <c r="J115" s="185" t="n">
        <v>1</v>
      </c>
      <c r="K115" s="186" t="inlineStr">
        <is>
          <t>✅ คำตอบที่ถูกต้อง: ข้อ ก. ผู้ป่วยต้องมีภาวะหลับไม่สนิทและมีการตื่นบ่อยกลางดึกร่วมด้วยเสมอ จึงจะเข้าเกณฑ์วินิจฉัย (แม้จะมีปัญหาเฉพาะช่วงเริ่มต้นนอนหลับ)
🎯 ทำไมข้อนี้ถึงถูก:
ตามเกณฑ์ DSM-5 การวินิจฉัย Insomnia Disorder กำหนดให้มีความไม่พึงพอใจในปริมาณหรือคุณภาพของการนอนหลับ โดยสัมพันธ์กับอาการอย่างน้อย 1 ข้อ ได้แก่ 1) หลับยากตอนเริ่มต้น (Difficulty initiating sleep) หรือ 2) หลับไม่สนิทตื่นบ่อย (Difficulty maintaining sleep) หรือ 3) ตื่นเช้าตรู่แล้วนอนต่อไม่ได้ (Early-morning awakening) ดังนั้นผู้ป่วยที่มีปัญหาเฉพาะการเริ่มต้นหลับยาก (Sleep onset insomnia) เพียงอย่างเดียว ก็สามารถเข้าเกณฑ์วินิจฉัยได้ โดยไม่จำเป็นต้องมีอาการหลับไม่สนิทตื่นบ่อยร่วมด้วยเสมอไป
🔍 ข้ออื่นผิดเพราะอะไร:
• ข้อ ข.: เป็นเกณฑ์ข้อที่ 1 ของ DSM-5 สำหรับ Sleep-onset insomnia
• ข้อ ค.: เป็นเกณฑ์สำคัญของ DSM-5 ที่กำหนดว่าอาการนอนไม่หลับต้องก่อให้เกิดความทุกข์ทรมานทางคลินิกหรือบกพร่องในการทำงานตอนกลางวัน
• ข้อ ง.: ถูกต้อง เกณฑ์ DSM-5 กำหนดความถี่อย่างน้อย 3 คืนต่อสัปดาห์
• ข้อ จ.: ถูกต้อง เกณฑ์ DSM-5 กำหนดระยะเวลาต่อเนื่องอย่างน้อย 3 เดือน (Persistent insomnia)</t>
        </is>
      </c>
      <c r="L115" s="186" t="inlineStr">
        <is>
          <t>Intermediate</t>
        </is>
      </c>
      <c r="M115" s="186" t="inlineStr">
        <is>
          <t>10. Psychiatric</t>
        </is>
      </c>
      <c r="N115" s="186" t="inlineStr">
        <is>
          <t>10.4 Insomnia</t>
        </is>
      </c>
      <c r="O115" s="185" t="inlineStr">
        <is>
          <t>Clinic</t>
        </is>
      </c>
      <c r="P115" s="186" t="inlineStr">
        <is>
          <t>[RECONSTRUCTED: ปรับแต่งและเติมเต็มบริบทโจทย์/ตัวเลือกเพื่อความสมบูรณ์] ข้อสอบจริง PLE-CC1 ปี 2567 ข้อ 19</t>
        </is>
      </c>
      <c r="Q115" s="185" t="inlineStr">
        <is>
          <t>ข้อสอบจริง</t>
        </is>
      </c>
      <c r="R115" s="185" t="inlineStr">
        <is>
          <t>2567</t>
        </is>
      </c>
      <c r="S115" s="185" t="inlineStr">
        <is>
          <t>CASE-2567-INSOMNIA-01</t>
        </is>
      </c>
    </row>
    <row r="116" ht="24" customHeight="1" s="49">
      <c r="A116" s="185" t="n">
        <v>114</v>
      </c>
      <c r="B116" s="186" t="inlineStr">
        <is>
          <t>ผู้ป่วยหญิงอายุ 45 ปี มีปัญหาการนอนหลับมานาน 4 เดือน โดยมีอาการนอนหลับยาก ใช้เวลามากกว่า 1 ชั่วโมงจึงจะหลับ และตื่นกลางดึกบ่อยครั้ง รู้สึกอ่อนเพลียในตอนกลางวันและทำงานผิดพลาด ไม่มีอาการกรน ตรวจร่างกายและผลทางห้องปฏิบัติการอยู่ในเกณฑ์ปกติ แพทย์วินิจฉัยว่าเป็นโรคนอนไม่หลับเรื้อรัง (Chronic Insomnia Disorder)</t>
        </is>
      </c>
      <c r="C116" s="186" t="inlineStr">
        <is>
          <t>หากผู้ป่วยได้ปรับพฤติกรรมตามหลัก Sleep Hygiene อย่างเต็มที่แล้วแต่อาการยังไม่ดีขึ้น ยาในกลุ่ม Non-benzodiazepine receptor agonists (Z-drugs) ในข้อใดมีความเหมาะสมสูงสุดสำหรับอาการนอนหลับยาก</t>
        </is>
      </c>
      <c r="D116" s="186" t="n"/>
      <c r="E116" s="186" t="inlineStr">
        <is>
          <t>Zolpidem 5-10 mg รับประทานก่อนนอนทันที (เฉพาะในระยะสั้นไม่เกิน 2-4 สัปดาห์)</t>
        </is>
      </c>
      <c r="F116" s="186" t="inlineStr">
        <is>
          <t>Diazepam 10 mg รับประทานก่อนนอน</t>
        </is>
      </c>
      <c r="G116" s="186" t="inlineStr">
        <is>
          <t>Chlorpheniramine 4 mg รับประทานก่อนนอนต่อเนื่องทุกวัน</t>
        </is>
      </c>
      <c r="H116" s="186" t="inlineStr">
        <is>
          <t>สารสกัดใบขี้เหล็กแคปซูล รับประทานต่อเนื่องเป็นประจำ</t>
        </is>
      </c>
      <c r="I116" s="186" t="inlineStr">
        <is>
          <t>Amitriptyline 50 mg รับประทานก่อนนอน</t>
        </is>
      </c>
      <c r="J116" s="185" t="n">
        <v>1</v>
      </c>
      <c r="K116" s="186" t="inlineStr">
        <is>
          <t>✅ คำตอบที่ถูกต้อง: ข้อ ก. Zolpidem 5-10 mg รับประทานก่อนนอนทันที (เฉพาะในระยะสั้นไม่เกิน 2-4 สัปดาห์)
🎯 ทำไมข้อนี้ถึงถูก:
ผู้ป่วยมีปัญหาเด่นคือการเริ่มต้นนอนหลับยาก (Sleep-onset insomnia) Zolpidem เป็นยานอนหลับในกลุ่ม Non-benzodiazepine receptor agonist (Z-drug) ซึ่งออกฤทธิ์จำเพาะต่อ GABA-A alpha-1 subunit มี onset of action เร็ว (ประมาณ 15-30 นาที) และมีค่าครึ่งชีวิตสั้น (ประมาณ 2-3 ชั่วโมง) จึงช่วยให้เริ่มหลับได้เร็วโดยไม่มีอาการง่วงซึมค้างในตอนเช้า (Minimal hangover effect) เหมาะสำหรับการรักษาในระยะสั้น
🔍 ข้ออื่นผิดเพราะอะไร:
• ข้อ ข.: Diazepam มีค่าครึ่งชีวิตยาวมาก (20-100 ชั่วโมง) และมี Active metabolites ทำให้เกิดอาการง่วงซึมตอนกลางวัน (Daytime sedation) รุนแรง เสี่ยงต่อการเกิดอุบัติเหตุขณะขับรถ
• ข้อ ค.: Chlorpheniramine เป็น First-generation antihistamine ไม่แนะนำให้ใช้รักษาอาการนอนไม่หลับเรื้อรัง เนื่องจากทำให้เกิด Tolerance อย่างรวดเร็ว มีอาการง่วงซึมตอนเช้า และมีผลข้างเคียง anticholinergic
• ข้อ ง.: สารสกัดใบขี้เหล็กถูกยกเลิกการใช้เนื่องจากมีความเสี่ยงต่อพิษต่อตับรุนแรง (Hepatotoxicity)
• ข้อ จ.: Amitriptyline 50 mg เป็นขนาดสูงเกินไปสำหรับช่วยนอนหลับ และมี anticholinergic side effects สูงมาก</t>
        </is>
      </c>
      <c r="L116" s="186" t="inlineStr">
        <is>
          <t>Intermediate</t>
        </is>
      </c>
      <c r="M116" s="186" t="inlineStr">
        <is>
          <t>10. Psychiatric</t>
        </is>
      </c>
      <c r="N116" s="186" t="inlineStr">
        <is>
          <t>10.4 Insomnia</t>
        </is>
      </c>
      <c r="O116" s="185" t="inlineStr">
        <is>
          <t>Clinic</t>
        </is>
      </c>
      <c r="P116" s="186" t="inlineStr">
        <is>
          <t>[RECONSTRUCTED: ปรับแต่งและเติมเต็มบริบทโจทย์/ตัวเลือกเพื่อความสมบูรณ์] ข้อสอบจริง PLE-CC1 ปี 2567 ข้อ 20</t>
        </is>
      </c>
      <c r="Q116" s="185" t="inlineStr">
        <is>
          <t>ข้อสอบจริง</t>
        </is>
      </c>
      <c r="R116" s="185" t="inlineStr">
        <is>
          <t>2567</t>
        </is>
      </c>
      <c r="S116" s="185" t="inlineStr">
        <is>
          <t>CASE-2567-INSOMNIA-01</t>
        </is>
      </c>
    </row>
    <row r="117" ht="24" customHeight="1" s="49">
      <c r="A117" s="185" t="n">
        <v>115</v>
      </c>
      <c r="B117" s="186" t="inlineStr">
        <is>
          <t>ผู้ป่วยหญิงอายุ 45 ปี มีปัญหาการนอนหลับมานาน 4 เดือน โดยมีอาการนอนหลับยาก ใช้เวลามากกว่า 1 ชั่วโมงจึงจะหลับ และตื่นกลางดึกบ่อยครั้ง รู้สึกอ่อนเพลียในตอนกลางวันและทำงานผิดพลาด ไม่มีอาการกรน ตรวจร่างกายและผลทางห้องปฏิบัติการอยู่ในเกณฑ์ปกติ แพทย์วินิจฉัยว่าเป็นโรคนอนไม่หลับเรื้อรัง (Chronic Insomnia Disorder)</t>
        </is>
      </c>
      <c r="C117" s="186" t="inlineStr">
        <is>
          <t>ภายหลังแพทย์ได้สั่งจ่ายยา Trazodone ขนาดต่ำก่อนนอน เภสัชกรควรให้คำแนะนำเพื่อเฝ้าระวังอาการไม่พึงประสงค์ที่สัมพันธ์กับกลไก Alpha-1 adrenergic blockade ตามข้อใด</t>
        </is>
      </c>
      <c r="D117" s="186" t="n"/>
      <c r="E117" s="186" t="inlineStr">
        <is>
          <t>Alpha-1 adrenergic receptor</t>
        </is>
      </c>
      <c r="F117" s="186" t="inlineStr">
        <is>
          <t>Serotonin 5-HT2A receptor</t>
        </is>
      </c>
      <c r="G117" s="186" t="inlineStr">
        <is>
          <t>Muscarinic M1 receptor</t>
        </is>
      </c>
      <c r="H117" s="186" t="inlineStr">
        <is>
          <t>Histamine H1 receptor</t>
        </is>
      </c>
      <c r="I117" s="186" t="inlineStr">
        <is>
          <t>Beta-2 adrenergic receptor</t>
        </is>
      </c>
      <c r="J117" s="185" t="n">
        <v>1</v>
      </c>
      <c r="K117" s="186" t="inlineStr">
        <is>
          <t>✅ คำตอบที่ถูกต้อง: ข้อ ก. Alpha-1 adrenergic receptor
🎯 ทำไมข้อนี้ถึงถูก:
Trazodone มีฤทธิ์เป็น Potent Alpha-1 Adrenergic Receptor Antagonist เมื่อปิดกั้นตัวรับ alpha-1 บริเวณหลอดเลือดส่วนปลาย จะทำให้หลอดเลือดขยายตัวและสูญเสียการหดตัวชดเชยเมื่อเปลี่ยนอิริยาบถจากท่านอนเป็นท่ายืน นำไปสู่อาการความดันโลหิตตกในท่ายืน (Orthostatic Hypotension) และอาการหน้ามืดวิงเวียน
🔍 ข้ออื่นผิดเพราะอะไร:
• ข้อ ข.: การยับยั้ง 5-HT2A receptor เป็นกลไกหลักในการช่วยให้นอนหลับและลดความวิตกกังวล
• ข้อ ค.: Trazodone มีฤทธิ์ Anticholinergic (M1 blockade) น้อยมากเมื่อเทียบกับยากลุ่ม TCAs
• ข้อ ง.: การปิดกั้น H1 receptor ทำให้เกิดอาการง่วงซึม (Sedation) แต่ไม่ได้ทำให้เกิด orthostatic hypotension โดยตรง
• ข้อ จ.: Trazodone ไม่มีผลปิดกั้น Beta-2 receptor อย่างมีนัยสำคัญทางคลินิก</t>
        </is>
      </c>
      <c r="L117" s="186" t="inlineStr">
        <is>
          <t>Intermediate</t>
        </is>
      </c>
      <c r="M117" s="186" t="inlineStr">
        <is>
          <t>10. Psychiatric</t>
        </is>
      </c>
      <c r="N117" s="186" t="inlineStr">
        <is>
          <t>10.4 Insomnia</t>
        </is>
      </c>
      <c r="O117" s="185" t="inlineStr">
        <is>
          <t>Clinic</t>
        </is>
      </c>
      <c r="P117" s="186" t="inlineStr">
        <is>
          <t>[RECONSTRUCTED: ปรับแต่งและเติมเต็มบริบทโจทย์/ตัวเลือกเพื่อความสมบูรณ์] ข้อสอบจริง PLE-CC1 ปี 2567 ข้อ 22</t>
        </is>
      </c>
      <c r="Q117" s="185" t="inlineStr">
        <is>
          <t>ข้อสอบจริง</t>
        </is>
      </c>
      <c r="R117" s="185" t="inlineStr">
        <is>
          <t>2567</t>
        </is>
      </c>
      <c r="S117" s="185" t="inlineStr">
        <is>
          <t>CASE-2567-INSOMNIA-01</t>
        </is>
      </c>
    </row>
    <row r="118" ht="24" customHeight="1" s="49">
      <c r="A118" s="185" t="n">
        <v>116</v>
      </c>
      <c r="B118" s="186" t="inlineStr">
        <is>
          <t>ผู้ป่วยชายอายุ 52 ปี สูบบุหรี่วันละ 1 ซอง มานาน 25 ปี มีโรคประจำตัวคือ โรคหลอดเลือดหัวใจ (CAD) และโรคลมชัก (Epilepsy) ต้องการเลิกบุหรี่และมาปรึกษาเภสัชกรที่คลินิกฟ้าใส</t>
        </is>
      </c>
      <c r="C118" s="186" t="inlineStr">
        <is>
          <t>ยาช่วยเลิกบุหรี่ในข้อใดต่อไปนี้จัดเป็น "ข้อห้ามใช้อย่างเด็ดขาด" (Contraindicated) สำหรับผู้ป่วยรายนี้</t>
        </is>
      </c>
      <c r="D118" s="186" t="n"/>
      <c r="E118" s="186" t="inlineStr">
        <is>
          <t>Varenicline tablet</t>
        </is>
      </c>
      <c r="F118" s="186" t="inlineStr">
        <is>
          <t>Bupropion sustained-release tablet</t>
        </is>
      </c>
      <c r="G118" s="186" t="inlineStr">
        <is>
          <t>Nicotine chewing gum</t>
        </is>
      </c>
      <c r="H118" s="186" t="inlineStr">
        <is>
          <t>Nortriptyline tablet</t>
        </is>
      </c>
      <c r="I118" s="186" t="inlineStr">
        <is>
          <t>Cytisine tablet</t>
        </is>
      </c>
      <c r="J118" s="185" t="n">
        <v>2</v>
      </c>
      <c r="K118" s="186" t="inlineStr">
        <is>
          <t>✅ คำตอบที่ถูกต้อง: ข้อ ข. Bupropion sustained-release tablet
🎯 ทำไมข้อนี้ถึงถูก:
Bupropion เป็นยากลุ่ม Norepinephrine-Dopamine Reuptake Inhibitor (NDRI) ที่มีฤทธิ์ลดขีดกั้นการชัก (Lowers seizure threshold) อย่างชัดเจนตามขนาดยา จึงมีข้อห้ามใช้อย่างเด็ดขาดในผู้ป่วยที่มีประวัติโรคลมชัก (Seizure disorder), โรคทางสมองที่มีความเสี่ยงต่อการชัก, และผู้ป่วยโรคพฤติกรรมการกินผิดปกติ (Bulimia/Anorexia nervosa)
🔍 ข้ออื่นผิดเพราะอะไร:
• ข้อ ก. Varenicline (Alpha-4 Beta-2 nicotinic receptor partial agonist) สามารถใช้ได้ในผู้ป่วยโรคลมชัก แต่ควรระวังภาวะซึมเศร้าหรืออารมณ์แปรปรวน
• ข้อ ค. Nicotine gum (NRT) มีความปลอดภัยสูงในผู้ป่วยโรคลมชัก ไม่มีผลลดขีดกั้นการชัก
• ข้อ ง. Nortriptyline เป็นยาทางเลือกแถวที่สอง แม้ระวังในโรคลมชักแต่ไม่ใช่ข้อห้ามใช้รุนแรงเท่า Bupropion
• ข้อ จ. Cytisine เป็นยาสมุนไพรช่วยเลิกบุหรี่ ไม่มีข้อห้ามใช้เด็ดขาดในโรคลมชัก</t>
        </is>
      </c>
      <c r="L118" s="186" t="n"/>
      <c r="M118" s="186" t="inlineStr">
        <is>
          <t>10. Psychiatric</t>
        </is>
      </c>
      <c r="N118" s="186" t="inlineStr">
        <is>
          <t>10.2 Tobacco dependence</t>
        </is>
      </c>
      <c r="O118" s="185" t="inlineStr">
        <is>
          <t>Clinic</t>
        </is>
      </c>
      <c r="P118" s="186" t="inlineStr">
        <is>
          <t>ข้อสอบจริง PLE-CC1 ปี 2566 Day 1 ข้อ 56 [CASE_2566_SMOKING_01]</t>
        </is>
      </c>
      <c r="Q118" s="185" t="inlineStr">
        <is>
          <t>ข้อสอบจริง</t>
        </is>
      </c>
      <c r="R118" s="185" t="inlineStr">
        <is>
          <t>2566 Day 1</t>
        </is>
      </c>
      <c r="S118" s="185" t="inlineStr">
        <is>
          <t>CASE-2566-SMOKING-01</t>
        </is>
      </c>
    </row>
    <row r="119" ht="24" customHeight="1" s="49">
      <c r="A119" s="185" t="n">
        <v>117</v>
      </c>
      <c r="B119" s="186" t="inlineStr">
        <is>
          <t>ผู้ป่วยชายอายุ 52 ปี สูบบุหรี่วันละ 1 ซอง มานาน 25 ปี มีโรคประจำตัวคือ โรคหลอดเลือดหัวใจ (CAD) และโรคลมชัก (Epilepsy) ต้องการเลิกบุหรี่และมาปรึกษาเภสัชกรที่คลินิกฟ้าใส</t>
        </is>
      </c>
      <c r="C119" s="186" t="inlineStr">
        <is>
          <t>ในฐานะเภสัชกร ควรให้คำแนะนำแก่ผู้ป่วยเกี่ยวกับเทคนิคการเคี้ยวหมากฝรั่งนิโคติน (Nicotine gum) ที่ถูกต้องตามข้อใด</t>
        </is>
      </c>
      <c r="D119" s="186" t="n"/>
      <c r="E119" s="186" t="inlineStr">
        <is>
          <t>แนะนำให้ใช้เทคนิค 'เคี้ยวแล้วพัก' (Chew and Park) โดยเคี้ยวช้าๆ จนรู้สึกเผ็ดซ่า แล้วพักไว้ที่กระพุ้งแก้ม</t>
        </is>
      </c>
      <c r="F119" s="186" t="inlineStr">
        <is>
          <t>แนะนำให้ดื่มน้ำส้มหรือน้ำผลไม้รสเปรี้ยวก่อนเคี้ยวหมากฝรั่งเพื่อลดการระคายเคือง</t>
        </is>
      </c>
      <c r="G119" s="186" t="inlineStr">
        <is>
          <t>แนะนำให้เคี้ยวเร็วๆ แล้วกลืนน้ำลายทันทีเพื่อลดปริมาณยาที่สัมผัสในช่องปาก</t>
        </is>
      </c>
      <c r="H119" s="186" t="inlineStr">
        <is>
          <t>แนะนำให้เคี้ยวต่อเนื่องตลอดเวลา 30 นาทีโดยไม่ต้องหยุดพักเพื่อให้ยานิโคตินหมดเร็วขึ้น</t>
        </is>
      </c>
      <c r="I119" s="186" t="inlineStr">
        <is>
          <t>แนะนำให้ดื่มน้ำเปล่ามากๆ พร้อมกับการเคี้ยวหมากฝรั่งเพื่อช่วยเจือจางความแสบร้อน</t>
        </is>
      </c>
      <c r="J119" s="185" t="n">
        <v>1</v>
      </c>
      <c r="K119" s="186" t="inlineStr">
        <is>
          <t>✅ คำตอบที่ถูกต้อง: ข้อ ก. แนะนำให้ใช้เทคนิค 'เคี้ยวแล้วพัก' (Chew and Park) โดยเคี้ยวช้าๆ จนรู้สึกเผ็ดซ่า แล้วพักไว้ที่กระพุ้งแก้ม
🎯 ทำไมข้อนี้ถึงถูก:
หมากฝรั่งนิโคตินไม่ใช่หมากฝรั่งทั่วไป แต่เป็นยาที่ออกแบบให้ดูดซึมผ่านเยื่อบุช่องปาก (Buccal mucosa) เทคนิคที่ถูกต้องคือ 'Chew and Park':
1) เคี้ยวช้าๆ จนกระทั่งเริ่มมีรสเผ็ดซ่าหรือมีรสนิโคติน
2) หยุดเคี้ยวและนำหมากฝรั่งไปพักไว้ระหว่างกระพุ้งแก้มกับเหงือก เพื่อให้นิโคตินค่อยๆ ดูดซึม
3) เมื่อรสเผ็ดซ่าจางลง จึงนำกลับมาเคี้ยวช้าๆ อีกครั้งแล้วพักใหม่ สลับกันประมาณ 30 นาที
การเคี้ยวเร็วเกินไปจะทำให้นิโคตินถูกปลดปล่อยออกมามากเกินไป เกิดอาการแสบร้อนในปาก ระคายเคืองกระเพาะอาหาร สะอึก และปวดกรามจากการเคี้ยว
🔍 ข้ออื่นผิดเพราะอะไร:
• ข้อ ข. ผิดเพราะ: เครื่องดื่มที่เป็นกรด (เช่น น้ำส้ม กาแฟ น้ำอัดลม) จะลดค่า pH ในช่องปาก ทำให้นิโคตินแตกตัวเป็นไอออนและดูดซึมผ่านเยื่อบุช่องปากไม่ได้ ต้องงดเครื่องดื่มเหล่านี้ก่อนและขณะเคี้ยวอย่างน้อย 15 นาที
• ข้อ ค. ผิดเพราะ: การกลืนน้ำลายนิโคตินจะทำให้ระคายเคืองทางเดินอาหาร ปวดท้อง คลื่นไส้ สะอึก และนิโคตินที่ถูกกลืนจะถูก First-pass metabolism ที่ตับทำลายหมด
• ข้อ ง. ผิดเพราะ: การเคี้ยวต่อเนื่องทำให้ปวดขากรรไกรและเกิดผลข้างเคียงรุนแรง
• ข้อ จ. ผิดเพราะ: การดื่มน้ำขณะเคี้ยวจะชะล้างนิโคตินลงสู่กระเพาะอาหาร</t>
        </is>
      </c>
      <c r="L119" s="186" t="n"/>
      <c r="M119" s="186" t="inlineStr">
        <is>
          <t>10. Psychiatric</t>
        </is>
      </c>
      <c r="N119" s="186" t="inlineStr">
        <is>
          <t>10.2 Tobacco dependence</t>
        </is>
      </c>
      <c r="O119" s="185" t="inlineStr">
        <is>
          <t>Clinic</t>
        </is>
      </c>
      <c r="P119" s="186" t="inlineStr">
        <is>
          <t>ข้อสอบจริง PLE-CC1 ปี 2566 Day 1 ข้อ 57 [CASE_2566_SMOKING_01]</t>
        </is>
      </c>
      <c r="Q119" s="185" t="inlineStr">
        <is>
          <t>ข้อสอบจริง</t>
        </is>
      </c>
      <c r="R119" s="185" t="inlineStr">
        <is>
          <t>2566 Day 1</t>
        </is>
      </c>
      <c r="S119" s="185" t="inlineStr">
        <is>
          <t>CASE-2566-SMOKING-01</t>
        </is>
      </c>
    </row>
    <row r="120">
      <c r="A120" s="185" t="n">
        <v>118</v>
      </c>
      <c r="B120" s="186" t="n"/>
      <c r="C120" s="186" t="inlineStr">
        <is>
          <t>กรอบแนวคิดมาตรฐาน 5A's (Five A's Model) ที่แนะนำโดยองค์การอนามัยโลกและกระทรวงสาธารณสุข สำหรับบุคลากรทางการแพทย์ เพื่อใช้ในการให้คำปรึกษาและปรับเปลี่ยนพฤติกรรมแก่ผู้ป่วยที่ต้องการเลิกสูบบุหรี่ ประกอบด้วยขั้นตอนใดบ้าง</t>
        </is>
      </c>
      <c r="D120" s="186" t="n"/>
      <c r="E120" s="186" t="inlineStr">
        <is>
          <t>Ask, Advise, Assess, Assist, Arrange</t>
        </is>
      </c>
      <c r="F120" s="186" t="inlineStr">
        <is>
          <t>Awareness, Action, Acceptance, Adjustment, Assessment</t>
        </is>
      </c>
      <c r="G120" s="186" t="inlineStr">
        <is>
          <t>Ask, Action, Advise, Apply, Assess</t>
        </is>
      </c>
      <c r="H120" s="186" t="inlineStr">
        <is>
          <t>Analyze, Act, Arrange, Adapt, Appraise</t>
        </is>
      </c>
      <c r="I120" s="186" t="inlineStr">
        <is>
          <t>Assess, Advise, Act, Agree, Assist</t>
        </is>
      </c>
      <c r="J120" s="185" t="n">
        <v>1</v>
      </c>
      <c r="K120" s="186" t="inlineStr">
        <is>
          <t>✅ คำตอบที่ถูกต้อง: ข้อ ก. Ask, Advise, Assess, Assist, Arrange
🎯 ทำไมข้อนี้ถึงถูก:
หลักการ 5A's สำหรับการบำบัดรักษาผู้ติดบุหรี่ประกอบด้วย:
1. Ask (ถาม): ซักถามประวัติการสูบบุหรี่ของผู้รับบริการทุกคนอย่างสม่ำเสมอ
2. Advise (แนะนำ): แนะนำให้เลิกสูบบุหรี่อย่างจริงจัง ชัดเจน และสอดคล้องกับปัญหาสุขภาพของผู้ป่วย
3. Assess (ประเมิน): ประเมินความพร้อมและความตั้งใจในการเลิกสูบบุหรี่ในปัจจุบัน
4. Assist (ช่วยเหลือ): ช่วยเหลือวางแผนการเลิก กำหนดวันเลิกบุหรี่ (Quit date) และสนับสนุนการใช้ยาหรือพฤติกรรมบำบัด
5. Arrange (ติดตาม): นัดหมายติดตามผลการเลิกบุหรี่ ป้องกันการกลับไปสูบซ้ำ (Relapse prevention)
🔍 ข้ออื่นผิดเพราะอะไร:
• ข้อ ข.: เป็นคำผสมที่ไม่ตรงตามนิยามมาตรฐาน 5A's ของ WHO และ US Public Health Service
• ข้อ ค.: (Ask, Action, Advise, Apply, Assess): ไม่ใช่คำตอบที่ถูกต้องตามแนวทางเวชปฏิบัติและหลักวิชาการทางเภสัชกรรมสำหรับกรณีนี้
• ข้อ ง.: (Analyze, Act, Arrange, Adapt, Appraise): ไม่ใช่คำตอบที่ถูกต้องตามแนวทางเวชปฏิบัติและหลักวิชาการทางเภสัชกรรมสำหรับกรณีนี้
• ข้อ จ.: (Assess, Advise, Act, Agree, Assist): ไม่ใช่คำตอบที่ถูกต้องตามแนวทางเวชปฏิบัติและหลักวิชาการทางเภสัชกรรมสำหรับกรณีนี้</t>
        </is>
      </c>
      <c r="L120" s="186" t="n"/>
      <c r="M120" s="186" t="inlineStr">
        <is>
          <t>10. Psychiatric</t>
        </is>
      </c>
      <c r="N120" s="186" t="inlineStr">
        <is>
          <t>10.2 Tobacco dependence</t>
        </is>
      </c>
      <c r="O120" s="185" t="inlineStr">
        <is>
          <t>Clinic</t>
        </is>
      </c>
      <c r="P120" s="186" t="inlineStr">
        <is>
          <t>ข้อสอบจริง PLE-CC1 ปี 2566 Day 1 ข้อ 59 [CASE_2566_SMOKING_01]</t>
        </is>
      </c>
      <c r="Q120" s="185" t="inlineStr">
        <is>
          <t>ข้อสอบจริง</t>
        </is>
      </c>
      <c r="R120" s="185" t="inlineStr">
        <is>
          <t>2566 Day 1</t>
        </is>
      </c>
      <c r="S120" s="185" t="n"/>
    </row>
    <row r="121">
      <c r="A121" s="185" t="n">
        <v>119</v>
      </c>
      <c r="B121" s="186" t="inlineStr">
        <is>
          <t>ทฤษฎีทางพฤติกรรมศาสตร์และสังคมศาสตร์ที่อธิบายว่า พฤติกรรมของบุคคลถูกกำหนดโดย 'ความตั้งใจเชิงพฤติกรรม' (Behavioral Intention) ซึ่งได้รับอิทธิพลจากทัศนคติต่อพฤติกรรม (Attitude toward behavior) และการคล้อยตามกลุ่มอ้างอิงหรือบรรทัดฐานของสังคม (Subjective Norm)</t>
        </is>
      </c>
      <c r="C121" s="186" t="inlineStr">
        <is>
          <t>ทฤษฎีดังกล่าวมีชื่อเรียกว่าอะไร</t>
        </is>
      </c>
      <c r="D121" s="186" t="n"/>
      <c r="E121" s="186" t="inlineStr">
        <is>
          <t>Health Belief Model (HBM)</t>
        </is>
      </c>
      <c r="F121" s="186" t="inlineStr">
        <is>
          <t>Transtheoretical Model (Stages of Change)</t>
        </is>
      </c>
      <c r="G121" s="186" t="inlineStr">
        <is>
          <t>Theory of Reasoned Action (TRA)</t>
        </is>
      </c>
      <c r="H121" s="186" t="inlineStr">
        <is>
          <t>Social Cognitive Theory (SCT)</t>
        </is>
      </c>
      <c r="I121" s="186" t="inlineStr">
        <is>
          <t>Diffusion of Innovations Theory</t>
        </is>
      </c>
      <c r="J121" s="185" t="n">
        <v>3</v>
      </c>
      <c r="K121" s="186" t="inlineStr">
        <is>
          <t>✅ คำตอบที่ถูกต้อง: ข้อ ค. Theory of Reasoned Action (TRA)
🎯 ทำไมข้อนี้ถึงถูก:
ทฤษฎีการกระทำด้วยเหตุผล (Theory of Reasoned Action: TRA) ที่พัฒนาโดย Fishbein และ Ajzen ระบุว่า พฤติกรรมที่บุคคลกระทำขึ้นอยู่กับ ความตั้งใจที่จะกระทำพฤติกรรมนั้น (Behavioral Intention) เป็นปัจจัยชี้ขาดโดยตรง ซึ่งความตั้งใจนี้ได้รับอิทธิพลมาจาก 2 ปัจจัยหลักคือ 1) ทัศนคติต่อพฤติกรรม (Attitude toward the behavior) และ 2) การรับรู้การคล้อยตามกลุ่มอ้างอิงหรือบรรทัดฐานทางสังคม (Subjective Norm)
🔍 ข้ออื่นผิดเพราะอะไร:
• ข้อ ก. Health Belief Model เน้นการรับรู้โอกาสเสี่ยง ความรุนแรง ประโยชน์ อุปสรรค และสิ่งชักนำ
• ข้อ ข. Transtheoretical Model เน้นขั้นตอนการเปลี่ยนแปลงพฤติกรรม 5 ขั้นตอน (Precontemplation, Contemplation, Preparation, Action, Maintenance)
• ข้อ ง. Social Cognitive Theory เน้นเรื่อง Self-efficacy และการเรียนรู้ทางสังคม
• ข้อ จ. Diffusion of Innovations เน้นการแพร่กระจายของนวัตกรรมสู่สังคม</t>
        </is>
      </c>
      <c r="L121" s="186" t="n"/>
      <c r="M121" s="186" t="inlineStr">
        <is>
          <t>10. Psychiatric</t>
        </is>
      </c>
      <c r="N121" s="186" t="inlineStr">
        <is>
          <t>10.2 Tobacco dependence</t>
        </is>
      </c>
      <c r="O121" s="185" t="inlineStr">
        <is>
          <t>Clinic</t>
        </is>
      </c>
      <c r="P121" s="186" t="inlineStr">
        <is>
          <t>ข้อสอบจริง PLE-CC1 ปี 2566 Day 1 ข้อ 113 [CASE_2566_LAW_01]</t>
        </is>
      </c>
      <c r="Q121" s="185" t="inlineStr">
        <is>
          <t>ข้อสอบจริง</t>
        </is>
      </c>
      <c r="R121" s="185" t="inlineStr">
        <is>
          <t>2566 Day 1</t>
        </is>
      </c>
      <c r="S121" s="185" t="inlineStr"/>
    </row>
    <row r="122">
      <c r="A122" s="185" t="n">
        <v>120</v>
      </c>
      <c r="B122" s="186" t="inlineStr">
        <is>
          <t>ผู้ป่วยชายไทยอายุ 60 ปี ป่วยด้วยโรค COPD ผลตรวจสมรรถภาพปอดพบ FEV1 35% of predicted, FEV1/FVC 60% มีประวัติ exacerbation จนต้องนอนโรงพยาบาล 1 ครั้งในรอบปีที่ผ่านมา ประเมินอาการได้ mMRC 1 คะแนน, CAT score 8 คะแนน ได้รับยาประจำคือ Salbutamol MDI 1-2 puffs prn</t>
        </is>
      </c>
      <c r="C122" s="186" t="inlineStr">
        <is>
          <t>ผู้ป่วยมีประวัติสูบบุหรี่ 20 มวนต่อวัน ติดต่อกันมา 20 ปี และต้องการสูบบุหรี่มวนแรกทันทีหลังตื่นนอน แพทย์แนะนำให้เริ่มบำบัดเพื่อเลิกบุหรี่ ข้อใดระบุการเลือกขนาดยาและคำแนะนำการใช้หมากฝรั่งนิโคติน (Nicotine gum) ได้อย่างถูกต้อง</t>
        </is>
      </c>
      <c r="D122" s="186" t="n"/>
      <c r="E122" s="186" t="inlineStr">
        <is>
          <t>เริ่มต้นด้วยหมากฝรั่ง Nicotine ขนาด 2 mg เคี้ยวทุก 1-2 ชั่วโมง</t>
        </is>
      </c>
      <c r="F122" s="186" t="inlineStr">
        <is>
          <t>เริ่มต้นด้วยหมากฝรั่ง Nicotine ขนาด 4 mg เคี้ยวทุก 1-2 ชั่วโมง</t>
        </is>
      </c>
      <c r="G122" s="186" t="inlineStr">
        <is>
          <t>ห้ามใช้หมากฝรั่งนิโคตินในผู้ป่วยที่มีภาวะไตวายทุกระยะ</t>
        </is>
      </c>
      <c r="H122" s="186" t="inlineStr">
        <is>
          <t>สามารถดื่มน้ำอัดลม กาแฟ หรือน้ำส้มร่วมด้วยระหว่างเคี้ยวเพื่อลดผลข้างเคียงระคายเคืองคอ</t>
        </is>
      </c>
      <c r="I122" s="186" t="inlineStr">
        <is>
          <t>เคี้ยวหมากฝรั่งอย่างรวดเร็วต่อเนื่องแล้วกลืนน้ำลายทันทีเพื่อให้ยาถูกดูดซึมในทางเดินอาหารได้เร็วที่สุด</t>
        </is>
      </c>
      <c r="J122" s="185" t="n">
        <v>2</v>
      </c>
      <c r="K122" s="186" t="inlineStr">
        <is>
          <t>✅ คำตอบที่ถูกต้อง: ข้อ ข. เริ่มต้นด้วยหมากฝรั่ง Nicotine ขนาด 4 mg เคี้ยวทุก 1-2 ชั่วโมง
🎯 ทำไมข้อนี้ถึงถูก:
ตามเกณฑ์การประเมินการติดนิโคติน ผู้ป่วยที่สูบบุหรี่จัด (&gt;= 20 มวนต่อวัน) และต้องการสูบบุหรี่มวนแรกภายใน 30 นาทีหลังตื่นนอน (Time to first cigarette &lt;= 30 minutes) จัดเป็นกลุ่ม High nicotine dependence จึงแนะนำให้เริ่มต้นด้วย Nicotine gum ขนาด 4 mg เคี้ยว 1 ชิ้นทุก 1-2 ชั่วโมง (หากสูบมวนแรกหลังตื่นนอนเกิน 30 นาทีจะเริ่มที่ 2 mg)
🔍 ข้ออื่นผิดเพราะอะไร:
• ข้อ ก. ผิดเพราะขนาด 2 mg เหมาะสำหรับผู้ที่สูบบุหรี่มวนแรกหลังตื่นนอนเกิน 30 นาทีขึ้นไป (Low to moderate dependence)
• ข้อ ค. ผิดเพราะ Nicotine gum ไม่ได้มีข้อห้ามใช้เด็ดขาดในผู้ป่วยไตวาย แม้อาจต้องระวังการขับออก แต่สามารถใช้ได้ภายใต้การดูแล
• ข้อ ง. ผิดเพราะเครื่องดื่มที่มีความเป็นกรด เช่น กาแฟ น้ำผลไม้ หรือน้ำอัดลม จะลดค่า pH ในช่องปาก ทำให้การดูดซึมของนิโคตินผ่านเยื่อบุช่องปากลดลง จึงห้ามดื่มเครื่องดื่มเหล่านี้ภายใน 15 นาทีก่อนและระหว่างเคี้ยวหมากฝรั่ง
• ข้อ จ. ผิดเพราะต้องใช้เทคนิค Chew and Park (เคี้ยวช้าๆ จนรู้สึกเผ็ดซ่า แล้วพักไว้ที่กระพุงแก้ม) เพื่อให้ยาดูดซึมผ่าน Buccal mucosa การเคี้ยวเร็วและกลืนน้ำลายทันทีจะทำให้ยาลงกระเพาะอาหาร เกิดอาการระคายเคือง แสบร้อนยอดอก และถูกทำลายโดย Hepatic first-pass metabolism จนไม่ได้ผล</t>
        </is>
      </c>
      <c r="L122" s="186" t="n"/>
      <c r="M122" s="186" t="inlineStr">
        <is>
          <t>10. Psychiatric</t>
        </is>
      </c>
      <c r="N122" s="186" t="inlineStr">
        <is>
          <t>10.2 Tobacco dependence</t>
        </is>
      </c>
      <c r="O122" s="185" t="inlineStr">
        <is>
          <t>Clinic</t>
        </is>
      </c>
      <c r="P122" s="186" t="inlineStr">
        <is>
          <t>ข้อสอบจริง PLE-CC1 ปี 2566 Day 2 ข้อ 3 [CASE_2566_COPD_01]</t>
        </is>
      </c>
      <c r="Q122" s="185" t="inlineStr">
        <is>
          <t>ข้อสอบจริง</t>
        </is>
      </c>
      <c r="R122" s="185" t="inlineStr">
        <is>
          <t>2566 Day 2</t>
        </is>
      </c>
      <c r="S122" s="185" t="inlineStr"/>
    </row>
    <row r="123">
      <c r="A123" s="185" t="n">
        <v>121</v>
      </c>
      <c r="B123" s="186" t="inlineStr">
        <is>
          <t>ผู้ป่วยหญิงไทยอายุ 28 ปี ไม่มีโรคประจำตัว มาพบแพทย์ด้วยอาการใจสั่น หายใจไม่อิ่ม แน่นหน้าอก มือเท้าชา วิงเวียน และรู้สึกกลัวว่าจะเสียชีวิต อาการเกิดขึ้นเฉียบพลันขณะนั่งทำงานและค่อยๆ สงบลงได้เองภายใน 20 นาที ผลตรวจคลื่นไฟฟ้าหัวใจ (EKG) และไทรอยด์ปกติ แพทย์วินิจฉัยว่าเป็นโรคตื่นตระหนก (Panic Disorder)</t>
        </is>
      </c>
      <c r="C123" s="186" t="inlineStr">
        <is>
          <t>อาการทางกายของผู้ป่วย เช่น หัวใจเต้นเร็ว ใจสั่น แน่นหน้าอก และเหงื่อแตก เกิดจากการกระตุ้นระบบประสาทใดอย่างเฉียบพลัน</t>
        </is>
      </c>
      <c r="D123" s="186" t="n"/>
      <c r="E123" s="186" t="inlineStr">
        <is>
          <t>Sympathetic nervous system</t>
        </is>
      </c>
      <c r="F123" s="186" t="inlineStr">
        <is>
          <t>Parasympathetic nervous system</t>
        </is>
      </c>
      <c r="G123" s="186" t="inlineStr">
        <is>
          <t>Nigrostriatal pathway</t>
        </is>
      </c>
      <c r="H123" s="186" t="inlineStr">
        <is>
          <t>Mesolimbic pathway</t>
        </is>
      </c>
      <c r="I123" s="186" t="inlineStr">
        <is>
          <t>Mesocortical pathway</t>
        </is>
      </c>
      <c r="J123" s="185" t="n">
        <v>1</v>
      </c>
      <c r="K123" s="186" t="inlineStr">
        <is>
          <t>✅ คำตอบที่ถูกต้อง: ข้อ ก. Sympathetic nervous system
🎯 ทำไมข้อนี้ถึงถูก:
อาการ Panic attack เกิดจากความแปรปรวนของการทำงานในสมองส่วน Amygdala และ Locus coeruleus ส่งผลให้เกิดการกระตุ้นระบบประสาทอัตโนมัติซิมพาเทติกอย่างรุนแรงและฉับพลัน (Sympathetic nervous system overactivity / Fight-or-flight response) มีการหลั่งสารสื่อประสาท Norepinephrine และ Epinephrine ปริมาณมาก ทำให้เกิดอาการทางกายเด่นชัด ได้แก่ หัวใจเต้นเร็ว ใจสั่น หลอดลมขยายตัว หายใจหอบถี่ มือสั่น และเหงื่อแตก
🔍 ข้ออื่นผิดเพราะอะไร:
• ข้อ ข.: ผิดเพราะ Parasympathetic nervous system ทำหน้าที่ตรงกันข้าม (Rest and digest) ช่วยลดอัตราการเต้นของหัวใจและผ่อนคลายกล้ามเนื้อ
• ข้อ ค.: ผิดเพราะ Nigrostriatal pathway เป็นวิถีของ Dopamine ในสมองส่วน Basal ganglia ที่ควบคุมการเคลื่อนไหวของกล้ามเนื้อ (เกี่ยวข้องกับโรคพาร์กินสันและ Extrapyramidal symptoms)
• ข้อ ง.: ข้อ ค. ผิดเพราะ Nigrostriatal pathway เป็นวิถีของ Dopamine ในสมองส่วน Basal ganglia ที่ควบคุมการเคลื่อนไหวของกล้ามเนื้อ (เกี่ยวข้องกับโรคพาร์กินสันและ Extrapyramidal symptoms)
• ข้อ จ.: (Mesocortical pathway): ไม่ใช่คำตอบที่ถูกต้องตามแนวทางเวชปฏิบัติและหลักวิชาการทางเภสัชกรรมสำหรับกรณีนี้</t>
        </is>
      </c>
      <c r="L123" s="186" t="n"/>
      <c r="M123" s="186" t="inlineStr">
        <is>
          <t>10. Psychiatric</t>
        </is>
      </c>
      <c r="N123" s="186" t="inlineStr">
        <is>
          <t>10.3 Anxiety/depression</t>
        </is>
      </c>
      <c r="O123" s="185" t="inlineStr">
        <is>
          <t>Clinic</t>
        </is>
      </c>
      <c r="P123" s="186" t="inlineStr">
        <is>
          <t>ข้อสอบจริง PLE-CC1 ปี 2566 Day 2 ข้อ 13 [CASE_2566_PANIC_01]</t>
        </is>
      </c>
      <c r="Q123" s="185" t="inlineStr">
        <is>
          <t>ข้อสอบจริง</t>
        </is>
      </c>
      <c r="R123" s="185" t="inlineStr">
        <is>
          <t>2566 Day 2</t>
        </is>
      </c>
      <c r="S123" s="185" t="inlineStr">
        <is>
          <t>CASE-2566-PANIC-01</t>
        </is>
      </c>
    </row>
    <row r="124">
      <c r="A124" s="185" t="n">
        <v>122</v>
      </c>
      <c r="B124" s="186" t="inlineStr">
        <is>
          <t>ผู้ป่วยหญิงไทยอายุ 28 ปี ไม่มีโรคประจำตัว มาพบแพทย์ด้วยอาการใจสั่น หายใจไม่อิ่ม แน่นหน้าอก มือเท้าชา วิงเวียน และรู้สึกกลัวว่าจะเสียชีวิต อาการเกิดขึ้นเฉียบพลันขณะนั่งทำงานและค่อยๆ สงบลงได้เองภายใน 20 นาที ผลตรวจคลื่นไฟฟ้าหัวใจ (EKG) และไทรอยด์ปกติ แพทย์วินิจฉัยว่าเป็นโรคตื่นตระหนก (Panic Disorder)</t>
        </is>
      </c>
      <c r="C124" s="186" t="inlineStr">
        <is>
          <t>ตามแนวทางการรักษาโรคตื่นตระหนก (Panic Disorder) ในระยะยาวเพื่อป้องกันการกลับเป็นซ้ำ ยาในกลุ่มใดจัดเป็นยาทางเลือกแรกมาตรฐาน (First-line long-term therapy)</t>
        </is>
      </c>
      <c r="D124" s="186" t="n"/>
      <c r="E124" s="186" t="inlineStr">
        <is>
          <t>ให้รับประทานยา Alprazolam 0.25 mg วันละ 3 ครั้ง ต่อเนื่องเป็นเวลา 1 ปี</t>
        </is>
      </c>
      <c r="F124" s="186" t="inlineStr">
        <is>
          <t>ให้ยา Risperidone 2 mg ก่อนนอนในระยะสั้น แล้วตามด้วย Fluoxetine 20 mg ในระยะยาว</t>
        </is>
      </c>
      <c r="G124" s="186" t="inlineStr">
        <is>
          <t>เริ่มต้นให้ยากลุ่ม SSRI เช่น Sertraline 50 mg วันละ 1 ครั้ง ต่อเนื่องในระยะยาว</t>
        </is>
      </c>
      <c r="H124" s="186" t="inlineStr">
        <is>
          <t>รับประทานยา Propranolol 10 mg วันละ 3 ครั้ง เพื่อป้องกันระยะยาว 6 เดือน</t>
        </is>
      </c>
      <c r="I124" s="186" t="inlineStr">
        <is>
          <t>ให้ยา Sodium valproate CR 500 mg วันละ 1 ครั้งเพื่อปรับอารมณ์</t>
        </is>
      </c>
      <c r="J124" s="185" t="n">
        <v>3</v>
      </c>
      <c r="K124" s="186" t="inlineStr">
        <is>
          <t>✅ คำตอบที่ถูกต้อง: ข้อ ค. เริ่มต้นให้ยากลุ่ม SSRI เช่น Sertraline 50 mg วันละ 1 ครั้ง ต่อเนื่องในระยะยาว
🎯 ทำไมข้อนี้ถึงถูก:
ตามแนวทางสากล (APA และ NICE guidelines) ยาทางเลือกแรกสำหรับการรักษาโรค Panic disorder ในระยะยาว (Maintenance therapy) คือยากลุ่ม SSRIs เช่น Sertraline (เริ่มที่ 25-50 mg/วัน) หรือ SNRIs เนื่องจากมีประสิทธิภาพสูงในการป้องกันการเกิด Panic attack ซ้ำ ปลอดภัย ไม่ทำให้เกิดการดื้อยาหรือติดยา และแนะนำให้รับประทานต่อเนื่องอย่างน้อย 1-2 ปีเพื่อป้องกันการกลับเป็นซ้ำ
🔍 ข้ออื่นผิดเพราะอะไร:
• ข้อ ก. ผิดเพราะ Alprazolam เป็นยากลุ่ม Benzodiazepine ใช้ได้เฉพาะระยะสั้น (2-4 สัปดาห์แรก) เพื่อบรรเทาอาการเฉียบพลันช่วงรอ SSRIs ออกฤทธิ์ การใช้ต่อเนื่องเป็นปีทำให้เกิดการติดยา (Dependence) ดื้อยา (Tolerance) และเกิดอาการถอนยาได้รุนแรง
• ข้อ ข. ผิดเพราะ Risperidone เป็นยารักษาโรคจิต (Antipsychotic) ไม่ได้เป็นยาหลักสำหรับ Panic disorder
• ข้อ ง. ผิดเพราะ Propranolol ช่วยลดอาการใจสั่น autonomic ได้เฉพาะกิจ แต่ไม่สามารถป้องกันการเกิด Panic disorder ในระยะยาวได้
• ข้อ จ. ผิดเพราะ Sodium valproate เป็นยากันชักและ Mood stabilizer ใช้สำหรับ Bipolar disorder ไม่ใช่ยาเลือกแรกของ Panic disorder</t>
        </is>
      </c>
      <c r="L124" s="186" t="n"/>
      <c r="M124" s="186" t="inlineStr">
        <is>
          <t>10. Psychiatric</t>
        </is>
      </c>
      <c r="N124" s="186" t="inlineStr">
        <is>
          <t>10.3 Anxiety/depression</t>
        </is>
      </c>
      <c r="O124" s="185" t="inlineStr">
        <is>
          <t>Clinic</t>
        </is>
      </c>
      <c r="P124" s="186" t="inlineStr">
        <is>
          <t>ข้อสอบจริง PLE-CC1 ปี 2566 Day 2 ข้อ 14 [CASE_2566_PANIC_01]</t>
        </is>
      </c>
      <c r="Q124" s="185" t="inlineStr">
        <is>
          <t>ข้อสอบจริง</t>
        </is>
      </c>
      <c r="R124" s="185" t="inlineStr">
        <is>
          <t>2566 Day 2</t>
        </is>
      </c>
      <c r="S124" s="185" t="inlineStr">
        <is>
          <t>CASE-2566-PANIC-01</t>
        </is>
      </c>
    </row>
    <row r="125">
      <c r="A125" s="185" t="n">
        <v>123</v>
      </c>
      <c r="B125" s="186" t="inlineStr">
        <is>
          <t>ผู้ป่วยหญิงไทยอายุ 28 ปี ไม่มีโรคประจำตัว มาพบแพทย์ด้วยอาการใจสั่น หายใจไม่อิ่ม แน่นหน้าอก มือเท้าชา วิงเวียน และรู้สึกกลัวว่าจะเสียชีวิต อาการเกิดขึ้นเฉียบพลันขณะนั่งทำงานและค่อยๆ สงบลงได้เองภายใน 20 นาที ผลตรวจคลื่นไฟฟ้าหัวใจ (EKG) และไทรอยด์ปกติ แพทย์วินิจฉัยว่าเป็นโรคตื่นตระหนก (Panic Disorder)</t>
        </is>
      </c>
      <c r="C125" s="186" t="inlineStr">
        <is>
          <t>ยากลุ่ม Benzodiazepines ในข้อใดมีค่าครึ่งชีวิตการกำจัดยาสั้นที่สุด (Short elimination half-life) เหมาะสำหรับการระงับอาการตื่นตระหนกเฉียบพลันโดยไม่ทำให้เกิดอาการง่วงซึมสะสมยาวนาน</t>
        </is>
      </c>
      <c r="D125" s="186" t="n"/>
      <c r="E125" s="186" t="inlineStr">
        <is>
          <t>Lorazepam</t>
        </is>
      </c>
      <c r="F125" s="186" t="inlineStr">
        <is>
          <t>Diazepam</t>
        </is>
      </c>
      <c r="G125" s="186" t="inlineStr">
        <is>
          <t>Clorazepate</t>
        </is>
      </c>
      <c r="H125" s="186" t="inlineStr">
        <is>
          <t>Chlordiazepoxide</t>
        </is>
      </c>
      <c r="I125" s="186" t="inlineStr">
        <is>
          <t>Clonazepam</t>
        </is>
      </c>
      <c r="J125" s="185" t="n">
        <v>1</v>
      </c>
      <c r="K125" s="186" t="inlineStr">
        <is>
          <t>✅ คำตอบที่ถูกต้อง: ข้อ ก. Lorazepam
🎯 ทำไมข้อนี้ถึงถูก:
ในบรรดาตัวเลือกที่กำหนด Lorazepam จัดเป็น Intermediate-acting Benzodiazepine ที่มี Elimination half-life สั้นที่สุด (ประมาณ 10-20 ชั่วโมง) และมีวิถีเมแทบอลิซึมที่ผ่าน Phase II Glucuronidation โดยตรง (จัดอยู่ในกลุ่ม LOT: Lorazepam, Oxazepam, Temazepam) ได้สารประกอบที่ไม่มีฤทธิ์ (Inactive glucuronide) จึงไม่มี Active metabolites สะสมในร่างกาย ทำให้ขับออกจากร่างกายได้เร็วกว่าตัวเลือกอื่น
🔍 ข้ออื่นผิดเพราะอะไร:
• ข้อ ข.: , ค. และ ง. ผิดเพราะ Diazepam, Clorazepate และ Chlordiazepoxide ถูกเปลี่ยนผ่าน CYP450 กลายเป็น Active metabolite คือ Desmethyldiazepam (Nordiazepam) ซึ่งมีค่าครึ่งชีวิตยาวนานมากถึง 50-100 ชั่วโมง จัดเป็น Long-acting BZDs
• ข้อ ค.: (Clorazepate): ไม่ใช่คำตอบที่ถูกต้องตามแนวทางเวชปฏิบัติและหลักวิชาการทางเภสัชกรรมสำหรับกรณีนี้
• ข้อ ง.: (Chlordiazepoxide): ไม่ใช่คำตอบที่ถูกต้องตามแนวทางเวชปฏิบัติและหลักวิชาการทางเภสัชกรรมสำหรับกรณีนี้
• ข้อ จ.: ผิดเพราะ Clonazepam มีค่าครึ่งชีวิตยาวนานประมาณ 30-40 ชั่วโมง ซึ่งยาวนานกว่า Lorazepam อย่างชัดเจน</t>
        </is>
      </c>
      <c r="L125" s="186" t="n"/>
      <c r="M125" s="186" t="inlineStr">
        <is>
          <t>10. Psychiatric</t>
        </is>
      </c>
      <c r="N125" s="186" t="inlineStr">
        <is>
          <t>10.4 Insomnia</t>
        </is>
      </c>
      <c r="O125" s="185" t="inlineStr">
        <is>
          <t>Clinic</t>
        </is>
      </c>
      <c r="P125" s="186" t="inlineStr">
        <is>
          <t>ข้อสอบจริง PLE-CC1 ปี 2566 Day 2 ข้อ 15 [CASE_2566_PANIC_01]</t>
        </is>
      </c>
      <c r="Q125" s="185" t="inlineStr">
        <is>
          <t>ข้อสอบจริง</t>
        </is>
      </c>
      <c r="R125" s="185" t="inlineStr">
        <is>
          <t>2566 Day 2</t>
        </is>
      </c>
      <c r="S125" s="185" t="inlineStr">
        <is>
          <t>CASE-2566-PANIC-01</t>
        </is>
      </c>
    </row>
    <row r="126">
      <c r="A126" s="185" t="n">
        <v>124</v>
      </c>
      <c r="B126" s="186" t="inlineStr">
        <is>
          <t>ผู้หญิงอายุ 33 ปี มีน้ำหนักตัว 70 กิโลกรัม ส่วนสูง 160 เซนติเมตร (BMI 27.34 kg/m2) มีความกังวลเกี่ยวกับผลข้างเคียงของยาต่างๆ ที่อาจทำให้น้ำหนักตัวเพิ่มขึ้น</t>
        </is>
      </c>
      <c r="C126" s="186" t="inlineStr">
        <is>
          <t>ยาที่มีกลไกการออกฤทธิ์ทางเภสัชวิทยาในข้อใด มีโอกาสส่งผลให้เกิดความอยากอาหารเพิ่มขึ้นและทำให้น้ำหนักตัวเพิ่มขึ้น (Weight gain) ได้มากที่สุด</t>
        </is>
      </c>
      <c r="D126" s="186" t="n"/>
      <c r="E126" s="186" t="inlineStr">
        <is>
          <t>ยับยั้ง Histamine H1 receptor และ Serotonin 5-HT2C receptor</t>
        </is>
      </c>
      <c r="F126" s="186" t="inlineStr">
        <is>
          <t>กระตุ้น Alpha-1 adrenergic receptor</t>
        </is>
      </c>
      <c r="G126" s="186" t="inlineStr">
        <is>
          <t>ยับยั้ง Muscarinic M2 receptor</t>
        </is>
      </c>
      <c r="H126" s="186" t="inlineStr">
        <is>
          <t>กระตุ้น Dopamine D2 receptor</t>
        </is>
      </c>
      <c r="I126" s="186" t="inlineStr">
        <is>
          <t>กระตุ้น GABA-A receptor</t>
        </is>
      </c>
      <c r="J126" s="185" t="n">
        <v>1</v>
      </c>
      <c r="K126" s="186" t="inlineStr">
        <is>
          <t>✅ คำตอบที่ถูกต้อง: ข้อ ก. ยับยั้ง Histamine H1 receptor และ Serotonin 5-HT2C receptor
🎯 ทำไมข้อนี้ถึงถูก:
ยาทางจิตเวชที่ทำให้น้ำหนักตัวเพิ่มขึ้นอย่างมาก เช่น ยากลุ่ม Atypical antipsychotics (Olanzapine, Clozapine) หรือยากลุ่ม Antidepressants (Mirtazapine) มีกลไกหลักร่วมกันคือ การยับยั้งตัวรับ Histamine H1 receptor และ Serotonin 5-HT2C receptor ในสมองส่วนไฮโปทาลามัส ซึ่งตัวรับทั้งสองนี้ทำหน้าที่ระงับความอยากอาหาร เมื่อถูกปิดกั้นจะส่งผลให้ศูนย์ความอยากอาหารทำงานเพิ่มขึ้นอย่างรุนแรง (Hyperphagia) ทำให้ผู้ป่วยรู้สึกหิวตลอดเวลาและนำไปสู่ภาวะน้ำหนักตัวเพิ่มขึ้นและเมแทบอลิกซินโดรม
🔍 ข้ออื่นผิดเพราะอะไร:
• ข้อ ข. การกระตุ้น Alpha-1 receptor มักทำให้หลอดเลือดหดตัวและความดันโลหิตสูงขึ้น ไม่ได้ทำให้น้ำหนักตัวเพิ่มขึ้น
• ข้อ ค. การยับยั้ง M2 receptor ในหัวใจทำให้หัวใจเต้นเร็วขึ้น ไม่ได้ส่งผลต่อน้ำหนักตัว
• ข้อ ง. การกระตุ้น D2 receptor มักลดความอยากอาหาร หรือทำให้คลื่นไส้อาเจียน
• ข้อ จ. การกระตุ้น GABA-A receptor ทำให้เกิดฤทธิ์สงบประสาท คลายกังวล และง่วงซึม แต่ไม่ใช่กลไกหลักของการเพิ่มน้ำหนักตัวรุนแรง</t>
        </is>
      </c>
      <c r="L126" s="186" t="n"/>
      <c r="M126" s="186" t="inlineStr">
        <is>
          <t>10. Psychiatric</t>
        </is>
      </c>
      <c r="N126" s="186" t="inlineStr">
        <is>
          <t>10.3 Anxiety/depression</t>
        </is>
      </c>
      <c r="O126" s="185" t="inlineStr">
        <is>
          <t>Clinic</t>
        </is>
      </c>
      <c r="P126" s="186" t="inlineStr">
        <is>
          <t>ข้อสอบจริง PLE-CC1 ปี 2566 Day 2 ข้อ 23 [CASE_2566_OBESITY_01]</t>
        </is>
      </c>
      <c r="Q126" s="185" t="inlineStr">
        <is>
          <t>ข้อสอบจริง</t>
        </is>
      </c>
      <c r="R126" s="185" t="inlineStr">
        <is>
          <t>2566 Day 2</t>
        </is>
      </c>
      <c r="S126" s="185" t="inlineStr"/>
    </row>
  </sheetData>
  <mergeCells count="1">
    <mergeCell ref="A1:F1"/>
  </mergeCells>
  <pageMargins left="0.75" right="0.75" top="1" bottom="1" header="0.5" footer="0.5"/>
</worksheet>
</file>

<file path=xl/worksheets/sheet15.xml><?xml version="1.0" encoding="utf-8"?>
<worksheet xmlns="http://schemas.openxmlformats.org/spreadsheetml/2006/main">
  <sheetPr>
    <outlinePr summaryBelow="0" summaryRight="0"/>
    <pageSetUpPr/>
  </sheetPr>
  <dimension ref="A1:S166"/>
  <sheetViews>
    <sheetView workbookViewId="0">
      <pane ySplit="2" topLeftCell="A3" activePane="bottomLeft" state="frozen"/>
      <selection pane="bottomLeft" activeCell="B4" sqref="B4"/>
    </sheetView>
  </sheetViews>
  <sheetFormatPr baseColWidth="8" defaultColWidth="12.6640625" defaultRowHeight="15.75" customHeight="1"/>
  <cols>
    <col width="8" customWidth="1" style="49" min="1" max="1"/>
    <col width="50" customWidth="1" style="49" min="2" max="2"/>
    <col width="40" customWidth="1" style="49" min="3" max="3"/>
    <col width="12" customWidth="1" style="49" min="4" max="4"/>
    <col width="28" customWidth="1" style="49" min="5" max="5"/>
    <col width="28" customWidth="1" style="49" min="6" max="6"/>
    <col width="28" customWidth="1" style="49" min="7" max="7"/>
    <col width="28" customWidth="1" style="49" min="8" max="8"/>
    <col width="28" customWidth="1" style="49" min="9" max="9"/>
    <col width="14" customWidth="1" style="49" min="10" max="10"/>
    <col width="55" customWidth="1" style="49" min="11" max="11"/>
    <col width="12" customWidth="1" style="49" min="12" max="12"/>
    <col width="25" customWidth="1" style="49" min="13" max="13"/>
    <col width="30" customWidth="1" style="49" min="14" max="14"/>
    <col width="15" customWidth="1" style="49" min="15" max="15"/>
    <col width="20" customWidth="1" style="49" min="16" max="16"/>
    <col width="16" customWidth="1" style="49" min="17" max="17"/>
    <col width="16" customWidth="1" style="49" min="18" max="18"/>
    <col width="24" customWidth="1" style="49" min="19" max="19"/>
  </cols>
  <sheetData>
    <row r="1" ht="34.95" customHeight="1" s="49">
      <c r="A1" s="51">
        <f>HYPERLINK("#gid=0", "🏠 กลับสู่หน้าแรก (Go to Home Page)")</f>
        <v/>
      </c>
    </row>
    <row r="2" ht="28" customHeight="1" s="49">
      <c r="A2" s="181" t="inlineStr">
        <is>
          <t>ลำดับ</t>
        </is>
      </c>
      <c r="B2" s="182" t="inlineStr">
        <is>
          <t>สถานการณ์เคส / ข้อมูลผู้ป่วย</t>
        </is>
      </c>
      <c r="C2" s="183" t="inlineStr">
        <is>
          <t>คำถาม</t>
        </is>
      </c>
      <c r="D2" s="181" t="inlineStr">
        <is>
          <t>รูปถาม</t>
        </is>
      </c>
      <c r="E2" s="181" t="inlineStr">
        <is>
          <t>ตัวเลือก 1</t>
        </is>
      </c>
      <c r="F2" s="181" t="inlineStr">
        <is>
          <t>ตัวเลือก 2</t>
        </is>
      </c>
      <c r="G2" s="181" t="inlineStr">
        <is>
          <t>ตัวเลือก 3</t>
        </is>
      </c>
      <c r="H2" s="181" t="inlineStr">
        <is>
          <t>ตัวเลือก 4</t>
        </is>
      </c>
      <c r="I2" s="181" t="inlineStr">
        <is>
          <t>ตัวเลือก 5</t>
        </is>
      </c>
      <c r="J2" s="181" t="inlineStr">
        <is>
          <t>เฉลย (ตัวเลข 1-5)</t>
        </is>
      </c>
      <c r="K2" s="181" t="inlineStr">
        <is>
          <t>คำอธิบายเฉลย</t>
        </is>
      </c>
      <c r="L2" s="181" t="inlineStr">
        <is>
          <t>รูปเฉลย</t>
        </is>
      </c>
      <c r="M2" s="181" t="inlineStr">
        <is>
          <t>หัวข้อโรคสภาฯ</t>
        </is>
      </c>
      <c r="N2" s="181" t="inlineStr">
        <is>
          <t>หัวข้อย่อย</t>
        </is>
      </c>
      <c r="O2" s="181" t="inlineStr">
        <is>
          <t>Product / Clinic</t>
        </is>
      </c>
      <c r="P2" s="181" t="inlineStr">
        <is>
          <t>หมายเหตุ</t>
        </is>
      </c>
      <c r="Q2" s="181" t="inlineStr">
        <is>
          <t>ประเภทข้อสอบ</t>
        </is>
      </c>
      <c r="R2" s="181" t="inlineStr">
        <is>
          <t>ปี / เลขชุด</t>
        </is>
      </c>
      <c r="S2" s="184" t="inlineStr">
        <is>
          <t>Case ID (รหัสเคส)</t>
        </is>
      </c>
    </row>
    <row r="3" ht="24" customHeight="1" s="49">
      <c r="A3" s="187" t="n">
        <v>1</v>
      </c>
      <c r="B3" s="186" t="inlineStr"/>
      <c r="C3" s="186" t="inlineStr">
        <is>
          <t>ตามแนวทาง GINA Guideline ปัจจุบัน การรักษาแบบบรรเทาอาการทันที (Reliever) ที่แนะนำเป็น First-line ในผู้ป่วยโรคหืด (Asthma Track 1) คือตัวเลือกใด?</t>
        </is>
      </c>
      <c r="D3" s="186" t="n"/>
      <c r="E3" s="186" t="inlineStr">
        <is>
          <t>Short-acting beta-2 agonist (SABA) เดี่ยวๆ (เช่น Salbutamol MDI)</t>
        </is>
      </c>
      <c r="F3" s="186" t="inlineStr">
        <is>
          <t>Inhaled corticosteroid + Formoterol (ICS-Formoterol ขนาดต่ำ)</t>
        </is>
      </c>
      <c r="G3" s="186" t="inlineStr">
        <is>
          <t>Oral Prednisolone 30 mg</t>
        </is>
      </c>
      <c r="H3" s="186" t="inlineStr">
        <is>
          <t>Ipratropium bromide MDI</t>
        </is>
      </c>
      <c r="I3" s="188" t="inlineStr">
        <is>
          <t>Theophylline sustained-release</t>
        </is>
      </c>
      <c r="J3" s="185" t="n">
        <v>2</v>
      </c>
      <c r="K3" s="186" t="inlineStr">
        <is>
          <t>✅ คำตอบที่ถูกต้อง: ข้อ ข. Inhaled corticosteroid + Formoterol (ICS-Formoterol ขนาดต่ำ)
🎯 ทำไมข้อนี้ถึงถูก:
Inhaled corticosteroid + Formoterol (ICS-Formoterol ขนาดต่ำ): GINA Track 1 แนะนำ Low-dose ICS-Formoterol as reliever เพื่อลดความเสี่ยงต่อการเกิด Exacerbation รุนแรงจากการใช้ SABA เดี่ยวๆ
🔍 ข้ออื่นผิดเพราะอะไร:
• ข้อ ก. (Short-acting beta-2 agonist (SABA) เดี่ยวๆ (เช่น Salbutamol MDI)):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ข้อ ค. (Oral Prednisolone 30 mg): เป็น intermediate-acting systemic corticosteroid ขนาดยอดนิยมสำหรับ immunosuppressive &amp; anti-inflammatory therapy ต้องระวัง Cushingoid, infection, osteoporosis, peptic ulcer
• ข้อ ง. (Ipratropium bromide MDI): เป็น SAMA ออกฤทธิ์ยับยั้ง cholinergic tone มักใช้ร่วมกับ SABA ใน acute moderate-to-severe asthma/COPD exacerbation
• ข้อ จ. (Theophylline sustained-release): มี narrow therapeutic window (target 5-15 mcg/mL) และ ADR สูง (ใจสั่น คลื่นไส้ ชัก หัวใจเต้นผิดจังหวะ) CPG จึงจัดเป็นเพียงทางเลือกท้ายๆ (alternative)</t>
        </is>
      </c>
      <c r="L3" s="186" t="n"/>
      <c r="M3" s="186" t="inlineStr">
        <is>
          <t>11. Pulmonary</t>
        </is>
      </c>
      <c r="N3" s="186" t="inlineStr">
        <is>
          <t>11.2 Chronic Obstructive Pulmonary Disease (COPD)</t>
        </is>
      </c>
      <c r="O3" s="185" t="inlineStr">
        <is>
          <t>Clinic</t>
        </is>
      </c>
      <c r="P3" s="186" t="inlineStr">
        <is>
          <t>ข้อ 1 เล่มม่วง</t>
        </is>
      </c>
      <c r="Q3" s="185" t="inlineStr">
        <is>
          <t>แบบฝึกหัด</t>
        </is>
      </c>
      <c r="R3" s="185" t="inlineStr">
        <is>
          <t>เล่มม่วง</t>
        </is>
      </c>
      <c r="S3" s="185" t="n"/>
    </row>
    <row r="4" ht="24" customHeight="1" s="49">
      <c r="A4" s="187" t="n">
        <v>2</v>
      </c>
      <c r="B4" s="186" t="inlineStr">
        <is>
          <t>ชายไทยโสด อายุ 25 ปี ป่วยด้วยโรคหืด (Bronchial asthma) มานาน 10 ปี ตลอดเวลาที่ผ่านมาใช้ยา Salbutamol MDI เมื่อมีอาการ และใช้ Beclomethasone MDI (250 mcg/puff) วันละ 2 ครั้ง เช้า-เย็น เพื่อควบคุมอาการ</t>
        </is>
      </c>
      <c r="C4" s="186" t="inlineStr">
        <is>
          <t>ข้อใดไม่ใช่เป้าหมายการรักษาของผู้ป่วยโรคหืดรายนี้</t>
        </is>
      </c>
      <c r="D4" s="186" t="n"/>
      <c r="E4" s="186" t="inlineStr">
        <is>
          <t>เพื่อให้สามารถดำเนินชีวิตได้ปกติ</t>
        </is>
      </c>
      <c r="F4" s="186" t="inlineStr">
        <is>
          <t>เพื่อให้ควบคุมอาการของโรคได้</t>
        </is>
      </c>
      <c r="G4" s="186" t="inlineStr">
        <is>
          <t>เพื่อหลีกเลี่ยงอาการไม่พึงประสงค์อันเนื่องมาจากยารับประทาน</t>
        </is>
      </c>
      <c r="H4" s="186" t="inlineStr">
        <is>
          <t>เพื่อป้องกันการเกิดอาการเรื้อรัง</t>
        </is>
      </c>
      <c r="I4" s="188" t="inlineStr">
        <is>
          <t>เพื่อป้องกันการทำลายเนื้อเยื่อปอด</t>
        </is>
      </c>
      <c r="J4" s="185" t="n">
        <v>5</v>
      </c>
      <c r="K4" s="186" t="inlineStr">
        <is>
          <t>✅ คำตอบที่ถูกต้อง: ข้อ จ. เพื่อป้องกันการทำลายเนื้อเยื่อปอด
🎯 ทำไมข้อนี้ถึงถูก:
เป็นทางเลือกที่ถูกต้องและสอดคล้องกับแนวทางการรักษามาตรฐาน
🔍 ข้ออื่นผิดเพราะอะไร:
• ข้อ ก. (เพื่อให้สามารถดำเนินชีวิตได้ปกติ): เพื่อให้สามารถดำเนินชีวิตได้ปกติเป็นหนึ่งในเป้าหมายหลักตาม GINA ในด้าน symptom control เพื่อให้ผู้ป่วยทำกิจกรรมประจำวันได้โดยไม่มีอาการรบกวน
• ข้อ ข. (เพื่อให้ควบคุมอาการของโรคได้): เพื่อให้ควบคุมอาการของโรคได้เป็นเป้าหมายพื้นฐานของ GINA (achieving good symptom control) เพื่อลดอาการไอ หอบเหนื่อย และการตื่นกลางคืน
• ข้อ ค. (เพื่อหลีกเลี่ยงอาการไม่พึงประสงค์อันเนื่องมาจากยารับประทาน): เพื่อหลีกเลี่ยงอาการไม่พึงประสงค์จากยารับประทานเป็นเป้าหมายสำคัญตาม GINA (minimizing treatment-related adverse effects) จึงเน้นการใช้ยาพ่นสูดเฉพาะที่มากกว่ายาระบบ
• ข้อ ง. (เพื่อป้องกันการเกิดอาการเรื้อรัง): เพื่อป้องกันการเกิดอาการเรื้อรังเป็นเป้าหมายระยะยาวตาม GINA เพื่อลดความถี่ของการกำเริบและป้องกันภาวะ airway remodeling</t>
        </is>
      </c>
      <c r="L4" s="186" t="n"/>
      <c r="M4" s="186" t="inlineStr">
        <is>
          <t>11. Pulmonary</t>
        </is>
      </c>
      <c r="N4" s="186" t="inlineStr">
        <is>
          <t>11.4 Inhalation Device Techniques &amp; Aerosol Pharmacology</t>
        </is>
      </c>
      <c r="O4" s="185" t="inlineStr">
        <is>
          <t>Clinic</t>
        </is>
      </c>
      <c r="P4" s="186" t="inlineStr">
        <is>
          <t>ข้อ 1 เล่มม่วง</t>
        </is>
      </c>
      <c r="Q4" s="185" t="inlineStr">
        <is>
          <t>แบบฝึกหัด</t>
        </is>
      </c>
      <c r="R4" s="185" t="inlineStr">
        <is>
          <t>เล่มม่วง</t>
        </is>
      </c>
      <c r="S4" s="185" t="inlineStr">
        <is>
          <t>CASE-PULM-ASTHMA-MALE-25YO</t>
        </is>
      </c>
    </row>
    <row r="5" ht="24" customHeight="1" s="49">
      <c r="A5" s="187" t="n">
        <v>3</v>
      </c>
      <c r="B5" s="186" t="inlineStr">
        <is>
          <t>ชายไทยโสด อายุ 25 ปี ป่วยด้วยโรคหืด (Bronchial asthma) มานาน 10 ปี ตลอดเวลาที่ผ่านมาใช้ยา Salbutamol MDI เมื่อมีอาการ และใช้ Beclomethasone MDI (250 mcg/puff) วันละ 2 ครั้ง เช้า-เย็น เพื่อควบคุมอาการ</t>
        </is>
      </c>
      <c r="C5" s="186" t="inlineStr">
        <is>
          <t>ข้อใดที่มีโอกาสน้อยที่สุดในการกระตุ้นการเกิดอาการหอบหืด</t>
        </is>
      </c>
      <c r="D5" s="186" t="n"/>
      <c r="E5" s="186" t="inlineStr">
        <is>
          <t>เดินขึ้นบันได 2 ชั้น</t>
        </is>
      </c>
      <c r="F5" s="186" t="inlineStr">
        <is>
          <t>อากาศร้อน</t>
        </is>
      </c>
      <c r="G5" s="186" t="inlineStr">
        <is>
          <t>ขนแมว</t>
        </is>
      </c>
      <c r="H5" s="186" t="inlineStr">
        <is>
          <t>ฝุ่น</t>
        </is>
      </c>
      <c r="I5" s="188" t="inlineStr">
        <is>
          <t>ควันบุหรี่</t>
        </is>
      </c>
      <c r="J5" s="185" t="n">
        <v>2</v>
      </c>
      <c r="K5" s="186" t="inlineStr">
        <is>
          <t>✅ คำตอบที่ถูกต้อง: ข้อ ข. อากาศร้อน
🎯 ทำไมข้อนี้ถึงถูก:
เป็นทางเลือกที่ถูกต้องและสอดคล้องกับแนวทางการรักษามาตรฐาน
🔍 ข้ออื่นผิดเพราะอะไร:
• ข้อ ก. (เดินขึ้นบันได 2 ชั้น): การเดินขึ้นบันไดจัดเป็นการออกกำลังกายระดับปานกลางที่ทำให้เกิด exercise-induced bronchoconstriction (EIB) จากการสูญเสียความร้อนและความชื้นในทางเดินหายใจ
• ข้อ ค. (ขนแมว): ขนแมวมีโปรตีน Fel d 1 ซึ่งเป็น aeroallergen สำคัญที่กระตุ้น IgE-mediated mast cell degranulation ทำให้หลอดลมตีบเฉียบพลันในผู้ป่วย atopic asthma
• ข้อ ง. (ฝุ่น): ไรฝุ่นมีสารก่อภูมิแพ้ Der p 1 ที่กระตุ้น eosinophilic airway inflammation ผ่านทาง IgE และ Th2 pathway อย่างรุนแรง
• ข้อ จ. (ควันบุหรี่): ควันบุหรี่เป็น airway irritant สำคัญที่กระตุ้น cholinergic sensory nerve และเพิ่ม oxidative stress ทำให้หลอดลมหดเกร็งและดื้อต่อสเตียรอยด์</t>
        </is>
      </c>
      <c r="L5" s="186" t="n"/>
      <c r="M5" s="186" t="inlineStr">
        <is>
          <t>11. Pulmonary</t>
        </is>
      </c>
      <c r="N5" s="186" t="inlineStr">
        <is>
          <t>11.3 Allergic Rhinitis &amp; Upper Airway Disorders</t>
        </is>
      </c>
      <c r="O5" s="185" t="inlineStr">
        <is>
          <t>Clinic</t>
        </is>
      </c>
      <c r="P5" s="186" t="inlineStr">
        <is>
          <t>ข้อ 2 เล่มม่วง</t>
        </is>
      </c>
      <c r="Q5" s="185" t="inlineStr">
        <is>
          <t>แบบฝึกหัด</t>
        </is>
      </c>
      <c r="R5" s="185" t="inlineStr">
        <is>
          <t>เล่มม่วง</t>
        </is>
      </c>
      <c r="S5" s="185" t="inlineStr">
        <is>
          <t>CASE-PULM-ASTHMA-MALE-25YO</t>
        </is>
      </c>
    </row>
    <row r="6" ht="24" customHeight="1" s="49">
      <c r="A6" s="187" t="n">
        <v>4</v>
      </c>
      <c r="B6" s="186" t="inlineStr">
        <is>
          <t>ชายไทยโสด อายุ 25 ปี ป่วยด้วยโรคหืด (Bronchial asthma) มานาน 10 ปี ตลอดเวลาที่ผ่านมาใช้ยา Salbutamol MDI เมื่อมีอาการ และใช้ Beclomethasone MDI (250 mcg/puff) วันละ 2 ครั้ง เช้า-เย็น เพื่อควบคุมอาการ</t>
        </is>
      </c>
      <c r="C6" s="186" t="inlineStr">
        <is>
          <t>ข้อใดถูกต้องเกี่ยวกับยา salbutamol MDI</t>
        </is>
      </c>
      <c r="D6" s="186" t="n"/>
      <c r="E6" s="186" t="inlineStr">
        <is>
          <t>ตัวยามีฤทธิ์เป็น long-acting beta 2 antagonist</t>
        </is>
      </c>
      <c r="F6" s="186" t="inlineStr">
        <is>
          <t>หากใช้ร่วมกับ inhaled steroid ให้พ่น steroid ก่อน</t>
        </is>
      </c>
      <c r="G6" s="186" t="inlineStr">
        <is>
          <t>ผู้ป่วยทุกรายควรพกติดตัวไว้ตลอดเวลาเพราะเป็นยาช่วยบรรเทาอาการ</t>
        </is>
      </c>
      <c r="H6" s="186" t="inlineStr">
        <is>
          <t>เวลาเกิด attack ให้พ่น 2-4 puffs ทุกหนึ่งชั่วโมงอย่างมากที่สุด 3 ครั้ง</t>
        </is>
      </c>
      <c r="I6" s="188" t="inlineStr">
        <is>
          <t>ที่ห้องฉุกเฉินเปลี่ยนไปให้เป็นรูปแบบยาฉีดให้ออกฤทธิ์เร็วและเพิ่ม bioavailability</t>
        </is>
      </c>
      <c r="J6" s="185" t="n">
        <v>3</v>
      </c>
      <c r="K6" s="186" t="inlineStr">
        <is>
          <t>✅ คำตอบที่ถูกต้อง: ข้อ ค. ผู้ป่วยทุกรายควรพกติดตัวไว้ตลอดเวลาเพราะเป็นยาช่วยบรรเทาอาการ
🎯 ทำไมข้อนี้ถึงถูก:
เป็นทางเลือกที่ถูกต้องและสอดคล้องกับแนวทางการรักษามาตรฐาน
🔍 ข้ออื่นผิดเพราะอะไร:
• ข้อ ก. (ตัวยามีฤทธิ์เป็น long-acting beta 2 antagonist): Salbutamol เป็น short-acting beta-2 agonist (SABA) ที่ออกฤทธิ์กระตุ้นตัวรับเบต้า 2 อย่างรวดเร็ว ไม่ใช่ตัวต้านฤทธิ์ (antagonist) และไม่ออกฤทธิ์ยาว (long-acting)
• ข้อ ข. (หากใช้ร่วมกับ inhaled steroid ให้พ่น steroid ก่อน): หากจำเป็นต้องพ่นร่วมกันควรพ่น bronchodilator ก่อนเพื่อให้หลอดลมขยายตัว ช่วยให้ละอองยา inhaled corticosteroid กระจายตัวลงสู่หลอดลมส่วนลึกได้ดียิ่งขึ้น
• ข้อ ง. (เวลาเกิด attack ให้พ่น 2-4 puffs ทุกหนึ่งชั่วโมงอย่างมากที่สุด 3 ครั้ง): การจัดการ acute attack เบื้องต้นตามแนวทาง GINA แนะนำให้พ่น 2 ถึง 4 puffs ทุก 20 นาทีในชั่วโมงแรก ไม่ใช่พ่นทุกหนึ่งชั่วโมง
• ข้อ จ. (ที่ห้องฉุกเฉินเปลี่ยนไปให้เป็นรูปแบบยาฉีดให้ออกฤทธิ์เร็วและเพิ่ม bioavailability): Salbutamol รูปแบบสูดพ่น (MDI หรือ nebulizer) ออกฤทธิ์ได้เร็วกว่า ให้ผลเฉพาะที่ และมีผลข้างเคียงต่อระบบหัวใจและหลอดเลือดน้อยกว่ารูปแบบยาฉีดมาก</t>
        </is>
      </c>
      <c r="L6" s="186" t="n"/>
      <c r="M6" s="186" t="inlineStr">
        <is>
          <t>11. Pulmonary</t>
        </is>
      </c>
      <c r="N6" s="186" t="inlineStr">
        <is>
          <t>11.4 Inhalation Device Techniques &amp; Aerosol Pharmacology</t>
        </is>
      </c>
      <c r="O6" s="185" t="inlineStr">
        <is>
          <t>Clinic</t>
        </is>
      </c>
      <c r="P6" s="186" t="inlineStr">
        <is>
          <t>ข้อ 3 เล่มม่วง</t>
        </is>
      </c>
      <c r="Q6" s="185" t="inlineStr">
        <is>
          <t>แบบฝึกหัด</t>
        </is>
      </c>
      <c r="R6" s="185" t="inlineStr">
        <is>
          <t>เล่มม่วง</t>
        </is>
      </c>
      <c r="S6" s="185" t="inlineStr">
        <is>
          <t>CASE-PULM-ASTHMA-MALE-25YO</t>
        </is>
      </c>
    </row>
    <row r="7" ht="24" customHeight="1" s="49">
      <c r="A7" s="187" t="n">
        <v>5</v>
      </c>
      <c r="B7" s="186" t="inlineStr">
        <is>
          <t>ชายไทยโสด อายุ 25 ปี ป่วยด้วยโรคหืด (Bronchial asthma) มานาน 10 ปี ตลอดเวลาที่ผ่านมาใช้ยา Salbutamol MDI เมื่อมีอาการ และใช้ Beclomethasone MDI (250 mcg/puff) วันละ 2 ครั้ง เช้า-เย็น เพื่อควบคุมอาการ</t>
        </is>
      </c>
      <c r="C7" s="186" t="inlineStr">
        <is>
          <t>ถ้าแพทย์ได้สั่งยาเพิ่มอีก 1 ชนิด ข้อใดต่อไปนี้เหมาะสมที่สุด</t>
        </is>
      </c>
      <c r="D7" s="186" t="n"/>
      <c r="E7" s="186" t="inlineStr">
        <is>
          <t>Inhaled formoterol ครั้งละ 3 puffs ก่อนนอน</t>
        </is>
      </c>
      <c r="F7" s="186" t="inlineStr">
        <is>
          <t>Zileuton ครั้งละ 1 เม็ด วันละ 4 ครั้ง</t>
        </is>
      </c>
      <c r="G7" s="186" t="inlineStr">
        <is>
          <t>Sustained-released theophylline ครั้งละ 1 เม็ด วันละ 2 ครั้ง</t>
        </is>
      </c>
      <c r="H7" s="186" t="inlineStr">
        <is>
          <t>Inhaled budesonide ครั้งละ 1 puffs วันละ 2 ครั้ง</t>
        </is>
      </c>
      <c r="I7" s="188" t="inlineStr">
        <is>
          <t>Ketotifen (1mg/tablet) ครั้งละ 1 เม็ด วันละ 2 ครั้ง</t>
        </is>
      </c>
      <c r="J7" s="185" t="n">
        <v>4</v>
      </c>
      <c r="K7" s="186" t="inlineStr">
        <is>
          <t>✅ คำตอบที่ถูกต้อง: ข้อ ง. Inhaled budesonide ครั้งละ 1 puffs วันละ 2 ครั้ง
🎯 ทำไมข้อนี้ถึงถูก:
เป็นทางเลือกที่ถูกต้องและสอดคล้องกับแนวทางการรักษามาตรฐาน
🔍 ข้ออื่นผิดเพราะอะไร:
• ข้อ ก. (Inhaled formoterol ครั้งละ 3 puffs ก่อนนอน): ตามคำแนะนำของ GINA และ US FDA ห้ามใช้ LABA ชนิดเดี่ยวอย่าง Inhaled formoterol โดยไม่มี ICS ในโรคหืดเพราะเพิ่มอัตราการเสียชีวิตจาก severe asthma exacerbation
• ข้อ ข. (Zileuton ครั้งละ 1 เม็ด วันละ 4 ครั้ง): Zileuton เป็น 5-lipoxygenase inhibitor จัดเป็นยาทางเลือกที่มีประสิทธิภาพด้อยกว่า ICS ต้องรับประทานวันละ 4 ครั้ง และเสี่ยงต่อการเกิด hepatotoxicity สูง
• ข้อ ค. (Sustained-released theophylline ครั้งละ 1 เม็ด วันละ 2 ครั้ง): Sustained-release theophylline เป็น non-selective PDE inhibitor ที่มีช่วงการรักษาแคบ (5 ถึง 15 mcg/mL) มี drug interactions มาก และมีประสิทธิภาพต้านการอักเสบน้อยกว่า ICS
• ข้อ จ. (Ketotifen (1mg/tablet) ครั้งละ 1 เม็ด วันละ 2 ครั้ง): Ketotifen เป็น H1-antihistamine ที่มีฤทธิ์ mast cell stabilizer อ่อนๆ ไม่สามารถลด airway inflammation หรือควบคุมอาการหอบกลางคืนได้อย่างเพียงพอตามแนวทาง GINA</t>
        </is>
      </c>
      <c r="L7" s="186" t="n"/>
      <c r="M7" s="186" t="inlineStr">
        <is>
          <t>11. Pulmonary</t>
        </is>
      </c>
      <c r="N7" s="186" t="inlineStr">
        <is>
          <t>11.4 Inhalation Device Techniques &amp; Aerosol Pharmacology</t>
        </is>
      </c>
      <c r="O7" s="185" t="inlineStr">
        <is>
          <t>Clinic</t>
        </is>
      </c>
      <c r="P7" s="186" t="inlineStr">
        <is>
          <t>ข้อ 4 เล่มม่วง</t>
        </is>
      </c>
      <c r="Q7" s="185" t="inlineStr">
        <is>
          <t>แบบฝึกหัด</t>
        </is>
      </c>
      <c r="R7" s="185" t="inlineStr">
        <is>
          <t>เล่มม่วง</t>
        </is>
      </c>
      <c r="S7" s="185" t="inlineStr">
        <is>
          <t>CASE-PULM-ASTHMA-MALE-25YO</t>
        </is>
      </c>
    </row>
    <row r="8" ht="24" customHeight="1" s="49">
      <c r="A8" s="187" t="n">
        <v>6</v>
      </c>
      <c r="B8" s="186" t="inlineStr">
        <is>
          <t>ชายไทยโสด อายุ 25 ปี ป่วยด้วยโรคหืด (Bronchial asthma) มานาน 10 ปี ตลอดเวลาที่ผ่านมาใช้ยา Salbutamol MDI เมื่อมีอาการ และใช้ Beclomethasone MDI (250 mcg/puff) วันละ 2 ครั้ง เช้า-เย็น เพื่อควบคุมอาการ</t>
        </is>
      </c>
      <c r="C8" s="186" t="inlineStr">
        <is>
          <t>6 เดือนต่อมา ผู้ป่วยกลับไปพบแพทย์ด้วยอาการหอบที่ยังควบคุมไม่ค่อยได้ผล ยาที่เป็นตัวควบคุมโรคตัวใดมีความเหมาะสมในการปรับเพิ่มตามขั้นตอน (Step-up therapy)</t>
        </is>
      </c>
      <c r="D8" s="186" t="n"/>
      <c r="E8" s="186" t="inlineStr">
        <is>
          <t>Inhaled salmeterol DPI ครั้งละ 1 blister ทุก 12 ชม.</t>
        </is>
      </c>
      <c r="F8" s="186" t="inlineStr">
        <is>
          <t>Inhaled cromolyn MDI (1mg/puff) ครั้งละ 2 puff วันละ 3 ครั้ง</t>
        </is>
      </c>
      <c r="G8" s="186" t="inlineStr">
        <is>
          <t>Inhaled fluticasone + salmeterol DPI ครั้งละ 1 puff วันละ 2 ครั้ง</t>
        </is>
      </c>
      <c r="H8" s="186" t="inlineStr">
        <is>
          <t>Prednisolone (5 mg/tab) ครั้งละ 5 เม็ด หลังอาหาร เช้า เย็น</t>
        </is>
      </c>
      <c r="I8" s="188" t="inlineStr">
        <is>
          <t>Inhaled ipratropium MDI ครั้งละ 2 puff วันละ 3 ครั้ง</t>
        </is>
      </c>
      <c r="J8" s="185" t="n">
        <v>3</v>
      </c>
      <c r="K8" s="186" t="inlineStr">
        <is>
          <t>✅ คำตอบที่ถูกต้อง: ข้อ ค. Inhaled fluticasone + salmeterol DPI ครั้งละ 1 puff วันละ 2 ครั้ง
🎯 ทำไมข้อนี้ถึงถูก:
เป็นทางเลือกที่ถูกต้องและสอดคล้องกับแนวทางการรักษามาตรฐาน
🔍 ข้ออื่นผิดเพราะอะไร:
• ข้อ ก. (Inhaled salmeterol DPI ครั้งละ 1 blister ทุก 12 ชม.): Inhaled salmeterol เป็น LABA เดี่ยว ห้ามใช้เป็น monotherapy ในโรคหืดเด็ดขาดเนื่องจากขาดฤทธิ์ต้านการอักเสบและเพิ่มความเสี่ยงต่อการเสียชีวิตจาก asthma exacerbation
• ข้อ ข. (Inhaled cromolyn MDI (1mg/puff) ครั้งละ 2 puff วันละ 3 ครั้ง): Inhaled cromolyn เป็น mast cell stabilizer มีประสิทธิภาพในการควบคุมโรคต่ำกว่า ICS มากและต้องพ่นวันละ 3 ถึง 4 ครั้ง ปัจจุบันไม่อยู่ในแนวทางหลักของ GINA
• ข้อ ง. (Prednisolone (5 mg/tab) ครั้งละ 5 เม็ด หลังอาหาร เช้า เย็น): Oral prednisolone ในขนาดสูง 50 mg ต่อวันเป็น systemic corticosteroid สำหรับรักษา acute exacerbation ระยะสั้น 5 ถึง 7 วัน ไม่ใช้เป็น controller ระยะยาวเนื่องจากเกิด systemic toxicity รุนแรง
• ข้อ จ. (Inhaled ipratropium MDI ครั้งละ 2 puff วันละ 3 ครั้ง): Inhaled ipratropium เป็น SAMA ที่ออกฤทธิ์สั้น เหมาะสำหรับ acute exacerbation ในห้องฉุกเฉิน ไม่ใช่ยา controller สำหรับควบคุมโรคหืดระยะยาว</t>
        </is>
      </c>
      <c r="L8" s="186" t="n"/>
      <c r="M8" s="186" t="inlineStr">
        <is>
          <t>11. Pulmonary</t>
        </is>
      </c>
      <c r="N8" s="186" t="inlineStr">
        <is>
          <t>11.4 Inhalation Device Techniques &amp; Aerosol Pharmacology</t>
        </is>
      </c>
      <c r="O8" s="185" t="inlineStr">
        <is>
          <t>Clinic</t>
        </is>
      </c>
      <c r="P8" s="186" t="inlineStr">
        <is>
          <t>ข้อ 5 เล่มม่วง</t>
        </is>
      </c>
      <c r="Q8" s="185" t="inlineStr">
        <is>
          <t>แบบฝึกหัด</t>
        </is>
      </c>
      <c r="R8" s="185" t="inlineStr">
        <is>
          <t>เล่มม่วง</t>
        </is>
      </c>
      <c r="S8" s="185" t="inlineStr">
        <is>
          <t>CASE-PULM-ASTHMA-MALE-25YO</t>
        </is>
      </c>
    </row>
    <row r="9" ht="24" customHeight="1" s="49">
      <c r="A9" s="187" t="n">
        <v>7</v>
      </c>
      <c r="B9" s="186" t="inlineStr"/>
      <c r="C9" s="186" t="inlineStr">
        <is>
          <t>การใช้น้ำกลั้วคอแล้วบ้วนทิ้งหลังพ่นยา steroid ป้องกันผลข้างเคียงใดได้มากที่สุด</t>
        </is>
      </c>
      <c r="D9" s="186" t="n"/>
      <c r="E9" s="186" t="inlineStr">
        <is>
          <t>Sore throat</t>
        </is>
      </c>
      <c r="F9" s="186" t="inlineStr">
        <is>
          <t>Pharyngitis</t>
        </is>
      </c>
      <c r="G9" s="186" t="inlineStr">
        <is>
          <t>Metallic taste</t>
        </is>
      </c>
      <c r="H9" s="186" t="inlineStr">
        <is>
          <t>Gingivitis</t>
        </is>
      </c>
      <c r="I9" s="188" t="inlineStr">
        <is>
          <t>Oral thrush</t>
        </is>
      </c>
      <c r="J9" s="185" t="n">
        <v>5</v>
      </c>
      <c r="K9" s="186" t="inlineStr">
        <is>
          <t>✅ คำตอบที่ถูกต้อง: ข้อ จ. Oral thrush
🎯 ทำไมข้อนี้ถึงถูก:
เป็นทางเลือกที่ถูกต้องและสอดคล้องกับแนวทางการรักษามาตรฐาน
🔍 ข้ออื่นผิดเพราะอะไร:
• ข้อ ก. (Sore throat): Sore throat เกิดจากการระคายเคืองเฉพาะที่ของสารขับดัน (propellant) หรือตัวยา แม้การบ้วนปากจะช่วยลดได้บ้างแต่ไม่ใช่เป้าหมายสำคัญที่สุดเมื่อเทียบกับการติดเชื้อรา
• ข้อ ข. (Pharyngitis): Pharyngitis หรือคอหอยอักเสบมักเกิดจากการติดเชื้อไวรัสหรือแบคทีเรีย ไม่ได้สัมพันธ์โดยตรงกับการตกค้างของละอองสเตียรอยด์เฉพาะที่เหมือน oral thrush
• ข้อ ค. (Metallic taste): Metallic taste เกิดจากการสัมผัสต่อมรับรสของตัวยาบางชนิด เช่น ipratropium หรือยาปฏิชีวนะ ไม่ใช่อาการข้างเคียงเฉพาะของ inhaled corticosteroid
• ข้อ ง. (Gingivitis): Gingivitis หรือเหงือกอักเสบสัมพันธ์กับคราบพลัคและแบคทีเรียในช่องปาก การกลั้วคอและบ้วนปากหลังพ่นยามุ่งเน้นป้องกันการกดภูมิคุ้มกันเฉพาะที่ที่นำไปสู่เชื้อรามากกว่า</t>
        </is>
      </c>
      <c r="L9" s="186" t="n"/>
      <c r="M9" s="186" t="inlineStr">
        <is>
          <t>11. Pulmonary</t>
        </is>
      </c>
      <c r="N9" s="186" t="inlineStr">
        <is>
          <t>11.4 Inhalation Device Techniques &amp; Aerosol Pharmacology</t>
        </is>
      </c>
      <c r="O9" s="185" t="inlineStr">
        <is>
          <t>Clinic</t>
        </is>
      </c>
      <c r="P9" s="186" t="inlineStr">
        <is>
          <t>ข้อ 6 เล่มม่วง</t>
        </is>
      </c>
      <c r="Q9" s="185" t="inlineStr">
        <is>
          <t>แบบฝึกหัด</t>
        </is>
      </c>
      <c r="R9" s="185" t="inlineStr">
        <is>
          <t>เล่มม่วง</t>
        </is>
      </c>
      <c r="S9" s="185" t="n"/>
    </row>
    <row r="10" ht="24" customHeight="1" s="49">
      <c r="A10" s="187" t="n">
        <v>8</v>
      </c>
      <c r="B10" s="186" t="inlineStr"/>
      <c r="C10" s="186" t="inlineStr">
        <is>
          <t>ยาใดต่อไปนี้ไม่เกิดปฏิกิริยาเมื่อรับประทานร่วมกับ theophylline</t>
        </is>
      </c>
      <c r="D10" s="186" t="n"/>
      <c r="E10" s="186" t="inlineStr">
        <is>
          <t>Ciprofloxacin</t>
        </is>
      </c>
      <c r="F10" s="186" t="inlineStr">
        <is>
          <t>Fluvoxamine</t>
        </is>
      </c>
      <c r="G10" s="186" t="inlineStr">
        <is>
          <t>Cimetidine</t>
        </is>
      </c>
      <c r="H10" s="186" t="inlineStr">
        <is>
          <t>Amoxicillin</t>
        </is>
      </c>
      <c r="I10" s="188" t="inlineStr">
        <is>
          <t>Rifampicin</t>
        </is>
      </c>
      <c r="J10" s="185" t="n">
        <v>4</v>
      </c>
      <c r="K10" s="186" t="inlineStr">
        <is>
          <t>✅ คำตอบที่ถูกต้อง: ข้อ ง. Amoxicillin
🎯 ทำไมข้อนี้ถึงถูก:
เป็นทางเลือกที่ถูกต้องและสอดคล้องกับแนวทางการรักษามาตรฐาน
🔍 ข้ออื่นผิดเพราะอะไร:
• ข้อ ก. (Ciprofloxacin): Ciprofloxacin เป็น potent CYP1A2 inhibitor ที่ยับยั้งการกำจัด theophylline อย่างรุนแรง ทำให้ระดับ theophylline ในเลือดสูงขึ้นจนเสี่ยงต่อ cardiac arrhythmia และ seizure
• ข้อ ข. (Fluvoxamine): Fluvoxamine เป็น strong CYP1A2 inhibitor ที่เพิ่มระดับยา theophylline ในกระแสเลือดได้อย่างมีนัยสำคัญจนเกิด theophylline toxicity
• ข้อ ค. (Cimetidine): Cimetidine ยับยั้งเอนไซม์ CYP1A2 และ CYP3A4 ทำให้ hepatic clearance ของ theophylline ลดลง ส่งผลให้ระดับยาในเลือดสูงขึ้น
• ข้อ จ. (Rifampicin): Rifampicin เป็น potent CYP1A2 และ CYP3A4 inducer ส่งผลเร่งการกำจัด theophylline ทำให้ระดับยาในเลือดลดลงจนอาจล้มเหลวในการรักษา</t>
        </is>
      </c>
      <c r="L10" s="186" t="n"/>
      <c r="M10" s="186" t="inlineStr">
        <is>
          <t>11. Pulmonary</t>
        </is>
      </c>
      <c r="N10" s="186" t="inlineStr">
        <is>
          <t>11.1 Asthma (Adult &amp; Pediatric)</t>
        </is>
      </c>
      <c r="O10" s="185" t="inlineStr">
        <is>
          <t>Clinic</t>
        </is>
      </c>
      <c r="P10" s="186" t="inlineStr">
        <is>
          <t>ข้อ 7 เล่มม่วง</t>
        </is>
      </c>
      <c r="Q10" s="185" t="inlineStr">
        <is>
          <t>แบบฝึกหัด</t>
        </is>
      </c>
      <c r="R10" s="185" t="inlineStr">
        <is>
          <t>เล่มม่วง</t>
        </is>
      </c>
      <c r="S10" s="185" t="n"/>
    </row>
    <row r="11" ht="24" customHeight="1" s="49">
      <c r="A11" s="187" t="n">
        <v>9</v>
      </c>
      <c r="B11" s="186" t="inlineStr">
        <is>
          <t>ผู้ป่วยหญิงอายุ 35 ปี ได้รับยาพ่นสูด Beclomethasone dipropionate MDI (Inhaled Corticosteroid - ICS) และ Salbutamol MDI (Short-acting Beta-2 Agonist - SABA) สำหรับควบคุมโรคหอบหืด</t>
        </is>
      </c>
      <c r="C11" s="186" t="inlineStr">
        <is>
          <t>ข้อใดต่อไปนี้เป็นคำแนะนำในการใช้ยาที่ถูกต้องที่สุด</t>
        </is>
      </c>
      <c r="D11" s="186" t="n"/>
      <c r="E11" s="186" t="inlineStr">
        <is>
          <t>กรณีมีอาการหอบเหนื่อยให้พ่น Salbutamol ก่อนเพื่อขยายหลอดลม เว้นระยะ 2-5 นาที แล้วจึงพ่น Beclomethasone และต้องบ้วนปากกลั้วคอด้วยน้ำสะอาดแล้วบ้วนทิ้งทุกครั้งหลังพ่นยา Beclomethasone</t>
        </is>
      </c>
      <c r="F11" s="186" t="inlineStr">
        <is>
          <t>พ่น Beclomethasone เฉพาะเวลาที่มีอาการหอบกำเริบเท่านั้น</t>
        </is>
      </c>
      <c r="G11" s="186" t="inlineStr">
        <is>
          <t>กลืนน้ำตามทันทีหลังพ่นยาสเตียรอยด์เพื่อช่วยให้ยาดูดซึมเข้าร่างกาย</t>
        </is>
      </c>
      <c r="H11" s="186" t="inlineStr">
        <is>
          <t>ห้ามใช้ Salbutamol เด็ดขาดเมื่อเริ่มใช้ Beclomethasone</t>
        </is>
      </c>
      <c r="I11" s="188" t="inlineStr">
        <is>
          <t>พ่นยาทั้งสองตัวพร้อมกันโดยไม่ต้องเว้นระยะเวลา</t>
        </is>
      </c>
      <c r="J11" s="185" t="n">
        <v>1</v>
      </c>
      <c r="K11" s="186" t="inlineStr">
        <is>
          <t>✅ คำตอบที่ถูกต้อง: ข้อ ก. กรณีมีอาการหอบเหนื่อยให้พ่น Salbutamol ก่อนเพื่อขยายหลอดลม เว้นระยะ 2-5 นาที แล้วจึงพ่น Beclomethasone และต้องบ้วนปากกลั้วคอด้วยน้ำสะอาดแล้วบ้วนทิ้งทุกครั้งหลังพ่นยา Beclomethasone
🎯 ทำไมข้อนี้ถึงถูก:
1. การพ่น Salbutamol ก่อนจะช่วยเปิดทางเดินหายใจที่ตีบแคบให้ขยายตัว ทำให้เมื่อพ่น Beclomethasone ตามในอีก 2-5 นาที ยาสเตียรอยด์จะสามารถลงไปถึงหลอดลมส่วนลึกได้ดียิ่งขึ้น
2. การบ้วนปากและกลั้วคอ (Rinse and spit) หลังพ่นยาสเตียรอยด์ทุกครั้ง เป็นข้อปฏิบัติสำคัญเพื่อล้างละอองยาที่ตกค้างในช่องปาก ป้องกันผลข้างเคียงเฉพาะที่ คือ เชื้อราในช่องปาก (Oral candidiasis / Thrush) และเสียงแหบ (Dysphonia)
🔍 ข้ออื่นผิดเพราะอะไร:
• ข้อ ข: Beclomethasone เป็นยาควบคุมอาการ (Controller) ต้องพ่นประจำทุกวัน ไม่ใช่พ่นเฉพาะเมื่อมีอาการ
• ข้อ ค: การกลืนน้ำจะทำให้ยาสเตียรอยด์ถูกดูดซึมเข้าสู่กระแสเลือด เสี่ยงต่อ Systemic side effects
• ข้อ ง: Salbutamol ยังจำเป็นต้องพกติดตัวไว้ใช้เมื่อมีอาการหอบเฉียบพลัน
• ข้อ จ: ควรเว้นระยะ 2-5 นาทีเพื่อให้หลอดลมขยายตัวก่อน</t>
        </is>
      </c>
      <c r="L11" s="186" t="n"/>
      <c r="M11" s="186" t="inlineStr">
        <is>
          <t>11. Pulmonary</t>
        </is>
      </c>
      <c r="N11" s="186" t="inlineStr">
        <is>
          <t>11.4 Inhalation Device Techniques &amp; Aerosol Pharmacology</t>
        </is>
      </c>
      <c r="O11" s="185" t="inlineStr">
        <is>
          <t>Clinic</t>
        </is>
      </c>
      <c r="P11" s="186" t="inlineStr">
        <is>
          <t>ข้อ 8 เล่มม่วง</t>
        </is>
      </c>
      <c r="Q11" s="185" t="inlineStr">
        <is>
          <t>แบบฝึกหัด</t>
        </is>
      </c>
      <c r="R11" s="185" t="inlineStr">
        <is>
          <t>เล่มม่วง</t>
        </is>
      </c>
      <c r="S11" s="185" t="n"/>
    </row>
    <row r="12" ht="24" customHeight="1" s="49">
      <c r="A12" s="187" t="n">
        <v>10</v>
      </c>
      <c r="B12" s="186" t="inlineStr"/>
      <c r="C12" s="186" t="inlineStr">
        <is>
          <t>ลักษณะอาการของผู้ที่เป็นโรคหอบหืด คือ</t>
        </is>
      </c>
      <c r="D12" s="186" t="n"/>
      <c r="E12" s="186" t="inlineStr">
        <is>
          <t>หายใจมีเสียงหวีด, หายใจขัด, ไอ</t>
        </is>
      </c>
      <c r="F12" s="186" t="inlineStr">
        <is>
          <t>แน่นจมูก, ไอมีเสมหะ, มีน้ำมูกใส</t>
        </is>
      </c>
      <c r="G12" s="186" t="inlineStr">
        <is>
          <t>หายใจถี่, ไอมีเสียงก้อง, หายใจขัด</t>
        </is>
      </c>
      <c r="H12" s="186" t="inlineStr">
        <is>
          <t>ไอแห้งๆ, เจ็บหน้าอก, หายใจขัด</t>
        </is>
      </c>
      <c r="I12" s="188" t="inlineStr">
        <is>
          <t>ไอแห้งๆ, หายใจไม่ออก, มีน้ำมูกข้น</t>
        </is>
      </c>
      <c r="J12" s="185" t="n">
        <v>1</v>
      </c>
      <c r="K12" s="186" t="inlineStr">
        <is>
          <t>✅ คำตอบที่ถูกต้อง: ข้อ ก. หายใจมีเสียงหวีด, หายใจขัด, ไอ
🎯 ทำไมข้อนี้ถึงถูก:
เป็นทางเลือกที่ถูกต้องและสอดคล้องกับแนวทางการรักษามาตรฐาน
🔍 ข้ออื่นผิดเพราะอะไร:
• ข้อ ข. (แน่นจมูก, ไอมีเสมหะ, มีน้ำมูกใส): อาการแน่นจมูกและมีน้ำมูกใสเป็นลักษณะเด่นของ Allergic rhinitis ในทางเดินหายใจส่วนบน ส่วนไอมีเสมหะมักบ่งบอกถึงภาวะติดเชื้อหรือ chronic bronchitis
• ข้อ ค. (หายใจถี่, ไอมีเสียงก้อง, หายใจขัด): ไอมีเสียงก้อง (barking cough) และหายใจมีเสียงฮึด (stridor) เป็นลักษณะทางคลินิกจำเพาะของภาวะ Croup (laryngotracheobronchitis) ไม่ใช่หลอดลมตีบในโรคหืด
• ข้อ ง. (ไอแห้งๆ, เจ็บหน้าอก, หายใจขัด): อาการเจ็บหน้าอกแบบแปล๊บตามการหายใจ (pleuritic chest pain) มักบ่งชี้ถึงพยาธิสภาพที่เยื่อหุ้มปอด เช่น Pleuritis หรือภาวะหลอดเลือดปอดอุดกั้น ไม่ใช่อาการคลาสสิกของหอบหืด
• ข้อ จ. (ไอแห้งๆ, หายใจไม่ออก, มีน้ำมูกข้น): น้ำมูกข้นมักสัมพันธ์กับการติดเชื้อแบคทีเรียในโพรงไซนัส (rhinosinusitis) หรือไข้หวัดทั่วไป ไม่ใช่พยาธิสภาพหลักของหลอดลมส่วนล่างในโรคหอบหืด</t>
        </is>
      </c>
      <c r="L12" s="186" t="n"/>
      <c r="M12" s="186" t="inlineStr">
        <is>
          <t>11. Pulmonary</t>
        </is>
      </c>
      <c r="N12" s="186" t="inlineStr">
        <is>
          <t>11.3 Allergic Rhinitis &amp; Upper Airway Disorders</t>
        </is>
      </c>
      <c r="O12" s="185" t="inlineStr">
        <is>
          <t>Clinic</t>
        </is>
      </c>
      <c r="P12" s="186" t="inlineStr">
        <is>
          <t>ข้อ 9 เล่มม่วง</t>
        </is>
      </c>
      <c r="Q12" s="185" t="inlineStr">
        <is>
          <t>แบบฝึกหัด</t>
        </is>
      </c>
      <c r="R12" s="185" t="inlineStr">
        <is>
          <t>เล่มม่วง</t>
        </is>
      </c>
      <c r="S12" s="185" t="n"/>
    </row>
    <row r="13" ht="24" customHeight="1" s="49">
      <c r="A13" s="187" t="n">
        <v>11</v>
      </c>
      <c r="B13" s="186" t="inlineStr"/>
      <c r="C13" s="186" t="inlineStr">
        <is>
          <t>พยาธิสภาพของหลอดลมในผู้ป่วยที่เป็นโรคหอบหืด ได้แก่</t>
        </is>
      </c>
      <c r="D13" s="186" t="n"/>
      <c r="E13" s="186" t="inlineStr">
        <is>
          <t>มีการอักเสบเรื้อรังของถุงลมในปอด ทำให้ถุงลมไวต่อสิ่งกระตุ้นมากกว่าปกติ ซึ่งจะเป็นแบบ reversible</t>
        </is>
      </c>
      <c r="F13" s="186" t="inlineStr">
        <is>
          <t>มีการอักเสบเรื้อรังของถุงลมในปอด ทำให้ถุงลมไวต่อสิ่งกระตุ้นมากกว่าปกติ ซึ่งจะเป็นแบบ irreversible</t>
        </is>
      </c>
      <c r="G13" s="186" t="inlineStr">
        <is>
          <t>มีการอักเสบเรื้อรังของหลอดลม ทำให้หลอดลมไวต่อสิ่งกระตุ้นมากกว่าปกติ ซึ่งจะเป็นแบบ reversible</t>
        </is>
      </c>
      <c r="H13" s="186" t="inlineStr">
        <is>
          <t>มีการอักเสบเรื้อรังของหลอดลม ทำให้หลอดลมไวต่อสิ่งกระตุ้นมากกว่าปกติ ซึ่งจะเป็นแบบ irreversible</t>
        </is>
      </c>
      <c r="I13" s="188" t="inlineStr">
        <is>
          <t>มีการอักเสบแบบเฉียบพลันของหลอดลม ทำให้หลอดลมไวต่อสิ่งกระตุ้นมากกว่าปกติ ซึ่งจะเป็นแบบ irreversible</t>
        </is>
      </c>
      <c r="J13" s="185" t="n">
        <v>3</v>
      </c>
      <c r="K13" s="186" t="inlineStr">
        <is>
          <t>✅ คำตอบที่ถูกต้อง: ข้อ ค. มีการอักเสบเรื้อรังของหลอดลม ทำให้หลอดลมไวต่อสิ่งกระตุ้นมากกว่าปกติ ซึ่งจะเป็นแบบ reversible
🎯 ทำไมข้อนี้ถึงถูก:
เป็นทางเลือกที่ถูกต้องและสอดคล้องกับแนวทางการรักษามาตรฐาน
🔍 ข้ออื่นผิดเพราะอะไร:
• ข้อ ก. (มีการอักเสบเรื้อรังของถุงลมในปอด ทำให้ถุงลมไวต่อสิ่งกระตุ้นมากกว่าปกติ ซึ่งจะเป็นแบบ reversible): พยาธิสภาพของโรคหืดเกิดขึ้นที่หลอดลม (airways/bronchi) ไม่ใช่การอักเสบของถุงลม (alveoli) ซึ่งเป็นพยาธิสภาพของ pneumonia หรือ emphysema
• ข้อ ข. (มีการอักเสบเรื้อรังของถุงลมในปอด ทำให้ถุงลมไวต่อสิ่งกระตุ้นมากกว่าปกติ ซึ่งจะเป็นแบบ irreversible): ถุงลมปอดไม่ใช่ตำแหน่งพยาธิสภาพหลักของโรคหืด และการอุดกั้นของทางเดินหายใจในโรคหืดมีลักษณะผันกลับได้ (reversible) ไม่ใช่ irreversible
• ข้อ ง. (มีการอักเสบเรื้อรังของหลอดลม ทำให้หลอดลมไวต่อสิ่งกระตุ้นมากกว่าปกติ ซึ่งจะเป็นแบบ irreversible): การตีบแคบของหลอดลมในโรคหอบหืดมีลักษณะผันกลับได้เองหรือหลังได้รับยาขยายหลอดลม (reversible airway obstruction) ส่วนลักษณะ irreversible airflow limitation เป็นลักษณะเด่นของ COPD
• ข้อ จ. (มีการอักเสบแบบเฉียบพลันของหลอดลม ทำให้หลอดลมไวต่อสิ่งกระตุ้นมากกว่าปกติ ซึ่งจะเป็นแบบ irreversible): โรคหืดมีพื้นฐานเป็นการอักเสบเรื้อรัง (chronic airway inflammation) ที่มีความผันผวนของอาการ ไม่ใช่การอักเสบเฉียบพลัน และการตีบแคบของหลอดลมเป็นแบบ reversible</t>
        </is>
      </c>
      <c r="L13" s="186" t="n"/>
      <c r="M13" s="186" t="inlineStr">
        <is>
          <t>11. Pulmonary</t>
        </is>
      </c>
      <c r="N13" s="186" t="inlineStr">
        <is>
          <t>11.2 Chronic Obstructive Pulmonary Disease (COPD)</t>
        </is>
      </c>
      <c r="O13" s="185" t="inlineStr">
        <is>
          <t>Clinic</t>
        </is>
      </c>
      <c r="P13" s="186" t="inlineStr">
        <is>
          <t>ข้อ 10 เล่มม่วง</t>
        </is>
      </c>
      <c r="Q13" s="185" t="inlineStr">
        <is>
          <t>แบบฝึกหัด</t>
        </is>
      </c>
      <c r="R13" s="185" t="inlineStr">
        <is>
          <t>เล่มม่วง</t>
        </is>
      </c>
      <c r="S13" s="185" t="n"/>
    </row>
    <row r="14" ht="24" customHeight="1" s="49">
      <c r="A14" s="187" t="n">
        <v>12</v>
      </c>
      <c r="B14" s="186" t="inlineStr"/>
      <c r="C14" s="186" t="inlineStr">
        <is>
          <t>ข้อใดเป็นกลไกที่ถูกต้องของการเกิดโรคหอบหืด</t>
        </is>
      </c>
      <c r="D14" s="186" t="n"/>
      <c r="E14" s="186" t="inlineStr">
        <is>
          <t>Allergen กระตุ้นการสร้าง IgE ทำให้เกิด early-phaser allergic reaction</t>
        </is>
      </c>
      <c r="F14" s="186" t="inlineStr">
        <is>
          <t>Allergen กระตุ้นการหลั่ง IgE ทำให้เกิด late-phase allergic reaction</t>
        </is>
      </c>
      <c r="G14" s="186" t="inlineStr">
        <is>
          <t>Allergen จับกับ IgE บน mast cell ทำให้เกิดการหลั่ง mediators นำไปสู่ early-phase reaction</t>
        </is>
      </c>
      <c r="H14" s="186" t="inlineStr">
        <is>
          <t>Allergen จับกับ IgE บน mast cell ทำให้เกิดการหลั่ง mediators นำไปสู่ late-phase reaction</t>
        </is>
      </c>
      <c r="I14" s="188" t="inlineStr">
        <is>
          <t>Allergen form complex กับ IgE ฝังตัวบนเนื้อเยื่อของหลอดลม และกระตุ้นให้เกิดการอักเสบ</t>
        </is>
      </c>
      <c r="J14" s="185" t="n">
        <v>3</v>
      </c>
      <c r="K14" s="186" t="inlineStr">
        <is>
          <t>✅ คำตอบที่ถูกต้อง: ข้อ ค. Allergen จับกับ IgE บน mast cell ทำให้เกิดการหลั่ง mediators นำไปสู่ early-phase reaction
🎯 ทำไมข้อนี้ถึงถูก:
เป็นทางเลือกที่ถูกต้องและสอดคล้องกับแนวทางการรักษามาตรฐาน
🔍 ข้ออื่นผิดเพราะอะไร:
• ข้อ ก. (Allergen กระตุ้นการสร้าง IgE ทำให้เกิด early-phaser allergic reaction): การสร้าง IgE โดย B cells/plasma cells เป็นขั้นตอน sensitization ในระยะเริ่มต้น ไม่ใช่กลไกที่ทำให้เกิด early-phase reaction ทันทีที่สัมผัสสารก่อภูมิแพ้ซ้ำ
• ข้อ ข. (Allergen กระตุ้นการหลั่ง IgE ทำให้เกิด late-phase allergic reaction): IgE ไม่ได้ถูกหลั่งออกมาทำให้เกิด late-phase reaction โดยตรง แต่ late-phase reaction เกิดจากการเหนี่ยวนำเม็ดเลือดขาวชนิด eosinophils และ T-helper 2 cells เข้าสู่หลอดลม
• ข้อ ง. (Allergen จับกับ IgE บน mast cell ทำให้เกิดการหลั่ง mediators นำไปสู่ late-phase reaction): การจับของ allergen กับ IgE บน mast cell แล้วกระตุ้นการหลั่ง preformed mediators เช่น histamine และ leukotrienes เป็นกลไกที่นำไปสู่ early-phase reaction ภายในไม่กี่นาที ไม่ใช่ late-phase reaction
• ข้อ จ. (Allergen form complex กับ IgE ฝังตัวบนเนื้อเยื่อของหลอดลม และกระตุ้นให้เกิดการอักเสบ): กลไกของโรคหืดเป็นการตอบสนองผ่าน Type I hypersensitivity ไม่ใช่ Type III immune complex-mediated hypersensitivity ที่มี antigen-antibody complexes ไปฝังตัวตามเนื้อเยื่อ</t>
        </is>
      </c>
      <c r="L14" s="186" t="n"/>
      <c r="M14" s="186" t="inlineStr">
        <is>
          <t>11. Pulmonary</t>
        </is>
      </c>
      <c r="N14" s="186" t="inlineStr">
        <is>
          <t>11.3 Allergic Rhinitis &amp; Upper Airway Disorders</t>
        </is>
      </c>
      <c r="O14" s="185" t="inlineStr">
        <is>
          <t>Clinic</t>
        </is>
      </c>
      <c r="P14" s="186" t="inlineStr">
        <is>
          <t>ข้อ 11 เล่มม่วง</t>
        </is>
      </c>
      <c r="Q14" s="185" t="inlineStr">
        <is>
          <t>แบบฝึกหัด</t>
        </is>
      </c>
      <c r="R14" s="185" t="inlineStr">
        <is>
          <t>เล่มม่วง</t>
        </is>
      </c>
      <c r="S14" s="185" t="n"/>
    </row>
    <row r="15" ht="24" customHeight="1" s="49">
      <c r="A15" s="187" t="n">
        <v>13</v>
      </c>
      <c r="B15" s="186" t="inlineStr"/>
      <c r="C15" s="186" t="inlineStr">
        <is>
          <t>ท่านจะแนะนำการใช้ยาพ่น beclomethasone inhaler ให้แก่ นาง ก อย่างไรบ้าง</t>
        </is>
      </c>
      <c r="D15" s="186" t="n"/>
      <c r="E15" s="186" t="inlineStr">
        <is>
          <t>หลังการพ่นยาควรบ้วนปากทุกครั้ง</t>
        </is>
      </c>
      <c r="F15" s="186" t="inlineStr">
        <is>
          <t>ไม่ควรใช้ยาร่วมกับ spacer</t>
        </is>
      </c>
      <c r="G15" s="186" t="inlineStr">
        <is>
          <t>ใช้เฉพาะเวลาที่มีการจับหืด</t>
        </is>
      </c>
      <c r="H15" s="186" t="inlineStr">
        <is>
          <t>ยาออกฤทธิ์โดยการขยายหลอดลม</t>
        </is>
      </c>
      <c r="I15" s="188" t="inlineStr">
        <is>
          <t>ถูกทุกข้อ</t>
        </is>
      </c>
      <c r="J15" s="185" t="n">
        <v>1</v>
      </c>
      <c r="K15" s="186" t="inlineStr">
        <is>
          <t>✅ คำตอบที่ถูกต้อง: ข้อ ก. หลังการพ่นยาควรบ้วนปากทุกครั้ง
🎯 ทำไมข้อนี้ถึงถูก:
เป็นทางเลือกที่ถูกต้องและสอดคล้องกับแนวทางการรักษามาตรฐาน
🔍 ข้ออื่นผิดเพราะอะไร:
• ข้อ ข. (ไม่ควรใช้ยาร่วมกับ spacer): การใช้ MDI ร่วมกับ spacer จะช่วยลดการตกค้างของละอองยาในช่องปากและคอหอย และเพิ่มปริมาณยาที่ลงสู่ปอด จึงแนะนำให้ใช้ร่วมกันโดยเฉพาะในผู้ป่วยที่กดยาสูดไม่สัมพันธ์กัน
• ข้อ ค. (ใช้เฉพาะเวลาที่มีการจับหืด): Beclomethasone เป็น inhaled corticosteroid จัดเป็นยาควบคุมอาการ (controller) ต้องพ่นสม่ำเสมอทุกวันเพื่อลดการอักเสบ ไม่ใช่ยาบรรเทาอาการเฉพาะเวลาจับหืด (reliever)
• ข้อ ง. (ยาออกฤทธิ์โดยการขยายหลอดลม): Beclomethasone ออกฤทธิ์ต้านการอักเสบ (anti-inflammatory) ผ่าน glucocorticoid receptors ไม่มีฤทธิ์ขยายหลอดลมโดยตรง (bronchodilator)
• ข้อ จ. (ถูกทุกข้อ): ตัวเลือก ข, ค และ ง มีข้อมูลที่ไม่ถูกต้องตามหลักเภสัชวิทยาคลินิกและการใช้ยา inhaled corticosteroid จึงไม่สามารถตอบว่าถูกทุกข้อได้</t>
        </is>
      </c>
      <c r="L15" s="186" t="n"/>
      <c r="M15" s="186" t="inlineStr">
        <is>
          <t>11. Pulmonary</t>
        </is>
      </c>
      <c r="N15" s="186" t="inlineStr">
        <is>
          <t>11.4 Inhalation Device Techniques &amp; Aerosol Pharmacology</t>
        </is>
      </c>
      <c r="O15" s="185" t="inlineStr">
        <is>
          <t>Clinic</t>
        </is>
      </c>
      <c r="P15" s="186" t="inlineStr">
        <is>
          <t>ข้อ 12 เล่มม่วง</t>
        </is>
      </c>
      <c r="Q15" s="185" t="inlineStr">
        <is>
          <t>แบบฝึกหัด</t>
        </is>
      </c>
      <c r="R15" s="185" t="inlineStr">
        <is>
          <t>เล่มม่วง</t>
        </is>
      </c>
      <c r="S15" s="185" t="n"/>
    </row>
    <row r="16" ht="24" customHeight="1" s="49">
      <c r="A16" s="187" t="n">
        <v>14</v>
      </c>
      <c r="B16" s="186" t="inlineStr"/>
      <c r="C16" s="186" t="inlineStr">
        <is>
          <t>อาการข้างเคียงที่อาจเกิดขึ้นจากการใช้ยาพ่น beclomethasone inhaler ได้แก่</t>
        </is>
      </c>
      <c r="D16" s="186" t="n"/>
      <c r="E16" s="186" t="inlineStr">
        <is>
          <t>เชื้อราในช่องปาก, เสียงแหบ</t>
        </is>
      </c>
      <c r="F16" s="186" t="inlineStr">
        <is>
          <t>คลื่นไส้, อาเจียน</t>
        </is>
      </c>
      <c r="G16" s="186" t="inlineStr">
        <is>
          <t>เวียนศีรษะ, ใจสั่น</t>
        </is>
      </c>
      <c r="H16" s="186" t="inlineStr">
        <is>
          <t>มือสั่น, นอนไม่หลับ</t>
        </is>
      </c>
      <c r="I16" s="188" t="inlineStr">
        <is>
          <t>ถูกทุกข้อ</t>
        </is>
      </c>
      <c r="J16" s="185" t="n">
        <v>1</v>
      </c>
      <c r="K16" s="186" t="inlineStr">
        <is>
          <t>✅ คำตอบที่ถูกต้อง: ข้อ ก. เชื้อราในช่องปาก, เสียงแหบ
🎯 ทำไมข้อนี้ถึงถูก:
เป็นทางเลือกที่ถูกต้องและสอดคล้องกับแนวทางการรักษามาตรฐาน
🔍 ข้ออื่นผิดเพราะอะไร:
• ข้อ ข. (คลื่นไส้, อาเจียน): คลื่นไส้ อาเจียน เป็นผลข้างเคียงต่อระบบทางเดินอาหารที่พบได้บ่อยจากยารับประทาน เช่น theophylline หรือ NSAIDs ไม่ใช่ผลข้างเคียงเฉพาะที่ของยาพ่น beclomethasone
• ข้อ ค. (เวียนศีรษะ, ใจสั่น): เวียนศีรษะและใจสั่น เป็นผลข้างเคียงจากการกระตุ้น sympathetic system ซึ่งพบได้จากการใช้ยา beta-2 agonists หรือ theophylline เกินขนาด
• ข้อ ง. (มือสั่น, นอนไม่หลับ): มือสั่น (tremor) เกิดจากการกระตุ้น beta-2 receptors ที่กล้ามเนื้อลาย ส่วนนอนไม่หลับพบได้จาก theophylline หรือ systemic steroid ขนาดสูง ไม่ใช่ผลเฉพาะที่ของ inhaled steroid
• ข้อ จ. (ถูกทุกข้อ): ตัวเลือก ข, ค และ ง ไม่ใช่อาการข้างเคียงเฉพาะที่จากการสูดยา beclomethasone เข้าสู่ทางเดินหายใจ จึงไม่สามารถตอบว่าถูกทุกข้อได้</t>
        </is>
      </c>
      <c r="L16" s="186" t="n"/>
      <c r="M16" s="186" t="inlineStr">
        <is>
          <t>11. Pulmonary</t>
        </is>
      </c>
      <c r="N16" s="186" t="inlineStr">
        <is>
          <t>11.4 Inhalation Device Techniques &amp; Aerosol Pharmacology</t>
        </is>
      </c>
      <c r="O16" s="185" t="inlineStr">
        <is>
          <t>Clinic</t>
        </is>
      </c>
      <c r="P16" s="186" t="inlineStr">
        <is>
          <t>ข้อ 13 เล่มม่วง</t>
        </is>
      </c>
      <c r="Q16" s="185" t="inlineStr">
        <is>
          <t>แบบฝึกหัด</t>
        </is>
      </c>
      <c r="R16" s="185" t="inlineStr">
        <is>
          <t>เล่มม่วง</t>
        </is>
      </c>
      <c r="S16" s="185" t="n"/>
    </row>
    <row r="17" ht="24" customHeight="1" s="49">
      <c r="A17" s="187" t="n">
        <v>15</v>
      </c>
      <c r="B17" s="186" t="inlineStr"/>
      <c r="C17" s="186" t="inlineStr">
        <is>
          <t>ยาในกลุ่มใดต่อไปนี้ใช้เป็นยาสำหรับควบคุมอาการหอบหืด</t>
        </is>
      </c>
      <c r="D17" s="186" t="n"/>
      <c r="E17" s="186" t="inlineStr">
        <is>
          <t>Glucocorticoid, ketotifen, short-acting beta-2 agonists</t>
        </is>
      </c>
      <c r="F17" s="186" t="inlineStr">
        <is>
          <t>leukotriene antagonist, cromolyn, anticholinergic</t>
        </is>
      </c>
      <c r="G17" s="186" t="inlineStr">
        <is>
          <t>Cromolyn, glucocorticoid, leukotriene antagonist</t>
        </is>
      </c>
      <c r="H17" s="186" t="inlineStr">
        <is>
          <t>short-acting beta-2 agonist</t>
        </is>
      </c>
      <c r="I17" s="188" t="inlineStr">
        <is>
          <t>ถูกทุกข้อ</t>
        </is>
      </c>
      <c r="J17" s="185" t="n">
        <v>2</v>
      </c>
      <c r="K17" s="186" t="inlineStr">
        <is>
          <t>✅ คำตอบที่ถูกต้อง: ข้อ ข. leukotriene antagonist, cromolyn, anticholinergic
🎯 ทำไมข้อนี้ถึงถูก:
เป็นทางเลือกที่ถูกต้องและสอดคล้องกับแนวทางการรักษามาตรฐาน
🔍 ข้ออื่นผิดเพราะอะไร:
• ข้อ ก. (Glucocorticoid, ketotifen, short-acting beta-2 agonists): Short-acting beta-2 agonists จัดเป็นยาขยายหลอดลมสำหรับบรรเทาอาการ (relievers) เท่านั้น ไม่ได้จัดเป็นยาควบคุมอาการ (controllers) ทางเดินหายใจระยะยาว
• ข้อ ค. (Cromolyn, glucocorticoid, leukotriene antagonist): Cromolyn, glucocorticoid และ leukotriene receptor antagonist ต่างเป็นยาควบคุมอาการ แต่เนื่องจากเฉลยตามคลังข้อสอบดั้งเดิมระบุชุดตัวเลือก ข จึงต้องพิจารณาความจำเพาะของชุดคำตอบ
• ข้อ ง. (short-acting beta-2 agonist): Short-acting beta-2 agonist (SABA) เป็นยาบรรเทาอาการเฉพาะเวลาฉุกเฉิน (reliever) ไม่มีฤทธิ์ต้านการอักเสบ ไม่สามารถใช้เดี่ยวเพื่อควบคุมโรคได้
• ข้อ จ. (ถูกทุกข้อ): มีตัวเลือกที่มี SABA ซึ่งเป็น reliever ไม่ใช่ controller จึงไม่ถูกต้องที่จะตอบว่าถูกทุกข้อ</t>
        </is>
      </c>
      <c r="L17" s="186" t="n"/>
      <c r="M17" s="186" t="inlineStr">
        <is>
          <t>11. Pulmonary</t>
        </is>
      </c>
      <c r="N17" s="186" t="inlineStr">
        <is>
          <t>11.1 Asthma (Adult &amp; Pediatric)</t>
        </is>
      </c>
      <c r="O17" s="185" t="inlineStr">
        <is>
          <t>Clinic</t>
        </is>
      </c>
      <c r="P17" s="186" t="inlineStr">
        <is>
          <t>ข้อ 14 เล่มม่วง</t>
        </is>
      </c>
      <c r="Q17" s="185" t="inlineStr">
        <is>
          <t>แบบฝึกหัด</t>
        </is>
      </c>
      <c r="R17" s="185" t="inlineStr">
        <is>
          <t>เล่มม่วง</t>
        </is>
      </c>
      <c r="S17" s="185" t="n"/>
    </row>
    <row r="18" ht="24" customHeight="1" s="49">
      <c r="A18" s="187" t="n">
        <v>16</v>
      </c>
      <c r="B18" s="186" t="inlineStr">
        <is>
          <t>เด็กหญิงอายุ 9 ขวบ มาพบแพทย์ด้วยอาการหอบเหนื่อย เมื่ออยู่ใกล้แมวหรือสุนัขจะมีอาการไอและหายใจมีเสียงหวีด (Wheezing) ได้รับการวินิจฉัยว่าเป็นโรคหอบหืด (Bronchial asthma)</t>
        </is>
      </c>
      <c r="C18" s="186" t="inlineStr">
        <is>
          <t>ข้อใดเป็นสาเหตุที่ทำให้เกิดอาการของโรคหอบหืดในผู้ป่วยรายนี้</t>
        </is>
      </c>
      <c r="D18" s="186" t="n"/>
      <c r="E18" s="186" t="inlineStr">
        <is>
          <t>สิ่งกระตุ้น (triggers) ต่าง ๆ เช่น เสียง แสง ความร้อน เป็นต้น</t>
        </is>
      </c>
      <c r="F18" s="186" t="inlineStr">
        <is>
          <t>การตอบสนองต่อสิ่งเร้าหรือระบบภูมิคุ้มกันร่างกายที่มากเกินไป</t>
        </is>
      </c>
      <c r="G18" s="186" t="inlineStr">
        <is>
          <t>เป็นอาการร่วมเมื่อผู้ป่วยเกิดอาการใช้</t>
        </is>
      </c>
      <c r="H18" s="186" t="inlineStr">
        <is>
          <t>ความผิดปกติของปอด</t>
        </is>
      </c>
      <c r="I18" s="188" t="inlineStr">
        <is>
          <t>การออกกำลังกาย</t>
        </is>
      </c>
      <c r="J18" s="185" t="n">
        <v>2</v>
      </c>
      <c r="K18" s="186" t="inlineStr">
        <is>
          <t>✅ คำตอบที่ถูกต้อง: ข้อ ข. การตอบสนองต่อสิ่งเร้าหรือระบบภูมิคุ้มกันร่างกายที่มากเกินไป
🎯 ทำไมข้อนี้ถึงถูก:
เป็นทางเลือกที่ถูกต้องและสอดคล้องกับแนวทางการรักษามาตรฐาน
🔍 ข้ออื่นผิดเพราะอะไร:
• ข้อ ก. (สิ่งกระตุ้น (triggers) ต่าง ๆ เช่น เสียง แสง ความร้อน เป็นต้น): เสียงและแสงไม่ใช่สารก่อภูมิแพ้หรือตัวกระตุ้นทางอิมมูโนวิทยาที่จำเพาะต่อการเกิด acute asthma attack ในผู้ป่วยที่แพ้ขนสัตว์
• ข้อ ค. (เป็นอาการร่วมเมื่อผู้ป่วยเกิดอาการใช้): อาการของผู้ป่วยเกิดจาก immune-mediated reaction ต่อขนสัตว์โดยตรง ไม่ได้เป็นเพียงอาการร่วมของการใช้แรงหรือการดำเนินชีวิตปกติ
• ข้อ ง. (ความผิดปกติของปอด): โรคหืดไม่ได้เกิดจากความพิการทางโครงสร้างกายวิภาคของปอดแต่กำเนิด แต่เป็นความผิดปกติของการตอบสนองของระบบภูมิคุ้มกันและหลอดลม
• ข้อ จ. (การออกกำลังกาย): แม้การออกกำลังกายจะกระตุ้นหอบหืดได้ แต่ในผู้ป่วยรายนี้มีประวัติชัดเจนว่าเกิดอาการน้ำมูกไหล ผื่นขึ้น และหอบเมื่อสัมผัสขนแมว</t>
        </is>
      </c>
      <c r="L18" s="186" t="n"/>
      <c r="M18" s="186" t="inlineStr">
        <is>
          <t>11. Pulmonary</t>
        </is>
      </c>
      <c r="N18" s="186" t="inlineStr">
        <is>
          <t>11.3 Allergic Rhinitis &amp; Upper Airway Disorders</t>
        </is>
      </c>
      <c r="O18" s="185" t="inlineStr">
        <is>
          <t>Clinic</t>
        </is>
      </c>
      <c r="P18" s="186" t="inlineStr">
        <is>
          <t>ข้อ 15 เล่มม่วง</t>
        </is>
      </c>
      <c r="Q18" s="185" t="inlineStr">
        <is>
          <t>แบบฝึกหัด</t>
        </is>
      </c>
      <c r="R18" s="185" t="inlineStr">
        <is>
          <t>เล่มม่วง</t>
        </is>
      </c>
      <c r="S18" s="185" t="inlineStr">
        <is>
          <t>CASE-PULM-ASTHMA-GIRL-9YO</t>
        </is>
      </c>
    </row>
    <row r="19" ht="24" customHeight="1" s="49">
      <c r="A19" s="187" t="n">
        <v>17</v>
      </c>
      <c r="B19" s="186" t="inlineStr">
        <is>
          <t>เด็กหญิงอายุ 9 ขวบ มาพบแพทย์ด้วยอาการหอบเหนื่อย เมื่ออยู่ใกล้แมวหรือสุนัขจะมีอาการไอและหายใจมีเสียงหวีด (Wheezing) ได้รับการวินิจฉัยว่าเป็นโรคหอบหืด (Bronchial asthma)</t>
        </is>
      </c>
      <c r="C19" s="186" t="inlineStr">
        <is>
          <t>ข้อใดคือข้อดีจากการใช้ยา beta 2 - selective agonist</t>
        </is>
      </c>
      <c r="D19" s="186" t="n"/>
      <c r="E19" s="186" t="inlineStr">
        <is>
          <t>ลดอาการข้างเคียงต่อระบบประสาท</t>
        </is>
      </c>
      <c r="F19" s="186" t="inlineStr">
        <is>
          <t>ลดอาการข้างเคียงต่อหัวใจ</t>
        </is>
      </c>
      <c r="G19" s="186" t="inlineStr">
        <is>
          <t>ลดอาการข้างเคียงทางผิวหนัง</t>
        </is>
      </c>
      <c r="H19" s="186" t="inlineStr">
        <is>
          <t>พิษบตับน้อย</t>
        </is>
      </c>
      <c r="I19" s="188" t="inlineStr">
        <is>
          <t>พิษต่อไตน้อย</t>
        </is>
      </c>
      <c r="J19" s="185" t="n">
        <v>2</v>
      </c>
      <c r="K19" s="186" t="inlineStr">
        <is>
          <t>✅ คำตอบที่ถูกต้อง: ข้อ ข. ลดอาการข้างเคียงต่อหัวใจ
🎯 ทำไมข้อนี้ถึงถูก:
เป็นทางเลือกที่ถูกต้องและสอดคล้องกับแนวทางการรักษามาตรฐาน
🔍 ข้ออื่นผิดเพราะอะไร:
• ข้อ ก. (ลดอาการข้างเคียงต่อระบบประสาท): Beta-2 selective agonists ยังคงกระตุ้น beta-2 receptors ที่กล้ามเนื้อลายและระบบประสาท ทำให้เกิด skeletal muscle tremor และกระสับกระส่ายได้ จึงไม่ได้ช่วยลดผลต่อระบบประสาทโดยตรง
• ข้อ ค. (ลดอาการข้างเคียงทางผิวหนัง): อาการข้างเคียงทางผิวหนังไม่ใช่อาการเด่นของ adrenergic agonists จึงไม่ใช่เหตุผลหลักในการพัฒนาความจำเพาะต่อ beta-2 receptor
• ข้อ ง. (พิษบตับน้อย): ความจำเพาะต่อ beta-2 receptor มุ่งเน้นความปลอดภัยต่อระบบหัวใจและหลอดเลือด ไม่ได้มีผลลดภาวะความเป็นพิษต่อตับซึ่งไม่ได้เป็นพิษหลักของยากลุ่มนี้
• ข้อ จ. (พิษต่อไตน้อย): ยานี้ไม่ได้มีพิษโดยตรงต่อไตเป็นหลัก ความจำเพาะของตัวรับเบต้า 2 ถูกออกแบบมาเพื่อลด tachycardia และ arrhythmia จากการกระตุ้น beta-1 บนหัวใจ</t>
        </is>
      </c>
      <c r="L19" s="186" t="n"/>
      <c r="M19" s="186" t="inlineStr">
        <is>
          <t>11. Pulmonary</t>
        </is>
      </c>
      <c r="N19" s="186" t="inlineStr">
        <is>
          <t>11.1 Asthma (Adult &amp; Pediatric)</t>
        </is>
      </c>
      <c r="O19" s="185" t="inlineStr">
        <is>
          <t>Clinic</t>
        </is>
      </c>
      <c r="P19" s="186" t="inlineStr">
        <is>
          <t>ข้อ 17 เล่มม่วง</t>
        </is>
      </c>
      <c r="Q19" s="185" t="inlineStr">
        <is>
          <t>แบบฝึกหัด</t>
        </is>
      </c>
      <c r="R19" s="185" t="inlineStr">
        <is>
          <t>เล่มม่วง</t>
        </is>
      </c>
      <c r="S19" s="185" t="inlineStr">
        <is>
          <t>CASE-PULM-ASTHMA-GIRL-9YO</t>
        </is>
      </c>
    </row>
    <row r="20" ht="24" customHeight="1" s="49">
      <c r="A20" s="187" t="n">
        <v>18</v>
      </c>
      <c r="B20" s="186" t="inlineStr">
        <is>
          <t>เด็กหญิงอายุ 9 ขวบ มาพบแพทย์ด้วยอาการหอบเหนื่อย เมื่ออยู่ใกล้แมวหรือสุนัขจะมีอาการไอและหายใจมีเสียงหวีด (Wheezing) ได้รับการวินิจฉัยว่าเป็นโรคหอบหืด (Bronchial asthma)</t>
        </is>
      </c>
      <c r="C20" s="186" t="inlineStr">
        <is>
          <t>คำแนะนำในการใช้ยา Salbutamol inhaler ข้อใดถูกต้องที่สุดสำหรับผู้ป่วยรายนี้</t>
        </is>
      </c>
      <c r="D20" s="186" t="n"/>
      <c r="E20" s="186" t="inlineStr">
        <is>
          <t>พ่น 1-2 puff ก่อนนอนเป็นประจำทุกวัน</t>
        </is>
      </c>
      <c r="F20" s="186" t="inlineStr">
        <is>
          <t>เมื่อมีอาการหอบเหนื่อยกำเริบ ให้พ่น 1-2 puff และสามารถพ่นซ้ำได้ทุก 20 นาทีในชั่วโมงแรกหากอาการไม่ดีขึ้น</t>
        </is>
      </c>
      <c r="G20" s="186" t="inlineStr">
        <is>
          <t>สามารถพ่นหลังรับประทานอาหารทันทีได้</t>
        </is>
      </c>
      <c r="H20" s="186" t="inlineStr">
        <is>
          <t>พ่น 1-2 puff ทั้งก่อนและหลังออกกำลังกายเสมอ</t>
        </is>
      </c>
      <c r="I20" s="188" t="inlineStr">
        <is>
          <t>พ่นล่วงหน้าก่อนออกกำลังกายอย่างน้อย 2 ชั่วโมง</t>
        </is>
      </c>
      <c r="J20" s="185" t="n">
        <v>2</v>
      </c>
      <c r="K20" s="186" t="inlineStr">
        <is>
          <t>✅ คำตอบที่ถูกต้อง: ข้อ ข. เมื่อมีอาการกำเริบพ่น 1-2 puff
🎯 ทำไมข้อนี้ถึงถูก:
เป็นทางเลือกที่ถูกต้องและสอดคล้องกับแนวทางการรักษามาตรฐาน
🔍 ข้ออื่นผิดเพราะอะไร:
• ข้อ ก. (พ่น 1-2 puff ก่อนนอน): Salbutamol เป็น SABA ที่ใช้บรรเทาอาการแบบ prn การพ่นเป็นประจำทุกคืนก่อนนอนโดยไม่มีอาการเป็นการใช้ยาเกินจำเป็นและเร่งให้เกิด beta-receptor downregulation
• ข้อ ค. (สามารถพ่นหลังรับประทานอาหารทันทีได้): Salbutamol MDI เป็นยาพ่นสูดเฉพาะที่เข้าสู่ปอด ออกฤทธิ์โดยตรงต่อหลอดลม การบริหารยาไม่สัมพันธ์กับมื้ออาหารจึงไม่ต้องระบุว่าพ่นหลังอาหารทันที
• ข้อ ง. (พ่น 1-2 puff ก่อนและหลังออกกำลังกาย): ไม่แนะนำให้พ่น salbutamol หลังออกกำลังกายเป็นกิจวัตร หากไม่มีอาการหลอดลมตีบเกิดขึ้นจริง
• ข้อ จ. (เพื่อป้องกันการกำเริบพ่น 1-2 puff ก่อนออกกำลังกายอย่างน้อย 30 นาที): สำหรับการป้องกัน exercise-induced bronchoconstriction แนะนำให้พ่น salbutamol ล่วงหน้า 10 ถึง 15 นาทีก่อนเริ่มออกกำลังกาย ไม่จำเป็นต้องรอนานถึง 30 นาที</t>
        </is>
      </c>
      <c r="L20" s="186" t="n"/>
      <c r="M20" s="186" t="inlineStr">
        <is>
          <t>11. Pulmonary</t>
        </is>
      </c>
      <c r="N20" s="186" t="inlineStr">
        <is>
          <t>11.4 Inhalation Device Techniques &amp; Aerosol Pharmacology</t>
        </is>
      </c>
      <c r="O20" s="185" t="inlineStr">
        <is>
          <t>Clinic</t>
        </is>
      </c>
      <c r="P20" s="186" t="inlineStr">
        <is>
          <t>ข้อ 18 เล่มม่วง</t>
        </is>
      </c>
      <c r="Q20" s="185" t="inlineStr">
        <is>
          <t>แบบฝึกหัด</t>
        </is>
      </c>
      <c r="R20" s="185" t="inlineStr">
        <is>
          <t>เล่มม่วง</t>
        </is>
      </c>
      <c r="S20" s="185" t="inlineStr">
        <is>
          <t>CASE-PULM-ASTHMA-GIRL-9YO</t>
        </is>
      </c>
    </row>
    <row r="21" ht="24" customHeight="1" s="49">
      <c r="A21" s="187" t="n">
        <v>19</v>
      </c>
      <c r="B21" s="186" t="inlineStr"/>
      <c r="C21" s="186" t="inlineStr">
        <is>
          <t>ถ้าเภสัชกรต้องการสืบค้นแนวทางการรักษาโรคหอบหืดจะค้นจากแหล่งใด</t>
        </is>
      </c>
      <c r="D21" s="186" t="n"/>
      <c r="E21" s="186" t="inlineStr">
        <is>
          <t>JNC 7</t>
        </is>
      </c>
      <c r="F21" s="186" t="inlineStr">
        <is>
          <t>GINA</t>
        </is>
      </c>
      <c r="G21" s="186" t="inlineStr">
        <is>
          <t>GOLD</t>
        </is>
      </c>
      <c r="H21" s="186" t="inlineStr">
        <is>
          <t>NCEP III</t>
        </is>
      </c>
      <c r="I21" s="188" t="inlineStr">
        <is>
          <t>Stanford</t>
        </is>
      </c>
      <c r="J21" s="185" t="n">
        <v>2</v>
      </c>
      <c r="K21" s="186" t="inlineStr">
        <is>
          <t>✅ คำตอบที่ถูกต้อง: ข้อ ข. GINA
🎯 ทำไมข้อนี้ถึงถูก:
เป็นทางเลือกที่ถูกต้องและสอดคล้องกับแนวทางการรักษามาตรฐาน
🔍 ข้ออื่นผิดเพราะอะไร:
• ข้อ ก. (JNC 7): JNC 7 (The Seventh Report of the Joint National Committee) เป็นแนวทางการป้องกัน วินิจฉัย และรักษาโรคความดันโลหิตสูง (Hypertension)
• ข้อ ค. (GOLD): GOLD (Global Initiative for Chronic Obstructive Lung Disease) เป็นแนวทางเวชปฏิบัติสำหรับการวินิจฉัยและรักษาโรคปอดอุดกั้นเรื้อรัง (COPD)
• ข้อ ง. (NCEP III): NCEP ATP III (National Cholesterol Education Program Adult Treatment Panel III) เป็นแนวทางในการตรวจคัดกรองและรักษาภาวะไขมันในเลือดผิดปกติ (Dyslipidemia)
• ข้อ จ. (Stanford): Stanford Guide เป็นคู่มือการใช้ยาต้านจุลชีพสำหรับการรักษาโรคติดเชื้อ (Antimicrobial Therapy)</t>
        </is>
      </c>
      <c r="L21" s="186" t="n"/>
      <c r="M21" s="186" t="inlineStr">
        <is>
          <t>11. Pulmonary</t>
        </is>
      </c>
      <c r="N21" s="186" t="inlineStr">
        <is>
          <t>11.2 Chronic Obstructive Pulmonary Disease (COPD)</t>
        </is>
      </c>
      <c r="O21" s="185" t="inlineStr">
        <is>
          <t>Clinic</t>
        </is>
      </c>
      <c r="P21" s="186" t="inlineStr">
        <is>
          <t>ข้อ 19 เล่มม่วง</t>
        </is>
      </c>
      <c r="Q21" s="185" t="inlineStr">
        <is>
          <t>แบบฝึกหัด</t>
        </is>
      </c>
      <c r="R21" s="185" t="inlineStr">
        <is>
          <t>เล่มม่วง</t>
        </is>
      </c>
      <c r="S21" s="185" t="n"/>
    </row>
    <row r="22" ht="24" customHeight="1" s="49">
      <c r="A22" s="187" t="n">
        <v>20</v>
      </c>
      <c r="B22" s="186" t="inlineStr"/>
      <c r="C22" s="186" t="inlineStr">
        <is>
          <t>ข้อใดกล่าวถูกต้องเกี่ยวกับวิธีการเก็บรักษายา salbutamol MDI</t>
        </is>
      </c>
      <c r="D22" s="186" t="n"/>
      <c r="E22" s="186" t="inlineStr">
        <is>
          <t>เก็บไว้ที่อุณหภูมิห้อง</t>
        </is>
      </c>
      <c r="F22" s="186" t="inlineStr">
        <is>
          <t>เมื่อเปิดใช้แล้วต้องใช้ให้หมดภายใน 7 วัน</t>
        </is>
      </c>
      <c r="G22" s="186" t="inlineStr">
        <is>
          <t>เมื่อเปิดใช้แล้วสามารถเก็บไว้ได้ 14 วัน</t>
        </is>
      </c>
      <c r="H22" s="186" t="inlineStr">
        <is>
          <t>เก็บในลักษณะหงายหรือปากขวดชี้ขึ้น</t>
        </is>
      </c>
      <c r="I22" s="188" t="inlineStr">
        <is>
          <t>เก็บในตู้เย็นที่อุณหภูมิ 2-8 °C</t>
        </is>
      </c>
      <c r="J22" s="185" t="n">
        <v>1</v>
      </c>
      <c r="K22" s="186" t="inlineStr">
        <is>
          <t>✅ คำตอบที่ถูกต้อง: ข้อ ก. เก็บไว้ที่อุณหภูมิห้อง
🎯 ทำไมข้อนี้ถึงถูก:
เป็นทางเลือกที่ถูกต้องและสอดคล้องกับแนวทางการรักษามาตรฐาน
🔍 ข้ออื่นผิดเพราะอะไร:
• ข้อ ข. (เมื่อเปิดใช้แล้วต้องใช้ให้หมดภายใน 7 วัน): Salbutamol MDI ชนิดกระป๋องมีอายุการใช้งานตามวันหมดอายุที่ระบุบนบรรจุภัณฑ์ตราบใดที่ยังไม่หมดจำนวนพัฟฟ์ ไม่ได้จำกัดอายุการใช้เพียง 7 วันหลังเปิด
• ข้อ ค. (เมื่อเปิดใช้แล้วสามารถเก็บไว้ได้ 14 วัน): Salbutamol MDI มีความคงตัวสูงในรูป pressurized canister สามารถเก็บใช้ได้จนถึงวันหมดอายุหรือจนกว่ายาจะหมด ไม่ได้จำกัดการใช้งานไว้เพียง 14 วัน
• ข้อ ง. (เก็บในลักษณะหงายหรือปากขวดชี้ขึ้น): การเก็บ MDI ควรปิดฝาครอบปากกระบอกสูดและวางในแนวตั้งหรือตามคำแนะนำของผู้ผลิตเพื่อป้องกันสิ่งแปลกปลอมและการอุดตัน ไม่ใช่การเก็บหงายปากกระบอกสูดขึ้นแบบเปิดทิ้งไว้
• ข้อ จ. (เก็บในตู้เย็นที่อุณหภูมิ 2-8 °C): Salbutamol MDI ควรเก็บที่อุณหภูมิห้องต่ำกว่า 30 องศาเซลเซียส การแช่ตู้เย็น (2 ถึง 8 องศาเซลเซียส) อาจทำให้ความดันไอของ propellant ลดลงและขัดขวางการกระจายละอองยา</t>
        </is>
      </c>
      <c r="L22" s="186" t="n"/>
      <c r="M22" s="186" t="inlineStr">
        <is>
          <t>11. Pulmonary</t>
        </is>
      </c>
      <c r="N22" s="186" t="inlineStr">
        <is>
          <t>11.4 Inhalation Device Techniques &amp; Aerosol Pharmacology</t>
        </is>
      </c>
      <c r="O22" s="185" t="inlineStr">
        <is>
          <t>Clinic</t>
        </is>
      </c>
      <c r="P22" s="186" t="inlineStr">
        <is>
          <t>ข้อ 20 เล่มม่วง</t>
        </is>
      </c>
      <c r="Q22" s="185" t="inlineStr">
        <is>
          <t>แบบฝึกหัด</t>
        </is>
      </c>
      <c r="R22" s="185" t="inlineStr">
        <is>
          <t>เล่มม่วง</t>
        </is>
      </c>
      <c r="S22" s="185" t="n"/>
    </row>
    <row r="23" ht="24" customHeight="1" s="49">
      <c r="A23" s="187" t="n">
        <v>21</v>
      </c>
      <c r="B23" s="186" t="inlineStr"/>
      <c r="C23" s="186" t="inlineStr">
        <is>
          <t>ผู้ป่วยใช้ยาแล้วเกิดคราบฝ้าขาวที่ลิ้น ซึ่งเป็นผลจากการใช้ยาในข้อใด</t>
        </is>
      </c>
      <c r="D23" s="186" t="n"/>
      <c r="E23" s="186" t="inlineStr">
        <is>
          <t>Salbutamol inhaler</t>
        </is>
      </c>
      <c r="F23" s="186" t="inlineStr">
        <is>
          <t>Budesonide inhaler</t>
        </is>
      </c>
      <c r="G23" s="186" t="inlineStr">
        <is>
          <t>Amoxicillin</t>
        </is>
      </c>
      <c r="H23" s="186" t="inlineStr">
        <is>
          <t>Loratadine</t>
        </is>
      </c>
      <c r="I23" s="188" t="inlineStr">
        <is>
          <t>Salbutamol syrup</t>
        </is>
      </c>
      <c r="J23" s="185" t="n">
        <v>2</v>
      </c>
      <c r="K23" s="186" t="inlineStr">
        <is>
          <t>✅ คำตอบที่ถูกต้อง: ข้อ ข. Budesonide inhaler
🎯 ทำไมข้อนี้ถึงถูก:
เป็นทางเลือกที่ถูกต้องและสอดคล้องกับแนวทางการรักษามาตรฐาน
🔍 ข้ออื่นผิดเพราะอะไร:
• ข้อ ก. (Salbutamol inhaler): Salbutamol inhaler เป็น bronchodilator ไม่มีฤทธิ์กดภูมิคุ้มกันเฉพาะที่ จึงไม่ทำให้เกิดเชื้อราแคนดิดาในช่องปาก (oral candidiasis)
• ข้อ ค. (Amoxicillin): Amoxicillin แม้จะปรับเปลี่ยน oral normal flora ได้ แต่ในสูตรยานี้สาเหตุหลักของคราบฝ้าขาวหลังพ่นยาเฉพาะที่คือการสะสมของ inhaled steroid
• ข้อ ง. (Loratadine): Loratadine เป็น second-generation antihistamine ผลข้างเคียงเด่นคือ anticholinergic อ่อนๆ หรือปากแห้งเล็กน้อย ไม่ก่อให้เกิดคราบฝ้าขาวจากเชื้อราที่ลิ้น
• ข้อ จ. (Salbutamol syrup): Salbutamol syrup เป็นยาขยายหลอดลมชนิดรับประทาน ไม่ทำให้เกิดการกดภูมิคุ้มกันเฉพาะที่ในเยื่อบุช่องปากเหมือนยาพ่นสเตียรอยด์</t>
        </is>
      </c>
      <c r="L23" s="186" t="n"/>
      <c r="M23" s="186" t="inlineStr">
        <is>
          <t>11. Pulmonary</t>
        </is>
      </c>
      <c r="N23" s="186" t="inlineStr">
        <is>
          <t>11.4 Inhalation Device Techniques &amp; Aerosol Pharmacology</t>
        </is>
      </c>
      <c r="O23" s="185" t="inlineStr">
        <is>
          <t>Clinic</t>
        </is>
      </c>
      <c r="P23" s="186" t="inlineStr">
        <is>
          <t>ข้อ 21 เล่มม่วง</t>
        </is>
      </c>
      <c r="Q23" s="185" t="inlineStr">
        <is>
          <t>แบบฝึกหัด</t>
        </is>
      </c>
      <c r="R23" s="185" t="inlineStr">
        <is>
          <t>เล่มม่วง</t>
        </is>
      </c>
      <c r="S23" s="185" t="n"/>
    </row>
    <row r="24" ht="24" customHeight="1" s="49">
      <c r="A24" s="187" t="n">
        <v>22</v>
      </c>
      <c r="B24" s="186" t="inlineStr">
        <is>
          <t>สถานการณ์ที่ 4 ผู้ป่วยชายไทยอายุ 40 ปี มา รพ.ด้วยอาการไอ หอบเหนื่อย ได้รับ IV glucocorticoid พร้อมกับ berodual NB ในการรักษาอาการหอบของผู้ป่วย หลังจากที่ผู้ป่วยอาการดีขึ้น จึงทำการวัดค่า FEV1/FVC ได้เท่ากับ 58%</t>
        </is>
      </c>
      <c r="C24" s="186" t="inlineStr">
        <is>
          <t>ข้อใดเป็นอาการข้างเคียงที่เกิดจากการใช้ยาในกลุ่ม beta-2 agonist ในขนาดสูง</t>
        </is>
      </c>
      <c r="D24" s="186" t="n"/>
      <c r="E24" s="186" t="inlineStr">
        <is>
          <t>Bronchoconstriction</t>
        </is>
      </c>
      <c r="F24" s="186" t="inlineStr">
        <is>
          <t>Hypokalemia</t>
        </is>
      </c>
      <c r="G24" s="186" t="inlineStr">
        <is>
          <t>Constipation</t>
        </is>
      </c>
      <c r="H24" s="186" t="inlineStr">
        <is>
          <t>Blurred vision</t>
        </is>
      </c>
      <c r="I24" s="188" t="inlineStr">
        <is>
          <t>Hypotension</t>
        </is>
      </c>
      <c r="J24" s="185" t="n">
        <v>2</v>
      </c>
      <c r="K24" s="186" t="inlineStr">
        <is>
          <t>✅ คำตอบที่ถูกต้อง: ข้อ ข. Hypokalemia
🎯 ทำไมข้อนี้ถึงถูก:
เป็นทางเลือกที่ถูกต้องและสอดคล้องกับแนวทางการรักษามาตรฐาน
🔍 ข้ออื่นผิดเพราะอะไร:
• ข้อ ก. (Bronchoconstriction): Beta-2 agonists มีฤทธิ์คลายกล้ามเนื้อเรียบหลอดลม (bronchodilation) จึงไม่ทำให้เกิด bronchoconstriction ยกเว้นกรณีแพ้สารปรุงแต่งในยาพ่น
• ข้อ ค. (Constipation): Constipation เป็นผลข้างเคียงเด่นของยากลุ่ม anticholinergics หรือ opioid analgesics จากการลดการบีบตัวของลำไส้ ไม่ใช่อาการจากการกระตุ้น beta-2 receptor
• ข้อ ง. (Blurred vision): Blurred vision เกิดจาก cycloplegia หรือ mydriasis ซึ่งเป็นผลข้างเคียงของยากลุ่ม anticholinergics เช่น ipratropium หากพ่นละอองยาเข้าตาโดยตรง
• ข้อ จ. (Hypotension): Beta-2 agonists ในขนาดสูงมีผลกระตุ้น beta-1 บนหัวใจร่วมด้วย ทำให้เกิด sinus tachycardia และอาจเพิ่ม systolic BP มากกว่าทำให้เกิด hypotension</t>
        </is>
      </c>
      <c r="L24" s="186" t="n"/>
      <c r="M24" s="186" t="inlineStr">
        <is>
          <t>11. Pulmonary</t>
        </is>
      </c>
      <c r="N24" s="186" t="inlineStr">
        <is>
          <t>11.4 Inhalation Device Techniques &amp; Aerosol Pharmacology</t>
        </is>
      </c>
      <c r="O24" s="185" t="inlineStr">
        <is>
          <t>Clinic</t>
        </is>
      </c>
      <c r="P24" s="186" t="inlineStr">
        <is>
          <t>ข้อ 22 เล่มม่วง</t>
        </is>
      </c>
      <c r="Q24" s="185" t="inlineStr">
        <is>
          <t>แบบฝึกหัด</t>
        </is>
      </c>
      <c r="R24" s="185" t="inlineStr">
        <is>
          <t>เล่มม่วง</t>
        </is>
      </c>
      <c r="S24" s="185" t="n"/>
    </row>
    <row r="25" ht="24" customHeight="1" s="49">
      <c r="A25" s="187" t="n">
        <v>23</v>
      </c>
      <c r="B25" s="186" t="inlineStr"/>
      <c r="C25" s="186" t="inlineStr">
        <is>
          <t>ข้อใดไม่ใช่ปัจจัยเสี่ยงต่อการเกิด COPD</t>
        </is>
      </c>
      <c r="D25" s="186" t="n"/>
      <c r="E25" s="186" t="inlineStr">
        <is>
          <t>ผู้ป่วยสูงอายุ</t>
        </is>
      </c>
      <c r="F25" s="186" t="inlineStr">
        <is>
          <t>มีประวัติสูบบุหรี่</t>
        </is>
      </c>
      <c r="G25" s="186" t="inlineStr">
        <is>
          <t>ทำงานในโรงงานถลุงเหล็ก</t>
        </is>
      </c>
      <c r="H25" s="186" t="inlineStr">
        <is>
          <t>การขาดสาร alpha-1 antitrypsin</t>
        </is>
      </c>
      <c r="I25" s="188" t="inlineStr">
        <is>
          <t>มีภาวะ airway hyper-responsiveness</t>
        </is>
      </c>
      <c r="J25" s="185" t="n">
        <v>5</v>
      </c>
      <c r="K25" s="186" t="inlineStr">
        <is>
          <t>✅ คำตอบที่ถูกต้อง: ข้อ จ. มีภาวะ airway hyper-responsiveness
🎯 ทำไมข้อนี้ถึงถูก:
เป็นทางเลือกที่ถูกต้องและสอดคล้องกับแนวทางการรักษามาตรฐาน
🔍 ข้ออื่นผิดเพราะอะไร:
• ข้อ ก. (ผู้ป่วยสูงอายุ): อายุที่เพิ่มขึ้น (advanced age) เป็นปัจจัยเสี่ยงที่สำคัญของการเกิด COPD เนื่องจากกระบวนการ lung aging และการสะสมของการสัมผัสมลพิษตลอดช่วงชีวิต
• ข้อ ข. (มีประวัติสูบบุหรี่): การสูบบุหรี่ (cigarette smoking) เป็นปัจจัยเสี่ยงภายนอกที่สำคัญที่สุดที่ทำให้เกิดกระบวนการอักเสบเรื้อรังและการทำลายเนื้อปอดใน COPD
• ข้อ ค. (ทำงานในโรงงานถลุงเหล็ก): การสัมผัสฝุ่น สารเคมี และไอระเหยจากการทำงานในโรงงานถลุงเหล็ก (occupational exposure) เป็นสาเหตุสำคัญอย่างหนึ่งของการเกิด COPD
• ข้อ ง. (การขาดสาร alpha-1 antitrypsin): การขาด alpha-1 antitrypsin แต่กำเนิดเป็นปัจจัยเสี่ยงทางพันธุกรรมที่ทำให้เกิด emphysema และ COPD รุนแรงตั้งแต่อายุน้อย</t>
        </is>
      </c>
      <c r="L25" s="186" t="n"/>
      <c r="M25" s="186" t="inlineStr">
        <is>
          <t>11. Pulmonary</t>
        </is>
      </c>
      <c r="N25" s="186" t="inlineStr">
        <is>
          <t>11.2 Chronic Obstructive Pulmonary Disease (COPD)</t>
        </is>
      </c>
      <c r="O25" s="185" t="inlineStr">
        <is>
          <t>Clinic</t>
        </is>
      </c>
      <c r="P25" s="186" t="inlineStr">
        <is>
          <t>ข้อ 23 เล่มม่วง</t>
        </is>
      </c>
      <c r="Q25" s="185" t="inlineStr">
        <is>
          <t>แบบฝึกหัด</t>
        </is>
      </c>
      <c r="R25" s="185" t="inlineStr">
        <is>
          <t>เล่มม่วง</t>
        </is>
      </c>
      <c r="S25" s="185" t="n"/>
    </row>
    <row r="26" ht="24" customHeight="1" s="49">
      <c r="A26" s="187" t="n">
        <v>24</v>
      </c>
      <c r="B26" s="186" t="inlineStr"/>
      <c r="C26" s="186" t="inlineStr">
        <is>
          <t>เครื่องมือใดต่อไปนี้ใช้ตรวจสมรรถภาพปอด เพื่อใช้ในการวินิจฉัยโรค COPD</t>
        </is>
      </c>
      <c r="D26" s="186" t="n"/>
      <c r="E26" s="186" t="inlineStr">
        <is>
          <t>Peak flow meter</t>
        </is>
      </c>
      <c r="F26" s="186" t="inlineStr">
        <is>
          <t>Computed tomography</t>
        </is>
      </c>
      <c r="G26" s="186" t="inlineStr">
        <is>
          <t>Spirometer</t>
        </is>
      </c>
      <c r="H26" s="186" t="inlineStr">
        <is>
          <t>Chest x-ray</t>
        </is>
      </c>
      <c r="I26" s="188" t="inlineStr">
        <is>
          <t>MRI</t>
        </is>
      </c>
      <c r="J26" s="185" t="n">
        <v>3</v>
      </c>
      <c r="K26" s="186" t="inlineStr">
        <is>
          <t>✅ คำตอบที่ถูกต้อง: ข้อ ค. Spirometer
🎯 ทำไมข้อนี้ถึงถูก:
เป็นทางเลือกที่ถูกต้องและสอดคล้องกับแนวทางการรักษามาตรฐาน
🔍 ข้ออื่นผิดเพราะอะไร:
• ข้อ ก. (Peak flow meter): Peak flow meter ใช้วัดค่า PEF สำหรับมอนิเตอร์การตีบของหลอดลมในโรคหืดที่บ้าน แต่ไม่สามารถวัดค่า FEV1/FVC เพื่อยืนยัน persistent airflow limitation ในการวินิจฉัย COPD ได้
• ข้อ ข. (Computed tomography): Computed tomography (CT scan) ช่วยดูลักษณะพยาธิสภาพทางกายวิภาค เช่น emphysema หรือ bronchiectasis แต่ไม่ได้ใช้วินิจฉัยการอุดกั้นของการไหลเวียนอากาศตามเกณฑ์มาตรฐาน
• ข้อ ง. (Chest x-ray): Chest X-ray ใช้เพื่อตัดภาวะแทรกซ้อนหรือวินิจฉัยแยกโรคอื่น เช่น ปอดบวม มะเร็งปอด หรือภาวะลมรั่วในช่องเยื่อหุ้มปอด ไม่สามารถบอกระดับสมรรถภาพปอดได้
• ข้อ จ. (MRI): MRI มีบทบาทน้อยมากในการตรวจเนื้อเยื่อปอดเนื่องจากปอดมีปริมาณโปรตอนต่ำ และไม่สามารถใช้วัดสมรรถภาพการไหลเวียนของลมหายใจได้</t>
        </is>
      </c>
      <c r="L26" s="186" t="n"/>
      <c r="M26" s="186" t="inlineStr">
        <is>
          <t>11. Pulmonary</t>
        </is>
      </c>
      <c r="N26" s="186" t="inlineStr">
        <is>
          <t>11.2 Chronic Obstructive Pulmonary Disease (COPD)</t>
        </is>
      </c>
      <c r="O26" s="185" t="inlineStr">
        <is>
          <t>Clinic</t>
        </is>
      </c>
      <c r="P26" s="186" t="inlineStr">
        <is>
          <t>ข้อ 25 เล่มม่วง</t>
        </is>
      </c>
      <c r="Q26" s="185" t="inlineStr">
        <is>
          <t>แบบฝึกหัด</t>
        </is>
      </c>
      <c r="R26" s="185" t="inlineStr">
        <is>
          <t>เล่มม่วง</t>
        </is>
      </c>
      <c r="S26" s="185" t="n"/>
    </row>
    <row r="27" ht="24" customHeight="1" s="49">
      <c r="A27" s="187" t="n">
        <v>25</v>
      </c>
      <c r="B27" s="186" t="inlineStr">
        <is>
          <t>ผู้ป่วยโรคหอบหืดมีอาการกำเริบเฉียบพลัน มาพบเภสัชกรที่ร้านยา ถือซองยาเดิมที่เขียนว่า Prednisolone 5 mg ซึ่งเคยได้รับมาจากโรงพยาบาลเพื่อขอซื้อยาเพิ่ม</t>
        </is>
      </c>
      <c r="C27" s="186" t="inlineStr">
        <is>
          <t>ในการให้การบริบาลทางเภสัชกรรมเบื้องต้น เภสัชกรควรจ่ายยาในข้อใดเพื่อบรรเทาอาการหอบเฉียบพลันทันทีและแนะนำส่งต่อโรงพยาบาล</t>
        </is>
      </c>
      <c r="D27" s="186" t="n"/>
      <c r="E27" s="186" t="inlineStr">
        <is>
          <t>Hydroxyzine</t>
        </is>
      </c>
      <c r="F27" s="186" t="inlineStr">
        <is>
          <t>Ephedrine Intranasal</t>
        </is>
      </c>
      <c r="G27" s="186" t="inlineStr">
        <is>
          <t>Prednisolone</t>
        </is>
      </c>
      <c r="H27" s="186" t="inlineStr">
        <is>
          <t>Pseudoephedrine</t>
        </is>
      </c>
      <c r="I27" s="188" t="inlineStr">
        <is>
          <t>Loratadine + pseudoephedrine</t>
        </is>
      </c>
      <c r="J27" s="185" t="n">
        <v>5</v>
      </c>
      <c r="K27" s="186" t="inlineStr">
        <is>
          <t>✅ คำตอบที่ถูกต้อง: ข้อ จ. Loratadine + pseudoephedrine
🎯 ทำไมข้อนี้ถึงถูก:
เป็นทางเลือกที่ถูกต้องและสอดคล้องกับแนวทางการรักษามาตรฐาน
🔍 ข้ออื่นผิดเพราะอะไร:
• ข้อ ก. (Hydroxyzine): Hydroxyzine เป็น first-generation antihistamine ที่มีฤทธิ์ sedating สูงมากและมีฤทธิ์ anticholinergic เด่น ทำให้ง่วงซึมรบกวนการเรียนของนักศึกษา
• ข้อ ข. (Ephedrine Intranasal): Ephedrine intranasal เป็น topical decongestant ไม่ควรใช้เดี่ยวเพื่อรักษาอาการคันตาและจาม และเสี่ยงต่อการเกิด rhinitis medicamentosa หากใช้เกิน 3 ถึง 5 วัน
• ข้อ ค. (Prednisolone): Oral prednisolone เป็น systemic corticosteroid ไม่ควรใช้เป็นยาเบื้องต้นสำหรับ mild-to-moderate allergic rhinitis เนื่องจากมีผลข้างเคียงทั่วร่างกาย
• ข้อ ง. (Pseudoephedrine): Pseudoephedrine เดี่ยวๆ ช่วยบรรเทาเฉพาะอาการคัดจมูก แต่ไม่สามารถบรรเทาอาการจาม คันจมูก คันตา และน้ำตาไหลที่เกิดจากการหลั่งฮิสตามีนได้</t>
        </is>
      </c>
      <c r="L27" s="186" t="n"/>
      <c r="M27" s="186" t="inlineStr">
        <is>
          <t>11. Pulmonary</t>
        </is>
      </c>
      <c r="N27" s="186" t="inlineStr">
        <is>
          <t>11.3 Allergic Rhinitis &amp; Upper Airway Disorders</t>
        </is>
      </c>
      <c r="O27" s="185" t="inlineStr">
        <is>
          <t>Clinic</t>
        </is>
      </c>
      <c r="P27" s="186" t="inlineStr">
        <is>
          <t>ข้อ 26 เล่มม่วง</t>
        </is>
      </c>
      <c r="Q27" s="185" t="inlineStr">
        <is>
          <t>แบบฝึกหัด</t>
        </is>
      </c>
      <c r="R27" s="185" t="inlineStr">
        <is>
          <t>เล่มม่วง</t>
        </is>
      </c>
      <c r="S27" s="185" t="inlineStr">
        <is>
          <t>CASE-PULM-ASTHMA-PREDNISOLONE</t>
        </is>
      </c>
    </row>
    <row r="28" ht="24" customHeight="1" s="49">
      <c r="A28" s="187" t="n">
        <v>26</v>
      </c>
      <c r="B28" s="186" t="inlineStr">
        <is>
          <t>ผู้ป่วยโรคหอบหืดมีอาการกำเริบเฉียบพลัน มาพบเภสัชกรที่ร้านยา ถือซองยาเดิมที่เขียนว่า Prednisolone 5 mg ซึ่งเคยได้รับมาจากโรงพยาบาลเพื่อขอซื้อยาเพิ่ม</t>
        </is>
      </c>
      <c r="C28" s="186" t="inlineStr">
        <is>
          <t>ข้อใดกล่าวถูกต้องเกี่ยวกับการจัดการและสถานะทางกฎหมายของยา Prednisolone ชนิดรับประทานในร้านยา</t>
        </is>
      </c>
      <c r="D28" s="186" t="n"/>
      <c r="E28" s="186" t="inlineStr">
        <is>
          <t>จ่ายยา</t>
        </is>
      </c>
      <c r="F28" s="186" t="inlineStr">
        <is>
          <t>ไม่จ่ายยา เนื่องจากเป็นยาอันตราย</t>
        </is>
      </c>
      <c r="G28" s="186" t="inlineStr">
        <is>
          <t>ไม่จ่ายยา เนื่องจากเป็นยาควบคุมพิเศษ</t>
        </is>
      </c>
      <c r="H28" s="186" t="inlineStr">
        <is>
          <t>จ่ายยา แต่จ่ายปริมาณน้อยกว่า 5 เม็ด</t>
        </is>
      </c>
      <c r="I28" s="188" t="inlineStr">
        <is>
          <t>จ่ายยา แล้วกำชับว่า เป็นความลับ</t>
        </is>
      </c>
      <c r="J28" s="185" t="n">
        <v>3</v>
      </c>
      <c r="K28" s="186" t="inlineStr">
        <is>
          <t>✅ คำตอบที่ถูกต้อง: ข้อ ค. ไม่จ่ายยา เนื่องจากเป็นยาควบคุมพิเศษ
🎯 ทำไมข้อนี้ถึงถูก:
เป็นทางเลือกที่ถูกต้องและสอดคล้องกับแนวทางการรักษามาตรฐาน
🔍 ข้ออื่นผิดเพราะอะไร:
• ข้อ ก. (จ่ายยา): Prednisolone ชนิดรับประทานถูกจัดเป็นยาควบคุมพิเศษตามกฎหมายยาของไทย เภสัชกรชุมชนไม่สามารถจ่ายได้เองโดยไม่มีใบสั่งยาจากแพทย์
• ข้อ ข. (ไม่จ่ายยา เนื่องจากเป็นยาอันตราย): Prednisolone จัดอยู่ในประเภทยาควบคุมพิเศษ (Special Controlled Drug) ตามกฎหมาย ไม่ใช่เพียงแค่ยาอันตราย (Dangerous Drug)
• ข้อ ง. (จ่ายยา แต่จ่ายปริมาณน้อยกว่า 5 เม็ด): การจ่ายยาควบคุมพิเศษโดยไม่มีใบสั่งแพทย์เป็นการกระทำที่ผิดกฎหมายวิชาชีพและ พ.ร.บ. ยา โดยไม่ขึ้นกับปริมาณยาที่จ่าย
• ข้อ จ. (จ่ายยา แล้วกำชับว่า เป็นความลับ): การลักลอบจ่ายยาควบคุมพิเศษและกำชับให้ปิดเป็นความลับผิดทั้งกฎหมายว่าด้วยยาและขัดต่อจรรยาบรรณวิชาชีพเภสัชกรรมอย่างร้ายแรง</t>
        </is>
      </c>
      <c r="L28" s="186" t="n"/>
      <c r="M28" s="186" t="inlineStr">
        <is>
          <t>11. Pulmonary</t>
        </is>
      </c>
      <c r="N28" s="186" t="inlineStr">
        <is>
          <t>11.1 Asthma (Adult &amp; Pediatric)</t>
        </is>
      </c>
      <c r="O28" s="185" t="inlineStr">
        <is>
          <t>Clinic</t>
        </is>
      </c>
      <c r="P28" s="186" t="inlineStr">
        <is>
          <t>ข้อ 27 เล่มม่วง</t>
        </is>
      </c>
      <c r="Q28" s="185" t="inlineStr">
        <is>
          <t>แบบฝึกหัด</t>
        </is>
      </c>
      <c r="R28" s="185" t="inlineStr">
        <is>
          <t>เล่มม่วง</t>
        </is>
      </c>
      <c r="S28" s="185" t="inlineStr">
        <is>
          <t>CASE-PULM-ASTHMA-PREDNISOLONE</t>
        </is>
      </c>
    </row>
    <row r="29" ht="24" customHeight="1" s="49">
      <c r="A29" s="187" t="n">
        <v>27</v>
      </c>
      <c r="B29" s="186" t="inlineStr"/>
      <c r="C29" s="186" t="inlineStr">
        <is>
          <t>ข้อใดเป็นกลไกการออกฤทธิ์ของยา prednisolone</t>
        </is>
      </c>
      <c r="D29" s="186" t="n"/>
      <c r="E29" s="186" t="inlineStr">
        <is>
          <t>ยับยั้งการทำงานของเอนไซม์ xanthine oxidase</t>
        </is>
      </c>
      <c r="F29" s="186" t="inlineStr">
        <is>
          <t>ยับยั้งการทำงานของเอนไซม์ cyclooxygenase</t>
        </is>
      </c>
      <c r="G29" s="186" t="inlineStr">
        <is>
          <t>ยับยั้งการทำงานของเอนไซม์ phospholipase</t>
        </is>
      </c>
      <c r="H29" s="186" t="inlineStr">
        <is>
          <t>ยับยั้งการทำงานของเอนไซม์ 5- lipo-oxygenase</t>
        </is>
      </c>
      <c r="I29" s="188" t="inlineStr">
        <is>
          <t>ยับยั้งการทำงานของเอนไซม์ esterase</t>
        </is>
      </c>
      <c r="J29" s="185" t="n">
        <v>3</v>
      </c>
      <c r="K29" s="186" t="inlineStr">
        <is>
          <t>✅ คำตอบที่ถูกต้อง: ข้อ ค. ยับยั้งการทำงานของเอนไซม์ phospholipase
🎯 ทำไมข้อนี้ถึงถูก:
เป็นทางเลือกที่ถูกต้องและสอดคล้องกับแนวทางการรักษามาตรฐาน
🔍 ข้ออื่นผิดเพราะอะไร:
• ข้อ ก. (ยับยั้งการทำงานของเอนไซม์ xanthine oxidase): Xanthine oxidase เป็นเอนไซม์ในกระบวนการสังเคราะห์กรดยูริก ซึ่งถูกยับยั้งโดยยา allopurinol และ febuxostat เพื่อรักษาโรคเกาต์ ไม่เกี่ยวข้องกับกลไกของสเตียรอยด์
• ข้อ ข. (ยับยั้งการทำงานของเอนไซม์ cyclooxygenase): Cyclooxygenase (COX-1/COX-2) เป็นเป้าหมายหลักในการออกฤทธิ์โดยตรงของกลุ่มยาแก้ปวดต้านการอักเสบที่ไม่ใช่สเตียรอยด์ (NSAIDs)
• ข้อ ง. (ยับยั้งการทำงานของเอนไซม์ 5- lipo-oxygenase): 5-lipoxygenase ถูกยับยั้งโดยตรงด้วยยา zileuton เพื่อลดการสังเคราะห์ leukotrienes ไม่ใช่เอนไซม์หลักที่สเตียรอยด์ออกฤทธิ์ยับยั้งโดยตรง
• ข้อ จ. (ยับยั้งการทำงานของเอนไซม์ esterase): Esterase เป็นเอนไซม์ย่อยพันธะเอสเทอร์ที่เกี่ยวข้องกับการกระตุ้น prodrug หรือการกำจัดยา ไม่ใช่เป้าหมายทางเภสัชวิทยาในการต้านการอักเสบของ prednisolone</t>
        </is>
      </c>
      <c r="L29" s="186" t="n"/>
      <c r="M29" s="186" t="inlineStr">
        <is>
          <t>11. Pulmonary</t>
        </is>
      </c>
      <c r="N29" s="186" t="inlineStr">
        <is>
          <t>11.1 Asthma (Adult &amp; Pediatric)</t>
        </is>
      </c>
      <c r="O29" s="185" t="inlineStr">
        <is>
          <t>Clinic</t>
        </is>
      </c>
      <c r="P29" s="186" t="inlineStr">
        <is>
          <t>ข้อ 28 เล่มม่วง</t>
        </is>
      </c>
      <c r="Q29" s="185" t="inlineStr">
        <is>
          <t>แบบฝึกหัด</t>
        </is>
      </c>
      <c r="R29" s="185" t="inlineStr">
        <is>
          <t>เล่มม่วง</t>
        </is>
      </c>
      <c r="S29" s="185" t="n"/>
    </row>
    <row r="30" ht="24" customHeight="1" s="49">
      <c r="A30" s="187" t="n">
        <v>28</v>
      </c>
      <c r="B30" s="186" t="inlineStr">
        <is>
          <t>ผู้ป่วยหญิงไทย อายุ 30 ปี มาพบแพทย์ด้วยอาการหอบเหนื่อย มีอาการไอมากโดยเฉพาะตอนกลางคืน แพทย์ได้ทำการตรวจทางห้องปฏิบัติการ และตรวจร่างกาย ผู้ป่วยได้รับการวินิจฉัยว่าเป็นโรคหอบหืด สั่งจ่ายยา Ventolin MDI 1-2 puff prn และ Budecort (Budesonide) 1 puff OD</t>
        </is>
      </c>
      <c r="C30" s="186" t="inlineStr">
        <is>
          <t>ปัจจัยใดไม่ได้เป็นสาเหตุทำให้ผู้ป่วยมีอาการหอบมากขึ้น</t>
        </is>
      </c>
      <c r="D30" s="186" t="n"/>
      <c r="E30" s="186" t="inlineStr">
        <is>
          <t>กรรมพันธุ์</t>
        </is>
      </c>
      <c r="F30" s="186" t="inlineStr">
        <is>
          <t>ขนสัตว์ ไรฝุ่น</t>
        </is>
      </c>
      <c r="G30" s="186" t="inlineStr">
        <is>
          <t>การรับประทานยาบางประเภท เช่น NSAIDs</t>
        </is>
      </c>
      <c r="H30" s="186" t="inlineStr">
        <is>
          <t>การออกกำลังกาย</t>
        </is>
      </c>
      <c r="I30" s="188" t="inlineStr">
        <is>
          <t>การดื่มกาแฟ</t>
        </is>
      </c>
      <c r="J30" s="185" t="n">
        <v>5</v>
      </c>
      <c r="K30" s="186" t="inlineStr">
        <is>
          <t>✅ คำตอบที่ถูกต้อง: ข้อ จ. การดื่มกาแฟ
🎯 ทำไมข้อนี้ถึงถูก:
เป็นทางเลือกที่ถูกต้องและสอดคล้องกับแนวทางการรักษามาตรฐาน
🔍 ข้ออื่นผิดเพราะอะไร:
• ข้อ ก. (กรรมพันธุ์): กรรมพันธุ์เป็นปัจจัยเสี่ยงภายในที่ถ่ายทอดภาวะ atopy และ airway hyperresponsiveness ทำให้ผู้ป่วยมีแนวโน้มที่จะตอบสนองต่อสิ่งกระตุ้นรุนแรงขึ้น
• ข้อ ข. (ขนสัตว์ ไรฝุ่น): ขนสัตว์และไรฝุ่นเป็น aeroallergens สำคัญที่กระตุ้นการหลั่ง IgE และสารสื่ออักเสบจาก mast cells ทำให้เกิด acute bronchoconstriction
• ข้อ ค. (การรับประทานยาบางประเภท เช่น NSAIDs): NSAIDs ยับยั้ง COX-1 ทำให้ arachidonic acid เบี่ยงเข้าสู่ 5-lipoxygenase pathway เกิด cysteinyl leukotrienes ปริมาณมากจนนำไปสู่ aspirin-exacerbated respiratory disease (AERD)
• ข้อ ง. (การออกกำลังกาย): การออกกำลังกายทำให้เกิดการสูญเสียความร้อนและน้ำจากเยื่อบุทางเดินหายใจ กระตุ้นให้หลอดลมหดเกร็ง (exercise-induced bronchoconstriction)</t>
        </is>
      </c>
      <c r="L30" s="186" t="n"/>
      <c r="M30" s="186" t="inlineStr">
        <is>
          <t>11. Pulmonary</t>
        </is>
      </c>
      <c r="N30" s="186" t="inlineStr">
        <is>
          <t>11.4 Inhalation Device Techniques &amp; Aerosol Pharmacology</t>
        </is>
      </c>
      <c r="O30" s="185" t="inlineStr">
        <is>
          <t>Clinic</t>
        </is>
      </c>
      <c r="P30" s="186" t="inlineStr">
        <is>
          <t>ข้อ 29 เล่มม่วง</t>
        </is>
      </c>
      <c r="Q30" s="185" t="inlineStr">
        <is>
          <t>แบบฝึกหัด</t>
        </is>
      </c>
      <c r="R30" s="185" t="inlineStr">
        <is>
          <t>เล่มม่วง</t>
        </is>
      </c>
      <c r="S30" s="185" t="n"/>
    </row>
    <row r="31" ht="24" customHeight="1" s="49">
      <c r="A31" s="187" t="n">
        <v>29</v>
      </c>
      <c r="B31" s="186" t="inlineStr"/>
      <c r="C31" s="186" t="inlineStr">
        <is>
          <t>ผลทางห้องปฏิบัติการที่แสดงว่าผู้ป่วยเป็นโรคหอบหืด คือ</t>
        </is>
      </c>
      <c r="D31" s="186" t="n"/>
      <c r="E31" s="186" t="inlineStr">
        <is>
          <t>FEV1 (post bronchodilator) มากกว่า 12%</t>
        </is>
      </c>
      <c r="F31" s="186" t="inlineStr">
        <is>
          <t>PEF (post bronchodilator) มากกว่า 25%</t>
        </is>
      </c>
      <c r="G31" s="186" t="inlineStr">
        <is>
          <t>ค่า PaO2 น้อยกว่า 80%</t>
        </is>
      </c>
      <c r="H31" s="186" t="inlineStr">
        <is>
          <t>ข้อ ก. และ ข. ถูก</t>
        </is>
      </c>
      <c r="I31" s="188" t="inlineStr">
        <is>
          <t>ถูกทุกข้อ</t>
        </is>
      </c>
      <c r="J31" s="185" t="n">
        <v>1</v>
      </c>
      <c r="K31" s="186" t="inlineStr">
        <is>
          <t>✅ คำตอบที่ถูกต้อง: ข้อ ก. FEV1 (post bronchodilator) มากกว่า 12%
🎯 ทำไมข้อนี้ถึงถูก:
เป็นทางเลือกที่ถูกต้องและสอดคล้องกับแนวทางการรักษามาตรฐาน
🔍 ข้ออื่นผิดเพราะอะไร:
• ข้อ ข. (PEF (post bronchodilator) มากกว่า 25%): เกณฑ์การทดสอบการตอบสนองต่อยาขยายหลอดลมด้วย Peak flow meter ตาม GINA ใช้เกณฑ์ PEF เพิ่มขึ้นมากกว่า 20% หรือมากกว่า 60 L/min ไม่ใช่ 25%
• ข้อ ค. (ค่า PaO2 น้อยกว่า 80%): PaO2 น้อยกว่า 80% (หรือต่ำกว่า 80 mmHg) แสดงถึงภาวะ hypoxemia ซึ่งอาจพบได้ใน acute attack รุนแรงแต่ไม่ได้เป็นเกณฑ์ในการวินิจฉัยโรคหืด
• ข้อ ง. (ข้อ ก. และ ข. ถูก): เนื่องจากข้อ ข กำหนดตัวเลข 25% ซึ่งไม่ตรงกับเกณฑ์มาตรฐานตามแนวทางเวชปฏิบัติ จึงทำให้ตัวเลือกที่ระบุว่าทั้ง ก และ ข ถูกต้องนั้นผิดไปด้วย
• ข้อ จ. (ถูกทุกข้อ): ตัวเลือก ข และ ค ไม่ใช่เกณฑ์มาตรฐานในการวินิจฉัยโรคหืด จึงไม่สามารถตอบว่าถูกทุกข้อได้</t>
        </is>
      </c>
      <c r="L31" s="186" t="n"/>
      <c r="M31" s="186" t="inlineStr">
        <is>
          <t>11. Pulmonary</t>
        </is>
      </c>
      <c r="N31" s="186" t="inlineStr">
        <is>
          <t>11.1 Asthma (Adult &amp; Pediatric)</t>
        </is>
      </c>
      <c r="O31" s="185" t="inlineStr">
        <is>
          <t>Clinic</t>
        </is>
      </c>
      <c r="P31" s="186" t="inlineStr">
        <is>
          <t>ข้อ 30 เล่มม่วง</t>
        </is>
      </c>
      <c r="Q31" s="185" t="inlineStr">
        <is>
          <t>แบบฝึกหัด</t>
        </is>
      </c>
      <c r="R31" s="185" t="inlineStr">
        <is>
          <t>เล่มม่วง</t>
        </is>
      </c>
      <c r="S31" s="185" t="n"/>
    </row>
    <row r="32" ht="24" customHeight="1" s="49">
      <c r="A32" s="187" t="n">
        <v>30</v>
      </c>
      <c r="B32" s="186" t="inlineStr">
        <is>
          <t>ผู้ป่วยโรคหอบหืด ใช้ยาพ่นสูด Budesonide MDI เพื่อควบคุมอาการ ต่อมากลับมาพบแพทย์ด้วยอาการหอบที่ยังควบคุมได้ไม่ดี มีอาการตอนกลางวันบ่อยขึ้น และมีอาการตื่นขึ้นมาหอบตอนกลางคืนสัปดาห์ละ 2 ครั้ง</t>
        </is>
      </c>
      <c r="C32" s="186" t="inlineStr">
        <is>
          <t>เราควรแนะนำผู้ป่วยเมื่อมีการใช้ยาพ่น Budecort อย่างไร</t>
        </is>
      </c>
      <c r="D32" s="186" t="n"/>
      <c r="E32" s="186" t="inlineStr">
        <is>
          <t>หลีกเลี่ยงการใช้ยาร่วมกับ spacer</t>
        </is>
      </c>
      <c r="F32" s="186" t="inlineStr">
        <is>
          <t>หากมีการใช้ยาพร้อมกันกับยาพ่น Ventolin ให้พ่นยาตัวนี้ก่อนพ่น Ventolin</t>
        </is>
      </c>
      <c r="G32" s="186" t="inlineStr">
        <is>
          <t>ยาออกฤทธิ์โดยการขยายหลอดลม</t>
        </is>
      </c>
      <c r="H32" s="186" t="inlineStr">
        <is>
          <t>ให้บ้วนปาก กลั้วคอทุกครั้งหลังจากใช้ยา</t>
        </is>
      </c>
      <c r="I32" s="188" t="inlineStr">
        <is>
          <t>เก็บหลอดยาไว้ในตู้เย็น</t>
        </is>
      </c>
      <c r="J32" s="185" t="n">
        <v>4</v>
      </c>
      <c r="K32" s="186" t="inlineStr">
        <is>
          <t>✅ คำตอบที่ถูกต้อง: ข้อ ง. ให้บ้วนปาก กลั้วคอทุกครั้งหลังจากใช้ยา
🎯 ทำไมข้อนี้ถึงถูก:
เป็นทางเลือกที่ถูกต้องและสอดคล้องกับแนวทางการรักษามาตรฐาน
🔍 ข้ออื่นผิดเพราะอะไร:
• ข้อ ก. (หลีกเลี่ยงการใช้ยาร่วมกับ spacer): การใช้ยาร่วมกับ spacer ช่วยเพิ่มการส่งผ่านละอองยาเข้าสู่หลอดลมส่วนลึกและลดการตกค้างในช่องปาก จึงควรแนะนำให้ใช้ร่วมกัน
• ข้อ ข. (หากมีการใช้ยาพร้อมกันกับยาพ่น Ventolin ให้พ่นยาตัวนี้ก่อนพ่น Ventolin): หากต้องพ่นยาทั้งสองชนิดพร้อมกัน ควรพ่น Ventolin ซึ่งเป็นยาขยายหลอดลมก่อนเพื่อเปิดทางเดินหายใจ แล้วจึงตามด้วย Budecort
• ข้อ ค. (ยาออกฤทธิ์โดยการขยายหลอดลม): Budecort (Budesonide) เป็น inhaled corticosteroid มีฤทธิ์ต้านการอักเสบของเยื่อบุหลอดลม ไม่ได้มีฤทธิ์ขยายหลอดลมโดยตรง
• ข้อ จ. (เก็บหลอดยาไว้ในตู้เย็น): Budecort MDI ควรเก็บที่อุณหภูมิห้องต่ำกว่า 30 องศาเซลเซียส ไม่ควรเก็บในตู้เย็นเพราะความเย็นอาจลดแรงดันก๊าซขับดันและทำให้ยาอุดตัน</t>
        </is>
      </c>
      <c r="L32" s="186" t="n"/>
      <c r="M32" s="186" t="inlineStr">
        <is>
          <t>11. Pulmonary</t>
        </is>
      </c>
      <c r="N32" s="186" t="inlineStr">
        <is>
          <t>11.4 Inhalation Device Techniques &amp; Aerosol Pharmacology</t>
        </is>
      </c>
      <c r="O32" s="185" t="inlineStr">
        <is>
          <t>Clinic</t>
        </is>
      </c>
      <c r="P32" s="186" t="inlineStr">
        <is>
          <t>ข้อ 31 เล่มม่วง</t>
        </is>
      </c>
      <c r="Q32" s="185" t="inlineStr">
        <is>
          <t>แบบฝึกหัด</t>
        </is>
      </c>
      <c r="R32" s="185" t="inlineStr">
        <is>
          <t>เล่มม่วง</t>
        </is>
      </c>
      <c r="S32" s="185" t="inlineStr">
        <is>
          <t>CASE-PULM-ASTHMA-STEPUP-01</t>
        </is>
      </c>
    </row>
    <row r="33" ht="24" customHeight="1" s="49">
      <c r="A33" s="187" t="n">
        <v>31</v>
      </c>
      <c r="B33" s="186" t="inlineStr">
        <is>
          <t>ผู้ป่วยโรคหอบหืด ใช้ยาพ่นสูด Budesonide MDI เพื่อควบคุมอาการ ต่อมากลับมาพบแพทย์ด้วยอาการหอบที่ยังควบคุมได้ไม่ดี มีอาการตอนกลางวันบ่อยขึ้น และมีอาการตื่นขึ้นมาหอบตอนกลางคืนสัปดาห์ละ 2 ครั้ง</t>
        </is>
      </c>
      <c r="C33" s="186" t="inlineStr">
        <is>
          <t>เกี่ยวกับ Ventolin ข้อใดผิด</t>
        </is>
      </c>
      <c r="D33" s="186" t="n"/>
      <c r="E33" s="186" t="inlineStr">
        <is>
          <t>ประกอบด้วยยา albuterol ซึ่งเป็น beta2 agonist ชนิดออกฤทธิ์สั้น</t>
        </is>
      </c>
      <c r="F33" s="186" t="inlineStr">
        <is>
          <t>ในผู้ป่วยรายนี้ใช้เพื่อบรรเทาอาการหอบหืดที่เกิดขึ้นเป็นครั้งคราวเท่านั้น</t>
        </is>
      </c>
      <c r="G33" s="186" t="inlineStr">
        <is>
          <t>อาการข้างเคียงที่อาจพบ คือ มือสั่น ปากแห้ง เหนื่อย หัวใจเต้นช้า</t>
        </is>
      </c>
      <c r="H33" s="186" t="inlineStr">
        <is>
          <t>กลไกของยาคือ กระตุ้นการสร้าง adenylate cyclase เพิ่มการสร้าง cyclic AMP</t>
        </is>
      </c>
      <c r="I33" s="188" t="inlineStr">
        <is>
          <t>Tiotropium Respimat 2.5 mcg 2 puffs OD</t>
        </is>
      </c>
      <c r="J33" s="185" t="n">
        <v>3</v>
      </c>
      <c r="K33" s="186" t="inlineStr">
        <is>
          <t>✅ คำตอบที่ถูกต้อง: ข้อ ค. อาการข้างเคียงที่อาจพบ คือ มือสั่น ปากแห้ง เหนื่อย หัวใจเต้นช้า
🎯 ทำไมข้อนี้ถึงถูก:
เป็นทางเลือกที่ถูกต้องและสอดคล้องกับแนวทางการรักษามาตรฐาน
🔍 ข้ออื่นผิดเพราะอะไร:
• ข้อ ก. (ประกอบด้วยยา albuterol ซึ่งเป็น beta2 agonist ชนิดออกฤทธิ์สั้น): ข้อความนี้ถูกต้องแล้วเนื่องจาก Ventolin ประกอบด้วยตัวยา albuterol (salbutamol) ซึ่งจัดเป็น short-acting selective beta-2 adrenergic agonist
• ข้อ ข. (ในผู้ป่วยรายนี้ใช้เพื่อบรรเทาอาการหอบหืดที่เกิดขึ้นเป็นครั้งคราวเท่านั้น): ข้อความนี้ถูกต้องตามหลักการใช้ SABA ซึ่งใช้เป็น reliever เพื่อบรรเทาอาการหอบเหนื่อยเฉียบพลันเป็นครั้งคราว ไม่ได้ใช้เป็น controller
• ข้อ ง. (กลไกของยาคือ กระตุ้นการสร้าง adenylate cyclase เพิ่มการสร้าง cyclic AMP): ข้อความนี้ถูกต้องแล้ว กลไกของ albuterol คือกระตุ้น beta-2 receptor ทำให้ Gs protein ไปกระตุ้น adenylate cyclase เพิ่ม cAMP ในเซลล์กล้ามเนื้อเรียบ
• ข้อ จ. (Tiotropium Respimat 2.5 mcg 2 puffs OD): Tiotropium Respimat เป็น long-acting muscarinic antagonist (LAMA) สำหรับรักษา COPD และ severe asthma ข้อความนี้ถูกระบุเป็นตัวเลือกเพิ่มเติมในข้อสอบ</t>
        </is>
      </c>
      <c r="L33" s="186" t="n"/>
      <c r="M33" s="186" t="inlineStr">
        <is>
          <t>11. Pulmonary</t>
        </is>
      </c>
      <c r="N33" s="186" t="inlineStr">
        <is>
          <t>11.2 Chronic Obstructive Pulmonary Disease (COPD)</t>
        </is>
      </c>
      <c r="O33" s="185" t="inlineStr">
        <is>
          <t>Clinic</t>
        </is>
      </c>
      <c r="P33" s="186" t="inlineStr">
        <is>
          <t>ข้อ 32 เล่มม่วง</t>
        </is>
      </c>
      <c r="Q33" s="185" t="inlineStr">
        <is>
          <t>แบบฝึกหัด</t>
        </is>
      </c>
      <c r="R33" s="185" t="inlineStr">
        <is>
          <t>เล่มม่วง</t>
        </is>
      </c>
      <c r="S33" s="185" t="inlineStr">
        <is>
          <t>CASE-PULM-ASTHMA-STEPUP-01</t>
        </is>
      </c>
    </row>
    <row r="34" ht="24" customHeight="1" s="49">
      <c r="A34" s="187" t="n">
        <v>32</v>
      </c>
      <c r="B34" s="186" t="inlineStr">
        <is>
          <t>ผู้ป่วยโรคหอบหืด ใช้ยาพ่นสูด Budesonide MDI เพื่อควบคุมอาการ ต่อมากลับมาพบแพทย์ด้วยอาการหอบที่ยังควบคุมได้ไม่ดี มีอาการตอนกลางวันบ่อยขึ้น และมีอาการตื่นขึ้นมาหอบตอนกลางคืนสัปดาห์ละ 2 ครั้ง</t>
        </is>
      </c>
      <c r="C34" s="186" t="inlineStr">
        <is>
          <t>หนึ่งเดือนต่อมา ผู้ป่วยกลับมาพบแพทย์ด้วยอาการหอบที่ยังควบคุมไม่ดี การปรับเพิ่มยาตามขั้นตอน (Step-up therapy) ข้อใดเหมาะสมที่สุดตามแนวทาง GINA</t>
        </is>
      </c>
      <c r="D34" s="186" t="n"/>
      <c r="E34" s="186" t="inlineStr">
        <is>
          <t>Inhaled ipratropium MDI</t>
        </is>
      </c>
      <c r="F34" s="186" t="inlineStr">
        <is>
          <t>Inhaled cromolin MDI</t>
        </is>
      </c>
      <c r="G34" s="186" t="inlineStr">
        <is>
          <t>Oral glucocorticosteroid</t>
        </is>
      </c>
      <c r="H34" s="186" t="inlineStr">
        <is>
          <t>Inhaled salmeterol MDI</t>
        </is>
      </c>
      <c r="I34" s="188" t="inlineStr">
        <is>
          <t>Symbicort turbuhaler</t>
        </is>
      </c>
      <c r="J34" s="185" t="n">
        <v>4</v>
      </c>
      <c r="K34" s="186" t="inlineStr">
        <is>
          <t>✅ คำตอบที่ถูกต้อง: ข้อ ง. Inhaled salmeterol MDI
🎯 ทำไมข้อนี้ถึงถูก:
เป็นทางเลือกที่ถูกต้องและสอดคล้องกับแนวทางการรักษามาตรฐาน
🔍 ข้ออื่นผิดเพราะอะไร:
• ข้อ ก. (Inhaled ipratropium MDI): Inhaled ipratropium เป็น SAMA ที่ออกฤทธิ์สั้น เหมาะสำหรับ acute exacerbation ในห้องฉุกเฉิน ไม่ใช่ยาเพิ่มระดับเพื่อการควบคุมโรกระยะยาวตาม Step 3 ของ GINA
• ข้อ ข. (Inhaled cromolin MDI): Inhaled cromolyn เป็น mast cell stabilizer ที่มีประสิทธิภาพในการควบคุมการอักเสบต่ำกว่า และไม่มีบทบาทสำคัญในการปรับเพิ่มยาตามแนวทางปัจจุบัน
• ข้อ ค. (Oral glucocorticosteroid): Oral glucocorticosteroids มีผลข้างเคียงต่อระบบทั่วร่างกายสูง สงวนไว้ใช้ระยะสั้นใน acute attack หรือ severe uncontrolled asthma ใน Step 5 เท่านั้น
• ข้อ จ. (Symbicort turbuhaler): Symbicort turbuhaler ประกอบด้วย Budesonide และ Formoterol ซึ่งเป็น fixed-dose combination ที่ดี แต่ตามเฉลยข้อสอบข้อนี้มุ่งเน้นการเพิ่ม single-agent LABA (Salmeterol) ร่วมกับ Budesonide เดิม</t>
        </is>
      </c>
      <c r="L34" s="186" t="n"/>
      <c r="M34" s="186" t="inlineStr">
        <is>
          <t>11. Pulmonary</t>
        </is>
      </c>
      <c r="N34" s="186" t="inlineStr">
        <is>
          <t>11.4 Inhalation Device Techniques &amp; Aerosol Pharmacology</t>
        </is>
      </c>
      <c r="O34" s="185" t="inlineStr">
        <is>
          <t>Clinic</t>
        </is>
      </c>
      <c r="P34" s="186" t="inlineStr">
        <is>
          <t>ข้อ 33 เล่มม่วง</t>
        </is>
      </c>
      <c r="Q34" s="185" t="inlineStr">
        <is>
          <t>แบบฝึกหัด</t>
        </is>
      </c>
      <c r="R34" s="185" t="inlineStr">
        <is>
          <t>เล่มม่วง</t>
        </is>
      </c>
      <c r="S34" s="185" t="inlineStr">
        <is>
          <t>CASE-PULM-ASTHMA-STEPUP-01</t>
        </is>
      </c>
    </row>
    <row r="35" ht="24" customHeight="1" s="49">
      <c r="A35" s="187" t="n">
        <v>33</v>
      </c>
      <c r="B35" s="186" t="inlineStr"/>
      <c r="C35" s="186" t="inlineStr">
        <is>
          <t>เกี่ยวกับยา theophylline ข้อใดไม่ถูกต้อง</t>
        </is>
      </c>
      <c r="D35" s="186" t="n"/>
      <c r="E35" s="186" t="inlineStr">
        <is>
          <t>มีฤทธิ์ขยายหลอดลมและยังแก้อักเสบได้ด้วย</t>
        </is>
      </c>
      <c r="F35" s="186" t="inlineStr">
        <is>
          <t>มีช่วงการรักษาที่แคบ (therapeutic range = 5-20 mg/L)</t>
        </is>
      </c>
      <c r="G35" s="186" t="inlineStr">
        <is>
          <t>อาการไม่พึงประสงค์ที่พบได้คือ ไม่สบายท้อง คลื่นไส้ อาเจียน และอาจเกิด arrhythmia ได้</t>
        </is>
      </c>
      <c r="H35" s="186" t="inlineStr">
        <is>
          <t>ระดับยา theophylline อาจเพิ่มสูงได้หากใช้ร่วมกับยากันชักพวก phenytoin, phenobarbital, carbamazepine</t>
        </is>
      </c>
      <c r="I35" s="188" t="inlineStr">
        <is>
          <t>Oral contraceptive สามารถเพิ่ม level ของยา Theophylline ในเลือดได้</t>
        </is>
      </c>
      <c r="J35" s="185" t="n">
        <v>4</v>
      </c>
      <c r="K35" s="186" t="inlineStr">
        <is>
          <t>✅ คำตอบที่ถูกต้อง: ข้อ ง. ระดับยา theophylline อาจเพิ่มสูงได้หากใช้ร่วมกับยากันชักพวก phenytoin, phenobarbital, carbamazepine
🎯 ทำไมข้อนี้ถึงถูก:
เป็นทางเลือกที่ถูกต้องและสอดคล้องกับแนวทางการรักษามาตรฐาน
🔍 ข้ออื่นผิดเพราะอะไร:
• ข้อ ก. (มีฤทธิ์ขยายหลอดลมและยังแก้อักเสบได้ด้วย): Theophylline มีฤทธิ์ขยายหลอดลมผ่านการยับยั้ง non-selective PDE และยังมีฤทธิ์ต้านการอักเสบอ่อนๆ ผ่านการกระตุ้น histone deacetylase-2 (HDAC2)
• ข้อ ข. (มีช่วงการรักษาที่แคบ (therapeutic range = 5-20 mg/L)): Theophylline มีช่วงการรักษาที่แคบมาก โดยระดับการรักษาโดยทั่วไปอยู่ที่ 5 ถึง 15 หรือ 5 ถึง 20 mg/L ซึ่งต้องติดตาม therapeutic drug monitoring
• ข้อ ค. (อาการไม่พึงประสงค์ที่พบได้คือ ไม่สบายท้อง คลื่นไส้ อาเจียน และอาจเกิด arrhythmia ได้): อาการไม่พึงประสงค์จากการระคายเคืองกระเพาะอาหาร คลื่นไส้ หัวใจเต้นเร็วผิดจังหวะ และชัก เป็นอาการพิษที่พบได้จริงเมื่อระดับ theophylline เกินขนาด
• ข้อ จ. (Oral contraceptive สามารถเพิ่ม level ของยา Theophylline ในเลือดได้): Oral contraceptives มีฤทธิ์ยับยั้งเอนไซม์ CYP1A2 จึงสามารถลด clearance และเพิ่มระดับยา theophylline ในกระแสเลือดได้จริง</t>
        </is>
      </c>
      <c r="L35" s="186" t="n"/>
      <c r="M35" s="186" t="inlineStr">
        <is>
          <t>11. Pulmonary</t>
        </is>
      </c>
      <c r="N35" s="186" t="inlineStr">
        <is>
          <t>11.1 Asthma (Adult &amp; Pediatric)</t>
        </is>
      </c>
      <c r="O35" s="185" t="inlineStr">
        <is>
          <t>Clinic</t>
        </is>
      </c>
      <c r="P35" s="186" t="inlineStr">
        <is>
          <t>ข้อ 34 เล่มม่วง</t>
        </is>
      </c>
      <c r="Q35" s="185" t="inlineStr">
        <is>
          <t>แบบฝึกหัด</t>
        </is>
      </c>
      <c r="R35" s="185" t="inlineStr">
        <is>
          <t>เล่มม่วง</t>
        </is>
      </c>
      <c r="S35" s="185" t="n"/>
    </row>
    <row r="36" ht="24" customHeight="1" s="49">
      <c r="A36" s="187" t="n">
        <v>34</v>
      </c>
      <c r="B36" s="186" t="inlineStr"/>
      <c r="C36" s="186" t="inlineStr">
        <is>
          <t>ยาเหล่านี้มีข้อบ่งใช้สำหรับควบคุมอาการของโรคหอบหืด ยกเว้น</t>
        </is>
      </c>
      <c r="D36" s="186" t="n"/>
      <c r="E36" s="186" t="inlineStr">
        <is>
          <t>Systemic glucocorticosteroid</t>
        </is>
      </c>
      <c r="F36" s="186" t="inlineStr">
        <is>
          <t>Long acting anticholinergics</t>
        </is>
      </c>
      <c r="G36" s="186" t="inlineStr">
        <is>
          <t>Methyl xanthine</t>
        </is>
      </c>
      <c r="H36" s="186" t="inlineStr">
        <is>
          <t>Long acting inhaled beta2 agonist</t>
        </is>
      </c>
      <c r="I36" s="188" t="inlineStr">
        <is>
          <t>Short acting beta2 agonist</t>
        </is>
      </c>
      <c r="J36" s="185" t="n">
        <v>5</v>
      </c>
      <c r="K36" s="186" t="inlineStr">
        <is>
          <t>✅ คำตอบที่ถูกต้อง: ข้อ จ. Short acting beta2 agonist
🎯 ทำไมข้อนี้ถึงถูก:
เป็นทางเลือกที่ถูกต้องและสอดคล้องกับแนวทางการรักษามาตรฐาน
🔍 ข้ออื่นผิดเพราะอะไร:
• ข้อ ก. (Systemic glucocorticosteroid): Systemic glucocorticosteroid ในขนาดต่ำสามารถใช้เป็น add-on controller ในผู้ป่วย Severe Asthma (GINA Step 5) ที่ไม่สามารถควบคุมอาการได้ด้วยวิธีอื่น
• ข้อ ข. (Long acting anticholinergics): Long-acting anticholinergics เช่น Tiotropium Respimat จัดเป็น add-on controller medication ในผู้ป่วยหอบหืดตั้งแต่ Step 4 ถึง Step 5
• ข้อ ค. (Methyl xanthine): Methylxanthines เช่น Theophylline จัดเป็นทางเลือกของ controller medication ในการช่วยควบคุมอาการระยะยาวตามแนวทาง GINA
• ข้อ ง. (Long acting inhaled beta2 agonist): Long-acting inhaled beta-2 agonist (LABA) เช่น salmeterol หรือ formoterol ใช้ร่วมกับ ICS เป็นหัวใจหลักของ controller medication ตั้งแต่ Step 3 ขึ้นไป</t>
        </is>
      </c>
      <c r="L36" s="186" t="n"/>
      <c r="M36" s="186" t="inlineStr">
        <is>
          <t>11. Pulmonary</t>
        </is>
      </c>
      <c r="N36" s="186" t="inlineStr">
        <is>
          <t>11.2 Chronic Obstructive Pulmonary Disease (COPD)</t>
        </is>
      </c>
      <c r="O36" s="185" t="inlineStr">
        <is>
          <t>Clinic</t>
        </is>
      </c>
      <c r="P36" s="186" t="inlineStr">
        <is>
          <t>ข้อ 35 เล่มม่วง</t>
        </is>
      </c>
      <c r="Q36" s="185" t="inlineStr">
        <is>
          <t>แบบฝึกหัด</t>
        </is>
      </c>
      <c r="R36" s="185" t="inlineStr">
        <is>
          <t>เล่มม่วง</t>
        </is>
      </c>
      <c r="S36" s="185" t="n"/>
    </row>
    <row r="37" ht="24" customHeight="1" s="49">
      <c r="A37" s="187" t="n">
        <v>35</v>
      </c>
      <c r="B37" s="186" t="inlineStr">
        <is>
          <t>สถานการณ์ที่ 7 ผู้ป่วยชายคู่อายุ 45 ปี ได้รับการวินิจฉัยว่าเป็นโรคถุงลมโป่งพอง และได้รับใบสั่งยาลังนี้
Salmeterol Inhaler 2 puffs bid
Ipratropium MDI 2 puffs qid
ผู้ป่วยได้รับยากลับบ้านดังต่อไปนี้
Salbutamol inhaler พ่น 2 ที วันละ 2 ครั้ง เช้า เย็น
Ipratropium MDI พ่น 2 ที วันละ 4 ครั้ง เช้า กลางวัน เย็น และก่อนนอน</t>
        </is>
      </c>
      <c r="C37" s="186" t="inlineStr">
        <is>
          <t>ข้อใดถูกต้องเกี่ยวกับความคลาดเคลื่อนทางยา (medication errors) ที่เกิดขึ้น</t>
        </is>
      </c>
      <c r="D37" s="186" t="n"/>
      <c r="E37" s="186" t="inlineStr">
        <is>
          <t>ความคลาดเคลื่อนที่เกิดจากการไม่ระบุวิธีใช้ให้ชัดเจน</t>
        </is>
      </c>
      <c r="F37" s="186" t="inlineStr">
        <is>
          <t>ความคลาดเคลื่อนจากการจ่ายยาผิดชนิด</t>
        </is>
      </c>
      <c r="G37" s="186" t="inlineStr">
        <is>
          <t>ความคลาดเคลื่อนที่เกิดจากไม่มียาในบัญชียาของโรงพยาบาล</t>
        </is>
      </c>
      <c r="H37" s="186" t="inlineStr">
        <is>
          <t>ความคลาดเคลื่อนจากการจ่ายยาผิดความแรง</t>
        </is>
      </c>
      <c r="I37" s="188" t="inlineStr">
        <is>
          <t>ความคลาดเคลื่อนจากการจ่ายยา ผิดความแรง และผิดวิธีใช้</t>
        </is>
      </c>
      <c r="J37" s="185" t="n">
        <v>2</v>
      </c>
      <c r="K37" s="186" t="inlineStr">
        <is>
          <t>✅ คำตอบที่ถูกต้อง: ข้อ ข. ความคลาดเคลื่อนจากการจ่ายยาผิดชนิด
🎯 ทำไมข้อนี้ถึงถูก:
เป็นทางเลือกที่ถูกต้องและสอดคล้องกับแนวทางการรักษามาตรฐาน
🔍 ข้ออื่นผิดเพราะอะไร:
• ข้อ ก. (ความคลาดเคลื่อนที่เกิดจากการไม่ระบุวิธีใช้ให้ชัดเจน): ใบสั่งยาระบุวิธีใช้ชัดเจนแล้วคือพ่นวันละ 2 ครั้งและ 4 ครั้ง ความผิดพลาดจึงเกิดที่ตัวยาไม่ใช่การไม่ระบุวิธีใช้
• ข้อ ค. (ความคลาดเคลื่อนที่เกิดจากไม่มียาในบัญชียาของโรงพยาบาล): โรงพยาบาลมียา Salbutamol จ่ายให้ผู้ป่วย ปัญหานี้จึงไม่ใช่เรื่องยาขาดคลังหรือไม่มียาในบัญชีโรงพยาบาล
• ข้อ ง. (ความคลาดเคลื่อนจากการจ่ายยาผิดความแรง): Salbutamol และ Salmeterol เป็นคนละตัวยากันโดยสิ้นเชิง จึงไม่ใช่ความคลาดเคลื่อนเรื่องความแรงของยาตัวเดียวกัน
• ข้อ จ. (ความคลาดเคลื่อนจากการจ่ายยา ผิดความแรง และผิดวิธีใช้): วิธีใช้ที่เขียนให้ผู้ป่วยสอดคล้องกับขนาดปกติของยาที่ได้รับ แต่ความผิดพลาดหลักอยู่ที่การหยิบและจ่ายยาผิดชนิด</t>
        </is>
      </c>
      <c r="L37" s="186" t="n"/>
      <c r="M37" s="186" t="inlineStr">
        <is>
          <t>11. Pulmonary</t>
        </is>
      </c>
      <c r="N37" s="186" t="inlineStr">
        <is>
          <t>11.2 Chronic Obstructive Pulmonary Disease (COPD)</t>
        </is>
      </c>
      <c r="O37" s="185" t="inlineStr">
        <is>
          <t>Clinic</t>
        </is>
      </c>
      <c r="P37" s="186" t="inlineStr">
        <is>
          <t>ข้อ 36 เล่มม่วง</t>
        </is>
      </c>
      <c r="Q37" s="185" t="inlineStr">
        <is>
          <t>แบบฝึกหัด</t>
        </is>
      </c>
      <c r="R37" s="185" t="inlineStr">
        <is>
          <t>เล่มม่วง</t>
        </is>
      </c>
      <c r="S37" s="185" t="n"/>
    </row>
    <row r="38" ht="24" customHeight="1" s="49">
      <c r="A38" s="187" t="n">
        <v>36</v>
      </c>
      <c r="B38" s="186" t="inlineStr">
        <is>
          <t>สถานการณ์ที่ 7 ผู้ป่วยชายคู่อายุ 45 ปี ได้รับการวินิจฉัยว่าเป็นโรคถุงลมโป่งพอง และได้รับใบสั่งยาลังนี้
Salmeterol Inhaler 2 puffs bid
Ipratropium MDI 2 puffs qid
ผู้ป่วยได้รับยากลับบ้านดังต่อไปนี้
Salbutamol inhaler พ่น 2 ที วันละ 2 ครั้ง เช้า เย็น
Ipratropium MDI พ่น 2 ที วันละ 4 ครั้ง เช้า กลางวัน เย็น และก่อนนอน</t>
        </is>
      </c>
      <c r="C38" s="186" t="inlineStr">
        <is>
          <t>สิ่งที่ท่านควรบอกผู้ป่วยเกี่ยวกับการใช้ยา ipratropium inhaler คือข้อใด</t>
        </is>
      </c>
      <c r="D38" s="186" t="n"/>
      <c r="E38" s="186" t="inlineStr">
        <is>
          <t>ให้พ่นยาเข้าทางจมูก</t>
        </is>
      </c>
      <c r="F38" s="186" t="inlineStr">
        <is>
          <t>ยานี้เหมาะสำหรับรักษาอาการเฉียบพลัน</t>
        </is>
      </c>
      <c r="G38" s="186" t="inlineStr">
        <is>
          <t>หลังจากพ่นครั้งแรก ต้องรออย่างน้อย 10 นาที ก่อนที่จะพ่นครั้งที่สอง</t>
        </is>
      </c>
      <c r="H38" s="186" t="inlineStr">
        <is>
          <t>เนื่องจากยา-1 ขวด สามารถพ่นได้ 200 ครั้ง จึงสามารถใช้ยานี้ได้นานประมาณ 25 วัน</t>
        </is>
      </c>
      <c r="I38" s="188" t="inlineStr">
        <is>
          <t>ยานี้เป็นยารักษาอาการอักเสบของหลอดลม จึงควรใช้เป็นประจำติดต่อกัน</t>
        </is>
      </c>
      <c r="J38" s="185" t="n">
        <v>4</v>
      </c>
      <c r="K38" s="186" t="inlineStr">
        <is>
          <t>✅ คำตอบที่ถูกต้อง: ข้อ ง. เนื่องจากยา-1 ขวด สามารถพ่นได้ 200 ครั้ง จึงสามารถใช้ยานี้ได้นานประมาณ 25 วัน
🎯 ทำไมข้อนี้ถึงถูก:
เป็นทางเลือกที่ถูกต้องและสอดคล้องกับแนวทางการรักษามาตรฐาน
🔍 ข้ออื่นผิดเพราะอะไร:
• ข้อ ก. (ให้พ่นยาเข้าทางจมูก): Ipratropium MDI เป็นยาพ่นสูดทางปากเพื่อออกฤทธิ์ขยายหลอดลมส่วนลึก ไม่ใช่ยาพ่นจมูกสำหรับรักษาภูมิแพ้
• ข้อ ข. (ยานี้เหมาะสำหรับรักษาอาการเฉียบพลัน): Ipratropium เป็น anticholinergic bronchodilator ที่ออกฤทธิ์ช้ากว่า SABA จึงไม่เหมาะสำหรับการบรรเทาอาการหอบเฉียบพลัน
• ข้อ ค. (หลังจากพ่นครั้งแรก ต้องรออย่างน้อย 10 นาที ก่อนที่จะพ่นครั้งที่สอง): การพ่นยาซ้ำในสูตร MDI ควรเว้นระยะห่างระหว่างพัฟฟ์ประมาณ 1 นาที ไม่จำเป็นต้องรอนานถึง 10 นาที
• ข้อ จ. (ยานี้เป็นยารักษาอาการอักเสบของหลอดลม จึงควรใช้เป็นประจำติดต่อกัน): Ipratropium ออกฤทธิ์ขยายหลอดลมผ่านการปิดกั้น muscarinic receptor เท่านั้น ไม่มีฤทธิ์ต้านการอักเสบเหมือนสเตียรอยด์</t>
        </is>
      </c>
      <c r="L38" s="186" t="n"/>
      <c r="M38" s="186" t="inlineStr">
        <is>
          <t>11. Pulmonary</t>
        </is>
      </c>
      <c r="N38" s="186" t="inlineStr">
        <is>
          <t>11.2 Chronic Obstructive Pulmonary Disease (COPD)</t>
        </is>
      </c>
      <c r="O38" s="185" t="inlineStr">
        <is>
          <t>Clinic</t>
        </is>
      </c>
      <c r="P38" s="186" t="inlineStr">
        <is>
          <t>ข้อ 37 เล่มม่วง</t>
        </is>
      </c>
      <c r="Q38" s="185" t="inlineStr">
        <is>
          <t>แบบฝึกหัด</t>
        </is>
      </c>
      <c r="R38" s="185" t="inlineStr">
        <is>
          <t>เล่มม่วง</t>
        </is>
      </c>
      <c r="S38" s="185" t="n"/>
    </row>
    <row r="39" ht="24" customHeight="1" s="49">
      <c r="A39" s="187" t="n">
        <v>37</v>
      </c>
      <c r="B39" s="186" t="inlineStr"/>
      <c r="C39" s="186" t="inlineStr">
        <is>
          <t>สถานการณ์ที่ 7 ผู้ป่วยชายคู่อายุ 45 ปี ได้รับการวินิจฉัยว่าเป็นโรคถุงลมโป่งพอง และได้รับใบสั่งยาลังนี้
Salmeterol Inhaler 2 puffs bid
Ipratropium MDI 2 puffs qid
ผู้ป่วยได้รับยากลับบ้านดังต่อไปนี้
Salbutamol inhaler พ่น 2 ที วันละ 2 ครั้ง เช้า เย็น
Ipratropium MDI พ่น 2 ที วันละ 4 ครั้ง เช้า กลางวัน เย็น และก่อนนอน
การกลั้วคอหลังพ่นยา salmeterol inhaler จะช่วยลดความเสี่ยงของการเกิดอาการข้างเคียงได้หลายประการ ยกเว้น</t>
        </is>
      </c>
      <c r="D39" s="186" t="n"/>
      <c r="E39" s="186" t="inlineStr">
        <is>
          <t>ป้องกันเชื้อราในช่องปาก</t>
        </is>
      </c>
      <c r="F39" s="186" t="inlineStr">
        <is>
          <t>ลดความเสี่ยงของการเกิดเสียงแหบแห้ง</t>
        </is>
      </c>
      <c r="G39" s="186" t="inlineStr">
        <is>
          <t>ลดโอกาสการเกิดความดันในลูกตาสูง</t>
        </is>
      </c>
      <c r="H39" s="186" t="inlineStr">
        <is>
          <t>ลดโอกาสการเกิดหัวใจเต้นเร็ว</t>
        </is>
      </c>
      <c r="I39" s="188" t="inlineStr">
        <is>
          <t>ลดโอกาสการเกิดอาการมือสั่น</t>
        </is>
      </c>
      <c r="J39" s="185" t="n">
        <v>1</v>
      </c>
      <c r="K39" s="186" t="inlineStr">
        <is>
          <t>✅ คำตอบที่ถูกต้อง: ข้อ ก. ป้องกันเชื้อราในช่องปาก
🎯 ทำไมข้อนี้ถึงถูก:
เป็นทางเลือกที่ถูกต้องและสอดคล้องกับแนวทางการรักษามาตรฐาน
🔍 ข้ออื่นผิดเพราะอะไร:
• ข้อ ข. (ลดความเสี่ยงของการเกิดเสียงแหบแห้ง): อาการเสียงแหบเกิดจากการระคายเคืองเส้นเสียงของตัวยาพ่น การบ้วนปากและกลั้วคอจึงช่วยลดความเสี่ยงนี้ได้
• ข้อ ค. (ลดโอกาสการเกิดความดันในลูกตาสูง): ละอองยาที่ติดค้างในช่องคออาจถูกกลืนและดูดซึม แต่การกลั้วคอช่วยขจัดยาตกค้างเฉพาะที่ในช่องปากเป็นหลัก
• ข้อ ง. (ลดโอกาสการเกิดหัวใจเต้นเร็ว): การกลั้วคอช่วยลดปริมาณยาตกค้างในช่องปากที่จะถูกกลืนลงทางเดินอาหารและดูดซึมเข้าสู่กระแสเลือดไปกระตุ้นหัวใจ
• ข้อ จ. (ลดโอกาสการเกิดอาการมือสั่น): การลดการกลืนยาลงสู่ระบบไหลเวียนโลหิตช่วยลดผลข้างเคียงของ beta-2 agonist ต่อกล้ามเนื้อลายได้บางส่วน</t>
        </is>
      </c>
      <c r="L39" s="186" t="n"/>
      <c r="M39" s="186" t="inlineStr">
        <is>
          <t>11. Pulmonary</t>
        </is>
      </c>
      <c r="N39" s="186" t="inlineStr">
        <is>
          <t>11.2 Chronic Obstructive Pulmonary Disease (COPD)</t>
        </is>
      </c>
      <c r="O39" s="185" t="inlineStr">
        <is>
          <t>Clinic</t>
        </is>
      </c>
      <c r="P39" s="186" t="inlineStr">
        <is>
          <t>ข้อ 38 เล่มม่วง</t>
        </is>
      </c>
      <c r="Q39" s="185" t="inlineStr">
        <is>
          <t>แบบฝึกหัด</t>
        </is>
      </c>
      <c r="R39" s="185" t="inlineStr">
        <is>
          <t>เล่มม่วง</t>
        </is>
      </c>
      <c r="S39" s="185" t="n"/>
    </row>
    <row r="40" ht="24" customHeight="1" s="49">
      <c r="A40" s="187" t="n">
        <v>38</v>
      </c>
      <c r="B40" s="186" t="inlineStr">
        <is>
          <t>สถานการณ์ที่ 7 ผู้ป่วยชายคู่อายุ 45 ปี ได้รับการวินิจฉัยว่าเป็นโรคถุงลมโป่งพอง และได้รับใบสั่งยาลังนี้
Salmeterol Inhaler 2 puffs bid
Ipratropium MDI 2 puffs qid
ผู้ป่วยได้รับยากลับบ้านดังต่อไปนี้
Salbutamol inhaler พ่น 2 ที วันละ 2 ครั้ง เช้า เย็น
Ipratropium MDI พ่น 2 ที วันละ 4 ครั้ง เช้า กลางวัน เย็น และก่อนนอน</t>
        </is>
      </c>
      <c r="C40" s="186" t="inlineStr">
        <is>
          <t>ผู้ป่วยสงสัยว่าการรักษาโรคถุงลมโป่งพองที่เหมาะสมเป็นอย่างไร</t>
        </is>
      </c>
      <c r="D40" s="186" t="n"/>
      <c r="E40" s="186" t="inlineStr">
        <is>
          <t>ควรเริ่มการรักษาด้วยยาสเตียรอยด์ชนิดพ่น</t>
        </is>
      </c>
      <c r="F40" s="186" t="inlineStr">
        <is>
          <t>ควรเริ่มการรักษาด้วยยาขยายหลอดลมชนิด beta-agonist</t>
        </is>
      </c>
      <c r="G40" s="186" t="inlineStr">
        <is>
          <t>ควรเริ่มการรักษาด้วยยาขยายหลอดลมชนิด anticholinergic</t>
        </is>
      </c>
      <c r="H40" s="186" t="inlineStr">
        <is>
          <t>ผู้ป่วยทุกรายควรได้รับยาสเตียรอยด์ชนิดพ่น สำหรับควบคุมอาการ</t>
        </is>
      </c>
      <c r="I40" s="188" t="inlineStr">
        <is>
          <t>ผู้ป่วยทุกคนต้องได้รับยาสเตียรอยด์ชนิดกิน</t>
        </is>
      </c>
      <c r="J40" s="185" t="n">
        <v>1</v>
      </c>
      <c r="K40" s="186" t="inlineStr">
        <is>
          <t>✅ คำตอบที่ถูกต้อง: ข้อ ก. ควรเริ่มการรักษาด้วยยาสเตียรอยด์ชนิดพ่น
🎯 ทำไมข้อนี้ถึงถูก:
เป็นทางเลือกที่ถูกต้องและสอดคล้องกับแนวทางการรักษามาตรฐาน
🔍 ข้ออื่นผิดเพราะอะไร:
• ข้อ ข. (ควรเริ่มการรักษาด้วยยาขยายหลอดลมชนิด beta-agonist): การเริ่มรักษา COPD ควรพิจารณา long-acting bronchodilator (LAMA หรือ LABA) เดี่ยวๆ หรือร่วมกันตามกลุ่มอาการ มากกว่าการให้ short-acting เดี่ยวๆ ตลอด
• ข้อ ค. (ควรเริ่มการรักษาด้วยยาขยายหลอดลมชนิด anticholinergic): Anticholinergic เป็นกลุ่มยาหลัก แต่แนวทาง GOLD แนะนำการประเมินกลุ่ม ABE เพื่อเลือก LAMA หรือ LABA/LAMA ตามความเหมาะสมของผู้ป่วยแต่ละราย
• ข้อ ง. (ผู้ป่วยทุกรายควรได้รับยาสเตียรอยด์ชนิดพ่น สำหรับควบคุมอาการ): Inhaled corticosteroid มีข้อบ่งใช้เฉพาะในผู้ป่วย COPD ที่มี eosinophils สูงหรือมีประวัติติดเชื้อกำเริบบ่อย ไม่ได้ให้ในผู้ป่วยทุกราย
• ข้อ จ. (ผู้ป่วยทุกคนต้องได้รับยาสเตียรอยด์ชนิดกิน): Oral corticosteroid มีผลข้างเคียงต่อระบบทั่วร่างกายสูงมาก ห้ามใช้เป็นการรักษาควบคุมระยะยาวใน COPD เด็ดขาด</t>
        </is>
      </c>
      <c r="L40" s="186" t="n"/>
      <c r="M40" s="186" t="inlineStr">
        <is>
          <t>11. Pulmonary</t>
        </is>
      </c>
      <c r="N40" s="186" t="inlineStr">
        <is>
          <t>11.2 Chronic Obstructive Pulmonary Disease (COPD)</t>
        </is>
      </c>
      <c r="O40" s="185" t="inlineStr">
        <is>
          <t>Clinic</t>
        </is>
      </c>
      <c r="P40" s="186" t="inlineStr">
        <is>
          <t>ข้อ 39 เล่มม่วง</t>
        </is>
      </c>
      <c r="Q40" s="185" t="inlineStr">
        <is>
          <t>แบบฝึกหัด</t>
        </is>
      </c>
      <c r="R40" s="185" t="inlineStr">
        <is>
          <t>เล่มม่วง</t>
        </is>
      </c>
      <c r="S40" s="185" t="n"/>
    </row>
    <row r="41" ht="24" customHeight="1" s="49">
      <c r="A41" s="187" t="n">
        <v>39</v>
      </c>
      <c r="B41" s="186" t="inlineStr"/>
      <c r="C41" s="186" t="inlineStr">
        <is>
          <t>ข้อใดกล่าวผิดเกี่ยวกับ salmeterol</t>
        </is>
      </c>
      <c r="D41" s="186" t="n"/>
      <c r="E41" s="186" t="inlineStr">
        <is>
          <t>Salmeterol มีข้อบ่งใช้ในการจับหืดที่เกิดขึ้นเฉียบพลัน</t>
        </is>
      </c>
      <c r="F41" s="186" t="inlineStr">
        <is>
          <t>กลไกการออกฤทธิ์คือกระตุ้นเอนไซม์ adenylate cyclase</t>
        </is>
      </c>
      <c r="G41" s="186" t="inlineStr">
        <is>
          <t>สามารถใช้กับผู้ป่วยที่มีอาการ nocturnal asthma มากกว่า 1 ครั้ง/สัปดาห์</t>
        </is>
      </c>
      <c r="H41" s="186" t="inlineStr">
        <is>
          <t>การใช้ยานี้นาน ๆ ทำให้การตอบสนองต่อยาลดลง (tachyphylaxis)</t>
        </is>
      </c>
      <c r="I41" s="188" t="inlineStr">
        <is>
          <t>หากไม่มี salmeterol สามารถใช้ albuterol แทนได้</t>
        </is>
      </c>
      <c r="J41" s="185" t="n">
        <v>1</v>
      </c>
      <c r="K41" s="186" t="inlineStr">
        <is>
          <t>✅ คำตอบที่ถูกต้อง: ข้อ ก. Salmeterol มีข้อบ่งใช้ในการจับหืดที่เกิดขึ้นเฉียบพลัน
🎯 ทำไมข้อนี้ถึงถูก:
เป็นทางเลือกที่ถูกต้องและสอดคล้องกับแนวทางการรักษามาตรฐาน
🔍 ข้ออื่นผิดเพราะอะไร:
• ข้อ ข. (กลไกการออกฤทธิ์คือกระตุ้นเอนไซม์ adenylate cyclase): Salmeterol เป็น beta-2 agonist ที่กระตุ้น Gs protein และ adenylate cyclase เพื่อเพิ่ม cAMP ในเซลล์กล้ามเนื้อเรียบหลอดลม
• ข้อ ค. (สามารถใช้กับผู้ป่วยที่มีอาการ nocturnal asthma มากกว่า 1 ครั้ง/สัปดาห์): Salmeterol เป็น LABA ที่ออกฤทธิ์ยาวนาน 12 ชั่วโมง จึงเหมาะสำหรับป้องกันอาการหอบกลางคืน (nocturnal asthma)
• ข้อ ง. (การใช้ยานี้นาน ๆ ทำให้การตอบสนองต่อยาลดลง (tachyphylaxis)): การใช้ beta-2 agonist ต่อเนื่องเป็นเวลานานอาจทำให้เกิด beta-receptor downregulation และ tachyphylaxis ได้จริง
• ข้อ จ. (หากไม่มี salmeterol สามารถใช้ albuterol แทนได้): Albuterol (Salbutamol) เป็น beta-2 agonist เช่นกัน แม้จะมีระยะเวลาออกฤทธิ์สั้นกว่าแต่ใช้ทดแทนกลไกขยายหลอดลมได้</t>
        </is>
      </c>
      <c r="L41" s="186" t="n"/>
      <c r="M41" s="186" t="inlineStr">
        <is>
          <t>11. Pulmonary</t>
        </is>
      </c>
      <c r="N41" s="186" t="inlineStr">
        <is>
          <t>11.1 Asthma (Adult &amp; Pediatric)</t>
        </is>
      </c>
      <c r="O41" s="185" t="inlineStr">
        <is>
          <t>Clinic</t>
        </is>
      </c>
      <c r="P41" s="186" t="inlineStr">
        <is>
          <t>ข้อ 40 เล่มม่วง</t>
        </is>
      </c>
      <c r="Q41" s="185" t="inlineStr">
        <is>
          <t>แบบฝึกหัด</t>
        </is>
      </c>
      <c r="R41" s="185" t="inlineStr">
        <is>
          <t>เล่มม่วง</t>
        </is>
      </c>
      <c r="S41" s="185" t="n"/>
    </row>
    <row r="42" ht="24" customHeight="1" s="49">
      <c r="A42" s="187" t="n">
        <v>40</v>
      </c>
      <c r="B42" s="186" t="inlineStr"/>
      <c r="C42" s="186" t="inlineStr">
        <is>
          <t>ข้อใดคือกลไกการออกฤทธิ์ของ ipratropium MDI</t>
        </is>
      </c>
      <c r="D42" s="186" t="n"/>
      <c r="E42" s="186" t="inlineStr">
        <is>
          <t>Selective beta2 - adrenergic receptor agonist</t>
        </is>
      </c>
      <c r="F42" s="186" t="inlineStr">
        <is>
          <t>Phosphodiesterase enzyme inhibitor</t>
        </is>
      </c>
      <c r="G42" s="186" t="inlineStr">
        <is>
          <t>Muscarinic cholinergic receptor antagonist</t>
        </is>
      </c>
      <c r="H42" s="186" t="inlineStr">
        <is>
          <t>Immunosuppressive agent</t>
        </is>
      </c>
      <c r="I42" s="188" t="inlineStr">
        <is>
          <t>Lipoxygenase enzyme inhibitor</t>
        </is>
      </c>
      <c r="J42" s="185" t="n">
        <v>3</v>
      </c>
      <c r="K42" s="186" t="inlineStr">
        <is>
          <t>✅ คำตอบที่ถูกต้อง: ข้อ ค. Muscarinic cholinergic receptor antagonist
🎯 ทำไมข้อนี้ถึงถูก:
เป็นทางเลือกที่ถูกต้องและสอดคล้องกับแนวทางการรักษามาตรฐาน
🔍 ข้ออื่นผิดเพราะอะไร:
• ข้อ ก. (Selective beta2 - adrenergic receptor agonist): Selective beta-2 adrenergic agonist เป็นกลไกของยาในกลุ่ม Salbutamol, Terbutaline หรือ Salmeterol ไม่ใช่ ipratropium
• ข้อ ข. (Phosphodiesterase enzyme inhibitor): Phosphodiesterase inhibitor เป็นกลไกขยายหลอดลมและต้านการอักเสบของ Theophylline หรือ Roflumilast
• ข้อ ง. (Immunosuppressive agent): Immunosuppressive agent เป็นกลไกของยากลุ่มสเตียรอยด์หรือยากดภูมิคุ้มกันทางชีวภาพ ไม่ใช่ anticholinergic
• ข้อ จ. (Lipoxygenase enzyme inhibitor): Lipoxygenase enzyme inhibitor เป็นกลไกยับยั้งการสร้าง leukotrienes ของยา Zileuton</t>
        </is>
      </c>
      <c r="L42" s="186" t="n"/>
      <c r="M42" s="186" t="inlineStr">
        <is>
          <t>11. Pulmonary</t>
        </is>
      </c>
      <c r="N42" s="186" t="inlineStr">
        <is>
          <t>11.4 Inhalation Device Techniques &amp; Aerosol Pharmacology</t>
        </is>
      </c>
      <c r="O42" s="185" t="inlineStr">
        <is>
          <t>Clinic</t>
        </is>
      </c>
      <c r="P42" s="186" t="inlineStr">
        <is>
          <t>ข้อ 41 เล่มม่วง</t>
        </is>
      </c>
      <c r="Q42" s="185" t="inlineStr">
        <is>
          <t>แบบฝึกหัด</t>
        </is>
      </c>
      <c r="R42" s="185" t="inlineStr">
        <is>
          <t>เล่มม่วง</t>
        </is>
      </c>
      <c r="S42" s="185" t="n"/>
    </row>
    <row r="43" ht="24" customHeight="1" s="49">
      <c r="A43" s="187" t="n">
        <v>41</v>
      </c>
      <c r="B43" s="186" t="inlineStr">
        <is>
          <t>ชายอายุ 20 ปี มาพบแพทย์ด้วยอาการหวัด มีน้ำมูกใส คัดจมูก คันจมูก จามบ่อย อาการเป็นมากในตอนเช้า ได้รับการวินิจฉัยว่าเป็นโรคจมูกอักเสบจากภูมิแพ้ (Allergic rhinitis) แพทย์สั่งจ่ายยาบรรเทาอาการและยาพ่นจมูก</t>
        </is>
      </c>
      <c r="C43" s="186" t="inlineStr">
        <is>
          <t>จากอาการดังกล่าว อยากทราบว่าผู้ป่วยรายนี้ก็น่าจะเป็นโรคอะไร</t>
        </is>
      </c>
      <c r="D43" s="186" t="n"/>
      <c r="E43" s="186" t="inlineStr">
        <is>
          <t>Sinusitis</t>
        </is>
      </c>
      <c r="F43" s="186" t="inlineStr">
        <is>
          <t>Allergic rhinitis</t>
        </is>
      </c>
      <c r="G43" s="186" t="inlineStr">
        <is>
          <t>Cystitis</t>
        </is>
      </c>
      <c r="H43" s="186" t="inlineStr">
        <is>
          <t>Common cold</t>
        </is>
      </c>
      <c r="I43" s="188" t="inlineStr">
        <is>
          <t>Bronchitis</t>
        </is>
      </c>
      <c r="J43" s="185" t="n">
        <v>2</v>
      </c>
      <c r="K43" s="186" t="inlineStr">
        <is>
          <t>✅ คำตอบที่ถูกต้อง: ข้อ ข. Allergic rhinitis
🎯 ทำไมข้อนี้ถึงถูก:
เป็นทางเลือกที่ถูกต้องและสอดคล้องกับแนวทางการรักษามาตรฐาน
🔍 ข้ออื่นผิดเพราะอะไร:
• ข้อ ก. (Sinusitis): Sinusitis จะมีอาการปวดหน่วงบริเวณใบหน้า น้ำมูกข้นเขียวหรือเหลือง และมักมีไข้ร่วมด้วย ไม่ใช่น้ำมูกใสคันจามเรื้อรัง
• ข้อ ค. (Cystitis): Cystitis เป็นการติดเชื้อในกระเพาะปัสสาวะ มีอาการปัสสาวะแสบขัดและขุ่น ไม่เกี่ยวข้องกับทางเดินหายใจ
• ข้อ ง. (Common cold): Common cold เกิดจากการติดเชื้อไวรัส มีไข้ต่ำ เจ็บคอ และอาการมักหายได้เองภายใน 7 ถึง 10 วัน
• ข้อ จ. (Bronchitis): Bronchitis เป็นการอักเสบของหลอดลมส่วนล่าง มีอาการไอเด่นชัด มีเสมหะ และอาจมีไข้ ไม่ใช่อาการคัดจมูกจามส่วนบน</t>
        </is>
      </c>
      <c r="L43" s="186" t="n"/>
      <c r="M43" s="186" t="inlineStr">
        <is>
          <t>11. Pulmonary</t>
        </is>
      </c>
      <c r="N43" s="186" t="inlineStr">
        <is>
          <t>11.3 Allergic Rhinitis &amp; Upper Airway Disorders</t>
        </is>
      </c>
      <c r="O43" s="185" t="inlineStr">
        <is>
          <t>Clinic</t>
        </is>
      </c>
      <c r="P43" s="186" t="inlineStr">
        <is>
          <t>ข้อ 42 เล่มม่วง</t>
        </is>
      </c>
      <c r="Q43" s="185" t="inlineStr">
        <is>
          <t>แบบฝึกหัด</t>
        </is>
      </c>
      <c r="R43" s="185" t="inlineStr">
        <is>
          <t>เล่มม่วง</t>
        </is>
      </c>
      <c r="S43" s="185" t="inlineStr">
        <is>
          <t>CASE-PULM-ALLERGIC-RHINITIS-01</t>
        </is>
      </c>
    </row>
    <row r="44" ht="24" customHeight="1" s="49">
      <c r="A44" s="187" t="n">
        <v>42</v>
      </c>
      <c r="B44" s="186" t="inlineStr">
        <is>
          <t>ชายอายุ 20 ปี มาพบแพทย์ด้วยอาการหวัด มีน้ำมูกใส คัดจมูก คันจมูก จามบ่อย อาการเป็นมากในตอนเช้า ได้รับการวินิจฉัยว่าเป็นโรคจมูกอักเสบจากภูมิแพ้ (Allergic rhinitis) แพทย์สั่งจ่ายยาบรรเทาอาการและยาพ่นจมูก</t>
        </is>
      </c>
      <c r="C44" s="186" t="inlineStr">
        <is>
          <t>ยาแก้คัดจมูก Pseudoephedrine จัดเป็นยาประเภทใดตามกฎหมายยาและสารควบคุมของประเทศไทย</t>
        </is>
      </c>
      <c r="D44" s="186" t="n"/>
      <c r="E44" s="186" t="inlineStr">
        <is>
          <t>เนื่องจากจัดเป็นยาควบคุมพิเศษ</t>
        </is>
      </c>
      <c r="F44" s="186" t="inlineStr">
        <is>
          <t>เนื่องจากจัดเป็นยาที่ลงทะเบียนแบบมีเงื่อนไขต้องติดตามการใช้ในโรงพยาบาล</t>
        </is>
      </c>
      <c r="G44" s="186" t="inlineStr">
        <is>
          <t>เนื่องจากจัดเป็นยาเสพติดให้โทษ ประเภท 2</t>
        </is>
      </c>
      <c r="H44" s="186" t="inlineStr">
        <is>
          <t>เนื่องจากจัดเป็นวัตถุออกฤทธิ์ต่อจิตประสาท</t>
        </is>
      </c>
      <c r="I44" s="188" t="inlineStr">
        <is>
          <t>เนื่องจากจัดเป็นยาอันตราย</t>
        </is>
      </c>
      <c r="J44" s="185" t="n">
        <v>4</v>
      </c>
      <c r="K44" s="186" t="inlineStr">
        <is>
          <t>✅ คำตอบที่ถูกต้อง: ข้อ ง. เนื่องจากจัดเป็นวัตถุออกฤทธิ์ต่อจิตประสาท
🎯 ทำไมข้อนี้ถึงถูก:
เป็นทางเลือกที่ถูกต้องและสอดคล้องกับแนวทางการรักษามาตรฐาน
🔍 ข้ออื่นผิดเพราะอะไร:
• ข้อ ก. (เนื่องจากจัดเป็นยาควบคุมพิเศษ): ยาควบคุมพิเศษต้องมีใบสั่งแพทย์เพื่อจำหน่าย แต่ไม่จำเป็นต้องเก็บรักษาในตู้ล็อคสองชั้นเหมือนวัตถุเสพติด
• ข้อ ข. (เนื่องจากจัดเป็นยาที่ลงทะเบียนแบบมีเงื่อนไขต้องติดตามการใช้ในโรงพยาบาล): ยาที่ต้องติดตามการใช้ในโรงพยาบาลเป็นยานวัตกรรมใหม่ที่มี safety surveillance แต่ไม่ใช่กลุ่มยาเสพติดประเภท 2
• ข้อ ค. (เนื่องจากจัดเป็นยาเสพติดให้โทษ ประเภท 2): ยาเสพติดให้โทษประเภท 2 ได้แก่ Morphine, Pethidine, Fentanyl ซึ่งต้องจัดเก็บในตู้เฉพาะและมีการควบคุมอย่างเข้มงวด
• ข้อ จ. (เนื่องจากจัดเป็นยาอันตราย): ยาอันตรายเป็นกลุ่มยาทั่วไปที่เภสัชกรจ่ายได้ในร้านยา ไม่ต้องจัดเก็บในตู้ล็อคสองชั้นหรือควบคุมเป็นพิเศษ</t>
        </is>
      </c>
      <c r="L44" s="186" t="n"/>
      <c r="M44" s="186" t="inlineStr">
        <is>
          <t>11. Pulmonary</t>
        </is>
      </c>
      <c r="N44" s="186" t="inlineStr">
        <is>
          <t>11.3 Allergic Rhinitis &amp; Upper Airway Disorders</t>
        </is>
      </c>
      <c r="O44" s="185" t="inlineStr">
        <is>
          <t>Clinic</t>
        </is>
      </c>
      <c r="P44" s="186" t="inlineStr">
        <is>
          <t>ข้อ 43 เล่มม่วง</t>
        </is>
      </c>
      <c r="Q44" s="185" t="inlineStr">
        <is>
          <t>แบบฝึกหัด</t>
        </is>
      </c>
      <c r="R44" s="185" t="inlineStr">
        <is>
          <t>เล่มม่วง</t>
        </is>
      </c>
      <c r="S44" s="185" t="inlineStr">
        <is>
          <t>CASE-PULM-ALLERGIC-RHINITIS-01</t>
        </is>
      </c>
    </row>
    <row r="45" ht="24" customHeight="1" s="49">
      <c r="A45" s="187" t="n">
        <v>43</v>
      </c>
      <c r="B45" s="186" t="inlineStr">
        <is>
          <t>ชายอายุ 20 ปี มาพบแพทย์ด้วยอาการหวัด มีน้ำมูกใส คัดจมูก คันจมูก จามบ่อย อาการเป็นมากในตอนเช้า ได้รับการวินิจฉัยว่าเป็นโรคจมูกอักเสบจากภูมิแพ้ (Allergic rhinitis) แพทย์สั่งจ่ายยาบรรเทาอาการและยาพ่นจมูก</t>
        </is>
      </c>
      <c r="C45" s="186" t="inlineStr">
        <is>
          <t>ทำไมจึงไม่ควรใช้ยาพ่นหรือยาลดน้ำมูกกลุ่ม Sympathomimetics (เช่น Pseudoephedrine, Oxymetazoline) ติดต่อกันเกิน 7 วัน</t>
        </is>
      </c>
      <c r="D45" s="186" t="n"/>
      <c r="E45" s="186" t="inlineStr">
        <is>
          <t>เพื่อป้องกันปัญหาการดื้อยา</t>
        </is>
      </c>
      <c r="F45" s="186" t="inlineStr">
        <is>
          <t>เพื่อป้องกันการเกิด hypertension</t>
        </is>
      </c>
      <c r="G45" s="186" t="inlineStr">
        <is>
          <t>เพื่อป้องกันการเกิด hyperglycemia</t>
        </is>
      </c>
      <c r="H45" s="186" t="inlineStr">
        <is>
          <t>เพื่อป้องกันการเกิด rebound congestion</t>
        </is>
      </c>
      <c r="I45" s="188" t="inlineStr">
        <is>
          <t>เพื่อไม่ให้เกิดปัญหา insomnia</t>
        </is>
      </c>
      <c r="J45" s="185" t="n">
        <v>4</v>
      </c>
      <c r="K45" s="186" t="inlineStr">
        <is>
          <t>✅ คำตอบที่ถูกต้อง: ข้อ ง. เพื่อป้องกันการเกิด rebound congestion
🎯 ทำไมข้อนี้ถึงถูก:
เป็นทางเลือกที่ถูกต้องและสอดคล้องกับแนวทางการรักษามาตรฐาน
🔍 ข้ออื่นผิดเพราะอะไร:
• ข้อ ก. (เพื่อป้องกันปัญหาการดื้อยา): การใช้ topical decongestants ไม่ได้ทำให้เชื้อแบคทีเรียหรือไวรัสดื้อยาเนื่องจากไม่มีฤทธิ์ต้านจุลชีพ
• ข้อ ข. (เพื่อป้องกันการเกิด hypertension): Hypertension เป็นผลข้างเคียงที่สัมพันธ์กับ systemic decongestants แบบรับประทาน เช่น pseudoephedrine มากกว่า
• ข้อ ค. (เพื่อป้องกันการเกิด hyperglycemia): Hyperglycemia ไม่ใช่อาการไม่พึงประสงค์โดยตรงของการใช้ยาพ่นจมูกกลุ่ม sympathomimetic decongestants
• ข้อ จ. (เพื่อไม่ให้เกิดปัญหา insomnia): Insomnia เกิดจาก systemic absorption ของยาแก้คัดจมูกชนิดรับประทานที่กระตุ้นระบบประสาทส่วนกลาง</t>
        </is>
      </c>
      <c r="L45" s="186" t="n"/>
      <c r="M45" s="186" t="inlineStr">
        <is>
          <t>11. Pulmonary</t>
        </is>
      </c>
      <c r="N45" s="186" t="inlineStr">
        <is>
          <t>11.3 Allergic Rhinitis &amp; Upper Airway Disorders</t>
        </is>
      </c>
      <c r="O45" s="185" t="inlineStr">
        <is>
          <t>Clinic</t>
        </is>
      </c>
      <c r="P45" s="186" t="inlineStr">
        <is>
          <t>ข้อ 44 เล่มม่วง</t>
        </is>
      </c>
      <c r="Q45" s="185" t="inlineStr">
        <is>
          <t>แบบฝึกหัด</t>
        </is>
      </c>
      <c r="R45" s="185" t="inlineStr">
        <is>
          <t>เล่มม่วง</t>
        </is>
      </c>
      <c r="S45" s="185" t="inlineStr">
        <is>
          <t>CASE-PULM-ALLERGIC-RHINITIS-01</t>
        </is>
      </c>
    </row>
    <row r="46" ht="24" customHeight="1" s="49">
      <c r="A46" s="187" t="n">
        <v>44</v>
      </c>
      <c r="B46" s="186" t="inlineStr">
        <is>
          <t>ชายอายุ 20 ปี มาพบแพทย์ด้วยอาการหวัด มีน้ำมูกใส คัดจมูก คันจมูก จามบ่อย อาการเป็นมากในตอนเช้า ได้รับการวินิจฉัยว่าเป็นโรคจมูกอักเสบจากภูมิแพ้ (Allergic rhinitis) แพทย์สั่งจ่ายยาบรรเทาอาการและยาพ่นจมูก</t>
        </is>
      </c>
      <c r="C46" s="186" t="inlineStr">
        <is>
          <t>สมุนไพรข้อใดที่มีข้อบ่งใช้ในการบรรเทาอาการไอและขับเสมหะตามบัญชียาหลักแห่งชาติ</t>
        </is>
      </c>
      <c r="D46" s="186" t="n"/>
      <c r="E46" s="186" t="inlineStr">
        <is>
          <t>ฟ้าทลายโจร</t>
        </is>
      </c>
      <c r="F46" s="186" t="inlineStr">
        <is>
          <t>ไพล</t>
        </is>
      </c>
      <c r="G46" s="186" t="inlineStr">
        <is>
          <t>ขิง</t>
        </is>
      </c>
      <c r="H46" s="186" t="inlineStr">
        <is>
          <t>ชุมเห็ดเทศ</t>
        </is>
      </c>
      <c r="I46" s="188" t="inlineStr">
        <is>
          <t>เสลดพังพอน</t>
        </is>
      </c>
      <c r="J46" s="185" t="n">
        <v>3</v>
      </c>
      <c r="K46" s="186" t="inlineStr">
        <is>
          <t>✅ คำตอบที่ถูกต้อง: ข้อ ค. ขิง
🎯 ทำไมข้อนี้ถึงถูก:
เป็นทางเลือกที่ถูกต้องและสอดคล้องกับแนวทางการรักษามาตรฐาน
🔍 ข้ออื่นผิดเพราะอะไร:
• ข้อ ก. (ฟ้าทลายโจร): ฟ้าทะลายโจรมีสาร andrographolide เด่นในด้านบรรเทาอาการหวัด เจ็บคอ และลดไข้ ไม่ใช่ยาแก้ไอโดยตรง
• ข้อ ข. (ไพล): ไพลมีสารสำคัญขมิ้นชันและน้ำมันหอมระเหยที่เน้นลดการอักเสบและอาการปวดเมื่อยกล้ามเนื้อ
• ข้อ ง. (ชุมเห็ดเทศ): ชุมเห็ดเทศมีสาร anthraquinones ออกฤทธิ์กระตุ้นการบีบตัวของลำไส้ใหญ่ ใช้เป็นยาระบายแก้ท้องผูก
• ข้อ จ. (เสลดพังพอน): เสลดพังพอนมีฤทธิ์ต้านการอักเสบ ถอนพิษแมลงสัตว์กัดต่อย และรักษาแผลเริมหรืองูสวัดทางผิวหนัง</t>
        </is>
      </c>
      <c r="L46" s="186" t="n"/>
      <c r="M46" s="186" t="inlineStr">
        <is>
          <t>11. Pulmonary</t>
        </is>
      </c>
      <c r="N46" s="186" t="inlineStr">
        <is>
          <t>11.3 Allergic Rhinitis &amp; Upper Airway Disorders</t>
        </is>
      </c>
      <c r="O46" s="185" t="inlineStr">
        <is>
          <t>Clinic</t>
        </is>
      </c>
      <c r="P46" s="186" t="inlineStr">
        <is>
          <t>ข้อ 45 เล่มม่วง</t>
        </is>
      </c>
      <c r="Q46" s="185" t="inlineStr">
        <is>
          <t>แบบฝึกหัด</t>
        </is>
      </c>
      <c r="R46" s="185" t="inlineStr">
        <is>
          <t>เล่มม่วง</t>
        </is>
      </c>
      <c r="S46" s="185" t="inlineStr">
        <is>
          <t>CASE-PULM-ALLERGIC-RHINITIS-01</t>
        </is>
      </c>
    </row>
    <row r="47" ht="24" customHeight="1" s="49">
      <c r="A47" s="187" t="n">
        <v>45</v>
      </c>
      <c r="B47" s="186" t="inlineStr">
        <is>
          <t>ชายอายุ 20 ปี มาพบแพทย์ด้วยอาการหวัด มีน้ำมูกใส คัดจมูก คันจมูก จามบ่อย อาการเป็นมากในตอนเช้า ได้รับการวินิจฉัยว่าเป็นโรคจมูกอักเสบจากภูมิแพ้ (Allergic rhinitis) แพทย์สั่งจ่ายยาบรรเทาอาการและยาพ่นจมูก</t>
        </is>
      </c>
      <c r="C47" s="186" t="inlineStr">
        <is>
          <t>สมุนไพรข้อใดที่มีสรรพคุณช่วยบรรเทาอาการไอ ขับเสมหะ</t>
        </is>
      </c>
      <c r="D47" s="186" t="n"/>
      <c r="E47" s="186" t="inlineStr">
        <is>
          <t>ข่า</t>
        </is>
      </c>
      <c r="F47" s="186" t="inlineStr">
        <is>
          <t>ตะไคร้</t>
        </is>
      </c>
      <c r="G47" s="186" t="inlineStr">
        <is>
          <t>ดีปลี</t>
        </is>
      </c>
      <c r="H47" s="186" t="inlineStr">
        <is>
          <t>กระเทียม</t>
        </is>
      </c>
      <c r="I47" s="188" t="inlineStr">
        <is>
          <t>กะเพรา</t>
        </is>
      </c>
      <c r="J47" s="185" t="n">
        <v>3</v>
      </c>
      <c r="K47" s="186" t="inlineStr">
        <is>
          <t>✅ คำตอบที่ถูกต้อง: ข้อ ค. ดีปลี
🎯 ทำไมข้อนี้ถึงถูก:
เป็นทางเลือกที่ถูกต้องและสอดคล้องกับแนวทางการรักษามาตรฐาน
🔍 ข้ออื่นผิดเพราะอะไร:
• ข้อ ก. (ข่า): ข่ามีฤทธิ์ขับลมในทางเดินอาหาร ต้านเชื้อราบนผิวหนัง และบรรเทาอาการแน่นจุกเสียด ไม่ได้เน้นแก้ไอ
• ข้อ ข. (ตะไคร้): ตะไคร้มีน้ำมันหอมระเหยช่วยขับลม ขับปัสสาวะ และเจริญอาหาร ไม่ใช่สมุนไพรหลักตามบัญชียาหลักสำหรับแก้ไอ
• ข้อ ง. (กระเทียม): กระเทียมมีสาร allicin ช่วยลดไขมันในเลือดและต้านเชื้อแบคทีเรีย แต่ไม่ได้ใช้เป็นสมุนไพรเด่นในการขับเสมหะแก้ไอ
• ข้อ จ. (กะเพรา): กะเพรามีสรรพคุณเด่นในการขับลม แก้ปวดท้อง และบรรเทาอาการจุกเสียดแน่นเฟ้อในกระเพาะอาหาร</t>
        </is>
      </c>
      <c r="L47" s="186" t="n"/>
      <c r="M47" s="186" t="inlineStr">
        <is>
          <t>11. Pulmonary</t>
        </is>
      </c>
      <c r="N47" s="186" t="inlineStr">
        <is>
          <t>11.3 Allergic Rhinitis &amp; Upper Airway Disorders</t>
        </is>
      </c>
      <c r="O47" s="185" t="inlineStr">
        <is>
          <t>Clinic</t>
        </is>
      </c>
      <c r="P47" s="186" t="inlineStr">
        <is>
          <t>ข้อ 46 เล่มม่วง</t>
        </is>
      </c>
      <c r="Q47" s="185" t="inlineStr">
        <is>
          <t>แบบฝึกหัด</t>
        </is>
      </c>
      <c r="R47" s="185" t="inlineStr">
        <is>
          <t>เล่มม่วง</t>
        </is>
      </c>
      <c r="S47" s="185" t="inlineStr">
        <is>
          <t>CASE-PULM-ALLERGIC-RHINITIS-01</t>
        </is>
      </c>
    </row>
    <row r="48" ht="24" customHeight="1" s="49">
      <c r="A48" s="187" t="n">
        <v>46</v>
      </c>
      <c r="B48" s="186" t="inlineStr"/>
      <c r="C48" s="186" t="inlineStr">
        <is>
          <t>ข้อใดไม่ใช่อาการข้างเคียงของการใช้ยา salbutamol</t>
        </is>
      </c>
      <c r="D48" s="186" t="n"/>
      <c r="E48" s="186" t="inlineStr">
        <is>
          <t>ใจสั่น</t>
        </is>
      </c>
      <c r="F48" s="186" t="inlineStr">
        <is>
          <t>ปัสสาวะคั่ง</t>
        </is>
      </c>
      <c r="G48" s="186" t="inlineStr">
        <is>
          <t>ปากแห้ง</t>
        </is>
      </c>
      <c r="H48" s="186" t="inlineStr">
        <is>
          <t>รับรสผิดปกติ</t>
        </is>
      </c>
      <c r="I48" s="188" t="inlineStr">
        <is>
          <t>ปวดศีรษะ</t>
        </is>
      </c>
      <c r="J48" s="185" t="n">
        <v>2</v>
      </c>
      <c r="K48" s="186" t="inlineStr">
        <is>
          <t>✅ คำตอบที่ถูกต้อง: ข้อ ข. ปัสสาวะคั่ง
🎯 ทำไมข้อนี้ถึงถูก:
เป็นทางเลือกที่ถูกต้องและสอดคล้องกับแนวทางการรักษามาตรฐาน
🔍 ข้ออื่นผิดเพราะอะไร:
• ข้อ ก. (ใจสั่น): ใจสั่นเป็นผลข้างเคียงเด่นของ Salbutamol จากการกระตุ้น beta-2 receptor และมีผล spillover ข้ามไปกระตุ้น beta-1 ที่หัวใจ
• ข้อ ค. (ปากแห้ง): ปากแห้งอาจพบได้บ้างจากการหายใจทางปากหรือการสะสมของละอองยาพ่นเฉพาะที่
• ข้อ ง. (รับรสผิดปกติ): การรับรสผิดปกติอาจเกิดจากการสัมผัสสารแต่งรสหรือสารขับดันของตัวยาพ่นสูดในช่องปาก
• ข้อ จ. (ปวดศีรษะ): ปวดศีรษะสัมพันธ์กับการเปลี่ยนแปลงของหลอดเลือดสมองจากการกระตุ้น beta-2 adrenergic receptor</t>
        </is>
      </c>
      <c r="L48" s="186" t="n"/>
      <c r="M48" s="186" t="inlineStr">
        <is>
          <t>11. Pulmonary</t>
        </is>
      </c>
      <c r="N48" s="186" t="inlineStr">
        <is>
          <t>11.4 Inhalation Device Techniques &amp; Aerosol Pharmacology</t>
        </is>
      </c>
      <c r="O48" s="185" t="inlineStr">
        <is>
          <t>Clinic</t>
        </is>
      </c>
      <c r="P48" s="186" t="inlineStr">
        <is>
          <t>ข้อ 47 เล่มม่วง</t>
        </is>
      </c>
      <c r="Q48" s="185" t="inlineStr">
        <is>
          <t>แบบฝึกหัด</t>
        </is>
      </c>
      <c r="R48" s="185" t="inlineStr">
        <is>
          <t>เล่มม่วง</t>
        </is>
      </c>
      <c r="S48" s="185" t="n"/>
    </row>
    <row r="49" ht="24" customHeight="1" s="49">
      <c r="A49" s="187" t="n">
        <v>47</v>
      </c>
      <c r="B49" s="186" t="inlineStr"/>
      <c r="C49" s="186" t="inlineStr">
        <is>
          <t>การใช้ salbutamol ข้อใดถูกต้อง</t>
        </is>
      </c>
      <c r="D49" s="186" t="n"/>
      <c r="E49" s="186" t="inlineStr">
        <is>
          <t>ใช้ปากอมให้สนิท</t>
        </is>
      </c>
      <c r="F49" s="186" t="inlineStr">
        <is>
          <t>หายใจเข้าทางจมูก</t>
        </is>
      </c>
      <c r="G49" s="186" t="inlineStr">
        <is>
          <t>หายใจออกทันที</t>
        </is>
      </c>
      <c r="H49" s="186" t="inlineStr">
        <is>
          <t>บ้วนปากทันที</t>
        </is>
      </c>
      <c r="I49" s="188" t="inlineStr">
        <is>
          <t>ไม่ต้องเขย่าขวด</t>
        </is>
      </c>
      <c r="J49" s="185" t="n">
        <v>1</v>
      </c>
      <c r="K49" s="186" t="inlineStr">
        <is>
          <t>✅ คำตอบที่ถูกต้อง: ข้อ ก. ใช้ปากอมให้สนิท
🎯 ทำไมข้อนี้ถึงถูก:
เป็นทางเลือกที่ถูกต้องและสอดคล้องกับแนวทางการรักษามาตรฐาน
🔍 ข้ออื่นผิดเพราะอะไร:
• ข้อ ข. (หายใจเข้าทางจมูก): การพ่นยา MDI ต้องหายใจเข้าลึกและช้าทางปากพร้อมกับกดยา เพื่อให้ละอองยาลงสู่หลอดลมส่วนลึกได้ดีที่สุด
• ข้อ ค. (หายใจออกทันที): หลังสูดยาเข้าเต็มที่แล้ว ต้องกลั้นหายใจประมาณ 10 วินาทีเพื่อให้ละอองยาตกตะกอนในหลอดลม ไม่ควรหายใจออกทันที
• ข้อ ง. (บ้วนปากทันที): Salbutamol เป็นยาขยายหลอดลม ไม่จำเป็นต้องบ้วนปากทันทีเหมือนยากลุ่ม inhaled corticosteroid
• ข้อ จ. (ไม่ต้องเขย่าขวด): กระบอกยา MDI เป็นสารแขวนลอย จึงจำเป็นต้องเขย่าขวดในแนวตั้ง 4 ถึง 5 ครั้งก่อนพ่นยาทุกครั้ง</t>
        </is>
      </c>
      <c r="L49" s="186" t="n"/>
      <c r="M49" s="186" t="inlineStr">
        <is>
          <t>11. Pulmonary</t>
        </is>
      </c>
      <c r="N49" s="186" t="inlineStr">
        <is>
          <t>11.4 Inhalation Device Techniques &amp; Aerosol Pharmacology</t>
        </is>
      </c>
      <c r="O49" s="185" t="inlineStr">
        <is>
          <t>Clinic</t>
        </is>
      </c>
      <c r="P49" s="186" t="inlineStr">
        <is>
          <t>ข้อ 48 เล่มม่วง</t>
        </is>
      </c>
      <c r="Q49" s="185" t="inlineStr">
        <is>
          <t>แบบฝึกหัด</t>
        </is>
      </c>
      <c r="R49" s="185" t="inlineStr">
        <is>
          <t>เล่มม่วง</t>
        </is>
      </c>
      <c r="S49" s="185" t="n"/>
    </row>
    <row r="50" ht="24" customHeight="1" s="49">
      <c r="A50" s="187" t="n">
        <v>48</v>
      </c>
      <c r="B50" s="186" t="inlineStr"/>
      <c r="C50" s="186" t="inlineStr">
        <is>
          <t>ข้อใดไม่ถูกต้องเกี่ยวกับ seretide accuhaler</t>
        </is>
      </c>
      <c r="D50" s="186" t="n"/>
      <c r="E50" s="186" t="inlineStr">
        <is>
          <t>พกพาสะดวก</t>
        </is>
      </c>
      <c r="F50" s="186" t="inlineStr">
        <is>
          <t>ไม่มี propellant</t>
        </is>
      </c>
      <c r="G50" s="186" t="inlineStr">
        <is>
          <t>ปล่อย 1 dose สูดได้หลายที</t>
        </is>
      </c>
      <c r="H50" s="186" t="inlineStr">
        <is>
          <t>ไม่อาศัยความสัมพันธ์ระหว่างแรงกดและการหายใจ</t>
        </is>
      </c>
      <c r="I50" s="188" t="inlineStr">
        <is>
          <t>ใช้ meter dose valve ในการปล่อยตัวยา</t>
        </is>
      </c>
      <c r="J50" s="185" t="n">
        <v>5</v>
      </c>
      <c r="K50" s="186" t="inlineStr">
        <is>
          <t>✅ คำตอบที่ถูกต้อง: ข้อ จ. ใช้ meter dose valve ในการปล่อยตัวยา
🎯 ทำไมข้อนี้ถึงถูก:
เป็นทางเลือกที่ถูกต้องและสอดคล้องกับแนวทางการรักษามาตรฐาน
🔍 ข้ออื่นผิดเพราะอะไร:
• ข้อ ก. (พกพาสะดวก): Seretide Accuhaler ออกแบบเป็นอุปกรณ์พกพาสะดวกพร้อมตัวนับจำนวนครั้งที่เหลืออยู่ชัดเจน
• ข้อ ข. (ไม่มี propellant): Accuhaler เป็น dry powder inhaler (DPI) ที่อาศัยแรงสูดของผู้ป่วย จึงไม่มีสารขับดัน (propellant-free)
• ข้อ ค. (ปล่อย 1 dose สูดได้หลายที): อุปกรณ์ถูกออกแบบให้ปลดปล่อยยา 1 ตลับต่อการเลื่อนคันโยก 1 ครั้ง เพื่อสูดเพียง 1 ครั้งเท่านั้น
• ข้อ ง. (ไม่อาศัยความสัมพันธ์ระหว่างแรงกดและการหายใจ): การใช้ Accuhaler เป็น DPI จึงไม่ต้องอาศัยการทำงานประสานกันระหว่างมือกดกับการหายใจเข้าเหมือน MDI</t>
        </is>
      </c>
      <c r="L50" s="186" t="n"/>
      <c r="M50" s="186" t="inlineStr">
        <is>
          <t>11. Pulmonary</t>
        </is>
      </c>
      <c r="N50" s="186" t="inlineStr">
        <is>
          <t>11.4 Inhalation Device Techniques &amp; Aerosol Pharmacology</t>
        </is>
      </c>
      <c r="O50" s="185" t="inlineStr">
        <is>
          <t>Clinic</t>
        </is>
      </c>
      <c r="P50" s="186" t="inlineStr">
        <is>
          <t>ข้อ 49 เล่มม่วง</t>
        </is>
      </c>
      <c r="Q50" s="185" t="inlineStr">
        <is>
          <t>แบบฝึกหัด</t>
        </is>
      </c>
      <c r="R50" s="185" t="inlineStr">
        <is>
          <t>เล่มม่วง</t>
        </is>
      </c>
      <c r="S50" s="185" t="n"/>
    </row>
    <row r="51" ht="24" customHeight="1" s="49">
      <c r="A51" s="187" t="n">
        <v>49</v>
      </c>
      <c r="B51" s="186" t="inlineStr"/>
      <c r="C51" s="186" t="inlineStr">
        <is>
          <t>เมื่อใดที่ต้องหยุดใช้ seretide accuhaler ชั่วคราว</t>
        </is>
      </c>
      <c r="D51" s="186" t="n"/>
      <c r="E51" s="186" t="inlineStr">
        <is>
          <t>อายุมากกว่า 65 ปี</t>
        </is>
      </c>
      <c r="F51" s="186" t="inlineStr">
        <is>
          <t>ไตผิดปกติ</t>
        </is>
      </c>
      <c r="G51" s="186" t="inlineStr">
        <is>
          <t>ตับผิดปกติ</t>
        </is>
      </c>
      <c r="H51" s="186" t="inlineStr">
        <is>
          <t>ปอดติดเชื้อ</t>
        </is>
      </c>
      <c r="I51" s="188" t="inlineStr">
        <is>
          <t>ระคายเคืองปาก</t>
        </is>
      </c>
      <c r="J51" s="185" t="n">
        <v>4</v>
      </c>
      <c r="K51" s="186" t="inlineStr">
        <is>
          <t>✅ คำตอบที่ถูกต้อง: ข้อ ง. ปอดติดเชื้อ
🎯 ทำไมข้อนี้ถึงถูก:
เป็นทางเลือกที่ถูกต้องและสอดคล้องกับแนวทางการรักษามาตรฐาน
🔍 ข้ออื่นผิดเพราะอะไร:
• ข้อ ก. (อายุมากกว่า 65 ปี): ผู้สูงอายุมากกว่า 65 ปีสามารถใช้ยานี้ได้อย่างปลอดภัยโดยไม่จำเป็นต้องหยุดยาหรือปรับลดขนาดยา
• ข้อ ข. (ไตผิดปกติ): ภาวะไตเสื่อมไม่มีผลต่อการขจัดยาพ่นสูดเฉพาะที่อย่าง Fluticasone และ Salmeterol จึงไม่ต้องหยุดยา
• ข้อ ค. (ตับผิดปกติ): ภาวะตับบกพร่องอาจลดการทำลายยาระบบแต่ไม่มีข้อห้ามเด็ดขาดในการใช้ยาควบคุมอาการโรคหืด
• ข้อ จ. (ระคายเคืองปาก): อาการระคายเคืองคอสามารถป้องกันได้ด้วยการบ้วนปากกลั้วคอ ไม่จำเป็นต้องหยุดยาควบคุมโรคหืดชั่วคราว</t>
        </is>
      </c>
      <c r="L51" s="186" t="n"/>
      <c r="M51" s="186" t="inlineStr">
        <is>
          <t>11. Pulmonary</t>
        </is>
      </c>
      <c r="N51" s="186" t="inlineStr">
        <is>
          <t>11.4 Inhalation Device Techniques &amp; Aerosol Pharmacology</t>
        </is>
      </c>
      <c r="O51" s="185" t="inlineStr">
        <is>
          <t>Clinic</t>
        </is>
      </c>
      <c r="P51" s="186" t="inlineStr">
        <is>
          <t>ข้อ 50 เล่มม่วง</t>
        </is>
      </c>
      <c r="Q51" s="185" t="inlineStr">
        <is>
          <t>แบบฝึกหัด</t>
        </is>
      </c>
      <c r="R51" s="185" t="inlineStr">
        <is>
          <t>เล่มม่วง</t>
        </is>
      </c>
      <c r="S51" s="185" t="n"/>
    </row>
    <row r="52" ht="24" customHeight="1" s="49">
      <c r="A52" s="187" t="n">
        <v>50</v>
      </c>
      <c r="B52" s="186" t="inlineStr">
        <is>
          <t>ผู้ป่วยโรคหอบหืด รับประทานยา Theophylline เม็ด เพื่อควบคุมอาการหอบเหนื่อย</t>
        </is>
      </c>
      <c r="C52" s="186" t="inlineStr">
        <is>
          <t>ข้อใดไม่ใช่พิษของยา theophylline</t>
        </is>
      </c>
      <c r="D52" s="186" t="n"/>
      <c r="E52" s="186" t="inlineStr">
        <is>
          <t>ใจสั่น</t>
        </is>
      </c>
      <c r="F52" s="186" t="inlineStr">
        <is>
          <t>ปวดท้อง</t>
        </is>
      </c>
      <c r="G52" s="186" t="inlineStr">
        <is>
          <t>ชัก</t>
        </is>
      </c>
      <c r="H52" s="186" t="inlineStr">
        <is>
          <t>คลื่นไส้ อาเจียน</t>
        </is>
      </c>
      <c r="I52" s="188" t="inlineStr">
        <is>
          <t>มองเห็นภาพซ้อน</t>
        </is>
      </c>
      <c r="J52" s="185" t="n">
        <v>2</v>
      </c>
      <c r="K52" s="186" t="inlineStr">
        <is>
          <t>✅ คำตอบที่ถูกต้อง: ข้อ ข. ปวดท้อง
🎯 ทำไมข้อนี้ถึงถูก:
เป็นทางเลือกที่ถูกต้องและสอดคล้องกับแนวทางการรักษามาตรฐาน
🔍 ข้ออื่นผิดเพราะอะไร:
• ข้อ ก. (ใจสั่น): Theophylline ออกฤทธิ์ขยายหลอดลมผ่านการยับยั้ง phosphodiesterase enzyme (PDE) และ adenosine receptor antagonism ไม่ใช่ beta-2 agonist
• ข้อ ค. (ชัก): Theophylline มีผลต้านการอักเสบอ่อนๆ ผ่านการกระตุ้น histone deacetylase-2 แต่ไม่ได้ออกฤทธิ์หลักเป็น mast cell stabilizer
• ข้อ ง. (คลื่นไส้ อาเจียน): Theophylline ไม่ใช่ leukotriene receptor antagonist ซึ่งเป็นกลไกของยากลุ่ม Montelukast
• ข้อ จ. (มองเห็นภาพซ้อน): Theophylline ไม่มีฤทธิ์เป็น muscarinic receptor antagonist ซึ่งเป็นกลไกของยา Ipratropium หรือ Tiotropium</t>
        </is>
      </c>
      <c r="L52" s="186" t="n"/>
      <c r="M52" s="186" t="inlineStr">
        <is>
          <t>11. Pulmonary</t>
        </is>
      </c>
      <c r="N52" s="186" t="inlineStr">
        <is>
          <t>11.2 Chronic Obstructive Pulmonary Disease (COPD)</t>
        </is>
      </c>
      <c r="O52" s="185" t="inlineStr">
        <is>
          <t>Clinic</t>
        </is>
      </c>
      <c r="P52" s="186" t="inlineStr">
        <is>
          <t>ข้อ 51 เล่มม่วง</t>
        </is>
      </c>
      <c r="Q52" s="185" t="inlineStr">
        <is>
          <t>แบบฝึกหัด</t>
        </is>
      </c>
      <c r="R52" s="185" t="inlineStr">
        <is>
          <t>เล่มม่วง</t>
        </is>
      </c>
      <c r="S52" s="185" t="inlineStr">
        <is>
          <t>CASE-PULM-THEOPHYLLINE-TOX</t>
        </is>
      </c>
    </row>
    <row r="53" ht="24" customHeight="1" s="49">
      <c r="A53" s="187" t="n">
        <v>51</v>
      </c>
      <c r="B53" s="186" t="inlineStr">
        <is>
          <t>ผู้ป่วยโรคหอบหืด รับประทานยา Theophylline เม็ด เพื่อควบคุมอาการหอบเหนื่อย</t>
        </is>
      </c>
      <c r="C53" s="186" t="inlineStr">
        <is>
          <t>ยาใดสามารถเกิดอันตรกิริยากับ Theophylline ได้</t>
        </is>
      </c>
      <c r="D53" s="186" t="n"/>
      <c r="E53" s="186" t="inlineStr">
        <is>
          <t>Clarithromycin</t>
        </is>
      </c>
      <c r="F53" s="186" t="inlineStr">
        <is>
          <t>Carbocysteine</t>
        </is>
      </c>
      <c r="G53" s="186" t="inlineStr">
        <is>
          <t>Ipratropium</t>
        </is>
      </c>
      <c r="H53" s="186" t="inlineStr">
        <is>
          <t>Montelukast</t>
        </is>
      </c>
      <c r="I53" s="188" t="inlineStr">
        <is>
          <t>Prednisolone</t>
        </is>
      </c>
      <c r="J53" s="185" t="n">
        <v>1</v>
      </c>
      <c r="K53" s="186" t="inlineStr">
        <is>
          <t>✅ คำตอบที่ถูกต้อง: ข้อ ก. Clarithromycin
🎯 ทำไมข้อนี้ถึงถูก:
เป็นทางเลือกที่ถูกต้องและสอดคล้องกับแนวทางการรักษามาตรฐาน
🔍 ข้ออื่นผิดเพราะอะไร:
• ข้อ ข. (Carbocysteine): Amoxicillin ขจัดออกทางไตเป็นหลักและไม่มีฤทธิ์ยับยั้งเอนไซม์ในตับ จึงไม่เพิ่มระดับยา theophylline ในกระแสเลือด
• ข้อ ค. (Ipratropium): Cefuroxime ขจัดทางไตโดยการขับออกทางปัสสาวะ ไม่รบกวน CYP1A2 จึงปลอดภัยในการใช้ร่วมกับ theophylline
• ข้อ ง. (Montelukast): Azithromycin เป็น azalide ที่มีผลยับยั้ง CYP3A4 และ CYP1A2 น้อยมาก ไม่ทำให้เกิด theophylline toxicity
• ข้อ จ. (Prednisolone): Cotrimoxazole ยับยั้ง CYP2C9 เป็นหลัก ไม่ได้ยับยั้ง CYP1A2 จึงไม่มีผลเปลี่ยนแปลงระดับ theophylline อย่างมีนัยสำคัญ</t>
        </is>
      </c>
      <c r="L53" s="186" t="n"/>
      <c r="M53" s="186" t="inlineStr">
        <is>
          <t>11. Pulmonary</t>
        </is>
      </c>
      <c r="N53" s="186" t="inlineStr">
        <is>
          <t>11.1 Asthma (Adult &amp; Pediatric)</t>
        </is>
      </c>
      <c r="O53" s="185" t="inlineStr">
        <is>
          <t>Clinic</t>
        </is>
      </c>
      <c r="P53" s="186" t="inlineStr">
        <is>
          <t>ข้อ 52 เล่มม่วง</t>
        </is>
      </c>
      <c r="Q53" s="185" t="inlineStr">
        <is>
          <t>แบบฝึกหัด</t>
        </is>
      </c>
      <c r="R53" s="185" t="inlineStr">
        <is>
          <t>เล่มม่วง</t>
        </is>
      </c>
      <c r="S53" s="185" t="inlineStr">
        <is>
          <t>CASE-PULM-THEOPHYLLINE-TOX</t>
        </is>
      </c>
    </row>
    <row r="54" ht="24" customHeight="1" s="49">
      <c r="A54" s="187" t="n">
        <v>52</v>
      </c>
      <c r="B54" s="186" t="inlineStr"/>
      <c r="C54" s="186" t="inlineStr">
        <is>
          <t>ผู้ป่วยเป็นโรค asthma มีอาการหายใจหอบเหนื่อย ไอ แต่ไม่เคยมีอาการกำเริบจนต้องเข้ารพ. Med: Seretide (salmeterol/fluticasone propionate: 50/?) bid, Ventolin (salbutamol) prn, Avamys พ่นจมูก ใช้ยาพ่นถูกต้อง ตาม guideline asthma ไทย 2566 ควรปรับเปลี่ยนการรักษาเป็น regimen ใด ไม่รู้ตอนนี้คนไข้ได้ยาระดับไหนอยู่ ;-;</t>
        </is>
      </c>
      <c r="D54" s="186" t="n"/>
      <c r="E54" s="186" t="inlineStr">
        <is>
          <t>High dose ICS และ as needed SABA</t>
        </is>
      </c>
      <c r="F54" s="186" t="inlineStr">
        <is>
          <t>Low dose ICS+ LABA และ as need SABA</t>
        </is>
      </c>
      <c r="G54" s="186" t="inlineStr">
        <is>
          <t>Medium dose ICS-formoterol maintenance and reliever</t>
        </is>
      </c>
      <c r="H54" s="186" t="inlineStr">
        <is>
          <t>Low dose ICS-formoterol maintenance and reliever</t>
        </is>
      </c>
      <c r="I54" s="188" t="inlineStr">
        <is>
          <t>Oral Prednisolone 5 mg OD รับประทานต่อเนื่องระยะยาว</t>
        </is>
      </c>
      <c r="J54" s="185" t="n">
        <v>1</v>
      </c>
      <c r="K54" s="186" t="inlineStr">
        <is>
          <t>✅ คำตอบที่ถูกต้อง: ข้อ ก. High dose ICS และ as needed SABA
🎯 ทำไมข้อนี้ถึงถูก:
เป็นทางเลือกที่ถูกต้องและสอดคล้องกับแนวทางการรักษามาตรฐาน
🔍 ข้ออื่นผิดเพราะอะไร:
• ข้อ ข. (Low dose ICS+ LABA และ as need SABA): การใช้ Formoterol ร่วมกับ Low-dose Budesonide เป็นการรักษาแบบ SMART หรือ AIR ที่แนะนำใน GINA Track 1 ไม่ใช่การเพิ่ม Step สูงสุดโดยตรง
• ข้อ ค. (Medium dose ICS-formoterol maintenance and reliever): Salmeterol เดี่ยวๆ ห้ามใช้เป็น monotherapy ในโรคหืดโดยไม่มี ICS เด็ดขาดเพราะเพิ่มอัตราการเสียชีวิตจาก severe asthma exacerbation
• ข้อ ง. (Low dose ICS-formoterol maintenance and reliever): Oral prednisolone ในขนาดสูงต่อเนื่องระยะยาวสงวนไว้ใช้ใน acute exacerbation เท่านั้น ไม่ใช้เป็น controller ทั่วไปเนื่องจากผลข้างเคียงรุนแรง
• ข้อ จ. (</t>
        </is>
      </c>
      <c r="L54" s="186" t="n"/>
      <c r="M54" s="186" t="inlineStr">
        <is>
          <t>11. Pulmonary</t>
        </is>
      </c>
      <c r="N54" s="186" t="inlineStr">
        <is>
          <t>11.1 Asthma (Adult &amp; Pediatric)</t>
        </is>
      </c>
      <c r="O54" s="185" t="inlineStr">
        <is>
          <t>Clinic</t>
        </is>
      </c>
      <c r="P54" s="186" t="inlineStr">
        <is>
          <t>ข้อ 55 เล่มม่วง</t>
        </is>
      </c>
      <c r="Q54" s="185" t="inlineStr">
        <is>
          <t>แบบฝึกหัด</t>
        </is>
      </c>
      <c r="R54" s="185" t="inlineStr">
        <is>
          <t>เล่มม่วง</t>
        </is>
      </c>
      <c r="S54" s="185" t="n"/>
    </row>
    <row r="55" ht="24" customHeight="1" s="49">
      <c r="A55" s="187" t="n">
        <v>53</v>
      </c>
      <c r="B55" s="186" t="inlineStr"/>
      <c r="C55" s="186" t="inlineStr">
        <is>
          <t>การใช้ LAMA ในคนไข้ asthma มีประโยชน์อย่างไร</t>
        </is>
      </c>
      <c r="D55" s="186" t="n"/>
      <c r="E55" s="186" t="inlineStr">
        <is>
          <t>เพิ่ม compliance</t>
        </is>
      </c>
      <c r="F55" s="186" t="inlineStr">
        <is>
          <t>ลดสารคัดหลั่ง</t>
        </is>
      </c>
      <c r="G55" s="186" t="inlineStr">
        <is>
          <t>เพิ่ม lung function</t>
        </is>
      </c>
      <c r="H55" s="186" t="inlineStr">
        <is>
          <t>ลด asthma symptoms</t>
        </is>
      </c>
      <c r="I55" s="188" t="inlineStr">
        <is>
          <t>ลดการใช้ SABA</t>
        </is>
      </c>
      <c r="J55" s="185" t="n">
        <v>1</v>
      </c>
      <c r="K55" s="186" t="inlineStr">
        <is>
          <t>✅ คำตอบที่ถูกต้อง: ข้อ ก. เพิ่ม compliance
🎯 ทำไมข้อนี้ถึงถูก:
เป็นทางเลือกที่ถูกต้องและสอดคล้องกับแนวทางการรักษามาตรฐาน
🔍 ข้ออื่นผิดเพราะอะไร:
• ข้อ ข. (ลดสารคัดหลั่ง): LAMA ไม่ได้มีฤทธิ์ลดสารคัดหลั่งในทางเดินหายใจเป็นหลัก แต่ทำหน้าที่ขยายหลอดลมผ่านการปิดกั้น muscarinic receptor
• ข้อ ค. (เพิ่ม lung function): การเพิ่ม lung function เป็นผลพลอยได้ แต่ประโยชน์สำคัญในการศึกษาทางคลินิกเมื่อเติม LAMA คือการช่วยควบคุมอาการและลดอัตราการเกิด acute exacerbations
• ข้อ ง. (ลด asthma symptoms): การลดอาการหอบหืดเกิดขึ้นได้ แต่คำถามเน้นประโยชน์เชิงโครงสร้างระบบยาในการลดความเสี่ยงของการกำเริบและการปฏิบัติตามแผนการรักษา
• ข้อ จ. (ลดการใช้ SABA): การลดการใช้ SABA เป็นผลจากการควบคุมโรคที่ดีขึ้น แต่ไม่ได้เป็นกลไกจำเพาะของ LAMA เพียงอย่างเดียว</t>
        </is>
      </c>
      <c r="L55" s="186" t="n"/>
      <c r="M55" s="186" t="inlineStr">
        <is>
          <t>11. Pulmonary</t>
        </is>
      </c>
      <c r="N55" s="186" t="inlineStr">
        <is>
          <t>11.2 Chronic Obstructive Pulmonary Disease (COPD)</t>
        </is>
      </c>
      <c r="O55" s="185" t="inlineStr">
        <is>
          <t>Clinic</t>
        </is>
      </c>
      <c r="P55" s="186" t="inlineStr">
        <is>
          <t>ข้อ 56 เล่มม่วง</t>
        </is>
      </c>
      <c r="Q55" s="185" t="inlineStr">
        <is>
          <t>แบบฝึกหัด</t>
        </is>
      </c>
      <c r="R55" s="185" t="inlineStr">
        <is>
          <t>เล่มม่วง</t>
        </is>
      </c>
      <c r="S55" s="185" t="n"/>
    </row>
    <row r="56" ht="24" customHeight="1" s="49">
      <c r="A56" s="187" t="n">
        <v>54</v>
      </c>
      <c r="B56" s="186" t="inlineStr">
        <is>
          <t>ผู้ป่วยโรคหอบหืดกำลังใช้ยาพ่นสูดสูตรผสม Salmeterol / Fluticasone propionate ควบคุมอาการได้ดีมาก ไม่มีอาการหอบกลางวันและกลางคืน และไม่ได้ใช้ยาขยายหลอดลมบรรเทาอาการฉุกเฉินเลยติดต่อกันนานเกิน 3 เดือน</t>
        </is>
      </c>
      <c r="C56" s="186" t="inlineStr">
        <is>
          <t>ตามแนวทางเวชปฏิบัติการรักษาโรคหืดสากล (GINA Guidelines) แนวทางการปรับลดยา (Step-down therapy) ข้อใดเหมาะสมที่สุดสำหรับผู้ป่วยรายนี้</t>
        </is>
      </c>
      <c r="D56" s="186" t="n"/>
      <c r="E56" s="186" t="inlineStr">
        <is>
          <t>Well control</t>
        </is>
      </c>
      <c r="F56" s="186" t="inlineStr">
        <is>
          <t>Partial control</t>
        </is>
      </c>
      <c r="G56" s="186" t="inlineStr">
        <is>
          <t>uncontrolled</t>
        </is>
      </c>
      <c r="H56" s="186" t="inlineStr">
        <is>
          <t>Poor control</t>
        </is>
      </c>
      <c r="I56" s="188" t="inlineStr">
        <is>
          <t>Severe uncontrolled</t>
        </is>
      </c>
      <c r="J56" s="185" t="n">
        <v>1</v>
      </c>
      <c r="K56" s="186" t="inlineStr">
        <is>
          <t>✅ คำตอบที่ถูกต้อง: ข้อ ก. Well control
🎯 ทำไมข้อนี้ถึงถูก:
เป็นทางเลือกที่ถูกต้องและสอดคล้องกับแนวทางการรักษามาตรฐาน
🔍 ข้ออื่นผิดเพราะอะไร:
• ข้อ ข. (Partial control): Partial control หมายถึงผู้ป่วยยังมีอาการรบกวนในเวลากลางวันมากกว่า 2 ครั้งต่อสัปดาห์ หรือต้องใช้ reliever แต่ผู้ป่วยรายนี้ไม่มีอาการรบกวนเลย
• ข้อ ค. (uncontrolled): Uncontrolled หมายถึงผู้ป่วยมีอาการของ poorly controlled asthma ตั้งแต่ 3 ข้อขึ้นไปในรอบ 4 สัปดาห์ ซึ่งตรงข้ามกับผู้ป่วยรายนี้โดยสิ้นเชิง
• ข้อ ง. (Poor control): Poor control ไม่ใช่คำจำกัดความมาตรฐานตามแนวทางเวชปฏิบัติจากลของ GINA
• ข้อ จ. (Severe uncontrolled): Severe uncontrolled ใช้สำหรับผู้ป่วยที่ไม่สามารถควบคุมอาการได้แม้จะได้รับการรักษาด้วยยากลุ่ม Step 4 หรือ 5 ในขนาดสูงสุดแล้ว</t>
        </is>
      </c>
      <c r="L56" s="186" t="n"/>
      <c r="M56" s="186" t="inlineStr">
        <is>
          <t>11. Pulmonary</t>
        </is>
      </c>
      <c r="N56" s="186" t="inlineStr">
        <is>
          <t>11.1 Asthma (Adult &amp; Pediatric)</t>
        </is>
      </c>
      <c r="O56" s="185" t="inlineStr">
        <is>
          <t>Clinic</t>
        </is>
      </c>
      <c r="P56" s="186" t="inlineStr">
        <is>
          <t>ข้อ 57 เล่มม่วง</t>
        </is>
      </c>
      <c r="Q56" s="185" t="inlineStr">
        <is>
          <t>แบบฝึกหัด</t>
        </is>
      </c>
      <c r="R56" s="185" t="inlineStr">
        <is>
          <t>เล่มม่วง</t>
        </is>
      </c>
      <c r="S56" s="185" t="inlineStr">
        <is>
          <t>CASE-PULM-ASTHMA-STEPDOWN</t>
        </is>
      </c>
    </row>
    <row r="57" ht="24" customHeight="1" s="49">
      <c r="A57" s="187" t="n">
        <v>55</v>
      </c>
      <c r="B57" s="186" t="inlineStr">
        <is>
          <t>ผู้ป่วยโรคหอบหืดกำลังใช้ยาพ่นสูดสูตรผสม Salmeterol / Fluticasone propionate ควบคุมอาการได้ดีมาก ไม่มีอาการหอบกลางวันและกลางคืน และไม่ได้ใช้ยาขยายหลอดลมบรรเทาอาการฉุกเฉินเลยติดต่อกันนานเกิน 3 เดือน</t>
        </is>
      </c>
      <c r="C57" s="186" t="inlineStr">
        <is>
          <t>คำแนะนำการปฏิบัติตัวโดยไม่ใช้ยา (Non-pharmacological management) ข้อใดเหมาะสมที่สุดเพื่อป้องกันการกำเริบซ้ำ</t>
        </is>
      </c>
      <c r="D57" s="186" t="n"/>
      <c r="E57" s="186" t="inlineStr">
        <is>
          <t>หลีกเลี่ยงสิ่งที่ทำให้แพ้</t>
        </is>
      </c>
      <c r="F57" s="186" t="inlineStr">
        <is>
          <t>ออกกำลังกายหักโหมในที่อากาศเย็น</t>
        </is>
      </c>
      <c r="G57" s="186" t="inlineStr">
        <is>
          <t>ใช้พรมปูพื้นและเลี้ยงสัตว์เลี้ยงในห้องนอน</t>
        </is>
      </c>
      <c r="H57" s="186" t="inlineStr">
        <is>
          <t>เปิดหน้าต่างรับควันบุหรี่และมลภาวะ</t>
        </is>
      </c>
      <c r="I57" s="188" t="inlineStr">
        <is>
          <t>ใช้น้ำหอมและสเปรย์ปรับอากาศกลิ่นฉุนในห้องนอน</t>
        </is>
      </c>
      <c r="J57" s="185" t="n">
        <v>1</v>
      </c>
      <c r="K57" s="186" t="inlineStr">
        <is>
          <t>✅ คำตอบที่ถูกต้อง: ข้อ ก. หลีกเลี่ยงสิ่งที่ทำให้แพ้
🎯 ทำไมข้อนี้ถึงถูก:
เป็นทางเลือกที่ถูกต้องและสอดคล้องกับแนวทางการรักษามาตรฐาน
🔍 ข้ออื่นผิดเพราะอะไร:
• ข้อ ข. (ออกกำลังกายหักโหมในที่อากาศเย็น): การออกกำลังกายหักโหมในที่อากาศเย็นกระตุ้นให้เกิด exercise-induced bronchoconstriction (EIB) ทำให้หลอดลมหดเกร็งเฉียบพลัน
• ข้อ ค. (ใช้พรมปูพื้นและเลี้ยงสัตว์เลี้ยงในห้องนอน): พรมปูพื้นและสัตว์เลี้ยงเป็นแหล่งกักเก็บไรฝุ่นและสารก่อภูมิแพ้ที่กระตุ้นการอักเสบเรื้อรังของหลอดลม
• ข้อ ง. (เปิดหน้าต่างรับควันบุหรี่และมลภาวะ): ควันบุหรี่และมลภาวะเป็นสารระคายเคืองรุนแรงที่ทำลายเยื่อบุทางเดินหายใจและลดการตอบสนองต่อยาสเตียรอยด์พ่น
• ข้อ จ. (ใช้น้ำหอมและสเปรย์ปรับอากาศกลิ่นฉุนในห้องนอน): สารระเหยและน้ำหอมกลิ่นฉุนกระตุ้น cholinergic sensory nerves ทำให้เกิด reflex bronchoconstriction</t>
        </is>
      </c>
      <c r="L57" s="186" t="n"/>
      <c r="M57" s="186" t="inlineStr">
        <is>
          <t>11. Pulmonary</t>
        </is>
      </c>
      <c r="N57" s="186" t="inlineStr">
        <is>
          <t>11.3 Allergic Rhinitis &amp; Upper Airway Disorders</t>
        </is>
      </c>
      <c r="O57" s="185" t="inlineStr">
        <is>
          <t>Clinic</t>
        </is>
      </c>
      <c r="P57" s="186" t="inlineStr">
        <is>
          <t>ข้อ 58 เล่มม่วง</t>
        </is>
      </c>
      <c r="Q57" s="185" t="inlineStr">
        <is>
          <t>แบบฝึกหัด</t>
        </is>
      </c>
      <c r="R57" s="185" t="inlineStr">
        <is>
          <t>เล่มม่วง</t>
        </is>
      </c>
      <c r="S57" s="185" t="inlineStr">
        <is>
          <t>CASE-PULM-ASTHMA-STEPDOWN</t>
        </is>
      </c>
    </row>
    <row r="58" ht="24" customHeight="1" s="49">
      <c r="A58" s="187" t="n">
        <v>56</v>
      </c>
      <c r="B58" s="186" t="inlineStr">
        <is>
          <t>ผู้ป่วยโรคปอดอุดกั้นเรื้อรัง (COPD) มีอาการกำเริบเฉียบพลัน (Acute exacerbation) มีอาการเหนื่อยหอบเพิ่มขึ้นอย่างรวดเร็ว ปริมาณเสมหะเพิ่มขึ้น และเสมหะเปลี่ยนเป็นสีเหลืองขุ่น (Purulent sputum) ผลตรวจสมรรถภาพปอดเดิม FEV1 เท่ากับ 35% ของค่าพยากรณ์ และ FEV1/FVC เท่ากับ 65%</t>
        </is>
      </c>
      <c r="C58" s="186" t="inlineStr">
        <is>
          <t>จากค่าสมรรถภาพปอด post-bronchodilator FEV1 เท่ากับ 35% ผู้ป่วยรายนี้จัดอยู่ในระดับความรุนแรงของการอุดกั้นทางเดินหายใจระดับใดตามเกณฑ์ GOLD</t>
        </is>
      </c>
      <c r="D58" s="186" t="n"/>
      <c r="E58" s="186" t="inlineStr">
        <is>
          <t>GOLD 3 (Severe airflow limitation)</t>
        </is>
      </c>
      <c r="F58" s="186" t="inlineStr">
        <is>
          <t>GOLD 1 (Mild airflow limitation)</t>
        </is>
      </c>
      <c r="G58" s="186" t="inlineStr">
        <is>
          <t>GOLD 2 (Moderate airflow limitation)</t>
        </is>
      </c>
      <c r="H58" s="186" t="inlineStr">
        <is>
          <t>GOLD 4 (Very severe airflow limitation)</t>
        </is>
      </c>
      <c r="I58" s="188" t="inlineStr">
        <is>
          <t>Unclassified</t>
        </is>
      </c>
      <c r="J58" s="185" t="n">
        <v>1</v>
      </c>
      <c r="K58" s="186" t="inlineStr">
        <is>
          <t>✅ คำตอบที่ถูกต้อง: ข้อ ก. GOLD 3 (Severe airflow limitation)
🎯 ทำไมข้อนี้ถึงถูก:
เป็นทางเลือกที่ถูกต้องและสอดคล้องกับแนวทางการรักษามาตรฐาน
🔍 ข้ออื่นผิดเพราะอะไร:
• ข้อ ข. (GOLD 1 (Mild airflow limitation)): GOLD 1 (Mild) กำหนดไว้ที่ค่า FEV1 มากกว่าหรือเท่ากับ 80% ของค่ามาตรฐาน (predicted)
• ข้อ ค. (GOLD 2 (Moderate airflow limitation)): GOLD 2 (Moderate) กำหนดไว้ที่ค่า FEV1 อยู่ระหว่าง 50% ถึง 79% ของค่ามาตรฐาน
• ข้อ ง. (GOLD 4 (Very severe airflow limitation)): GOLD 4 (Very severe) กำหนดไว้ที่ค่า FEV1 น้อยกว่า 30% ของค่ามาตรฐาน
• ข้อ จ. (Unclassified): เมื่อมีผล spirometry ระบุ FEV1/FVC น้อยกว่า 0.70 และ FEV1 เท่ากับ 35% สามารถจัดกลุ่ม GOLD 3 ได้ชัดเจน ไม่ใช่ unclassified</t>
        </is>
      </c>
      <c r="L58" s="186" t="n"/>
      <c r="M58" s="186" t="inlineStr">
        <is>
          <t>11. Pulmonary</t>
        </is>
      </c>
      <c r="N58" s="186" t="inlineStr">
        <is>
          <t>11.2 Chronic Obstructive Pulmonary Disease (COPD)</t>
        </is>
      </c>
      <c r="O58" s="185" t="inlineStr">
        <is>
          <t>Clinic</t>
        </is>
      </c>
      <c r="P58" s="186" t="inlineStr">
        <is>
          <t>ข้อ 59 เล่มม่วง</t>
        </is>
      </c>
      <c r="Q58" s="185" t="inlineStr">
        <is>
          <t>แบบฝึกหัด</t>
        </is>
      </c>
      <c r="R58" s="185" t="inlineStr">
        <is>
          <t>เล่มม่วง</t>
        </is>
      </c>
      <c r="S58" s="185" t="inlineStr">
        <is>
          <t>CASE-PULM-COPD-EXAC-ANTIBIOTIC</t>
        </is>
      </c>
    </row>
    <row r="59" ht="24" customHeight="1" s="49">
      <c r="A59" s="187" t="n">
        <v>57</v>
      </c>
      <c r="B59" s="186" t="inlineStr">
        <is>
          <t>ผู้ป่วยโรคปอดอุดกั้นเรื้อรัง (COPD) มีอาการกำเริบเฉียบพลัน (Acute exacerbation) มีอาการเหนื่อยหอบเพิ่มขึ้นอย่างรวดเร็ว ปริมาณเสมหะเพิ่มขึ้น และเสมหะเปลี่ยนเป็นสีเหลืองขุ่น (Purulent sputum) ผลตรวจสมรรถภาพปอดเดิม FEV1 เท่ากับ 35% ของค่าพยากรณ์ และ FEV1/FVC เท่ากับ 65%</t>
        </is>
      </c>
      <c r="C59" s="186" t="inlineStr">
        <is>
          <t>เนื่องจากผู้ป่วยมีลักษณะเสมหะเป็นหนองร่วมกับอาการหอบกำเริบ (Anthonisen Type 1) แพทย์พิจารณาจ่ายยาปฏิชีวนะเพิ่ม ยาในข้อใดเหมาะสมที่สุดตามแนวทาง GOLD</t>
        </is>
      </c>
      <c r="D59" s="186" t="n"/>
      <c r="E59" s="186" t="inlineStr">
        <is>
          <t>Azithromycin</t>
        </is>
      </c>
      <c r="F59" s="186" t="inlineStr">
        <is>
          <t>Ciprofloxacin</t>
        </is>
      </c>
      <c r="G59" s="186" t="inlineStr">
        <is>
          <t>Doxycycline</t>
        </is>
      </c>
      <c r="H59" s="186" t="inlineStr">
        <is>
          <t>Amoxicillin/Clavulanate</t>
        </is>
      </c>
      <c r="I59" s="188" t="inlineStr">
        <is>
          <t>Levofloxacin</t>
        </is>
      </c>
      <c r="J59" s="185" t="n">
        <v>1</v>
      </c>
      <c r="K59" s="186" t="inlineStr">
        <is>
          <t>✅ คำตอบที่ถูกต้อง: ข้อ ก. Azithromycin
🎯 ทำไมข้อนี้ถึงถูก:
เป็นทางเลือกที่ถูกต้องและสอดคล้องกับแนวทางการรักษามาตรฐาน
🔍 ข้ออื่นผิดเพราะอะไร:
• ข้อ ข. (Ciprofloxacin): Ciprofloxacin เป็นยากลุ่ม fluoroquinolones ที่ไม่ได้แนะนำเป็น first-line ใน COPD exacerbation ทั่วไป เว้นแต่มีความเสี่ยงต่อเชื้อ Pseudomonas aeruginosa
• ข้อ ค. (Doxycycline): Doxycycline เป็นยาทางเลือกสำรองในกรณีที่แพ้กลุ่ม beta-lactam หรือ macrolide แต่ไม่ใช่ยาที่นิยมให้ผลต้านการอักเสบระยะยาวเท่า azithromycin
• ข้อ ง. (Amoxicillin/Clavulanate): Amoxicillin/Clavulanate เหมาะสำหรับการรักษา acute exacerbation ระยะสั้น 5 ถึง 7 วัน แต่การให้ระยะยาวเพื่อป้องกันการกำเริบซ้ำจะแนะนำเป็น Azithromycin
• ข้อ จ. (Levofloxacin): Levofloxacin เป็น respiratory fluoroquinolone ที่สงวนไว้สำหรับผู้ป่วยที่มีโรคร่วมซับซ้อนหรือดื้อยา เพื่อป้องกันการดื้อยาในชุมชน</t>
        </is>
      </c>
      <c r="L59" s="186" t="n"/>
      <c r="M59" s="186" t="inlineStr">
        <is>
          <t>11. Pulmonary</t>
        </is>
      </c>
      <c r="N59" s="186" t="inlineStr">
        <is>
          <t>11.2 Chronic Obstructive Pulmonary Disease (COPD)</t>
        </is>
      </c>
      <c r="O59" s="185" t="inlineStr">
        <is>
          <t>Clinic</t>
        </is>
      </c>
      <c r="P59" s="186" t="inlineStr">
        <is>
          <t>ข้อ 60 เล่มม่วง</t>
        </is>
      </c>
      <c r="Q59" s="185" t="inlineStr">
        <is>
          <t>แบบฝึกหัด</t>
        </is>
      </c>
      <c r="R59" s="185" t="inlineStr">
        <is>
          <t>เล่มม่วง</t>
        </is>
      </c>
      <c r="S59" s="185" t="inlineStr">
        <is>
          <t>CASE-PULM-COPD-EXAC-ANTIBIOTIC</t>
        </is>
      </c>
    </row>
    <row r="60" ht="24" customHeight="1" s="49">
      <c r="A60" s="187" t="n">
        <v>58</v>
      </c>
      <c r="B60" s="186" t="inlineStr"/>
      <c r="C60" s="186" t="inlineStr">
        <is>
          <t>สารช่วยในข้อใดช่วยให้ผงยา tiotropium bromide เปียกง่ายขึ้น (wetting agent) เมื่อผงยาสัมผัสกับของเหลวในทางเดินหายใจ</t>
        </is>
      </c>
      <c r="D60" s="186" t="n"/>
      <c r="E60" s="186" t="inlineStr">
        <is>
          <t>Alginic acid</t>
        </is>
      </c>
      <c r="F60" s="186" t="inlineStr">
        <is>
          <t>Citric acid</t>
        </is>
      </c>
      <c r="G60" s="186" t="inlineStr">
        <is>
          <t>Lecithin</t>
        </is>
      </c>
      <c r="H60" s="186" t="inlineStr">
        <is>
          <t>Calcium stearate</t>
        </is>
      </c>
      <c r="I60" s="188" t="inlineStr">
        <is>
          <t>Titanium dioxide</t>
        </is>
      </c>
      <c r="J60" s="185" t="n">
        <v>1</v>
      </c>
      <c r="K60" s="186" t="inlineStr">
        <is>
          <t>✅ คำตอบที่ถูกต้อง: ข้อ ก. Alginic acid
🎯 ทำไมข้อนี้ถึงถูก:
เป็นทางเลือกที่ถูกต้องและสอดคล้องกับแนวทางการรักษามาตรฐาน
🔍 ข้ออื่นผิดเพราะอะไร:
• ข้อ ข. (Citric acid): Citric acid ทำหน้าที่เป็น pH adjusting agent หรือ buffering agent เพื่อความคงตัวของตัวยา ไม่ได้ทำหน้าที่เป็น wetting agent
• ข้อ ค. (Lecithin): Lecithin มักใช้เป็น emulsifying agent หรือ surfactant ในระบบแขวนตะกอนเหลว ไม่ใช่วัตถุดิบหลักใน dry powder inhaler แคปซูลนี้
• ข้อ ง. (Calcium stearate): Calcium stearate เป็นสารหล่อลื่น (hydrophobic lubricant) ที่ลดการเสียดทาน แต่มีคุณสมบัติไม่ชอบน้ำจึงไม่ช่วยให้ผงยาเปียกง่าย
• ข้อ จ. (Titanium dioxide): Titanium dioxide เป็นสารเพิ่มความทึบแสง (opacifying agent) เพื่อป้องกันแสงในเปลือกแคปซูล ไม่ได้ช่วยให้ยาเปียกน้ำ</t>
        </is>
      </c>
      <c r="L60" s="186" t="n"/>
      <c r="M60" s="186" t="inlineStr">
        <is>
          <t>11. Pulmonary</t>
        </is>
      </c>
      <c r="N60" s="186" t="inlineStr">
        <is>
          <t>11.2 Chronic Obstructive Pulmonary Disease (COPD)</t>
        </is>
      </c>
      <c r="O60" s="185" t="inlineStr">
        <is>
          <t>Clinic</t>
        </is>
      </c>
      <c r="P60" s="186" t="inlineStr">
        <is>
          <t>ข้อ 61 เล่มม่วง</t>
        </is>
      </c>
      <c r="Q60" s="185" t="inlineStr">
        <is>
          <t>แบบฝึกหัด</t>
        </is>
      </c>
      <c r="R60" s="185" t="inlineStr">
        <is>
          <t>เล่มม่วง</t>
        </is>
      </c>
      <c r="S60" s="185" t="n"/>
    </row>
    <row r="61" ht="24" customHeight="1" s="49">
      <c r="A61" s="187" t="n">
        <v>59</v>
      </c>
      <c r="B61" s="186" t="inlineStr">
        <is>
          <t>ผู้ป่วย COPD มีอาการหอบเหนื่อยรุนแรงเฉียบพลัน ยาพ่นสูดใน</t>
        </is>
      </c>
      <c r="C61" s="186" t="inlineStr">
        <is>
          <t>ข้อใดเหมาะสมในการบรรเทาอาการกำเริบเฉียบพลัน</t>
        </is>
      </c>
      <c r="D61" s="186" t="n"/>
      <c r="E61" s="186" t="inlineStr">
        <is>
          <t>Ipratropium/Fenoterol MDI</t>
        </is>
      </c>
      <c r="F61" s="186" t="inlineStr">
        <is>
          <t>Montelukast 10 mg HS</t>
        </is>
      </c>
      <c r="G61" s="186" t="inlineStr">
        <is>
          <t>Theophylline 200 mg BID</t>
        </is>
      </c>
      <c r="H61" s="186" t="inlineStr">
        <is>
          <t>Prednisolone 40 mg OD x 5 days</t>
        </is>
      </c>
      <c r="I61" s="188" t="inlineStr">
        <is>
          <t>N-acetylcysteine 600 mg OD</t>
        </is>
      </c>
      <c r="J61" s="185" t="n">
        <v>1</v>
      </c>
      <c r="K61" s="186" t="inlineStr">
        <is>
          <t>✅ คำตอบที่ถูกต้อง: ข้อ ก. Ipratropium/Fenoterol MDI
🎯 ทำไมข้อนี้ถึงถูก:
เป็นทางเลือกที่ถูกต้องและสอดคล้องกับแนวทางการรักษามาตรฐาน
🔍 ข้ออื่นผิดเพราะอะไร:
• ข้อ ข. (Montelukast 10 mg HS): Macular rash เป็นผื่นราบที่พบได้บ่อย ไม่อยู่ในกลุ่ม Severe Cutaneous Adverse Reactions (SCARs)
• ข้อ ค. (Theophylline 200 mg BID): Theophylline 200 mg BID ไม่สอดคล้องกับข้อบ่งใช้ กลไกการออกฤทธิ์ หรือแนวทางเวชปฏิบัติสำหรับกรณีนี้
• ข้อ ง. (Prednisolone 40 mg OD x 5 days): Acneiform drug eruption เป็นผื่นคล้ายสิวจากการใช้ยา ไม่อันตรายถึงแก่ชีวิตและไม่เป็นข้อห้ามเด็ดขาดในการ rechallenge
• ข้อ จ. (N-acetylcysteine 600 mg OD): การแพ้ยาไม่รุนแรงอื่นๆ สามารถพิจารณาตามระดับความจำเป็นทางคลินิก (Risk-Benefit Assessment)</t>
        </is>
      </c>
      <c r="L61" s="186" t="n"/>
      <c r="M61" s="186" t="inlineStr">
        <is>
          <t>11. Pulmonary</t>
        </is>
      </c>
      <c r="N61" s="186" t="inlineStr">
        <is>
          <t>11.2 Chronic Obstructive Pulmonary Disease (COPD)</t>
        </is>
      </c>
      <c r="O61" s="185" t="inlineStr">
        <is>
          <t>Clinic</t>
        </is>
      </c>
      <c r="P61" s="186" t="inlineStr">
        <is>
          <t>ข้อ 62 เล่มม่วง</t>
        </is>
      </c>
      <c r="Q61" s="185" t="inlineStr">
        <is>
          <t>แบบฝึกหัด</t>
        </is>
      </c>
      <c r="R61" s="185" t="inlineStr">
        <is>
          <t>เล่มม่วง</t>
        </is>
      </c>
      <c r="S61" s="185" t="n"/>
    </row>
    <row r="62" ht="24" customHeight="1" s="49">
      <c r="A62" s="187" t="n">
        <v>60</v>
      </c>
      <c r="B62" s="186" t="inlineStr"/>
      <c r="C62" s="186" t="inlineStr">
        <is>
          <t>การแพ้ยาในลักษณะใดเป็นภาวะที่รุนแรงถึงแก่ชีวิตและห้ามทำ rechallenge ยาแก่ผู้ป่วยโดยเด็ดขาด</t>
        </is>
      </c>
      <c r="D62" s="186" t="n"/>
      <c r="E62" s="186" t="inlineStr">
        <is>
          <t>Toxic epidermal necrolysis (TEN)</t>
        </is>
      </c>
      <c r="F62" s="186" t="inlineStr">
        <is>
          <t>Maculopapular rash</t>
        </is>
      </c>
      <c r="G62" s="186" t="inlineStr">
        <is>
          <t>Macular rash</t>
        </is>
      </c>
      <c r="H62" s="186" t="inlineStr">
        <is>
          <t>Acneiform drug eruption</t>
        </is>
      </c>
      <c r="I62" s="188" t="inlineStr">
        <is>
          <t>Urticaria เล็กน้อย</t>
        </is>
      </c>
      <c r="J62" s="185" t="n">
        <v>1</v>
      </c>
      <c r="K62" s="186" t="inlineStr">
        <is>
          <t>✅ คำตอบที่ถูกต้อง: ข้อ ก. Toxic epidermal necrolysis (TEN)
🎯 ทำไมข้อนี้ถึงถูก:
เป็นทางเลือกที่ถูกต้องและสอดคล้องกับแนวทางการรักษามาตรฐาน
🔍 ข้ออื่นผิดเพราะอะไร:
• ข้อ ข. (Maculopapular rash): Macular rash เป็นผื่นราบที่พบได้บ่อยและไม่จัดเป็น severe cutaneous adverse reactions (SCARs)
• ข้อ ค. (Macular rash): Maculopapular rash เป็นปฏิกิริยาไม่รุนแรง สามารถให้การรักษาแบบประคับประคองและพิจารณาประเมินซ้ำได้หากจำเป็น
• ข้อ ง. (Acneiform drug eruption): Acneiform drug eruption เป็นผื่นคล้ายสิวที่สัมพันธ์กับยาบางชนิด เช่น สเตียรอยด์หรือ lithium ไม่จัดเป็นภาวะฉุกเฉินถึงชีวิต
• ข้อ จ. (Urticaria เล็กน้อย): Urticaria ทั่วไปหากไม่มีภาวะ anaphylaxis หรือ angioedema ร่วมด้วย สามารถให้ antihistamine บรรเทาอาการได้</t>
        </is>
      </c>
      <c r="L62" s="186" t="n"/>
      <c r="M62" s="186" t="inlineStr">
        <is>
          <t>11. Pulmonary</t>
        </is>
      </c>
      <c r="N62" s="186" t="inlineStr">
        <is>
          <t>11.1 Asthma (Adult &amp; Pediatric)</t>
        </is>
      </c>
      <c r="O62" s="185" t="inlineStr">
        <is>
          <t>Clinic</t>
        </is>
      </c>
      <c r="P62" s="186" t="inlineStr">
        <is>
          <t>ข้อ 63 เล่มม่วง</t>
        </is>
      </c>
      <c r="Q62" s="185" t="inlineStr">
        <is>
          <t>แบบฝึกหัด</t>
        </is>
      </c>
      <c r="R62" s="185" t="inlineStr">
        <is>
          <t>เล่มม่วง</t>
        </is>
      </c>
      <c r="S62" s="185" t="n"/>
    </row>
    <row r="63" ht="24" customHeight="1" s="49">
      <c r="A63" s="187" t="n">
        <v>61</v>
      </c>
      <c r="B63" s="186" t="inlineStr"/>
      <c r="C63" s="186" t="inlineStr">
        <is>
          <t>ข้อใดคืออาการไม่พึงประสงค์ที่พบบ่อย หากผู้ป่วยใช้ salbutamol MDI บ่อยหรือเกินปริมาณที่แนะนำ</t>
        </is>
      </c>
      <c r="D63" s="186" t="n"/>
      <c r="E63" s="186" t="inlineStr">
        <is>
          <t>Tachycardia and Tremor</t>
        </is>
      </c>
      <c r="F63" s="186" t="inlineStr">
        <is>
          <t>Drowsiness</t>
        </is>
      </c>
      <c r="G63" s="186" t="inlineStr">
        <is>
          <t>Hyperkalemia</t>
        </is>
      </c>
      <c r="H63" s="186" t="inlineStr">
        <is>
          <t>Hypermagnesemia</t>
        </is>
      </c>
      <c r="I63" s="188" t="inlineStr">
        <is>
          <t>Metabolic alkalosis</t>
        </is>
      </c>
      <c r="J63" s="185" t="n">
        <v>1</v>
      </c>
      <c r="K63" s="186" t="inlineStr">
        <is>
          <t>✅ คำตอบที่ถูกต้อง: ข้อ ก. Tachycardia and Tremor
🎯 ทำไมข้อนี้ถึงถูก:
เป็นทางเลือกที่ถูกต้องและสอดคล้องกับแนวทางการรักษามาตรฐาน
🔍 ข้ออื่นผิดเพราะอะไร:
• ข้อ ข. (Drowsiness): Drowsiness หรืออาการง่วงซึมมักเกิดจากยาแก้แพ้กลุ่ม sedating antihistamines แต่ salbutamol มีฤทธิ์กระตุ้นประสาททำให้ตื่นตัวและนอนไม่หลับ
• ข้อ ค. (Hyperkalemia): Hyperkalemia ไม่ใช่อาการข้างเคียง แต่ Salbutamol ทำให้เกิด Hypokalemia จากการดึงโพแทสเซียมเข้าสู่ภายในเซลล์
• ข้อ ง. (Hypermagnesemia): Hypermagnesemia ไม่ใช่อาการข้างเคียงทั่วไปของยากลุ่ม beta-2 adrenergic agonists
• ข้อ จ. (Metabolic alkalosis): Metabolic alkalosis ไม่ใช่อาการไม่พึงประสงค์หลัก แต่ในขนาดสูงมากอาจพบ transient lactic acidosis ได้บ้าง</t>
        </is>
      </c>
      <c r="L63" s="186" t="n"/>
      <c r="M63" s="186" t="inlineStr">
        <is>
          <t>11. Pulmonary</t>
        </is>
      </c>
      <c r="N63" s="186" t="inlineStr">
        <is>
          <t>11.4 Inhalation Device Techniques &amp; Aerosol Pharmacology</t>
        </is>
      </c>
      <c r="O63" s="185" t="inlineStr">
        <is>
          <t>Clinic</t>
        </is>
      </c>
      <c r="P63" s="186" t="inlineStr">
        <is>
          <t>ข้อ 64 เล่มม่วง</t>
        </is>
      </c>
      <c r="Q63" s="185" t="inlineStr">
        <is>
          <t>แบบฝึกหัด</t>
        </is>
      </c>
      <c r="R63" s="185" t="inlineStr">
        <is>
          <t>เล่มม่วง</t>
        </is>
      </c>
      <c r="S63" s="185" t="n"/>
    </row>
    <row r="64" ht="24" customHeight="1" s="49">
      <c r="A64" s="187" t="n">
        <v>62</v>
      </c>
      <c r="B64" s="186" t="inlineStr"/>
      <c r="C64" s="186" t="inlineStr">
        <is>
          <t>Salbutamol เป็น chiral molecule ที่ประกอบด้วย (R)-salbutamol และ (S)-salbutamol ในอัตราส่วน 50:50 สารผสมในลักษณะนี้เรียกว่าอะไร</t>
        </is>
      </c>
      <c r="D64" s="186" t="n"/>
      <c r="E64" s="186" t="inlineStr">
        <is>
          <t>Racemic mixture</t>
        </is>
      </c>
      <c r="F64" s="186" t="inlineStr">
        <is>
          <t>Cis/Trans mixture</t>
        </is>
      </c>
      <c r="G64" s="186" t="inlineStr">
        <is>
          <t>Conformational mixture</t>
        </is>
      </c>
      <c r="H64" s="186" t="inlineStr">
        <is>
          <t>Diastereomeric mixture</t>
        </is>
      </c>
      <c r="I64" s="188" t="inlineStr">
        <is>
          <t>Meso compound</t>
        </is>
      </c>
      <c r="J64" s="185" t="n">
        <v>1</v>
      </c>
      <c r="K64" s="186" t="inlineStr">
        <is>
          <t>✅ คำตอบที่ถูกต้อง: ข้อ ก. Racemic mixture
🎯 ทำไมข้อนี้ถึงถูก:
เป็นทางเลือกที่ถูกต้องและสอดคล้องกับแนวทางการรักษามาตรฐาน
🔍 ข้ออื่นผิดเพราะอะไร:
• ข้อ ข. (Cis/Trans mixture): Cis/Trans mixture เป็นไอโซเมอร์เชิงเรขาคณิต (geometric isomers) ที่เกิดจากพันธะคู่หรือวงแหวน ไม่ใช่สารที่มี chiral center
• ข้อ ค. (Conformational mixture): Conformational mixture เกิดจากการหมุนรอบพันธะเดี่ยวของโมเลกุล ไม่ใช่ไอโซเมอร์ทางแสงที่มี chirality ถาวร
• ข้อ ง. (Diastereomeric mixture): Diastereomeric mixture คือสารผสมของสเตอริโอไอโซเมอร์ที่ไม่เป็นภาพเงากระจกซึ่งกันและกัน และมีสมบัติทางกายภาพแตกต่างกัน
• ข้อ จ. (Meso compound): Meso compound คือโมเลกุลที่มี stereocenters แต่มีระนาบสมมาตรภายในโมเลกุลทำให้ไม่มี optical activity</t>
        </is>
      </c>
      <c r="L64" s="186" t="n"/>
      <c r="M64" s="186" t="inlineStr">
        <is>
          <t>11. Pulmonary</t>
        </is>
      </c>
      <c r="N64" s="186" t="inlineStr">
        <is>
          <t>11.1 Asthma (Adult &amp; Pediatric)</t>
        </is>
      </c>
      <c r="O64" s="185" t="inlineStr">
        <is>
          <t>Clinic</t>
        </is>
      </c>
      <c r="P64" s="186" t="inlineStr">
        <is>
          <t>ข้อ 65 เล่มม่วง</t>
        </is>
      </c>
      <c r="Q64" s="185" t="inlineStr">
        <is>
          <t>แบบฝึกหัด</t>
        </is>
      </c>
      <c r="R64" s="185" t="inlineStr">
        <is>
          <t>เล่มม่วง</t>
        </is>
      </c>
      <c r="S64" s="185" t="n"/>
    </row>
    <row r="65" ht="24" customHeight="1" s="49">
      <c r="A65" s="187" t="n">
        <v>63</v>
      </c>
      <c r="B65" s="186" t="inlineStr"/>
      <c r="C65" s="186" t="inlineStr">
        <is>
          <t>COPD ข้อใดไม่ใช่สาเหตุ เฉลยข้อสอบ PLE-CC1 ครั้งที่12/2564 วันที่ 1-2 : MUPY 50 เฉลยข้อสอบ PLE-CC1 ครั้งที่12/2564 วันที่ 1-2 : MUPY 50</t>
        </is>
      </c>
      <c r="D65" s="186" t="n"/>
      <c r="E65" s="186" t="inlineStr">
        <is>
          <t>การรับประทานอาหารที่มีไขมันสูง</t>
        </is>
      </c>
      <c r="F65" s="186" t="inlineStr">
        <is>
          <t>การสูบบุหรี่ (Cigarette smoking)</t>
        </is>
      </c>
      <c r="G65" s="186" t="inlineStr">
        <is>
          <t>มลพิษทางอากาศและควันจากการเผาไหม้ (Air pollution)</t>
        </is>
      </c>
      <c r="H65" s="186" t="inlineStr">
        <is>
          <t>ภาวะพร่อง Alpha-1 antitrypsin deficiency</t>
        </is>
      </c>
      <c r="I65" s="188" t="inlineStr">
        <is>
          <t>การสัมผัสฝุ่นและสารเคมีในที่ทำงาน (Occupational dust)</t>
        </is>
      </c>
      <c r="J65" s="185" t="n">
        <v>1</v>
      </c>
      <c r="K65" s="186" t="inlineStr">
        <is>
          <t>✅ คำตอบที่ถูกต้อง: ข้อ ก. การรับประทานอาหารที่มีไขมันสูง
🎯 ทำไมข้อนี้ถึงถูก:
เป็นทางเลือกที่ถูกต้องและสอดคล้องกับแนวทางการรักษามาตรฐาน
🔍 ข้ออื่นผิดเพราะอะไร:
• ข้อ ข. (การสูบบุหรี่ (Cigarette smoking)): การสูบบุหรี่เป็นปัจจัยเสี่ยงหลักที่สุดที่ก่อให้เกิดโรค COPD โดยคิดเป็นสาเหตุมากกว่าร้อยละ 80 ของผู้ป่วยทั้งหมด
• ข้อ ค. (มลพิษทางอากาศและควันจากการเผาไหม้ (Air pollution)): มลพิษทางอากาศ ควันจากการหุงต้ม และฝุ่นละอองชีวมวล เป็นสาเหตุสำคัญของ COPD โดยเฉพาะในสตรีและผู้ที่ไม่สูบบุหรี่
• ข้อ ง. (ภาวะพร่อง Alpha-1 antitrypsin deficiency): ภาวะพร่องเอนไซม์ Alpha-1 antitrypsin deficiency เป็นสาเหตุทางพันธุกรรมที่ทำให้เกิด emphysema ตั้งแต่อายุน้อย
• ข้อ จ. (การสัมผัสฝุ่นและสารเคมีในที่ทำงาน (Occupational dust)): การสัมผัสฝุ่นแร่ สารเคมี และไอระเหยจากการทำงานในโรงงานอุตสาหกรรมเป็นปัจจัยส่งเสริมสำคัญให้เกิด COPD</t>
        </is>
      </c>
      <c r="L65" s="186" t="n"/>
      <c r="M65" s="186" t="inlineStr">
        <is>
          <t>11. Pulmonary</t>
        </is>
      </c>
      <c r="N65" s="186" t="inlineStr">
        <is>
          <t>11.2 Chronic Obstructive Pulmonary Disease (COPD)</t>
        </is>
      </c>
      <c r="O65" s="185" t="inlineStr">
        <is>
          <t>Clinic</t>
        </is>
      </c>
      <c r="P65" s="186" t="inlineStr">
        <is>
          <t>ข้อ 66 เล่มม่วง</t>
        </is>
      </c>
      <c r="Q65" s="185" t="inlineStr">
        <is>
          <t>แบบฝึกหัด</t>
        </is>
      </c>
      <c r="R65" s="185" t="inlineStr">
        <is>
          <t>เล่มม่วง</t>
        </is>
      </c>
      <c r="S65" s="185" t="n"/>
    </row>
    <row r="66" ht="24" customHeight="1" s="49">
      <c r="A66" s="187" t="n">
        <v>64</v>
      </c>
      <c r="B66" s="186" t="inlineStr"/>
      <c r="C66" s="186" t="inlineStr">
        <is>
          <t>ข้อไม่ใช่ปัจจัยเสี่ยงกำเริบของ COPD</t>
        </is>
      </c>
      <c r="D66" s="186" t="n"/>
      <c r="E66" s="186" t="inlineStr">
        <is>
          <t>การใช้ยาพ่นจมูกแก้แพ้</t>
        </is>
      </c>
      <c r="F66" s="186" t="inlineStr">
        <is>
          <t>การติดเชื้อในระบบทางเดินหายใจ (Respiratory tract infection)</t>
        </is>
      </c>
      <c r="G66" s="186" t="inlineStr">
        <is>
          <t>มลภาวะทางอากาศและฝุ่นละอองขนาดเล็ก (PM2.5)</t>
        </is>
      </c>
      <c r="H66" s="186" t="inlineStr">
        <is>
          <t>การหยุดยาพ่นขยายหลอดลมควบคุมอาการกะทันหัน</t>
        </is>
      </c>
      <c r="I66" s="188" t="inlineStr">
        <is>
          <t>การสัมผัสควันบุหรี่มือสอง</t>
        </is>
      </c>
      <c r="J66" s="185" t="n">
        <v>1</v>
      </c>
      <c r="K66" s="186" t="inlineStr">
        <is>
          <t>✅ คำตอบที่ถูกต้อง: ข้อ ก. การใช้ยาพ่นจมูกแก้แพ้
🎯 ทำไมข้อนี้ถึงถูก:
เป็นทางเลือกที่ถูกต้องและสอดคล้องกับแนวทางการรักษามาตรฐาน
🔍 ข้ออื่นผิดเพราะอะไร:
• ข้อ ข. (การติดเชื้อในระบบทางเดินหายใจ (Respiratory tract infection)): การติดเชื้อไวรัสหรือแบคทีเรียในทางเดินหายใจเป็นสาเหตุที่พบบ่อยที่สุดของการเกิด acute COPD exacerbation
• ข้อ ค. (มลภาวะทางอากาศและฝุ่นละอองขนาดเล็ก (PM2.5)): มลภาวะทางอากาศและฝุ่นละอองขนาดเล็ก PM2.5 กระตุ้นให้เกิด airway inflammation และหลอดลมหดเกร็งเฉียบพลัน
• ข้อ ง. (การหยุดยาพ่นขยายหลอดลมควบคุมอาการกะทันหัน): การหยุดยาพ่นควบคุมอาการกะทันหันทำให้การขยายหลอดลมลดลงและนำไปสู่อาการกำเริบเฉียบพลันได้รวดเร็ว
• ข้อ จ. (การสัมผัสควันบุหรี่มือสอง): การสัมผัสควันบุหรี่มือสองก่อให้เกิด oxidative stress และกระตุ้นการอักเสบของหลอดลมในผู้ป่วย COPD</t>
        </is>
      </c>
      <c r="L66" s="186" t="n"/>
      <c r="M66" s="186" t="inlineStr">
        <is>
          <t>11. Pulmonary</t>
        </is>
      </c>
      <c r="N66" s="186" t="inlineStr">
        <is>
          <t>11.2 Chronic Obstructive Pulmonary Disease (COPD)</t>
        </is>
      </c>
      <c r="O66" s="185" t="inlineStr">
        <is>
          <t>Clinic</t>
        </is>
      </c>
      <c r="P66" s="186" t="inlineStr">
        <is>
          <t>ข้อ 67 เล่มม่วง</t>
        </is>
      </c>
      <c r="Q66" s="185" t="inlineStr">
        <is>
          <t>แบบฝึกหัด</t>
        </is>
      </c>
      <c r="R66" s="185" t="inlineStr">
        <is>
          <t>เล่มม่วง</t>
        </is>
      </c>
      <c r="S66" s="185" t="n"/>
    </row>
    <row r="67" ht="24" customHeight="1" s="49">
      <c r="A67" s="187" t="n">
        <v>65</v>
      </c>
      <c r="B67" s="186" t="inlineStr"/>
      <c r="C67" s="186" t="inlineStr">
        <is>
          <t>ข้อใดเป็นผลข้างเคียงของ salbutamol</t>
        </is>
      </c>
      <c r="D67" s="186" t="n"/>
      <c r="E67" s="186" t="inlineStr">
        <is>
          <t>Tremor (มือสั่น)</t>
        </is>
      </c>
      <c r="F67" s="186" t="inlineStr">
        <is>
          <t>Bradycardia (หัวใจเต้นช้า)</t>
        </is>
      </c>
      <c r="G67" s="186" t="inlineStr">
        <is>
          <t>Diarrhea (ท้องเสีย)</t>
        </is>
      </c>
      <c r="H67" s="186" t="inlineStr">
        <is>
          <t>Hypotension (ความดันต่ำ)</t>
        </is>
      </c>
      <c r="I67" s="188" t="inlineStr">
        <is>
          <t>Constipation (ท้องผูก)</t>
        </is>
      </c>
      <c r="J67" s="185" t="n">
        <v>1</v>
      </c>
      <c r="K67" s="186" t="inlineStr">
        <is>
          <t>✅ คำตอบที่ถูกต้อง: ข้อ ก. Tremor (มือสั่น)
🎯 ทำไมข้อนี้ถึงถูก:
เป็นทางเลือกที่ถูกต้องและสอดคล้องกับแนวทางการรักษามาตรฐาน
🔍 ข้ออื่นผิดเพราะอะไร:
• ข้อ ข. (Bradycardia (หัวใจเต้นช้า)): Salbutamol กระตุ้น beta-2 receptor ทำให้หลอดเลือดขยายตัวและมี reflex tachycardia หรือ spillover ไปกระตุ้น beta-1 ที่หัวใจ ทำให้หัวใจเต้นเร็ว ไม่ใช่เต้นช้า
• ข้อ ค. (Diarrhea (ท้องเสีย)): Diarrhea หรือท้องเสียไม่ใช่อาการไม่พึงประสงค์ที่พบบ่อยของ beta-2 agonist ทางการพ่นสูด
• ข้อ ง. (Hypotension (ความดันต่ำ)): Hypotension พบน้อยมากในการพ่นขนาดปกติ และมักพบ tachycardia เด่นชัดกว่า
• ข้อ จ. (Constipation (ท้องผูก)): Constipation หรือท้องผูกมักสัมพันธ์กับยาในกลุ่ม anticholinergics มากกว่า beta-2 agonists</t>
        </is>
      </c>
      <c r="L67" s="186" t="n"/>
      <c r="M67" s="186" t="inlineStr">
        <is>
          <t>11. Pulmonary</t>
        </is>
      </c>
      <c r="N67" s="186" t="inlineStr">
        <is>
          <t>11.1 Asthma (Adult &amp; Pediatric)</t>
        </is>
      </c>
      <c r="O67" s="185" t="inlineStr">
        <is>
          <t>Clinic</t>
        </is>
      </c>
      <c r="P67" s="186" t="inlineStr">
        <is>
          <t>ข้อ 68 เล่มม่วง</t>
        </is>
      </c>
      <c r="Q67" s="185" t="inlineStr">
        <is>
          <t>แบบฝึกหัด</t>
        </is>
      </c>
      <c r="R67" s="185" t="inlineStr">
        <is>
          <t>เล่มม่วง</t>
        </is>
      </c>
      <c r="S67" s="185" t="n"/>
    </row>
    <row r="68" ht="24" customHeight="1" s="49">
      <c r="A68" s="187" t="n">
        <v>66</v>
      </c>
      <c r="B68" s="186" t="inlineStr"/>
      <c r="C68" s="186" t="inlineStr">
        <is>
          <t>ข้อใดเป็นส่วนประกอบที่สำคัญที่สุดในการขับดันตัวยาออกมาในรูปแบบ aerosol inhalations (MDI)</t>
        </is>
      </c>
      <c r="D68" s="186" t="n"/>
      <c r="E68" s="186" t="inlineStr">
        <is>
          <t>Propellant</t>
        </is>
      </c>
      <c r="F68" s="186" t="inlineStr">
        <is>
          <t>Glidant</t>
        </is>
      </c>
      <c r="G68" s="186" t="inlineStr">
        <is>
          <t>Cosolvent</t>
        </is>
      </c>
      <c r="H68" s="186" t="inlineStr">
        <is>
          <t>Antioxidant</t>
        </is>
      </c>
      <c r="I68" s="188" t="inlineStr">
        <is>
          <t>Wetting agent</t>
        </is>
      </c>
      <c r="J68" s="185" t="n">
        <v>1</v>
      </c>
      <c r="K68" s="186" t="inlineStr">
        <is>
          <t>✅ คำตอบที่ถูกต้อง: ข้อ ก. Propellant
🎯 ทำไมข้อนี้ถึงถูก:
เป็นทางเลือกที่ถูกต้องและสอดคล้องกับแนวทางการรักษามาตรฐาน
🔍 ข้ออื่นผิดเพราะอะไร:
• ข้อ ข. (Glidant): Glidant เป็นสารช่วยไหลในสูตรตำรับยาเม็ดหรือแคปซูล ไม่ได้ใช้ในระบบพ่นสูดแบบละอองลอย
• ข้อ ค. (Cosolvent): Cosolvent เช่น ethanol ช่วยเพิ่มการละลายของตัวยาใน propellant แต่ propellant เป็นสารขับดันหลักที่จำเป็นที่สุด
• ข้อ ง. (Antioxidant): Antioxidant ช่วยป้องกันการเสื่อมสลายของตัวยาจากปฏิกิริยาออกซิเดชัน แต่ไม่ได้ทำหน้าที่สร้างแรงดันขับดันละอองยา
• ข้อ จ. (Wetting agent): Wetting agent ช่วยลดแรงตึงผิวในสารแขวนตะกอน แต่ไม่สามารถขับดันละอองยาออกจากกระป๋องได้</t>
        </is>
      </c>
      <c r="L68" s="186" t="n"/>
      <c r="M68" s="186" t="inlineStr">
        <is>
          <t>11. Pulmonary</t>
        </is>
      </c>
      <c r="N68" s="186" t="inlineStr">
        <is>
          <t>11.4 Inhalation Device Techniques &amp; Aerosol Pharmacology</t>
        </is>
      </c>
      <c r="O68" s="185" t="inlineStr">
        <is>
          <t>Clinic</t>
        </is>
      </c>
      <c r="P68" s="186" t="inlineStr">
        <is>
          <t>ข้อ 68 เล่มม่วง</t>
        </is>
      </c>
      <c r="Q68" s="185" t="inlineStr">
        <is>
          <t>แบบฝึกหัด</t>
        </is>
      </c>
      <c r="R68" s="185" t="inlineStr">
        <is>
          <t>เล่มม่วง</t>
        </is>
      </c>
      <c r="S68" s="185" t="n"/>
    </row>
    <row r="69" ht="24" customHeight="1" s="49">
      <c r="A69" s="187" t="n">
        <v>67</v>
      </c>
      <c r="B69" s="186" t="inlineStr"/>
      <c r="C69" s="186" t="inlineStr">
        <is>
          <t>ขนาดอนุภาคของละอองยา aerosol inhaler ที่สามารถแทรกซึมและดูดซึมเข้าสู่หลอดลมส่วนลึกและถุงลมปอดได้ดีที่สุดคือขนาดใด</t>
        </is>
      </c>
      <c r="D69" s="186" t="n"/>
      <c r="E69" s="186" t="inlineStr">
        <is>
          <t>1 ถึง 5 ไมโครเมตร</t>
        </is>
      </c>
      <c r="F69" s="186" t="inlineStr">
        <is>
          <t>5 ถึง 30 ไมโครเมตร</t>
        </is>
      </c>
      <c r="G69" s="186" t="inlineStr">
        <is>
          <t>31 ถึง 49 ไมโครเมตร</t>
        </is>
      </c>
      <c r="H69" s="186" t="inlineStr">
        <is>
          <t>50 ถึง 100 ไมโครเมตร</t>
        </is>
      </c>
      <c r="I69" s="188" t="inlineStr">
        <is>
          <t>มากกว่า 100 ไมโครเมตร</t>
        </is>
      </c>
      <c r="J69" s="185" t="n">
        <v>1</v>
      </c>
      <c r="K69" s="186" t="inlineStr">
        <is>
          <t>✅ คำตอบที่ถูกต้อง: ข้อ ก. 1 ถึง 5 ไมโครเมตร
🎯 ทำไมข้อนี้ถึงถูก:
เป็นทางเลือกที่ถูกต้องและสอดคล้องกับแนวทางการรักษามาตรฐาน
🔍 ข้ออื่นผิดเพราะอะไร:
• ข้อ ข. (5 ถึง 30 ไมโครเมตร): ละอองยาขนาด 5 ถึง 30 ไมโครเมตร มักจะตกสะสมและติดค้างอยู่บริเวณทางเดินหายใจส่วนบน ช่องปาก และหลอดลมใหญ่
• ข้อ ค. (31 ถึง 49 ไมโครเมตร): ละอองยาขนาด 31 ถึง 49 ไมโครเมตร มีขนาดใหญ่เกินไปและจะกระทบติดค้างที่ผนังคอหอย ไม่สามารถลงสู่หลอดลมส่วนลึก
• ข้อ ง. (50 ถึง 100 ไมโครเมตร): ละอองยาขนาด 50 ถึง 100 ไมโครเมตร จะตกสะสมที่ช่องปากเกือบทั้งหมดและถูกกลืนลงทางเดินอาหาร
• ข้อ จ. (มากกว่า 100 ไมโครเมตร): ละอองยาขนาดมากกว่า 100 ไมโครเมตร จัดเป็นหยดละอองขนาดใหญ่ที่ไม่สามารถลอยตัวผ่านช่องคอหอยลงสู่ปอดได้</t>
        </is>
      </c>
      <c r="L69" s="186" t="n"/>
      <c r="M69" s="186" t="inlineStr">
        <is>
          <t>11. Pulmonary</t>
        </is>
      </c>
      <c r="N69" s="186" t="inlineStr">
        <is>
          <t>11.4 Inhalation Device Techniques &amp; Aerosol Pharmacology</t>
        </is>
      </c>
      <c r="O69" s="185" t="inlineStr">
        <is>
          <t>Clinic</t>
        </is>
      </c>
      <c r="P69" s="186" t="inlineStr">
        <is>
          <t>ข้อ 69 เล่มม่วง</t>
        </is>
      </c>
      <c r="Q69" s="185" t="inlineStr">
        <is>
          <t>แบบฝึกหัด</t>
        </is>
      </c>
      <c r="R69" s="185" t="inlineStr">
        <is>
          <t>เล่มม่วง</t>
        </is>
      </c>
      <c r="S69" s="185" t="n"/>
    </row>
    <row r="70" ht="24" customHeight="1" s="49">
      <c r="A70" s="187" t="n">
        <v>68</v>
      </c>
      <c r="B70" s="186" t="inlineStr">
        <is>
          <t>ผู้ป่วยโรคหืดใช้ salbutamol บ่อยครั้งและอาการยังไม่สามารถควบคุมได้</t>
        </is>
      </c>
      <c r="C70" s="186" t="inlineStr">
        <is>
          <t>ยาในข้อใดไม่ควรให้เสริมเป็นยาเดี่ยวโดยไม่มี Inhaled Corticosteroid (ICS)</t>
        </is>
      </c>
      <c r="D70" s="186" t="n"/>
      <c r="E70" s="186" t="inlineStr">
        <is>
          <t>Salmeterol monotherapy</t>
        </is>
      </c>
      <c r="F70" s="186" t="inlineStr">
        <is>
          <t>Inhaled Budesonide</t>
        </is>
      </c>
      <c r="G70" s="186" t="inlineStr">
        <is>
          <t>Inhaled Fluticasone</t>
        </is>
      </c>
      <c r="H70" s="186" t="inlineStr">
        <is>
          <t>Montelukast</t>
        </is>
      </c>
      <c r="I70" s="188" t="inlineStr">
        <is>
          <t>Budesonide/Formoterol</t>
        </is>
      </c>
      <c r="J70" s="185" t="n">
        <v>1</v>
      </c>
      <c r="K70" s="186" t="inlineStr">
        <is>
          <t>✅ คำตอบที่ถูกต้อง: ข้อ ก. Salmeterol monotherapy
🎯 ทำไมข้อนี้ถึงถูก:
เป็นทางเลือกที่ถูกต้องและสอดคล้องกับแนวทางการรักษามาตรฐาน
🔍 ข้ออื่นผิดเพราะอะไร:
• ข้อ ข. (Inhaled Budesonide): Inhaled Budesonide เป็น ICS ที่แนะนำให้เริ่มใช้เป็น controller เมื่อผู้ป่วยมีอาการหอบกำเริบหรือใช้ SABA บ่อย
• ข้อ ค. (Inhaled Fluticasone): Inhaled Fluticasone เป็น ICS ที่มีฤทธิ์ต้านการอักเสบสูง เหมาะสำหรับควบคุมพยาธิสภาพของโรคหืด
• ข้อ ง. (Montelukast): Montelukast เป็น leukotriene receptor antagonist ที่สามารถใช้เป็นทางเลือกเสริมในการควบคุมโรคหืดได้
• ข้อ จ. (Budesonide/Formoterol): Budesonide/Formoterol เป็นสูตรผสม ICS/LABA ที่ปลอดภัยและมีประสิทธิภาพสูงตามแนวทาง GINA</t>
        </is>
      </c>
      <c r="L70" s="186" t="n"/>
      <c r="M70" s="186" t="inlineStr">
        <is>
          <t>11. Pulmonary</t>
        </is>
      </c>
      <c r="N70" s="186" t="inlineStr">
        <is>
          <t>11.1 Asthma (Adult &amp; Pediatric)</t>
        </is>
      </c>
      <c r="O70" s="185" t="inlineStr">
        <is>
          <t>Clinic</t>
        </is>
      </c>
      <c r="P70" s="186" t="inlineStr">
        <is>
          <t>ข้อ 70 เล่มม่วง</t>
        </is>
      </c>
      <c r="Q70" s="185" t="inlineStr">
        <is>
          <t>แบบฝึกหัด</t>
        </is>
      </c>
      <c r="R70" s="185" t="inlineStr">
        <is>
          <t>เล่มม่วง</t>
        </is>
      </c>
      <c r="S70" s="185" t="n"/>
    </row>
    <row r="71" ht="24" customHeight="1" s="49">
      <c r="A71" s="187" t="n">
        <v>69</v>
      </c>
      <c r="B71" s="186" t="inlineStr"/>
      <c r="C71" s="186" t="inlineStr">
        <is>
          <t>ยา tiotropium 18 mcg มี half-life 120 hr, ค่าชีวประสิทธิผล (BA) 20%, Volume of distribution 32 L/kg ระดับความเข้มข้นคงที่ในกระแสเลือด (Css) ที่คาดหวังในผู้ป่วยคือเท่าใด</t>
        </is>
      </c>
      <c r="D71" s="186" t="n"/>
      <c r="E71" s="186" t="inlineStr">
        <is>
          <t>2 ng/L</t>
        </is>
      </c>
      <c r="F71" s="186" t="inlineStr">
        <is>
          <t>0.2 ng/L</t>
        </is>
      </c>
      <c r="G71" s="186" t="inlineStr">
        <is>
          <t>10 ng/L</t>
        </is>
      </c>
      <c r="H71" s="186" t="inlineStr">
        <is>
          <t>18 ng/L</t>
        </is>
      </c>
      <c r="I71" s="188" t="inlineStr">
        <is>
          <t>20 ng/L</t>
        </is>
      </c>
      <c r="J71" s="185" t="n">
        <v>1</v>
      </c>
      <c r="K71" s="186" t="inlineStr">
        <is>
          <t>✅ คำตอบที่ถูกต้อง: ข้อ ก. 2 ng/L
🎯 ทำไมข้อนี้ถึงถูก:
เป็นทางเลือกที่ถูกต้องและสอดคล้องกับแนวทางการรักษามาตรฐาน
🔍 ข้ออื่นผิดเพราะอะไร:
• ข้อ ข. (0.2 ng/L): ค่า 0.2 ng/L เป็นการคำนวณที่ต่ำเกินไปเมื่อพิจารณาจากปริมาณยาที่ดูดซึมและค่าครึ่งชีวิตที่ยาวนานถึง 120 ชั่วโมง
• ข้อ ค. (10 ng/L): ค่า 10 ng/L สูงเกินกว่าระดับความเข้มข้นคงที่จริงของ tiotropium ซึ่งมี bioavailability ต่ำเพียง 20% จากการพ่นสูด
• ข้อ ง. (18 ng/L): ค่า 18 ng/L เป็นตัวเลขขนาดยาพ่น (18 mcg) ไม่ใช่ระดับความเข้มข้นคงที่ในพลาสมาของตัวยา
• ข้อ จ. (20 ng/L): ค่า 20 ng/L สูงเกินกว่าระดับยาในกระแสเลือดปกติอย่างมากและอาจทำให้เกิดความเป็นพิษของ anticholinergic</t>
        </is>
      </c>
      <c r="L71" s="186" t="n"/>
      <c r="M71" s="186" t="inlineStr">
        <is>
          <t>11. Pulmonary</t>
        </is>
      </c>
      <c r="N71" s="186" t="inlineStr">
        <is>
          <t>11.2 Chronic Obstructive Pulmonary Disease (COPD)</t>
        </is>
      </c>
      <c r="O71" s="185" t="inlineStr">
        <is>
          <t>Clinic</t>
        </is>
      </c>
      <c r="P71" s="186" t="inlineStr">
        <is>
          <t>ข้อ 71 เล่มม่วง</t>
        </is>
      </c>
      <c r="Q71" s="185" t="inlineStr">
        <is>
          <t>แบบฝึกหัด</t>
        </is>
      </c>
      <c r="R71" s="185" t="inlineStr">
        <is>
          <t>เล่มม่วง</t>
        </is>
      </c>
      <c r="S71" s="185" t="n"/>
    </row>
    <row r="72" ht="24" customHeight="1" s="49">
      <c r="A72" s="187" t="n">
        <v>70</v>
      </c>
      <c r="B72" s="186" t="inlineStr">
        <is>
          <t>ผู้ป่วยชายไทยอายุ 65 ปี มีประวัติสูบบุหรี่มา 20 ปี (20 pack-years) พบว่า 2 เดือนก่อนหน้ามีอาการไอเรื้อรัง และหายใจหอบเหนื่อยอยู่บ่อยครั้ง โดยเฉพาะเวลาออกแรงหรือเดินเร็ว</t>
        </is>
      </c>
      <c r="C72" s="186" t="inlineStr">
        <is>
          <t>การตรวจทางห้องปฏิบัติการหรือการสืบค้นข้อใดจำเป็นที่สุดในการยืนยันการวินิจฉัยโรคปอดอุดกั้นเรื้อรัง (COPD)</t>
        </is>
      </c>
      <c r="D72" s="186" t="n"/>
      <c r="E72" s="186" t="inlineStr">
        <is>
          <t>Sputum culture</t>
        </is>
      </c>
      <c r="F72" s="186" t="inlineStr">
        <is>
          <t>Physical Examination</t>
        </is>
      </c>
      <c r="G72" s="186" t="inlineStr">
        <is>
          <t>Complete blood count</t>
        </is>
      </c>
      <c r="H72" s="186" t="inlineStr">
        <is>
          <t>Peak flow meter</t>
        </is>
      </c>
      <c r="I72" s="188" t="inlineStr">
        <is>
          <t>Lung function Spirometry</t>
        </is>
      </c>
      <c r="J72" s="185" t="n">
        <v>5</v>
      </c>
      <c r="K72" s="186" t="inlineStr">
        <is>
          <t>✅ คำตอบที่ถูกต้อง: ข้อ จ. Lung function Spirometry
🎯 ทำไมข้อนี้ถึงถูก:
เป็น Gold Standard ในการวินิจฉัยโรคปอดอุดกั้นเรื้อรัง (COPD) โดยตรวจพบ Post-bronchodilator FEV1/FVC &lt; 0.70 บ่งบอกถึงภาวะหลอดลมอุดกั้นเรื้อรังที่กลับคืนไม่ได้สมบูรณ์
🔍 ข้ออื่นผิดเพราะอะไร:
• ข้อ ก. (Sputum culture): Sputum culture ใช้ระบุเชื้อแบคทีเรียในการติดเชื้อระบบหายใจ ไม่ใช่การตรวจเพื่อวินิจฉัย COPD
• ข้อ ข. (Physical Examination): Physical Examination ช่วยประเมินอาการทางคลินิก (เช่น wheezing, barrel chest) แต่ไม่สามารถยืนยันระดับ airflow limitation ได้
• ข้อ ค. (Complete blood count): Complete blood count (CBC) ใช้ตรวจภาวะซีด ติดเชื้อ หรือ eosinophil ไม่สามารถวัดสมรรถภาพปอดได้
• ข้อ ง. (Peak flow meter): Peak flow meter ใช้วัด PEF สำหรับมอนิเตอร์โรคหืด ไม่มีความแม่นยำเพียงพอในการวินิจฉัย COPD</t>
        </is>
      </c>
      <c r="L72" s="186" t="n"/>
      <c r="M72" s="186" t="inlineStr">
        <is>
          <t>11. Pulmonary</t>
        </is>
      </c>
      <c r="N72" s="186" t="inlineStr">
        <is>
          <t>11.2 Chronic Obstructive Pulmonary Disease (COPD)</t>
        </is>
      </c>
      <c r="O72" s="185" t="inlineStr">
        <is>
          <t>Clinic</t>
        </is>
      </c>
      <c r="P72" s="186" t="inlineStr">
        <is>
          <t>ข้อ 72 เล่มม่วง</t>
        </is>
      </c>
      <c r="Q72" s="185" t="inlineStr">
        <is>
          <t>แบบฝึกหัด</t>
        </is>
      </c>
      <c r="R72" s="185" t="inlineStr">
        <is>
          <t>เล่มม่วง</t>
        </is>
      </c>
      <c r="S72" s="185" t="inlineStr">
        <is>
          <t>CASE-PULM-COPD-SPIROMETRY-70</t>
        </is>
      </c>
    </row>
    <row r="73" ht="24" customHeight="1" s="49">
      <c r="A73" s="187" t="n">
        <v>71</v>
      </c>
      <c r="B73" s="186" t="inlineStr"/>
      <c r="C73" s="186" t="inlineStr">
        <is>
          <t>ข้อใดคือเกณฑ์ในการวินิจฉัยที่จำเป็นที่สุดในการแยกโรคของผู้ป่วยปอดอักเสบ</t>
        </is>
      </c>
      <c r="D73" s="186" t="n"/>
      <c r="E73" s="186" t="inlineStr">
        <is>
          <t>Blood Culture</t>
        </is>
      </c>
      <c r="F73" s="186" t="inlineStr">
        <is>
          <t>Sputum Culture</t>
        </is>
      </c>
      <c r="G73" s="186" t="inlineStr">
        <is>
          <t>Chest-X Ray</t>
        </is>
      </c>
      <c r="H73" s="186" t="inlineStr">
        <is>
          <t>Serology</t>
        </is>
      </c>
      <c r="I73" s="188" t="inlineStr">
        <is>
          <t>Arterial blood gas</t>
        </is>
      </c>
      <c r="J73" s="185" t="n">
        <v>3</v>
      </c>
      <c r="K73" s="186" t="inlineStr">
        <is>
          <t>✅ คำตอบที่ถูกต้อง: ข้อ ค. Chest-X Ray
🎯 ทำไมข้อนี้ถึงถูก:
Chest X-ray (CXR) มีความจำเป็นที่สุดในการวินิจฉัยแยกโรคปอดอักเสบ (Pneumonia) เพื่อดูลักษณะ consolidation หรือ pulmonary infiltrate และแยกจากภาวะหลอดลมอักเสบเฉียบพลัน
🔍 ข้ออื่นผิดเพราะอะไร:
• ข้อ ก. (Blood Culture): Blood Culture ใช้ระบุเชื้อก่อโรคในผู้ป่วย admit ที่มีอาการรุนแรง แต่ไม่ใช่เกณฑ์หลักในการแยกโรคปอดอักเสบจากโรคอื่น
• ข้อ ข. (Sputum Culture): Sputum Culture ช่วยชี้ขาดเชื้อจุลชีพเพื่อปรับยาปฏิชีวนะ ไม่ใช่เครื่องมือแรกในการแยกโรค
• ข้อ ง. (Serology): Serology ใช้ตรวจเชื้อ atypical ในงานวิจัยหรือกรณีพิเศษ ไม่ใช่เครื่องมือหลักเร่งด่วน
• ข้อ จ. (Arterial blood gas): Arterial blood gas (ABG) ใช้ประเมินภาวะ hypoxia/acid-base ในผู้ป่วยวิกฤต ไม่ได้ระบุตำแหน่งหรือพยาธิสภาพการอักเสบของเนื้อปอด</t>
        </is>
      </c>
      <c r="L73" s="186" t="n"/>
      <c r="M73" s="186" t="inlineStr">
        <is>
          <t>11. Pulmonary</t>
        </is>
      </c>
      <c r="N73" s="186" t="inlineStr">
        <is>
          <t>11.5 Pulmonary Infections &amp; Pneumonia</t>
        </is>
      </c>
      <c r="O73" s="185" t="inlineStr">
        <is>
          <t>Clinic</t>
        </is>
      </c>
      <c r="P73" s="186" t="inlineStr">
        <is>
          <t>ข้อ 73 เล่มม่วง</t>
        </is>
      </c>
      <c r="Q73" s="185" t="inlineStr">
        <is>
          <t>แบบฝึกหัด</t>
        </is>
      </c>
      <c r="R73" s="185" t="inlineStr">
        <is>
          <t>เล่มม่วง</t>
        </is>
      </c>
      <c r="S73" s="185" t="n"/>
    </row>
    <row r="74" ht="24" customHeight="1" s="49">
      <c r="A74" s="187" t="n">
        <v>72</v>
      </c>
      <c r="B74" s="186" t="inlineStr"/>
      <c r="C74" s="186" t="inlineStr">
        <is>
          <t>จากโครงสร้างของ salbutamol ที่กำหนดให้ หมู่ฟังก์ชั่นใดที่ทำให้ salbutamol ออกฤทธิ์จำเพาะต่อ β receptor</t>
        </is>
      </c>
      <c r="D74" s="186" t="n"/>
      <c r="E74" s="186" t="inlineStr">
        <is>
          <t>A – hydroxyl group</t>
        </is>
      </c>
      <c r="F74" s="186" t="inlineStr">
        <is>
          <t>B – methanol group</t>
        </is>
      </c>
      <c r="G74" s="186" t="inlineStr">
        <is>
          <t>C – aromatic ring</t>
        </is>
      </c>
      <c r="H74" s="186" t="inlineStr">
        <is>
          <t>D – hydroxyl group</t>
        </is>
      </c>
      <c r="I74" s="188" t="inlineStr">
        <is>
          <t>E – tert-butyl group</t>
        </is>
      </c>
      <c r="J74" s="185" t="n">
        <v>5</v>
      </c>
      <c r="K74" s="186" t="inlineStr">
        <is>
          <t>✅ คำตอบที่ถูกต้อง: ข้อ จ. E – tert-butyl group
🎯 ทำไมข้อนี้ถึงถูก:
หมู่ tert-butyl group (โครงสร้าง E) บน amine nitrogen ทำให้โมเลกุลมี bulky substituent ส่งผลให้ยาจับกับ beta-2 adrenergic receptor ได้จำเพาะเจาะจงมากกว่า beta-1 receptor (Steric hindrance)
🔍 ข้ออื่นผิดเพราะอะไร:
• ข้อ ก. (A – hydroxyl group): A – hydroxyl group บนวงเบนซีน (meta-position) เกี่ยวข้องกับ beta receptor binding แต่ไม่ใช่ส่วนที่ให้ความจำเพาะต่อ beta-2
• ข้อ ข. (B – methanol group): B – hydroxymethyl (methanol) group ช่วยป้องกันการถูกทำลายโดยเอนไซม์ COMT ทำให้ยามีระยะเวลาการออกฤทธิ์นานขึ้น
• ข้อ ค. (C – aromatic ring): C – aromatic ring เป็นแกนโครงสร้างหลักในการทำ hydrophobic interaction
• ข้อ ง. (D – hydroxyl group): D – beta-hydroxyl group จำเป็นต่อการออกฤทธิ์เป็น direct adrenergic agonist</t>
        </is>
      </c>
      <c r="L74" s="186" t="n"/>
      <c r="M74" s="186" t="inlineStr">
        <is>
          <t>11. Pulmonary</t>
        </is>
      </c>
      <c r="N74" s="186" t="inlineStr">
        <is>
          <t>11.1 Asthma (Adult &amp; Pediatric)</t>
        </is>
      </c>
      <c r="O74" s="185" t="inlineStr">
        <is>
          <t>Clinic</t>
        </is>
      </c>
      <c r="P74" s="186" t="inlineStr">
        <is>
          <t>ข้อ 74 เล่มม่วง</t>
        </is>
      </c>
      <c r="Q74" s="185" t="inlineStr">
        <is>
          <t>แบบฝึกหัด</t>
        </is>
      </c>
      <c r="R74" s="185" t="inlineStr">
        <is>
          <t>เล่มม่วง</t>
        </is>
      </c>
      <c r="S74" s="185" t="n"/>
    </row>
    <row r="75" ht="24" customHeight="1" s="49">
      <c r="A75" s="187" t="n">
        <v>73</v>
      </c>
      <c r="B75" s="186" t="inlineStr"/>
      <c r="C75" s="186" t="inlineStr">
        <is>
          <t>ยาพ่นสูด ในรูปแบบ β2-selective adrenergic receptor agonists MDI (metered dose inhalers) ควรมีลักษณะ แบบใด</t>
        </is>
      </c>
      <c r="D75" s="186" t="n"/>
      <c r="E75" s="186" t="inlineStr">
        <is>
          <t>ขนาดอนุภาคของตัวยาควรอยู่ระหว่าง 1-3 μm</t>
        </is>
      </c>
      <c r="F75" s="186" t="inlineStr">
        <is>
          <t>ขนาดอนุภาคอยู่ระหว่าง 5-10 μm</t>
        </is>
      </c>
      <c r="G75" s="186" t="inlineStr">
        <is>
          <t>ตัวยาหวังผลให้ไปจับกับ receptor ที่ทางเดินหายใจส่วนปลาย</t>
        </is>
      </c>
      <c r="H75" s="186" t="inlineStr">
        <is>
          <t>ใช้ lactose เพื่อปรับปรุงรสชาติ</t>
        </is>
      </c>
      <c r="I75" s="188" t="inlineStr">
        <is>
          <t>นิยมใช้ chlorofluorocarbon เป็นตัวสารขับดัน</t>
        </is>
      </c>
      <c r="J75" s="185" t="n">
        <v>1</v>
      </c>
      <c r="K75" s="186" t="inlineStr">
        <is>
          <t>✅ คำตอบที่ถูกต้อง: ข้อ ก. ขนาดอนุภาคของตัวยาควรอยู่ระหว่าง 1-3 μm
🎯 ทำไมข้อนี้ถึงถูก:
อนุภาคยาพ่นสูด MDI ที่มีประสิทธิภาพสูงสุดในการเข้าถึงและสะสมที่ทางเดินหายใจส่วนปลายและถุงลม (deep lung) ควรมีขนาด Mass Median Aerodynamic Diameter (MMAD) อยู่ระหว่าง 1-3 ไมครอน (หรือ 1-5 ไมครอน)
🔍 ข้ออื่นผิดเพราะอะไร:
• ข้อ ข. (ขนาดอนุภาคอยู่ระหว่าง 5-10 μm): อนุภาคขนาด 5-10 ไมครอนส่วนใหญ่จะตกค้างและติดอยู่ที่ oropharynx และทางเดินหายใจส่วนบนเนื่องจาก inertial impaction
• ข้อ ค. (ตัวยาหวังผลให้ไปจับกับ receptor ที่ทางเดินหายใจส่วนปลาย): Beta-2 receptor พบหนาแน่นที่ bronchial smooth muscle ทางเดินหายใจส่วนกลางและส่วนปลาย ไม่ใช่เฉพาะทางเดินหายใจส่วนปลายเท่านั้น
• ข้อ ง. (ใช้ lactose เพื่อปรับปรุงรสชาติ): Lactose นิยมใช้เป็น carrier ใน Dry Powder Inhaler (DPI) ไม่ได้ใช้ปรับรสชาติใน MDI
• ข้อ จ. (นิยมใช้ chlorofluorocarbon เป็นตัวสารขับดัน): ปัจจุบันยกเลิกการใช้ CFCs ตามข้อตกลงมอนทรีออล และเปลี่ยนมาใช้ Hydrofluoroalkane (HFA) เป็นสารขับดันทั้งหมด</t>
        </is>
      </c>
      <c r="L75" s="186" t="n"/>
      <c r="M75" s="186" t="inlineStr">
        <is>
          <t>11. Pulmonary</t>
        </is>
      </c>
      <c r="N75" s="186" t="inlineStr">
        <is>
          <t>11.4 Inhalation Device Techniques &amp; Aerosol Pharmacology</t>
        </is>
      </c>
      <c r="O75" s="185" t="inlineStr">
        <is>
          <t>Clinic</t>
        </is>
      </c>
      <c r="P75" s="186" t="inlineStr">
        <is>
          <t>ข้อ 75 เล่มม่วง</t>
        </is>
      </c>
      <c r="Q75" s="185" t="inlineStr">
        <is>
          <t>แบบฝึกหัด</t>
        </is>
      </c>
      <c r="R75" s="185" t="inlineStr">
        <is>
          <t>เล่มม่วง</t>
        </is>
      </c>
      <c r="S75" s="185" t="n"/>
    </row>
    <row r="76" ht="24" customHeight="1" s="49">
      <c r="A76" s="187" t="n">
        <v>74</v>
      </c>
      <c r="B76" s="186" t="inlineStr"/>
      <c r="C76" s="186" t="inlineStr">
        <is>
          <t>ข้อใดคือข้อแนะนำของการใช้ Salbutamol MDI</t>
        </is>
      </c>
      <c r="D76" s="186" t="n"/>
      <c r="E76" s="186" t="inlineStr">
        <is>
          <t>หายใจออกทางปาก ช้า ลึก</t>
        </is>
      </c>
      <c r="F76" s="186" t="inlineStr">
        <is>
          <t>หายใจออกทางปาก เร็ว ลึก</t>
        </is>
      </c>
      <c r="G76" s="186" t="inlineStr">
        <is>
          <t>หายใจเข้าทางปาก ช้า ลึก</t>
        </is>
      </c>
      <c r="H76" s="186" t="inlineStr">
        <is>
          <t>หายใจเข้าทางปาก เร็ว ลึก</t>
        </is>
      </c>
      <c r="I76" s="188" t="inlineStr">
        <is>
          <t>หายใจเข้าทางปาก เร็ว แรง ลึก</t>
        </is>
      </c>
      <c r="J76" s="185" t="n">
        <v>3</v>
      </c>
      <c r="K76" s="186" t="inlineStr">
        <is>
          <t>✅ คำตอบที่ถูกต้อง: ข้อ ค. หายใจเข้าทางปาก ช้า ลึก
🎯 ทำไมข้อนี้ถึงถูก:
การใช้ยาพ่นสูดชนิด MDI ต้องประสานการกดพ่นพร้อมกับ "หายใจเข้าทางปาก ช้า และลึก" (Slow and deep inhalation นาน 3-5 วินาที) แล้วกลั้นหายใจต่อ 10 วินาที เพื่อให้อนุภาคยากระจายตัวลงสู่ปอดได้ดีที่สุด
🔍 ข้ออื่นผิดเพราะอะไร:
• ข้อ ก. (หายใจออกทางปาก ช้า ลึก): การหายใจออกช้าลึก เป็นขั้นตอนก่อนการกดยาพ่นสูด ไม่ใช่ขั้นตอนขณะบริหารยา
• ข้อ ข. (หายใจออกทางปาก เร็ว ลึก): การหายใจออกเร็วลึก ไม่ถูกต้อง เพราะอาจทำให้ไอและทางเดินหายใจตีบแคบก่อนพ่นยา
• ข้อ ง. (หายใจเข้าทางปาก เร็ว ลึก): การหายใจเข้าเร็วทำให้เกิด inertial impaction อนุภาคยาจะชนติดอยู่ที่คอหอยมากกว่าลงสู่ปอด
• ข้อ จ. (หายใจเข้าทางปาก เร็ว แรง ลึก): การหายใจเข้าเร็ว แรง ลึก เป็นเทคนิคสำหรับยาพ่นชนิด DPI (Dry Powder Inhaler) ไม่ใช่ MDI</t>
        </is>
      </c>
      <c r="L76" s="186" t="n"/>
      <c r="M76" s="186" t="inlineStr">
        <is>
          <t>11. Pulmonary</t>
        </is>
      </c>
      <c r="N76" s="186" t="inlineStr">
        <is>
          <t>11.4 Inhalation Device Techniques &amp; Aerosol Pharmacology</t>
        </is>
      </c>
      <c r="O76" s="185" t="inlineStr">
        <is>
          <t>Clinic</t>
        </is>
      </c>
      <c r="P76" s="186" t="inlineStr">
        <is>
          <t>ข้อ 76 เล่มม่วง</t>
        </is>
      </c>
      <c r="Q76" s="185" t="inlineStr">
        <is>
          <t>แบบฝึกหัด</t>
        </is>
      </c>
      <c r="R76" s="185" t="inlineStr">
        <is>
          <t>เล่มม่วง</t>
        </is>
      </c>
      <c r="S76" s="185" t="n"/>
    </row>
    <row r="77" ht="24" customHeight="1" s="49">
      <c r="A77" s="187" t="n">
        <v>75</v>
      </c>
      <c r="B77" s="186" t="inlineStr"/>
      <c r="C77" s="186" t="inlineStr">
        <is>
          <t>ในการตั้งตำหรับ Dry powder inhaler (DPI) ข้อใดต่อไปนี้ไม่ถูกต้อง</t>
        </is>
      </c>
      <c r="D77" s="186" t="n"/>
      <c r="E77" s="186" t="inlineStr">
        <is>
          <t>ขนาดอนุภาคตัวยาอยู่ระหว่าง 1-5 ไมครอน</t>
        </is>
      </c>
      <c r="F77" s="186" t="inlineStr">
        <is>
          <t>รูปแบบยาเป็นสารละลาย หรือ ยาแขวนตะกอน</t>
        </is>
      </c>
      <c r="G77" s="186" t="inlineStr">
        <is>
          <t>ไม่จำเป็นต้องใช้สารขับดัน</t>
        </is>
      </c>
      <c r="H77" s="186" t="inlineStr">
        <is>
          <t>ตัวยาเป็นลักษณะผงแห้ง</t>
        </is>
      </c>
      <c r="I77" s="188" t="inlineStr">
        <is>
          <t>ตัวยาสำคัญมีสมบัติละลายน้ำหรือไม่ละลายน้ำก็ได้</t>
        </is>
      </c>
      <c r="J77" s="185" t="n">
        <v>2</v>
      </c>
      <c r="K77" s="186" t="inlineStr">
        <is>
          <t>✅ คำตอบที่ถูกต้อง: ข้อ ข. รูปแบบยาเป็นสารละลาย หรือ ยาแขวนตะกอน
🎯 ทำไมข้อนี้ถึงถูก:
DPI (Dry Powder Inhaler) ตัวยาจะอยู่ในรูปแบบ "ผงยาแห้ง (Solid micronized dry powder)" เท่านั้น ไม่ได้อยู่ในรูปแบบสารละลายหรือยาน้ำแขวนตะกอน (ซึ่งเป็นรูปแบบของ MDI หรือ Nebulizer)
🔍 ข้ออื่นผิดเพราะอะไร:
• ข้อ ก. (ขนาดอนุภาคตัวยาอยู่ระหว่าง 1-5 ไมครอน): ขนาดอนุภาคตัวยาใน DPI ต้องอยู่ในช่วง 1-5 ไมครอนเพื่อการกระจายสู่หลอดลมส่วนล่าง
• ข้อ ค. (ไม่จำเป็นต้องใช้สารขับดัน): DPI ทำงานโดยอาศัยแรงสูดของผู้ป่วย (breath-actuated) จึงไม่จำเป็นต้องใช้สารขับดัน (propellant-free)
• ข้อ ง. (ตัวยาเป็นลักษณะผงแห้ง): ตัวยาใน DPI เป็นลักษณะผงแห้งผสมกับสารพัดพา เช่น Coarse lactose carrier
• ข้อ จ. (ตัวยาสำคัญมีสมบัติละลายน้ำหรือไม่ละลายน้ำก็ได้): สมบัติการละลายของตัวยาสามารถแปรผันได้ขึ้นกับชนิดของสารออกฤทธิ์</t>
        </is>
      </c>
      <c r="L77" s="186" t="n"/>
      <c r="M77" s="186" t="inlineStr">
        <is>
          <t>11. Pulmonary</t>
        </is>
      </c>
      <c r="N77" s="186" t="inlineStr">
        <is>
          <t>11.4 Inhalation Device Techniques &amp; Aerosol Pharmacology</t>
        </is>
      </c>
      <c r="O77" s="185" t="inlineStr">
        <is>
          <t>Clinic</t>
        </is>
      </c>
      <c r="P77" s="186" t="inlineStr">
        <is>
          <t>ข้อ 77 เล่มม่วง</t>
        </is>
      </c>
      <c r="Q77" s="185" t="inlineStr">
        <is>
          <t>แบบฝึกหัด</t>
        </is>
      </c>
      <c r="R77" s="185" t="inlineStr">
        <is>
          <t>เล่มม่วง</t>
        </is>
      </c>
      <c r="S77" s="185" t="n"/>
    </row>
    <row r="78" ht="24" customHeight="1" s="49">
      <c r="A78" s="187" t="n">
        <v>76</v>
      </c>
      <c r="B78" s="186" t="inlineStr"/>
      <c r="C78" s="186" t="inlineStr">
        <is>
          <t>ข้อใดกล่าวถึงลักษณะของ Metered dose inhaler (MDI) ได้ถูกต้อง</t>
        </is>
      </c>
      <c r="D78" s="186" t="n"/>
      <c r="E78" s="186" t="inlineStr">
        <is>
          <t>ขนาดอนุภาคที่เหมาะสมคือ 1-10 ไมครอน</t>
        </is>
      </c>
      <c r="F78" s="186" t="inlineStr">
        <is>
          <t>นิยมใช้สารขับดันเป็น Chloroflurocarbon (CFC)</t>
        </is>
      </c>
      <c r="G78" s="186" t="inlineStr">
        <is>
          <t>ยาจะผสมกับแก๊สเหลวในลักษณะเป็นสารละลาย หรือ ยาแขวนตะกอน</t>
        </is>
      </c>
      <c r="H78" s="186" t="inlineStr">
        <is>
          <t>นิยมเติม Lactose เข้าไปเพื่อปรับปรุงรสชาติขณะพ่นสูด</t>
        </is>
      </c>
      <c r="I78" s="188" t="inlineStr">
        <is>
          <t>ยาจะถูกฉีดพ่นออกทาง mouthpiece</t>
        </is>
      </c>
      <c r="J78" s="185" t="n">
        <v>3</v>
      </c>
      <c r="K78" s="186" t="inlineStr">
        <is>
          <t>✅ คำตอบที่ถูกต้อง: ข้อ ค. ยาจะผสมกับแก๊สเหลวในลักษณะเป็นสารละลาย หรือ ยาแขวนตะกอน
🎯 ทำไมข้อนี้ถึงถูก:
MDI ประกอบด้วยตัวยาละลาย (solution) หรือแขวนตะกอน (suspension) ในสารขับดันเหลว (liquefied propellant เช่น HFA) ภายใต้ความดันในกระบอกโลหะ
🔍 ข้ออื่นผิดเพราะอะไร:
• ข้อ ก. (ขนาดอนุภาคที่เหมาะสมคือ 1-10 ไมครอน): ขนาดอนุภาคที่เหมาะสมที่สุดสำหรับการนำส่งยาลงปอดคือ 1-5 ไมครอน ไม่ใช่ 1-10 ไมครอน
• ข้อ ข. (นิยมใช้สารขับดันเป็น Chloroflurocarbon (CFC)): ปัจจุบันไม่อนุญาตให้ใช้ CFC แล้วเนื่องจากทำลายชั้นโอโซน โดยเปลี่ยนมาใช้ HFA แทน
• ข้อ ง. (นิยมเติม Lactose เข้าไปเพื่อปรับปรุงรสชาติขณะพ่นสูด): Lactose นิยมใช้เป็น carrier ใน DPI ไม่ได้เติมใน MDI ทั่วไป
• ข้อ จ. (ยาจะถูกฉีดพ่นออกทาง mouthpiece): ตัวยาจะถูกปล่อยผ่าน metering valve ออกมาทาง actuator orifice ไม่ใช่ mouthpiece เพียงอย่างเดียว</t>
        </is>
      </c>
      <c r="L78" s="186" t="n"/>
      <c r="M78" s="186" t="inlineStr">
        <is>
          <t>11. Pulmonary</t>
        </is>
      </c>
      <c r="N78" s="186" t="inlineStr">
        <is>
          <t>11.4 Inhalation Device Techniques &amp; Aerosol Pharmacology</t>
        </is>
      </c>
      <c r="O78" s="185" t="inlineStr">
        <is>
          <t>Clinic</t>
        </is>
      </c>
      <c r="P78" s="186" t="inlineStr">
        <is>
          <t>ข้อ 78 เล่มม่วง</t>
        </is>
      </c>
      <c r="Q78" s="185" t="inlineStr">
        <is>
          <t>แบบฝึกหัด</t>
        </is>
      </c>
      <c r="R78" s="185" t="inlineStr">
        <is>
          <t>เล่มม่วง</t>
        </is>
      </c>
      <c r="S78" s="185" t="n"/>
    </row>
    <row r="79" ht="24" customHeight="1" s="49">
      <c r="A79" s="187" t="n">
        <v>77</v>
      </c>
      <c r="B79" s="186" t="inlineStr"/>
      <c r="C79" s="186" t="inlineStr">
        <is>
          <t>หัวข้อใดกล่าวถูกต้องเกี่ยวกับการนำส่งยาทางปอด</t>
        </is>
      </c>
      <c r="D79" s="186" t="n"/>
      <c r="E79" s="186" t="inlineStr">
        <is>
          <t>ขนาดยาที่ใช้ต่ำว่าขนาดรับประทาน</t>
        </is>
      </c>
      <c r="F79" s="186" t="inlineStr">
        <is>
          <t>ยาบางส่วนถูก first pass-metabolism</t>
        </is>
      </c>
      <c r="G79" s="186" t="inlineStr">
        <is>
          <t>อาจทำให้เกิดผลข้างเคียง หรืออาการไม่พึงประสงค์จากการใช้ยา เพราะตัวยาเกาะที่เนื้อเยื่อโดยตรง</t>
        </is>
      </c>
      <c r="H79" s="186" t="inlineStr">
        <is>
          <t>ยาพ่นสูดแบบ DPI จำเป็นต้องกลั้นหายใจขณะใช้ยา เพราะใช้หลักการ Inspiratory flow rate</t>
        </is>
      </c>
      <c r="I79" s="188" t="inlineStr">
        <is>
          <t>ถูกทุกข้อ</t>
        </is>
      </c>
      <c r="J79" s="185" t="n">
        <v>1</v>
      </c>
      <c r="K79" s="186" t="inlineStr">
        <is>
          <t>✅ คำตอบที่ถูกต้อง: ข้อ ก. ขนาดยาที่ใช้ต่ำว่าขนาดรับประทาน
🎯 ทำไมข้อนี้ถึงถูก:
การบริหารยาทางปอด (Inhalation route) ตัวยาจะออกฤทธิ์เฉพาะที่ที่หลอดลมโดยตรง ทำให้ใช้ขนาดยาต่ำกว่าชนิดรับประทานหลายเท่า (ขนาดยาพ่นเป็นไมโครกรัม ขณะที่ชนิดรับประทานเป็นมิลลิกรัม) จึงลด systemic adverse effects ได้อย่างมีนัยสำคัญ
🔍 ข้ออื่นผิดเพราะอะไร:
• ข้อ ข. (ยาบางส่วนถูก first pass-metabolism): ยาที่ถูกสูดเข้าสู่ปอดจะดูดซึมเข้ากระแสเลือดโดยตรงโดยไม่ผ่าน first-pass metabolism ที่ตับ (เฉพาะส่วนที่ถูกกลืนลงทางเดินอาหารเท่านั้นที่ผ่านตับ)
• ข้อ ค. (อาจทำให้เกิดผลข้างเคียง หรืออาการไม่พึงประสงค์จากการใช้ยา เพราะตัวยาเกาะที่เนื้อเยื่อโดยตรง): การนำส่งยาเฉพาะที่ช่วยลดอาการไม่พึงประสงค์แบบทั่วร่างกาย (systemic ADRs) เมื่อเทียบกับชนิดรับประทาน
• ข้อ ง. (ยาพ่นสูดแบบ DPI จำเป็นต้องกลั้นหายใจขณะใช้ยา เพราะใช้หลักการ Inspiratory flow rate): DPI อาศัยแรงสูดเข้าที่เร็วและแรง (inspiratory flow) ไม่จำเป็นต้องกลั้นหายใจก่อนการสูดยา
• ข้อ จ. (ถูกทุกข้อ): ตัวเลือกอื่นไม่ถูกต้องทั้งหมด จึงไม่สามารถตอบถูกทุกข้อได้</t>
        </is>
      </c>
      <c r="L79" s="186" t="n"/>
      <c r="M79" s="186" t="inlineStr">
        <is>
          <t>11. Pulmonary</t>
        </is>
      </c>
      <c r="N79" s="186" t="inlineStr">
        <is>
          <t>11.4 Inhalation Device Techniques &amp; Aerosol Pharmacology</t>
        </is>
      </c>
      <c r="O79" s="185" t="inlineStr">
        <is>
          <t>Clinic</t>
        </is>
      </c>
      <c r="P79" s="186" t="inlineStr">
        <is>
          <t>ข้อ 79 เล่มม่วง</t>
        </is>
      </c>
      <c r="Q79" s="185" t="inlineStr">
        <is>
          <t>แบบฝึกหัด</t>
        </is>
      </c>
      <c r="R79" s="185" t="inlineStr">
        <is>
          <t>เล่มม่วง</t>
        </is>
      </c>
      <c r="S79" s="185" t="n"/>
    </row>
    <row r="80" ht="24" customHeight="1" s="49">
      <c r="A80" s="187" t="n">
        <v>78</v>
      </c>
      <c r="B80" s="186" t="inlineStr">
        <is>
          <t>การตรวจสมรรถภาพปอดด้วยเครื่องสไปโรเมตรีย์ (Spirometry) ในผู้ป่วยโรคปอดอุดกั้นเรื้อรัง (Chronic Obstructive Pulmonary Disease: COPD)</t>
        </is>
      </c>
      <c r="C80" s="186" t="inlineStr">
        <is>
          <t>ข้อใดเป็นผลการตรวจที่ 'ไม่สอดคล้องและผิดปกติ' สำหรับการวินิจฉัยโรคนี้</t>
        </is>
      </c>
      <c r="D80" s="186" t="n"/>
      <c r="E80" s="186" t="inlineStr">
        <is>
          <t>ผู้ป่วยมีอาการหายใจเหนื่อยหอบเรื้อรัง (Chronic Dyspnea) และความรุนแรงของอาการค่อยๆ เพิ่มขึ้นตามกาลเวลา</t>
        </is>
      </c>
      <c r="F80" s="186" t="inlineStr">
        <is>
          <t>ผู้ป่วยมีอาการไอเรื้อรังและอาจมีเสมหะต่อเนื่องเป็นเวลานาน</t>
        </is>
      </c>
      <c r="G80" s="186" t="inlineStr">
        <is>
          <t>ค่าสัดส่วน FEV1/FVC ภายหลังการสูดยาขยายหลอดลม (Post-bronchodilator) มีค่าเพิ่มขึ้นสูงกว่า 0.70 (หรือ &gt; 70%)</t>
        </is>
      </c>
      <c r="H80" s="186" t="inlineStr">
        <is>
          <t>ค่าสัดส่วน FEV1/FVC ภายหลังการสูดยาขยายหลอดลม (Post-bronchodilator) มีค่าน้อยกว่า 0.70 (หรือ &lt; 70%)</t>
        </is>
      </c>
      <c r="I80" s="188" t="inlineStr">
        <is>
          <t>ค่า FEV1 (Forced Expiratory Volume in 1 second) ลดลงอย่างต่อเนื่องตามความรุนแรงของโรค</t>
        </is>
      </c>
      <c r="J80" s="185" t="n">
        <v>3</v>
      </c>
      <c r="K80" s="186" t="inlineStr">
        <is>
          <t>✅ คำตอบที่ถูกต้อง: ข้อ ค. ค่าสัดส่วน FEV1/FVC ภายหลังการสูดยาขยายหลอดลม (Post-bronchodilator) มีค่าเพิ่มขึ้นสูงกว่า 0.70 (หรือ &gt; 70%)
🎯 ทำไมข้อนี้ถึงถูก:
ข้อ ค. ผิดและไม่สอดคล้อง (โจทย์ถามข้อยกเว้น) เพราะในผู้ป่วย COPD ค่า FEV1/FVC ต้องลดลงต่ำกว่า 0.70 เสมอ ไม่ใช่เพิ่มขึ้น
🔍 ข้ออื่นผิดเพราะอะไร:
• ข้อ ก.: และ ข้อ ข. เป็นอาการทางคลินิกหลักของ COPD (ไอเรื้อรัง เสมหะ หายใจเหนื่อยหอบแบบ progressive)
• ข้อ ข.: ข้อ ก. และ ข้อ ข. เป็นอาการทางคลินิกหลักของ COPD (ไอเรื้อรัง เสมหะ หายใจเหนื่อยหอบแบบ progressive)
• ข้อ ง.: (ค่าสัดส่วน FEV1/FVC ภายหลังการสูดยาขยายหลอดลม (Post-bronchodilator) มีค่าน้อยกว่า 0.70 (หรือ &lt; 70%)): ไม่ใช่คำตอบที่ถูกต้องตามแนวทางเวชปฏิบัติและหลักวิชาการทางเภสัชกรรมสำหรับกรณีนี้
• ข้อ จ.: เป็นตัวบ่งชี้ระดับความรุนแรงของการอุดกั้น (GOLD 1 ถึง GOLD 4)</t>
        </is>
      </c>
      <c r="L80" s="186" t="n"/>
      <c r="M80" s="186" t="inlineStr">
        <is>
          <t>11. Pulmonary</t>
        </is>
      </c>
      <c r="N80" s="186" t="inlineStr">
        <is>
          <t>11.2 Chronic Obstructive Pulmonary Disease (COPD)</t>
        </is>
      </c>
      <c r="O80" s="185" t="inlineStr">
        <is>
          <t>Clinic</t>
        </is>
      </c>
      <c r="P80" s="186" t="inlineStr">
        <is>
          <t>ข้อสอบ ม.รังสิต ข้อ 15</t>
        </is>
      </c>
      <c r="Q80" s="185" t="inlineStr">
        <is>
          <t>แบบฝึกหัด</t>
        </is>
      </c>
      <c r="R80" s="185" t="inlineStr">
        <is>
          <t>เล่มม่วง</t>
        </is>
      </c>
      <c r="S80" s="185" t="n"/>
    </row>
    <row r="81" ht="24" customHeight="1" s="49">
      <c r="A81" s="187" t="n">
        <v>79</v>
      </c>
      <c r="B81" s="186" t="inlineStr"/>
      <c r="C81" s="186" t="inlineStr">
        <is>
          <t>ผู้ป่วยในข้อใดต่อไปนี้ มีปัจจัยเสี่ยงและประวัติการสูบบุหรี่ที่เข้าเกณฑ์มีความเสี่ยงสูงที่สุดต่อการเกิดโรคปอดอุดกั้นเรื้อรัง (COPD)</t>
        </is>
      </c>
      <c r="D81" s="186" t="n"/>
      <c r="E81" s="186" t="inlineStr">
        <is>
          <t>นาย ก สูบบุหรี่วันละ 25 มวน เป็นเวลา 7 ปี (คำนวณได้ 8.75 Pack-years)</t>
        </is>
      </c>
      <c r="F81" s="186" t="inlineStr">
        <is>
          <t>นาย ข สูบบุหรี่วันละ 2 ซอง เป็นเวลา 15 ปี (คำนวณได้ 30 Pack-years)</t>
        </is>
      </c>
      <c r="G81" s="186" t="inlineStr">
        <is>
          <t>นาย ค สูบบุหรี่วันละ 1 ซอง เป็นเวลา 10 ปี (คำนวณได้ 10 Pack-years)</t>
        </is>
      </c>
      <c r="H81" s="186" t="inlineStr">
        <is>
          <t>นาย ง สูบบุหรี่วันละ 15 มวน เป็นเวลา 5 ปี (คำนวณได้ 3.75 Pack-years)</t>
        </is>
      </c>
      <c r="I81" s="188" t="inlineStr">
        <is>
          <t>นาย จ สูบบุหรี่วันละ 3 ซอง เป็นเวลา 6 ปี (คำนวณได้ 18 Pack-years)</t>
        </is>
      </c>
      <c r="J81" s="185" t="n">
        <v>2</v>
      </c>
      <c r="K81" s="186" t="inlineStr">
        <is>
          <t>✅ คำตอบที่ถูกต้อง: ข้อ ข. นาย ข สูบบุหรี่วันละ 2 ซอง เป็นเวลา 15 ปี (คำนวณได้ 30 Pack-years)
🎯 ทำไมข้อนี้ถึงถูก:
ข้อ ข. ถูกต้อง เพราะนาย ข มีปริมาณการสูบบุหรี่สะสมสูงสุดคือ 30 pack-years ซึ่งเกินเกณฑ์ความเสี่ยงสูง (≥ 20 pack-years)
🔍 ข้ออื่นผิดเพราะอะไร:
• ข้อ ก. (นาย ก สูบบุหรี่วันละ 25 มวน เป็นเวลา 7 ปี (คำนวณได้ 8.75 Pack-years)): ไม่ตรงกับหลักการหรือข้อบ่งใช้ที่ถูกต้องตามโจทย์กำหนด
• ข้อ ค. (นาย ค สูบบุหรี่วันละ 1 ซอง เป็นเวลา 10 ปี (คำนวณได้ 10 Pack-years)): ไม่ตรงกับหลักการหรือข้อบ่งใช้ที่ถูกต้องตามโจทย์กำหนด
• ข้อ ง. (นาย ง สูบบุหรี่วันละ 15 มวน เป็นเวลา 5 ปี (คำนวณได้ 3.75 Pack-years)): ไม่ตรงกับหลักการหรือข้อบ่งใช้ที่ถูกต้องตามโจทย์กำหนด
• ข้อ จ. (นาย จ สูบบุหรี่วันละ 3 ซอง เป็นเวลา 6 ปี (คำนวณได้ 18 Pack-years)): ไม่ตรงกับหลักการหรือข้อบ่งใช้ที่ถูกต้องตามโจทย์กำหนด</t>
        </is>
      </c>
      <c r="L81" s="186" t="n"/>
      <c r="M81" s="186" t="inlineStr">
        <is>
          <t>11. Pulmonary</t>
        </is>
      </c>
      <c r="N81" s="186" t="inlineStr">
        <is>
          <t>11.2 Chronic Obstructive Pulmonary Disease (COPD)</t>
        </is>
      </c>
      <c r="O81" s="185" t="inlineStr">
        <is>
          <t>Clinic</t>
        </is>
      </c>
      <c r="P81" s="186" t="inlineStr">
        <is>
          <t>ข้อสอบ ม.รังสิต ข้อ 16</t>
        </is>
      </c>
      <c r="Q81" s="185" t="inlineStr">
        <is>
          <t>แบบฝึกหัด</t>
        </is>
      </c>
      <c r="R81" s="185" t="inlineStr">
        <is>
          <t>เล่มม่วง</t>
        </is>
      </c>
      <c r="S81" s="185" t="n"/>
    </row>
    <row r="82" ht="24" customHeight="1" s="49">
      <c r="A82" s="187" t="n">
        <v>80</v>
      </c>
      <c r="B82" s="186" t="inlineStr"/>
      <c r="C82" s="186" t="inlineStr">
        <is>
          <t>ปัจจัยในข้อใดต่อไปนี้ 'ไม่ใช่' สาเหตุหรือปัจจัยเสี่ยงโดยตรง (Etiology / Risk Factors) ในการเกิดโรคปอดอุดกั้นเรื้อรัง (COPD)</t>
        </is>
      </c>
      <c r="D82" s="186" t="n"/>
      <c r="E82" s="186" t="inlineStr">
        <is>
          <t>การสูบบุหรี่ต่อเนื่องตั้งแต่อายุ 35 ปีขึ้นไป (Active Cigarette Smoking)</t>
        </is>
      </c>
      <c r="F82" s="186" t="inlineStr">
        <is>
          <t>การได้รับควันบุหรี่มือสองจากคนในครอบครัวเป็นประจำ (Second-hand Tobacco Smoke)</t>
        </is>
      </c>
      <c r="G82" s="186" t="inlineStr">
        <is>
          <t>การดื่มเครื่องดื่มแอลกอฮอล์ในปริมาณปานกลางเป็นประจำ</t>
        </is>
      </c>
      <c r="H82" s="186" t="inlineStr">
        <is>
          <t>ประวัติการเป็นโรคความดันโลหิตสูง (Essential Hypertension)</t>
        </is>
      </c>
      <c r="I82" s="188" t="inlineStr">
        <is>
          <t>ข้อ ค. และ ข้อ ง. ไม่ใช่ปัจจัยเสี่ยงโดยตรงของการเกิดโรค COPD</t>
        </is>
      </c>
      <c r="J82" s="185" t="n">
        <v>5</v>
      </c>
      <c r="K82" s="186" t="inlineStr">
        <is>
          <t>✅ คำตอบที่ถูกต้อง: ข้อ จ. ข้อ ค. และ ข้อ ง. ไม่ใช่ปัจจัยเสี่ยงโดยตรงของการเกิดโรค COPD
🎯 ทำไมข้อนี้ถึงถูก:
ข้อ จ. ถูกต้อง เพราะทั้งการดื่มแอลกอฮอล์ (ข้อ ค.) และโรคความดันโลหิตสูง (ข้อ ง.) ไม่ใช่ปัจจัยเสี่ยงที่ทำให้เกิดโรค COPD
🔍 ข้ออื่นผิดเพราะอะไร:
• ข้อ ก.: (การสูบบุหรี่ต่อเนื่องตั้งแต่อายุ 35 ปีขึ้นไป (Active Cigarette Smoking)): ไม่ใช่คำตอบที่ถูกต้องตามแนวทางเวชปฏิบัติและหลักวิชาการทางเภสัชกรรมสำหรับกรณีนี้
• ข้อ ข.: (การได้รับควันบุหรี่มือสองจากคนในครอบครัวเป็นประจำ (Second-hand Tobacco Smoke)): ไม่ใช่คำตอบที่ถูกต้องตามแนวทางเวชปฏิบัติและหลักวิชาการทางเภสัชกรรมสำหรับกรณีนี้
• ข้อ ค.: (การดื่มเครื่องดื่มแอลกอฮอล์ในปริมาณปานกลางเป็นประจำ): ไม่ใช่คำตอบที่ถูกต้องตามแนวทางเวชปฏิบัติและหลักวิชาการทางเภสัชกรรมสำหรับกรณีนี้
• ข้อ ง.: (ประวัติการเป็นโรคความดันโลหิตสูง (Essential Hypertension)): ไม่ใช่คำตอบที่ถูกต้องตามแนวทางเวชปฏิบัติและหลักวิชาการทางเภสัชกรรมสำหรับกรณีนี้</t>
        </is>
      </c>
      <c r="L82" s="186" t="n"/>
      <c r="M82" s="186" t="inlineStr">
        <is>
          <t>11. Pulmonary</t>
        </is>
      </c>
      <c r="N82" s="186" t="inlineStr">
        <is>
          <t>11.2 Chronic Obstructive Pulmonary Disease (COPD)</t>
        </is>
      </c>
      <c r="O82" s="185" t="inlineStr">
        <is>
          <t>Clinic</t>
        </is>
      </c>
      <c r="P82" s="186" t="inlineStr">
        <is>
          <t>ข้อสอบ ม.รังสิต ข้อ 17</t>
        </is>
      </c>
      <c r="Q82" s="185" t="inlineStr">
        <is>
          <t>แบบฝึกหัด</t>
        </is>
      </c>
      <c r="R82" s="185" t="inlineStr">
        <is>
          <t>เล่มม่วง</t>
        </is>
      </c>
      <c r="S82" s="185" t="n"/>
    </row>
    <row r="83" ht="24" customHeight="1" s="49">
      <c r="A83" s="187" t="n">
        <v>81</v>
      </c>
      <c r="B83" s="186" t="inlineStr"/>
      <c r="C83" s="186" t="inlineStr">
        <is>
          <t>ตามแนวทางเวชปฏิบัติสากล GOLD Guidelines ในการรักษาผู้ป่วยโรคปอดอุดกั้นเรื้อรังระยะคงที่ (Stable COPD) กลุ่มที่มีอาการเหนื่อยหอบน้อยและไม่มีประวัติอาการกำเริบ (GOLD Group A) ยาขยายหลอดลมกลุ่มแรกที่แนะนำให้เลือกใช้เป็นยาขนานแรก (First-choice initial therapy) คือข้อใด</t>
        </is>
      </c>
      <c r="D83" s="186" t="n"/>
      <c r="E83" s="186" t="inlineStr">
        <is>
          <t>ยาขยายหลอดลมชนิดออกฤทธิ์ยาวเดี่ยวๆ: LABA (Long-Acting Beta-2 Agonist) หรือ LAMA (Long-Acting Muscarinic Antagonist)</t>
        </is>
      </c>
      <c r="F83" s="186" t="inlineStr">
        <is>
          <t>ยาขยายหลอดลมคู่ผสม: LABA ร่วมกับ LAMA ตั้งแต่เริ่มต้น</t>
        </is>
      </c>
      <c r="G83" s="186" t="inlineStr">
        <is>
          <t>ยาสูดสเตียรอยด์เดี่ยวๆ: ICS (Inhaled Corticosteroid)</t>
        </is>
      </c>
      <c r="H83" s="186" t="inlineStr">
        <is>
          <t>ยาขยายหลอดลมชนิดรับประทาน: Theophylline ขนาดสูง</t>
        </is>
      </c>
      <c r="I83" s="188" t="inlineStr">
        <is>
          <t>ยาปฏิชีวนะ Azithromycin รับประทานต่อเนื่องระยะยาว</t>
        </is>
      </c>
      <c r="J83" s="185" t="n">
        <v>1</v>
      </c>
      <c r="K83" s="186" t="inlineStr">
        <is>
          <t>✅ คำตอบที่ถูกต้อง: ข้อ ก. ยาขยายหลอดลมชนิดออกฤทธิ์ยาวเดี่ยวๆ: LABA (Long-Acting Beta-2 Agonist) หรือ LAMA (Long-Acting Muscarinic Antagonist)
🎯 ทำไมข้อนี้ถึงถูก:
ข้อ ก. ถูกต้อง เพราะ Group A แนะนำให้ใช้ Bronchodilator เดี่ยว (LABA or LAMA)
🔍 ข้ออื่นผิดเพราะอะไร:
• ข้อ ข.: (ยาขยายหลอดลมคู่ผสม: LABA ร่วมกับ LAMA ตั้งแต่เริ่มต้น): ไม่ใช่คำตอบที่ถูกต้องตามแนวทางเวชปฏิบัติและหลักวิชาการทางเภสัชกรรมสำหรับกรณีนี้
• ข้อ ค.: (ยาสูดสเตียรอยด์เดี่ยวๆ: ICS (Inhaled Corticosteroid)): ไม่ใช่คำตอบที่ถูกต้องตามแนวทางเวชปฏิบัติและหลักวิชาการทางเภสัชกรรมสำหรับกรณีนี้
• ข้อ ง.: (ยาขยายหลอดลมชนิดรับประทาน: Theophylline ขนาดสูง): ไม่ใช่คำตอบที่ถูกต้องตามแนวทางเวชปฏิบัติและหลักวิชาการทางเภสัชกรรมสำหรับกรณีนี้
• ข้อ จ.: (ยาปฏิชีวนะ Azithromycin รับประทานต่อเนื่องระยะยาว): ไม่ใช่คำตอบที่ถูกต้องตามแนวทางเวชปฏิบัติและหลักวิชาการทางเภสัชกรรมสำหรับกรณีนี้</t>
        </is>
      </c>
      <c r="L83" s="186" t="n"/>
      <c r="M83" s="186" t="inlineStr">
        <is>
          <t>11. Pulmonary</t>
        </is>
      </c>
      <c r="N83" s="186" t="inlineStr">
        <is>
          <t>11.2 Chronic Obstructive Pulmonary Disease (COPD)</t>
        </is>
      </c>
      <c r="O83" s="185" t="inlineStr">
        <is>
          <t>Clinic</t>
        </is>
      </c>
      <c r="P83" s="186" t="inlineStr">
        <is>
          <t>ข้อสอบ ม.รังสิต ข้อ 18</t>
        </is>
      </c>
      <c r="Q83" s="185" t="inlineStr">
        <is>
          <t>แบบฝึกหัด</t>
        </is>
      </c>
      <c r="R83" s="185" t="inlineStr">
        <is>
          <t>เล่มม่วง</t>
        </is>
      </c>
      <c r="S83" s="185" t="n"/>
    </row>
    <row r="84" ht="24" customHeight="1" s="49">
      <c r="A84" s="187" t="n">
        <v>82</v>
      </c>
      <c r="B84" s="186" t="inlineStr"/>
      <c r="C84" s="186" t="inlineStr">
        <is>
          <t>ตัวอย่างยาในข้อใดต่อไปนี้ จัดเป็นยาขยายหลอดลมชนิดออกฤทธิ์ยาว (Long-Acting Bronchodilators) ที่เหมาะสมสำหรับผู้ป่วย COPD กลุ่มเริ่มต้น (Group A)</t>
        </is>
      </c>
      <c r="D84" s="186" t="n"/>
      <c r="E84" s="186" t="inlineStr">
        <is>
          <t>Salbutamol MDI ร่วมกับ Terbutaline Turbuhaler</t>
        </is>
      </c>
      <c r="F84" s="186" t="inlineStr">
        <is>
          <t>Salbutamol MDI ร่วมกับ Budesonide Pulmicort</t>
        </is>
      </c>
      <c r="G84" s="186" t="inlineStr">
        <is>
          <t>Formoterol ร่วมกับ Oral Prednisolone</t>
        </is>
      </c>
      <c r="H84" s="186" t="inlineStr">
        <is>
          <t>Salmeterol Inhaler (LABA) หรือ Tiotropium HandiHaler/Respimat (LAMA)</t>
        </is>
      </c>
      <c r="I84" s="188" t="inlineStr">
        <is>
          <t>Ipratropium Bromide MDI เดี่ยวๆ วันละ 4 ครั้ง</t>
        </is>
      </c>
      <c r="J84" s="185" t="n">
        <v>4</v>
      </c>
      <c r="K84" s="186" t="inlineStr">
        <is>
          <t>✅ คำตอบที่ถูกต้อง: ข้อ ง. Salmeterol Inhaler (LABA) หรือ Tiotropium HandiHaler/Respimat (LAMA)
🎯 ทำไมข้อนี้ถึงถูก:
ข้อ ง. ถูกต้อง เพราะ Salmeterol (LABA) และ Tiotropium (LAMA) คือยาขยายหลอดลมชนิดออกฤทธิ์ยาวที่เหมาะสม
🔍 ข้ออื่นผิดเพราะอะไร:
• ข้อ ก.: (Salbutamol MDI ร่วมกับ Terbutaline Turbuhaler): ไม่ใช่คำตอบที่ถูกต้องตามแนวทางเวชปฏิบัติและหลักวิชาการทางเภสัชกรรมสำหรับกรณีนี้
• ข้อ ข.: (Salbutamol MDI ร่วมกับ Budesonide Pulmicort): ไม่ใช่คำตอบที่ถูกต้องตามแนวทางเวชปฏิบัติและหลักวิชาการทางเภสัชกรรมสำหรับกรณีนี้
• ข้อ ค.: (Formoterol ร่วมกับ Oral Prednisolone): ไม่ใช่คำตอบที่ถูกต้องตามแนวทางเวชปฏิบัติและหลักวิชาการทางเภสัชกรรมสำหรับกรณีนี้
• ข้อ จ.: (Ipratropium Bromide MDI เดี่ยวๆ วันละ 4 ครั้ง): ไม่ใช่คำตอบที่ถูกต้องตามแนวทางเวชปฏิบัติและหลักวิชาการทางเภสัชกรรมสำหรับกรณีนี้</t>
        </is>
      </c>
      <c r="L84" s="186" t="n"/>
      <c r="M84" s="186" t="inlineStr">
        <is>
          <t>11. Pulmonary</t>
        </is>
      </c>
      <c r="N84" s="186" t="inlineStr">
        <is>
          <t>11.2 Chronic Obstructive Pulmonary Disease (COPD)</t>
        </is>
      </c>
      <c r="O84" s="185" t="inlineStr">
        <is>
          <t>Clinic</t>
        </is>
      </c>
      <c r="P84" s="186" t="inlineStr">
        <is>
          <t>ข้อสอบ ม.รังสิต ข้อ 19</t>
        </is>
      </c>
      <c r="Q84" s="185" t="inlineStr">
        <is>
          <t>แบบฝึกหัด</t>
        </is>
      </c>
      <c r="R84" s="185" t="inlineStr">
        <is>
          <t>เล่มม่วง</t>
        </is>
      </c>
      <c r="S84" s="185" t="n"/>
    </row>
    <row r="85" ht="24" customHeight="1" s="49">
      <c r="A85" s="187" t="n">
        <v>83</v>
      </c>
      <c r="B85" s="186" t="inlineStr">
        <is>
          <t>ผู้ป่วยโรคปอดอุดกั้นเรื้อรัง (COPD) ได้รับการรักษาเริ่มต้นด้วยยาขยายหลอดลมเดี่ยว Tiotropium (LAMA) มาเป็นเวลา 2 สัปดาห์ กลับมาติดตามการรักษาพบว่ายังมีอาการเหนื่อยหอบรบกวนชีวิตประจำวัน (mMRC score = 2, CAT score = 16) ไม่มีอาการกำเริบ ไม่เคยนอนโรงพยาบาล แพทย์และเภสัชกร</t>
        </is>
      </c>
      <c r="C85" s="186" t="inlineStr">
        <is>
          <t>ควรพิจารณาปรับเปลี่ยนการใช้ยา (Follow-up Pharmacological Treatment) อย่างไรตามแนวทาง GOLD</t>
        </is>
      </c>
      <c r="D85" s="186" t="n"/>
      <c r="E85" s="186" t="inlineStr">
        <is>
          <t>เพิ่มยาพ่นสูดขยายหลอดลมระยะสั้น Salbutamol MDI เป็นประจำทุก 4 ชั่วโมง</t>
        </is>
      </c>
      <c r="F85" s="186" t="inlineStr">
        <is>
          <t>เพิ่มยาสูดสเตียรอยด์ Budesonide (ICS) เดี่ยวๆ ทันที</t>
        </is>
      </c>
      <c r="G85" s="186" t="inlineStr">
        <is>
          <t>ปรับเพิ่มเป็นยาขยายหลอดลมคู่ผสมชนิดออกฤทธิ์ยาวสองกลุ่มร่วมกัน: LABA ร่วมกับ LAMA (เช่น Salmeterol + Tiotropium หรือ Formoterol + Aclidinium)</t>
        </is>
      </c>
      <c r="H85" s="186" t="inlineStr">
        <is>
          <t>เพิ่มยารับประทาน Theophylline ขนาดสูง</t>
        </is>
      </c>
      <c r="I85" s="188" t="inlineStr">
        <is>
          <t>หยุดยาพ่นทั้งหมดแล้วเปลี่ยนเป็นยาเม็ดสเตียรอยด์รับประทาน</t>
        </is>
      </c>
      <c r="J85" s="185" t="n">
        <v>3</v>
      </c>
      <c r="K85" s="186" t="inlineStr">
        <is>
          <t>✅ คำตอบที่ถูกต้อง: ข้อ ค. ปรับเพิ่มเป็นยาขยายหลอดลมคู่ผสมชนิดออกฤทธิ์ยาวสองกลุ่มร่วมกัน: LABA ร่วมกับ LAMA (เช่น Salmeterol + Tiotropium หรือ Formoterol + Aclidinium)
🎯 ทำไมข้อนี้ถึงถูก:
ข้อ ค. ถูกต้อง เพราะการ Step up สำหรับอาการ Dyspnea ใน COPD คือการเพิ่มเป็น LABA + LAMA
🔍 ข้ออื่นผิดเพราะอะไร:
• ข้อ ก.: (เพิ่มยาพ่นสูดขยายหลอดลมระยะสั้น Salbutamol MDI เป็นประจำทุก 4 ชั่วโมง): ไม่ใช่คำตอบที่ถูกต้องตามแนวทางเวชปฏิบัติและหลักวิชาการทางเภสัชกรรมสำหรับกรณีนี้
• ข้อ ข.: (เพิ่มยาสูดสเตียรอยด์ Budesonide (ICS) เดี่ยวๆ ทันที): ไม่ใช่คำตอบที่ถูกต้องตามแนวทางเวชปฏิบัติและหลักวิชาการทางเภสัชกรรมสำหรับกรณีนี้
• ข้อ ง.: (เพิ่มยารับประทาน Theophylline ขนาดสูง): ไม่ใช่คำตอบที่ถูกต้องตามแนวทางเวชปฏิบัติและหลักวิชาการทางเภสัชกรรมสำหรับกรณีนี้
• ข้อ จ.: (หยุดยาพ่นทั้งหมดแล้วเปลี่ยนเป็นยาเม็ดสเตียรอยด์รับประทาน): ไม่ใช่คำตอบที่ถูกต้องตามแนวทางเวชปฏิบัติและหลักวิชาการทางเภสัชกรรมสำหรับกรณีนี้</t>
        </is>
      </c>
      <c r="L85" s="186" t="n"/>
      <c r="M85" s="186" t="inlineStr">
        <is>
          <t>11. Pulmonary</t>
        </is>
      </c>
      <c r="N85" s="186" t="inlineStr">
        <is>
          <t>11.2 Chronic Obstructive Pulmonary Disease (COPD)</t>
        </is>
      </c>
      <c r="O85" s="185" t="inlineStr">
        <is>
          <t>Clinic</t>
        </is>
      </c>
      <c r="P85" s="186" t="inlineStr">
        <is>
          <t>ข้อสอบ ม.รังสิต ข้อ 20</t>
        </is>
      </c>
      <c r="Q85" s="185" t="inlineStr">
        <is>
          <t>แบบฝึกหัด</t>
        </is>
      </c>
      <c r="R85" s="185" t="inlineStr">
        <is>
          <t>เล่มม่วง</t>
        </is>
      </c>
      <c r="S85" s="185" t="n"/>
    </row>
    <row r="86" ht="24" customHeight="1" s="49">
      <c r="A86" s="187" t="n">
        <v>84</v>
      </c>
      <c r="B86" s="186" t="inlineStr">
        <is>
          <t>คำแนะนำในการใช้ยาพ่นสเตียรอยด์ชนิดผงแห้ง (Inhaled Corticosteroids Dry Powder Inhaler: DPI เช่น Budesonide Turbuhaler หรือ Fluticasone Accuhaler)</t>
        </is>
      </c>
      <c r="C86" s="186" t="inlineStr">
        <is>
          <t>ข้อใดต่อไปนี้เป็นคำแนะนำที่ถูกต้องและสำคัญที่สุดเพื่อป้องกันผลข้างเคียงเฉพาะที่ในช่องปาก</t>
        </is>
      </c>
      <c r="D86" s="186" t="n"/>
      <c r="E86" s="186" t="inlineStr">
        <is>
          <t>ต้องเขย่าเครื่องพ่นยาทุกครั้งก่อนสูดยา เพื่อให้สารขับดันผสมกับผงยา</t>
        </is>
      </c>
      <c r="F86" s="186" t="inlineStr">
        <is>
          <t>ต้องหายใจออกช้าๆ รดเข้าไปในปากกระบอกยาเพื่อเพิ่มความชื้นของผงยา</t>
        </is>
      </c>
      <c r="G86" s="186" t="inlineStr">
        <is>
          <t>หลังสูดยาเสร็จทุกครั้ง ให้บ้วนปาก กลั้วคอด้วยน้ำสะอาด แล้วบ้วนทิ้งทันที (Rinse and Spit)</t>
        </is>
      </c>
      <c r="H86" s="186" t="inlineStr">
        <is>
          <t>หลังสูดยาเสร็จ ให้ดื่มน้ำตามมากๆ เพื่อกลืนผงยาลงสู่กระเพาะอาหาร</t>
        </is>
      </c>
      <c r="I86" s="188" t="inlineStr">
        <is>
          <t>ต้องนำตัวเครื่องพ่นยา DPI ไปล้างทำความสะอาดด้วยน้ำประปาทุกครั้งหลังใช้</t>
        </is>
      </c>
      <c r="J86" s="185" t="n">
        <v>3</v>
      </c>
      <c r="K86" s="186" t="inlineStr">
        <is>
          <t>✅ คำตอบที่ถูกต้อง: ข้อ ค. หลังสูดยาเสร็จทุกครั้ง ให้บ้วนปาก กลั้วคอด้วยน้ำสะอาด แล้วบ้วนทิ้งทันที (Rinse and Spit)
🎯 ทำไมข้อนี้ถึงถูก:
ข้อ ค. ถูกต้อง เพราะการบ้วนปากกลั้วคอด้วยน้ำแล้วบ้วนทิ้งเป็นคำแนะนำมาตรฐานที่จำเป็นที่สุดในการใช้ Inhaled Corticosteroid
🔍 ข้ออื่นผิดเพราะอะไร:
• ข้อ ก.: (ต้องเขย่าเครื่องพ่นยาทุกครั้งก่อนสูดยา เพื่อให้สารขับดันผสมกับผงยา): ไม่ใช่คำตอบที่ถูกต้องตามแนวทางเวชปฏิบัติและหลักวิชาการทางเภสัชกรรมสำหรับกรณีนี้
• ข้อ ข.: (ต้องหายใจออกช้าๆ รดเข้าไปในปากกระบอกยาเพื่อเพิ่มความชื้นของผงยา): ไม่ใช่คำตอบที่ถูกต้องตามแนวทางเวชปฏิบัติและหลักวิชาการทางเภสัชกรรมสำหรับกรณีนี้
• ข้อ ง.: (หลังสูดยาเสร็จ ให้ดื่มน้ำตามมากๆ เพื่อกลืนผงยาลงสู่กระเพาะอาหาร): ไม่ใช่คำตอบที่ถูกต้องตามแนวทางเวชปฏิบัติและหลักวิชาการทางเภสัชกรรมสำหรับกรณีนี้
• ข้อ จ.: (ต้องนำตัวเครื่องพ่นยา DPI ไปล้างทำความสะอาดด้วยน้ำประปาทุกครั้งหลังใช้): ไม่ใช่คำตอบที่ถูกต้องตามแนวทางเวชปฏิบัติและหลักวิชาการทางเภสัชกรรมสำหรับกรณีนี้</t>
        </is>
      </c>
      <c r="L86" s="186" t="n"/>
      <c r="M86" s="186" t="inlineStr">
        <is>
          <t>11. Pulmonary</t>
        </is>
      </c>
      <c r="N86" s="186" t="inlineStr">
        <is>
          <t>11.4 Inhalation Device Techniques &amp; Aerosol Pharmacology</t>
        </is>
      </c>
      <c r="O86" s="185" t="inlineStr">
        <is>
          <t>Clinic</t>
        </is>
      </c>
      <c r="P86" s="186" t="inlineStr">
        <is>
          <t>ข้อสอบ ม.รังสิต ข้อ 21</t>
        </is>
      </c>
      <c r="Q86" s="185" t="inlineStr">
        <is>
          <t>แบบฝึกหัด</t>
        </is>
      </c>
      <c r="R86" s="185" t="inlineStr">
        <is>
          <t>เล่มม่วง</t>
        </is>
      </c>
      <c r="S86" s="185" t="n"/>
    </row>
    <row r="87" ht="24" customHeight="1" s="49">
      <c r="A87" s="187" t="n">
        <v>85</v>
      </c>
      <c r="B87" s="186" t="inlineStr">
        <is>
          <t>ตามความสัมพันธ์ระหว่างโครงสร้างทางเคมีและฤทธิ์ทางเภสัชวิทยา (Structure-Activity Relationship: SAR) ของยากลุ่มคอร์ติโคสเตียรอยด์ (Corticosteroids) ตำแหน่งหรือหมู่ฟังก์ชันใน</t>
        </is>
      </c>
      <c r="C87" s="186" t="inlineStr">
        <is>
          <t>ข้อใดต่อไปนี้ 'ไม่จำเป็นต่อการจับและกระตุ้น Glucocorticoid Receptor'</t>
        </is>
      </c>
      <c r="D87" s="186" t="n"/>
      <c r="E87" s="186" t="inlineStr">
        <is>
          <t>หมู่ 3-Carbonyl (Ketone ที่ตำแหน่ง C-3)</t>
        </is>
      </c>
      <c r="F87" s="186" t="inlineStr">
        <is>
          <t>พันธะคู่ระหว่างตำแหน่ง C-4 และ C-5 (4,5-Double bond ใน A-ring)</t>
        </is>
      </c>
      <c r="G87" s="186" t="inlineStr">
        <is>
          <t>หมู่ 9-Methyl substituent</t>
        </is>
      </c>
      <c r="H87" s="186" t="inlineStr">
        <is>
          <t>อะตอมออกซิเจน (11-Beta Hydroxyl group) ที่ตำแหน่ง C-11</t>
        </is>
      </c>
      <c r="I87" s="188" t="inlineStr">
        <is>
          <t>โซ่ข้าง 17-Beta Ketol side chain (-COCH2OH ที่ตำแหน่ง C-17)</t>
        </is>
      </c>
      <c r="J87" s="185" t="n">
        <v>3</v>
      </c>
      <c r="K87" s="186" t="inlineStr">
        <is>
          <t>✅ คำตอบที่ถูกต้อง: ข้อ ค. หมู่ 9-Methyl substituent
🎯 ทำไมข้อนี้ถึงถูก:
ข้อ ค. ถูกต้อง เพราะ 9-methyl ไม่ใช่โครงสร้างจำเป็นของ Glucocorticoid receptor pharmacophore
🔍 ข้ออื่นผิดเพราะอะไร:
• ข้อ ก.: (หมู่ 3-Carbonyl (Ketone ที่ตำแหน่ง C-3)): ไม่ใช่คำตอบที่ถูกต้องตามแนวทางเวชปฏิบัติและหลักวิชาการทางเภสัชกรรมสำหรับกรณีนี้
• ข้อ ข.: (พันธะคู่ระหว่างตำแหน่ง C-4 และ C-5 (4,5-Double bond ใน A-ring)): ไม่ใช่คำตอบที่ถูกต้องตามแนวทางเวชปฏิบัติและหลักวิชาการทางเภสัชกรรมสำหรับกรณีนี้
• ข้อ ง.: (อะตอมออกซิเจน (11-Beta Hydroxyl group) ที่ตำแหน่ง C-11): ไม่ใช่คำตอบที่ถูกต้องตามแนวทางเวชปฏิบัติและหลักวิชาการทางเภสัชกรรมสำหรับกรณีนี้
• ข้อ จ.: (โซ่ข้าง 17-Beta Ketol side chain (-COCH2OH ที่ตำแหน่ง C-17)): ไม่ใช่คำตอบที่ถูกต้องตามแนวทางเวชปฏิบัติและหลักวิชาการทางเภสัชกรรมสำหรับกรณีนี้</t>
        </is>
      </c>
      <c r="L87" s="186" t="n"/>
      <c r="M87" s="186" t="inlineStr">
        <is>
          <t>11. Pulmonary</t>
        </is>
      </c>
      <c r="N87" s="186" t="inlineStr">
        <is>
          <t>11.1 Asthma (Adult &amp; Pediatric)</t>
        </is>
      </c>
      <c r="O87" s="185" t="inlineStr">
        <is>
          <t>Clinic</t>
        </is>
      </c>
      <c r="P87" s="186" t="inlineStr">
        <is>
          <t>ข้อสอบ ม.รังสิต ข้อ 22</t>
        </is>
      </c>
      <c r="Q87" s="185" t="inlineStr">
        <is>
          <t>แบบฝึกหัด</t>
        </is>
      </c>
      <c r="R87" s="185" t="inlineStr">
        <is>
          <t>เล่มม่วง</t>
        </is>
      </c>
      <c r="S87" s="185" t="n"/>
    </row>
    <row r="88" ht="24" customHeight="1" s="49">
      <c r="A88" s="187" t="n">
        <v>86</v>
      </c>
      <c r="B88" s="186" t="inlineStr">
        <is>
          <t>เทคนิคทางโครมาโทกราฟี (Chromatographic Technique) ใน</t>
        </is>
      </c>
      <c r="C88" s="186" t="inlineStr">
        <is>
          <t>ข้อใดต่อไปนี้ สามารถแยกสาร Theophylline (1,3-dimethylxanthine) และ Caffeine (1,3,7-trimethylxanthine) ออกจากกันได้อย่างมีประสิทธิภาพสูงสุดโดยอาศัยความแตกต่างของความเป็นขั้วและคุณสมบัติชอบไขมัน (Lipophilicity)</t>
        </is>
      </c>
      <c r="D88" s="186" t="n"/>
      <c r="E88" s="186" t="inlineStr">
        <is>
          <t>Chiral Chromatography (โครมาโทกราฟีสำหรับแยกอิแนนทิโอเมอร์)</t>
        </is>
      </c>
      <c r="F88" s="186" t="inlineStr">
        <is>
          <t>Countercurrent Chromatography</t>
        </is>
      </c>
      <c r="G88" s="186" t="inlineStr">
        <is>
          <t>Ion-Exchange Chromatography (โครมาโทกราฟีแลกเปลี่ยนไอออน)</t>
        </is>
      </c>
      <c r="H88" s="186" t="inlineStr">
        <is>
          <t>Reversed-Phase High-Performance Liquid Chromatography (RP-HPLC บนคอลัมน์ C18)</t>
        </is>
      </c>
      <c r="I88" s="188" t="inlineStr">
        <is>
          <t>Size-Exclusion Chromatography (การแยกตามขนาดโมเลกุล)</t>
        </is>
      </c>
      <c r="J88" s="185" t="n">
        <v>4</v>
      </c>
      <c r="K88" s="186" t="inlineStr">
        <is>
          <t>✅ คำตอบที่ถูกต้อง: ข้อ ง. Reversed-Phase High-Performance Liquid Chromatography (RP-HPLC บนคอลัมน์ C18)
🎯 ทำไมข้อนี้ถึงถูก:
ข้อ ง. ถูกต้อง เพราะ RP-HPLC แยกสารตามความแตกต่างของความชอบไขมัน (Hydrophobicity/Lipophilicity) ของ Theophylline และ Caffeine ได้ดีที่สุด
🔍 ข้ออื่นผิดเพราะอะไร:
• ข้อ ก. (Chiral Chromatography (โครมาโทกราฟีสำหรับแยกอิแนนทิโอเมอร์)): ไม่ตรงกับหลักการหรือข้อบ่งใช้ที่ถูกต้องตามโจทย์กำหนด
• ข้อ ข. (Countercurrent Chromatography): ไม่ตรงกับหลักการหรือข้อบ่งใช้ที่ถูกต้องตามโจทย์กำหนด
• ข้อ ค. (Ion-Exchange Chromatography (โครมาโทกราฟีแลกเปลี่ยนไอออน)): ไม่ตรงกับหลักการหรือข้อบ่งใช้ที่ถูกต้องตามโจทย์กำหนด
• ข้อ จ. (Size-Exclusion Chromatography (การแยกตามขนาดโมเลกุล)): ไม่ตรงกับหลักการหรือข้อบ่งใช้ที่ถูกต้องตามโจทย์กำหนด</t>
        </is>
      </c>
      <c r="L88" s="186" t="n"/>
      <c r="M88" s="186" t="inlineStr">
        <is>
          <t>11. Pulmonary</t>
        </is>
      </c>
      <c r="N88" s="186" t="inlineStr">
        <is>
          <t>11.1 Asthma (Adult &amp; Pediatric)</t>
        </is>
      </c>
      <c r="O88" s="185" t="inlineStr">
        <is>
          <t>Clinic</t>
        </is>
      </c>
      <c r="P88" s="186" t="inlineStr">
        <is>
          <t>ข้อสอบ ม.รังสิต ข้อ 23</t>
        </is>
      </c>
      <c r="Q88" s="185" t="inlineStr">
        <is>
          <t>แบบฝึกหัด</t>
        </is>
      </c>
      <c r="R88" s="185" t="inlineStr">
        <is>
          <t>เล่มม่วง</t>
        </is>
      </c>
      <c r="S88" s="185" t="n"/>
    </row>
    <row r="89" ht="24" customHeight="1" s="49">
      <c r="A89" s="187" t="n">
        <v>87</v>
      </c>
      <c r="B89" s="186" t="inlineStr"/>
      <c r="C89" s="186" t="inlineStr">
        <is>
          <t>ข้อความใดต่อไปนี้กล่าว 'ไม่ถูกต้อง' เกี่ยวกับเกณฑ์การวินิจฉัยโรคปอดอุดกั้นเรื้อรัง (COPD) ตามมาตรฐานสากล</t>
        </is>
      </c>
      <c r="D89" s="186" t="n"/>
      <c r="E89" s="186" t="inlineStr">
        <is>
          <t>ผู้ป่วยมักมีอาการไอเรื้อรังและหายใจเหนื่อยหอบต่อเนื่อง</t>
        </is>
      </c>
      <c r="F89" s="186" t="inlineStr">
        <is>
          <t>มักพบประวัติการสูบบุหรี่หรือสัมผัสมลพิษทางอากาศต่อเนื่อง</t>
        </is>
      </c>
      <c r="G89" s="186" t="inlineStr">
        <is>
          <t>ใช้เกณฑ์มาตรฐานของ GOLD Guidelines ในการวินิจฉัยและประเมินระดับความรุนแรง</t>
        </is>
      </c>
      <c r="H89" s="186" t="inlineStr">
        <is>
          <t>การทดสอบการตอบสนองต่อยาขยายหลอดลม (Bronchodilator Reversibility) มักพบการเพิ่มขึ้นของ FEV1 น้อยกว่า 12% และน้อยกว่า 200 mL</t>
        </is>
      </c>
      <c r="I89" s="188" t="inlineStr">
        <is>
          <t>ภายหลังการสูดยาขยายหลอดลม (Post-bronchodilator) ค่าสัดส่วน FEV1/FVC จะต้องเพิ่มขึ้นสูงกว่า 0.70 เสมอจึงจะยืนยันการเป็นโรค COPD</t>
        </is>
      </c>
      <c r="J89" s="185" t="n">
        <v>5</v>
      </c>
      <c r="K89" s="186" t="inlineStr">
        <is>
          <t>✅ คำตอบที่ถูกต้อง: ข้อ จ. ภายหลังการสูดยาขยายหลอดลม (Post-bronchodilator) ค่าสัดส่วน FEV1/FVC จะต้องเพิ่มขึ้นสูงกว่า 0.70 เสมอจึงจะยืนยันการเป็นโรค COPD
🎯 ทำไมข้อนี้ถึงถูก:
ข้อ จ. ผิดและไม่ถูกต้อง (โจทย์ถามข้อใดไม่ถูกต้อง) เพราะใน COPD ค่า Post-BD FEV1/FVC ต้อง &lt; 0.70
🔍 ข้ออื่นผิดเพราะอะไร:
• ข้อ ก.: (ผู้ป่วยมักมีอาการไอเรื้อรังและหายใจเหนื่อยหอบต่อเนื่อง): ไม่ใช่คำตอบที่ถูกต้องตามแนวทางเวชปฏิบัติและหลักวิชาการทางเภสัชกรรมสำหรับกรณีนี้
• ข้อ ข.: (มักพบประวัติการสูบบุหรี่หรือสัมผัสมลพิษทางอากาศต่อเนื่อง): ไม่ใช่คำตอบที่ถูกต้องตามแนวทางเวชปฏิบัติและหลักวิชาการทางเภสัชกรรมสำหรับกรณีนี้
• ข้อ ค.: (ใช้เกณฑ์มาตรฐานของ GOLD Guidelines ในการวินิจฉัยและประเมินระดับความรุนแรง): ไม่ใช่คำตอบที่ถูกต้องตามแนวทางเวชปฏิบัติและหลักวิชาการทางเภสัชกรรมสำหรับกรณีนี้
• ข้อ ง.: (การทดสอบการตอบสนองต่อยาขยายหลอดลม (Bronchodilator Reversibility) มักพบการเพิ่มขึ้นของ FEV1 น้อยกว่า 12% และน้อยกว่า 200 mL): ไม่ใช่คำตอบที่ถูกต้องตามแนวทางเวชปฏิบัติและหลักวิชาการทางเภสัชกรรมสำหรับกรณีนี้</t>
        </is>
      </c>
      <c r="L89" s="186" t="n"/>
      <c r="M89" s="186" t="inlineStr">
        <is>
          <t>11. Pulmonary</t>
        </is>
      </c>
      <c r="N89" s="186" t="inlineStr">
        <is>
          <t>11.2 Chronic Obstructive Pulmonary Disease (COPD)</t>
        </is>
      </c>
      <c r="O89" s="185" t="inlineStr">
        <is>
          <t>Clinic</t>
        </is>
      </c>
      <c r="P89" s="186" t="inlineStr">
        <is>
          <t>ข้อสอบ ม.รังสิต ข้อ 24</t>
        </is>
      </c>
      <c r="Q89" s="185" t="inlineStr">
        <is>
          <t>แบบฝึกหัด</t>
        </is>
      </c>
      <c r="R89" s="185" t="inlineStr">
        <is>
          <t>เล่มม่วง</t>
        </is>
      </c>
      <c r="S89" s="185" t="n"/>
    </row>
    <row r="90" ht="24" customHeight="1" s="49">
      <c r="A90" s="187" t="n">
        <v>88</v>
      </c>
      <c r="B90" s="186" t="inlineStr"/>
      <c r="C90" s="186" t="inlineStr">
        <is>
          <t>อาการไม่พึงประสงค์ (Adverse Drug Reactions) ที่พบได้บ่อยจากการใช้ยาพ่นสูดขยายหลอดลม Salbutamol (Short-Acting Beta-2 Agonist: SABA) คือข้อใด</t>
        </is>
      </c>
      <c r="D90" s="186" t="n"/>
      <c r="E90" s="186" t="inlineStr">
        <is>
          <t>อาการใจสั่น (Palpitations / Tachycardia) และมือสั่น (Tremor)</t>
        </is>
      </c>
      <c r="F90" s="186" t="inlineStr">
        <is>
          <t>ภาวะโพแทสเซียมในเลือดสูง (Hyperkalemia)</t>
        </is>
      </c>
      <c r="G90" s="186" t="inlineStr">
        <is>
          <t>ภาวะหัวใจเต้นช้ากว่าปกติ (Bradycardia)</t>
        </is>
      </c>
      <c r="H90" s="186" t="inlineStr">
        <is>
          <t>การเกิดเชื้อราในช่องปาก (Oral Thrush)</t>
        </is>
      </c>
      <c r="I90" s="188" t="inlineStr">
        <is>
          <t>ภาวะกระดูกพรุน (Osteoporosis)</t>
        </is>
      </c>
      <c r="J90" s="185" t="n">
        <v>1</v>
      </c>
      <c r="K90" s="186" t="inlineStr">
        <is>
          <t>✅ คำตอบที่ถูกต้อง: ข้อ ก. อาการใจสั่น (Palpitations / Tachycardia) และมือสั่น (Tremor)
🎯 ทำไมข้อนี้ถึงถูก:
ข้อ ก. ถูกต้อง เพราะใจสั่นและมือสั่นเป็นผลข้างเคียงเด่นของ Salbutamol
🔍 ข้ออื่นผิดเพราะอะไร:
• ข้อ ข. (ภาวะโพแทสเซียมในเลือดสูง (Hyperkalemia)): ไม่ตรงกับหลักการหรือข้อบ่งใช้ที่ถูกต้องตามโจทย์กำหนด
• ข้อ ค. (ภาวะหัวใจเต้นช้ากว่าปกติ (Bradycardia)): ไม่ตรงกับหลักการหรือข้อบ่งใช้ที่ถูกต้องตามโจทย์กำหนด
• ข้อ ง. (การเกิดเชื้อราในช่องปาก (Oral Thrush)): ไม่ตรงกับหลักการหรือข้อบ่งใช้ที่ถูกต้องตามโจทย์กำหนด
• ข้อ จ. (ภาวะกระดูกพรุน (Osteoporosis)): ไม่ตรงกับหลักการหรือข้อบ่งใช้ที่ถูกต้องตามโจทย์กำหนด</t>
        </is>
      </c>
      <c r="L90" s="186" t="n"/>
      <c r="M90" s="186" t="inlineStr">
        <is>
          <t>11. Pulmonary</t>
        </is>
      </c>
      <c r="N90" s="186" t="inlineStr">
        <is>
          <t>11.1 Asthma (Adult &amp; Pediatric)</t>
        </is>
      </c>
      <c r="O90" s="185" t="inlineStr">
        <is>
          <t>Clinic</t>
        </is>
      </c>
      <c r="P90" s="186" t="inlineStr">
        <is>
          <t>ข้อสอบ ม.รังสิต ข้อ 25</t>
        </is>
      </c>
      <c r="Q90" s="185" t="inlineStr">
        <is>
          <t>แบบฝึกหัด</t>
        </is>
      </c>
      <c r="R90" s="185" t="inlineStr">
        <is>
          <t>เล่มม่วง</t>
        </is>
      </c>
      <c r="S90" s="185" t="n"/>
    </row>
    <row r="91" ht="24" customHeight="1" s="49">
      <c r="A91" s="187" t="n">
        <v>89</v>
      </c>
      <c r="B91" s="186" t="inlineStr"/>
      <c r="C91" s="186" t="inlineStr">
        <is>
          <t>ผู้ป่วย COPD ได้รับการประเมินว่าจัดอยู่ในกลุ่ม COPD Group B (มีอาการเหนื่อยหอบมาก mMRC ≥ 2 แต่ไม่มีประวัติอาการกำเริบ) ยาพ่นสูดชนิดออกฤทธิ์ยาวในข้อใดที่ควรได้รับเป็นยาควบคุมอาการหลัก (Maintenance Controller)</t>
        </is>
      </c>
      <c r="D91" s="186" t="n"/>
      <c r="E91" s="186" t="inlineStr">
        <is>
          <t>Fenoterol MDI</t>
        </is>
      </c>
      <c r="F91" s="186" t="inlineStr">
        <is>
          <t>Ipratropium Bromide MDI</t>
        </is>
      </c>
      <c r="G91" s="186" t="inlineStr">
        <is>
          <t>Tiotropium Bromide (LAMA) หรือ LABA/LAMA Combination</t>
        </is>
      </c>
      <c r="H91" s="186" t="inlineStr">
        <is>
          <t>Budesonide Pulmicort เดี่ยวๆ</t>
        </is>
      </c>
      <c r="I91" s="188" t="inlineStr">
        <is>
          <t>Sodium Cromoglycate</t>
        </is>
      </c>
      <c r="J91" s="185" t="n">
        <v>3</v>
      </c>
      <c r="K91" s="186" t="inlineStr">
        <is>
          <t>✅ คำตอบที่ถูกต้อง: ข้อ ค. Tiotropium Bromide (LAMA) หรือ LABA/LAMA Combination
🎯 ทำไมข้อนี้ถึงถูก:
ข้อ ค. ถูกต้อง เพราะ Tiotropium (LAMA) คือยาควบคุมมาตรฐานสำหรับ COPD Group B
🔍 ข้ออื่นผิดเพราะอะไร:
• ข้อ ก.: (Fenoterol MDI): ไม่ใช่คำตอบที่ถูกต้องตามแนวทางเวชปฏิบัติและหลักวิชาการทางเภสัชกรรมสำหรับกรณีนี้
• ข้อ ข.: (Ipratropium Bromide MDI): ไม่ใช่คำตอบที่ถูกต้องตามแนวทางเวชปฏิบัติและหลักวิชาการทางเภสัชกรรมสำหรับกรณีนี้
• ข้อ ง.: (Budesonide Pulmicort เดี่ยวๆ): ไม่ใช่คำตอบที่ถูกต้องตามแนวทางเวชปฏิบัติและหลักวิชาการทางเภสัชกรรมสำหรับกรณีนี้
• ข้อ จ.: (Sodium Cromoglycate): ไม่ใช่คำตอบที่ถูกต้องตามแนวทางเวชปฏิบัติและหลักวิชาการทางเภสัชกรรมสำหรับกรณีนี้</t>
        </is>
      </c>
      <c r="L91" s="186" t="n"/>
      <c r="M91" s="186" t="inlineStr">
        <is>
          <t>11. Pulmonary</t>
        </is>
      </c>
      <c r="N91" s="186" t="inlineStr">
        <is>
          <t>11.2 Chronic Obstructive Pulmonary Disease (COPD)</t>
        </is>
      </c>
      <c r="O91" s="185" t="inlineStr">
        <is>
          <t>Clinic</t>
        </is>
      </c>
      <c r="P91" s="186" t="inlineStr">
        <is>
          <t>ข้อสอบ ม.รังสิต ข้อ 26</t>
        </is>
      </c>
      <c r="Q91" s="185" t="inlineStr">
        <is>
          <t>แบบฝึกหัด</t>
        </is>
      </c>
      <c r="R91" s="185" t="inlineStr">
        <is>
          <t>เล่มม่วง</t>
        </is>
      </c>
      <c r="S91" s="185" t="n"/>
    </row>
    <row r="92" ht="24" customHeight="1" s="49">
      <c r="A92" s="187" t="n">
        <v>90</v>
      </c>
      <c r="B92" s="186" t="inlineStr"/>
      <c r="C92" s="186" t="inlineStr">
        <is>
          <t>เกี่ยวกับคุณสมบัติและเทคนิคการใช้งานยาพ่นสูดชนิดกำหนดขนาดแรงดัน (Pressurized Metered-Dose Inhalers: pMDI) ข้อความใดต่อไปนี้กล่าว 'ไม่ถูกต้อง'</t>
        </is>
      </c>
      <c r="D92" s="186" t="n"/>
      <c r="E92" s="186" t="inlineStr">
        <is>
          <t>การกดยาและสูดยาเข้าปากต้องมีความสัมพันธ์กันอย่างพร้อมเพรียง (Hand-Breath Coordination)</t>
        </is>
      </c>
      <c r="F92" s="186" t="inlineStr">
        <is>
          <t>ตัวยาสำคัญอาจอยู่ในรูปสารละลาย (Solution) หรือสารแขวนตะกอน (Suspension) ในสารขับดันเหลว</t>
        </is>
      </c>
      <c r="G92" s="186" t="inlineStr">
        <is>
          <t>มีการผสมสารขับดัน (Propellant เช่น HFA-134a) เพื่อสร้างแรงดันขับละอองยา</t>
        </is>
      </c>
      <c r="H92" s="186" t="inlineStr">
        <is>
          <t>เทคนิคการสูดยาที่ถูกต้องคือ ต้องสูดหายใจเข้าทางปาก ช้าๆ และลึกๆ (Slow and Deep Inhalation)</t>
        </is>
      </c>
      <c r="I92" s="188" t="inlineStr">
        <is>
          <t>เนื่องจากอุปกรณ์มีตัวยาบรรจุอยู่ จึงห้ามถอดปลอกพลาสติก (Actuator) ออกมาล้างทำความสะอาดด้วยน้ำโดยเด็ดขาด</t>
        </is>
      </c>
      <c r="J92" s="185" t="n">
        <v>5</v>
      </c>
      <c r="K92" s="186" t="inlineStr">
        <is>
          <t>✅ คำตอบที่ถูกต้อง: ข้อ จ. เนื่องจากอุปกรณ์มีตัวยาบรรจุอยู่ จึงห้ามถอดปลอกพลาสติก (Actuator) ออกมาล้างทำความสะอาดด้วยน้ำโดยเด็ดขาด
🎯 ทำไมข้อนี้ถึงถูก:
ข้อ จ. กล่าวไม่ถูกต้อง (โจทย์ถามข้อใดผิด) เพราะตัวครอบพลาสติก Actuator สามารถและควรล้างน้ำทำความสะอาดสัปดาห์ละ 1 ครั้ง (โดยถอดกระป๋องยาออกก่อน)
🔍 ข้ออื่นผิดเพราะอะไร:
• ข้อ ก.: (การกดยาและสูดยาเข้าปากต้องมีความสัมพันธ์กันอย่างพร้อมเพรียง (Hand-Breath Coordination)): ไม่ใช่คำตอบที่ถูกต้องตามแนวทางเวชปฏิบัติและหลักวิชาการทางเภสัชกรรมสำหรับกรณีนี้
• ข้อ ข.: (ตัวยาสำคัญอาจอยู่ในรูปสารละลาย (Solution) หรือสารแขวนตะกอน (Suspension) ในสารขับดันเหลว): ไม่ใช่คำตอบที่ถูกต้องตามแนวทางเวชปฏิบัติและหลักวิชาการทางเภสัชกรรมสำหรับกรณีนี้
• ข้อ ค.: (มีการผสมสารขับดัน (Propellant เช่น HFA-134a) เพื่อสร้างแรงดันขับละอองยา): ไม่ใช่คำตอบที่ถูกต้องตามแนวทางเวชปฏิบัติและหลักวิชาการทางเภสัชกรรมสำหรับกรณีนี้
• ข้อ ง.: (เทคนิคการสูดยาที่ถูกต้องคือ ต้องสูดหายใจเข้าทางปาก ช้าๆ และลึกๆ (Slow and Deep Inhalation)): ไม่ใช่คำตอบที่ถูกต้องตามแนวทางเวชปฏิบัติและหลักวิชาการทางเภสัชกรรมสำหรับกรณีนี้</t>
        </is>
      </c>
      <c r="L92" s="186" t="n"/>
      <c r="M92" s="186" t="inlineStr">
        <is>
          <t>11. Pulmonary</t>
        </is>
      </c>
      <c r="N92" s="186" t="inlineStr">
        <is>
          <t>11.4 Inhalation Device Techniques &amp; Aerosol Pharmacology</t>
        </is>
      </c>
      <c r="O92" s="185" t="inlineStr">
        <is>
          <t>Clinic</t>
        </is>
      </c>
      <c r="P92" s="186" t="inlineStr">
        <is>
          <t>ข้อสอบ ม.รังสิต ข้อ 27</t>
        </is>
      </c>
      <c r="Q92" s="185" t="inlineStr">
        <is>
          <t>แบบฝึกหัด</t>
        </is>
      </c>
      <c r="R92" s="185" t="inlineStr">
        <is>
          <t>เล่มม่วง</t>
        </is>
      </c>
      <c r="S92" s="185" t="n"/>
    </row>
    <row r="93" ht="24" customHeight="1" s="49">
      <c r="A93" s="187" t="n">
        <v>91</v>
      </c>
      <c r="B93" s="186" t="inlineStr"/>
      <c r="C93" s="186" t="inlineStr">
        <is>
          <t>ข้อความใดต่อไปนี้กล่าวถูกต้องเกี่ยวกับการใช้ยาพ่น Seretide Accuhaler (Salmeterol 50 mcg + Fluticasone Propionate 250 mcg DPI) ในผู้ป่วยโรคหืด (Asthma)</t>
        </is>
      </c>
      <c r="D93" s="186" t="n"/>
      <c r="E93" s="186" t="inlineStr">
        <is>
          <t>ไม่จำเป็นต้องบ้วนปากหรือกลั้วคอหลังสูดยาเสร็จ</t>
        </is>
      </c>
      <c r="F93" s="186" t="inlineStr">
        <is>
          <t>ต้องสูดยาเป็นประจำสม่ำเสมอทุกวันตามแพทย์สั่งเพื่อควบคุมการอักเสบของหลอดลม (Daily Maintenance Controller)</t>
        </is>
      </c>
      <c r="G93" s="186" t="inlineStr">
        <is>
          <t>ต้องเขย่าเครื่องอย่างแรงก่อนเลื่อนคันโยกเปิดช่องยา</t>
        </is>
      </c>
      <c r="H93" s="186" t="inlineStr">
        <is>
          <t>สามารถใช้สูดพ่นซ้ำๆ ถี่ๆ เมื่อเกิดอาการจับหืดเฉียบพลันแทนยา Salbutamol ได้อย่างปลอดภัย</t>
        </is>
      </c>
      <c r="I93" s="188" t="inlineStr">
        <is>
          <t>สามารถเป่าลมหายใจออกรดเข้าไปในช่องสูดยาได้</t>
        </is>
      </c>
      <c r="J93" s="185" t="n">
        <v>2</v>
      </c>
      <c r="K93" s="186" t="inlineStr">
        <is>
          <t>✅ คำตอบที่ถูกต้อง: ข้อ ข. ต้องสูดยาเป็นประจำสม่ำเสมอทุกวันตามแพทย์สั่งเพื่อควบคุมการอักเสบของหลอดลม (Daily Maintenance Controller)
🎯 ทำไมข้อนี้ถึงถูก:
ข้อ ข. ถูกต้อง เพราะ Seretide ต้องใช้สม่ำเสมอทุกวันเป็น Maintenance controller
🔍 ข้ออื่นผิดเพราะอะไร:
• ข้อ ก.: (ไม่จำเป็นต้องบ้วนปากหรือกลั้วคอหลังสูดยาเสร็จ): ไม่ใช่คำตอบที่ถูกต้องตามแนวทางเวชปฏิบัติและหลักวิชาการทางเภสัชกรรมสำหรับกรณีนี้
• ข้อ ค.: (ต้องเขย่าเครื่องอย่างแรงก่อนเลื่อนคันโยกเปิดช่องยา): ไม่ใช่คำตอบที่ถูกต้องตามแนวทางเวชปฏิบัติและหลักวิชาการทางเภสัชกรรมสำหรับกรณีนี้
• ข้อ ง.: (สามารถใช้สูดพ่นซ้ำๆ ถี่ๆ เมื่อเกิดอาการจับหืดเฉียบพลันแทนยา Salbutamol ได้อย่างปลอดภัย): ไม่ใช่คำตอบที่ถูกต้องตามแนวทางเวชปฏิบัติและหลักวิชาการทางเภสัชกรรมสำหรับกรณีนี้
• ข้อ จ.: (สามารถเป่าลมหายใจออกรดเข้าไปในช่องสูดยาได้): ไม่ใช่คำตอบที่ถูกต้องตามแนวทางเวชปฏิบัติและหลักวิชาการทางเภสัชกรรมสำหรับกรณีนี้</t>
        </is>
      </c>
      <c r="L93" s="186" t="n"/>
      <c r="M93" s="186" t="inlineStr">
        <is>
          <t>11. Pulmonary</t>
        </is>
      </c>
      <c r="N93" s="186" t="inlineStr">
        <is>
          <t>11.4 Inhalation Device Techniques &amp; Aerosol Pharmacology</t>
        </is>
      </c>
      <c r="O93" s="185" t="inlineStr">
        <is>
          <t>Clinic</t>
        </is>
      </c>
      <c r="P93" s="186" t="inlineStr">
        <is>
          <t>ข้อสอบ ม.รังสิต ข้อ 28</t>
        </is>
      </c>
      <c r="Q93" s="185" t="inlineStr">
        <is>
          <t>แบบฝึกหัด</t>
        </is>
      </c>
      <c r="R93" s="185" t="inlineStr">
        <is>
          <t>เล่มม่วง</t>
        </is>
      </c>
      <c r="S93" s="185" t="n"/>
    </row>
    <row r="94" ht="24" customHeight="1" s="49">
      <c r="A94" s="187" t="n">
        <v>92</v>
      </c>
      <c r="B94" s="186" t="inlineStr">
        <is>
          <t>ตามแนวทางเวชปฏิบัติสากล GINA (Global Initiative for Asthma) การประเมินระดับการควบคุมอาการโรคหืด (GINA Assessment of Asthma Symptom Control ในช่วง 4 สัปดาห์ที่ผ่านมา)</t>
        </is>
      </c>
      <c r="C94" s="186" t="inlineStr">
        <is>
          <t>ข้อใดต่อไปนี้ 'ไม่ใช่ 1 ใน 4 คำถามหลัก' ที่ใช้ในการประเมิน</t>
        </is>
      </c>
      <c r="D94" s="186" t="n"/>
      <c r="E94" s="186" t="inlineStr">
        <is>
          <t>มีอาการโรคหืดในเวลากลางวัน (Daytime symptoms) มากกว่า 2 ครั้งต่อสัปดาห์หรือไม่</t>
        </is>
      </c>
      <c r="F94" s="186" t="inlineStr">
        <is>
          <t>ต้องใช้ยาพ่นขยายหลอดลมบรรเทาอาการ (Reliever use) มากกว่า 2 ครั้งต่อสัปดาห์หรือไม่</t>
        </is>
      </c>
      <c r="G94" s="186" t="inlineStr">
        <is>
          <t>มีอาการของโรคหืดรบกวนการทำกิจกรรมหรือการออกกำลังกาย (Activity limitation) หรือไม่</t>
        </is>
      </c>
      <c r="H94" s="186" t="inlineStr">
        <is>
          <t>ผลการตรวจสมรรถภาพปอดพบค่า FEV1 ต่ำกว่า 60% ของค่ามาตรฐาน (FEV1 &lt; 60% predicted)</t>
        </is>
      </c>
      <c r="I94" s="188" t="inlineStr">
        <is>
          <t>มีการตื่นนอนตอนกลางคืนเนื่องจากอาการของโรคหืด (Night waking due to asthma) หรือไม่</t>
        </is>
      </c>
      <c r="J94" s="185" t="n">
        <v>4</v>
      </c>
      <c r="K94" s="186" t="inlineStr">
        <is>
          <t>✅ คำตอบที่ถูกต้อง: ข้อ ง. ผลการตรวจสมรรถภาพปอดพบค่า FEV1 ต่ำกว่า 60% ของค่ามาตรฐาน (FEV1 &lt; 60% predicted)
🎯 ทำไมข้อนี้ถึงถูก:
ข้อ ง. ถูกต้อง (โจทย์ถามข้อใดไม่ใช่) เพราะค่า FEV1 เป็นการประเมิน Future risk ไม่ใช่ 1 ใน 4 คำถามของ GINA Symptom Control
🔍 ข้ออื่นผิดเพราะอะไร:
• ข้อ ก.: (มีอาการโรคหืดในเวลากลางวัน (Daytime symptoms) มากกว่า 2 ครั้งต่อสัปดาห์หรือไม่): ไม่ใช่คำตอบที่ถูกต้องตามแนวทางเวชปฏิบัติและหลักวิชาการทางเภสัชกรรมสำหรับกรณีนี้
• ข้อ ข.: (ต้องใช้ยาพ่นขยายหลอดลมบรรเทาอาการ (Reliever use) มากกว่า 2 ครั้งต่อสัปดาห์หรือไม่): ไม่ใช่คำตอบที่ถูกต้องตามแนวทางเวชปฏิบัติและหลักวิชาการทางเภสัชกรรมสำหรับกรณีนี้
• ข้อ ค.: (มีอาการของโรคหืดรบกวนการทำกิจกรรมหรือการออกกำลังกาย (Activity limitation) หรือไม่): ไม่ใช่คำตอบที่ถูกต้องตามแนวทางเวชปฏิบัติและหลักวิชาการทางเภสัชกรรมสำหรับกรณีนี้
• ข้อ จ.: (มีการตื่นนอนตอนกลางคืนเนื่องจากอาการของโรคหืด (Night waking due to asthma) หรือไม่): ไม่ใช่คำตอบที่ถูกต้องตามแนวทางเวชปฏิบัติและหลักวิชาการทางเภสัชกรรมสำหรับกรณีนี้</t>
        </is>
      </c>
      <c r="L94" s="186" t="n"/>
      <c r="M94" s="186" t="inlineStr">
        <is>
          <t>11. Pulmonary</t>
        </is>
      </c>
      <c r="N94" s="186" t="inlineStr">
        <is>
          <t>11.1 Asthma (Adult &amp; Pediatric)</t>
        </is>
      </c>
      <c r="O94" s="185" t="inlineStr">
        <is>
          <t>Clinic</t>
        </is>
      </c>
      <c r="P94" s="186" t="inlineStr">
        <is>
          <t>ข้อสอบ ม.รังสิต ข้อ 29</t>
        </is>
      </c>
      <c r="Q94" s="185" t="inlineStr">
        <is>
          <t>แบบฝึกหัด</t>
        </is>
      </c>
      <c r="R94" s="185" t="inlineStr">
        <is>
          <t>เล่มม่วง</t>
        </is>
      </c>
      <c r="S94" s="185" t="n"/>
    </row>
    <row r="95" ht="24" customHeight="1" s="49">
      <c r="A95" s="187" t="n">
        <v>93</v>
      </c>
      <c r="B95" s="186" t="inlineStr">
        <is>
          <t>ผู้ป่วยโรคหืดได้รับการรักษาด้วย Low-dose Inhaled Corticosteroid (ICS) เดี่ยวๆ มา 3 เดือน แต่จากการประเมินพบว่าตอบ 'ใช่' ในคำถาม GINA Symptom Control จำนวน 3 ข้อ (จัดเป็น Uncontrolled Asthma) แพทย์และเภสัชกร</t>
        </is>
      </c>
      <c r="C95" s="186" t="inlineStr">
        <is>
          <t>ควรพิจารณาปรับการรักษาอย่างไร</t>
        </is>
      </c>
      <c r="D95" s="186" t="n"/>
      <c r="E95" s="186" t="inlineStr">
        <is>
          <t>พิจารณาปรับลดขนาดยาลง (Step down)</t>
        </is>
      </c>
      <c r="F95" s="186" t="inlineStr">
        <is>
          <t>พิจารณาปรับเพิ่มระดับการรักษาขึ้น (Step up treatment จาก Step 2 ไป Step 3)</t>
        </is>
      </c>
      <c r="G95" s="186" t="inlineStr">
        <is>
          <t>คงการรักษาเดิมไว้โดยไม่ต้องปรับเปลี่ยนยา</t>
        </is>
      </c>
      <c r="H95" s="186" t="inlineStr">
        <is>
          <t>หยุดยาพ่นสเตียรอยด์แล้วให้เฉพาะ Salbutamol เมื่อมีอาการ</t>
        </is>
      </c>
      <c r="I95" s="188" t="inlineStr">
        <is>
          <t>ส่งผู้ป่วยไปผ่าตัดปอดทันที</t>
        </is>
      </c>
      <c r="J95" s="185" t="n">
        <v>2</v>
      </c>
      <c r="K95" s="186" t="inlineStr">
        <is>
          <t>✅ คำตอบที่ถูกต้อง: ข้อ ข. พิจารณาปรับเพิ่มระดับการรักษาขึ้น (Step up treatment จาก Step 2 ไป Step 3)
🎯 ทำไมข้อนี้ถึงถูก:
ข้อ ข. ถูกต้อง เพราะผู้ป่วยคุมอาการไม่ได้ (Uncontrolled) ต้องพิจารณา Step up การรักษา
🔍 ข้ออื่นผิดเพราะอะไร:
• ข้อ ก.: (พิจารณาปรับลดขนาดยาลง (Step down)): ไม่ใช่คำตอบที่ถูกต้องตามแนวทางเวชปฏิบัติและหลักวิชาการทางเภสัชกรรมสำหรับกรณีนี้
• ข้อ ค.: (คงการรักษาเดิมไว้โดยไม่ต้องปรับเปลี่ยนยา): ไม่ใช่คำตอบที่ถูกต้องตามแนวทางเวชปฏิบัติและหลักวิชาการทางเภสัชกรรมสำหรับกรณีนี้
• ข้อ ง.: (หยุดยาพ่นสเตียรอยด์แล้วให้เฉพาะ Salbutamol เมื่อมีอาการ): ไม่ใช่คำตอบที่ถูกต้องตามแนวทางเวชปฏิบัติและหลักวิชาการทางเภสัชกรรมสำหรับกรณีนี้
• ข้อ จ.: (ส่งผู้ป่วยไปผ่าตัดปอดทันที): ไม่ใช่คำตอบที่ถูกต้องตามแนวทางเวชปฏิบัติและหลักวิชาการทางเภสัชกรรมสำหรับกรณีนี้</t>
        </is>
      </c>
      <c r="L95" s="186" t="n"/>
      <c r="M95" s="186" t="inlineStr">
        <is>
          <t>11. Pulmonary</t>
        </is>
      </c>
      <c r="N95" s="186" t="inlineStr">
        <is>
          <t>11.1 Asthma (Adult &amp; Pediatric)</t>
        </is>
      </c>
      <c r="O95" s="185" t="inlineStr">
        <is>
          <t>Clinic</t>
        </is>
      </c>
      <c r="P95" s="186" t="inlineStr">
        <is>
          <t>ข้อสอบ ม.รังสิต ข้อ 30</t>
        </is>
      </c>
      <c r="Q95" s="185" t="inlineStr">
        <is>
          <t>แบบฝึกหัด</t>
        </is>
      </c>
      <c r="R95" s="185" t="inlineStr">
        <is>
          <t>เล่มม่วง</t>
        </is>
      </c>
      <c r="S95" s="185" t="n"/>
    </row>
    <row r="96" ht="24" customHeight="1" s="49">
      <c r="A96" s="187" t="n">
        <v>94</v>
      </c>
      <c r="B96" s="186" t="inlineStr">
        <is>
          <t>ในการปรับเพิ่มระดับการรักษาโรคหืด (Step Up Treatment) จาก Step 2 เป็น Step 3 ตามแนวทางเวชปฏิบัติ GINA ในผู้ใหญ่และวัยรุ่น สูตร</t>
        </is>
      </c>
      <c r="C96" s="186" t="inlineStr">
        <is>
          <t>ยาในข้อใดเป็นตัวเลือกการรักษาที่เหมาะสมที่สุด</t>
        </is>
      </c>
      <c r="D96" s="186" t="n"/>
      <c r="E96" s="186" t="inlineStr">
        <is>
          <t>Beclometasone dipropionate 200 mcg เดี่ยวๆ ร่วมกับ Salbutamol</t>
        </is>
      </c>
      <c r="F96" s="186" t="inlineStr">
        <is>
          <t>ยาผสมสูตร Low-dose ICS ร่วมกับ LABA เช่น Symbicort (Budesonide/Formoterol) หรือ Seretide (Fluticasone/Salmeterol)</t>
        </is>
      </c>
      <c r="G96" s="186" t="inlineStr">
        <is>
          <t>Omalizumab ฉีดใต้ผิวหนัง ร่วมกับยารับประทาน Theophylline ขนาดสูง</t>
        </is>
      </c>
      <c r="H96" s="186" t="inlineStr">
        <is>
          <t>High-dose Fluticasone 800 mcg + Tiotropium + Omalizumab ทันที</t>
        </is>
      </c>
      <c r="I96" s="188" t="inlineStr">
        <is>
          <t>ให้ยาพ่นขยายหลอดลม SABA เดี่ยวๆ ทุก 2 ชั่วโมง</t>
        </is>
      </c>
      <c r="J96" s="185" t="n">
        <v>2</v>
      </c>
      <c r="K96" s="186" t="inlineStr">
        <is>
          <t>✅ คำตอบที่ถูกต้อง: ข้อ ข. ยาผสมสูตร Low-dose ICS ร่วมกับ LABA เช่น Symbicort (Budesonide/Formoterol) หรือ Seretide (Fluticasone/Salmeterol)
🎯 ทำไมข้อนี้ถึงถูก:
ข้อ ข. ถูกต้อง เพราะ Low-dose ICS/LABA คือยามาตรฐานใน Step 3 ของ GINA
🔍 ข้ออื่นผิดเพราะอะไร:
• ข้อ ก.: (Beclometasone dipropionate 200 mcg เดี่ยวๆ ร่วมกับ Salbutamol): ไม่ใช่คำตอบที่ถูกต้องตามแนวทางเวชปฏิบัติและหลักวิชาการทางเภสัชกรรมสำหรับกรณีนี้
• ข้อ ค.: (Omalizumab ฉีดใต้ผิวหนัง ร่วมกับยารับประทาน Theophylline ขนาดสูง): ไม่ใช่คำตอบที่ถูกต้องตามแนวทางเวชปฏิบัติและหลักวิชาการทางเภสัชกรรมสำหรับกรณีนี้
• ข้อ ง.: (High-dose Fluticasone 800 mcg + Tiotropium + Omalizumab ทันที): ไม่ใช่คำตอบที่ถูกต้องตามแนวทางเวชปฏิบัติและหลักวิชาการทางเภสัชกรรมสำหรับกรณีนี้
• ข้อ จ.: (ให้ยาพ่นขยายหลอดลม SABA เดี่ยวๆ ทุก 2 ชั่วโมง): ไม่ใช่คำตอบที่ถูกต้องตามแนวทางเวชปฏิบัติและหลักวิชาการทางเภสัชกรรมสำหรับกรณีนี้</t>
        </is>
      </c>
      <c r="L96" s="186" t="n"/>
      <c r="M96" s="186" t="inlineStr">
        <is>
          <t>11. Pulmonary</t>
        </is>
      </c>
      <c r="N96" s="186" t="inlineStr">
        <is>
          <t>11.2 Chronic Obstructive Pulmonary Disease (COPD)</t>
        </is>
      </c>
      <c r="O96" s="185" t="inlineStr">
        <is>
          <t>Clinic</t>
        </is>
      </c>
      <c r="P96" s="186" t="inlineStr">
        <is>
          <t>ข้อสอบ ม.รังสิต ข้อ 31</t>
        </is>
      </c>
      <c r="Q96" s="185" t="inlineStr">
        <is>
          <t>แบบฝึกหัด</t>
        </is>
      </c>
      <c r="R96" s="185" t="inlineStr">
        <is>
          <t>เล่มม่วง</t>
        </is>
      </c>
      <c r="S96" s="185" t="n"/>
    </row>
    <row r="97" ht="24" customHeight="1" s="49">
      <c r="A97" s="187" t="n">
        <v>95</v>
      </c>
      <c r="B97" s="186" t="inlineStr"/>
      <c r="C97" s="186" t="inlineStr">
        <is>
          <t>ข้อความใดต่อไปนี้กล่าว 'ไม่ถูกต้อง' เกี่ยวกับหลักเกณฑ์ในการพิจารณาปรับลดระดับการรักษาโรคหืดลง (Step Down Asthma Treatment) ตามแนวทาง GINA</t>
        </is>
      </c>
      <c r="D97" s="186" t="n"/>
      <c r="E97" s="186" t="inlineStr">
        <is>
          <t>ผู้ป่วยสามารถควบคุมอาการของโรคหืดได้อย่างสมบูรณ์ (Well Controlled) ต่อเนื่องกันเป็นเวลาอย่างน้อย 3 เดือน</t>
        </is>
      </c>
      <c r="F97" s="186" t="inlineStr">
        <is>
          <t>ผู้ป่วยต้องไม่อยู่ในระหว่างการตั้งครรภ์</t>
        </is>
      </c>
      <c r="G97" s="186" t="inlineStr">
        <is>
          <t>ควรบันทึกข้อมูลสมรรถภาพปอด (Baseline Lung Function) ก่อนเริ่มปรับลดยา</t>
        </is>
      </c>
      <c r="H97" s="186" t="inlineStr">
        <is>
          <t>ให้หยุดยาพ่นสเตียรอยด์ (ICS) ทันทีอย่างเด็ดขาดเพื่อประเมินว่าหายขาดจากโรคแล้วหรือไม่</t>
        </is>
      </c>
      <c r="I97" s="188" t="inlineStr">
        <is>
          <t>ไม่ควรพิจารณาปรับลดระดับยาในขณะที่ผู้ป่วยมีการติดเชื้อทางเดินหายใจ หรือกำลังอยู่ในระหว่างการเดินทางท่องเที่ยว</t>
        </is>
      </c>
      <c r="J97" s="185" t="n">
        <v>4</v>
      </c>
      <c r="K97" s="186" t="inlineStr">
        <is>
          <t>✅ คำตอบที่ถูกต้อง: ข้อ ง. ให้หยุดยาพ่นสเตียรอยด์ (ICS) ทันทีอย่างเด็ดขาดเพื่อประเมินว่าหายขาดจากโรคแล้วหรือไม่
🎯 ทำไมข้อนี้ถึงถูก:
ข้อ ง. ไม่ถูกต้อง (โจทย์ถามข้อใดผิด) เพราะห้ามหยุดยา ICS ทันทีเด็ดขาด ต้องค่อยๆ ลดยาลง 25-50%
🔍 ข้ออื่นผิดเพราะอะไร:
• ข้อ ก.: (ผู้ป่วยสามารถควบคุมอาการของโรคหืดได้อย่างสมบูรณ์ (Well Controlled) ต่อเนื่องกันเป็นเวลาอย่างน้อย 3 เดือน): ไม่ใช่คำตอบที่ถูกต้องตามแนวทางเวชปฏิบัติและหลักวิชาการทางเภสัชกรรมสำหรับกรณีนี้
• ข้อ ข.: (ผู้ป่วยต้องไม่อยู่ในระหว่างการตั้งครรภ์): ไม่ใช่คำตอบที่ถูกต้องตามแนวทางเวชปฏิบัติและหลักวิชาการทางเภสัชกรรมสำหรับกรณีนี้
• ข้อ ค.: (ควรบันทึกข้อมูลสมรรถภาพปอด (Baseline Lung Function) ก่อนเริ่มปรับลดยา): ไม่ใช่คำตอบที่ถูกต้องตามแนวทางเวชปฏิบัติและหลักวิชาการทางเภสัชกรรมสำหรับกรณีนี้
• ข้อ จ.: (ไม่ควรพิจารณาปรับลดระดับยาในขณะที่ผู้ป่วยมีการติดเชื้อทางเดินหายใจ หรือกำลังอยู่ในระหว่างการเดินทางท่องเที่ยว): ไม่ใช่คำตอบที่ถูกต้องตามแนวทางเวชปฏิบัติและหลักวิชาการทางเภสัชกรรมสำหรับกรณีนี้</t>
        </is>
      </c>
      <c r="L97" s="186" t="n"/>
      <c r="M97" s="186" t="inlineStr">
        <is>
          <t>11. Pulmonary</t>
        </is>
      </c>
      <c r="N97" s="186" t="inlineStr">
        <is>
          <t>11.1 Asthma (Adult &amp; Pediatric)</t>
        </is>
      </c>
      <c r="O97" s="185" t="inlineStr">
        <is>
          <t>Clinic</t>
        </is>
      </c>
      <c r="P97" s="186" t="inlineStr">
        <is>
          <t>ข้อสอบ ม.รังสิต ข้อ 32</t>
        </is>
      </c>
      <c r="Q97" s="185" t="inlineStr">
        <is>
          <t>แบบฝึกหัด</t>
        </is>
      </c>
      <c r="R97" s="185" t="inlineStr">
        <is>
          <t>เล่มม่วง</t>
        </is>
      </c>
      <c r="S97" s="185" t="n"/>
    </row>
    <row r="98" ht="24" customHeight="1" s="49">
      <c r="A98" s="187" t="n">
        <v>96</v>
      </c>
      <c r="B98" s="186" t="inlineStr">
        <is>
          <t>ยาขยายหลอดลมกลุ่ม Beta-2 Adrenergic Agonists ใน</t>
        </is>
      </c>
      <c r="C98" s="186" t="inlineStr">
        <is>
          <t>ข้อใดต่อไปนี้ 'จัดเป็นยาออกฤทธิ์ยาว (Long-Acting Beta-2 Agonist: LABA)' ไม่ใช่กลุ่มออกฤทธิ์สั้น (SABA)</t>
        </is>
      </c>
      <c r="D98" s="186" t="n"/>
      <c r="E98" s="186" t="inlineStr">
        <is>
          <t>Fenoterol</t>
        </is>
      </c>
      <c r="F98" s="186" t="inlineStr">
        <is>
          <t>Terbutaline</t>
        </is>
      </c>
      <c r="G98" s="186" t="inlineStr">
        <is>
          <t>Procaterol</t>
        </is>
      </c>
      <c r="H98" s="186" t="inlineStr">
        <is>
          <t>Salbutamol (Albuterol)</t>
        </is>
      </c>
      <c r="I98" s="188" t="inlineStr">
        <is>
          <t>Salmeterol</t>
        </is>
      </c>
      <c r="J98" s="185" t="n">
        <v>5</v>
      </c>
      <c r="K98" s="186" t="inlineStr">
        <is>
          <t>✅ คำตอบที่ถูกต้อง: ข้อ จ. Salmeterol
🎯 ทำไมข้อนี้ถึงถูก:
ข้อ จ. ถูกต้อง เพราะ Salmeterol เป็น LABA (ออกฤทธิ์นาน 12 ชั่วโมง)
🔍 ข้ออื่นผิดเพราะอะไร:
• ข้อ ก. (Fenoterol): ไม่ตรงกับหลักการหรือข้อบ่งใช้ที่ถูกต้องตามโจทย์กำหนด
• ข้อ ข. (Terbutaline): ไม่ตรงกับหลักการหรือข้อบ่งใช้ที่ถูกต้องตามโจทย์กำหนด
• ข้อ ค. (Procaterol): ไม่ตรงกับหลักการหรือข้อบ่งใช้ที่ถูกต้องตามโจทย์กำหนด
• ข้อ ง. (Salbutamol (Albuterol)): ไม่ตรงกับหลักการหรือข้อบ่งใช้ที่ถูกต้องตามโจทย์กำหนด</t>
        </is>
      </c>
      <c r="L98" s="186" t="n"/>
      <c r="M98" s="186" t="inlineStr">
        <is>
          <t>11. Pulmonary</t>
        </is>
      </c>
      <c r="N98" s="186" t="inlineStr">
        <is>
          <t>11.1 Asthma (Adult &amp; Pediatric)</t>
        </is>
      </c>
      <c r="O98" s="185" t="inlineStr">
        <is>
          <t>Clinic</t>
        </is>
      </c>
      <c r="P98" s="186" t="inlineStr">
        <is>
          <t>ข้อสอบ ม.รังสิต ข้อ 33</t>
        </is>
      </c>
      <c r="Q98" s="185" t="inlineStr">
        <is>
          <t>แบบฝึกหัด</t>
        </is>
      </c>
      <c r="R98" s="185" t="inlineStr">
        <is>
          <t>เล่มม่วง</t>
        </is>
      </c>
      <c r="S98" s="185" t="n"/>
    </row>
    <row r="99" ht="24" customHeight="1" s="49">
      <c r="A99" s="187" t="n">
        <v>97</v>
      </c>
      <c r="B99" s="186" t="inlineStr"/>
      <c r="C99" s="186" t="inlineStr">
        <is>
          <t>เกี่ยวกับหลักการใช้ยาขยายหลอดลมกลุ่ม Beta-2 Agonists ในการรักษาโรคหืด (Asthma) ข้อความใดต่อไปนี้กล่าวถูกต้องตามแนวทางเวชปฏิบัติสากล GINA</t>
        </is>
      </c>
      <c r="D99" s="186" t="n"/>
      <c r="E99" s="186" t="inlineStr">
        <is>
          <t>แนะนำให้ใช้ยา SABA เดี่ยวๆ พ่นเป็นประจำทุกวันเพื่อป้องกันอาการจับหืด</t>
        </is>
      </c>
      <c r="F99" s="186" t="inlineStr">
        <is>
          <t>ความถี่และปริมาณในการใช้ยาขยายหลอดลมชนิดออกฤทธิ์สั้น (SABA Reliever) เป็นตัวบ่งชี้สำคัญถึงระดับการควบคุมโรคและความเสี่ยงต่อการเกิดอาการกำเริบ (การใช้ SABA ≥ 3 หลอดต่อปีเพิ่มความเสี่ยงอาการกำเริบ และ ≥ 12 หลอดต่อปีเพิ่มความเสี่ยงการเสียชีวิต)</t>
        </is>
      </c>
      <c r="G99" s="186" t="inlineStr">
        <is>
          <t>การใช้ยาพ่นขยายหลอดลมเป็นประจำจะทำให้เกิดการดื้อยาและต้องหยุดยาทันที</t>
        </is>
      </c>
      <c r="H99" s="186" t="inlineStr">
        <is>
          <t>ยา SABA ชนิดสูดพ่นเป็นยาที่มีประสิทธิภาพสูงสุดในการลดการอักเสบของหลอดลมระยะยาว</t>
        </is>
      </c>
      <c r="I99" s="188" t="inlineStr">
        <is>
          <t>ห้ามใช้ยาขยายหลอดลมในผู้ป่วยโรคหืดทุกกรณี</t>
        </is>
      </c>
      <c r="J99" s="185" t="n">
        <v>2</v>
      </c>
      <c r="K99" s="186" t="inlineStr">
        <is>
          <t>✅ คำตอบที่ถูกต้อง: ข้อ ข. ความถี่และปริมาณในการใช้ยาขยายหลอดลมชนิดออกฤทธิ์สั้น (SABA Reliever) เป็นตัวบ่งชี้สำคัญถึงระดับการควบคุมโรคและความเสี่ยงต่อการเกิดอาการกำเริบ (การใช้ SABA ≥ 3 หลอดต่อปีเพิ่มความเสี่ยงอาการกำเริบ และ ≥ 12 หลอดต่อปีเพิ่มความเสี่ยงการเสียชีวิต)
🎯 ทำไมข้อนี้ถึงถูก:
ข้อ ข. ถูกต้อง เพราะความถี่ในการใช้ SABA บ่งบอกถึงการควบคุมโรคและความเสี่ยงต่อการเสียชีวิต
🔍 ข้ออื่นผิดเพราะอะไร:
• ข้อ ก.: (แนะนำให้ใช้ยา SABA เดี่ยวๆ พ่นเป็นประจำทุกวันเพื่อป้องกันอาการจับหืด): ไม่ใช่คำตอบที่ถูกต้องตามแนวทางเวชปฏิบัติและหลักวิชาการทางเภสัชกรรมสำหรับกรณีนี้
• ข้อ ค.: (การใช้ยาพ่นขยายหลอดลมเป็นประจำจะทำให้เกิดการดื้อยาและต้องหยุดยาทันที): ไม่ใช่คำตอบที่ถูกต้องตามแนวทางเวชปฏิบัติและหลักวิชาการทางเภสัชกรรมสำหรับกรณีนี้
• ข้อ ง.: (ยา SABA ชนิดสูดพ่นเป็นยาที่มีประสิทธิภาพสูงสุดในการลดการอักเสบของหลอดลมระยะยาว): ไม่ใช่คำตอบที่ถูกต้องตามแนวทางเวชปฏิบัติและหลักวิชาการทางเภสัชกรรมสำหรับกรณีนี้
• ข้อ จ.: (ห้ามใช้ยาขยายหลอดลมในผู้ป่วยโรคหืดทุกกรณี): ไม่ใช่คำตอบที่ถูกต้องตามแนวทางเวชปฏิบัติและหลักวิชาการทางเภสัชกรรมสำหรับกรณีนี้</t>
        </is>
      </c>
      <c r="L99" s="186" t="n"/>
      <c r="M99" s="186" t="inlineStr">
        <is>
          <t>11. Pulmonary</t>
        </is>
      </c>
      <c r="N99" s="186" t="inlineStr">
        <is>
          <t>11.1 Asthma (Adult &amp; Pediatric)</t>
        </is>
      </c>
      <c r="O99" s="185" t="inlineStr">
        <is>
          <t>Clinic</t>
        </is>
      </c>
      <c r="P99" s="186" t="inlineStr">
        <is>
          <t>ข้อสอบ ม.รังสิต ข้อ 34</t>
        </is>
      </c>
      <c r="Q99" s="185" t="inlineStr">
        <is>
          <t>แบบฝึกหัด</t>
        </is>
      </c>
      <c r="R99" s="185" t="inlineStr">
        <is>
          <t>เล่มม่วง</t>
        </is>
      </c>
      <c r="S99" s="185" t="n"/>
    </row>
    <row r="100" ht="24" customHeight="1" s="49">
      <c r="A100" s="187" t="n">
        <v>98</v>
      </c>
      <c r="B100" s="186" t="inlineStr"/>
      <c r="C100" s="186" t="inlineStr">
        <is>
          <t>กลไกการออกฤทธิ์ระดับโมเลกุล (Mechanism of Action) ที่สำคัญของยา Theophylline ในการขยายหลอดลมและต้านการอักเสบในผู้ป่วยโรคระบบทางเดินหายใจคือข้อใด</t>
        </is>
      </c>
      <c r="D100" s="186" t="n"/>
      <c r="E100" s="186" t="inlineStr">
        <is>
          <t>การกระตุ้น Beta-2 Adrenergic Receptor โดยตรง</t>
        </is>
      </c>
      <c r="F100" s="186" t="inlineStr">
        <is>
          <t>การยับยั้งเอนไซม์ Phosphodiesterase (Non-selective PDE Inhibitor) ทำให้ระดับ cAMP และ cGMP ภายในเซลล์กล้ามเนื้อเรียบหลอดลมเพิ่มขึ้น ร่วมกับการต้านตัวรับ Adenosine (Adenosine Receptor Antagonism)</t>
        </is>
      </c>
      <c r="G100" s="186" t="inlineStr">
        <is>
          <t>การจับและกระตุ้น Muscarinic M3 Receptor</t>
        </is>
      </c>
      <c r="H100" s="186" t="inlineStr">
        <is>
          <t>การยับยั้งเอนไซม์ 5-Lipoxygenase (5-LOX Inhibitor)</t>
        </is>
      </c>
      <c r="I100" s="188" t="inlineStr">
        <is>
          <t>การออกฤทธิ์ปิดกั้นตัวรับ Leukotriene CysLT1 Receptor Antagonist</t>
        </is>
      </c>
      <c r="J100" s="185" t="n">
        <v>2</v>
      </c>
      <c r="K100" s="186" t="inlineStr">
        <is>
          <t>✅ คำตอบที่ถูกต้อง: ข้อ ข. การยับยั้งเอนไซม์ Phosphodiesterase (Non-selective PDE Inhibitor) ทำให้ระดับ cAMP และ cGMP ภายในเซลล์กล้ามเนื้อเรียบหลอดลมเพิ่มขึ้น ร่วมกับการต้านตัวรับ Adenosine (Adenosine Receptor Antagonism)
🎯 ทำไมข้อนี้ถึงถูก:
ข้อ ข. ถูกต้อง เพราะ Non-selective PDE inhibition และ Adenosine receptor antagonism คือกลไกหลักของ Theophylline
🔍 ข้ออื่นผิดเพราะอะไร:
• ข้อ ก. (การกระตุ้น Beta-2 Adrenergic Receptor โดยตรง): ไม่ตรงกับหลักการหรือข้อบ่งใช้ที่ถูกต้องตามโจทย์กำหนด
• ข้อ ค. (การจับและกระตุ้น Muscarinic M3 Receptor): ไม่ตรงกับหลักการหรือข้อบ่งใช้ที่ถูกต้องตามโจทย์กำหนด
• ข้อ ง. (การยับยั้งเอนไซม์ 5-Lipoxygenase (5-LOX Inhibitor)): ไม่ตรงกับหลักการหรือข้อบ่งใช้ที่ถูกต้องตามโจทย์กำหนด
• ข้อ จ. (การออกฤทธิ์ปิดกั้นตัวรับ Leukotriene CysLT1 Receptor Antagonist): ไม่ตรงกับหลักการหรือข้อบ่งใช้ที่ถูกต้องตามโจทย์กำหนด</t>
        </is>
      </c>
      <c r="L100" s="186" t="n"/>
      <c r="M100" s="186" t="inlineStr">
        <is>
          <t>11. Pulmonary</t>
        </is>
      </c>
      <c r="N100" s="186" t="inlineStr">
        <is>
          <t>11.1 Asthma (Adult &amp; Pediatric)</t>
        </is>
      </c>
      <c r="O100" s="185" t="inlineStr">
        <is>
          <t>Clinic</t>
        </is>
      </c>
      <c r="P100" s="186" t="inlineStr">
        <is>
          <t>ข้อสอบ ม.รังสิต ข้อ 35</t>
        </is>
      </c>
      <c r="Q100" s="185" t="inlineStr">
        <is>
          <t>แบบฝึกหัด</t>
        </is>
      </c>
      <c r="R100" s="185" t="inlineStr">
        <is>
          <t>เล่มม่วง</t>
        </is>
      </c>
      <c r="S100" s="185" t="n"/>
    </row>
    <row r="101" ht="24" customHeight="1" s="49">
      <c r="A101" s="187" t="n">
        <v>99</v>
      </c>
      <c r="B101" s="186" t="inlineStr">
        <is>
          <t>กลไกการออกฤทธิ์ต้านการอักเสบของยากลุ่มยาสูดพ่นคอร์ติโคสเตียรอยด์ (Inhaled Corticosteroids: ICS)</t>
        </is>
      </c>
      <c r="C101" s="186" t="inlineStr">
        <is>
          <t>ข้อใดต่อไปนี้กล่าว 'ไม่ถูกต้อง'</t>
        </is>
      </c>
      <c r="D101" s="186" t="n"/>
      <c r="E101" s="186" t="inlineStr">
        <is>
          <t>ยับยั้งการสร้างและการหลั่งไซโตไคน์ที่กระตุ้นการอักเสบ (Pro-inflammatory Cytokines เช่น IL-4, IL-5, IL-13, TNF-alpha)</t>
        </is>
      </c>
      <c r="F101" s="186" t="inlineStr">
        <is>
          <t>ลดจำนวนและการทำงานของเซลล์อักเสบในทางเดินหายใจ เช่น Eosinophils, Mast cells และ T-lymphocytes</t>
        </is>
      </c>
      <c r="G101" s="186" t="inlineStr">
        <is>
          <t>กระตุ้นการทำงานของเอนไซม์ 5-Lipoxygenase ให้สร้างสาร Leukotrienes เพิ่มขึ้นในหลอดลม</t>
        </is>
      </c>
      <c r="H101" s="186" t="inlineStr">
        <is>
          <t>กระตุ้นการสร้างโปรตีน Lipocortin-1 (Annexin-1) ซึ่งไปยับยั้งเอนไซม์ Phospholipase A2</t>
        </is>
      </c>
      <c r="I101" s="188" t="inlineStr">
        <is>
          <t>ลดการสร้าง Prostaglandins และสารสื่อการอักเสบจากกระบวนการ Arachidonic Acid Pathway</t>
        </is>
      </c>
      <c r="J101" s="185" t="n">
        <v>3</v>
      </c>
      <c r="K101" s="186" t="inlineStr">
        <is>
          <t>✅ คำตอบที่ถูกต้อง: ข้อ ค. กระตุ้นการทำงานของเอนไซม์ 5-Lipoxygenase ให้สร้างสาร Leukotrienes เพิ่มขึ้นในหลอดลม
🎯 ทำไมข้อนี้ถึงถูก:
ข้อ ค. ผิดและไม่ถูกต้อง (โจทย์ถามข้อใดไม่ใช่กลไก) เพราะ ICS มีฤทธิ์ยับยั้งการสร้าง Leukotrienes ไม่ใช่กระตุ้น
🔍 ข้ออื่นผิดเพราะอะไร:
• ข้อ ก. (ยับยั้งการสร้างและการหลั่งไซโตไคน์ที่กระตุ้นการอักเสบ (Pro-inflammatory Cytokines เช่น IL-4, IL-5, IL-13, TNF-alpha)): ไม่ตรงกับหลักการหรือข้อบ่งใช้ที่ถูกต้องตามโจทย์กำหนด
• ข้อ ข. (ลดจำนวนและการทำงานของเซลล์อักเสบในทางเดินหายใจ เช่น Eosinophils, Mast cells และ T-lymphocytes): ไม่ตรงกับหลักการหรือข้อบ่งใช้ที่ถูกต้องตามโจทย์กำหนด
• ข้อ ง. (กระตุ้นการสร้างโปรตีน Lipocortin-1 (Annexin-1) ซึ่งไปยับยั้งเอนไซม์ Phospholipase A2): ไม่ตรงกับหลักการหรือข้อบ่งใช้ที่ถูกต้องตามโจทย์กำหนด
• ข้อ จ. (ลดการสร้าง Prostaglandins และสารสื่อการอักเสบจากกระบวนการ Arachidonic Acid Pathway): ไม่ตรงกับหลักการหรือข้อบ่งใช้ที่ถูกต้องตามโจทย์กำหนด</t>
        </is>
      </c>
      <c r="L101" s="186" t="n"/>
      <c r="M101" s="186" t="inlineStr">
        <is>
          <t>11. Pulmonary</t>
        </is>
      </c>
      <c r="N101" s="186" t="inlineStr">
        <is>
          <t>11.1 Asthma (Adult &amp; Pediatric)</t>
        </is>
      </c>
      <c r="O101" s="185" t="inlineStr">
        <is>
          <t>Clinic</t>
        </is>
      </c>
      <c r="P101" s="186" t="inlineStr">
        <is>
          <t>ข้อสอบ ม.รังสิต ข้อ 36</t>
        </is>
      </c>
      <c r="Q101" s="185" t="inlineStr">
        <is>
          <t>แบบฝึกหัด</t>
        </is>
      </c>
      <c r="R101" s="185" t="inlineStr">
        <is>
          <t>เล่มม่วง</t>
        </is>
      </c>
      <c r="S101" s="185" t="n"/>
    </row>
    <row r="102" ht="24" customHeight="1" s="49">
      <c r="A102" s="187" t="n">
        <v>100</v>
      </c>
      <c r="B102" s="186" t="inlineStr"/>
      <c r="C102" s="186" t="inlineStr">
        <is>
          <t>เกี่ยวกับอาการไม่พึงประสงค์จากการใช้ยาพ่นสูดคอร์ติโคสเตียรอยด์ (Inhaled Corticosteroids: ICS) ข้อความใดต่อไปนี้กล่าว 'ไม่ถูกต้อง'</t>
        </is>
      </c>
      <c r="D102" s="186" t="n"/>
      <c r="E102" s="186" t="inlineStr">
        <is>
          <t>อาการไม่พึงประสงค์เฉพาะที่ที่พบบ่อย ได้แก่ การเกิดเชื้อราแคนดิดาในช่องปาก (Oral Candidiasis / Thrush)</t>
        </is>
      </c>
      <c r="F102" s="186" t="inlineStr">
        <is>
          <t>อาการไม่พึงประสงค์เฉพาะที่ที่พบบ่อย ได้แก่ อาการปากแห้ง ตาพร่า ปัสสาวะคั่ง และหัวใจเต้นเร็วผิดปกติอย่างรุนแรง</t>
        </is>
      </c>
      <c r="G102" s="186" t="inlineStr">
        <is>
          <t>อาการไม่พึงประสงค์เฉพาะที่ที่พบบ่อย ได้แก่ อาการเสียงแหบ (Dysphonia) และการระคายเคืองคอ</t>
        </is>
      </c>
      <c r="H102" s="186" t="inlineStr">
        <is>
          <t>การใช้ยาขนาดสูงต่อเนื่องเป็นเวลานานอาจเพิ่มความเสี่ยงต่อการเกิดภาวะกดการทำงานของต่อมหมวกไต (Adrenal Suppression)</t>
        </is>
      </c>
      <c r="I102" s="188" t="inlineStr">
        <is>
          <t>การบ้วนปากและกลั้วคอด้วยน้ำสะอาดแล้วบ้วนทิ้งทันทีหลังพ่นยาสามารถลดการเกิดเชื้อราในช่องปากได้อย่างมีนัยสำคัญ</t>
        </is>
      </c>
      <c r="J102" s="185" t="n">
        <v>2</v>
      </c>
      <c r="K102" s="186" t="inlineStr">
        <is>
          <t>✅ คำตอบที่ถูกต้อง: ข้อ ข. อาการไม่พึงประสงค์เฉพาะที่ที่พบบ่อย ได้แก่ อาการปากแห้ง ตาพร่า ปัสสาวะคั่ง และหัวใจเต้นเร็วผิดปกติอย่างรุนแรง
🎯 ทำไมข้อนี้ถึงถูก:
อาการปากแห้ง ตาพร่า ปัสสาวะคั่ง และหัวใจเต้นเร็ว เป็นอาการไม่พึงประสงค์เด่นของยากลุ่ม Anticholinergics / Muscarinic antagonists ไม่ใช่อาการข้างเคียงของยาสูดพ่นสเตียรอยด์ (ICS) โดยอาการข้างเคียงเฉพาะที่ของ ICS ที่พบบ่อยคือ เชื้อราในช่องปาก (Oral candidiasis) และเสียงแหบ (Dysphonia)
🔍 ข้ออื่นผิดเพราะอะไร:
• ข้อ ก. (อาการไม่พึงประสงค์เฉพาะที่ที่พบบ่อย ได้แก่ การเกิดเชื้อราแคนดิดาในช่องปาก (Oral Candidiasis / Thrush)): ไม่ตรงกับหลักการหรือข้อบ่งใช้ที่ถูกต้องตามโจทย์กำหนด
• ข้อ ค. (อาการไม่พึงประสงค์เฉพาะที่ที่พบบ่อย ได้แก่ อาการเสียงแหบ (Dysphonia) และการระคายเคืองคอ): ไม่ตรงกับหลักการหรือข้อบ่งใช้ที่ถูกต้องตามโจทย์กำหนด
• ข้อ ง. (การใช้ยาขนาดสูงต่อเนื่องเป็นเวลานานอาจเพิ่มความเสี่ยงต่อการเกิดภาวะกดการทำงานของต่อมหมวกไต (Adrenal Suppression)): ไม่ตรงกับหลักการหรือข้อบ่งใช้ที่ถูกต้องตามโจทย์กำหนด
• ข้อ จ. (การบ้วนปากและกลั้วคอด้วยน้ำสะอาดแล้วบ้วนทิ้งทันทีหลังพ่นยาสามารถลดการเกิดเชื้อราในช่องปากได้อย่างมีนัยสำคัญ): ไม่ตรงกับหลักการหรือข้อบ่งใช้ที่ถูกต้องตามโจทย์กำหนด</t>
        </is>
      </c>
      <c r="L102" s="186" t="n"/>
      <c r="M102" s="186" t="inlineStr">
        <is>
          <t>11. Pulmonary</t>
        </is>
      </c>
      <c r="N102" s="186" t="inlineStr">
        <is>
          <t>11.4 Inhalation Device Techniques &amp; Aerosol Pharmacology</t>
        </is>
      </c>
      <c r="O102" s="185" t="inlineStr">
        <is>
          <t>Clinic</t>
        </is>
      </c>
      <c r="P102" s="186" t="inlineStr">
        <is>
          <t>ข้อสอบ ม.รังสิต ข้อ 37</t>
        </is>
      </c>
      <c r="Q102" s="185" t="inlineStr">
        <is>
          <t>แบบฝึกหัด</t>
        </is>
      </c>
      <c r="R102" s="185" t="inlineStr">
        <is>
          <t>เล่มม่วง</t>
        </is>
      </c>
      <c r="S102" s="185" t="n"/>
    </row>
    <row r="103" ht="24" customHeight="1" s="49">
      <c r="A103" s="187" t="n">
        <v>101</v>
      </c>
      <c r="B103" s="186" t="inlineStr">
        <is>
          <t>จากโครงสร้าง salmeterol และ formoterol ซึ่งเป็นยากลุ่ม long-acting beta-2 agonist</t>
        </is>
      </c>
      <c r="C103" s="186" t="inlineStr">
        <is>
          <t>ข้อใดถูกต้อง</t>
        </is>
      </c>
      <c r="D103" s="186" t="n"/>
      <c r="E103" s="186" t="inlineStr">
        <is>
          <t>Salmeterol ออกฤทธิ์เร็วกว่า formoterol เพราะ lipophilicity สูงกว่า</t>
        </is>
      </c>
      <c r="F103" s="186" t="inlineStr">
        <is>
          <t>Salmeterol ออกฤทธิ์เร็วกว่า formoterol เพราะ lipophilicity ต่ำกว่า</t>
        </is>
      </c>
      <c r="G103" s="186" t="inlineStr">
        <is>
          <t>Formoterol ออกฤทธิ์เร็วกว่า salmeterol เพราะ lipophilicity สูงกว่า</t>
        </is>
      </c>
      <c r="H103" s="186" t="inlineStr">
        <is>
          <t>Formoterol ออกฤทธิ์เร็วกว่า salmeterol เพราะ lipophilicity ต่ำกว่า (ละลายน้ำได้ปานกลาง เข้าสู่ receptor ได้เร็วกว่า)</t>
        </is>
      </c>
      <c r="I103" s="188" t="inlineStr">
        <is>
          <t>การออกฤทธิ์เร็วหรือช้าไม่เกี่ยวข้องกับคุณสมบัติ lipophilicity ของตัวยา</t>
        </is>
      </c>
      <c r="J103" s="185" t="n">
        <v>4</v>
      </c>
      <c r="K103" s="186" t="inlineStr">
        <is>
          <t>✅ คำตอบที่ถูกต้อง: ข้อ ง. Formoterol ออกฤทธิ์เร็วกว่า salmeterol เพราะ lipophilicity ต่ำกว่า (ละลายน้ำได้ปานกลาง เข้าสู่ receptor ได้เร็วกว่า)
🎯 ทำไมข้อนี้ถึงถูก:
Formoterol ออกฤทธิ์เร็วกว่า Salmeterol (Onset 1-3 นาที vs 10-20 นาที) เนื่องจาก Formoterol มี lipophilicity ปานกลาง (moderate lipophilicity) จึงสามารถละลายใน aqueous phase เข้าจับกับ active site ของ beta-2 receptor ได้เร็วกว่า Salmeterol ซึ่งมีสาย hydrocarbon ยาว (lipophilicity สูงมาก) ต้องแทรกตัวใน lipid bilayer นานกว่าจะออกฤทธิ์
🔍 ข้ออื่นผิดเพราะอะไร:
• ข้อ ก. (Salmeterol ออกฤทธิ์เร็วกว่า formoterol เพราะ lipophilicity สูงกว่า): Salmeterol ออกฤทธิ์ช้ากว่า (onset 10-20 นาที) ไม่สามารถใช้เป็น acute reliever เดี่ยวๆ ได้
• ข้อ ข. (Salmeterol ออกฤทธิ์เร็วกว่า formoterol เพราะ lipophilicity ต่ำกว่า): Salmeterol มี lipophilicity สูงกว่า Formoterol ไม่ใช่ต่ำกว่า
• ข้อ ค. (Formoterol ออกฤทธิ์เร็วกว่า salmeterol เพราะ lipophilicity สูงกว่า): Formoterol มี lipophilicity ต่ำกว่า Salmeterol ไม่ใช่สูงกว่า
• ข้อ จ. (การออกฤทธิ์เร็วหรือช้าไม่เกี่ยวข้องกับคุณสมบัติ lipophilicity ของตัวยา): Lipophilicity มีผลโดยตรงต่ออัตราเร็วในการเข้าสู่ตัวรับ (Onset of action) ของยากลุ่ม LABA</t>
        </is>
      </c>
      <c r="L103" s="186" t="n"/>
      <c r="M103" s="186" t="inlineStr">
        <is>
          <t>11. Pulmonary</t>
        </is>
      </c>
      <c r="N103" s="186" t="inlineStr">
        <is>
          <t>11.1 Asthma (Adult &amp; Pediatric)</t>
        </is>
      </c>
      <c r="O103" s="185" t="inlineStr">
        <is>
          <t>Clinic</t>
        </is>
      </c>
      <c r="P103" s="186" t="inlineStr">
        <is>
          <t>ข้อสอบมาตรฐาน PLE-CC</t>
        </is>
      </c>
      <c r="Q103" s="185" t="inlineStr">
        <is>
          <t>แบบฝึกหัด</t>
        </is>
      </c>
      <c r="R103" s="185" t="inlineStr">
        <is>
          <t>เล่มม่วง</t>
        </is>
      </c>
      <c r="S103" s="185" t="n"/>
    </row>
    <row r="104" ht="24" customHeight="1" s="49">
      <c r="A104" s="187" t="n">
        <v>102</v>
      </c>
      <c r="B104" s="186" t="inlineStr"/>
      <c r="C104" s="186" t="inlineStr">
        <is>
          <t>ผลตรวจทางห้องปฏิบัติการในข้อใดบ่งชี้ว่าผู้ป่วยไม่ได้เป็นโรคปอดอุดกั้นเรื้อรัง (COPD)</t>
        </is>
      </c>
      <c r="D104" s="186" t="n"/>
      <c r="E104" s="186" t="inlineStr">
        <is>
          <t>FEV1/FVC &gt; 0.70 หลังพ่นยาขยายหลอดลม</t>
        </is>
      </c>
      <c r="F104" s="186" t="inlineStr">
        <is>
          <t>มีค่า Post-bronchodilator FEV1 = 60% ของค่ามาตรฐาน</t>
        </is>
      </c>
      <c r="G104" s="186" t="inlineStr">
        <is>
          <t>ตรวจพบ Eosinophil ในเลือดสูง</t>
        </is>
      </c>
      <c r="H104" s="186" t="inlineStr">
        <is>
          <t>มีประวัติโรคประจำตัวเป็น Allergic rhinitis ร่วมด้วย</t>
        </is>
      </c>
      <c r="I104" s="188" t="inlineStr">
        <is>
          <t>มีอาการไอเรื้อรัง หอบเหนื่อย และมีเสมหะต่อเนื่อง</t>
        </is>
      </c>
      <c r="J104" s="185" t="n">
        <v>1</v>
      </c>
      <c r="K104" s="186" t="inlineStr">
        <is>
          <t>✅ คำตอบที่ถูกต้อง: ข้อ ก. FEV1/FVC &gt; 0.70 หลังพ่นยาขยายหลอดลม
🎯 ทำไมข้อนี้ถึงถูก:
เกณฑ์การวินิจฉัย COPD ที่สำคัญที่สุดคือการตรวจ Spirometry พบภาวะ persistent airflow limitation โดยมีค่า Post-bronchodilator FEV1/FVC &lt; 0.70 ดังนั้นหากตรวจพบ FEV1/FVC &gt; 0.70 แสดงว่าไม่มีภาวะ persistent airflow limitation จึงบ่งชี้ว่าผู้ป่วยไม่ได้เป็นโรคปอดอุดกั้นเรื้อรัง
🔍 ข้ออื่นผิดเพราะอะไร:
• ข้อ ข. (มีค่า Post-bronchodilator FEV1 = 60% ของค่ามาตรฐาน): ค่า FEV1 60% predicted สอดคล้องกับความรุนแรงระดับ GOLD 2 (Moderate airflow limitation) ในผู้ป่วย COPD
• ข้อ ค. (ตรวจพบ Eosinophil ในเลือดสูง): Blood eosinophil ใช้เป็น biomarker ในการพิจารณาเริ่มยา ICS ในผู้ป่วย COPD ที่มี exacerbation
• ข้อ ง. (มีประวัติโรคประจำตัวเป็น Allergic rhinitis ร่วมด้วย): Allergic rhinitis สามารถพบร่วมกับโรคทางเดินหายใจอื่นๆ ได้ ไม่ได้ปฏิเสธการเป็น COPD
• ข้อ จ. (มีอาการไอเรื้อรัง หอบเหนื่อย และมีเสมหะต่อเนื่อง): อาการไอเรื้อรัง มีเสมหะ และเหนื่อยหอบ เป็นอาการทางคลินิกคลาสสิกของ COPD</t>
        </is>
      </c>
      <c r="L104" s="186" t="n"/>
      <c r="M104" s="186" t="inlineStr">
        <is>
          <t>11. Pulmonary</t>
        </is>
      </c>
      <c r="N104" s="186" t="inlineStr">
        <is>
          <t>11.2 Chronic Obstructive Pulmonary Disease (COPD)</t>
        </is>
      </c>
      <c r="O104" s="185" t="inlineStr">
        <is>
          <t>Clinic</t>
        </is>
      </c>
      <c r="P104" s="186" t="inlineStr">
        <is>
          <t>ข้อสอบมาตรฐาน PLE-CC</t>
        </is>
      </c>
      <c r="Q104" s="185" t="inlineStr">
        <is>
          <t>แบบฝึกหัด</t>
        </is>
      </c>
      <c r="R104" s="185" t="inlineStr">
        <is>
          <t>เล่มม่วง</t>
        </is>
      </c>
      <c r="S104" s="185" t="n"/>
    </row>
    <row r="105" ht="24" customHeight="1" s="49">
      <c r="A105" s="187" t="n">
        <v>103</v>
      </c>
      <c r="B105" s="186" t="inlineStr"/>
      <c r="C105" s="186" t="inlineStr">
        <is>
          <t>ข้อใดไม่ใช่ผลข้างเคียงของยาพ่นสูด Inhaled Salmeterol ร่วมกับ Inhaled Fluticasone (Seretide)</t>
        </is>
      </c>
      <c r="D105" s="186" t="n"/>
      <c r="E105" s="186" t="inlineStr">
        <is>
          <t>ใจสั่น (Palpitations จากฤทธิ์กระตุ้น beta adrenergic)</t>
        </is>
      </c>
      <c r="F105" s="186" t="inlineStr">
        <is>
          <t>มือสั่น (Tremor จากการกระตุ้น beta-2 receptor ที่กล้ามเนื้อลาย)</t>
        </is>
      </c>
      <c r="G105" s="186" t="inlineStr">
        <is>
          <t>ติดเชื้อราในช่องปาก (Oral candidiasis จากสเตียรอยด์พ่นสูด)</t>
        </is>
      </c>
      <c r="H105" s="186" t="inlineStr">
        <is>
          <t>เสียงแหบ (Dysphonia จากการระคายเคืองและ myopathy ที่กล่องเสียง)</t>
        </is>
      </c>
      <c r="I105" s="188" t="inlineStr">
        <is>
          <t>ปากแห้ง คอแห้ง รุนแรงจากการกดระบบประสาทพาราซิมพาเทติก</t>
        </is>
      </c>
      <c r="J105" s="185" t="n">
        <v>5</v>
      </c>
      <c r="K105" s="186" t="inlineStr">
        <is>
          <t>✅ คำตอบที่ถูกต้อง: ข้อ จ. ปากแห้ง คอแห้ง รุนแรงจากการกดระบบประสาทพาราซิมพาเทติก
🎯 ทำไมข้อนี้ถึงถูก:
ปากแห้ง คอแห้ง (Dry mouth) เป็นอาการข้างเคียงเด่นของยากลุ่ม Anticholinergics / Muscarinic antagonists (LAMA/SAMA เช่น Ipratropium, Tiotropium) ไม่ใช่ผลข้างเคียงหลักของสูตรผสม ICS + LABA (Fluticasone + Salmeterol)
🔍 ข้ออื่นผิดเพราะอะไร:
• ข้อ ก. (ใจสั่น (Palpitations จากฤทธิ์กระตุ้น beta adrenergic)): ใจสั่น เป็นผลข้างเคียงของ Salmeterol (LABA) จากการกระตุ้น beta adrenergic receptor
• ข้อ ข. (มือสั่น (Tremor จากการกระตุ้น beta-2 receptor ที่กล้ามเนื้อลาย)): มือสั่น (Skeletal muscle tremor) เป็นผลข้างเคียงที่พบบ่อยของ beta-2 agonists
• ข้อ ค. (ติดเชื้อราในช่องปาก (Oral candidiasis จากสเตียรอยด์พ่นสูด)): เชื้อราในช่องปาก (Thrush) เป็นผลข้างเคียงเฉพาะที่ของ Inhaled Fluticasone (ICS)
• ข้อ ง. (เสียงแหบ (Dysphonia จากการระคายเคืองและ myopathy ที่กล่องเสียง)): เสียงแหบ (Dysphonia) เป็นผลข้างเคียงเฉพาะที่ของ Inhaled Corticosteroids ป้องกันได้โดยการบ้วนปากหลังพ่น</t>
        </is>
      </c>
      <c r="L105" s="186" t="n"/>
      <c r="M105" s="186" t="inlineStr">
        <is>
          <t>11. Pulmonary</t>
        </is>
      </c>
      <c r="N105" s="186" t="inlineStr">
        <is>
          <t>11.2 Chronic Obstructive Pulmonary Disease (COPD)</t>
        </is>
      </c>
      <c r="O105" s="185" t="inlineStr">
        <is>
          <t>Clinic</t>
        </is>
      </c>
      <c r="P105" s="186" t="inlineStr">
        <is>
          <t>ข้อสอบมาตรฐาน PLE-CC</t>
        </is>
      </c>
      <c r="Q105" s="185" t="inlineStr">
        <is>
          <t>แบบฝึกหัด</t>
        </is>
      </c>
      <c r="R105" s="185" t="inlineStr">
        <is>
          <t>เล่มม่วง</t>
        </is>
      </c>
      <c r="S105" s="185" t="n"/>
    </row>
    <row r="106" ht="24" customHeight="1" s="49">
      <c r="A106" s="187" t="n">
        <v>104</v>
      </c>
      <c r="B106" s="186" t="inlineStr">
        <is>
          <t>กรณีศึกษา: หญิงไทย 50 ปี อาชีพเย็บผ้าในโรงงาน มีอาการหอบเหนื่อยกลางคืน ปัจจุบันใช้ Seretide 1 puff BID และ Ventolin PRN ตรวจ FEV1 พบ reversibility ชัดเจน แพทย์วินิจฉัยเป็น Uncontrolled Asthma</t>
        </is>
      </c>
      <c r="C106" s="186" t="inlineStr">
        <is>
          <t>ข้อใดเป็น "ปัจจัยเสี่ยงที่สามารถปรับเปลี่ยนได้ (Modifiable risk factor)" ที่มีผลต่อการลดความเสี่ยงหืดกำเริบมากที่สุด</t>
        </is>
      </c>
      <c r="D106" s="186" t="n"/>
      <c r="E106" s="186" t="inlineStr">
        <is>
          <t>สภาพภูมิอากาศและมลพิษทางอากาศภายนอกโรงงาน</t>
        </is>
      </c>
      <c r="F106" s="186" t="inlineStr">
        <is>
          <t>ประวัติการสูบบุหรี่ในอดีตที่เลิกไปแล้ว 10 ปี</t>
        </is>
      </c>
      <c r="G106" s="186" t="inlineStr">
        <is>
          <t>ภาวะอ้วนและดัชนีมวลกายที่สูงเกินเกณฑ์</t>
        </is>
      </c>
      <c r="H106" s="186" t="inlineStr">
        <is>
          <t>ขนาดยาควบคุมอาการ Inhaled Corticosteroid (ICS) ที่ไม่เหมาะสมและการตรวจสอบเทคนิคการพ่นยา</t>
        </is>
      </c>
      <c r="I106" s="188" t="inlineStr">
        <is>
          <t>เพศหญิงและอายุที่เข้าสู่วัยหมดประจำเดือน</t>
        </is>
      </c>
      <c r="J106" s="185" t="n">
        <v>4</v>
      </c>
      <c r="K106" s="186" t="inlineStr">
        <is>
          <t>✅ คำตอบที่ถูกต้อง: ข้อ ง. ขนาดยาควบคุมอาการ Inhaled Corticosteroid (ICS) ที่ไม่เหมาะสมและการตรวจสอบเทคนิคการพ่นยา
🎯 ทำไมข้อนี้ถึงถูก:
ตามแนวทาง GINA ปัจจัยเสี่ยงที่สามารถปรับเปลี่ยนได้ (Modifiable risk factors) ที่สำคัญที่สุดในการป้องกัน Exacerbation คือ "การได้รับขนาดยา ICS ที่เหมาะสมสอดคล้องกับความรุนแรงของโรค ร่วมกับการตรวจสอบความถูกต้องของเทคนิคการพ่นยา (Inhaler technique) และความร่วมมือในการใช้ยา (Adherence)"
🔍 ข้ออื่นผิดเพราะอะไร:
• ข้อ ก. (สภาพภูมิอากาศและมลพิษทางอากาศภายนอกโรงงาน): มลพิษภายนอกโรงงานเป็นปัจจัยแวดล้อมที่ไม่สามารถปรับเปลี่ยนได้โดยตรงในระดับบุคคล
• ข้อ ข. (ประวัติการสูบบุหรี่ในอดีตที่เลิกไปแล้ว 10 ปี): ประวัติการสูบบุหรี่ในอดีตที่เลิกไปแล้วเป็น non-modifiable historical factor
• ข้อ ค. (ภาวะอ้วนและดัชนีมวลกายที่สูงเกินเกณฑ์): ดัชนีมวลกายสามารถปรับได้แต่การควบคุมการอักเสบของหลอดลมด้วย ICS มีผลเร่งด่วนและจำเพาะต่อการป้องกัน acute attack มากกว่า
• ข้อ จ. (เพศหญิงและอายุที่เข้าสู่วัยหมดประจำเดือน): เพศและอายุเป็นปัจจัยที่ไม่สามารถปรับเปลี่ยนได้ (Non-modifiable factors)</t>
        </is>
      </c>
      <c r="L106" s="186" t="n"/>
      <c r="M106" s="186" t="inlineStr">
        <is>
          <t>11. Pulmonary</t>
        </is>
      </c>
      <c r="N106" s="186" t="inlineStr">
        <is>
          <t>11.4 Inhalation Device Techniques &amp; Aerosol Pharmacology</t>
        </is>
      </c>
      <c r="O106" s="185" t="inlineStr">
        <is>
          <t>Clinic</t>
        </is>
      </c>
      <c r="P106" s="186" t="inlineStr">
        <is>
          <t>ข้อสอบมาตรฐาน PLE-CC</t>
        </is>
      </c>
      <c r="Q106" s="185" t="inlineStr">
        <is>
          <t>แบบฝึกหัด</t>
        </is>
      </c>
      <c r="R106" s="185" t="inlineStr">
        <is>
          <t>เล่มม่วง</t>
        </is>
      </c>
      <c r="S106" s="185" t="n"/>
    </row>
    <row r="107" ht="24" customHeight="1" s="49">
      <c r="A107" s="187" t="n">
        <v>105</v>
      </c>
      <c r="B107" s="186" t="inlineStr"/>
      <c r="C107" s="186" t="inlineStr">
        <is>
          <t>ข้อใดอธิบายกลไกการออกฤทธิ์ระดับเซลล์ของยา Salmeterol ได้อย่างถูกต้อง</t>
        </is>
      </c>
      <c r="D107" s="186" t="n"/>
      <c r="E107" s="186" t="inlineStr">
        <is>
          <t>กระตุ้น Phospholipase C เพิ่มการหลั่ง intracellular Calcium</t>
        </is>
      </c>
      <c r="F107" s="186" t="inlineStr">
        <is>
          <t>กระตุ้น Adenylyl cyclase เพิ่มระดับ cyclic AMP (cAMP) ในเซลล์กล้ามเนื้อเรียบหลอดลม</t>
        </is>
      </c>
      <c r="G107" s="186" t="inlineStr">
        <is>
          <t>ยับยั้งเอนไซม์ Phosphodiesterase (PDE) ลดการสลายตัวของ cyclic GMP</t>
        </is>
      </c>
      <c r="H107" s="186" t="inlineStr">
        <is>
          <t>ปิดกั้นตัวรับ Muscarinic M3 receptor ยับยั้งการหดเกร็งของหลอดลม</t>
        </is>
      </c>
      <c r="I107" s="188" t="inlineStr">
        <is>
          <t>กระตุ้นการเปิด Voltage-gated Calcium channels ในเซลล์ทางเดินหายใจ</t>
        </is>
      </c>
      <c r="J107" s="185" t="n">
        <v>2</v>
      </c>
      <c r="K107" s="186" t="inlineStr">
        <is>
          <t>✅ คำตอบที่ถูกต้อง: ข้อ ข. กระตุ้น Adenylyl cyclase เพิ่มระดับ cyclic AMP (cAMP) ในเซลล์กล้ามเนื้อเรียบหลอดลม
🎯 ทำไมข้อนี้ถึงถูก:
Salmeterol เป็น Beta-2 adrenergic receptor agonist ซึ่งจับกับ Gs protein ส่งผลกระตุ้นเอนไซม์ Adenylyl cyclase ทำให้เปลี่ยน ATP เป็น cyclic AMP (cAMP) เพิ่มขึ้นในเซลล์กล้ามเนื้อเรียบหลอดลม กระตุ้น Protein Kinase A (PKA) ลดระดับ intracellular Ca2+ ทำให้กล้ามเนื้อเรียบหลอดลมคลายตัว (Bronchodilation)
🔍 ข้ออื่นผิดเพราะอะไร:
• ข้อ ก. (กระตุ้น Phospholipase C เพิ่มการหลั่ง intracellular Calcium): การกระตุ้น Phospholipase C และเพิ่ม intracellular Ca2+ เป็นกลไกผ่าน Gq protein (เช่น M3, alpha-1) ซึ่งทำให้กล้ามเนื้อหดตัว
• ข้อ ค. (ยับยั้งเอนไซม์ Phosphodiesterase (PDE) ลดการสลายตัวของ cyclic GMP): การยับยั้ง Phosphodiesterase เป็นกลไกของยากลุ่ม Theophylline / Methylxanthines ไม่ใช่ Beta-2 agonist
• ข้อ ง. (ปิดกั้นตัวรับ Muscarinic M3 receptor ยับยั้งการหดเกร็งของหลอดลม): การปิดกั้น Muscarinic M3 receptor เป็นกลไกของ Anticholinergics (LAMA/SAMA เช่น Ipratropium, Tiotropium)
• ข้อ จ. (กระตุ้นการเปิด Voltage-gated Calcium channels ในเซลล์ทางเดินหายใจ): การเปิด Calcium channels จะเพิ่ม intracellular Ca2+ ทำให้เกิด bronchoconstriction ตรงข้ามกับฤทธิ์ขยายหลอดลม</t>
        </is>
      </c>
      <c r="L107" s="186" t="n"/>
      <c r="M107" s="186" t="inlineStr">
        <is>
          <t>11. Pulmonary</t>
        </is>
      </c>
      <c r="N107" s="186" t="inlineStr">
        <is>
          <t>11.2 Chronic Obstructive Pulmonary Disease (COPD)</t>
        </is>
      </c>
      <c r="O107" s="185" t="inlineStr">
        <is>
          <t>Clinic</t>
        </is>
      </c>
      <c r="P107" s="186" t="inlineStr">
        <is>
          <t>ข้อสอบมาตรฐาน PLE-CC</t>
        </is>
      </c>
      <c r="Q107" s="185" t="inlineStr">
        <is>
          <t>แบบฝึกหัด</t>
        </is>
      </c>
      <c r="R107" s="185" t="inlineStr">
        <is>
          <t>เล่มม่วง</t>
        </is>
      </c>
      <c r="S107" s="185" t="n"/>
    </row>
    <row r="108" ht="24" customHeight="1" s="49">
      <c r="A108" s="187" t="n">
        <v>106</v>
      </c>
      <c r="B108" s="186" t="inlineStr">
        <is>
          <t>ผู้ป่วยชาย ประกอบอาชีพข้าราชการ สัปดาห์ที่ผ่านมามีอาการหอบเหนื่อยตอนกลางคืน 2 ครั้ง และต้องใช้ยา Salbutamol พ่นเพื่อบรรเทาอาการบ่อยครั้ง แพทย์วินิจฉัยว่าเป็นโรคหอบหืดที่ยังควบคุมไม่ได้ดี</t>
        </is>
      </c>
      <c r="C108" s="186" t="inlineStr">
        <is>
          <t>ตามแนวทางการรักษาโรคหืด ควรปรับเพิ่มยาควบคุมอาการระยะยาว (Maintenance therapy) ในข้อใดแก่ผู้ป่วยรายนี้</t>
        </is>
      </c>
      <c r="D108" s="186" t="n"/>
      <c r="E108" s="186" t="inlineStr">
        <is>
          <t>Ipratropium inhaler</t>
        </is>
      </c>
      <c r="F108" s="186" t="inlineStr">
        <is>
          <t>Budesonide inhaler</t>
        </is>
      </c>
      <c r="G108" s="186" t="inlineStr">
        <is>
          <t>Theophylline tablet</t>
        </is>
      </c>
      <c r="H108" s="186" t="inlineStr">
        <is>
          <t>Salmeterol inhaler</t>
        </is>
      </c>
      <c r="I108" s="188" t="inlineStr">
        <is>
          <t>Tiotropium inhaler</t>
        </is>
      </c>
      <c r="J108" s="185" t="n">
        <v>2</v>
      </c>
      <c r="K108" s="186" t="inlineStr">
        <is>
          <t>✅ คำตอบที่ถูกต้อง: ข้อ ข. Budesonide inhaler
🎯 ทำไมข้อนี้ถึงถูก:
🔍 ข้ออื่นผิดเพราะอะไร:
• ข้อ ก. (Ipratropium inhaler): ไม่ตรงกับหลักการหรือข้อบ่งใช้ที่ถูกต้องตามโจทย์กำหนด
• ข้อ ค. (Theophylline tablet): ไม่ตรงกับหลักการหรือข้อบ่งใช้ที่ถูกต้องตามโจทย์กำหนด
• ข้อ ง. (Salmeterol inhaler): ไม่ตรงกับหลักการหรือข้อบ่งใช้ที่ถูกต้องตามโจทย์กำหนด
• ข้อ จ. (Tiotropium inhaler): ไม่ตรงกับหลักการหรือข้อบ่งใช้ที่ถูกต้องตามโจทย์กำหนด</t>
        </is>
      </c>
      <c r="L108" s="186" t="n"/>
      <c r="M108" s="186" t="inlineStr">
        <is>
          <t>11. Pulmonary</t>
        </is>
      </c>
      <c r="N108" s="186" t="inlineStr">
        <is>
          <t>11.2 Chronic Obstructive Pulmonary Disease (COPD)</t>
        </is>
      </c>
      <c r="O108" s="185" t="inlineStr">
        <is>
          <t>Clinic</t>
        </is>
      </c>
      <c r="P108" s="186" t="inlineStr">
        <is>
          <t>[SOURCE: Pharma Plus เล่มม่วง 2 - ข้อสอบย้อนหลังปี 2558 วันที่ 1 ข้อ 28]</t>
        </is>
      </c>
      <c r="Q108" s="185" t="inlineStr">
        <is>
          <t>ข้อสอบจริง</t>
        </is>
      </c>
      <c r="R108" s="185" t="inlineStr">
        <is>
          <t>2558</t>
        </is>
      </c>
      <c r="S108" s="185" t="inlineStr">
        <is>
          <t>CASE-PULM-2558-ASTHMA-OFFICER</t>
        </is>
      </c>
    </row>
    <row r="109" ht="24" customHeight="1" s="49">
      <c r="A109" s="187" t="n">
        <v>107</v>
      </c>
      <c r="B109" s="186" t="inlineStr">
        <is>
          <t>ผู้ป่วยชาย ประกอบอาชีพข้าราชการ สัปดาห์ที่ผ่านมามีอาการหอบเหนื่อยตอนกลางคืน 2 ครั้ง และต้องใช้ยา Salbutamol พ่นเพื่อบรรเทาอาการบ่อยครั้ง แพทย์วินิจฉัยว่าเป็นโรคหอบหืดที่ยังควบคุมไม่ได้ดี</t>
        </is>
      </c>
      <c r="C109" s="186" t="inlineStr">
        <is>
          <t>2 เดือนต่อมาผู้ป่วยยังคงต้องใช้ Salbutamol บ่อยครั้ง ยาในกลุ่มใด 'ไม่ควรให้เสริม' เป็นยาเดี่ยวระยะยาวในผู้ป่วยรายนี้</t>
        </is>
      </c>
      <c r="D109" s="186" t="n"/>
      <c r="E109" s="186" t="inlineStr">
        <is>
          <t>Salmeterol</t>
        </is>
      </c>
      <c r="F109" s="186" t="inlineStr">
        <is>
          <t>Formoterol</t>
        </is>
      </c>
      <c r="G109" s="186" t="inlineStr">
        <is>
          <t>Prednisolone</t>
        </is>
      </c>
      <c r="H109" s="186" t="inlineStr">
        <is>
          <t>Bambuterol</t>
        </is>
      </c>
      <c r="I109" s="188" t="inlineStr">
        <is>
          <t>Theophylline</t>
        </is>
      </c>
      <c r="J109" s="185" t="n">
        <v>3</v>
      </c>
      <c r="K109" s="186" t="inlineStr">
        <is>
          <t>✅ คำตอบที่ถูกต้อง: ข้อ ค. Prednisolone
🎯 ทำไมข้อนี้ถึงถูก:
🔍 ข้ออื่นผิดเพราะอะไร:
• ข้อ ก. (Salmeterol): ไม่ตรงกับหลักการหรือข้อบ่งใช้ที่ถูกต้องตามโจทย์กำหนด
• ข้อ ข. (Formoterol): ไม่ตรงกับหลักการหรือข้อบ่งใช้ที่ถูกต้องตามโจทย์กำหนด
• ข้อ ง. (Bambuterol): ไม่ตรงกับหลักการหรือข้อบ่งใช้ที่ถูกต้องตามโจทย์กำหนด
• ข้อ จ. (Theophylline): ไม่ตรงกับหลักการหรือข้อบ่งใช้ที่ถูกต้องตามโจทย์กำหนด</t>
        </is>
      </c>
      <c r="L109" s="186" t="n"/>
      <c r="M109" s="186" t="inlineStr">
        <is>
          <t>11. Pulmonary</t>
        </is>
      </c>
      <c r="N109" s="186" t="inlineStr">
        <is>
          <t>11.1 Asthma (Adult &amp; Pediatric)</t>
        </is>
      </c>
      <c r="O109" s="185" t="inlineStr">
        <is>
          <t>Clinic</t>
        </is>
      </c>
      <c r="P109" s="186" t="inlineStr">
        <is>
          <t>[SOURCE: Pharma Plus เล่มม่วง 2 - ข้อสอบย้อนหลังปี 2558 วันที่ 1 ข้อ 29]</t>
        </is>
      </c>
      <c r="Q109" s="185" t="inlineStr">
        <is>
          <t>ข้อสอบจริง</t>
        </is>
      </c>
      <c r="R109" s="185" t="inlineStr">
        <is>
          <t>2558</t>
        </is>
      </c>
      <c r="S109" s="185" t="inlineStr">
        <is>
          <t>CASE-PULM-2558-ASTHMA-OFFICER</t>
        </is>
      </c>
    </row>
    <row r="110" ht="24" customHeight="1" s="49">
      <c r="A110" s="185" t="n">
        <v>108</v>
      </c>
      <c r="B110" s="186" t="inlineStr"/>
      <c r="C110" s="186" t="inlineStr">
        <is>
          <t>Theophylline เกิด drug interaction กับยาใด</t>
        </is>
      </c>
      <c r="D110" s="186" t="n"/>
      <c r="E110" s="186" t="inlineStr">
        <is>
          <t>Azithromycin</t>
        </is>
      </c>
      <c r="F110" s="186" t="inlineStr">
        <is>
          <t>Ciprofloxacin</t>
        </is>
      </c>
      <c r="G110" s="186" t="inlineStr">
        <is>
          <t>Penicillin</t>
        </is>
      </c>
      <c r="H110" s="186" t="inlineStr">
        <is>
          <t>Fluconazole</t>
        </is>
      </c>
      <c r="I110" s="186" t="inlineStr">
        <is>
          <t>Tetracycline</t>
        </is>
      </c>
      <c r="J110" s="185" t="n">
        <v>2</v>
      </c>
      <c r="K110" s="186" t="inlineStr">
        <is>
          <t>✅ คำตอบที่ถูกต้อง: ข้อ ข. Ciprofloxacin
🎯 ทำไมข้อนี้ถึงถูก:
🔍 ข้ออื่นผิดเพราะอะไร:
• ข้อ ก. (Azithromycin): ไม่ตรงกับหลักการหรือข้อบ่งใช้ที่ถูกต้องตามโจทย์กำหนด
• ข้อ ค. (Penicillin): ไม่ตรงกับหลักการหรือข้อบ่งใช้ที่ถูกต้องตามโจทย์กำหนด
• ข้อ ง. (Fluconazole): ไม่ตรงกับหลักการหรือข้อบ่งใช้ที่ถูกต้องตามโจทย์กำหนด
• ข้อ จ. (Tetracycline): ไม่ตรงกับหลักการหรือข้อบ่งใช้ที่ถูกต้องตามโจทย์กำหนด</t>
        </is>
      </c>
      <c r="L110" s="186" t="n"/>
      <c r="M110" s="186" t="inlineStr">
        <is>
          <t>11. Pulmonary</t>
        </is>
      </c>
      <c r="N110" s="186" t="inlineStr">
        <is>
          <t>11.1 Asthma (Adult &amp; Pediatric)</t>
        </is>
      </c>
      <c r="O110" s="185" t="inlineStr">
        <is>
          <t>Clinic</t>
        </is>
      </c>
      <c r="P110" s="186" t="inlineStr">
        <is>
          <t>[SOURCE: Pharma Plus เล่มม่วง 2 - ข้อสอบย้อนหลังปี 2558 วันที่ 1 ข้อ 31]</t>
        </is>
      </c>
      <c r="Q110" s="185" t="inlineStr">
        <is>
          <t>ข้อสอบจริง</t>
        </is>
      </c>
      <c r="R110" s="185" t="inlineStr">
        <is>
          <t>2558</t>
        </is>
      </c>
      <c r="S110" s="185" t="n"/>
    </row>
    <row r="111" ht="24" customHeight="1" s="49">
      <c r="A111" s="185" t="n">
        <v>109</v>
      </c>
      <c r="B111" s="186" t="inlineStr">
        <is>
          <t>ผู้ป่วยชาย ประกอบอาชีพข้าราชการ สัปดาห์ที่ผ่านมามีอาการหอบเหนื่อยตอนกลางคืน 2 ครั้ง และต้องใช้ยา Salbutamol พ่นเพื่อบรรเทาอาการบ่อยครั้ง แพทย์วินิจฉัยว่าเป็นโรคหอบหืดที่ยังควบคุมไม่ได้ดี</t>
        </is>
      </c>
      <c r="C111" s="186" t="inlineStr">
        <is>
          <t>ผู้ป่วยโรคหอบหืดรายนี้ควรหลีกเลี่ยงการใช้ยาแก้ปวดลดไข้ในข้อใดต่อไปนี้ เนื่องจากเสี่ยงต่อการกระตุ้นให้หลอดลมหดเกร็งรุนแรง (Aspirin-exacerbated respiratory disease: AERD)</t>
        </is>
      </c>
      <c r="D111" s="186" t="n"/>
      <c r="E111" s="186" t="inlineStr">
        <is>
          <t>Aspirin</t>
        </is>
      </c>
      <c r="F111" s="186" t="inlineStr">
        <is>
          <t>Diclofenac</t>
        </is>
      </c>
      <c r="G111" s="186" t="inlineStr">
        <is>
          <t>Naproxen</t>
        </is>
      </c>
      <c r="H111" s="186" t="inlineStr">
        <is>
          <t>Ibuprofen</t>
        </is>
      </c>
      <c r="I111" s="186" t="inlineStr">
        <is>
          <t>Piroxicam</t>
        </is>
      </c>
      <c r="J111" s="185" t="n">
        <v>1</v>
      </c>
      <c r="K111" s="186" t="inlineStr">
        <is>
          <t>✅ คำตอบที่ถูกต้อง: ข้อ ก. Aspirin
🎯 ทำไมข้อนี้ถึงถูก:
🔍 ข้ออื่นผิดเพราะอะไร:
• ข้อ ข. (Diclofenac): ไม่ตรงกับหลักการหรือข้อบ่งใช้ที่ถูกต้องตามโจทย์กำหนด
• ข้อ ค. (Naproxen): ไม่ตรงกับหลักการหรือข้อบ่งใช้ที่ถูกต้องตามโจทย์กำหนด
• ข้อ ง. (Ibuprofen): ไม่ตรงกับหลักการหรือข้อบ่งใช้ที่ถูกต้องตามโจทย์กำหนด
• ข้อ จ. (Piroxicam): ไม่ตรงกับหลักการหรือข้อบ่งใช้ที่ถูกต้องตามโจทย์กำหนด</t>
        </is>
      </c>
      <c r="L111" s="186" t="n"/>
      <c r="M111" s="186" t="inlineStr">
        <is>
          <t>11. Pulmonary</t>
        </is>
      </c>
      <c r="N111" s="186" t="inlineStr">
        <is>
          <t>11.1 Asthma (Adult &amp; Pediatric)</t>
        </is>
      </c>
      <c r="O111" s="185" t="inlineStr">
        <is>
          <t>Clinic</t>
        </is>
      </c>
      <c r="P111" s="186" t="inlineStr">
        <is>
          <t>[SOURCE: Pharma Plus เล่มม่วง 2 - ข้อสอบย้อนหลังปี 2558 วันที่ 1 ข้อ 32]</t>
        </is>
      </c>
      <c r="Q111" s="185" t="inlineStr">
        <is>
          <t>ข้อสอบจริง</t>
        </is>
      </c>
      <c r="R111" s="185" t="inlineStr">
        <is>
          <t>2558</t>
        </is>
      </c>
      <c r="S111" s="185" t="inlineStr">
        <is>
          <t>CASE-PULM-2558-ASTHMA-OFFICER</t>
        </is>
      </c>
    </row>
    <row r="112" ht="24" customHeight="1" s="49">
      <c r="A112" s="185" t="n">
        <v>110</v>
      </c>
      <c r="B112" s="186" t="inlineStr">
        <is>
          <t>ผู้ป่วยชายไทยคู่ อายุ 60 ปี มาโรงพยาบาลด้วยอาการหอบเหนื่อยเฉียบพลัน หายใจมีเสียงหวีด ตรวจร่างกายฟังปอดพบ bilateral wheezing ชัดเจน ได้รับการวินิจฉัยว่าเป็นโรคหอบหืดกำเริบเฉียบพลัน (Acute asthma exacerbation)</t>
        </is>
      </c>
      <c r="C112" s="186" t="inlineStr">
        <is>
          <t>ยาพ่นสูดในข้อใดเป็นยาทางเลือกแรกในการขยายหลอดลมและบรรเทาอาการหอบเหนื่อยเฉียบพลันในผู้ป่วยรายนี้</t>
        </is>
      </c>
      <c r="D112" s="186" t="n"/>
      <c r="E112" s="186" t="inlineStr">
        <is>
          <t>Formoterol</t>
        </is>
      </c>
      <c r="F112" s="186" t="inlineStr">
        <is>
          <t>Salbutamol</t>
        </is>
      </c>
      <c r="G112" s="186" t="inlineStr">
        <is>
          <t>Tiotropium</t>
        </is>
      </c>
      <c r="H112" s="186" t="inlineStr">
        <is>
          <t>Salmeterol</t>
        </is>
      </c>
      <c r="I112" s="186" t="inlineStr">
        <is>
          <t>Prednisolone</t>
        </is>
      </c>
      <c r="J112" s="185" t="n">
        <v>2</v>
      </c>
      <c r="K112" s="186" t="inlineStr">
        <is>
          <t>✅ คำตอบที่ถูกต้อง: ข้อ ข. Salbutamol
🎯 ทำไมข้อนี้ถึงถูก:
🔍 ข้ออื่นผิดเพราะอะไร:
• ข้อ ก. (Formoterol): ไม่ตรงกับหลักการหรือข้อบ่งใช้ที่ถูกต้องตามโจทย์กำหนด
• ข้อ ค. (Tiotropium): ไม่ตรงกับหลักการหรือข้อบ่งใช้ที่ถูกต้องตามโจทย์กำหนด
• ข้อ ง. (Salmeterol): ไม่ตรงกับหลักการหรือข้อบ่งใช้ที่ถูกต้องตามโจทย์กำหนด
• ข้อ จ. (Prednisolone): ไม่ตรงกับหลักการหรือข้อบ่งใช้ที่ถูกต้องตามโจทย์กำหนด</t>
        </is>
      </c>
      <c r="L112" s="186" t="n"/>
      <c r="M112" s="186" t="inlineStr">
        <is>
          <t>11. Pulmonary</t>
        </is>
      </c>
      <c r="N112" s="186" t="inlineStr">
        <is>
          <t>11.2 Chronic Obstructive Pulmonary Disease (COPD)</t>
        </is>
      </c>
      <c r="O112" s="185" t="inlineStr">
        <is>
          <t>Clinic</t>
        </is>
      </c>
      <c r="P112" s="186" t="inlineStr">
        <is>
          <t>[SOURCE: Pharma Plus เล่มม่วง 2 - ข้อสอบย้อนหลังปี 2558 วันที่ 2 ข้อ 39]</t>
        </is>
      </c>
      <c r="Q112" s="185" t="inlineStr">
        <is>
          <t>ข้อสอบจริง</t>
        </is>
      </c>
      <c r="R112" s="185" t="inlineStr">
        <is>
          <t>2558</t>
        </is>
      </c>
      <c r="S112" s="185" t="inlineStr">
        <is>
          <t>CASE-PULM-2558-ASTHMA-60YO</t>
        </is>
      </c>
    </row>
    <row r="113" ht="24" customHeight="1" s="49">
      <c r="A113" s="185" t="n">
        <v>111</v>
      </c>
      <c r="B113" s="186" t="inlineStr">
        <is>
          <t>ผู้ป่วยชายไทยคู่ อายุ 60 ปี มาโรงพยาบาลด้วยอาการหอบเหนื่อยเฉียบพลัน หายใจมีเสียงหวีด ตรวจร่างกายฟังปอดพบ bilateral wheezing ชัดเจน ได้รับการวินิจฉัยว่าเป็นโรคหอบหืดกำเริบเฉียบพลัน (Acute asthma exacerbation)</t>
        </is>
      </c>
      <c r="C113" s="186" t="inlineStr">
        <is>
          <t>ข้อใดกล่าวถูกต้องเกี่ยวกับการให้ยาคอร์ติโคสเตียรอยด์ชนิดรับประทาน (Oral Prednisolone) ในการรักษาภาวะหืดกำเริบเฉียบพลัน</t>
        </is>
      </c>
      <c r="D113" s="186" t="n"/>
      <c r="E113" s="186" t="inlineStr">
        <is>
          <t>กินติดต่อกันจนครบ 5 วัน</t>
        </is>
      </c>
      <c r="F113" s="186" t="inlineStr">
        <is>
          <t>กินต่อเนื่อง 28 วัน แล้วลดขนาดลง</t>
        </is>
      </c>
      <c r="G113" s="186" t="inlineStr">
        <is>
          <t>กินต่อเนื่อง 30 วัน แล้วลดขนาดลง</t>
        </is>
      </c>
      <c r="H113" s="186" t="inlineStr">
        <is>
          <t>ลดขนาดยาลงทีละ 1 สัปดาห์</t>
        </is>
      </c>
      <c r="I113" s="186" t="inlineStr">
        <is>
          <t>กินต่อเนื่อง 28 วัน แล้วหยุดยา</t>
        </is>
      </c>
      <c r="J113" s="185" t="n">
        <v>1</v>
      </c>
      <c r="K113" s="186" t="inlineStr">
        <is>
          <t>✅ คำตอบที่ถูกต้อง: ข้อ ก. กินติดต่อกันจนครบ 5 วัน
🎯 ทำไมข้อนี้ถึงถูก:
🔍 ข้ออื่นผิดเพราะอะไร:
• ข้อ ข. (กินต่อเนื่อง 28 วัน แล้วลดขนาดลง): ไม่ตรงกับหลักการหรือข้อบ่งใช้ที่ถูกต้องตามโจทย์กำหนด
• ข้อ ค. (กินต่อเนื่อง 30 วัน แล้วลดขนาดลง): ไม่ตรงกับหลักการหรือข้อบ่งใช้ที่ถูกต้องตามโจทย์กำหนด
• ข้อ ง. (ลดขนาดยาลงทีละ 1 สัปดาห์): ไม่ตรงกับหลักการหรือข้อบ่งใช้ที่ถูกต้องตามโจทย์กำหนด
• ข้อ จ. (กินต่อเนื่อง 28 วัน แล้วหยุดยา): ไม่ตรงกับหลักการหรือข้อบ่งใช้ที่ถูกต้องตามโจทย์กำหนด</t>
        </is>
      </c>
      <c r="L113" s="186" t="n"/>
      <c r="M113" s="186" t="inlineStr">
        <is>
          <t>11. Pulmonary</t>
        </is>
      </c>
      <c r="N113" s="186" t="inlineStr">
        <is>
          <t>11.1 Asthma (Adult &amp; Pediatric)</t>
        </is>
      </c>
      <c r="O113" s="185" t="inlineStr">
        <is>
          <t>Clinic</t>
        </is>
      </c>
      <c r="P113" s="186" t="inlineStr">
        <is>
          <t>[SOURCE: Pharma Plus เล่มม่วง 2 - ข้อสอบย้อนหลังปี 2558 วันที่ 2 ข้อ 40]</t>
        </is>
      </c>
      <c r="Q113" s="185" t="inlineStr">
        <is>
          <t>ข้อสอบจริง</t>
        </is>
      </c>
      <c r="R113" s="185" t="inlineStr">
        <is>
          <t>2558</t>
        </is>
      </c>
      <c r="S113" s="185" t="inlineStr">
        <is>
          <t>CASE-PULM-2558-ASTHMA-60YO</t>
        </is>
      </c>
    </row>
    <row r="114" ht="24" customHeight="1" s="49">
      <c r="A114" s="185" t="n">
        <v>112</v>
      </c>
      <c r="B114" s="186" t="inlineStr">
        <is>
          <t>ผู้ป่วยชายไทยคู่ อายุ 60 ปี มาโรงพยาบาลด้วยอาการหอบเหนื่อยเฉียบพลัน หายใจมีเสียงหวีด ตรวจร่างกายฟังปอดพบ bilateral wheezing ชัดเจน ได้รับการวินิจฉัยว่าเป็นโรคหอบหืดกำเริบเฉียบพลัน (Acute asthma exacerbation)</t>
        </is>
      </c>
      <c r="C114" s="186" t="inlineStr">
        <is>
          <t>การดำเนินการในข้อใดเป็นการป้องกันที่มีประสิทธิภาพสูงสุดเพื่อไม่ให้เกิดอาการหืดกำเริบซ้ำ (Exacerbation prevention)</t>
        </is>
      </c>
      <c r="D114" s="186" t="n"/>
      <c r="E114" s="186" t="inlineStr">
        <is>
          <t>กิน theophylline ต่อเนื่องทุกวัน</t>
        </is>
      </c>
      <c r="F114" s="186" t="inlineStr">
        <is>
          <t>พ่น fluticasone/salmeterol ต่อเนื่องทุกวัน</t>
        </is>
      </c>
      <c r="G114" s="186" t="inlineStr">
        <is>
          <t>เพิ่ม tiotropium</t>
        </is>
      </c>
      <c r="H114" s="186" t="inlineStr">
        <is>
          <t>ฉีด influenza ทุก 5 ปี</t>
        </is>
      </c>
      <c r="I114" s="186" t="inlineStr">
        <is>
          <t>เพิ่ม indacaterol</t>
        </is>
      </c>
      <c r="J114" s="185" t="n">
        <v>2</v>
      </c>
      <c r="K114" s="186" t="inlineStr">
        <is>
          <t>✅ คำตอบที่ถูกต้อง: ข้อ ข. พ่น fluticasone/salmeterol ต่อเนื่องทุกวัน
🎯 ทำไมข้อนี้ถึงถูก:
🔍 ข้ออื่นผิดเพราะอะไร:
• ข้อ ก. (กิน theophylline ต่อเนื่องทุกวัน): ไม่ตรงกับหลักการหรือข้อบ่งใช้ที่ถูกต้องตามโจทย์กำหนด
• ข้อ ค. (เพิ่ม tiotropium): ไม่ตรงกับหลักการหรือข้อบ่งใช้ที่ถูกต้องตามโจทย์กำหนด
• ข้อ ง. (ฉีด influenza ทุก 5 ปี): ไม่ตรงกับหลักการหรือข้อบ่งใช้ที่ถูกต้องตามโจทย์กำหนด
• ข้อ จ. (เพิ่ม indacaterol): ไม่ตรงกับหลักการหรือข้อบ่งใช้ที่ถูกต้องตามโจทย์กำหนด</t>
        </is>
      </c>
      <c r="L114" s="186" t="n"/>
      <c r="M114" s="186" t="inlineStr">
        <is>
          <t>11. Pulmonary</t>
        </is>
      </c>
      <c r="N114" s="186" t="inlineStr">
        <is>
          <t>11.2 Chronic Obstructive Pulmonary Disease (COPD)</t>
        </is>
      </c>
      <c r="O114" s="185" t="inlineStr">
        <is>
          <t>Clinic</t>
        </is>
      </c>
      <c r="P114" s="186" t="inlineStr">
        <is>
          <t>[SOURCE: Pharma Plus เล่มม่วง 2 - ข้อสอบย้อนหลังปี 2558 วันที่ 2 ข้อ 41]</t>
        </is>
      </c>
      <c r="Q114" s="185" t="inlineStr">
        <is>
          <t>ข้อสอบจริง</t>
        </is>
      </c>
      <c r="R114" s="185" t="inlineStr">
        <is>
          <t>2558</t>
        </is>
      </c>
      <c r="S114" s="185" t="inlineStr">
        <is>
          <t>CASE-PULM-2558-ASTHMA-60YO</t>
        </is>
      </c>
    </row>
    <row r="115" ht="24" customHeight="1" s="49">
      <c r="A115" s="185" t="n">
        <v>113</v>
      </c>
      <c r="B115" s="186" t="inlineStr">
        <is>
          <t>ผู้ป่วยชายไทยคู่ อายุ 60 ปี มาโรงพยาบาลด้วยอาการหอบเหนื่อยเฉียบพลัน หายใจมีเสียงหวีด ตรวจร่างกายฟังปอดพบ bilateral wheezing ชัดเจน ได้รับการวินิจฉัยว่าเป็นโรคหอบหืดกำเริบเฉียบพลัน (Acute asthma exacerbation)</t>
        </is>
      </c>
      <c r="C115" s="186" t="inlineStr">
        <is>
          <t>ข้อใดกล่าว 'ไม่ถูกต้อง' เกี่ยวกับพยาธิสภาพและการรักษาโรคหอบหืดในผู้ป่วยรายนี้</t>
        </is>
      </c>
      <c r="D115" s="186" t="n"/>
      <c r="E115" s="186" t="inlineStr">
        <is>
          <t>บุหรี่เป็นสาเหตุหลัก</t>
        </is>
      </c>
      <c r="F115" s="186" t="inlineStr">
        <is>
          <t>หลอดลมไวต่อการแพ้</t>
        </is>
      </c>
      <c r="G115" s="186" t="inlineStr">
        <is>
          <t>FEV1 = 40% จัดอยู่ในระดับ severe</t>
        </is>
      </c>
      <c r="H115" s="186" t="inlineStr">
        <is>
          <t>ผู้ป่วยรายนี้สูบบุหรี่ 40 pack-years</t>
        </is>
      </c>
      <c r="I115" s="186" t="inlineStr">
        <is>
          <t>ถูกทุกข้อ</t>
        </is>
      </c>
      <c r="J115" s="185" t="n">
        <v>3</v>
      </c>
      <c r="K115" s="186" t="inlineStr">
        <is>
          <t>✅ คำตอบที่ถูกต้อง: ข้อ ค. FEV1 = 40% จัดอยู่ในระดับ severe
🎯 ทำไมข้อนี้ถึงถูก:
🔍 ข้ออื่นผิดเพราะอะไร:
• ข้อ ก. (บุหรี่เป็นสาเหตุหลัก): ไม่ตรงกับหลักการหรือข้อบ่งใช้ที่ถูกต้องตามโจทย์กำหนด
• ข้อ ข. (หลอดลมไวต่อการแพ้): ไม่ตรงกับหลักการหรือข้อบ่งใช้ที่ถูกต้องตามโจทย์กำหนด
• ข้อ ง. (ผู้ป่วยรายนี้สูบบุหรี่ 40 pack-years): ไม่ตรงกับหลักการหรือข้อบ่งใช้ที่ถูกต้องตามโจทย์กำหนด
• ข้อ จ. (ถูกทุกข้อ): ไม่ตรงกับหลักการหรือข้อบ่งใช้ที่ถูกต้องตามโจทย์กำหนด</t>
        </is>
      </c>
      <c r="L115" s="186" t="n"/>
      <c r="M115" s="186" t="inlineStr">
        <is>
          <t>11. Pulmonary</t>
        </is>
      </c>
      <c r="N115" s="186" t="inlineStr">
        <is>
          <t>11.1 Asthma (Adult &amp; Pediatric)</t>
        </is>
      </c>
      <c r="O115" s="185" t="inlineStr">
        <is>
          <t>Clinic</t>
        </is>
      </c>
      <c r="P115" s="186" t="inlineStr">
        <is>
          <t>[SOURCE: Pharma Plus เล่มม่วง 2 - ข้อสอบย้อนหลังปี 2558 วันที่ 2 ข้อ 42]</t>
        </is>
      </c>
      <c r="Q115" s="185" t="inlineStr">
        <is>
          <t>ข้อสอบจริง</t>
        </is>
      </c>
      <c r="R115" s="185" t="inlineStr">
        <is>
          <t>2558</t>
        </is>
      </c>
      <c r="S115" s="185" t="inlineStr">
        <is>
          <t>CASE-PULM-2558-ASTHMA-60YO</t>
        </is>
      </c>
    </row>
    <row r="116" ht="24" customHeight="1" s="49">
      <c r="A116" s="185" t="n">
        <v>114</v>
      </c>
      <c r="B116" s="186" t="inlineStr">
        <is>
          <t>ผู้ป่วยมาด้วยอาการจาม น้ำมูกใส คัดจมูก และคันตา รบกวนชีวิตประจำวันอย่างมาก แพทย์วินิจฉัยว่าเป็นโรคเยื่อบุจมูกอักเสบจากภูมิแพ้ (Allergic rhinitis)</t>
        </is>
      </c>
      <c r="C116" s="186" t="inlineStr">
        <is>
          <t>ผู้ป่วยมีอาการ Allergic rhinitis เป็นมา 2 วันและรบกวนชีวิตประจำวัน ยาทางเลือกแรกที่ควรจ่ายเพื่อบรรเทาอาการคือข้อใด</t>
        </is>
      </c>
      <c r="D116" s="186" t="n"/>
      <c r="E116" s="186" t="inlineStr">
        <is>
          <t>Polymyxin B eye drop</t>
        </is>
      </c>
      <c r="F116" s="186" t="inlineStr">
        <is>
          <t>Antazoline HCl + tetrahydrozoline HCl eye drop</t>
        </is>
      </c>
      <c r="G116" s="186" t="inlineStr">
        <is>
          <t>Pseudoephedrine tablet</t>
        </is>
      </c>
      <c r="H116" s="186" t="inlineStr">
        <is>
          <t>Chloramphenicol ointment</t>
        </is>
      </c>
      <c r="I116" s="186" t="inlineStr">
        <is>
          <t>Timolol eye drop</t>
        </is>
      </c>
      <c r="J116" s="185" t="n">
        <v>2</v>
      </c>
      <c r="K116" s="186" t="inlineStr">
        <is>
          <t>✅ คำตอบที่ถูกต้อง: ข้อ ข. Antazoline HCl + tetrahydrozoline HCl eye drop
🎯 ทำไมข้อนี้ถึงถูก:
ผู้ป่วยมีอาการเยื่อบุตาอักเสบจากภูมิแพ้ (allergic conjunctivitis) ร่วมกับ allergic rhinitis โดยมีอาการคันตาและน้ำตาไหลชัดเจน การใช้ยาหยอดตาสูตรผสมระหว่างยาต้านฮิสตามีน (antazoline HCl) เพื่อลดอาการคัน และสารหดหลอดเลือด (tetrahydrozoline HCl decongestant) เพื่อลดการบวมแดงของเยื่อบุตา เป็นการรักษาเฉพาะที่ที่ออกฤทธิ์รวดเร็วและตรงจุดที่สุด
🔍 ข้ออื่นผิดเพราะอะไร:
• ข้อ ก.: Polymyxin B eye drop เป็นยาปฏิชีวนะใช้รักษาการติดเชื้อแบคทีเรียที่ตา ไม่ได้มีฤทธิ์บรรเทาอาการแพ้หรือคันตาจากภูมิแพ้
• ข้อ ค.: Pseudoephedrine tablet เป็น systemic decongestant ช่วยลดอาการคัดแน่นจมูก แต่ไม่สามารถบรรเทาอาการคันตาหรือน้ำตาไหลจากภูมิแพ้ได้อย่างมีประสิทธิภาพ
• ข้อ ง.: Chloramphenicol ointment เป็นยาปฏิชีวนะชนิดขี้ผึ้งป้ายตา ใช้รักษาการติดเชื้อแบคทีเรียที่ตาและทำให้ตาพร่ามัว ไม่ใช่ข้อบ่งใช้สำหรับ allergic conjunctivitis
• ข้อ จ.: Timolol eye drop เป็น non-selective beta blocker ใช้ลดความดันลูกตาในผู้ป่วยโรคต้อหิน (glaucoma) ไม่มีฤทธิ์ต้านภูมิแพ้</t>
        </is>
      </c>
      <c r="L116" s="186" t="n"/>
      <c r="M116" s="186" t="inlineStr">
        <is>
          <t>11. Pulmonary</t>
        </is>
      </c>
      <c r="N116" s="186" t="inlineStr">
        <is>
          <t>11.3 Allergic Rhinitis &amp; Upper Airway Disorders</t>
        </is>
      </c>
      <c r="O116" s="185" t="inlineStr">
        <is>
          <t>Clinic</t>
        </is>
      </c>
      <c r="P116" s="186" t="inlineStr">
        <is>
          <t>[SOURCE: Pharma Plus เล่มม่วง 2 - ข้อสอบย้อนหลัง PLE-CC1 ปี 2564 วันที่ 1 ข้อ 58]</t>
        </is>
      </c>
      <c r="Q116" s="185" t="inlineStr">
        <is>
          <t>ข้อสอบจริง</t>
        </is>
      </c>
      <c r="R116" s="185" t="inlineStr">
        <is>
          <t>2564</t>
        </is>
      </c>
      <c r="S116" s="185" t="inlineStr">
        <is>
          <t>CASE-PULM-2558-AR-01</t>
        </is>
      </c>
    </row>
    <row r="117" ht="24" customHeight="1" s="49">
      <c r="A117" s="185" t="n">
        <v>115</v>
      </c>
      <c r="B117" s="186" t="inlineStr">
        <is>
          <t>ผู้ป่วยมาด้วยอาการจาม น้ำมูกใส คัดจมูก และคันตา รบกวนชีวิตประจำวันอย่างมาก แพทย์วินิจฉัยว่าเป็นโรคเยื่อบุจมูกอักเสบจากภูมิแพ้ (Allergic rhinitis)</t>
        </is>
      </c>
      <c r="C117" s="186" t="inlineStr">
        <is>
          <t>ต่อมาผู้ป่วยมีอาการจาม น้ำมูกไหล คัดจมูกมากกว่า 4 วันต่อสัปดาห์ และเป็นติดต่อกันนานกว่า 4 สัปดาห์ จัดเป็นระดับความรุนแรงใดตามเกณฑ์ ARIA</t>
        </is>
      </c>
      <c r="D117" s="186" t="n"/>
      <c r="E117" s="186" t="inlineStr">
        <is>
          <t>Cetirizine tablet</t>
        </is>
      </c>
      <c r="F117" s="186" t="inlineStr">
        <is>
          <t>Triamcinolone acetonide nasal spray</t>
        </is>
      </c>
      <c r="G117" s="186" t="inlineStr">
        <is>
          <t>Pseudoephedrine tablet</t>
        </is>
      </c>
      <c r="H117" s="186" t="inlineStr">
        <is>
          <t>Montelukast</t>
        </is>
      </c>
      <c r="I117" s="186" t="inlineStr">
        <is>
          <t>Oxymetazoline nasal spray</t>
        </is>
      </c>
      <c r="J117" s="185" t="n">
        <v>2</v>
      </c>
      <c r="K117" s="186" t="inlineStr">
        <is>
          <t>✅ คำตอบที่ถูกต้อง: ข้อ ข. Triamcinolone acetonide nasal spray
🎯 ทำไมข้อนี้ถึงถูก:
ตามแนวทางเวชปฏิบัติ ARIA (Allergic Rhinitis and its Impact on Asthma) ผู้ป่วยที่มีอาการมากกว่า 4 วันต่อสัปดาห์ และนานกว่า 4 สัปดาห์ต่อเนื่อง (persistent AR) หรือมีอาการรบกวนชีวิตประจำวันและการนอนหลับ (moderate-to-severe AR) ยาทางเลือกแรกที่มีประสิทธิภาพสูงสุดในการลดการอักเสบและควบคุมทุกอาการทางจมูก (คัด จาม คัน น้ำมูกไหล) คือ Intranasal Corticosteroids (INCS) เช่น Triamcinolone acetonide nasal spray
🔍 ข้ออื่นผิดเพราะอะไร:
• ข้อ ก.: Cetirizine tablet เป็น second-generation oral antihistamine มีประสิทธิภาพดีในการลดอาการจาม คัน น้ำมูกไหล แต่มีประสิทธิภาพในการบรรเทาอาการคัดจมูก (nasal congestion) ด้อยกว่า INCS มาก จึงไม่ใช่ first-line สำหรับ moderate-to-severe persistent AR
• ข้อ ค.: Pseudoephedrine tablet บรรเทาได้เฉพาะอาการคัดจมูกชั่วคราว ไม่มีฤทธิ์ลดการอักเสบเรื้อรัง และมีผลข้างเคียงต่อระบบหัวใจและหลอดเลือด
• ข้อ ง.: Montelukast เป็น leukotriene receptor antagonist มีประสิทธิภาพโดยรวมด้อยกว่า INCS และ FDA มีคำเตือนเรื่อง neuropsychiatric adverse events แนะนำเป็นทางเลือกเสริมเมื่อมีโรคหืดร่วมด้วย
• ข้อ จ.: Oxymetazoline nasal spray เป็น topical decongestant ออกฤทธิ์เร็ว แต่ห้ามใช้ติดต่อกันเกิน 3-5 วันเนื่องจากเสี่ยงต่อการเกิด rebound congestion (rhinitis medicamentosa)</t>
        </is>
      </c>
      <c r="L117" s="186" t="n"/>
      <c r="M117" s="186" t="inlineStr">
        <is>
          <t>11. Pulmonary</t>
        </is>
      </c>
      <c r="N117" s="186" t="inlineStr">
        <is>
          <t>11.3 Allergic Rhinitis &amp; Upper Airway Disorders</t>
        </is>
      </c>
      <c r="O117" s="185" t="inlineStr">
        <is>
          <t>Clinic</t>
        </is>
      </c>
      <c r="P117" s="186" t="inlineStr">
        <is>
          <t>[SOURCE: Pharma Plus เล่มม่วง 2 - ข้อสอบย้อนหลัง PLE-CC1 ปี 2564 วันที่ 1 ข้อ 59]</t>
        </is>
      </c>
      <c r="Q117" s="185" t="inlineStr">
        <is>
          <t>ข้อสอบจริง</t>
        </is>
      </c>
      <c r="R117" s="185" t="inlineStr">
        <is>
          <t>2564</t>
        </is>
      </c>
      <c r="S117" s="185" t="inlineStr">
        <is>
          <t>CASE-PULM-2558-AR-01</t>
        </is>
      </c>
    </row>
    <row r="118" ht="24" customHeight="1" s="49">
      <c r="A118" s="185" t="n">
        <v>116</v>
      </c>
      <c r="B118" s="186" t="inlineStr">
        <is>
          <t>ผู้ป่วยมาด้วยอาการจาม น้ำมูกใส คัดจมูก และคันตา รบกวนชีวิตประจำวันอย่างมาก แพทย์วินิจฉัยว่าเป็นโรคเยื่อบุจมูกอักเสบจากภูมิแพ้ (Allergic rhinitis)</t>
        </is>
      </c>
      <c r="C118" s="186" t="inlineStr">
        <is>
          <t>หากผู้ป่วยใช้ยาพ่นหรือหยอดจมูกกลุ่ม Sympathomimetics (เช่น Oxymetazoline / Pseudoephedrine nasal drops) ติดต่อกันเกิน 7-10 วัน จะเกิดผลข้างเคียงสำคัญในข้อใด</t>
        </is>
      </c>
      <c r="D118" s="186" t="n"/>
      <c r="E118" s="186" t="inlineStr">
        <is>
          <t>คัดจมูกมาก หายใจไม่ออก</t>
        </is>
      </c>
      <c r="F118" s="186" t="inlineStr">
        <is>
          <t>GI bleeding</t>
        </is>
      </c>
      <c r="G118" s="186" t="inlineStr">
        <is>
          <t>insomnia</t>
        </is>
      </c>
      <c r="H118" s="186" t="inlineStr">
        <is>
          <t>เลือด กำเดาไหล</t>
        </is>
      </c>
      <c r="I118" s="186" t="inlineStr">
        <is>
          <t>ฝ้าขาว</t>
        </is>
      </c>
      <c r="J118" s="185" t="n">
        <v>1</v>
      </c>
      <c r="K118" s="186" t="inlineStr">
        <is>
          <t>✅ คำตอบที่ถูกต้อง: ข้อ ก. คัดจมูกมาก หายใจไม่ออก
🎯 ทำไมข้อนี้ถึงถูก:
การใช้ยาหยอดหรือพ่นจมูกกลุ่มลดอาการคัดจมูกเฉพาะที่ (topical nasal decongestants เช่น oxymetazoline, ephedrine/pseudoephedrine drop) ติดต่อกันเกิน 3-5 วัน จะทำให้เกิดการปรับลดของตัวรับแอลฟา (downregulation of alpha-adrenergic receptors) ส่งผลให้เกิดภาวะเยื่อบุจมูกบวมตีบตันสะท้อนกลับอย่างรุนแรง เรียกว่า rhinitis medicamentosa หรือ rebound nasal congestion ทำให้ผู้ป่วยมีอาการคัดจมูกมาก หายใจไม่ออก และติดการใช้ยา
🔍 ข้ออื่นผิดเพราะอะไร:
• ข้อ ข.: GI bleeding เป็นผลข้างเคียงของยากลุ่ม NSAIDs หรือ systemic corticosteroids ไม่เกี่ยวข้องกับการหยอดยาพ่นจมูก decongestant
• ข้อ ค.: insomnia เป็นผลข้างเคียงจากการกระตุ้นระบบประสาทส่วนกลางของ systemic decongestant ชนิดรับประทาน แต่สำหรับ topical nasal drop อาการเด่นชัดที่สุดจากการใช้ต่อเนื่องเกิน 10 วันคือ rebound congestion
• ข้อ ง.: เลือดกำเดาไหล (epistaxis) มักสัมพันธ์กับเทคนิคการพ่นยา intranasal corticosteroids ที่หัวพ่นพุ่งเข้าหาผนังกั้นช่องจมูก (nasal septum)
• ข้อ จ.: ฝ้าขาว (oral candidiasis) เป็นผลข้างเคียงจากการใช้ inhaled corticosteroids ในโรคหืดโดยไม่บ้วนปาก ไม่เกี่ยวกับ topical decongestants</t>
        </is>
      </c>
      <c r="L118" s="186" t="n"/>
      <c r="M118" s="186" t="inlineStr">
        <is>
          <t>11. Pulmonary</t>
        </is>
      </c>
      <c r="N118" s="186" t="inlineStr">
        <is>
          <t>11.3 Allergic Rhinitis &amp; Upper Airway Disorders</t>
        </is>
      </c>
      <c r="O118" s="185" t="inlineStr">
        <is>
          <t>Clinic</t>
        </is>
      </c>
      <c r="P118" s="186" t="inlineStr">
        <is>
          <t>[SOURCE: Pharma Plus เล่มม่วง 2 - ข้อสอบย้อนหลัง PLE-CC1 ปี 2564 วันที่ 1 ข้อ 60]</t>
        </is>
      </c>
      <c r="Q118" s="185" t="inlineStr">
        <is>
          <t>ข้อสอบจริง</t>
        </is>
      </c>
      <c r="R118" s="185" t="inlineStr">
        <is>
          <t>2564</t>
        </is>
      </c>
      <c r="S118" s="185" t="inlineStr">
        <is>
          <t>CASE-PULM-2558-AR-01</t>
        </is>
      </c>
    </row>
    <row r="119" ht="24" customHeight="1" s="49">
      <c r="A119" s="185" t="n">
        <v>117</v>
      </c>
      <c r="B119" s="186" t="inlineStr">
        <is>
          <t>ผู้ป่วยมาด้วยอาการจาม น้ำมูกใส คัดจมูก และคันตา รบกวนชีวิตประจำวันอย่างมาก แพทย์วินิจฉัยว่าเป็นโรคเยื่อบุจมูกอักเสบจากภูมิแพ้ (Allergic rhinitis)</t>
        </is>
      </c>
      <c r="C119" s="186" t="inlineStr">
        <is>
          <t>หากผู้ป่วยใช้ยาพ่นจมูกสเตียรอยด์ (Triamcinolone nasal spray) แล้วเกิดเลือดกำเดาไหล (Epistaxis) สาเหตุสำคัญมักเกิดจากข้อใด</t>
        </is>
      </c>
      <c r="D119" s="186" t="n"/>
      <c r="E119" s="186" t="inlineStr">
        <is>
          <t>Cetirizine tablet</t>
        </is>
      </c>
      <c r="F119" s="186" t="inlineStr">
        <is>
          <t>Triamcinolone acetonide nasal spray</t>
        </is>
      </c>
      <c r="G119" s="186" t="inlineStr">
        <is>
          <t>Pseudoephedrine nasal drop</t>
        </is>
      </c>
      <c r="H119" s="186" t="inlineStr">
        <is>
          <t>Naphazoline nasal spray</t>
        </is>
      </c>
      <c r="I119" s="186" t="inlineStr">
        <is>
          <t>Xylometazoline nasal drop</t>
        </is>
      </c>
      <c r="J119" s="185" t="n">
        <v>2</v>
      </c>
      <c r="K119" s="186" t="inlineStr">
        <is>
          <t>✅ คำตอบที่ถูกต้อง: ข้อ ข. Triamcinolone acetonide nasal spray
🎯 ทำไมข้อนี้ถึงถูก:
เลือดกำเดาไหล (epistaxis) และการระคายเคืองเยื่อบุโพรงจมูกเป็นอาการไม่พึงประสงค์เฉพาะที่ที่พบบ่อยที่สุดของ Intranasal Corticosteroids (INCS) เช่น Triamcinolone acetonide nasal spray ซึ่งมักเกิดจากการที่เยื่อบุจมูกแห้งบางลง หรือการฉีดพ่นยาสเปรย์ชี้ตรงเข้าหาผนังกั้นช่องจมูก (nasal septum) โดยตรง
🔍 ข้ออื่นผิดเพราะอะไร:
• ข้อ ก.: Cetirizine tablet เป็นยารับประทานต้านฮิสตามีน อาการไม่พึงประสงค์หลักคือง่วงนอน ปากแห้งคอแห้ง ไม่ได้ทำให้เกิดเลือดกำเดาไหลเฉพาะที่ในโพรงจมูก
• ข้อ ค.: Pseudoephedrine nasal drop ผลข้างเคียงหลักจากการใช้ระยะสั้นคือแสบจมูก และหากใช้ยาวนานทำให้เกิด rebound congestion ไม่ใช่สาเหตุหลักของ epistaxis เหมือน INCS
• ข้อ ง.: Naphazoline nasal spray ไม่ได้อยู่ในรายการยาที่แพทย์สั่งให้ผู้ป่วยรายนี้ และผลข้างเคียงหลักคือ rebound congestion
• ข้อ จ.: Xylometazoline nasal drop ไม่ได้อยู่ในรายการยาที่ผู้ป่วยได้รับ และอาการเด่นคือ rebound congestion เช่นเดียวกัน</t>
        </is>
      </c>
      <c r="L119" s="186" t="n"/>
      <c r="M119" s="186" t="inlineStr">
        <is>
          <t>11. Pulmonary</t>
        </is>
      </c>
      <c r="N119" s="186" t="inlineStr">
        <is>
          <t>11.3 Allergic Rhinitis &amp; Upper Airway Disorders</t>
        </is>
      </c>
      <c r="O119" s="185" t="inlineStr">
        <is>
          <t>Clinic</t>
        </is>
      </c>
      <c r="P119" s="186" t="inlineStr">
        <is>
          <t>[SOURCE: Pharma Plus เล่มม่วง 2 - ข้อสอบย้อนหลัง PLE-CC1 ปี 2564 วันที่ 1 ข้อ 61]</t>
        </is>
      </c>
      <c r="Q119" s="185" t="inlineStr">
        <is>
          <t>ข้อสอบจริง</t>
        </is>
      </c>
      <c r="R119" s="185" t="inlineStr">
        <is>
          <t>2564</t>
        </is>
      </c>
      <c r="S119" s="185" t="inlineStr">
        <is>
          <t>CASE-PULM-2558-AR-01</t>
        </is>
      </c>
    </row>
    <row r="120" ht="24" customHeight="1" s="49">
      <c r="A120" s="185" t="n">
        <v>118</v>
      </c>
      <c r="B120" s="186" t="inlineStr">
        <is>
          <t>[สถานการณ์]
ผู้ป่วยชายอายุ 37 ปี มาร้านยาด้วยอาการน้ำมูกไหลสีใส จามบ่อย คันจมูกและคันตา เป็นเกือบทุกวันติดต่อกันมา 2 เดือน รบกวนการนอนหลับและการทำงาน ได้รับการวินิจฉัยว่าเป็นโรคจมูกอักเสบจากภูมิแพ้ (Allergic Rhinitis)</t>
        </is>
      </c>
      <c r="C120" s="186" t="inlineStr">
        <is>
          <t>ข้อใดไม่ใช่ pathology ของ allergic rhinitis</t>
        </is>
      </c>
      <c r="D120" s="186" t="n"/>
      <c r="E120" s="186" t="inlineStr">
        <is>
          <t>มีกลไกผ่าน IgE</t>
        </is>
      </c>
      <c r="F120" s="186" t="inlineStr">
        <is>
          <t>อาการระยะ early คือ จาม น้ำมูกไหล</t>
        </is>
      </c>
      <c r="G120" s="186" t="inlineStr">
        <is>
          <t>อาการระยะ late คือ คัดจมูกที่เกิด 6 ชม. ตามมา</t>
        </is>
      </c>
      <c r="H120" s="186" t="inlineStr">
        <is>
          <t>4 อาการหลักของ AR คือ คันเคืองตา น้ำตาไหล หายใจลำบาก น้ำมูกเขียว</t>
        </is>
      </c>
      <c r="I120" s="186" t="inlineStr">
        <is>
          <t>Early stage คือ allergen จับกับ IgE บน mast cell ทำให้ mast cell แตกและปล่อยสาร histamine ออกมา</t>
        </is>
      </c>
      <c r="J120" s="185" t="n">
        <v>4</v>
      </c>
      <c r="K120" s="186" t="inlineStr">
        <is>
          <t>✅ คำตอบที่ถูกต้อง: ข้อ ง. 4 อาการหลักของ AR คือ คันเคืองตา น้ำตาไหล หายใจลำบาก น้ำมูกเขียว
🎯 ทำไมข้อนี้ถึงถูก:
4 อาการหลักของ allergic rhinitis คือ จาม (sneezing), คันจมูก (rhinorrhea/nasal itching), น้ำมูกใส (clear rhinorrhea), และคัดจมูก (nasal congestion) ไม่ใช่น้ำมูกเขียวและหายใจลำบาก ซึ่งน้ำมูกข้นเขียวบ่งชี้ถึง bacterial rhinosinusitis มากกว่า
🔍 ข้ออื่นผิดเพราะอะไร:
• ข้อ ก.: ถูกต้องตามพยาธิสรีรวิทยา เพราะ allergic rhinitis เป็น Type I hypersensitivity mediated by IgE antibodies
• ข้อ ข.: ถูกต้อง อาการระยะ early phase (เกิดภายในไม่กี่นาที) เด่นด้วย sneezing, itching, และ watery rhinorrhea จาก histamine
• ข้อ ค.: ถูกต้อง อาการระยะ late phase (เกิดหลังสัมผัส 4-8 ชั่วโมง) เด่นด้วย nasal congestion จากการหลั่ง leukotrienes และการสะสมของ eosinophils
• ข้อ จ.: ถูกต้อง กลไก early phase เกิดจาก allergen เข้าจับกับ specific IgE บนผิว mast cell กระตุ้น mast cell degranulation และหลั่ง histamine</t>
        </is>
      </c>
      <c r="L120" s="186" t="inlineStr">
        <is>
          <t>Allergic Rhinitis</t>
        </is>
      </c>
      <c r="M120" s="186" t="inlineStr">
        <is>
          <t>11. Pulmonary</t>
        </is>
      </c>
      <c r="N120" s="186" t="inlineStr">
        <is>
          <t>11.3 Allergic Rhinitis &amp; Upper Airway Disorders</t>
        </is>
      </c>
      <c r="O120" s="185" t="inlineStr">
        <is>
          <t>Clinic</t>
        </is>
      </c>
      <c r="P120" s="186" t="inlineStr">
        <is>
          <t>ข้อสอบเก่า</t>
        </is>
      </c>
      <c r="Q120" s="185" t="inlineStr">
        <is>
          <t>ข้อสอบจริง</t>
        </is>
      </c>
      <c r="R120" s="185" t="inlineStr">
        <is>
          <t>2565</t>
        </is>
      </c>
      <c r="S120" s="185" t="inlineStr">
        <is>
          <t>CASE_2565_AR_01</t>
        </is>
      </c>
    </row>
    <row r="121" ht="24" customHeight="1" s="49">
      <c r="A121" s="185" t="n">
        <v>119</v>
      </c>
      <c r="B121" s="186" t="inlineStr">
        <is>
          <t>[สถานการณ์]
ผู้ป่วยชายอายุ 37 ปี มาร้านยาด้วยอาการน้ำมูกไหลสีใส จามบ่อย คันจมูกและคันตา เป็นเกือบทุกวันติดต่อกันมา 2 เดือน รบกวนการนอนหลับและการทำงาน ได้รับการวินิจฉัยว่าเป็นโรคจมูกอักเสบจากภูมิแพ้ (Allergic Rhinitis)</t>
        </is>
      </c>
      <c r="C121" s="186" t="inlineStr">
        <is>
          <t>ข้อใดคือความรุนแรงของโรคตาม ARIA guideline</t>
        </is>
      </c>
      <c r="D121" s="186" t="n"/>
      <c r="E121" s="186" t="inlineStr">
        <is>
          <t>Mild</t>
        </is>
      </c>
      <c r="F121" s="186" t="inlineStr">
        <is>
          <t>Normal</t>
        </is>
      </c>
      <c r="G121" s="186" t="inlineStr">
        <is>
          <t>Moderate to severe</t>
        </is>
      </c>
      <c r="H121" s="186" t="inlineStr">
        <is>
          <t>Intermittent symptom</t>
        </is>
      </c>
      <c r="I121" s="186" t="inlineStr">
        <is>
          <t>ไม่สามารถระบุให้แน่ชัดได้</t>
        </is>
      </c>
      <c r="J121" s="185" t="n">
        <v>3</v>
      </c>
      <c r="K121" s="186" t="inlineStr">
        <is>
          <t>✅ คำตอบที่ถูกต้อง: ข้อ ค. Moderate to severe
🎯 ทำไมข้อนี้ถึงถูก:
ตาม ARIA guideline จัดระดับความรุนแรงเป็น moderate to severe เมื่อมีข้อใดข้อหนึ่งต่อไปนี้: รบกวนการนอนหลับ (sleep disturbance), รบกวนการทำกิจกรรมประจำวันหรือการเรียนการทำงาน (impairment of daily activities/work), หรือมี troublesome symptoms ซึ่งผู้ป่วยรายนี้มีอาการรบกวนการนอนหลับตอนกลางคืนและง่วงนอนตอนกลางวันชัดเจน
🔍 ข้ออื่นผิดเพราะอะไร:
• ข้อ ก.: Mild ตาม ARIA guideline หมายถึงไม่มีผลกระทบต่อการนอนหลับ กิจวัตรประจำวัน การทำงานหรือการเรียนเลย
• ข้อ ข.: Normal ไม่ใช่คำจำแนกระดับความรุนแรงตาม ARIA guideline
• ข้อ ง.: Intermittent เป็นการจำแนกตามความถี่/ระยะเวลาของการเกิดโรค (น้อยกว่า 4 วันต่อสัปดาห์ หรือน้อยกว่า 4 สัปดาห์ติดต่อกัน) ไม่ใช่ระดับความรุนแรง (severity)
• ข้อ จ.: สามารถระบุความรุนแรงได้อย่างชัดเจนจากผลกระทบต่อการนอนหลับ</t>
        </is>
      </c>
      <c r="L121" s="186" t="inlineStr">
        <is>
          <t>Allergic Rhinitis</t>
        </is>
      </c>
      <c r="M121" s="186" t="inlineStr">
        <is>
          <t>11. Pulmonary</t>
        </is>
      </c>
      <c r="N121" s="186" t="inlineStr">
        <is>
          <t>11.3 Allergic Rhinitis &amp; Upper Airway Disorders</t>
        </is>
      </c>
      <c r="O121" s="185" t="inlineStr">
        <is>
          <t>Clinic</t>
        </is>
      </c>
      <c r="P121" s="186" t="inlineStr">
        <is>
          <t>ข้อสอบเก่า</t>
        </is>
      </c>
      <c r="Q121" s="185" t="inlineStr">
        <is>
          <t>ข้อสอบจริง</t>
        </is>
      </c>
      <c r="R121" s="185" t="inlineStr">
        <is>
          <t>2565</t>
        </is>
      </c>
      <c r="S121" s="185" t="inlineStr">
        <is>
          <t>CASE_2565_AR_01</t>
        </is>
      </c>
    </row>
    <row r="122" ht="24" customHeight="1" s="49">
      <c r="A122" s="185" t="n">
        <v>120</v>
      </c>
      <c r="B122" s="186" t="inlineStr"/>
      <c r="C122" s="186" t="inlineStr">
        <is>
          <t>วัคซีนในข้อใดจำเป็นน้อยที่สุดในผู้ป่วย COPD</t>
        </is>
      </c>
      <c r="D122" s="186" t="n"/>
      <c r="E122" s="186" t="inlineStr">
        <is>
          <t>COVID-19</t>
        </is>
      </c>
      <c r="F122" s="186" t="inlineStr">
        <is>
          <t>Influenza vaccine</t>
        </is>
      </c>
      <c r="G122" s="186" t="inlineStr">
        <is>
          <t>Tdap</t>
        </is>
      </c>
      <c r="H122" s="186" t="inlineStr">
        <is>
          <t>PCV13</t>
        </is>
      </c>
      <c r="I122" s="186" t="inlineStr">
        <is>
          <t>HAV</t>
        </is>
      </c>
      <c r="J122" s="185" t="n">
        <v>5</v>
      </c>
      <c r="K122" s="186" t="inlineStr">
        <is>
          <t>✅ คำตอบที่ถูกต้อง: ข้อ จ. HAV
🎯 ทำไมข้อนี้ถึงถูก:
ตามแนวทาง GOLD Guidelines สำหรับผู้ป่วยโรคปอดอุดกั้นเรื้อรัง (COPD) วัคซีนที่แนะนำให้ฉีดเพื่อป้องกันการกำเริบเฉียบพลันและการติดเชื้อในระบบทางเดินหายใจ ได้แก่ Influenza vaccine (ทุกปี), Pneumococcal vaccine (PCV13/PCV20/PPSV23), COVID-19 vaccine และ Tdap (ป้องกันไอกรน) ส่วน Hepatitis A vaccine (HAV) เป็นวัคซีนป้องกันไวรัสตับอักเสบเอ ซึ่งติดต่อทางอาหารและน้ำ จึงมีความจำเป็นน้อยที่สุดในบริบทของโรค COPD
🔍 ข้ออื่นผิดเพราะอะไร:
• ข้อ ก.: (COVID-19): ไม่ใช่คำตอบที่ถูกต้องตามแนวทางเวชปฏิบัติและหลักวิชาการทางเภสัชกรรมสำหรับกรณีนี้
• ข้อ ข.: PCV13:วัคซีนป้องกันเชื้อนิวโมคอคคัส(Pneumococcalconjugatevaccine)เป็นคำแนะนำมาตรฐานในผู้ป่วยโรคปอดเรื้อรังเพื่อป้องกันปอดอักเสบและการติดเชื้อรุนแรง
• ข้อ ค.: (Tdap): ไม่ใช่คำตอบที่ถูกต้องตามแนวทางเวชปฏิบัติและหลักวิชาการทางเภสัชกรรมสำหรับกรณีนี้
• ข้อ ง.: (PCV13): ไม่ใช่คำตอบที่ถูกต้องตามแนวทางเวชปฏิบัติและหลักวิชาการทางเภสัชกรรมสำหรับกรณีนี้</t>
        </is>
      </c>
      <c r="L122" s="186" t="n"/>
      <c r="M122" s="186" t="inlineStr">
        <is>
          <t>11. Pulmonary</t>
        </is>
      </c>
      <c r="N122" s="186" t="inlineStr">
        <is>
          <t>11.2 Chronic Obstructive Pulmonary Disease (COPD)</t>
        </is>
      </c>
      <c r="O122" s="185" t="inlineStr">
        <is>
          <t>Clinic</t>
        </is>
      </c>
      <c r="P122" s="186" t="inlineStr">
        <is>
          <t>[SOURCE: Mock Pharmtutor 2024 Set 1 ข้อ 40]</t>
        </is>
      </c>
      <c r="Q122" s="185" t="inlineStr">
        <is>
          <t>ข้อสอบจำลอง</t>
        </is>
      </c>
      <c r="R122" s="185" t="inlineStr">
        <is>
          <t>Mock Pharmtutor 2024</t>
        </is>
      </c>
      <c r="S122" s="185" t="n"/>
    </row>
    <row r="123" ht="24" customHeight="1" s="49">
      <c r="A123" s="185" t="n">
        <v>121</v>
      </c>
      <c r="B123" s="186" t="inlineStr">
        <is>
          <t>ผู้ป่วยชายไทยอายุ 65 ปี มีประวัติสูบบุหรี่มา 20 ปี (20 pack-years) พบว่า 2 เดือนก่อนหน้ามีอาการไอเรื้อรัง และหายใจหอบเหนื่อยอยู่บ่อยครั้ง โดยเฉพาะเวลาเริ่มเดินเร็วหรือขึ้นบันได รวมถึงอาการเริ่มรบกวนชีวิตประจำวัน</t>
        </is>
      </c>
      <c r="C123" s="186" t="inlineStr">
        <is>
          <t>การตรวจทางห้องปฏิบัติการหรือการสืบค้นข้อใดจำเป็นที่สุดในการยืนยันการวินิจฉัยโรคปอดอุดกั้นเรื้อรัง (COPD)</t>
        </is>
      </c>
      <c r="D123" s="186" t="n"/>
      <c r="E123" s="186" t="inlineStr">
        <is>
          <t>Sputum culture</t>
        </is>
      </c>
      <c r="F123" s="186" t="inlineStr">
        <is>
          <t>Physical Examination</t>
        </is>
      </c>
      <c r="G123" s="186" t="inlineStr">
        <is>
          <t>Complete blood count</t>
        </is>
      </c>
      <c r="H123" s="186" t="inlineStr">
        <is>
          <t>Peak flow meter</t>
        </is>
      </c>
      <c r="I123" s="186" t="inlineStr">
        <is>
          <t>Lung function Spirometry</t>
        </is>
      </c>
      <c r="J123" s="185" t="n">
        <v>5</v>
      </c>
      <c r="K123" s="186" t="inlineStr">
        <is>
          <t>✅ คำตอบที่ถูกต้อง: ข้อ จ. Lung function Spirometry
🎯 ทำไมข้อนี้ถึงถูก:
ตามแนวทางเวชปฏิบัติ Global Initiative for Chronic Obstructive Lung Disease (GOLD Guidelines) การตรวจสมรรถภาพปอดด้วย Spirometry (Post-bronchodilator Spirometry) จัดเป็น Gold Standard ในการวินิจฉัยโรคปอดอุดกั้นเรื้อรัง (COPD) โดยยืนยันการวินิจฉัยเมื่อพบค่า post-bronchodilator FEV1/FVC น้อยกว่า 0.70
🔍 ข้ออื่นผิดเพราะอะไร:
• ข้อ ก.: (Sputum culture): ไม่ใช่คำตอบที่ถูกต้องตามแนวทางเวชปฏิบัติและหลักวิชาการทางเภสัชกรรมสำหรับกรณีนี้
• ข้อ ข.: (Peakflowmeter):เป็นเครื่องมือวัดPeakExpiratoryFlow(PEF)ที่มีความแปรปรวนสูงเหมาะสำหรับมอนิเตอร์อาการหอบหืด(Asthmamonitoring)แต่ไม่เพียงพอสำหรับการวินิจฉัยCOPD
• ข้อ ค.: (Complete blood count): ไม่ใช่คำตอบที่ถูกต้องตามแนวทางเวชปฏิบัติและหลักวิชาการทางเภสัชกรรมสำหรับกรณีนี้
• ข้อ ง.: (Peak flow meter): ไม่ใช่คำตอบที่ถูกต้องตามแนวทางเวชปฏิบัติและหลักวิชาการทางเภสัชกรรมสำหรับกรณีนี้</t>
        </is>
      </c>
      <c r="L123" s="186" t="n"/>
      <c r="M123" s="186" t="inlineStr">
        <is>
          <t>11. Pulmonary</t>
        </is>
      </c>
      <c r="N123" s="186" t="inlineStr">
        <is>
          <t>11.2 Chronic Obstructive Pulmonary Disease (COPD)</t>
        </is>
      </c>
      <c r="O123" s="185" t="inlineStr">
        <is>
          <t>Clinic</t>
        </is>
      </c>
      <c r="P123" s="186" t="inlineStr">
        <is>
          <t>[SOURCE: Mock Pharmtutor 2024 Set 1 ข้อ 60]</t>
        </is>
      </c>
      <c r="Q123" s="185" t="inlineStr">
        <is>
          <t>ข้อสอบจำลอง</t>
        </is>
      </c>
      <c r="R123" s="185" t="inlineStr">
        <is>
          <t>Mock Pharmtutor 2024</t>
        </is>
      </c>
      <c r="S123" s="185" t="inlineStr">
        <is>
          <t>CASE-PULM-COPD-DIAG-65YO</t>
        </is>
      </c>
    </row>
    <row r="124" ht="24" customHeight="1" s="49">
      <c r="A124" s="185" t="n">
        <v>122</v>
      </c>
      <c r="B124" s="186" t="inlineStr">
        <is>
          <t>ผู้ป่วยชายไทยอายุ 65 ปี มีประวัติสูบบุหรี่มา 20 ปี (20 pack-years) พบว่า 2 เดือนก่อนหน้ามีอาการไอเรื้อรัง และหายใจหอบเหนื่อยอยู่บ่อยครั้ง โดยเฉพาะเวลาเริ่มเดินเร็วหรือขึ้นบันได รวมถึงอาการเริ่มรบกวนชีวิตประจำวัน</t>
        </is>
      </c>
      <c r="C124" s="186" t="inlineStr">
        <is>
          <t>จากการซักประวัติเพิ่มเติม ผู้ป่วยแจ้งว่าเริ่มมีอาการหอบเหนื่อยเมื่อเดินเร็วหรือเดินขึ้นเนินชัน (mMRC grade 1) และตรวจสมรรถภาพปอดพบ FEV1 65% ผู้ป่วยรายนี้จัดอยู่ในระดับความรุนแรงใดตามเกณฑ์ GOLD</t>
        </is>
      </c>
      <c r="D124" s="186" t="n"/>
      <c r="E124" s="186" t="inlineStr">
        <is>
          <t>GOLD 1</t>
        </is>
      </c>
      <c r="F124" s="186" t="inlineStr">
        <is>
          <t>GOLD 2</t>
        </is>
      </c>
      <c r="G124" s="186" t="inlineStr">
        <is>
          <t>GOLD 3</t>
        </is>
      </c>
      <c r="H124" s="186" t="inlineStr">
        <is>
          <t>GOLD 4</t>
        </is>
      </c>
      <c r="I124" s="186" t="inlineStr">
        <is>
          <t>GOLD 5</t>
        </is>
      </c>
      <c r="J124" s="185" t="n">
        <v>2</v>
      </c>
      <c r="K124" s="186" t="inlineStr">
        <is>
          <t>✅ คำตอบที่ถูกต้อง: ข้อ ข. GOLD 2
🎯 ทำไมข้อนี้ถึงถูก:
ตามการจัดระดับความรุนแรงของ Airflow Limitation ในผู้ป่วย COPD ตาม GOLD Guidelines (เมื่อ FEV1/FVC น้อยกว่า 0.70): GOLD 1 (Mild) คือ FEV1 ตั้งแต่ 80% predicted ขึ้นไป; GOLD 2 (Moderate) คือ 50% ถึงน้อยกว่า 80% predicted; GOLD 3 (Severe) คือ 30% ถึงน้อยกว่า 50% predicted; GOLD 4 (Very severe) คือ น้อยกว่า 30% predicted ดังนั้นค่า FEV1 75% จึงจัดอยู่ในระดับ GOLD 2 (Moderate)
🔍 ข้ออื่นผิดเพราะอะไร:
• ข้อ ก.: (GOLD 1): ไม่ใช่คำตอบที่ถูกต้องตามแนวทางเวชปฏิบัติและหลักวิชาการทางเภสัชกรรมสำหรับกรณีนี้
• ข้อ ค.: (GOLD 3): ไม่ใช่คำตอบที่ถูกต้องตามแนวทางเวชปฏิบัติและหลักวิชาการทางเภสัชกรรมสำหรับกรณีนี้
• ข้อ ง.: (GOLD 4): ไม่ใช่คำตอบที่ถูกต้องตามแนวทางเวชปฏิบัติและหลักวิชาการทางเภสัชกรรมสำหรับกรณีนี้
• ข้อ จ.: (GOLD 5): ไม่ใช่คำตอบที่ถูกต้องตามแนวทางเวชปฏิบัติและหลักวิชาการทางเภสัชกรรมสำหรับกรณีนี้</t>
        </is>
      </c>
      <c r="L124" s="186" t="n"/>
      <c r="M124" s="186" t="inlineStr">
        <is>
          <t>11. Pulmonary</t>
        </is>
      </c>
      <c r="N124" s="186" t="inlineStr">
        <is>
          <t>11.2 Chronic Obstructive Pulmonary Disease (COPD)</t>
        </is>
      </c>
      <c r="O124" s="185" t="inlineStr">
        <is>
          <t>Clinic</t>
        </is>
      </c>
      <c r="P124" s="186" t="inlineStr">
        <is>
          <t>[SOURCE: Mock Pharmtutor 2024 Set 1 ข้อ 61]</t>
        </is>
      </c>
      <c r="Q124" s="185" t="inlineStr">
        <is>
          <t>ข้อสอบจำลอง</t>
        </is>
      </c>
      <c r="R124" s="185" t="inlineStr">
        <is>
          <t>Mock Pharmtutor 2024</t>
        </is>
      </c>
      <c r="S124" s="185" t="inlineStr">
        <is>
          <t>CASE-PULM-COPD-DIAG-65YO</t>
        </is>
      </c>
    </row>
    <row r="125" ht="24" customHeight="1" s="49">
      <c r="A125" s="185" t="n">
        <v>123</v>
      </c>
      <c r="B125" s="186" t="inlineStr">
        <is>
          <t>ผู้ป่วยชายไทยอายุ 65 ปี มีประวัติสูบบุหรี่มา 20 ปี (20 pack-years) พบว่า 2 เดือนก่อนหน้ามีอาการไอเรื้อรัง และหายใจหอบเหนื่อยอยู่บ่อยครั้ง โดยเฉพาะเวลาเริ่มเดินเร็วหรือขึ้นบันได รวมถึงอาการเริ่มรบกวนชีวิตประจำวัน</t>
        </is>
      </c>
      <c r="C125" s="186" t="inlineStr">
        <is>
          <t>จากอาการและประวัติของผู้ป่วยข้างต้น ยาควบคุมอาการระยะยาว (Maintenance therapy) ชนิดใดที่เหมาะสมที่สุดตามแนวทาง GOLD</t>
        </is>
      </c>
      <c r="D125" s="186" t="n"/>
      <c r="E125" s="186" t="inlineStr">
        <is>
          <t>Bronchodilator</t>
        </is>
      </c>
      <c r="F125" s="186" t="inlineStr">
        <is>
          <t>LABA</t>
        </is>
      </c>
      <c r="G125" s="186" t="inlineStr">
        <is>
          <t>LABA+LAMA</t>
        </is>
      </c>
      <c r="H125" s="186" t="inlineStr">
        <is>
          <t>LAMA</t>
        </is>
      </c>
      <c r="I125" s="186" t="inlineStr">
        <is>
          <t>LABA+LAMA+ICS</t>
        </is>
      </c>
      <c r="J125" s="185" t="n">
        <v>3</v>
      </c>
      <c r="K125" s="186" t="inlineStr">
        <is>
          <t>✅ คำตอบที่ถูกต้อง: ข้อ ค. LABA+LAMA
🎯 ทำไมข้อนี้ถึงถูก:
ตาม GOLD Guidelines (GOLD 2023/2024 update) ผู้ป่วยที่มีอาการหอบเหนื่อยรบกวนชีวิตประจำวัน (mMRC ตั้งแต่ 2 ขึ้นไป จัดอยู่ใน Group B หรือ Group E) การรักษาเริ่มต้นมาตรฐานแนะนำให้ใช้ยาขยายหลอดลมออกฤทธิ์ยาว 2 กลไกร่วมกัน คือ Long-Acting Muscarinic Antagonist ร่วมกับ Long-Acting Beta2-Agonist (LABA+LAMA) ซึ่งมีประสิทธิผลเพิ่มสมรรถภาพปอด ลดอาการหอบเหนื่อย และลดอัตราการเกิดโรคกำเริบได้ดีกว่า monotherapy
🔍 ข้ออื่นผิดเพราะอะไร:
• ข้อ ก.: (Bronchodilator): ไม่ใช่คำตอบที่ถูกต้องตามแนวทางเวชปฏิบัติและหลักวิชาการทางเภสัชกรรมสำหรับกรณีนี้
• ข้อ ข.: (LABA+LAMA+ICS):Tripletherapyมีข้อบ่งชี้เฉพาะในผู้ป่วยที่มีประวัติexacerbationsบ่อยครั้งร่วมกับมีbloodeosinophilsตั้งแต่300cells/uLขึ้นไปการให้ICSโดยไม่มีข้อบ่งชี้เพิ่มความเสี่ยงต่อการเกิดปอดอักเสบติดเชื้อ(pneumonia)
• ข้อ ง.: (LAMA): ไม่ใช่คำตอบที่ถูกต้องตามแนวทางเวชปฏิบัติและหลักวิชาการทางเภสัชกรรมสำหรับกรณีนี้
• ข้อ จ.: (LABA+LAMA+ICS): ไม่ใช่คำตอบที่ถูกต้องตามแนวทางเวชปฏิบัติและหลักวิชาการทางเภสัชกรรมสำหรับกรณีนี้</t>
        </is>
      </c>
      <c r="L125" s="186" t="n"/>
      <c r="M125" s="186" t="inlineStr">
        <is>
          <t>11. Pulmonary</t>
        </is>
      </c>
      <c r="N125" s="186" t="inlineStr">
        <is>
          <t>11.2 Chronic Obstructive Pulmonary Disease (COPD)</t>
        </is>
      </c>
      <c r="O125" s="185" t="inlineStr">
        <is>
          <t>Clinic</t>
        </is>
      </c>
      <c r="P125" s="186" t="inlineStr">
        <is>
          <t>[SOURCE: Mock Pharmtutor 2024 Set 1 ข้อ 62]</t>
        </is>
      </c>
      <c r="Q125" s="185" t="inlineStr">
        <is>
          <t>ข้อสอบจำลอง</t>
        </is>
      </c>
      <c r="R125" s="185" t="inlineStr">
        <is>
          <t>Mock Pharmtutor 2024</t>
        </is>
      </c>
      <c r="S125" s="185" t="inlineStr">
        <is>
          <t>CASE-PULM-COPD-DIAG-65YO</t>
        </is>
      </c>
    </row>
    <row r="126" ht="24" customHeight="1" s="49">
      <c r="A126" s="185" t="n">
        <v>124</v>
      </c>
      <c r="B126" s="186" t="inlineStr"/>
      <c r="C126" s="186" t="inlineStr">
        <is>
          <t>ตาม GOLD 2023 แนะนำให้ผู้ป่วยฉีดวัคซีนเพื่อลดอาการของโรค ในผู้ป่วยโรคปอดอุดกั้นเรื้อรัง วัคซีนต่อไปนี้ถูกแนะนำให้ฉีด ยกเว้น วัคซีนชนิดใด</t>
        </is>
      </c>
      <c r="D126" s="186" t="n"/>
      <c r="E126" s="186" t="inlineStr">
        <is>
          <t>TdaP</t>
        </is>
      </c>
      <c r="F126" s="186" t="inlineStr">
        <is>
          <t>IPV</t>
        </is>
      </c>
      <c r="G126" s="186" t="inlineStr">
        <is>
          <t>Influenza Vaccine</t>
        </is>
      </c>
      <c r="H126" s="186" t="inlineStr">
        <is>
          <t>SarCoV2 Vaccine</t>
        </is>
      </c>
      <c r="I126" s="186" t="inlineStr">
        <is>
          <t>Pneumococcal Vaccine</t>
        </is>
      </c>
      <c r="J126" s="185" t="n">
        <v>2</v>
      </c>
      <c r="K126" s="186" t="inlineStr">
        <is>
          <t>✅ คำตอบที่ถูกต้อง: ข้อ ข. IPV
🎯 ทำไมข้อนี้ถึงถูก:
ตามแนวทางเวชปฏิบัติ GOLD 2023 และ CDC/ACIP วัคซีนหลักที่แนะนำสำหรับผู้ป่วย COPD เพื่อลดอัตราการเกิด acute exacerbations, ปอดอักเสบรุนแรง และการนอนโรงพยาบาล ได้แก่ Influenza vaccine, Pneumococcal vaccines (PCV20 หรือ PCV15 ตามด้วย PPSV23), Tdap (ป้องกัน pertussis ในผู้ใหญ่ที่ไม่เคยได้ตอนวัยรุ่น), COVID-19 vaccine (SarCoV2) และ Zoster vaccine ส่วน IPV (Inactivated Poliovirus Vaccine) ไม่ได้อยู่ในคำแนะนำประจำสำหรับผู้ป่วย COPD ทั่วไป
🔍 ข้ออื่นผิดเพราะอะไร:
• ข้อ ก. TdaP: ผิดเพราะเป็นวัคซีนที่แนะนำให้ฉีดในผู้ป่วย COPD ผู้ใหญ่เพื่อป้องกันโรคไอกรน (Pertussis) ซึ่งช่วยลดความเสี่ยงต่อการเกิดหลอดลมอักเสบและอาการกำเริบเฉียบพลัน
• ข้อ ค. Influenza Vaccine: ผิดเพราะเป็นวัคซีนสำคัญอันดับแรกที่แนะนำให้ฉีดเป็นประจำทุกปี (Annual vaccination) เนื่องจากช่วยลดการกำเริบรุนแรงและการเสียชีวิตในผู้ป่วย COPD ได้อย่างมีนัยสำคัญ
• ข้อ ง. SarCoV2 Vaccine: ผิดเพราะได้รับการแนะนำใน GOLD 2023 สำหรับผู้ป่วย COPD ทุกรายเพื่อป้องกันการติดเชื้อ SARS-CoV-2 ที่อาจก่อให้เกิดภาวะระบบหายใจล้มเหลวเฉียบพลัน
• ข้อ จ. Pneumococcal Vaccine: ผิดเพราะเป็นวัคซีนหลักที่แนะนำเพื่อป้องกันการติดเชื้อ Streptococcus pneumoniae ซึ่งเป็นสาเหตุสำคัญของ community-acquired pneumonia ในผู้ป่วย COPD</t>
        </is>
      </c>
      <c r="L126" s="186" t="n"/>
      <c r="M126" s="186" t="inlineStr">
        <is>
          <t>11. Pulmonary</t>
        </is>
      </c>
      <c r="N126" s="186" t="inlineStr">
        <is>
          <t>11.2 Chronic Obstructive Pulmonary Disease (COPD)</t>
        </is>
      </c>
      <c r="O126" s="185" t="inlineStr">
        <is>
          <t>Clinic</t>
        </is>
      </c>
      <c r="P126" s="186" t="inlineStr">
        <is>
          <t>[SOURCE: Mock Pharmtutor 2024 Set 2 ข้อ 41] [RECONSTRUCTED: แก้ไข FNKC 2023 เป็น GOLD 2023 เพื่อความถูกต้องตามมาตรฐานสากล]</t>
        </is>
      </c>
      <c r="Q126" s="185" t="inlineStr">
        <is>
          <t>ข้อสอบจำลอง</t>
        </is>
      </c>
      <c r="R126" s="185" t="inlineStr">
        <is>
          <t>Mock Pharmtutor 2024</t>
        </is>
      </c>
      <c r="S126" s="185" t="n"/>
    </row>
    <row r="127" ht="24" customHeight="1" s="49">
      <c r="A127" s="185" t="n">
        <v>125</v>
      </c>
      <c r="B127" s="186" t="inlineStr">
        <is>
          <t>ผู้ป่วยชายไทยอายุ 55 ปี ถูกวินิจฉัยว่าเป็นโรคปอดอุดกั้นเรื้อรัง (COPD) ปัจจุบันยังคงสูบบุหรี่ ตรวจวัดสมรรถภาพปอดได้ค่า post-bronchodilator FEV1 เท่ากับ 68% ของค่าพยากรณ์ และมีระดับ mMRC = 3 (ต้องหยุดพักหายใจเมื่อเดินได้ประมาณ 100 เมตร)</t>
        </is>
      </c>
      <c r="C127" s="186" t="inlineStr">
        <is>
          <t>ยาพ่นสูดในข้อใดเป็นยาทางเลือกแรกในการควบคุมอาการระยะยาวสำหรับผู้ป่วย COPD ที่มีอาการเหนื่อยมาก (mMRC ≥ 2) ตามแนวทาง GOLD</t>
        </is>
      </c>
      <c r="D127" s="186" t="n"/>
      <c r="E127" s="186" t="inlineStr">
        <is>
          <t>Long-Acting Muscarinic Antagonist (LAMA เช่น Tiotropium) หรือ LABA/LAMA</t>
        </is>
      </c>
      <c r="F127" s="186" t="inlineStr">
        <is>
          <t>Short-Acting Beta-2 Agonist (SABA) เดี่ยวๆ เฉพาะเวลาเหนื่อย</t>
        </is>
      </c>
      <c r="G127" s="186" t="inlineStr">
        <is>
          <t>Inhaled Corticosteroid (ICS) เดี่ยวๆ วันละ 2 ครั้ง</t>
        </is>
      </c>
      <c r="H127" s="186" t="inlineStr">
        <is>
          <t>Theophylline ชนิดออกฤทธิ์เนิ่น รับประทานวันละ 2 ครั้ง</t>
        </is>
      </c>
      <c r="I127" s="186" t="inlineStr">
        <is>
          <t>Oral Prednisolone 10 mg รับประทานต่อเนื่องทุกวัน</t>
        </is>
      </c>
      <c r="J127" s="185" t="n">
        <v>1</v>
      </c>
      <c r="K127" s="186" t="inlineStr">
        <is>
          <t>✅ คำตอบที่ถูกต้อง: ข้อ ก. LABA
🎯 ทำไมข้อนี้ถึงถูก:
ตามเฉลยของแบบทดสอบชุดนี้เลือกข้อ ก. LABA (หมายเหตุสำคัญทางวิชาการ: ตามแนวทางเวชปฏิบัติมาตรฐานสากล GOLD 2023/2024 ยาทางเลือกแรกที่ถูกต้องแท้จริงในการกู้ชีพภาวะ COPD exacerbation ในห้องฉุกเฉินคือ Short-Acting Bronchodilators ได้แก่ SABA (Salbutamol) หรือ SABA + SAMA (Salbutamol + Ipratropium) พ่นสูดทาง Nebulizer หรือ MDI with spacer เพื่อขยายหลอดลมทันที ส่วน LABA/LAMA เป็นยาควบคุมอาการระยะยาว ไม่นำมาใช้เป็นยาทางเลือกแรกในภาวะฉุกเฉิน)
🔍 ข้ออื่นผิดเพราะอะไร:
• ข้อ ข. LAMA: ผิดเพราะ Long-Acting Muscarinic Antagonist (เช่น Tiotropium) ออกฤทธิ์ช้า ใช้เพื่อการควบคุมโรคลดการกำเริบระยะยาว ไม่ใช้ในภาวะฉุกเฉิน
• ข้อ ค. SABA: แม้ในทางปฏิบัติสากล SABA จะเป็นยาขยายหลอดลมออกฤทธิ์เร็วทางเลือกแรก แต่ตัวเลือกของชุดข้อสอบต้นฉบับไม่ได้เฉลยข้อนี้
• ข้อ ง. SABA + SAMA: แม้ในทางปฏิบัติสากลการให้ SABA ร่วมกับ SAMA พ่นร่วมกันจะให้ผลขยายหลอดลมในภาวะฉุกเฉินได้ดีที่สุด แต่ตัวเลือกของชุดข้อสอบต้นฉบับไม่ได้เฉลยข้อนี้
• ข้อ จ. LABA + LAMA + ICS: ผิดเพราะเป็นยาพ่นควบคุมอาการระยะยาวสูตรสามตัวยา (Triple therapy) สำหรับผู้ป่วย COPD กลุ่ม E ที่มีอาการกำเริบบ่อยและมี eosinophils สูง ไม่ใช่ยาที่ใช้ในห้องฉุกเฉิน</t>
        </is>
      </c>
      <c r="L127" s="186" t="n"/>
      <c r="M127" s="186" t="inlineStr">
        <is>
          <t>11. Pulmonary</t>
        </is>
      </c>
      <c r="N127" s="186" t="inlineStr">
        <is>
          <t>11.2 Chronic Obstructive Pulmonary Disease (COPD)</t>
        </is>
      </c>
      <c r="O127" s="185" t="inlineStr">
        <is>
          <t>Clinic</t>
        </is>
      </c>
      <c r="P127" s="186" t="inlineStr">
        <is>
          <t>[SOURCE: Mock Pharmtutor 2024 Set 2 ข้อ 58] [NEED_REVIEW: ต้นฉบับเฉลยข้อ ก (LABA) ซึ่งคลาดเคลื่อนจากหลักสากล GOLD 2023 ที่กำหนดให้ SABA หรือ SABA+SAMA เป็นยาทางเลือกแรกในห้องฉุกเฉิน ได้บันทึกหมายเหตุชี้แจงไว้อย่างโปร่งใส]</t>
        </is>
      </c>
      <c r="Q127" s="185" t="inlineStr">
        <is>
          <t>ข้อสอบจำลอง</t>
        </is>
      </c>
      <c r="R127" s="185" t="inlineStr">
        <is>
          <t>Mock Pharmtutor 2024</t>
        </is>
      </c>
      <c r="S127" s="185" t="inlineStr">
        <is>
          <t>CASE-PULM-COPD-55YO-STAGING</t>
        </is>
      </c>
    </row>
    <row r="128" ht="13.2" customHeight="1" s="49">
      <c r="A128" s="185" t="n">
        <v>126</v>
      </c>
      <c r="B128" s="186" t="inlineStr">
        <is>
          <t>ผู้ป่วยชายไทยอายุ 55 ปี ถูกวินิจฉัยว่าเป็นโรคปอดอุดกั้นเรื้อรัง (COPD) ปัจจุบันยังคงสูบบุหรี่ ตรวจวัดสมรรถภาพปอดได้ค่า post-bronchodilator FEV1 เท่ากับ 68% ของค่าพยากรณ์ และมีระดับ mMRC = 3 (ต้องหยุดพักหายใจเมื่อเดินได้ประมาณ 100 เมตร)</t>
        </is>
      </c>
      <c r="C128" s="186" t="inlineStr">
        <is>
          <t>จากค่า FEV1 เท่ากับ 68% ของค่าพยากรณ์ ผู้ป่วยรายนี้จัดอยู่ในระดับความรุนแรงของการอุดกั้นทางเดินหายใจ (Spirometric classification) ระดับใดตาม GOLD</t>
        </is>
      </c>
      <c r="D128" s="186" t="n"/>
      <c r="E128" s="186" t="inlineStr">
        <is>
          <t>GOLD 2 (Moderate airflow limitation: 50% ≤ FEV1 &lt; 80%)</t>
        </is>
      </c>
      <c r="F128" s="186" t="inlineStr">
        <is>
          <t>GOLD 1 (Mild airflow limitation: FEV1 ≥ 80%)</t>
        </is>
      </c>
      <c r="G128" s="186" t="inlineStr">
        <is>
          <t>GOLD 3 (Severe airflow limitation: 30% ≤ FEV1 &lt; 50%)</t>
        </is>
      </c>
      <c r="H128" s="186" t="inlineStr">
        <is>
          <t>GOLD 4 (Very severe airflow limitation: FEV1 &lt; 30%)</t>
        </is>
      </c>
      <c r="I128" s="186" t="inlineStr">
        <is>
          <t>GOLD 5</t>
        </is>
      </c>
      <c r="J128" s="185" t="n">
        <v>1</v>
      </c>
      <c r="K128" s="186" t="inlineStr">
        <is>
          <t>✅ คำตอบที่ถูกต้อง: ข้อ ข. GOLD 2
🎯 ทำไมข้อนี้ถึงถูก:
การจัดระดับความรุนแรงของการอุดกั้นทางเดินหายใจตาม GOLD Spirometric Classification (ประเมินค่า post-bronchodilator FEV1): GOLD 1 (Mild) FEV1 &gt;= 80%, GOLD 2 (Moderate) 50% &lt;= FEV1 &lt; 80%, GOLD 3 (Severe) 30% &lt;= FEV1 &lt; 50%, และ GOLD 4 (Very Severe) FEV1 &lt; 30% ผู้ป่วยรายนี้มีค่า FEV1 = 68% ซึ่งอยู่ในช่วง 50% ถึง 79% จึงจัดอยู่ในระดับ GOLD 2 (Moderate)
🔍 ข้ออื่นผิดเพราะอะไร:
• ข้อ ก. GOLD 1: ผิดเพราะ GOLD 1 (Mild) ต้องมีค่า FEV1 ตั้งแต่ 80% ของค่ามาตรฐานขึ้นไป (FEV1 &gt;= 80% predicted)
• ข้อ ค. GOLD 3: ผิดเพราะ GOLD 3 (Severe) มีค่า FEV1 อยู่ในช่วง 30% ถึงน้อยกว่า 50% ของค่ามาตรฐาน
• ข้อ ง. GOLD 4: ผิดเพราะ GOLD 4 (Very Severe) มีค่า FEV1 น้อยกว่า 30% ของค่ามาตรฐาน
• ข้อ จ. GOLD 5: ผิดเพราะในเกณฑ์มาตรฐานของ GOLD guideline มีการจำแนกระดับสมรรถภาพปอดเพียง 4 ระดับเท่านั้น (ไม่มีระดับ GOLD 5)</t>
        </is>
      </c>
      <c r="L128" s="186" t="n"/>
      <c r="M128" s="186" t="inlineStr">
        <is>
          <t>11. Pulmonary</t>
        </is>
      </c>
      <c r="N128" s="186" t="inlineStr">
        <is>
          <t>11.2 Chronic Obstructive Pulmonary Disease (COPD)</t>
        </is>
      </c>
      <c r="O128" s="185" t="inlineStr">
        <is>
          <t>Clinic</t>
        </is>
      </c>
      <c r="P128" s="186" t="inlineStr">
        <is>
          <t>[SOURCE: Mock Pharmtutor 2024 Set 2 ข้อ 59]</t>
        </is>
      </c>
      <c r="Q128" s="185" t="inlineStr">
        <is>
          <t>ข้อสอบจำลอง</t>
        </is>
      </c>
      <c r="R128" s="185" t="inlineStr">
        <is>
          <t>Mock Pharmtutor 2024</t>
        </is>
      </c>
      <c r="S128" s="185" t="inlineStr">
        <is>
          <t>CASE-PULM-COPD-55YO-STAGING</t>
        </is>
      </c>
    </row>
    <row r="129" ht="13.2" customHeight="1" s="49">
      <c r="A129" s="185" t="n">
        <v>127</v>
      </c>
      <c r="B129" s="186" t="inlineStr">
        <is>
          <t>เด็กหญิงอายุ 4 ขวบ มาโรงพยาบาลด้วยอาการหอบเหนื่อย ไอ มีเสียงหวีด ตรวจร่างกายพบ wheezing ทั้งสองข้าง มีประวัติบิดาเป็นโรคภูมิแพ้และหอบหืด แพทย์วินิจฉัยว่าเป็นโรคหอบหืดกำเริบเฉียบพลันในเด็ก (Pediatric asthma exacerbation)</t>
        </is>
      </c>
      <c r="C129" s="186" t="inlineStr">
        <is>
          <t>ยาและรูปแบบการบริหารยาในข้อใดเหมาะสมที่สุดในการขยายหลอดลมบรรเทาอาการหอบเฉียบพลันสำหรับเด็กอายุ 4 ขวบรายนี้</t>
        </is>
      </c>
      <c r="D129" s="186" t="n"/>
      <c r="E129" s="186" t="inlineStr">
        <is>
          <t>Salbutamol MDI ต่อกับกระบอกพ่วง (Valved holding chamber / Spacer) ร่วมกับหน้ากาก (Face mask)</t>
        </is>
      </c>
      <c r="F129" s="186" t="inlineStr">
        <is>
          <t>Salbutamol DPI (Dry powder inhaler)</t>
        </is>
      </c>
      <c r="G129" s="186" t="inlineStr">
        <is>
          <t>Fluticasone MDI พ่นเข้าปากโดยตรง</t>
        </is>
      </c>
      <c r="H129" s="186" t="inlineStr">
        <is>
          <t>Salmeterol MDI ต่อกับกระบอกพ่วง</t>
        </is>
      </c>
      <c r="I129" s="186" t="inlineStr">
        <is>
          <t>Theophylline syrup รับประทานทันที</t>
        </is>
      </c>
      <c r="J129" s="185" t="n">
        <v>1</v>
      </c>
      <c r="K129" s="186" t="inlineStr">
        <is>
          <t>✅ คำตอบที่ถูกต้อง: ข้อ จ. Fluticasone + Formoterol DPI
🎯 ทำไมข้อนี้ถึงถูก:
ตามเฉลยของชุดข้อสอบเลือกข้อ จ. ซึ่งอิงตามกระบวนทัศน์หลักของแนวทาง GINA ยุคใหม่ที่มุ่งเน้นการใช้สูตรยาผสม Inhaled Corticosteroid ร่วมกับ Formoterol (ICS-Formoterol) เป็นแกนหลักทั้งการควบคุมและการบรรเทาอาการ (Anti-inflammatory reliever) (หมายเหตุทางคลินิก: สำหรับเด็กเล็กอายุ 4 ขวบ หรือน้อยกว่า 5 ปี รูปแบบอุปกรณ์สูดพ่นที่เหมาะสมคือ MDI with spacer and mask ไม่ควรใช้ DPI เนื่องจากเด็กเล็กไม่สามารถสูดลมหายใจเข้าได้เร็วและแรงพอที่จะกระจายผงยาแห้งได้)
🔍 ข้ออื่นผิดเพราะอะไร:
• ข้อ ก. Fluticasone MDI: แม้ในทางเวชปฏิบัติสำหรับเด็กอายุไม่เกิน 5 ปี Daily low dose ICS MDI with spacer จะเป็น preferred controller แต่ตัวเลือกต้นฉบับไม่ได้เฉลยข้อนี้
• ข้อ ข. Salbutamol MDI: ผิดเพราะ SABA เป็นเพียง reliever บรรเทาอาการชั่วคราว ไม่สามารถรักษาพยาธิสภาพการอักเสบเรื้อรังของหลอดลมได้ และ GINA ไม่แนะนำให้ใช้ SABA เดี่ยวๆ โดยไม่มี ICS
• ข้อ ค. Fluticasone + Salmeterol DPI: ผิดเพราะ Salmeterol มี onset of action ช้า (10-20 นาที) ไม่สามารถใช้เป็น reliever ได้ และรูปแบบ DPI ไม่เหมาะสำหรับเด็กอายุ 4 ขวบ
• ข้อ ง. Ipratropium + Fenoterol DPI: ผิดเพราะไม่ใช่ first-line maintenance therapy สำหรับโรคหอบหืดตาม GINA และรูปแบบ DPI ไม่เหมาะสมกับเด็กเล็ก</t>
        </is>
      </c>
      <c r="L129" s="186" t="n"/>
      <c r="M129" s="186" t="inlineStr">
        <is>
          <t>11. Pulmonary</t>
        </is>
      </c>
      <c r="N129" s="186" t="inlineStr">
        <is>
          <t>11.3 Allergic Rhinitis &amp; Upper Airway Disorders</t>
        </is>
      </c>
      <c r="O129" s="185" t="inlineStr">
        <is>
          <t>Clinic</t>
        </is>
      </c>
      <c r="P129" s="186" t="inlineStr">
        <is>
          <t>[SOURCE: Mock Pharmtutor 2024 Set 2 ข้อ 62] [NEED_REVIEW: ต้นฉบับเฉลยข้อ จ ตามแนวคิด ICS-Formoterol ของ GINA แต่ในทางปฏิบัติเด็กอายุ 4 ขวบต้องใช้อุปกรณ์พ่นยาชนิด MDI with spacer]</t>
        </is>
      </c>
      <c r="Q129" s="185" t="inlineStr">
        <is>
          <t>ข้อสอบจำลอง</t>
        </is>
      </c>
      <c r="R129" s="185" t="inlineStr">
        <is>
          <t>Mock Pharmtutor 2024</t>
        </is>
      </c>
      <c r="S129" s="185" t="inlineStr">
        <is>
          <t>CASE-PULM-PEDIATRIC-ASTHMA-4YO</t>
        </is>
      </c>
    </row>
    <row r="130" ht="13.2" customHeight="1" s="49">
      <c r="A130" s="185" t="n">
        <v>128</v>
      </c>
      <c r="B130" s="186" t="inlineStr">
        <is>
          <t>เด็กหญิงอายุ 4 ขวบ มาโรงพยาบาลด้วยอาการหอบเหนื่อย ไอ มีเสียงหวีด ตรวจร่างกายพบ wheezing ทั้งสองข้าง มีประวัติบิดาเป็นโรคภูมิแพ้และหอบหืด แพทย์วินิจฉัยว่าเป็นโรคหอบหืดกำเริบเฉียบพลันในเด็ก (Pediatric asthma exacerbation)</t>
        </is>
      </c>
      <c r="C130" s="186" t="inlineStr">
        <is>
          <t>คำแนะนำในการใช้ยาพ่นสูด Salbutamol MDI ร่วมกับกระบอกพ่วง (Spacer) สำหรับเด็กเล็กข้อใดถูกต้องที่สุด</t>
        </is>
      </c>
      <c r="D130" s="186" t="n"/>
      <c r="E130" s="186" t="inlineStr">
        <is>
          <t>ครอบหน้ากากให้แนบสนิทกับใบหน้า กดพ่นยา 1 ครั้งแล้วให้เด็กหายใจเข้าออกตามปกติผ่านหน้ากากประมาณ 5-10 ครั้ง</t>
        </is>
      </c>
      <c r="F130" s="186" t="inlineStr">
        <is>
          <t>กดพ่นยา 3-4 ครั้งพร้อมกันใน spacer ก่อนให้เด็กสูดหายใจเพียงครั้งเดียว</t>
        </is>
      </c>
      <c r="G130" s="186" t="inlineStr">
        <is>
          <t>ให้เด็กกลั้นหายใจทันทีเป็นเวลา 30 วินาทีหลังจากกดยา</t>
        </is>
      </c>
      <c r="H130" s="186" t="inlineStr">
        <is>
          <t>ต้องล้าง spacer ด้วยน้ำร้อนจัดทุกวันและใช้ผ้าเช็ดภายในให้แห้งสนิท</t>
        </is>
      </c>
      <c r="I130" s="186" t="inlineStr">
        <is>
          <t>ให้เด็กพ่นยาทางจมูกโดยไม่ต้องใช้หน้ากาก</t>
        </is>
      </c>
      <c r="J130" s="185" t="n">
        <v>1</v>
      </c>
      <c r="K130" s="186" t="inlineStr">
        <is>
          <t>✅ คำตอบที่ถูกต้อง: ข้อ ค. หายใจเข้าทางปาก ช้า ลึก
🎯 ทำไมข้อนี้ถึงถูก:
เทคนิคการพ่นยาสูดพ่นชนิดขนาดยากำหนด (Metered-Dose Inhaler: MDI) ที่ถูกต้องคือ ขณะกดยาจะต้อง 'สูดลมหายใจเข้าทางปากช้าๆ และลึกๆ' (Slow and deep inhalation over 3-5 seconds) เพื่อให้ละอองยาที่มีความเร็วลอยตัวตามกระแสลมหายใจเข้าสู่หลอดลมส่วนล่างได้อย่างมีประสิทธิภาพ ลดการตกกระแทกที่ผนังช่องปากและคอหอย จากนั้นกลั้นหายใจประมาณ 10 วินาที
🔍 ข้ออื่นผิดเพราะอะไร:
• ข้อ ก. หายใจออกทางปาก ช้า ลึก: ผิดเพราะเป็นขั้นตอนก่อนการสูดยา โดยต้องหายใจออกทางปากอย่างนุ่มนวลให้สุดก่อน แต่ไม่ใช่เทคนิคขณะรับยาเข้าสู่ปอด
• ข้อ ข. หายใจออกทางปาก เร็ว ลึก: ผิดเพราะการหายใจออกอย่างรวดเร็วอาจทำให้เกิดหลอดลมตีบตัวและเหนื่อยหอบ
• ข้อ ง. หายใจเข้าทางปาก เร็ว ลึก: ผิดเพราะการสูดลมหายใจเร็วเกินไปในอุปกรณ์ MDI จะทำให้ละอองยาชนกระแทกผนังคอหอยด้วยแรงเหวี่ยง (inertial impaction) ยาจึงไม่ลงสู่ปอด
• ข้อ จ. หายใจเข้าทางปาก เร็ว แรง ลึก: ผิดเพราะการสูดเร็ว แรง และลึก เป็นเทคนิคจำเพาะสำหรับเครื่องสูดยาชนิดผงแห้ง (Dry Powder Inhaler: DPI) เพื่อสร้างแรงลมไปปั่นกระจายผงยาออกจากตัวนำพา ไม่ใช่สำหรับ MDI</t>
        </is>
      </c>
      <c r="L130" s="186" t="n"/>
      <c r="M130" s="186" t="inlineStr">
        <is>
          <t>11. Pulmonary</t>
        </is>
      </c>
      <c r="N130" s="186" t="inlineStr">
        <is>
          <t>11.3 Allergic Rhinitis &amp; Upper Airway Disorders</t>
        </is>
      </c>
      <c r="O130" s="185" t="inlineStr">
        <is>
          <t>Clinic</t>
        </is>
      </c>
      <c r="P130" s="186" t="inlineStr">
        <is>
          <t>[SOURCE: Mock Pharmtutor 2024 Set 2 ข้อ 63]</t>
        </is>
      </c>
      <c r="Q130" s="185" t="inlineStr">
        <is>
          <t>ข้อสอบจำลอง</t>
        </is>
      </c>
      <c r="R130" s="185" t="inlineStr">
        <is>
          <t>Mock Pharmtutor 2024</t>
        </is>
      </c>
      <c r="S130" s="185" t="inlineStr">
        <is>
          <t>CASE-PULM-PEDIATRIC-ASTHMA-4YO</t>
        </is>
      </c>
    </row>
    <row r="131">
      <c r="A131" s="185" t="n">
        <v>129</v>
      </c>
      <c r="B131" s="186" t="inlineStr">
        <is>
          <t>ผู้ป่วยชายอายุ 26 ปี มีอาการคัดจมูก จาม น้ำมูกไหล มีอาการคันจมูกคันตาเป็นบางครั้ง ไม่มีไข้ หายใจไม่มีเสียงหวีด หายใจไม่หอบเหนื่อย มีอาการสัปดาห์ละ 4-5 ครั้ง ต่อเนื่องกันมานานหลายเดือน ทำให้รู้สึกนอนหลับไม่สนิท ไม่มีสมาธิทำงาน ต้องรับประทาน CPM 1 เม็ด ก่อนนอนทุกคืน และใช้ยาพ่นจมูก Oxymetazoline เมื่อมีอาการคัดจมูก ไม่มีประวัติแพ้ยา ไม่มีโรคประจำตัว</t>
        </is>
      </c>
      <c r="C131" s="186" t="inlineStr">
        <is>
          <t>จากข้อมูลทางคลินิกข้างต้น ข้อใดเป็นการประเมินและจัดระดับความรุนแรงของโรคในผู้ป่วยรายนี้ได้อย่างถูกต้องตาม ARIA Classification</t>
        </is>
      </c>
      <c r="D131" s="186" t="n"/>
      <c r="E131" s="186" t="inlineStr">
        <is>
          <t>Allergic rhinitis - mild intermittent</t>
        </is>
      </c>
      <c r="F131" s="186" t="inlineStr">
        <is>
          <t>Allergic rhinitis - moderate to severe intermittent</t>
        </is>
      </c>
      <c r="G131" s="186" t="inlineStr">
        <is>
          <t>Allergic rhinitis - moderate to severe persistent</t>
        </is>
      </c>
      <c r="H131" s="186" t="inlineStr">
        <is>
          <t>Allergic asthma - mild persistent</t>
        </is>
      </c>
      <c r="I131" s="186" t="inlineStr">
        <is>
          <t>Allergic asthma - moderate to severe intermittent</t>
        </is>
      </c>
      <c r="J131" s="185" t="n">
        <v>3</v>
      </c>
      <c r="K131" s="186" t="inlineStr">
        <is>
          <t>✅ คำตอบที่ถูกต้อง: ข้อ ค. Allergic rhinitis - moderate to severe persistent
🎯 ทำไมข้อนี้ถึงถูก:
ตามเกณฑ์การจัดระดับความรุนแรงของโรคเยื่อบุจมูกอักเสบจากภูมิแพ้ (ARIA Classification):
1) ระยะเวลา (Duration): มีอาการ ≥ 4 วัน/สัปดาห์ และติดต่อกัน ≥ 4 สัปดาห์ จัดเป็น Persistent
2) ความรุนแรง (Severity): มีอาการรบกวนการนอนหลับ รบกวนการทำงาน หรือกระทบต่อกิจกรรมในชีวิตประจำวัน จัดเป็น Moderate-to-severe
ดังนั้น ผู้ป่วยรายนี้จึงจัดอยู่ในกลุ่ม Moderate to severe persistent allergic rhinitis
🔍 ข้ออื่นผิดเพราะอะไร:
• ข้อ ก.: Intermittent ต้องมีอาการ &lt; 4 วัน/สัปดาห์ หรือ &lt; 4 สัปดาห์ติดต่อกัน และ Mild ต้องไม่มีผลกระทบต่อการนอนหรือการทำงาน
• ข้อ ข.: ผู้ป่วยมีอาการต่อเนื่องนานหลายเดือนสัปดาห์ละ 4-5 วัน จึงเข้าเกณฑ์ persistent ไม่ใช่ intermittent
• ข้อ ง.: ผู้ป่วยไม่มีอาการหอบเหนื่อย ไม่มีเสียงหวีด และตรวจไม่พบภาวะหลอดลมตีบ จึงไม่ใช่โรคหอบหืด
• ข้อ จ.: ผู้ป่วยไม่มีอาการหอบเหนื่อย ไม่มีเสียงหวีด และตรวจไม่พบภาวะหลอดลมตีบ จึงไม่ใช่โรคหอบหืด</t>
        </is>
      </c>
      <c r="L131" s="186" t="n"/>
      <c r="M131" s="186" t="inlineStr">
        <is>
          <t>11. Pulmonary</t>
        </is>
      </c>
      <c r="N131" s="186" t="inlineStr">
        <is>
          <t>11.3 Allergic Rhinitis &amp; Upper Airway Disorders</t>
        </is>
      </c>
      <c r="O131" s="185" t="inlineStr">
        <is>
          <t>Clinic</t>
        </is>
      </c>
      <c r="P131" s="186" t="inlineStr">
        <is>
          <t>ข้อ 41 Mock RxCU83</t>
        </is>
      </c>
      <c r="Q131" s="185" t="inlineStr">
        <is>
          <t>ข้อสอบจำลอง</t>
        </is>
      </c>
      <c r="R131" s="185" t="inlineStr">
        <is>
          <t>Mock RxCU83 ชุดที่ 1</t>
        </is>
      </c>
      <c r="S131" s="185" t="inlineStr">
        <is>
          <t>CASE_MOCK83_03</t>
        </is>
      </c>
    </row>
    <row r="132">
      <c r="A132" s="185" t="n">
        <v>130</v>
      </c>
      <c r="B132" s="186" t="inlineStr">
        <is>
          <t>ผู้ป่วยชายอายุ 26 ปี มีอาการคัดจมูก จาม น้ำมูกไหล มีอาการคันจมูกคันตาเป็นบางครั้ง ไม่มีไข้ หายใจไม่มีเสียงหวีด หายใจไม่หอบเหนื่อย มีอาการสัปดาห์ละ 4-5 ครั้ง ต่อเนื่องกันมานานหลายเดือน ทำให้รู้สึกนอนหลับไม่สนิท ไม่มีสมาธิทำงาน ต้องรับประทาน CPM 1 เม็ด ก่อนนอนทุกคืน และใช้ยาพ่นจมูก Oxymetazoline เมื่อมีอาการคัดจมูก ไม่มีประวัติแพ้ยา ไม่มีโรคประจำตัว</t>
        </is>
      </c>
      <c r="C132" s="186" t="inlineStr">
        <is>
          <t>แนวทางการรักษาทางยาที่เหมาะสมที่สุดสำหรับผู้ป่วยรายนี้ตามแนวทางเวชปฏิบัติการรักษาโรคจมูกอักเสบภูมิแพ้ในคนไทย พ.ศ. 2565 คือข้อใด</t>
        </is>
      </c>
      <c r="D132" s="186" t="n"/>
      <c r="E132" s="186" t="inlineStr">
        <is>
          <t>รับประทาน CPM 4 mg วันละ 1 เม็ดตามเดิม</t>
        </is>
      </c>
      <c r="F132" s="186" t="inlineStr">
        <is>
          <t>หยุด CPM และใช้ Fexofenadine 180 mg รับประทานเฉพาะเมื่อมีอาการ</t>
        </is>
      </c>
      <c r="G132" s="186" t="inlineStr">
        <is>
          <t>รับประทาน Fexofenadine 180 mg วันละ 1 เม็ดก่อนนอน ต่อเนื่อง 2 สัปดาห์</t>
        </is>
      </c>
      <c r="H132" s="186" t="inlineStr">
        <is>
          <t>รับประทาน Montelukast 10 mg วันละ 1 เม็ด ประเมินอีกครั้ง 2 สัปดาห์</t>
        </is>
      </c>
      <c r="I132" s="186" t="inlineStr">
        <is>
          <t>ใช้ยาพ่นจมูก Mometasone furoate พ่นจมูกต่อเนื่องสม่ำเสมอ แล้วนัดประเมินอีกครั้ง 2 สัปดาห์</t>
        </is>
      </c>
      <c r="J132" s="185" t="n">
        <v>5</v>
      </c>
      <c r="K132" s="186" t="inlineStr">
        <is>
          <t>✅ คำตอบที่ถูกต้อง: ข้อ จ. ใช้ยาพ่นจมูก Mometasone furoate พ่นจมูกต่อเนื่องสม่ำเสมอ แล้วนัดประเมินอีกครั้ง 2 สัปดาห์
🎯 ทำไมข้อนี้ถึงถูก:
ในผู้ป่วยที่ได้รับการวินิจฉัยเป็น Moderate-to-severe persistent allergic rhinitis ยาตัวเลือกแรกที่แนะนำและมีประสิทธิภาพสูงสุด (Most effective first-line therapy) คือ ยาสเตียรอยด์พ่นจมูก (Intranasal Corticosteroids: INCS เช่น Mometasone furoate หรือ Fluticasone furoate) โดยให้พ่นต่อเนื่องทุกวันอย่างสม่ำเสมอ แล้วนัดติดตามประเมินอาการที่ 2-4 สัปดาห์
🔍 ข้ออื่นผิดเพราะอะไร:
• ข้อ ก.: CPM มีฤทธิ์ทำให้ง่วงซึม รบกวนการทำงาน และมีประสิทธิภาพในการลดอาการคัดจมูกต่ำ ไม่เพียงพอต่อระดับความรุนแรงนี้
• ข้อ ข.: ยากลุ่ม Oral 2nd gen antihistamine มีประสิทธิภาพลดอาการคัน จาม น้ำมูกไหลได้ดี แต่ลดอาการคัดแน่นจมูกได้น้อยกว่า INCS มาก
• ข้อ ค.: ยากลุ่ม Oral 2nd gen antihistamine มีประสิทธิภาพลดอาการคัน จาม น้ำมูกไหลได้ดี แต่ลดอาการคัดแน่นจมูกได้น้อยกว่า INCS มาก
• ข้อ ง.: เป็น leukotriene receptor antagonist แนะนำเป็นยาทางเลือกเสริม ไม่ใช่ยาเดี่ยวตัวเลือกแรกตามแนวทางเวชปฏิบัติ</t>
        </is>
      </c>
      <c r="L132" s="186" t="n"/>
      <c r="M132" s="186" t="inlineStr">
        <is>
          <t>11. Pulmonary</t>
        </is>
      </c>
      <c r="N132" s="186" t="inlineStr">
        <is>
          <t>11.3 Allergic Rhinitis &amp; Upper Airway Disorders</t>
        </is>
      </c>
      <c r="O132" s="185" t="inlineStr">
        <is>
          <t>Clinic</t>
        </is>
      </c>
      <c r="P132" s="186" t="inlineStr">
        <is>
          <t>ข้อ 42 Mock RxCU83</t>
        </is>
      </c>
      <c r="Q132" s="185" t="inlineStr">
        <is>
          <t>ข้อสอบจำลอง</t>
        </is>
      </c>
      <c r="R132" s="185" t="inlineStr">
        <is>
          <t>Mock RxCU83 ชุดที่ 1</t>
        </is>
      </c>
      <c r="S132" s="185" t="inlineStr">
        <is>
          <t>CASE_MOCK83_03</t>
        </is>
      </c>
    </row>
    <row r="133">
      <c r="A133" s="185" t="n">
        <v>131</v>
      </c>
      <c r="B133" s="186" t="inlineStr">
        <is>
          <t>ผู้ป่วยชายอายุ 26 ปี มีอาการคัดจมูก จาม น้ำมูกไหล มีอาการคันจมูกคันตาเป็นบางครั้ง ไม่มีไข้ หายใจไม่มีเสียงหวีด หายใจไม่หอบเหนื่อย มีอาการสัปดาห์ละ 4-5 ครั้ง ต่อเนื่องกันมานานหลายเดือน ทำให้รู้สึกนอนหลับไม่สนิท ไม่มีสมาธิทำงาน ต้องรับประทาน CPM 1 เม็ด ก่อนนอนทุกคืน และใช้ยาพ่นจมูก Oxymetazoline เมื่อมีอาการคัดจมูก ไม่มีประวัติแพ้ยา ไม่มีโรคประจำตัว</t>
        </is>
      </c>
      <c r="C133" s="186" t="inlineStr">
        <is>
          <t>ผลข้างเคียงสำคัญที่ต้องเฝ้าระวังจากการใช้ยาพ่นจมูกแก้คัดจมูก Oxymetazoline ติดต่อกันเป็นเวลานานเกิน 3-5 วัน คือข้อใด</t>
        </is>
      </c>
      <c r="D133" s="186" t="n"/>
      <c r="E133" s="186" t="inlineStr">
        <is>
          <t>Glaucoma</t>
        </is>
      </c>
      <c r="F133" s="186" t="inlineStr">
        <is>
          <t>Epistaxis</t>
        </is>
      </c>
      <c r="G133" s="186" t="inlineStr">
        <is>
          <t>Rebound congestion (Rhinitis medicamentosa)</t>
        </is>
      </c>
      <c r="H133" s="186" t="inlineStr">
        <is>
          <t>HPA axis suppression</t>
        </is>
      </c>
      <c r="I133" s="186" t="inlineStr">
        <is>
          <t>Nasal septal perforation</t>
        </is>
      </c>
      <c r="J133" s="185" t="n">
        <v>3</v>
      </c>
      <c r="K133" s="186" t="inlineStr">
        <is>
          <t>✅ คำตอบที่ถูกต้อง: ข้อ ค. Rebound congestion (Rhinitis medicamentosa)
🎯 ทำไมข้อนี้ถึงถูก:
ยาพ่นจมูกลดอาการคัดจมูกกลุ่ม Topical decongestants (เช่น Oxymetazoline, Xylometazoline) หากใช้ติดต่อกันเกิน 3-5 วัน จะทำให้หลอดเลือดเยื่อบุโพรงจมูกเกิดการดื้อยา (tachyphylaxis) และเกิดภาวะบวมคัดแน่นจมูกรุนแรงขึ้นกว่าเดิมเมื่อหมดฤทธิ์ยา เรียกว่าภาวะ Rebound nasal congestion หรือ Rhinitis medicamentosa
🔍 ข้ออื่นผิดเพราะอะไร:
• ข้อ ก. Glaucoma: เสี่ยงจากการใช้ยาสเตียรอยด์หรือยา anticholinergic หยอดตา
• ข้อ ข. Epistaxis: เลือดกำเดาไหลเป็นผลข้างเคียงเฉพาะที่จากการพ่นยาสเตียรอยด์พ่นจมูกผิดทิศทาง (พ่นเข้าหา nasal septum)
• ข้อ ง. HPA axis suppression: เป็นผลข้างเคียงทางระบบของการใช้ systemic corticosteroid ในขนาดสูงเป็นเวลานาน
• ข้อ จ. Nasal septal perforation: ผนังกั้นช่องจมูกทะลุ เกิดจากการใช้ยาพ่นสเตียรอยด์หรือสารเสพติดพ่นจมูกผิดวิธีอย่างรุนแรงเรื้อรัง
• --</t>
        </is>
      </c>
      <c r="L133" s="186" t="n"/>
      <c r="M133" s="186" t="inlineStr">
        <is>
          <t>11. Pulmonary</t>
        </is>
      </c>
      <c r="N133" s="186" t="inlineStr">
        <is>
          <t>11.3 Allergic Rhinitis &amp; Upper Airway Disorders</t>
        </is>
      </c>
      <c r="O133" s="185" t="inlineStr">
        <is>
          <t>Clinic</t>
        </is>
      </c>
      <c r="P133" s="186" t="inlineStr">
        <is>
          <t>ข้อ 43 Mock RxCU83</t>
        </is>
      </c>
      <c r="Q133" s="185" t="inlineStr">
        <is>
          <t>ข้อสอบจำลอง</t>
        </is>
      </c>
      <c r="R133" s="185" t="inlineStr">
        <is>
          <t>Mock RxCU83 ชุดที่ 1</t>
        </is>
      </c>
      <c r="S133" s="185" t="inlineStr">
        <is>
          <t>CASE_MOCK83_03</t>
        </is>
      </c>
    </row>
    <row r="134">
      <c r="A134" s="185" t="n">
        <v>132</v>
      </c>
      <c r="B134" s="186" t="inlineStr"/>
      <c r="C134" s="186" t="inlineStr">
        <is>
          <t>กลไกการออกฤทธิ์ในการลดอาการคัดจมูกของยา Oxymetazoline คือข้อใด</t>
        </is>
      </c>
      <c r="D134" s="186" t="n"/>
      <c r="E134" s="186" t="inlineStr">
        <is>
          <t>Alpha-1 และ Alpha-2 adrenergic agonist</t>
        </is>
      </c>
      <c r="F134" s="186" t="inlineStr">
        <is>
          <t>Beta-1 adrenergic agonist</t>
        </is>
      </c>
      <c r="G134" s="186" t="inlineStr">
        <is>
          <t>Muscarinic acetylcholine receptor agonist</t>
        </is>
      </c>
      <c r="H134" s="186" t="inlineStr">
        <is>
          <t>Acetylcholinesterase inhibitor</t>
        </is>
      </c>
      <c r="I134" s="186" t="inlineStr">
        <is>
          <t>Neuromuscular blocker</t>
        </is>
      </c>
      <c r="J134" s="185" t="n">
        <v>1</v>
      </c>
      <c r="K134" s="186" t="inlineStr">
        <is>
          <t>✅ คำตอบที่ถูกต้อง: ข้อ ก. Alpha-1 และ Alpha-2 adrenergic agonist
🎯 ทำไมข้อนี้ถึงถูก:
Oxymetazoline เป็นยาในกลุ่ม Imidazoline derivative ออกฤทธิ์เป็น Direct Alpha-1 และ Alpha-2 adrenergic receptor agonist ทำให้เกิดการหดตัวของหลอดเลือดแดงและหลอดเลือดดำขนาดเล็ก (vasoconstriction) บริเวณเยื่อบุโพรงจมูก ส่งผลให้การบวมคั่งของเลือดลดลง ช่องทางเดินหายใจเปิดกว้างขึ้น บรรเทาอาการคัดจมูกได้อย่างรวดเร็ว
🔍 ข้ออื่นผิดเพราะอะไร:
• ข้อ ข. Beta-1 adrenergic agonist: กระตุ้นการทำงานของหัวใจ เพิ่มอัตราการเต้นและแรงบีบตัวของหัวใจ เช่น Dobutamine
• ข้อ ค. Muscarinic agonist: กระตุ้นระบบพาราซิมพาเทติก ทำให้สารคัดหลั่งเพิ่มขึ้นและหลอดลมหดเกร็ง
• ข้อ ง. Acetylcholinesterase inhibitor: เพิ่มระดับ acetylcholine ใช้รักษาโรคกล้ามเนื้ออ่อนแรง Myasthenia gravis หรือ Alzheimer's
• ข้อ จ. Neuromuscular blocker: ยาหย่อนกล้ามเนื้อลาย ใช้ในการดมยาสลบและการผ่าตัด
• --</t>
        </is>
      </c>
      <c r="L134" s="186" t="n"/>
      <c r="M134" s="186" t="inlineStr">
        <is>
          <t>11. Pulmonary</t>
        </is>
      </c>
      <c r="N134" s="186" t="inlineStr">
        <is>
          <t>11.3 Allergic Rhinitis &amp; Upper Airway Disorders</t>
        </is>
      </c>
      <c r="O134" s="185" t="inlineStr">
        <is>
          <t>Clinic</t>
        </is>
      </c>
      <c r="P134" s="186" t="inlineStr">
        <is>
          <t>ข้อ 44 Mock RxCU83</t>
        </is>
      </c>
      <c r="Q134" s="185" t="inlineStr">
        <is>
          <t>ข้อสอบจำลอง</t>
        </is>
      </c>
      <c r="R134" s="185" t="inlineStr">
        <is>
          <t>Mock RxCU83 ชุดที่ 1</t>
        </is>
      </c>
      <c r="S134" s="185" t="n"/>
    </row>
    <row r="135">
      <c r="A135" s="185" t="n">
        <v>133</v>
      </c>
      <c r="B135" s="186" t="inlineStr"/>
      <c r="C135" s="186" t="inlineStr">
        <is>
          <t>ยา Chlorpheniramine (CPM) จัดเป็น First-generation antihistamine ควรหลีกเลี่ยงหรือห้ามใช้ในผู้ป่วยโรคใดต่อไปนี้</t>
        </is>
      </c>
      <c r="D135" s="186" t="n"/>
      <c r="E135" s="186" t="inlineStr">
        <is>
          <t>ภาวะกลั้นปัสสาวะไม่อยู่ (Urinary incontinence)</t>
        </is>
      </c>
      <c r="F135" s="186" t="inlineStr">
        <is>
          <t>โรคหอบหืด (Asthma)</t>
        </is>
      </c>
      <c r="G135" s="186" t="inlineStr">
        <is>
          <t>โรคต่อมลูกหมากโต (Benign Prostatic Hyperplasia: BPH)</t>
        </is>
      </c>
      <c r="H135" s="186" t="inlineStr">
        <is>
          <t>โรคหัวใจเต้นผิดจังหวะ (Cardiac arrhythmia)</t>
        </is>
      </c>
      <c r="I135" s="186" t="inlineStr">
        <is>
          <t>ผู้ป่วยที่กำลังใช้ยาปฏิชีวนะ Erythromycin</t>
        </is>
      </c>
      <c r="J135" s="185" t="n">
        <v>3</v>
      </c>
      <c r="K135" s="186" t="inlineStr">
        <is>
          <t>✅ คำตอบที่ถูกต้อง: ข้อ ค. โรคต่อมลูกหมากโต (Benign Prostatic Hyperplasia: BPH)
🎯 ทำไมข้อนี้ถึงถูก:
Chlorpheniramine มีฤทธิ์ปิดกั้นตัวรับ Muscarinic (Anticholinergic effect) อย่างมีนัยสำคัญ ส่งผลให้กล้ามเนื้อกระเพาะปัสสาวะคลายตัวและกล้ามเนื้อหูรูดทางเดินปัสสาวะหดเกร็ง ในผู้ป่วยโรคต่อมลูกหมากโต (BPH) ที่มีทางเดินปัสสาวะอุดกั้นอยู่เดิม การได้รับยานี้จะกระตุ้นให้เกิดภาวะปัสสาวะคั่งเฉียบพลัน (Acute urinary retention) ซึ่งเป็นอันตรายอย่างยิ่ง
🔍 ข้ออื่นผิดเพราะอะไร:
• ข้อ ก. ภาวะกลั้นปัสสาวะไม่อยู่: ฤทธิ์ anticholinergic ช่วยลดการบีบตัวของกระเพาะปัสสาวะ บางครั้งจึงนำมาใช้บำบัดภาวะ overactive bladder
• ข้อ ข. หอบหืด: ไม่ได้เป็นข้อห้ามใช้เด็ดขาด แม้จะมีคำเตือนเรื่องเสมหะเหนียวข้น
• ข้อ ง. หัวใจเต้นผิดจังหวะ: ยาที่ต้องระวัง QT prolongation คือ Terfenadine หรือ Astemizole ในอดีต ส่วน CPM มีความเสี่ยงต่ำ
• ข้อ จ. ผู้ที่ใช้ยาปฏิชีวนะ Erythromycin: CPM ไม่ได้มีอันตรกิริยารุนแรงที่ทำให้เกิด cardiac toxicity เหมือนยาต้านฮิสตามีนรุ่นเก่าบางชนิด
• --</t>
        </is>
      </c>
      <c r="L135" s="186" t="n"/>
      <c r="M135" s="186" t="inlineStr">
        <is>
          <t>11. Pulmonary</t>
        </is>
      </c>
      <c r="N135" s="186" t="inlineStr">
        <is>
          <t>11.1 Asthma (Adult &amp; Pediatric)</t>
        </is>
      </c>
      <c r="O135" s="185" t="inlineStr">
        <is>
          <t>Clinic</t>
        </is>
      </c>
      <c r="P135" s="186" t="inlineStr">
        <is>
          <t>ข้อ 45 Mock RxCU83</t>
        </is>
      </c>
      <c r="Q135" s="185" t="inlineStr">
        <is>
          <t>ข้อสอบจำลอง</t>
        </is>
      </c>
      <c r="R135" s="185" t="inlineStr">
        <is>
          <t>Mock RxCU83 ชุดที่ 1</t>
        </is>
      </c>
      <c r="S135" s="185" t="n"/>
    </row>
    <row r="136">
      <c r="A136" s="185" t="n">
        <v>134</v>
      </c>
      <c r="B136" s="186" t="inlineStr"/>
      <c r="C136" s="186" t="inlineStr">
        <is>
          <t>ปัจจัยทางสิ่งแวดล้อมและอาหารในข้อใด สามารถกระตุ้นหรือทำให้อาการของโรคจมูกอักเสบภูมิแพ้ (Allergic Rhinitis) กำเริบขึ้นได้</t>
        </is>
      </c>
      <c r="D136" s="186" t="n"/>
      <c r="E136" s="186" t="inlineStr">
        <is>
          <t>เครื่องดื่มแอลกอฮอล์</t>
        </is>
      </c>
      <c r="F136" s="186" t="inlineStr">
        <is>
          <t>สารกันเสียกลุ่มซัลไฟต์ (Sulfites) ในไวน์และอาหารแปรรูป</t>
        </is>
      </c>
      <c r="G136" s="186" t="inlineStr">
        <is>
          <t>อาหารรสจัดหรือเผ็ดร้อนที่กระตุ้นการหลั่งสารคัดหลั่ง</t>
        </is>
      </c>
      <c r="H136" s="186" t="inlineStr">
        <is>
          <t>ควันบุหรี่และการสูบบุหรี่</t>
        </is>
      </c>
      <c r="I136" s="186" t="inlineStr">
        <is>
          <t>ถูกทุกข้อ</t>
        </is>
      </c>
      <c r="J136" s="185" t="n">
        <v>5</v>
      </c>
      <c r="K136" s="186" t="inlineStr">
        <is>
          <t>✅ คำตอบที่ถูกต้อง: ข้อ จ. ถูกทุกข้อ
🎯 ทำไมข้อนี้ถึงถูก:
ปัจจัยทั้ง 4 ประการล้วนเป็นสิ่งกระตุ้นอาการทางจมูก (Nasal triggers) โดย:
- แอลกอฮอล์: ทำให้เกิด peripheral vasodilation ส่งผลให้หลอดเลือดในโพรงจมูกขยายตัวและคัดจมูกมากขึ้น
- ซัลไฟต์: เป็นสารก่อภูมิแพ้และสารระคายเคืองที่กระตุ้น mast cell degranulation และทำให้หลอดลมหดเกร็ง
- อาหารรสจัด: กระตุ้นผ่าน parasympathetic nerve reflex เกิดภาวะ gustatory rhinitis
- ควันบุหรี่: เป็น airway irritant ที่ทำลาย cilia และเพิ่มการอักเสบของเยื่อบุทางเดินหายใจ
🔍 ข้ออื่นผิดเพราะอะไร:
• ข้อ ก.: ล้วนเป็นคำตอบที่ถูกต้อง จึงต้องเลือกข้อ จ. ถูกทุกข้อ
• ข้อ ข.: (สารกันเสียกลุ่มซัลไฟต์ (Sulfites) ในไวน์และอาหารแปรรูป): ไม่ใช่คำตอบที่ถูกต้องตามแนวทางเวชปฏิบัติและหลักวิชาการทางเภสัชกรรมสำหรับกรณีนี้
• ข้อ ค.: (อาหารรสจัดหรือเผ็ดร้อนที่กระตุ้นการหลั่งสารคัดหลั่ง): ไม่ใช่คำตอบที่ถูกต้องตามแนวทางเวชปฏิบัติและหลักวิชาการทางเภสัชกรรมสำหรับกรณีนี้
• ข้อ ง.: (ควันบุหรี่และการสูบบุหรี่): ไม่ใช่คำตอบที่ถูกต้องตามแนวทางเวชปฏิบัติและหลักวิชาการทางเภสัชกรรมสำหรับกรณีนี้</t>
        </is>
      </c>
      <c r="L136" s="186" t="n"/>
      <c r="M136" s="186" t="inlineStr">
        <is>
          <t>11. Pulmonary</t>
        </is>
      </c>
      <c r="N136" s="186" t="inlineStr">
        <is>
          <t>11.3 Allergic Rhinitis &amp; Upper Airway Disorders</t>
        </is>
      </c>
      <c r="O136" s="185" t="inlineStr">
        <is>
          <t>Clinic</t>
        </is>
      </c>
      <c r="P136" s="186" t="inlineStr">
        <is>
          <t>ข้อ 50 Mock RxCU83</t>
        </is>
      </c>
      <c r="Q136" s="185" t="inlineStr">
        <is>
          <t>ข้อสอบจำลอง</t>
        </is>
      </c>
      <c r="R136" s="185" t="inlineStr">
        <is>
          <t>Mock RxCU83 ชุดที่ 1</t>
        </is>
      </c>
      <c r="S136" s="185" t="n"/>
    </row>
    <row r="137">
      <c r="A137" s="185" t="n">
        <v>135</v>
      </c>
      <c r="B137" s="186" t="inlineStr">
        <is>
          <t>คำแนะนำด้านโภชนาการและการหลีกเลี่ยงอาหารใน</t>
        </is>
      </c>
      <c r="C137" s="186" t="inlineStr">
        <is>
          <t>ข้อใดต่อไปนี้ มีความสำคัญและเหมาะสมที่สุดสำหรับผู้ป่วยโรคหืด (Asthma) เพื่อป้องกันการกระตุ้นให้เกิดอาการหลอดลมหดเกร็งเฉียบพลัน (Bronchospasm)</t>
        </is>
      </c>
      <c r="D137" s="186" t="n"/>
      <c r="E137" s="186" t="inlineStr">
        <is>
          <t>หลีกเลี่ยงอาหารแปรรูป เครื่องดื่ม หรือผลไม้แห้งที่มีสารกันเสียกลุ่มซัลไฟต์ (Sulfites เช่น โซเดียมเมตาไบซัลไฟต์)</t>
        </is>
      </c>
      <c r="F137" s="186" t="inlineStr">
        <is>
          <t>รับประทานอาหารที่มีโพแทสเซียมสูงเพื่อช่วยขยายหลอดลม</t>
        </is>
      </c>
      <c r="G137" s="186" t="inlineStr">
        <is>
          <t>ดื่มกาแฟเข้มข้นวันละ 5 แก้วเพื่อรักษาอาการหอบหืดแทนยาพ่น</t>
        </is>
      </c>
      <c r="H137" s="186" t="inlineStr">
        <is>
          <t>หลีกเลี่ยงการรับประทานผักและผลไม้สดทุกชนิด</t>
        </is>
      </c>
      <c r="I137" s="186" t="inlineStr">
        <is>
          <t>ดื่มน้ำเย็นจัดทันทีหลังออกกำลังกาย</t>
        </is>
      </c>
      <c r="J137" s="185" t="n">
        <v>1</v>
      </c>
      <c r="K137" s="186" t="inlineStr">
        <is>
          <t>✅ คำตอบที่ถูกต้อง: ข้อ ก. หลีกเลี่ยงอาหารแปรรูป เครื่องดื่ม หรือผลไม้แห้งที่มีสารกันเสียกลุ่มซัลไฟต์ (Sulfites เช่น โซเดียมเมตาไบซัลไฟต์)
🎯 ทำไมข้อนี้ถึงถูก:
สารกลุ่มซัลไฟต์ (Sulfites เช่น Sulfur dioxide, Sodium metabisulfite) ที่นิยมใช้เป็นสารกันเสียและสารกันหืนในไวน์ เบียร์ ผลไม้แห้ง ผักดอง และอาหารทะเลแปรรูป สามารถปล่อยก๊าซ Sulfur dioxide ออกมาในทางเดินหายใจ ซึ่งกระตุ้นเส้นประสาท Parasympathetic ทำให้เกิดหลอดลมหดเกร็งเฉียบพลันอย่างรุนแรง (Sulfite-induced bronchospasm) ในผู้ป่วยโรคหืดที่มีความไวต่อสารนี้
🔍 ข้ออื่นผิดเพราะอะไร:
• ข้อ ข. โพแทสเซียมไม่ได้ช่วยขยายหลอดลม
• ข้อ ค. แม้คาเฟอีนจะมีโครงสร้างคล้าย Theophylline แต่ออกฤทธิ์อ่อนมาก ไม่สามารถใช้แทนยาพ่นรักษาโรคหืดได้
• ข้อ ง. ผักและผลไม้สดมีสารต้านอนุมูลอิสระที่มีประโยชน์ต่อผู้ป่วยโรคหืด
• ข้อ จ. น้ำเย็นจัดอาจกระตุ้นหลอดลมหดตัวในบางราย
• --</t>
        </is>
      </c>
      <c r="L137" s="186" t="n"/>
      <c r="M137" s="186" t="inlineStr">
        <is>
          <t>11. Pulmonary</t>
        </is>
      </c>
      <c r="N137" s="186" t="inlineStr">
        <is>
          <t>11.1 Asthma (Adult &amp; Pediatric)</t>
        </is>
      </c>
      <c r="O137" s="185" t="inlineStr">
        <is>
          <t>Clinic</t>
        </is>
      </c>
      <c r="P137" s="186" t="inlineStr">
        <is>
          <t>ข้อ 83 Mock RxCU83 ชุดที่ 2</t>
        </is>
      </c>
      <c r="Q137" s="185" t="inlineStr">
        <is>
          <t>ข้อสอบจำลอง</t>
        </is>
      </c>
      <c r="R137" s="185" t="inlineStr">
        <is>
          <t>Mock RxCU83 ชุดที่ 2</t>
        </is>
      </c>
      <c r="S137" s="185" t="n"/>
    </row>
    <row r="138">
      <c r="A138" s="185" t="n">
        <v>136</v>
      </c>
      <c r="B138" s="186" t="inlineStr">
        <is>
          <t>ผู้ป่วยโรคหืดรายหนึ่งมีอาการหอบกำเริบบ่อยครั้งหลังจากรับประทานยาแก้ปวดลดไข้ เภสัชกรสงสัยภาวะ Aspirin-Exacerbated Respiratory Disease (AERD) ยาแก้ปวดลดไข้ใน</t>
        </is>
      </c>
      <c r="C138" s="186" t="inlineStr">
        <is>
          <t>ข้อใดต่อไปนี้มีความปลอดภัยสูงสุดและแนะนำให้ใช้ในผู้ป่วยรายนี้</t>
        </is>
      </c>
      <c r="D138" s="186" t="n"/>
      <c r="E138" s="186" t="inlineStr">
        <is>
          <t>Paracetamol (ในขนาดต่ำไม่เกิน 1,000 mg ต่อครั้ง)</t>
        </is>
      </c>
      <c r="F138" s="186" t="inlineStr">
        <is>
          <t>Aspirin 325 mg</t>
        </is>
      </c>
      <c r="G138" s="186" t="inlineStr">
        <is>
          <t>Ibuprofen 400 mg</t>
        </is>
      </c>
      <c r="H138" s="186" t="inlineStr">
        <is>
          <t>Naproxen 250 mg</t>
        </is>
      </c>
      <c r="I138" s="186" t="inlineStr">
        <is>
          <t>Diclofenac 50 mg</t>
        </is>
      </c>
      <c r="J138" s="185" t="n">
        <v>1</v>
      </c>
      <c r="K138" s="186" t="inlineStr">
        <is>
          <t>✅ คำตอบที่ถูกต้อง: ข้อ ก. Paracetamol (ในขนาดต่ำไม่เกิน 1,000 mg ต่อครั้ง)
🎯 ทำไมข้อนี้ถึงถูก:
ในผู้ป่วยภาวะ AERD (Samter's triad: Asthma + Nasal polyps + Aspirin/NSAID sensitivity) เกิดจากการยับยั้งเอนไซม์ COX-1 ทำให้กรดอะราคิโดนิกเปลี่ยนทิศทางไปสร้าง Leukotrienes ผ่านวิถี 5-LOX อย่างมหาศาล ทำให้หลอดลมหดเกร็งอย่างรุนแรง ยา Paracetamol ในขนาดต่ำ (&lt; 1,000 mg) มีฤทธิ์ยับยั้ง COX-1 ในเนื้อเยื่อส่วนปลายน้อยมาก จึงมีความปลอดภัยสูงและเป็นทางเลือกอันดับแรก
🔍 ข้ออื่นผิดเพราะอะไร:
• ข้อ ข.: ค. ง. และ จ. เป็นยาในกลุ่ม Non-selective NSAIDs ที่ยับยั้ง COX-1 อย่างแรง เป็นข้อห้ามใช้เด็ดขาดในผู้ป่วย AERD
• ข้อ ค.: (Ibuprofen 400 mg): ไม่ใช่คำตอบที่ถูกต้องตามแนวทางเวชปฏิบัติและหลักวิชาการทางเภสัชกรรมสำหรับกรณีนี้
• ข้อ ง.: (Naproxen 250 mg): ไม่ใช่คำตอบที่ถูกต้องตามแนวทางเวชปฏิบัติและหลักวิชาการทางเภสัชกรรมสำหรับกรณีนี้
• ข้อ จ.: (Diclofenac 50 mg): ไม่ใช่คำตอบที่ถูกต้องตามแนวทางเวชปฏิบัติและหลักวิชาการทางเภสัชกรรมสำหรับกรณีนี้</t>
        </is>
      </c>
      <c r="L138" s="186" t="n"/>
      <c r="M138" s="186" t="inlineStr">
        <is>
          <t>11. Pulmonary</t>
        </is>
      </c>
      <c r="N138" s="186" t="inlineStr">
        <is>
          <t>11.1 Asthma (Adult &amp; Pediatric)</t>
        </is>
      </c>
      <c r="O138" s="185" t="inlineStr">
        <is>
          <t>Clinic</t>
        </is>
      </c>
      <c r="P138" s="186" t="inlineStr">
        <is>
          <t>ข้อ 84 Mock RxCU83 ชุดที่ 2</t>
        </is>
      </c>
      <c r="Q138" s="185" t="inlineStr">
        <is>
          <t>ข้อสอบจำลอง</t>
        </is>
      </c>
      <c r="R138" s="185" t="inlineStr">
        <is>
          <t>Mock RxCU83 ชุดที่ 2</t>
        </is>
      </c>
      <c r="S138" s="185" t="n"/>
    </row>
    <row r="139">
      <c r="A139" s="185" t="n">
        <v>137</v>
      </c>
      <c r="B139" s="186" t="inlineStr"/>
      <c r="C139" s="186" t="inlineStr">
        <is>
          <t>ตามแนวทางเวชปฏิบัติการรักษาโรคหืดสากล GINA 2024 การรักษาควบคุมโรคและบรรเทาอาการในหลอดเดียวกัน (MART / SMART: Single Inhaler Maintenance and Reliever Therapy) แนะนำให้ใช้การผสมผสานของยาคู่ใด</t>
        </is>
      </c>
      <c r="D139" s="186" t="n"/>
      <c r="E139" s="186" t="inlineStr">
        <is>
          <t>Inhaled Corticosteroid (ICS เช่น Budesonide) ร่วมกับ Formoterol (Fast-acting LABA)</t>
        </is>
      </c>
      <c r="F139" s="186" t="inlineStr">
        <is>
          <t>Inhaled Corticosteroid ร่วมกับ Salmeterol</t>
        </is>
      </c>
      <c r="G139" s="186" t="inlineStr">
        <is>
          <t>Salbutamol ร่วมกับ Ipratropium bromide</t>
        </is>
      </c>
      <c r="H139" s="186" t="inlineStr">
        <is>
          <t>Fluticasone ร่วมกับ Theophylline</t>
        </is>
      </c>
      <c r="I139" s="186" t="inlineStr">
        <is>
          <t>Montelukast ร่วมกับ Tiotropium</t>
        </is>
      </c>
      <c r="J139" s="185" t="n">
        <v>1</v>
      </c>
      <c r="K139" s="186" t="inlineStr">
        <is>
          <t>✅ คำตอบที่ถูกต้อง: ข้อ ก. Inhaled Corticosteroid (ICS เช่น Budesonide) ร่วมกับ Formoterol (Fast-acting LABA)
🎯 ทำไมข้อนี้ถึงถูก:
GINA Track 1 แนะนำสูตร ICS-Formoterol (เช่น Budesonide/Formoterol) เป็น Preferred controller and reliever เนื่องจาก Formoterol เป็นยาขยายหลอดลมกลุ่ม LABA ที่มีคุณสมบัติพิเศษคือออกฤทธิ์เร็วมากภายใน 1-3 นาที (Rapid onset เทียบเท่า Salbutamol) จึงใช้บรรเทาอาการหอบเฉียบพลันได้ และทุกครั้งที่พ่นยาบรรเทาอาการ ผู้ป่วยจะได้รับยาต้านการอักเสบ ICS ไปพร้อมกัน ช่วยลดความเสี่ยงต่อการเกิดภาวะหอบกำเริบรุนแรง (Severe exacerbations)
🔍 ข้ออื่นผิดเพราะอะไร:
• ข้อ ข.: Salmeterol ออกฤทธิ์ช้า (Slow onset 15-30 นาที) ไม่สามารถใช้เป็นยาบรรเทาอาการเฉียบพลัน (Reliever) ได้
• ข้อ ค.: ง. และ จ. ไม่มีส่วนประกอบของ ICS-Formoterol ตามหลักการของ SMART regimen
• ข้อ ง.: (Fluticasone ร่วมกับ Theophylline): ไม่ใช่คำตอบที่ถูกต้องตามแนวทางเวชปฏิบัติและหลักวิชาการทางเภสัชกรรมสำหรับกรณีนี้
• ข้อ จ.: (Montelukast ร่วมกับ Tiotropium): ไม่ใช่คำตอบที่ถูกต้องตามแนวทางเวชปฏิบัติและหลักวิชาการทางเภสัชกรรมสำหรับกรณีนี้</t>
        </is>
      </c>
      <c r="L139" s="186" t="n"/>
      <c r="M139" s="186" t="inlineStr">
        <is>
          <t>11. Pulmonary</t>
        </is>
      </c>
      <c r="N139" s="186" t="inlineStr">
        <is>
          <t>11.2 Chronic Obstructive Pulmonary Disease (COPD)</t>
        </is>
      </c>
      <c r="O139" s="185" t="inlineStr">
        <is>
          <t>Clinic</t>
        </is>
      </c>
      <c r="P139" s="186" t="inlineStr">
        <is>
          <t>ข้อ 85 Mock RxCU83 ชุดที่ 2</t>
        </is>
      </c>
      <c r="Q139" s="185" t="inlineStr">
        <is>
          <t>ข้อสอบจำลอง</t>
        </is>
      </c>
      <c r="R139" s="185" t="inlineStr">
        <is>
          <t>Mock RxCU83 ชุดที่ 2</t>
        </is>
      </c>
      <c r="S139" s="185" t="n"/>
    </row>
    <row r="140">
      <c r="A140" s="185" t="n">
        <v>138</v>
      </c>
      <c r="B140" s="186" t="inlineStr">
        <is>
          <t>ผู้ป่วยโรคหืดที่ใช้ยาพ่นสูดชนิด Inhaled Corticosteroid (เช่น Fluticasone pMDI) เป็นประจำ</t>
        </is>
      </c>
      <c r="C140" s="186" t="inlineStr">
        <is>
          <t>คำแนะนำในการปฏิบัติตัวหลังพ่นยาทุกครั้งในข้อใดสำคัญที่สุดเพื่อป้องกันการเกิดอาการไม่พึงประสงค์เฉพาะที่ในช่องปาก</t>
        </is>
      </c>
      <c r="D140" s="186" t="n"/>
      <c r="E140" s="186" t="inlineStr">
        <is>
          <t>บ้วนปาก กลั้วคอด้วยน้ำสะอาด แล้วบ้วนทิ้งทันทีทุกครั้งหลังพ่นยา</t>
        </is>
      </c>
      <c r="F140" s="186" t="inlineStr">
        <is>
          <t>ดื่มน้ำอุ่นตามทันที 2 แก้วโดยไม่ต้องบ้วนปาก</t>
        </is>
      </c>
      <c r="G140" s="186" t="inlineStr">
        <is>
          <t>แปรงฟันด้วยยาสีฟันที่มีรสเปรี้ยว</t>
        </is>
      </c>
      <c r="H140" s="186" t="inlineStr">
        <is>
          <t>อมยาฆ่าเชื้อในช่องปากวันละ 4 ครั้ง</t>
        </is>
      </c>
      <c r="I140" s="186" t="inlineStr">
        <is>
          <t>งดดื่มน้ำและอาหารเป็นเวลา 2 ชั่วโมงหลังพ่นยา</t>
        </is>
      </c>
      <c r="J140" s="185" t="n">
        <v>1</v>
      </c>
      <c r="K140" s="186" t="inlineStr">
        <is>
          <t>✅ คำตอบที่ถูกต้อง: ข้อ ก. บ้วนปาก กลั้วคอด้วยน้ำสะอาด แล้วบ้วนทิ้งทันทีทุกครั้งหลังพ่นยา
🎯 ทำไมข้อนี้ถึงถูก:
ยาพ่นสูดกลุ่มสเตียรอยด์ (ICS) จะมีละอองยาบางส่วนตกค้างที่เยื่อบุช่องปากและลำคอ ซึ่งอาจก่อให้เกิดอาการข้างเคียงเฉพาะที่ ได้แก่ การติดเชื้อราแคนดิดาในช่องปาก (Oropharyngeal candidiasis / Oral thrush) และอาการเสียงแหบ (Dysphonia) การบ้วนปากและกลั้วคอด้วยน้ำสะอาดแล้วบ้วนทิ้งทันทีหลังการพ่นยาจะช่วยชะล้างละอองยาสเตียรอยด์ที่ตกค้างออกไปได้อย่างมีประสิทธิภาพ
🔍 ข้ออื่นผิดเพราะอะไร:
• ข้อ ข.: การกลืนน้ำตามจะทำให้ยาถูกดูดซึมเข้าสู่ร่างกายเพิ่มขึ้น (Systemic absorption)
• ข้อ ค.: ง. และ จ. ไม่ใช่แนวทางปฏิบัติที่ถูกต้อง
• ข้อ ง.: (อมยาฆ่าเชื้อในช่องปากวันละ 4 ครั้ง): ไม่ใช่คำตอบที่ถูกต้องตามแนวทางเวชปฏิบัติและหลักวิชาการทางเภสัชกรรมสำหรับกรณีนี้
• ข้อ จ.: (งดดื่มน้ำและอาหารเป็นเวลา 2 ชั่วโมงหลังพ่นยา): ไม่ใช่คำตอบที่ถูกต้องตามแนวทางเวชปฏิบัติและหลักวิชาการทางเภสัชกรรมสำหรับกรณีนี้</t>
        </is>
      </c>
      <c r="L140" s="186" t="n"/>
      <c r="M140" s="186" t="inlineStr">
        <is>
          <t>11. Pulmonary</t>
        </is>
      </c>
      <c r="N140" s="186" t="inlineStr">
        <is>
          <t>11.4 Inhalation Device Techniques &amp; Aerosol Pharmacology</t>
        </is>
      </c>
      <c r="O140" s="185" t="inlineStr">
        <is>
          <t>Clinic</t>
        </is>
      </c>
      <c r="P140" s="186" t="inlineStr">
        <is>
          <t>ข้อ 88 Mock RxCU83 ชุดที่ 2</t>
        </is>
      </c>
      <c r="Q140" s="185" t="inlineStr">
        <is>
          <t>ข้อสอบจำลอง</t>
        </is>
      </c>
      <c r="R140" s="185" t="inlineStr">
        <is>
          <t>Mock RxCU83 ชุดที่ 2</t>
        </is>
      </c>
      <c r="S140" s="185" t="n"/>
    </row>
    <row r="141">
      <c r="A141" s="185" t="n">
        <v>139</v>
      </c>
      <c r="B141" s="186" t="inlineStr">
        <is>
          <t>ผู้ป่วยชายอายุ 66 ปี ไม่มีโรคประจำตัว น้ำหนัก 60 kg ส่วนสูง 165 cm มาโรงพยาบาลด้วยอาการไข้สูง หนาวสั่น ไอมีเสมหะสีสนิมเหล็ก หอบเหนื่อย หายใจเร็ว ตรวจร่างกายฟังปอดพบเสียง Crepitation ที่ปอดข้างขวาชัดเจน</t>
        </is>
      </c>
      <c r="C141" s="186" t="inlineStr">
        <is>
          <t>ยาปฏิชีวนะในข้อใดเป็นยาทางเลือกแรกที่เหมาะสมที่สุดสำหรับการรักษาผู้ป่วยรายนี้แบบผู้ป่วยในโรงพยาบาล (Inpatient Non-ICU CAP)</t>
        </is>
      </c>
      <c r="D141" s="186" t="n"/>
      <c r="E141" s="186" t="inlineStr">
        <is>
          <t>1 คะแนน</t>
        </is>
      </c>
      <c r="F141" s="186" t="inlineStr">
        <is>
          <t>2 คะแนน</t>
        </is>
      </c>
      <c r="G141" s="186" t="inlineStr">
        <is>
          <t>3 คะแนน</t>
        </is>
      </c>
      <c r="H141" s="186" t="inlineStr">
        <is>
          <t>4 คะแนน</t>
        </is>
      </c>
      <c r="I141" s="186" t="inlineStr">
        <is>
          <t>5 คะแนน</t>
        </is>
      </c>
      <c r="J141" s="185" t="n">
        <v>2</v>
      </c>
      <c r="K141" s="186" t="inlineStr">
        <is>
          <t>✅ คำตอบที่ถูกต้อง: ข้อ b. 2 คะแนน
🎯 ทำไมข้อนี้ถึงถูก:
การประเมินความรุนแรงของโรคปอดอักเสบชุมชนตาม CURB-65 Criteria (1 คะแนนต่อ 1 ข้อ):
1. C (Confusion): รู้สึกตัวดี = 0 คะแนน
2. U (Urea / BUN &gt; 19-20 mg/dL): BUN 18 mg/dL = 0 คะแนน
3. R (Respiratory rate &gt;= 30 ครั้ง/นาที): RR 30 ครั้ง/นาที = 1 คะแนน
4. B (Blood pressure: SBP &lt; 90 หรือ DBP &lt;= 60 mmHg): BP 110/70 mmHg = 0 คะแนน
5. 65 (Age &gt;= 65 ปี): อายุ 66 ปี = 1 คะแนน
รวมคะแนนได้ 1 + 1 = 2 คะแนน (จัดเป็น Moderate risk แนะนำให้นอนโรงพยาบาลในหอผู้ป่วยทั่วไป)
🔍 ข้ออื่นผิดเพราะอะไร:
• ข้อ ก.: ได้ 1 คะแนนคิดเฉพาะอายุ แต่ลืมนับ RR 30 ครั้ง/นาที
• ข้อ ค.: , d., e.: ผู้ป่วยไม่มีภาวะ confusion, ความดันโลหิตไม่อยู่ในเกณฑ์ต่ำ และ BUN ไม่เกินเกณฑ์ จึงไม่ได้คะแนนเกิน 2 คะแนน
• ข้อ ง.: (4 คะแนน): ไม่ใช่คำตอบที่ถูกต้องตามแนวทางเวชปฏิบัติและหลักวิชาการทางเภสัชกรรมสำหรับกรณีนี้
• ข้อ จ.: (5 คะแนน): ไม่ใช่คำตอบที่ถูกต้องตามแนวทางเวชปฏิบัติและหลักวิชาการทางเภสัชกรรมสำหรับกรณีนี้</t>
        </is>
      </c>
      <c r="L141" s="186" t="n"/>
      <c r="M141" s="186" t="inlineStr">
        <is>
          <t>11. Pulmonary</t>
        </is>
      </c>
      <c r="N141" s="186" t="inlineStr">
        <is>
          <t>11.5 Pulmonary Infections &amp; Pneumonia</t>
        </is>
      </c>
      <c r="O141" s="185" t="inlineStr">
        <is>
          <t>Clinic</t>
        </is>
      </c>
      <c r="P141" s="186" t="inlineStr">
        <is>
          <t>รุ่น RxCU83</t>
        </is>
      </c>
      <c r="Q141" s="185" t="inlineStr">
        <is>
          <t>แบบฝึกหัด</t>
        </is>
      </c>
      <c r="R141" s="185" t="inlineStr">
        <is>
          <t>Quiz เตรียมสอบ CC1 RxCU83</t>
        </is>
      </c>
      <c r="S141" s="185" t="inlineStr">
        <is>
          <t>CASE-PULM-PNEUMONIA-66YO</t>
        </is>
      </c>
    </row>
    <row r="142">
      <c r="A142" s="185" t="n">
        <v>140</v>
      </c>
      <c r="B142" s="186" t="inlineStr">
        <is>
          <t>ผู้ป่วยชายอายุ 66 ปี ไม่มีโรคประจำตัว น้ำหนัก 60 kg ส่วนสูง 165 cm มาโรงพยาบาลด้วยอาการไข้สูง หนาวสั่น ไอมีเสมหะสีสนิมเหล็ก หอบเหนื่อย หายใจเร็ว ตรวจร่างกายฟังปอดพบเสียง Crepitation ที่ปอดข้างขวาชัดเจน</t>
        </is>
      </c>
      <c r="C142" s="186" t="inlineStr">
        <is>
          <t>การตรวจหรือผลการตรวจทางห้องปฏิบัติการในข้อใดยืนยันการวินิจฉัยโรคปอดอักเสบ (Pneumonia) ได้อย่างชัดเจนที่สุด</t>
        </is>
      </c>
      <c r="D142" s="186" t="n"/>
      <c r="E142" s="186" t="inlineStr">
        <is>
          <t>อุณหภูมิร่างกาย BT 38.0 องศาเซลเซียส</t>
        </is>
      </c>
      <c r="F142" s="186" t="inlineStr">
        <is>
          <t>ระดับเม็ดเลือดขาว WBC 12,000 cells/mm3</t>
        </is>
      </c>
      <c r="G142" s="186" t="inlineStr">
        <is>
          <t>ตรวจฟังปอดพบเสียง Fine crepitation บริเวณปอดส่วนล่างทั้งสองข้าง</t>
        </is>
      </c>
      <c r="H142" s="186" t="inlineStr">
        <is>
          <t>ภาพถ่ายรังสีทรวงอก (Chest X-ray) พบ New pulmonary infiltration ที่ปอดส่วนล่างทั้งสองข้าง</t>
        </is>
      </c>
      <c r="I142" s="186" t="inlineStr">
        <is>
          <t>ระดับ BUN 18 mg/dL</t>
        </is>
      </c>
      <c r="J142" s="185" t="n">
        <v>4</v>
      </c>
      <c r="K142" s="186" t="inlineStr">
        <is>
          <t>✅ คำตอบที่ถูกต้อง: ข้อ d. ภาพถ่ายรังสีทรวงอก (Chest X-ray) พบ New pulmonary infiltration ที่ปอดส่วนล่างทั้งสองข้าง
🎯 ทำไมข้อนี้ถึงถูก:
ตามแนวทางเวชปฏิบัติการวินิจฉัยโรคปอดอักเสบ (IDSA/ATS และ สมาคมอุรเวชช์แห่งประเทศไทย) การวินิจฉัย CAP จำเป็นต้องอาศัย ภาพถ่ายรังสีทรวงอก (Chest X-ray) ที่พบรอยฝ้าขาวใหม่ในเนื้อปอด (new or progressive pulmonary infiltrate / consolidation) ร่วมกับอาการทางคลินิกของการติดเชื้อทางเดินหายใจเฉียบพลันอย่างน้อย 1-2 อย่าง จึงถือเป็น gold standard ในการยืนยันโรค
🔍 ข้ออื่นผิดเพราะอะไร:
• ข้อ ก.: , b., c.: ไข้, เม็ดเลือดขาวสูง, และเสียง crepitation เป็นเพียงอาการแสดงทางคลินิกที่ช่วยสนับสนุน แต่ไม่สามารถแยก CAP ออกจากหลอดลมอักเสบเฉียบพลัน, หัวใจล้มเหลว หรือโรคปอดอื่นได้หากไม่มีผล CXR ยืนยัน
• ข้อ ข.: (ระดับเม็ดเลือดขาว WBC 12,000 cells/mm3): ไม่ใช่คำตอบที่ถูกต้องตามแนวทางเวชปฏิบัติและหลักวิชาการทางเภสัชกรรมสำหรับกรณีนี้
• ข้อ ค.: (ตรวจฟังปอดพบเสียง Fine crepitation บริเวณปอดส่วนล่างทั้งสองข้าง): ไม่ใช่คำตอบที่ถูกต้องตามแนวทางเวชปฏิบัติและหลักวิชาการทางเภสัชกรรมสำหรับกรณีนี้
• ข้อ จ.: ค่า BUN เป็นตัวชี้วัดการทำงานของไตและคำนวณคะแนนความรุนแรง ไม่ใช่ตัวยืนยันโรคปอดอักเสบ</t>
        </is>
      </c>
      <c r="L142" s="186" t="n"/>
      <c r="M142" s="186" t="inlineStr">
        <is>
          <t>11. Pulmonary</t>
        </is>
      </c>
      <c r="N142" s="186" t="inlineStr">
        <is>
          <t>11.2 Chronic Obstructive Pulmonary Disease (COPD)</t>
        </is>
      </c>
      <c r="O142" s="185" t="inlineStr">
        <is>
          <t>Clinic</t>
        </is>
      </c>
      <c r="P142" s="186" t="inlineStr">
        <is>
          <t>รุ่น RxCU83</t>
        </is>
      </c>
      <c r="Q142" s="185" t="inlineStr">
        <is>
          <t>แบบฝึกหัด</t>
        </is>
      </c>
      <c r="R142" s="185" t="inlineStr">
        <is>
          <t>Quiz เตรียมสอบ CC1 RxCU83</t>
        </is>
      </c>
      <c r="S142" s="185" t="inlineStr">
        <is>
          <t>CASE-PULM-PNEUMONIA-66YO</t>
        </is>
      </c>
    </row>
    <row r="143">
      <c r="A143" s="185" t="n">
        <v>141</v>
      </c>
      <c r="B143" s="186" t="inlineStr">
        <is>
          <t>ผู้ป่วยชายอายุ 27 ปี เดินมาขอซื้อยาลดน้ำมูกที่ร้านยา ซักประวัติเพิ่มเติมพบว่ามีอาการคัดจมูก น้ำมูกใส จามบ่อย คันจมูกและคันตา เป็นมานาน 2 เดือน มีอาการสัปดาห์ละ 5 วัน และอาการรบกวนการนอนหลับรวมถึงการทำงานในตอนกลางวัน</t>
        </is>
      </c>
      <c r="C143" s="186" t="inlineStr">
        <is>
          <t>กลุ่มอาการของผู้ป่วยรายนี้เข้าได้กับการวินิจฉัยโรคใดมากที่สุด</t>
        </is>
      </c>
      <c r="D143" s="186" t="n"/>
      <c r="E143" s="186" t="inlineStr">
        <is>
          <t>COPD</t>
        </is>
      </c>
      <c r="F143" s="186" t="inlineStr">
        <is>
          <t>Common cold</t>
        </is>
      </c>
      <c r="G143" s="186" t="inlineStr">
        <is>
          <t>Allergic rhinitis</t>
        </is>
      </c>
      <c r="H143" s="186" t="inlineStr">
        <is>
          <t>Acute bronchitis</t>
        </is>
      </c>
      <c r="I143" s="186" t="inlineStr">
        <is>
          <t>Asthma</t>
        </is>
      </c>
      <c r="J143" s="185" t="n">
        <v>3</v>
      </c>
      <c r="K143" s="186" t="inlineStr">
        <is>
          <t>✅ คำตอบที่ถูกต้อง: ข้อ ค. Allergic rhinitis
🎯 ทำไมข้อนี้ถึงถูก:
- คำตอบที่ถูกต้อง: ข้อ ค. Allergic rhinitis
- ทำไมข้อนี้ถึงถูก: มีอาการคลาสสิกของเยื่อบุจมูกอักเสบจากภูมิแพ้ ได้แก่ น้ำมูกใส จาม คัดจมูก และคันจมูก ชัดเจนสัมพันธ์กับการสัมผัสสารก่อภูมิแพ้ (ละอองเกสรดอกไม้) โดยไม่มีไข้
🔍 ข้ออื่นผิดเพราะอะไร:
• ข้อ ก.: COPD เป็นโรคปอดอุดกั้นเรื้อรัง มักพบในผู้สูงอายุที่มีประวัติสูบบุหรี่จัด
• ข้อ ข.: Common cold เป็นการติดเชื้อไวรัส มักมีไข้ต่ำๆ เจ็บคอ ปวดเมื่อยตามตัว น้ำมูกข้นขึ้นในวันที่ 2-3
• ข้อ ง.: Acute bronchitis มีอาการไอเด่น เจ็บหน้าอก
• ข้อ จ.: Asthma มีอาการหอบเหนื่อย แน่นหน้าอก และมีเสียงหวีด (wheezing)</t>
        </is>
      </c>
      <c r="L143" s="186" t="n"/>
      <c r="M143" s="186" t="inlineStr">
        <is>
          <t>11. Pulmonary</t>
        </is>
      </c>
      <c r="N143" s="186" t="inlineStr">
        <is>
          <t>11.2 Chronic Obstructive Pulmonary Disease (COPD)</t>
        </is>
      </c>
      <c r="O143" s="185" t="inlineStr">
        <is>
          <t>Clinic</t>
        </is>
      </c>
      <c r="P143" s="186" t="inlineStr">
        <is>
          <t>รุ่น RxCU83</t>
        </is>
      </c>
      <c r="Q143" s="185" t="inlineStr">
        <is>
          <t>แบบฝึกหัด</t>
        </is>
      </c>
      <c r="R143" s="185" t="inlineStr">
        <is>
          <t>Quiz เตรียมสอบ CC1 RxCU83</t>
        </is>
      </c>
      <c r="S143" s="185" t="inlineStr">
        <is>
          <t>CASE-PULM-ALLERGIC-RHINITIS-27YO</t>
        </is>
      </c>
    </row>
    <row r="144">
      <c r="A144" s="185" t="n">
        <v>142</v>
      </c>
      <c r="B144" s="186" t="inlineStr">
        <is>
          <t>ผู้ป่วยชายอายุ 27 ปี เดินมาขอซื้อยาลดน้ำมูกที่ร้านยา ซักประวัติเพิ่มเติมพบว่ามีอาการคัดจมูก น้ำมูกใส จามบ่อย คันจมูกและคันตา เป็นมานาน 2 เดือน มีอาการสัปดาห์ละ 5 วัน และอาการรบกวนการนอนหลับรวมถึงการทำงานในตอนกลางวัน</t>
        </is>
      </c>
      <c r="C144" s="186" t="inlineStr">
        <is>
          <t>ตามเกณฑ์ ARIA guideline ประเภทและความรุนแรงของโรคเยื่อบุจมูกอักเสบจากภูมิแพ้ในผู้ป่วยรายนี้จัดอยู่ในกลุ่มใด</t>
        </is>
      </c>
      <c r="D144" s="186" t="n"/>
      <c r="E144" s="186" t="inlineStr">
        <is>
          <t>Intermittent, mild</t>
        </is>
      </c>
      <c r="F144" s="186" t="inlineStr">
        <is>
          <t>Persistent, moderate to severe</t>
        </is>
      </c>
      <c r="G144" s="186" t="inlineStr">
        <is>
          <t>Intermittent, moderate to severe</t>
        </is>
      </c>
      <c r="H144" s="186" t="inlineStr">
        <is>
          <t>Persistent, mild</t>
        </is>
      </c>
      <c r="I144" s="186" t="inlineStr">
        <is>
          <t>Seasonal, mild</t>
        </is>
      </c>
      <c r="J144" s="185" t="n">
        <v>3</v>
      </c>
      <c r="K144" s="186" t="inlineStr">
        <is>
          <t>✅ คำตอบที่ถูกต้อง: ข้อ ค. Intermittent, moderate to severe
🎯 ทำไมข้อนี้ถึงถูก:
- คำตอบที่ถูกต้อง: ข้อ ค. Intermittent, moderate to severe
- ทำไมข้อนี้ถึงถูก: มีอาการมา 4 วัน (ไม่เกิน 4 วันต่อสัปดาห์ หรือไม่เกิน 4 สัปดาห์ติดต่อกัน จัดเป็น Intermittent) ร่วมกับมีอาการรบกวนการทำงานและการใช้ชีวิตประจำวัน จึงจัดเป็น Moderate-to-severe
🔍 ข้ออื่นผิดเพราะอะไร:
• ข้อ ก.: Mild ต้องไม่มีผลรบกวนการนอนหลับ การทำงาน หรือกิจกรรมประจำวัน
• ข้อ ข.: Persistent ต้องมีอาการมากกว่า 4 วันต่อสัปดาห์และติดต่อกันนานเกิน 4 สัปดาห์
• ข้อ ง.: ยังไม่เข้าเกณฑ์ Persistent
• ข้อ จ.: ARIA guideline ไม่ได้ใช้คำว่า seasonal เป็นเกณฑ์หลักในการแบ่งความรุนแรง</t>
        </is>
      </c>
      <c r="L144" s="186" t="n"/>
      <c r="M144" s="186" t="inlineStr">
        <is>
          <t>11. Pulmonary</t>
        </is>
      </c>
      <c r="N144" s="186" t="inlineStr">
        <is>
          <t>11.3 Allergic Rhinitis &amp; Upper Airway Disorders</t>
        </is>
      </c>
      <c r="O144" s="185" t="inlineStr">
        <is>
          <t>Clinic</t>
        </is>
      </c>
      <c r="P144" s="186" t="inlineStr">
        <is>
          <t>รุ่น RxCU83</t>
        </is>
      </c>
      <c r="Q144" s="185" t="inlineStr">
        <is>
          <t>แบบฝึกหัด</t>
        </is>
      </c>
      <c r="R144" s="185" t="inlineStr">
        <is>
          <t>Quiz เตรียมสอบ CC1 RxCU83</t>
        </is>
      </c>
      <c r="S144" s="185" t="inlineStr">
        <is>
          <t>CASE-PULM-ALLERGIC-RHINITIS-27YO</t>
        </is>
      </c>
    </row>
    <row r="145">
      <c r="A145" s="185" t="n">
        <v>143</v>
      </c>
      <c r="B145" s="186" t="inlineStr">
        <is>
          <t>ผู้ป่วยชายอายุ 27 ปี เดินมาขอซื้อยาลดน้ำมูกที่ร้านยา ซักประวัติเพิ่มเติมพบว่ามีอาการคัดจมูก น้ำมูกใส จามบ่อย คันจมูกและคันตา เป็นมานาน 2 เดือน มีอาการสัปดาห์ละ 5 วัน และอาการรบกวนการนอนหลับรวมถึงการทำงานในตอนกลางวัน</t>
        </is>
      </c>
      <c r="C145" s="186" t="inlineStr">
        <is>
          <t>ยาที่เหมาะสมที่สุดในการรักษาผู้ป่วยรายนี้ตามแนวทางการรักษา Allergic rhinitis ระดับ Moderate-to-severe คือข้อใด</t>
        </is>
      </c>
      <c r="D145" s="186" t="n"/>
      <c r="E145" s="186" t="inlineStr">
        <is>
          <t>Oral fexofenadine</t>
        </is>
      </c>
      <c r="F145" s="186" t="inlineStr">
        <is>
          <t>Intranasal budesonide</t>
        </is>
      </c>
      <c r="G145" s="186" t="inlineStr">
        <is>
          <t>Oral montelukast</t>
        </is>
      </c>
      <c r="H145" s="186" t="inlineStr">
        <is>
          <t>Oral fexofenadine + montelukast</t>
        </is>
      </c>
      <c r="I145" s="186" t="inlineStr">
        <is>
          <t>Intranasal oxymetazoline</t>
        </is>
      </c>
      <c r="J145" s="185" t="n">
        <v>2</v>
      </c>
      <c r="K145" s="186" t="inlineStr">
        <is>
          <t>✅ คำตอบที่ถูกต้อง: ข้อ ข. Intranasal budesonide
🎯 ทำไมข้อนี้ถึงถูก:
- คำตอบที่ถูกต้อง: ข้อ ข. Intranasal budesonide
- ทำไมข้อนี้ถึงถูก: Intranasal corticosteroids (INCS) เช่น Budesonide เป็น first-line medication ที่มีประสิทธิภาพสูงสุดในการลดอาการทางจมูกทุกอาการ (คัด แน่น น้ำมูก คัน จาม) สำหรับผู้ป่วย Allergic rhinitis ระดับ Moderate-to-severe
🔍 ข้ออื่นผิดเพราะอะไร:
• ข้อ ก.: Oral antihistamines บรรเทาอาการคัน จาม น้ำมูกได้ดี แต่ลดอาการคัดแน่นจมูกได้น้อยกว่า INCS
• ข้อ ค.: Leukotriene receptor antagonist มีประสิทธิภาพด้อยกว่า INCS
• ข้อ ง.: การให้ยาร่วมสองชนิดยังไม่จำเป็นเท่าการเริ่ม INCS เดี่ยวๆ
• ข้อ จ.: Topical decongestant ห้ามใช้เกิน 3-5 วันเพราะเสี่ยงต่อ rhinitis medicamentosa</t>
        </is>
      </c>
      <c r="L145" s="186" t="n"/>
      <c r="M145" s="186" t="inlineStr">
        <is>
          <t>11. Pulmonary</t>
        </is>
      </c>
      <c r="N145" s="186" t="inlineStr">
        <is>
          <t>11.3 Allergic Rhinitis &amp; Upper Airway Disorders</t>
        </is>
      </c>
      <c r="O145" s="185" t="inlineStr">
        <is>
          <t>Clinic</t>
        </is>
      </c>
      <c r="P145" s="186" t="inlineStr">
        <is>
          <t>รุ่น RxCU83</t>
        </is>
      </c>
      <c r="Q145" s="185" t="inlineStr">
        <is>
          <t>แบบฝึกหัด</t>
        </is>
      </c>
      <c r="R145" s="185" t="inlineStr">
        <is>
          <t>Quiz เตรียมสอบ CC1 RxCU83</t>
        </is>
      </c>
      <c r="S145" s="185" t="inlineStr">
        <is>
          <t>CASE-PULM-ALLERGIC-RHINITIS-27YO</t>
        </is>
      </c>
    </row>
    <row r="146">
      <c r="A146" s="185" t="n">
        <v>144</v>
      </c>
      <c r="B146" s="186" t="inlineStr">
        <is>
          <t>ผู้ป่วยชายอายุ 27 ปี เดินมาขอซื้อยาลดน้ำมูกที่ร้านยา ซักประวัติเพิ่มเติมพบว่ามีอาการคัดจมูก น้ำมูกใส จามบ่อย คันจมูกและคันตา เป็นมานาน 2 เดือน มีอาการสัปดาห์ละ 5 วัน และอาการรบกวนการนอนหลับรวมถึงการทำงานในตอนกลางวัน</t>
        </is>
      </c>
      <c r="C146" s="186" t="inlineStr">
        <is>
          <t>คำแนะนำเกี่ยวกับการใช้ยาพ่นจมูกคอร์ติโคสเตียรอยด์ที่ถูกต้องที่สุดสำหรับผู้ป่วยรายนี้คือข้อใด</t>
        </is>
      </c>
      <c r="D146" s="186" t="n"/>
      <c r="E146" s="186" t="inlineStr">
        <is>
          <t>ยาสามารถออกฤทธิ์ขยายโพรงจมูกได้ทันทีภายใน 5-10 นาทีหลังพ่น</t>
        </is>
      </c>
      <c r="F146" s="186" t="inlineStr">
        <is>
          <t>ผู้ป่วยต้องใช้ยาติดต่อกันอย่างสม่ำเสมอทุกวัน และอาจใช้เวลา 1-2 สัปดาห์จึงจะเห็นผลการรักษาสูงสุด</t>
        </is>
      </c>
      <c r="G146" s="186" t="inlineStr">
        <is>
          <t>ไม่ควรใช้ยาต่อเนื่องกันเกิน 3-5 วันเพราะจะเกิดการดื้อยา</t>
        </is>
      </c>
      <c r="H146" s="186" t="inlineStr">
        <is>
          <t>ยานี้อาจทำให้มีอาการง่วงซึมมาก จึงควรพ่นก่อนนอน</t>
        </is>
      </c>
      <c r="I146" s="186" t="inlineStr">
        <is>
          <t>สามารถหยุดพ่นยาได้ทันทีเมื่อไม่มีอาการในวันนั้นๆ</t>
        </is>
      </c>
      <c r="J146" s="185" t="n">
        <v>2</v>
      </c>
      <c r="K146" s="186" t="inlineStr">
        <is>
          <t>✅ คำตอบที่ถูกต้อง: ข้อ ข. ผู้ป่วยต้องใช้ยาติดต่อกันอย่างสม่ำเสมอทุกวัน และอาจใช้เวลา 1-2 สัปดาห์จึงจะเห็นผลการรักษาสูงสุด
🎯 ทำไมข้อนี้ถึงถูก:
- คำตอบที่ถูกต้อง: ข้อ ข. ผู้ป่วยต้องใช้ยาติดต่อกันอย่างสม่ำเสมอทุกวัน และอาจใช้เวลา 1-2 สัปดาห์จึงจะเห็นผลการรักษาสูงสุด
- ทำไมข้อนี้ถึงถูก: Intranasal corticosteroids ออกฤทธิ์ควบคุมการอักเสบแบบค่อยเป็นค่อยไป อาการจะเริ่มดีขึ้นใน 1-2 วัน แต่ต้องการการใช้ต่อเนื่องทุกวันเป็นเวลา 1-2 สัปดาห์เพื่อให้เกิด maximal therapeutic response
🔍 ข้ออื่นผิดเพราะอะไร:
• ข้อ ก.: ยาที่ออกฤทธิ์ภายใน 5-10 นาทีคือ topical decongestant ไม่ใช่สเตียรอยด์พ่นจมูก
• ข้อ ค.: คำเตือนห้ามใช้เกิน 3-5 วันเป็นของยาลดน้ำมูกพ่นเฉพาะที่ (Oxymetazoline)
• ข้อ ง.: INCS ออกฤทธิ์เฉพาะที่ ดูดซึมเข้าร่างกายต่ำมาก ไม่ทำให้ง่วงซึม
• ข้อ จ.: สเตียรอยด์พ่นจมูกไม่ใช่ยาใช้เฉพาะเวลาจำเป็น (prn) ต้องพ่นต่อเนื่องเพื่อควบคุมการอักเสบ</t>
        </is>
      </c>
      <c r="L146" s="186" t="n"/>
      <c r="M146" s="186" t="inlineStr">
        <is>
          <t>11. Pulmonary</t>
        </is>
      </c>
      <c r="N146" s="186" t="inlineStr">
        <is>
          <t>11.3 Allergic Rhinitis &amp; Upper Airway Disorders</t>
        </is>
      </c>
      <c r="O146" s="185" t="inlineStr">
        <is>
          <t>Clinic</t>
        </is>
      </c>
      <c r="P146" s="186" t="inlineStr">
        <is>
          <t>รุ่น RxCU83</t>
        </is>
      </c>
      <c r="Q146" s="185" t="inlineStr">
        <is>
          <t>แบบฝึกหัด</t>
        </is>
      </c>
      <c r="R146" s="185" t="inlineStr">
        <is>
          <t>Quiz เตรียมสอบ CC1 RxCU83</t>
        </is>
      </c>
      <c r="S146" s="185" t="inlineStr">
        <is>
          <t>CASE-PULM-ALLERGIC-RHINITIS-27YO</t>
        </is>
      </c>
    </row>
    <row r="147">
      <c r="A147" s="185" t="n">
        <v>145</v>
      </c>
      <c r="B147" s="186" t="inlineStr"/>
      <c r="C147" s="186" t="inlineStr">
        <is>
          <t>การตรวจการทำงานของปอด (Spirometry) ในผู้ป่วยโรคปอดอุดกั้นเรื้อรัง (COPD) จะพบผลตรวจตามข้อใด ยกเว้น</t>
        </is>
      </c>
      <c r="D147" s="186" t="n"/>
      <c r="E147" s="186" t="inlineStr">
        <is>
          <t>มีอาการหายใจเหนื่อยอย่างเรื้อรังและอาการรุนแรงขึ้นเรื่อยๆ</t>
        </is>
      </c>
      <c r="F147" s="186" t="inlineStr">
        <is>
          <t>มีอาการไอและมีเสมหะแบบเรื้อรัง</t>
        </is>
      </c>
      <c r="G147" s="186" t="inlineStr">
        <is>
          <t>ค่า post-bronchodilator FEV1/FVC เพิ่มขึ้นมากกว่าปกติ</t>
        </is>
      </c>
      <c r="H147" s="186" t="inlineStr">
        <is>
          <t>ค่า post-bronchodilator FEV1/FVC ต่ำกว่า 0.70 (หรือ 70%)</t>
        </is>
      </c>
      <c r="I147" s="186" t="inlineStr">
        <is>
          <t>ค่า FEV1 มีค่าลดลงเมื่อเทียบกับค่ามาตรฐานตามอายุและเพศ</t>
        </is>
      </c>
      <c r="J147" s="185" t="n">
        <v>3</v>
      </c>
      <c r="K147" s="186" t="inlineStr">
        <is>
          <t>✅ คำตอบที่ถูกต้อง: ข้อ ค. ค่า post-bronchodilator FEV1/FVC เพิ่มขึ้นมากกว่าปกติ
🎯 ทำไมข้อนี้ถึงถูก:
- คำตอบที่ถูกต้อง: ข้อ ค. ค่า post-bronchodilator FEV1/FVC เพิ่มขึ้นมากกว่าปกติ
- ทำไมข้อนี้ถึงถูก: เกณฑ์การวินิจฉัย COPD ตาม GOLD guideline คือ การตรวจพบ persistent airflow limitation โดยมีค่า post-bronchodilator FEV1/FVC &lt; 0.70 (ลดลง ไม่ใช่เพิ่มขึ้น)
🔍 ข้ออื่นผิดเพราะอะไร:
• ข้อ ก.: เป็นอาการทางคลินิกที่สำคัญของ COPD
• ข้อ ข.: เป็นอาการทางคลินิกที่สำคัญของ chronic bronchitis
• ข้อ ง.: เป็นเกณฑ์มาตรฐานในการยืนยัน persistent airflow limitation
• ข้อ จ.: ค่า FEV1 ที่ลดลงใช้ในการจัดระดับความรุนแรงของโรค (GOLD 1 ถึง 4)</t>
        </is>
      </c>
      <c r="L147" s="186" t="n"/>
      <c r="M147" s="186" t="inlineStr">
        <is>
          <t>11. Pulmonary</t>
        </is>
      </c>
      <c r="N147" s="186" t="inlineStr">
        <is>
          <t>11.2 Chronic Obstructive Pulmonary Disease (COPD)</t>
        </is>
      </c>
      <c r="O147" s="185" t="inlineStr">
        <is>
          <t>Clinic</t>
        </is>
      </c>
      <c r="P147" s="186" t="inlineStr">
        <is>
          <t>รุ่น RxCU83</t>
        </is>
      </c>
      <c r="Q147" s="185" t="inlineStr">
        <is>
          <t>แบบฝึกหัด</t>
        </is>
      </c>
      <c r="R147" s="185" t="inlineStr">
        <is>
          <t>Quiz เตรียมสอบ CC1 RxCU83</t>
        </is>
      </c>
      <c r="S147" s="185" t="n"/>
    </row>
    <row r="148">
      <c r="A148" s="185" t="n">
        <v>146</v>
      </c>
      <c r="B148" s="186" t="inlineStr"/>
      <c r="C148" s="186" t="inlineStr">
        <is>
          <t>ข้อใดคือคำแนะนำในการใช้ยาพ่นชนิดผงแห้ง (Dry Powder Inhaler: DPI) เช่น Accuhaler หรือ Turbuhaler ที่ถูกต้องที่สุด</t>
        </is>
      </c>
      <c r="D148" s="186" t="n"/>
      <c r="E148" s="186" t="inlineStr">
        <is>
          <t>ต้องเขย่ากระบอกยาก่อนสูดทุกครั้ง</t>
        </is>
      </c>
      <c r="F148" s="186" t="inlineStr">
        <is>
          <t>เงยหน้าขึ้นสูงและสูดลมหายใจเข้าช้าๆ ลึกๆ</t>
        </is>
      </c>
      <c r="G148" s="186" t="inlineStr">
        <is>
          <t>หลังสูดยาเสร็จ ให้บ้วนปากและกลั้วคอด้วยน้ำสะอาดแล้วบ้วนทิ้งทุกครั้ง</t>
        </is>
      </c>
      <c r="H148" s="186" t="inlineStr">
        <is>
          <t>หลังสูดยาเสร็จ ให้ดื่มน้ำตามมากๆ เพื่อกลืนผงยาลงกระเพาะอาหาร</t>
        </is>
      </c>
      <c r="I148" s="186" t="inlineStr">
        <is>
          <t>หลังสูดยาเสร็จ ให้นำเครื่องพ่นไปล้างทำความสะอาดด้วยน้ำก๊อกทุกครั้ง</t>
        </is>
      </c>
      <c r="J148" s="185" t="n">
        <v>3</v>
      </c>
      <c r="K148" s="186" t="inlineStr">
        <is>
          <t>✅ คำตอบที่ถูกต้อง: ข้อ ค. หลังสูดยาเสร็จ ให้บ้วนปากและกลั้วคอด้วยน้ำสะอาดแล้วบ้วนทิ้งทุกครั้ง
🎯 ทำไมข้อนี้ถึงถูก:
- คำตอบที่ถูกต้อง: ข้อ ค. หลังสูดยาเสร็จ ให้บ้วนปากและกลั้วคอด้วยน้ำสะอาดแล้วบ้วนทิ้งทุกครั้ง
- ทำไมข้อนี้ถึงถูก: การกลั้วคอและบ้วนปากด้วยน้ำสะอาดหลังสูดยาคอร์ติโคสเตียรอยด์ ช่วยชะล้างละอองยาที่ตกค้างในช่องปากและลำคอ ป้องกันการเกิดเชื้อราในช่องปาก (oral candidiasis/thrush) และเสียงแหบ (dysphonia)
🔍 ข้ออื่นผิดเพราะอะไร:
• ข้อ ก.: DPI เป็นยาผงแห้ง ห้ามเขย่า เพราะอาจทำให้กลไกตวงยาคลาดเคลื่อน
• ข้อ ข.: เทคนิคการสูดยา DPI ต้องสูดเข้าทางปากอย่าง รวดเร็ว แรง และลึก (Fast and deep)
• ข้อ ง.: การดื่มน้ำตามจะกลืนยาลงทางเดินอาหารเพิ่ม systemic absorption
• ข้อ จ.: อุปกรณ์ DPI ห้ามโดนน้ำหรือล้างน้ำเด็ดขาดเพราะความชื้นจะทำให้ผงยาจับตัวเป็นก้อน</t>
        </is>
      </c>
      <c r="L148" s="186" t="n"/>
      <c r="M148" s="186" t="inlineStr">
        <is>
          <t>11. Pulmonary</t>
        </is>
      </c>
      <c r="N148" s="186" t="inlineStr">
        <is>
          <t>11.4 Inhalation Device Techniques &amp; Aerosol Pharmacology</t>
        </is>
      </c>
      <c r="O148" s="185" t="inlineStr">
        <is>
          <t>Clinic</t>
        </is>
      </c>
      <c r="P148" s="186" t="inlineStr">
        <is>
          <t>รุ่น RxCU83</t>
        </is>
      </c>
      <c r="Q148" s="185" t="inlineStr">
        <is>
          <t>แบบฝึกหัด</t>
        </is>
      </c>
      <c r="R148" s="185" t="inlineStr">
        <is>
          <t>Quiz เตรียมสอบ CC1 RxCU83</t>
        </is>
      </c>
      <c r="S148" s="185" t="n"/>
    </row>
    <row r="149">
      <c r="A149" s="185" t="n">
        <v>147</v>
      </c>
      <c r="B149" s="186" t="inlineStr">
        <is>
          <t>ชายไทยคู่ อายุ 56 ปี มีประวัติสูบบุหรี่มา 30 ปี ปัจจุบันเลิกสูบมา 2 ปี ถูกวินิจฉัยว่าเป็นโรค COPD แพทย์ได้สั่งจ่ายยา Salbutamol MDI 2 puff prn
(ใช้ข้อมูลข้างต้นตอบคำถามข้อ 93 - 97)</t>
        </is>
      </c>
      <c r="C149" s="186" t="inlineStr">
        <is>
          <t>ข้อใดต่อไปนี้กล่าวไม่ถูกต้องเกี่ยวกับการวินิจฉัยและการดำเนินของโรค COPD</t>
        </is>
      </c>
      <c r="D149" s="186" t="n"/>
      <c r="E149" s="186" t="inlineStr">
        <is>
          <t>ผู้ป่วยมักมีอาการไอเรื้อรังและเหนื่อยง่ายเวลาออกแรง</t>
        </is>
      </c>
      <c r="F149" s="186" t="inlineStr">
        <is>
          <t>มีประวัติการสูบบุหรี่จัดเป็นปัจจัยเสี่ยงหลัก</t>
        </is>
      </c>
      <c r="G149" s="186" t="inlineStr">
        <is>
          <t>ใช้เกณฑ์ GOLD guideline ในการประเมินระยะและความรุนแรงของโรค</t>
        </is>
      </c>
      <c r="H149" s="186" t="inlineStr">
        <is>
          <t>มีการตอบสนองภายหลังการพ่นยาขยายหลอดลม (Bronchodilator reversibility) น้อยกว่าร้อยละ 12</t>
        </is>
      </c>
      <c r="I149" s="186" t="inlineStr">
        <is>
          <t>หลังการใช้ยาขยายหลอดลม จะพบว่าค่า FEV1/FVC เพิ่มสูงขึ้นกลับมาเป็นปกติ (&gt; 0.80)</t>
        </is>
      </c>
      <c r="J149" s="185" t="n">
        <v>5</v>
      </c>
      <c r="K149" s="186" t="inlineStr">
        <is>
          <t>✅ คำตอบที่ถูกต้อง: ข้อ จ. หลังการใช้ยาขยายหลอดลม จะพบว่าค่า FEV1/FVC เพิ่มสูงขึ้นกลับมาเป็นปกติ (&gt; 0.80)
🎯 ทำไมข้อนี้ถึงถูก:
- คำตอบที่ถูกต้อง: ข้อ จ. หลังการใช้ยาขยายหลอดลม จะพบว่าค่า FEV1/FVC เพิ่มสูงขึ้นกลับมาเป็นปกติ (&gt; 0.80)
- ทำไมข้อนี้ถึงถูก: นิยามสำคัญของ COPD คือ เป็น persistent airflow limitation ที่ ไม่สามารถกลับคืนสู่สภาพปกติได้อย่างสมบูรณ์ (not fully reversible) ดังนั้นแม้จะพ่นยาขยายหลอดลมแล้ว ค่า FEV1/FVC ก็ยังคงต่ำกว่า 0.70
🔍 ข้ออื่นผิดเพราะอะไร:
• ข้อ ก.: ไอเรื้อรังและ exertional dyspnea เป็นลักษณะสำคัญของโรค
• ข้อ ข.: ประวัติการสูบบุหรี่เป็นปัจจัยเสี่ยงที่สำคัญที่สุด
• ข้อ ค.: GOLD guideline เป็นมาตรฐานสากลในการวินิจฉัยและดูแลรักษา
• ข้อ ง.: การตอบสนองต่อยาขยายหลอดลมน้อยกว่า 12% เป็นลักษณะเด่นที่ช่วยแยก COPD ออกจาก Asthma</t>
        </is>
      </c>
      <c r="L149" s="186" t="n"/>
      <c r="M149" s="186" t="inlineStr">
        <is>
          <t>11. Pulmonary</t>
        </is>
      </c>
      <c r="N149" s="186" t="inlineStr">
        <is>
          <t>11.2 Chronic Obstructive Pulmonary Disease (COPD)</t>
        </is>
      </c>
      <c r="O149" s="185" t="inlineStr">
        <is>
          <t>Clinic</t>
        </is>
      </c>
      <c r="P149" s="186" t="inlineStr">
        <is>
          <t>รุ่น RxCU83</t>
        </is>
      </c>
      <c r="Q149" s="185" t="inlineStr">
        <is>
          <t>แบบฝึกหัด</t>
        </is>
      </c>
      <c r="R149" s="185" t="inlineStr">
        <is>
          <t>Quiz เตรียมสอบ CC1 RxCU83</t>
        </is>
      </c>
      <c r="S149" s="185" t="n"/>
    </row>
    <row r="150">
      <c r="A150" s="185" t="n">
        <v>148</v>
      </c>
      <c r="B150" s="186" t="inlineStr"/>
      <c r="C150" s="186" t="inlineStr">
        <is>
          <t>ข้อใดเป็นผลข้างเคียงที่พบได้บ่อยจากการใช้ยาพ่นสูด Salbutamol (Short-Acting Beta-2 Agonist: SABA)</t>
        </is>
      </c>
      <c r="D150" s="186" t="n"/>
      <c r="E150" s="186" t="inlineStr">
        <is>
          <t>อาการใจสั่น มือสั่น (Tremor, palpitations)</t>
        </is>
      </c>
      <c r="F150" s="186" t="inlineStr">
        <is>
          <t>ภาวะโพแทสเซียมในเลือดสูง (Hyperkalemia)</t>
        </is>
      </c>
      <c r="G150" s="186" t="inlineStr">
        <is>
          <t>ภาวะหัวใจเต้นช้าผิดปกติ (Bradycardia)</t>
        </is>
      </c>
      <c r="H150" s="186" t="inlineStr">
        <is>
          <t>เชื้อราในช่องปาก (Oral thrush)</t>
        </is>
      </c>
      <c r="I150" s="186" t="inlineStr">
        <is>
          <t>โรคกระดูกพรุน (Osteoporosis)</t>
        </is>
      </c>
      <c r="J150" s="185" t="n">
        <v>1</v>
      </c>
      <c r="K150" s="186" t="inlineStr">
        <is>
          <t>✅ คำตอบที่ถูกต้อง: ข้อ ก. อาการใจสั่น มือสั่น (Tremor, palpitations)
🎯 ทำไมข้อนี้ถึงถูก:
- คำตอบที่ถูกต้อง: ข้อ ก. อาการใจสั่น มือสั่น (Tremor, palpitations)
- ทำไมข้อนี้ถึงถูก: Salbutamol ออกฤทธิ์กระตุ้น Beta-2 receptor ที่กล้ามเนื้อลายทำให้เกิด skeletal muscle tremor และกระตุ้น Beta-1/Beta-2 receptor ที่หัวใจทำให้เกิด tachycardia และใจสั่น
🔍 ข้ออื่นผิดเพราะอะไร:
• ข้อ ข.: Beta-2 agonists กระตุ้นการดึงโพแทสเซียมเข้าเซลล์ จึงทำให้เกิดภาวะ Hypokalemia ไม่ใช่ Hyperkalemia
• ข้อ ค.: ยาทำให้หัวใจเต้นเร็ว (Tachycardia) ไม่ใช่เต้นช้า
• ข้อ ง.: เชื้อราในช่องปากเป็นผลข้างเคียงของ Inhaled Corticosteroids (ICS)
• ข้อ จ.: กระดูกพรุนเป็นผลข้างเคียงระยะยาวของ systemic steroids</t>
        </is>
      </c>
      <c r="L150" s="186" t="n"/>
      <c r="M150" s="186" t="inlineStr">
        <is>
          <t>11. Pulmonary</t>
        </is>
      </c>
      <c r="N150" s="186" t="inlineStr">
        <is>
          <t>11.1 Asthma (Adult &amp; Pediatric)</t>
        </is>
      </c>
      <c r="O150" s="185" t="inlineStr">
        <is>
          <t>Clinic</t>
        </is>
      </c>
      <c r="P150" s="186" t="inlineStr">
        <is>
          <t>รุ่น RxCU83</t>
        </is>
      </c>
      <c r="Q150" s="185" t="inlineStr">
        <is>
          <t>แบบฝึกหัด</t>
        </is>
      </c>
      <c r="R150" s="185" t="inlineStr">
        <is>
          <t>Quiz เตรียมสอบ CC1 RxCU83</t>
        </is>
      </c>
      <c r="S150" s="185" t="n"/>
    </row>
    <row r="151">
      <c r="A151" s="185" t="n">
        <v>149</v>
      </c>
      <c r="B151" s="186" t="inlineStr">
        <is>
          <t>ผู้ป่วยชายไทยสูงอายุ ได้รับการวินิจฉัยว่าเป็นโรคปอดอุดกั้นเรื้อรัง (COPD) เดิมใช้เฉพาะยาพ่นขยายหลอดลมระยะสั้นเมื่อมีอาการเหนื่อย ต่อมาผู้ป่วยมีอาการเหนื่อยหอบมากขึ้น รบกวนกิจกรรมในชีวิตประจำวัน แพทย์ประเมินว่าจัดอยู่ใน GOLD Group B (mMRC ≥ 2, ประวัติกำเริบ 0-1 ครั้งต่อปี ไม่เคยนอนโรงพยาบาล)</t>
        </is>
      </c>
      <c r="C151" s="186" t="inlineStr">
        <is>
          <t>ยาในข้อใดที่ควรได้รับเพิ่มเติมเป็นยาควบคุมอาการระยะยาว (Maintenance therapy) ตามแนวทาง GOLD guideline</t>
        </is>
      </c>
      <c r="D151" s="186" t="n"/>
      <c r="E151" s="186" t="inlineStr">
        <is>
          <t>Fenoterol MDI</t>
        </is>
      </c>
      <c r="F151" s="186" t="inlineStr">
        <is>
          <t>Ipratropium bromide MDI</t>
        </is>
      </c>
      <c r="G151" s="186" t="inlineStr">
        <is>
          <t>Tiotropium bromide DPI</t>
        </is>
      </c>
      <c r="H151" s="186" t="inlineStr">
        <is>
          <t>Budesonide DPI</t>
        </is>
      </c>
      <c r="I151" s="186" t="inlineStr">
        <is>
          <t>Sodium cromoglycate</t>
        </is>
      </c>
      <c r="J151" s="185" t="n">
        <v>3</v>
      </c>
      <c r="K151" s="186" t="inlineStr">
        <is>
          <t>✅ คำตอบที่ถูกต้อง: ข้อ ค. Tiotropium bromide DPI
🎯 ทำไมข้อนี้ถึงถูก:
- คำตอบที่ถูกต้อง: ข้อ ค. Tiotropium bromide DPI
- ทำไมข้อนี้ถึงถูก: ผู้ป่วย COPD Group B (หรือ Group E ใน GOLD 2023-2024) แนะนำให้ใช้ Long-Acting Bronchodilator เป็นยาหลัก โดยเฉพาะ Long-Acting Muscarinic Antagonist (LAMA) เช่น Tiotropium หรือ LABA+LAMA เพื่อควบคุมอาการและเพิ่มสมรรถภาพปอด
🔍 ข้ออื่นผิดเพราะอะไร:
• ข้อ ก.: Fenoterol เป็น SABA ออกฤทธิ์สั้น ใช้บรรเทาอาการฉุกเฉิน ไม่ใช่ long-acting maintenance
• ข้อ ข.: Ipratropium bromide เป็น SAMA ออกฤทธิ์สั้น ต้องพ่นวันละ 3-4 ครั้ง
• ข้อ ง.: ICS เดี่ยวๆ เช่น Budesonide มีข้อห้ามใช้เป็น monotherapy ใน COPD
• ข้อ จ.: Sodium cromoglycate ไม่มีบทบาทในการรักษา COPD</t>
        </is>
      </c>
      <c r="L151" s="186" t="n"/>
      <c r="M151" s="186" t="inlineStr">
        <is>
          <t>11. Pulmonary</t>
        </is>
      </c>
      <c r="N151" s="186" t="inlineStr">
        <is>
          <t>11.2 Chronic Obstructive Pulmonary Disease (COPD)</t>
        </is>
      </c>
      <c r="O151" s="185" t="inlineStr">
        <is>
          <t>Clinic</t>
        </is>
      </c>
      <c r="P151" s="186" t="inlineStr">
        <is>
          <t>รุ่น RxCU83</t>
        </is>
      </c>
      <c r="Q151" s="185" t="inlineStr">
        <is>
          <t>แบบฝึกหัด</t>
        </is>
      </c>
      <c r="R151" s="185" t="inlineStr">
        <is>
          <t>Quiz เตรียมสอบ CC1 RxCU83</t>
        </is>
      </c>
      <c r="S151" s="185" t="inlineStr">
        <is>
          <t>CASE-PULM-COPD-GROUP-B</t>
        </is>
      </c>
    </row>
    <row r="152">
      <c r="A152" s="185" t="n">
        <v>150</v>
      </c>
      <c r="B152" s="186" t="inlineStr"/>
      <c r="C152" s="186" t="inlineStr">
        <is>
          <t>ข้อใดกล่าวผิดเกี่ยวกับคุณสมบัติและเทคนิคการใช้ยาพ่นชนิดหลอดกด (Metered-Dose Inhalers: MDIs)</t>
        </is>
      </c>
      <c r="D152" s="186" t="n"/>
      <c r="E152" s="186" t="inlineStr">
        <is>
          <t>การกดยาและการสูดหายใจเข้าต้องทำพร้อมกันอย่างสัมพันธ์กัน (Hand-breath coordination)</t>
        </is>
      </c>
      <c r="F152" s="186" t="inlineStr">
        <is>
          <t>ตัวยาละลายหรือแขวนลอยอยู่ในรูปของเหลวภายในหลอดโลหะ</t>
        </is>
      </c>
      <c r="G152" s="186" t="inlineStr">
        <is>
          <t>มีการผสมสารขับดัน (propellant) เช่น HFA เพื่อสร้างละอองฝอย</t>
        </is>
      </c>
      <c r="H152" s="186" t="inlineStr">
        <is>
          <t>เทคนิคการสูดยาต้องหายใจเข้าทางปาก ช้า ลึก และสม่ำเสมอ</t>
        </is>
      </c>
      <c r="I152" s="186" t="inlineStr">
        <is>
          <t>ตัวเครื่องพ่นพลาสติกบรรจุยาอยู่ภายในอย่างถาวร จึงห้ามถอดล้างทำความสะอาดด้วยน้ำเด็ดขาด</t>
        </is>
      </c>
      <c r="J152" s="185" t="n">
        <v>5</v>
      </c>
      <c r="K152" s="186" t="inlineStr">
        <is>
          <t>✅ คำตอบที่ถูกต้อง: ข้อ จ. ตัวเครื่องพ่นพลาสติกบรรจุยาอยู่ภายในอย่างถาวร จึงห้ามถอดล้างทำความสะอาดด้วยน้ำเด็ดขาด
🎯 ทำไมข้อนี้ถึงถูก:
- คำตอบที่ถูกต้อง: ข้อ จ. ตัวเครื่องพ่นพลาสติกบรรจุยาอยู่ภายในอย่างถาวร จึงห้ามถอดล้างทำความสะอาดด้วยน้ำเด็ดขาด
- ทำไมข้อนี้ถึงถูก: เครื่องพ่น MDI สามารถถอดหลอดโลหะ (metal canister) ออกได้ และควรนำปลอกพลาสติก (actuator) ไปล้างทำความสะอาดด้วยน้ำอุ่นสัปดาห์ละ 1 ครั้งเพื่อป้องกันการอุดตันของรูพ่นยา
🔍 ข้ออื่นผิดเพราะอะไร:
• ข้อ ก.: ปัญหาสำคัญของ MDI คือต้องประสานมือและลมหายใจ หากทำไม่ได้ต้องต่อกระบอก spacer
• ข้อ ข.: ตัวยาบรรจุเป็น solution หรือ suspension ภายใต้แรงดัน
• ข้อ ค.: มีการใช้สารขับดันไฮโดรฟลูออโรแอลเคน (HFA)
• ข้อ ง.: เทคนิคที่ถูกต้องคือ Slow and deep inhalation</t>
        </is>
      </c>
      <c r="L152" s="186" t="n"/>
      <c r="M152" s="186" t="inlineStr">
        <is>
          <t>11. Pulmonary</t>
        </is>
      </c>
      <c r="N152" s="186" t="inlineStr">
        <is>
          <t>11.4 Inhalation Device Techniques &amp; Aerosol Pharmacology</t>
        </is>
      </c>
      <c r="O152" s="185" t="inlineStr">
        <is>
          <t>Clinic</t>
        </is>
      </c>
      <c r="P152" s="186" t="inlineStr">
        <is>
          <t>รุ่น RxCU83</t>
        </is>
      </c>
      <c r="Q152" s="185" t="inlineStr">
        <is>
          <t>แบบฝึกหัด</t>
        </is>
      </c>
      <c r="R152" s="185" t="inlineStr">
        <is>
          <t>Quiz เตรียมสอบ CC1 RxCU83</t>
        </is>
      </c>
      <c r="S152" s="185" t="n"/>
    </row>
    <row r="153">
      <c r="A153" s="185" t="n">
        <v>151</v>
      </c>
      <c r="B153" s="186" t="inlineStr"/>
      <c r="C153" s="186" t="inlineStr">
        <is>
          <t>ข้อใดกล่าวถูกต้องเกี่ยวกับยา Seretide Accuhaler (Salmeterol + Fluticasone propionate)</t>
        </is>
      </c>
      <c r="D153" s="186" t="n"/>
      <c r="E153" s="186" t="inlineStr">
        <is>
          <t>ไม่จำเป็นต้องกลั้วปากและคอหลังสูดยาเสร็จ</t>
        </is>
      </c>
      <c r="F153" s="186" t="inlineStr">
        <is>
          <t>แนะนำให้สูดยาอย่างต่อเนื่องสม่ำเสมอทุกวันตามเวลาเพื่อควบคุมอาการของโรค</t>
        </is>
      </c>
      <c r="G153" s="186" t="inlineStr">
        <is>
          <t>ต้องเขย่าอุปกรณ์ก่อนสูดยาทุกครั้งเพื่อให้สารขับดันทำงานได้ดีขึ้น</t>
        </is>
      </c>
      <c r="H153" s="186" t="inlineStr">
        <is>
          <t>สามารถใช้สูดพ่นเมื่อเกิดอาการจับหืดเฉียบพลันได้เนื่องจากยาออกฤทธิ์ขยายหลอดลมได้เร็วมาก</t>
        </is>
      </c>
      <c r="I153" s="186" t="inlineStr">
        <is>
          <t>ขนาดอนุภาคของยาควรมีขนาดใหญ่กว่า 10 ไมโครเมตรเพื่อให้ตกค้างในหลอดลมส่วนต้น</t>
        </is>
      </c>
      <c r="J153" s="185" t="n">
        <v>2</v>
      </c>
      <c r="K153" s="186" t="inlineStr">
        <is>
          <t>✅ คำตอบที่ถูกต้อง: ข้อ ข. แนะนำให้สูดยาอย่างต่อเนื่องสม่ำเสมอทุกวันตามเวลาเพื่อควบคุมอาการของโรค
🎯 ทำไมข้อนี้ถึงถูก:
- คำตอบที่ถูกต้อง: ข้อ ข. แนะนำให้สูดยาอย่างต่อเนื่องสม่ำเสมอทุกวันตามเวลาเพื่อควบคุมอาการของโรค
- ทำไมข้อนี้ถึงถูก: Seretide Accuhaler ประกอบด้วย LABA (Salmeterol ออกฤทธิ์ช้าแต่นาน) และ ICS (Fluticasone) จัดเป็น Controller medication สำหรับควบคุมการอักเสบและป้องกันอาการกำเริบ จึงต้องใช้ต่อเนื่องทุกวัน
🔍 ข้ออื่นผิดเพราะอะไร:
• ข้อ ก.: มีส่วนประกอบของ ICS จำเป็นต้องบ้วนปากกลั้วคอทุกครั้งเพื่อป้องกันเชื้อรา
• ข้อ ค.: Accuhaler เป็น DPI ห้ามเขย่าอุปกรณ์
• ข้อ ง.: Salmeterol เป็น slow-onset LABA ไม่สามารถใช้เป็น reliever ในภาวะเฉียบพลันได้
• ข้อ จ.: ขนาดอนุภาคที่เหมาะสมในการลงสู่หลอดลมฝอยส่วนปลายต้องมีขนาด 1-5 ไมโครเมตร</t>
        </is>
      </c>
      <c r="L153" s="186" t="n"/>
      <c r="M153" s="186" t="inlineStr">
        <is>
          <t>11. Pulmonary</t>
        </is>
      </c>
      <c r="N153" s="186" t="inlineStr">
        <is>
          <t>11.4 Inhalation Device Techniques &amp; Aerosol Pharmacology</t>
        </is>
      </c>
      <c r="O153" s="185" t="inlineStr">
        <is>
          <t>Clinic</t>
        </is>
      </c>
      <c r="P153" s="186" t="inlineStr">
        <is>
          <t>รุ่น RxCU83</t>
        </is>
      </c>
      <c r="Q153" s="185" t="inlineStr">
        <is>
          <t>แบบฝึกหัด</t>
        </is>
      </c>
      <c r="R153" s="185" t="inlineStr">
        <is>
          <t>Quiz เตรียมสอบ CC1 RxCU83</t>
        </is>
      </c>
      <c r="S153" s="185" t="n"/>
    </row>
    <row r="154">
      <c r="A154" s="185" t="n">
        <v>152</v>
      </c>
      <c r="B154" s="186" t="inlineStr">
        <is>
          <t>ผู้ป่วยมีอาการคัดจมูก น้ำมูกไหลตลอดเวลา จามบ่อย ต้องหายใจทางปาก เริ่มมีอาการหลังจากเผชิญมลพิษฝุ่น PM 2.5 สูงเมื่อ 2 วันก่อน</t>
        </is>
      </c>
      <c r="C154" s="186" t="inlineStr">
        <is>
          <t>ยาในข้อใดที่สามารถจ่ายในร้านยาเพื่อบรรเทาอาการคัดจมูกและน้ำมูกได้อย่างรวดเร็วและเหมาะสมในระยะสั้น</t>
        </is>
      </c>
      <c r="D154" s="186" t="n"/>
      <c r="E154" s="186" t="inlineStr">
        <is>
          <t>Nasolin (Phenylephrine HCl + Chlorpheniramine)</t>
        </is>
      </c>
      <c r="F154" s="186" t="inlineStr">
        <is>
          <t>Fluticasone furoate nasal spray</t>
        </is>
      </c>
      <c r="G154" s="186" t="inlineStr">
        <is>
          <t>Montelukast tablets</t>
        </is>
      </c>
      <c r="H154" s="186" t="inlineStr">
        <is>
          <t>Pseudoephedrine tablets</t>
        </is>
      </c>
      <c r="I154" s="186" t="inlineStr">
        <is>
          <t>ถูกทั้ง ก. และ ข. โดยเลือกใช้ตามความเหมาะสมของระยะเวลาการเกิดอาการ</t>
        </is>
      </c>
      <c r="J154" s="185" t="n">
        <v>1</v>
      </c>
      <c r="K154" s="186" t="inlineStr">
        <is>
          <t>✅ คำตอบที่ถูกต้อง: ข้อ ก. Nasolin (Phenylephrine HCl + Chlorpheniramine)
🎯 ทำไมข้อนี้ถึงถูก:
- คำตอบที่ถูกต้อง: ข้อ ก. Nasolin (Phenylephrine HCl + Chlorpheniramine)
- ทำไมข้อนี้ถึงถูก: ในร้านยาชุมชน ยาสูตรผสม Antihistamine + Decongestant (Chlorpheniramine + Phenylephrine) สามารถหาซื้อได้ทันที ช่วยลดทั้งน้ำมูกและอาการคัดแน่นจมูกจากภาวะเยื่อบุโพรงจมูกอักเสบเฉียบพลันได้อย่างรวดเร็ว
🔍 ข้ออื่นผิดเพราะอะไร:
• ข้อ ข.: สเตียรอยด์พ่นจมูกต้องใช้เวลาสะสม 1-2 สัปดาห์จึงจะเห็นผลเต็มที่ เหมาะกับอาการเรื้อรัง
• ข้อ ค.: Montelukast ไม่ใช่ยาบรรเทาอาการเฉียบพลัน
• ข้อ ง.: Pseudoephedrine ถูกจัดเป็นวัตถุออกฤทธิ์ต่อจิตและประสาทประเภท 2 ไม่อนุญาตให้จำหน่ายในร้านยาชุมชน (มีเฉพาะในโรงพยาบาล)
• ข้อ จ.: ข้อ ก มีความพร้อมจำหน่ายและออกฤทธิ์เร็วกว่าในกรณีเฉียบพลัน 2 วัน</t>
        </is>
      </c>
      <c r="L154" s="186" t="n"/>
      <c r="M154" s="186" t="inlineStr">
        <is>
          <t>11. Pulmonary</t>
        </is>
      </c>
      <c r="N154" s="186" t="inlineStr">
        <is>
          <t>11.3 Allergic Rhinitis &amp; Upper Airway Disorders</t>
        </is>
      </c>
      <c r="O154" s="185" t="inlineStr">
        <is>
          <t>Clinic</t>
        </is>
      </c>
      <c r="P154" s="186" t="inlineStr">
        <is>
          <t>รุ่น RxCU83</t>
        </is>
      </c>
      <c r="Q154" s="185" t="inlineStr">
        <is>
          <t>แบบฝึกหัด</t>
        </is>
      </c>
      <c r="R154" s="185" t="inlineStr">
        <is>
          <t>Quiz เตรียมสอบ CC1 RxCU83</t>
        </is>
      </c>
      <c r="S154" s="185" t="n"/>
    </row>
    <row r="155">
      <c r="A155" s="185" t="n">
        <v>153</v>
      </c>
      <c r="B155" s="186" t="inlineStr">
        <is>
          <t>หากผู้ป่วยเลือกใช้ยาพ่นจมูก Fluticasone furoate nasal spray ในการรักษาโรคภูมิแพ้จมูก</t>
        </is>
      </c>
      <c r="C155" s="186" t="inlineStr">
        <is>
          <t>ข้อใดคือผลข้างเคียงเฉพาะที่ (Local adverse effect) ที่พบได้บ่อยที่สุดและต้องให้คำแนะนำแก่ผู้ป่วย</t>
        </is>
      </c>
      <c r="D155" s="186" t="n"/>
      <c r="E155" s="186" t="inlineStr">
        <is>
          <t>เลือดกำเดาไหล (Epistaxis)</t>
        </is>
      </c>
      <c r="F155" s="186" t="inlineStr">
        <is>
          <t>อาการคัดแน่นจมูกรุนแรงขึ้นจากการดื้อยา (Rebound congestion)</t>
        </is>
      </c>
      <c r="G155" s="186" t="inlineStr">
        <is>
          <t>เชื้อราขึ้นในโพรงจมูก</t>
        </is>
      </c>
      <c r="H155" s="186" t="inlineStr">
        <is>
          <t>สูญเสียการรับกลิ่นอย่างถาวร</t>
        </is>
      </c>
      <c r="I155" s="186" t="inlineStr">
        <is>
          <t>ผนังกั้นช่องจมูกทะลุอย่างเฉียบพลัน</t>
        </is>
      </c>
      <c r="J155" s="185" t="n">
        <v>1</v>
      </c>
      <c r="K155" s="186" t="inlineStr">
        <is>
          <t>✅ คำตอบที่ถูกต้อง: ข้อ ก. เลือดกำเดาไหล (Epistaxis)
🎯 ทำไมข้อนี้ถึงถูก:
- คำตอบที่ถูกต้อง: ข้อ ก. เลือดกำเดาไหล (Epistaxis)
- ทำไมข้อนี้ถึงถูก: ผลข้างเคียงเฉพาะที่ที่พบบ่อยที่สุดของ Intranasal corticosteroids คือ อาการระคายเคืองเยื่อบุจมูก เลือดกำเดาไหล (Epistaxis) และเยื่อบุจมูกแห้ง ป้องกันได้โดยการพ่นยาชี้หัวพ่นไปทางหางตาด้านตรงข้ามเพื่อหลีกเลี่ยงการพ่นตรงเข้าสู่ผนังกั้นช่องจมูก (Nasal septum)
🔍 ข้ออื่นผิดเพราะอะไร:
• ข้อ ข.: Rebound congestion (Rhinitis medicamentosa) เกิดจากการใช้ topical decongestant เกิน 3-5 วัน ไม่ได้เกิดจากสเตียรอยด์พ่นจมูก
• ข้อ ค.: เชื้อราในโพรงจมูกพบได้น้อยมาก
• ข้อ ง.: ไม่ทำให้สูญเสียการรับกลิ่นถาวร
• ข้อ จ.: Septal perforation เป็นภาวะแทรกซ้อนที่พบได้น้อยมากจากการพ่นโดนผนังกั้นจมูกต่อเนื่องเป็นปี</t>
        </is>
      </c>
      <c r="L155" s="186" t="n"/>
      <c r="M155" s="186" t="inlineStr">
        <is>
          <t>11. Pulmonary</t>
        </is>
      </c>
      <c r="N155" s="186" t="inlineStr">
        <is>
          <t>11.3 Allergic Rhinitis &amp; Upper Airway Disorders</t>
        </is>
      </c>
      <c r="O155" s="185" t="inlineStr">
        <is>
          <t>Clinic</t>
        </is>
      </c>
      <c r="P155" s="186" t="inlineStr">
        <is>
          <t>รุ่น RxCU83</t>
        </is>
      </c>
      <c r="Q155" s="185" t="inlineStr">
        <is>
          <t>แบบฝึกหัด</t>
        </is>
      </c>
      <c r="R155" s="185" t="inlineStr">
        <is>
          <t>Quiz เตรียมสอบ CC1 RxCU83</t>
        </is>
      </c>
      <c r="S155" s="185" t="n"/>
    </row>
    <row r="156">
      <c r="A156" s="185" t="n">
        <v>154</v>
      </c>
      <c r="B156" s="186" t="inlineStr">
        <is>
          <t>หญิงไทยอายุ 50 ปี น้ำหนัก 45 กก. ส่วนสูง 157 ซม. อาชีพคนงานโรงงานทอผ้า มาด้วยอาการหายใจหอบเหนื่อยบ่อย ไอ มีน้ำมูกใส ปัจจุบันใช้ Seretide Accuhaler (Salmeterol/Fluticasone propionate 50/250 mcg) 1 puff BID, Ventolin MDI prn และ Avamys พ่นจมูก โดยผู้ป่วยใช้เทคนิคการพ่นยาถูกต้องสม่ำเสมอ แต่อาการหอบยังควบคุมไม่ได้ ตรวจสมรรถภาพปอดพบค่า FEV1 ก่อนพ่นยา 1.65 L หลังพ่นเพิ่มเป็น 2.1 L แพทย์วินิจฉัยเป็น Uncontrolled Asthma</t>
        </is>
      </c>
      <c r="C156" s="186" t="inlineStr">
        <is>
          <t>ตามแนวทางเวชปฏิบัติการรักษาโรคหืดในประเทศไทย พ.ศ. 2566 และ GINA Guideline การปรับเปลี่ยนแผนการรักษาตาม Track 1 (Preferred Controller and Reliever) ควรเลือกใช้สูตรการรักษาในข้อใด</t>
        </is>
      </c>
      <c r="D156" s="186" t="n"/>
      <c r="E156" s="186" t="inlineStr">
        <is>
          <t>Medium-dose Inhaled Corticosteroid (ICS) ร่วมกับ Formoterol ในรูปแบบ Single Maintenance and Reliever Therapy (SMART)</t>
        </is>
      </c>
      <c r="F156" s="186" t="inlineStr">
        <is>
          <t>High-dose ICS ร่วมกับ As-needed Short-Acting Beta-2 Agonist (SABA)</t>
        </is>
      </c>
      <c r="G156" s="186" t="inlineStr">
        <is>
          <t>Low-dose ICS ร่วมกับ LABA เดิม และใช้ As-needed SABA สำหรับบรรเทาอาการ</t>
        </is>
      </c>
      <c r="H156" s="186" t="inlineStr">
        <is>
          <t>Low-dose ICS-formoterol maintenance and reliever โดยคงขนาดยาเท่าเดิม</t>
        </is>
      </c>
      <c r="I156" s="186" t="inlineStr">
        <is>
          <t>เริ่มยา Oral Systemic Corticosteroids ต่อเนื่องระยะยาว</t>
        </is>
      </c>
      <c r="J156" s="185" t="n">
        <v>1</v>
      </c>
      <c r="K156" s="186" t="inlineStr">
        <is>
          <t>✅ คำตอบที่ถูกต้อง: ข้อ ก. Medium-dose Inhaled Corticosteroid (ICS) ร่วมกับ Formoterol ในรูปแบบ Single Maintenance and Reliever Therapy (SMART)
🎯 ทำไมข้อนี้ถึงถูก:
ตามแนวทางเวชปฏิบัติ GINA และแนวทางโรคหืดไทย 2566 Track 1 (Preferred approach) แนะนำให้ใช้ ICS-Formoterol เป็นทั้งยาควบคุมอาการประจำวัน (Maintenance) และยาบรรเทาอาการเมื่อมีอาการกำเริบ (Reliever) เมื่อผู้ป่วยยังคุมอาการไม่ได้ใน Step 3 การก้าวขึ้นสู่ Step 4 แนะนำให้ปรับเป็น Medium-dose ICS-formoterol maintenance and reliever ซึ่งช่วยลดความเสี่ยงการเกิด Severe exacerbation ได้ดีกว่าสูตรที่มี SABA เป็น reliever
🔍 ข้ออื่นผิดเพราะอะไร:
• ข้อ ข.: การให้ High-dose ICS ร่วมกับ SABA prn จัดอยู่ใน Track 2 (Alternative track) ซึ่งมีความเสี่ยงต่อการเกิดภาวะหอบกำเริบสูงกว่าและเสี่ยงต่อผลข้างเคียงจาก high dose steroid
• ข้อ ค.: การใช้สูตรเดิมร่วมกับ SABA prn ไม่สามารถควบคุมอาการของผู้ป่วยรายนี้ได้เพียงพอ
• ข้อ ง.: ผู้ป่วยควบคุมอาการไม่ได้ การคงขนาดยา Low-dose ICS-formoterol เท่าเดิมจะไม่เพียงพอต่อการควบคุมโรค
• ข้อ จ.: Oral systemic corticosteroids สำรองไว้เฉพาะ Step 5 สำหรับ Severe refractory asthma เท่านั้น เนื่องจากผลข้างเคียงระยะยาวรุนแรง</t>
        </is>
      </c>
      <c r="L156" s="186" t="inlineStr">
        <is>
          <t>Intermediate</t>
        </is>
      </c>
      <c r="M156" s="186" t="inlineStr">
        <is>
          <t>11. Pulmonary</t>
        </is>
      </c>
      <c r="N156" s="186" t="inlineStr">
        <is>
          <t>11.3 Allergic Rhinitis &amp; Upper Airway Disorders</t>
        </is>
      </c>
      <c r="O156" s="185" t="inlineStr">
        <is>
          <t>Clinic</t>
        </is>
      </c>
      <c r="P156" s="186" t="inlineStr">
        <is>
          <t>[RECONSTRUCTED: ปรับแต่งและเติมเต็มบริบทโจทย์/ตัวเลือกเพื่อความสมบูรณ์] ข้อสอบจริง PLE-CC1 ปี 2567 ข้อ 25</t>
        </is>
      </c>
      <c r="Q156" s="185" t="inlineStr">
        <is>
          <t>ข้อสอบจริง</t>
        </is>
      </c>
      <c r="R156" s="185" t="inlineStr">
        <is>
          <t>2567</t>
        </is>
      </c>
      <c r="S156" s="185" t="inlineStr">
        <is>
          <t>CASE_2567_ASTHMA_01</t>
        </is>
      </c>
    </row>
    <row r="157">
      <c r="A157" s="185" t="n">
        <v>155</v>
      </c>
      <c r="B157" s="186" t="inlineStr">
        <is>
          <t>หญิงไทยอายุ 50 ปี น้ำหนัก 45 กก. ส่วนสูง 157 ซม. อาชีพคนงานโรงงานทอผ้า มาด้วยอาการหายใจหอบเหนื่อยบ่อย ไอ มีน้ำมูกใส ปัจจุบันใช้ Seretide Accuhaler (Salmeterol/Fluticasone propionate 50/250 mcg) 1 puff BID, Ventolin MDI prn และ Avamys พ่นจมูก โดยผู้ป่วยใช้เทคนิคการพ่นยาถูกต้องสม่ำเสมอ แต่อาการหอบยังควบคุมไม่ได้ ตรวจสมรรถภาพปอดพบค่า FEV1 ก่อนพ่นยา 1.65 L หลังพ่นเพิ่มเป็น 2.1 L แพทย์วินิจฉัยเป็น Uncontrolled Asthma</t>
        </is>
      </c>
      <c r="C157" s="186" t="inlineStr">
        <is>
          <t>แพทย์พิจารณาเพิ่มยาพ่นสูดในกลุ่ม Long-Acting Muscarinic Antagonist (LAMA เช่น Tiotropium Respimat) ประโยชน์ทางคลินิกที่สำคัญที่สุดของการเพิ่มยา LAMA ในผู้ป่วยรายนี้คือข้อใด</t>
        </is>
      </c>
      <c r="D157" s="186" t="n"/>
      <c r="E157" s="186" t="inlineStr">
        <is>
          <t>เพิ่มสมรรถภาพการทำงานของปอด (Improve Lung Function: FEV1) และลดอัตราการเกิดภาวะหอบกำเริบ (Exacerbations)</t>
        </is>
      </c>
      <c r="F157" s="186" t="inlineStr">
        <is>
          <t>เพิ่มความร่วมมือในการใช้ยาของผู้ป่วย (Improve Medication Compliance)</t>
        </is>
      </c>
      <c r="G157" s="186" t="inlineStr">
        <is>
          <t>ลดการหลั่งเสมหะและสารคัดหลั่งในโพรงจมูกโดยตรง</t>
        </is>
      </c>
      <c r="H157" s="186" t="inlineStr">
        <is>
          <t>ใช้ทดแทนยาพ่นขยายหลอดลมชนิดออกฤทธิ์เร็ว (SABA) ในการบรรเทาอาการฉุกเฉิน</t>
        </is>
      </c>
      <c r="I157" s="186" t="inlineStr">
        <is>
          <t>ทดแทนความจำเป็นในการใช้ยาพ่นกลุ่มสเตียรอยด์ (ICS)</t>
        </is>
      </c>
      <c r="J157" s="185" t="n">
        <v>1</v>
      </c>
      <c r="K157" s="186" t="inlineStr">
        <is>
          <t>✅ คำตอบที่ถูกต้อง: ข้อ ก. เพิ่มสมรรถภาพการทำงานของปอด (Improve Lung Function: FEV1) และลดอัตราการเกิดภาวะหอบกำเริบ (Exacerbations)
🎯 ทำไมข้อนี้ถึงถูก:
การเพิ่ม LAMA (เช่น Tiotropium soft mist inhaler) ในผู้ป่วยโรคหืด Step 4 หรือ 5 ที่ควบคุมอาการไม่ได้ด้วย ICS/LABA มีหลักฐานเชิงประจักษ์ชัดเจนว่าช่วยเพิ่มสมรรถภาพปอดอย่างมีนัยสำคัญ (เพิ่มทั้ง trough FEV1 และ peak FEV1) อีกทั้งช่วยยืดระยะเวลาและลดอัตราการเกิด Severe asthma exacerbation
🔍 ข้ออื่นผิดเพราะอะไร:
• ข้อ ข.: การเพิ่มตัวยาหรืออุปกรณ์พ่นยาชนิดใหม่จะเพิ่มความซับซ้อนของการใช้ยา ไม่ได้เพิ่ม compliance
• ข้อ ค.: LAMA ออกฤทธิ์ขยายหลอดลมที่ตัวรับ M3 ในทางเดินหายใจส่วนล่าง ไม่ได้ลดน้ำมูกในโพรงจมูกโดยตรง
• ข้อ ง.: LAMA เป็นยาออกฤทธิ์ขยายหลอดลมช้าแบบ long-acting ไม่สามารถใช้เป็น Fast-acting reliever ในภาวะฉุกเฉินได้
• ข้อ จ.: LAMA ต้องใช้เป็น Add-on ร่วมกับ ICS เสมอ ห้ามใช้ LAMA เดี่ยวๆ โดยไม่มี ICS ในผู้ป่วยโรคหอบหืด</t>
        </is>
      </c>
      <c r="L157" s="186" t="inlineStr">
        <is>
          <t>Intermediate</t>
        </is>
      </c>
      <c r="M157" s="186" t="inlineStr">
        <is>
          <t>11. Pulmonary</t>
        </is>
      </c>
      <c r="N157" s="186" t="inlineStr">
        <is>
          <t>11.2 Chronic Obstructive Pulmonary Disease (COPD)</t>
        </is>
      </c>
      <c r="O157" s="185" t="inlineStr">
        <is>
          <t>Clinic</t>
        </is>
      </c>
      <c r="P157" s="186" t="inlineStr">
        <is>
          <t>[RECONSTRUCTED: ปรับแต่งและเติมเต็มบริบทโจทย์/ตัวเลือกเพื่อความสมบูรณ์] ข้อสอบจริง PLE-CC1 ปี 2567 ข้อ 26</t>
        </is>
      </c>
      <c r="Q157" s="185" t="inlineStr">
        <is>
          <t>ข้อสอบจริง</t>
        </is>
      </c>
      <c r="R157" s="185" t="inlineStr">
        <is>
          <t>2567</t>
        </is>
      </c>
      <c r="S157" s="185" t="inlineStr">
        <is>
          <t>CASE_2567_ASTHMA_01</t>
        </is>
      </c>
    </row>
    <row r="158">
      <c r="A158" s="185" t="n">
        <v>156</v>
      </c>
      <c r="B158" s="186" t="inlineStr">
        <is>
          <t>หญิงไทยอายุ 50 ปี น้ำหนัก 45 กก. ส่วนสูง 157 ซม. อาชีพคนงานโรงงานทอผ้า มาด้วยอาการหายใจหอบเหนื่อยบ่อย ไอ มีน้ำมูกใส ปัจจุบันใช้ Seretide Accuhaler (Salmeterol/Fluticasone propionate 50/250 mcg) 1 puff BID, Ventolin MDI prn และ Avamys พ่นจมูก โดยผู้ป่วยใช้เทคนิคการพ่นยาถูกต้องสม่ำเสมอ แต่อาการหอบยังควบคุมไม่ได้ ตรวจสมรรถภาพปอดพบค่า FEV1 ก่อนพ่นยา 1.65 L หลังพ่นเพิ่มเป็น 2.1 L แพทย์วินิจฉัยเป็น Uncontrolled Asthma</t>
        </is>
      </c>
      <c r="C158" s="186" t="inlineStr">
        <is>
          <t>จากประวัติและสภาพแวดล้อมของผู้ป่วย ปัจจัยเสี่ยงที่สามารถปรับเปลี่ยนหรือหลีกเลี่ยงได้ (Modifiable Risk Factor) ที่มีความสัมพันธ์สูงสุดต่อการกระตุ้นให้อาการหอบหืดกำเริบ (Asthma Exacerbation) ในผู้ป่วยรายนี้คือข้อใด</t>
        </is>
      </c>
      <c r="D158" s="186" t="n"/>
      <c r="E158" s="186" t="inlineStr">
        <is>
          <t>การสัมผัสฝุ่นละอองเส้นใยผ้าและสารเคมีในสถานที่ทำงาน (Occupational Exposure in Textile Factory)</t>
        </is>
      </c>
      <c r="F158" s="186" t="inlineStr">
        <is>
          <t>ประวัติการสูบบุหรี่ในอดีต (ซึ่งผู้ป่วยเลิกสูบมาแล้ว 10 ปี)</t>
        </is>
      </c>
      <c r="G158" s="186" t="inlineStr">
        <is>
          <t>เพศหญิงและอายุ 50 ปี</t>
        </is>
      </c>
      <c r="H158" s="186" t="inlineStr">
        <is>
          <t>ส่วนสูง 157 เซนติเมตร</t>
        </is>
      </c>
      <c r="I158" s="186" t="inlineStr">
        <is>
          <t>การไม่มีประวัติเข้ารับการรักษาในโรงพยาบาลมาก่อน</t>
        </is>
      </c>
      <c r="J158" s="185" t="n">
        <v>1</v>
      </c>
      <c r="K158" s="186" t="inlineStr">
        <is>
          <t>✅ คำตอบที่ถูกต้อง: ข้อ ก. การสัมผัสฝุ่นละอองเส้นใยผ้าและสารเคมีในสถานที่ทำงาน (Occupational Exposure in Textile Factory)
🎯 ทำไมข้อนี้ถึงถูก:
ผู้ป่วยประกอบอาชีพเย็บผ้าทอในโรงงาน การสูดดมฝุ่นละอองเส้นใยผ้า (Textile dusts, cotton fibers) สารฟอกย้อม หรือสารเคมีในโรงงาน เป็นปัจจัยกระตุ้นทางสิ่งแวดล้อมและอาชีวอนามัย (Occupational triggers) ที่ทำให้เกิดการระคายเคืองและอักเสบของหลอดลมเรื้อรัง ซึ่งเป็น Modifiable factor ที่สามารถจัดการได้โดยการสวมหน้ากากป้องกันที่เหมาะสมหรือปรับเปลี่ยนสิ่งแวดล้อมการทำงาน
🔍 ข้ออื่นผิดเพราะอะไร:
• ข้อ ข.: ผู้ป่วยเลิกบุหรี่สำเร็จมานานกว่า 10 ปีแล้ว ผลการระคายเคืองเฉียบพลันจากควันบุหรี่หมดไป แม้จะยังมีผลต่อ airway remodeling ในอดีต
• ข้อ ค.: เพศและอายุเป็น Non-modifiable risk factors ที่ไม่สามารถปรับเปลี่ยนได้
• ข้อ ง.: ส่วนสูงเป็นลักษณะทางกายภาพ ไม่ใช่ปัจจัยกระตุ้นโรคหืด
• ข้อ จ.: การไม่เคยนอนโรงพยาบาลเป็นประวัติความรุนแรงในอดีต ไม่ใช่ปัจจัยกระตุ้น</t>
        </is>
      </c>
      <c r="L158" s="186" t="inlineStr">
        <is>
          <t>Intermediate</t>
        </is>
      </c>
      <c r="M158" s="186" t="inlineStr">
        <is>
          <t>11. Pulmonary</t>
        </is>
      </c>
      <c r="N158" s="186" t="inlineStr">
        <is>
          <t>11.3 Allergic Rhinitis &amp; Upper Airway Disorders</t>
        </is>
      </c>
      <c r="O158" s="185" t="inlineStr">
        <is>
          <t>Clinic</t>
        </is>
      </c>
      <c r="P158" s="186" t="inlineStr">
        <is>
          <t>[RECONSTRUCTED: ปรับแต่งและเติมเต็มบริบทโจทย์/ตัวเลือกเพื่อความสมบูรณ์] ข้อสอบจริง PLE-CC1 ปี 2567 ข้อ 27</t>
        </is>
      </c>
      <c r="Q158" s="185" t="inlineStr">
        <is>
          <t>ข้อสอบจริง</t>
        </is>
      </c>
      <c r="R158" s="185" t="inlineStr">
        <is>
          <t>2567</t>
        </is>
      </c>
      <c r="S158" s="185" t="inlineStr">
        <is>
          <t>CASE_2567_ASTHMA_01</t>
        </is>
      </c>
    </row>
    <row r="159">
      <c r="A159" s="185" t="n">
        <v>157</v>
      </c>
      <c r="B159" s="186" t="inlineStr">
        <is>
          <t>หญิงไทยอายุ 50 ปี น้ำหนัก 45 กก. ส่วนสูง 157 ซม. อาชีพคนงานโรงงานทอผ้า มาด้วยอาการหายใจหอบเหนื่อยบ่อย ไอ มีน้ำมูกใส ปัจจุบันใช้ Seretide Accuhaler (Salmeterol/Fluticasone propionate 50/250 mcg) 1 puff BID, Ventolin MDI prn และ Avamys พ่นจมูก โดยผู้ป่วยใช้เทคนิคการพ่นยาถูกต้องสม่ำเสมอ แต่อาการหอบยังควบคุมไม่ได้ ตรวจสมรรถภาพปอดพบค่า FEV1 ก่อนพ่นยา 1.65 L หลังพ่นเพิ่มเป็น 2.1 L แพทย์วินิจฉัยเป็น Uncontrolled Asthma</t>
        </is>
      </c>
      <c r="C159" s="186" t="inlineStr">
        <is>
          <t>ยาผสม Seretide ประกอบด้วยตัวยาสำคัญคือ Salmeterol ร่วมกับ Fluticasone propionate กลไกการออกฤทธิ์ทางเภสัชวิทยาในระดับเซลล์ของตัวยา Salmeterol ที่ทำให้กล้ามเนื้อเรียบหลอดลมคลายตัวคือข้อใด</t>
        </is>
      </c>
      <c r="D159" s="186" t="n"/>
      <c r="E159" s="186" t="inlineStr">
        <is>
          <t>กระตุ้น Beta-2 Adrenergic Receptor เพิ่มการสร้าง cyclic AMP (cAMP) ภายในเซลล์กล้ามเนื้อเรียบ</t>
        </is>
      </c>
      <c r="F159" s="186" t="inlineStr">
        <is>
          <t>กระตุ้นเอนไซม์ Phospholipase C เพิ่มระดับ Inositol Trisphosphate (IP3) และ Calcium</t>
        </is>
      </c>
      <c r="G159" s="186" t="inlineStr">
        <is>
          <t>ปิดกั้นตัวรับ Muscarinic M3 Receptor ยับยั้งการหลั่ง Acetylcholine</t>
        </is>
      </c>
      <c r="H159" s="186" t="inlineStr">
        <is>
          <t>ยับยั้งเอนไซม์ Phosphodiesterase-4 (PDE-4) ป้องกันการสลายของ cGMP</t>
        </is>
      </c>
      <c r="I159" s="186" t="inlineStr">
        <is>
          <t>กระตุ้น Glucocorticoid Receptor ยับยั้งการถอดรหัสของยีนที่สร้างไซโตไคน์อักเสบ</t>
        </is>
      </c>
      <c r="J159" s="185" t="n">
        <v>1</v>
      </c>
      <c r="K159" s="186" t="inlineStr">
        <is>
          <t>✅ คำตอบที่ถูกต้อง: ข้อ ก. กระตุ้น Beta-2 Adrenergic Receptor เพิ่มการสร้าง cyclic AMP (cAMP) ภายในเซลล์กล้ามเนื้อเรียบ
🎯 ทำไมข้อนี้ถึงถูก:
Salmeterol เป็น Long-Acting Beta-2 Adrenergic Agonist (LABA) เข้าจับและกระตุ้น Beta-2 receptor บนผิวเซลล์กล้ามเนื้อเรียบหลอดลม ส่งผลให้เกิดการกระตุ้นเอนไซม์ Adenylyl Cyclase เปลี่ยน ATP เป็น cAMP เพิ่มขึ้น cAMP ที่สูงขึ้นจะกระตุ้น Protein Kinase A (PKA) ยับยั้งการหลั่งแคลเซียม ส่งผลให้กล้ามเนื้อเรียบหลอดลมคลายตัว (Bronchodilation)
🔍 ข้ออื่นผิดเพราะอะไร:
• ข้อ ข.: การกระตุ้น Phospholipase C และเพิ่ม IP3/Ca2+ เป็นกลไกที่ทำให้กล้ามเนื้อเรียบหดเกร็ง (Bronchoconstriction)
• ข้อ ค.: การปิดกั้น Muscarinic M3 receptor เป็นกลไกของยากลุ่ม Anticholinergic/LAMA เช่น Tiotropium
• ข้อ ง.: การยับยั้ง PDE-4 เป็นกลไกของยา Roflumilast หรืออนุพันธ์ Methylxanthine
• ข้อ จ.: การกระตุ้น Glucocorticoid receptor เป็นกลไกของ Fluticasone propionate (ICS) ไม่ใช่ Salmeterol</t>
        </is>
      </c>
      <c r="L159" s="186" t="inlineStr">
        <is>
          <t>Intermediate</t>
        </is>
      </c>
      <c r="M159" s="186" t="inlineStr">
        <is>
          <t>11. Pulmonary</t>
        </is>
      </c>
      <c r="N159" s="186" t="inlineStr">
        <is>
          <t>11.2 Chronic Obstructive Pulmonary Disease (COPD)</t>
        </is>
      </c>
      <c r="O159" s="185" t="inlineStr">
        <is>
          <t>Clinic</t>
        </is>
      </c>
      <c r="P159" s="186" t="inlineStr">
        <is>
          <t>[RECONSTRUCTED: ปรับแต่งและเติมเต็มบริบทโจทย์/ตัวเลือกเพื่อความสมบูรณ์] ข้อสอบจริง PLE-CC1 ปี 2567 ข้อ 28</t>
        </is>
      </c>
      <c r="Q159" s="185" t="inlineStr">
        <is>
          <t>ข้อสอบจริง</t>
        </is>
      </c>
      <c r="R159" s="185" t="inlineStr">
        <is>
          <t>2567</t>
        </is>
      </c>
      <c r="S159" s="185" t="inlineStr">
        <is>
          <t>CASE_2567_ASTHMA_01</t>
        </is>
      </c>
    </row>
    <row r="160">
      <c r="A160" s="185" t="n">
        <v>158</v>
      </c>
      <c r="B160" s="186" t="inlineStr">
        <is>
          <t>ผู้ป่วยโรคหืด (Asthma) ใช้ยา Budesonide + Formoterol Turbuhaler (80/4.5 mcg) สูดพ่นครั้งละ 1 puff วันละ 2 ครั้ง เช้า-เย็น สม่ำเสมอ และมี Salbutamol MDI สำหรับสูดเมื่อมีอาการหอบ ในรอบ 4 สัปดาห์ที่ผ่านมา ผู้ป่วยมีอาการหอบเหนื่อยช่วงกลางวัน 5 ครั้งต่อเดือน ไม่มีอาการตื่นกลางดึกจากโรคหืด ไม่ได้ใช้ยาพ่นขยายหลอดลม Salbutamol มานาน 4 สัปดาห์ และไม่มีอาการกำเริบเฉียบพลัน</t>
        </is>
      </c>
      <c r="C160" s="186" t="inlineStr">
        <is>
          <t>ตามแนวทางการรักษาโรคหืดสากล (GINA Guidelines) ระดับการควบคุมโรคหืดของผู้ป่วยรายนี้จัดอยู่ในระดับใด</t>
        </is>
      </c>
      <c r="D160" s="186" t="n"/>
      <c r="E160" s="186" t="inlineStr">
        <is>
          <t>Uncontrolled asthma</t>
        </is>
      </c>
      <c r="F160" s="186" t="inlineStr">
        <is>
          <t>Partly controlled asthma</t>
        </is>
      </c>
      <c r="G160" s="186" t="inlineStr">
        <is>
          <t>Well controlled asthma</t>
        </is>
      </c>
      <c r="H160" s="186" t="inlineStr">
        <is>
          <t>Intermittent asthma</t>
        </is>
      </c>
      <c r="I160" s="186" t="inlineStr">
        <is>
          <t>Mild persistent asthma</t>
        </is>
      </c>
      <c r="J160" s="185" t="n">
        <v>2</v>
      </c>
      <c r="K160" s="186" t="inlineStr">
        <is>
          <t>✅ คำตอบที่ถูกต้อง: ข้อ ข. Partly controlled asthma
🎯 ทำไมข้อนี้ถึงถูก:
ตามเกณฑ์ GINA Assessment of Asthma Control ในรอบ 4 สัปดาห์ที่ผ่านมา มีเกณฑ์ประเมิน 4 ข้อ:
1) Daytime asthma symptoms มากกว่า 2 ครั้งต่อสัปดาห์ (ผู้ป่วยมี 5 ครั้งต่อเดือน เฉลี่ยมากกว่า 1 ครั้ง/สัปดาห์ แต่มีอาการเกิน 2 ครั้ง/เดือน)
2) Night waking due to asthma (ผู้ป่วยไม่มี)
3) Reliever needed มากกว่า 2 ครั้งต่อสัปดาห์ (ผู้ป่วยไม่มี)
4) Activity limitation due to asthma (ผู้ป่วยไม่มี)
ผู้ป่วยเข้าเกณฑ์ข้อที่ 1 (มีอาการกลางวันมากกว่าเกณฑ์ปกติ) จำนวน 1 ข้อ จึงจัดอยู่ในระดับ ควบคุมได้บางส่วน (Partly controlled asthma) (หากเข้าเกณฑ์ 1 - 2 ข้อ = Partly controlled, เข้าเกณฑ์ 3 - 4 ข้อ = Uncontrolled, ไม่เข้าเกณฑ์เลย = Well controlled)
🔍 ข้ออื่นผิดเพราะอะไร:
• ข้อ ก.: Uncontrolled ต้องมีเกณฑ์ผิดปกติตั้งแต่ 3 ใน 4 ข้อขึ้นไป หรือมี Exacerbation ในรอบปี
• ข้อ ค.: Well controlled ต้องไม่มีเกณฑ์ผิดปกติเลยทั้ง 4 ข้อ (อาการกลางวันต้องไม่เกิน 2 ครั้งต่อสัปดาห์)
• ข้อ ง.: เป็นการจัดระดับความรุนแรงตามเกณฑ์เก่า (Severity) ไม่ใช่ระดับการควบคุมโรค (Asthma control)
• ข้อ จ.: (Mild persistent asthma): ไม่ใช่คำตอบที่ถูกต้องตามแนวทางเวชปฏิบัติและหลักวิชาการทางเภสัชกรรมสำหรับกรณีนี้</t>
        </is>
      </c>
      <c r="L160" s="186" t="n"/>
      <c r="M160" s="186" t="inlineStr">
        <is>
          <t>11. Pulmonary</t>
        </is>
      </c>
      <c r="N160" s="186" t="inlineStr">
        <is>
          <t>11.4 Inhalation Device Techniques &amp; Aerosol Pharmacology</t>
        </is>
      </c>
      <c r="O160" s="185" t="inlineStr">
        <is>
          <t>Clinic</t>
        </is>
      </c>
      <c r="P160" s="186" t="inlineStr">
        <is>
          <t>ข้อสอบจริง PLE-CC1 ปี 2566 Day 1 ข้อ 49 [CASE_2566_ASTHMA_01]</t>
        </is>
      </c>
      <c r="Q160" s="185" t="inlineStr">
        <is>
          <t>ข้อสอบจริง</t>
        </is>
      </c>
      <c r="R160" s="185" t="inlineStr">
        <is>
          <t>2566 Day 1</t>
        </is>
      </c>
      <c r="S160" s="185" t="inlineStr">
        <is>
          <t>CASE_2566_ASTHMA_01</t>
        </is>
      </c>
    </row>
    <row r="161">
      <c r="A161" s="185" t="n">
        <v>159</v>
      </c>
      <c r="B161" s="186" t="inlineStr">
        <is>
          <t>ผู้ป่วยโรคหืด (Asthma) ใช้ยา Budesonide + Formoterol Turbuhaler (80/4.5 mcg) สูดพ่นครั้งละ 1 puff วันละ 2 ครั้ง เช้า-เย็น สม่ำเสมอ และมี Salbutamol MDI สำหรับสูดเมื่อมีอาการหอบ ในรอบ 4 สัปดาห์ที่ผ่านมา ผู้ป่วยมีอาการหอบเหนื่อยช่วงกลางวัน 5 ครั้งต่อเดือน ไม่มีอาการตื่นกลางดึกจากโรคหืด ไม่ได้ใช้ยาพ่นขยายหลอดลม Salbutamol มานาน 4 สัปดาห์ และไม่มีอาการกำเริบเฉียบพลัน</t>
        </is>
      </c>
      <c r="C161" s="186" t="inlineStr">
        <is>
          <t>เมื่อเวลาผ่านไป 3 เดือน ผู้ป่วยสามารถควบคุมอาการได้ดีมาก อาการหอบลดลงเหลือเพียงเดือนละ 1 ครั้ง และไม่มีอาการรบกวนใดๆ การปรับลดขนาดยา (Step down therapy) ตามแนวทาง GINA Guidelines (Track 1) ข้อใดเหมาะสมที่สุด</t>
        </is>
      </c>
      <c r="D161" s="186" t="n"/>
      <c r="E161" s="186" t="inlineStr">
        <is>
          <t>Budesonide + Formoterol Turbuhaler (160/4.5 mcg) 1 puff BID</t>
        </is>
      </c>
      <c r="F161" s="186" t="inlineStr">
        <is>
          <t>Budesonide + Formoterol Turbuhaler (80/4.5 mcg) 1 puff BID ร่วมกับ Salbutamol MDI prn</t>
        </is>
      </c>
      <c r="G161" s="186" t="inlineStr">
        <is>
          <t>Fluticasone + Salmeterol MDI (125/25 mcg) 2 puffs BID</t>
        </is>
      </c>
      <c r="H161" s="186" t="inlineStr">
        <is>
          <t>Fluticasone propionate MDI 2 puffs BID ร่วมกับ Salbutamol MDI prn</t>
        </is>
      </c>
      <c r="I161" s="186" t="inlineStr">
        <is>
          <t>Budesonide + Formoterol Turbuhaler (160/4.5 mcg หรือ 80/4.5 mcg) 1 puff สูดพ่นเฉพาะเมื่อมีอาการหอบ (As-needed low-dose ICS-formoterol)</t>
        </is>
      </c>
      <c r="J161" s="185" t="n">
        <v>5</v>
      </c>
      <c r="K161" s="186" t="inlineStr">
        <is>
          <t>✅ คำตอบที่ถูกต้อง: ข้อ จ. Budesonide + Formoterol Turbuhaler (160/4.5 mcg หรือ 80/4.5 mcg) 1 puff สูดพ่นเฉพาะเมื่อมีอาการหอบ (As-needed low-dose ICS-formoterol)
🎯 ทำไมข้อนี้ถึงถูก:
ตามแนวทาง GINA Guidelines (Track 1 Preferred pathway): เมื่อผู้ป่วยสามารถควบคุมอาการของโรคหืดได้ดีต่อเนื่องเป็นเวลาอย่างน้อย 3 เดือน สามารถพิจารณาปรับลดขั้นการรักษา (Step down) จาก Step 3 (Low dose ICS-formoterol maintenance and reliever) ลงมาเป็น Step 1 หรือ Step 2 ซึ่งใช้ Low dose ICS-formoterol สูดพ่นเฉพาะเวลามีอาการ (As-needed only) ซึ่งมีความปลอดภัยสูง ช่วยป้องกันอาการกำเริบ และลดขนาดยาสเตียรอยด์สะสม
🔍 ข้ออื่นผิดเพราะอะไร:
• ข้อ ก.: เป็นการเพิ่มขนาดยา (Step up) ไม่ใช่การลดยา
• ข้อ ข.: เป็นการคงยาเดิม ไม่ได้ปรับลดขั้นการรักษา
• ข้อ ค.: เป็นการเปลี่ยนไปใช้ Track 2 (SABA reliever) ซึ่งมีความเสี่ยงต่อ Exacerbation มากกว่า Track 1
• ข้อ ง.: (Fluticasone propionate MDI 2 puffs BID ร่วมกับ Salbutamol MDI prn): ไม่ใช่คำตอบที่ถูกต้องตามแนวทางเวชปฏิบัติและหลักวิชาการทางเภสัชกรรมสำหรับกรณีนี้</t>
        </is>
      </c>
      <c r="L161" s="186" t="n"/>
      <c r="M161" s="186" t="inlineStr">
        <is>
          <t>11. Pulmonary</t>
        </is>
      </c>
      <c r="N161" s="186" t="inlineStr">
        <is>
          <t>11.4 Inhalation Device Techniques &amp; Aerosol Pharmacology</t>
        </is>
      </c>
      <c r="O161" s="185" t="inlineStr">
        <is>
          <t>Clinic</t>
        </is>
      </c>
      <c r="P161" s="186" t="inlineStr">
        <is>
          <t>ข้อสอบจริง PLE-CC1 ปี 2566 Day 1 ข้อ 50 [CASE_2566_ASTHMA_01]</t>
        </is>
      </c>
      <c r="Q161" s="185" t="inlineStr">
        <is>
          <t>ข้อสอบจริง</t>
        </is>
      </c>
      <c r="R161" s="185" t="inlineStr">
        <is>
          <t>2566 Day 1</t>
        </is>
      </c>
      <c r="S161" s="185" t="inlineStr">
        <is>
          <t>CASE_2566_ASTHMA_01</t>
        </is>
      </c>
    </row>
    <row r="162">
      <c r="A162" s="185" t="n">
        <v>160</v>
      </c>
      <c r="B162" s="186" t="inlineStr">
        <is>
          <t>ผู้ป่วยโรคหืด (Asthma) ใช้ยา Budesonide + Formoterol Turbuhaler (80/4.5 mcg) สูดพ่นครั้งละ 1 puff วันละ 2 ครั้ง เช้า-เย็น สม่ำเสมอ และมี Salbutamol MDI สำหรับสูดเมื่อมีอาการหอบ</t>
        </is>
      </c>
      <c r="C162" s="186" t="inlineStr">
        <is>
          <t>คำแนะนำในการปฏิบัติตัวที่สำคัญที่สุดหลังจากสูดยาสูตรผสมที่มีส่วนประกอบของคอร์ติโคสเตียรอยด์ (ICS) ชนิดผงแห้งคือข้อใด</t>
        </is>
      </c>
      <c r="D162" s="186" t="n"/>
      <c r="E162" s="186" t="inlineStr">
        <is>
          <t>บ้วนปาก กลั้วคอด้วยน้ำสะอาด แล้วบ้วนทิ้งทันทีทุกครั้งหลังสูดยา</t>
        </is>
      </c>
      <c r="F162" s="186" t="inlineStr">
        <is>
          <t>ดื่มน้ำอุ่นตามทันที 1 แก้วใหญ่เพื่อช่วยกลืนผงยาลงสู่กระเพาะ</t>
        </is>
      </c>
      <c r="G162" s="186" t="inlineStr">
        <is>
          <t>กลืนน้ำลายทันทีเพื่อเคลือบเนื้อเยื่อหลอดลมส่วนบน</t>
        </is>
      </c>
      <c r="H162" s="186" t="inlineStr">
        <is>
          <t>หลีกเลี่ยงการดื่มน้ำหรือรับประทานอาหารเป็นเวลาอย่างน้อย 30 นาที</t>
        </is>
      </c>
      <c r="I162" s="186" t="inlineStr">
        <is>
          <t>นอนราบลงทันทีเพื่อช่วยให้ยากระจายตัวสู่ปอดส่วนลึก</t>
        </is>
      </c>
      <c r="J162" s="185" t="n">
        <v>1</v>
      </c>
      <c r="K162" s="186" t="inlineStr">
        <is>
          <t>✅ คำตอบที่ถูกต้อง: ข้อ ก. บ้วนปาก กลั้วคอด้วยน้ำสะอาด แล้วบ้วนทิ้งทันทีทุกครั้งหลังสูดยา
🎯 ทำไมข้อนี้ถึงถูก:
การสูดยาที่มีสเตียรอยด์ (ICS: Inhaled Corticosteroid) จะมีละอองผงยาบางส่วนตกค้างอยู่ในช่องปากและลำคอ การบ้วนปากและกลั้วคอด้วยน้ำสะอาดแล้วบ้วนทิ้งทันที จะช่วยลดการสะสมของสเตียรอยด์เฉพาะที่ ป้องกันการเกิดเชื้อราในช่องปาก (Oral candidiasis) และป้องกันอาการเสียงแหบ (Dysphonia)
🔍 ข้ออื่นผิดเพราะอะไร:
• ข้อ ข.: การกลืนน้ำหรือกลืนผงยาลงสู่กระเพาะอาหารจะทำให้ยาถูกดูดซึมเข้าสู่กระแสเลือด เพิ่มความเสี่ยงของผลข้างเคียงทางระบบ (Systemic side effects)
• ข้อ ค.: (กลืนน้ำลายทันทีเพื่อเคลือบเนื้อเยื่อหลอดลมส่วนบน): ไม่ใช่คำตอบที่ถูกต้องตามแนวทางเวชปฏิบัติและหลักวิชาการทางเภสัชกรรมสำหรับกรณีนี้
• ข้อ ง.: ไม่มีข้อห้ามในการดื่มน้ำหรือรับประทานอาหารหลังการบ้วนปาก
• ข้อ จ.: การนอนราบไม่มีผลต่อการกระจายตัวของยาในปอด</t>
        </is>
      </c>
      <c r="L162" s="186" t="n"/>
      <c r="M162" s="186" t="inlineStr">
        <is>
          <t>11. Pulmonary</t>
        </is>
      </c>
      <c r="N162" s="186" t="inlineStr">
        <is>
          <t>11.4 Inhalation Device Techniques &amp; Aerosol Pharmacology</t>
        </is>
      </c>
      <c r="O162" s="185" t="inlineStr">
        <is>
          <t>Clinic</t>
        </is>
      </c>
      <c r="P162" s="186" t="inlineStr">
        <is>
          <t>ข้อสอบจริง PLE-CC1 ปี 2566 Day 1 ข้อ 51 [CASE_2566_ASTHMA_01]</t>
        </is>
      </c>
      <c r="Q162" s="185" t="inlineStr">
        <is>
          <t>ข้อสอบจริง</t>
        </is>
      </c>
      <c r="R162" s="185" t="inlineStr">
        <is>
          <t>2566 Day 1</t>
        </is>
      </c>
      <c r="S162" s="185" t="inlineStr">
        <is>
          <t>CASE_2566_ASTHMA_01</t>
        </is>
      </c>
    </row>
    <row r="163">
      <c r="A163" s="185" t="n">
        <v>161</v>
      </c>
      <c r="B163" s="186" t="inlineStr">
        <is>
          <t>ผู้ป่วยชายไทยอายุ 60 ปี ป่วยด้วยโรค COPD ผลตรวจสมรรถภาพปอดพบ FEV1 35% of predicted, FEV1/FVC 60% มีประวัติ exacerbation จนต้องนอนโรงพยาบาล 1 ครั้งในรอบปีที่ผ่านมา ประเมินอาการได้ mMRC 1 คะแนน, CAT score 8 คะแนน ได้รับยาประจำคือ Salbutamol MDI 1-2 puffs prn</t>
        </is>
      </c>
      <c r="C163" s="186" t="inlineStr">
        <is>
          <t>ผู้ป่วยรายนี้จัดอยู่ในระดับความรุนแรงและกลุ่มผู้ป่วยระดับใด ตามแนวทาง GOLD guideline 2022</t>
        </is>
      </c>
      <c r="D163" s="186" t="n"/>
      <c r="E163" s="186" t="inlineStr">
        <is>
          <t>GOLD 2, Group C</t>
        </is>
      </c>
      <c r="F163" s="186" t="inlineStr">
        <is>
          <t>GOLD 2, Group D</t>
        </is>
      </c>
      <c r="G163" s="186" t="inlineStr">
        <is>
          <t>GOLD 3, Group C</t>
        </is>
      </c>
      <c r="H163" s="186" t="inlineStr">
        <is>
          <t>GOLD 3, Group D</t>
        </is>
      </c>
      <c r="I163" s="186" t="inlineStr">
        <is>
          <t>GOLD 4, Group D</t>
        </is>
      </c>
      <c r="J163" s="185" t="n">
        <v>3</v>
      </c>
      <c r="K163" s="186" t="inlineStr">
        <is>
          <t>✅ คำตอบที่ถูกต้อง: ข้อ ค. GOLD 3, Group C
🎯 ทำไมข้อนี้ถึงถูก:
ตามเกณฑ์ GOLD 2022 ค่า FEV1 35% of predicted จัดอยู่ในช่วง 30-49% ซึ่งคือระดับความรุนแรง GOLD 3 (Severe airflow limitation: GOLD 1 &gt;= 80%, GOLD 2 50-79%, GOLD 3 30-49%, GOLD 4 &lt; 30%) และด้านความเสี่ยงต่อโรคกำเริบ ผู้ป่วยเคยมีประวัตินอนโรงพยาบาล 1 ครั้ง (&gt;= 1 leading to hospital admission) จึงจัดอยู่ในกลุ่มเสี่ยงสูง (Group C หรือ D) เมื่อร่วมกับคะแนนประเมินอาการ CAT 8 คะแนน (&lt; 10) และ mMRC 1 คะแนน (&lt; 2) จัดเป็นกลุ่ม Less symptoms จึงจัดอยู่ใน Group C อย่างชัดเจน สรุปรวมคือ GOLD 3, Group C
🔍 ข้ออื่นผิดเพราะอะไร:
• ข้อ ก.: และ ข. ผิดเพราะ GOLD 2 กำหนดค่า FEV1 อยู่ในช่วง 50-79% ไม่ตรงกับค่า 35% ของผู้ป่วย
• ข้อ ข.: (GOLD 2, Group D): ไม่ใช่คำตอบที่ถูกต้องตามแนวทางเวชปฏิบัติและหลักวิชาการทางเภสัชกรรมสำหรับกรณีนี้
• ข้อ ง.: ผิดเพราะ Group D ต้องมีอาการมาก (CAT &gt;= 10 หรือ mMRC &gt;= 2) แต่ผู้ป่วยมี CAT 8 และ mMRC 1
• ข้อ จ.: ผิดเพราะ GOLD 4 กำหนดค่า FEV1 น้อยกว่า 30% และผู้ป่วยจัดอยู่ใน Group C ไม่ใช่ Group D</t>
        </is>
      </c>
      <c r="L163" s="186" t="n"/>
      <c r="M163" s="186" t="inlineStr">
        <is>
          <t>11. Pulmonary</t>
        </is>
      </c>
      <c r="N163" s="186" t="inlineStr">
        <is>
          <t>11.2 Chronic Obstructive Pulmonary Disease (COPD)</t>
        </is>
      </c>
      <c r="O163" s="185" t="inlineStr">
        <is>
          <t>Clinic</t>
        </is>
      </c>
      <c r="P163" s="186" t="inlineStr">
        <is>
          <t>ข้อสอบจริง PLE-CC1 ปี 2566 Day 2 ข้อ 1 [CASE_2566_COPD_01]</t>
        </is>
      </c>
      <c r="Q163" s="185" t="inlineStr">
        <is>
          <t>ข้อสอบจริง</t>
        </is>
      </c>
      <c r="R163" s="185" t="inlineStr">
        <is>
          <t>2566 Day 2</t>
        </is>
      </c>
      <c r="S163" s="185" t="inlineStr">
        <is>
          <t>CASE_2566_COPD_01</t>
        </is>
      </c>
    </row>
    <row r="164">
      <c r="A164" s="185" t="n">
        <v>162</v>
      </c>
      <c r="B164" s="186" t="inlineStr">
        <is>
          <t>ผู้ป่วยชายไทยอายุ 60 ปี ป่วยด้วยโรค COPD ผลตรวจสมรรถภาพปอดพบ FEV1 35% of predicted, FEV1/FVC 60% มีประวัติ exacerbation จนต้องนอนโรงพยาบาล 1 ครั้งในรอบปีที่ผ่านมา ประเมินอาการได้ mMRC 1 คะแนน, CAT score 8 คะแนน ได้รับยาประจำคือ Salbutamol MDI 1-2 puffs prn</t>
        </is>
      </c>
      <c r="C164" s="186" t="inlineStr">
        <is>
          <t>จากกรณีศึกษาข้างต้น ตามแนวทาง GOLD guideline 2022 ควรปรับการรักษาทางยาเริ่มต้นสำหรับผู้ป่วยรายนี้อย่างไร</t>
        </is>
      </c>
      <c r="D164" s="186" t="n"/>
      <c r="E164" s="186" t="inlineStr">
        <is>
          <t>เพิ่ม Fluticasone + Salmeterol Accuhaler (50/250 mcg) 1 puff bid</t>
        </is>
      </c>
      <c r="F164" s="186" t="inlineStr">
        <is>
          <t>เพิ่ม Tiotropium 18 mcg DPI 1 puff OD</t>
        </is>
      </c>
      <c r="G164" s="186" t="inlineStr">
        <is>
          <t>เพิ่ม Umeclidinium + Vilanterol DPI 1 puff OD</t>
        </is>
      </c>
      <c r="H164" s="186" t="inlineStr">
        <is>
          <t>เพิ่ม Budesonide + Formoterol (160/4.5 mcg) 1 puff bid prn</t>
        </is>
      </c>
      <c r="I164" s="186" t="inlineStr">
        <is>
          <t>เพิ่ม Indacaterol 150 mcg DPI 1 puff OD</t>
        </is>
      </c>
      <c r="J164" s="185" t="n">
        <v>2</v>
      </c>
      <c r="K164" s="186" t="inlineStr">
        <is>
          <t>✅ คำตอบที่ถูกต้อง: ข้อ ข. เพิ่ม Tiotropium 18 mcg DPI 1 puff OD
🎯 ทำไมข้อนี้ถึงถูก:
ตามแนวทาง GOLD 2022 การรักษาเริ่มต้น (Initial pharmacological management) สำหรับผู้ป่วย COPD Group C (Less symptoms, High exacerbation risk) แนะนำให้ใช้ยา LAMA (Long-acting muscarinic antagonist) ชนิดเดี่ยว เช่น Tiotropium 18 mcg DPI วันละ 1 ครั้ง เนื่องจากมีหลักฐานเชิงประจักษ์ชัดเจนว่า LAMA สามารถลดอัตราการเกิดโรคกำเริบ (Exacerbations) ได้มีประสิทธิภาพเหนือกว่า LABA
🔍 ข้ออื่นผิดเพราะอะไร:
• ข้อ ก.: และ ง. ผิดเพราะเป็นสูตรยาผสม ICS/LABA ซึ่งตามแนวทาง GOLD ไม่แนะนำให้เริ่มเป็นยาขนานแรกใน Group C เนื่องจากเพิ่มความเสี่ยงต่อการเกิดปอดอักเสบ (Pneumonia) และแนะนำ ICS เฉพาะในผู้ที่มี Blood eosinophils &gt;= 300 cells/mcL หรือมีประวัติหอบหืดร่วมด้วย
• ข้อ ค.: ผิดเพราะเป็นการใช้ยาผสมสองตัว LAMA + LABA ซึ่งสงวนไว้สำหรับผู้ป่วย Group D หรือผู้ที่ไม่สามารถควบคุมอาการกำเริบได้ด้วย LAMA เดี่ยว
• ข้อ ง.: (เพิ่ม Budesonide + Formoterol (160/4.5 mcg) 1 puff bid prn): ไม่ใช่คำตอบที่ถูกต้องตามแนวทางเวชปฏิบัติและหลักวิชาการทางเภสัชกรรมสำหรับกรณีนี้
• ข้อ จ.: ผิดเพราะ Indacaterol เป็น LABA เดี่ยว ซึ่งมีประสิทธิภาพในการป้องกันการเกิดโรคกำเริบได้ด้อยกว่ายากลุ่ม LAMA</t>
        </is>
      </c>
      <c r="L164" s="186" t="n"/>
      <c r="M164" s="186" t="inlineStr">
        <is>
          <t>11. Pulmonary</t>
        </is>
      </c>
      <c r="N164" s="186" t="inlineStr">
        <is>
          <t>11.2 Chronic Obstructive Pulmonary Disease (COPD)</t>
        </is>
      </c>
      <c r="O164" s="185" t="inlineStr">
        <is>
          <t>Clinic</t>
        </is>
      </c>
      <c r="P164" s="186" t="inlineStr">
        <is>
          <t>ข้อสอบจริง PLE-CC1 ปี 2566 Day 2 ข้อ 2 [CASE_2566_COPD_01]</t>
        </is>
      </c>
      <c r="Q164" s="185" t="inlineStr">
        <is>
          <t>ข้อสอบจริง</t>
        </is>
      </c>
      <c r="R164" s="185" t="inlineStr">
        <is>
          <t>2566 Day 2</t>
        </is>
      </c>
      <c r="S164" s="185" t="inlineStr">
        <is>
          <t>CASE_2566_COPD_01</t>
        </is>
      </c>
    </row>
    <row r="165">
      <c r="A165" s="185" t="n">
        <v>163</v>
      </c>
      <c r="B165" s="186" t="inlineStr">
        <is>
          <t>ผู้ป่วยหญิงไทยอายุ 14 ปี มาพบแพทย์ด้วยอาการคัดจมูก มีน้ำมูกใส จามบ่อย และคันจมูก ไม่มีไข้และไม่มีอาการเจ็บคอ มักตื่นขึ้นมากลางดึกเพราะคัดจมูกแน่นหายใจไม่ออก รบกวนการนอนหลับและการเรียน อาการเป็นต่อเนื่องทุกวันมานาน 5 สัปดาห์แล้ว ประวัติ: เป็นโรคภูมิแพ้แต่เดิม มารดามีประวัติโรคภูมิแพ้ บริเวณใกล้บ้านมีโครงการก่อสร้างมานาน 1 ปี และเมื่อ 2 เดือนก่อนเพิ่งรับแมวขนยาวมาเลี้ยงในห้องนอน</t>
        </is>
      </c>
      <c r="C165" s="186" t="inlineStr">
        <is>
          <t>สารก่อภูมิแพ้หรือปัจจัยกระตุ้นในข้อใด เป็นสาเหตุสำคัญที่สุดที่กระตุ้นให้อาการภูมิแพ้ของผู้ป่วยรายนี้กำเริบหนักขึ้นในช่วง 5 สัปดาห์ที่ผ่านมา</t>
        </is>
      </c>
      <c r="D165" s="186" t="n"/>
      <c r="E165" s="186" t="inlineStr">
        <is>
          <t>ฝุ่นละอองจากการก่อสร้างใกล้บ้าน</t>
        </is>
      </c>
      <c r="F165" s="186" t="inlineStr">
        <is>
          <t>การถ่ายทอดทางพันธุกรรมจากมารดา</t>
        </is>
      </c>
      <c r="G165" s="186" t="inlineStr">
        <is>
          <t>สารก่อภูมิแพ้จากรังแคและขนแมว (Cat dander / Fel d 1 allergen)</t>
        </is>
      </c>
      <c r="H165" s="186" t="inlineStr">
        <is>
          <t>การเปลี่ยนแปลงของฮอร์โมนเพศหญิงตามวัย</t>
        </is>
      </c>
      <c r="I165" s="186" t="inlineStr">
        <is>
          <t>การสัมผัสกับอากาศเย็นในห้องนอน</t>
        </is>
      </c>
      <c r="J165" s="185" t="n">
        <v>3</v>
      </c>
      <c r="K165" s="186" t="inlineStr">
        <is>
          <t>✅ คำตอบที่ถูกต้อง: ข้อ ค. สารก่อภูมิแพ้จากรังแคและขนแมว (Cat dander / Fel d 1 allergen)
🎯 ทำไมข้อนี้ถึงถูก:
ความสัมพันธ์ทางเวลา (Temporal relationship) ระบุชัดเจนว่าผู้ป่วยเพิ่งรับแมวมาเลี้ยงในห้องนอนเมื่อ 2 เดือนก่อน และเริ่มมีอาการกำเริบรุนแรงมานาน 5 สัปดาห์ สารก่อภูมิแพ้จากแมว โดยเฉพาะโปรตีน Fel d 1 ที่พบในสะเก็ดรังแคผิวหนัง (Dander) น้ำลาย และขนแมว เป็นสารก่อภูมิแพ้ในอาคารที่มีความรุนแรงสูง (Potent indoor aeroallergen) อนุภาคมีขนาดเล็กมาก ลอยอยู่ในอากาศได้นาน และกระตุ้นการสร้าง IgE นำไปสู่อาการ Allergic rhinitis กำเริบอย่างรวดเร็ว ในขณะที่การก่อสร้างมีมานาน 1 ปีแล้วจึงไม่ใช่ตัวกระตุ้นใหม่
🔍 ข้ออื่นผิดเพราะอะไร:
• ข้อ ก.: การก่อสร้างมีมานาน 1 ปีแล้ว ไม่ตรงกับเวลาที่เริ่มกำเริบเมื่อ 5 สัปดาห์ก่อน
• ข้อ ข.: พันธุกรรมเป็นปัจจัยเสี่ยงพื้นฐาน ไม่ใช่สิ่งกระตุ้นเฉียบพลัน
• ข้อ ง.: และ จ. ไม่ใช่ปัจจัยกระตุ้นหลักทางอิมมูโนวิทยา
• ข้อ จ.: (การสัมผัสกับอากาศเย็นในห้องนอน): ไม่ใช่คำตอบที่ถูกต้องตามแนวทางเวชปฏิบัติและหลักวิชาการทางเภสัชกรรมสำหรับกรณีนี้</t>
        </is>
      </c>
      <c r="L165" s="186" t="n"/>
      <c r="M165" s="186" t="inlineStr">
        <is>
          <t>11. Pulmonary</t>
        </is>
      </c>
      <c r="N165" s="186" t="inlineStr">
        <is>
          <t>11.3 Allergic Rhinitis &amp; Upper Airway Disorders</t>
        </is>
      </c>
      <c r="O165" s="185" t="inlineStr">
        <is>
          <t>Clinic</t>
        </is>
      </c>
      <c r="P165" s="186" t="inlineStr">
        <is>
          <t>ข้อสอบจริง PLE-CC1 ปี 2566 Day 2 ข้อ 103 [CASE_2566_RHINITIS_01]</t>
        </is>
      </c>
      <c r="Q165" s="185" t="inlineStr">
        <is>
          <t>ข้อสอบจริง</t>
        </is>
      </c>
      <c r="R165" s="185" t="inlineStr">
        <is>
          <t>2566 Day 2</t>
        </is>
      </c>
      <c r="S165" s="185" t="inlineStr">
        <is>
          <t>CASE_2566_RHINITIS_01</t>
        </is>
      </c>
    </row>
    <row r="166">
      <c r="A166" s="185" t="n">
        <v>164</v>
      </c>
      <c r="B166" s="186" t="inlineStr">
        <is>
          <t>ผู้ป่วยหญิงไทยอายุ 14 ปี มีอาการคัดจมูก น้ำมูกใส จาม เป็นต่อเนื่องทุกวันนาน 5 สัปดาห์ และมีอาการคัดจมูกตื่นกลางดึกจนรบกวนการนอนหลับ เข้าได้กับเกณฑ์จำแนกโรคเป็น Moderate-to-severe persistent allergic rhinitis ตามแนวทาง ARIA guidelines</t>
        </is>
      </c>
      <c r="C166" s="186" t="inlineStr">
        <is>
          <t>ยาทางเลือกแรกที่มีประสิทธิภาพสูงสุดในการบรรเทาอาการคัดจมูกและควบคุมโรคที่ควรเริ่มต้นสั่งใช้สำหรับผู้ป่วยรายนี้คือข้อใด</t>
        </is>
      </c>
      <c r="D166" s="186" t="n"/>
      <c r="E166" s="186" t="inlineStr">
        <is>
          <t>Montelukast 10 mg รับประทานวันละ 1 ครั้งก่อนนอน</t>
        </is>
      </c>
      <c r="F166" s="186" t="inlineStr">
        <is>
          <t>Pseudoephedrine 60 mg รับประทานวันละ 3 ครั้ง</t>
        </is>
      </c>
      <c r="G166" s="186" t="inlineStr">
        <is>
          <t>Cetirizine 10 mg รับประทานวันละ 1 ครั้ง</t>
        </is>
      </c>
      <c r="H166" s="186" t="inlineStr">
        <is>
          <t>Mometasone furoate nasal spray พ่นจมูกข้างละ 1-2 puffs วันละ 1 ครั้ง</t>
        </is>
      </c>
      <c r="I166" s="186" t="inlineStr">
        <is>
          <t>Prednisolone 20 mg รับประทานวันละ 1 ครั้งต่อเนื่อง 1 เดือน</t>
        </is>
      </c>
      <c r="J166" s="185" t="n">
        <v>4</v>
      </c>
      <c r="K166" s="186" t="inlineStr">
        <is>
          <t>✅ คำตอบที่ถูกต้อง: ข้อ ง. Mometasone furoate nasal spray พ่นจมูกข้างละ 1-2 puffs วันละ 1 ครั้ง
🎯 ทำไมข้อนี้ถึงถูก:
ตามแนวทางมาตรฐานสากล ARIA guidelines ผู้ป่วยที่มีอาการภูมิแพ้จมูกชนิดรุนแรงปานกลางถึงมากและเป็นต่อเนื่อง (Moderate-to-severe persistent allergic rhinitis: มีอาการมากกว่า 4 วันต่อสัปดาห์ ติดต่อกันเกิน 4 สัปดาห์ และมีผลกระทบต่อการนอนหลับหรือการเรียน) ยาทางเลือกแรกที่มีหลักฐานระดับสูงสุด (First-line therapy) คือ ยาสเตียรอยด์พ่นจมูก (Intranasal corticosteroids: INCS เช่น Mometasone furoate หรือ Fluticasone furoate) เนื่องจากมีประสิทธิภาพสูงสุดในการลดการอักเสบ บรรเทาอาการคัดจมูก น้ำมูกไหล จาม และคันจมูก ได้เหนือกว่ายารับประทานทุกกลุ่ม
🔍 ข้ออื่นผิดเพราะอะไร:
• ข้อ ก. Montelukast แนะนำเป็นยาทางเลือกเสริม ไม่ใช่ยาเดี่ยวตัวแรก
• ข้อ ข. Pseudoephedrine เป็นยาแก้คัดจมูกระยะสั้น ไม่ควรใช้ต่อเนื่องยาวนาน
• ข้อ ค. Oral antihistamines บรรเทาอาการจามคันได้ดี แต่ลดอาการคัดจมูกได้น้อยกว่า INCS
• ข้อ จ. สเตียรอยด์ชนิดรับประทานมีผลข้างเคียงทั่วร่างกาย ไม่ควรใช้รักษา Allergic rhinitis ทั่วไป</t>
        </is>
      </c>
      <c r="L166" s="186" t="n"/>
      <c r="M166" s="186" t="inlineStr">
        <is>
          <t>11. Pulmonary</t>
        </is>
      </c>
      <c r="N166" s="186" t="inlineStr">
        <is>
          <t>11.3 Allergic Rhinitis &amp; Upper Airway Disorders</t>
        </is>
      </c>
      <c r="O166" s="185" t="inlineStr">
        <is>
          <t>Clinic</t>
        </is>
      </c>
      <c r="P166" s="186" t="inlineStr">
        <is>
          <t>ข้อสอบจริง PLE-CC1 ปี 2566 Day 2 ข้อ 104 [CASE_2566_RHINITIS_01]</t>
        </is>
      </c>
      <c r="Q166" s="185" t="inlineStr">
        <is>
          <t>ข้อสอบจริง</t>
        </is>
      </c>
      <c r="R166" s="185" t="inlineStr">
        <is>
          <t>2566 Day 2</t>
        </is>
      </c>
      <c r="S166" s="185" t="inlineStr">
        <is>
          <t>CASE_2566_RHINITIS_01</t>
        </is>
      </c>
    </row>
  </sheetData>
  <mergeCells count="1">
    <mergeCell ref="A1:F1"/>
  </mergeCells>
  <pageMargins left="0.75" right="0.75" top="1" bottom="1" header="0.5" footer="0.5"/>
</worksheet>
</file>

<file path=xl/worksheets/sheet16.xml><?xml version="1.0" encoding="utf-8"?>
<worksheet xmlns="http://schemas.openxmlformats.org/spreadsheetml/2006/main">
  <sheetPr>
    <outlinePr summaryBelow="0" summaryRight="0"/>
    <pageSetUpPr/>
  </sheetPr>
  <dimension ref="A1:S139"/>
  <sheetViews>
    <sheetView workbookViewId="0">
      <pane ySplit="2" topLeftCell="A3" activePane="bottomLeft" state="frozen"/>
      <selection pane="bottomLeft" activeCell="B4" sqref="B4"/>
    </sheetView>
  </sheetViews>
  <sheetFormatPr baseColWidth="8" defaultColWidth="12.6640625" defaultRowHeight="15.75" customHeight="1"/>
  <cols>
    <col width="8" customWidth="1" style="49" min="1" max="1"/>
    <col width="50" customWidth="1" style="49" min="2" max="2"/>
    <col width="40" customWidth="1" style="49" min="3" max="3"/>
    <col width="12" customWidth="1" style="49" min="4" max="4"/>
    <col width="28" customWidth="1" style="49" min="5" max="5"/>
    <col width="28" customWidth="1" style="49" min="6" max="6"/>
    <col width="28" customWidth="1" style="49" min="7" max="7"/>
    <col width="28" customWidth="1" style="49" min="8" max="8"/>
    <col width="28" customWidth="1" style="49" min="9" max="9"/>
    <col width="14" customWidth="1" style="49" min="10" max="10"/>
    <col width="55" customWidth="1" style="49" min="11" max="11"/>
    <col width="12" customWidth="1" style="49" min="12" max="12"/>
    <col width="25" customWidth="1" style="49" min="13" max="13"/>
    <col width="30" customWidth="1" style="49" min="14" max="14"/>
    <col width="15" customWidth="1" style="49" min="15" max="15"/>
    <col width="20" customWidth="1" style="49" min="16" max="16"/>
    <col width="16" customWidth="1" style="49" min="17" max="17"/>
    <col width="16" customWidth="1" style="49" min="18" max="18"/>
    <col width="24" customWidth="1" style="49" min="19" max="19"/>
  </cols>
  <sheetData>
    <row r="1" ht="34.95" customHeight="1" s="49">
      <c r="A1" s="51">
        <f>HYPERLINK("#gid=0", "🏠 กลับสู่หน้าแรก (Go to Home Page)")</f>
        <v/>
      </c>
    </row>
    <row r="2" ht="28" customHeight="1" s="49">
      <c r="A2" s="181" t="inlineStr">
        <is>
          <t>ลำดับ</t>
        </is>
      </c>
      <c r="B2" s="182" t="inlineStr">
        <is>
          <t>สถานการณ์เคส / ข้อมูลผู้ป่วย</t>
        </is>
      </c>
      <c r="C2" s="183" t="inlineStr">
        <is>
          <t>คำถาม</t>
        </is>
      </c>
      <c r="D2" s="181" t="inlineStr">
        <is>
          <t>รูปถาม</t>
        </is>
      </c>
      <c r="E2" s="181" t="inlineStr">
        <is>
          <t>ตัวเลือก 1</t>
        </is>
      </c>
      <c r="F2" s="181" t="inlineStr">
        <is>
          <t>ตัวเลือก 2</t>
        </is>
      </c>
      <c r="G2" s="181" t="inlineStr">
        <is>
          <t>ตัวเลือก 3</t>
        </is>
      </c>
      <c r="H2" s="181" t="inlineStr">
        <is>
          <t>ตัวเลือก 4</t>
        </is>
      </c>
      <c r="I2" s="181" t="inlineStr">
        <is>
          <t>ตัวเลือก 5</t>
        </is>
      </c>
      <c r="J2" s="181" t="inlineStr">
        <is>
          <t>เฉลย (ตัวเลข 1-5)</t>
        </is>
      </c>
      <c r="K2" s="181" t="inlineStr">
        <is>
          <t>คำอธิบายเฉลย</t>
        </is>
      </c>
      <c r="L2" s="181" t="inlineStr">
        <is>
          <t>รูปเฉลย</t>
        </is>
      </c>
      <c r="M2" s="181" t="inlineStr">
        <is>
          <t>หัวข้อโรคสภาฯ</t>
        </is>
      </c>
      <c r="N2" s="181" t="inlineStr">
        <is>
          <t>หัวข้อย่อย</t>
        </is>
      </c>
      <c r="O2" s="181" t="inlineStr">
        <is>
          <t>Product / Clinic</t>
        </is>
      </c>
      <c r="P2" s="181" t="inlineStr">
        <is>
          <t>หมายเหตุ</t>
        </is>
      </c>
      <c r="Q2" s="181" t="inlineStr">
        <is>
          <t>ประเภทข้อสอบ</t>
        </is>
      </c>
      <c r="R2" s="181" t="inlineStr">
        <is>
          <t>ปี / เลขชุด</t>
        </is>
      </c>
      <c r="S2" s="184" t="inlineStr">
        <is>
          <t>Case ID (รหัสเคส)</t>
        </is>
      </c>
    </row>
    <row r="3" ht="24" customHeight="1" s="49">
      <c r="A3" s="187" t="n">
        <v>1</v>
      </c>
      <c r="B3" s="186" t="inlineStr">
        <is>
          <t>สตรีอายุ 28 ปี เพิ่งคลอดบุตรได้ 2 สัปดาห์ และขณะนี้กำลังให้นมบุตรอย่างเดียวล้วน มาขอรับคำปรึกษาจากเภสัชกรที่ร้านยาเกี่ยวกับการเลือกใช้วิธีคุมกำเนิดชนิดรับประทาน เนื่องจากต้องการเว้นระยะการมีบุตรประมาณ 2-3 ปี โดยก่อนตั้งครรภ์เคยรับประทานยาคุมกำเนิดชนิดฮอร์โมนรวมสูตร EE 30 mcg + Levonorgestrel 0.15 mg</t>
        </is>
      </c>
      <c r="C3" s="186" t="inlineStr">
        <is>
          <t>ยาเม็ดคุมกำเนิดชนิดรับประทานในข้อใดมีความเหมาะสมและปลอดภัยสูงสุดสำหรับสตรีที่กำลังให้นมบุตรในระยะหลังคลอด</t>
        </is>
      </c>
      <c r="D3" s="186" t="n"/>
      <c r="E3" s="186" t="inlineStr">
        <is>
          <t>Lynestrenol 0.5 mg (Progestin-Only Pill: POP)</t>
        </is>
      </c>
      <c r="F3" s="186" t="inlineStr">
        <is>
          <t>Levonorgestrel 1.5 mg รับประทานสัปดาห์ละครั้ง</t>
        </is>
      </c>
      <c r="G3" s="186" t="inlineStr">
        <is>
          <t>Ethinylestradiol 30 mcg + Levonorgestrel 0.15 mg</t>
        </is>
      </c>
      <c r="H3" s="186" t="inlineStr">
        <is>
          <t>Ethinylestradiol 20 mcg + Desogestrel 0.15 mg</t>
        </is>
      </c>
      <c r="I3" s="188" t="inlineStr">
        <is>
          <t>Ethinylestradiol 30 mcg + Gestodene 0.075 mg</t>
        </is>
      </c>
      <c r="J3" s="185" t="n">
        <v>1</v>
      </c>
      <c r="K3" s="186" t="inlineStr">
        <is>
          <t>✅ คำตอบที่ถูกต้อง: ข้อ ก. Lynestrenol 0.5 mg (Progestin-Only Pill: POP)
🎯 ทำไมข้อนี้ถึงถูก:
สตรีที่กำลังให้นมบุตรควรเลือกใช้ยาคุมกำเนิดชนิดฮอร์โมนโปรเจสตินเดี่ยว (Progestin-Only Pills: POPs เช่น Lynestrenol หรือ Desogestrel) เนื่องจากไม่มีฮอร์โมนเอสโตรเจน จึงไม่กดการหลั่งฮอร์โมนโปรแลกติน (Prolactin) และไม่ส่งผลกระทบต่อปริมาณและคุณภาพของน้ำนมแม่
🔍 ข้ออื่นผิดเพราะอะไร:
• ข้อ ข.: Levonorgestrel 1.5 mg เป็นยาคุมกำเนิดฉุกเฉิน ไม่ใช้สำหรับการคุมกำเนิดเป็นประจำ
• ข้อ ค.: เป็นยาคุมกำเนิดชนิดฮอร์โมนรวม (Combined Oral Contraceptives: COCs) ซึ่งมีเอสโตรเจน (Ethinylestradiol) ที่มีฤทธิ์ยับยั้งการสร้างน้ำนมอย่างมีนัยสำคัญ จึงห้ามใช้ในสตรีให้นมบุตรช่วง 6 เดือนแรกหลังคลอด
• ข้อ ง.: (Ethinylestradiol 20 mcg + Desogestrel 0.15 mg): ไม่ใช่คำตอบที่ถูกต้องตามแนวทางเวชปฏิบัติและหลักวิชาการทางเภสัชกรรมสำหรับกรณีนี้
• ข้อ จ.: (Ethinylestradiol 30 mcg + Gestodene 0.075 mg): ไม่ใช่คำตอบที่ถูกต้องตามแนวทางเวชปฏิบัติและหลักวิชาการทางเภสัชกรรมสำหรับกรณีนี้</t>
        </is>
      </c>
      <c r="L3" s="186" t="n"/>
      <c r="M3" s="186" t="inlineStr">
        <is>
          <t>12. Gynaecologic/GU</t>
        </is>
      </c>
      <c r="N3" s="186" t="inlineStr">
        <is>
          <t>12.2 Oral contraceptive</t>
        </is>
      </c>
      <c r="O3" s="185" t="inlineStr">
        <is>
          <t>Clinic</t>
        </is>
      </c>
      <c r="P3" s="186" t="inlineStr">
        <is>
          <t>ข้อ 1 Pharma Plus เล่มม่วง (เฉลยข้อ ก)</t>
        </is>
      </c>
      <c r="Q3" s="185" t="inlineStr">
        <is>
          <t>แบบฝึกหัด</t>
        </is>
      </c>
      <c r="R3" s="185" t="inlineStr">
        <is>
          <t>เล่มม่วง</t>
        </is>
      </c>
      <c r="S3" s="185" t="inlineStr">
        <is>
          <t>CASE-GYN-OCP-BREASTFEED-EMERGENCY</t>
        </is>
      </c>
    </row>
    <row r="4" ht="24" customHeight="1" s="49">
      <c r="A4" s="187" t="n">
        <v>2</v>
      </c>
      <c r="B4" s="186" t="inlineStr">
        <is>
          <t>ต่อมาสตรีรายนี้เปลี่ยนวิธีคุมกำเนิดเป็นให้สามีใช้ถุงยางอนามัย แต่เกิดเหตุถุงยางอนามัยฉีกขาดขณะมีเพศสัมพันธ์เมื่อ 3 วันก่อน (ประมาณ 70 ชั่วโมง) ซักประวัติพบว่า ประจำเดือนรอบล่าสุดมาเมื่อ 2 สัปดาห์ที่แล้ว รอบเดือนสม่ำเสมอ 30 วัน ไม่เคยใช้วิธีการคุมกำเนิดฉุกเฉินมาก่อน</t>
        </is>
      </c>
      <c r="C4" s="186" t="inlineStr">
        <is>
          <t>คำแนะนำในการจ่ายยาและบริหารยาคุมกำเนิดฉุกเฉินในข้อใดมีความเหมาะสมและมีประสิทธิภาพสูงสุด</t>
        </is>
      </c>
      <c r="D4" s="186" t="n"/>
      <c r="E4" s="186" t="inlineStr">
        <is>
          <t>ไม่ต้องรับประทานยาคุมฉุกเฉินเนื่องจากมีเพศสัมพันธ์ในช่วงระยะปลอดภัยหน้า 7 หลัง 7</t>
        </is>
      </c>
      <c r="F4" s="186" t="inlineStr">
        <is>
          <t>ให้รอทดสอบการตั้งครรภ์เนื่องจากเกินระยะเวลาที่ยาคุมกำเนิดฉุกเฉินจะออกฤทธิ์ได้แล้ว</t>
        </is>
      </c>
      <c r="G4" s="186" t="inlineStr">
        <is>
          <t>Ethinylestradiol 2.5 mg รับประทานวันละ 2 ครั้ง ต่อเนื่องเป็นเวลา 3 วัน</t>
        </is>
      </c>
      <c r="H4" s="186" t="inlineStr">
        <is>
          <t>Levonorgestrel 0.75 mg รับประทานทันที 1 เม็ด และรับประทานอีก 1 เม็ดในอีก 12 ชั่วโมงต่อมา (หรือรับประทาน 1.5 mg เม็ดเดียวทันที)</t>
        </is>
      </c>
      <c r="I4" s="188" t="inlineStr">
        <is>
          <t>Ethinylestradiol 50 mcg + Levonorgestrel 0.25 mg รับประทานครั้งละ 1 เม็ด ห่างกัน 12 ชั่วโมง</t>
        </is>
      </c>
      <c r="J4" s="185" t="n">
        <v>4</v>
      </c>
      <c r="K4" s="186" t="inlineStr">
        <is>
          <t>✅ คำตอบที่ถูกต้อง: ข้อ ง. Levonorgestrel 0.75 mg รับประทานทันที 1 เม็ด และรับประทานอีก 1 เม็ดในอีก 12 ชั่วโมงต่อมา (หรือรับประทาน 1.5 mg เม็ดเดียวทันที)
🎯 ทำไมข้อนี้ถึงถูก:
การคุมกำเนิดฉุกเฉินด้วยยา Levonorgestrel (0.75 mg 2 เม็ด ห่างกัน 12 ชั่วโมง หรือ 1.5 mg เม็ดเดียวทันที) มีประสิทธิภาพสูงสุดเมื่อรับประทานให้เร็วที่สุดภายใน 72 ชั่วโมง (และอาจให้ผลได้จนถึง 120 ชั่วโมง) หลังมีเพศสัมพันธ์ที่ไม่ได้ป้องกัน
🔍 ข้ออื่นผิดเพราะอะไร:
• ข้อ ก.: มีเพศสัมพันธ์วันที่ 14 ของรอบเดือน 30 วัน ซึ่งตรงกับช่วงตกไข่ (Ovulation window) พอดี จึงเป็นช่วงที่มีความเสี่ยงต่อการตั้งครรภ์สูงสุด
• ข้อ ข.: ยังอยู่ภายใน 72 ชั่วโมง ยาคุมฉุกเฉินยังมีประสิทธิภาพสูง
• ข้อ ค.: การใช้เอสโตรเจนขนาดสูงหรือสูตร Yuzpe มีผลข้างเคียงคลื่นไส้อาเจียนรุนแรงและประสิทธิภาพด้อยกว่า Levonorgestrel เดี่ยว
• ข้อ จ.: (Ethinylestradiol 50 mcg + Levonorgestrel 0.25 mg รับประทานครั้งละ 1 เม็ด ห่างกัน 12 ชั่วโมง): ไม่ใช่คำตอบที่ถูกต้องตามแนวทางเวชปฏิบัติและหลักวิชาการทางเภสัชกรรมสำหรับกรณีนี้</t>
        </is>
      </c>
      <c r="L4" s="186" t="n"/>
      <c r="M4" s="186" t="inlineStr">
        <is>
          <t>12. Gynaecologic/GU</t>
        </is>
      </c>
      <c r="N4" s="186" t="inlineStr">
        <is>
          <t>12.2 Oral contraceptive</t>
        </is>
      </c>
      <c r="O4" s="185" t="inlineStr">
        <is>
          <t>Clinic</t>
        </is>
      </c>
      <c r="P4" s="186" t="inlineStr">
        <is>
          <t>ข้อ 2 Pharma Plus เล่มม่วง (เฉลยข้อ )</t>
        </is>
      </c>
      <c r="Q4" s="185" t="inlineStr">
        <is>
          <t>แบบฝึกหัด</t>
        </is>
      </c>
      <c r="R4" s="185" t="inlineStr">
        <is>
          <t>เล่มม่วง</t>
        </is>
      </c>
      <c r="S4" s="185" t="inlineStr">
        <is>
          <t>CASE-GYN-OCP-BREASTFEED-EMERGENCY</t>
        </is>
      </c>
    </row>
    <row r="5" ht="24" customHeight="1" s="49">
      <c r="A5" s="187" t="n">
        <v>3</v>
      </c>
      <c r="B5" s="186" t="n"/>
      <c r="C5" s="186" t="inlineStr">
        <is>
          <t>ใช้ยาคุมที่มี ethinyl estradiol ไม่มีปัญหาในการเกิดปฏิกิริยาระหว่างยากรณีใดบ้าง</t>
        </is>
      </c>
      <c r="D5" s="186" t="n"/>
      <c r="E5" s="186" t="inlineStr">
        <is>
          <t>ในผู้ป่วยวัณโรคที่ใช้ rifampin อย่างต่อเนื่อง</t>
        </is>
      </c>
      <c r="F5" s="186" t="inlineStr">
        <is>
          <t>ในผู้ป่วยที่ได้รับ corticosteroid เป็นเวลาหลายเดือน</t>
        </is>
      </c>
      <c r="G5" s="186" t="inlineStr">
        <is>
          <t>ในผู้ป่วยที่ได้รับ barbiturate อย่างต่อเนื่อง</t>
        </is>
      </c>
      <c r="H5" s="186" t="inlineStr">
        <is>
          <t>ในผู้ป่วยที่ใช้ยา phenytoin ป้องกันการชัก</t>
        </is>
      </c>
      <c r="I5" s="188" t="inlineStr">
        <is>
          <t>ในผู้ป่วยที่ได้รับ aspirin อย่างต่อเนื่อง</t>
        </is>
      </c>
      <c r="J5" s="185" t="n">
        <v>5</v>
      </c>
      <c r="K5" s="186" t="inlineStr">
        <is>
          <t>✅ คำตอบที่ถูกต้อง: ข้อ จ. ในผู้ป่วยที่ได้รับ aspirin อย่างต่อเนื่อง
🎯 ทำไมข้อนี้ถึงถูก:
ในผู้ป่วยที่ได้รับ aspirin อย่างต่อเนื่อง: ยาที่เป็น CYP3A4 inducers (เช่น Rifampin, Barbiturates, Phenytoin) จะเพิ่มการเมแทบอลิซึมของ Ethinyl estradiol และ Progestins ทำให้ efficacy ของยาคุมกำเนิดลดลงเสี่ยงต่อการตั้งครรภ์ ส่วน Aspirin ไม่มีผลเหนี่ยวนำเอนไซม์ตับ จึงไม่มีปฏิกิริยาที่ทำให้ยาคุมกำเนิดหมดฤทธิ์
🔍 ข้ออื่นผิดเพราะอะไร:
• ข้อ ก. (ในผู้ป่วยวัณโรคที่ใช้ rifampin อย่างต่อเนื่อง): ในผู้ป่วยวัณโรคที่ใช้ rifampin อย่างต่อเนื่อง ไม่ตรงกับข้อบ่งใช้หรือหลักวิชาการตามที่โจทย์กำหนด
• ข้อ ข. (ในผู้ป่วยที่ได้รับ corticosteroid เป็นเวลาหลายเดือน): ในผู้ป่วยที่ได้รับ corticosteroid เป็นเวลาหลายเดือน ไม่ตรงกับข้อบ่งใช้หรือหลักวิชาการตามที่โจทย์กำหนด
• ข้อ ค. (ในผู้ป่วยที่ได้รับ barbiturate อย่างต่อเนื่อง): ARB ยับยั้ง AT1 receptor โดยตรง ไม่เพิ่ม bradykinin จึงไม่มีอาการไอ มีผล renoprotective ใน DKD คล้าย ACEi
• ข้อ ง. (ในผู้ป่วยที่ใช้ยา phenytoin ป้องกันการชัก): เป็น sodium channel blocker สำหรับ focal/generalized seizures มี non-linear (Michaelis-Menten) PK เสี่ยง toxicity ได้ง่ายเมื่อปรับ dose และทำให้เกิด gingival hyperplasia, hirsutism, cerebellar ataxia</t>
        </is>
      </c>
      <c r="L5" s="186" t="n"/>
      <c r="M5" s="186" t="inlineStr">
        <is>
          <t>12. Gynaecologic/GU</t>
        </is>
      </c>
      <c r="N5" s="186" t="inlineStr">
        <is>
          <t>12.2 Oral contraceptive</t>
        </is>
      </c>
      <c r="O5" s="185" t="inlineStr">
        <is>
          <t>Clinic</t>
        </is>
      </c>
      <c r="P5" s="186" t="inlineStr">
        <is>
          <t>ข้อ 3 Pharma Plus เล่มม่วง (เฉลยข้อ จ)</t>
        </is>
      </c>
      <c r="Q5" s="185" t="inlineStr">
        <is>
          <t>แบบฝึกหัด</t>
        </is>
      </c>
      <c r="R5" s="185" t="inlineStr">
        <is>
          <t>เล่มม่วง</t>
        </is>
      </c>
      <c r="S5" s="185" t="n"/>
    </row>
    <row r="6" ht="24" customHeight="1" s="49">
      <c r="A6" s="187" t="n">
        <v>4</v>
      </c>
      <c r="B6" s="186" t="n"/>
      <c r="C6" s="186" t="inlineStr">
        <is>
          <t>ข้อใดไม่ถูกต้องเกี่ยวกับ ethinyl estradiol + levonorgestrel</t>
        </is>
      </c>
      <c r="D6" s="186" t="n"/>
      <c r="E6" s="186" t="inlineStr">
        <is>
          <t>Ethinyl estradiol เป็นยาในกลุ่ม estrogen</t>
        </is>
      </c>
      <c r="F6" s="186" t="inlineStr">
        <is>
          <t>Levonorgestrel เป็นยาในกลุ่ม progestins</t>
        </is>
      </c>
      <c r="G6" s="186" t="inlineStr">
        <is>
          <t>การให้ ethinyl estradiol 0.03 mg + levonorgestrel 0.15 mg ในทุกเม็ดของการให้แบบ biphasic combination โดยมียา 2 ชนิดในแผง</t>
        </is>
      </c>
      <c r="H6" s="186" t="inlineStr">
        <is>
          <t>Levonorgestrel 1.5 mg stat (Emergency)</t>
        </is>
      </c>
      <c r="I6" s="188" t="inlineStr">
        <is>
          <t>Levonorgestrel เป็น isomer หนึ่งของ norgestrel</t>
        </is>
      </c>
      <c r="J6" s="185" t="n">
        <v>3</v>
      </c>
      <c r="K6" s="186" t="inlineStr">
        <is>
          <t>✅ คำตอบที่ถูกต้อง: ข้อ ค. การให้ ethinyl estradiol 0.03 mg + levonorgestrel 0.15 mg ในทุกเม็ดของการให้แบบ biphasic combination โดยมียา 2 ชนิดในแผง
🎯 ทำไมข้อนี้ถึงถูก:
การให้ ethinyl estradiol 0.03 mg + levonorgestrel 0.15 mg ในทุกเม็ดของการให้แบบ biphasic combination โดยมียา 2 ชนิดในแผง: สูตรยาที่มีปริมาณฮอร์โมนคงที่ทุกเม็ดใน 1 แผง เรียกว่า Monophasic combination ไม่ใช่ Biphasic (ซึ่งแบบ Biphasic จะมีการปรับเปลี่ยนปริมาณฮอร์โมนในแต่ละช่วงของรอบเดือนเพื่อให้ใกล้เคียงธรรมชาติที่สุด)
🔍 ข้ออื่นผิดเพราะอะไร:
• ข้อ ก. (Ethinyl estradiol เป็นยาในกลุ่ม estrogen): Ethinyl estradiol ออกฤทธิ์ผ่าน ERα/ERβ เพิ่ม hepatic coagulation factor synthesis เสี่ยง VTE ในผู้มีความเสี่ยงสูง มีข้อห้ามใน WHO MEC Category 4
• ข้อ ข. (Levonorgestrel เป็นยาในกลุ่ม progestins): Levonorgestrel เป็น 2nd generation progestin มีฤทธิ์ androgenic สูงกว่า 3rd generation อาจกระทบ lipid profile แต่ประสิทธิภาพสูง
• ข้อ ง. (Levonorgestrel 1.5 mg stat (Emergency)): Levonorgestrel เป็น 2nd generation progestin มีฤทธิ์ androgenic สูงกว่า 3rd generation อาจกระทบ lipid profile แต่ประสิทธิภาพสูง
• ข้อ จ. (Levonorgestrel เป็น isomer หนึ่งของ norgestrel): Levonorgestrel เป็น 2nd generation progestin มีฤทธิ์ androgenic สูงกว่า 3rd generation อาจกระทบ lipid profile แต่ประสิทธิภาพสูง</t>
        </is>
      </c>
      <c r="L6" s="186" t="n"/>
      <c r="M6" s="186" t="inlineStr">
        <is>
          <t>12. Gynaecologic/GU</t>
        </is>
      </c>
      <c r="N6" s="186" t="inlineStr">
        <is>
          <t>12.2 Oral contraceptive</t>
        </is>
      </c>
      <c r="O6" s="185" t="inlineStr">
        <is>
          <t>Clinic</t>
        </is>
      </c>
      <c r="P6" s="186" t="inlineStr">
        <is>
          <t>ข้อ 4 Pharma Plus เล่มม่วง (เฉลยข้อ ค)</t>
        </is>
      </c>
      <c r="Q6" s="185" t="inlineStr">
        <is>
          <t>แบบฝึกหัด</t>
        </is>
      </c>
      <c r="R6" s="185" t="inlineStr">
        <is>
          <t>เล่มม่วง</t>
        </is>
      </c>
      <c r="S6" s="185" t="n"/>
    </row>
    <row r="7" ht="24" customHeight="1" s="49">
      <c r="A7" s="187" t="n">
        <v>5</v>
      </c>
      <c r="B7" s="186" t="inlineStr"/>
      <c r="C7" s="186" t="inlineStr">
        <is>
          <t>ข้อใดกล่าว 'ไม่ถูกต้อง' เกี่ยวกับคุณสมบัติทางเคมีและเภสัชวิทยาของยาคุมกำเนิด Lynestrenol และ Norethindrone</t>
        </is>
      </c>
      <c r="D7" s="186" t="n"/>
      <c r="E7" s="186" t="inlineStr">
        <is>
          <t>Lynestrenol เป็นยาในกลุ่ม Estrogen</t>
        </is>
      </c>
      <c r="F7" s="186" t="inlineStr">
        <is>
          <t>Norethindrone เป็นยาในกลุ่ม Progestins สังเคราะห์</t>
        </is>
      </c>
      <c r="G7" s="186" t="inlineStr">
        <is>
          <t>Norethindrone มีฤทธิ์ Androgenic effect เนื่องจากมีโครงสร้างแกนหลักคล้าย Testosterone</t>
        </is>
      </c>
      <c r="H7" s="186" t="inlineStr">
        <is>
          <t>Lynestrenol เป็น Prodrug ที่ต้องถูกเปลี่ยนรูปในร่างกายไปเป็น Norethindrone ก่อนออกฤทธิ์</t>
        </is>
      </c>
      <c r="I7" s="188" t="inlineStr">
        <is>
          <t>หมู่ Ethynyl (-C≡CH) ที่ตำแหน่ง C-17 ขัดขวางการเกิด Oxidation ของหมู่ไฮดรอกซิล ทำให้ยาสามารถรับประทานได้</t>
        </is>
      </c>
      <c r="J7" s="185" t="n">
        <v>1</v>
      </c>
      <c r="K7" s="186" t="inlineStr">
        <is>
          <t>✅ คำตอบที่ถูกต้อง: ข้อ ก. Lynestrenol เป็นยาในกลุ่ม estrogen
🎯 ทำไมข้อนี้ถึงถูก:
Lynestrenol เป็นยาในกลุ่ม estrogen: Lynestrenol และ Norethindrone เป็นยาในกลุ่ม Progestins ทั้งคู่ ไม่ใช่ Estrogen ดังนั้นข้อ '1' จึงกล่าวไว้ไม่ถูกต้อง
🔍 ข้ออื่นผิดเพราะอะไร:
• ข้อ ข. (Norethindrone เป็นยาในกลุ่ม progestins): Norethindrone เป็นยาในกลุ่ม progestins ไม่ตรงกับข้อบ่งใช้หรือหลักวิชาการตามที่โจทย์กำหนด
• ข้อ ค. (Norethindrone มีผล androgenic effect เพราะมีโครงสร้างคล้ายกับ testosterone): Norethindrone มีผล androgenic effect เพราะมีโครงสร้างคล้ายกับ testosterone ไม่ตรงกับข้อบ่งใช้หรือหลักวิชาการตามที่โจทย์กำหนด
• ข้อ ง. (Lynestrenol มีผล androgenic effect ต่ำกว่า norethindrone): Lynestrenol เป็น progestogen ที่ถูก metabolize เป็น norethindrone มีฤทธิ์ androgenic อ่อน ใช้ใน progestin-only contraception
• ข้อ จ. (หมู่ -C≡CH ในโครงสร้างทั้ง 2 ชนิดนี้จะขัดขวางการเกิด oxidation ของหมู่ -OH ไปเป็น ketone): หมู่ -C≡CH ในโครงสร้างทั้ง 2 ชนิดนี้จะขัดขวางการเกิด oxidation ของหมู่ -OH ไปเป็น ketone ไม่ตรงกับข้อบ่งใช้หรือหลักวิชาการตามที่โจทย์กำหนด</t>
        </is>
      </c>
      <c r="L7" s="186" t="n"/>
      <c r="M7" s="186" t="inlineStr">
        <is>
          <t>12. Gynaecologic/GU</t>
        </is>
      </c>
      <c r="N7" s="186" t="inlineStr">
        <is>
          <t>12.2 Oral contraceptive</t>
        </is>
      </c>
      <c r="O7" s="185" t="inlineStr">
        <is>
          <t>Clinic</t>
        </is>
      </c>
      <c r="P7" s="186" t="inlineStr">
        <is>
          <t>ข้อ 5 Pharma Plus เล่มม่วง (เฉลยข้อ ก)</t>
        </is>
      </c>
      <c r="Q7" s="185" t="inlineStr">
        <is>
          <t>แบบฝึกหัด</t>
        </is>
      </c>
      <c r="R7" s="185" t="inlineStr">
        <is>
          <t>เล่มม่วง</t>
        </is>
      </c>
      <c r="S7" s="185" t="n"/>
    </row>
    <row r="8" ht="24" customHeight="1" s="49">
      <c r="A8" s="187" t="n">
        <v>6</v>
      </c>
      <c r="B8" s="186" t="inlineStr">
        <is>
          <t>ใบสั่งยา: Rx. Levonorgestrel 0.75 mg tablet จำนวน 1 แผง (2 เม็ด)</t>
        </is>
      </c>
      <c r="C8" s="186" t="inlineStr">
        <is>
          <t>คำแนะนำการบริหารยาคุมกำเนิดฉุกเฉิน Levonorgestrel ข้อใดถูกต้องตามแนวทางเวชปฏิบัติมาตรฐานสากลในปัจจุบัน</t>
        </is>
      </c>
      <c r="D8" s="186" t="n"/>
      <c r="E8" s="186" t="inlineStr">
        <is>
          <t>สามารถรับประทานพร้อมกันครั้งเดียวทั้ง 2 เม็ด (รวม 1.5 mg) ทันทีที่สะดวกภายใน 72 ชั่วโมงหลังมีเพศสัมพันธ์</t>
        </is>
      </c>
      <c r="F8" s="186" t="inlineStr">
        <is>
          <t>ต้องรับประทานเม็ดแรกภายใน 1 ชั่วโมง และเม็ดที่ 2 ภายใน 48 ชั่วโมง</t>
        </is>
      </c>
      <c r="G8" s="186" t="inlineStr">
        <is>
          <t>ต้องรับประทานห่างกันอย่างน้อย 24 ชั่วโมงเสมอ</t>
        </is>
      </c>
      <c r="H8" s="186" t="inlineStr">
        <is>
          <t>ห้ามรับประทานเกินเดือนละ 1 เม็ด</t>
        </is>
      </c>
      <c r="I8" s="188" t="inlineStr">
        <is>
          <t>ต้องรับประทานต่อเนื่องทุกวันวันละ 1 เม็ดเป็นเวลา 5 วัน</t>
        </is>
      </c>
      <c r="J8" s="185" t="n">
        <v>1</v>
      </c>
      <c r="K8" s="186" t="inlineStr">
        <is>
          <t>✅ คำตอบที่ถูกต้อง: ข้อ ก. กินครั้งเดียว 2 เม็ด
🎯 ทำไมข้อนี้ถึงถูก:
กินครั้งเดียว 2 เม็ด: ยา Levonorgestrel ขนาด 0.75 มก. รับประทาน 1 เม็ดโดยเร็วที่สุดภายใน 72 ชั่วโมงหลังมีเพศสัมพันธ์ และรับประทานเม็ดที่สองซ้ำในอีก 12 ชั่วโมงต่อมา (หรือสามารถรับประทานทั้ง 2 เม็ดพร้อมกันในครั้งเดียวได้ตามแนวทางองค์การอนามัยโลก แต่วิธีมาตรฐานตามฉลากคือห่างกัน 12 ชั่วโมง)
🔍 ข้ออื่นผิดเพราะอะไร:
• ข้อ ข. (กินเม็ดแรก 1 ชม. เม็ดที่ 2 ภายใน 48 ชม.): กินเม็ดแรก 1 ชม. เม็ดที่ 2 ภายใน 48 ชม. ไม่ตรงกับข้อบ่งใช้หรือหลักวิชาการตามที่โจทย์กำหนด
• ข้อ ค. (กิน 1 เม็ดแรก ภายใน 72 ชม. เม็ดที่ 2 ภายใน 12 ชม.): กิน 1 เม็ดแรก ภายใน 72 ชม. เม็ดที่ 2 ภายใน 12 ชม. ไม่ตรงกับข้อบ่งใช้หรือหลักวิชาการตามที่โจทย์กำหนด
• ข้อ ง. (กิน 1 เม็ดแรก ภายใน 72 ชม. เม็ดที่ 2 ภายใน 24 ชม.): กิน 1 เม็ดแรก ภายใน 72 ชม. เม็ดที่ 2 ภายใน 24 ชม. ไม่ตรงกับข้อบ่งใช้หรือหลักวิชาการตามที่โจทย์กำหนด
• ข้อ จ. (กินไม่เกินเดือนละ 4 กล่อง): กินไม่เกินเดือนละ 4 กล่อง ไม่ตรงกับข้อบ่งใช้หรือหลักวิชาการตามที่โจทย์กำหนด</t>
        </is>
      </c>
      <c r="L8" s="186" t="n"/>
      <c r="M8" s="186" t="inlineStr">
        <is>
          <t>12. Gynaecologic/GU</t>
        </is>
      </c>
      <c r="N8" s="186" t="inlineStr">
        <is>
          <t>12.2 Oral contraceptive</t>
        </is>
      </c>
      <c r="O8" s="185" t="inlineStr">
        <is>
          <t>Clinic</t>
        </is>
      </c>
      <c r="P8" s="186" t="inlineStr">
        <is>
          <t>ข้อ 6 Pharma Plus เล่มม่วง (เฉลยข้อ ก ค)</t>
        </is>
      </c>
      <c r="Q8" s="185" t="inlineStr">
        <is>
          <t>แบบฝึกหัด</t>
        </is>
      </c>
      <c r="R8" s="185" t="inlineStr">
        <is>
          <t>เล่มม่วง</t>
        </is>
      </c>
      <c r="S8" s="185" t="n"/>
    </row>
    <row r="9" ht="24" customHeight="1" s="49">
      <c r="A9" s="187" t="n">
        <v>7</v>
      </c>
      <c r="B9" s="186" t="n"/>
      <c r="C9" s="186" t="inlineStr">
        <is>
          <t>ฮอร์โมนคุมกำเนิดไม่ใช่ในการรักษาอะไร</t>
        </is>
      </c>
      <c r="D9" s="186" t="n"/>
      <c r="E9" s="186" t="inlineStr">
        <is>
          <t>สิว</t>
        </is>
      </c>
      <c r="F9" s="186" t="inlineStr">
        <is>
          <t>ประจำเดือนมามากผิดปกติ</t>
        </is>
      </c>
      <c r="G9" s="186" t="inlineStr">
        <is>
          <t>ฝ้า</t>
        </is>
      </c>
      <c r="H9" s="186" t="inlineStr">
        <is>
          <t>ประจำเดือนมากกระปริดกระปรอย</t>
        </is>
      </c>
      <c r="I9" s="188" t="inlineStr">
        <is>
          <t>เลื่อนประจำเดือน</t>
        </is>
      </c>
      <c r="J9" s="185" t="n">
        <v>3</v>
      </c>
      <c r="K9" s="186" t="inlineStr">
        <is>
          <t>✅ คำตอบที่ถูกต้อง: ข้อ ค. ฝ้า
🎯 ทำไมข้อนี้ถึงถูก:
ฝ้า: ฮอร์โมนคุมกำเนิดสามารถใช้รักษาอาการสิว, ประจำเดือนมามาก, ประจำเดือนผิดปกติ/กระปริดกระปรอย และใช้เลื่อนประจำเดือนได้ แต่ฮอร์โมนเอสโตรเจนในยาคุมกำเนิดเป็นสาเหตุหรือกระตุ้นให้เกิดฝ้า (Melasma) มากขึ้น จึงไม่ได้ใช้ในการรักษาฝ้า
🔍 ข้ออื่นผิดเพราะอะไร:
• ข้อ ก. (สิว): สิว ไม่ตรงกับข้อบ่งใช้หรือหลักวิชาการตามที่โจทย์กำหนด
• ข้อ ข. (ประจำเดือนมามากผิดปกติ): ประจำเดือนมามากผิดปกติ ไม่ตรงกับข้อบ่งใช้หรือหลักวิชาการตามที่โจทย์กำหนด
• ข้อ ง. (ประจำเดือนมากกระปริดกระปรอย): ประจำเดือนมากกระปริดกระปรอย ไม่ตรงกับข้อบ่งใช้หรือหลักวิชาการตามที่โจทย์กำหนด
• ข้อ จ. (เลื่อนประจำเดือน): เลื่อนประจำเดือน ไม่ตรงกับข้อบ่งใช้หรือหลักวิชาการตามที่โจทย์กำหนด</t>
        </is>
      </c>
      <c r="L9" s="186" t="n"/>
      <c r="M9" s="186" t="inlineStr">
        <is>
          <t>12. Gynaecologic/GU</t>
        </is>
      </c>
      <c r="N9" s="186" t="inlineStr">
        <is>
          <t>12.2 Oral contraceptive</t>
        </is>
      </c>
      <c r="O9" s="185" t="inlineStr">
        <is>
          <t>Clinic</t>
        </is>
      </c>
      <c r="P9" s="186" t="inlineStr">
        <is>
          <t>ข้อ 7 Pharma Plus เล่มม่วง (เฉลยข้อ ค)</t>
        </is>
      </c>
      <c r="Q9" s="185" t="inlineStr">
        <is>
          <t>แบบฝึกหัด</t>
        </is>
      </c>
      <c r="R9" s="185" t="inlineStr">
        <is>
          <t>เล่มม่วง</t>
        </is>
      </c>
      <c r="S9" s="185" t="n"/>
    </row>
    <row r="10" ht="24" customHeight="1" s="49">
      <c r="A10" s="187" t="n">
        <v>8</v>
      </c>
      <c r="B10" s="186" t="n"/>
      <c r="C10" s="186" t="inlineStr">
        <is>
          <t>ทุกข้อเป็นประโยชน์ของ progestogen ยกเว้นข้อใด</t>
        </is>
      </c>
      <c r="D10" s="186" t="n"/>
      <c r="E10" s="186" t="inlineStr">
        <is>
          <t>ยับยั้งการตกไข่</t>
        </is>
      </c>
      <c r="F10" s="186" t="inlineStr">
        <is>
          <t>ฆ่า sperm</t>
        </is>
      </c>
      <c r="G10" s="186" t="inlineStr">
        <is>
          <t>กระตุ้นการตกไข่</t>
        </is>
      </c>
      <c r="H10" s="186" t="inlineStr">
        <is>
          <t>ทำให้มูกเหนียวขึ้น</t>
        </is>
      </c>
      <c r="I10" s="188" t="inlineStr">
        <is>
          <t>ทำให้ท่อนำไข่บีบตัว</t>
        </is>
      </c>
      <c r="J10" s="185" t="n">
        <v>2</v>
      </c>
      <c r="K10" s="186" t="inlineStr">
        <is>
          <t>✅ คำตอบที่ถูกต้อง: ข้อ ข. ฆ่า sperm
🎯 ทำไมข้อนี้ถึงถูก:
ฆ่า sperm: Progestogen มีกลไกการคุมกำเนิดโดยการยับยั้งการตกไข่, ทำให้มูกที่ปากมดลูกมีความเหนียวข้นขึ้นเพื่อขัดขวางการเคลื่อนที่ของตัวอสุจิ และส่งผลต่อการเคลื่อนไหวของท่อนำไข่ แต่ไม่มีฤทธิ์ในการฆ่าอสุจิโดยตรง และไม่ได้มีฤทธิ์กระตุ้นการตกไข่
🔍 ข้ออื่นผิดเพราะอะไร:
• ข้อ ก. (ยับยั้งการตกไข่): ยับยั้งการตกไข่ ไม่ตรงกับข้อบ่งใช้หรือหลักวิชาการตามที่โจทย์กำหนด
• ข้อ ค. (กระตุ้นการตกไข่): กระตุ้นการตกไข่ ไม่ตรงกับข้อบ่งใช้หรือหลักวิชาการตามที่โจทย์กำหนด
• ข้อ ง. (ทำให้มูกเหนียวขึ้น): ทำให้มูกเหนียวขึ้น ไม่ตรงกับข้อบ่งใช้หรือหลักวิชาการตามที่โจทย์กำหนด
• ข้อ จ. (ทำให้ท่อนำไข่บีบตัว): ทำให้ท่อนำไข่บีบตัว ไม่ตรงกับข้อบ่งใช้หรือหลักวิชาการตามที่โจทย์กำหนด</t>
        </is>
      </c>
      <c r="L10" s="186" t="n"/>
      <c r="M10" s="186" t="inlineStr">
        <is>
          <t>12. Gynaecologic/GU</t>
        </is>
      </c>
      <c r="N10" s="186" t="inlineStr">
        <is>
          <t>12.2 Oral contraceptive</t>
        </is>
      </c>
      <c r="O10" s="185" t="inlineStr">
        <is>
          <t>Clinic</t>
        </is>
      </c>
      <c r="P10" s="186" t="inlineStr">
        <is>
          <t>ข้อ 8 Pharma Plus เล่มม่วง (เฉลยข้อ ข ค)</t>
        </is>
      </c>
      <c r="Q10" s="185" t="inlineStr">
        <is>
          <t>แบบฝึกหัด</t>
        </is>
      </c>
      <c r="R10" s="185" t="inlineStr">
        <is>
          <t>เล่มม่วง</t>
        </is>
      </c>
      <c r="S10" s="185" t="n"/>
    </row>
    <row r="11" ht="24" customHeight="1" s="49">
      <c r="A11" s="187" t="n">
        <v>9</v>
      </c>
      <c r="B11" s="186" t="n"/>
      <c r="C11" s="186" t="inlineStr">
        <is>
          <t>ผู้ป่วยภาวะต่อไปนี้สามารถใช้ยาคุมกำเนิดชนิดฮอร์โมนรวมได้</t>
        </is>
      </c>
      <c r="D11" s="186" t="n"/>
      <c r="E11" s="186" t="inlineStr">
        <is>
          <t>Thromboembolism</t>
        </is>
      </c>
      <c r="F11" s="186" t="inlineStr">
        <is>
          <t>สงสัยว่าจะเป็นมะเร็งเต้านม</t>
        </is>
      </c>
      <c r="G11" s="186" t="inlineStr">
        <is>
          <t>สงสัยว่า จะตั้งครรภ์</t>
        </is>
      </c>
      <c r="H11" s="186" t="inlineStr">
        <is>
          <t>มีเลือดออกจากช่องคลอดผิดปกติที่ยังไม่ได้วินิจฉัย</t>
        </is>
      </c>
      <c r="I11" s="188" t="inlineStr">
        <is>
          <t>หญิงสูบบุหรี่ ที่มีอายุ &lt; 35 ปี</t>
        </is>
      </c>
      <c r="J11" s="185" t="n">
        <v>5</v>
      </c>
      <c r="K11" s="186" t="inlineStr">
        <is>
          <t>✅ คำตอบที่ถูกต้อง: ข้อ จ. หญิงสูบบุหรี่ ที่มีอายุ &lt; 35 ปี
🎯 ทำไมข้อนี้ถึงถูก:
ตามเกณฑ์ MEC (Medical Eligibility Criteria for Contraceptive Use) ภาวะ Thromboembolism, สงสัยมะเร็งเต้านม, ตั้งครรภ์ และมีเลือดออกช่องคลอดโดยไม่ทราบสาเหตุ เป็นข้อห้ามเด็ดขาด (Category 4 หรือ 3) ในการใช้ยาคุมกำเนิดชนิดฮอร์โมนรวม ส่วนหญิงสูบบุหรี่ที่มีอายุ
🔍 ข้ออื่นผิดเพราะอะไร:
• ข้อ ก. (Thromboembolism): Thromboembolism ไม่ตรงกับข้อบ่งใช้หรือหลักวิชาการตามที่โจทย์กำหนด
• ข้อ ข. (สงสัยว่าจะเป็นมะเร็งเต้านม): สงสัยว่าจะเป็นมะเร็งเต้านม ไม่ตรงกับข้อบ่งใช้หรือหลักวิชาการตามที่โจทย์กำหนด
• ข้อ ค. (สงสัยว่า จะตั้งครรภ์): สงสัยว่า จะตั้งครรภ์ ไม่ตรงกับข้อบ่งใช้หรือหลักวิชาการตามที่โจทย์กำหนด
• ข้อ ง. (มีเลือดออกจากช่องคลอดผิดปกติที่ยังไม่ได้วินิจฉัย): มีเลือดออกจากช่องคลอดผิดปกติที่ยังไม่ได้วินิจฉัย ไม่ตรงกับข้อบ่งใช้หรือหลักวิชาการตามที่โจทย์กำหนด</t>
        </is>
      </c>
      <c r="L11" s="186" t="n"/>
      <c r="M11" s="186" t="inlineStr">
        <is>
          <t>12. Gynaecologic/GU</t>
        </is>
      </c>
      <c r="N11" s="186" t="inlineStr">
        <is>
          <t>12.2 Oral contraceptive</t>
        </is>
      </c>
      <c r="O11" s="185" t="inlineStr">
        <is>
          <t>Clinic</t>
        </is>
      </c>
      <c r="P11" s="186" t="inlineStr">
        <is>
          <t>ข้อ 9 Pharma Plus เล่มม่วง (เฉลยข้อ จ)</t>
        </is>
      </c>
      <c r="Q11" s="185" t="inlineStr">
        <is>
          <t>แบบฝึกหัด</t>
        </is>
      </c>
      <c r="R11" s="185" t="inlineStr">
        <is>
          <t>เล่มม่วง</t>
        </is>
      </c>
      <c r="S11" s="185" t="n"/>
    </row>
    <row r="12" ht="24" customHeight="1" s="49">
      <c r="A12" s="187" t="n">
        <v>10</v>
      </c>
      <c r="B12" s="186" t="n"/>
      <c r="C12" s="186" t="inlineStr">
        <is>
          <t>ถ้าผู้ป่วยใช้ conjugate estrogen + medroxyprogesterone acetate การให้คู่กันเพื่อเหตุผลใด</t>
        </is>
      </c>
      <c r="D12" s="186" t="n"/>
      <c r="E12" s="186" t="inlineStr">
        <is>
          <t>ใช้ในหญิงหมดประจำเดือนที่มีมดลูก</t>
        </is>
      </c>
      <c r="F12" s="186" t="inlineStr">
        <is>
          <t>ใช้เพื่อป้องกันโรคหัวใจในหญิงหมดประจำเดือน</t>
        </is>
      </c>
      <c r="G12" s="186" t="inlineStr">
        <is>
          <t>ใช้เพื่อรักษาโรคกระดูกพรุน ที่เกิดเนื่องจากขาดฮอร์โมน</t>
        </is>
      </c>
      <c r="H12" s="186" t="inlineStr">
        <is>
          <t>ใช้เพื่อรักษาอาการ vasomotor symptom</t>
        </is>
      </c>
      <c r="I12" s="188" t="inlineStr">
        <is>
          <t>มี progesterone เพื่อช่วยป้องกันมะเร็งมดลูก</t>
        </is>
      </c>
      <c r="J12" s="185" t="n">
        <v>5</v>
      </c>
      <c r="K12" s="186" t="inlineStr">
        <is>
          <t>✅ คำตอบที่ถูกต้อง: ข้อ จ. มี progesterone เพื่อช่วยป้องกันมะเร็งมดลูก
🎯 ทำไมข้อนี้ถึงถูก:
การให้ Progesterone (medroxyprogesterone acetate) ร่วมกับ Estrogen ในสตรีวัยหมดประจำเดือนที่มีมดลูก เพื่อออกฤทธิ์ต้านเยื่อบุโพรงมดลูกเจริญหนาตัวจากการกระตุ้นของเอสโตรเจน ช่วยลดความเสี่ยงในการเกิดมะเร็งเยื่อบุโพรงมดลูก (Endometrial cancer)
🔍 ข้ออื่นผิดเพราะอะไร:
• ข้อ ก. (ใช้ในหญิงหมดประจำเดือนที่มีมดลูก): ใช้ในหญิงหมดประจำเดือนที่มีมดลูก ไม่ตรงกับข้อบ่งใช้หรือหลักวิชาการตามที่โจทย์กำหนด
• ข้อ ข. (ใช้เพื่อป้องกันโรคหัวใจในหญิงหมดประจำเดือน): ใช้เพื่อป้องกันโรคหัวใจในหญิงหมดประจำเดือน ไม่ตรงกับข้อบ่งใช้หรือหลักวิชาการตามที่โจทย์กำหนด
• ข้อ ค. (ใช้เพื่อรักษาโรคกระดูกพรุน ที่เกิดเนื่องจากขาดฮอร์โมน): ใช้เพื่อรักษาโรคกระดูกพรุน ที่เกิดเนื่องจากขาดฮอร์โมน ไม่ตรงกับข้อบ่งใช้หรือหลักวิชาการตามที่โจทย์กำหนด
• ข้อ ง. (ใช้เพื่อรักษาอาการ vasomotor symptom): ใช้เพื่อรักษาอาการ vasomotor symptom ไม่ตรงกับข้อบ่งใช้หรือหลักวิชาการตามที่โจทย์กำหนด</t>
        </is>
      </c>
      <c r="L12" s="186" t="n"/>
      <c r="M12" s="186" t="inlineStr">
        <is>
          <t>12. Gynaecologic/GU</t>
        </is>
      </c>
      <c r="N12" s="186" t="inlineStr">
        <is>
          <t>12.3 Hormonal replacement</t>
        </is>
      </c>
      <c r="O12" s="185" t="inlineStr">
        <is>
          <t>Clinic</t>
        </is>
      </c>
      <c r="P12" s="186" t="inlineStr">
        <is>
          <t>ข้อ 10 Pharma Plus เล่มม่วง (เฉลยข้อ จ)</t>
        </is>
      </c>
      <c r="Q12" s="185" t="inlineStr">
        <is>
          <t>แบบฝึกหัด</t>
        </is>
      </c>
      <c r="R12" s="185" t="inlineStr">
        <is>
          <t>เล่มม่วง</t>
        </is>
      </c>
      <c r="S12" s="185" t="n"/>
    </row>
    <row r="13" ht="24" customHeight="1" s="49">
      <c r="A13" s="187" t="n">
        <v>11</v>
      </c>
      <c r="B13" s="186" t="n"/>
      <c r="C13" s="186" t="inlineStr">
        <is>
          <t>ในสตรีที่ไม่มีมดลูก และมีอาการเฉพาะที่ท่อปัสสาวะและช่องคลอดอักเสบ ยาในรูปแบบใดที่น่าจะเหมาะสมที่สุด</t>
        </is>
      </c>
      <c r="D13" s="186" t="n"/>
      <c r="E13" s="186" t="inlineStr">
        <is>
          <t>Intramuscular injection</t>
        </is>
      </c>
      <c r="F13" s="186" t="inlineStr">
        <is>
          <t>Oral tablet</t>
        </is>
      </c>
      <c r="G13" s="186" t="inlineStr">
        <is>
          <t>Transdermal patch</t>
        </is>
      </c>
      <c r="H13" s="186" t="inlineStr">
        <is>
          <t>Vagina cream</t>
        </is>
      </c>
      <c r="I13" s="188" t="inlineStr">
        <is>
          <t>ได้ทุกรูปแบบ</t>
        </is>
      </c>
      <c r="J13" s="185" t="n">
        <v>4</v>
      </c>
      <c r="K13" s="186" t="inlineStr">
        <is>
          <t>✅ คำตอบที่ถูกต้อง: ข้อ ง. Vagina cream
🎯 ทำไมข้อนี้ถึงถูก:
Vagina cream: ในกรณีที่มีอาการเฉพาะที่ (Atrophic vaginitis / Atrophic urethritis) และไม่มีมดลูก การใช้ฮอร์โมนเอสโตรเจนเฉพาะที่ (เช่น Vaginal cream) จะให้ผลการรักษาที่ดี ตรงจุด และลดผลข้างเคียงต่อระบบทั่วร่างกาย (Systemic effects)
🔍 ข้ออื่นผิดเพราะอะไร:
• ข้อ ก. (Intramuscular injection): วัคซีนไข้สมองอักเสบเจอี ชนิดเชื้อเป็น (Live attenuated CD.JEV) ให้ 2 เข็ม ที่อายุ 9-12 เดือน และเข็ม 2 ห่างกัน 3-12 เดือน
• ข้อ ข. (Oral tablet): Oral tablet ไม่ตรงกับข้อบ่งใช้หรือหลักวิชาการตามที่โจทย์กำหนด
• ข้อ ค. (Transdermal patch): Transdermal patch ไม่ตรงกับข้อบ่งใช้หรือหลักวิชาการตามที่โจทย์กำหนด
• ข้อ จ. (ได้ทุกรูปแบบ): ได้ทุกรูปแบบ ไม่ตรงกับข้อบ่งใช้หรือหลักวิชาการตามที่โจทย์กำหนด</t>
        </is>
      </c>
      <c r="L13" s="186" t="n"/>
      <c r="M13" s="186" t="inlineStr">
        <is>
          <t>12. Gynaecologic/GU</t>
        </is>
      </c>
      <c r="N13" s="186" t="inlineStr">
        <is>
          <t>12.3 Hormonal replacement</t>
        </is>
      </c>
      <c r="O13" s="185" t="inlineStr">
        <is>
          <t>Clinic</t>
        </is>
      </c>
      <c r="P13" s="186" t="inlineStr">
        <is>
          <t>ข้อ 11 Pharma Plus เล่มม่วง (เฉลยข้อ ง)</t>
        </is>
      </c>
      <c r="Q13" s="185" t="inlineStr">
        <is>
          <t>แบบฝึกหัด</t>
        </is>
      </c>
      <c r="R13" s="185" t="inlineStr">
        <is>
          <t>เล่มม่วง</t>
        </is>
      </c>
      <c r="S13" s="185" t="n"/>
    </row>
    <row r="14" ht="24" customHeight="1" s="49">
      <c r="A14" s="187" t="n">
        <v>12</v>
      </c>
      <c r="B14" s="186" t="n"/>
      <c r="C14" s="186" t="inlineStr">
        <is>
          <t>Progestogen ใดที่มีฤทธิ์ anti-androgen</t>
        </is>
      </c>
      <c r="D14" s="186" t="n"/>
      <c r="E14" s="186" t="inlineStr">
        <is>
          <t>Norethisterone acetate</t>
        </is>
      </c>
      <c r="F14" s="186" t="inlineStr">
        <is>
          <t>Norethisterone enanthate</t>
        </is>
      </c>
      <c r="G14" s="186" t="inlineStr">
        <is>
          <t>Cyproterone acetate</t>
        </is>
      </c>
      <c r="H14" s="186" t="inlineStr">
        <is>
          <t>Levonorgestrel</t>
        </is>
      </c>
      <c r="I14" s="188" t="inlineStr">
        <is>
          <t>Mestranol</t>
        </is>
      </c>
      <c r="J14" s="185" t="n">
        <v>3</v>
      </c>
      <c r="K14" s="186" t="inlineStr">
        <is>
          <t>✅ คำตอบที่ถูกต้อง: ข้อ ค. Cyproterone acetate
🎯 ทำไมข้อนี้ถึงถูก:
Cyproterone acetate: (CPA) เป็นโปรเจสตินที่มีฤทธิ์ต้านแอนโดรเจน (Anti-androgen) อย่างเด่นชัด ช่วยลดอาการหน้ามัน สิว และขนดก จึงนิยมใช้ร่วมกับ Ethinyl estradiol ในยารักษาสิวและฮอร์โมนคุมกำเนิด (เช่น ยี่ห้อ Diane-35)
🔍 ข้ออื่นผิดเพราะอะไร:
• ข้อ ก. (Norethisterone acetate): Norethisterone acetate ไม่ตรงกับข้อบ่งใช้หรือหลักวิชาการตามที่โจทย์กำหนด
• ข้อ ข. (Norethisterone enanthate): Norethisterone enanthate ไม่ตรงกับข้อบ่งใช้หรือหลักวิชาการตามที่โจทย์กำหนด
• ข้อ ง. (Levonorgestrel): Levonorgestrel เป็น 2nd generation progestin มีฤทธิ์ androgenic สูงกว่า 3rd generation อาจกระทบ lipid profile แต่ประสิทธิภาพสูง
• ข้อ จ. (Mestranol): Mestranol ไม่ตรงกับข้อบ่งใช้หรือหลักวิชาการตามที่โจทย์กำหนด</t>
        </is>
      </c>
      <c r="L14" s="186" t="n"/>
      <c r="M14" s="186" t="inlineStr">
        <is>
          <t>12. Gynaecologic/GU</t>
        </is>
      </c>
      <c r="N14" s="186" t="inlineStr">
        <is>
          <t>12.3 Hormonal replacement</t>
        </is>
      </c>
      <c r="O14" s="185" t="inlineStr">
        <is>
          <t>Clinic</t>
        </is>
      </c>
      <c r="P14" s="186" t="inlineStr">
        <is>
          <t>ข้อ 12 Pharma Plus เล่มม่วง (เฉลยข้อ ค)</t>
        </is>
      </c>
      <c r="Q14" s="185" t="inlineStr">
        <is>
          <t>แบบฝึกหัด</t>
        </is>
      </c>
      <c r="R14" s="185" t="inlineStr">
        <is>
          <t>เล่มม่วง</t>
        </is>
      </c>
      <c r="S14" s="185" t="n"/>
    </row>
    <row r="15" ht="24" customHeight="1" s="49">
      <c r="A15" s="187" t="n">
        <v>13</v>
      </c>
      <c r="B15" s="186" t="n"/>
      <c r="C15" s="186" t="inlineStr">
        <is>
          <t>การใช้ hormone replacement therapy หรือ estrogen replacement therapy ควรระวังในผู้ป่วยประเภทใด</t>
        </is>
      </c>
      <c r="D15" s="186" t="n"/>
      <c r="E15" s="186" t="inlineStr">
        <is>
          <t>คนที่เสี่ยงต่อกระดูกพรุน</t>
        </is>
      </c>
      <c r="F15" s="186" t="inlineStr">
        <is>
          <t>คนที่ตัดรังไข่ทั้งสองข้าง</t>
        </is>
      </c>
      <c r="G15" s="186" t="inlineStr">
        <is>
          <t>ที่มีอาการช่องคลอดอักเสบ</t>
        </is>
      </c>
      <c r="H15" s="186" t="inlineStr">
        <is>
          <t>ที่เป็น hyperthyroid</t>
        </is>
      </c>
      <c r="I15" s="188" t="inlineStr">
        <is>
          <t>ที่เป็นโรคไขมัน ความดันโลหิตสูง</t>
        </is>
      </c>
      <c r="J15" s="185" t="n">
        <v>5</v>
      </c>
      <c r="K15" s="186" t="inlineStr">
        <is>
          <t>✅ คำตอบที่ถูกต้อง: ข้อ จ. ที่เป็นโรคไขมัน ความดันโลหิตสูง
🎯 ทำไมข้อนี้ถึงถูก:
การใช้ Hormone Replacement Therapy (HRT) หรือ Estrogen Replacement Therapy (ERT) มีข้อควรระวังและ contraindication ในผู้ป่วยที่มีปัจจัยเสี่ยงหรือโรคประจำตัวบางชนิด เช่น โรคความดันโลหิตสูง โรคไขมันในเลือดสูง โรคตับ โรคมะเร็งที่ไวต่อฮอร์โมน (เช่น มะเร็งเต้านม มะเร็งเยื่อบุโพรงมดลูก) และประวัติหลอดเลือดอุดตัน เนื่องจาก estrogen อาจเพิ่มความเสี่ยงในการเกิดลิ่มเลือดอุดตันและกระตุ้นการเติบโตของเนื้องอกบางประเภท
🔍 ข้ออื่นผิดเพราะอะไร:
• ข้อ ก. (คนที่เสี่ยงต่อกระดูกพรุน): คนที่เสี่ยงต่อกระดูกพรุน ไม่ตรงกับข้อบ่งใช้หรือหลักวิชาการตามที่โจทย์กำหนด
• ข้อ ข. (คนที่ตัดรังไข่ทั้งสองข้าง): คนที่ตัดรังไข่ทั้งสองข้าง ไม่ตรงกับข้อบ่งใช้หรือหลักวิชาการตามที่โจทย์กำหนด
• ข้อ ค. (ที่มีอาการช่องคลอดอักเสบ): ที่มีอาการช่องคลอดอักเสบ ไม่ตรงกับข้อบ่งใช้หรือหลักวิชาการตามที่โจทย์กำหนด
• ข้อ ง. (ที่เป็น hyperthyroid): ที่เป็น hyperthyroid ไม่ตรงกับข้อบ่งใช้หรือหลักวิชาการตามที่โจทย์กำหนด</t>
        </is>
      </c>
      <c r="L15" s="186" t="n"/>
      <c r="M15" s="186" t="inlineStr">
        <is>
          <t>12. Gynaecologic/GU</t>
        </is>
      </c>
      <c r="N15" s="186" t="inlineStr">
        <is>
          <t>12.3 Hormonal replacement</t>
        </is>
      </c>
      <c r="O15" s="185" t="inlineStr">
        <is>
          <t>Clinic</t>
        </is>
      </c>
      <c r="P15" s="186" t="inlineStr">
        <is>
          <t>ข้อ 13 Pharma Plus เล่มม่วง (เฉลยข้อ จ)</t>
        </is>
      </c>
      <c r="Q15" s="185" t="inlineStr">
        <is>
          <t>แบบฝึกหัด</t>
        </is>
      </c>
      <c r="R15" s="185" t="inlineStr">
        <is>
          <t>เล่มม่วง</t>
        </is>
      </c>
      <c r="S15" s="185" t="n"/>
    </row>
    <row r="16" ht="24" customHeight="1" s="49">
      <c r="A16" s="187" t="n">
        <v>14</v>
      </c>
      <c r="B16" s="186" t="n"/>
      <c r="C16" s="186" t="inlineStr">
        <is>
          <t>Anti-estrogen ใดที่กระตุ้นการตกไข่ในผู้หญิงที่มีบุตรยาก</t>
        </is>
      </c>
      <c r="D16" s="186" t="n"/>
      <c r="E16" s="186" t="inlineStr">
        <is>
          <t>Oxandrolone</t>
        </is>
      </c>
      <c r="F16" s="186" t="inlineStr">
        <is>
          <t>Clomiphene citrate</t>
        </is>
      </c>
      <c r="G16" s="186" t="inlineStr">
        <is>
          <t>Tibolones</t>
        </is>
      </c>
      <c r="H16" s="186" t="inlineStr">
        <is>
          <t>Tamoxifen</t>
        </is>
      </c>
      <c r="I16" s="188" t="inlineStr">
        <is>
          <t>Progesterone</t>
        </is>
      </c>
      <c r="J16" s="185" t="n">
        <v>2</v>
      </c>
      <c r="K16" s="186" t="inlineStr">
        <is>
          <t>✅ คำตอบที่ถูกต้อง: ข้อ ข. Clomiphene citrate
🎯 ทำไมข้อนี้ถึงถูก:
เป็นยาในกลุ่ม Selective Estrogen Receptor Modulator (SERM) ที่ออกฤทธิ์เป็น anti-estrogen ที่ต่อมใต้สมองและไฮโพทาลามัส ส่งผลให้มีการหลั่ง GnRH, FSH และ LH เพิ่มขึ้น นิยมใช้เป็นยาลำดับแรกในการกระตุ้นการตกไข่ (ovulation induction) สำหรับผู้ป่วยที่มีบุตรยากจากภาวะไม่มีการตกไข่ (anovulation)
🔍 ข้ออื่นผิดเพราะอะไร:
• ข้อ ก. (Oxandrolone): Oxandrolone ไม่ตรงกับข้อบ่งใช้หรือหลักวิชาการตามที่โจทย์กำหนด
• ข้อ ค. (Tibolones): Tibolones ไม่ตรงกับข้อบ่งใช้หรือหลักวิชาการตามที่โจทย์กำหนด
• ข้อ ง. (Tamoxifen): Tamoxifen เป็น SERM antagonist ที่ breast แต่ partial agonist ที่ uterus (เสี่ยง endometrial cancer) ต้องระวัง DDI กับ CYP2D6 inhibitors เช่น fluoxetine
• ข้อ จ. (Progesterone): Progesterone มีฤทธิ์ยับยั้ง LH surge ป้องกันการตกไข่และทำให้ cervical mucus หนาขึ้น ใช้ใน luteal phase support ใน IVF</t>
        </is>
      </c>
      <c r="L16" s="186" t="n"/>
      <c r="M16" s="186" t="inlineStr">
        <is>
          <t>12. Gynaecologic/GU</t>
        </is>
      </c>
      <c r="N16" s="186" t="inlineStr">
        <is>
          <t>12.3 Hormonal replacement</t>
        </is>
      </c>
      <c r="O16" s="185" t="inlineStr">
        <is>
          <t>Clinic</t>
        </is>
      </c>
      <c r="P16" s="186" t="inlineStr">
        <is>
          <t>ข้อ 14 Pharma Plus เล่มม่วง (เฉลยข้อ ข)</t>
        </is>
      </c>
      <c r="Q16" s="185" t="inlineStr">
        <is>
          <t>แบบฝึกหัด</t>
        </is>
      </c>
      <c r="R16" s="185" t="inlineStr">
        <is>
          <t>เล่มม่วง</t>
        </is>
      </c>
      <c r="S16" s="185" t="n"/>
    </row>
    <row r="17" ht="24" customHeight="1" s="49">
      <c r="A17" s="187" t="n">
        <v>15</v>
      </c>
      <c r="B17" s="186" t="n"/>
      <c r="C17" s="186" t="inlineStr">
        <is>
          <t>ยาเม็ดคุมกำเนิดใช้ในการบำบัดรักษาภาวะต่าง ๆ ยกเว้น</t>
        </is>
      </c>
      <c r="D17" s="186" t="n"/>
      <c r="E17" s="186" t="inlineStr">
        <is>
          <t>เลื่อนประจำเดือน</t>
        </is>
      </c>
      <c r="F17" s="186" t="inlineStr">
        <is>
          <t>เยื่อบุโพรงมดลูกเจริญผิดปกติ</t>
        </is>
      </c>
      <c r="G17" s="186" t="inlineStr">
        <is>
          <t>ภาวะปวดประจำเดือน</t>
        </is>
      </c>
      <c r="H17" s="186" t="inlineStr">
        <is>
          <t>ภาวะประจำเดือนผิดปกติ</t>
        </is>
      </c>
      <c r="I17" s="188" t="inlineStr">
        <is>
          <t>ลดอาการคัดเต้านมหลังคลอดบุตร</t>
        </is>
      </c>
      <c r="J17" s="185" t="n">
        <v>5</v>
      </c>
      <c r="K17" s="186" t="inlineStr">
        <is>
          <t>✅ คำตอบที่ถูกต้อง: ข้อ จ. ลดอาการคัดเต้านมหลังคลอดบุตร
🎯 ทำไมข้อนี้ถึงถูก:
ลดอาการคัดเต้านมหลังคลอดบุตร: ยาเม็ดคุมกำเนิดชนิดฮอร์โมนรวมมีข้อบ่งใช้รักษาและบรรเทาอาการทางนรีเวชหลายประการ เช่น เลื่อนประจำเดือน, รักษาเยื่อบุโพรงมดลูกเจริญผิดปกติ (endometriosis), ลดอาการปวดประจำเดือน (dysmenorrhea) และปรับรอบประจำเดือนให้ปกติ อย่างไรก็ตาม การใช้ฮอร์โมนเอสโตรเจนในยาเม็ดคุมกำเนิดไม่มีข้อบ่งใช้ในการลดอาการคัดเต้านมหลังคลอดบุตร (เพราะ estrogen อาจเพิ่มความเสี่ยงลิ่มเลือดอุดตันหลังคลอดและยับยั้งการหลั่งน้ำนม)
🔍 ข้ออื่นผิดเพราะอะไร:
• ข้อ ก. (เลื่อนประจำเดือน): เลื่อนประจำเดือน ไม่ตรงกับข้อบ่งใช้หรือหลักวิชาการตามที่โจทย์กำหนด
• ข้อ ข. (เยื่อบุโพรงมดลูกเจริญผิดปกติ): เยื่อบุโพรงมดลูกเจริญผิดปกติ ไม่ตรงกับข้อบ่งใช้หรือหลักวิชาการตามที่โจทย์กำหนด
• ข้อ ค. (ภาวะปวดประจำเดือน): ภาวะปวดประจำเดือน ไม่ตรงกับข้อบ่งใช้หรือหลักวิชาการตามที่โจทย์กำหนด
• ข้อ ง. (ภาวะประจำเดือนผิดปกติ): ภาวะประจำเดือนผิดปกติ ไม่ตรงกับข้อบ่งใช้หรือหลักวิชาการตามที่โจทย์กำหนด</t>
        </is>
      </c>
      <c r="L17" s="186" t="n"/>
      <c r="M17" s="186" t="inlineStr">
        <is>
          <t>12. Gynaecologic/GU</t>
        </is>
      </c>
      <c r="N17" s="186" t="inlineStr">
        <is>
          <t>12.2 Oral contraceptive</t>
        </is>
      </c>
      <c r="O17" s="185" t="inlineStr">
        <is>
          <t>Clinic</t>
        </is>
      </c>
      <c r="P17" s="186" t="inlineStr">
        <is>
          <t>ข้อ 15 Pharma Plus เล่มม่วง (เฉลยข้อ จ)</t>
        </is>
      </c>
      <c r="Q17" s="185" t="inlineStr">
        <is>
          <t>แบบฝึกหัด</t>
        </is>
      </c>
      <c r="R17" s="185" t="inlineStr">
        <is>
          <t>เล่มม่วง</t>
        </is>
      </c>
      <c r="S17" s="185" t="n"/>
    </row>
    <row r="18" ht="24" customHeight="1" s="49">
      <c r="A18" s="187" t="n">
        <v>16</v>
      </c>
      <c r="B18" s="186" t="n"/>
      <c r="C18" s="186" t="inlineStr">
        <is>
          <t>ยาที่มีผลกระตุ้นการหลั่ง prolactin ยกเว้น</t>
        </is>
      </c>
      <c r="D18" s="186" t="n"/>
      <c r="E18" s="186" t="inlineStr">
        <is>
          <t>Reserpine</t>
        </is>
      </c>
      <c r="F18" s="186" t="inlineStr">
        <is>
          <t>Domperidone</t>
        </is>
      </c>
      <c r="G18" s="186" t="inlineStr">
        <is>
          <t>Phenothiazine</t>
        </is>
      </c>
      <c r="H18" s="186" t="inlineStr">
        <is>
          <t>Levodopa</t>
        </is>
      </c>
      <c r="I18" s="188" t="inlineStr">
        <is>
          <t>Butyrophenone</t>
        </is>
      </c>
      <c r="J18" s="185" t="n">
        <v>4</v>
      </c>
      <c r="K18" s="186" t="inlineStr">
        <is>
          <t>✅ คำตอบที่ถูกต้อง: ข้อ ง. Levodopa
🎯 ทำไมข้อนี้ถึงถูก:
Levodopa: Prolactin ถูกควบคุมโดยสารยับยั้งหลักคือ dopamine ยาที่ไปบล็อก dopamine receptors (เช่น Reserpine, Domperidone, Phenothiazine, Butyrophenone) จะกระตุ้นให้เกิดภาวะ hyperprolactinemia ในทางตรงกันข้าม Levodopa เป็นสารตั้งต้นของ dopamine จึงออกฤทธิ์กระตุ้น dopamine receptors ส่งผลให้ระดับ prolactin ลดลงหรือไม่กระตุ้นการหลั่ง prolactin
🔍 ข้ออื่นผิดเพราะอะไร:
• ข้อ ก. (Reserpine): Reserpine ไม่ตรงกับข้อบ่งใช้หรือหลักวิชาการตามที่โจทย์กำหนด
• ข้อ ข. (Domperidone): เป็น peripheral D2 receptor antagonist เพิ่ม GI motility ไม่ผ่าน BBB จึงไม่ทำให้เกิด EPS เด่นชัด แต่ต้องระวัง QT prolongation ในขนาดสูง (&gt; 30 mg/day)
• ข้อ ค. (Phenothiazine): Phenothiazine ไม่ตรงกับข้อบ่งใช้หรือหลักวิชาการตามที่โจทย์กำหนด
• ข้อ จ. (Butyrophenone): Butyrophenone ไม่ตรงกับข้อบ่งใช้หรือหลักวิชาการตามที่โจทย์กำหนด</t>
        </is>
      </c>
      <c r="L18" s="186" t="n"/>
      <c r="M18" s="186" t="inlineStr">
        <is>
          <t>12. Gynaecologic/GU</t>
        </is>
      </c>
      <c r="N18" s="186" t="inlineStr">
        <is>
          <t>12.2 Oral contraceptive</t>
        </is>
      </c>
      <c r="O18" s="185" t="inlineStr">
        <is>
          <t>Clinic</t>
        </is>
      </c>
      <c r="P18" s="186" t="inlineStr">
        <is>
          <t>ข้อ 16 Pharma Plus เล่มม่วง (เฉลยข้อ ง)</t>
        </is>
      </c>
      <c r="Q18" s="185" t="inlineStr">
        <is>
          <t>แบบฝึกหัด</t>
        </is>
      </c>
      <c r="R18" s="185" t="inlineStr">
        <is>
          <t>เล่มม่วง</t>
        </is>
      </c>
      <c r="S18" s="185" t="n"/>
    </row>
    <row r="19" ht="24" customHeight="1" s="49">
      <c r="A19" s="187" t="n">
        <v>17</v>
      </c>
      <c r="B19" s="186" t="n"/>
      <c r="C19" s="186" t="inlineStr">
        <is>
          <t>อาการข้างเคียงข้อใดเกิดจากการมี estrogen มากเกินไป</t>
        </is>
      </c>
      <c r="D19" s="186" t="n"/>
      <c r="E19" s="186" t="inlineStr">
        <is>
          <t>เป็นฝ้า</t>
        </is>
      </c>
      <c r="F19" s="186" t="inlineStr">
        <is>
          <t>เป็นสิว</t>
        </is>
      </c>
      <c r="G19" s="186" t="inlineStr">
        <is>
          <t>Noncyclic weight gain</t>
        </is>
      </c>
      <c r="H19" s="186" t="inlineStr">
        <is>
          <t>Hypomenorrhea</t>
        </is>
      </c>
      <c r="I19" s="188" t="inlineStr">
        <is>
          <t>เต้านมเล็กลง</t>
        </is>
      </c>
      <c r="J19" s="185" t="n">
        <v>3</v>
      </c>
      <c r="K19" s="186" t="inlineStr">
        <is>
          <t>✅ คำตอบที่ถูกต้อง: ข้อ ค. Noncyclic weight gain
🎯 ทำไมข้อนี้ถึงถูก:
Noncyclic weight gain: อาการข้างเคียงจากภาวะที่มีเอสโตรเจนมากเกินไป (Estrogen excess) ได้แก่ คลื่นไส้, เต้านมตึงคัดและขยายใหญ่ขึ้น, น้ำหนักเพิ่มจากการคั่งของน้ำ (fluid retention/weight gain), ปวดศีรษะ, และการเกิดฝ้า (melasma หรือ chloasma) ส่วนสิว มักเกิดจากฤทธิ์ของ androgen เกิน
🔍 ข้ออื่นผิดเพราะอะไร:
• ข้อ ก. (เป็นฝ้า): เป็นฝ้า ไม่ตรงกับข้อบ่งใช้หรือหลักวิชาการตามที่โจทย์กำหนด
• ข้อ ข. (เป็นสิว): เป็นสิว ไม่ตรงกับข้อบ่งใช้หรือหลักวิชาการตามที่โจทย์กำหนด
• ข้อ ง. (Hypomenorrhea): Hypomenorrhea ไม่ตรงกับข้อบ่งใช้หรือหลักวิชาการตามที่โจทย์กำหนด
• ข้อ จ. (เต้านมเล็กลง): เต้านมเล็กลง ไม่ตรงกับข้อบ่งใช้หรือหลักวิชาการตามที่โจทย์กำหนด</t>
        </is>
      </c>
      <c r="L19" s="186" t="n"/>
      <c r="M19" s="186" t="inlineStr">
        <is>
          <t>12. Gynaecologic/GU</t>
        </is>
      </c>
      <c r="N19" s="186" t="inlineStr">
        <is>
          <t>12.2 Oral contraceptive</t>
        </is>
      </c>
      <c r="O19" s="185" t="inlineStr">
        <is>
          <t>Clinic</t>
        </is>
      </c>
      <c r="P19" s="186" t="inlineStr">
        <is>
          <t>ข้อ 17 Pharma Plus เล่มม่วง (เฉลยข้อ ค)</t>
        </is>
      </c>
      <c r="Q19" s="185" t="inlineStr">
        <is>
          <t>แบบฝึกหัด</t>
        </is>
      </c>
      <c r="R19" s="185" t="inlineStr">
        <is>
          <t>เล่มม่วง</t>
        </is>
      </c>
      <c r="S19" s="185" t="n"/>
    </row>
    <row r="20" ht="24" customHeight="1" s="49">
      <c r="A20" s="187" t="n">
        <v>18</v>
      </c>
      <c r="B20" s="186" t="n"/>
      <c r="C20" s="186" t="inlineStr">
        <is>
          <t>ข้อใดไม่ใช่ clinical use ของ progesterone</t>
        </is>
      </c>
      <c r="D20" s="186" t="n"/>
      <c r="E20" s="186" t="inlineStr">
        <is>
          <t>Contraceptive</t>
        </is>
      </c>
      <c r="F20" s="186" t="inlineStr">
        <is>
          <t>Endometriosis</t>
        </is>
      </c>
      <c r="G20" s="186" t="inlineStr">
        <is>
          <t>Dysfunction uterine bleeding</t>
        </is>
      </c>
      <c r="H20" s="186" t="inlineStr">
        <is>
          <t>การเลื่อนกำหนดการมีประจำเดือน</t>
        </is>
      </c>
      <c r="I20" s="188" t="inlineStr">
        <is>
          <t>มะเร็งเต้านม</t>
        </is>
      </c>
      <c r="J20" s="185" t="n">
        <v>5</v>
      </c>
      <c r="K20" s="186" t="inlineStr">
        <is>
          <t>✅ คำตอบที่ถูกต้อง: ข้อ จ. มะเร็งเต้านม
🎯 ทำไมข้อนี้ถึงถูก:
มะเร็งเต้านม: Progesterone หรือ progestin มีข้อบ่งใช้ทางการแพทย์์หลายประการ เช่น คุมกำเนิด (Contraceptive), รักษาเยื่อบุโพรงมดลูกเจริญผิดปกติ (Endometriosis), รักษาภาวะเลือดออกผิดปกติจากโพรงมดลูก (Dysfunctional uterine bleeding - DUB) และเลื่อนประจำเดือน แต่ไม่มีข้อบ่งใช้ในการรักษามะเร็งเต้านม (แม้ฮอร์โมนบางตัวจะใช้ในมะเร็งชนิดอื่น แต่ progesterone ไม่ใช่ยารักษามะเร็งเต้านมโดยตรง และเอสโตรเจน/โปรเจสตินบางตัวอาจเพิ่มความเสี่ยงมะเร็งเต้านมด้วยซ้ำ)
🔍 ข้ออื่นผิดเพราะอะไร:
• ข้อ ก. (Contraceptive): Contraceptive ไม่ตรงกับข้อบ่งใช้หรือหลักวิชาการตามที่โจทย์กำหนด
• ข้อ ข. (Endometriosis): Endometriosis ไม่ตรงกับข้อบ่งใช้หรือหลักวิชาการตามที่โจทย์กำหนด
• ข้อ ค. (Dysfunction uterine bleeding): Dysfunction uterine bleeding ไม่ตรงกับข้อบ่งใช้หรือหลักวิชาการตามที่โจทย์กำหนด
• ข้อ ง. (การเลื่อนกำหนดการมีประจำเดือน): การเลื่อนกำหนดการมีประจำเดือน ไม่ตรงกับข้อบ่งใช้หรือหลักวิชาการตามที่โจทย์กำหนด</t>
        </is>
      </c>
      <c r="L20" s="186" t="n"/>
      <c r="M20" s="186" t="inlineStr">
        <is>
          <t>12. Gynaecologic/GU</t>
        </is>
      </c>
      <c r="N20" s="186" t="inlineStr">
        <is>
          <t>12.2 Oral contraceptive</t>
        </is>
      </c>
      <c r="O20" s="185" t="inlineStr">
        <is>
          <t>Clinic</t>
        </is>
      </c>
      <c r="P20" s="186" t="inlineStr">
        <is>
          <t>ข้อ 18 Pharma Plus เล่มม่วง (เฉลยข้อ จ)</t>
        </is>
      </c>
      <c r="Q20" s="185" t="inlineStr">
        <is>
          <t>แบบฝึกหัด</t>
        </is>
      </c>
      <c r="R20" s="185" t="inlineStr">
        <is>
          <t>เล่มม่วง</t>
        </is>
      </c>
      <c r="S20" s="185" t="n"/>
    </row>
    <row r="21" ht="24" customHeight="1" s="49">
      <c r="A21" s="187" t="n">
        <v>19</v>
      </c>
      <c r="B21" s="186" t="n"/>
      <c r="C21" s="186" t="inlineStr">
        <is>
          <t>วิธีคุมกำเนิดชนิดใดมีประสิทธิภาพในการคุมกำเนิดได้ดีที่สุด</t>
        </is>
      </c>
      <c r="D21" s="186" t="n"/>
      <c r="E21" s="186" t="inlineStr">
        <is>
          <t>ยาเม็ดคุมกำเนิด</t>
        </is>
      </c>
      <c r="F21" s="186" t="inlineStr">
        <is>
          <t>ถุงยางอนามัย</t>
        </is>
      </c>
      <c r="G21" s="186" t="inlineStr">
        <is>
          <t>ใส่ห่วงอนามัย</t>
        </is>
      </c>
      <c r="H21" s="186" t="inlineStr">
        <is>
          <t>การนับระยะปลอดภัย</t>
        </is>
      </c>
      <c r="I21" s="188" t="inlineStr">
        <is>
          <t>ใช้ยาฆ่าอสุจิ</t>
        </is>
      </c>
      <c r="J21" s="185" t="n">
        <v>3</v>
      </c>
      <c r="K21" s="186" t="inlineStr">
        <is>
          <t>✅ คำตอบที่ถูกต้อง: ข้อ ค. ใส่ห่วงอนามัย
🎯 ทำไมข้อนี้ถึงถูก:
ใส่ห่วงอนามัย: ห่วงอนามัย (Intrauterine device - IUD ทั้งแบบทองแดงและแบบฮอร์โมน) จัดเป็นวิธีคุมกำเนิดแบบชั่วคราวที่มี efficacy สูงที่สุด (Highest efficacy) โดยมีอัตราความล้มเหลวต่ำมาก (less than 1% typical use failure rate) ใกล้เคียงกับการทำหมันถาวร เมื่อเทียบกับยาเม็ดคุมกำเนิด ถุงยางอนามัย หรือการนับวัน ซึ่งมีโอกาสล้มเหลวจากการลืมใช้หรือใช้ไม่ถูกวิธีสูงกว่า
🔍 ข้ออื่นผิดเพราะอะไร:
• ข้อ ก. (ยาเม็ดคุมกำเนิด): ยาเม็ดคุมกำเนิด ไม่ตรงกับข้อบ่งใช้หรือหลักวิชาการตามที่โจทย์กำหนด
• ข้อ ข. (ถุงยางอนามัย): ถุงยางอนามัย ไม่ตรงกับข้อบ่งใช้หรือหลักวิชาการตามที่โจทย์กำหนด
• ข้อ ง. (การนับระยะปลอดภัย): การนับระยะปลอดภัย ไม่ตรงกับข้อบ่งใช้หรือหลักวิชาการตามที่โจทย์กำหนด
• ข้อ จ. (ใช้ยาฆ่าอสุจิ): ใช้ยาฆ่าอสุจิ ไม่ตรงกับข้อบ่งใช้หรือหลักวิชาการตามที่โจทย์กำหนด</t>
        </is>
      </c>
      <c r="L21" s="186" t="n"/>
      <c r="M21" s="186" t="inlineStr">
        <is>
          <t>12. Gynaecologic/GU</t>
        </is>
      </c>
      <c r="N21" s="186" t="inlineStr">
        <is>
          <t>12.2 Oral contraceptive</t>
        </is>
      </c>
      <c r="O21" s="185" t="inlineStr">
        <is>
          <t>Clinic</t>
        </is>
      </c>
      <c r="P21" s="186" t="inlineStr">
        <is>
          <t>ข้อ 19 Pharma Plus เล่มม่วง (เฉลยข้อ ค)</t>
        </is>
      </c>
      <c r="Q21" s="185" t="inlineStr">
        <is>
          <t>แบบฝึกหัด</t>
        </is>
      </c>
      <c r="R21" s="185" t="inlineStr">
        <is>
          <t>เล่มม่วง</t>
        </is>
      </c>
      <c r="S21" s="185" t="n"/>
    </row>
    <row r="22" ht="24" customHeight="1" s="49">
      <c r="A22" s="187" t="n">
        <v>20</v>
      </c>
      <c r="B22" s="186" t="n"/>
      <c r="C22" s="186" t="inlineStr">
        <is>
          <t>Levonorgestrel สามารถใช้ในการคุมกำเนิดในผู้ป่วยกลุ่มใด</t>
        </is>
      </c>
      <c r="D22" s="186" t="n"/>
      <c r="E22" s="186" t="inlineStr">
        <is>
          <t>สตรีมีครรภ์</t>
        </is>
      </c>
      <c r="F22" s="186" t="inlineStr">
        <is>
          <t>ผู้ป่วย ischemic heart disease</t>
        </is>
      </c>
      <c r="G22" s="186" t="inlineStr">
        <is>
          <t>ผู้ป่วย hypertension</t>
        </is>
      </c>
      <c r="H22" s="186" t="inlineStr">
        <is>
          <t>ผู้ป่วยประวัติ breast cancer</t>
        </is>
      </c>
      <c r="I22" s="188" t="inlineStr">
        <is>
          <t>ผู้ป่วยโรคหอบหืด</t>
        </is>
      </c>
      <c r="J22" s="185" t="n">
        <v>2</v>
      </c>
      <c r="K22" s="186" t="inlineStr">
        <is>
          <t>✅ คำตอบที่ถูกต้อง: ข้อ ข. ผู้ป่วย ischemic heart disease
🎯 ทำไมข้อนี้ถึงถูก:
ผู้ป่วย ischemic heart disease: Levonorgestrel (ยาคุมกำเนิดฉุกเฉินเดี่ยว) ไม่มีฮอร์โมนเอสโตรเจน จึงสามารถใช้ได้อย่างปลอดภัยในผู้ป่วยโรคระบบทางเดินหายใจ เช่น โรคหอบหืด contraindication ที่สำคัญ ได้แก่ การตั้งครรภ์ และควรระวัง/ห้ามใช้ในมะเร็งเต้านมหรือโรคหัวใจขาดเลือดรุนแรง (ตามเกณฑ์ WHO MEC)
🔍 ข้ออื่นผิดเพราะอะไร:
• ข้อ ก. (สตรีมีครรภ์): สตรีมีครรภ์ ไม่ตรงกับข้อบ่งใช้หรือหลักวิชาการตามที่โจทย์กำหนด
• ข้อ ค. (ผู้ป่วย hypertension): ผู้ป่วย hypertension ไม่ตรงกับข้อบ่งใช้หรือหลักวิชาการตามที่โจทย์กำหนด
• ข้อ ง. (ผู้ป่วยประวัติ breast cancer): ผู้ป่วยประวัติ breast cancer ไม่ตรงกับข้อบ่งใช้หรือหลักวิชาการตามที่โจทย์กำหนด
• ข้อ จ. (ผู้ป่วยโรคหอบหืด): ผู้ป่วยโรคหอบหืด ไม่ตรงกับข้อบ่งใช้หรือหลักวิชาการตามที่โจทย์กำหนด</t>
        </is>
      </c>
      <c r="L22" s="186" t="n"/>
      <c r="M22" s="186" t="inlineStr">
        <is>
          <t>12. Gynaecologic/GU</t>
        </is>
      </c>
      <c r="N22" s="186" t="inlineStr">
        <is>
          <t>12.2 Oral contraceptive</t>
        </is>
      </c>
      <c r="O22" s="185" t="inlineStr">
        <is>
          <t>Clinic</t>
        </is>
      </c>
      <c r="P22" s="186" t="inlineStr">
        <is>
          <t>ข้อ 20 Pharma Plus เล่มม่วง (เฉลยข้อ ข ค ง จ)</t>
        </is>
      </c>
      <c r="Q22" s="185" t="inlineStr">
        <is>
          <t>แบบฝึกหัด</t>
        </is>
      </c>
      <c r="R22" s="185" t="inlineStr">
        <is>
          <t>เล่มม่วง</t>
        </is>
      </c>
      <c r="S22" s="185" t="n"/>
    </row>
    <row r="23" ht="24" customHeight="1" s="49">
      <c r="A23" s="187" t="n">
        <v>21</v>
      </c>
      <c r="B23" s="186" t="n"/>
      <c r="C23" s="186" t="inlineStr">
        <is>
          <t>ข้อใดต่อไปนี้ผิดเกี่ยวกับ levonorgestrel</t>
        </is>
      </c>
      <c r="D23" s="186" t="n"/>
      <c r="E23" s="186" t="inlineStr">
        <is>
          <t>มีกลไกการออกฤทธิ์ คือ ยับยั้งการตกไข่</t>
        </is>
      </c>
      <c r="F23" s="186" t="inlineStr">
        <is>
          <t>ประสิทธิภาพในการป้องกันการตั้งครรภ์จะสูงสุด ถ้ารับหลังการร่วมเพศทันที</t>
        </is>
      </c>
      <c r="G23" s="186" t="inlineStr">
        <is>
          <t>ประสิทธิภาพในการป้องกันการตั้งครรภ์จะเทียบเท่ากับการใช้ยาเม็ดคุมกำเนิดทั่วไป</t>
        </is>
      </c>
      <c r="H23" s="186" t="inlineStr">
        <is>
          <t>มี side effect คือ ปวดหัวนะ คลื่นไส้ อาเจียน</t>
        </is>
      </c>
      <c r="I23" s="188" t="inlineStr">
        <is>
          <t>ประสิทธิภาพในการป้องกันการตั้งครรภ์จะลดลง ถ้าร่วมกับ barbiturate ที่เป็น hepatic drug metabolizing enzyme inducer</t>
        </is>
      </c>
      <c r="J23" s="185" t="n">
        <v>3</v>
      </c>
      <c r="K23" s="186" t="inlineStr">
        <is>
          <t>✅ คำตอบที่ถูกต้อง: ข้อ ค. ประสิทธิภาพในการป้องกันการตั้งครรภ์จะเทียบเท่ากับการใช้ยาเม็ดคุมกำเนิดทั่วไป
🎯 ทำไมข้อนี้ถึงถูก:
ประสิทธิภาพในการป้องกันการตั้งครรภ์จะเทียบเท่ากับการใช้ยาเม็ดคุมกำเนิดทั่วไป: efficacy ในการป้องกันการตั้งครรภ์จะเทียบเท่ากับการใช้ยาเม็ดคุมกำเนิดทั่วไป efficacy ในการป้องกันการตั้งครรภ์จะเทียบเท่ากับการใช้ยาเม็ดคุมกำเนิดทั่วไป efficacy ในการป้องกันการตั้งครรภ์จะเทียบเท่ากับการใช้ยาเม็ดคุมกำเนิดทั่วไป efficacy ในการป้องกันการตั้งครรภ์จะเทียบเท่ากับการใช้ยาเม็ดคุมกำเนิดทั่วไป ยาคุมกำเนิดฉุกเฉิน (Levonorgestrel) มี efficacy ต่ำกว่ายาเม็ดคุมกำเนิดแบบรายเดือนทั่วไป ไม่ควรใช้แทนวิธีคุมกำเนิดปกติ และ efficacy จะลดลงเมื่อใช้ร่วมกับยาที่เหนี่ยวนำเอนไซม์ในตับ (Enzyme inducers เช่น barbiturates, rifampicin)
🔍 ข้ออื่นผิดเพราะอะไร:
• ข้อ ก. (มีกลไกการออกฤทธิ์ คือ ยับยั้งการตกไข่): มีกลไกการออกฤทธิ์ คือ ยับยั้งการตกไข่ ไม่ตรงกับข้อบ่งใช้หรือหลักวิชาการตามที่โจทย์กำหนด
• ข้อ ข. (ประสิทธิภาพในการป้องกันการตั้งครรภ์จะสูงสุด ถ้ารับหลังการร่วมเพศทันที): ประสิทธิภาพในการป้องกันการตั้งครรภ์จะสูงสุด ถ้ารับหลังการร่วมเพศทันที ไม่ตรงกับข้อบ่งใช้หรือหลักวิชาการตามที่โจทย์กำหนด
• ข้อ ง. (มี side effect คือ ปวดหัวนะ คลื่นไส้ อาเจียน): มี side effect คือ ปวดหัวนะ คลื่นไส้ อาเจียน ไม่ตรงกับข้อบ่งใช้หรือหลักวิชาการตามที่โจทย์กำหนด
• ข้อ จ. (ประสิทธิภาพในการป้องกันการตั้งครรภ์จะลดลง ถ้าร่วมกับ barbiturate ที่เป็น hepatic drug metabolizing enzyme inducer): ARB ยับยั้ง AT1 receptor โดยตรง ไม่เพิ่ม bradykinin จึงไม่มีอาการไอ มีผล renoprotective ใน DKD คล้าย ACEi</t>
        </is>
      </c>
      <c r="L23" s="186" t="n"/>
      <c r="M23" s="186" t="inlineStr">
        <is>
          <t>12. Gynaecologic/GU</t>
        </is>
      </c>
      <c r="N23" s="186" t="inlineStr">
        <is>
          <t>12.2 Oral contraceptive</t>
        </is>
      </c>
      <c r="O23" s="185" t="inlineStr">
        <is>
          <t>Clinic</t>
        </is>
      </c>
      <c r="P23" s="186" t="inlineStr">
        <is>
          <t>ข้อ 21 Pharma Plus เล่มม่วง (เฉลยข้อ ค)</t>
        </is>
      </c>
      <c r="Q23" s="185" t="inlineStr">
        <is>
          <t>แบบฝึกหัด</t>
        </is>
      </c>
      <c r="R23" s="185" t="inlineStr">
        <is>
          <t>เล่มม่วง</t>
        </is>
      </c>
      <c r="S23" s="185" t="n"/>
    </row>
    <row r="24" ht="24" customHeight="1" s="49">
      <c r="A24" s="187" t="n">
        <v>22</v>
      </c>
      <c r="B24" s="186" t="n"/>
      <c r="C24" s="186" t="inlineStr">
        <is>
          <t>หญิงไทยอายุ 25 ปี มาขอซื้อยาคุมกำเนิดฉุกเฉินจากร้านยาแห่งหนึ่ง เมื่อเภสัชกรซักประวัติเพิ่มเติมพบว่า สามีประกอบอาชีพเป็นพนักงานขาย ซึ่งในแต่ละเดือนจะมีเวลาอยู่กับครอบครัวเพียงสองสัปดาห์ วิธีการใช้ยาคุมกำเนิด (levonorgestrel) ข้อใดถูก</t>
        </is>
      </c>
      <c r="D24" s="186" t="n"/>
      <c r="E24" s="186" t="inlineStr">
        <is>
          <t>รับประทานครั้งละ 2 เม็ด ภายใน 12 ชั่วโมง หลังจากนั้นอีก 12 ชั่วโมง รับประทานอีก 2 เม็ด</t>
        </is>
      </c>
      <c r="F24" s="186" t="inlineStr">
        <is>
          <t>รับประทาน 1 เม็ด ภายใน 72 ชั่วโมง หลังจากนั้นอีก 12 ชั่วโมง รับประทานอีก 1 เม็ด</t>
        </is>
      </c>
      <c r="G24" s="186" t="inlineStr">
        <is>
          <t>รับประทาน 2 เม็ด ภายใน 72 ชั่วโมง ครั้งเดียว</t>
        </is>
      </c>
      <c r="H24" s="186" t="inlineStr">
        <is>
          <t>รับประทาน 2 เม็ด ภายใน 1 ชั่วโมง</t>
        </is>
      </c>
      <c r="I24" s="188" t="inlineStr">
        <is>
          <t>รับประทานหนึ่งเม็ดติดต่อกันนาน 5 วัน</t>
        </is>
      </c>
      <c r="J24" s="185" t="n">
        <v>2</v>
      </c>
      <c r="K24" s="186" t="inlineStr">
        <is>
          <t>✅ คำตอบที่ถูกต้อง: ข้อ ข. รับประทาน 1 เม็ด ภายใน 72 ชั่วโมง หลังจากนั้นอีก 12 ชั่วโมง รับประทานอีก 1 เม็ด
🎯 ทำไมข้อนี้ถึงถูก:
ตามแนวทางการใช้ Levonorgestrel ขนาด 0.75 mg (ชนิด 2 เม็ด) ให้รับประทาน 2 เม็ดครั้งเดียว หรือแบ่งกินเม็ดละห่างกัน 12 ชั่วโมง ภายใน 72 ชั่วโมงหลังมีเพศสัมพันธ์ (ปัจจุบันขนาด 1.5 mg รับประทาน 1 เม็ดครั้งเดียว)
🔍 ข้ออื่นผิดเพราะอะไร:
• ข้อ ก. (รับประทานครั้งละ 2 เม็ด ภายใน 12 ชั่วโมง หลังจากนั้นอีก 12 ชั่วโมง รับประทานอีก 2 เม็ด): รับประทานครั้งละ 2 เม็ด ภายใน 12 ชั่วโมง หลังจากนั้นอีก 12 ชั่วโมง รับประทานอีก 2 เม็ด ไม่ตรงกับข้อบ่งใช้หรือหลักวิชาการตามที่โจทย์กำหนด
• ข้อ ค. (รับประทาน 2 เม็ด ภายใน 72 ชั่วโมง ครั้งเดียว): รับประทาน 2 เม็ด ภายใน 72 ชั่วโมง ครั้งเดียว ไม่ตรงกับข้อบ่งใช้หรือหลักวิชาการตามที่โจทย์กำหนด
• ข้อ ง. (รับประทาน 2 เม็ด ภายใน 1 ชั่วโมง): รับประทาน 2 เม็ด ภายใน 1 ชั่วโมง ไม่ตรงกับข้อบ่งใช้หรือหลักวิชาการตามที่โจทย์กำหนด
• ข้อ จ. (รับประทานหนึ่งเม็ดติดต่อกันนาน 5 วัน): รับประทานหนึ่งเม็ดติดต่อกันนาน 5 วัน ไม่ตรงกับข้อบ่งใช้หรือหลักวิชาการตามที่โจทย์กำหนด</t>
        </is>
      </c>
      <c r="L24" s="186" t="n"/>
      <c r="M24" s="186" t="inlineStr">
        <is>
          <t>12. Gynaecologic/GU</t>
        </is>
      </c>
      <c r="N24" s="186" t="inlineStr">
        <is>
          <t>12.2 Oral contraceptive</t>
        </is>
      </c>
      <c r="O24" s="185" t="inlineStr">
        <is>
          <t>Clinic</t>
        </is>
      </c>
      <c r="P24" s="186" t="inlineStr">
        <is>
          <t>ข้อ 22 Pharma Plus เล่มม่วง (เฉลยข้อ ข ค)</t>
        </is>
      </c>
      <c r="Q24" s="185" t="inlineStr">
        <is>
          <t>แบบฝึกหัด</t>
        </is>
      </c>
      <c r="R24" s="185" t="inlineStr">
        <is>
          <t>เล่มม่วง</t>
        </is>
      </c>
      <c r="S24" s="185" t="n"/>
    </row>
    <row r="25" ht="24" customHeight="1" s="49">
      <c r="A25" s="187" t="n">
        <v>23</v>
      </c>
      <c r="B25" s="186" t="n"/>
      <c r="C25" s="186" t="inlineStr">
        <is>
          <t>เภสัชกรแนะนำให้ผู้ป่วยรับประทานยาคุมชนิด combines pill ควรเลือกยาคุมในข้อใด ในกรณีที่เริ่มใช้เป็นครั้งแรก</t>
        </is>
      </c>
      <c r="D25" s="186" t="n"/>
      <c r="E25" s="186" t="inlineStr">
        <is>
          <t>Ethinyl estradiol 0.05 mg + ethinodiol diacetate 1 mg</t>
        </is>
      </c>
      <c r="F25" s="186" t="inlineStr">
        <is>
          <t>Mestranol 0.05 mg + northisterone 1 mg</t>
        </is>
      </c>
      <c r="G25" s="186" t="inlineStr">
        <is>
          <t>Ethinyl estradiol 0.03 mg + levonorgestrel 0.15 mg</t>
        </is>
      </c>
      <c r="H25" s="186" t="inlineStr">
        <is>
          <t>Ethinyl estradiol 0.03 mg + gestrodene 0.075 mg</t>
        </is>
      </c>
      <c r="I25" s="188" t="inlineStr">
        <is>
          <t>Ethinyl estradiol 0.02 mg + desogestrel 0.15 mg</t>
        </is>
      </c>
      <c r="J25" s="185" t="n">
        <v>1</v>
      </c>
      <c r="K25" s="186" t="inlineStr">
        <is>
          <t>✅ คำตอบที่ถูกต้อง: ข้อ ก. Ethinyl estradiol 0.05 mg + ethinodiol diacetate 1 mg
🎯 ทำไมข้อนี้ถึงถูก:
Ethinyl estradiol 0.05 mg + ethinodiol diacetate 1 mg: สำหรับการเริ่มใช้ยาเม็ดคุมกำเนิดชนิดฮอร์โมนรวม (COC) เป็นครั้งแรก ควรเลือกสูตรที่มีปริมาณ Ethinyl estradiol ต่ำ (Low dose: 20-30 mcg) เพื่อลดอาการข้างเคียงจากเอสโตรเจน เช่น คลื่นไส้ เต้านมคัดตึง และลดความเสี่ยงการเกิดลิ่มเลือดอุดตัน
🔍 ข้ออื่นผิดเพราะอะไร:
• ข้อ ข. (Mestranol 0.05 mg + northisterone 1 mg): Mestranol 0.05 mg + northisterone 1 mg ไม่ตรงกับข้อบ่งใช้หรือหลักวิชาการตามที่โจทย์กำหนด
• ข้อ ค. (Ethinyl estradiol 0.03 mg + levonorgestrel 0.15 mg): Ethinyl estradiol ออกฤทธิ์ผ่าน ERα/ERβ เพิ่ม hepatic coagulation factor synthesis เสี่ยง VTE ในผู้มีความเสี่ยงสูง มีข้อห้ามใน WHO MEC Category 4
• ข้อ ง. (Ethinyl estradiol 0.03 mg + gestrodene 0.075 mg): Ethinyl estradiol ออกฤทธิ์ผ่าน ERα/ERβ เพิ่ม hepatic coagulation factor synthesis เสี่ยง VTE ในผู้มีความเสี่ยงสูง มีข้อห้ามใน WHO MEC Category 4
• ข้อ จ. (Ethinyl estradiol 0.02 mg + desogestrel 0.15 mg): Ethinyl estradiol ออกฤทธิ์ผ่าน ERα/ERβ เพิ่ม hepatic coagulation factor synthesis เสี่ยง VTE ในผู้มีความเสี่ยงสูง มีข้อห้ามใน WHO MEC Category 4</t>
        </is>
      </c>
      <c r="L25" s="186" t="n"/>
      <c r="M25" s="186" t="inlineStr">
        <is>
          <t>12. Gynaecologic/GU</t>
        </is>
      </c>
      <c r="N25" s="186" t="inlineStr">
        <is>
          <t>12.2 Oral contraceptive</t>
        </is>
      </c>
      <c r="O25" s="185" t="inlineStr">
        <is>
          <t>Clinic</t>
        </is>
      </c>
      <c r="P25" s="186" t="inlineStr">
        <is>
          <t>ข้อ 23 Pharma Plus เล่มม่วง (เฉลยข้อ )</t>
        </is>
      </c>
      <c r="Q25" s="185" t="inlineStr">
        <is>
          <t>แบบฝึกหัด</t>
        </is>
      </c>
      <c r="R25" s="185" t="inlineStr">
        <is>
          <t>เล่มม่วง</t>
        </is>
      </c>
      <c r="S25" s="185" t="n"/>
    </row>
    <row r="26" ht="24" customHeight="1" s="49">
      <c r="A26" s="187" t="n">
        <v>24</v>
      </c>
      <c r="B26" s="186" t="n"/>
      <c r="C26" s="186" t="inlineStr">
        <is>
          <t>คำแนะนำในการใช้ยาคุมกำเนิดข้อใดผิด</t>
        </is>
      </c>
      <c r="D26" s="186" t="n"/>
      <c r="E26" s="186" t="inlineStr">
        <is>
          <t>15 วันแรกที่รับประทานยาคุมกำเนิด ควรคุมกำเนิดโดยการใช้ถุงยางอนามัยด้วย</t>
        </is>
      </c>
      <c r="F26" s="186" t="inlineStr">
        <is>
          <t>2-3 แผงแรกของการรับประทานยาคุม อาจมีอาการคลื่นไส้อาเจียน จากนั้นอาการจะทุเลาลงเอง</t>
        </is>
      </c>
      <c r="G26" s="186" t="inlineStr">
        <is>
          <t>ควรรับประทานยาคุมกำเนิดทุกวัน วันละ 1 เม็ด เวลาใดก็ได้ แต่ห้ามลืม</t>
        </is>
      </c>
      <c r="H26" s="186" t="inlineStr">
        <is>
          <t>การรับประทานยาคุมกำเนิด ควรเริ่มรับประทานในวันที่ 1-5 ของการมีประจำเดือน</t>
        </is>
      </c>
      <c r="I26" s="188" t="inlineStr">
        <is>
          <t>หากลืมรับประทานยาคุมกำเนิดติดต่อกันเกิน 2 เม็ด ควรหยุดยาใช้คุมกำเนิดแผงนั้นและใช้วิธีการคุมกำเนิดแบบอื่น</t>
        </is>
      </c>
      <c r="J26" s="185" t="n">
        <v>3</v>
      </c>
      <c r="K26" s="186" t="inlineStr">
        <is>
          <t>✅ คำตอบที่ถูกต้อง: ข้อ ค. ควรรับประทานยาคุมกำเนิดทุกวัน วันละ 1 เม็ด เวลาใดก็ได้ แต่ห้ามลืม
🎯 ทำไมข้อนี้ถึงถูก:
การเริ่มรับประทานยาเม็ดคุมกำเนิดรวมภายใน 5 วันแรกของการมีประจำเดือน จะสามารถออกฤทธิ์ป้องกันการตั้งครรภ์ได้ทันที (ไม่ต้องรอถึง 15 วัน) ข้อ 1 จึงเป็นการให้คำแนะนำที่คลาดเคลื่อน
🔍 ข้ออื่นผิดเพราะอะไร:
• ข้อ ก. (15 วันแรกที่รับประทานยาคุมกำเนิด ควรคุมกำเนิดโดยการใช้ถุงยางอนามัยด้วย): 15 วันแรกที่รับประทานยาคุมกำเนิด ควรคุมกำเนิดโดยการใช้ถุงยางอนามัยด้วย ไม่ตรงกับข้อบ่งใช้หรือหลักวิชาการตามที่โจทย์กำหนด
• ข้อ ข. (2-3 แผงแรกของการรับประทานยาคุม อาจมีอาการคลื่นไส้อาเจียน จากนั้นอาการจะทุเลาลงเอง): 2-3 แผงแรกของการรับประทานยาคุม อาจมีอาการคลื่นไส้อาเจียน จากนั้นอาการจะทุเลาลงเอง ไม่ตรงกับข้อบ่งใช้หรือหลักวิชาการตามที่โจทย์กำหนด
• ข้อ ง. (การรับประทานยาคุมกำเนิด ควรเริ่มรับประทานในวันที่ 1-5 ของการมีประจำเดือน): การรับประทานยาคุมกำเนิด ควรเริ่มรับประทานในวันที่ 1-5 ของการมีประจำเดือน ไม่ตรงกับข้อบ่งใช้หรือหลักวิชาการตามที่โจทย์กำหนด
• ข้อ จ. (หากลืมรับประทานยาคุมกำเนิดติดต่อกันเกิน 2 เม็ด ควรหยุดยาใช้คุมกำเนิดแผงนั้นและใช้วิธีการคุมกำเนิดแบบอื่น): หากลืมรับประทานยาคุมกำเนิดติดต่อกันเกิน 2 เม็ด ควรหยุดยาใช้คุมกำเนิดแผงนั้นและใช้วิธีการคุมกำเนิดแบบอื่น ไม่ตรงกับข้อบ่งใช้หรือหลักวิชาการตามที่โจทย์กำหนด</t>
        </is>
      </c>
      <c r="L26" s="186" t="n"/>
      <c r="M26" s="186" t="inlineStr">
        <is>
          <t>12. Gynaecologic/GU</t>
        </is>
      </c>
      <c r="N26" s="186" t="inlineStr">
        <is>
          <t>12.2 Oral contraceptive</t>
        </is>
      </c>
      <c r="O26" s="185" t="inlineStr">
        <is>
          <t>Clinic</t>
        </is>
      </c>
      <c r="P26" s="186" t="inlineStr">
        <is>
          <t>ข้อ 24 Pharma Plus เล่มม่วง (เฉลยข้อ ค)</t>
        </is>
      </c>
      <c r="Q26" s="185" t="inlineStr">
        <is>
          <t>แบบฝึกหัด</t>
        </is>
      </c>
      <c r="R26" s="185" t="inlineStr">
        <is>
          <t>เล่มม่วง</t>
        </is>
      </c>
      <c r="S26" s="185" t="n"/>
    </row>
    <row r="27" ht="24" customHeight="1" s="49">
      <c r="A27" s="187" t="n">
        <v>25</v>
      </c>
      <c r="B27" s="186" t="inlineStr">
        <is>
          <t>หญิงอายุ 55 ปี ประจำเดือนหมดมาแล้ว 1 ปี มีอาการร้อนวูบวาบตามตัว ช่องคลอดแห้งคัน หงุดหงิดง่าย นอนไม่ค่อยหลับ และมีเหงื่อออกมากในตอนกลางคืน ได้รับการตรวจวินิจฉัยจากแพทย์และได้รับยาสูตรผสมฮอร์โมนทดแทน: Estradiol valerate 2 mg ร่วมกับ Norgestrel 0.5 mg ชนิดรับประทาน</t>
        </is>
      </c>
      <c r="C27" s="186" t="inlineStr">
        <is>
          <t>เหตุผลสำคัญที่สุดในการสั่งใช้ฮอร์โมนสูตรผสมระหว่าง Estrogen ร่วมกับ Progestin ในผู้ป่วยสตรีวัยหมดประจำเดือนที่ยังมีมดลูกคือข้อใด</t>
        </is>
      </c>
      <c r="D27" s="186" t="n"/>
      <c r="E27" s="186" t="inlineStr">
        <is>
          <t>ช่วยเพิ่มประสิทธิภาพในการป้องกันโรคหลอดเลือดหัวใจและสมอง</t>
        </is>
      </c>
      <c r="F27" s="186" t="inlineStr">
        <is>
          <t>ช่วยป้องกันไม่ให้มีเลือดออกทางช่องคลอดทุกรูปแบบ</t>
        </is>
      </c>
      <c r="G27" s="186" t="inlineStr">
        <is>
          <t>ช่วยต้านการแบ่งตัวที่ผิดปกติของเยื่อบุโพรงมดลูก และลดความเสี่ยงของการเกิดโรคมะเร็งเยื่อบุโพรงมดลูก (Endometrial cancer)</t>
        </is>
      </c>
      <c r="H27" s="186" t="inlineStr">
        <is>
          <t>ช่วยลดความเสี่ยงของการเกิดโรคมะเร็งเต้านม (Breast cancer)</t>
        </is>
      </c>
      <c r="I27" s="188" t="inlineStr">
        <is>
          <t>ช่วยลดความเสี่ยงของการเกิดโรคมะเร็งปากมดลูก (Cervical cancer)</t>
        </is>
      </c>
      <c r="J27" s="185" t="n">
        <v>3</v>
      </c>
      <c r="K27" s="186" t="inlineStr">
        <is>
          <t>✅ คำตอบที่ถูกต้อง: ข้อ ค. จะช่วยลดความเสี่ยงของการเป็นมะเร็งเยื่อบุมดลูก
🎯 ทำไมข้อนี้ถึงถูก:
จะช่วยลดความเสี่ยงของการเป็นมะเร็งเยื่อบุมดลูก: ในสตรีวัยทองที่มีมดลูก การใช้ฮอร์โมนเอสโตรเจนเดี่ยวจะเพิ่มความเสี่ยงในการเกิดมะเร็งเยื่อบุมดลูก (Endometrial hyperplasia/cancer) การเติมโปรเจสโตเจน (norgestrel) เข้าไปในรูปแบบยาผสม (Combination HRT) จึงช่วยป้องกันและลดความเสี่ยงของมะเร็งเยื่อบุมดลูกได้อย่างมีนัยสำคัญ
🔍 ข้ออื่นผิดเพราะอะไร:
• ข้อ ก. (จะช่วยให้ผลดีต่อระบบหัวใจและหลอดเลือด): จะช่วยให้ผลดีต่อระบบหัวใจและหลอดเลือด ไม่ตรงกับข้อบ่งใช้หรือหลักวิชาการตามที่โจทย์กำหนด
• ข้อ ข. (จะช่วยทำให้ไม่มีเลือดออกจากช่องคลอด): จะช่วยทำให้ไม่มีเลือดออกจากช่องคลอด ไม่ตรงกับข้อบ่งใช้หรือหลักวิชาการตามที่โจทย์กำหนด
• ข้อ ง. (จะช่วยลดความเสี่ยงของการเกิดมะเร็งเต้านม): จะช่วยลดความเสี่ยงของการเกิดมะเร็งเต้านม ไม่ตรงกับข้อบ่งใช้หรือหลักวิชาการตามที่โจทย์กำหนด
• ข้อ จ. (จะช่วยลดความเสี่ยงของการเกิดมะเร็งปากมดลูก): จะช่วยลดความเสี่ยงของการเกิดมะเร็งปากมดลูก ไม่ตรงกับข้อบ่งใช้หรือหลักวิชาการตามที่โจทย์กำหนด</t>
        </is>
      </c>
      <c r="L27" s="186" t="n"/>
      <c r="M27" s="186" t="inlineStr">
        <is>
          <t>12. Gynaecologic/GU</t>
        </is>
      </c>
      <c r="N27" s="186" t="inlineStr">
        <is>
          <t>12.3 Hormonal replacement</t>
        </is>
      </c>
      <c r="O27" s="185" t="inlineStr">
        <is>
          <t>Clinic</t>
        </is>
      </c>
      <c r="P27" s="186" t="inlineStr">
        <is>
          <t>ข้อ 25 Pharma Plus เล่มม่วง (เฉลยข้อ ค)</t>
        </is>
      </c>
      <c r="Q27" s="185" t="inlineStr">
        <is>
          <t>แบบฝึกหัด</t>
        </is>
      </c>
      <c r="R27" s="185" t="inlineStr">
        <is>
          <t>เล่มม่วง</t>
        </is>
      </c>
      <c r="S27" s="185" t="inlineStr">
        <is>
          <t>CASE-GYN-HRT-FEMALE-55YO</t>
        </is>
      </c>
    </row>
    <row r="28" ht="24" customHeight="1" s="49">
      <c r="A28" s="187" t="n">
        <v>26</v>
      </c>
      <c r="B28" s="186" t="inlineStr">
        <is>
          <t>หญิงอายุ 55 ปี ประจำเดือนหมดมาแล้ว 1 ปี มีอาการร้อนวูบวาบตามตัว ช่องคลอดแห้งคัน หงุดหงิดง่าย นอนไม่ค่อยหลับ และมีเหงื่อออกมากในตอนกลางคืน ได้รับการตรวจวินิจฉัยจากแพทย์และได้รับยาสูตรผสมฮอร์โมนทดแทน: Estradiol valerate 2 mg ร่วมกับ Norgestrel 0.5 mg ชนิดรับประทาน</t>
        </is>
      </c>
      <c r="C28" s="186" t="inlineStr">
        <is>
          <t>หากต่อมาผู้ป่วยลืมรับประทานยาบ่อยครั้ง แพทย์พิจารณาเปลี่ยนไปใช้ยาฮอร์โมนทดแทนในรูปแบบแผ่นแปะผิวหนัง (Transdermal patch) ข้อดีของรูปแบบแผ่นแปะผิวหนังเมื่อเปรียบเทียบกับชนิดรับประทานคือข้อใด</t>
        </is>
      </c>
      <c r="D28" s="186" t="n"/>
      <c r="E28" s="186" t="inlineStr">
        <is>
          <t>หลีกเลี่ยงกระบวนการ First-pass metabolism ที่ตับ ทำให้ระดับยาในเลือดสม่ำเสมอและลดความเสี่ยงต่อการเกิดลิ่มเลือดอุดตัน</t>
        </is>
      </c>
      <c r="F28" s="186" t="inlineStr">
        <is>
          <t>ยาแผ่นแปะถูกดูดซึมเข้าร่างกายได้ 100% โดยไม่มีการสูญเสียตัวยา</t>
        </is>
      </c>
      <c r="G28" s="186" t="inlineStr">
        <is>
          <t>ยาแผ่นแปะมีประสิทธิภาพในการรักษาอาการร้อนวูบวาบได้เร็วกว่าชนิดฉีด</t>
        </is>
      </c>
      <c r="H28" s="186" t="inlineStr">
        <is>
          <t>ยาแผ่นแปะมีฤทธิ์รักษาช่องคลอดแห้งได้ดีกว่าครีมทาเฉพาะที่</t>
        </is>
      </c>
      <c r="I28" s="188" t="inlineStr">
        <is>
          <t>ยาแผ่นแปะสามารถเพิ่มมวลกระดูกได้เร็วกว่ายาฉีดเข้ากล้ามเนื้อ</t>
        </is>
      </c>
      <c r="J28" s="185" t="n">
        <v>1</v>
      </c>
      <c r="K28" s="186" t="inlineStr">
        <is>
          <t>✅ คำตอบที่ถูกต้อง: ข้อ ก. การให้แบบแผ่นแปะไม่มี first pass metabolism ที่ตับ
🎯 ทำไมข้อนี้ถึงถูก:
การให้แบบแผ่นแปะไม่มี first pass metabolism ที่ตับ: ยาฮอร์โมนทดแทนชนิดแผ่นแปะผิวหนัง (transdermal patch) มีข้อดีสำคัญคือหลีกเลี่ยงกระบวนการ first-pass metabolism ที่ตับ ทำให้ระดับยาในกระแสเลือดคงที่และใช้ขนาด on ยาต่ำกว่าแบบรับประทาน
🔍 ข้ออื่นผิดเพราะอะไร:
• ข้อ ข. (การให้แบบแผ่นแปะจะมีผลการดูดซึมที่ดีกว่าแบบรับประทาน): การให้แบบแผ่นแปะจะมีผลการดูดซึมที่ดีกว่าแบบรับประทาน ไม่ตรงกับข้อบ่งใช้หรือหลักวิชาการตามที่โจทย์กำหนด
• ข้อ ค. (การให้แบบแผ่นแปะจะมีผลการรักษาอาการร้อนวูบวาบได้ดีกว่า): การให้แบบแผ่นแปะจะมีผลการรักษาอาการร้อนวูบวาบได้ดีกว่า ไม่ตรงกับข้อบ่งใช้หรือหลักวิชาการตามที่โจทย์กำหนด
• ข้อ ง. (การให้แบบแผ่นแปะจะมีผลการรักษาช่องคลอดแห้งได้ดีกว่า): การให้แบบแผ่นแปะจะมีผลการรักษาช่องคลอดแห้งได้ดีกว่า ไม่ตรงกับข้อบ่งใช้หรือหลักวิชาการตามที่โจทย์กำหนด
• ข้อ จ. (การให้แบบแผ่นแปะจะมีผลการรักษา osteoporosis ดีกว่า): การให้แบบแผ่นแปะจะมีผลการรักษา osteoporosis ดีกว่า ไม่ตรงกับข้อบ่งใช้หรือหลักวิชาการตามที่โจทย์กำหนด</t>
        </is>
      </c>
      <c r="L28" s="186" t="n"/>
      <c r="M28" s="186" t="inlineStr">
        <is>
          <t>12. Gynaecologic/GU</t>
        </is>
      </c>
      <c r="N28" s="186" t="inlineStr">
        <is>
          <t>12.3 Hormonal replacement</t>
        </is>
      </c>
      <c r="O28" s="185" t="inlineStr">
        <is>
          <t>Clinic</t>
        </is>
      </c>
      <c r="P28" s="186" t="inlineStr">
        <is>
          <t>ข้อ 26 Pharma Plus เล่มม่วง (เฉลยข้อ ก)</t>
        </is>
      </c>
      <c r="Q28" s="185" t="inlineStr">
        <is>
          <t>แบบฝึกหัด</t>
        </is>
      </c>
      <c r="R28" s="185" t="inlineStr">
        <is>
          <t>เล่มม่วง</t>
        </is>
      </c>
      <c r="S28" s="185" t="inlineStr">
        <is>
          <t>CASE-GYN-HRT-FEMALE-55YO</t>
        </is>
      </c>
    </row>
    <row r="29" ht="24" customHeight="1" s="49">
      <c r="A29" s="187" t="n">
        <v>27</v>
      </c>
      <c r="B29" s="186" t="inlineStr">
        <is>
          <t>ในกรณีสตรีวัยหมดประจำเดือนอีกรายหนึ่งที่มีประวัติได้รับการผ่าตัดมดลูกออกไปแล้วทั้งมดลูก (Hysterectomized postmenopausal woman)</t>
        </is>
      </c>
      <c r="C29" s="186" t="inlineStr">
        <is>
          <t>สูตรยาฮอร์โมนทดแทนในข้อใดต่อไปนี้มีความเหมาะสมสูงสุดสำหรับสตรีที่ได้รับการผ่าตัดมดลูกออกแล้ว</t>
        </is>
      </c>
      <c r="D29" s="186" t="n"/>
      <c r="E29" s="186" t="inlineStr">
        <is>
          <t>Estradiol valerate 2 mg ร่วมกับ Norgestrel 0.5 mg</t>
        </is>
      </c>
      <c r="F29" s="186" t="inlineStr">
        <is>
          <t>Medroxyprogesterone acetate 5 mg รับประทานเดี่ยวๆ</t>
        </is>
      </c>
      <c r="G29" s="186" t="inlineStr">
        <is>
          <t>Ethinylestradiol 30 mcg ร่วมกับ Cyproterone acetate 2 mg</t>
        </is>
      </c>
      <c r="H29" s="186" t="inlineStr">
        <is>
          <t>Conjugated Equine Estrogen (CEE) 0.625 mg รับประทานเดี่ยวๆ โดยไม่ต้องให้ Progestin</t>
        </is>
      </c>
      <c r="I29" s="188" t="inlineStr">
        <is>
          <t>Conjugated Equine Estrogen 0.625 mg ร่วมกับ Medroxyprogesterone acetate 5 mg</t>
        </is>
      </c>
      <c r="J29" s="185" t="n">
        <v>4</v>
      </c>
      <c r="K29" s="186" t="inlineStr">
        <is>
          <t>✅ คำตอบที่ถูกต้อง: ข้อ ง. Conjugated estrogen 0.625 mg
🎯 ทำไมข้อนี้ถึงถูก:
Conjugated estrogen 0.625 mg: ผู้ป่วยที่ได้รับการตัดมดลูกแล้ว (Hysterectomy) ไม่มีความจำเป็นต้องได้รับฮอร์โมนโปรเจสตินร่วมด้วยเพื่อป้องกันเยื่อบุโพรงมดลูกหนาตัวหรือมะเร็งเยื่อบุโพรงมดลูก จึงสามารถใช้เอสโตรเจนเดี่ยว (Unopposed estrogen เช่น Conjugated estrogen 0.625 mg) ได้อย่างปลอดภัย
🔍 ข้ออื่นผิดเพราะอะไร:
• ข้อ ก. (Estradiol valerate 2 mg + norgestrel 0.5 mg): Estradiol มีผลต่อ hepatic first-pass metabolism น้อยกว่า ethinyl estradiol เมื่อให้ผ่าน transdermal route ลด VTE risk เมื่อเทียบกับ oral route
• ข้อ ข. (Medroxyprogesterone acetate 5 mg): Progesterone มีฤทธิ์ยับยั้ง LH surge ป้องกันการตกไข่และทำให้ cervical mucus หนาขึ้น ใช้ใน luteal phase support ใน IVF
• ข้อ ค. (Ethynyl estradiol 30 mcg + cyproterone acetate 2 mg): Estradiol มีผลต่อ hepatic first-pass metabolism น้อยกว่า ethinyl estradiol เมื่อให้ผ่าน transdermal route ลด VTE risk เมื่อเทียบกับ oral route
• ข้อ จ. (Conjugated estrogen 0.625 mg + medroxyprogesterone 5 mg): Progesterone มีฤทธิ์ยับยั้ง LH surge ป้องกันการตกไข่และทำให้ cervical mucus หนาขึ้น ใช้ใน luteal phase support ใน IVF</t>
        </is>
      </c>
      <c r="L29" s="186" t="n"/>
      <c r="M29" s="186" t="inlineStr">
        <is>
          <t>12. Gynaecologic/GU</t>
        </is>
      </c>
      <c r="N29" s="186" t="inlineStr">
        <is>
          <t>12.3 Hormonal replacement</t>
        </is>
      </c>
      <c r="O29" s="185" t="inlineStr">
        <is>
          <t>Clinic</t>
        </is>
      </c>
      <c r="P29" s="186" t="inlineStr">
        <is>
          <t>ข้อ 27 Pharma Plus เล่มม่วง (เฉลยข้อ ง)</t>
        </is>
      </c>
      <c r="Q29" s="185" t="inlineStr">
        <is>
          <t>แบบฝึกหัด</t>
        </is>
      </c>
      <c r="R29" s="185" t="inlineStr">
        <is>
          <t>เล่มม่วง</t>
        </is>
      </c>
      <c r="S29" s="185" t="inlineStr">
        <is>
          <t>CASE-GYN-HRT-FEMALE-55YO</t>
        </is>
      </c>
    </row>
    <row r="30" ht="24" customHeight="1" s="49">
      <c r="A30" s="187" t="n">
        <v>28</v>
      </c>
      <c r="B30" s="186" t="inlineStr">
        <is>
          <t>หญิงอายุ 55 ปี ประจำเดือนหมดมาแล้ว 1 ปี มีอาการร้อนวูบวาบตามตัว ช่องคลอดแห้งคัน หงุดหงิดง่าย นอนไม่ค่อยหลับ และมีเหงื่อออกมากในตอนกลางคืน ได้รับการตรวจวินิจฉัยจากแพทย์และได้รับยาสูตรผสมฮอร์โมนทดแทน: Estradiol valerate 2 mg ร่วมกับ Norgestrel 0.5 mg ชนิดรับประทาน</t>
        </is>
      </c>
      <c r="C30" s="186" t="inlineStr">
        <is>
          <t>อาการไม่พึงประสงค์ที่ร้ายแรงและเป็นข้อควรระวังสำคัญที่สุดในการใช้ฮอร์โมนเอสโตรเจนทดแทนในระยะยาวคือข้อใด</t>
        </is>
      </c>
      <c r="D30" s="186" t="n"/>
      <c r="E30" s="186" t="inlineStr">
        <is>
          <t>ภาวะไขมันในเลือดสูงชนิดไตรกลีเซอไรด์ต่ำ</t>
        </is>
      </c>
      <c r="F30" s="186" t="inlineStr">
        <is>
          <t>ภาวะกระดูกบางหรือกระดูกพรุนรวดเร็ว</t>
        </is>
      </c>
      <c r="G30" s="186" t="inlineStr">
        <is>
          <t>ภาวะบิลิรูบินในเลือดสูงเฉียบพลัน</t>
        </is>
      </c>
      <c r="H30" s="186" t="inlineStr">
        <is>
          <t>ภาวะหัวใจเต้นช้าผิดปกติ</t>
        </is>
      </c>
      <c r="I30" s="188" t="inlineStr">
        <is>
          <t>ภาวะลิ่มเลือดอุดตันในหลอดเลือดดำและหลอดเลือดแดง (Venous Thromboembolism: VTE / Stroke)</t>
        </is>
      </c>
      <c r="J30" s="185" t="n">
        <v>5</v>
      </c>
      <c r="K30" s="186" t="inlineStr">
        <is>
          <t>✅ คำตอบที่ถูกต้อง: ข้อ จ. Thromboembolism
🎯 ทำไมข้อนี้ถึงถูก:
การใช้ฮอร์โมนเอสโตรเจนมีความเสี่ยงที่สำคัญและรุนแรงคือ การเกิดภาวะลิ่มเลือดอุดตันในหลอดเลือด (Thromboembolism / DVT / PE) โดยเฉพาะในรูปแบบรับประทาน
🔍 ข้ออื่นผิดเพราะอะไร:
• ข้อ ก. (Hyperlipidemia): Hyperlipidemia ไม่ตรงกับข้อบ่งใช้หรือหลักวิชาการตามที่โจทย์กำหนด
• ข้อ ข. (Osteoporosis): Osteoporosis ไม่ตรงกับข้อบ่งใช้หรือหลักวิชาการตามที่โจทย์กำหนด
• ข้อ ค. (Hyperbilirubinemia): Hyperbilirubinemia ไม่ตรงกับข้อบ่งใช้หรือหลักวิชาการตามที่โจทย์กำหนด
• ข้อ ง. (Congestive heart failure): Congestive heart failure ไม่ตรงกับข้อบ่งใช้หรือหลักวิชาการตามที่โจทย์กำหนด</t>
        </is>
      </c>
      <c r="L30" s="186" t="n"/>
      <c r="M30" s="186" t="inlineStr">
        <is>
          <t>12. Gynaecologic/GU</t>
        </is>
      </c>
      <c r="N30" s="186" t="inlineStr">
        <is>
          <t>12.3 Hormonal replacement</t>
        </is>
      </c>
      <c r="O30" s="185" t="inlineStr">
        <is>
          <t>Clinic</t>
        </is>
      </c>
      <c r="P30" s="186" t="inlineStr">
        <is>
          <t>ข้อ 28 Pharma Plus เล่มม่วง (เฉลยข้อ จ)</t>
        </is>
      </c>
      <c r="Q30" s="185" t="inlineStr">
        <is>
          <t>แบบฝึกหัด</t>
        </is>
      </c>
      <c r="R30" s="185" t="inlineStr">
        <is>
          <t>เล่มม่วง</t>
        </is>
      </c>
      <c r="S30" s="185" t="inlineStr">
        <is>
          <t>CASE-GYN-HRT-FEMALE-55YO</t>
        </is>
      </c>
    </row>
    <row r="31" ht="24" customHeight="1" s="49">
      <c r="A31" s="187" t="n">
        <v>29</v>
      </c>
      <c r="B31" s="186" t="inlineStr">
        <is>
          <t>ผู้ป่วยหญิงอายุ 27 ปี ไม่มีโรคประจำตัว มาพบเภสัชกรที่ร้านยาด้วยอาการปวดบิดเกร็งเป็นพักๆ บริเวณท้องน้อย โดยมีประจำเดือนเป็นวันแรก ผู้ป่วยเล่าว่ามักเริ่มมีอาการปวดก่อนมีประจำเดือนไม่กี่ชั่วโมง และปวดต่อเนื่องตลอดช่วง 2-3 วันแรกของการมีรอบเดือน เภสัชกรจ่ายยา Paracetamol และ Ibuprofen 400 mg รับประทานครั้งละ 1 เม็ด วันละ 3 ครั้ง หลังอาหารทันที</t>
        </is>
      </c>
      <c r="C31" s="186" t="inlineStr">
        <is>
          <t>ลักษณะทางคลินิกในข้อใดต่อไปนี้ 'ไม่ใช่' ลักษณะจำเพาะของภาวะปวดประจำเดือนปฐมภูมิ (Primary dysmenorrhea)</t>
        </is>
      </c>
      <c r="D31" s="186" t="n"/>
      <c r="E31" s="186" t="inlineStr">
        <is>
          <t>เพิ่งเริ่มมีอาการปวดประจำเดือนครั้งแรกเมื่ออายุ 27 ปี</t>
        </is>
      </c>
      <c r="F31" s="186" t="inlineStr">
        <is>
          <t>อาการปวดมีลักษณะปวดบิดเกร็งเป็นพักๆ (Spasmodic / Cramping pain) บริเวณท้องน้อย</t>
        </is>
      </c>
      <c r="G31" s="186" t="inlineStr">
        <is>
          <t>อาการปวดเริ่มเกิดขึ้นก่อนหรือพร้อมกับการเริ่มมีเลือดประจำเดือนไม่กี่ชั่วโมง</t>
        </is>
      </c>
      <c r="H31" s="186" t="inlineStr">
        <is>
          <t>อาการปวดคงอยู่ตลอดช่วง 2-3 วันแรกของการมีประจำเดือนแล้วค่อยๆ ทุเลาลง</t>
        </is>
      </c>
      <c r="I31" s="188" t="inlineStr">
        <is>
          <t>อาการปวดทุเลาลงได้ดีเมื่อได้รับยาในกลุ่ม NSAIDs หรือยาเม็ดคุมกำเนิด</t>
        </is>
      </c>
      <c r="J31" s="185" t="n">
        <v>1</v>
      </c>
      <c r="K31" s="186" t="inlineStr">
        <is>
          <t>✅ คำตอบที่ถูกต้อง: ข้อ ก. เริ่มมีอาการปวดท้องเมื่ออายุ 27 ปี
🎯 ทำไมข้อนี้ถึงถูก:
เริ่มมีอาการปวดท้องเมื่ออายุ 27 ปี: Primary dysmenorrhea มักเริ่มมีอาการตั้งแต่วัยรุ่น (ช่วง 6-12 เดือนแรกหลังมีประจำเดือนครั้งแรก หรือช่วงวัยรุ่นตอนต้น) หากมาเริ่มปวดครั้งแรกตอนอายุมาก (เช่น อายุ 27 ปี) มักสงสัย secondary dysmenorrhea (เช่น endometriosis, adenomyosis)
🔍 ข้ออื่นผิดเพราะอะไร:
• ข้อ ข. (ปวดบิดเป็นพัก ๆ ที่บริเวณท้องน้อย): ปวดบิดเป็นพัก ๆ ที่บริเวณท้องน้อย ไม่ตรงกับข้อบ่งใช้หรือหลักวิชาการตามที่โจทย์กำหนด
• ข้อ ค. (ปวดท้องก่อนมีประจำเดือนไม่กี่ชม.): ปวดท้องก่อนมีประจำเดือนไม่กี่ชม. ไม่ตรงกับข้อบ่งใช้หรือหลักวิชาการตามที่โจทย์กำหนด
• ข้อ ง. (ปวดท้องตลอดช่วง 2-3 วันแรกของการมีประจำเดือน): ปวดท้องตลอดช่วง 2-3 วันแรกของการมีประจำเดือน ไม่ตรงกับข้อบ่งใช้หรือหลักวิชาการตามที่โจทย์กำหนด
• ข้อ จ. (อาการปวดท้องดีขึ้นเมื่อรับประทานยา paracetamol หรือ ibuprofen): เป็น non-selective NSAID ใช้บรรเทาอาการปวดและอักเสบระดับเล็กน้อยถึงปานกลาง มี GI toxicity ต่ำกว่า piroxicam/indomethacin แต่ต้องระวังใน CKD และ active PUD</t>
        </is>
      </c>
      <c r="L31" s="186" t="n"/>
      <c r="M31" s="186" t="inlineStr">
        <is>
          <t>12. Gynaecologic/GU</t>
        </is>
      </c>
      <c r="N31" s="186" t="inlineStr">
        <is>
          <t>12.1 Dysmenorrhea</t>
        </is>
      </c>
      <c r="O31" s="185" t="inlineStr">
        <is>
          <t>Clinic</t>
        </is>
      </c>
      <c r="P31" s="186" t="inlineStr">
        <is>
          <t>ข้อ 29 Pharma Plus เล่มม่วง (เฉลยข้อ ก จ)</t>
        </is>
      </c>
      <c r="Q31" s="185" t="inlineStr">
        <is>
          <t>แบบฝึกหัด</t>
        </is>
      </c>
      <c r="R31" s="185" t="inlineStr">
        <is>
          <t>เล่มม่วง</t>
        </is>
      </c>
      <c r="S31" s="185" t="inlineStr">
        <is>
          <t>CASE-GYN-DYSMENORRHEA-IBUPROFEN</t>
        </is>
      </c>
    </row>
    <row r="32" ht="24" customHeight="1" s="49">
      <c r="A32" s="187" t="n">
        <v>30</v>
      </c>
      <c r="B32" s="186" t="inlineStr">
        <is>
          <t>ผู้ป่วยหญิงอายุ 27 ปี ไม่มีโรคประจำตัว มาพบเภสัชกรที่ร้านยาด้วยอาการปวดบิดเกร็งเป็นพักๆ บริเวณท้องน้อย โดยมีประจำเดือนเป็นวันแรก ผู้ป่วยเล่าว่ามักเริ่มมีอาการปวดก่อนมีประจำเดือนไม่กี่ชั่วโมง และปวดต่อเนื่องตลอดช่วง 2-3 วันแรกของการมีรอบเดือน เภสัชกรจ่ายยา Paracetamol และ Ibuprofen 400 mg รับประทานครั้งละ 1 เม็ด วันละ 3 ครั้ง หลังอาหารทันที</t>
        </is>
      </c>
      <c r="C32" s="186" t="inlineStr">
        <is>
          <t>คำแนะนำในการดูแลตนเองและการใช้ยาข้อใดที่เภสัชกร 'ไม่ควร' แนะนำแก่ผู้ป่วยรายนี้</t>
        </is>
      </c>
      <c r="D32" s="186" t="n"/>
      <c r="E32" s="186" t="inlineStr">
        <is>
          <t>ประคบบริเวณท้องน้อยด้วยกระเป๋าน้ำร้อนเพื่อช่วยให้กล้ามเนื้อมดลูกคลายตัว</t>
        </is>
      </c>
      <c r="F32" s="186" t="inlineStr">
        <is>
          <t>ควรนอนหลับพักผ่อนให้เพียงพอและออกกำลังกายเบาๆ อย่างสม่ำเสมอ</t>
        </is>
      </c>
      <c r="G32" s="186" t="inlineStr">
        <is>
          <t>ควรรับประทานยา Ibuprofen หลังอาหารทันทีและดื่มน้ำตามมากๆ เพื่อลดการระคายเคืองกระเพาะอาหาร</t>
        </is>
      </c>
      <c r="H32" s="186" t="inlineStr">
        <is>
          <t>สามารถรับประทานยา Ibuprofen ล่วงหน้า 1-2 วันก่อนที่ประจำเดือนจะมาหรือทันทีที่เริ่มมีอาการเพื่อประสิทธิภาพสูงสุด</t>
        </is>
      </c>
      <c r="I32" s="188" t="inlineStr">
        <is>
          <t>ให้ดื่มเครื่องดื่มแอลกอฮอล์เพื่อช่วยให้หลอดเลือดขยายตัวและระงับอาการปวดท้อง</t>
        </is>
      </c>
      <c r="J32" s="185" t="n">
        <v>5</v>
      </c>
      <c r="K32" s="186" t="inlineStr">
        <is>
          <t>✅ คำตอบที่ถูกต้อง: ข้อ จ. หลีกเลี่ยงเครื่องดื่มที่มีแอลกอฮอล์ระหว่างรับประทานยา ibuprofen
🎯 ทำไมข้อนี้ถึงถูก:
หลีกเลี่ยงเครื่องดื่มที่มีแอลกอฮอล์ระหว่างรับประทานยา ibuprofen: ยา NSAIDs เช่น ibuprofen ควรรับประทานเมื่อเริ่มมีอาการปวดหรือก่อนมีประจำเดือนเล็กน้อยเพื่อยับยั้งการสร้าง Prostaglandins แต่การแนะนำให้รับประทานยาวันละ 3 เวลาตามรอบเวลา (TID) โดยที่ยังไม่ปวดอาจไม่จำเป็นและเพิ่มความเสี่ยง GI side effects; อย่างไรก็ดี การรับประทานยาหลังอาหารเพื่อลดระคายเคืองกระเพาะอาหารและการประคบร้อนเป็นคำแนะนำที่ถูกต้อง
🔍 ข้ออื่นผิดเพราะอะไร:
• ข้อ ก. (ประคบบริเวณท้องน้อยด้วยถุงน้ำร้อนเพื่อช่วยบรรเทาและอาการปวดท้อง): ประคบบริเวณท้องน้อยด้วยถุงน้ำร้อนเพื่อช่วยบรรเทาและอาการปวดท้อง ไม่ตรงกับข้อบ่งใช้หรือหลักวิชาการตามที่โจทย์กำหนด
• ข้อ ข. (ควรนอนพักผ่อนมาก ๆ ระหว่างมีประจำเดือน): ควรนอนพักผ่อนมาก ๆ ระหว่างมีประจำเดือน ไม่ตรงกับข้อบ่งใช้หรือหลักวิชาการตามที่โจทย์กำหนด
• ข้อ ค. (ควรรับประทานยา ibuprofen หลังอาหารทันที): เป็น non-selective NSAID ใช้บรรเทาอาการปวดและอักเสบระดับเล็กน้อยถึงปานกลาง มี GI toxicity ต่ำกว่า piroxicam/indomethacin แต่ต้องระวังใน CKD และ active PUD
• ข้อ ง. (สามารถรับประทานยา ibuprofen ก่อนมีอาการปวดเพื่อป้องกันได้): เป็น non-selective NSAID ใช้บรรเทาอาการปวดและอักเสบระดับเล็กน้อยถึงปานกลาง มี GI toxicity ต่ำกว่า piroxicam/indomethacin แต่ต้องระวังใน CKD และ active PUD</t>
        </is>
      </c>
      <c r="L32" s="186" t="n"/>
      <c r="M32" s="186" t="inlineStr">
        <is>
          <t>12. Gynaecologic/GU</t>
        </is>
      </c>
      <c r="N32" s="186" t="inlineStr">
        <is>
          <t>12.1 Dysmenorrhea</t>
        </is>
      </c>
      <c r="O32" s="185" t="inlineStr">
        <is>
          <t>Clinic</t>
        </is>
      </c>
      <c r="P32" s="186" t="inlineStr">
        <is>
          <t>ข้อ 30 Pharma Plus เล่มม่วง (เฉลยข้อ จ)</t>
        </is>
      </c>
      <c r="Q32" s="185" t="inlineStr">
        <is>
          <t>แบบฝึกหัด</t>
        </is>
      </c>
      <c r="R32" s="185" t="inlineStr">
        <is>
          <t>เล่มม่วง</t>
        </is>
      </c>
      <c r="S32" s="185" t="inlineStr">
        <is>
          <t>CASE-GYN-DYSMENORRHEA-IBUPROFEN</t>
        </is>
      </c>
    </row>
    <row r="33" ht="24" customHeight="1" s="49">
      <c r="A33" s="187" t="n">
        <v>31</v>
      </c>
      <c r="B33" s="186" t="inlineStr">
        <is>
          <t>ผู้ป่วยหญิงอายุ 27 ปี ไม่มีโรคประจำตัว มาพบเภสัชกรที่ร้านยาด้วยอาการปวดบิดเกร็งเป็นพักๆ บริเวณท้องน้อย โดยมีประจำเดือนเป็นวันแรก ผู้ป่วยเล่าว่ามักเริ่มมีอาการปวดก่อนมีประจำเดือนไม่กี่ชั่วโมง และปวดต่อเนื่องตลอดช่วง 2-3 วันแรกของการมีรอบเดือน เภสัชกรจ่ายยา Paracetamol และ Ibuprofen 400 mg รับประทานครั้งละ 1 เม็ด วันละ 3 ครั้ง หลังอาหารทันที</t>
        </is>
      </c>
      <c r="C33" s="186" t="inlineStr">
        <is>
          <t>ยา Ibuprofen บรรเทาอาการปวดประจำเดือนได้อย่างมีประสิทธิภาพผ่านกลไกทางชีวเคมีในการยับยั้งการสร้างสารใดในร่างกาย</t>
        </is>
      </c>
      <c r="D33" s="186" t="n"/>
      <c r="E33" s="186" t="inlineStr">
        <is>
          <t>Serotonin</t>
        </is>
      </c>
      <c r="F33" s="186" t="inlineStr">
        <is>
          <t>Prostaglandins (PGF2-alpha และ PGE2)</t>
        </is>
      </c>
      <c r="G33" s="186" t="inlineStr">
        <is>
          <t>Histamine</t>
        </is>
      </c>
      <c r="H33" s="186" t="inlineStr">
        <is>
          <t>Leukotriene B4</t>
        </is>
      </c>
      <c r="I33" s="188" t="inlineStr">
        <is>
          <t>Endorphin</t>
        </is>
      </c>
      <c r="J33" s="185" t="n">
        <v>2</v>
      </c>
      <c r="K33" s="186" t="inlineStr">
        <is>
          <t>✅ คำตอบที่ถูกต้อง: ข้อ ข. Prostaglandin
🎯 ทำไมข้อนี้ถึงถูก:
Prostaglandin: Ibuprofen เป็นยาในกลุ่ม NSAIDs ออกฤทธิ์ยับยั้งเอนไซม์ cyclooxygenase (COX) ส่งผลให้การสร้าง Prostaglandins (ซึ่งเป็นสาเหตุหลักของการบีบตัวของมดลูกและอาการปวดประจำเดือน) ลดลง
🔍 ข้ออื่นผิดเพราะอะไร:
• ข้อ ก. (Serotonin): Serotonin ไม่ตรงกับข้อบ่งใช้หรือหลักวิชาการตามที่โจทย์กำหนด
• ข้อ ค. (Cyclo-oxygenase): Cyclo-oxygenase ไม่ตรงกับข้อบ่งใช้หรือหลักวิชาการตามที่โจทย์กำหนด
• ข้อ ง. (Leukotriene): Leukotriene ไม่ตรงกับข้อบ่งใช้หรือหลักวิชาการตามที่โจทย์กำหนด
• ข้อ จ. (Thromboxane): Thromboxane ไม่ตรงกับข้อบ่งใช้หรือหลักวิชาการตามที่โจทย์กำหนด</t>
        </is>
      </c>
      <c r="L33" s="186" t="n"/>
      <c r="M33" s="186" t="inlineStr">
        <is>
          <t>12. Gynaecologic/GU</t>
        </is>
      </c>
      <c r="N33" s="186" t="inlineStr">
        <is>
          <t>12.1 Dysmenorrhea</t>
        </is>
      </c>
      <c r="O33" s="185" t="inlineStr">
        <is>
          <t>Clinic</t>
        </is>
      </c>
      <c r="P33" s="186" t="inlineStr">
        <is>
          <t>ข้อ 31 Pharma Plus เล่มม่วง (เฉลยข้อ ข)</t>
        </is>
      </c>
      <c r="Q33" s="185" t="inlineStr">
        <is>
          <t>แบบฝึกหัด</t>
        </is>
      </c>
      <c r="R33" s="185" t="inlineStr">
        <is>
          <t>เล่มม่วง</t>
        </is>
      </c>
      <c r="S33" s="185" t="inlineStr">
        <is>
          <t>CASE-GYN-DYSMENORRHEA-IBUPROFEN</t>
        </is>
      </c>
    </row>
    <row r="34" ht="24" customHeight="1" s="49">
      <c r="A34" s="187" t="n">
        <v>32</v>
      </c>
      <c r="B34" s="186" t="inlineStr">
        <is>
          <t>ผู้ป่วยหญิงอายุ 27 ปี ไม่มีโรคประจำตัว มาพบเภสัชกรที่ร้านยาด้วยอาการปวดบิดเกร็งเป็นพักๆ บริเวณท้องน้อย โดยมีประจำเดือนเป็นวันแรก ผู้ป่วยเล่าว่ามักเริ่มมีอาการปวดก่อนมีประจำเดือนไม่กี่ชั่วโมง และปวดต่อเนื่องตลอดช่วง 2-3 วันแรกของการมีรอบเดือน เภสัชกรจ่ายยา Paracetamol และ Ibuprofen 400 mg รับประทานครั้งละ 1 เม็ด วันละ 3 ครั้ง หลังอาหารทันที</t>
        </is>
      </c>
      <c r="C34" s="186" t="inlineStr">
        <is>
          <t>หากผู้ป่วยรับประทานยา Ibuprofen ไปแล้วประมาณ 1 ชั่วโมง แต่ยังมีอาการปวดเกร็งบิดรุนแรง ยาในข้อใดสามารถใช้ร่วมกันเพื่อเสริมฤทธิ์คลายการบีบเกร็งของกล้ามเนื้อมดลูกได้อย่างปลอดภัย</t>
        </is>
      </c>
      <c r="D34" s="186" t="n"/>
      <c r="E34" s="186" t="inlineStr">
        <is>
          <t>Mefenamic acid 500 mg รับประทานซ้ำทันที</t>
        </is>
      </c>
      <c r="F34" s="186" t="inlineStr">
        <is>
          <t>Hyoscine butylbromide 10 mg รับประทานครั้งละ 1 เม็ด</t>
        </is>
      </c>
      <c r="G34" s="186" t="inlineStr">
        <is>
          <t>Estradiol valerate ร่วมกับ Levonorgestrel</t>
        </is>
      </c>
      <c r="H34" s="186" t="inlineStr">
        <is>
          <t>Orphenadrine citrate 100 mg</t>
        </is>
      </c>
      <c r="I34" s="188" t="inlineStr">
        <is>
          <t>Tolperisone hydrochloride 50 mg</t>
        </is>
      </c>
      <c r="J34" s="185" t="n">
        <v>2</v>
      </c>
      <c r="K34" s="186" t="inlineStr">
        <is>
          <t>✅ คำตอบที่ถูกต้อง: ข้อ ข. Hyoscine-n-butyl bromide
🎯 ทำไมข้อนี้ถึงถูก:
การรักษาอาการปวดประจำเดือน (Dysmenorrhea) ที่ใช้ NSAIDs (เช่น Ibuprofen) แล้วยังปวด อาจพิจารณาเสริมยาคลายกล้ามเนื้อเรียบ เช่น Hyoscine-n-butyl bromide เพื่อช่วยลดอาการเกร็งของมดลูก
🔍 ข้ออื่นผิดเพราะอะไร:
• ข้อ ก. (Mefenamic acid): Mefenamic acid ไม่ตรงกับข้อบ่งใช้หรือหลักวิชาการตามที่โจทย์กำหนด
• ข้อ ค. (Estradiol+ levonorgertrel): Estradiol มีผลต่อ hepatic first-pass metabolism น้อยกว่า ethinyl estradiol เมื่อให้ผ่าน transdermal route ลด VTE risk เมื่อเทียบกับ oral route
• ข้อ ง. (Orphenadrine): Orphenadrine ไม่ตรงกับข้อบ่งใช้หรือหลักวิชาการตามที่โจทย์กำหนด
• ข้อ จ. (Tolperisone): Tolperisone ไม่ตรงกับข้อบ่งใช้หรือหลักวิชาการตามที่โจทย์กำหนด</t>
        </is>
      </c>
      <c r="L34" s="186" t="n"/>
      <c r="M34" s="186" t="inlineStr">
        <is>
          <t>12. Gynaecologic/GU</t>
        </is>
      </c>
      <c r="N34" s="186" t="inlineStr">
        <is>
          <t>12.1 Dysmenorrhea</t>
        </is>
      </c>
      <c r="O34" s="185" t="inlineStr">
        <is>
          <t>Clinic</t>
        </is>
      </c>
      <c r="P34" s="186" t="inlineStr">
        <is>
          <t>ข้อ 32 Pharma Plus เล่มม่วง (เฉลยข้อ ข)</t>
        </is>
      </c>
      <c r="Q34" s="185" t="inlineStr">
        <is>
          <t>แบบฝึกหัด</t>
        </is>
      </c>
      <c r="R34" s="185" t="inlineStr">
        <is>
          <t>เล่มม่วง</t>
        </is>
      </c>
      <c r="S34" s="185" t="inlineStr">
        <is>
          <t>CASE-GYN-DYSMENORRHEA-IBUPROFEN</t>
        </is>
      </c>
    </row>
    <row r="35" ht="24" customHeight="1" s="49">
      <c r="A35" s="187" t="n">
        <v>33</v>
      </c>
      <c r="B35" s="186" t="n"/>
      <c r="C35" s="186" t="inlineStr">
        <is>
          <t>ยาใดที่ไม่สามารถใช้รักษาอาการปวดประจำเดือน</t>
        </is>
      </c>
      <c r="D35" s="186" t="n"/>
      <c r="E35" s="186" t="inlineStr">
        <is>
          <t>Aspirin</t>
        </is>
      </c>
      <c r="F35" s="186" t="inlineStr">
        <is>
          <t>Colchicine</t>
        </is>
      </c>
      <c r="G35" s="186" t="inlineStr">
        <is>
          <t>Naproxen</t>
        </is>
      </c>
      <c r="H35" s="186" t="inlineStr">
        <is>
          <t>Celecoxib</t>
        </is>
      </c>
      <c r="I35" s="188" t="inlineStr">
        <is>
          <t>Mefenamic acid</t>
        </is>
      </c>
      <c r="J35" s="185" t="n">
        <v>2</v>
      </c>
      <c r="K35" s="186" t="inlineStr">
        <is>
          <t>✅ คำตอบที่ถูกต้อง: ข้อ ข. Colchicine
🎯 ทำไมข้อนี้ถึงถูก:
เป็นยารักษาและป้องกันโรคเกาต์ (Gout) ไม่มีฤทธิ์ยับยั้ง Prostaglandins จึงไม่สามารถใช้รักษาอาการปวดประจำเดือนได้ ต่างจากกลุ่ม NSAIDs เช่น Aspirin, Naproxen, Celecoxib และ Mefenamic acid
🔍 ข้ออื่นผิดเพราะอะไร:
• ข้อ ก. (Aspirin): เป็น irreversible COX-1 inhibitor ยับยั้ง Thromboxane A2 เป็นแกนหลักใน antiplatelet secondary prevention ของ CVD (ขนาดยา 75-100 mg/day)
• ข้อ ค. (Naproxen): เป็น non-selective NSAID ที่มี cardiovascular safety profile ดีที่สุด และมี efficacy สูงในการระงับ acute inflammation
• ข้อ ง. (Celecoxib): เป็น selective COX-2 inhibitor มี GI safety profile ดีกว่า non-selective NSAIDs แต่มี cardiovascular risk เพิ่มขึ้น และ contraindication ในผู้ป่วย post-CABG หรือ sulfonamide allergy
• ข้อ จ. (Mefenamic acid): Mefenamic acid ไม่ตรงกับข้อบ่งใช้หรือหลักวิชาการตามที่โจทย์กำหนด</t>
        </is>
      </c>
      <c r="L35" s="186" t="n"/>
      <c r="M35" s="186" t="inlineStr">
        <is>
          <t>12. Gynaecologic/GU</t>
        </is>
      </c>
      <c r="N35" s="186" t="inlineStr">
        <is>
          <t>12.1 Dysmenorrhea</t>
        </is>
      </c>
      <c r="O35" s="185" t="inlineStr">
        <is>
          <t>Clinic</t>
        </is>
      </c>
      <c r="P35" s="186" t="inlineStr">
        <is>
          <t>ข้อ 33 Pharma Plus เล่มม่วง (เฉลยข้อ ข)</t>
        </is>
      </c>
      <c r="Q35" s="185" t="inlineStr">
        <is>
          <t>แบบฝึกหัด</t>
        </is>
      </c>
      <c r="R35" s="185" t="inlineStr">
        <is>
          <t>เล่มม่วง</t>
        </is>
      </c>
      <c r="S35" s="185" t="n"/>
    </row>
    <row r="36" ht="24" customHeight="1" s="49">
      <c r="A36" s="187" t="n">
        <v>34</v>
      </c>
      <c r="B36" s="186" t="n"/>
      <c r="C36" s="186" t="inlineStr">
        <is>
          <t>เด็กหญิงอายุ 15 ปี รอบเดือน 28 วัน มาตรงทุกเดือน ในคืนวันที่ 5 ก.พ. ซึ่งเป็นวันที่ 4 ของรอบเดือน มีเพศสัมพันธ์กับแฟน โดยไม่ได้ใช้ถุงยางอนามัย เช้าวันที่ 6 ก.พ. จึงมาปรึกษาเภสัชกร เรื่องโอกาสของการตั้งครรภ์
ต้องกินยาคุมฉุกเฉินเม็ดที่ 2 ภายในกี่โมง ถ้าเม็ดแรกกินตอน 8.00 น. ของ 6 ก.พ. 53</t>
        </is>
      </c>
      <c r="D36" s="186" t="n"/>
      <c r="E36" s="186" t="inlineStr">
        <is>
          <t>12.00 น. ของ 6 ก.พ. 53</t>
        </is>
      </c>
      <c r="F36" s="186" t="inlineStr">
        <is>
          <t>20.00 น. ของ 6 ก.พ. 53</t>
        </is>
      </c>
      <c r="G36" s="186" t="inlineStr">
        <is>
          <t>8.00 น. ของ 7 ก.พ. 53</t>
        </is>
      </c>
      <c r="H36" s="186" t="inlineStr">
        <is>
          <t>20.00 น. ของ 7 ก.พ. 53</t>
        </is>
      </c>
      <c r="I36" s="188" t="inlineStr">
        <is>
          <t>8.00 น. ของ 7 ก.พ. 53</t>
        </is>
      </c>
      <c r="J36" s="185" t="n">
        <v>2</v>
      </c>
      <c r="K36" s="186" t="inlineStr">
        <is>
          <t>✅ คำตอบที่ถูกต้อง: ข้อ ข. 20.00 น. ของ 6 ก.พ. 53
🎯 ทำไมข้อนี้ถึงถูก:
การรับประทานยาคุมกำเนิดฉุกเฉินแบบ 2 เม็ด (เช่น Levonorgestrel 0.75 mg) เม็ดที่สองควรรับประทานหลังจากเม็ดแรก 12 ชั่วโมง (หรือช้าที่สุดไม่เกิน 12-24 ชั่วโมง) หากเม็ดแรกกินเวลา 8.00 น. เม็ดที่สองจึงควรทานเวลา 20.00 น. ของวันเดียวกัน
🔍 ข้ออื่นผิดเพราะอะไร:
• ข้อ ก. (12.00 น. ของ 6 ก.พ. 53): 12.00 น. ของ 6 ก.พ. 53 ไม่ตรงกับข้อบ่งใช้หรือหลักวิชาการตามที่โจทย์กำหนด
• ข้อ ค. (8.00 น. ของ 7 ก.พ. 53): 8.00 น. ของ 7 ก.พ. 53 ไม่ตรงกับข้อบ่งใช้หรือหลักวิชาการตามที่โจทย์กำหนด
• ข้อ ง. (20.00 น. ของ 7 ก.พ. 53): 20.00 น. ของ 7 ก.พ. 53 ไม่ตรงกับข้อบ่งใช้หรือหลักวิชาการตามที่โจทย์กำหนด
• ข้อ จ. (8.00 น. ของ 7 ก.พ. 53): 8.00 น. ของ 7 ก.พ. 53 ไม่ตรงกับข้อบ่งใช้หรือหลักวิชาการตามที่โจทย์กำหนด</t>
        </is>
      </c>
      <c r="L36" s="186" t="n"/>
      <c r="M36" s="186" t="inlineStr">
        <is>
          <t>12. Gynaecologic/GU</t>
        </is>
      </c>
      <c r="N36" s="186" t="inlineStr">
        <is>
          <t>12.2 Oral contraceptive</t>
        </is>
      </c>
      <c r="O36" s="185" t="inlineStr">
        <is>
          <t>Clinic</t>
        </is>
      </c>
      <c r="P36" s="186" t="inlineStr">
        <is>
          <t>ข้อ 34 Pharma Plus เล่มม่วง (เฉลยข้อ ข)</t>
        </is>
      </c>
      <c r="Q36" s="185" t="inlineStr">
        <is>
          <t>แบบฝึกหัด</t>
        </is>
      </c>
      <c r="R36" s="185" t="inlineStr">
        <is>
          <t>เล่มม่วง</t>
        </is>
      </c>
      <c r="S36" s="185" t="n"/>
    </row>
    <row r="37" ht="24" customHeight="1" s="49">
      <c r="A37" s="187" t="n">
        <v>35</v>
      </c>
      <c r="B37" s="186" t="n"/>
      <c r="C37" s="186" t="inlineStr">
        <is>
          <t>Progestogen only pill คืออะไร</t>
        </is>
      </c>
      <c r="D37" s="186" t="n"/>
      <c r="E37" s="186" t="inlineStr">
        <is>
          <t>Lynestrenol</t>
        </is>
      </c>
      <c r="F37" s="186" t="inlineStr">
        <is>
          <t>Drospirenone</t>
        </is>
      </c>
      <c r="G37" s="186" t="inlineStr">
        <is>
          <t>Norethisterone</t>
        </is>
      </c>
      <c r="H37" s="186" t="inlineStr">
        <is>
          <t>Levonorgestrel</t>
        </is>
      </c>
      <c r="I37" s="188" t="inlineStr">
        <is>
          <t>Gestodene</t>
        </is>
      </c>
      <c r="J37" s="185" t="n">
        <v>1</v>
      </c>
      <c r="K37" s="186" t="inlineStr">
        <is>
          <t>✅ คำตอบที่ถูกต้อง: ข้อ ก. Lynestrenol
🎯 ทำไมข้อนี้ถึงถูก:
เป็นฮอร์โมนโปรเจสตินเดี่ยว (Progestin-only pill: POP) ที่นิยมใช้สำหรับหญิงให้นมบุตรหรือมี contraindication เอสโตรเจน
🔍 ข้ออื่นผิดเพราะอะไร:
• ข้อ ข. (Drospirenone): Drospirenone ไม่ตรงกับข้อบ่งใช้หรือหลักวิชาการตามที่โจทย์กำหนด
• ข้อ ค. (Norethisterone): Norethisterone ไม่ตรงกับข้อบ่งใช้หรือหลักวิชาการตามที่โจทย์กำหนด
• ข้อ ง. (Levonorgestrel): Levonorgestrel เป็น 2nd generation progestin มีฤทธิ์ androgenic สูงกว่า 3rd generation อาจกระทบ lipid profile แต่ประสิทธิภาพสูง
• ข้อ จ. (Gestodene): Gestodene ไม่ตรงกับข้อบ่งใช้หรือหลักวิชาการตามที่โจทย์กำหนด</t>
        </is>
      </c>
      <c r="L37" s="186" t="n"/>
      <c r="M37" s="186" t="inlineStr">
        <is>
          <t>12. Gynaecologic/GU</t>
        </is>
      </c>
      <c r="N37" s="186" t="inlineStr">
        <is>
          <t>12.2 Oral contraceptive</t>
        </is>
      </c>
      <c r="O37" s="185" t="inlineStr">
        <is>
          <t>Clinic</t>
        </is>
      </c>
      <c r="P37" s="186" t="inlineStr">
        <is>
          <t>ข้อ 35 Pharma Plus เล่มม่วง (เฉลยข้อ ก)</t>
        </is>
      </c>
      <c r="Q37" s="185" t="inlineStr">
        <is>
          <t>แบบฝึกหัด</t>
        </is>
      </c>
      <c r="R37" s="185" t="inlineStr">
        <is>
          <t>เล่มม่วง</t>
        </is>
      </c>
      <c r="S37" s="185" t="n"/>
    </row>
    <row r="38" ht="24" customHeight="1" s="49">
      <c r="A38" s="187" t="n">
        <v>36</v>
      </c>
      <c r="B38" s="186" t="n"/>
      <c r="C38" s="186" t="inlineStr">
        <is>
          <t>ข้อใดคืออาการไม่พึงประสงค์ของ progesterone</t>
        </is>
      </c>
      <c r="D38" s="186" t="n"/>
      <c r="E38" s="186" t="inlineStr">
        <is>
          <t>เลือดออกกระบิดกระโปรยว</t>
        </is>
      </c>
      <c r="F38" s="186" t="inlineStr">
        <is>
          <t>น้ำนมไหล</t>
        </is>
      </c>
      <c r="G38" s="186" t="inlineStr">
        <is>
          <t>มูกปากมดลูกเป็นแบบใสๆ</t>
        </is>
      </c>
      <c r="H38" s="186" t="inlineStr">
        <is>
          <t>น้ำหนักลด</t>
        </is>
      </c>
      <c r="I38" s="188" t="inlineStr">
        <is>
          <t>เบื่ออาหาร</t>
        </is>
      </c>
      <c r="J38" s="185" t="n">
        <v>1</v>
      </c>
      <c r="K38" s="186" t="inlineStr">
        <is>
          <t>✅ คำตอบที่ถูกต้อง: ข้อ ก. เลือดออกกระบิดกระโปรยว
🎯 ทำไมข้อนี้ถึงถูก:
เลือดออกกระบิดกระโปรยว: ผลข้างเคียงที่พบบ่อยของฮอร์โมน Progesterone (เช่น ในยาคุมกำเนิดชนิดฮอร์โมนเดี่ยว) คือ การเกิดเลือดออกกะปริบกะปรอย (Breakthrough bleeding) เนื่องจากเยื่อบุโพรงมดลูกฝ่อตัว
🔍 ข้ออื่นผิดเพราะอะไร:
• ข้อ ข. (น้ำนมไหล): น้ำนมไหล ไม่ตรงกับข้อบ่งใช้หรือหลักวิชาการตามที่โจทย์กำหนด
• ข้อ ค. (มูกปากมดลูกเป็นแบบใสๆ): มูกปากมดลูกเป็นแบบใสๆ ไม่ตรงกับข้อบ่งใช้หรือหลักวิชาการตามที่โจทย์กำหนด
• ข้อ ง. (น้ำหนักลด): น้ำหนักลด ไม่ตรงกับข้อบ่งใช้หรือหลักวิชาการตามที่โจทย์กำหนด
• ข้อ จ. (เบื่ออาหาร): เบื่ออาหาร ไม่ตรงกับข้อบ่งใช้หรือหลักวิชาการตามที่โจทย์กำหนด</t>
        </is>
      </c>
      <c r="L38" s="186" t="n"/>
      <c r="M38" s="186" t="inlineStr">
        <is>
          <t>12. Gynaecologic/GU</t>
        </is>
      </c>
      <c r="N38" s="186" t="inlineStr">
        <is>
          <t>12.2 Oral contraceptive</t>
        </is>
      </c>
      <c r="O38" s="185" t="inlineStr">
        <is>
          <t>Clinic</t>
        </is>
      </c>
      <c r="P38" s="186" t="inlineStr">
        <is>
          <t>ข้อ 36 Pharma Plus เล่มม่วง (เฉลยข้อ ก)</t>
        </is>
      </c>
      <c r="Q38" s="185" t="inlineStr">
        <is>
          <t>แบบฝึกหัด</t>
        </is>
      </c>
      <c r="R38" s="185" t="inlineStr">
        <is>
          <t>เล่มม่วง</t>
        </is>
      </c>
      <c r="S38" s="185" t="n"/>
    </row>
    <row r="39" ht="24" customHeight="1" s="49">
      <c r="A39" s="187" t="n">
        <v>37</v>
      </c>
      <c r="B39" s="186" t="inlineStr">
        <is>
          <t>นางลี อายุ 47 ปี เข้ามาตรวจร่างกายที่คลินิกวัยทองเนื่องจากประจำเดือนขาดหายไป 2 เดือน มีอาการร้อนวูบวาบ อารมณ์แปรปรวน แพทย์สั่งจ่ายยาฮอร์โมนทดแทน 2 ชนิด: Conjugated Equine Estrogen (CEE) 0.625 mg จำนวน 30 เม็ด และ Medroxyprogesterone Acetate (MPA) 5 mg จำนวน 14 เม็ด</t>
        </is>
      </c>
      <c r="C39" s="186" t="inlineStr">
        <is>
          <t>นางลีเพิ่งเคยได้รับยาฮอร์โมนทดแทนเป็นครั้งแรก ขอให้เภสัชกรอธิบายวิธีใช้ คำแนะนำในข้อใด 'ไม่ถูกต้อง'</t>
        </is>
      </c>
      <c r="D39" s="186" t="n"/>
      <c r="E39" s="186" t="inlineStr">
        <is>
          <t>รับประทาน CEE วันละ 1 เม็ด ในวันที่ 1-21 และรับประทาน MPA วันละ 1 เม็ดร่วมด้วยในวันที่ 12-21 จากนั้นหยุดยาทั้งสองชนิด 7 วัน</t>
        </is>
      </c>
      <c r="F39" s="186" t="inlineStr">
        <is>
          <t>ควรรับประทานยาในเวลาเดียวกันหรือใกล้เคียงกันสม่ำเสมอทุกวัน</t>
        </is>
      </c>
      <c r="G39" s="186" t="inlineStr">
        <is>
          <t>หากมีอาการคลื่นไส้เล็กน้อยหรือมีเลือดออกกะปริดกะปรอยในช่วง 2-3 สัปดาห์แรก ให้หยุดยาทันทีและห้ามรับประทานยาต่อ</t>
        </is>
      </c>
      <c r="H39" s="186" t="inlineStr">
        <is>
          <t>แม้ความหนาแน่นมวลกระดูกจะปกติ ก็ควรรับประทานอาหารที่มีแคลเซียมสูงและออกกำลังกายสม่ำเสมอ</t>
        </is>
      </c>
      <c r="I39" s="188" t="inlineStr">
        <is>
          <t>ในช่วง 7 วันที่หยุดยา อาจมีเลือดออกทางช่องคลอดคล้ายรอบเดือนตามธรรมชาติได้</t>
        </is>
      </c>
      <c r="J39" s="185" t="n">
        <v>3</v>
      </c>
      <c r="K39" s="186" t="inlineStr">
        <is>
          <t>✅ คำตอบที่ถูกต้อง: ข้อ ค. ถ้ามีอาการคลื่นไส้ อาเจียน เลือดออกกระปริดกระปรอย ให้หยุดใช้ยาทันทีแล้วไปพบแพทย์์
🎯 ทำไมข้อนี้ถึงถูก:
ถ้ามีอาการคลื่นไส้ อาเจียน เลือดออกกระปริดกระปรอย ให้หยุดใช้ยาทันทีแล้วไปพบแพทย์์: อาการคลื่นไส้ อาเจียน เลือดออกกระปริดกระปรอย เป็นผลข้างเคียงที่พบบ่อยในช่วงแรกของการใช้ฮอร์โมนทดแทน (มักดีขึ้นเองใน 2-3 เดือนแรก) ไม่จำเป็นต้องหยุดยาทันที ยกเว้นมีอาการรุนแรง เช่น สัญญาณของลิ่มเลือดอุดตัน จึงควรแนะนำผู้ป่วยให้สังเกตอาการและมาพบแพทย์์หากไม่ดีขึ้น
🔍 ข้ออื่นผิดเพราะอะไร:
• ข้อ ก. (รับประทานยาชนิดที่ 1 ครั้งละ 1 เม็ดวันละ 1 ครั้งก่อนนอน เป็นเวลา 21 วัน ในวันที่ 12 ถึง 21 ให้รับประทานยาชนิดที่ 2 ควบไปด้ว ครั้งละ 1 เม็ด แล้วหยุดยาสองเป็นเวลา 7 วัน ค่อยเริ่มทานแบบเดิมต่อไปอีก): รับประทานยาชนิดที่ 1 ครั้งละ 1 เม็ดวันละ 1 ครั้งก่อนนอน เป็นเวลา 21 วัน ในวันที่ 12 ถึง 21 ให้รับประทานยาชนิดที่ 2 ควบไปด้ว ครั้งละ 1 เม็ด แล้วหยุดยาสองเป็นเวลา 7 วัน ค่อยเริ่มทานแบบเดิมต่อไปอีก ไม่ตรงกับข้อบ่งใช้หรือหลักวิชาการตามที่โจทย์กำหนด
• ข้อ ข. (ควรรับประทานยาในเวลาเดียวกันหรือใกล้เคียงกันทุกวัน): ควรรับประทานยาในเวลาเดียวกันหรือใกล้เคียงกันทุกวัน ไม่ตรงกับข้อบ่งใช้หรือหลักวิชาการตามที่โจทย์กำหนด
• ข้อ ง. (แม้ความหนาแน่นกระดูกปกติ ก็ควรรับประทานแคลเซียมเสริมเป็นประจำ และออกกำลังกายสม่ำเสมอ): แม้ความหนาแน่นกระดูกปกติ ก็ควรรับประทานแคลเซียมเสริมเป็นประจำ และออกกำลังกายสม่ำเสมอ ไม่ตรงกับข้อบ่งใช้หรือหลักวิชาการตามที่โจทย์กำหนด
• ข้อ จ. (ในช่วงที่หยุดยาฮอร์โมนจะมีประจำเดือน จะเป็นอยู่ระยะหนึ่งแล้วค่อยๆน้อยลง จนหายไป): ในช่วงที่หยุดยาฮอร์โมนจะมีประจำเดือน จะเป็นอยู่ระยะหนึ่งแล้วค่อยๆน้อยลง จนหายไป ไม่ตรงกับข้อบ่งใช้หรือหลักวิชาการตามที่โจทย์กำหนด</t>
        </is>
      </c>
      <c r="L39" s="186" t="n"/>
      <c r="M39" s="186" t="inlineStr">
        <is>
          <t>12. Gynaecologic/GU</t>
        </is>
      </c>
      <c r="N39" s="186" t="inlineStr">
        <is>
          <t>12.3 Hormonal replacement</t>
        </is>
      </c>
      <c r="O39" s="185" t="inlineStr">
        <is>
          <t>Clinic</t>
        </is>
      </c>
      <c r="P39" s="186" t="inlineStr">
        <is>
          <t>ข้อ 37 Pharma Plus เล่มม่วง (เฉลยข้อ ค)</t>
        </is>
      </c>
      <c r="Q39" s="185" t="inlineStr">
        <is>
          <t>แบบฝึกหัด</t>
        </is>
      </c>
      <c r="R39" s="185" t="inlineStr">
        <is>
          <t>เล่มม่วง</t>
        </is>
      </c>
      <c r="S39" s="185" t="inlineStr">
        <is>
          <t>CASE-GYN-HRT-NANG-LEE</t>
        </is>
      </c>
    </row>
    <row r="40" ht="24" customHeight="1" s="49">
      <c r="A40" s="187" t="n">
        <v>38</v>
      </c>
      <c r="B40" s="186" t="inlineStr">
        <is>
          <t>นางลี อายุ 47 ปี เข้ามาตรวจร่างกายที่คลินิกวัยทองเนื่องจากประจำเดือนขาดหายไป 2 เดือน มีอาการร้อนวูบวาบ อารมณ์แปรปรวน แพทย์สั่งจ่ายยาฮอร์โมนทดแทน 2 ชนิด: Conjugated Equine Estrogen (CEE) 0.625 mg จำนวน 30 เม็ด และ Medroxyprogesterone Acetate (MPA) 5 mg จำนวน 14 เม็ด
1 สัปดาห์ต่อมา นางลีกลับมาที่ร้านยาและแจ้งว่ามีอาการคลื่นไส้เล็กน้อยและเป็นตะคริวที่ขาบ่อยครั้ง อยากขอเปลี่ยนยา</t>
        </is>
      </c>
      <c r="C40" s="186" t="inlineStr">
        <is>
          <t>เภสัชกรควรให้คำแนะนำและการจัดการที่เหมาะสมแก่นางลีอย่างไร</t>
        </is>
      </c>
      <c r="D40" s="186" t="n"/>
      <c r="E40" s="186" t="inlineStr">
        <is>
          <t>แนะนำให้หยุดยาทันทีแล้วส่งตัวไปพบแพทย์</t>
        </is>
      </c>
      <c r="F40" s="186" t="inlineStr">
        <is>
          <t>อธิบายให้ความมั่นใจว่าอาการคลื่นไส้มักเป็นเพียงชั่วคราวในช่วงเริ่มยาและจะค่อยๆ ดีขึ้นเอง แนะนำให้รับประทานยาพร้อมอาหารหรือก่อนนอน หากอาการไม่ดีขึ้นใน 1-2 เดือนจึงปรึกษาแพทย์</t>
        </is>
      </c>
      <c r="G40" s="186" t="inlineStr">
        <is>
          <t>ลดขนาด Conjugated Estrogen ลงเหลือ 0.03 mg ทันที</t>
        </is>
      </c>
      <c r="H40" s="186" t="inlineStr">
        <is>
          <t>ลดขนาด Medroxyprogesterone Acetate ลงเหลือ 2.5 mg ทันที</t>
        </is>
      </c>
      <c r="I40" s="188" t="inlineStr">
        <is>
          <t>เปลี่ยนไปใช้ยาคุมกำเนิดชนิดฮอร์โมนรวมแทน</t>
        </is>
      </c>
      <c r="J40" s="185" t="n">
        <v>2</v>
      </c>
      <c r="K40" s="186" t="inlineStr">
        <is>
          <t>✅ คำตอบที่ถูกต้อง: ข้อ ข. อธิบายว่าอาการคลื่นไส้ อาเจียนจะเป็นอยู่ระยะหนึ่งหลังจากนั้นจะดีขึ้น ถ้าไม่ดีขึ้นให้ไปพบแพทย์์
🎯 ทำไมข้อนี้ถึงถูก:
อธิบายว่าอาการคลื่นไส้ อาเจียนจะเป็นอยู่ระยะหนึ่งหลังจากนั้นจะดีขึ้น ถ้าไม่ดีขึ้นให้ไปพบแพทย์์: อาการคลื่นไส้ อาเจียนจากเอสโตเจนมักเกิดขึ้นในช่วงแรกของการใช้ยาและจะค่อยๆ ดีขึ้นเองเมื่อร่างกายปรับตัวได้ เภสัชกรควรให้คำแนะนำที่ถูกต้องและติดตามอาการ โดยอาจแนะนำให้รับประทานยาพร้อมอาหารหรือก่อนนอนเพื่อลดอาการคลื่นไส้
🔍 ข้ออื่นผิดเพราะอะไร:
• ข้อ ก. (แนะนำให้หยุดยาทันทีแล้วไปพบแพทย์์): แนะนำให้หยุดยาทันทีแล้วไปพบแพทย์์ ไม่ตรงกับข้อบ่งใช้หรือหลักวิชาการตามที่โจทย์กำหนด
• ข้อ ค. (ลดขนาดของ conjugated estrogen เป็นขนาดเม็ดละ 0.03 มิลลิกรัม): ลดขนาดของ conjugated estrogen เป็นขนาดเม็ดละ 0.03 มิลลิกรัม ไม่ตรงกับข้อบ่งใช้หรือหลักวิชาการตามที่โจทย์กำหนด
• ข้อ ง. (ลดขนาดของ MPA เป็นขนาดเม็ดละ 2.5 มิลลิกรัม): ลดขนาดของ MPA เป็นขนาดเม็ดละ 2.5 มิลลิกรัม ไม่ตรงกับข้อบ่งใช้หรือหลักวิชาการตามที่โจทย์กำหนด
• ข้อ จ. (ถูกทุกข้อ): ตัวเลือกนี้ไม่ถูกต้องตามเกณฑ์มาตรฐานการรักษาและหลักวิชาการทางเภสัชกรรม</t>
        </is>
      </c>
      <c r="L40" s="186" t="n"/>
      <c r="M40" s="186" t="inlineStr">
        <is>
          <t>12. Gynaecologic/GU</t>
        </is>
      </c>
      <c r="N40" s="186" t="inlineStr">
        <is>
          <t>12.3 Hormonal replacement</t>
        </is>
      </c>
      <c r="O40" s="185" t="inlineStr">
        <is>
          <t>Clinic</t>
        </is>
      </c>
      <c r="P40" s="186" t="inlineStr">
        <is>
          <t>ข้อ 39 Pharma Plus เล่มม่วง (เฉลยข้อ ข)</t>
        </is>
      </c>
      <c r="Q40" s="185" t="inlineStr">
        <is>
          <t>แบบฝึกหัด</t>
        </is>
      </c>
      <c r="R40" s="185" t="inlineStr">
        <is>
          <t>เล่มม่วง</t>
        </is>
      </c>
      <c r="S40" s="185" t="inlineStr">
        <is>
          <t>CASE-GYN-HRT-NANG-LEE</t>
        </is>
      </c>
    </row>
    <row r="41" ht="24" customHeight="1" s="49">
      <c r="A41" s="187" t="n">
        <v>39</v>
      </c>
      <c r="B41" s="186" t="inlineStr">
        <is>
          <t>นางลี อายุ 47 ปี เข้ามาตรวจร่างกายที่คลินิกวัยทองเนื่องจากประจำเดือนขาดหายไป 2 เดือน มีอาการร้อนวูบวาบ อารมณ์แปรปรวน แพทย์สั่งจ่ายยาฮอร์โมนทดแทน 2 ชนิด: Conjugated Equine Estrogen (CEE) 0.625 mg จำนวน 30 เม็ด และ Medroxyprogesterone Acetate (MPA) 5 mg จำนวน 14 เม็ด</t>
        </is>
      </c>
      <c r="C41" s="186" t="inlineStr">
        <is>
          <t>หากนางลีมีโรคประจำตัวเป็นโรคเบาหวาน (Diabetes mellitus) รูปแบบของฮอร์โมนเอสโตรเจนในข้อใดจะมีผลกระทบต่อระดับน้ำตาลในเลือดและการทำงานของตับน้อยที่สุด</t>
        </is>
      </c>
      <c r="D41" s="186" t="n"/>
      <c r="E41" s="186" t="inlineStr">
        <is>
          <t>ยาเม็ดรับประทาน (Oral tablet)</t>
        </is>
      </c>
      <c r="F41" s="186" t="inlineStr">
        <is>
          <t>ยาฉีดเข้ากล้ามเนื้อ (Intramuscular injection)</t>
        </is>
      </c>
      <c r="G41" s="186" t="inlineStr">
        <is>
          <t>แผ่นแปะผิวหนังหรือยาทาเฉพาะที่ (Transdermal patch / Vaginal cream)</t>
        </is>
      </c>
      <c r="H41" s="186" t="inlineStr">
        <is>
          <t>ยาเม็ดเคี้ยว (Chewable tablet)</t>
        </is>
      </c>
      <c r="I41" s="188" t="inlineStr">
        <is>
          <t>ยาเม็ดอมใต้ลิ้น (Sublingual tablet)</t>
        </is>
      </c>
      <c r="J41" s="185" t="n">
        <v>3</v>
      </c>
      <c r="K41" s="186" t="inlineStr">
        <is>
          <t>✅ คำตอบที่ถูกต้อง: ข้อ ง. ครีมสอดช่องคลอด
🎯 ทำไมข้อนี้ถึงถูก:
การใช้เอสโตรเจนรูปแบบ transdermal (แผ่นแปะผิวหนัง) จะหลีกเลี่ยงการถูกทำลายครั้งแรกที่ตับ (first-pass hepatic metabolism) จึงมีผลกระทบต่อเมแทบอลิซึมของกลูโคสและไขมันน้อยกว่าการรับประทานทางปาก จึงปลอดภัยกว่าในผู้ป่วยเบาหวาน
🔍 ข้ออื่นผิดเพราะอะไร:
• ข้อ ก. (ยาเม็ด): ยาเม็ด ไม่ตรงกับข้อบ่งใช้หรือหลักวิชาการตามที่โจทย์กำหนด
• ข้อ ข. (ยาฉีด): ยาฉีด ไม่ตรงกับข้อบ่งใช้หรือหลักวิชาการตามที่โจทย์กำหนด
• ข้อ ค. (แผ่นแปะผิวหนัง): แผ่นแปะผิวหนัง ไม่ตรงกับข้อบ่งใช้หรือหลักวิชาการตามที่โจทย์กำหนด
• ข้อ จ. (แบบฝัง): แบบฝัง ไม่ตรงกับข้อบ่งใช้หรือหลักวิชาการตามที่โจทย์กำหนด</t>
        </is>
      </c>
      <c r="L41" s="186" t="n"/>
      <c r="M41" s="186" t="inlineStr">
        <is>
          <t>12. Gynaecologic/GU</t>
        </is>
      </c>
      <c r="N41" s="186" t="inlineStr">
        <is>
          <t>12.3 Hormonal replacement</t>
        </is>
      </c>
      <c r="O41" s="185" t="inlineStr">
        <is>
          <t>Clinic</t>
        </is>
      </c>
      <c r="P41" s="186" t="inlineStr">
        <is>
          <t>ข้อ 40 Pharma Plus เล่มม่วง (เฉลยข้อ ง)</t>
        </is>
      </c>
      <c r="Q41" s="185" t="inlineStr">
        <is>
          <t>แบบฝึกหัด</t>
        </is>
      </c>
      <c r="R41" s="185" t="inlineStr">
        <is>
          <t>เล่มม่วง</t>
        </is>
      </c>
      <c r="S41" s="185" t="inlineStr">
        <is>
          <t>CASE-GYN-HRT-NANG-LEE</t>
        </is>
      </c>
    </row>
    <row r="42" ht="24" customHeight="1" s="49">
      <c r="A42" s="187" t="n">
        <v>40</v>
      </c>
      <c r="B42" s="186" t="inlineStr">
        <is>
          <t>นางลี อายุ 47 ปี เข้ามาตรวจร่างกายที่คลินิกวัยทองเนื่องจากประจำเดือนขาดหายไป 2 เดือน มีอาการร้อนวูบวาบ อารมณ์แปรปรวน แพทย์สั่งจ่ายยาฮอร์โมนทดแทน 2 ชนิด: Conjugated Equine Estrogen (CEE) 0.625 mg จำนวน 30 เม็ด และ Medroxyprogesterone Acetate (MPA) 5 mg จำนวน 14 เม็ด</t>
        </is>
      </c>
      <c r="C42" s="186" t="inlineStr">
        <is>
          <t>หากนางลีไม่ต้องการให้มีเลือดประจำเดือนออกมาในแต่ละเดือน รูปแบบการบริหารยาฮอร์โมนทดแทนในข้อใดที่จะช่วยไม่ให้มีเลือดออกตามรอบเดือน</t>
        </is>
      </c>
      <c r="D42" s="186" t="n"/>
      <c r="E42" s="186" t="inlineStr">
        <is>
          <t>Continuous Combined Regimen (รับประทานทั้ง Estrogen และ Progestin ต่อเนื่องทุกวันโดยไม่มีช่วงหยุดยา)</t>
        </is>
      </c>
      <c r="F42" s="186" t="inlineStr">
        <is>
          <t>Cyclic Combined Regimen โดยหยุดยา Progestin ทุก 2 เดือน</t>
        </is>
      </c>
      <c r="G42" s="186" t="inlineStr">
        <is>
          <t>หยุดรับประทาน Progestin โดยรับประทานเฉพาะ Estrogen เพียงอย่างเดียว</t>
        </is>
      </c>
      <c r="H42" s="186" t="inlineStr">
        <is>
          <t>ใช้แผ่นแปะผิวหนัง 3 สัปดาห์ เว้น 1 สัปดาห์</t>
        </is>
      </c>
      <c r="I42" s="188" t="inlineStr">
        <is>
          <t>แจ้งผู้ป่วยว่าไม่ว่าจะใช้วิธีใดก็ต้องมีเลือดประจำเดือนออกมาเสมอ</t>
        </is>
      </c>
      <c r="J42" s="185" t="n">
        <v>1</v>
      </c>
      <c r="K42" s="186" t="inlineStr">
        <is>
          <t>✅ คำตอบที่ถูกต้อง: ข้อ ก. รับประทานยาทั้งสองชนิดทุกวัน ไม่ต้องหยุดยา 7 วัน
🎯 ทำไมข้อนี้ถึงถูก:
การให้ฮอร์โมนเอสโตเจนและโปรเจสโตเจนร่วมกันอย่างต่อเนื่อง (Continuous combined regimen) โดยไม่เว้นช่วงหยุดยา จะทำให้เยื่อบุโพรงมดลูกฝ่อตัวและไม่มีประจำเดือนมาทุกเดือน เหมาะสำหรับสตรีวัยทองที่ไม่ต้องการมีประจำเดือน
🔍 ข้ออื่นผิดเพราะอะไร:
• ข้อ ข. (เว้นช่วงไม่ต้องรับประทาน MPA 2-3 เดือนแล้วกลับมารับประทานเหมือนเดิม 1 เดือน แล้วเว้นช่วงต่อไปเรื่อย ๆ): เว้นช่วงไม่ต้องรับประทาน MPA 2-3 เดือนแล้วกลับมารับประทานเหมือนเดิม 1 เดือน แล้วเว้นช่วงต่อไปเรื่อย ๆ ไม่ตรงกับข้อบ่งใช้หรือหลักวิชาการตามที่โจทย์กำหนด
• ข้อ ค. (ไม่ต้องทาน MPA เพราะเป็นสาเหตุให้มีเลือดประจำเดือนเมื่อหยุดยา): ไม่ต้องทาน MPA เพราะเป็นสาเหตุให้มีเลือดประจำเดือนเมื่อหยุดยา ไม่ตรงกับข้อบ่งใช้หรือหลักวิชาการตามที่โจทย์กำหนด
• ข้อ ง. (เปลี่ยนมาใช้แบบแผ่นปะ ปะผิวหนัง 3 สัปดาห์ เว้นไม่ปะ 1 สัปดาห์ และรับประทาน MPA ควบไปด้วในช่วงสัปดาห์ที่ 2 และ 3 ที่ปะแผ่นยา): เปลี่ยนมาใช้แบบแผ่นปะ ปะผิวหนัง 3 สัปดาห์ เว้นไม่ปะ 1 สัปดาห์ และรับประทาน MPA ควบไปด้วในช่วงสัปดาห์ที่ 2 และ 3 ที่ปะแผ่นยา ไม่ตรงกับข้อบ่งใช้หรือหลักวิชาการตามที่โจทย์กำหนด
• ข้อ จ. (บอกนางลี ไม่ว่าจะใช้วิธีใดก็ต้องมีเลือดประจำเดือนมาทุกเดือน ไม่มีวิธีแก้ ไข): บอกนางลี ไม่ว่าจะใช้วิธีใดก็ต้องมีเลือดประจำเดือนมาทุกเดือน ไม่มีวิธีแก้ ไข ไม่ตรงกับข้อบ่งใช้หรือหลักวิชาการตามที่โจทย์กำหนด</t>
        </is>
      </c>
      <c r="L42" s="186" t="n"/>
      <c r="M42" s="186" t="inlineStr">
        <is>
          <t>12. Gynaecologic/GU</t>
        </is>
      </c>
      <c r="N42" s="186" t="inlineStr">
        <is>
          <t>12.3 Hormonal replacement</t>
        </is>
      </c>
      <c r="O42" s="185" t="inlineStr">
        <is>
          <t>Clinic</t>
        </is>
      </c>
      <c r="P42" s="186" t="inlineStr">
        <is>
          <t>ข้อ 41 Pharma Plus เล่มม่วง (เฉลยข้อ ก)</t>
        </is>
      </c>
      <c r="Q42" s="185" t="inlineStr">
        <is>
          <t>แบบฝึกหัด</t>
        </is>
      </c>
      <c r="R42" s="185" t="inlineStr">
        <is>
          <t>เล่มม่วง</t>
        </is>
      </c>
      <c r="S42" s="185" t="inlineStr">
        <is>
          <t>CASE-GYN-HRT-NANG-LEE</t>
        </is>
      </c>
    </row>
    <row r="43" ht="24" customHeight="1" s="49">
      <c r="A43" s="187" t="n">
        <v>41</v>
      </c>
      <c r="B43" s="186" t="inlineStr">
        <is>
          <t>นางลี อายุ 47 ปี เข้ามาตรวจร่างกายที่คลินิกวัยทองเนื่องจากประจำเดือนขาดหายไป 2 เดือน มีอาการร้อนวูบวาบ อารมณ์แปรปรวน แพทย์สั่งจ่ายยาฮอร์โมนทดแทน 2 ชนิด: Conjugated Equine Estrogen (CEE) 0.625 mg จำนวน 30 เม็ด และ Medroxyprogesterone Acetate (MPA) 5 mg จำนวน 14 เม็ด</t>
        </is>
      </c>
      <c r="C43" s="186" t="inlineStr">
        <is>
          <t>นางลีขอให้เภสัชกรช่วยแนะนำยาเม็ดเสริมแคลเซียม ข้อมูลในข้อใด 'ไม่ถูกต้อง' เกี่ยวกับการเสริมแคลเซียมในสตรีวัยหมดประจำเดือน</t>
        </is>
      </c>
      <c r="D43" s="186" t="n"/>
      <c r="E43" s="186" t="inlineStr">
        <is>
          <t>ปริมาณแคลเซียมที่แนะนำสำหรับสตรีวัยหมดประจำเดือนคือ Elemental calcium 1,000-1,200 mg/day</t>
        </is>
      </c>
      <c r="F43" s="186" t="inlineStr">
        <is>
          <t>ควรรับประทาน Calcium carbonate หลังอาหารทันทีเนื่องจากต้องการกรดในกระเพาะอาหารช่วยในการแตกตัวและดูดซึม</t>
        </is>
      </c>
      <c r="G43" s="186" t="inlineStr">
        <is>
          <t>เกลือของแคลเซียมแต่ละชนิดให้ปริมาณ Elemental calcium ที่แตกต่างกัน โดย Calcium carbonate ให้ 40% และ Calcium citrate ให้ 21%</t>
        </is>
      </c>
      <c r="H43" s="186" t="inlineStr">
        <is>
          <t>ห้ามรับประทานวิตามินดีร่วมกับแคลเซียมเพราะจะขัดขวางการดูดซึมแคลเซียมเข้าสู่ร่างกาย</t>
        </is>
      </c>
      <c r="I43" s="188" t="inlineStr">
        <is>
          <t>ควรแบ่งรับประทานแคลเซียมครั้งละไม่เกิน 500-600 mg เพื่อเพิ่มประสิทธิภาพในการดูดซึม</t>
        </is>
      </c>
      <c r="J43" s="185" t="n">
        <v>4</v>
      </c>
      <c r="K43" s="186" t="inlineStr">
        <is>
          <t>✅ คำตอบที่ถูกต้อง: ข้อ ง. ควรให้วิตามินดี ร่วมด้วยเสมอเพื่อช่วยให้กระดูกซึมดีขึ้น
🎯 ทำไมข้อนี้ถึงถูก:
ควรให้วิตามินดี ร่วมด้วยเสมอเพื่อช่วยให้กระดูกซึมดีขึ้น: แคลเซียมคาร์บอเนตควรรับประทานพร้อมอาหารหรือหลังอาหารทันทีเนื่องจากต้องใช้กรดในกระเพาะอาหารช่วยในการดูดซึม ส่วนแคลเซียมซิเตรตสามารถรับประทานโดยไม่ต้องคำนึงถึงมื้ออาหาร สำหรับปริมาณที่แนะนำในสตรีวัยหมดประจำเดือนคือ 1,000-1,200 มก./วัน ตามแนวทางของ NOF (National Osteoporosis Foundation)
🔍 ข้ออื่นผิดเพราะอะไร:
• ข้อ ก. (ขนาดแคลเซียมสำหรับสตรีหมดประจำเดือนคือ 1000-1500 มิลลิกรัม/วัน): ขนาดแคลเซียมสำหรับสตรีหมดประจำเดือนคือ 1000-1500 มิลลิกรัม/วัน ไม่ตรงกับข้อบ่งใช้หรือหลักวิชาการตามที่โจทย์กำหนด
• ข้อ ข. (ควรรับประทานแคลเซียมหลังอาหารเพราะช่วยให้ดูดซึมดีขึ้น): ควรรับประทานแคลเซียมหลังอาหารเพราะช่วยให้ดูดซึมดีขึ้น ไม่ตรงกับข้อบ่งใช้หรือหลักวิชาการตามที่โจทย์กำหนด
• ข้อ ค. (พิจารณาชนิดเกลือของแคลเซียม เพราะเกลือต่าง ๆ ชนิดกัน จะให้ปริมาณแคลเซียมต่างกัน): พิจารณาชนิดเกลือของแคลเซียม เพราะเกลือต่าง ๆ ชนิดกัน จะให้ปริมาณแคลเซียมต่างกัน ไม่ตรงกับข้อบ่งใช้หรือหลักวิชาการตามที่โจทย์กำหนด
• ข้อ จ. (ปกติเราจะได้รับแคลเซียมบางส่วนจากอาหาร ควรรับประทานอาหารให้ครบ และออกกำลังกายสม่ำเสมอ): ปกติเราจะได้รับแคลเซียมบางส่วนจากอาหาร ควรรับประทานอาหารให้ครบ และออกกำลังกายสม่ำเสมอ ไม่ตรงกับข้อบ่งใช้หรือหลักวิชาการตามที่โจทย์กำหนด</t>
        </is>
      </c>
      <c r="L43" s="186" t="n"/>
      <c r="M43" s="186" t="inlineStr">
        <is>
          <t>12. Gynaecologic/GU</t>
        </is>
      </c>
      <c r="N43" s="186" t="inlineStr">
        <is>
          <t>12.3 Hormonal replacement</t>
        </is>
      </c>
      <c r="O43" s="185" t="inlineStr">
        <is>
          <t>Clinic</t>
        </is>
      </c>
      <c r="P43" s="186" t="inlineStr">
        <is>
          <t>ข้อ 42 Pharma Plus เล่มม่วง (เฉลยข้อ ง)</t>
        </is>
      </c>
      <c r="Q43" s="185" t="inlineStr">
        <is>
          <t>แบบฝึกหัด</t>
        </is>
      </c>
      <c r="R43" s="185" t="inlineStr">
        <is>
          <t>เล่มม่วง</t>
        </is>
      </c>
      <c r="S43" s="185" t="inlineStr">
        <is>
          <t>CASE-GYN-HRT-NANG-LEE</t>
        </is>
      </c>
    </row>
    <row r="44" ht="24" customHeight="1" s="49">
      <c r="A44" s="187" t="n">
        <v>42</v>
      </c>
      <c r="B44" s="186" t="inlineStr">
        <is>
          <t>สถานการณ์ที่ 6 หญิงไทยคู่ อายุ 47 ปี เข้ามาตรวจร่างกายที่คลินิกวัยทอง เนื่องจากหมดประจำเดือนมา 2 เดือน แพทย์์จึงสั่งจ่ายยา 2 ชนิด ได้แก่ Conjugated estrogen 0.625 mg 30, Medroxyprogesterone Acetate (MPA) 5 mg 14</t>
        </is>
      </c>
      <c r="C44" s="186" t="inlineStr">
        <is>
          <t>อาการใดที่พบในสตรีวัยหมดประจำเดือน ซึ่งเป็นสาเหตุให้มาพบแพทย์์บ่อยที่สุด</t>
        </is>
      </c>
      <c r="D44" s="186" t="n"/>
      <c r="E44" s="186" t="inlineStr">
        <is>
          <t>Cardiovascular disease</t>
        </is>
      </c>
      <c r="F44" s="186" t="inlineStr">
        <is>
          <t>Osteoporosis</t>
        </is>
      </c>
      <c r="G44" s="186" t="inlineStr">
        <is>
          <t>Psychosexual symptom</t>
        </is>
      </c>
      <c r="H44" s="186" t="inlineStr">
        <is>
          <t>Urogenital symptom</t>
        </is>
      </c>
      <c r="I44" s="188" t="inlineStr">
        <is>
          <t>Vasomotor symptom</t>
        </is>
      </c>
      <c r="J44" s="185" t="n">
        <v>5</v>
      </c>
      <c r="K44" s="186" t="inlineStr">
        <is>
          <t>✅ คำตอบที่ถูกต้อง: ข้อ จ. Vasomotor symptom
🎯 ทำไมข้อนี้ถึงถูก:
Vasomotor symptom: (อาการร้อนวูบวาบและเหงื่อออกตอนกลางคืน) เป็นอาการที่พบได้บ่อยที่สุด (ประมาณ 70-80%) และเป็นสาเหตุสำคัญ first-line ที่ทำให้สตรีวัยหมดประจำเดือนมาพบแพทย์์เพื่อขอรับคำปรึกษาและรักษาด้วยฮอร์โมนทดแทน
🔍 ข้ออื่นผิดเพราะอะไร:
• ข้อ ก. (Cardiovascular disease): Cardiovascular disease ไม่ตรงกับข้อบ่งใช้หรือหลักวิชาการตามที่โจทย์กำหนด
• ข้อ ข. (Osteoporosis): Osteoporosis ไม่ตรงกับข้อบ่งใช้หรือหลักวิชาการตามที่โจทย์กำหนด
• ข้อ ค. (Psychosexual symptom): Psychosexual symptom ไม่ตรงกับข้อบ่งใช้หรือหลักวิชาการตามที่โจทย์กำหนด
• ข้อ ง. (Urogenital symptom): Urogenital symptom ไม่ตรงกับข้อบ่งใช้หรือหลักวิชาการตามที่โจทย์กำหนด</t>
        </is>
      </c>
      <c r="L44" s="186" t="n"/>
      <c r="M44" s="186" t="inlineStr">
        <is>
          <t>12. Gynaecologic/GU</t>
        </is>
      </c>
      <c r="N44" s="186" t="inlineStr">
        <is>
          <t>12.3 Hormonal replacement</t>
        </is>
      </c>
      <c r="O44" s="185" t="inlineStr">
        <is>
          <t>Clinic</t>
        </is>
      </c>
      <c r="P44" s="186" t="inlineStr">
        <is>
          <t>ข้อ 43 Pharma Plus เล่มม่วง (เฉลยข้อ จ)</t>
        </is>
      </c>
      <c r="Q44" s="185" t="inlineStr">
        <is>
          <t>แบบฝึกหัด</t>
        </is>
      </c>
      <c r="R44" s="185" t="inlineStr">
        <is>
          <t>เล่มม่วง</t>
        </is>
      </c>
      <c r="S44" s="185" t="n"/>
    </row>
    <row r="45" ht="24" customHeight="1" s="49">
      <c r="A45" s="187" t="n">
        <v>43</v>
      </c>
      <c r="B45" s="186" t="n"/>
      <c r="C45" s="186" t="inlineStr">
        <is>
          <t>วงจรปกติของการเกิดประจำเดือน (menstrual cycle) เกิดจากบทบาทการเปลี่ยนแปลงปริมาณของฮอร์โมนหลายชนิดต่อไปนี้ ยกเว้น</t>
        </is>
      </c>
      <c r="D45" s="186" t="n"/>
      <c r="E45" s="186" t="inlineStr">
        <is>
          <t>Androgen</t>
        </is>
      </c>
      <c r="F45" s="186" t="inlineStr">
        <is>
          <t>Estrogen</t>
        </is>
      </c>
      <c r="G45" s="186" t="inlineStr">
        <is>
          <t>Follicle stimulating hormone (FSH)</t>
        </is>
      </c>
      <c r="H45" s="186" t="inlineStr">
        <is>
          <t>Luteinizing hormone (LH)</t>
        </is>
      </c>
      <c r="I45" s="188" t="inlineStr">
        <is>
          <t>Progesterone</t>
        </is>
      </c>
      <c r="J45" s="185" t="n">
        <v>1</v>
      </c>
      <c r="K45" s="186" t="inlineStr">
        <is>
          <t>✅ คำตอบที่ถูกต้อง: ข้อ ก. Androgen
🎯 ทำไมข้อนี้ถึงถูก:
Androgen: วงจรการมีประจำเดือนถูกควบคุมหลักโดยแกน Hypothalamus-Pituitary-Ovarian axis ซึ่งเกี่ยวข้องกับ Estrogen, Progesterone, FSH และ LH ในขณะที่ Androgen มีบทบาทน้อยและไม่ใช่ฮอร์โมนหลักที่ควบคุมวงจรปกติของประจำเดือนในสตรี
🔍 ข้ออื่นผิดเพราะอะไร:
• ข้อ ข. (Estrogen): Estrogen ไม่ตรงกับข้อบ่งใช้หรือหลักวิชาการตามที่โจทย์กำหนด
• ข้อ ค. (Follicle stimulating hormone (FSH)): Follicle stimulating hormone (FSH) ไม่ตรงกับข้อบ่งใช้หรือหลักวิชาการตามที่โจทย์กำหนด
• ข้อ ง. (Luteinizing hormone (LH)): Luteinizing hormone (LH) ไม่ตรงกับข้อบ่งใช้หรือหลักวิชาการตามที่โจทย์กำหนด
• ข้อ จ. (Progesterone): Progesterone มีฤทธิ์ยับยั้ง LH surge ป้องกันการตกไข่และทำให้ cervical mucus หนาขึ้น ใช้ใน luteal phase support ใน IVF</t>
        </is>
      </c>
      <c r="L45" s="186" t="n"/>
      <c r="M45" s="186" t="inlineStr">
        <is>
          <t>12. Gynaecologic/GU</t>
        </is>
      </c>
      <c r="N45" s="186" t="inlineStr">
        <is>
          <t>12.2 Oral contraceptive</t>
        </is>
      </c>
      <c r="O45" s="185" t="inlineStr">
        <is>
          <t>Clinic</t>
        </is>
      </c>
      <c r="P45" s="186" t="inlineStr">
        <is>
          <t>ข้อ 44 Pharma Plus เล่มม่วง (เฉลยข้อ ก)</t>
        </is>
      </c>
      <c r="Q45" s="185" t="inlineStr">
        <is>
          <t>แบบฝึกหัด</t>
        </is>
      </c>
      <c r="R45" s="185" t="inlineStr">
        <is>
          <t>เล่มม่วง</t>
        </is>
      </c>
      <c r="S45" s="185" t="n"/>
    </row>
    <row r="46" ht="24" customHeight="1" s="49">
      <c r="A46" s="187" t="n">
        <v>44</v>
      </c>
      <c r="B46" s="186" t="n"/>
      <c r="C46" s="186" t="inlineStr">
        <is>
          <t>ข้อใดผิดเกี่ยวกับการใช้ tibolone เป็นฮอร์โมนทดแทน</t>
        </is>
      </c>
      <c r="D46" s="186" t="n"/>
      <c r="E46" s="186" t="inlineStr">
        <is>
          <t>ช่วยเพิ่มมวลกระดูกและความรู้สึกทางเพศ</t>
        </is>
      </c>
      <c r="F46" s="186" t="inlineStr">
        <is>
          <t>ห้ามใช้ยาในผู้ป่วยที่เป็นเนื้องอกหรือครอบครัวมีประวัติเป็นมะเร็งเต้านมและเยื่อบุโพรงมดลูก</t>
        </is>
      </c>
      <c r="G46" s="186" t="inlineStr">
        <is>
          <t>ใช้ร่วมกับ progesterone เสมอเพื่อป้องกันมะเร็งเยื่อบุโพรงมดลูก</t>
        </is>
      </c>
      <c r="H46" s="186" t="inlineStr">
        <is>
          <t>อาจทำให้เกิดอาการคลื่นไส้ อาเจียน ปวดศีรษะ ผื่นคัน หรือบวม</t>
        </is>
      </c>
      <c r="I46" s="188" t="inlineStr">
        <is>
          <t>สามารถป้องกันโรคเกี่ยวกับหลอดเลือดและหัวใจได้</t>
        </is>
      </c>
      <c r="J46" s="185" t="n">
        <v>3</v>
      </c>
      <c r="K46" s="186" t="inlineStr">
        <is>
          <t>✅ คำตอบที่ถูกต้อง: ข้อ ค. ใช้ร่วมกับ progesterone เสมอเพื่อป้องกันมะเร็งเยื่อบุโพรงมดลูก
🎯 ทำไมข้อนี้ถึงถูก:
ใช้ร่วมกับ progesterone เสมอเพื่อป้องกันมะเร็งเยื่อบุโพรงมดลูก: Tibolone เป็น synthetic steroid ที่มีฤทธิ์ผสม (estrogenic, progestogenic และ androgenic) ในตัวเอง จึงไม่ต้องใช้ร่วมกับ progesteron เสมอไปเหมือนการใช้ estrogen เดี่ยว การระบุว่าต้องใช้ร่วมกับ progesterone เสมอจึงเป็นข้อความที่ผิด
🔍 ข้ออื่นผิดเพราะอะไร:
• ข้อ ก. (ช่วยเพิ่มมวลกระดูกและความรู้สึกทางเพศ): ช่วยเพิ่มมวลกระดูกและความรู้สึกทางเพศ ไม่ตรงกับข้อบ่งใช้หรือหลักวิชาการตามที่โจทย์กำหนด
• ข้อ ข. (ห้ามใช้ยาในผู้ป่วยที่เป็นเนื้องอกหรือครอบครัวมีประวัติเป็นมะเร็งเต้านมและเยื่อบุโพรงมดลูก): ห้ามใช้ยาในผู้ป่วยที่เป็นเนื้องอกหรือครอบครัวมีประวัติเป็นมะเร็งเต้านมและเยื่อบุโพรงมดลูก ไม่ตรงกับข้อบ่งใช้หรือหลักวิชาการตามที่โจทย์กำหนด
• ข้อ ง. (อาจทำให้เกิดอาการคลื่นไส้ อาเจียน ปวดศีรษะ ผื่นคัน หรือบวม): อาจทำให้เกิดอาการคลื่นไส้ อาเจียน ปวดศีรษะ ผื่นคัน หรือบวม ไม่ตรงกับข้อบ่งใช้หรือหลักวิชาการตามที่โจทย์กำหนด
• ข้อ จ. (สามารถป้องกันโรคเกี่ยวกับหลอดเลือดและหัวใจได้): สามารถป้องกันโรคเกี่ยวกับหลอดเลือดและหัวใจได้ ไม่ตรงกับข้อบ่งใช้หรือหลักวิชาการตามที่โจทย์กำหนด</t>
        </is>
      </c>
      <c r="L46" s="186" t="n"/>
      <c r="M46" s="186" t="inlineStr">
        <is>
          <t>12. Gynaecologic/GU</t>
        </is>
      </c>
      <c r="N46" s="186" t="inlineStr">
        <is>
          <t>12.3 Hormonal replacement</t>
        </is>
      </c>
      <c r="O46" s="185" t="inlineStr">
        <is>
          <t>Clinic</t>
        </is>
      </c>
      <c r="P46" s="186" t="inlineStr">
        <is>
          <t>ข้อ 46 Pharma Plus เล่มม่วง (เฉลยข้อ ค)</t>
        </is>
      </c>
      <c r="Q46" s="185" t="inlineStr">
        <is>
          <t>แบบฝึกหัด</t>
        </is>
      </c>
      <c r="R46" s="185" t="inlineStr">
        <is>
          <t>เล่มม่วง</t>
        </is>
      </c>
      <c r="S46" s="185" t="n"/>
    </row>
    <row r="47" ht="24" customHeight="1" s="49">
      <c r="A47" s="187" t="n">
        <v>45</v>
      </c>
      <c r="B47" s="186" t="inlineStr">
        <is>
          <t>สถานการณ์ที่ 6 (ต่อเนื่อง)</t>
        </is>
      </c>
      <c r="C47" s="186" t="inlineStr">
        <is>
          <t>ควรแนะนำอาหารประเภทใดให้ผู้ป่วยรายนี้</t>
        </is>
      </c>
      <c r="D47" s="186" t="n"/>
      <c r="E47" s="186" t="inlineStr">
        <is>
          <t>นม, เต้าหู้, ปลาไส้ตัน</t>
        </is>
      </c>
      <c r="F47" s="186" t="inlineStr">
        <is>
          <t>น้ำมันตับปลา, มะม่วงสุก, กุ้งแห้ง</t>
        </is>
      </c>
      <c r="G47" s="186" t="inlineStr">
        <is>
          <t>มะละกอกุก, หน่อไม้, ไข่</t>
        </is>
      </c>
      <c r="H47" s="186" t="inlineStr">
        <is>
          <t>ปูอัด, เนื้อไม่ติดมัน, สลัด</t>
        </is>
      </c>
      <c r="I47" s="188" t="inlineStr">
        <is>
          <t>น้ำมะพร้าว, มะเขือเทศ, ปลาทู</t>
        </is>
      </c>
      <c r="J47" s="185" t="n">
        <v>1</v>
      </c>
      <c r="K47" s="186" t="inlineStr">
        <is>
          <t>✅ คำตอบที่ถูกต้อง: ข้อ ก. นม, เต้าหู้, ปลาไส้ตัน
🎯 ทำไมข้อนี้ถึงถูก:
นม, เต้าหู้, ปลาไส้ตัน: สตรีวัยหมดประจำเดือนมีความเสี่ยงสูงต่อโรคกระดูกพรุน (Osteoporosis) จึงควรแนะนำอาหารที่มีแคลเซียมสูง เช่น นม เต้าหู้ และปลาไส้ตัน (ที่กินก้างได้) รวมถึงการได้รับวิตามินดีเพื่อช่วยดูดซึมแคลเซียม
🔍 ข้ออื่นผิดเพราะอะไร:
• ข้อ ข. (น้ำมันตับปลา, มะม่วงสุก, กุ้งแห้ง): น้ำมันตับปลา, มะม่วงสุก, กุ้งแห้ง ไม่ตรงกับข้อบ่งใช้หรือหลักวิชาการตามที่โจทย์กำหนด
• ข้อ ค. (มะละกอกุก, หน่อไม้, ไข่): มะละกอกุก, หน่อไม้, ไข่ ไม่ตรงกับข้อบ่งใช้หรือหลักวิชาการตามที่โจทย์กำหนด
• ข้อ ง. (ปูอัด, เนื้อไม่ติดมัน, สลัด): ปูอัด, เนื้อไม่ติดมัน, สลัด ไม่ตรงกับข้อบ่งใช้หรือหลักวิชาการตามที่โจทย์กำหนด
• ข้อ จ. (น้ำมะพร้าว, มะเขือเทศ, ปลาทู): น้ำมะพร้าว, มะเขือเทศ, ปลาทู ไม่ตรงกับข้อบ่งใช้หรือหลักวิชาการตามที่โจทย์กำหนด</t>
        </is>
      </c>
      <c r="L47" s="186" t="n"/>
      <c r="M47" s="186" t="inlineStr">
        <is>
          <t>12. Gynaecologic/GU</t>
        </is>
      </c>
      <c r="N47" s="186" t="inlineStr">
        <is>
          <t>12.3 Hormonal replacement</t>
        </is>
      </c>
      <c r="O47" s="185" t="inlineStr">
        <is>
          <t>Clinic</t>
        </is>
      </c>
      <c r="P47" s="186" t="inlineStr">
        <is>
          <t>ข้อ 47 Pharma Plus เล่มม่วง (เฉลยข้อ ก)</t>
        </is>
      </c>
      <c r="Q47" s="185" t="inlineStr">
        <is>
          <t>แบบฝึกหัด</t>
        </is>
      </c>
      <c r="R47" s="185" t="inlineStr">
        <is>
          <t>เล่มม่วง</t>
        </is>
      </c>
      <c r="S47" s="185" t="n"/>
    </row>
    <row r="48" ht="24" customHeight="1" s="49">
      <c r="A48" s="187" t="n">
        <v>46</v>
      </c>
      <c r="B48" s="186" t="n"/>
      <c r="C48" s="186" t="inlineStr">
        <is>
          <t>หญิงอายุ 32 ปี น ้าหนัก 60 กก. เพิ่งคลอดบุตรได้ 4 สัปดาห์ ต้องการคุมกำเนิด ควรให้ยาคุมกำเนิดชนิดใด</t>
        </is>
      </c>
      <c r="D48" s="186" t="n"/>
      <c r="E48" s="186" t="inlineStr">
        <is>
          <t>Norethisterone 5 mg</t>
        </is>
      </c>
      <c r="F48" s="186" t="inlineStr">
        <is>
          <t>Levonorgestrel 1.5 mg</t>
        </is>
      </c>
      <c r="G48" s="186" t="inlineStr">
        <is>
          <t>Dienogest 2 mg</t>
        </is>
      </c>
      <c r="H48" s="186" t="inlineStr">
        <is>
          <t>Desogestrel 75 mcg</t>
        </is>
      </c>
      <c r="I48" s="188" t="inlineStr">
        <is>
          <t>Ethinylestradiol 30 mcg + Drospirenone 3 mg</t>
        </is>
      </c>
      <c r="J48" s="185" t="n">
        <v>2</v>
      </c>
      <c r="K48" s="186" t="inlineStr">
        <is>
          <t>✅ คำตอบที่ถูกต้อง: ข้อ ข. Levonorgestrel 1.5 mg
🎯 ทำไมข้อนี้ถึงถูก:
การเลือก Levonorgestrel 1.5 mg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ก. (Contraception): Contraception ไม่ตรงกับข้อบ่งใช้หรือหลักวิชาการตามที่โจทย์กำหนด
• ข้อ ข. (Norethisterone 5 mg): Norethisterone 5 mg ไม่ตรงกับข้อบ่งใช้หรือหลักวิชาการตามที่โจทย์กำหนด
• ข้อ ง. (Dienogest 2 mg): Dienogest 2 mg ไม่ตรงกับข้อบ่งใช้หรือหลักวิชาการตามที่โจทย์กำหนด
• ข้อ จ. (Desogestrel 75 mcg): Desogestrel 75 mcg ไม่ตรงกับข้อบ่งใช้หรือหลักวิชาการตามที่โจทย์กำหนด</t>
        </is>
      </c>
      <c r="L48" s="186" t="n"/>
      <c r="M48" s="186" t="inlineStr">
        <is>
          <t>12. Gynaecologic/GU</t>
        </is>
      </c>
      <c r="N48" s="186" t="inlineStr">
        <is>
          <t>12.2 Oral contraceptive</t>
        </is>
      </c>
      <c r="O48" s="185" t="inlineStr">
        <is>
          <t>Clinic</t>
        </is>
      </c>
      <c r="P48" s="186" t="inlineStr">
        <is>
          <t>Mock PLE-CC 1 ข้อ 84</t>
        </is>
      </c>
      <c r="Q48" s="185" t="inlineStr">
        <is>
          <t>แบบฝึกหัด</t>
        </is>
      </c>
      <c r="R48" s="185" t="inlineStr">
        <is>
          <t>เล่มม่วง</t>
        </is>
      </c>
      <c r="S48" s="185" t="n"/>
    </row>
    <row r="49" ht="24" customHeight="1" s="49">
      <c r="A49" s="187" t="n">
        <v>47</v>
      </c>
      <c r="B49" s="186" t="n"/>
      <c r="C49" s="186" t="inlineStr">
        <is>
          <t>ข้อใดไม่ใช่อาการข้างเคียงรุนแรงของยาคุมกำเนิดชนิดฮอร์โมนรวม</t>
        </is>
      </c>
      <c r="D49" s="186" t="n"/>
      <c r="E49" s="186" t="inlineStr">
        <is>
          <t>ปวดหัวรุนแรง</t>
        </is>
      </c>
      <c r="F49" s="186" t="inlineStr">
        <is>
          <t>ปวดท้องรุนแรง</t>
        </is>
      </c>
      <c r="G49" s="186" t="inlineStr">
        <is>
          <t>การมองเห็นผิดปกติ</t>
        </is>
      </c>
      <c r="H49" s="186" t="inlineStr">
        <is>
          <t>คัดตึงเต้านม</t>
        </is>
      </c>
      <c r="I49" s="188" t="inlineStr">
        <is>
          <t>หายใจล าบาก</t>
        </is>
      </c>
      <c r="J49" s="185" t="n">
        <v>2</v>
      </c>
      <c r="K49" s="186" t="inlineStr">
        <is>
          <t>✅ คำตอบที่ถูกต้อง: ข้อ ข. ปวดท้องรุนแรง
🎯 ทำไมข้อนี้ถึงถูก:
การเลือก ปวดท้องรุนแรง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ก. (Contraception): Contraception ไม่ตรงกับข้อบ่งใช้หรือหลักวิชาการตามที่โจทย์กำหนด
• ข้อ ข. (ปวดหัวรุนแรง): ปวดหัวรุนแรง ไม่ตรงกับข้อบ่งใช้หรือหลักวิชาการตามที่โจทย์กำหนด
• ข้อ ง. (การมองเห็นผิดปกติ): การมองเห็นผิดปกติ ไม่ตรงกับข้อบ่งใช้หรือหลักวิชาการตามที่โจทย์กำหนด
• ข้อ จ. (คัดตึงเต้านม): คัดตึงเต้านม ไม่ตรงกับข้อบ่งใช้หรือหลักวิชาการตามที่โจทย์กำหนด</t>
        </is>
      </c>
      <c r="L49" s="186" t="n"/>
      <c r="M49" s="186" t="inlineStr">
        <is>
          <t>12. Gynaecologic/GU</t>
        </is>
      </c>
      <c r="N49" s="186" t="inlineStr">
        <is>
          <t>12.2 Oral contraceptive</t>
        </is>
      </c>
      <c r="O49" s="185" t="inlineStr">
        <is>
          <t>Clinic</t>
        </is>
      </c>
      <c r="P49" s="186" t="inlineStr">
        <is>
          <t>Mock PLE-CC 1 ข้อ 85</t>
        </is>
      </c>
      <c r="Q49" s="185" t="inlineStr">
        <is>
          <t>แบบฝึกหัด</t>
        </is>
      </c>
      <c r="R49" s="185" t="inlineStr">
        <is>
          <t>เล่มม่วง</t>
        </is>
      </c>
      <c r="S49" s="185" t="n"/>
    </row>
    <row r="50" ht="24" customHeight="1" s="49">
      <c r="A50" s="187" t="n">
        <v>48</v>
      </c>
      <c r="B50" s="186" t="n"/>
      <c r="C50" s="186" t="inlineStr">
        <is>
          <t>คำแนะนำที่ถูกต้องในการใช้งานแผ่นแปะคุมกำเนิด (Transdermal contraceptive patch เช่น Evra) คือข้อใด</t>
        </is>
      </c>
      <c r="D50" s="186" t="n"/>
      <c r="E50" s="186" t="inlineStr">
        <is>
          <t>เปลี่ยนแผ่นแปะใหม่ทุกๆ 3 วัน</t>
        </is>
      </c>
      <c r="F50" s="186" t="inlineStr">
        <is>
          <t>แปะซ้อนกัน 2 แผ่นเพื่อป้องกันการลืมเปลี่ยน</t>
        </is>
      </c>
      <c r="G50" s="186" t="inlineStr">
        <is>
          <t>สามารถตัดแบ่งใช้ครึ่งแผ่นได้หากมีน้ำหนักตัวน้อย</t>
        </is>
      </c>
      <c r="H50" s="186" t="inlineStr">
        <is>
          <t>สามารถติดแผ่นแปะบริเวณเต้านมได้</t>
        </is>
      </c>
      <c r="I50" s="188" t="inlineStr">
        <is>
          <t>แปะแผ่นแปะสัปดาห์ละ 1 แผ่นต่อเนื่องกันเป็นเวลา 3 สัปดาห์ แล้วเว้นไม่แปะ 1 สัปดาห์ในสัปดาห์ที่ 4</t>
        </is>
      </c>
      <c r="J50" s="185" t="n">
        <v>5</v>
      </c>
      <c r="K50" s="186" t="inlineStr">
        <is>
          <t>✅ คำตอบที่ถูกต้อง: ข้อ ง. Ethinylestradiol 30 mcg + Levonorgestrel 150 mcg
🎯 ทำไมข้อนี้ถึงถูก:
การเลือก Ethinylestradiol 30 mcg + Levonorgestrel 150 mcg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ก. (Contraception): Contraception ไม่ตรงกับข้อบ่งใช้หรือหลักวิชาการตามที่โจทย์กำหนด
• ข้อ ข. (เปลี่ยนใหม่ทุก 3 วัน): เปลี่ยนใหม่ทุก 3 วัน ไม่ตรงกับข้อบ่งใช้หรือหลักวิชาการตามที่โจทย์กำหนด
• ข้อ ค. (แปะซ้อน 2 แผ่น กันลืม): แปะซ้อน 2 แผ่น กันลืม ไม่ตรงกับข้อบ่งใช้หรือหลักวิชาการตามที่โจทย์กำหนด
• ข้อ ง. (สามารถแปะครึ่งแผ่นได้ หากน ้าหนักตัวน้อย): สามารถแปะครึ่งแผ่นได้ หากน ้าหนักตัวน้อย ไม่ตรงกับข้อบ่งใช้หรือหลักวิชาการตามที่โจทย์กำหนด</t>
        </is>
      </c>
      <c r="L50" s="186" t="n"/>
      <c r="M50" s="186" t="inlineStr">
        <is>
          <t>12. Gynaecologic/GU</t>
        </is>
      </c>
      <c r="N50" s="186" t="inlineStr">
        <is>
          <t>12.2 Oral contraceptive</t>
        </is>
      </c>
      <c r="O50" s="185" t="inlineStr">
        <is>
          <t>Clinic</t>
        </is>
      </c>
      <c r="P50" s="186" t="inlineStr">
        <is>
          <t>Mock PLE-CC 1 ข้อ 86</t>
        </is>
      </c>
      <c r="Q50" s="185" t="inlineStr">
        <is>
          <t>แบบฝึกหัด</t>
        </is>
      </c>
      <c r="R50" s="185" t="inlineStr">
        <is>
          <t>เล่มม่วง</t>
        </is>
      </c>
      <c r="S50" s="185" t="n"/>
    </row>
    <row r="51" ht="24" customHeight="1" s="49">
      <c r="A51" s="187" t="n">
        <v>49</v>
      </c>
      <c r="B51" s="186" t="n"/>
      <c r="C51" s="186" t="inlineStr">
        <is>
          <t>ข้อใดอธิบายกลไกหลักของยาคุมชนิดฮอร์โมนรวม</t>
        </is>
      </c>
      <c r="D51" s="186" t="n"/>
      <c r="E51" s="186" t="inlineStr">
        <is>
          <t>Prevention of endometrial proliferation and maturation</t>
        </is>
      </c>
      <c r="F51" s="186" t="inlineStr">
        <is>
          <t>Feedback inhibitions to suppress LH surge</t>
        </is>
      </c>
      <c r="G51" s="186" t="inlineStr">
        <is>
          <t>Sensitize hypothalamus to the positive feedback of estrogen</t>
        </is>
      </c>
      <c r="H51" s="186" t="inlineStr">
        <is>
          <t>Delay ovulation</t>
        </is>
      </c>
      <c r="I51" s="188" t="inlineStr">
        <is>
          <t>Reduce chance of conception</t>
        </is>
      </c>
      <c r="J51" s="185" t="n">
        <v>1</v>
      </c>
      <c r="K51" s="186" t="inlineStr">
        <is>
          <t>✅ คำตอบที่ถูกต้อง: ข้อ ก. Prevention of endometrial proliferation and maturation
🎯 ทำไมข้อนี้ถึงถูก:
Contraception การเลือก Contraception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(Prevention of endometrial proliferation and maturation): Prevention of endometrial proliferation and maturation ไม่ตรงกับข้อบ่งใช้หรือหลักวิชาการตามที่โจทย์กำหนด
• ข้อ ค. (Feedback inhibitions to suppress LH surge): Feedback inhibitions to suppress LH surge ไม่ตรงกับข้อบ่งใช้หรือหลักวิชาการตามที่โจทย์กำหนด
• ข้อ ง. (Sensitize hypothalamus to the positive feedback of estrogen): Sensitize hypothalamus to the positive feedback of estrogen ไม่ตรงกับข้อบ่งใช้หรือหลักวิชาการตามที่โจทย์กำหนด
• ข้อ จ. (Delay ovulation): Delay ovulation ไม่ตรงกับข้อบ่งใช้หรือหลักวิชาการตามที่โจทย์กำหนด</t>
        </is>
      </c>
      <c r="L51" s="186" t="n"/>
      <c r="M51" s="186" t="inlineStr">
        <is>
          <t>12. Gynaecologic/GU</t>
        </is>
      </c>
      <c r="N51" s="186" t="inlineStr">
        <is>
          <t>12.2 Oral contraceptive</t>
        </is>
      </c>
      <c r="O51" s="185" t="inlineStr">
        <is>
          <t>Clinic</t>
        </is>
      </c>
      <c r="P51" s="186" t="inlineStr">
        <is>
          <t>Mock PLE-CC 1 ข้อ 87</t>
        </is>
      </c>
      <c r="Q51" s="185" t="inlineStr">
        <is>
          <t>แบบฝึกหัด</t>
        </is>
      </c>
      <c r="R51" s="185" t="inlineStr">
        <is>
          <t>เล่มม่วง</t>
        </is>
      </c>
      <c r="S51" s="185" t="n"/>
    </row>
    <row r="52" ht="24" customHeight="1" s="49">
      <c r="A52" s="187" t="n">
        <v>50</v>
      </c>
      <c r="B52" s="186" t="n"/>
      <c r="C52" s="186" t="inlineStr">
        <is>
          <t>ข้อใดไม่จัดเป็นเกณฑ์ COA แผ่นแปะยาคุม</t>
        </is>
      </c>
      <c r="D52" s="186" t="n"/>
      <c r="E52" s="186" t="inlineStr">
        <is>
          <t>Identification</t>
        </is>
      </c>
      <c r="F52" s="186" t="inlineStr">
        <is>
          <t>Assay</t>
        </is>
      </c>
      <c r="G52" s="186" t="inlineStr">
        <is>
          <t>In vitro drug release</t>
        </is>
      </c>
      <c r="H52" s="186" t="inlineStr">
        <is>
          <t>Adhesion</t>
        </is>
      </c>
      <c r="I52" s="188" t="inlineStr">
        <is>
          <t>Uniformity of dosage unit</t>
        </is>
      </c>
      <c r="J52" s="185" t="n">
        <v>1</v>
      </c>
      <c r="K52" s="186" t="inlineStr">
        <is>
          <t>✅ คำตอบที่ถูกต้อง: ข้อ ก. Identification
🎯 ทำไมข้อนี้ถึงถูก:
การเลือก Identification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ก. (Contraception): Contraception ไม่ตรงกับข้อบ่งใช้หรือหลักวิชาการตามที่โจทย์กำหนด
• ข้อ ค. (Assay): Assay ไม่ตรงกับข้อบ่งใช้หรือหลักวิชาการตามที่โจทย์กำหนด
• ข้อ ง. (In vitro drug release): In vitro drug release ไม่ตรงกับข้อบ่งใช้หรือหลักวิชาการตามที่โจทย์กำหนด
• ข้อ จ. (Adhesion): Adhesion ไม่ตรงกับข้อบ่งใช้หรือหลักวิชาการตามที่โจทย์กำหนด</t>
        </is>
      </c>
      <c r="L52" s="186" t="n"/>
      <c r="M52" s="186" t="inlineStr">
        <is>
          <t>12. Gynaecologic/GU</t>
        </is>
      </c>
      <c r="N52" s="186" t="inlineStr">
        <is>
          <t>12.2 Oral contraceptive</t>
        </is>
      </c>
      <c r="O52" s="185" t="inlineStr">
        <is>
          <t>Product</t>
        </is>
      </c>
      <c r="P52" s="186" t="inlineStr">
        <is>
          <t>Mock PLE-CC 1 ข้อ 93</t>
        </is>
      </c>
      <c r="Q52" s="185" t="inlineStr">
        <is>
          <t>แบบฝึกหัด</t>
        </is>
      </c>
      <c r="R52" s="185" t="inlineStr">
        <is>
          <t>เล่มม่วง</t>
        </is>
      </c>
      <c r="S52" s="185" t="n"/>
    </row>
    <row r="53" ht="24" customHeight="1" s="49">
      <c r="A53" s="187" t="n">
        <v>51</v>
      </c>
      <c r="B53" s="186" t="n"/>
      <c r="C53" s="186" t="inlineStr">
        <is>
          <t>หญิงตั้งครรภ์รู้ว่าต้องระมัดระวังในการเลือกยาคุมกำเนิดชนิดเม็ด จึงมาปรึกษาเภสัชกรเรื่องการใช้ยาคุมกำเนิด
พฤติกรรมนี้จัดเป็นอะไรตาม health believe model (HBM)</t>
        </is>
      </c>
      <c r="D53" s="186" t="n"/>
      <c r="E53" s="186" t="inlineStr">
        <is>
          <t>Perceive susceptibility</t>
        </is>
      </c>
      <c r="F53" s="186" t="inlineStr">
        <is>
          <t>Perceive severity</t>
        </is>
      </c>
      <c r="G53" s="186" t="inlineStr">
        <is>
          <t>Perceive benefits</t>
        </is>
      </c>
      <c r="H53" s="186" t="inlineStr">
        <is>
          <t>Perceive barriers</t>
        </is>
      </c>
      <c r="I53" s="188" t="inlineStr">
        <is>
          <t>Self efficacy</t>
        </is>
      </c>
      <c r="J53" s="185" t="n">
        <v>1</v>
      </c>
      <c r="K53" s="186" t="inlineStr">
        <is>
          <t>✅ คำตอบที่ถูกต้อง: ข้อ ก. Perceive susceptibility
🎯 ทำไมข้อนี้ถึงถูก:
Contraception การเลือก Contraception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(Perceive susceptibility): Perceive susceptibility ไม่ตรงกับข้อบ่งใช้หรือหลักวิชาการตามที่โจทย์กำหนด
• ข้อ ค. (Perceive severity): Perceive severity ไม่ตรงกับข้อบ่งใช้หรือหลักวิชาการตามที่โจทย์กำหนด
• ข้อ ง. (Perceive benefits): Perceive benefits ไม่ตรงกับข้อบ่งใช้หรือหลักวิชาการตามที่โจทย์กำหนด
• ข้อ จ. (Perceive barriers): Perceive barriers ไม่ตรงกับข้อบ่งใช้หรือหลักวิชาการตามที่โจทย์กำหนด</t>
        </is>
      </c>
      <c r="L53" s="186" t="n"/>
      <c r="M53" s="186" t="inlineStr">
        <is>
          <t>12. Gynaecologic/GU</t>
        </is>
      </c>
      <c r="N53" s="186" t="inlineStr">
        <is>
          <t>12.2 Oral contraceptive</t>
        </is>
      </c>
      <c r="O53" s="185" t="inlineStr">
        <is>
          <t>SAP</t>
        </is>
      </c>
      <c r="P53" s="186" t="inlineStr">
        <is>
          <t>Mock PLE-CC 1 ข้อ 94</t>
        </is>
      </c>
      <c r="Q53" s="185" t="inlineStr">
        <is>
          <t>แบบฝึกหัด</t>
        </is>
      </c>
      <c r="R53" s="185" t="inlineStr">
        <is>
          <t>เล่มม่วง</t>
        </is>
      </c>
      <c r="S53" s="185" t="n"/>
    </row>
    <row r="54" ht="24" customHeight="1" s="49">
      <c r="A54" s="187" t="n">
        <v>52</v>
      </c>
      <c r="B54" s="186" t="inlineStr">
        <is>
          <t>ในการควบคุมคุณภาพและพัฒนาสูตรตำรับยาลดกรดชนิดแขวนตะกอน (Antacid suspension) ที่มีส่วนประกอบของ Al(OH)3 และ Mg(OH)2</t>
        </is>
      </c>
      <c r="C54" s="186" t="inlineStr">
        <is>
          <t>จากการประเมินคุณสมบัติทางกายภาพและรีโอโลยี (Rheology) ของตำรับยาแขวนตะกอน ข้อใดกล่าวถูกต้องที่สุด</t>
        </is>
      </c>
      <c r="D54" s="186" t="n"/>
      <c r="E54" s="186" t="inlineStr">
        <is>
          <t>ตำรับที่มีคุณสมบัติการไหลแบบ Thixotropic / Pseudoplastic และมีค่า Sedimentation volume (F) ใกล้เคียง 1 เป็นตำรับที่มีความคงตัวทางกายภาพดีและกระจายตัวกลับได้ง่าย</t>
        </is>
      </c>
      <c r="F54" s="186" t="inlineStr">
        <is>
          <t>ตำรับที่มีการตกตะกอนแบบ Deflocculated suspension จะไม่เกิด Caking และคงตัวดีที่สุด</t>
        </is>
      </c>
      <c r="G54" s="186" t="inlineStr">
        <is>
          <t>การเพิ่มสารช่วยแขวนตะกอน (Suspending agent) ไม่มีผลต่อความหนืดของตำรับ</t>
        </is>
      </c>
      <c r="H54" s="186" t="inlineStr">
        <is>
          <t>Suspension ที่ดีควรมีการไหลแบบ Dilatant flow</t>
        </is>
      </c>
      <c r="I54" s="188" t="inlineStr">
        <is>
          <t>Sedimentation volume ที่มีค่ามากกว่า 2 บ่งชี้ว่าตำรับมีความคงตัวสมบูรณ์</t>
        </is>
      </c>
      <c r="J54" s="185" t="n">
        <v>1</v>
      </c>
      <c r="K54" s="186" t="inlineStr">
        <is>
          <t>✅ คำตอบที่ถูกต้อง: ข้อ ก. Contraception
🎯 ทำไมข้อนี้ถึงถูก:
การเลือก Contraception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(43 Pseudoplastic C 0.47): 43 Pseudoplastic C 0.47 ไม่ตรงกับข้อบ่งใช้หรือหลักวิชาการตามที่โจทย์กำหนด
• ข้อ ค. (ตำรับ B มีแนวโน้มคษตัวดีกว่าตำรับ C): ตำรับ B มีแนวโน้มคษตัวดีกว่าตำรับ C ไม่ตรงกับข้อบ่งใช้หรือหลักวิชาการตามที่โจทย์กำหนด
• ข้อ ง. (เพิ่มความคษตัวขอษตำรับ C ได้โดยการเพิ่มปริมาณ wetting agen ษ. เพิ่ม focculating agent ให้ตำรับ B เพื่อเพิ่มความคษตัว ส. เมื่อเขย่า ตำรับ A สะมีการกลับมากระสายได้ดีที่สุด ให้ตำรับและปริมาณมา Castor oil Cholesterol Stearyl alcohol Citric acid Mineral oil Purified water qs ...): เพิ่มความคษตัวขอษตำรับ C ได้โดยการเพิ่มปริมาณ wetting agen ษ. เพิ่ม focculating agent ให้ตำรับ B เพื่อเพิ่มความคษตัว ส. เมื่อเขย่า ตำรับ A สะมีการกลับมากระสายได้ดีที่สุด ให้ตำรับและปริมาณมา Castor oil Cholesterol Stearyl alcohol Citric acid Mineral oil Purified water qs ... ไม่ตรงกับข้อบ่งใช้หรือหลักวิชาการตามที่โจทย์กำหนด
• ข้อ จ. (Tolterodine 2 mg BID): Tolterodine 2 mg BID ไม่ตรงกับข้อบ่งใช้หรือหลักวิชาการตามที่โจทย์กำหนด</t>
        </is>
      </c>
      <c r="L54" s="186" t="n"/>
      <c r="M54" s="186" t="inlineStr">
        <is>
          <t>Product Group 7: Liquid &amp; Semisolids</t>
        </is>
      </c>
      <c r="N54" s="186" t="inlineStr">
        <is>
          <t>7.2 Suspensions</t>
        </is>
      </c>
      <c r="O54" s="185" t="inlineStr">
        <is>
          <t>Product</t>
        </is>
      </c>
      <c r="P54" s="186" t="inlineStr">
        <is>
          <t>[RECONSTRUCTED: ปรับแต่งและเติมเต็มบริบทโจทย์เพื่อความสมบูรณ์]</t>
        </is>
      </c>
      <c r="Q54" s="185" t="inlineStr">
        <is>
          <t>ข้อสอบจริง</t>
        </is>
      </c>
      <c r="R54" s="185" t="inlineStr">
        <is>
          <t>2563</t>
        </is>
      </c>
      <c r="S54" s="185" t="n"/>
    </row>
    <row r="55" ht="24" customHeight="1" s="49">
      <c r="A55" s="187" t="n">
        <v>53</v>
      </c>
      <c r="B55" s="186" t="inlineStr">
        <is>
          <t>ผู้ป่วยหญิงอายุ 26 ปี มีโรคประจำตัวคือ โรคลมชัก (Epilepsy) ควบคุมอาการชักได้ดีด้วยยากันชัก มาปรึกษาเภสัชกรเนื่องจากกำลังวางแผนจะตั้งครรภ์</t>
        </is>
      </c>
      <c r="C55" s="186" t="inlineStr">
        <is>
          <t>คำแนะนำทางเภสัชกรรมข้อใดมีความเหมาะสมและสำคัญที่สุดในการเตรียมความพร้อมก่อนการตั้งครรภ์เพื่อป้องกันภาวะทารกพิการแต่กำเนิด</t>
        </is>
      </c>
      <c r="D55" s="186" t="n"/>
      <c r="E55" s="186" t="inlineStr">
        <is>
          <t>ให้รับประทาน Vitamin K เสริมต่อเนื่องตั้งแต่วันนี้จนกระทั่งคลอด</t>
        </is>
      </c>
      <c r="F55" s="186" t="inlineStr">
        <is>
          <t>ให้รับประทาน Folic acid ขนาดสูง (4-5 mg/day) เสริมล่วงหน้าอย่างน้อย 1-3 เดือนก่อนการตั้งครรภ์และต่อเนื่องตลอดไตรมาสแรก เพื่อป้องกันความพิการของหลอดประสาท (Neural Tube Defects: NTDs)</t>
        </is>
      </c>
      <c r="G55" s="186" t="inlineStr">
        <is>
          <t>แนะนำให้หยุดยากันชักทันทีด้วยตนเองเพื่อความปลอดภัยของทารก</t>
        </is>
      </c>
      <c r="H55" s="186" t="inlineStr">
        <is>
          <t>แนะนำให้เปลี่ยนยากันชักเป็น Sodium valproate ทันที</t>
        </is>
      </c>
      <c r="I55" s="188" t="inlineStr">
        <is>
          <t>แนะนำว่าผู้ป่วยโรคลมชักไม่สามารถตั้งครรภ์ได้อย่างเด็ดขาด</t>
        </is>
      </c>
      <c r="J55" s="185" t="n">
        <v>2</v>
      </c>
      <c r="K55" s="186" t="inlineStr">
        <is>
          <t>✅ คำตอบที่ถูกต้อง: ข้อ ก. ให้ vitamin K จนกว่าจะคลอด
🎯 ทำไมข้อนี้ถึงถูก:
การเลือก ให้ vitamin K จนกว่าจะคลอด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(ให้ folic acid เสริมตั้งแต่วันนี้เป็นต้นไป): ให้ folic acid เสริมตั้งแต่วันนี้เป็นต้นไป ไม่ตรงกับข้อบ่งใช้หรือหลักวิชาการตามที่โจทย์กำหนด
• ข้อ ค. (รักษาอาการชักจนหายก่อนวางแผนตั้งครรภ์): รักษาอาการชักจนหายก่อนวางแผนตั้งครรภ์ ไม่ตรงกับข้อบ่งใช้หรือหลักวิชาการตามที่โจทย์กำหนด
• ข้อ ง. (หยุดยารักษาอาการชักก่อนการตั้งครรภ์): หยุดยารักษาอาการชักก่อนการตั้งครรภ์ ไม่ตรงกับข้อบ่งใช้หรือหลักวิชาการตามที่โจทย์กำหนด
• ข้อ จ. (เปลี่ยนยารักษาอาการชักเป็น valproic acid สำหรับหญิงตั้งครรภ์): เปลี่ยนยารักษาอาการชักเป็น valproic acid สำหรับหญิงตั้งครรภ์ ไม่ตรงกับข้อบ่งใช้หรือหลักวิชาการตามที่โจทย์กำหนด</t>
        </is>
      </c>
      <c r="L55" s="186" t="n"/>
      <c r="M55" s="186" t="inlineStr">
        <is>
          <t>12. Gynaecologic/GU</t>
        </is>
      </c>
      <c r="N55" s="186" t="inlineStr">
        <is>
          <t>12.2 Oral contraceptive</t>
        </is>
      </c>
      <c r="O55" s="185" t="inlineStr">
        <is>
          <t>Clinic</t>
        </is>
      </c>
      <c r="P55" s="186" t="inlineStr">
        <is>
          <t>ข้อ 99 (PLE_CC1_2562_Key.md)</t>
        </is>
      </c>
      <c r="Q55" s="185" t="inlineStr">
        <is>
          <t>ข้อสอบจริง</t>
        </is>
      </c>
      <c r="R55" s="185" t="inlineStr">
        <is>
          <t>2562</t>
        </is>
      </c>
      <c r="S55" s="185" t="n"/>
    </row>
    <row r="56" ht="24" customHeight="1" s="49">
      <c r="A56" s="187" t="n">
        <v>54</v>
      </c>
      <c r="B56" s="186" t="n"/>
      <c r="C56" s="186" t="inlineStr">
        <is>
          <t>หากหญิงคนนี้กินยาฮอร์โมนรวมไปได้หลายวันแล้ว มีเลือดออกกระปิดกระปอยควรแนะนำอย่างไร</t>
        </is>
      </c>
      <c r="D56" s="186" t="n"/>
      <c r="E56" s="186" t="inlineStr">
        <is>
          <t>กินไปเหมือนเดิมแล้วอาการจะหายไปหลังใช้ยาต่อเนื่อง 2-3 เดือน</t>
        </is>
      </c>
      <c r="F56" s="186" t="inlineStr">
        <is>
          <t>เพิ่มปริมาณ estrogen</t>
        </is>
      </c>
      <c r="G56" s="186" t="inlineStr">
        <is>
          <t>ลดปริมาณ estrogen</t>
        </is>
      </c>
      <c r="H56" s="186" t="inlineStr">
        <is>
          <t>เพิ่มปริมาณ progesterone</t>
        </is>
      </c>
      <c r="I56" s="188" t="inlineStr">
        <is>
          <t>ลดปริมาณ progesterone</t>
        </is>
      </c>
      <c r="J56" s="185" t="n">
        <v>1</v>
      </c>
      <c r="K56" s="186" t="inlineStr">
        <is>
          <t>✅ คำตอบที่ถูกต้อง: ข้อ ก. กินไปเหมือนเดิมแล้วอาการจะหายไปหลังใช้ยาต่อเนื่อง 2-3 เดือน
🎯 ทำไมข้อนี้ถึงถูก:
การเลือก กินไปเหมือนเดิมแล้วอาการจะหายไปหลังใช้ยาต่อเนื่อง 2-3 เดือน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(เพิ่มปริมาณ estrogen): เพิ่มปริมาณ estrogen ไม่ตรงกับข้อบ่งใช้หรือหลักวิชาการตามที่โจทย์กำหนด
• ข้อ ค. (ลดปริมาณ estrogen): ลดปริมาณ estrogen ไม่ตรงกับข้อบ่งใช้หรือหลักวิชาการตามที่โจทย์กำหนด
• ข้อ ง. (เพิ่มปริมาณ progesterone): Progesterone มีฤทธิ์ยับยั้ง LH surge ป้องกันการตกไข่และทำให้ cervical mucus หนาขึ้น ใช้ใน luteal phase support ใน IVF
• ข้อ จ. (ลดปริมาณ progesterone): Progesterone มีฤทธิ์ยับยั้ง LH surge ป้องกันการตกไข่และทำให้ cervical mucus หนาขึ้น ใช้ใน luteal phase support ใน IVF</t>
        </is>
      </c>
      <c r="L56" s="186" t="n"/>
      <c r="M56" s="186" t="inlineStr">
        <is>
          <t>12. Gynaecologic/GU</t>
        </is>
      </c>
      <c r="N56" s="186" t="inlineStr">
        <is>
          <t>12.2 Oral contraceptive</t>
        </is>
      </c>
      <c r="O56" s="185" t="inlineStr">
        <is>
          <t>Clinic</t>
        </is>
      </c>
      <c r="P56" s="186" t="inlineStr">
        <is>
          <t>ข้อ 48 (PLE_CC1_2562_Key.md)</t>
        </is>
      </c>
      <c r="Q56" s="185" t="inlineStr">
        <is>
          <t>ข้อสอบจริง</t>
        </is>
      </c>
      <c r="R56" s="185" t="inlineStr">
        <is>
          <t>2562</t>
        </is>
      </c>
      <c r="S56" s="185" t="n"/>
    </row>
    <row r="57" ht="24" customHeight="1" s="49">
      <c r="A57" s="187" t="n">
        <v>55</v>
      </c>
      <c r="B57" s="186" t="n"/>
      <c r="C57" s="186" t="inlineStr">
        <is>
          <t>ข้อใดคือข้อห(ามใช(ยาคุมกำเนิดแบบฮอรโมนรวมตาม WHO category 4</t>
        </is>
      </c>
      <c r="D57" s="186" t="n"/>
      <c r="E57" s="186" t="inlineStr">
        <is>
          <t>สูบบุหรี่ 10 มวน/วัน</t>
        </is>
      </c>
      <c r="F57" s="186" t="inlineStr">
        <is>
          <t>เป5นโรคเส(นเลือดขอด</t>
        </is>
      </c>
      <c r="G57" s="186" t="inlineStr">
        <is>
          <t>เป5นไมเกรนแบบมีออร.า</t>
        </is>
      </c>
      <c r="H57" s="186" t="inlineStr">
        <is>
          <t>ดัชนีมวลกาย 28 kg/m2 I</t>
        </is>
      </c>
      <c r="I57" s="188" t="inlineStr">
        <is>
          <t>ระดับไขมันในเลือดผิดปกติ</t>
        </is>
      </c>
      <c r="J57" s="185" t="n">
        <v>1</v>
      </c>
      <c r="K57" s="186" t="inlineStr">
        <is>
          <t>✅ คำตอบที่ถูกต้อง: ข้อ ก. สูบบุหรี่ 10 มวน/วัน
🎯 ทำไมข้อนี้ถึงถูก:
การเลือก สูบบุหรี่ 10 มวน/วัน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(เป5นโรคเส(นเลือดขอด): เป5นโรคเส(นเลือดขอด ไม่ตรงกับข้อบ่งใช้หรือหลักวิชาการตามที่โจทย์กำหนด
• ข้อ ค. (เป5นไมเกรนแบบมีออร.า): เป5นไมเกรนแบบมีออร.า ไม่ตรงกับข้อบ่งใช้หรือหลักวิชาการตามที่โจทย์กำหนด
• ข้อ ง. (ดัชนีมวลกาย 28 kg/m2 I): ดัชนีมวลกาย 28 kg/m2 I ไม่ตรงกับข้อบ่งใช้หรือหลักวิชาการตามที่โจทย์กำหนด
• ข้อ จ. (ระดับไขมันในเลือดผิดปกติ): ระดับไขมันในเลือดผิดปกติ ไม่ตรงกับข้อบ่งใช้หรือหลักวิชาการตามที่โจทย์กำหนด</t>
        </is>
      </c>
      <c r="L57" s="186" t="n"/>
      <c r="M57" s="186" t="inlineStr">
        <is>
          <t>12. Gynaecologic/GU</t>
        </is>
      </c>
      <c r="N57" s="186" t="inlineStr">
        <is>
          <t>12.2 Oral contraceptive</t>
        </is>
      </c>
      <c r="O57" s="185" t="inlineStr">
        <is>
          <t>Clinic</t>
        </is>
      </c>
      <c r="P57" s="186" t="inlineStr">
        <is>
          <t>ข้อ 55 (PLE_CC1_2561_Key.md)</t>
        </is>
      </c>
      <c r="Q57" s="185" t="inlineStr">
        <is>
          <t>ข้อสอบจริง</t>
        </is>
      </c>
      <c r="R57" s="185" t="inlineStr">
        <is>
          <t>2561</t>
        </is>
      </c>
      <c r="S57" s="185" t="n"/>
    </row>
    <row r="58" ht="24" customHeight="1" s="49">
      <c r="A58" s="187" t="n">
        <v>56</v>
      </c>
      <c r="B58" s="186" t="n"/>
      <c r="C58" s="186" t="inlineStr">
        <is>
          <t>ข้อใดถูกต้องเกี่ยวกับยาคุมสูตรผสมชนิดแผ.นแปะ</t>
        </is>
      </c>
      <c r="D58" s="186" t="n"/>
      <c r="E58" s="186" t="inlineStr">
        <is>
          <t>ใช(กับผู(หญิงให(นมบุตรได(</t>
        </is>
      </c>
      <c r="F58" s="186" t="inlineStr">
        <is>
          <t>มีประสิทธิภาพดีกว.ายารับประทาน</t>
        </is>
      </c>
      <c r="G58" s="186" t="inlineStr">
        <is>
          <t>ใช(กับผู(หญิงที่เป5นไมเกรนแบบมีออร.าได(</t>
        </is>
      </c>
      <c r="H58" s="186" t="inlineStr">
        <is>
          <t>ไม.มีอันตรกิริยากับยาที่เหนี่ยวนำเอนไซม</t>
        </is>
      </c>
      <c r="I58" s="188" t="inlineStr">
        <is>
          <t>ความร.วมมือในการใช(ยาดีกว.ายารับประทาน progestin</t>
        </is>
      </c>
      <c r="J58" s="185" t="n">
        <v>1</v>
      </c>
      <c r="K58" s="186" t="inlineStr">
        <is>
          <t>✅ คำตอบที่ถูกต้อง: ข้อ ก. ใช(กับผู(หญิงให(นมบุตรได(
🎯 ทำไมข้อนี้ถึงถูก:
การเลือก ใช(กับผู(หญิงให(นมบุตรได(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(มีประสิทธิภาพดีกว.ายารับประทาน): มีประสิทธิภาพดีกว.ายารับประทาน ไม่ตรงกับข้อบ่งใช้หรือหลักวิชาการตามที่โจทย์กำหนด
• ข้อ ค. (ใช(กับผู(หญิงที่เป5นไมเกรนแบบมีออร.าได(): ใช(กับผู(หญิงที่เป5นไมเกรนแบบมีออร.าได( ไม่ตรงกับข้อบ่งใช้หรือหลักวิชาการตามที่โจทย์กำหนด
• ข้อ ง. (ไม.มีอันตรกิริยากับยาที่เหนี่ยวนำเอนไซม): ไม.มีอันตรกิริยากับยาที่เหนี่ยวนำเอนไซม ไม่ตรงกับข้อบ่งใช้หรือหลักวิชาการตามที่โจทย์กำหนด
• ข้อ จ. (ความร.วมมือในการใช(ยาดีกว.ายารับประทาน progestin): ความร.วมมือในการใช(ยาดีกว.ายารับประทาน progestin ไม่ตรงกับข้อบ่งใช้หรือหลักวิชาการตามที่โจทย์กำหนด</t>
        </is>
      </c>
      <c r="L58" s="186" t="n"/>
      <c r="M58" s="186" t="inlineStr">
        <is>
          <t>12. Gynaecologic/GU</t>
        </is>
      </c>
      <c r="N58" s="186" t="inlineStr">
        <is>
          <t>12.2 Oral contraceptive</t>
        </is>
      </c>
      <c r="O58" s="185" t="inlineStr">
        <is>
          <t>Clinic</t>
        </is>
      </c>
      <c r="P58" s="186" t="inlineStr">
        <is>
          <t>ข้อ 56 (PLE_CC1_2561_Key.md)</t>
        </is>
      </c>
      <c r="Q58" s="185" t="inlineStr">
        <is>
          <t>ข้อสอบจริง</t>
        </is>
      </c>
      <c r="R58" s="185" t="inlineStr">
        <is>
          <t>2561</t>
        </is>
      </c>
      <c r="S58" s="185" t="n"/>
    </row>
    <row r="59" ht="24" customHeight="1" s="49">
      <c r="A59" s="187" t="n">
        <v>57</v>
      </c>
      <c r="B59" s="186" t="inlineStr">
        <is>
          <t>ฝ่ายเภสัชกรรมโรงพยาบาลต้องการพัฒนาระบบการกระจายยาผู้ป่วยใน จากเดิมระบบ Three-day dose ไปสู่ระบบ One-day dose (Unit Dose Dispensing)</t>
        </is>
      </c>
      <c r="C59" s="186" t="inlineStr">
        <is>
          <t>กระบวนการบริหารจัดการคุณภาพ (Quality Assurance) ในข้อใดที่เหมาะสมที่สุดในการนำมาใช้ขับเคลื่อนและประเมินผลการพัฒนาระบบนี้อย่างต่อเนื่อง</t>
        </is>
      </c>
      <c r="D59" s="186" t="n"/>
      <c r="E59" s="186" t="inlineStr">
        <is>
          <t>Good Manufacturing Practice (GMP)</t>
        </is>
      </c>
      <c r="F59" s="186" t="inlineStr">
        <is>
          <t>PIC/S Guidelines</t>
        </is>
      </c>
      <c r="G59" s="186" t="inlineStr">
        <is>
          <t>วงจรพัฒนาคุณภาพอย่างต่อเนื่อง PDCA (Plan - Do - Check - Act cycle)</t>
        </is>
      </c>
      <c r="H59" s="186" t="inlineStr">
        <is>
          <t>Hazard Analysis and Critical Control Points (HACCP)</t>
        </is>
      </c>
      <c r="I59" s="188" t="inlineStr">
        <is>
          <t>Failure Mode and Effects Analysis (FMEA) เพียงอย่างเดียว</t>
        </is>
      </c>
      <c r="J59" s="185" t="n">
        <v>3</v>
      </c>
      <c r="K59" s="186" t="inlineStr">
        <is>
          <t>✅ คำตอบที่ถูกต้อง: ข้อ ก. GMP
🎯 ทำไมข้อนี้ถึงถูก:
การเลือก GMP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(PIC/s): PIC/s ไม่ตรงกับข้อบ่งใช้หรือหลักวิชาการตามที่โจทย์กำหนด
• ข้อ ค. (PDCA): PDCA ไม่ตรงกับข้อบ่งใช้หรือหลักวิชาการตามที่โจทย์กำหนด
• ข้อ ง. (HACCP): HACCP ไม่ตรงกับข้อบ่งใช้หรือหลักวิชาการตามที่โจทย์กำหนด
• ข้อ จ. (GMP QA plando then at): GMP QA plando then at ไม่ตรงกับข้อบ่งใช้หรือหลักวิชาการตามที่โจทย์กำหนด</t>
        </is>
      </c>
      <c r="L59" s="186" t="n"/>
      <c r="M59" s="186" t="inlineStr">
        <is>
          <t>2. Pharmacy Administration &amp; Sy</t>
        </is>
      </c>
      <c r="N59" s="186" t="inlineStr">
        <is>
          <t>2.1 Hospital Pharmacy Systems</t>
        </is>
      </c>
      <c r="O59" s="185" t="inlineStr">
        <is>
          <t>SAP</t>
        </is>
      </c>
      <c r="P59" s="186" t="inlineStr">
        <is>
          <t>ข้อ 86 (PLE_CC1_2561_Key.md)</t>
        </is>
      </c>
      <c r="Q59" s="185" t="inlineStr">
        <is>
          <t>ข้อสอบจริง</t>
        </is>
      </c>
      <c r="R59" s="185" t="inlineStr">
        <is>
          <t>2561</t>
        </is>
      </c>
      <c r="S59" s="185" t="n"/>
    </row>
    <row r="60" ht="24" customHeight="1" s="49">
      <c r="A60" s="187" t="n">
        <v>58</v>
      </c>
      <c r="B60" s="186" t="n"/>
      <c r="C60" s="186" t="inlineStr">
        <is>
          <t>ยา Progestins ที่นิยมใช้ใน Progesterone only pills (POPs)</t>
        </is>
      </c>
      <c r="D60" s="186" t="n"/>
      <c r="E60" s="186" t="inlineStr">
        <is>
          <t>Desogestrel</t>
        </is>
      </c>
      <c r="F60" s="186" t="inlineStr">
        <is>
          <t>Norgestrel</t>
        </is>
      </c>
      <c r="G60" s="186" t="inlineStr">
        <is>
          <t>Gestodene</t>
        </is>
      </c>
      <c r="H60" s="186" t="inlineStr">
        <is>
          <t>Norgestimate</t>
        </is>
      </c>
      <c r="I60" s="188" t="inlineStr">
        <is>
          <t>Levonorgestrel</t>
        </is>
      </c>
      <c r="J60" s="185" t="n">
        <v>1</v>
      </c>
      <c r="K60" s="186" t="inlineStr">
        <is>
          <t>✅ คำตอบที่ถูกต้อง: ข้อ ก. Desogestrel
🎯 ทำไมข้อนี้ถึงถูก:
การเลือก Desogestrel เป็นคำตอบที่ถูกต้องและสอดคล้องกับ evidence-based guidelines ของภาวะ Hormonal replacement โดยมี clinical efficacy สูงสุดในการรักษาและมี safety profile ที่เหมาะสม
🔍 ข้ออื่นผิดเพราะอะไร:
• ข้อ ข. (Norgestrel): Norgestrel ไม่ตรงกับข้อบ่งใช้หรือหลักวิชาการตามที่โจทย์กำหนด
• ข้อ ค. (Gestodene): Gestodene ไม่ตรงกับข้อบ่งใช้หรือหลักวิชาการตามที่โจทย์กำหนด
• ข้อ ง. (Norgestimate): Norgestimate ไม่ตรงกับข้อบ่งใช้หรือหลักวิชาการตามที่โจทย์กำหนด
• ข้อ จ. (Levonorgestrel): Levonorgestrel เป็น 2nd generation progestin มีฤทธิ์ androgenic สูงกว่า 3rd generation อาจกระทบ lipid profile แต่ประสิทธิภาพสูง</t>
        </is>
      </c>
      <c r="L60" s="186" t="n"/>
      <c r="M60" s="186" t="inlineStr">
        <is>
          <t>12. Gynaecologic/GU</t>
        </is>
      </c>
      <c r="N60" s="186" t="inlineStr">
        <is>
          <t>12.2 Oral contraceptive</t>
        </is>
      </c>
      <c r="O60" s="185" t="inlineStr">
        <is>
          <t>Clinic</t>
        </is>
      </c>
      <c r="P60" s="186" t="inlineStr">
        <is>
          <t>ข้อ 3 (PLE_CC1_2560 22 April Set 1.md)</t>
        </is>
      </c>
      <c r="Q60" s="185" t="inlineStr">
        <is>
          <t>ข้อสอบจริง</t>
        </is>
      </c>
      <c r="R60" s="185" t="inlineStr">
        <is>
          <t>2560</t>
        </is>
      </c>
      <c r="S60" s="185" t="n"/>
    </row>
    <row r="61" ht="24" customHeight="1" s="49">
      <c r="A61" s="187" t="n">
        <v>59</v>
      </c>
      <c r="B61" s="186" t="n"/>
      <c r="C61" s="186" t="inlineStr">
        <is>
          <t>ยาคุมก้าเนิดในข้อใด เหมาะสมที่สุด (โจทย์มีแค่นี แหละ)</t>
        </is>
      </c>
      <c r="D61" s="186" t="n"/>
      <c r="E61" s="186" t="inlineStr">
        <is>
          <t>Levonorgestrel</t>
        </is>
      </c>
      <c r="F61" s="186" t="inlineStr">
        <is>
          <t>Lynestrenol</t>
        </is>
      </c>
      <c r="G61" s="186" t="inlineStr">
        <is>
          <t>Ethinyl estradiol + Desogestrel</t>
        </is>
      </c>
      <c r="H61" s="186" t="inlineStr">
        <is>
          <t>Ethinyl estradiol + Levonorgestrel</t>
        </is>
      </c>
      <c r="I61" s="188" t="inlineStr">
        <is>
          <t>Ethinyl estradiol + Gestodene รวมโดย Phongsathorn Phlaisaithong Rx 9 UP 19 | P a g e</t>
        </is>
      </c>
      <c r="J61" s="185" t="n">
        <v>1</v>
      </c>
      <c r="K61" s="186" t="inlineStr">
        <is>
          <t>✅ คำตอบที่ถูกต้อง: ข้อ ก. Levonorgestrel
🎯 ทำไมข้อนี้ถึงถูก:
การเลือก Levonorgestrel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(Lynestrenol): Lynestrenol เป็น progestogen ที่ถูก metabolize เป็น norethindrone มีฤทธิ์ androgenic อ่อน ใช้ใน progestin-only contraception
• ข้อ ค. (Ethinyl estradiol + Desogestrel): Ethinyl estradiol ออกฤทธิ์ผ่าน ERα/ERβ เพิ่ม hepatic coagulation factor synthesis เสี่ยง VTE ในผู้มีความเสี่ยงสูง มีข้อห้ามใน WHO MEC Category 4
• ข้อ ง. (Ethinyl estradiol + Levonorgestrel): Ethinyl estradiol ออกฤทธิ์ผ่าน ERα/ERβ เพิ่ม hepatic coagulation factor synthesis เสี่ยง VTE ในผู้มีความเสี่ยงสูง มีข้อห้ามใน WHO MEC Category 4
• ข้อ จ. (Ethinyl estradiol + Gestodene รวมโดย Phongsathorn Phlaisaithong Rx 9 UP 19 | P a g e): Ethinyl estradiol ออกฤทธิ์ผ่าน ERα/ERβ เพิ่ม hepatic coagulation factor synthesis เสี่ยง VTE ในผู้มีความเสี่ยงสูง มีข้อห้ามใน WHO MEC Category 4</t>
        </is>
      </c>
      <c r="L61" s="186" t="n"/>
      <c r="M61" s="186" t="inlineStr">
        <is>
          <t>12. Gynaecologic/GU</t>
        </is>
      </c>
      <c r="N61" s="186" t="inlineStr">
        <is>
          <t>12.2 Oral contraceptive</t>
        </is>
      </c>
      <c r="O61" s="185" t="inlineStr">
        <is>
          <t>Clinic</t>
        </is>
      </c>
      <c r="P61" s="186" t="inlineStr">
        <is>
          <t>ข้อ 4 (PLE_CC1_2560 22 April Set 1.md)</t>
        </is>
      </c>
      <c r="Q61" s="185" t="inlineStr">
        <is>
          <t>ข้อสอบจริง</t>
        </is>
      </c>
      <c r="R61" s="185" t="inlineStr">
        <is>
          <t>2560</t>
        </is>
      </c>
      <c r="S61" s="185" t="n"/>
    </row>
    <row r="62" ht="24" customHeight="1" s="49">
      <c r="A62" s="187" t="n">
        <v>60</v>
      </c>
      <c r="B62" s="186" t="n"/>
      <c r="C62" s="186" t="inlineStr">
        <is>
          <t>หากพบว่ากินยาคุมดังข้อ 41 แล้วปรากฏว่าลืมรับประทานมา 1 อาทิตย์ ซึ่งในช่วงนี พบว่ามีเพศสัมพันธ์กับสามี ท่าน จะแนะน้าอย่างไร</t>
        </is>
      </c>
      <c r="D62" s="186" t="n"/>
      <c r="E62" s="186" t="inlineStr">
        <is>
          <t>รับประทานยาคุมต่อไปตามปกติ</t>
        </is>
      </c>
      <c r="F62" s="186" t="inlineStr">
        <is>
          <t>รับประทานยาทันที 1 เม็ด และทานยาต่อไปตามปกติ</t>
        </is>
      </c>
      <c r="G62" s="186" t="inlineStr">
        <is>
          <t>รับประทานยาทันที 1 เม็ด และทานยาต่อไปตามปกติพร้อมทั งคุมก้าเนิดวิธีอื่นร่วมด้วย 7 วัน</t>
        </is>
      </c>
      <c r="H62" s="186" t="inlineStr">
        <is>
          <t>หยุดรับประทานยาทันที รอประจ้าเดือนมาและเริ่มรับประทานยาแผงใหม่</t>
        </is>
      </c>
      <c r="I62" s="188" t="inlineStr">
        <is>
          <t>หยุดรับประทานยาทันที รออีก 1 อาทิตย์และทดสอบการตั งครรภ์ หากไม่ตั งครรภ์ให้รอประจ้าเดือนมาแล้วเริ่ม รับประทานยาแผงใหม่ 27%, Scr = 1 mg/dL</t>
        </is>
      </c>
      <c r="J62" s="185" t="n">
        <v>1</v>
      </c>
      <c r="K62" s="186" t="inlineStr">
        <is>
          <t>✅ คำตอบที่ถูกต้อง: ข้อ ก. รับประทานยาคุมต่อไปตามปกติ
🎯 ทำไมข้อนี้ถึงถูก:
รับประทานยาคุมต่อไปตามปกติ: กรณีศึกษาที่ 7 ผู้ป่วยหญิงคู่ อายุ 35 ปี น ้าหนัก 40 kg ตั งครรภ์ 7 เดือน ป่วยเป็น pulmonary TB ได้รับยา Isoniazid, rifampicin, pyrazinamide, etambutol มีค่าทางห้องปฏิบัติการคือ anti-HIV positive CD4 = 200 cell/mm3, Hct =
🔍 ข้ออื่นผิดเพราะอะไร:
• ข้อ ข. (รับประทานยาทันที 1 เม็ด และทานยาต่อไปตามปกติ): รับประทานยาทันที 1 เม็ด และทานยาต่อไปตามปกติ ไม่ตรงกับข้อบ่งใช้หรือหลักวิชาการตามที่โจทย์กำหนด
• ข้อ ค. (รับประทานยาทันที 1 เม็ด และทานยาต่อไปตามปกติพร้อมทั งคุมก้าเนิดวิธีอื่นร่วมด้วย 7 วัน): รับประทานยาทันที 1 เม็ด และทานยาต่อไปตามปกติพร้อมทั งคุมก้าเนิดวิธีอื่นร่วมด้วย 7 วัน ไม่ตรงกับข้อบ่งใช้หรือหลักวิชาการตามที่โจทย์กำหนด
• ข้อ ง. (หยุดรับประทานยาทันที รอประจ้าเดือนมาและเริ่มรับประทานยาแผงใหม่): หยุดรับประทานยาทันที รอประจ้าเดือนมาและเริ่มรับประทานยาแผงใหม่ ไม่ตรงกับข้อบ่งใช้หรือหลักวิชาการตามที่โจทย์กำหนด
• ข้อ จ. (หยุดรับประทานยาทันที รออีก 1 อาทิตย์และทดสอบการตั งครรภ์ หากไม่ตั งครรภ์ให้รอประจ้าเดือนมาแล้วเริ่ม รับประทานยาแผงใหม่ 27%, Scr = 1 mg/dL): หยุดรับประทานยาทันที รออีก 1 อาทิตย์และทดสอบการตั งครรภ์ หากไม่ตั งครรภ์ให้รอประจ้าเดือนมาแล้วเริ่ม รับประทานยาแผงใหม่ 27%, Scr = 1 mg/dL ไม่ตรงกับข้อบ่งใช้หรือหลักวิชาการตามที่โจทย์กำหนด</t>
        </is>
      </c>
      <c r="L62" s="186" t="n"/>
      <c r="M62" s="186" t="inlineStr">
        <is>
          <t>12. Gynaecologic/GU</t>
        </is>
      </c>
      <c r="N62" s="186" t="inlineStr">
        <is>
          <t>12.2 Oral contraceptive</t>
        </is>
      </c>
      <c r="O62" s="185" t="inlineStr">
        <is>
          <t>Clinic</t>
        </is>
      </c>
      <c r="P62" s="186" t="inlineStr">
        <is>
          <t>ข้อ 42 (PLE_CC1_2559.md)</t>
        </is>
      </c>
      <c r="Q62" s="185" t="inlineStr">
        <is>
          <t>ข้อสอบจริง</t>
        </is>
      </c>
      <c r="R62" s="185" t="inlineStr">
        <is>
          <t>2559</t>
        </is>
      </c>
      <c r="S62" s="185" t="n"/>
    </row>
    <row r="63" ht="24" customHeight="1" s="49">
      <c r="A63" s="187" t="n">
        <v>61</v>
      </c>
      <c r="B63" s="186" t="inlineStr"/>
      <c r="C63" s="186" t="inlineStr">
        <is>
          <t>คำแนะนำการปฏิบัติตัวเมื่อลืมรับประทานยาเม็ดคุมกำเนิดชนิดฮอร์โมนรวม (Combined Oral Contraceptives) ข้อใด 'ไม่ถูกต้อง'</t>
        </is>
      </c>
      <c r="D63" s="186" t="n"/>
      <c r="E63" s="186" t="inlineStr">
        <is>
          <t>ลืมรับประทาน 1 เม็ด ให้รับประทานทันทีที่นึกได้ และรับประทานเม็ดต่อไปตามปกติ โดยไม่ต้องใช้วิธีคุมกำเนิดอื่นร่วมด้วย</t>
        </is>
      </c>
      <c r="F63" s="186" t="inlineStr">
        <is>
          <t>ลืมรับประทาน 2 เม็ดติดต่อกันในช่วงสัปดาห์ที่ 1 หรือ 2 ให้รับประทาน 1 เม็ดทันทีที่นึกได้ และรับประทานเม็ดต่อไปตามปกติ และต้องใช้วิธีคุมกำเนิดอื่นร่วมด้วย 7 วัน</t>
        </is>
      </c>
      <c r="G63" s="186" t="inlineStr">
        <is>
          <t>ลืมรับประทาน 2 เม็ดติดต่อกันในช่วงสัปดาห์ที่ 3 ให้รับประทานเม็ดฮอร์โมนที่เหลือต่อไปจนหมด แล้วให้เว้นช่วง 7 วันตามปกติก่อนเริ่มแผงใหม่</t>
        </is>
      </c>
      <c r="H63" s="186" t="inlineStr">
        <is>
          <t>ในกรณีที่เริ่มรับประทานยาแผงใหม่ช้าไปตั้งแต่ 3 วันขึ้นไป และมีเพศสัมพันธ์ในช่วงเวลาดังกล่าว ควรพิจารณาใช้ยาคุมกำเนิดฉุกเฉินร่วมด้วย</t>
        </is>
      </c>
      <c r="I63" s="188" t="inlineStr">
        <is>
          <t>ลืมรับประทานยาเม็ดที่ไม่มีฮอร์โมน (เม็ดแป้ง 7 เม็ดหลังในแผง 28 เม็ด) ให้ทิ้งเม็ดที่ลืมไปแล้วรับประทานเม็ดต่อไปตามปกติโดยไม่ต้องกังวล</t>
        </is>
      </c>
      <c r="J63" s="185" t="n">
        <v>3</v>
      </c>
      <c r="K63" s="186" t="inlineStr">
        <is>
          <t>✅ คำตอบที่ถูกต้อง: ข้อ ก. Finasteride 5 mg OD
🎯 ทำไมข้อนี้ถึงถูก:
การเลือก Finasteride 5 mg OD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(Oxybutynin 5 mg BID): Oxybutynin 5 mg BID ไม่ตรงกับข้อบ่งใช้หรือหลักวิชาการตามที่โจทย์กำหนด
• ข้อ ค. (Tolterodine 2 mg BID): Tolterodine 2 mg BID ไม่ตรงกับข้อบ่งใช้หรือหลักวิชาการตามที่โจทย์กำหนด
• ข้อ ง. (Dydrogesterone 10 mg BID): Dydrogesterone 10 mg BID ไม่ตรงกับข้อบ่งใช้หรือหลักวิชาการตามที่โจทย์กำหนด
• ข้อ จ. (Ethinylestradiol 30 mcg + Levonorgestrel 150 mcg): Levonorgestrel เป็น 2nd generation progestin มีฤทธิ์ androgenic สูงกว่า 3rd generation อาจกระทบ lipid profile แต่ประสิทธิภาพสูง</t>
        </is>
      </c>
      <c r="L63" s="186" t="n"/>
      <c r="M63" s="186" t="inlineStr">
        <is>
          <t>12. Gynaecologic/GU</t>
        </is>
      </c>
      <c r="N63" s="186" t="inlineStr">
        <is>
          <t>12.2 Oral contraceptive</t>
        </is>
      </c>
      <c r="O63" s="185" t="inlineStr">
        <is>
          <t>Clinic</t>
        </is>
      </c>
      <c r="P63" s="186" t="inlineStr">
        <is>
          <t>[RECONSTRUCTED: ปรับแต่งและเติมเต็มบริบทโจทย์เพื่อความสมบูรณ์]</t>
        </is>
      </c>
      <c r="Q63" s="185" t="inlineStr">
        <is>
          <t>ข้อสอบจริง</t>
        </is>
      </c>
      <c r="R63" s="185" t="inlineStr">
        <is>
          <t>2557</t>
        </is>
      </c>
      <c r="S63" s="185" t="n"/>
    </row>
    <row r="64" ht="24" customHeight="1" s="49">
      <c r="A64" s="187" t="n">
        <v>62</v>
      </c>
      <c r="B64" s="186" t="inlineStr">
        <is>
          <t>จากโครงสร้างโมเลกุลของฮอร์โมนโปรเจสตินสังเคราะห์ในกลุ่ม 19-Nortestosterone (เช่น Norethisterone และ Levonorgestrel)</t>
        </is>
      </c>
      <c r="C64" s="186" t="inlineStr">
        <is>
          <t>ข้อใดกล่าวถูกต้องเกี่ยวกับความสัมพันธ์ระหว่างโครงสร้างทางเคมีและการออกฤทธิ์ทางเภสัชวิทยา (Structure-Activity Relationship: SAR)</t>
        </is>
      </c>
      <c r="D64" s="186" t="n"/>
      <c r="E64" s="186" t="inlineStr">
        <is>
          <t>เป็นอนุพันธ์ของฮอร์โมน Estrogen</t>
        </is>
      </c>
      <c r="F64" s="186" t="inlineStr">
        <is>
          <t>โครงสร้างแกนหลักมีลักษณะเป็นแกน Steroid คล้ายฮอร์โมน Progesterone ตามธรรมชาติ</t>
        </is>
      </c>
      <c r="G64" s="186" t="inlineStr">
        <is>
          <t>การเปลี่ยนหมู่อัลคิลที่ตำแหน่ง C-13 จาก Methyl เป็น Ethyl (กลายเป็น Levonorgestrel) ช่วยเพิ่มฤทธิ์ Progestational potency และลดฤทธิ์ Androgenic side effects</t>
        </is>
      </c>
      <c r="H64" s="186" t="inlineStr">
        <is>
          <t>หมู่ Ethynyl ที่ตำแหน่ง C-17 ทำให้ยาถูกทำลายที่ตับอย่างรวดเร็ว</t>
        </is>
      </c>
      <c r="I64" s="188" t="inlineStr">
        <is>
          <t>พันธะคู่ที่วงแหวน A ไม่มีความจำเป็นต่อการจับกับ Progesterone receptor</t>
        </is>
      </c>
      <c r="J64" s="185" t="n">
        <v>3</v>
      </c>
      <c r="K64" s="186" t="inlineStr">
        <is>
          <t>✅ คำตอบที่ถูกต้อง: ข้อ ก. Dydrogesterone 10 mg BID
🎯 ทำไมข้อนี้ถึงถูก:
การเลือก Dydrogesterone 10 mg BID เป็นคำตอบที่ถูกต้องและสอดคล้องกับ evidence-based guidelines ของภาวะ Hormonal replacement โดยมี clinical efficacy สูงสุดในการรักษาและมี safety profile ที่เหมาะสม
🔍 ข้ออื่นผิดเพราะอะไร:
• ข้อ ข. (Ethinylestradiol 30 mcg + Levonorgestrel 150 mcg): Levonorgestrel เป็น 2nd generation progestin มีฤทธิ์ androgenic สูงกว่า 3rd generation อาจกระทบ lipid profile แต่ประสิทธิภาพสูง
• ข้อ ค. (Ethinylestradiol 30 mcg + Drospirenone 3 mg): Estradiol มีผลต่อ hepatic first-pass metabolism น้อยกว่า ethinyl estradiol เมื่อให้ผ่าน transdermal route ลด VTE risk เมื่อเทียบกับ oral route
• ข้อ ง. (Ethinylestradiol 35 mcg + Cyproterone acetate 2 mg): Estradiol มีผลต่อ hepatic first-pass metabolism น้อยกว่า ethinyl estradiol เมื่อให้ผ่าน transdermal route ลด VTE risk เมื่อเทียบกับ oral route
• ข้อ จ. (Desogestrel 75 mcg OD (Progestin-only)): Desogestrel 75 mcg OD (Progestin-only) ไม่ตรงกับข้อบ่งใช้หรือหลักวิชาการตามที่โจทย์กำหนด</t>
        </is>
      </c>
      <c r="L64" s="186" t="n"/>
      <c r="M64" s="186" t="inlineStr">
        <is>
          <t>12. Gynaecologic/GU</t>
        </is>
      </c>
      <c r="N64" s="186" t="inlineStr">
        <is>
          <t>12.2 Oral contraceptive</t>
        </is>
      </c>
      <c r="O64" s="185" t="inlineStr">
        <is>
          <t>Clinic</t>
        </is>
      </c>
      <c r="P64" s="186" t="inlineStr">
        <is>
          <t>[RECONSTRUCTED: ปรับแต่งและเติมเต็มบริบทโจทย์เพื่อความสมบูรณ์]</t>
        </is>
      </c>
      <c r="Q64" s="185" t="inlineStr">
        <is>
          <t>ข้อสอบจริง</t>
        </is>
      </c>
      <c r="R64" s="185" t="inlineStr">
        <is>
          <t>2557</t>
        </is>
      </c>
      <c r="S64" s="185" t="n"/>
    </row>
    <row r="65" ht="24" customHeight="1" s="49">
      <c r="A65" s="187" t="n">
        <v>63</v>
      </c>
      <c r="B65" s="186" t="inlineStr">
        <is>
          <t>หญิงเพิ่งคลอดบุตรได้ 3 เดือน ขณะนี้กำลังให้นมบุตรอย่างเดียว มาขอซื้อยาคุมกำเนิดที่ร้านยา เนื่องจากต้องการคุมกำเนิดระยะยาวและกังวลเรื่องผลกระทบต่อการสร้างน้ำนมแม่</t>
        </is>
      </c>
      <c r="C65" s="186" t="inlineStr">
        <is>
          <t>เภสัชกรควรจ่ายยาคุมกำเนิดชนิดใดให้แก่หญิงรายนี้อย่างเหมาะสมที่สุด</t>
        </is>
      </c>
      <c r="D65" s="186" t="n"/>
      <c r="E65" s="186" t="inlineStr">
        <is>
          <t>Conjugated Equine Estrogen</t>
        </is>
      </c>
      <c r="F65" s="186" t="inlineStr">
        <is>
          <t>Lynestrenol (Progestin-Only Pill)</t>
        </is>
      </c>
      <c r="G65" s="186" t="inlineStr">
        <is>
          <t>Ethinylestradiol 30 mcg + Desogestrel 0.15 mg</t>
        </is>
      </c>
      <c r="H65" s="186" t="inlineStr">
        <is>
          <t>Ethinylestradiol 30 mcg + Norethisterone 1 mg</t>
        </is>
      </c>
      <c r="I65" s="188" t="inlineStr">
        <is>
          <t>Ethinylestradiol 35 mcg + Cyproterone acetate 2 mg</t>
        </is>
      </c>
      <c r="J65" s="185" t="n">
        <v>2</v>
      </c>
      <c r="K65" s="186" t="inlineStr">
        <is>
          <t>✅ คำตอบที่ถูกต้อง: ข้อ ก. Conjugated estrogen
🎯 ทำไมข้อนี้ถึงถูก:
การเลือก Conjugated estrogen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(Lynestrenol): Lynestrenol เป็น progestogen ที่ถูก metabolize เป็น norethindrone มีฤทธิ์ androgenic อ่อน ใช้ใน progestin-only contraception
• ข้อ ค. (Ethenyl estradiol + Desogestrel): Estradiol มีผลต่อ hepatic first-pass metabolism น้อยกว่า ethinyl estradiol เมื่อให้ผ่าน transdermal route ลด VTE risk เมื่อเทียบกับ oral route
• ข้อ ง. (Ethenyl estradiol + Norethisterone): Estradiol มีผลต่อ hepatic first-pass metabolism น้อยกว่า ethinyl estradiol เมื่อให้ผ่าน transdermal route ลด VTE risk เมื่อเทียบกับ oral route
• ข้อ จ. (Ethenyl estradiol + Cyproterone acetate): Estradiol มีผลต่อ hepatic first-pass metabolism น้อยกว่า ethinyl estradiol เมื่อให้ผ่าน transdermal route ลด VTE risk เมื่อเทียบกับ oral route</t>
        </is>
      </c>
      <c r="L65" s="186" t="n"/>
      <c r="M65" s="186" t="inlineStr">
        <is>
          <t>12. Gynaecologic/GU</t>
        </is>
      </c>
      <c r="N65" s="186" t="inlineStr">
        <is>
          <t>12.2 Oral contraceptive</t>
        </is>
      </c>
      <c r="O65" s="185" t="inlineStr">
        <is>
          <t>Clinic</t>
        </is>
      </c>
      <c r="P65" s="186" t="inlineStr">
        <is>
          <t>ข้อ 71 (PLE_CC1_2555 Day 1.md)</t>
        </is>
      </c>
      <c r="Q65" s="185" t="inlineStr">
        <is>
          <t>ข้อสอบจริง</t>
        </is>
      </c>
      <c r="R65" s="185" t="inlineStr">
        <is>
          <t>2555</t>
        </is>
      </c>
      <c r="S65" s="185" t="inlineStr">
        <is>
          <t>CASE-GYN-OCP-BREASTFEEDING-2555</t>
        </is>
      </c>
    </row>
    <row r="66" ht="24" customHeight="1" s="49">
      <c r="A66" s="187" t="n">
        <v>64</v>
      </c>
      <c r="B66" s="186" t="inlineStr">
        <is>
          <t>หญิงเพิ่งคลอดบุตรได้ 3 เดือน ขณะนี้กำลังให้นมบุตรอย่างเดียว มาขอซื้อยาคุมกำเนิดที่ร้านยา เนื่องจากต้องการคุมกำเนิดระยะยาวและกังวลเรื่องผลกระทบต่อการสร้างน้ำนมแม่</t>
        </is>
      </c>
      <c r="C66" s="186" t="inlineStr">
        <is>
          <t>ข้อใดคือเหตุผลสำคัญทางเภสัชวิทยาในการหลีกเลี่ยงการใช้ยาคุมกำเนิดชนิดฮอร์โมนรวม (Combined Oral Contraceptives) ในหญิงที่กำลังให้นมบุตร</t>
        </is>
      </c>
      <c r="D66" s="186" t="n"/>
      <c r="E66" s="186" t="inlineStr">
        <is>
          <t>ฮอร์โมน Estrogen ยับยั้งการหลั่งฮอร์โมน Prolactin ทำให้ปริมาณน้ำนมลดลงอย่างมีนัยสำคัญ</t>
        </is>
      </c>
      <c r="F66" s="186" t="inlineStr">
        <is>
          <t>เพราะผนังมดลูกยังไม่แข็งแรงพอ</t>
        </is>
      </c>
      <c r="G66" s="186" t="inlineStr">
        <is>
          <t>เพื่อป้องกันไม่ให้ผนังมดลูกหนาตัวขึ้น</t>
        </is>
      </c>
      <c r="H66" s="186" t="inlineStr">
        <is>
          <t>เพราะฮอร์โมน Progestin ขัดขวางการสร้างโปรตีนในน้ำนม</t>
        </is>
      </c>
      <c r="I66" s="188" t="inlineStr">
        <is>
          <t>เพราะ Estrogen ทำให้น้ำนมมีรสชาติขม ทารกปฏิเสธการดูดนม</t>
        </is>
      </c>
      <c r="J66" s="185" t="n">
        <v>1</v>
      </c>
      <c r="K66" s="186" t="inlineStr">
        <is>
          <t>✅ คำตอบที่ถูกต้อง: ข้อ ก. เพราะมีฮอร์โมนบางชนิดสามารถยับยั้งการหลั่งฮอร์โมน prolactin
🎯 ทำไมข้อนี้ถึงถูก:
การเลือก เพราะมีฮอร์โมนบางชนิดสามารถยับยั้งการหลั่งฮอร์โมน prolactin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(เพราะผนังมดลูกยังไม่แข็งแรงพอ): เพราะผนังมดลูกยังไม่แข็งแรงพอ ไม่ตรงกับข้อบ่งใช้หรือหลักวิชาการตามที่โจทย์กำหนด
• ข้อ ค. (เพื่อป้องกันผนังมดลูกหนาตัวขึ้น): เพื่อป้องกันผนังมดลูกหนาตัวขึ้น ไม่ตรงกับข้อบ่งใช้หรือหลักวิชาการตามที่โจทย์กำหนด
• ข้อ ง. (.........): ......... ไม่ตรงกับข้อบ่งใช้หรือหลักวิชาการตามที่โจทย์กำหนด
• ข้อ จ. (...........): ........... ไม่ตรงกับข้อบ่งใช้หรือหลักวิชาการตามที่โจทย์กำหนด</t>
        </is>
      </c>
      <c r="L66" s="186" t="n"/>
      <c r="M66" s="186" t="inlineStr">
        <is>
          <t>12. Gynaecologic/GU</t>
        </is>
      </c>
      <c r="N66" s="186" t="inlineStr">
        <is>
          <t>12.2 Oral contraceptive</t>
        </is>
      </c>
      <c r="O66" s="185" t="inlineStr">
        <is>
          <t>Clinic</t>
        </is>
      </c>
      <c r="P66" s="186" t="inlineStr">
        <is>
          <t>ข้อ 72 (PLE_CC1_2555 Day 1.md)</t>
        </is>
      </c>
      <c r="Q66" s="185" t="inlineStr">
        <is>
          <t>ข้อสอบจริง</t>
        </is>
      </c>
      <c r="R66" s="185" t="inlineStr">
        <is>
          <t>2555</t>
        </is>
      </c>
      <c r="S66" s="185" t="inlineStr">
        <is>
          <t>CASE-GYN-OCP-BREASTFEEDING-2555</t>
        </is>
      </c>
    </row>
    <row r="67" ht="24" customHeight="1" s="49">
      <c r="A67" s="187" t="n">
        <v>65</v>
      </c>
      <c r="B67" s="186" t="inlineStr">
        <is>
          <t>ในกรณีสตรีวัยทองที่ไม่มีข้อห้ามใช้ Estrogen และมีความประสงค์ว่าไม่ต้องการให้มีเลือดประจำเดือนออกมาในแต่ละเดือนอีกต่อไป</t>
        </is>
      </c>
      <c r="C67" s="186" t="inlineStr">
        <is>
          <t>ควรเลือกใช้สูตรการบริหารยาฮอร์โมนทดแทนในรูปแบบใดจึงจะบรรลุเป้าหมายการรักษาดังกล่าว</t>
        </is>
      </c>
      <c r="D67" s="186" t="n"/>
      <c r="E67" s="186" t="inlineStr">
        <is>
          <t>Estrogen เดี่ยวๆ 28 วันต่อเนื่อง</t>
        </is>
      </c>
      <c r="F67" s="186" t="inlineStr">
        <is>
          <t>Progestin เดี่ยวๆ 28 วันต่อเนื่อง</t>
        </is>
      </c>
      <c r="G67" s="186" t="inlineStr">
        <is>
          <t>Continuous Combined Regimen (ให้ทั้ง Estrogen และ Progestin ต่อเนื่องทุกวันตลอด 28 วันโดยไม่หยุดยา)</t>
        </is>
      </c>
      <c r="H67" s="186" t="inlineStr">
        <is>
          <t>Cyclic Combined Regimen (ให้ Estrogen 21 วัน และ Progestin ใน 7 วันสุดท้าย)</t>
        </is>
      </c>
      <c r="I67" s="188" t="inlineStr">
        <is>
          <t>Sequenced Regimen (ให้ Estrogen 16 วัน และ Progestin 12 วัน)</t>
        </is>
      </c>
      <c r="J67" s="185" t="n">
        <v>3</v>
      </c>
      <c r="K67" s="186" t="inlineStr">
        <is>
          <t>✅ คำตอบที่ถูกต้อง: ข้อ ก. Estrogen เดี่ยวๆ 28 เม็ด
🎯 ทำไมข้อนี้ถึงถูก:
การเลือก Estrogen เดี่ยวๆ 28 เม็ด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(Progestrin เดี่ยวๆ 28 เม็ด): Progestrin เดี่ยวๆ 28 เม็ด ไม่ตรงกับข้อบ่งใช้หรือหลักวิชาการตามที่โจทย์กำหนด
• ข้อ ค. (Estrogen + progestrin อย่างละ 28 เม็ด): Estrogen + progestrin อย่างละ 28 เม็ด ไม่ตรงกับข้อบ่งใช้หรือหลักวิชาการตามที่โจทย์กำหนด
• ข้อ ง. (Estrogen 21 เม็ด + progestrin 7 เม็ด): Estrogen 21 เม็ด + progestrin 7 เม็ด ไม่ตรงกับข้อบ่งใช้หรือหลักวิชาการตามที่โจทย์กำหนด
• ข้อ จ. (Estrogen 16 เม็ด + progestrin 12 เม็ด คณะเภสัชศาสตร์</t>
        </is>
      </c>
      <c r="L67" s="186" t="n"/>
      <c r="M67" s="186" t="inlineStr">
        <is>
          <t>12. Gynaecologic/GU</t>
        </is>
      </c>
      <c r="N67" s="186" t="inlineStr">
        <is>
          <t>12.3 Hormonal replacement</t>
        </is>
      </c>
      <c r="O67" s="185" t="inlineStr">
        <is>
          <t>Clinic</t>
        </is>
      </c>
      <c r="P67" s="186" t="inlineStr">
        <is>
          <t>ข้อ 73 (PLE_CC1_2555 Day 1.md)</t>
        </is>
      </c>
      <c r="Q67" s="185" t="inlineStr">
        <is>
          <t>ข้อสอบจริง</t>
        </is>
      </c>
      <c r="R67" s="185" t="inlineStr">
        <is>
          <t>2555</t>
        </is>
      </c>
      <c r="S67" s="185" t="inlineStr">
        <is>
          <t>CASE-GYN-OCP-BREASTFEEDING-2555</t>
        </is>
      </c>
    </row>
    <row r="68" ht="24" customHeight="1" s="49">
      <c r="A68" s="187" t="n">
        <v>66</v>
      </c>
      <c r="B68" s="186" t="inlineStr">
        <is>
          <t>ผู้ป่วยหญิงได้รับการวินิจฉัยว่าเป็นโรคกระเพาะปัสสาวะอักเสบเฉียบพลัน (Acute uncomplicated cystitis) และกำลังได้รับยา Ciprofloxacin 500 mg วันละ 2 ครั้ง ต่อมาตรวจพบว่าผู้ป่วยตั้งครรภ์ได้ 6 สัปดาห์</t>
        </is>
      </c>
      <c r="C68" s="186" t="inlineStr">
        <is>
          <t>เภสัชกรควรแนะนำให้ปรับเปลี่ยนยาปฏิชีวนะ Ciprofloxacin เป็นยาในข้อใดต่อไปนี้ที่มีความปลอดภัยสูงสุดในสตรีมีครรภ์</t>
        </is>
      </c>
      <c r="D68" s="186" t="n"/>
      <c r="E68" s="186" t="inlineStr">
        <is>
          <t>Co-trimoxazole 160/800 mg วันละ 2 ครั้ง</t>
        </is>
      </c>
      <c r="F68" s="186" t="inlineStr">
        <is>
          <t>Cephalexin 500 mg รับประทานวันละ 4 ครั้ง เป็นเวลา 7 วัน (Pregnancy Category B)</t>
        </is>
      </c>
      <c r="G68" s="186" t="inlineStr">
        <is>
          <t>Cloxacillin 500 mg วันละ 4 ครั้ง</t>
        </is>
      </c>
      <c r="H68" s="186" t="inlineStr">
        <is>
          <t>Doxycycline 100 mg วันละ 2 ครั้ง</t>
        </is>
      </c>
      <c r="I68" s="188" t="inlineStr">
        <is>
          <t>Ciprofloxacin ต่อไปแต่ลดขนาดลงครึ่งหนึ่ง</t>
        </is>
      </c>
      <c r="J68" s="185" t="n">
        <v>2</v>
      </c>
      <c r="K68" s="186" t="inlineStr">
        <is>
          <t>✅ คำตอบที่ถูกต้อง: ข้อ ก. Cotrimoxazole
🎯 ทำไมข้อนี้ถึงถูก:
การเลือก Cotrimoxazole เป็นคำตอบที่ถูกต้องตามแนวทางการรักษามาตรฐาน เนื่องจาก เป็นยาผสม Trimethoprim/Sulfamethoxazole (TMP/SMX) เป็น drug of choice สำหรับ PCP/PJP prophylaxis &amp; treatment, Stenotrophomonas และ Nocardia ระวัง hyperkalemia และ SCARs
🔍 ข้ออื่นผิดเพราะอะไร:
• ข้อ ข. (Cefalexin): Cefalexin ไม่ตรงกับข้อบ่งใช้หรือหลักวิชาการตามที่โจทย์กำหนด
• ข้อ ค. (Cloxacillin): เป็น penicillinase-resistant penicillin เป็น drug of choice สำหรับ Methicillin-Susceptible Staphylococcus aureus (MSSA) infections ต้องรับประทานตอนท้องว่าง
• ข้อ ง. (Doxycycline): เป็น Tetracycline ครอบคลุม atypicals, rickettsia, scrub typhus, leptospirosis และ CA-MRSA ห้ามใช้ในเด็กอายุ &lt; 8 ปี และหญิงตั้งครรภ์ (ฟันเหลือง กระดูกเจริญช้า)
• ข้อ จ. (......): ...... ไม่ตรงกับข้อบ่งใช้หรือหลักวิชาการตามที่โจทย์กำหนด</t>
        </is>
      </c>
      <c r="L68" s="186" t="n"/>
      <c r="M68" s="186" t="inlineStr">
        <is>
          <t>12. Gynaecologic/GU</t>
        </is>
      </c>
      <c r="N68" s="186" t="inlineStr">
        <is>
          <t>12.4 Urinary incontinence</t>
        </is>
      </c>
      <c r="O68" s="185" t="inlineStr">
        <is>
          <t>Clinic</t>
        </is>
      </c>
      <c r="P68" s="186" t="inlineStr">
        <is>
          <t>[RECONSTRUCTED: ปรับแต่งและเติมเต็มบริบทโจทย์เพื่อความสมบูรณ์]</t>
        </is>
      </c>
      <c r="Q68" s="185" t="inlineStr">
        <is>
          <t>ข้อสอบจริง</t>
        </is>
      </c>
      <c r="R68" s="185" t="inlineStr">
        <is>
          <t>2555</t>
        </is>
      </c>
      <c r="S68" s="185" t="n"/>
    </row>
    <row r="69" ht="24" customHeight="1" s="49">
      <c r="A69" s="187" t="n">
        <v>67</v>
      </c>
      <c r="B69" s="186" t="inlineStr">
        <is>
          <t>ผู้ป่วยหญิงอายุ 22 ปี รับประทานยา Isotretinoin เพื่อรักษาสิวอักเสบรุนแรง ซึ่งยามีฤทธิ์ก่อทารกวิรูปอย่างร้ายแรง (Teratogenicity: Pregnancy Category X)</t>
        </is>
      </c>
      <c r="C69" s="186" t="inlineStr">
        <is>
          <t>ตามมาตรการป้องกันการตั้งครรภ์ (Pregnancy Prevention Program) ผู้ป่วยควรได้รับการคุมกำเนิดที่มีประสิทธิภาพสูงด้วยวิธีใด</t>
        </is>
      </c>
      <c r="D69" s="186" t="n"/>
      <c r="E69" s="186" t="inlineStr">
        <is>
          <t>การใช้ยาคุมกำเนิดชนิดฮอร์โมนรวม (Combined Oral Contraceptives) ควบคู่กับการใช้ถุงยางอนามัยทุกครั้ง (Dual Contraception Protocol)</t>
        </is>
      </c>
      <c r="F69" s="186" t="inlineStr">
        <is>
          <t>การใช้ยาคุมกำเนิดฉุกเฉิน Levonorgestrel 1.5 mg รับประทานเป็นประจำสัปดาห์ละครั้ง</t>
        </is>
      </c>
      <c r="G69" s="186" t="inlineStr">
        <is>
          <t>การนับระยะปลอดภัยหน้า 7 หลัง 7</t>
        </is>
      </c>
      <c r="H69" s="186" t="inlineStr">
        <is>
          <t>การใช้สารหล่อลื่นฆ่าอสุจิ (Spermicide) เพียงอย่างเดียว</t>
        </is>
      </c>
      <c r="I69" s="188" t="inlineStr">
        <is>
          <t>การหลั่งภายนอก</t>
        </is>
      </c>
      <c r="J69" s="185" t="n">
        <v>1</v>
      </c>
      <c r="K69" s="186" t="inlineStr">
        <is>
          <t>✅ คำตอบที่ถูกต้อง: ข้อ ก. Desogestrel 75 mcg OD (Progestin-only)
🎯 ทำไมข้อนี้ถึงถูก:
การเลือก Desogestrel 75 mcg OD (Progestin-only)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(Levonorgestrel 1.5 mg stat (Emergency)): Levonorgestrel เป็น 2nd generation progestin มีฤทธิ์ androgenic สูงกว่า 3rd generation อาจกระทบ lipid profile แต่ประสิทธิภาพสูง
• ข้อ ค. (Mefenamic acid 500 mg TID): Mefenamic acid 500 mg TID ไม่ตรงกับข้อบ่งใช้หรือหลักวิชาการตามที่โจทย์กำหนด
• ข้อ ง. (Tamsulosin 0.4 mg HS): Tamsulosin 0.4 mg HS ไม่ตรงกับข้อบ่งใช้หรือหลักวิชาการตามที่โจทย์กำหนด
• ข้อ จ. (Finasteride 5 mg OD): Finasteride 5 mg OD ไม่ตรงกับข้อบ่งใช้หรือหลักวิชาการตามที่โจทย์กำหนด</t>
        </is>
      </c>
      <c r="L69" s="186" t="n"/>
      <c r="M69" s="186" t="inlineStr">
        <is>
          <t>12. Gynaecologic/GU</t>
        </is>
      </c>
      <c r="N69" s="186" t="inlineStr">
        <is>
          <t>12.2 Oral contraceptive</t>
        </is>
      </c>
      <c r="O69" s="185" t="inlineStr">
        <is>
          <t>Clinic</t>
        </is>
      </c>
      <c r="P69" s="186" t="inlineStr">
        <is>
          <t>ข้อ 1 (PLE_CC1_2555 Day 2.md)</t>
        </is>
      </c>
      <c r="Q69" s="185" t="inlineStr">
        <is>
          <t>ข้อสอบจริง</t>
        </is>
      </c>
      <c r="R69" s="185" t="inlineStr">
        <is>
          <t>2555</t>
        </is>
      </c>
      <c r="S69" s="185" t="n"/>
    </row>
    <row r="70" ht="24" customHeight="1" s="49">
      <c r="A70" s="187" t="n">
        <v>68</v>
      </c>
      <c r="B70" s="186" t="inlineStr"/>
      <c r="C70" s="186" t="inlineStr">
        <is>
          <t>เหตุใดจึงต้องระมัดระวังเป็นพิเศษหรือหลีกเลี่ยงการใช้ยาคุมกำเนิดที่มีฮอร์โมนเอสโตรเจน (Estrogen) ให้กับสตรีที่อยู่ระหว่างการให้นมบุตร</t>
        </is>
      </c>
      <c r="D70" s="186" t="n"/>
      <c r="E70" s="186" t="inlineStr">
        <is>
          <t>Estrogen มีฤทธิ์ยับยั้งการหลั่งฮอร์โมน Prolactin ทำให้ปริมาณการสร้างน้ำนมลดลงอย่างมีนัยสำคัญ</t>
        </is>
      </c>
      <c r="F70" s="186" t="inlineStr">
        <is>
          <t>Estrogen ทำให้น้ำนมมีรสชาติขม ทารกไม่ยอมดูดนม</t>
        </is>
      </c>
      <c r="G70" s="186" t="inlineStr">
        <is>
          <t>Estrogen กระตุ้นให้เกิดภาวะตัวเหลืองรุนแรงในทารกแรกเกิด</t>
        </is>
      </c>
      <c r="H70" s="186" t="inlineStr">
        <is>
          <t>Estrogen ขัดขวางการดูดซึมแคลเซียมในกระเพาะอาหารของทารก</t>
        </is>
      </c>
      <c r="I70" s="188" t="inlineStr">
        <is>
          <t>Estrogen ทำให้มารดาเกิดภาวะเบาหวานขณะให้นมบุตร</t>
        </is>
      </c>
      <c r="J70" s="185" t="n">
        <v>1</v>
      </c>
      <c r="K70" s="186" t="inlineStr">
        <is>
          <t>✅ คำตอบที่ถูกต้อง: ข้อ ก. Tamsulosin 0.4 mg HS
🎯 ทำไมข้อนี้ถึงถูก:
การเลือก Tamsulosin 0.4 mg HS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(Finasteride 5 mg OD): Finasteride 5 mg OD ไม่ตรงกับข้อบ่งใช้หรือหลักวิชาการตามที่โจทย์กำหนด
• ข้อ ค. (Oxybutynin 5 mg BID): Oxybutynin 5 mg BID ไม่ตรงกับข้อบ่งใช้หรือหลักวิชาการตามที่โจทย์กำหนด
• ข้อ ง. (Tolterodine 2 mg BID): Tolterodine 2 mg BID ไม่ตรงกับข้อบ่งใช้หรือหลักวิชาการตามที่โจทย์กำหนด
• ข้อ จ. (Dydrogesterone 10 mg BID): Dydrogesterone 10 mg BID ไม่ตรงกับข้อบ่งใช้หรือหลักวิชาการตามที่โจทย์กำหนด</t>
        </is>
      </c>
      <c r="L70" s="186" t="n"/>
      <c r="M70" s="186" t="inlineStr">
        <is>
          <t>12. Gynaecologic/GU</t>
        </is>
      </c>
      <c r="N70" s="186" t="inlineStr">
        <is>
          <t>12.2 Oral contraceptive</t>
        </is>
      </c>
      <c r="O70" s="185" t="inlineStr">
        <is>
          <t>Clinic</t>
        </is>
      </c>
      <c r="P70" s="186" t="inlineStr">
        <is>
          <t>ข้อ 2 (PLE_CC1_2555 Day 2.md)</t>
        </is>
      </c>
      <c r="Q70" s="185" t="inlineStr">
        <is>
          <t>ข้อสอบจริง</t>
        </is>
      </c>
      <c r="R70" s="185" t="inlineStr">
        <is>
          <t>2555</t>
        </is>
      </c>
      <c r="S70" s="185" t="n"/>
    </row>
    <row r="71" ht="24" customHeight="1" s="49">
      <c r="A71" s="187" t="n">
        <v>69</v>
      </c>
      <c r="B71" s="186" t="inlineStr"/>
      <c r="C71" s="186" t="inlineStr">
        <is>
          <t>ยาคุมกำเนิดชนิดฮอร์โมนรวม (Combined Oral Contraceptives) ออกฤทธิ์ป้องกันการตั้งครรภ์ผ่านกลไกหลักในข้อใด</t>
        </is>
      </c>
      <c r="D71" s="186" t="n"/>
      <c r="E71" s="186" t="inlineStr">
        <is>
          <t>ยับยั้งการหลั่งฮอร์โมน GnRH, FSH และยับยั้งการเกิด LH surge ส่งผลระงับการตกไข่ (Suppression of ovulation)</t>
        </is>
      </c>
      <c r="F71" s="186" t="inlineStr">
        <is>
          <t>ทำให้เยื่อบุโพรงมดลูกหนาตัวขึ้นจนตัวอ่อนไม่สามารถฝังตัวได้</t>
        </is>
      </c>
      <c r="G71" s="186" t="inlineStr">
        <is>
          <t>ทำลายตัวอสุจิโดยตรงในช่องคลอด</t>
        </is>
      </c>
      <c r="H71" s="186" t="inlineStr">
        <is>
          <t>เร่งให้เกิดการปฏิสนธิในท่อนำไข่ก่อนเวลาที่เหมาะสม</t>
        </is>
      </c>
      <c r="I71" s="188" t="inlineStr">
        <is>
          <t>ทำให้มูกที่ปากมดลูกใสและเหลวขึ้น</t>
        </is>
      </c>
      <c r="J71" s="185" t="n">
        <v>1</v>
      </c>
      <c r="K71" s="186" t="inlineStr">
        <is>
          <t>✅ คำตอบที่ถูกต้อง: ข้อ ก. Tolterodine 2 mg BID
🎯 ทำไมข้อนี้ถึงถูก:
การเลือก Tolterodine 2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(Dydrogesterone 10 mg BID): Dydrogesterone 10 mg BID ไม่ตรงกับข้อบ่งใช้หรือหลักวิชาการตามที่โจทย์กำหนด
• ข้อ ค. (Ethinylestradiol 30 mcg + Levonorgestrel 150 mcg): Levonorgestrel เป็น 2nd generation progestin มีฤทธิ์ androgenic สูงกว่า 3rd generation อาจกระทบ lipid profile แต่ประสิทธิภาพสูง
• ข้อ ง. (Ethinylestradiol 30 mcg + Drospirenone 3 mg): Estradiol มีผลต่อ hepatic first-pass metabolism น้อยกว่า ethinyl estradiol เมื่อให้ผ่าน transdermal route ลด VTE risk เมื่อเทียบกับ oral route
• ข้อ จ. (Ethinylestradiol 35 mcg + Cyproterone acetate 2 mg): Estradiol มีผลต่อ hepatic first-pass metabolism น้อยกว่า ethinyl estradiol เมื่อให้ผ่าน transdermal route ลด VTE risk เมื่อเทียบกับ oral route</t>
        </is>
      </c>
      <c r="L71" s="186" t="n"/>
      <c r="M71" s="186" t="inlineStr">
        <is>
          <t>12. Gynaecologic/GU</t>
        </is>
      </c>
      <c r="N71" s="186" t="inlineStr">
        <is>
          <t>12.2 Oral contraceptive</t>
        </is>
      </c>
      <c r="O71" s="185" t="inlineStr">
        <is>
          <t>Clinic</t>
        </is>
      </c>
      <c r="P71" s="186" t="inlineStr">
        <is>
          <t>ข้อ 1 (PLE_CC1_2555 Day 2.md)</t>
        </is>
      </c>
      <c r="Q71" s="185" t="inlineStr">
        <is>
          <t>ข้อสอบจริง</t>
        </is>
      </c>
      <c r="R71" s="185" t="inlineStr">
        <is>
          <t>2555</t>
        </is>
      </c>
      <c r="S71" s="185" t="n"/>
    </row>
    <row r="72" ht="24" customHeight="1" s="49">
      <c r="A72" s="187" t="n">
        <v>70</v>
      </c>
      <c r="B72" s="186" t="inlineStr"/>
      <c r="C72" s="186" t="inlineStr">
        <is>
          <t>ในสตรีที่เริ่มใช้ยาคุมกำเนิดชนิดฮอร์โมนรวมสูตรที่มีขนาดเอสโตรเจนต่ำมาก (Ultra-low dose estrogen เช่น EE 15-20 mcg) ผลข้างเคียงที่พบได้บ่อยที่สุดในช่วง 2-3 แผงแรกคือข้อใด</t>
        </is>
      </c>
      <c r="D72" s="186" t="n"/>
      <c r="E72" s="186" t="inlineStr">
        <is>
          <t>ภาวะเลือดออกกะปริดกะปรอยทางช่องคลอดระหว่างรอบเดือน (Breakthrough bleeding / Spotting)</t>
        </is>
      </c>
      <c r="F72" s="186" t="inlineStr">
        <is>
          <t>อาการบวมน้ำและน้ำหนักตัวเพิ่มขึ้นอย่างรวดเร็ว</t>
        </is>
      </c>
      <c r="G72" s="186" t="inlineStr">
        <is>
          <t>การเกิดฝ้าหนาบริเวณใบหน้า</t>
        </is>
      </c>
      <c r="H72" s="186" t="inlineStr">
        <is>
          <t>อาการขนดกและผิวมันรุนแรง</t>
        </is>
      </c>
      <c r="I72" s="188" t="inlineStr">
        <is>
          <t>ภาวะความดันโลหิตสูงเฉียบพลัน</t>
        </is>
      </c>
      <c r="J72" s="185" t="n">
        <v>1</v>
      </c>
      <c r="K72" s="186" t="inlineStr">
        <is>
          <t>✅ คำตอบที่ถูกต้อง: ข้อ ก. Ethinylestradiol 30 mcg + Drospirenone 3 mg
🎯 ทำไมข้อนี้ถึงถูก:
การเลือก Ethinylestradiol 30 mcg + Drospirenone 3 mg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35 mcg + Cyproterone acetate 2 mg): Estradiol มีผลต่อ hepatic first-pass metabolism น้อยกว่า ethinyl estradiol เมื่อให้ผ่าน transdermal route ลด VTE risk เมื่อเทียบกับ oral route
• ข้อ ค. (Desogestrel 75 mcg OD (Progestin-only)): Desogestrel 75 mcg OD (Progestin-only) ไม่ตรงกับข้อบ่งใช้หรือหลักวิชาการตามที่โจทย์กำหนด
• ข้อ ง. (Levonorgestrel 1.5 mg stat (Emergency)): Levonorgestrel เป็น 2nd generation progestin มีฤทธิ์ androgenic สูงกว่า 3rd generation อาจกระทบ lipid profile แต่ประสิทธิภาพสูง
• ข้อ จ. (Mefenamic acid 500 mg TID): Mefenamic acid 500 mg TID ไม่ตรงกับข้อบ่งใช้หรือหลักวิชาการตามที่โจทย์กำหนด</t>
        </is>
      </c>
      <c r="L72" s="186" t="n"/>
      <c r="M72" s="186" t="inlineStr">
        <is>
          <t>12. Gynaecologic/GU</t>
        </is>
      </c>
      <c r="N72" s="186" t="inlineStr">
        <is>
          <t>12.2 Oral contraceptive</t>
        </is>
      </c>
      <c r="O72" s="185" t="inlineStr">
        <is>
          <t>Clinic</t>
        </is>
      </c>
      <c r="P72" s="186" t="inlineStr">
        <is>
          <t>ข้อ 5 (PLE_CC1_2555 Day 2.md)</t>
        </is>
      </c>
      <c r="Q72" s="185" t="inlineStr">
        <is>
          <t>ข้อสอบจริง</t>
        </is>
      </c>
      <c r="R72" s="185" t="inlineStr">
        <is>
          <t>2555</t>
        </is>
      </c>
      <c r="S72" s="185" t="n"/>
    </row>
    <row r="73" ht="24" customHeight="1" s="49">
      <c r="A73" s="187" t="n">
        <v>71</v>
      </c>
      <c r="B73" s="186" t="inlineStr"/>
      <c r="C73" s="186" t="inlineStr">
        <is>
          <t>สตรีที่มีภาวะหรือโรคประจำตัวในข้อใดต่อไปนี้ จัดเป็นข้อห้ามใช้เด็ดขาด (WHO Category 4: Unacceptable health risk) สำหรับการใช้ยาคุมกำเนิดชนิดฮอร์โมนรวม (COCs)</t>
        </is>
      </c>
      <c r="D73" s="186" t="n"/>
      <c r="E73" s="186" t="inlineStr">
        <is>
          <t>โรคปวดศีรษะไมเกรนชนิดมีอาการเตือน (Migraine with aura) หรือประวัติภาวะลิ่มเลือดอุดตันในหลอดเลือดดำ (VTE)</t>
        </is>
      </c>
      <c r="F73" s="186" t="inlineStr">
        <is>
          <t>สตรีอายุ 25 ปีที่สูบบุหรี่เป็นครั้งคราว</t>
        </is>
      </c>
      <c r="G73" s="186" t="inlineStr">
        <is>
          <t>ภาวะปวดประจำเดือนปฐมภูมิ (Primary dysmenorrhea)</t>
        </is>
      </c>
      <c r="H73" s="186" t="inlineStr">
        <is>
          <t>โรคโลหิตจางจากการขาดธาตุเหล็ก</t>
        </is>
      </c>
      <c r="I73" s="188" t="inlineStr">
        <is>
          <t>ประวัติคนในครอบครัวเป็นโรคความดันโลหิตสูง</t>
        </is>
      </c>
      <c r="J73" s="185" t="n">
        <v>1</v>
      </c>
      <c r="K73" s="186" t="inlineStr">
        <is>
          <t>✅ คำตอบที่ถูกต้อง: ข้อ ก. Levonorgestrel 1.5 mg stat (Emergency)
🎯 ทำไมข้อนี้ถึงถูก:
การเลือก Levonorgestrel 1.5 mg stat (Emergency) เป็นคำตอบที่ถูกต้องและสอดคล้องกับ evidence-based guidelines ของภาวะ Hormonal replacement โดยมี clinical efficacy สูงสุดในการรักษาและมี safety profile ที่เหมาะสม
🔍 ข้ออื่นผิดเพราะอะไร:
• ข้อ ข. (Mefenamic acid 500 mg TID): Mefenamic acid 500 mg TID ไม่ตรงกับข้อบ่งใช้หรือหลักวิชาการตามที่โจทย์กำหนด
• ข้อ ค. (Tamsulosin 0.4 mg HS): Tamsulosin 0.4 mg HS ไม่ตรงกับข้อบ่งใช้หรือหลักวิชาการตามที่โจทย์กำหนด
• ข้อ ง. (Finasteride 5 mg OD): Finasteride 5 mg OD ไม่ตรงกับข้อบ่งใช้หรือหลักวิชาการตามที่โจทย์กำหนด
• ข้อ จ. (Oxybutynin 5 mg BID): Oxybutynin 5 mg BID ไม่ตรงกับข้อบ่งใช้หรือหลักวิชาการตามที่โจทย์กำหนด</t>
        </is>
      </c>
      <c r="L73" s="186" t="n"/>
      <c r="M73" s="186" t="inlineStr">
        <is>
          <t>12. Gynaecologic/GU</t>
        </is>
      </c>
      <c r="N73" s="186" t="inlineStr">
        <is>
          <t>12.2 Oral contraceptive</t>
        </is>
      </c>
      <c r="O73" s="185" t="inlineStr">
        <is>
          <t>Clinic</t>
        </is>
      </c>
      <c r="P73" s="186" t="inlineStr">
        <is>
          <t>ข้อ 3 (PLE_CC1_2555 Day 2.md)</t>
        </is>
      </c>
      <c r="Q73" s="185" t="inlineStr">
        <is>
          <t>ข้อสอบจริง</t>
        </is>
      </c>
      <c r="R73" s="185" t="inlineStr">
        <is>
          <t>2555</t>
        </is>
      </c>
      <c r="S73" s="185" t="n"/>
    </row>
    <row r="74" ht="24" customHeight="1" s="49">
      <c r="A74" s="187" t="n">
        <v>72</v>
      </c>
      <c r="B74" s="186" t="inlineStr"/>
      <c r="C74" s="186" t="inlineStr">
        <is>
          <t>ในการให้ฮอร์โมนทดแทน (Hormone Replacement Therapy: HRT) แก่สตรีวัยหมดประจำเดือนที่ได้รับการผ่าตัดมดลูกออกไปแล้ว (Hysterectomized women) เหตุใดจึงสามารถให้ฮอร์โมนเอสโตรเจนเดี่ยว (Estrogen-alone) ได้โดยไม่ต้องให้โปรเจสตินร่วมด้วย</t>
        </is>
      </c>
      <c r="D74" s="186" t="n"/>
      <c r="E74" s="186" t="inlineStr">
        <is>
          <t>เพราะไม่มีความเสี่ยงต่อการเกิดโรคมะเร็งเยื่อบุโพรงมดลูก (Endometrial cancer) เนื่องจากไม่มีมดลูกแล้ว</t>
        </is>
      </c>
      <c r="F74" s="186" t="inlineStr">
        <is>
          <t>เพราะโปรเจสตินจะไปกระตุ้นให้เกิดก้อนเนื้อในช่องคลอด</t>
        </is>
      </c>
      <c r="G74" s="186" t="inlineStr">
        <is>
          <t>เพราะเอสโตรเจนเดี่ยวมีประสิทธิภาพรักษากระดูกพรุนได้ดีกว่าสูตรผสม</t>
        </is>
      </c>
      <c r="H74" s="186" t="inlineStr">
        <is>
          <t>เพราะโปรเจสตินทำให้เกิดอาการร้อนวูบวาบมากขึ้น</t>
        </is>
      </c>
      <c r="I74" s="188" t="inlineStr">
        <is>
          <t>เพราะร่างกายสามารถสร้างโปรเจสตินเองได้หลังตัดมดลูก</t>
        </is>
      </c>
      <c r="J74" s="185" t="n">
        <v>1</v>
      </c>
      <c r="K74" s="186" t="inlineStr">
        <is>
          <t>✅ คำตอบที่ถูกต้อง: ข้อ ก. Finasteride 5 mg OD
🎯 ทำไมข้อนี้ถึงถูก:
การเลือก Finasteride 5 mg OD เป็นคำตอบที่ถูกต้องและสอดคล้องกับ evidence-based guidelines ของภาวะ Hormonal replacement โดยมี clinical efficacy สูงสุดในการรักษาและมี safety profile ที่เหมาะสม
🔍 ข้ออื่นผิดเพราะอะไร:
• ข้อ ข. (Oxybutynin 5 mg BID): Oxybutynin 5 mg BID ไม่ตรงกับข้อบ่งใช้หรือหลักวิชาการตามที่โจทย์กำหนด
• ข้อ ค. (Tolterodine 2 mg BID): Tolterodine 2 mg BID ไม่ตรงกับข้อบ่งใช้หรือหลักวิชาการตามที่โจทย์กำหนด
• ข้อ ง. (Dydrogesterone 10 mg BID): Dydrogesterone 10 mg BID ไม่ตรงกับข้อบ่งใช้หรือหลักวิชาการตามที่โจทย์กำหนด
• ข้อ จ. (Ethinylestradiol 30 mcg + Levonorgestrel 150 mcg): Levonorgestrel เป็น 2nd generation progestin มีฤทธิ์ androgenic สูงกว่า 3rd generation อาจกระทบ lipid profile แต่ประสิทธิภาพสูง</t>
        </is>
      </c>
      <c r="L74" s="186" t="n"/>
      <c r="M74" s="186" t="inlineStr">
        <is>
          <t>12. Gynaecologic/GU</t>
        </is>
      </c>
      <c r="N74" s="186" t="inlineStr">
        <is>
          <t>12.3 Hormonal replacement</t>
        </is>
      </c>
      <c r="O74" s="185" t="inlineStr">
        <is>
          <t>Clinic</t>
        </is>
      </c>
      <c r="P74" s="186" t="inlineStr">
        <is>
          <t>ข้อ 2 (PLE_CC1_2555 Day 2.md)</t>
        </is>
      </c>
      <c r="Q74" s="185" t="inlineStr">
        <is>
          <t>ข้อสอบจริง</t>
        </is>
      </c>
      <c r="R74" s="185" t="inlineStr">
        <is>
          <t>2555</t>
        </is>
      </c>
      <c r="S74" s="185" t="n"/>
    </row>
    <row r="75" ht="24" customHeight="1" s="49">
      <c r="A75" s="187" t="n">
        <v>73</v>
      </c>
      <c r="B75" s="186" t="inlineStr"/>
      <c r="C75" s="186" t="inlineStr">
        <is>
          <t>ข้อดีของยาคุมกำเนิดในรูปแบบแผ่นแปะผิวหนัง (Transdermal Contraceptive Patch) ที่เหนือกว่ายาคุมกำเนิดชนิดรับประทานคือข้อใด</t>
        </is>
      </c>
      <c r="D75" s="186" t="n"/>
      <c r="E75" s="186" t="inlineStr">
        <is>
          <t>หลีกเลี่ยงกระบวนการ First-pass hepatic metabolism ทำให้ระดับฮอร์โมนในเลือดคงที่สม่ำเสมอและเพิ่มความร่วมมือในการใช้ยา (Compliance)</t>
        </is>
      </c>
      <c r="F75" s="186" t="inlineStr">
        <is>
          <t>ไม่มีความเสี่ยงต่อการเกิดลิ่มเลือดอุดตันในหลอดเลือดดำ</t>
        </is>
      </c>
      <c r="G75" s="186" t="inlineStr">
        <is>
          <t>มีประสิทธิภาพในการคุมกำเนิด 100% ในสตรีทุกระดับน้ำหนักตัว</t>
        </is>
      </c>
      <c r="H75" s="186" t="inlineStr">
        <is>
          <t>สามารถติดแผ่นแปะบริเวณเต้านมได้โดยปลอดภัย</t>
        </is>
      </c>
      <c r="I75" s="188" t="inlineStr">
        <is>
          <t>ไม่ต้องเปลี่ยนแผ่นแปะตลอดระยะเวลา 1 เดือน</t>
        </is>
      </c>
      <c r="J75" s="185" t="n">
        <v>1</v>
      </c>
      <c r="K75" s="186" t="inlineStr">
        <is>
          <t>✅ คำตอบที่ถูกต้อง: ข้อ ก. Dydrogesterone 10 mg BID
🎯 ทำไมข้อนี้ถึงถูก:
การเลือก Dydrogesterone 10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30 mcg + Levonorgestrel 150 mcg): Levonorgestrel เป็น 2nd generation progestin มีฤทธิ์ androgenic สูงกว่า 3rd generation อาจกระทบ lipid profile แต่ประสิทธิภาพสูง
• ข้อ ค. (Ethinylestradiol 30 mcg + Drospirenone 3 mg): Estradiol มีผลต่อ hepatic first-pass metabolism น้อยกว่า ethinyl estradiol เมื่อให้ผ่าน transdermal route ลด VTE risk เมื่อเทียบกับ oral route
• ข้อ ง. (Ethinylestradiol 35 mcg + Cyproterone acetate 2 mg): Estradiol มีผลต่อ hepatic first-pass metabolism น้อยกว่า ethinyl estradiol เมื่อให้ผ่าน transdermal route ลด VTE risk เมื่อเทียบกับ oral route
• ข้อ จ. (Desogestrel 75 mcg OD (Progestin-only)): Desogestrel 75 mcg OD (Progestin-only) ไม่ตรงกับข้อบ่งใช้หรือหลักวิชาการตามที่โจทย์กำหนด</t>
        </is>
      </c>
      <c r="L75" s="186" t="n"/>
      <c r="M75" s="186" t="inlineStr">
        <is>
          <t>12. Gynaecologic/GU</t>
        </is>
      </c>
      <c r="N75" s="186" t="inlineStr">
        <is>
          <t>12.2 Oral contraceptive</t>
        </is>
      </c>
      <c r="O75" s="185" t="inlineStr">
        <is>
          <t>Clinic</t>
        </is>
      </c>
      <c r="P75" s="186" t="inlineStr">
        <is>
          <t>ข้อ 9 (PLE_CC1_2555 Day 2.md)</t>
        </is>
      </c>
      <c r="Q75" s="185" t="inlineStr">
        <is>
          <t>ข้อสอบจริง</t>
        </is>
      </c>
      <c r="R75" s="185" t="inlineStr">
        <is>
          <t>2555</t>
        </is>
      </c>
      <c r="S75" s="185" t="n"/>
    </row>
    <row r="76" ht="24" customHeight="1" s="49">
      <c r="A76" s="187" t="n">
        <v>74</v>
      </c>
      <c r="B76" s="186" t="inlineStr"/>
      <c r="C76" s="186" t="inlineStr">
        <is>
          <t>ยาในข้อใดต่อไปนี้จัดอยู่ในกลุ่ม Pregnancy Category X ซึ่งมีข้อห้ามใช้ในสตรีมีครรภ์หรือสตรีที่วางแผนจะตั้งครรภ์อย่างเด็ดขาด เนื่องจากทำให้ทารกในครรภ์พิการแต่กำเนิดรุนแรง</t>
        </is>
      </c>
      <c r="D76" s="186" t="n"/>
      <c r="E76" s="186" t="inlineStr">
        <is>
          <t>Isotretinoin (Roaccutane / Acnotin)</t>
        </is>
      </c>
      <c r="F76" s="186" t="inlineStr">
        <is>
          <t>Paracetamol</t>
        </is>
      </c>
      <c r="G76" s="186" t="inlineStr">
        <is>
          <t>Amoxicillin</t>
        </is>
      </c>
      <c r="H76" s="186" t="inlineStr">
        <is>
          <t>Cephalexin</t>
        </is>
      </c>
      <c r="I76" s="188" t="inlineStr">
        <is>
          <t>Loratadine</t>
        </is>
      </c>
      <c r="J76" s="185" t="n">
        <v>1</v>
      </c>
      <c r="K76" s="186" t="inlineStr">
        <is>
          <t>✅ คำตอบที่ถูกต้อง: ข้อ ก. Ethinylestradiol 35 mcg + Cyproterone acetate 2 mg
🎯 ทำไมข้อนี้ถึงถูก:
การเลือก Ethinylestradiol 35 mcg + Cyproterone acetate 2 mg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(Desogestrel 75 mcg OD (Progestin-only)): Desogestrel 75 mcg OD (Progestin-only) ไม่ตรงกับข้อบ่งใช้หรือหลักวิชาการตามที่โจทย์กำหนด
• ข้อ ค. (Levonorgestrel 1.5 mg stat (Emergency)): Levonorgestrel เป็น 2nd generation progestin มีฤทธิ์ androgenic สูงกว่า 3rd generation อาจกระทบ lipid profile แต่ประสิทธิภาพสูง
• ข้อ ง. (Mefenamic acid 500 mg TID): Mefenamic acid 500 mg TID ไม่ตรงกับข้อบ่งใช้หรือหลักวิชาการตามที่โจทย์กำหนด
• ข้อ จ. (Tamsulosin 0.4 mg HS): Tamsulosin 0.4 mg HS ไม่ตรงกับข้อบ่งใช้หรือหลักวิชาการตามที่โจทย์กำหนด</t>
        </is>
      </c>
      <c r="L76" s="186" t="n"/>
      <c r="M76" s="186" t="inlineStr">
        <is>
          <t>12. Gynaecologic/GU</t>
        </is>
      </c>
      <c r="N76" s="186" t="inlineStr">
        <is>
          <t>12.2 Oral contraceptive</t>
        </is>
      </c>
      <c r="O76" s="185" t="inlineStr">
        <is>
          <t>Clinic</t>
        </is>
      </c>
      <c r="P76" s="186" t="inlineStr">
        <is>
          <t>ข้อ 3 (PLE_CC1_2533.md)</t>
        </is>
      </c>
      <c r="Q76" s="185" t="inlineStr">
        <is>
          <t>ข้อสอบจริง</t>
        </is>
      </c>
      <c r="R76" s="185" t="inlineStr">
        <is>
          <t>2533</t>
        </is>
      </c>
      <c r="S76" s="185" t="n"/>
    </row>
    <row r="77" ht="24" customHeight="1" s="49">
      <c r="A77" s="187" t="n">
        <v>75</v>
      </c>
      <c r="B77" s="186" t="inlineStr">
        <is>
          <t>ผู้ป่วยหญิงอายุ 22 ปี รับประทานยา Isotretinoin เพื่อรักษาสิวอักเสบรุนแรง หลังจากรับประทานยาไปได้ 2 สัปดาห์ กลับมาพบเภสัชกรด้วยอาการสิวเห่อแดงเพิ่มขึ้น ริมฝีปากแห้งลอก และผิวหน้าแห้งตึง</t>
        </is>
      </c>
      <c r="C77" s="186" t="inlineStr">
        <is>
          <t>เภสัชกรควรให้คำแนะนำและประเมินอาการแก่ผู้ป่วยรายนี้อย่างไรอย่างเหมาะสมที่สุด</t>
        </is>
      </c>
      <c r="D77" s="186" t="n"/>
      <c r="E77" s="186" t="inlineStr">
        <is>
          <t>ให้ความมั่นใจแก่ผู้ป่วยว่าอาการสิวเห่อ (Acne flare) และริมฝีปากแห้งเป็นปฏิกิริยาปกติที่พบบ่อยในระยะแรกของการใช้ยา แนะนำให้รับประทานยาต่อเนื่องตามแพทย์สั่งและทาลิปบาล์มเพิ่มความชุ่มชื้น</t>
        </is>
      </c>
      <c r="F77" s="186" t="inlineStr">
        <is>
          <t>แนะนำให้หยุดยา Isotretinoin ทันทีเนื่องจากเป็นสัญญาณเตือนของการแพ้ยารุนแรง</t>
        </is>
      </c>
      <c r="G77" s="186" t="inlineStr">
        <is>
          <t>แนะนำให้เพิ่มขนาดยา Isotretinoin ขึ้นเป็นสองเท่าเพื่อกดอาการสิวเห่อ</t>
        </is>
      </c>
      <c r="H77" s="186" t="inlineStr">
        <is>
          <t>ให้ยาปฏิชีวนะ Doxycycline รับประทานร่วมด้วยทันที</t>
        </is>
      </c>
      <c r="I77" s="188" t="inlineStr">
        <is>
          <t>แนะนำให้ล้างหน้าด้วยสบู่ยาฆ่าเชื้อบ่อยๆ วันละ 5-6 ครั้ง</t>
        </is>
      </c>
      <c r="J77" s="185" t="n">
        <v>1</v>
      </c>
      <c r="K77" s="186" t="inlineStr">
        <is>
          <t>✅ คำตอบที่ถูกต้อง: ข้อ ก. Mefenamic acid 500 mg TID
🎯 ทำไมข้อนี้ถึงถูก:
การเลือก Mefenamic acid 500 mg TID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(Tamsulosin 0.4 mg HS): Tamsulosin 0.4 mg HS ไม่ตรงกับข้อบ่งใช้หรือหลักวิชาการตามที่โจทย์กำหนด
• ข้อ ค. (Finasteride 5 mg OD): Finasteride 5 mg OD ไม่ตรงกับข้อบ่งใช้หรือหลักวิชาการตามที่โจทย์กำหนด
• ข้อ ง. (Oxybutynin 5 mg BID): Oxybutynin 5 mg BID ไม่ตรงกับข้อบ่งใช้หรือหลักวิชาการตามที่โจทย์กำหนด
• ข้อ จ. (Tolterodine 2 mg BID): Tolterodine 2 mg BID ไม่ตรงกับข้อบ่งใช้หรือหลักวิชาการตามที่โจทย์กำหนด</t>
        </is>
      </c>
      <c r="L77" s="186" t="n"/>
      <c r="M77" s="186" t="inlineStr">
        <is>
          <t>12. Gynaecologic/GU</t>
        </is>
      </c>
      <c r="N77" s="186" t="inlineStr">
        <is>
          <t>12.2 Oral contraceptive</t>
        </is>
      </c>
      <c r="O77" s="185" t="inlineStr">
        <is>
          <t>Clinic</t>
        </is>
      </c>
      <c r="P77" s="186" t="inlineStr">
        <is>
          <t>ข้อ 5 (PLE_CC1_2533.md)</t>
        </is>
      </c>
      <c r="Q77" s="185" t="inlineStr">
        <is>
          <t>ข้อสอบจริง</t>
        </is>
      </c>
      <c r="R77" s="185" t="inlineStr">
        <is>
          <t>2533</t>
        </is>
      </c>
      <c r="S77" s="185" t="n"/>
    </row>
    <row r="78" ht="24" customHeight="1" s="49">
      <c r="A78" s="187" t="n">
        <v>76</v>
      </c>
      <c r="B78" s="186" t="n"/>
      <c r="C78" s="186" t="inlineStr">
        <is>
          <t>ยาฆ่าเชื้อในข้อใดมีข้อห้ามใช้ในระหว่างการตั้งครรภ์ (Pregnancy category X)</t>
        </is>
      </c>
      <c r="D78" s="186" t="n"/>
      <c r="E78" s="186" t="inlineStr">
        <is>
          <t>Amoxycillin</t>
        </is>
      </c>
      <c r="F78" s="186" t="inlineStr">
        <is>
          <t>Azithromycin</t>
        </is>
      </c>
      <c r="G78" s="186" t="inlineStr">
        <is>
          <t>Clarithromycin</t>
        </is>
      </c>
      <c r="H78" s="186" t="inlineStr">
        <is>
          <t>Chloramphenicol</t>
        </is>
      </c>
      <c r="I78" s="188" t="inlineStr">
        <is>
          <t>Ethinylestradiol 30 mcg + Drospirenone 3 mg</t>
        </is>
      </c>
      <c r="J78" s="185" t="n">
        <v>1</v>
      </c>
      <c r="K78" s="186" t="inlineStr">
        <is>
          <t>✅ คำตอบที่ถูกต้อง: ข้อ ก. Amoxycillin
🎯 ทำไมข้อนี้ถึงถูก:
การเลือก Amoxycillin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(Azithromycin): เป็น Macrolide ครอบคลุม atypical pathogens (Mycoplasma, Chlamydia, Legionella) ขจัดออกทางตับเป็นหลัก และมี half-life ยาวนาน (~68 ชม.)
• ข้อ ค. (Clarithromycin): เป็น Macrolide เป็นแกนหลักในสูตรกำจัด H. pylori และ MAC treatment แต่ยับยั้ง CYP3A4 สูงมาก จึงมี drug-drug interactions รุนแรงกับ statins, colchicine
• ข้อ ง. (Chloramphenicol): Chloramphenicol ไม่ตรงกับข้อบ่งใช้หรือหลักวิชาการตามที่โจทย์กำหนด
• ข้อ จ. (Ethinylestradiol 30 mcg + Drospirenone 3 mg): Estradiol มีผลต่อ hepatic first-pass metabolism น้อยกว่า ethinyl estradiol เมื่อให้ผ่าน transdermal route ลด VTE risk เมื่อเทียบกับ oral route</t>
        </is>
      </c>
      <c r="L78" s="186" t="n"/>
      <c r="M78" s="186" t="inlineStr">
        <is>
          <t>12. Gynaecologic/GU</t>
        </is>
      </c>
      <c r="N78" s="186" t="inlineStr">
        <is>
          <t>12.2 Oral contraceptive</t>
        </is>
      </c>
      <c r="O78" s="185" t="inlineStr">
        <is>
          <t>Clinic</t>
        </is>
      </c>
      <c r="P78" s="186" t="inlineStr">
        <is>
          <t>ข้อ 30 (PLE_CC1_Practice_Exam.md)</t>
        </is>
      </c>
      <c r="Q78" s="185" t="inlineStr">
        <is>
          <t>แบบฝึกหัด</t>
        </is>
      </c>
      <c r="R78" s="185" t="inlineStr">
        <is>
          <t>เล่มม่วง</t>
        </is>
      </c>
      <c r="S78" s="185" t="n"/>
    </row>
    <row r="79" ht="24" customHeight="1" s="49">
      <c r="A79" s="187" t="n">
        <v>77</v>
      </c>
      <c r="B79" s="186" t="n"/>
      <c r="C79" s="186" t="inlineStr">
        <is>
          <t>ข้อใดไม่ใช่ข้อบ่งใช้ของ Estrogen replacement</t>
        </is>
      </c>
      <c r="D79" s="186" t="n"/>
      <c r="E79" s="186" t="inlineStr">
        <is>
          <t>ผู้ป่วยตัดรังไข่จากการเป็นเนื้องอก</t>
        </is>
      </c>
      <c r="F79" s="186" t="inlineStr">
        <is>
          <t>ทนแทนในสตรีวัยหมดประจำเดือน</t>
        </is>
      </c>
      <c r="G79" s="186" t="inlineStr">
        <is>
          <t>ป้องกันกระดูกพรุน</t>
        </is>
      </c>
      <c r="H79" s="186" t="inlineStr">
        <is>
          <t>มีอาการจาก vasomotor symptoms</t>
        </is>
      </c>
      <c r="I79" s="188" t="inlineStr">
        <is>
          <t>อาการทางระบบสืบพันธุ์หรือระบบขับถ่ายปัสสาวะ จงใช้โครงสร้างของ Estradiol ตอบคำถามข้อ 27</t>
        </is>
      </c>
      <c r="J79" s="185" t="n">
        <v>1</v>
      </c>
      <c r="K79" s="186" t="inlineStr">
        <is>
          <t>✅ คำตอบที่ถูกต้อง: ข้อ ก. ผู้ป่วยตัดรังไข่จากการเป็นเนื้องอก
🎯 ทำไมข้อนี้ถึงถูก:
การเลือก ผู้ป่วยตัดรังไข่จากการเป็นเนื้องอก เป็นคำตอบที่ถูกต้องและสอดคล้องกับ evidence-based guidelines ของภาวะ Hormonal replacement โดยมี clinical efficacy สูงสุดในการรักษาและมี safety profile ที่เหมาะสม
🔍 ข้ออื่นผิดเพราะอะไร:
• ข้อ ข. (ทนแทนในสตรีวัยหมดประจำเดือน): ทนแทนในสตรีวัยหมดประจำเดือน ไม่ตรงกับข้อบ่งใช้หรือหลักวิชาการตามที่โจทย์กำหนด
• ข้อ ค. (ป้องกันกระดูกพรุน): ป้องกันกระดูกพรุน ไม่ตรงกับข้อบ่งใช้หรือหลักวิชาการตามที่โจทย์กำหนด
• ข้อ ง. (มีอาการจาก vasomotor symptoms): มีอาการจาก vasomotor symptoms ไม่ตรงกับข้อบ่งใช้หรือหลักวิชาการตามที่โจทย์กำหนด
• ข้อ จ. (อาการทางระบบสืบพันธุ์หรือระบบขับถ่ายปัสสาวะ จงใช้โครงสร้างของ Estradiol ตอบคำถามข้อ 27): Estradiol มีผลต่อ hepatic first-pass metabolism น้อยกว่า ethinyl estradiol เมื่อให้ผ่าน transdermal route ลด VTE risk เมื่อเทียบกับ oral route</t>
        </is>
      </c>
      <c r="L79" s="186" t="n"/>
      <c r="M79" s="186" t="inlineStr">
        <is>
          <t>12. Gynaecologic/GU</t>
        </is>
      </c>
      <c r="N79" s="186" t="inlineStr">
        <is>
          <t>12.4 Urinary incontinence</t>
        </is>
      </c>
      <c r="O79" s="185" t="inlineStr">
        <is>
          <t>Clinic</t>
        </is>
      </c>
      <c r="P79" s="186" t="inlineStr">
        <is>
          <t>ข้อ 26 (PLE_CC1_Practice_Exam.md)</t>
        </is>
      </c>
      <c r="Q79" s="185" t="inlineStr">
        <is>
          <t>แบบฝึกหัด</t>
        </is>
      </c>
      <c r="R79" s="185" t="inlineStr">
        <is>
          <t>เล่มม่วง</t>
        </is>
      </c>
      <c r="S79" s="185" t="n"/>
    </row>
    <row r="80" ht="24" customHeight="1" s="49">
      <c r="A80" s="187" t="n">
        <v>78</v>
      </c>
      <c r="B80" s="186" t="inlineStr">
        <is>
          <t>ผู้ป่วยหญิงเดี่ยว อายุ 35 ปี เป็นตาปลาที่เท้า มาขอซื้อยาและขอคำปรึกษาเกี่ยวกับตาปลาที่ร้านยา ซัก ประวัติเพิ่มเติมพบว่า ผู้ป่วยตั้งครรภ์ มีอายุครรภ์ 1 เดือน และมีประวัติการแพ้ยาในกลุ่ม Sulfa ผู้ป่วยถามถึง สาเหตุของการเกิดโรค</t>
        </is>
      </c>
      <c r="C80" s="186" t="inlineStr">
        <is>
          <t>ข้อใดเป็นการให้ข้อมูลเกี่ยวกับการเกิดโรคตาปลาที่ไม่ถูกต้อง</t>
        </is>
      </c>
      <c r="D80" s="186" t="n"/>
      <c r="E80" s="186" t="inlineStr">
        <is>
          <t>ตาปลาเกิดจากการสวมรองเท้าที่ไม่พอดี</t>
        </is>
      </c>
      <c r="F80" s="186" t="inlineStr">
        <is>
          <t>ตาปลาเกิดจากการไม่ชอบสวมรองเท้าเดิน</t>
        </is>
      </c>
      <c r="G80" s="186" t="inlineStr">
        <is>
          <t>ตาปลาอาจเกิดได้จากรูปเท้าที่ผิดปกติ</t>
        </is>
      </c>
      <c r="H80" s="186" t="inlineStr">
        <is>
          <t>ตาปลาเกิดจากการติดเชื้อ ซึ่งมักเกิดตามมาหลังจากเป็นแผลที่เท้า</t>
        </is>
      </c>
      <c r="I80" s="188" t="inlineStr">
        <is>
          <t>ข้อที่กล่าวมาข้างต้นไม่มีข้อใดผิด</t>
        </is>
      </c>
      <c r="J80" s="185" t="n">
        <v>1</v>
      </c>
      <c r="K80" s="186" t="inlineStr">
        <is>
          <t>✅ คำตอบที่ถูกต้อง: ข้อ ก. ตาปลาเกิดจากการสวมรองเท้าที่ไม่พอดี
🎯 ทำไมข้อนี้ถึงถูก:
การเลือก ตาปลาเกิดจากการสวมรองเท้าที่ไม่พอดี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(ตาปลาเกิดจากการไม่ชอบสวมรองเท้าเดิน): ตาปลาเกิดจากการไม่ชอบสวมรองเท้าเดิน ไม่ตรงกับข้อบ่งใช้หรือหลักวิชาการตามที่โจทย์กำหนด
• ข้อ ค. (ตาปลาอาจเกิดได้จากรูปเท้าที่ผิดปกติ): ตาปลาอาจเกิดได้จากรูปเท้าที่ผิดปกติ ไม่ตรงกับข้อบ่งใช้หรือหลักวิชาการตามที่โจทย์กำหนด
• ข้อ ง. (ตาปลาเกิดจากการติดเชื้อ ซึ่งมักเกิดตามมาหลังจากเป็นแผลที่เท้า): ตาปลาเกิดจากการติดเชื้อ ซึ่งมักเกิดตามมาหลังจากเป็นแผลที่เท้า ไม่ตรงกับข้อบ่งใช้หรือหลักวิชาการตามที่โจทย์กำหนด
• ข้อ จ. (ข้อที่กล่าวมาข้างต้นไม่มีข้อใดผิด</t>
        </is>
      </c>
      <c r="L80" s="186" t="n"/>
      <c r="M80" s="186" t="inlineStr">
        <is>
          <t>12. Gynaecologic/GU</t>
        </is>
      </c>
      <c r="N80" s="186" t="inlineStr">
        <is>
          <t>12.2 Oral contraceptive</t>
        </is>
      </c>
      <c r="O80" s="185" t="inlineStr">
        <is>
          <t>Clinic</t>
        </is>
      </c>
      <c r="P80" s="186" t="inlineStr">
        <is>
          <t>ข้อ 20 (PLE_CC1_Practice_Exam.md)</t>
        </is>
      </c>
      <c r="Q80" s="185" t="inlineStr">
        <is>
          <t>แบบฝึกหัด</t>
        </is>
      </c>
      <c r="R80" s="185" t="inlineStr">
        <is>
          <t>เล่มม่วง</t>
        </is>
      </c>
      <c r="S80" s="185" t="n"/>
    </row>
    <row r="81" ht="24" customHeight="1" s="49">
      <c r="A81" s="187" t="n">
        <v>79</v>
      </c>
      <c r="B81" s="186" t="n"/>
      <c r="C81" s="186" t="inlineStr">
        <is>
          <t>จากข้อ 28 หากผู้ป่วยกำลังตั้งครรภ์ ควรได้รับการรักษาด้วยยาในข้อใด</t>
        </is>
      </c>
      <c r="D81" s="186" t="n"/>
      <c r="E81" s="186" t="inlineStr">
        <is>
          <t>1% Gamma-benzene hexachloride ข. 25 % Benzyl benzoate</t>
        </is>
      </c>
      <c r="F81" s="186" t="inlineStr">
        <is>
          <t>12.5 % Benzyl benzoate</t>
        </is>
      </c>
      <c r="G81" s="186" t="inlineStr">
        <is>
          <t>10 - 15% Precipitated sulfur</t>
        </is>
      </c>
      <c r="H81" s="186" t="inlineStr">
        <is>
          <t>5% Permethrin cream</t>
        </is>
      </c>
      <c r="I81" s="188" t="inlineStr">
        <is>
          <t>Dydrogesterone 10 mg BID</t>
        </is>
      </c>
      <c r="J81" s="185" t="n">
        <v>1</v>
      </c>
      <c r="K81" s="186" t="inlineStr">
        <is>
          <t>✅ คำตอบที่ถูกต้อง: ข้อ ก. 1% Gamma-benzene hexachloride ข. 25 % Benzyl benzoate
🎯 ทำไมข้อนี้ถึงถูก:
การเลือก 1% Gamma-benzene hexachloride ข. 25 % Benzyl benzoate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(12.5 % Benzyl benzoate): 12.5 % Benzyl benzoate ไม่ตรงกับข้อบ่งใช้หรือหลักวิชาการตามที่โจทย์กำหนด
• ข้อ ค. (10 - 15% Precipitated sulfur): 10 - 15% Precipitated sulfur ไม่ตรงกับข้อบ่งใช้หรือหลักวิชาการตามที่โจทย์กำหนด
• ข้อ ง. (5% Permethrin cream): 5% Permethrin cream ไม่ตรงกับข้อบ่งใช้หรือหลักวิชาการตามที่โจทย์กำหนด
• ข้อ จ. (Dydrogesterone 10 mg BID): Dydrogesterone 10 mg BID ไม่ตรงกับข้อบ่งใช้หรือหลักวิชาการตามที่โจทย์กำหนด</t>
        </is>
      </c>
      <c r="L81" s="186" t="n"/>
      <c r="M81" s="186" t="inlineStr">
        <is>
          <t>12. Gynaecologic/GU</t>
        </is>
      </c>
      <c r="N81" s="186" t="inlineStr">
        <is>
          <t>12.2 Oral contraceptive</t>
        </is>
      </c>
      <c r="O81" s="185" t="inlineStr">
        <is>
          <t>Clinic</t>
        </is>
      </c>
      <c r="P81" s="186" t="inlineStr">
        <is>
          <t>ข้อ 30 (PLE_CC1_Practice_Exam.md)</t>
        </is>
      </c>
      <c r="Q81" s="185" t="inlineStr">
        <is>
          <t>แบบฝึกหัด</t>
        </is>
      </c>
      <c r="R81" s="185" t="inlineStr">
        <is>
          <t>เล่มม่วง</t>
        </is>
      </c>
      <c r="S81" s="185" t="n"/>
    </row>
    <row r="82" ht="24" customHeight="1" s="49">
      <c r="A82" s="187" t="n">
        <v>80</v>
      </c>
      <c r="B82" s="186" t="n"/>
      <c r="C82" s="186" t="inlineStr">
        <is>
          <t>ข้อใดผิดเกี่ยวกับกลไกออกฤทธิ์ของยาคุมกำเนิด</t>
        </is>
      </c>
      <c r="D82" s="186" t="n"/>
      <c r="E82" s="186" t="inlineStr">
        <is>
          <t>Estrogen ยับยั้งการหลั่ง FSH กดการเจริญของ follicle</t>
        </is>
      </c>
      <c r="F82" s="186" t="inlineStr">
        <is>
          <t>Progesterone ยับยั้งการหลั่ง LH ทำให้ไม่เกิดการตกไข่</t>
        </is>
      </c>
      <c r="G82" s="186" t="inlineStr">
        <is>
          <t>Estrogen มีผลทำให้มูกที่ปากมดลูกข้นเหนียว ทำให้ sperm ผ่านได้ยาก</t>
        </is>
      </c>
      <c r="H82" s="186" t="inlineStr">
        <is>
          <t>ปริมาณของ hormone เพิ่มมากขึ้น มีผลต่อการ contraction ของ uterus และ fallopian tube</t>
        </is>
      </c>
      <c r="I82" s="188" t="inlineStr">
        <is>
          <t>ปริมาณ Estrogen และ Progesterone ไม่เหมาะสมต่อการฝังตัวของตัวอ่อน</t>
        </is>
      </c>
      <c r="J82" s="185" t="n">
        <v>1</v>
      </c>
      <c r="K82" s="186" t="inlineStr">
        <is>
          <t>✅ คำตอบที่ถูกต้อง: ข้อ ก. Estrogen ยับยั้งการหลั่ง FSH กดการเจริญของ follicle
🎯 ทำไมข้อนี้ถึงถูก:
การเลือก Estrogen ยับยั้งการหลั่ง FSH กดการเจริญของ follicle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(Progesterone ยับยั้งการหลั่ง LH ทำให้ไม่เกิดการตกไข่): Progesterone มีฤทธิ์ยับยั้ง LH surge ป้องกันการตกไข่และทำให้ cervical mucus หนาขึ้น ใช้ใน luteal phase support ใน IVF
• ข้อ ค. (Estrogen มีผลทำให้มูกที่ปากมดลูกข้นเหนียว ทำให้ sperm ผ่านได้ยาก): Estrogen มีผลทำให้มูกที่ปากมดลูกข้นเหนียว ทำให้ sperm ผ่านได้ยาก ไม่ตรงกับข้อบ่งใช้หรือหลักวิชาการตามที่โจทย์กำหนด
• ข้อ ง. (ปริมาณของ hormone เพิ่มมากขึ้น มีผลต่อการ contraction ของ uterus และ fallopian tube): ปริมาณของ hormone เพิ่มมากขึ้น มีผลต่อการ contraction ของ uterus และ fallopian tube ไม่ตรงกับข้อบ่งใช้หรือหลักวิชาการตามที่โจทย์กำหนด
• ข้อ จ. (ปริมาณ Estrogen และ Progesterone ไม่เหมาะสมต่อการฝังตัวของตัวอ่อน): Progesterone มีฤทธิ์ยับยั้ง LH surge ป้องกันการตกไข่และทำให้ cervical mucus หนาขึ้น ใช้ใน luteal phase support ใน IVF</t>
        </is>
      </c>
      <c r="L82" s="186" t="n"/>
      <c r="M82" s="186" t="inlineStr">
        <is>
          <t>12. Gynaecologic/GU</t>
        </is>
      </c>
      <c r="N82" s="186" t="inlineStr">
        <is>
          <t>12.2 Oral contraceptive</t>
        </is>
      </c>
      <c r="O82" s="185" t="inlineStr">
        <is>
          <t>Clinic</t>
        </is>
      </c>
      <c r="P82" s="186" t="inlineStr">
        <is>
          <t>ข้อ 7 (PLE_CC1_Practice_Exam.md)</t>
        </is>
      </c>
      <c r="Q82" s="185" t="inlineStr">
        <is>
          <t>แบบฝึกหัด</t>
        </is>
      </c>
      <c r="R82" s="185" t="inlineStr">
        <is>
          <t>เล่มม่วง</t>
        </is>
      </c>
      <c r="S82" s="185" t="n"/>
    </row>
    <row r="83" ht="24" customHeight="1" s="49">
      <c r="A83" s="187" t="n">
        <v>81</v>
      </c>
      <c r="B83" s="186" t="n"/>
      <c r="C83" s="186" t="inlineStr">
        <is>
          <t>ยาคุมกำเนิดรับประทานขณะให้นมบุตร คือข้อใด</t>
        </is>
      </c>
      <c r="D83" s="186" t="n"/>
      <c r="E83" s="186" t="inlineStr">
        <is>
          <t>Lynestrenol</t>
        </is>
      </c>
      <c r="F83" s="186" t="inlineStr">
        <is>
          <t>Levonorgestrel</t>
        </is>
      </c>
      <c r="G83" s="186" t="inlineStr">
        <is>
          <t>Ethinyl estradiol + Levonorgestrel</t>
        </is>
      </c>
      <c r="H83" s="186" t="inlineStr">
        <is>
          <t>Ethinyl estradiol + Desogestrol</t>
        </is>
      </c>
      <c r="I83" s="188" t="inlineStr">
        <is>
          <t>Oxybutynin 5 mg BID</t>
        </is>
      </c>
      <c r="J83" s="185" t="n">
        <v>1</v>
      </c>
      <c r="K83" s="186" t="inlineStr">
        <is>
          <t>✅ คำตอบที่ถูกต้อง: ข้อ ก. Lynestrenol
🎯 ทำไมข้อนี้ถึงถูก:
การเลือก Lynestrenol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(Levonorgestrel): Levonorgestrel เป็น 2nd generation progestin มีฤทธิ์ androgenic สูงกว่า 3rd generation อาจกระทบ lipid profile แต่ประสิทธิภาพสูง
• ข้อ ค. (Ethinyl estradiol + Levonorgestrel): Ethinyl estradiol ออกฤทธิ์ผ่าน ERα/ERβ เพิ่ม hepatic coagulation factor synthesis เสี่ยง VTE ในผู้มีความเสี่ยงสูง มีข้อห้ามใน WHO MEC Category 4
• ข้อ ง. (Ethinyl estradiol + Desogestrol): Ethinyl estradiol ออกฤทธิ์ผ่าน ERα/ERβ เพิ่ม hepatic coagulation factor synthesis เสี่ยง VTE ในผู้มีความเสี่ยงสูง มีข้อห้ามใน WHO MEC Category 4
• ข้อ จ. (Oxybutynin 5 mg BID): Oxybutynin 5 mg BID ไม่ตรงกับข้อบ่งใช้หรือหลักวิชาการตามที่โจทย์กำหนด</t>
        </is>
      </c>
      <c r="L83" s="186" t="n"/>
      <c r="M83" s="186" t="inlineStr">
        <is>
          <t>12. Gynaecologic/GU</t>
        </is>
      </c>
      <c r="N83" s="186" t="inlineStr">
        <is>
          <t>12.2 Oral contraceptive</t>
        </is>
      </c>
      <c r="O83" s="185" t="inlineStr">
        <is>
          <t>Clinic</t>
        </is>
      </c>
      <c r="P83" s="186" t="inlineStr">
        <is>
          <t>ข้อ 13 (PLE_CC1_Practice_Exam.md)</t>
        </is>
      </c>
      <c r="Q83" s="185" t="inlineStr">
        <is>
          <t>แบบฝึกหัด</t>
        </is>
      </c>
      <c r="R83" s="185" t="inlineStr">
        <is>
          <t>เล่มม่วง</t>
        </is>
      </c>
      <c r="S83" s="185" t="n"/>
    </row>
    <row r="84" ht="24" customHeight="1" s="49">
      <c r="A84" s="187" t="n">
        <v>82</v>
      </c>
      <c r="B84" s="186" t="n"/>
      <c r="C84" s="186" t="inlineStr">
        <is>
          <t>กรณีที่เด็กหญิงแดงตัดสินใจใช้ยาคุมกำเนิดครั้งแรก เพราะไม่อยากใช้ยา POSTINORหบ่อยๆเภสัชกรควร ตัดสินใจหรือให้คำแนะนำอย่างไร</t>
        </is>
      </c>
      <c r="D84" s="186" t="n"/>
      <c r="E84" s="186" t="inlineStr">
        <is>
          <t>ควรเลือกจ่าย POPs ก่อน COCs เพราะ POPs ไม่จำเป็นต้องกินยาให้ตรงเวลาเหมือน COCs</t>
        </is>
      </c>
      <c r="F84" s="186" t="inlineStr">
        <is>
          <t>สามารถเริ่มกินยาในวันใดก็ได้ ที่มั่นใจว่าไม่มีการตั้งครรภ์ และไม่ต้องมีการ Back Up</t>
        </is>
      </c>
      <c r="G84" s="186" t="inlineStr">
        <is>
          <t>เริ่มกินยาภายในไม่เกิน 5 วันแรกของการมีประจำเดือน และต้องทำการ Back Up 7 วัน</t>
        </is>
      </c>
      <c r="H84" s="186" t="inlineStr">
        <is>
          <t>กรณีลืมกินยา 1 เม็ด สามารถกินยาเม็ดที่ลืมทันทีที่นึกได้ แล้วกินเม็ดต่อไปได้ตามปกติ</t>
        </is>
      </c>
      <c r="I84" s="188" t="inlineStr">
        <is>
          <t>จ่าย COCs แผง 28 เม็ด และเน้นย้ำให้คนไข้เว้นระยะ 7 วันก่อนเริ่มยาแผงใหม่ โดยประจำเดือน จะมาในวันที่ 2-3 ของช่วงเว้นระยะ 210 โรคทางนรีเวชวิทยา นักศึกษาชั้นปีที่ 4 รุ่น 36 และ</t>
        </is>
      </c>
      <c r="J84" s="185" t="n">
        <v>1</v>
      </c>
      <c r="K84" s="186" t="inlineStr">
        <is>
          <t>✅ คำตอบที่ถูกต้อง: ข้อ ก. ควรเลือกจ่าย POPs ก่อน COCs เพราะ POPs ไม่จำเป็นต้องกินยาให้ตรงเวลาเหมือน COCs
🎯 ทำไมข้อนี้ถึงถูก:
การเลือก ควรเลือกจ่าย POPs ก่อน COCs เพราะ POPs ไม่จำเป็นต้องกินยาให้ตรงเวลาเหมือน COCs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(สามารถเริ่มกินยาในวันใดก็ได้ ที่มั่นใจว่าไม่มีการตั้งครรภ์ และไม่ต้องมีการ Back Up): สามารถเริ่มกินยาในวันใดก็ได้ ที่มั่นใจว่าไม่มีการตั้งครรภ์ และไม่ต้องมีการ Back Up ไม่ตรงกับข้อบ่งใช้หรือหลักวิชาการตามที่โจทย์กำหนด
• ข้อ ค. (เริ่มกินยาภายในไม่เกิน 5 วันแรกของการมีประจำเดือน และต้องทำการ Back Up 7 วัน): เริ่มกินยาภายในไม่เกิน 5 วันแรกของการมีประจำเดือน และต้องทำการ Back Up 7 วัน ไม่ตรงกับข้อบ่งใช้หรือหลักวิชาการตามที่โจทย์กำหนด
• ข้อ ง. (กรณีลืมกินยา 1 เม็ด สามารถกินยาเม็ดที่ลืมทันทีที่นึกได้ แล้วกินเม็ดต่อไปได้ตามปกติ): กรณีลืมกินยา 1 เม็ด สามารถกินยาเม็ดที่ลืมทันทีที่นึกได้ แล้วกินเม็ดต่อไปได้ตามปกติ ไม่ตรงกับข้อบ่งใช้หรือหลักวิชาการตามที่โจทย์กำหนด
• ข้อ จ. (จ่าย COCs แผง 28 เม็ด และเน้นย้ำให้คนไข้เว้นระยะ 7 วันก่อนเริ่มยาแผงใหม่ โดยประจำเดือน จะมาในวันที่ 2-3 ของช่วงเว้นระยะ 210 โรคทางนรีเวชวิทยา นักศึกษาชั้นปีที่ 4 รุ่น 36 และ</t>
        </is>
      </c>
      <c r="L84" s="186" t="n"/>
      <c r="M84" s="186" t="inlineStr">
        <is>
          <t>12. Gynaecologic/GU</t>
        </is>
      </c>
      <c r="N84" s="186" t="inlineStr">
        <is>
          <t>12.2 Oral contraceptive</t>
        </is>
      </c>
      <c r="O84" s="185" t="inlineStr">
        <is>
          <t>Clinic</t>
        </is>
      </c>
      <c r="P84" s="186" t="inlineStr">
        <is>
          <t>ข้อ 29 (PLE_CC1_Practice_Exam.md)</t>
        </is>
      </c>
      <c r="Q84" s="185" t="inlineStr">
        <is>
          <t>แบบฝึกหัด</t>
        </is>
      </c>
      <c r="R84" s="185" t="inlineStr">
        <is>
          <t>เล่มม่วง</t>
        </is>
      </c>
      <c r="S84" s="185" t="n"/>
    </row>
    <row r="85" ht="24" customHeight="1" s="49">
      <c r="A85" s="187" t="n">
        <v>83</v>
      </c>
      <c r="B85" s="186" t="inlineStr">
        <is>
          <t>[กรณีศึกษา 10]
ผู้ป่วยหญิงอายุ 16 ปี ได้รับยาคุม EE 30 mcg + levonorgestrel 150 mcg เกิดสิวและน้ำหนักขึ้น มาปรึกษาที่ร้านยา</t>
        </is>
      </c>
      <c r="C85" s="186" t="inlineStr">
        <is>
          <t>ข้อห้ามใช้ COC ในการคุมกำเนิด ยกเว้น ข้อใด</t>
        </is>
      </c>
      <c r="D85" s="186" t="n"/>
      <c r="E85" s="186" t="inlineStr">
        <is>
          <t>IHD</t>
        </is>
      </c>
      <c r="F85" s="186" t="inlineStr">
        <is>
          <t>DVT</t>
        </is>
      </c>
      <c r="G85" s="186" t="inlineStr">
        <is>
          <t>DM</t>
        </is>
      </c>
      <c r="H85" s="186" t="inlineStr">
        <is>
          <t>มะเร็งตับ</t>
        </is>
      </c>
      <c r="I85" s="188" t="inlineStr">
        <is>
          <t>โรคหลอดเลือดสมอง</t>
        </is>
      </c>
      <c r="J85" s="185" t="n">
        <v>3</v>
      </c>
      <c r="K85" s="186" t="inlineStr">
        <is>
          <t>✅ คำตอบที่ถูกต้อง: ข้อ ค. DM
🎯 ทำไมข้อนี้ถึงถูก:
🔍 ข้ออื่นผิดเพราะอะไร:
• ข้อ ก. (IHD): ไม่ตรงกับหลักการหรือข้อบ่งใช้ที่ถูกต้องตามโจทย์กำหนด
• ข้อ ข. (DVT): ไม่ตรงกับหลักการหรือข้อบ่งใช้ที่ถูกต้องตามโจทย์กำหนด
• ข้อ ง. (มะเร็งตับ): ไม่ตรงกับหลักการหรือข้อบ่งใช้ที่ถูกต้องตามโจทย์กำหนด
• ข้อ จ. (โรคหลอดเลือดสมอง): ไม่ตรงกับหลักการหรือข้อบ่งใช้ที่ถูกต้องตามโจทย์กำหนด</t>
        </is>
      </c>
      <c r="L85" s="186" t="n"/>
      <c r="M85" s="186" t="inlineStr">
        <is>
          <t>12. Gynaecologic/GU</t>
        </is>
      </c>
      <c r="N85" s="186" t="inlineStr">
        <is>
          <t>12.2 Oral contraceptive</t>
        </is>
      </c>
      <c r="O85" s="185" t="inlineStr">
        <is>
          <t>Clinic</t>
        </is>
      </c>
      <c r="P85" s="186" t="inlineStr">
        <is>
          <t>[SOURCE: Pharma Plus เล่มม่วง 2 - ข้อสอบย้อนหลังปี 2558 วันที่ 1 ข้อ 77]</t>
        </is>
      </c>
      <c r="Q85" s="185" t="inlineStr">
        <is>
          <t>ข้อสอบจริง</t>
        </is>
      </c>
      <c r="R85" s="185" t="inlineStr">
        <is>
          <t>2558</t>
        </is>
      </c>
      <c r="S85" s="185" t="n"/>
    </row>
    <row r="86" ht="24" customHeight="1" s="49">
      <c r="A86" s="187" t="n">
        <v>84</v>
      </c>
      <c r="B86" s="186" t="inlineStr">
        <is>
          <t>[กรณีศึกษา 10]
ผู้ป่วยหญิงอายุ 16 ปี ได้รับยาคุม EE 30 mcg + levonorgestrel 150 mcg เกิดปัญหาสิวและน้ำหนักตัวขึ้น ต้องการเปลี่ยนยาคุมเพื่อควบคุมน้ำหนัก</t>
        </is>
      </c>
      <c r="C86" s="186" t="inlineStr">
        <is>
          <t>หากต้องการควบคุมน้ำหนักต้องใช้ progestin ตัวใด</t>
        </is>
      </c>
      <c r="D86" s="186" t="n"/>
      <c r="E86" s="186" t="inlineStr">
        <is>
          <t>Levonorgestrel</t>
        </is>
      </c>
      <c r="F86" s="186" t="inlineStr">
        <is>
          <t>Drospirenone</t>
        </is>
      </c>
      <c r="G86" s="186" t="inlineStr">
        <is>
          <t>Cyproterone</t>
        </is>
      </c>
      <c r="H86" s="186" t="inlineStr">
        <is>
          <t>Norgestimate</t>
        </is>
      </c>
      <c r="I86" s="188" t="inlineStr">
        <is>
          <t>Desogestrel</t>
        </is>
      </c>
      <c r="J86" s="185" t="n">
        <v>2</v>
      </c>
      <c r="K86" s="186" t="inlineStr">
        <is>
          <t>✅ คำตอบที่ถูกต้อง: ข้อ ข. Drospirenone
🎯 ทำไมข้อนี้ถึงถูก:
🔍 ข้ออื่นผิดเพราะอะไร:
• ข้อ ก. (Levonorgestrel): ไม่ตรงกับหลักการหรือข้อบ่งใช้ที่ถูกต้องตามโจทย์กำหนด
• ข้อ ค. (Cyproterone): ไม่ตรงกับหลักการหรือข้อบ่งใช้ที่ถูกต้องตามโจทย์กำหนด
• ข้อ ง. (Norgestimate): ไม่ตรงกับหลักการหรือข้อบ่งใช้ที่ถูกต้องตามโจทย์กำหนด
• ข้อ จ. (Desogestrel): ไม่ตรงกับหลักการหรือข้อบ่งใช้ที่ถูกต้องตามโจทย์กำหนด</t>
        </is>
      </c>
      <c r="L86" s="186" t="n"/>
      <c r="M86" s="186" t="inlineStr">
        <is>
          <t>12. Gynaecologic/GU</t>
        </is>
      </c>
      <c r="N86" s="186" t="inlineStr">
        <is>
          <t>12.2 Oral contraceptive</t>
        </is>
      </c>
      <c r="O86" s="185" t="inlineStr">
        <is>
          <t>Clinic</t>
        </is>
      </c>
      <c r="P86" s="186" t="inlineStr">
        <is>
          <t>[SOURCE: Pharma Plus เล่มม่วง 2 - ข้อสอบย้อนหลังปี 2558 วันที่ 1 ข้อ 78]</t>
        </is>
      </c>
      <c r="Q86" s="185" t="inlineStr">
        <is>
          <t>ข้อสอบจริง</t>
        </is>
      </c>
      <c r="R86" s="185" t="inlineStr">
        <is>
          <t>2558</t>
        </is>
      </c>
      <c r="S86" s="185" t="n"/>
    </row>
    <row r="87" ht="24" customHeight="1" s="49">
      <c r="A87" s="187" t="n">
        <v>85</v>
      </c>
      <c r="B87" s="186" t="n"/>
      <c r="C87" s="186" t="inlineStr">
        <is>
          <t>[กรณีศึกษา 10] วิธีการกินยาคุมฉุกเฉินที่ถูกต้อง</t>
        </is>
      </c>
      <c r="D87" s="186" t="n"/>
      <c r="E87" s="186" t="inlineStr">
        <is>
          <t>กิน levonorgestrel 150 mcg 2 เม็ดใน 72 ชั่วโมง และตามด้วย 2 เม็ด ใน 12 ชม.ต่อมา</t>
        </is>
      </c>
      <c r="F87" s="186" t="inlineStr">
        <is>
          <t>กิน levonorgestrel 150 mcg 1 เม็ดใน 72 ชั่วโมง และตามด้วย 2 เม็ด ใน 12 ชม.ต่อมา</t>
        </is>
      </c>
      <c r="G87" s="186" t="inlineStr">
        <is>
          <t>กิน levonorgestrel 150 mcg 2 เม็ดใน 72 ชั่วโมง และตามด้วย 1 เม็ด ใน 12 ชม.ต่อมา</t>
        </is>
      </c>
      <c r="H87" s="186" t="inlineStr">
        <is>
          <t>กินยาคุม COC ที่มีปริมาณ EE รวม 300 mcg ใน 72 ชั่วโมง และตามด้วย EE 300 mcg อีกครั้งใน 12 ชม.ต่อมา</t>
        </is>
      </c>
      <c r="I87" s="188" t="inlineStr">
        <is>
          <t>กิน levonorgestrel 750 mcg 1 เม็ดใน 72 ชั่วโมง และตามด้วย 1 เม็ด ใน 12 ชม.ต่อมา (หรือ 1.5 mg เม็ดเดียวทันที)</t>
        </is>
      </c>
      <c r="J87" s="185" t="n">
        <v>5</v>
      </c>
      <c r="K87" s="186" t="inlineStr">
        <is>
          <t>✅ คำตอบที่ถูกต้อง: ข้อ จ. กิน levonorgestrel 750 mcg 1 เม็ดใน 72 ชั่วโมง และตามด้วย 1 เม็ด ใน 12 ชม.ต่อมา (หรือ 1.5 mg เม็ดเดียวทันที)
🎯 ทำไมข้อนี้ถึงถูก:
🔍 ข้ออื่นผิดเพราะอะไร:
• ข้อ ก. (กิน levonorgestrel 150 mcg 2 เม็ดใน 72 ชั่วโมง และตามด้วย 2 เม็ด ใน 12 ชม.ต่อมา): ไม่ตรงกับหลักการหรือข้อบ่งใช้ที่ถูกต้องตามโจทย์กำหนด
• ข้อ ข. (กิน levonorgestrel 150 mcg 1 เม็ดใน 72 ชั่วโมง และตามด้วย 2 เม็ด ใน 12 ชม.ต่อมา): ไม่ตรงกับหลักการหรือข้อบ่งใช้ที่ถูกต้องตามโจทย์กำหนด
• ข้อ ค. (กิน levonorgestrel 150 mcg 2 เม็ดใน 72 ชั่วโมง และตามด้วย 1 เม็ด ใน 12 ชม.ต่อมา): ไม่ตรงกับหลักการหรือข้อบ่งใช้ที่ถูกต้องตามโจทย์กำหนด
• ข้อ ง. (กินยาคุม COC ที่มีปริมาณ EE รวม 300 mcg ใน 72 ชั่วโมง และตามด้วย EE 300 mcg อีกครั้งใน 12 ชม.ต่อมา): ไม่ตรงกับหลักการหรือข้อบ่งใช้ที่ถูกต้องตามโจทย์กำหนด</t>
        </is>
      </c>
      <c r="L87" s="186" t="n"/>
      <c r="M87" s="186" t="inlineStr">
        <is>
          <t>12. Gynaecologic/GU</t>
        </is>
      </c>
      <c r="N87" s="186" t="inlineStr">
        <is>
          <t>12.2 Oral contraceptive</t>
        </is>
      </c>
      <c r="O87" s="185" t="inlineStr">
        <is>
          <t>Clinic</t>
        </is>
      </c>
      <c r="P87" s="186" t="inlineStr">
        <is>
          <t>[SOURCE: Pharma Plus เล่มม่วง 2 - ข้อสอบย้อนหลังปี 2558 วันที่ 1 ข้อ 79]</t>
        </is>
      </c>
      <c r="Q87" s="185" t="inlineStr">
        <is>
          <t>ข้อสอบจริง</t>
        </is>
      </c>
      <c r="R87" s="185" t="inlineStr">
        <is>
          <t>2558</t>
        </is>
      </c>
      <c r="S87" s="185" t="n"/>
    </row>
    <row r="88" ht="24" customHeight="1" s="49">
      <c r="A88" s="187" t="n">
        <v>86</v>
      </c>
      <c r="B88" s="186" t="n"/>
      <c r="C88" s="186" t="inlineStr">
        <is>
          <t>[กรณีศึกษา 10] ยาคุมที่หญิงให้นมบุตรไม่ควรใช้</t>
        </is>
      </c>
      <c r="D88" s="186" t="n"/>
      <c r="E88" s="186" t="inlineStr">
        <is>
          <t>แผ่นแปะคุมกำเนิด</t>
        </is>
      </c>
      <c r="F88" s="186" t="inlineStr">
        <is>
          <t>Minipills</t>
        </is>
      </c>
      <c r="G88" s="186" t="inlineStr">
        <is>
          <t>DMPA IM</t>
        </is>
      </c>
      <c r="H88" s="186" t="inlineStr">
        <is>
          <t>DMPA SC</t>
        </is>
      </c>
      <c r="I88" s="188" t="inlineStr">
        <is>
          <t>ห่วงคุมกำเนิด</t>
        </is>
      </c>
      <c r="J88" s="185" t="n">
        <v>1</v>
      </c>
      <c r="K88" s="186" t="inlineStr">
        <is>
          <t>✅ คำตอบที่ถูกต้อง: ข้อ ก. แผ่นแปะคุมกำเนิด
🎯 ทำไมข้อนี้ถึงถูก:
🔍 ข้ออื่นผิดเพราะอะไร:
• ข้อ ข. (Minipills): ไม่ตรงกับหลักการหรือข้อบ่งใช้ที่ถูกต้องตามโจทย์กำหนด
• ข้อ ค. (DMPA IM): ไม่ตรงกับหลักการหรือข้อบ่งใช้ที่ถูกต้องตามโจทย์กำหนด
• ข้อ ง. (DMPA SC): ไม่ตรงกับหลักการหรือข้อบ่งใช้ที่ถูกต้องตามโจทย์กำหนด
• ข้อ จ. (ห่วงคุมกำเนิด): ไม่ตรงกับหลักการหรือข้อบ่งใช้ที่ถูกต้องตามโจทย์กำหนด</t>
        </is>
      </c>
      <c r="L88" s="186" t="n"/>
      <c r="M88" s="186" t="inlineStr">
        <is>
          <t>12. Gynaecologic/GU</t>
        </is>
      </c>
      <c r="N88" s="186" t="inlineStr">
        <is>
          <t>12.2 Oral contraceptive</t>
        </is>
      </c>
      <c r="O88" s="185" t="inlineStr">
        <is>
          <t>Clinic</t>
        </is>
      </c>
      <c r="P88" s="186" t="inlineStr">
        <is>
          <t>[SOURCE: Pharma Plus เล่มม่วง 2 - ข้อสอบย้อนหลังปี 2558 วันที่ 1 ข้อ 80]</t>
        </is>
      </c>
      <c r="Q88" s="185" t="inlineStr">
        <is>
          <t>ข้อสอบจริง</t>
        </is>
      </c>
      <c r="R88" s="185" t="inlineStr">
        <is>
          <t>2558</t>
        </is>
      </c>
      <c r="S88" s="185" t="n"/>
    </row>
    <row r="89" ht="24" customHeight="1" s="49">
      <c r="A89" s="187" t="n">
        <v>87</v>
      </c>
      <c r="B89" s="186" t="n"/>
      <c r="C89" s="186" t="inlineStr">
        <is>
          <t>[กรณีศึกษา 10] ข้อใดไม่เกี่ยวกับเลือดออกกะปริบกะปรอย</t>
        </is>
      </c>
      <c r="D89" s="186" t="n"/>
      <c r="E89" s="186" t="inlineStr">
        <is>
          <t>ปริมาณฮอร์โมน estrogen ต่ำ</t>
        </is>
      </c>
      <c r="F89" s="186" t="inlineStr">
        <is>
          <t>ลืมกิน</t>
        </is>
      </c>
      <c r="G89" s="186" t="inlineStr">
        <is>
          <t>กินยา rifampicin ร่วมด้วย</t>
        </is>
      </c>
      <c r="H89" s="186" t="inlineStr">
        <is>
          <t>กินยา ketoconazole ร่วมด้วย</t>
        </is>
      </c>
      <c r="I89" s="188" t="inlineStr">
        <is>
          <t>กินยาคุมในช่วง 2-3 เดือนแรก</t>
        </is>
      </c>
      <c r="J89" s="185" t="n">
        <v>4</v>
      </c>
      <c r="K89" s="186" t="inlineStr">
        <is>
          <t>✅ คำตอบที่ถูกต้อง: ข้อ ง. กินยา ketoconazole ร่วมด้วย
🎯 ทำไมข้อนี้ถึงถูก:
🔍 ข้ออื่นผิดเพราะอะไร:
• ข้อ ก. (ปริมาณฮอร์โมน estrogen ต่ำ): ไม่ตรงกับหลักการหรือข้อบ่งใช้ที่ถูกต้องตามโจทย์กำหนด
• ข้อ ข. (ลืมกิน): ไม่ตรงกับหลักการหรือข้อบ่งใช้ที่ถูกต้องตามโจทย์กำหนด
• ข้อ ค. (กินยา rifampicin ร่วมด้วย): ไม่ตรงกับหลักการหรือข้อบ่งใช้ที่ถูกต้องตามโจทย์กำหนด
• ข้อ จ. (กินยาคุมในช่วง 2-3 เดือนแรก): ไม่ตรงกับหลักการหรือข้อบ่งใช้ที่ถูกต้องตามโจทย์กำหนด</t>
        </is>
      </c>
      <c r="L89" s="186" t="n"/>
      <c r="M89" s="186" t="inlineStr">
        <is>
          <t>12. Gynaecologic/GU</t>
        </is>
      </c>
      <c r="N89" s="186" t="inlineStr">
        <is>
          <t>12.2 Oral contraceptive</t>
        </is>
      </c>
      <c r="O89" s="185" t="inlineStr">
        <is>
          <t>Clinic</t>
        </is>
      </c>
      <c r="P89" s="186" t="inlineStr">
        <is>
          <t>[SOURCE: Pharma Plus เล่มม่วง 2 - ข้อสอบย้อนหลังปี 2558 วันที่ 1 ข้อ 81]</t>
        </is>
      </c>
      <c r="Q89" s="185" t="inlineStr">
        <is>
          <t>ข้อสอบจริง</t>
        </is>
      </c>
      <c r="R89" s="185" t="inlineStr">
        <is>
          <t>2558</t>
        </is>
      </c>
      <c r="S89" s="185" t="n"/>
    </row>
    <row r="90" ht="24" customHeight="1" s="49">
      <c r="A90" s="187" t="n">
        <v>88</v>
      </c>
      <c r="B90" s="186" t="inlineStr">
        <is>
          <t>[สถานการณ์]
หญิงอายุ 27 ปี รับประทานยาคุมกำเนิดชนิดฮอร์โมนรวม (Ethinylestradiol 35 mcg + Cyproterone acetate 2 mg) เพื่อคุมกำเนิดและรักษาสิวฮอร์โมน</t>
        </is>
      </c>
      <c r="C90" s="186" t="inlineStr">
        <is>
          <t>ข้อใดเป็นข้อห้ามใช้ยาคุมกำเนิดรวมตาม WHO Category 4 (Unacceptable health risk)</t>
        </is>
      </c>
      <c r="D90" s="186" t="n"/>
      <c r="E90" s="186" t="inlineStr">
        <is>
          <t>สูบบุหรี่ 10 มวน/วัน</t>
        </is>
      </c>
      <c r="F90" s="186" t="inlineStr">
        <is>
          <t>เป็นโรคเส้นเลือดขอด</t>
        </is>
      </c>
      <c r="G90" s="186" t="inlineStr">
        <is>
          <t>เป็นโรคไมเกรนแบบมีออร่า</t>
        </is>
      </c>
      <c r="H90" s="186" t="inlineStr">
        <is>
          <t>ไขมันในเลือดผิดปกติ</t>
        </is>
      </c>
      <c r="I90" s="188" t="inlineStr">
        <is>
          <t>BMI = 28 kg/m2</t>
        </is>
      </c>
      <c r="J90" s="185" t="n">
        <v>3</v>
      </c>
      <c r="K90" s="186" t="inlineStr">
        <is>
          <t>✅ คำตอบที่ถูกต้อง: ข้อ ค. เป็นโรคไมเกรนแบบมีออร่า
🎯 ทำไมข้อนี้ถึงถูก:
ตามเกณฑ์ WHO Medical Eligibility Criteria for Contraceptive Use โรคไมเกรนที่มีอาการเตือน (Migraine with aura) ในทุกช่วงอายุ จัดเป็น WHO Category 4 (ข้อห้ามใช้อย่างเด็ดขาด) สำหรับ combined hormonal contraceptives (CHCs) เนื่องจากเพิ่มความเสี่ยงต่อ ischemic stroke อย่างมหาศาล
🔍 ข้ออื่นผิดเพราะอะไร:
• ข้อ ก.: การสูบบุหรี่จัดเป็น Category 4 ต่อเมื่ออายุ 35 ปีขึ้นไปและสูบ &gt;= 15 มวน/วัน หากสูบ 10 มวน/วัน และอายุ 27 ปี จัดเป็น Category 2 เท่านั้น
• ข้อ ข.: เส้นเลือดขอดธรรมดา (varicose veins) จัดเป็น WHO Category 1 สามารถใช้ยาคุมกำเนิดรวมได้โดยไม่มีข้อจำกัด
• ข้อ ง.: Dyslipidemia ทั่วไปที่ไม่มีปัจจัยเสี่ยง ASCVD อื่นร่วม จัดเป็น WHO Category 2 หรือ 3 ไม่ใช่ Category 4
• ข้อ จ.: ภาวะน้ำหนักเกินหรืออ้วน (BMI 28 kg/m2) จัดเป็น WHO Category 2 สามารถใช้ยาคุมกำเนิดได้</t>
        </is>
      </c>
      <c r="L90" s="186" t="n"/>
      <c r="M90" s="186" t="inlineStr">
        <is>
          <t>12. Gynaecologic/GU</t>
        </is>
      </c>
      <c r="N90" s="186" t="inlineStr">
        <is>
          <t>12.2 Oral contraceptive</t>
        </is>
      </c>
      <c r="O90" s="185" t="inlineStr">
        <is>
          <t>Clinic</t>
        </is>
      </c>
      <c r="P90" s="186" t="inlineStr">
        <is>
          <t>[SOURCE: Pharma Plus เล่มม่วง 2 - ข้อสอบย้อนหลัง PLE-CC1 ปี 2564 วันที่ 1 ข้อ 45]</t>
        </is>
      </c>
      <c r="Q90" s="185" t="inlineStr">
        <is>
          <t>ข้อสอบจริง</t>
        </is>
      </c>
      <c r="R90" s="185" t="inlineStr">
        <is>
          <t>2564</t>
        </is>
      </c>
      <c r="S90" s="185" t="inlineStr">
        <is>
          <t>CASE_2564_OCP_01</t>
        </is>
      </c>
    </row>
    <row r="91" ht="24" customHeight="1" s="49">
      <c r="A91" s="187" t="n">
        <v>89</v>
      </c>
      <c r="B91" s="186" t="inlineStr">
        <is>
          <t>[สถานการณ์]
หญิงอายุ 27 ปี รับประทานยาคุมกำเนิดชนิดฮอร์โมนรวม (Ethinylestradiol 35 mcg + Cyproterone acetate 2 mg) เพื่อคุมกำเนิดและรักษาสิวฮอร์โมน</t>
        </is>
      </c>
      <c r="C91" s="186" t="inlineStr">
        <is>
          <t>ข้อใดเป็นข้อห้ามใช้ยาคุมกำเนิดรวม ตาม WHO category 4</t>
        </is>
      </c>
      <c r="D91" s="186" t="n"/>
      <c r="E91" s="186" t="inlineStr">
        <is>
          <t>สูบบุหรี่ 10 มวน/วัน</t>
        </is>
      </c>
      <c r="F91" s="186" t="inlineStr">
        <is>
          <t>เป็นโรคเส้นเลือดขอด</t>
        </is>
      </c>
      <c r="G91" s="186" t="inlineStr">
        <is>
          <t>เป็นโรคไมเกรนแบบมีออร่า</t>
        </is>
      </c>
      <c r="H91" s="186" t="inlineStr">
        <is>
          <t>ไขมันในเลือดผิดปกติ</t>
        </is>
      </c>
      <c r="I91" s="188" t="inlineStr">
        <is>
          <t>BMI = 28 kg/m2</t>
        </is>
      </c>
      <c r="J91" s="185" t="n">
        <v>3</v>
      </c>
      <c r="K91" s="186" t="inlineStr">
        <is>
          <t>✅ คำตอบที่ถูกต้อง: ข้อ ค. เป็นโรคไมเกรนแบบมีออร่า
🎯 ทำไมข้อนี้ถึงถูก:
ไมเกรนแบบมีออร่า (Migraine with aura) เป็นข้อห้ามใช้ระดับ WHO Category 4 สำหรับยาเม็ดคุมกำเนิดฮอร์โมนรวมในสตรีทุกช่วงวัย เพราะเอสโตรเจนจะเพิ่มความเสี่ยงต่อหลอดเลือดสมองอุดตัน (ischemic stroke) อย่างมีนัยสำคัญ
🔍 ข้ออื่นผิดเพราะอะไร:
• ข้อ ก.: การสูบบุหรี่ในสตรีอายุน้อยกว่า 35 ปี จัดเป็น Category 2 เท่านั้น ไม่ถึง Category 4
• ข้อ ข.: โรคเส้นเลือดขอด (varicose veins) จัดเป็น Category 1 ปลอดภัยในการใช้ยาคุมกำเนิดรวม
• ข้อ ง.: ไขมันในเลือดผิดปกติที่ไม่รุนแรงจัดเป็น Category 2
• ข้อ จ.: BMI 28 kg/m2 (overweight) จัดเป็น Category 2 สามารถใช้ได้</t>
        </is>
      </c>
      <c r="L91" s="186" t="n"/>
      <c r="M91" s="186" t="inlineStr">
        <is>
          <t>12. Gynaecologic/GU</t>
        </is>
      </c>
      <c r="N91" s="186" t="inlineStr">
        <is>
          <t>12.2 Oral contraceptive</t>
        </is>
      </c>
      <c r="O91" s="185" t="inlineStr">
        <is>
          <t>Clinic</t>
        </is>
      </c>
      <c r="P91" s="186" t="inlineStr">
        <is>
          <t>[SOURCE: Pharma Plus เล่มม่วง 2 - ข้อสอบย้อนหลัง PLE-CC1 ปี 2564 วันที่ 1 ข้อ 46]</t>
        </is>
      </c>
      <c r="Q91" s="185" t="inlineStr">
        <is>
          <t>ข้อสอบจริง</t>
        </is>
      </c>
      <c r="R91" s="185" t="inlineStr">
        <is>
          <t>2564</t>
        </is>
      </c>
      <c r="S91" s="185" t="inlineStr">
        <is>
          <t>CASE_2564_OCP_01</t>
        </is>
      </c>
    </row>
    <row r="92" ht="24" customHeight="1" s="49">
      <c r="A92" s="187" t="n">
        <v>90</v>
      </c>
      <c r="B92" s="186" t="inlineStr">
        <is>
          <t>[สถานการณ์]
หญิงอายุ 27 ปี รับประทานยาคุมกำเนิดชนิดฮอร์โมนรวม (Ethinylestradiol 35 mcg + Cyproterone acetate 2 mg) เพื่อคุมกำเนิดและรักษาสิวฮอร์โมน</t>
        </is>
      </c>
      <c r="C92" s="186" t="inlineStr">
        <is>
          <t>แพทย์จ่าย desogestrel ให้แทน ข้อใดเกี่ยวกับฤทธิ์ของ desogestrel น้อยที่สุด (ไม่มีฤทธิ์นี้)</t>
        </is>
      </c>
      <c r="D92" s="186" t="n"/>
      <c r="E92" s="186" t="inlineStr">
        <is>
          <t>ยับยั้งการตกไข่</t>
        </is>
      </c>
      <c r="F92" s="186" t="inlineStr">
        <is>
          <t>ลดการเคลื่อนไหวของท่อนำรังไข่</t>
        </is>
      </c>
      <c r="G92" s="186" t="inlineStr">
        <is>
          <t>เพิ่มเมื่อกบริเวณปากมดลูก</t>
        </is>
      </c>
      <c r="H92" s="186" t="inlineStr">
        <is>
          <t>ยับยั้ง Aldosterone - induced salt retention</t>
        </is>
      </c>
      <c r="I92" s="188" t="inlineStr">
        <is>
          <t>ลดความหนาของเยื่อบุโพรงมดลูก</t>
        </is>
      </c>
      <c r="J92" s="185" t="n">
        <v>4</v>
      </c>
      <c r="K92" s="186" t="inlineStr">
        <is>
          <t>✅ คำตอบที่ถูกต้อง: ข้อ ง. ยับยั้ง Aldosterone - induced salt retention
🎯 ทำไมข้อนี้ถึงถูก:
Desogestrel เป็น progestin กลุ่ม gonane derivative ไม่มีฤทธิ์ antimineralocorticoid (ไม่สามารถยับยั้ง aldosterone-induced salt retention ได้) สารโปรเจสตินที่มีฤทธิ์ antimineralocorticoid ต้าน aldosterone ได้คือ Drospirenone
🔍 ข้ออื่นผิดเพราะอะไร:
• ข้อ ก.: Desogestrel ในขนาด 75 mcg สามารถยับยั้งการตกไข่ (inhibition of ovulation) ได้สูงถึง 97% ซึ่งเป็นกลไกหลักของ Cerazette
• ข้อ ข.: โปรเจสตินมีฤทธิ์ลดการบีบตัวและการเคลื่อนไหวของท่อนำไข่ (decrease fallopian tube motility) ชะลอการเดินทางของไข่
• ข้อ ค.: โปรเจสตินออกฤทธิ์เพิ่มความเหนียวข้นของมูกปากมดลูก (thicken cervical mucus) ขัดขวางการเคลื่อนที่ของอสุจิ
• ข้อ จ.: โปรเจสตินทำให้เยื่อบุโพรงมดลูกฝ่อบาง (endometrial atrophy) ทำให้ไม่เหมาะแก่การฝังตัวของตัวอ่อน</t>
        </is>
      </c>
      <c r="L92" s="186" t="n"/>
      <c r="M92" s="186" t="inlineStr">
        <is>
          <t>12. Gynaecologic/GU</t>
        </is>
      </c>
      <c r="N92" s="186" t="inlineStr">
        <is>
          <t>12.2 Oral contraceptive</t>
        </is>
      </c>
      <c r="O92" s="185" t="inlineStr">
        <is>
          <t>Clinic</t>
        </is>
      </c>
      <c r="P92" s="186" t="inlineStr">
        <is>
          <t>[SOURCE: Pharma Plus เล่มม่วง 2 - ข้อสอบย้อนหลัง PLE-CC1 ปี 2564 วันที่ 1 ข้อ 47]</t>
        </is>
      </c>
      <c r="Q92" s="185" t="inlineStr">
        <is>
          <t>ข้อสอบจริง</t>
        </is>
      </c>
      <c r="R92" s="185" t="inlineStr">
        <is>
          <t>2564</t>
        </is>
      </c>
      <c r="S92" s="185" t="inlineStr">
        <is>
          <t>CASE_2564_OCP_01</t>
        </is>
      </c>
    </row>
    <row r="93" ht="24" customHeight="1" s="49">
      <c r="A93" s="187" t="n">
        <v>91</v>
      </c>
      <c r="B93" s="186" t="inlineStr">
        <is>
          <t>[กรณีศึกษา]
เดิมผู้ป่วยใช้ยาคุมกำเนิดที่มีส่วนผสมของ EE 35 mcg + cyproterone acetate 2 mg เพื่อต้องการคุมกำเนิดและคุมสิว รับประทานมาแล้ว 3 เดือน มีอาการคลื่นไส้ อาเจียน ตึงคัดเต้านม</t>
        </is>
      </c>
      <c r="C93" s="186" t="inlineStr">
        <is>
          <t>ต้องปรับสูตรยาคุมกำเนิดในผู้ป่วยรายนี้อย่างไร</t>
        </is>
      </c>
      <c r="D93" s="186" t="n"/>
      <c r="E93" s="186" t="inlineStr">
        <is>
          <t>ไม่ต้องปรับสูตรยาคุมกำเนิดเนื่องจากหลังรับประทานไปแล้วอาการข้างเคียงจะคงดีขึ้น</t>
        </is>
      </c>
      <c r="F93" s="186" t="inlineStr">
        <is>
          <t>เปลี่ยนเป็นสูตร EE 50 mcg + norgestrel</t>
        </is>
      </c>
      <c r="G93" s="186" t="inlineStr">
        <is>
          <t>เปลี่ยนเป็นสูตร EE 30 mcg + levonorgestrel</t>
        </is>
      </c>
      <c r="H93" s="186" t="inlineStr">
        <is>
          <t>เปลี่ยนเป็นสูตร EE 20 mcg + norgestimate</t>
        </is>
      </c>
      <c r="I93" s="188" t="inlineStr">
        <is>
          <t>เปลี่ยนเป็นสูตร EE 20 mcg + drospirenone</t>
        </is>
      </c>
      <c r="J93" s="185" t="n">
        <v>5</v>
      </c>
      <c r="K93" s="186" t="inlineStr">
        <is>
          <t>✅ คำตอบที่ถูกต้อง: ข้อ จ. เปลี่ยนเป็นสูตร EE 20 mcg + drospirenone
🎯 ทำไมข้อนี้ถึงถูก:
อาการคลื่นไส้ อาเจียน และตึงคัดเต้านมเป็น estrogen excess side effects ที่ยังคงอยู่นานถึง 3 เดือน การแก้ไขต้องลดขนาดยา ethinyl estradiol (EE) ลงเหลือ 20 mcg และเนื่องจากผู้ป่วยต้องการฤทธิ์คุมสิว จึงควรเลือก progestin ที่มีฤทธิ์ antiandrogenic เช่น drospirenone สูตร EE 20 mcg + drospirenone 3 mg จึงตรงตามเป้าหมายที่สุด
🔍 ข้ออื่นผิดเพราะอะไร:
• ข้อ ก.: ผู้ป่วยรับประทานมาครบ 3 เดือนแล้วแต่อาการคลื่นไส้และคัดเต้านมยังไม่ดีขึ้น แสดงว่าไม่ใช่ transient effect ในช่วง 1-2 เดือนแรก จึงจำเป็นต้องปรับขนาดยา
• ข้อ ข.: สูตร EE 50 mcg ยิ่งเพิ่มขนาดยาเอสโตรเจนสูงขึ้นมาก จะทำให้อาการคลื่นไส้และคัดเต้านมรุนแรงขึ้น
• ข้อ ค.: Levonorgestrel มีฤทธิ์ androgenic สูง อาจทำให้อาการสิวแย่ลง และ EE 30 mcg ยังลดเอสโตรเจนได้ไม่มากพอ
• ข้อ ง.: แม้ Norgestimate จะมี androgenicity ต่ำ แต่ Drospirenone มี antiandrogenic activity ชัดเจนกว่าและมีฤทธิ์ antimineralocorticoid ช่วยลดอาการบวมน้ำและคัดตึงเต้านมได้ดียิ่งขึ้น</t>
        </is>
      </c>
      <c r="L93" s="186" t="inlineStr">
        <is>
          <t>Contraception</t>
        </is>
      </c>
      <c r="M93" s="186" t="inlineStr">
        <is>
          <t>12. Gynaecologic/GU</t>
        </is>
      </c>
      <c r="N93" s="186" t="inlineStr">
        <is>
          <t>12.2 Oral contraceptive</t>
        </is>
      </c>
      <c r="O93" s="185" t="inlineStr">
        <is>
          <t>Clinic</t>
        </is>
      </c>
      <c r="P93" s="186" t="inlineStr">
        <is>
          <t>ข้อสอบเก่า</t>
        </is>
      </c>
      <c r="Q93" s="185" t="inlineStr">
        <is>
          <t>ข้อสอบจริง</t>
        </is>
      </c>
      <c r="R93" s="185" t="inlineStr">
        <is>
          <t>2565</t>
        </is>
      </c>
      <c r="S93" s="185" t="n"/>
    </row>
    <row r="94" ht="24" customHeight="1" s="49">
      <c r="A94" s="187" t="n">
        <v>92</v>
      </c>
      <c r="B94" s="186" t="n"/>
      <c r="C94" s="186" t="inlineStr">
        <is>
          <t>ความแตกต่างอย่างชัดเจนระหว่างยาคุมแบบแผ่นแปะกับแบบเม็ดคือข้อใด</t>
        </is>
      </c>
      <c r="D94" s="186" t="n"/>
      <c r="E94" s="186" t="inlineStr">
        <is>
          <t>แผ่นแปะเลี่ยง first pass metabolism</t>
        </is>
      </c>
      <c r="F94" s="186" t="inlineStr">
        <is>
          <t>แผ่นแปะมีผลในแง่การลดสิวที่ดีกว่าแบบเม็ด</t>
        </is>
      </c>
      <c r="G94" s="186" t="inlineStr">
        <is>
          <t>แผ่นแปะปลดปล่อยยาแบบ first order kinetic</t>
        </is>
      </c>
      <c r="H94" s="186" t="inlineStr">
        <is>
          <t>แผ่นแปะมีประสิทธิภาพในการคุมกำเนิดต่ำกว่าแบบเม็ด</t>
        </is>
      </c>
      <c r="I94" s="188" t="inlineStr">
        <is>
          <t>แผ่นแปะมีผลต่อการเกิดอันตรกิริยากับยาชนิดอื่นได้มากกว่า</t>
        </is>
      </c>
      <c r="J94" s="185" t="n">
        <v>1</v>
      </c>
      <c r="K94" s="186" t="inlineStr">
        <is>
          <t>✅ คำตอบที่ถูกต้อง: ข้อ ก. แผ่นแปะเลี่ยง first pass metabolism
🎯 ทำไมข้อนี้ถึงถูก:
ความแตกต่างพื้นฐานทางเภสัชจลนศาสตร์คือยาคุมกำเนิดชนิดแผ่นแปะ (transdermal patch) จะถูกดูดซึมผ่านผิวหนังเข้าสู่กระแสเลือดโดยตรง จึงหลีกเลี่ยง hepatic first-pass metabolism ทำให้ระดับยาในกระแสเลือดมีความคงที่สม่ำเสมอมากกว่า
🔍 ข้ออื่นผิดเพราะอะไร:
• ข้อ ข.: ประสิทธิภาพในการลดสิวขึ้นอยู่กับชนิดของ progestin และสัดส่วนฮอร์โมน ไม่ได้ขึ้นกับรูปแบบแผ่นแปะ
• ข้อ ค.: แผ่นแปะควบคุมการปลดปล่อยยาแบบ zero-order release kinetics เพื่อให้ได้ระดับยาคงที่ ไม่ใช่ first-order
• ข้อ ง.: แผ่นแปะมีประสิทธิภาพในการคุมกำเนิดเทียบเท่ากับยาเม็ดคุมกำเนิด (ยกเว้นในสตรีที่มีน้ำหนักตัวเกิน 90 kg)
• ข้อ จ.: ยาเม็ดแบบรับประทานผ่านตับและเอนไซม์ทางเดินอาหารมากกว่า จึงมีโอกาสเกิด drug interaction ไม่น้อยไปกว่าแผ่นแปะ</t>
        </is>
      </c>
      <c r="L94" s="186" t="inlineStr">
        <is>
          <t>Contraception</t>
        </is>
      </c>
      <c r="M94" s="186" t="inlineStr">
        <is>
          <t>12. Gynaecologic/GU</t>
        </is>
      </c>
      <c r="N94" s="186" t="inlineStr">
        <is>
          <t>12.2 Oral contraceptive</t>
        </is>
      </c>
      <c r="O94" s="185" t="inlineStr">
        <is>
          <t>Clinic</t>
        </is>
      </c>
      <c r="P94" s="186" t="inlineStr">
        <is>
          <t>ข้อสอบเก่า</t>
        </is>
      </c>
      <c r="Q94" s="185" t="inlineStr">
        <is>
          <t>ข้อสอบจริง</t>
        </is>
      </c>
      <c r="R94" s="185" t="inlineStr">
        <is>
          <t>2565</t>
        </is>
      </c>
      <c r="S94" s="185" t="n"/>
    </row>
    <row r="95" ht="24" customHeight="1" s="49">
      <c r="A95" s="187" t="n">
        <v>93</v>
      </c>
      <c r="B95" s="186" t="n"/>
      <c r="C95" s="186" t="inlineStr">
        <is>
          <t>ยาคุมกำเนิดใดที่เหมาะกับคนให้นมบุตร</t>
        </is>
      </c>
      <c r="D95" s="186" t="n"/>
      <c r="E95" s="186" t="inlineStr">
        <is>
          <t>Lynestrenol</t>
        </is>
      </c>
      <c r="F95" s="186" t="inlineStr">
        <is>
          <t>Levonorgestrel</t>
        </is>
      </c>
      <c r="G95" s="186" t="inlineStr">
        <is>
          <t>EE 15 mcg + desogestrel</t>
        </is>
      </c>
      <c r="H95" s="186" t="inlineStr">
        <is>
          <t>EE 20 mcg + drospirenone</t>
        </is>
      </c>
      <c r="I95" s="188" t="inlineStr">
        <is>
          <t>EE 30 mcg + gestodene</t>
        </is>
      </c>
      <c r="J95" s="185" t="n">
        <v>1</v>
      </c>
      <c r="K95" s="186" t="inlineStr">
        <is>
          <t>✅ คำตอบที่ถูกต้อง: ข้อ ก. Lynestrenol
🎯 ทำไมข้อนี้ถึงถูก:
สตรีให้นมบุตร (breastfeeding mothers) ควรหลีกเลี่ยงฮอร์โมนเอสโตรเจน (EE) เพราะกดการหลั่งน้ำนม (suppress lactation) และลดปริมาณน้ำนม จึงแนะนำให้ใช้ Progestin-only pills (POPs) ซึ่งในประเทศไทยยาคุมสูตรฮอร์โมนเดี่ยวที่ใช้สำหรับสตรีให้นมบุตรคือ Lynestrenol 0.5 mg (Exluton)
🔍 ข้ออื่นผิดเพราะอะไร:
• ข้อ ข.: Levonorgestrel เดี่ยวๆ ในรูปแบบเม็ดที่มีจำหน่ายในไทยมักเป็น emergency contraceptive pill (0.75 mg หรือ 1.5 mg) ไม่ได้ใช้เป็น daily POP สำหรับสตรีให้นมบุตร
• ข้อ ค.: มีส่วนผสมของ Ethinyl estradiol (EE 15 mcg) ซึ่งกดการผลิตน้ำนมแม่
• ข้อ ง.: มีส่วนผสมของ Ethinyl estradiol (EE 20 mcg) ซึ่งกดการหลั่งน้ำนม
• ข้อ จ.: มีส่วนผสมของ Ethinyl estradiol (EE 30 mcg) ซึ่งกดการสร้างและปริมาณน้ำนมแม่</t>
        </is>
      </c>
      <c r="L95" s="186" t="inlineStr">
        <is>
          <t>Contraception</t>
        </is>
      </c>
      <c r="M95" s="186" t="inlineStr">
        <is>
          <t>12. Gynaecologic/GU</t>
        </is>
      </c>
      <c r="N95" s="186" t="inlineStr">
        <is>
          <t>12.2 Oral contraceptive</t>
        </is>
      </c>
      <c r="O95" s="185" t="inlineStr">
        <is>
          <t>Clinic</t>
        </is>
      </c>
      <c r="P95" s="186" t="inlineStr">
        <is>
          <t>ข้อสอบเก่า</t>
        </is>
      </c>
      <c r="Q95" s="185" t="inlineStr">
        <is>
          <t>ข้อสอบจริง</t>
        </is>
      </c>
      <c r="R95" s="185" t="inlineStr">
        <is>
          <t>2565</t>
        </is>
      </c>
      <c r="S95" s="185" t="n"/>
    </row>
    <row r="96" ht="24" customHeight="1" s="49">
      <c r="A96" s="187" t="n">
        <v>94</v>
      </c>
      <c r="B96" s="186" t="n"/>
      <c r="C96" s="186" t="inlineStr">
        <is>
          <t>ข้อใดกล่าวผิดเกี่ยวกับภาวะการปวดระดู หรือปวดประจำเดือน</t>
        </is>
      </c>
      <c r="D96" s="186" t="n"/>
      <c r="E96" s="186" t="inlineStr">
        <is>
          <t>มีอาการอยู่ประมาณ 1 วัน อาจพบอาการได้นานถึง 2-3 วัน</t>
        </is>
      </c>
      <c r="F96" s="186" t="inlineStr">
        <is>
          <t>มักเกิดภายใน 6-12 เดือนหลังจากเริ่มมีประจำเดือนครั้งแรก</t>
        </is>
      </c>
      <c r="G96" s="186" t="inlineStr">
        <is>
          <t>อาการจะมากที่สุดในช่วงที่มีเลือดประจำเดือนออกมาก</t>
        </is>
      </c>
      <c r="H96" s="186" t="inlineStr">
        <is>
          <t>สาเหตุเกิดจากการหดรัดตัวของกล้ามเนื้อมดลูกจากการกระตุ้นของสาร Prostaglandin ที่หลั่งออกมาในระหว่างมีประจำเดือน</t>
        </is>
      </c>
      <c r="I96" s="188" t="inlineStr">
        <is>
          <t>มักจะเริ่มแสดงอาการเมื่อเข้าสู่วัยทำงาน และมีการตกไข่อย่างสม่ำเสมอ</t>
        </is>
      </c>
      <c r="J96" s="185" t="n">
        <v>5</v>
      </c>
      <c r="K96" s="186" t="inlineStr">
        <is>
          <t>✅ คำตอบที่ถูกต้อง: ข้อ จ. มักจะเริ่มแสดงอาการเมื่อเข้าสู่วัยทำงาน และมีการตกไข่อย่างสม่ำเสมอ
🎯 ทำไมข้อนี้ถึงถูก:
อาการปวดระดูปฐมภูมิ (Primary Dysmenorrhea) มักเริ่มเกิดขึ้นตั้งแต่วัยรุ่น (adolescence) ภายใน 6 ถึง 12 เดือนหลังจากเริ่มมีประจำเดือนครั้งแรก (menarche) ซึ่งเป็นช่วงที่รังไข่เริ่มมี ovulatory cycles อย่างสม่ำเสมอ หากเพิ่งเริ่มแสดงอาการปวดประจำเดือนรุนแรงเมื่อเข้าสู่วัยทำงานหรือวัยผู้ใหญ่ มักจัดเป็น Secondary dysmenorrhea ที่มีสาเหตุจากพยาธิสภาพในอุ้งเชิงกราน เช่น Endometriosis, Adenomyosis หรือ Uterine fibroids
🔍 ข้ออื่นผิดเพราะอะไร:
• ข้อ ก. (มีอาการอยู่ประมาณ 1 วัน อาจพบอาการได้นานถึง 2-3 วัน): ถูกต้อง อาการปวดระดูมักเริ่มก่อนหรือพร้อมกับมีประจำเดือนและมีอาการต่อเนื่องประมาณ 24 ถึง 72 ชั่วโมง (1 ถึง 3 วัน)
• ข้อ ข. (มักเกิดภายใน 6-12 เดือนหลังจากเริ่มมีประจำเดือนครั้งแรก): ถูกต้อง มักเริ่มแสดงอาการเมื่อเริ่มมี ovulatory cycles ที่สมบูรณ์
• ข้อ ค. (อาการจะมากที่สุดในช่วงที่มีเลือดประจำเดือนออกมาก): ถูกต้อง อาการปวดมักรุนแรงที่สุดในวันแรกและวันที่สองของการมีประจำเดือน ซึ่งสัมพันธ์กับช่วงที่มีการหลั่ง Prostaglandins สูงสุด
• ข้อ ง. (สาเหตุเกิดจากการหดรัดตัวของกล้ามเนื้อมดลูกจากการกระตุ้นของสาร Prostaglandin): ถูกต้อง พยาธิสรีรวิทยาเกิดจากการหลั่ง PGF2alpha และ PGE2 จากเยื่อบุโพรงมดลูก ทำให้กล้ามเนื้อมดลูกหดเกร็งและเกิดภาวะ uterine ischemia</t>
        </is>
      </c>
      <c r="L96" s="186" t="n"/>
      <c r="M96" s="186" t="inlineStr">
        <is>
          <t>12. Gynaecologic/GU</t>
        </is>
      </c>
      <c r="N96" s="186" t="inlineStr">
        <is>
          <t>12.1 Dysmenorrhea</t>
        </is>
      </c>
      <c r="O96" s="185" t="inlineStr">
        <is>
          <t>Clinic</t>
        </is>
      </c>
      <c r="P96" s="186" t="inlineStr">
        <is>
          <t>[SOURCE: Mock Pharmtutor 2024 Set 1 ข้อ 66]</t>
        </is>
      </c>
      <c r="Q96" s="185" t="inlineStr">
        <is>
          <t>ข้อสอบจำลอง</t>
        </is>
      </c>
      <c r="R96" s="185" t="inlineStr">
        <is>
          <t>Mock Pharmtutor 2024</t>
        </is>
      </c>
      <c r="S96" s="185" t="n"/>
    </row>
    <row r="97" ht="24" customHeight="1" s="49">
      <c r="A97" s="187" t="n">
        <v>95</v>
      </c>
      <c r="B97" s="186" t="n"/>
      <c r="C97" s="186" t="inlineStr">
        <is>
          <t>ข้อใดไม่ใช่การรักษาภาวะการปวดระดู</t>
        </is>
      </c>
      <c r="D97" s="186" t="n"/>
      <c r="E97" s="186" t="inlineStr">
        <is>
          <t>การรับประทานยาในกลุ่มแก้อักเสบที่ไม่ใช่สเตรียรอยด์</t>
        </is>
      </c>
      <c r="F97" s="186" t="inlineStr">
        <is>
          <t>การประคบเย็น</t>
        </is>
      </c>
      <c r="G97" s="186" t="inlineStr">
        <is>
          <t>การใช้คลื่นความถี่สูงในการรักษาการปวด</t>
        </is>
      </c>
      <c r="H97" s="186" t="inlineStr">
        <is>
          <t>การใช้ห่วงคุมกำเนิด</t>
        </is>
      </c>
      <c r="I97" s="188" t="inlineStr">
        <is>
          <t>การรับประทานยาคุมกำเนิดชนิด progestin</t>
        </is>
      </c>
      <c r="J97" s="185" t="n">
        <v>2</v>
      </c>
      <c r="K97" s="186" t="inlineStr">
        <is>
          <t>✅ คำตอบที่ถูกต้อง: ข้อ ข. การประคบเย็น
🎯 ทำไมข้อนี้ถึงถูก:
การประคบเย็น (Cold compression) ไม่ใช่วิธีการรักษาภาวะปวดระดู เนื่องจากความเย็นทำให้หลอดเลือดหดตัว (vasoconstriction) และกล้ามเนื้อมดลูกเกร็งตัวมากขึ้น ซึ่งอาจทำให้อาการปวดประจำเดือนแย่ลง ในทางตรงกันข้าม การประคบร้อน (Heat therapy / Warm compression) ที่บริเวณท้องน้อยเป็น non-pharmacological treatment ที่ได้รับการพิสูจน์แล้วว่ามีประสิทธิภาพเทียบเท่ากับยาแก้ปวด โดยช่วยให้กล้ามเนื้อมดลูกคลายตัวและเพิ่มการไหลเวียนเลือด
🔍 ข้ออื่นผิดเพราะอะไร:
• ข้อ ก. (การรับประทานยาในกลุ่มแก้อักเสบที่ไม่ใช่สเตียรอยด์): เป็นการรักษามาตรฐาน first-line pharmacotherapy โดย NSAIDs (เช่น Ibuprofen, Mefenamic acid, Naproxen) ยับยั้งเอนไซม์ COX จึงลดการสร้าง prostaglandins
• ข้อ ค. (การใช้คลื่นความถี่สูงในการรักษาการปวด): TENS (Transcutaneous Electrical Nerve Stimulation) เป็น non-pharmacologic treatment ที่ช่วยระงับการส่งสัญญาณปวดตาม gate control theory
• ข้อ ง. (การใช้ห่วงคุมกำเนิด): Levonorgestrel-releasing Intrauterine System (LNG-IUS) ช่วยให้เยื่อบุโพรงมดลูกฝ่อบางลง ลดปริมาณประจำเดือนและลดอาการปวดระดูได้อย่างมีประสิทธิภาพ
• ข้อ จ. (การรับประทานยาคุมกำเนิดชนิด progestin): Progestin-only pills หรือยาคุมกำเนิดช่วยยับยั้งการเจริญของเยื่อบุโพรงมดลูกและลดการสร้าง prostaglandins จึงใช้รักษา dysmenorrhea ได้</t>
        </is>
      </c>
      <c r="L97" s="186" t="n"/>
      <c r="M97" s="186" t="inlineStr">
        <is>
          <t>12. Gynaecologic/GU</t>
        </is>
      </c>
      <c r="N97" s="186" t="inlineStr">
        <is>
          <t>12.1 Dysmenorrhea</t>
        </is>
      </c>
      <c r="O97" s="185" t="inlineStr">
        <is>
          <t>Clinic</t>
        </is>
      </c>
      <c r="P97" s="186" t="inlineStr">
        <is>
          <t>[SOURCE: Mock Pharmtutor 2024 Set 1 ข้อ 67]</t>
        </is>
      </c>
      <c r="Q97" s="185" t="inlineStr">
        <is>
          <t>ข้อสอบจำลอง</t>
        </is>
      </c>
      <c r="R97" s="185" t="inlineStr">
        <is>
          <t>Mock Pharmtutor 2024</t>
        </is>
      </c>
      <c r="S97" s="185" t="n"/>
    </row>
    <row r="98" ht="24" customHeight="1" s="49">
      <c r="A98" s="187" t="n">
        <v>96</v>
      </c>
      <c r="B98" s="186" t="n"/>
      <c r="C98" s="186" t="inlineStr">
        <is>
          <t>ภาวะใดต่อไปนี้สามารถใช้ฮอร์โมนในการรักษาหรือทดแทนในกลุ่มที่ขาดฮอร์โมนได้</t>
        </is>
      </c>
      <c r="D98" s="186" t="n"/>
      <c r="E98" s="186" t="inlineStr">
        <is>
          <t>มะเร็งเต้านม</t>
        </is>
      </c>
      <c r="F98" s="186" t="inlineStr">
        <is>
          <t>เบาหวานร่วมกับภาวะไขมันในเลือดสูง</t>
        </is>
      </c>
      <c r="G98" s="186" t="inlineStr">
        <is>
          <t>ภาวะลิ่มเลือดอุดตันหลอดเลือดดำ หรือภาวะหลอดเลือดดำอักเสบ</t>
        </is>
      </c>
      <c r="H98" s="186" t="inlineStr">
        <is>
          <t>ภาวะตับอักเสบเฉียบพลัน</t>
        </is>
      </c>
      <c r="I98" s="188" t="inlineStr">
        <is>
          <t>เลือดออกผิดปกติทางชองคลอดโดยไม่ทราบสาเหตุ</t>
        </is>
      </c>
      <c r="J98" s="185" t="n">
        <v>2</v>
      </c>
      <c r="K98" s="186" t="inlineStr">
        <is>
          <t>✅ คำตอบที่ถูกต้อง: ข้อ ข. เบาหวานร่วมกับภาวะไขมันในเลือดสูง
🎯 ทำไมข้อนี้ถึงถูก:
ภาวะเบาหวานร่วมกับไขมันในเลือดสูงไม่ใช่ข้อห้ามใช้เด็ดขาด (absolute contraindication) ของการให้ฮอร์โมนทดแทนในสตรีวัยหมดระดู (Menopausal Hormone Therapy: MHT) หากผู้ป่วยคุมระดับน้ำตาลและไขมันได้ดี สามารถพิจารณาใช้ฮอร์โมนได้โดยเฉพาะ transdermal estrogen ซึ่งไม่ผ่าน first-pass metabolism ในตับและไม่เพิ่มระดับ triglyceride ในเลือด ขณะที่ตัวเลือกอื่นเป็นข้อห้ามใช้เด็ดขาดทั้งหมด
🔍 ข้ออื่นผิดเพราะอะไร:
• ข้อ ก.: (มะเร็งเต้านม): ไม่ใช่คำตอบที่ถูกต้องตามแนวทางเวชปฏิบัติและหลักวิชาการทางเภสัชกรรมสำหรับกรณีนี้
• ข้อ ค.: (ภาวะลิ่มเลือดอุดตันหลอดเลือดดำ หรือภาวะหลอดเลือดดำอักเสบ): ไม่ใช่คำตอบที่ถูกต้องตามแนวทางเวชปฏิบัติและหลักวิชาการทางเภสัชกรรมสำหรับกรณีนี้
• ข้อ ง.: (ภาวะตับอักเสบเฉียบพลัน): ไม่ใช่คำตอบที่ถูกต้องตามแนวทางเวชปฏิบัติและหลักวิชาการทางเภสัชกรรมสำหรับกรณีนี้
• ข้อ จ.: (เลือดออกผิดปกติทางชองคลอดโดยไม่ทราบสาเหตุ): ไม่ใช่คำตอบที่ถูกต้องตามแนวทางเวชปฏิบัติและหลักวิชาการทางเภสัชกรรมสำหรับกรณีนี้</t>
        </is>
      </c>
      <c r="L98" s="186" t="n"/>
      <c r="M98" s="186" t="inlineStr">
        <is>
          <t>12. Gynaecologic/GU</t>
        </is>
      </c>
      <c r="N98" s="186" t="inlineStr">
        <is>
          <t>12.3 Hormonal replacement</t>
        </is>
      </c>
      <c r="O98" s="185" t="inlineStr">
        <is>
          <t>Clinic</t>
        </is>
      </c>
      <c r="P98" s="186" t="inlineStr">
        <is>
          <t>[SOURCE: Mock Pharmtutor 2024 Set 1 ข้อ 69]</t>
        </is>
      </c>
      <c r="Q98" s="185" t="inlineStr">
        <is>
          <t>ข้อสอบจำลอง</t>
        </is>
      </c>
      <c r="R98" s="185" t="inlineStr">
        <is>
          <t>Mock Pharmtutor 2024</t>
        </is>
      </c>
      <c r="S98" s="185" t="n"/>
    </row>
    <row r="99" ht="24" customHeight="1" s="49">
      <c r="A99" s="187" t="n">
        <v>97</v>
      </c>
      <c r="B99" s="186" t="n"/>
      <c r="C99" s="186" t="inlineStr">
        <is>
          <t>ปัจจัยใดบ้างที่ส่งผลต่อภาวะกลั้นปัสสาวะไม่ได้</t>
        </is>
      </c>
      <c r="D99" s="186" t="n"/>
      <c r="E99" s="186" t="inlineStr">
        <is>
          <t>การดื่มเครื่องดื่มที่มีคาเฟอีน</t>
        </is>
      </c>
      <c r="F99" s="186" t="inlineStr">
        <is>
          <t>ภาวะอ้วน</t>
        </is>
      </c>
      <c r="G99" s="186" t="inlineStr">
        <is>
          <t>กล้ามเนื้ออุ้งเชิงกรานหดตัว</t>
        </is>
      </c>
      <c r="H99" s="186" t="inlineStr">
        <is>
          <t>ข้อ a และ b</t>
        </is>
      </c>
      <c r="I99" s="188" t="inlineStr">
        <is>
          <t>ถูกทุกข้อ</t>
        </is>
      </c>
      <c r="J99" s="185" t="n">
        <v>4</v>
      </c>
      <c r="K99" s="186" t="inlineStr">
        <is>
          <t>✅ คำตอบที่ถูกต้อง: ข้อ ง. ข้อ a และ b
🎯 ทำไมข้อนี้ถึงถูก:
ปัจจัยเสี่ยงที่ทำให้เกิดภาวะกลั้นปัสสาวะไม่ได้ (Urinary Incontinence) ได้แก่ การดื่มคาเฟอีน (caffeine มีฤทธิ์ขับปัสสาวะและกระตุ้นการบีบตัวของ detrusor muscle ทำให้เกิด urgency) และภาวะอ้วน (obesity เพิ่มแรงดันในช่องท้อง intra-abdominal pressure กดทับกระเพาะปัสสาวะทำให้เกิด stress incontinence) ส่วนกล้ามเนื้ออุ้งเชิงกรานหดตัวเป็นกลไกปกติที่ช่วยกลั้นปัสสาวะ ไม่ใช่สาเหตุที่ทำให้กลั้นไม่ได้
🔍 ข้ออื่นผิดเพราะอะไร:
• ข้อ ก.: (การดื่มเครื่องดื่มที่มีคาเฟอีน): ไม่ใช่คำตอบที่ถูกต้องตามแนวทางเวชปฏิบัติและหลักวิชาการทางเภสัชกรรมสำหรับกรณีนี้
• ข้อ ข.: ไม่ใช่ปัจจัยที่ส่งผลเสียต่อการกลั้นปัสสาวะ
• ข้อ ค.: (กล้ามเนื้ออุ้งเชิงกรานหดตัว): ไม่ใช่คำตอบที่ถูกต้องตามแนวทางเวชปฏิบัติและหลักวิชาการทางเภสัชกรรมสำหรับกรณีนี้
• ข้อ จ.: (ถูกทุกข้อ): ไม่ใช่คำตอบที่ถูกต้องตามแนวทางเวชปฏิบัติและหลักวิชาการทางเภสัชกรรมสำหรับกรณีนี้</t>
        </is>
      </c>
      <c r="L99" s="186" t="n"/>
      <c r="M99" s="186" t="inlineStr">
        <is>
          <t>12. Gynaecologic/GU</t>
        </is>
      </c>
      <c r="N99" s="186" t="inlineStr">
        <is>
          <t>12.4 Urinary incontinence</t>
        </is>
      </c>
      <c r="O99" s="185" t="inlineStr">
        <is>
          <t>Clinic</t>
        </is>
      </c>
      <c r="P99" s="186" t="inlineStr">
        <is>
          <t>[SOURCE: Mock Pharmtutor 2024 Set 1 ข้อ 72]</t>
        </is>
      </c>
      <c r="Q99" s="185" t="inlineStr">
        <is>
          <t>ข้อสอบจำลอง</t>
        </is>
      </c>
      <c r="R99" s="185" t="inlineStr">
        <is>
          <t>Mock Pharmtutor 2024</t>
        </is>
      </c>
      <c r="S99" s="185" t="n"/>
    </row>
    <row r="100" ht="24" customHeight="1" s="49">
      <c r="A100" s="187" t="n">
        <v>98</v>
      </c>
      <c r="B100" s="186" t="n"/>
      <c r="C100" s="186" t="inlineStr">
        <is>
          <t>ยาในข้อใดสามารถรักษาภาวะกลั้นปัสสาวะไม่ได้</t>
        </is>
      </c>
      <c r="D100" s="186" t="n"/>
      <c r="E100" s="186" t="inlineStr">
        <is>
          <t>Furosemide</t>
        </is>
      </c>
      <c r="F100" s="186" t="inlineStr">
        <is>
          <t>Enalapril</t>
        </is>
      </c>
      <c r="G100" s="186" t="inlineStr">
        <is>
          <t>Duloxetine</t>
        </is>
      </c>
      <c r="H100" s="186" t="inlineStr">
        <is>
          <t>Venlafaxine</t>
        </is>
      </c>
      <c r="I100" s="188" t="inlineStr">
        <is>
          <t>Nortriptyline</t>
        </is>
      </c>
      <c r="J100" s="185" t="n">
        <v>3</v>
      </c>
      <c r="K100" s="186" t="inlineStr">
        <is>
          <t>✅ คำตอบที่ถูกต้อง: ข้อ ค. Duloxetine
🎯 ทำไมข้อนี้ถึงถูก:
Duloxetine เป็นยาในกลุ่ม Serotonin-Norepinephrine Reuptake Inhibitor (SNRI) ที่มีข้อบ่งใช้ในการรักษาภาวะปัสสาวะเล็ดขณะไอ จาม หรือออกแรง (Stress Urinary Incontinence: SUI) ในสตรี โดยยับยั้งการดูดกลับของ 5-HT และ NE ใน Onuf nucleus ของไขสันหลังระดับ sacral ทำให้เพิ่มการกระตุ้น pudendal nerve ส่งผลให้ external urethral sphincter บีบตัวแข็งแรงขึ้น
🔍 ข้ออื่นผิดเพราะอะไร:
• ข้อ ก.: (Furosemide): ไม่ใช่คำตอบที่ถูกต้องตามแนวทางเวชปฏิบัติและหลักวิชาการทางเภสัชกรรมสำหรับกรณีนี้
• ข้อ ข.: (Nortriptyline):เป็นยาต้านซึมเศร้ากลุ่มTCAมีanticholinergicsideeffectsอาจทำให้ปัสสาวะคั่ง(urinaryretention)และเกิดoverflowincontinenceตามมา
• ข้อ ง.: (Venlafaxine): ไม่ใช่คำตอบที่ถูกต้องตามแนวทางเวชปฏิบัติและหลักวิชาการทางเภสัชกรรมสำหรับกรณีนี้
• ข้อ จ.: (Nortriptyline): ไม่ใช่คำตอบที่ถูกต้องตามแนวทางเวชปฏิบัติและหลักวิชาการทางเภสัชกรรมสำหรับกรณีนี้</t>
        </is>
      </c>
      <c r="L100" s="186" t="n"/>
      <c r="M100" s="186" t="inlineStr">
        <is>
          <t>12. Gynaecologic/GU</t>
        </is>
      </c>
      <c r="N100" s="186" t="inlineStr">
        <is>
          <t>12.4 Urinary incontinence</t>
        </is>
      </c>
      <c r="O100" s="185" t="inlineStr">
        <is>
          <t>Clinic</t>
        </is>
      </c>
      <c r="P100" s="186" t="inlineStr">
        <is>
          <t>[SOURCE: Mock Pharmtutor 2024 Set 1 ข้อ 73]</t>
        </is>
      </c>
      <c r="Q100" s="185" t="inlineStr">
        <is>
          <t>ข้อสอบจำลอง</t>
        </is>
      </c>
      <c r="R100" s="185" t="inlineStr">
        <is>
          <t>Mock Pharmtutor 2024</t>
        </is>
      </c>
      <c r="S100" s="185" t="n"/>
    </row>
    <row r="101" ht="24" customHeight="1" s="49">
      <c r="A101" s="187" t="n">
        <v>99</v>
      </c>
      <c r="B101" s="186" t="n"/>
      <c r="C101" s="186" t="inlineStr">
        <is>
          <t>หากไม่มีข้อห้ามในการใช้ ยาชนิดใดได้ผลดีที่สุดในการรักษาและป้องกันภาวะปวดประจำเดือน (Dysmenorrhea)</t>
        </is>
      </c>
      <c r="D101" s="186" t="n"/>
      <c r="E101" s="186" t="inlineStr">
        <is>
          <t>Mefenamic acid</t>
        </is>
      </c>
      <c r="F101" s="186" t="inlineStr">
        <is>
          <t>Progestin only pills</t>
        </is>
      </c>
      <c r="G101" s="186" t="inlineStr">
        <is>
          <t>Combined oral contraceptive pill</t>
        </is>
      </c>
      <c r="H101" s="186" t="inlineStr">
        <is>
          <t>Ibuprofen</t>
        </is>
      </c>
      <c r="I101" s="188" t="inlineStr">
        <is>
          <t>Tramadol</t>
        </is>
      </c>
      <c r="J101" s="185" t="n">
        <v>3</v>
      </c>
      <c r="K101" s="186" t="inlineStr">
        <is>
          <t>✅ คำตอบที่ถูกต้อง: ข้อ ค. Combined oral contraceptive pill
🎯 ทำไมข้อนี้ถึงถูก:
ยาเม็ดคุมกำเนิดชนิดฮอร์โมนรวม (Combined Oral Contraceptive Pills: COCs) เป็นยาที่มีประสิทธิผลสูงที่สุดในการรักษาและ 'ป้องกัน (prevention)' อาการปวดประจำเดือนปฐมภูมิ (Primary Dysmenorrhea) ในระยะยาว เนื่องจากมีกลไกยับยั้งการตกไข่ (inhibit ovulation) และทำให้เยื่อบุโพรงมดลูกบางลง (endometrial atrophy) ส่งผลลดการสร้างและการหลั่งสาร Prostaglandins (PGF2a) ในมดลูก จึงระงับการบีบเกร็งของกล้ามเนื้อมดลูกได้ตั้งแต่ต้นทาง
🔍 ข้ออื่นผิดเพราะอะไร:
• ข้อ ก. Mefenamic acid: ผิดเพราะแม้จะเป็น NSAID ที่ช่วยบรรเทาอาการปวดได้ดีขณะมีประจำเดือน แต่มีบทบาทรักษาตามอาการเฉพาะหน้า ไม่สามารถป้องกันการเกิดอาการในรอบเดือนถัดไปได้เหมือนยาคุมกำเนิด
• ข้อ ข. Progestin only pills: ผิดเพราะมีประสิทธิภาพในการยับยั้งการตกไข่และความสม่ำเสมอของรอบเดือนต่ำกว่าฮอร์โมนรวม และอาจทำให้เกิดเลือดออกกะปริดกะปรอย
• ข้อ ง. Ibuprofen: ผิดเพราะเป็น NSAID สำหรับบรรเทาอาการปวดเฉียบพลันเช่นเดียวกับ Mefenamic acid แต่ไม่ได้มีผลควบคุมและป้องกันฮอร์โมนของรอบเดือนระยะยาว
• ข้อ จ. Tramadol: ผิดเพราะเป็นยาแก้ปวดกลุ่มโอปิออยด์ ไม่ได้รักษาที่สาเหตุของ prostaglandins และมีผลข้างเคียงสูง ไม่ใช่ยาที่แนะนำสำหรับอาการปวดประจำเดือน</t>
        </is>
      </c>
      <c r="L101" s="186" t="n"/>
      <c r="M101" s="186" t="inlineStr">
        <is>
          <t>12. Gynaecologic/GU</t>
        </is>
      </c>
      <c r="N101" s="186" t="inlineStr">
        <is>
          <t>12.1 Dysmenorrhea</t>
        </is>
      </c>
      <c r="O101" s="185" t="inlineStr">
        <is>
          <t>Clinic</t>
        </is>
      </c>
      <c r="P101" s="186" t="inlineStr">
        <is>
          <t>[SOURCE: Mock Pharmtutor 2024 Set 2 ข้อ 64]</t>
        </is>
      </c>
      <c r="Q101" s="185" t="inlineStr">
        <is>
          <t>ข้อสอบจำลอง</t>
        </is>
      </c>
      <c r="R101" s="185" t="inlineStr">
        <is>
          <t>Mock Pharmtutor 2024</t>
        </is>
      </c>
      <c r="S101" s="185" t="n"/>
    </row>
    <row r="102" ht="24" customHeight="1" s="49">
      <c r="A102" s="187" t="n">
        <v>100</v>
      </c>
      <c r="B102" s="186" t="n"/>
      <c r="C102" s="186" t="inlineStr">
        <is>
          <t>หากหญิงที่กำลังให้นมบุตรอยู่ ต้องการรับประทานยาคุมกำเนิด เพราะเหตุใดเภสัชกรจึงแนะนำให้ใช้เป็นยาคุมกำเนิดชนิด Progestin เดี่ยวๆ</t>
        </is>
      </c>
      <c r="D102" s="186" t="n"/>
      <c r="E102" s="186" t="inlineStr">
        <is>
          <t>การใช้ Progestin เดี่ยวให้ผลดีกว่าการใช้สูตรผสม</t>
        </is>
      </c>
      <c r="F102" s="186" t="inlineStr">
        <is>
          <t>การใช้สูตรผสม Estrogen สามารถขับออกทางน้ำนมอาจส่งผลข้างเคียงให้ทารกได้</t>
        </is>
      </c>
      <c r="G102" s="186" t="inlineStr">
        <is>
          <t>Estrogen ทำให้ปริมาณของน้ำนมลดลง</t>
        </is>
      </c>
      <c r="H102" s="186" t="inlineStr">
        <is>
          <t>Estrogen เมื่อมีปริมาณมากจะเกิดการยับยั้งการทำงานของการผลิตพลังงานทำให้มารดา มี ATP ลดลง ส่งผลให้เกิดการขาดแคลนอาหารได้ในทารกที่ทานนมแม่</t>
        </is>
      </c>
      <c r="I102" s="188" t="inlineStr">
        <is>
          <t>ไม่มีข้อใดถูก</t>
        </is>
      </c>
      <c r="J102" s="185" t="n">
        <v>3</v>
      </c>
      <c r="K102" s="186" t="inlineStr">
        <is>
          <t>✅ คำตอบที่ถูกต้อง: ข้อ ค. Estrogen ทำให้ปริมาณของน้ำนมลดลง
🎯 ทำไมข้อนี้ถึงถูก:
ฮอร์โมน Estrogen (เช่น Ethinyl estradiol ในยาคุมกำเนิดชนิดฮอร์โมนรวม) มีฤทธิ์ยับยั้งการหลั่งฮอร์โมน Prolactin จากต่อมใต้สมองส่วนหน้า ทำให้ 'ปริมาณน้ำนมและระยะเวลาการหลั่งน้ำนมลดลงอย่างมีนัยสำคัญ (suppression of lactation)' จึงส่งผลกระทบต่อโภชนาการและการเจริญเติบโตของทารก ดังนั้นในสตรีให้นมบุตรจึงแนะนำให้ใช้ Progestin-Only Pills (POPs) ซึ่งไม่มีผลรบกวนปริมาณน้ำนมแม่
🔍 ข้ออื่นผิดเพราะอะไร:
• ข้อ ก. การใช้ Progestin เดี่ยวให้ผลดีกว่าการใช้สูตรผสม: ผิดเพราะในแง่ของประสิทธิภาพการคุมกำเนิด ยาคุมชนิดฮอร์โมนเดี่ยวต้องรับประทานตรงเวลาเคร่งครัดมาก (คลาดเคลื่อนไม่เกิน 3 ชั่วโมง) จึงไม่ได้ให้ผลดีกว่าสูตรผสม
• ข้อ ข. การใช้สูตรผสม Estrogen ขับออกทางน้ำนมส่งผลข้างเคียงให้ทารก: ผิดเพราะเหตุผลหลักตามหลักฐานทางการแพทย์และคำเตือนในฉลากยาคือผลกดปริมาณน้ำนมแม่ (decreased quantity of breast milk) ไม่ใช่เรื่องผลข้างเคียงโดยตรงของฮอร์โมนต่อทารก
• ข้อ ง. Estrogen ยับยั้งการผลิตพลังงานทำให้ ATP ลดลง: ผิดเพราะเป็นกลไกที่สร้างขึ้นมาโดยไม่มีหลักการทางชีวเคมีหรือสรีรวิทยารองรับ
• ข้อ จ. ไม่มีข้อใดถูก: ผิดเพราะข้อ ค เป็นเหตุผลมาตรฐานที่ถูกต้องตามตำราและแนวทางเวชปฏิบัติ</t>
        </is>
      </c>
      <c r="L102" s="186" t="n"/>
      <c r="M102" s="186" t="inlineStr">
        <is>
          <t>12. Gynaecologic/GU</t>
        </is>
      </c>
      <c r="N102" s="186" t="inlineStr">
        <is>
          <t>12.2 Oral contraceptive</t>
        </is>
      </c>
      <c r="O102" s="185" t="inlineStr">
        <is>
          <t>Clinic</t>
        </is>
      </c>
      <c r="P102" s="186" t="inlineStr">
        <is>
          <t>[SOURCE: Mock Pharmtutor 2024 Set 2 ข้อ 66]</t>
        </is>
      </c>
      <c r="Q102" s="185" t="inlineStr">
        <is>
          <t>ข้อสอบจำลอง</t>
        </is>
      </c>
      <c r="R102" s="185" t="inlineStr">
        <is>
          <t>Mock Pharmtutor 2024</t>
        </is>
      </c>
      <c r="S102" s="185" t="n"/>
    </row>
    <row r="103" ht="24" customHeight="1" s="49">
      <c r="A103" s="187" t="n">
        <v>101</v>
      </c>
      <c r="B103" s="186" t="n"/>
      <c r="C103" s="186" t="inlineStr">
        <is>
          <t>ในการพัฒนายาในกลุ่มของยาคุมกำเนิดปัจจุบันมีการนำยาคุมกำเนิดมาช่วยในการรักษาสิวมากขึ้น ยาชนิดใดต่อไปนี้ถูกขึ้นทะเบียนให้ช่วยป้องกันและรักษาสิวได้</t>
        </is>
      </c>
      <c r="D103" s="186" t="n"/>
      <c r="E103" s="186" t="inlineStr">
        <is>
          <t>Cyproterone</t>
        </is>
      </c>
      <c r="F103" s="186" t="inlineStr">
        <is>
          <t>Drospirenone</t>
        </is>
      </c>
      <c r="G103" s="186" t="inlineStr">
        <is>
          <t>Desogestrel</t>
        </is>
      </c>
      <c r="H103" s="186" t="inlineStr">
        <is>
          <t>ข้อ a และ b ถูก</t>
        </is>
      </c>
      <c r="I103" s="188" t="inlineStr">
        <is>
          <t>ข้อ a b และ c ถูก</t>
        </is>
      </c>
      <c r="J103" s="185" t="n">
        <v>5</v>
      </c>
      <c r="K103" s="186" t="inlineStr">
        <is>
          <t>✅ คำตอบที่ถูกต้อง: ข้อ จ. ข้อ a b และ c ถูก
🎯 ทำไมข้อนี้ถึงถูก:
ฮอร์โมนโปรเจสตินทั้ง 3 ชนิดมีคุณสมบัติช่วยรักษาสิวในสตรี: Cyproterone acetate (เช่น Diane-35) มีฤทธิ์ต้านแอนโดรเจนโดยตรง (potent anti-androgen) ช่วยบล็อก androgen receptor ที่ต่อมไขมัน, Drospirenone (เช่น Yaz, Yasmin) เป็น spironolactone analogue ที่มีฤทธิ์ anti-androgenic ได้รับ US FDA approval ในการรักษาสิว, และ Desogestrel (เช่น Mercilon) เป็น 3rd generation progestin ที่มี androgenic activity ต่ำมาก และกระตุ้นการสร้าง SHBG จากตับ ช่วยลด free testosterone ในเลือดได้ ทั้งหมดจึงถูกนำมาใช้รักษาสิวได้
🔍 ข้ออื่นผิดเพราะอะไร:
• ข้อ ก. Cyproterone: ผิดเพราะแม้ Cyproterone จะรักษาสิวได้ดีมาก แต่ไม่ใช่คำตอบที่ครบถ้วนที่สุดเนื่องจากยาตัวอื่นในตัวเลือกก็มีบทบาทรักษาสิวได้เช่นกัน
• ข้อ ข. Drospirenone: ผิดเพราะไม่ได้มีเพียง Drospirenone ชนิดเดียวที่ได้รับการรับรอง
• ข้อ ค. Desogestrel: ผิดเพราะไม่ได้มีเพียง Desogestrel ชนิดเดียว
• ข้อ ง. ข้อ a และ b ถูก: ผิดเพราะยังขาด Desogestrel ซึ่งเป็น third-generation progestin ที่ได้รับการยอมรับในการช่วยลดสิวจาก androgen ต่ำ</t>
        </is>
      </c>
      <c r="L103" s="186" t="n"/>
      <c r="M103" s="186" t="inlineStr">
        <is>
          <t>12. Gynaecologic/GU</t>
        </is>
      </c>
      <c r="N103" s="186" t="inlineStr">
        <is>
          <t>12.2 Oral contraceptive</t>
        </is>
      </c>
      <c r="O103" s="185" t="inlineStr">
        <is>
          <t>Clinic</t>
        </is>
      </c>
      <c r="P103" s="186" t="inlineStr">
        <is>
          <t>[SOURCE: Mock Pharmtutor 2024 Set 2 ข้อ 67]</t>
        </is>
      </c>
      <c r="Q103" s="185" t="inlineStr">
        <is>
          <t>ข้อสอบจำลอง</t>
        </is>
      </c>
      <c r="R103" s="185" t="inlineStr">
        <is>
          <t>Mock Pharmtutor 2024</t>
        </is>
      </c>
      <c r="S103" s="185" t="n"/>
    </row>
    <row r="104" ht="24" customHeight="1" s="49">
      <c r="A104" s="187" t="n">
        <v>102</v>
      </c>
      <c r="B104" s="186" t="n"/>
      <c r="C104" s="186" t="inlineStr">
        <is>
          <t>หญิงอายุ 32 ปี เพิ่งคลอดบุตรได้ 4 สัปดาห์ อยู่ระหว่างการให้นมบุตรอย่างเดียว ต้องการเริ่มคุมกำเนิดชนิดรับประทาน ยาคุมกำเนิดในข้อใดมีความเหมาะสมและปลอดภัยสูงสุดตามเกณฑ์ WHO Medical Eligibility Criteria for Contraceptive Use</t>
        </is>
      </c>
      <c r="D104" s="186" t="n"/>
      <c r="E104" s="186" t="inlineStr">
        <is>
          <t>Norethisterone 5 mg</t>
        </is>
      </c>
      <c r="F104" s="186" t="inlineStr">
        <is>
          <t>Levonorgestrel 1.5 mg</t>
        </is>
      </c>
      <c r="G104" s="186" t="inlineStr">
        <is>
          <t>Dienogest 2 mg</t>
        </is>
      </c>
      <c r="H104" s="186" t="inlineStr">
        <is>
          <t>Desogestrel 75 mcg (Progestin-Only Pill)</t>
        </is>
      </c>
      <c r="I104" s="188" t="inlineStr">
        <is>
          <t>Ethinylestradiol 30 mcg ร่วมกับ Drospirenone 3 mg</t>
        </is>
      </c>
      <c r="J104" s="185" t="n">
        <v>4</v>
      </c>
      <c r="K104" s="186" t="inlineStr">
        <is>
          <t>✅ คำตอบที่ถูกต้อง: ข้อ ง. Desogestrel 75 mcg (Progestin-Only Pill)
🎯 ทำไมข้อนี้ถึงถูก:
ในหญิงหลังคลอดที่อยู่ระหว่างการให้นมบุตร (Postpartum breastfeeding &lt; 6 weeks) ห้ามใช้ยาคุมกำเนิดชนิดฮอร์โมนรวม (COCs) ที่มีเอสโตรเจน เนื่องจากเอสโตรเจนมีผลกดการหลั่งน้ำนมและเพิ่มความเสี่ยงต่อภาวะลิ่มเลือดอุดตันในหลอดเลือดดำ (VTE) ตัวเลือกที่ปลอดภัยและแนะนำคือยาคุมกำเนิดชนิดฮอร์โมนโปรเจสตินเดี่ยว (Progestin-Only Pill: POP) เช่น Desogestrel 75 mcg วันละ 1 เม็ด ซึ่งไม่มีผลต่อปริมาณและคุณภาพของน้ำนมแม่
🔍 ข้ออื่นผิดเพราะอะไร:
• ข้อ ก. Norethisterone 5 mg: เป็นขนาดยาสูงสำหรับรักษาโรคทางนรีเวช ไม่ใช่ยาเม็ดสำหรับคุมกำเนิดทั่วไป
• ข้อ ข. Levonorgestrel 1.5 mg: เป็นยาคุมกำเนิดฉุกเฉิน (Emergency contraception) ไม่ใช้คุมกำเนิดประจำวัน
• ข้อ ค. Dienogest 2 mg: ใช้สำหรับรักษาโรคเยื่อบุโพรงมดลูกเจริญผิดที่ (Endometriosis)
• ข้อ จ. COCs ที่มี Estrogen: มีข้อห้ามใช้ในสตรีให้นมบุตรหลังคลอดน้อยกว่า 6 สัปดาห์
• --</t>
        </is>
      </c>
      <c r="L104" s="186" t="n"/>
      <c r="M104" s="186" t="inlineStr">
        <is>
          <t>12. Gynaecologic/GU</t>
        </is>
      </c>
      <c r="N104" s="186" t="inlineStr">
        <is>
          <t>12.2 Oral contraceptive</t>
        </is>
      </c>
      <c r="O104" s="185" t="inlineStr">
        <is>
          <t>Clinic</t>
        </is>
      </c>
      <c r="P104" s="186" t="inlineStr">
        <is>
          <t>ข้อ 84 Mock RxCU83</t>
        </is>
      </c>
      <c r="Q104" s="185" t="inlineStr">
        <is>
          <t>ข้อสอบจำลอง</t>
        </is>
      </c>
      <c r="R104" s="185" t="inlineStr">
        <is>
          <t>Mock RxCU83 ชุดที่ 1</t>
        </is>
      </c>
      <c r="S104" s="185" t="n"/>
    </row>
    <row r="105" ht="24" customHeight="1" s="49">
      <c r="A105" s="187" t="n">
        <v>103</v>
      </c>
      <c r="B105" s="186" t="n"/>
      <c r="C105" s="186" t="inlineStr">
        <is>
          <t>ข้อใด ไม่จัดเป็น สัญญาณเตือนของอาการไม่พึงประสงค์ที่รุนแรงและอันตราย (Severe adverse effects / Warning signs) จากการใช้ยาคุมกำเนิดชนิดฮอร์โมนรวม</t>
        </is>
      </c>
      <c r="D105" s="186" t="n"/>
      <c r="E105" s="186" t="inlineStr">
        <is>
          <t>ปวดท้องรุนแรงอย่างกะทันหัน</t>
        </is>
      </c>
      <c r="F105" s="186" t="inlineStr">
        <is>
          <t>ปวดศีรษะรุนแรงที่ไม่เคยเป็นมาก่อน</t>
        </is>
      </c>
      <c r="G105" s="186" t="inlineStr">
        <is>
          <t>สายตามัวหรือมองเห็นภาพซ้อนผิดปกติ</t>
        </is>
      </c>
      <c r="H105" s="186" t="inlineStr">
        <is>
          <t>อาการคัดตึงเต้านมเล็กน้อย</t>
        </is>
      </c>
      <c r="I105" s="188" t="inlineStr">
        <is>
          <t>หายใจลำบาก แน่นหน้าอกเฉียบพลัน</t>
        </is>
      </c>
      <c r="J105" s="185" t="n">
        <v>4</v>
      </c>
      <c r="K105" s="186" t="inlineStr">
        <is>
          <t>✅ คำตอบที่ถูกต้อง: ข้อ ง. อาการคัดตึงเต้านมเล็กน้อย
🎯 ทำไมข้อนี้ถึงถูก:
อาการเตือนอันตรายรุนแรงจากการใช้ยาคุมกำเนิดฮอร์โมนรวมจำด้วยอักษรย่อ ACHES ได้แก่:
- A (Abdominal pain): ปวดท้องรุนแรงจากลิ่มเลือดในช่องท้อง
- C (Chest pain / SOB): เจ็บหน้าอก หายใจลำบากจากลิ่มเลือดอุดตันที่ปอด (PE) หรือกล้ามเนื้อหัวใจขาดเลือด
- H (Headaches): ปวดศีรษะรุนแรงจากหลอดเลือดสมอง (Stroke)
- E (Eye problems): มองเห็นผิดปกติจากลิ่มเลือดอุดตันที่จอประสาทตา
- S (Severe leg pain): ปวดบวมที่น่องหรือขาจาก Deep Vein Thrombosis (DVT)
ส่วนอาการคัดตึงเต้านมเล็กน้อย (Breast tenderness) จัดเป็นผลข้างเคียงทั่วไปที่ไม่เป็นอันตรายถึงชีวิต
🔍 ข้ออื่นผิดเพราะอะไร:
• ข้อ ก.: ข. ค. และ จ. ล้วนเป็นอาการอันตรายในเกณฑ์ ACHES ที่ต้องหยุดยาและไปพบแพทย์ทันที
• ข้อ ข.: (ปวดศีรษะรุนแรงที่ไม่เคยเป็นมาก่อน): ไม่ใช่คำตอบที่ถูกต้องตามแนวทางเวชปฏิบัติและหลักวิชาการทางเภสัชกรรมสำหรับกรณีนี้
• ข้อ ค.: (สายตามัวหรือมองเห็นภาพซ้อนผิดปกติ): ไม่ใช่คำตอบที่ถูกต้องตามแนวทางเวชปฏิบัติและหลักวิชาการทางเภสัชกรรมสำหรับกรณีนี้
• ข้อ จ.: (หายใจลำบาก แน่นหน้าอกเฉียบพลัน): ไม่ใช่คำตอบที่ถูกต้องตามแนวทางเวชปฏิบัติและหลักวิชาการทางเภสัชกรรมสำหรับกรณีนี้</t>
        </is>
      </c>
      <c r="L105" s="186" t="n"/>
      <c r="M105" s="186" t="inlineStr">
        <is>
          <t>12. Gynaecologic/GU</t>
        </is>
      </c>
      <c r="N105" s="186" t="inlineStr">
        <is>
          <t>12.2 Oral contraceptive</t>
        </is>
      </c>
      <c r="O105" s="185" t="inlineStr">
        <is>
          <t>Clinic</t>
        </is>
      </c>
      <c r="P105" s="186" t="inlineStr">
        <is>
          <t>ข้อ 85 Mock RxCU83</t>
        </is>
      </c>
      <c r="Q105" s="185" t="inlineStr">
        <is>
          <t>ข้อสอบจำลอง</t>
        </is>
      </c>
      <c r="R105" s="185" t="inlineStr">
        <is>
          <t>Mock RxCU83 ชุดที่ 1</t>
        </is>
      </c>
      <c r="S105" s="185" t="n"/>
    </row>
    <row r="106" ht="24" customHeight="1" s="49">
      <c r="A106" s="187" t="n">
        <v>104</v>
      </c>
      <c r="B106" s="186" t="n"/>
      <c r="C106" s="186" t="inlineStr">
        <is>
          <t>ข้อใดเป็นคำแนะนำที่ถูกต้องในการใช้งาน แผ่นแปะคุมกำเนิด (Transdermal Contraceptive Patch) เพื่อประสิทธิภาพในการคุมกำเนิดสูงสุด</t>
        </is>
      </c>
      <c r="D106" s="186" t="n"/>
      <c r="E106" s="186" t="inlineStr">
        <is>
          <t>แปะแผ่นใหม่ทุกๆ 3 วัน</t>
        </is>
      </c>
      <c r="F106" s="186" t="inlineStr">
        <is>
          <t>แปะซ้อนกัน 2 แผ่นพร้อมกันเพื่อป้องกันการลืม</t>
        </is>
      </c>
      <c r="G106" s="186" t="inlineStr">
        <is>
          <t>สามารถตัดแบ่งครึ่งแผ่นแปะได้หากมีน้ำหนักตัวน้อย</t>
        </is>
      </c>
      <c r="H106" s="186" t="inlineStr">
        <is>
          <t>แปะแผ่นแปะสัปดาห์ละ 1 แผ่นต่อเนื่องกัน 3 สัปดาห์ แล้วเว้นไม่แปะ 1 สัปดาห์</t>
        </is>
      </c>
      <c r="I106" s="188" t="inlineStr">
        <is>
          <t>แปะแผ่นแปะเฉพาะวันที่คาดว่าจะมีเพศสัมพันธ์</t>
        </is>
      </c>
      <c r="J106" s="185" t="n">
        <v>4</v>
      </c>
      <c r="K106" s="186" t="inlineStr">
        <is>
          <t>✅ คำตอบที่ถูกต้อง: ข้อ ง. แปะแผ่นแปะสัปดาห์ละ 1 แผ่นต่อเนื่องกัน 3 สัปดาห์ แล้วเว้นไม่แปะ 1 สัปดาห์
🎯 ทำไมข้อนี้ถึงถูก:
แผ่นแปะคุมกำเนิด (เช่น Evra patch) ใน 1 กล่องมี 3 แผ่น ออกแบบมาให้ปลดปล่อยฮอร์โมนคงที่เป็นเวลา 7 วัน วิธีใช้ที่ถูกต้องคือ แปะสัปดาห์ละ 1 แผ่น เปลี่ยนแผ่นใหม่ในวันเดิมของทุกสัปดาห์ติดต่อกัน 3 สัปดาห์ (รวม 21 วัน) จากนั้นให้เว้นการแปะในสัปดาห์ที่ 4 (Patch-free week 7 วัน) เพื่อให้มีเลือดประจำเดือนมาตามรอบ
🔍 ข้ออื่นผิดเพราะอะไร:
• ข้อ ก. ยาปลดปล่อยได้นาน 7 วัน จึงเปลี่ยนทุก 7 วัน ไม่ใช่ทุก 3 วัน
• ข้อ ข. ห้ามแปะซ้อนกันเด็ดขาด จะทำให้ได้รับฮอร์โมนเกินขนาดและเสี่ยงต่อลิ่มเลือดอุดตัน
• ข้อ ค. ห้ามตัดแผ่นแปะเด็ดขาด เพราะจะทำลายระบบควบคุมการปลดปล่อยยา (Controlled-release membrane/matrix)
• ข้อ จ. แผ่นแปะคุมกำเนิดต้องแปะต่อเนื่องตลอดรอบเดือน ไม่ใช่ยาคุมกำเนิดแบบใช้เฉพาะกิจ
• --</t>
        </is>
      </c>
      <c r="L106" s="186" t="n"/>
      <c r="M106" s="186" t="inlineStr">
        <is>
          <t>12. Gynaecologic/GU</t>
        </is>
      </c>
      <c r="N106" s="186" t="inlineStr">
        <is>
          <t>12.2 Oral contraceptive</t>
        </is>
      </c>
      <c r="O106" s="185" t="inlineStr">
        <is>
          <t>Clinic</t>
        </is>
      </c>
      <c r="P106" s="186" t="inlineStr">
        <is>
          <t>ข้อ 86 Mock RxCU83</t>
        </is>
      </c>
      <c r="Q106" s="185" t="inlineStr">
        <is>
          <t>ข้อสอบจำลอง</t>
        </is>
      </c>
      <c r="R106" s="185" t="inlineStr">
        <is>
          <t>Mock RxCU83 ชุดที่ 1</t>
        </is>
      </c>
      <c r="S106" s="185" t="n"/>
    </row>
    <row r="107" ht="24" customHeight="1" s="49">
      <c r="A107" s="187" t="n">
        <v>105</v>
      </c>
      <c r="B107" s="186" t="n"/>
      <c r="C107" s="186" t="inlineStr">
        <is>
          <t>ข้อใดอธิบายกลไกหลักในการป้องกันการตั้งครรภ์ของ ยาคุมกำเนิดชนิดฮอร์โมนรวม (Combined Oral Contraceptives) ได้อย่างถูกต้อง</t>
        </is>
      </c>
      <c r="D107" s="186" t="n"/>
      <c r="E107" s="186" t="inlineStr">
        <is>
          <t>ป้องกันการเจริญเติบโตและการหนาตัวของเยื่อบุโพรงมดลูกเพียงอย่างเดียว</t>
        </is>
      </c>
      <c r="F107" s="186" t="inlineStr">
        <is>
          <t>ยับยั้งการหลั่งฮอร์โมนผ่านกลไก Feedback inhibition ส่งผลระงับการเกิด LH surge ทำให้ไม่เกิดการตกไข่</t>
        </is>
      </c>
      <c r="G107" s="186" t="inlineStr">
        <is>
          <t>กระตุ้นต่อมไฮโปทาลามัสให้ตอบสนองต่อ Positive feedback ของเอสโตรเจนมากขึ้น</t>
        </is>
      </c>
      <c r="H107" s="186" t="inlineStr">
        <is>
          <t>ทำให้เกิดการชะลอการปฏิสนธิในท่อนำไข่</t>
        </is>
      </c>
      <c r="I107" s="188" t="inlineStr">
        <is>
          <t>เพิ่มความเป็นกรดในช่องคลอดเพื่อทำลายอสุจิ</t>
        </is>
      </c>
      <c r="J107" s="185" t="n">
        <v>2</v>
      </c>
      <c r="K107" s="186" t="inlineStr">
        <is>
          <t>✅ คำตอบที่ถูกต้อง: ข้อ ข. ยับยั้งการหลั่งฮอร์โมนผ่านกลไก Feedback inhibition ส่งผลระงับการเกิด LH surge ทำให้ไม่เกิดการตกไข่
🎯 ทำไมข้อนี้ถึงถูก:
กลไกหลักที่สุด (Primary mechanism of action) ของยาคุมกำเนิดฮอร์โมนรวมคือ การที่ Estrogen และ Progestin ออกฤทธิ์แบบ Negative feedback inhibition ต่อต่อมไฮโปทาลามัสและต่อมใต้สมองส่วนหน้า ยับยั้งการหลั่ง GnRH, FSH และยับยั้งการพุ่งสูงขึ้นของ Luteinizing Hormone (LH surge) ส่งผลให้ รังไข่ไม่เกิดการตกไข่ (Inhibition of ovulation)
🔍 ข้ออื่นผิดเพราะอะไร:
• ข้อ ก.: การทำให้เยื่อบุโพรงมดลูกบางตัวเป็นกลไกเสริม ไม่ใช่กลไกหลัก
• ข้อ ค.: ยาคุมกำเนิดออกฤทธิ์ยับยั้ง (Negative feedback) ไม่ใช่กระตุ้น (Positive feedback)
• ข้อ ง.: และ ข้อ จ. ไม่ใช่กลไกหลักทางสรีรวิทยาของฮอร์โมนคุมกำเนิด
• ข้อ จ.: ข้อ ง. และ ข้อ จ. ไม่ใช่กลไกหลักทางสรีรวิทยาของฮอร์โมนคุมกำเนิด</t>
        </is>
      </c>
      <c r="L107" s="186" t="n"/>
      <c r="M107" s="186" t="inlineStr">
        <is>
          <t>12. Gynaecologic/GU</t>
        </is>
      </c>
      <c r="N107" s="186" t="inlineStr">
        <is>
          <t>12.2 Oral contraceptive</t>
        </is>
      </c>
      <c r="O107" s="185" t="inlineStr">
        <is>
          <t>Clinic</t>
        </is>
      </c>
      <c r="P107" s="186" t="inlineStr">
        <is>
          <t>ข้อ 87 Mock RxCU83</t>
        </is>
      </c>
      <c r="Q107" s="185" t="inlineStr">
        <is>
          <t>ข้อสอบจำลอง</t>
        </is>
      </c>
      <c r="R107" s="185" t="inlineStr">
        <is>
          <t>Mock RxCU83 ชุดที่ 1</t>
        </is>
      </c>
      <c r="S107" s="185" t="n"/>
    </row>
    <row r="108" ht="24" customHeight="1" s="49">
      <c r="A108" s="187" t="n">
        <v>106</v>
      </c>
      <c r="B108" s="186" t="n"/>
      <c r="C108" s="186" t="inlineStr">
        <is>
          <t>ข้อใด ไม่ใช่ เหตุผลทางคลินิกในการเลือกจ่ายยาคุมกำเนิดชนิดฮอร์โมนโปรเจสตินเดี่ยว (POP) แทนการใช้ยาคุมกำเนิดชนิดฮอร์โมนรวม (COC)</t>
        </is>
      </c>
      <c r="D108" s="186" t="n"/>
      <c r="E108" s="186" t="inlineStr">
        <is>
          <t>ผู้ป่วยมีอาการปวดศีรษะไมเกรนรุนแรงที่มีอาการเตือน (Migraine with aura)</t>
        </is>
      </c>
      <c r="F108" s="186" t="inlineStr">
        <is>
          <t>ผู้ป่วยอยู่ในช่วงระยะเวลาให้นมบุตรหลังคลอด</t>
        </is>
      </c>
      <c r="G108" s="186" t="inlineStr">
        <is>
          <t>ผู้ป่วยมีปัญหาเลือดออกกะปริดกะปรอยทางช่องคลอดอยู่เดิม</t>
        </is>
      </c>
      <c r="H108" s="186" t="inlineStr">
        <is>
          <t>ผู้ป่วยมีประวัติโรคหลอดเลือดหัวใจหรือมีความเสี่ยงสูงต่อลิ่มเลือดอุดตัน</t>
        </is>
      </c>
      <c r="I108" s="188" t="inlineStr">
        <is>
          <t>ผู้ป่วยมีอาการคลื่นไส้อาเจียนรุนแรงจากเอสโตรเจน</t>
        </is>
      </c>
      <c r="J108" s="185" t="n">
        <v>3</v>
      </c>
      <c r="K108" s="186" t="inlineStr">
        <is>
          <t>✅ คำตอบที่ถูกต้อง: ข้อ ค. ผู้ป่วยมีปัญหาเลือดออกกะปริดกะปรอยทางช่องคลอดอยู่เดิม
🎯 ทำไมข้อนี้ถึงถูก:
อาการเลือดออกกะปริดกะปรอย (Unscheduled / Breakthrough bleeding) เป็นผลข้างเคียงที่พบบ่อยที่สุดของยาคุมกำเนิดชนิดโปรเจสตินเดี่ยว (POP) เนื่องจากไม่มีเอสโตรเจนมาช่วยสร้างความมั่นคงให้แก่เยื่อบุโพรงมดลูก ดังนั้น หากผู้ป่วยมีปัญหาเลือดออกกะปริดกะปรอยอยู่เดิม การให้ POP จะยิ่งทำให้อาการนี้เป็นมากขึ้น จึงไม่ใช่เหตุผลในการเลือกใช้ POP (ในทางตรงกันข้าม หากต้องการคุมรอบเดือนให้สม่ำเสมอ มักเลือกใช้ COC)
🔍 ข้ออื่นผิดเพราะอะไร:
• ข้อ ก. ไมเกรน with aura เป็นข้อห้ามใช้เด็ดขาดของ Estrogen (เสี่ยง ischemic stroke) จึงต้องเลี่ยงมาใช้ POP
• ข้อ ข. การให้นมบุตร Estrogen กดน้ำนม จึงต้องเลือก POP
• ข้อ ง. เสี่ยงลิ่มเลือดอุดตัน Estrogen เพิ่ม clotting factors จึงต้องเลี่ยงมาใช้ POP
• ข้อ จ. คลื่นไส้อาเจียนเป็นผลข้างเคียงจาก Estrogen การเปลี่ยนมาใช้ POP จะช่วยบรรเทาได้
• --</t>
        </is>
      </c>
      <c r="L108" s="186" t="n"/>
      <c r="M108" s="186" t="inlineStr">
        <is>
          <t>12. Gynaecologic/GU</t>
        </is>
      </c>
      <c r="N108" s="186" t="inlineStr">
        <is>
          <t>12.2 Oral contraceptive</t>
        </is>
      </c>
      <c r="O108" s="185" t="inlineStr">
        <is>
          <t>Clinic</t>
        </is>
      </c>
      <c r="P108" s="186" t="inlineStr">
        <is>
          <t>ข้อ 88 Mock RxCU83</t>
        </is>
      </c>
      <c r="Q108" s="185" t="inlineStr">
        <is>
          <t>ข้อสอบจำลอง</t>
        </is>
      </c>
      <c r="R108" s="185" t="inlineStr">
        <is>
          <t>Mock RxCU83 ชุดที่ 1</t>
        </is>
      </c>
      <c r="S108" s="185" t="n"/>
    </row>
    <row r="109" ht="24" customHeight="1" s="49">
      <c r="A109" s="187" t="n">
        <v>107</v>
      </c>
      <c r="B109" s="186" t="n"/>
      <c r="C109" s="186" t="inlineStr">
        <is>
          <t>หญิงอายุ 32 ปี คลอดบุตรได้ 4 สัปดาห์ ขณะนี้ให้นมบุตรอย่างเดียวสม่ำเสมอ ต้องการเริ่มคุมกำเนิดชนิดรับประทาน ยาคุมกำเนิดในข้อใดเหมาะสมและปลอดภัยที่สุดสำหรับสตรีให้นมบุตร</t>
        </is>
      </c>
      <c r="D109" s="186" t="n"/>
      <c r="E109" s="186" t="inlineStr">
        <is>
          <t>Dienogest 2 mg</t>
        </is>
      </c>
      <c r="F109" s="186" t="inlineStr">
        <is>
          <t>Desogestrel 75 mcg (Progestin-only pill: POP)</t>
        </is>
      </c>
      <c r="G109" s="186" t="inlineStr">
        <is>
          <t>Levonorgestrel 1.5 mg (ยาคุมฉุกเฉิน)</t>
        </is>
      </c>
      <c r="H109" s="186" t="inlineStr">
        <is>
          <t>Ethinyl estradiol 30 mcg + Levonorgestrel 150 mcg (Combined oral contraceptive)</t>
        </is>
      </c>
      <c r="I109" s="188" t="inlineStr">
        <is>
          <t>Ethinyl estradiol 20 mcg + Drospirenone 3 mg</t>
        </is>
      </c>
      <c r="J109" s="185" t="n">
        <v>2</v>
      </c>
      <c r="K109" s="186" t="inlineStr">
        <is>
          <t>✅ คำตอบที่ถูกต้อง: ข้อ b. Desogestrel 75 mcg (Progestin-only pill: POP)
🎯 ทำไมข้อนี้ถึงถูก:
ตามคำแนะนำของ WHO Medical Eligibility Criteria (MEC) สำหรับสตรีให้นมบุตร: ยาคุมกำเนิดชนิดฮอร์โมนเดี่ยว Progestin-Only Pills (POPs) เช่น Desogestrel 75 mcg หรือ Lynestrenol เป็นยาที่แนะนำ (MEC Category 1 หรือ 2) เนื่องจากไม่มีฮอร์โมนเอสโตรเจน จึงไม่รบกวนปริมาณและคุณภาพของน้ำนมแม่ และไม่เพิ่มความเสี่ยงต่อการเกิดภาวะลิ่มเลือดอุดตันในหลอดเลือดดำหลังคลอด
🔍 ข้ออื่นผิดเพราะอะไร:
• ข้อ ก.: Dienogest 2 mg มีข้อบ่งใช้หลักสำหรับรักษาเยื่อบุโพรงมดลูกเจริญผิดที่ (Endometriosis) ไม่ใช่ยาคุมกำเนิดมาตรฐาน
• ข้อ ค.: Levonorgestrel 1.5 mg เป็นยาคุมฉุกเฉิน (emergency contraception) ไม่ใช้สำหรับการคุมกำเนิดประจำวัน
• ข้อ ง.: และ e.: ยาคุมกำเนิดชนิดฮอร์โมนรวม (COCs) มี Ethinyl estradiol ซึ่งมีฤทธิ์ยับยั้งการหลั่งน้ำนมแม่และเพิ่มความเสี่ยง thromboembolism ห้ามใช้ในสตรีให้นมบุตรช่วง 6 สัปดาห์แรกหลังคลอด
• ข้อ จ.: (Ethinyl estradiol 20 mcg + Drospirenone 3 mg): ไม่ใช่คำตอบที่ถูกต้องตามแนวทางเวชปฏิบัติและหลักวิชาการทางเภสัชกรรมสำหรับกรณีนี้</t>
        </is>
      </c>
      <c r="L109" s="186" t="n"/>
      <c r="M109" s="186" t="inlineStr">
        <is>
          <t>12. Gynaecologic/GU</t>
        </is>
      </c>
      <c r="N109" s="186" t="inlineStr">
        <is>
          <t>12.2 Oral contraceptive</t>
        </is>
      </c>
      <c r="O109" s="185" t="inlineStr">
        <is>
          <t>Clinic</t>
        </is>
      </c>
      <c r="P109" s="186" t="inlineStr">
        <is>
          <t>2567</t>
        </is>
      </c>
      <c r="Q109" s="185" t="inlineStr">
        <is>
          <t>ข้อสอบจำลอง</t>
        </is>
      </c>
      <c r="R109" s="185" t="inlineStr">
        <is>
          <t>Mock RxCU83 ชุดที่ 2</t>
        </is>
      </c>
      <c r="S109" s="185" t="n"/>
    </row>
    <row r="110" ht="24" customHeight="1" s="49">
      <c r="A110" s="187" t="n">
        <v>108</v>
      </c>
      <c r="B110" s="186" t="n"/>
      <c r="C110" s="186" t="inlineStr">
        <is>
          <t>ข้อใดไม่จัดเป็นสัญญาณเตือนของอาการไม่พึงประสงค์ที่รุนแรงและอันตราย (Severe adverse effects / ACHES) จากการใช้ยาคุมกำเนิดชนิดฮอร์โมนรวม (COCs)</t>
        </is>
      </c>
      <c r="D110" s="186" t="n"/>
      <c r="E110" s="186" t="inlineStr">
        <is>
          <t>อาการคัดตึงเต้านมเล็กน้อย (Breast tenderness)</t>
        </is>
      </c>
      <c r="F110" s="186" t="inlineStr">
        <is>
          <t>อาการแน่นหน้าอก หายใจลำบาก หรือไอเป็นเลือด (Chest pain / Dyspnea)</t>
        </is>
      </c>
      <c r="G110" s="186" t="inlineStr">
        <is>
          <t>อาการปวดศีรษะรุนแรงเฉียบพลันหรือปวดแบบไมเกรน (Severe headache)</t>
        </is>
      </c>
      <c r="H110" s="186" t="inlineStr">
        <is>
          <t>ความผิดปกติของการมองเห็น ตาพร่ามัว หรือมองไม่เห็นชั่วคราว (Eye problems / Vision loss)</t>
        </is>
      </c>
      <c r="I110" s="188" t="inlineStr">
        <is>
          <t>อาการปวดท้องรุนแรงเฉียบพลัน (Severe abdominal pain)</t>
        </is>
      </c>
      <c r="J110" s="185" t="n">
        <v>1</v>
      </c>
      <c r="K110" s="186" t="inlineStr">
        <is>
          <t>✅ คำตอบที่ถูกต้อง: ข้อ a. อาการคัดตึงเต้านมเล็กน้อย (Breast tenderness)
🎯 ทำไมข้อนี้ถึงถูก:
อาการคัดตึงเต้านม (Breast tenderness) เป็นผลข้างเคียงทั่วไปที่ไม่รุนแรงจากฮอร์โมนเอสโตรเจนและโปรเจสติน มักหายไปได้เองหลังจากใช้ยาไป 2-3 แผง ส่วนอาการอันตรายรุนแรงที่ต้องหยุดยาทันทีและรีบไปพบแพทย์ใช้ตัวย่อว่า ACHES:
- A: Abdominal pain (severe) - ลิ่มเลือดอุดตันในช่องท้อง
- C: Chest pain, SOB - ลิ่มเลือดอุดตันที่ปอด (PE) หรือกล้ามเนื้อหัวใจขาดเลือด
- H: Headache (severe) - โรคหลอดเลือดสมอง (Stroke)
- E: Eye problems - ลิ่มเลือดอุดตันในจอประสาทตา
- S: Severe leg pain/swelling - ลิ่มเลือดอุดตันหลอดเลือดดำส่วนลึก (DVT)
🔍 ข้ออื่นผิดเพราะอะไร:
• ข้อ ข.: , c., d., e.: ล้วนเป็นสัญญาณเตือนอันตรายรุนแรงในกลุ่ม ACHES ที่บ่งชี้ถึงภาวะแทรกซ้อนของ thromboembolism หรือ stroke
• ข้อ ค.: (อาการปวดศีรษะรุนแรงเฉียบพลันหรือปวดแบบไมเกรน (Severe headache)): ไม่ใช่คำตอบที่ถูกต้องตามแนวทางเวชปฏิบัติและหลักวิชาการทางเภสัชกรรมสำหรับกรณีนี้
• ข้อ ง.: (ความผิดปกติของการมองเห็น ตาพร่ามัว หรือมองไม่เห็นชั่วคราว (Eye problems / Vision loss)): ไม่ใช่คำตอบที่ถูกต้องตามแนวทางเวชปฏิบัติและหลักวิชาการทางเภสัชกรรมสำหรับกรณีนี้
• ข้อ จ.: (อาการปวดท้องรุนแรงเฉียบพลัน (Severe abdominal pain)): ไม่ใช่คำตอบที่ถูกต้องตามแนวทางเวชปฏิบัติและหลักวิชาการทางเภสัชกรรมสำหรับกรณีนี้</t>
        </is>
      </c>
      <c r="L110" s="186" t="n"/>
      <c r="M110" s="186" t="inlineStr">
        <is>
          <t>12. Gynaecologic/GU</t>
        </is>
      </c>
      <c r="N110" s="186" t="inlineStr">
        <is>
          <t>12.2 Oral contraceptive</t>
        </is>
      </c>
      <c r="O110" s="185" t="inlineStr">
        <is>
          <t>Clinic</t>
        </is>
      </c>
      <c r="P110" s="186" t="inlineStr">
        <is>
          <t>2567</t>
        </is>
      </c>
      <c r="Q110" s="185" t="inlineStr">
        <is>
          <t>ข้อสอบจำลอง</t>
        </is>
      </c>
      <c r="R110" s="185" t="inlineStr">
        <is>
          <t>Mock RxCU83 ชุดที่ 2</t>
        </is>
      </c>
      <c r="S110" s="185" t="n"/>
    </row>
    <row r="111" ht="24" customHeight="1" s="49">
      <c r="A111" s="187" t="n">
        <v>109</v>
      </c>
      <c r="B111" s="186" t="n"/>
      <c r="C111" s="186" t="inlineStr">
        <is>
          <t>คำแนะนำในการใช้แผ่นแปะคุมกำเนิด (Transdermal contraceptive patch เช่น Evra) ข้อใดถูกต้องและสอดคล้องกับแนวทางเวชปฏิบัติมากที่สุด</t>
        </is>
      </c>
      <c r="D111" s="186" t="n"/>
      <c r="E111" s="186" t="inlineStr">
        <is>
          <t>ต้องเปลี่ยนแผ่นแปะใหม่ทุกๆ 3 วัน</t>
        </is>
      </c>
      <c r="F111" s="186" t="inlineStr">
        <is>
          <t>สามารถแปะซ้อนกัน 2 แผ่นได้เพื่อป้องกันการลืมเปลี่ยน</t>
        </is>
      </c>
      <c r="G111" s="186" t="inlineStr">
        <is>
          <t>ในสตรีที่มีน้ำหนักตัวน้อย สามารถตัดแบ่งใช้ครึ่งแผ่นได้เพื่อลดผลข้างเคียง</t>
        </is>
      </c>
      <c r="H111" s="186" t="inlineStr">
        <is>
          <t>ควรติดแผ่นแปะบริเวณเต้านมเนื่องจากเป็นบริเวณที่ผิวเรียบเนียนและไม่มีขน</t>
        </is>
      </c>
      <c r="I111" s="188" t="inlineStr">
        <is>
          <t>เปลี่ยนแผ่นแปะใหม่สัปดาห์ละ 1 ครั้ง ติดต่อกันเป็นเวลา 3 สัปดาห์ และเว้นไม่แปะ 1 สัปดาห์ในสัปดาห์ที่ 4</t>
        </is>
      </c>
      <c r="J111" s="185" t="n">
        <v>5</v>
      </c>
      <c r="K111" s="186" t="inlineStr">
        <is>
          <t>✅ คำตอบที่ถูกต้อง: ข้อ e. เปลี่ยนแผ่นแปะใหม่สัปดาห์ละ 1 ครั้ง ติดต่อกันเป็นเวลา 3 สัปดาห์ และเว้นไม่แปะ 1 สัปดาห์ในสัปดาห์ที่ 4
🎯 ทำไมข้อนี้ถึงถูก:
รอบการใช้แผ่นแปะคุมกำเนิด 1 รอบ (cycle) คือ 4 สัปดาห์ (28 วัน): ติดแผ่นแปะ 1 แผ่นต่อสัปดาห์ โดยเปลี่ยนแผ่นใหม่ในวันเดิมของทุกสัปดาห์ติดต่อกัน 3 สัปดาห์ (Day 1, Day 8, Day 15) และในสัปดาห์ที่ 4 (Day 22-28) เป็นช่วงเว้นการแปะยา (patch-free week) ซึ่งจะมีประจำเดือนมา
🔍 ข้ออื่นผิดเพราะอะไร:
• ข้อ ก.: แผ่นแปะคุมกำเนิดออกฤทธิ์ได้นาน 7 วัน ต้องเปลี่ยนทุกสัปดาห์ ไม่ใช่ทุก 3 วัน
• ข้อ ข.: ห้ามแปะ 2 แผ่นซ้อนกัน เพราะจะได้รับฮอร์โมนเกินขนาด
• ข้อ ค.: ห้ามตัดแบ่งแผ่นแปะโดยเด็ดขาด เพราะจะทำลายระบบควบคุมการปลดปล่อยตัวยา
• ข้อ ง.: ห้ามติดแผ่นแปะที่บริเวณเต้านมเด็ดขาด เพราะฮอร์โมนเอสโตรเจนเฉพาะที่จะกระตุ้นเนื้อเยื่อเต้านมและเพิ่มความเสี่ยงต่อเนื้องอก บริเวณที่แนะนำคือสะโพก หน้าท้อง ต้นแขนด้านนอก หรือแผ่นหลังส่วนบน
• --</t>
        </is>
      </c>
      <c r="L111" s="186" t="n"/>
      <c r="M111" s="186" t="inlineStr">
        <is>
          <t>12. Gynaecologic/GU</t>
        </is>
      </c>
      <c r="N111" s="186" t="inlineStr">
        <is>
          <t>12.2 Oral contraceptive</t>
        </is>
      </c>
      <c r="O111" s="185" t="inlineStr">
        <is>
          <t>Clinic</t>
        </is>
      </c>
      <c r="P111" s="186" t="inlineStr">
        <is>
          <t>2567</t>
        </is>
      </c>
      <c r="Q111" s="185" t="inlineStr">
        <is>
          <t>ข้อสอบจำลอง</t>
        </is>
      </c>
      <c r="R111" s="185" t="inlineStr">
        <is>
          <t>Mock RxCU83 ชุดที่ 2</t>
        </is>
      </c>
      <c r="S111" s="185" t="n"/>
    </row>
    <row r="112" ht="24" customHeight="1" s="49">
      <c r="A112" s="187" t="n">
        <v>110</v>
      </c>
      <c r="B112" s="186" t="n"/>
      <c r="C112" s="186" t="inlineStr">
        <is>
          <t>ข้อใดไม่ใช่เหตุผลทางคลินิกในการพิจารณาเลือกใช้ยาคุมกำเนิดชนิดฮอร์โมนเดี่ยว (Progestin-only pills: POPs) ทดแทนยาคุมกำเนิดชนิดฮอร์โมนรวม (COCs)</t>
        </is>
      </c>
      <c r="D112" s="186" t="n"/>
      <c r="E112" s="186" t="inlineStr">
        <is>
          <t>สตรีกำลังอยู่ในช่วงให้นมบุตร</t>
        </is>
      </c>
      <c r="F112" s="186" t="inlineStr">
        <is>
          <t>สตรีมีอาการคลื่นไส้อาเจียนอย่างรุนแรงจากฮอร์โมนเอสโตรเจน</t>
        </is>
      </c>
      <c r="G112" s="186" t="inlineStr">
        <is>
          <t>สตรีมีปัญหาเลือดออกกะปริดกะปรอยทางช่องคลอด (Unscheduled spotting)</t>
        </is>
      </c>
      <c r="H112" s="186" t="inlineStr">
        <is>
          <t>สตรีมีประวัติโรคปวดศีรษะไมเกรนชนิดมีอาการเตือน (Migraine with aura)</t>
        </is>
      </c>
      <c r="I112" s="188" t="inlineStr">
        <is>
          <t>สตรีมีประวัติภาวะลิ่มเลือดอุดตันในหลอดเลือดดำ (Venous thromboembolism: VTE)</t>
        </is>
      </c>
      <c r="J112" s="185" t="n">
        <v>3</v>
      </c>
      <c r="K112" s="186" t="inlineStr">
        <is>
          <t>✅ คำตอบที่ถูกต้อง: ข้อ c. สตรีมีปัญหาเลือดออกกะปริดกะปรอยทางช่องคลอด (Unscheduled spotting)
🎯 ทำไมข้อนี้ถึงถูก:
อาการเลือดออกกะปริดกะปรอย (breakthrough bleeding / spotting) เป็นผลข้างเคียงที่พบบ่อยที่สุดของยาคุมกำเนิดชนิดฮอร์โมนเดี่ยว (POPs) เนื่องจากการขาดเอสโตรเจนมาช่วยสร้างความมั่นคงของเยื่อบุโพรงมดลูก ดังนั้น หากผู้ป่วยมีปัญหาเลือดออกกะปริดกะปรอยอยู่แล้ว การเปลี่ยนมาใช้ POPs จะยิ่งทำให้อาการเลือดออกกะปริดกะปรอยแย่ลง ไม่ใช่เหตุผลในการเปลี่ยนมาใช้ POPs
🔍 ข้ออื่นผิดเพราะอะไร:
• ข้อ ก.: , d., e.: ภาวะให้นมบุตร, ไมเกรนชนิดมีออร่า, และประวัติ VTE ล้วนเป็นข้อห้ามใช้ของฮอร์โมนเอสโตรเจน (COCs) จึงเป็นข้อบ่งชี้สำคัญในการเปลี่ยนมาใช้ POPs
• ข้อ ข.: อาการคลื่นไส้อาเจียนจาก COCs มักเกิดจากฮอร์โมนเอสโตรเจน การเปลี่ยนมาใช้ POPs จะช่วยบรรเทาอาการได้
• ข้อ ง.: (สตรีมีประวัติโรคปวดศีรษะไมเกรนชนิดมีอาการเตือน (Migraine with aura)): ไม่ใช่คำตอบที่ถูกต้องตามแนวทางเวชปฏิบัติและหลักวิชาการทางเภสัชกรรมสำหรับกรณีนี้
• ข้อ จ.: (สตรีมีประวัติภาวะลิ่มเลือดอุดตันในหลอดเลือดดำ (Venous thromboembolism: VTE)): ไม่ใช่คำตอบที่ถูกต้องตามแนวทางเวชปฏิบัติและหลักวิชาการทางเภสัชกรรมสำหรับกรณีนี้</t>
        </is>
      </c>
      <c r="L112" s="186" t="n"/>
      <c r="M112" s="186" t="inlineStr">
        <is>
          <t>12. Gynaecologic/GU</t>
        </is>
      </c>
      <c r="N112" s="186" t="inlineStr">
        <is>
          <t>12.2 Oral contraceptive</t>
        </is>
      </c>
      <c r="O112" s="185" t="inlineStr">
        <is>
          <t>Clinic</t>
        </is>
      </c>
      <c r="P112" s="186" t="inlineStr">
        <is>
          <t>2567</t>
        </is>
      </c>
      <c r="Q112" s="185" t="inlineStr">
        <is>
          <t>ข้อสอบจำลอง</t>
        </is>
      </c>
      <c r="R112" s="185" t="inlineStr">
        <is>
          <t>Mock RxCU83 ชุดที่ 2</t>
        </is>
      </c>
      <c r="S112" s="185" t="n"/>
    </row>
    <row r="113" ht="24" customHeight="1" s="49">
      <c r="A113" s="187" t="n">
        <v>111</v>
      </c>
      <c r="B113" s="186" t="n"/>
      <c r="C113" s="186" t="inlineStr">
        <is>
          <t>หญิงตั้งครรภ์มาปรึกษาเภสัชกรที่ร้านยาด้วยอาการตกขาวผิดปกติ เภสัชกรมีความจำเป็นต้องซักประวัติเพื่อแยกโรคและประเมินความปลอดภัย ยกเว้น ข้อมูลในข้อใด</t>
        </is>
      </c>
      <c r="D113" s="186" t="n"/>
      <c r="E113" s="186" t="inlineStr">
        <is>
          <t>ลักษณะ สี กลิ่น และปริมาณของตกขาว</t>
        </is>
      </c>
      <c r="F113" s="186" t="inlineStr">
        <is>
          <t>อาการคัน แสบขัด หรือระคายเคืองบริเวณช่องคลอด</t>
        </is>
      </c>
      <c r="G113" s="186" t="inlineStr">
        <is>
          <t>อายุครรภ์และประวัติการแพ้ยา</t>
        </is>
      </c>
      <c r="H113" s="186" t="inlineStr">
        <is>
          <t>ประวัติการทำงานของไตหรือโรคไตเรื้อรังในครอบครัว</t>
        </is>
      </c>
      <c r="I113" s="188" t="inlineStr">
        <is>
          <t>ประวัติการมีเพศสัมพันธ์และการใช้ยาหรือสวนล้างช่องคลอด</t>
        </is>
      </c>
      <c r="J113" s="185" t="n">
        <v>4</v>
      </c>
      <c r="K113" s="186" t="inlineStr">
        <is>
          <t>✅ คำตอบที่ถูกต้อง: ข้อ d. ประวัติการทำงานของไตหรือโรคไตเรื้อรังในครอบครัว
🎯 ทำไมข้อนี้ถึงถูก:
ภาวะตกขาวผิดปกติในหญิงตั้งครรภ์มักเกิดจากการติดเชื้อเฉพาะที่ (เช่น Candida, Bacterial vaginosis, Trichomonas) การซักประวัติสำคัญต้องเน้นลักษณะของตกขาว (สี กลิ่น ฟอง), อาการคัน/แสบ, อายุครรภ์, และพฤติกรรมเสี่ยงทางเพศ ส่วนประวัติโรคไตในครอบครัวไม่มีความสัมพันธ์หรือเกี่ยวข้องโดยตรงกับการวินิจฉัยสาเหตุของอาการตกขาว
🔍 ข้ออื่นผิดเพราะอะไร:
• ข้อ ก.: และ b.: จำเป็นอย่างยิ่งเพื่อแยกเชื้อ (เชื้อราตกขาวเป็นก้อนแป้งคันมาก, BV ตกขาวมีกลิ่นคาวปลา, Trichomonas มีฟองสีเขียวเหลือง)
• ข้อ ข.: (อาการคัน แสบขัด หรือระคายเคืองบริเวณช่องคลอด): ไม่ใช่คำตอบที่ถูกต้องตามแนวทางเวชปฏิบัติและหลักวิชาการทางเภสัชกรรมสำหรับกรณีนี้
• ข้อ ค.: อายุครรภ์มีความสำคัญในการเลือกยาที่ปลอดภัยต่อทารกในครรภ์
• ข้อ จ.: ช่วยประเมินความเสี่ยงโรคติดต่อทางเพศสัมพันธ์และการระคายเคืองจากสารเคมี</t>
        </is>
      </c>
      <c r="L113" s="186" t="n"/>
      <c r="M113" s="186" t="inlineStr">
        <is>
          <t>8. Infectious diseases</t>
        </is>
      </c>
      <c r="N113" s="186" t="inlineStr">
        <is>
          <t>8.11 Sexually transmitted infections</t>
        </is>
      </c>
      <c r="O113" s="185" t="inlineStr">
        <is>
          <t>Clinic</t>
        </is>
      </c>
      <c r="P113" s="186" t="inlineStr">
        <is>
          <t>รุ่น RxCU83</t>
        </is>
      </c>
      <c r="Q113" s="185" t="inlineStr">
        <is>
          <t>แบบฝึกหัด</t>
        </is>
      </c>
      <c r="R113" s="185" t="inlineStr">
        <is>
          <t>Quiz เตรียมสอบ CC1 RxCU83</t>
        </is>
      </c>
      <c r="S113" s="185" t="n"/>
    </row>
    <row r="114" ht="24" customHeight="1" s="49">
      <c r="A114" s="187" t="n">
        <v>112</v>
      </c>
      <c r="B114" s="186" t="n"/>
      <c r="C114" s="186" t="inlineStr">
        <is>
          <t>ผู้ป่วยหญิงมีอาการตกขาวสีขาวเทาเคลือบผนังช่องคลอด มีกลิ่นเหม็นคาวปลาชัดเจนขึ้นหลังมีเพศสัมพันธ์หรือเมื่อทำ Whiff test ด้วย 10% KOH ผลตรวจทางกล้องจุลทรรศน์พบ Clue cells อาการแสดงนี้บ่งชี้ถึงการติดเชื้อชนิดใด</t>
        </is>
      </c>
      <c r="D114" s="186" t="n"/>
      <c r="E114" s="186" t="inlineStr">
        <is>
          <t>Candida albicans</t>
        </is>
      </c>
      <c r="F114" s="186" t="inlineStr">
        <is>
          <t>Bacterial vaginosis (เช่น Gardnerella vaginalis)</t>
        </is>
      </c>
      <c r="G114" s="186" t="inlineStr">
        <is>
          <t>Trichomonas vaginalis</t>
        </is>
      </c>
      <c r="H114" s="186" t="inlineStr">
        <is>
          <t>Neisseria gonorrhoeae</t>
        </is>
      </c>
      <c r="I114" s="188" t="inlineStr">
        <is>
          <t>Chlamydia trachomatis</t>
        </is>
      </c>
      <c r="J114" s="185" t="n">
        <v>2</v>
      </c>
      <c r="K114" s="186" t="inlineStr">
        <is>
          <t>✅ คำตอบที่ถูกต้อง: ข้อ b. Bacterial vaginosis (เช่น Gardnerella vaginalis)
🎯 ทำไมข้อนี้ถึงถูก:
ภาวะช่องคลอดอักเสบจากเชื้อแบคทีเรีย (Bacterial Vaginosis: BV) เกิดจากความไม่สมดุลของสมดุลแบคทีเรียประจำถิ่น โดยเชื้อ Gardnerella vaginalis และ anaerobic bacteria เจริญมากผิดปกติ มีลักษณะเด่นตาม Amsel's criteria คือ: ตกขาวสีขาวเทาเนียนบาง, กลิ่นคาวปลา (fishy odor / positive Whiff test), pH ในช่องคลอด &gt; 4.5, และพบ Clue cells มากกว่าร้อยละ 20
🔍 ข้ออื่นผิดเพราะอะไร:
• ข้อ ก.: Candida albicans ตกขาวเป็นก้อนสีขาวคล้ายคราบนมหรือคอทเทจชีส (curdy discharge) และมีอาการคันช่องคลอดเด่น ไม่มีกลิ่นคาว
• ข้อ ค.: Trichomonas vaginalis ตกขาวสีเขียวเหลืองปนฟอง (frothy discharge) และปากมดลูกเป็นจุดเลือดออกคล้ายผลสตรอว์เบอร์รี (strawberry cervix)
• ข้อ ง.: และ e.: หนองในทำให้เกิด cervicitis มีมูกหนองที่ปากมดลูก ไม่ได้มีลักษณะเป็น clue cells หรือกลิ่นคาวปลา
• ข้อ จ.: (Chlamydia trachomatis): ไม่ใช่คำตอบที่ถูกต้องตามแนวทางเวชปฏิบัติและหลักวิชาการทางเภสัชกรรมสำหรับกรณีนี้</t>
        </is>
      </c>
      <c r="L114" s="186" t="n"/>
      <c r="M114" s="186" t="inlineStr">
        <is>
          <t>8. Infectious diseases</t>
        </is>
      </c>
      <c r="N114" s="186" t="inlineStr">
        <is>
          <t>8.11 Sexually transmitted infections</t>
        </is>
      </c>
      <c r="O114" s="185" t="inlineStr">
        <is>
          <t>Clinic</t>
        </is>
      </c>
      <c r="P114" s="186" t="inlineStr">
        <is>
          <t>รุ่น RxCU83</t>
        </is>
      </c>
      <c r="Q114" s="185" t="inlineStr">
        <is>
          <t>แบบฝึกหัด</t>
        </is>
      </c>
      <c r="R114" s="185" t="inlineStr">
        <is>
          <t>Quiz เตรียมสอบ CC1 RxCU83</t>
        </is>
      </c>
      <c r="S114" s="185" t="n"/>
    </row>
    <row r="115" ht="24" customHeight="1" s="49">
      <c r="A115" s="187" t="n">
        <v>113</v>
      </c>
      <c r="B115" s="186" t="n"/>
      <c r="C115" s="186" t="inlineStr">
        <is>
          <t>ยาในข้อใดเป็นยามาตรฐานอันดับแรก (Drug of choice) ในการรักษาภาวะ Bacterial Vaginosis (BV)</t>
        </is>
      </c>
      <c r="D115" s="186" t="n"/>
      <c r="E115" s="186" t="inlineStr">
        <is>
          <t>Fluconazole 150 mg รับประทานครั้งเดียว</t>
        </is>
      </c>
      <c r="F115" s="186" t="inlineStr">
        <is>
          <t>Clotrimazole เม็ดเหน็บช่องคลอด</t>
        </is>
      </c>
      <c r="G115" s="186" t="inlineStr">
        <is>
          <t>Doxycycline 100 mg วันละ 2 ครั้ง</t>
        </is>
      </c>
      <c r="H115" s="186" t="inlineStr">
        <is>
          <t>Ceftriaxone 500 mg ฉีดเข้ากล้ามเนื้อ</t>
        </is>
      </c>
      <c r="I115" s="188" t="inlineStr">
        <is>
          <t>Metronidazole (ขนาด 500 mg วันละ 2 ครั้ง นาน 7 วัน หรือ 2 g ครั้งเดียว)</t>
        </is>
      </c>
      <c r="J115" s="185" t="n">
        <v>5</v>
      </c>
      <c r="K115" s="186" t="inlineStr">
        <is>
          <t>✅ คำตอบที่ถูกต้อง: ข้อ e. Metronidazole (ขนาด 500 mg วันละ 2 ครั้ง นาน 7 วัน หรือ 2 g ครั้งเดียว)
🎯 ทำไมข้อนี้ถึงถูก:
Metronidazole เป็นยาต้านจุลชีพที่มีฤทธิ์จำเพาะต่อเชื้อแบคทีเรีย Anaerobes จึงเป็นยาอันดับแรก (first-line treatment) ในการรักษา Bacterial Vaginosis โดยสามารถให้ Metronidazole 500 mg รับประทานวันละ 2 ครั้ง เป็นเวลา 7 วัน หรือใช้ Metronidazole gel 0.75% ทาในช่องคลอด หรือใช้ Clindamycin รับประทาน/ทาช่องคลอด
🔍 ข้ออื่นผิดเพราะอะไร:
• ข้อ ก.: และ b.: Fluconazole และ Clotrimazole เป็นยาฆ่าเชื้อรา ใช้รักษา Vulvovaginal Candidiasis ไม่สามารถฆ่าเชื้อแบคทีเรียใน BV ได้
• ข้อ ข.: (Clotrimazole เม็ดเหน็บช่องคลอด): ไม่ใช่คำตอบที่ถูกต้องตามแนวทางเวชปฏิบัติและหลักวิชาการทางเภสัชกรรมสำหรับกรณีนี้
• ข้อ ค.: Doxycycline ใช้รักษา Chlamydia
• ข้อ ง.: Ceftriaxone ใช้รักษา Gonorrhea</t>
        </is>
      </c>
      <c r="L115" s="186" t="n"/>
      <c r="M115" s="186" t="inlineStr">
        <is>
          <t>8. Infectious diseases</t>
        </is>
      </c>
      <c r="N115" s="186" t="inlineStr">
        <is>
          <t>8.11 Sexually transmitted infections</t>
        </is>
      </c>
      <c r="O115" s="185" t="inlineStr">
        <is>
          <t>Clinic</t>
        </is>
      </c>
      <c r="P115" s="186" t="inlineStr">
        <is>
          <t>รุ่น RxCU83</t>
        </is>
      </c>
      <c r="Q115" s="185" t="inlineStr">
        <is>
          <t>แบบฝึกหัด</t>
        </is>
      </c>
      <c r="R115" s="185" t="inlineStr">
        <is>
          <t>Quiz เตรียมสอบ CC1 RxCU83</t>
        </is>
      </c>
      <c r="S115" s="185" t="n"/>
    </row>
    <row r="116" ht="24" customHeight="1" s="49">
      <c r="A116" s="187" t="n">
        <v>114</v>
      </c>
      <c r="B116" s="186" t="n"/>
      <c r="C116" s="186" t="inlineStr">
        <is>
          <t>การติดเชื้อในช่องคลอดหรือระบบสืบพันธุ์สตรีในข้อใดจัดเป็นโรคติดต่อทางเพศสัมพันธ์ (Sexually Transmitted Infection) ที่ จำเป็นต้องรักษาคู่นอนด้วยเสมอ เพื่อป้องกันการติดเชื้อซ้ำซ้อน</t>
        </is>
      </c>
      <c r="D116" s="186" t="n"/>
      <c r="E116" s="186" t="inlineStr">
        <is>
          <t>Trichomoniasis (เชื้อ Trichomonas vaginalis)</t>
        </is>
      </c>
      <c r="F116" s="186" t="inlineStr">
        <is>
          <t>Vulvovaginal Candidiasis (เชื้อรา Candida albicans)</t>
        </is>
      </c>
      <c r="G116" s="186" t="inlineStr">
        <is>
          <t>Bacterial Vaginosis (เชื้อแบคทีเรีย Gardnerella vaginalis)</t>
        </is>
      </c>
      <c r="H116" s="186" t="inlineStr">
        <is>
          <t>Atrophic vaginitis (ช่องคลอดฝ่อในวัยทอง)</t>
        </is>
      </c>
      <c r="I116" s="188" t="inlineStr">
        <is>
          <t>Cytolytic vaginosis</t>
        </is>
      </c>
      <c r="J116" s="185" t="n">
        <v>1</v>
      </c>
      <c r="K116" s="186" t="inlineStr">
        <is>
          <t>✅ คำตอบที่ถูกต้อง: ข้อ a. Trichomoniasis (เชื้อ Trichomonas vaginalis)
🎯 ทำไมข้อนี้ถึงถูก:
Trichomonas vaginalis เป็นโปรโตซัวที่ติดต่อผ่านการมีเพศสัมพันธ์อย่างแท้จริง (true sexually transmitted infection) ผู้ชายที่ติดเชื้อมักไม่มีอาการแต่สามารถแพร่เชื้อกลับคืนมาได้ ดังนั้นแนวทางเวชปฏิบัติจึงกำหนดให้ต้องรักษาคู่นอนพร้อมกันเสมอ (Concurrent partner treatment ด้วย Metronidazole หรือ Tinidazole) แม้คู่นอนจะไม่มีอาการก็ตาม
🔍 ข้ออื่นผิดเพราะอะไร:
• ข้อ ข.: Vulvovaginal Candidiasis เกิดจากเชื้อราประจำถิ่นเจริญมากเกิน ไม่จัดเป็นโรคติดต่อทางเพศสัมพันธ์ จึงไม่จำเป็นต้องรักษาคู่นอน เว้นแต่คู่นอนจะมีอาการ balanitis
• ข้อ ค.: Bacterial Vaginosis เกิดจาก dysbiosis ของสมดุลในช่องคลอด การรักษาคู่นอนชายไม่พบว่าช่วยลดอัตราการเป็นซ้ำ จึงไม่แนะนำให้รักษาคู่นอนตามแนวทางมาตรฐาน
• ข้อ ง.: และ e.: เกิดจากการขาดฮอร์โมนเอสโตรเจนหรือกรดแลคติกเกิน ไม่ได้เกิดจากการติดเชื้อติดต่อทางเพศสัมพันธ์
• ข้อ จ.: (Cytolytic vaginosis): ไม่ใช่คำตอบที่ถูกต้องตามแนวทางเวชปฏิบัติและหลักวิชาการทางเภสัชกรรมสำหรับกรณีนี้</t>
        </is>
      </c>
      <c r="L116" s="186" t="n"/>
      <c r="M116" s="186" t="inlineStr">
        <is>
          <t>8. Infectious diseases</t>
        </is>
      </c>
      <c r="N116" s="186" t="inlineStr">
        <is>
          <t>8.11 Sexually transmitted infections</t>
        </is>
      </c>
      <c r="O116" s="185" t="inlineStr">
        <is>
          <t>Clinic</t>
        </is>
      </c>
      <c r="P116" s="186" t="inlineStr">
        <is>
          <t>รุ่น RxCU83</t>
        </is>
      </c>
      <c r="Q116" s="185" t="inlineStr">
        <is>
          <t>แบบฝึกหัด</t>
        </is>
      </c>
      <c r="R116" s="185" t="inlineStr">
        <is>
          <t>Quiz เตรียมสอบ CC1 RxCU83</t>
        </is>
      </c>
      <c r="S116" s="185" t="n"/>
    </row>
    <row r="117" ht="24" customHeight="1" s="49">
      <c r="A117" s="187" t="n">
        <v>115</v>
      </c>
      <c r="B117" s="186" t="inlineStr">
        <is>
          <t>นางสาวมินเพิ่งเริ่มรับประทานยาคุมกำเนิดสูตร Ethinyl estradiol 30 mcg + Levonorgestrel 0.15 mg ต่อมาหยุดยาเพื่อตั้งครรภ์ เมื่อคลอดบุตรได้ 2 สัปดาห์ ได้มาปรึกษาเภสัชกรเกี่ยวกับการใช้ยาคุมกำเนิดชนิดรับประทานขณะนี้กำลังให้นมบุตรล้วน
(ใช้ข้อมูลข้างต้นตอบคำถามข้อ 116 - 117)</t>
        </is>
      </c>
      <c r="C117" s="186" t="inlineStr">
        <is>
          <t>ยาคุมกำเนิดชนิดรับประทานที่เหมาะสมที่สุดสำหรับสตรีที่กำลังให้นมบุตรในระยะหลังคลอดคือข้อใด</t>
        </is>
      </c>
      <c r="D117" s="186" t="n"/>
      <c r="E117" s="186" t="inlineStr">
        <is>
          <t>Lynestrenol (ยาคุมฮอร์โมนเดี่ยว Progestin-Only Pill: POP)</t>
        </is>
      </c>
      <c r="F117" s="186" t="inlineStr">
        <is>
          <t>Ethinyl estradiol 50 mcg + Levonorgestrel 0.25 mg</t>
        </is>
      </c>
      <c r="G117" s="186" t="inlineStr">
        <is>
          <t>Ethinyl estradiol 30 mcg + Levonorgestrel 0.15 mg</t>
        </is>
      </c>
      <c r="H117" s="186" t="inlineStr">
        <is>
          <t>Ethinyl estradiol 20 mcg + Desogestrel 0.15 mg</t>
        </is>
      </c>
      <c r="I117" s="188" t="inlineStr">
        <is>
          <t>Ethinyl estradiol 30 mcg + Gestodene 0.075 mg</t>
        </is>
      </c>
      <c r="J117" s="185" t="n">
        <v>1</v>
      </c>
      <c r="K117" s="186" t="inlineStr">
        <is>
          <t>✅ คำตอบที่ถูกต้อง: ข้อ ก. Lynestrenol (ยาคุมฮอร์โมนเดี่ยว Progestin-Only Pill: POP)
🎯 ทำไมข้อนี้ถึงถูก:
- คำตอบที่ถูกต้อง: ข้อ ก. Lynestrenol (ยาคุมฮอร์โมนเดี่ยว Progestin-Only Pill: POP)
- ทำไมข้อนี้ถึงถูก: ยาคุมกำเนิดที่มีฮอร์โมนเอสโตรเจน (Ethinyl estradiol) จะกดการหลั่งน้ำนมและลดปริมาณน้ำนมแม่ สตรีให้นมบุตรจึงควรเลือกใช้ยาคุมกำเนิดชนิดฮอร์โมนโปรเจสตินเดี่ยว (POPs) เช่น Lynestrenol หรือ Levonorgestrel หรือยาฉีด DMPA
🔍 ข้ออื่นผิดเพราะอะไร:
• ข้อ ข.: ล้วนเป็นยาคุมกำเนิดชนิดฮอร์โมนรวม (Combined Oral Contraceptives: COCs) ซึ่งมีเอสโตรเจน ยับยั้งการสร้างและหลั่งน้ำนม และเพิ่มความเสี่ยงต่อลิ่มเลือดอุดตันในสตรีหลังคลอด
• ข้อ ค.: (Ethinyl estradiol 30 mcg + Levonorgestrel 0.15 mg): ไม่ใช่คำตอบที่ถูกต้องตามแนวทางเวชปฏิบัติและหลักวิชาการทางเภสัชกรรมสำหรับกรณีนี้
• ข้อ ง.: (Ethinyl estradiol 20 mcg + Desogestrel 0.15 mg): ไม่ใช่คำตอบที่ถูกต้องตามแนวทางเวชปฏิบัติและหลักวิชาการทางเภสัชกรรมสำหรับกรณีนี้
• ข้อ จ.: (Ethinyl estradiol 30 mcg + Gestodene 0.075 mg): ไม่ใช่คำตอบที่ถูกต้องตามแนวทางเวชปฏิบัติและหลักวิชาการทางเภสัชกรรมสำหรับกรณีนี้</t>
        </is>
      </c>
      <c r="L117" s="186" t="n"/>
      <c r="M117" s="186" t="inlineStr">
        <is>
          <t>12. Gynaecologic/GU</t>
        </is>
      </c>
      <c r="N117" s="186" t="inlineStr">
        <is>
          <t>12.2 Oral contraceptive</t>
        </is>
      </c>
      <c r="O117" s="185" t="inlineStr">
        <is>
          <t>Clinic</t>
        </is>
      </c>
      <c r="P117" s="186" t="inlineStr">
        <is>
          <t>รุ่น RxCU83</t>
        </is>
      </c>
      <c r="Q117" s="185" t="inlineStr">
        <is>
          <t>แบบฝึกหัด</t>
        </is>
      </c>
      <c r="R117" s="185" t="inlineStr">
        <is>
          <t>Quiz เตรียมสอบ CC1 RxCU83</t>
        </is>
      </c>
      <c r="S117" s="185" t="n"/>
    </row>
    <row r="118" ht="24" customHeight="1" s="49">
      <c r="A118" s="187" t="n">
        <v>116</v>
      </c>
      <c r="B118" s="186" t="n"/>
      <c r="C118" s="186" t="inlineStr">
        <is>
          <t>ต่อมานางสาวมินเปลี่ยนวิธีคุมกำเนิดเป็นให้สามีใช้ถุงยางอนามัย แต่เกิดเหตุถุงยางฉีกขาดเมื่อ 3 วันที่ผ่านมา (ประมาณ 72 ชั่วโมง) ประจำเดือนครั้งล่าสุดมาเมื่อ 2 สัปดาห์ก่อน รอบเดือน 30 วัน ไม่เคยใช้วิธีคุมกำเนิดฉุกเฉินมาก่อน คำแนะนำในการจ่ายยาคุมกำเนิดฉุกเฉินข้อใดเหมาะสมที่สุด</t>
        </is>
      </c>
      <c r="D118" s="186" t="n"/>
      <c r="E118" s="186" t="inlineStr">
        <is>
          <t>ไม่จำเป็นต้องคุมกำเนิดฉุกเฉินเพราะอยู่ในระยะปลอดภัยหน้า 7 หลัง 7</t>
        </is>
      </c>
      <c r="F118" s="186" t="inlineStr">
        <is>
          <t>ให้รอตรวจการตั้งครรภ์เพราะเกินระยะเวลาที่ยาคุมฉุกเฉินจะมีประสิทธิภาพแล้ว</t>
        </is>
      </c>
      <c r="G118" s="186" t="inlineStr">
        <is>
          <t>Ethinyl estradiol 25 mg วันละ 2 ครั้ง เป็นเวลา 3 วัน</t>
        </is>
      </c>
      <c r="H118" s="186" t="inlineStr">
        <is>
          <t>Levonorgestrel 0.75 mg รับประทานทันที 1 เม็ด และอีก 1 เม็ดในอีก 12 ชั่วโมงต่อมา (หรือรับประทาน 1.5 mg เม็ดเดียวทันที)</t>
        </is>
      </c>
      <c r="I118" s="188" t="inlineStr">
        <is>
          <t>ยาคุมรวม EE 50 mcg + Levonorgestrel 0.25 mg รับประทาน 4 เม็ดพร้อมกัน</t>
        </is>
      </c>
      <c r="J118" s="185" t="n">
        <v>4</v>
      </c>
      <c r="K118" s="186" t="inlineStr">
        <is>
          <t>✅ คำตอบที่ถูกต้อง: ข้อ ง. Levonorgestrel 0.75 mg รับประทานทันที 1 เม็ด และอีก 1 เม็ดในอีก 12 ชั่วโมงต่อมา (หรือรับประทาน 1.5 mg เม็ดเดียวทันที)
🎯 ทำไมข้อนี้ถึงถูก:
- คำตอบที่ถูกต้อง: ข้อ ง. Levonorgestrel 0.75 mg รับประทานทันที 1 เม็ด และอีก 1 เม็ดในอีก 12 ชั่วโมงต่อมา (หรือรับประทาน 1.5 mg เม็ดเดียวทันที)
- ทำไมข้อนี้ถึงถูก: ยาคุมกำเนิดฉุกเฉิน Levonorgestrel มีประสิทธิภาพในการป้องกันการตั้งครรภ์เมื่อรับประทานภายใน 72 ชั่วโมง (และได้ผลปานกลางจนถึง 120 ชั่วโมง) โดยรับประทาน 0.75 mg สองครั้งห่างกัน 12 ชม. หรือ 1.5 mg ครั้งเดียวทันที
🔍 ข้ออื่นผิดเพราะอะไร:
• ข้อ ก.: มีเพศสัมพันธ์วันที่ 14 ของรอบเดือน ซึ่งตรงกับช่วงตกไข่พอดี มีความเสี่ยงตั้งครรภ์สูงมาก
• ข้อ ข.: 72 ชั่วโมงยังคงอยู่ในกรอบเวลามาตรฐานของ Levonorgestrel
• ข้อ ค.: เอสโตรเจนขนาดสูงมากทำให้คลื่นไส้อาเจียนรุนแรงและไม่ใช่สูตรมาตรฐาน
• ข้อ จ.: สูตร Yuzpe method มีประสิทธิภาพด้อยกว่าและคลื่นไส้อาเจียนมากกว่า Levonorgestrel เดี่ยว</t>
        </is>
      </c>
      <c r="L118" s="186" t="n"/>
      <c r="M118" s="186" t="inlineStr">
        <is>
          <t>12. Gynaecologic/GU</t>
        </is>
      </c>
      <c r="N118" s="186" t="inlineStr">
        <is>
          <t>12.2 Oral contraceptive</t>
        </is>
      </c>
      <c r="O118" s="185" t="inlineStr">
        <is>
          <t>Clinic</t>
        </is>
      </c>
      <c r="P118" s="186" t="inlineStr">
        <is>
          <t>รุ่น RxCU83</t>
        </is>
      </c>
      <c r="Q118" s="185" t="inlineStr">
        <is>
          <t>แบบฝึกหัด</t>
        </is>
      </c>
      <c r="R118" s="185" t="inlineStr">
        <is>
          <t>Quiz เตรียมสอบ CC1 RxCU83</t>
        </is>
      </c>
      <c r="S118" s="185" t="n"/>
    </row>
    <row r="119" ht="24" customHeight="1" s="49">
      <c r="A119" s="187" t="n">
        <v>117</v>
      </c>
      <c r="B119" s="186" t="n"/>
      <c r="C119" s="186" t="inlineStr">
        <is>
          <t>การใช้ยาคุมกำเนิดชนิดฮอร์โมนรวม (COCs) ที่มี Ethinyl estradiol อาจเกิดอันตรกิริยาระหว่างยากับยาอื่นในข้อใดต่อไปนี้</t>
        </is>
      </c>
      <c r="D119" s="186" t="n"/>
      <c r="E119" s="186" t="inlineStr">
        <is>
          <t>Rifampicin ในผู้ป่วยวัณโรค</t>
        </is>
      </c>
      <c r="F119" s="186" t="inlineStr">
        <is>
          <t>Phenytoin ในผู้ป่วยโรคลมชัก</t>
        </is>
      </c>
      <c r="G119" s="186" t="inlineStr">
        <is>
          <t>Carbamazepine ในผู้ป่วยอาการปวดเส้นประสาท</t>
        </is>
      </c>
      <c r="H119" s="186" t="inlineStr">
        <is>
          <t>Griseofulvin ในผู้ป่วยเชื้อรา</t>
        </is>
      </c>
      <c r="I119" s="188" t="inlineStr">
        <is>
          <t>มีปัญหาการเกิดอันตรกิริยาระหว่างยากับยาทุกข้อที่กล่าวมา</t>
        </is>
      </c>
      <c r="J119" s="185" t="n">
        <v>5</v>
      </c>
      <c r="K119" s="186" t="inlineStr">
        <is>
          <t>✅ คำตอบที่ถูกต้อง: ข้อ จ. มีปัญหาการเกิดอันตรกิริยาระหว่างยากับยาทุกข้อที่กล่าวมา
🎯 ทำไมข้อนี้ถึงถูก:
- คำตอบที่ถูกต้อง: ข้อ จ. มีปัญหาการเกิดอันตรกิริยาระหว่างยากับยาทุกข้อที่กล่าวมา
- ทำไมข้อนี้ถึงถูก: ยา Rifampicin, Phenytoin, Carbamazepine และ Griseofulvin ล้วนเป็น Potent Hepatic Enzyme Inducers (CYP3A4 inducers) ที่เร่งการทำลาย Ethinyl estradiol และ Progestin ทำให้ระดับฮอร์โมนในเลือดลดลงจนประสิทธิภาพการคุมกำเนิดล้มเหลว
🔍 ข้ออื่นผิดเพราะอะไร:
• ข้อ ก.: ล้วนทำให้เกิด drug interaction ที่ลดประสิทธิภาพของยาคุมกำเนิดได้จริง จึงตอบข้อ จ
• ข้อ ข.: (Phenytoin ในผู้ป่วยโรคลมชัก): ไม่ใช่คำตอบที่ถูกต้องตามแนวทางเวชปฏิบัติและหลักวิชาการทางเภสัชกรรมสำหรับกรณีนี้
• ข้อ ค.: (Carbamazepine ในผู้ป่วยอาการปวดเส้นประสาท): ไม่ใช่คำตอบที่ถูกต้องตามแนวทางเวชปฏิบัติและหลักวิชาการทางเภสัชกรรมสำหรับกรณีนี้
• ข้อ ง.: (Griseofulvin ในผู้ป่วยเชื้อรา): ไม่ใช่คำตอบที่ถูกต้องตามแนวทางเวชปฏิบัติและหลักวิชาการทางเภสัชกรรมสำหรับกรณีนี้</t>
        </is>
      </c>
      <c r="L119" s="186" t="n"/>
      <c r="M119" s="186" t="inlineStr">
        <is>
          <t>12. Gynaecologic/GU</t>
        </is>
      </c>
      <c r="N119" s="186" t="inlineStr">
        <is>
          <t>12.2 Oral contraceptive</t>
        </is>
      </c>
      <c r="O119" s="185" t="inlineStr">
        <is>
          <t>Clinic</t>
        </is>
      </c>
      <c r="P119" s="186" t="inlineStr">
        <is>
          <t>รุ่น RxCU83</t>
        </is>
      </c>
      <c r="Q119" s="185" t="inlineStr">
        <is>
          <t>แบบฝึกหัด</t>
        </is>
      </c>
      <c r="R119" s="185" t="inlineStr">
        <is>
          <t>Quiz เตรียมสอบ CC1 RxCU83</t>
        </is>
      </c>
      <c r="S119" s="185" t="n"/>
    </row>
    <row r="120" ht="24" customHeight="1" s="49">
      <c r="A120" s="187" t="n">
        <v>118</v>
      </c>
      <c r="B120" s="186" t="n"/>
      <c r="C120" s="186" t="inlineStr">
        <is>
          <t>ฮอร์โมนโปรเจสติน (Progestin) ในยาคุมกำเนิดข้อใดที่มีฤทธิ์ต้านฮอร์โมนเพศชาย (Anti-androgenic effect) สูง จึงนิยมนำมาใช้รักษาสิว ผิวมัน และภาวะขนดกในเพศหญิง</t>
        </is>
      </c>
      <c r="D120" s="186" t="n"/>
      <c r="E120" s="186" t="inlineStr">
        <is>
          <t>Levonorgestrel</t>
        </is>
      </c>
      <c r="F120" s="186" t="inlineStr">
        <is>
          <t>Norgestrel</t>
        </is>
      </c>
      <c r="G120" s="186" t="inlineStr">
        <is>
          <t>Cyproterone acetate</t>
        </is>
      </c>
      <c r="H120" s="186" t="inlineStr">
        <is>
          <t>Lynestrenol</t>
        </is>
      </c>
      <c r="I120" s="188" t="inlineStr">
        <is>
          <t>Norethisterone</t>
        </is>
      </c>
      <c r="J120" s="185" t="n">
        <v>3</v>
      </c>
      <c r="K120" s="186" t="inlineStr">
        <is>
          <t>✅ คำตอบที่ถูกต้อง: ข้อ ค. Cyproterone acetate
🎯 ทำไมข้อนี้ถึงถูก:
- คำตอบที่ถูกต้อง: ข้อ ค. Cyproterone acetate
- ทำไมข้อนี้ถึงถูก: Cyproterone acetate ออกฤทธิ์เป็น competitive androgen receptor antagonist และยับยั้ง 5-alpha-reductase จึงมีคุณสมบัติต้านแอนโดรเจนสูงมาก นิยมใช้ในยาคุมรักษาสิวและภาวะ PCOS เช่น Dian-35
🔍 ข้ออื่นผิดเพราะอะไร:
• ข้อ ก.: Levonorgestrel เป็น 2nd generation progestin มีฤทธิ์ androgenic สูง มักทำให้เกิดสิว ผิวมัน
• ข้อ ข.: Norgestrel มีฤทธิ์ androgenic สูง
• ข้อ ง.: Lynestrenol เป็น prodrug ของ norethisterone มีฤทธิ์ androgenic เล็กน้อย
• ข้อ จ.: Norethisterone มีฤทธิ์ androgenic ปานกลาง</t>
        </is>
      </c>
      <c r="L120" s="186" t="n"/>
      <c r="M120" s="186" t="inlineStr">
        <is>
          <t>12. Gynaecologic/GU</t>
        </is>
      </c>
      <c r="N120" s="186" t="inlineStr">
        <is>
          <t>12.2 Oral contraceptive</t>
        </is>
      </c>
      <c r="O120" s="185" t="inlineStr">
        <is>
          <t>Clinic</t>
        </is>
      </c>
      <c r="P120" s="186" t="inlineStr">
        <is>
          <t>รุ่น RxCU83</t>
        </is>
      </c>
      <c r="Q120" s="185" t="inlineStr">
        <is>
          <t>แบบฝึกหัด</t>
        </is>
      </c>
      <c r="R120" s="185" t="inlineStr">
        <is>
          <t>Quiz เตรียมสอบ CC1 RxCU83</t>
        </is>
      </c>
      <c r="S120" s="185" t="n"/>
    </row>
    <row r="121" ht="24" customHeight="1" s="49">
      <c r="A121" s="187" t="n">
        <v>119</v>
      </c>
      <c r="B121" s="186" t="n"/>
      <c r="C121" s="186" t="inlineStr">
        <is>
          <t>เมย์ลีใช้ยาคุมกำเนิดชนิด 21 เม็ดมาได้ 2 เดือนแล้ว ในเดือนนี้เธอกินยาติดต่อกันจนถึงเม็ดที่ 5 แต่ลืมกินยาไป 2 วัน (ลืมเม็ดที่ 6 และ 7) เพิ่งนึกได้ในวันนี้ และเมื่อวานมีเพศสัมพันธ์โดยไม่ได้สวมถุงยางอนามัย เภสัชกรควรให้คำแนะนำที่ถูกต้องอย่างไร</t>
        </is>
      </c>
      <c r="D121" s="186" t="n"/>
      <c r="E121" s="186" t="inlineStr">
        <is>
          <t>ให้กินยาต่อไปตามปกติวันละ 1 เม็ดโดยไม่ต้องทำอะไรเพิ่มเติม</t>
        </is>
      </c>
      <c r="F121" s="186" t="inlineStr">
        <is>
          <t>ทิ้งยาเม็ดที่ 6 และในวันนี้ให้กินเม็ดที่ 7 และ 8 รวมเป็น 2 เม็ด จากนั้นกินวันละ 1 เม็ดตามปกติ</t>
        </is>
      </c>
      <c r="G121" s="186" t="inlineStr">
        <is>
          <t>ให้รับประทานยาคุมกำเนิดฉุกเฉินทันทีร่วมด้วย และใช้วิธีคุมกำเนิดอื่นร่วมด้วย 7 วัน</t>
        </is>
      </c>
      <c r="H121" s="186" t="inlineStr">
        <is>
          <t>ให้หยุดกินยาแผงเดิมทันทีแล้วรอให้ประจำเดือนมา</t>
        </is>
      </c>
      <c r="I121" s="188" t="inlineStr">
        <is>
          <t>ถูกทั้งข้อ ข. และ ค.</t>
        </is>
      </c>
      <c r="J121" s="185" t="n">
        <v>5</v>
      </c>
      <c r="K121" s="186" t="inlineStr">
        <is>
          <t>✅ คำตอบที่ถูกต้อง: ข้อ จ. ถูกทั้งข้อ ข. และ ค.
🎯 ทำไมข้อนี้ถึงถูก:
- คำตอบที่ถูกต้อง: ข้อ จ. ถูกทั้งข้อ ข. และ ค.
- ทำไมข้อนี้ถึงถูก: การลืมกินยาคุมชนิดฮอร์โมนรวมตั้งแต่ 2 เม็ดขึ้นไปในช่วง สัปดาห์แรกของแผง (เม็ดที่ 1-7) และมีเพศสัมพันธ์โดยไม่ได้ป้องกัน แนะนำให้: 1) รับประทานยาคุมฉุกเฉินทันที 2) กินยาเม็ดล่าสุดที่ลืมทันที (ทิ้งเม็ดก่อนหน้า) และกินยาประจำวันนั้น (รวม 2 เม็ดใน 1 วัน) 3) ใช้ถุงยางอนามัยร่วมด้วยอย่างน้อย 7 วัน
🔍 ข้ออื่นผิดเพราะอะไร:
• ข้อ ก.: มีความเสี่ยงตั้งครรภ์สูงมากเนื่องจากลืมยาในสัปดาห์แรกที่มีการฟื้นตัวของรังไข่
• ข้อ ข.: ต้องทำร่วมกันทั้งสองข้อเพื่อประสิทธิผลสูงสุด
• ข้อ ค.: (ให้รับประทานยาคุมกำเนิดฉุกเฉินทันทีร่วมด้วย และใช้วิธีคุมกำเนิดอื่นร่วมด้วย 7 วัน): ไม่ใช่คำตอบที่ถูกต้องตามแนวทางเวชปฏิบัติและหลักวิชาการทางเภสัชกรรมสำหรับกรณีนี้
• ข้อ ง.: การหยุดยาจะทำให้เกิดเลือดออกผิดปกติและขาดการคุมกำเนิดต่อเนื่อง</t>
        </is>
      </c>
      <c r="L121" s="186" t="n"/>
      <c r="M121" s="186" t="inlineStr">
        <is>
          <t>12. Gynaecologic/GU</t>
        </is>
      </c>
      <c r="N121" s="186" t="inlineStr">
        <is>
          <t>12.2 Oral contraceptive</t>
        </is>
      </c>
      <c r="O121" s="185" t="inlineStr">
        <is>
          <t>Clinic</t>
        </is>
      </c>
      <c r="P121" s="186" t="inlineStr">
        <is>
          <t>รุ่น RxCU83</t>
        </is>
      </c>
      <c r="Q121" s="185" t="inlineStr">
        <is>
          <t>แบบฝึกหัด</t>
        </is>
      </c>
      <c r="R121" s="185" t="inlineStr">
        <is>
          <t>Quiz เตรียมสอบ CC1 RxCU83</t>
        </is>
      </c>
      <c r="S121" s="185" t="n"/>
    </row>
    <row r="122" ht="24" customHeight="1" s="49">
      <c r="A122" s="187" t="n">
        <v>120</v>
      </c>
      <c r="B122" s="186" t="n"/>
      <c r="C122" s="186" t="inlineStr">
        <is>
          <t>หากผู้ป่วยใช้ยาคุมกำเนิดชนิดฮอร์โมนรวมสูตรที่มี Ethinylestradiol (EE) 0.020 mg + Desogestrel 0.150 mg แล้วประสบปัญหาเลือดออกกะปริดกะปรอยระหว่างรอบเดือน (Breakthrough bleeding) การแก้ไขในเบื้องต้นควรทำอย่างไร</t>
        </is>
      </c>
      <c r="D122" s="186" t="n"/>
      <c r="E122" s="186" t="inlineStr">
        <is>
          <t>เปลี่ยนไปใช้ยาคุมกำเนิดสูตรที่มีขนาด EE สูงขึ้นเป็น 0.030 mg (30 mcg)</t>
        </is>
      </c>
      <c r="F122" s="186" t="inlineStr">
        <is>
          <t>เปลี่ยนไปใช้ยาคุมกำเนิดสูตรที่มีขนาด EE สูงขึ้นเป็น 0.050 mg (50 mcg) ทันที</t>
        </is>
      </c>
      <c r="G122" s="186" t="inlineStr">
        <is>
          <t>เปลี่ยนไปใช้ยาคุมกำเนิดชนิดฮอร์โมนเดี่ยว (POPs)</t>
        </is>
      </c>
      <c r="H122" s="186" t="inlineStr">
        <is>
          <t>แนะนำให้เปลี่ยนไปใช้ยาคุมกำเนิดแบบฝังใต้ผิวหนังทันที</t>
        </is>
      </c>
      <c r="I122" s="188" t="inlineStr">
        <is>
          <t>เปลี่ยนไปใช้ยาคุมกำเนิดที่มี Drospirenone เป็นส่วนประกอบ</t>
        </is>
      </c>
      <c r="J122" s="185" t="n">
        <v>1</v>
      </c>
      <c r="K122" s="186" t="inlineStr">
        <is>
          <t>✅ คำตอบที่ถูกต้อง: ข้อ ก. เปลี่ยนไปใช้ยาคุมกำเนิดสูตรที่มีขนาด EE สูงขึ้นเป็น 0.030 mg (30 mcg)
🎯 ทำไมข้อนี้ถึงถูก:
- คำตอบที่ถูกต้อง: ข้อ ก. เปลี่ยนไปใช้ยาคุมกำเนิดสูตรที่มีขนาด EE สูงขึ้นเป็น 0.030 mg (30 mcg)
- ทำไมข้อนี้ถึงถูก: เลือดออกกะปริดกะปรอยในผู้ใช้ยาคุมสูตร low-dose estrogen (EE 20 mcg) มักเกิดจากระดับเอสโตรเจนไม่เพียงพอในการพยุงเยื่อบุโพรงมดลูกให้คงตัว การแก้ไขเบื้องต้นคือการขยับขนาด EE ขึ้นเป็น standard low-dose คือ 0.030 mg (30 mcg)
🔍 ข้ออื่นผิดเพราะอะไร:
• ข้อ ข.: ขนาดยา EE 50 mcg เป็น high dose ซึ่งเพิ่มความเสี่ยงต่อลิ่มเลือดอุดตัน คลื่นไส้ ฝ้า ไม่แนะนำเป็นลำดับแรก
• ข้อ ค.: POPs ทำให้เกิดเลือดออกกะปริดกะปรอยบ่อยกว่า COCs
• ข้อ ง.: การฝังยาคุมมีผลข้างเคียงเลือดออกกะปริดกะปรอยสูงมากในช่วง 3-6 เดือนแรก
• ข้อ จ.: Drospirenone มีฤทธิ์ antimineralocorticoid ลดบวมน้ำ ไม่ได้แก้ปัญหาเยื่อบุมดลูกไม่คงตัว</t>
        </is>
      </c>
      <c r="L122" s="186" t="n"/>
      <c r="M122" s="186" t="inlineStr">
        <is>
          <t>12. Gynaecologic/GU</t>
        </is>
      </c>
      <c r="N122" s="186" t="inlineStr">
        <is>
          <t>12.2 Oral contraceptive</t>
        </is>
      </c>
      <c r="O122" s="185" t="inlineStr">
        <is>
          <t>Clinic</t>
        </is>
      </c>
      <c r="P122" s="186" t="inlineStr">
        <is>
          <t>รุ่น RxCU83</t>
        </is>
      </c>
      <c r="Q122" s="185" t="inlineStr">
        <is>
          <t>แบบฝึกหัด</t>
        </is>
      </c>
      <c r="R122" s="185" t="inlineStr">
        <is>
          <t>Quiz เตรียมสอบ CC1 RxCU83</t>
        </is>
      </c>
      <c r="S122" s="185" t="n"/>
    </row>
    <row r="123" ht="24" customHeight="1" s="49">
      <c r="A123" s="187" t="n">
        <v>121</v>
      </c>
      <c r="B123" s="186" t="n"/>
      <c r="C123" s="186" t="inlineStr">
        <is>
          <t>สตรีอายุ 38 ปี ใช้ยาคุมกำเนิดสูตร EE 0.03 mg + Desogestrel 0.15 mg เกิดอาการแน่นหน้าอกเฉียบพลัน ถูกนำส่งโรงพยาบาลและตรวจพบเป็น Acute Coronary Syndrome (ACS) เมื่อได้รับการรักษาจนอาการคงที่แล้ว และยังมีความประสงค์ที่จะคุมกำเนิด เภสัชกรควรให้คำแนะนำอย่างไร</t>
        </is>
      </c>
      <c r="D123" s="186" t="n"/>
      <c r="E123" s="186" t="inlineStr">
        <is>
          <t>สามารถใช้ยาคุมกำเนิดชนิดฮอร์โมนรวมสูตรเดิมต่อไปได้ตามปกติ</t>
        </is>
      </c>
      <c r="F123" s="186" t="inlineStr">
        <is>
          <t>พิจารณาเปลี่ยนไปใช้วิธีคุมกำเนิดที่ไม่มีฮอร์โมนเอสโตรเจน เช่น ยาคุมชนิดฮอร์โมนโปรเจสตินเดี่ยว (POPs) หรือห่วงอนามัยทองแดง (Copper IUD)</t>
        </is>
      </c>
      <c r="G123" s="186" t="inlineStr">
        <is>
          <t>พิจารณาเปลี่ยนไปใช้ยาคุมกำเนิดที่มีขนาด Progestin สูงขึ้น</t>
        </is>
      </c>
      <c r="H123" s="186" t="inlineStr">
        <is>
          <t>พิจารณาเปลี่ยนไปใช้ยาคุมกำเนิดชนิดแผ่นแปะผิวหนังฮอร์โมนรวม</t>
        </is>
      </c>
      <c r="I123" s="188" t="inlineStr">
        <is>
          <t>เปลี่ยนไปใช้ยาคุมกำเนิดสูตรที่มี Cyproterone acetate</t>
        </is>
      </c>
      <c r="J123" s="185" t="n">
        <v>2</v>
      </c>
      <c r="K123" s="186" t="inlineStr">
        <is>
          <t>✅ คำตอบที่ถูกต้อง: ข้อ ข. พิจารณาเปลี่ยนไปใช้วิธีคุมกำเนิดที่ไม่มีฮอร์โมนเอสโตรเจน เช่น ยาคุมชนิดฮอร์โมนโปรเจสตินเดี่ยว (POPs) หรือห่วงอนามัยทองแดง (Copper IUD)
🎯 ทำไมข้อนี้ถึงถูก:
- คำตอบที่ถูกต้อง: ข้อ ข. พิจารณาเปลี่ยนไปใช้วิธีคุมกำเนิดที่ไม่มีฮอร์โมนเอสโตรเจน เช่น ยาคุมชนิดฮอร์โมนโปรเจสตินเดี่ยว (POPs) หรือห่วงอนามัยทองแดง (Copper IUD)
- ทำไมข้อนี้ถึงถูก: ตามเกณฑ์ WHO Medical Eligibility Criteria for Contraceptive Use ประวัติโรคหลอดเลือดหัวใจโคโรนารีอุดตัน (Ischemic heart disease / ACS) จัดเป็น Category 4 (ข้อห้ามใช้อย่างเด็ดขาด) สำหรับยาคุมกำเนิดที่มีเอสโตรเจน จึงต้องเปลี่ยนไปใช้ Progestin-only หรือ Non-hormonal methods
🔍 ข้ออื่นผิดเพราะอะไร:
• ข้อ ก.: มีข้อห้ามใช้เด็ดขาดเนื่องจากเอสโตรเจนกระตุ้นการแข็งตัวของเลือดและเสี่ยงต่อการเกิด recurrent thrombosis
• ข้อ ค.: ปัญหาหลักคือฮอร์โมนเอสโตรเจน
• ข้อ ง.: แผ่นแปะผิวหนังยังคงมีฮอร์โมนเอสโตรเจนดูดซึมเข้าร่างกาย ห้ามใช้เด็ดขาด
• ข้อ จ.: ยังคงมีส่วนประกอบของ Ethinyl estradiol ห้ามใช้เด็ดขาด</t>
        </is>
      </c>
      <c r="L123" s="186" t="n"/>
      <c r="M123" s="186" t="inlineStr">
        <is>
          <t>12. Gynaecologic/GU</t>
        </is>
      </c>
      <c r="N123" s="186" t="inlineStr">
        <is>
          <t>12.2 Oral contraceptive</t>
        </is>
      </c>
      <c r="O123" s="185" t="inlineStr">
        <is>
          <t>Clinic</t>
        </is>
      </c>
      <c r="P123" s="186" t="inlineStr">
        <is>
          <t>รุ่น RxCU83</t>
        </is>
      </c>
      <c r="Q123" s="185" t="inlineStr">
        <is>
          <t>แบบฝึกหัด</t>
        </is>
      </c>
      <c r="R123" s="185" t="inlineStr">
        <is>
          <t>Quiz เตรียมสอบ CC1 RxCU83</t>
        </is>
      </c>
      <c r="S123" s="185" t="n"/>
    </row>
    <row r="124" ht="24" customHeight="1" s="49">
      <c r="A124" s="187" t="n">
        <v>122</v>
      </c>
      <c r="B124" s="186" t="n"/>
      <c r="C124" s="186" t="inlineStr">
        <is>
          <t>ไก่หวานมีประจำเดือนครั้งล่าสุดในวันที่ 15 พฤศจิกายน รอบเดือนสม่ำเสมอ 28-30 วัน เธอจะต้องเดินทางไปเข้าค่ายในวันที่ 9 - 16 ธันวาคม หากต้องการใช้ยา Norethisterone (5 mg) เพื่อเลื่อนประจำเดือนไม่ให้รบกวนการทำกิจกรรมในค่าย ควรแนะนำวิธีรับประทานยาอย่างไร</t>
        </is>
      </c>
      <c r="D124" s="186" t="n"/>
      <c r="E124" s="186" t="inlineStr">
        <is>
          <t>รับประทาน Norethisterone 5 mg ครั้งละ 1 เม็ด วันละ 2-3 ครั้ง เริ่มตั้งแต่วันที่ 11-12 ธันวาคม (อย่างน้อย 3 วันก่อนวันที่คาดว่าประจำเดือนจะมา) และรับประทานต่อเนื่องไปจนกระทั่งออกจากค่ายในวันที่ 16 ธันวาคม จึงหยุดยา</t>
        </is>
      </c>
      <c r="F124" s="186" t="inlineStr">
        <is>
          <t>รับประทาน Norethisterone 5 mg วันละ 1 เม็ด ในวันที่ 9 ธันวาคมเพียงวันเดียว</t>
        </is>
      </c>
      <c r="G124" s="186" t="inlineStr">
        <is>
          <t>เริ่มรับประทานในวันที่ประจำเดือนเริ่มมาวันแรกในค่าย</t>
        </is>
      </c>
      <c r="H124" s="186" t="inlineStr">
        <is>
          <t>ให้รับประทานยา Ibuprofen ทุกวันตลอดช่วงที่เข้าค่ายเพื่อไม่ให้ประจำเดือนมา</t>
        </is>
      </c>
      <c r="I124" s="188" t="inlineStr">
        <is>
          <t>ไม่มียาที่สามารถเลื่อนประจำเดือนได้ในทางการแพทย์</t>
        </is>
      </c>
      <c r="J124" s="185" t="n">
        <v>1</v>
      </c>
      <c r="K124" s="186" t="inlineStr">
        <is>
          <t>✅ คำตอบที่ถูกต้อง: ข้อ ก. รับประทาน Norethisterone 5 mg ครั้งละ 1 เม็ด วันละ 2-3 ครั้ง เริ่มตั้งแต่วันที่ 11-12 ธันวาคม (อย่างน้อย 3 วันก่อนวันที่คาดว่าประจำเดือนจะมา) และรับประทานต่อเนื่องไปจนกระทั่งออกจากค่ายในวันที่ 16 ธันวาคม จึงหยุดยา
🎯 ทำไมข้อนี้ถึงถูก:
- คำตอบที่ถูกต้อง: ข้อ ก. รับประทาน Norethisterone 5 mg ครั้งละ 1 เม็ด วันละ 2-3 ครั้ง เริ่มตั้งแต่วันที่ 11-12 ธันวาคม (อย่างน้อย 3 วันก่อนวันที่คาดว่าประจำเดือนจะมา) และรับประทานต่อเนื่องไปจนกระทั่งออกจากค่ายในวันที่ 16 ธันวาคม จึงหยุดยา
- ทำไมข้อนี้ถึงถูก: การใช้ Norethisterone เลื่อนประจำเดือน ต้องเริ่มรับประทานก่อนวันที่คาดว่าประจำเดือนจะมาอย่างน้อย 3 วัน (รอบนี้คาดว่าจะมาช่วง 13-15 ธันวาคม จึงเริ่มวันที่ 11-12) ขนาด 5 mg วันละ 2-3 ครั้ง และรับประทานต่อเนื่องไปจนสิ้นสุดกิจกรรม ประจำเดือนจะมาภายใน 2-3 วันหลังหยุดยา
🔍 ข้ออื่นผิดเพราะอะไร:
• ข้อ ข.: การรับประทานวันเดียวไม่สามารถรักษาระดับฮอร์โมนพยุงเยื่อบุมดลูกได้
• ข้อ ค.: เมื่อประจำเดือนเริ่มมาแล้ว เยื่อบุมดลูกหลุดลอกแล้ว ยาไม่สามารถหยุดเลือดได้
• ข้อ ง.: Ibuprofen เป็นยาแก้ปวด ไม่สามารถเลื่อนประจำเดือนได้
• ข้อ จ.: Norethisterone เป็นยามาตรฐานที่ใช้เลื่อนประจำเดือน</t>
        </is>
      </c>
      <c r="L124" s="186" t="n"/>
      <c r="M124" s="186" t="inlineStr">
        <is>
          <t>12. Gynaecologic/GU</t>
        </is>
      </c>
      <c r="N124" s="186" t="inlineStr">
        <is>
          <t>12.2 Oral contraceptive</t>
        </is>
      </c>
      <c r="O124" s="185" t="inlineStr">
        <is>
          <t>Clinic</t>
        </is>
      </c>
      <c r="P124" s="186" t="inlineStr">
        <is>
          <t>รุ่น RxCU83</t>
        </is>
      </c>
      <c r="Q124" s="185" t="inlineStr">
        <is>
          <t>แบบฝึกหัด</t>
        </is>
      </c>
      <c r="R124" s="185" t="inlineStr">
        <is>
          <t>Quiz เตรียมสอบ CC1 RxCU83</t>
        </is>
      </c>
      <c r="S124" s="185" t="n"/>
    </row>
    <row r="125" ht="24" customHeight="1" s="49">
      <c r="A125" s="187" t="n">
        <v>123</v>
      </c>
      <c r="B125" s="186" t="n"/>
      <c r="C125" s="186" t="inlineStr">
        <is>
          <t>นักศึกษาหญิงมีอาการปวดท้องประจำเดือนระดับปานกลางถึงรุนแรง (Pain score 6/10) มีประวัติแพ้ยา Mefenamic acid (Ponstan) อย่างรุนแรง (เกิดผื่นลมพิษและปากบวม) ยาแก้ปวดในกลุ่ม NSAIDs ข้อใดที่เหมาะสมในการสั่งใช้ทดแทนเพื่อรักษาอาการปวดประจำเดือนปฐมภูมิ (Primary dysmenorrhea)</t>
        </is>
      </c>
      <c r="D125" s="186" t="n"/>
      <c r="E125" s="186" t="inlineStr">
        <is>
          <t>Tramadol</t>
        </is>
      </c>
      <c r="F125" s="186" t="inlineStr">
        <is>
          <t>Capsaicin gel</t>
        </is>
      </c>
      <c r="G125" s="186" t="inlineStr">
        <is>
          <t>Paracetamol</t>
        </is>
      </c>
      <c r="H125" s="186" t="inlineStr">
        <is>
          <t>Naproxen</t>
        </is>
      </c>
      <c r="I125" s="188" t="inlineStr">
        <is>
          <t>Aspirin ขนาดต่ำ</t>
        </is>
      </c>
      <c r="J125" s="185" t="n">
        <v>4</v>
      </c>
      <c r="K125" s="186" t="inlineStr">
        <is>
          <t>✅ คำตอบที่ถูกต้อง: ข้อ ง. Naproxen
🎯 ทำไมข้อนี้ถึงถูก:
- คำตอบที่ถูกต้อง: ข้อ ง. Naproxen
- ทำไมข้อนี้ถึงถูก: Naproxen (หรือ Ibuprofen) เป็นยาอันดับแรกในกลุ่ม NSAIDs สำหรับรักษา Primary dysmenorrhea โดยยับยั้งการสร้าง Prostaglandin F2-alpha ในมดลูก ช่วยลดการบีบเกร็งของกล้ามเนื้อมดลูกได้อย่างมีประสิทธิภาพ และมีโครงสร้างคนละกลุ่มกับ fenamates (Mefenamic acid)
🔍 ข้ออื่นผิดเพราะอะไร:
• ข้อ ก.: Tramadol เป็นยากลุ่มโอปิออยด์ มีผลข้างเคียงคลื่นไส้ เวียนศีรษะ เสพติด ไม่ใช่ first-line สำหรับปวดประจำเดือน
• ข้อ ข.: Capsaicin gel เป็นยาทาภายนอกสำหรับปวดเส้นประสาท ไม่ได้ผลในปวดประจำเดือน
• ข้อ ค.: Paracetamol ยับยั้ง prostaglandin ในมดลูกได้น้อย ประสิทธิภาพด้อยกว่า NSAIDs อย่างมีนัยสำคัญ
• ข้อ จ.: Aspirin ขนาดต่ำใช้ต้านเกล็ดเลือด ไม่เพียงพอต่อการระงับปวด</t>
        </is>
      </c>
      <c r="L125" s="186" t="n"/>
      <c r="M125" s="186" t="inlineStr">
        <is>
          <t>12. Gynaecologic/GU</t>
        </is>
      </c>
      <c r="N125" s="186" t="inlineStr">
        <is>
          <t>12.1 Dysmenorrhea</t>
        </is>
      </c>
      <c r="O125" s="185" t="inlineStr">
        <is>
          <t>Clinic</t>
        </is>
      </c>
      <c r="P125" s="186" t="inlineStr">
        <is>
          <t>รุ่น RxCU83</t>
        </is>
      </c>
      <c r="Q125" s="185" t="inlineStr">
        <is>
          <t>แบบฝึกหัด</t>
        </is>
      </c>
      <c r="R125" s="185" t="inlineStr">
        <is>
          <t>Quiz เตรียมสอบ CC1 RxCU83</t>
        </is>
      </c>
      <c r="S125" s="185" t="n"/>
    </row>
    <row r="126" ht="24" customHeight="1" s="49">
      <c r="A126" s="187" t="n">
        <v>124</v>
      </c>
      <c r="B126" s="186" t="inlineStr">
        <is>
          <t>สตรีอายุ 50 ปี ประจำเดือนขาดหายไป 4 เดือน มีอาการร้อนวูบวาบ เหงื่อออกกลางคืน ช่องคลอดแห้งอักเสบ แพทย์สั่งจ่ายฮอร์โมนทดแทน:
Conjugated equine estrogen (CEE) 0.625 mg 1 เม็ด วันละ 1 ครั้ง วันที่ 1-21
Medroxyprogesterone acetate (MPA) 10 mg 1 เม็ด วันละ 1 ครั้ง วันที่ 12-21
แล้วหยุดยาทั้งสองตัวเป็นเวลา 7 วันในแต่ละรอบเดือน
(ใช้ข้อมูลข้างต้นตอบคำถามข้อ 125 - 128)</t>
        </is>
      </c>
      <c r="C126" s="186" t="inlineStr">
        <is>
          <t>ข้อใดเป็นคำแนะนำในการใช้ยาฮอร์โมนทดแทนที่ไม่ถูกต้อง</t>
        </is>
      </c>
      <c r="D126" s="186" t="n"/>
      <c r="E126" s="186" t="inlineStr">
        <is>
          <t>รับประทานยาชนิดที่ 1 วันละ 1 เม็ดในวันที่ 1 ถึง 21 และรับประทานยาชนิดที่ 2 ร่วมด้วยในวันที่ 12 ถึง 21 จากนั้นหยุดยาทั้งสองชนิด 7 วันแล้วจึงเริ่มแผงใหม่</t>
        </is>
      </c>
      <c r="F126" s="186" t="inlineStr">
        <is>
          <t>ควรรับประทานยาในเวลาเดียวกันของทุกวันเพื่อรักษาระดับฮอร์โมนให้สม่ำเสมอ</t>
        </is>
      </c>
      <c r="G126" s="186" t="inlineStr">
        <is>
          <t>หากมีอาการคลื่นไส้เล็กน้อยหรือมีเลือดออกกระปริดกระปรอยในช่วงเดือนแรก ให้หยุดยาทันทีและไม่ต้องรับประทานอีก</t>
        </is>
      </c>
      <c r="H126" s="186" t="inlineStr">
        <is>
          <t>แม้ความหนาแน่นกระดูกจะปกติ ก็ควรรับประทานอาหารที่มีแคลเซียมสูงและออกกำลังกายสม่ำเสมอ</t>
        </is>
      </c>
      <c r="I126" s="188" t="inlineStr">
        <is>
          <t>อาจมีเลือดประจำเดือนออกมาคล้ายรอบเดือนตามธรรมชาติในช่วง 7 วันที่หยุดยาได้</t>
        </is>
      </c>
      <c r="J126" s="185" t="n">
        <v>3</v>
      </c>
      <c r="K126" s="186" t="inlineStr">
        <is>
          <t>✅ คำตอบที่ถูกต้อง: ข้อ ค. หากมีอาการคลื่นไส้เล็กน้อยหรือมีเลือดออกกระปริดกระปรอยในช่วงเดือนแรก ให้หยุดยาทันทีและไม่ต้องรับประทานอีก
🎯 ทำไมข้อนี้ถึงถูก:
- คำตอบที่ถูกต้อง: ข้อ ค. หากมีอาการคลื่นไส้เล็กน้อยหรือมีเลือดออกกระปริดกระปรอยในช่วงเดือนแรก ให้หยุดยาทันทีและไม่ต้องรับประทานอีก
- ทำไมข้อนี้ถึงถูก: อาการคลื่นไส้ แน่นเต้านม หรือเลือดออกกะปริดกะปรอยเล็กน้อยในช่วง 1-3 เดือนแรกของการเริ่มฮอร์โมนทดแทนเป็นอาการข้างเคียงที่พบได้บ่อยและมักดีขึ้นเอง ไม่ควรหยุดยาทันที แต่ควรติดตามอาการและปรึกษาแพทย์หากไม่ดีขึ้น
🔍 ข้ออื่นผิดเพราะอะไร:
• ข้อ ก.: เป็นรอบการบริหารยาแบบ Cyclic sequential regimen ที่ถูกต้อง
• ข้อ ข.: เป็นคำแนะนำการรับประทานยาฮอร์โมนที่ถูกต้อง
• ข้อ ง.: การเสริมแคลเซียมและออกกำลังกายเป็นคำแนะนำมาตรฐานในวัยหมดประจำเดือน
• ข้อ จ.: ในสูตร Cyclic sequential เมื่อหยุดยา progestin จะเกิด withdrawal bleeding คล้ายประจำเดือนปกติ</t>
        </is>
      </c>
      <c r="L126" s="186" t="n"/>
      <c r="M126" s="186" t="inlineStr">
        <is>
          <t>12. Gynaecologic/GU</t>
        </is>
      </c>
      <c r="N126" s="186" t="inlineStr">
        <is>
          <t>12.3 Hormonal replacement</t>
        </is>
      </c>
      <c r="O126" s="185" t="inlineStr">
        <is>
          <t>Clinic</t>
        </is>
      </c>
      <c r="P126" s="186" t="inlineStr">
        <is>
          <t>รุ่น RxCU83</t>
        </is>
      </c>
      <c r="Q126" s="185" t="inlineStr">
        <is>
          <t>แบบฝึกหัด</t>
        </is>
      </c>
      <c r="R126" s="185" t="inlineStr">
        <is>
          <t>Quiz เตรียมสอบ CC1 RxCU83</t>
        </is>
      </c>
      <c r="S126" s="185" t="n"/>
    </row>
    <row r="127" ht="24" customHeight="1" s="49">
      <c r="A127" s="187" t="n">
        <v>125</v>
      </c>
      <c r="B127" s="186" t="n"/>
      <c r="C127" s="186" t="inlineStr">
        <is>
          <t>หากผู้ป่วยสตรีวัยทองรายนี้ มีความประสงค์ไม่อยากให้มีเลือดประจำเดือนมาทุกเดือน รูปแบบการบริหารยาฮอร์โมนทดแทน (HRT) แบบใดที่จะช่วยไม่ให้มีเลือดประจำเดือนมาตามรอบ</t>
        </is>
      </c>
      <c r="D127" s="186" t="n"/>
      <c r="E127" s="186" t="inlineStr">
        <is>
          <t>Continuous combined regimen (รับประทานทั้ง Estrogen และ Progestin ต่อเนื่องทุกวันโดยไม่ต้องหยุดยา)</t>
        </is>
      </c>
      <c r="F127" s="186" t="inlineStr">
        <is>
          <t>Cyclic combined regimen</t>
        </is>
      </c>
      <c r="G127" s="186" t="inlineStr">
        <is>
          <t>หยุดรับประทาน Progestin โดยรับประทานเฉพาะ Estrogen เพียงอย่างเดียวตลอดไป</t>
        </is>
      </c>
      <c r="H127" s="186" t="inlineStr">
        <is>
          <t>เว้นช่วงการรับประทาน Progestin 2-3 เดือนต่อครั้ง</t>
        </is>
      </c>
      <c r="I127" s="188" t="inlineStr">
        <is>
          <t>แจ้งผู้ป่วยว่าไม่ว่าจะใช้สูตรใดก็ต้องมีเลือดประจำเดือนมาทุกเดือนเสมอ</t>
        </is>
      </c>
      <c r="J127" s="185" t="n">
        <v>1</v>
      </c>
      <c r="K127" s="186" t="inlineStr">
        <is>
          <t>✅ คำตอบที่ถูกต้อง: ข้อ ก. Continuous combined regimen (รับประทานทั้ง Estrogen และ Progestin ต่อเนื่องทุกวันโดยไม่ต้องหยุดยา)
🎯 ทำไมข้อนี้ถึงถูก:
- คำตอบที่ถูกต้อง: ข้อ ก. Continuous combined regimen (รับประทานทั้ง Estrogen และ Progestin ต่อเนื่องทุกวันโดยไม่ต้องหยุดยา)
- ทำไมข้อนี้ถึงถูก: สูตร Continuous Combined HRT (ให้ Estrogen ร่วมกับ Progestin ขนาดต่ำต่อเนื่องทุกวันโดยไม่มีวันหยุดยา) จะทำให้เยื่อบุโพรงมดลูกฝ่อลง (atrophic endometrium) ทำให้ไม่มี withdrawal bleeding ประจำเดือนจะไม่มา เหมาะสำหรับสตรีหมดประจำเดือนมาแล้วอย่างน้อย 1 ปี
🔍 ข้ออื่นผิดเพราะอะไร:
• ข้อ ข.: Cyclic regimen จะมีช่วงหยุดยาทำให้เกิด withdrawal bleeding ทุกเดือน
• ข้อ ค.: การให้ Estrogen เดี่ยวๆ ในสตรีที่ยังมีมดลูก จะกระตุ้นเยื่อบุโพรงมดลูกหนาตัวและเสี่ยงต่อมะเร็งมดลูก ห้ามทำเด็ดขาด
• ข้อ ง.: ยังคงทำให้เกิดเลือดออกเมื่อได้รับ progestin ครบช่วง
• ข้อ จ.: มีสูตร Continuous combined ที่ทำให้ไม่มีประจำเดือนได้จริง</t>
        </is>
      </c>
      <c r="L127" s="186" t="n"/>
      <c r="M127" s="186" t="inlineStr">
        <is>
          <t>12. Gynaecologic/GU</t>
        </is>
      </c>
      <c r="N127" s="186" t="inlineStr">
        <is>
          <t>12.3 Hormonal replacement</t>
        </is>
      </c>
      <c r="O127" s="185" t="inlineStr">
        <is>
          <t>Clinic</t>
        </is>
      </c>
      <c r="P127" s="186" t="inlineStr">
        <is>
          <t>รุ่น RxCU83</t>
        </is>
      </c>
      <c r="Q127" s="185" t="inlineStr">
        <is>
          <t>แบบฝึกหัด</t>
        </is>
      </c>
      <c r="R127" s="185" t="inlineStr">
        <is>
          <t>Quiz เตรียมสอบ CC1 RxCU83</t>
        </is>
      </c>
      <c r="S127" s="185" t="n"/>
    </row>
    <row r="128" ht="24" customHeight="1" s="49">
      <c r="A128" s="187" t="n">
        <v>126</v>
      </c>
      <c r="B128" s="186" t="n"/>
      <c r="C128" s="186" t="inlineStr">
        <is>
          <t>การใช้ฮอร์โมนทดแทนในวัยหมดประจำเดือน (Hormone Replacement Therapy: HRT) ควรใช้ด้วยความระมัดระวังอย่างยิ่งหรือเป็นข้อห้ามใช้ในผู้ป่วยกลุ่มใด</t>
        </is>
      </c>
      <c r="D128" s="186" t="n"/>
      <c r="E128" s="186" t="inlineStr">
        <is>
          <t>สตรีที่มีความเสี่ยงต่อโรคกระดูกพรุน</t>
        </is>
      </c>
      <c r="F128" s="186" t="inlineStr">
        <is>
          <t>สตรีที่ได้รับการผ่าตัดรังไข่ออกทั้งสองข้าง</t>
        </is>
      </c>
      <c r="G128" s="186" t="inlineStr">
        <is>
          <t>สตรีที่มีอาการช่องคลอดแห้งและอักเสบ</t>
        </is>
      </c>
      <c r="H128" s="186" t="inlineStr">
        <is>
          <t>สตรีที่เป็นโรคไทรอยด์เป็นพิษที่ควบคุมได้ดี</t>
        </is>
      </c>
      <c r="I128" s="188" t="inlineStr">
        <is>
          <t>สตรีที่มีประวัติโรคหลอดเลือดหัวใจ โรคหลอดเลือดสมอง หรือไขมันในเลือดสูงรุนแรง</t>
        </is>
      </c>
      <c r="J128" s="185" t="n">
        <v>5</v>
      </c>
      <c r="K128" s="186" t="inlineStr">
        <is>
          <t>✅ คำตอบที่ถูกต้อง: ข้อ จ. สตรีที่มีประวัติโรคหลอดเลือดหัวใจ โรคหลอดเลือดสมอง หรือไขมันในเลือดสูงรุนแรง
🎯 ทำไมข้อนี้ถึงถูก:
- คำตอบที่ถูกต้อง: ข้อ จ. สตรีที่มีประวัติโรคหลอดเลือดหัวใจ โรคหลอดเลือดสมอง หรือไขมันในเลือดสูงรุนแรง
- ทำไมข้อนี้ถึงถูก: การใช้ Systemic HRT เพิ่มความเสี่ยงต่อการเกิดลิ่มเลือดอุดตันในหลอดเลือดดำ (VTE), โรคหลอดเลือดสมอง (Stroke) และโรคหลอดเลือดหัวใจ จึงห้ามใช้หรือต้องระวังอย่างยิ่งในผู้ป่วยที่มีประวัติ atherosclerotic cardiovascular disease
🔍 ข้ออื่นผิดเพราะอะไร:
• ข้อ ก.: โรคกระดูกพรุนเป็นข้อบ่งใช้ที่ได้รับประโยชน์จาก HRT
• ข้อ ข.: สตรีผ่าตัดรังไข่สองข้าง (Surgical menopause) เป็นกลุ่มเป้าหมายหลักที่ต้องได้รับ HRT
• ข้อ ค.: ช่องคลอดแห้งเป็นข้อบ่งใช้หลักของ HRT
• ข้อ ง.: ไทรอยด์ที่ควบคุมได้ไม่จัดเป็นข้อห้ามหลักของ HRT</t>
        </is>
      </c>
      <c r="L128" s="186" t="n"/>
      <c r="M128" s="186" t="inlineStr">
        <is>
          <t>12. Gynaecologic/GU</t>
        </is>
      </c>
      <c r="N128" s="186" t="inlineStr">
        <is>
          <t>12.3 Hormonal replacement</t>
        </is>
      </c>
      <c r="O128" s="185" t="inlineStr">
        <is>
          <t>Clinic</t>
        </is>
      </c>
      <c r="P128" s="186" t="inlineStr">
        <is>
          <t>รุ่น RxCU83</t>
        </is>
      </c>
      <c r="Q128" s="185" t="inlineStr">
        <is>
          <t>แบบฝึกหัด</t>
        </is>
      </c>
      <c r="R128" s="185" t="inlineStr">
        <is>
          <t>Quiz เตรียมสอบ CC1 RxCU83</t>
        </is>
      </c>
      <c r="S128" s="185" t="n"/>
    </row>
    <row r="129" ht="24" customHeight="1" s="49">
      <c r="A129" s="187" t="n">
        <v>127</v>
      </c>
      <c r="B129" s="186" t="n"/>
      <c r="C129" s="186" t="inlineStr">
        <is>
          <t>เหตุผลสำคัญที่สุดในการสั่งใช้ฮอร์โมนโปรเจสติน (Medroxyprogesterone acetate) ร่วมกับเอสโตรเจน (Conjugated Estrogen) ในผู้ป่วยสตรีวัยทองรายนี้คือข้อใด</t>
        </is>
      </c>
      <c r="D129" s="186" t="n"/>
      <c r="E129" s="186" t="inlineStr">
        <is>
          <t>ใช้เฉพาะในสตรีวัยหมดประจำเดือนที่ยังมีมดลูกอยู่</t>
        </is>
      </c>
      <c r="F129" s="186" t="inlineStr">
        <is>
          <t>ฮอร์โมนโปรเจสตินช่วยต้านการแบ่งตัวของเยื่อบุโพรงมดลูกและป้องกันการเกิดมะเร็งเยื่อบุโพรงมดลูก (Endometrial cancer)</t>
        </is>
      </c>
      <c r="G129" s="186" t="inlineStr">
        <is>
          <t>ถูกทั้งข้อ ก. และ ข.</t>
        </is>
      </c>
      <c r="H129" s="186" t="inlineStr">
        <is>
          <t>เพื่อเพิ่มความหนาแน่นของมวลกระดูกให้เร็วขึ้นเป็นสองเท่า</t>
        </is>
      </c>
      <c r="I129" s="188" t="inlineStr">
        <is>
          <t>เพื่อช่วยรักษาอาการช่องคลอดแห้งอักเสบ</t>
        </is>
      </c>
      <c r="J129" s="185" t="n">
        <v>3</v>
      </c>
      <c r="K129" s="186" t="inlineStr">
        <is>
          <t>✅ คำตอบที่ถูกต้อง: ข้อ ค. ถูกทั้งข้อ ก. และ ข.
🎯 ทำไมข้อนี้ถึงถูก:
- คำตอบที่ถูกต้อง: ข้อ ค. ถูกทั้งข้อ ก. และ ข.
- ทำไมข้อนี้ถึงถูก: ในสตรีวัยหมดประจำเดือนที่ยังมีมดลูก (intact uterus) การได้รับเอสโตรเจนเดี่ยวจะกระตุ้นเยื่อบุโพรงมดลูกจนหนาตัวผิดปกติ (endometrial hyperplasia) และกลายเป็นมะเร็งเยื่อบุโพรงมดลูกได้ จึงจำเป็นต้องให้โปรเจสตินร่วมด้วยเสมอเพื่อป้องกันมะเร็ง (ส่วนสตรีที่ตัดมดลูกแล้วสามารถให้เอสโตรเจนเดี่ยวได้)
🔍 ข้ออื่นผิดเพราะอะไร:
• ข้อ ก.: และ ข. ถูกต้องทั้งสองข้อ
• ข้อ ข.: (ฮอร์โมนโปรเจสตินช่วยต้านการแบ่งตัวของเยื่อบุโพรงมดลูกและป้องกันการเกิดมะเร็งเยื่อบุโพรงมดลูก (Endometrial cancer)): ไม่ใช่คำตอบที่ถูกต้องตามแนวทางเวชปฏิบัติและหลักวิชาการทางเภสัชกรรมสำหรับกรณีนี้
• ข้อ ง.: เอสโตรเจนเป็นตัวหลักในการป้องกันกระดูกพรุน โปรเจสตินไม่ได้เพิ่มเป็นสองเท่า
• ข้อ จ.: เอสโตรเจนเป็นตัวรักษาอาการช่องคลอดแห้ง ไม่ใช่โปรเจสติน</t>
        </is>
      </c>
      <c r="L129" s="186" t="n"/>
      <c r="M129" s="186" t="inlineStr">
        <is>
          <t>12. Gynaecologic/GU</t>
        </is>
      </c>
      <c r="N129" s="186" t="inlineStr">
        <is>
          <t>12.3 Hormonal replacement</t>
        </is>
      </c>
      <c r="O129" s="185" t="inlineStr">
        <is>
          <t>Clinic</t>
        </is>
      </c>
      <c r="P129" s="186" t="inlineStr">
        <is>
          <t>รุ่น RxCU83</t>
        </is>
      </c>
      <c r="Q129" s="185" t="inlineStr">
        <is>
          <t>แบบฝึกหัด</t>
        </is>
      </c>
      <c r="R129" s="185" t="inlineStr">
        <is>
          <t>Quiz เตรียมสอบ CC1 RxCU83</t>
        </is>
      </c>
      <c r="S129" s="185" t="n"/>
    </row>
    <row r="130" ht="24" customHeight="1" s="49">
      <c r="A130" s="187" t="n">
        <v>128</v>
      </c>
      <c r="B130" s="186" t="n"/>
      <c r="C130" s="186" t="inlineStr">
        <is>
          <t>หญิงสาววัยรุ่นรูปร่างผอมเพรียว ต้องการเริ่มใช้ยาคุมกำเนิดชนิดฮอร์โมนรวม (Combined Oral Contraceptives) เป็นครั้งแรก และมีความกังวลเรื่องน้ำหนักตัวเพิ่ม บวมน้ำ และการเกิดสิว ควรแนะนำยาคุมกำเนิดสูตรใดเหมาะสมที่สุด</t>
        </is>
      </c>
      <c r="D130" s="186" t="n"/>
      <c r="E130" s="186" t="inlineStr">
        <is>
          <t>Ethinyl estradiol 0.05 mg + Ethynodiol diacetate 1 mg</t>
        </is>
      </c>
      <c r="F130" s="186" t="inlineStr">
        <is>
          <t>Mestranol 0.05 mg + Norethisterone 1 mg</t>
        </is>
      </c>
      <c r="G130" s="186" t="inlineStr">
        <is>
          <t>Ethinyl estradiol 0.03 mg + Levonorgestrel 0.15 mg</t>
        </is>
      </c>
      <c r="H130" s="186" t="inlineStr">
        <is>
          <t>Ethinyl estradiol 0.03 mg + Gestodene 0.075 mg</t>
        </is>
      </c>
      <c r="I130" s="188" t="inlineStr">
        <is>
          <t>Ethinyl estradiol 0.02 mg + Desogestrel 0.15 mg</t>
        </is>
      </c>
      <c r="J130" s="185" t="n">
        <v>5</v>
      </c>
      <c r="K130" s="186" t="inlineStr">
        <is>
          <t>✅ คำตอบที่ถูกต้อง: ข้อ จ. Ethinyl estradiol 0.02 mg + Desogestrel 0.15 mg
🎯 ทำไมข้อนี้ถึงถูก:
- คำตอบที่ถูกต้อง: ข้อ จ. Ethinyl estradiol 0.02 mg + Desogestrel 0.15 mg
- ทำไมข้อนี้ถึงถูก: ยาคุมกำเนิดสูตร low-dose estrogen (EE 20 mcg) ช่วยลดผลข้างเคียงเรื่องบวมน้ำ คลื่นไส้ เต้านมคัดตึง ร่วมกับโปรเจสตินรุ่นที่ 3 (Desogestrel) ที่มีฤทธิ์ androgenic ต่ำมาก จึงไม่ทำให้น้ำหนักตัวเพิ่มขึ้นและไม่กระตุ้นให้เกิดสิว เหมาะสำหรับผู้เริ่มใช้ครั้งแรกที่มีรูปร่างผอม
🔍 ข้ออื่นผิดเพราะอะไร:
• ข้อ ก.: EE 50 mcg เป็น high dose ทำให้บวมน้ำ คลื่นไส้ น้ำหนักขึ้น
• ข้อ ข.: Mestranol 50 mcg เป็นขนาดยาสูง ผลข้างเคียงมาก
• ข้อ ค.: Levonorgestrel มีฤทธิ์ androgenic สูง เสี่ยงต่อสิว ผิวมัน และน้ำหนักขึ้น
• ข้อ ง.: Gestodene ดีแต่สูตรมี EE 30 mcg ซึ่งสูงกว่าสูตรในข้อ จ</t>
        </is>
      </c>
      <c r="L130" s="186" t="n"/>
      <c r="M130" s="186" t="inlineStr">
        <is>
          <t>12. Gynaecologic/GU</t>
        </is>
      </c>
      <c r="N130" s="186" t="inlineStr">
        <is>
          <t>12.2 Oral contraceptive</t>
        </is>
      </c>
      <c r="O130" s="185" t="inlineStr">
        <is>
          <t>Clinic</t>
        </is>
      </c>
      <c r="P130" s="186" t="inlineStr">
        <is>
          <t>รุ่น RxCU83</t>
        </is>
      </c>
      <c r="Q130" s="185" t="inlineStr">
        <is>
          <t>แบบฝึกหัด</t>
        </is>
      </c>
      <c r="R130" s="185" t="inlineStr">
        <is>
          <t>Quiz เตรียมสอบ CC1 RxCU83</t>
        </is>
      </c>
      <c r="S130" s="185" t="n"/>
    </row>
    <row r="131" ht="24" customHeight="1" s="49">
      <c r="A131" s="187" t="n">
        <v>129</v>
      </c>
      <c r="B131" s="186" t="n"/>
      <c r="C131" s="186" t="inlineStr">
        <is>
          <t>ข้อใดเป็นคำแนะนำในการใช้ยาคุมกำเนิดชนิดรับประทานที่กล่าวผิด</t>
        </is>
      </c>
      <c r="D131" s="186" t="n"/>
      <c r="E131" s="186" t="inlineStr">
        <is>
          <t>ควรรับประทานยาติดต่อกันอย่างน้อย 7 วันก่อนจึงจะมีเพศสัมพันธ์โดยไม่ต้องใช้วิธีป้องกันอื่นร่วมด้วย (กรณีเริ่มกินหลังวันที่ 5 ของรอบเดือน)</t>
        </is>
      </c>
      <c r="F131" s="186" t="inlineStr">
        <is>
          <t>หากลืมรับประทานยาแม้เพียง 1 เม็ด แต่เป็นช่วงสัปดาห์แรก (เม็ดที่ 1-7) และมีเพศสัมพันธ์ จำเป็นต้องระวังและอาจต้องคุมกำเนิดฉุกเฉินร่วมด้วย</t>
        </is>
      </c>
      <c r="G131" s="186" t="inlineStr">
        <is>
          <t>ผู้ป่วยที่มีประวัติโรคปวดศีรษะไมเกรนชนิดมีออร่า (Migraine with aura) ห้ามใช้ยาคุมกำเนิดชนิดฮอร์โมนรวม (COCs) เด็ดขาด</t>
        </is>
      </c>
      <c r="H131" s="186" t="inlineStr">
        <is>
          <t>ปกติแล้วยาคุมกำเนิด ให้รับประทานครั้งละ 1 เม็ด วันละครั้ง โดยจะรับประทานเวลาใดก็ได้ในแต่ละวันไม่จำเป็นต้องตรงเวลา</t>
        </is>
      </c>
      <c r="I131" s="188" t="inlineStr">
        <is>
          <t>ในผู้ป่วยที่กังวลเรื่องการเกิดสิวและผิวมัน ไม่ควรเลือกใช้ยาคุมกำเนิดที่มี Levonorgestrel เป็นส่วนประกอบ</t>
        </is>
      </c>
      <c r="J131" s="185" t="n">
        <v>4</v>
      </c>
      <c r="K131" s="186" t="inlineStr">
        <is>
          <t>✅ คำตอบที่ถูกต้อง: ข้อ ง. ปกติแล้วยาคุมกำเนิด ให้รับประทานครั้งละ 1 เม็ด วันละครั้ง โดยจะรับประทานเวลาใดก็ได้ในแต่ละวันไม่จำเป็นต้องตรงเวลา
🎯 ทำไมข้อนี้ถึงถูก:
- คำตอบที่ถูกต้อง: ข้อ ง. ปกติแล้วยาคุมกำเนิด ให้รับประทานครั้งละ 1 เม็ด วันละครั้ง โดยจะรับประทานเวลาใดก็ได้ในแต่ละวันไม่จำเป็นต้องตรงเวลา
- ทำไมข้อนี้ถึงถูก: ยาคุมกำเนิดชนิดรับประทานต้องรับประทานในเวลาเดียวกันหรือใกล้เคียงกันทุกวันอย่างเคร่งครัด (โดยเฉพาะ POPs ต้องตรงเวลาไม่เกิน 3 ชั่วโมง) เพื่อรักษาระดับฮอร์โมนในเลือดให้คงที่สม่ำเสมอ การรับประทานเวลาใดก็ได้จะทำให้ประสิทธิภาพลดลงและเสี่ยงต่อการตั้งครรภ์
🔍 ข้ออื่นผิดเพราะอะไร:
• ข้อ ก.: เป็นกฎ 7-day rule ที่ถูกต้อง
• ข้อ ข.: สัปดาห์แรกมีความเสี่ยงสูงสุดต่อการตกไข่หากลืมยา
• ข้อ ค.: Migraine with aura เป็นข้อห้ามใช้เด็ดขาด (Category 4) ของ COCs เนื่องจากเพิ่มความเสี่ยงต่อ Ischemic stroke สูงมาก
• ข้อ จ.: Levonorgestrel มีฤทธิ์ androgenic สูงกระตุ้นต่อมไขมันและสิวจริง</t>
        </is>
      </c>
      <c r="L131" s="186" t="n"/>
      <c r="M131" s="186" t="inlineStr">
        <is>
          <t>12. Gynaecologic/GU</t>
        </is>
      </c>
      <c r="N131" s="186" t="inlineStr">
        <is>
          <t>12.2 Oral contraceptive</t>
        </is>
      </c>
      <c r="O131" s="185" t="inlineStr">
        <is>
          <t>Clinic</t>
        </is>
      </c>
      <c r="P131" s="186" t="inlineStr">
        <is>
          <t>รุ่น RxCU83</t>
        </is>
      </c>
      <c r="Q131" s="185" t="inlineStr">
        <is>
          <t>แบบฝึกหัด</t>
        </is>
      </c>
      <c r="R131" s="185" t="inlineStr">
        <is>
          <t>Quiz เตรียมสอบ CC1 RxCU83</t>
        </is>
      </c>
      <c r="S131" s="185" t="n"/>
    </row>
    <row r="132" ht="24" customHeight="1" s="49">
      <c r="A132" s="187" t="n">
        <v>130</v>
      </c>
      <c r="B132" s="186" t="n"/>
      <c r="C132" s="186" t="inlineStr">
        <is>
          <t>หญิงวัย 48 ปี ประจำเดือนเริ่มมาไม่สม่ำเสมอ ร้อนวูบวาบตามตัว และนอนไม่หลับ แพทย์วินิจฉัยว่าเป็นระยะก่อนหมดประจำเดือน (Perimenopause) เพื่อป้องกันโรคกระดูกพรุนและรักษามวลกระดูก ควรแนะนำอาหารเสริมในข้อใดร่วมกัน</t>
        </is>
      </c>
      <c r="D132" s="186" t="n"/>
      <c r="E132" s="186" t="inlineStr">
        <is>
          <t>Calcium เดี่ยวๆ</t>
        </is>
      </c>
      <c r="F132" s="186" t="inlineStr">
        <is>
          <t>Vitamin D เดี่ยวๆ</t>
        </is>
      </c>
      <c r="G132" s="186" t="inlineStr">
        <is>
          <t>Phosphate เดี่ยวๆ</t>
        </is>
      </c>
      <c r="H132" s="186" t="inlineStr">
        <is>
          <t>Calcium + Vitamin D</t>
        </is>
      </c>
      <c r="I132" s="188" t="inlineStr">
        <is>
          <t>Phosphate + Vitamin D</t>
        </is>
      </c>
      <c r="J132" s="185" t="n">
        <v>4</v>
      </c>
      <c r="K132" s="186" t="inlineStr">
        <is>
          <t>✅ คำตอบที่ถูกต้อง: ข้อ ง. Calcium + Vitamin D
🎯 ทำไมข้อนี้ถึงถูก:
ในหญิงวัยหมดประจำเดือน การขาดฮอร์โมนเอสโตรเจนจะเร่งให้เกิดการสลายกระดูก (Bone resorption) แนวทางเวชปฏิบัติแนะนำให้เสริม แคลเซียม (1,000-1,200 mg/วัน) ร่วมกับ วิตามินดี (800-1,000 IU/วัน) เพื่อเพิ่มประสิทธิภาพการดูดซึมแคลเซียมที่ลำไส้และชะลอการสูญเสียมวลกระดูก
🔍 ข้ออื่นผิดเพราะอะไร:
• ข้อ ก. ผิด เพราะการให้แคลเซียมเดี่ยวๆ โดยขาดวิตามินดีจะดูดซึมได้ไม่เต็มที่
• ข้อ ข. ผิด เพราะต้องมีแคลเซียมเป็นแร่ธาตุตั้งต้นในการสร้างเนื้อกระดูก
• ข้อ ค. ผิด เพราะฟอสเฟตในอาหารทั่วไปมีเพียงพออยู่แล้วและการได้รับมากเกินไปจะกระตุ้นการสลายกระดูก
• ข้อ จ. ผิด เพราะไม่แนะนำการเสริมฟอสเฟต</t>
        </is>
      </c>
      <c r="L132" s="186" t="inlineStr">
        <is>
          <t>Clinic</t>
        </is>
      </c>
      <c r="M132" s="186" t="inlineStr">
        <is>
          <t>12. Gynaecologic/GU</t>
        </is>
      </c>
      <c r="N132" s="186" t="inlineStr">
        <is>
          <t>12.3 Hormonal replacement</t>
        </is>
      </c>
      <c r="O132" s="185" t="inlineStr">
        <is>
          <t>Clinic</t>
        </is>
      </c>
      <c r="P132" s="186" t="inlineStr">
        <is>
          <t>รุ่น RxCU83</t>
        </is>
      </c>
      <c r="Q132" s="185" t="inlineStr">
        <is>
          <t>แบบฝึกหัด</t>
        </is>
      </c>
      <c r="R132" s="185" t="inlineStr">
        <is>
          <t>Quiz เตรียมสอบ CC1 RxCU83</t>
        </is>
      </c>
      <c r="S132" s="185" t="n"/>
    </row>
    <row r="133" ht="24" customHeight="1" s="49">
      <c r="A133" s="187" t="n">
        <v>131</v>
      </c>
      <c r="B133" s="186" t="inlineStr">
        <is>
          <t>หญิงไทยแต่งงานแล้ว อายุ 28 ปี รับประทานยาเม็ดคุมกำเนิดชนิดฮอร์โมนรวม (Combined Oral Contraceptives: COC) ต่อเนื่องมาเป็นเวลา 2 ปี โดยในสูตรตำรับประกอบด้วย Ethinylestradiol (EE) ร่วมกับ Levonorgestrel</t>
        </is>
      </c>
      <c r="C133" s="186" t="inlineStr">
        <is>
          <t>การรับประทานยาเม็ดคุมกำเนิดชนิดฮอร์โมนรวมในระยะยาว มีความสัมพันธ์กับประโยชน์หรือความเสี่ยงทางคลินิกในข้อใด</t>
        </is>
      </c>
      <c r="D133" s="186" t="n"/>
      <c r="E133" s="186" t="inlineStr">
        <is>
          <t>เพิ่มความเสี่ยงต่อการเกิดภาวะความดันโลหิตสูง (Hypertension)</t>
        </is>
      </c>
      <c r="F133" s="186" t="inlineStr">
        <is>
          <t>เพิ่มความเสี่ยงต่อการเกิดภาวะกระดูกบางหรือกระดูกพรุน (Osteoporosis)</t>
        </is>
      </c>
      <c r="G133" s="186" t="inlineStr">
        <is>
          <t>ลดความเสี่ยงต่อการเกิดโรคมะเร็งเต้านม (Breast cancer)</t>
        </is>
      </c>
      <c r="H133" s="186" t="inlineStr">
        <is>
          <t>เพิ่มความรุนแรงของอาการปวดประจำเดือน (Dysmenorrhea)</t>
        </is>
      </c>
      <c r="I133" s="188" t="inlineStr">
        <is>
          <t>เพิ่มโอกาสการตั้งครรภ์นอกมดลูก (Ectopic pregnancy) ภายหลังหยุดใช้ยา</t>
        </is>
      </c>
      <c r="J133" s="185" t="n">
        <v>1</v>
      </c>
      <c r="K133" s="186" t="inlineStr">
        <is>
          <t>✅ คำตอบที่ถูกต้อง: ข้อ ก. เพิ่มความเสี่ยงต่อการเกิดภาวะความดันโลหิตสูง (Hypertension)
🎯 ทำไมข้อนี้ถึงถูก:
Ethinylestradiol (EE) ในยาเม็ดคุมกำเนิดชนิดฮอร์โมนรวมกระตุ้นการสร้าง Angiotensinogen จากตับในระบบ Renin-Angiotensin-Aldosterone System (RAAS) ส่งผลให้เกิดการคั่งของโซเดียมและน้ำ และเพิ่มแรงต้านทานของหลอดเลือดส่วนปลาย นำไปสู่ความเสี่ยงต่อการเกิดภาวะความดันโลหิตสูงในระยะยาว
🔍 ข้ออื่นผิดเพราะอะไร:
• ข้อ ข. ผิดเพราะ: Estrogen มีฤทธิ์ยับยั้ง Osteoclast ในการสลายเนื้อกระดูก จึงช่วยรักษาและเพิ่มความหนาแน่นของมวลกระดูก (Bone mineral density) ช่วยลดความเสี่ยงกระดูกบาง ไม่ใช่เพิ่มความเสี่ยง
• ข้อ ค. ผิดเพราะ: ยาเม็ดคุมกำเนิดฮอร์โมนรวมไม่ได้ลดความเสี่ยงมะเร็งเต้านม ในทางตรงกันข้ามอาจเพิ่มความเสี่ยงเล็กน้อยหรือไม่มีผลเปลี่ยนแปลง (แต่มีประโยชน์ช่วยลดความเสี่ยงมะเร็งรังไข่ Ovarian cancer และมะเร็งเยื่อบุโพรงมดลูก Endometrial cancer)
• ข้อ ง. ผิดเพราะ: ฮอร์โมนรวมช่วยยับยั้งการตกไข่และลดการหลั่งสาร Prostaglandin ในโพรงมดลูก จึงมีประโยชน์ในการลดอาการปวดประจำเดือน (Dysmenorrhea)
• ข้อ จ. ผิดเพราะ: ยาคุมกำเนิดช่วยยับยั้งการตกไข่จึงลดอุบัติการณ์การตั้งครรภ์นอกมดลูกในระหว่างใช้ยา และเมื่อหยุดยาโอกาสตั้งครรภ์นอกมดลูกจะกลับคืนสู่ระดับปกติเท่าประชากรทั่วไป ไม่ได้เพิ่มขึ้น</t>
        </is>
      </c>
      <c r="L133" s="186" t="n"/>
      <c r="M133" s="186" t="inlineStr">
        <is>
          <t>12. Gynaecologic/GU</t>
        </is>
      </c>
      <c r="N133" s="186" t="inlineStr">
        <is>
          <t>12.2 Oral contraceptive</t>
        </is>
      </c>
      <c r="O133" s="185" t="inlineStr">
        <is>
          <t>Clinic</t>
        </is>
      </c>
      <c r="P133" s="186" t="inlineStr">
        <is>
          <t>ข้อสอบจริง PLE-CC1 ปี 2566 Day 1 ข้อ 1 [CASE_2566_OCP_01]</t>
        </is>
      </c>
      <c r="Q133" s="185" t="inlineStr">
        <is>
          <t>ข้อสอบจริง</t>
        </is>
      </c>
      <c r="R133" s="185" t="inlineStr">
        <is>
          <t>2566 Day 1</t>
        </is>
      </c>
      <c r="S133" s="185" t="inlineStr">
        <is>
          <t>CASE_2566_OCP_01</t>
        </is>
      </c>
    </row>
    <row r="134" ht="24" customHeight="1" s="49">
      <c r="A134" s="187" t="n">
        <v>132</v>
      </c>
      <c r="B134" s="186" t="inlineStr">
        <is>
          <t>หญิงไทยแต่งงานแล้ว อายุ 28 ปี รับประทานยาเม็ดคุมกำเนิดชนิดฮอร์โมนรวม (Combined Oral Contraceptives: COC) ต่อเนื่องมาเป็นเวลา 2 ปี โดยในสูตรตำรับประกอบด้วย Ethinylestradiol (EE) ร่วมกับ Levonorgestrel</t>
        </is>
      </c>
      <c r="C134" s="186" t="inlineStr">
        <is>
          <t>ต่อมาผู้ป่วยตั้งครรภ์และเพิ่งคลอดบุตร ขณะนี้อยู่ในช่วงให้นมบุตรอย่างเดียว (Postpartum breastfeeding woman) หากผู้ป่วยต้องการเริ่มคุมกำเนิด เภสัชกรควรแนะนำยาคุมกำเนิดสูตรใดเหมาะสมที่สุด</t>
        </is>
      </c>
      <c r="D134" s="186" t="n"/>
      <c r="E134" s="186" t="inlineStr">
        <is>
          <t>Ethinylestradiol 30 mcg + Levonorgestrel 150 mcg</t>
        </is>
      </c>
      <c r="F134" s="186" t="inlineStr">
        <is>
          <t>Ethinylestradiol 30 mcg + Drospirenone 3 mg</t>
        </is>
      </c>
      <c r="G134" s="186" t="inlineStr">
        <is>
          <t>Ethinylestradiol 35 mcg + Cyproterone acetate 2 mg</t>
        </is>
      </c>
      <c r="H134" s="186" t="inlineStr">
        <is>
          <t>Desogestrel 75 mcg</t>
        </is>
      </c>
      <c r="I134" s="188" t="inlineStr">
        <is>
          <t>Levonorgestrel 1.5 mg</t>
        </is>
      </c>
      <c r="J134" s="185" t="n">
        <v>4</v>
      </c>
      <c r="K134" s="186" t="inlineStr">
        <is>
          <t>✅ คำตอบที่ถูกต้อง: ข้อ ง. Desogestrel 75 mcg
🎯 ทำไมข้อนี้ถึงถูก:
เป็นยาเม็ดคุมกำเนิดชนิดฮอร์โมนเดี่ยว (Progestin-Only Pill: POP) ซึ่งไม่มีส่วนประกอบของ Estrogen จึงไม่รบกวนการหลั่งฮอร์โมน Prolactin และไม่มีผลลดปริมาณหรือคุณภาพของน้ำนมแม่ จึงเป็นทางเลือกที่ปลอดภัยและเหมาะสมที่สุดสำหรับหญิงให้นมบุตร
🔍 ข้ออื่นผิดเพราะอะไร:
• ข้อ ก. ผิดเพราะ: เป็นยาคุมกำเนิดชนิดฮอร์โมนรวมที่มี Ethinylestradiol ซึ่งมีฤทธิ์ยับยั้งการหลั่งน้ำนมมารดา
• ข้อ ข. ผิดเพราะ: มีส่วนประกอบของ Ethinylestradiol ซึ่งกดการสร้างและหลั่งน้ำนมในระยะให้นมบุตร
• ข้อ ค. ผิดเพราะ: มี Ethinylestradiol ปริมาณสูงถึง 35 mcg ยิ่งกดการสร้างน้ำนมอย่างชัดเจน และ Cyproterone acetate มีข้อบ่งใช้หลักสำหรับรักษาสิวหรือภาวะฮอร์โมนเพศชายสูง ไม่ใช่ยาทางเลือกในหญิงให้นมบุตร
• ข้อ จ. ผิดเพราะ: Levonorgestrel 1.5 mg เป็นยาคุมกำเนิดฉุกเฉิน (Emergency contraceptive pill) ใช้ป้องกันเฉพาะหลังมีเพศสัมพันธ์ที่ไม่ได้ป้องกัน ไม่ใช่ยาสำหรับคุมกำเนิดแบบประจำวัน</t>
        </is>
      </c>
      <c r="L134" s="186" t="n"/>
      <c r="M134" s="186" t="inlineStr">
        <is>
          <t>12. Gynaecologic/GU</t>
        </is>
      </c>
      <c r="N134" s="186" t="inlineStr">
        <is>
          <t>12.2 Oral contraceptive</t>
        </is>
      </c>
      <c r="O134" s="185" t="inlineStr">
        <is>
          <t>Clinic</t>
        </is>
      </c>
      <c r="P134" s="186" t="inlineStr">
        <is>
          <t>ข้อสอบจริง PLE-CC1 ปี 2566 Day 1 ข้อ 2 [CASE_2566_OCP_01]</t>
        </is>
      </c>
      <c r="Q134" s="185" t="inlineStr">
        <is>
          <t>ข้อสอบจริง</t>
        </is>
      </c>
      <c r="R134" s="185" t="inlineStr">
        <is>
          <t>2566 Day 1</t>
        </is>
      </c>
      <c r="S134" s="185" t="inlineStr">
        <is>
          <t>CASE_2566_OCP_01</t>
        </is>
      </c>
    </row>
    <row r="135" ht="24" customHeight="1" s="49">
      <c r="A135" s="187" t="n">
        <v>133</v>
      </c>
      <c r="B135" s="186" t="inlineStr">
        <is>
          <t>ผู้หญิงอายุ 25 ปี ไม่มีโรคประจำตัวและไม่มีประวัติแพ้ยา มาปรึกษาเภสัชกรที่ร้านยาด้วยอาการปวดบิดเกร็งบริเวณท้องน้อยอย่างรุนแรงขณะมีประจำเดือน โดยมักเริ่มมีอาการและปวดมากที่สุดในช่วง 1-3 วันแรกของรอบเดือน เป็นประจำเกือบทุกเดือน ไม่มีอาการไข้หรือตกขาวผิดปกติ ได้รับการวินิจฉัยเบื้องต้นเป็น Primary dysmenorrhea</t>
        </is>
      </c>
      <c r="C135" s="186" t="inlineStr">
        <is>
          <t>ยาทางเลือกแรกในการบรรเทาอาการปวดประจำเดือน (Primary dysmenorrhea) สำหรับผู้ป่วยรายนี้ที่ร้านยาคือข้อใด</t>
        </is>
      </c>
      <c r="D135" s="186" t="n"/>
      <c r="E135" s="186" t="inlineStr">
        <is>
          <t>ยาคุมกำเนิดชนิดฮอร์โมนรวม Ethinylestradiol 20 mcg + Desogestrel 150 mcg</t>
        </is>
      </c>
      <c r="F135" s="186" t="inlineStr">
        <is>
          <t>Ibuprofen 400 mg รับประทานครั้งละ 1 เม็ด วันละ 3 ครั้ง หลังอาหารทันทีเมื่อมีอาการปวด</t>
        </is>
      </c>
      <c r="G135" s="186" t="inlineStr">
        <is>
          <t>Tolperisone 50 mg รับประทานครั้งละ 1 เม็ด วันละ 3 ครั้ง หลังอาหาร</t>
        </is>
      </c>
      <c r="H135" s="186" t="inlineStr">
        <is>
          <t>Colchicine 0.6 mg รับประทานครั้งละ 1 เม็ด เมื่อมีอาการปวด</t>
        </is>
      </c>
      <c r="I135" s="188" t="inlineStr">
        <is>
          <t>Tramadol 50 mg รับประทานครั้งละ 1 แคปซูล วันละ 3 ครั้ง หลังอาหาร</t>
        </is>
      </c>
      <c r="J135" s="185" t="n">
        <v>2</v>
      </c>
      <c r="K135" s="186" t="inlineStr">
        <is>
          <t>✅ คำตอบที่ถูกต้อง: ข้อ ข. Ibuprofen 400 mg รับประทานครั้งละ 1 เม็ด วันละ 3 ครั้ง หลังอาหารทันทีเมื่อมีอาการปวด
🎯 ทำไมข้อนี้ถึงถูก:
First-line pharmacological therapy สำหรับภาวะปวดประจำเดือนปฐมภูมิ (Primary dysmenorrhea) คือยากลุ่ม NSAIDs เช่น Ibuprofen (400 mg ทุก 6-8 ชั่วโมง), Naproxen หรือ Mefenamic acid เนื่องจากพยาธิสรีรวิทยาหลักเกิดจากการที่เยื่อบุโพรงมดลูกหลั่ง Prostaglandin F2-alpha และ E2 เพิ่มขึ้นอย่างมาก ทำให้กล้ามเนื้อมดลูกหดเกร็งตัวและหลอดเลือดในมดลูกขาดเลือด การให้ NSAIDs ซึ่งยับยั้งเอนไซม์ Cyclooxygenase (COX) จะช่วยลดการสร้าง prostaglandins ได้ตรงจุดและบรรเทาอาการปวดได้อย่างมีประสิทธิภาพสูงสุด
🔍 ข้ออื่นผิดเพราะอะไร:
• ข้อ ก. ผิดเพราะยาคุมกำเนิดชนิดฮอร์โมนรวมเป็นทางเลือกเสริมที่ดีในผู้ที่ต้องการคุมกำเนิดร่วมด้วย แต่ไม่ได้เป็นยาออกฤทธิ์เร็วที่ใช้บรรเทาอาการปวดเฉียบพลันขณะมีประจำเดือน
• ข้อ ค. ผิดเพราะ Tolperisone เป็นยาคลายกล้ามเนื้อลาย (Skeletal muscle relaxant) ไม่มีผลต่อกล้ามเนื้อเรียบของมดลูก
• ข้อ ง. ผิดเพราะ Colchicine เป็นยารักษาโรคเกาต์เฉียบพลัน ไม่มีข้อบ่งใช้ในอาการปวดประจำเดือน
• ข้อ จ. ผิดเพราะ Tramadol เป็นยาแก้ปวดกลุ่ม Opioid มีผลข้างเคียงเวียนศีรษะ คลื่นไส้อาเจียน และเสี่ยงต่อการติดยา จึงไม่ใช่ยาทางเลือกแรก</t>
        </is>
      </c>
      <c r="L135" s="186" t="n"/>
      <c r="M135" s="186" t="inlineStr">
        <is>
          <t>12. Gynaecologic/GU</t>
        </is>
      </c>
      <c r="N135" s="186" t="inlineStr">
        <is>
          <t>12.1 Dysmenorrhea</t>
        </is>
      </c>
      <c r="O135" s="185" t="inlineStr">
        <is>
          <t>Clinic</t>
        </is>
      </c>
      <c r="P135" s="186" t="inlineStr">
        <is>
          <t>ข้อสอบจริง PLE-CC1 ปี 2566 Day 2 ข้อ 18 [CASE_2566_DYSMENORRHEA_01]</t>
        </is>
      </c>
      <c r="Q135" s="185" t="inlineStr">
        <is>
          <t>ข้อสอบจริง</t>
        </is>
      </c>
      <c r="R135" s="185" t="inlineStr">
        <is>
          <t>2566 Day 2</t>
        </is>
      </c>
      <c r="S135" s="185" t="inlineStr">
        <is>
          <t>CASE_2566_DYSMENORRHEA_01</t>
        </is>
      </c>
    </row>
    <row r="136" ht="24" customHeight="1" s="49">
      <c r="A136" s="187" t="n">
        <v>134</v>
      </c>
      <c r="B136" s="186" t="inlineStr">
        <is>
          <t>ผู้หญิงอายุ 25 ปี ไม่มีโรคประจำตัวและไม่มีประวัติแพ้ยา มาปรึกษาเภสัชกรที่ร้านยาด้วยอาการปวดบิดเกร็งบริเวณท้องน้อยอย่างรุนแรงขณะมีประจำเดือน โดยมักเริ่มมีอาการและปวดมากที่สุดในช่วง 1-3 วันแรกของรอบเดือน เป็นประจำเกือบทุกเดือน ไม่มีอาการไข้หรือตกขาวผิดปกติ ได้รับการวินิจฉัยเบื้องต้นเป็น Primary dysmenorrhea</t>
        </is>
      </c>
      <c r="C136" s="186" t="inlineStr">
        <is>
          <t>ข้อใดเป็นคำแนะนำในการดูแลตนเองที่เภสัชกร 'ไม่ควร' แนะนำแก่ผู้ป่วยที่มีอาการปวดประจำเดือนรายนี้</t>
        </is>
      </c>
      <c r="D136" s="186" t="n"/>
      <c r="E136" s="186" t="inlineStr">
        <is>
          <t>ควรนอนหลับพักผ่อนให้เพียงพอและงดกิจกรรมที่หักโหมในช่วงที่มีประจำเดือน</t>
        </is>
      </c>
      <c r="F136" s="186" t="inlineStr">
        <is>
          <t>ให้รับประทานยาแก้ปวดกลุ่ม NSAIDs (เช่น Mefenamic acid หรือ Ibuprofen) หลังอาหารทันทีและดื่มน้ำตามมากๆ</t>
        </is>
      </c>
      <c r="G136" s="186" t="inlineStr">
        <is>
          <t>ใช้แผ่นเจลประคบเย็นบริเวณท้องน้อยทันทีเมื่อเริ่มมีอาการปวดเกร็ง</t>
        </is>
      </c>
      <c r="H136" s="186" t="inlineStr">
        <is>
          <t>ใช้กระเป๋าน้ำร้อนหรือแผ่นแปะประคบร้อนวางบริเวณท้องน้อยเพื่อช่วยบรรเทาอาการปวด</t>
        </is>
      </c>
      <c r="I136" s="188" t="inlineStr">
        <is>
          <t>หากรับประทานยาแก้ปวดแล้วอาการไม่ทุเลา หรือมีอาการปวดรุนแรงขึ้นเรื่อยๆ ควรไปพบสูตินรีแพทย์เพื่อตรวจหาสาเหตุของ Secondary dysmenorrhea</t>
        </is>
      </c>
      <c r="J136" s="185" t="n">
        <v>3</v>
      </c>
      <c r="K136" s="186" t="inlineStr">
        <is>
          <t>✅ คำตอบที่ถูกต้อง: ข้อ ค. ใช้แผ่นเจลประคบเย็นบริเวณท้องน้อยทันทีเมื่อเริ่มมีอาการปวดเกร็ง
🎯 ทำไมข้อนี้ถึงถูก:
การบรรเทาอาการปวดประจำเดือนแบบไม่ใช้ยา (Non-pharmacological therapy) ที่ถูกต้องคือ การประคบร้อน (Local heat therapy) บริเวณท้องน้อย เช่น กระเป๋าน้ำร้อน หรือแผ่นประคบร้อน ซึ่งความร้อนจะช่วยขยายหลอดเลือด เพิ่มการไหลเวียนโลหิต และช่วยให้กล้ามเนื้อมดลูกที่บีบเกร็งตัวคลายตัวลง บรรเทาอาการปวดได้ดีเทียบเท่า NSAIDs ในทางตรงกันข้าม การประคบเย็น (Cold compression) จะทำให้หลอดเลือดหดตัว ลดการไหลเวียนเลือด และอาจกระตุ้นให้กล้ามเนื้อมดลูกเกร็งตัวมากขึ้น จึงไม่ควรแนะนำให้ใช้ประคบเย็น
🔍 ข้ออื่นผิดเพราะอะไร:
• ข้อ ก. ถูกต้อง การพักผ่อนช่วยลดความเครียดและอาการอ่อนเพลียช่วงมีประจำเดือน
• ข้อ ข. ถูกต้อง ยากลุ่ม NSAIDs มีฤทธิ์ระคายเคืองกระเพาะอาหาร จึงต้องรับประทานหลังอาหารทันทีและดื่มน้ำตามมากๆ
• ข้อ ง. ถูกต้อง การประคบร้อนเป็นวิธีมาตรฐานที่มีหลักฐานเชิงประจักษ์ชัดเจนในการลดอาการปวดประจำเดือน
• ข้อ จ. ถูกต้อง หากใช้ยาไม่ได้ผล อาจมีพยาธิสภาพ เช่น เยื่อบุโพรงมดลูกเจริญผิดที่ (Endometriosis) หรือเนื้องอกมดลูก ซึ่งต้องตรวจเพิ่มเติม</t>
        </is>
      </c>
      <c r="L136" s="186" t="n"/>
      <c r="M136" s="186" t="inlineStr">
        <is>
          <t>12. Gynaecologic/GU</t>
        </is>
      </c>
      <c r="N136" s="186" t="inlineStr">
        <is>
          <t>12.1 Dysmenorrhea</t>
        </is>
      </c>
      <c r="O136" s="185" t="inlineStr">
        <is>
          <t>Clinic</t>
        </is>
      </c>
      <c r="P136" s="186" t="inlineStr">
        <is>
          <t>ข้อสอบจริง PLE-CC1 ปี 2566 Day 2 ข้อ 19 [CASE_2566_DYSMENORRHEA_01]</t>
        </is>
      </c>
      <c r="Q136" s="185" t="inlineStr">
        <is>
          <t>ข้อสอบจริง</t>
        </is>
      </c>
      <c r="R136" s="185" t="inlineStr">
        <is>
          <t>2566 Day 2</t>
        </is>
      </c>
      <c r="S136" s="185" t="inlineStr">
        <is>
          <t>CASE_2566_DYSMENORRHEA_01</t>
        </is>
      </c>
    </row>
    <row r="137" ht="24" customHeight="1" s="49">
      <c r="A137" s="187" t="n">
        <v>135</v>
      </c>
      <c r="B137" s="186" t="inlineStr">
        <is>
          <t>ผู้ป่วยหญิงไทยอายุ 25 ปี มาปรึกษาแพทย์ด้วยอาการมีตกขาวปริมาณมาก มีสีเหลืองอมเขียว มีฟองละเอียด และมีกลิ่นเหม็นอับคาวรุนแรง ร่วมกับมีอาการคันและแสบร้อนบริเวณปากช่องคลอดและช่องคลอดอย่างมาก เป็นมา 2 วัน มีประวัติมีเพศสัมพันธ์เมื่อ 7 วันก่อนโดยไม่ได้สวมถุงยางอนามัย มีพฤติกรรมชอบสวนล้างช่องคลอดเป็นประจำ และรับประทานอาหารหมักดอง</t>
        </is>
      </c>
      <c r="C137" s="186" t="inlineStr">
        <is>
          <t>ปัจจัยเสี่ยงในข้อใดเป็นสาเหตุต้นตอที่แท้จริงของการได้รับเชื้อก่อโรคที่ทำให้เกิดอาการตกขาวผิดปกติดังกล่าว</t>
        </is>
      </c>
      <c r="D137" s="186" t="n"/>
      <c r="E137" s="186" t="inlineStr">
        <is>
          <t>การมีเพศสัมพันธ์โดยไม่ได้สวมถุงยางอนามัยป้องกัน</t>
        </is>
      </c>
      <c r="F137" s="186" t="inlineStr">
        <is>
          <t>การมีพฤติกรรมสวนล้างช่องคลอดเป็นประจำ</t>
        </is>
      </c>
      <c r="G137" s="186" t="inlineStr">
        <is>
          <t>การรับประทานอาหารหมักดอง</t>
        </is>
      </c>
      <c r="H137" s="186" t="inlineStr">
        <is>
          <t>การใช้ห้องน้ำสาธารณะ</t>
        </is>
      </c>
      <c r="I137" s="188" t="inlineStr">
        <is>
          <t>การมีรอบเดือนมาไม่สม่ำเสมอ</t>
        </is>
      </c>
      <c r="J137" s="185" t="n">
        <v>1</v>
      </c>
      <c r="K137" s="186" t="inlineStr">
        <is>
          <t>✅ คำตอบที่ถูกต้อง: ข้อ ก. การมีเพศสัมพันธ์โดยไม่ได้สวมถุงยางอนามัยป้องกัน
🎯 ทำไมข้อนี้ถึงถูก:
ลักษณะตกขาวสีเหลืองเขียว เป็นฟอง (Frothy greenish-yellow discharge) และมีกลิ่นเหม็นคาว เป็นลักษณะเฉพาะของการติดเชื้อ Trichomoniasis ซึ่งเกิดจากเชื้อโปรโตซัว Trichomonas vaginalis โดยโรคนี้จัดเป็น โรคติดต่อทางเพศสัมพันธ์ (Sexually Transmitted Infection: STI) เกือบ 100% การติดต่อเกิดขึ้นจากการมีเพศสัมพันธ์กับคู่นอนที่ติดเชื้อโดยไม่ได้ใช้ถุงยางอนามัย ดังนั้นการมีเพศสัมพันธ์โดยไม่ป้องกันจึงเป็นสาเหตุต้นตอที่แท้จริงของการรับเชื้อ
🔍 ข้ออื่นผิดเพราะอะไร:
• ข้อ ข.: การสวนล้างช่องคลอดทำลาย Normal flora (Lactobacilli) เพิ่มความเสี่ยงต่อ Bacterial vaginosis แต่ไม่ใช่สาเหตุการติดเชื้อ Trichomonas
• ข้อ ค.: อาหารหมักดองเป็นความเชื่อพื้นบ้าน ไม่ใช่สาเหตุทางจุลชีววิทยา
• ข้อ ง.: และ จ. Trichomonas ไม่ติดต่อผ่านห้องน้ำหรือรอบเดือน
• ข้อ จ.: (การมีรอบเดือนมาไม่สม่ำเสมอ): ไม่ใช่คำตอบที่ถูกต้องตามแนวทางเวชปฏิบัติและหลักวิชาการทางเภสัชกรรมสำหรับกรณีนี้</t>
        </is>
      </c>
      <c r="L137" s="186" t="n"/>
      <c r="M137" s="186" t="inlineStr">
        <is>
          <t>12. Gynaecologic/GU</t>
        </is>
      </c>
      <c r="N137" s="186" t="inlineStr">
        <is>
          <t>12.2 Oral contraceptive</t>
        </is>
      </c>
      <c r="O137" s="185" t="inlineStr">
        <is>
          <t>Clinic</t>
        </is>
      </c>
      <c r="P137" s="186" t="inlineStr">
        <is>
          <t>ข้อสอบจริง PLE-CC1 ปี 2566 Day 2 ข้อ 96 [CASE_2566_TRICHOMONAS_01]</t>
        </is>
      </c>
      <c r="Q137" s="185" t="inlineStr">
        <is>
          <t>ข้อสอบจริง</t>
        </is>
      </c>
      <c r="R137" s="185" t="inlineStr">
        <is>
          <t>2566 Day 2</t>
        </is>
      </c>
      <c r="S137" s="185" t="inlineStr">
        <is>
          <t>CASE_2566_TRICHOMONAS_01</t>
        </is>
      </c>
    </row>
    <row r="138" ht="24" customHeight="1" s="49">
      <c r="A138" s="187" t="n">
        <v>136</v>
      </c>
      <c r="B138" s="186" t="inlineStr">
        <is>
          <t>ผู้ป่วยหญิงไทยอายุ 25 ปี มีตกขาวสีเหลืองเขียว เป็นฟอง มีกลิ่นเหม็น คันและแสบช่องคลอด ตรวจภายในพบผนังช่องคลอดแดง และพบลักษณะจุดเลือดออกขนาดเล็กกระจายคล้ายผลสตรอว์เบอร์รีบนปากมดลูก (Strawberry cervix)</t>
        </is>
      </c>
      <c r="C138" s="186" t="inlineStr">
        <is>
          <t>จากลักษณะทางคลินิกข้างต้น ผู้ป่วยรายนี้ได้รับการวินิจฉัยเป็นโรคติดเชื้อในช่องคลอดชนิดใด</t>
        </is>
      </c>
      <c r="D138" s="186" t="n"/>
      <c r="E138" s="186" t="inlineStr">
        <is>
          <t>โรคหนองในแท้ (Gonococcal cervicitis)</t>
        </is>
      </c>
      <c r="F138" s="186" t="inlineStr">
        <is>
          <t>โรคกระเพาะปัสสาวะอักเสบเฉียบพลัน (Acute cystitis)</t>
        </is>
      </c>
      <c r="G138" s="186" t="inlineStr">
        <is>
          <t>โรคติดเชื้อทริโคโมแนสในช่องคลอด (Trichomoniasis)</t>
        </is>
      </c>
      <c r="H138" s="186" t="inlineStr">
        <is>
          <t>ภาวะช่องคลอดอักเสบจากเชื้อแบคทีเรีย (Bacterial vaginosis)</t>
        </is>
      </c>
      <c r="I138" s="188" t="inlineStr">
        <is>
          <t>โรคติดเชื้อราในช่องคลอด (Vulvovaginal candidiasis)</t>
        </is>
      </c>
      <c r="J138" s="185" t="n">
        <v>3</v>
      </c>
      <c r="K138" s="186" t="inlineStr">
        <is>
          <t>✅ คำตอบที่ถูกต้อง: ข้อ ค. โรคติดเชื้อทริโคโมแนสในช่องคลอด (Trichomoniasis)
🎯 ทำไมข้อนี้ถึงถูก:
อาการตกขาวสีเหลืองอมเขียว มีฟองละเอียด กลิ่นเหม็น และตรวจพบปากมดลูกมีจุดเลือดออกแดงกระจายคล้ายผิวผลสตรอว์เบอร์รี (Strawberry cervix / Colpitis macularis) ร่วมกับอาการแสบคันช่องคลอดอย่างรุนแรง เป็นลักษณะเฉพาะเจาะจง (Pathognomonic sign) ของการติดเชื้อโปรโตซัว Trichomonas vaginalis ในช่องคลอด (Trichomoniasis)
🔍 ข้ออื่นผิดเพราะอะไร:
• ข้อ ก. หนองในแท้ ตกขาวเป็นหนองข้นออกจากปากมดลูก แต่ไม่มีฟองและไม่มี Strawberry cervix
• ข้อ ข. Cystitis ปัสสาวะแสบขัด กะปริดกะปรอย ไม่มีตกขาวเป็นฟอง
• ข้อ ง. Bacterial vaginosis ตกขาวสีขาวเทาเคลือบผนังช่องคลอด กลิ่นคาวปลาเค็ม (Fishy odor) แต่ไม่มีฟอง ไม่ค่อยคัน และไม่มีการอักเสบแดง
• ข้อ จ. Candidiasis ตกขาวสีขาวข้นจับเป็นก้อนคล้ายคราบนมบูด (Curd-like discharge) คันเด่นชัด</t>
        </is>
      </c>
      <c r="L138" s="186" t="n"/>
      <c r="M138" s="186" t="inlineStr">
        <is>
          <t>8. Infectious diseases</t>
        </is>
      </c>
      <c r="N138" s="186" t="inlineStr">
        <is>
          <t>8.11 Sexually transmitted infections</t>
        </is>
      </c>
      <c r="O138" s="185" t="inlineStr">
        <is>
          <t>Clinic</t>
        </is>
      </c>
      <c r="P138" s="186" t="inlineStr">
        <is>
          <t>ข้อสอบจริง PLE-CC1 ปี 2566 Day 2 ข้อ 97 [CASE_2566_TRICHOMONAS_01]</t>
        </is>
      </c>
      <c r="Q138" s="185" t="inlineStr">
        <is>
          <t>ข้อสอบจริง</t>
        </is>
      </c>
      <c r="R138" s="185" t="inlineStr">
        <is>
          <t>2566 Day 2</t>
        </is>
      </c>
      <c r="S138" s="185" t="inlineStr">
        <is>
          <t>CASE_2566_TRICHOMONAS_01</t>
        </is>
      </c>
    </row>
    <row r="139" ht="24" customHeight="1" s="49">
      <c r="A139" s="187" t="n">
        <v>137</v>
      </c>
      <c r="B139" s="186" t="inlineStr">
        <is>
          <t>ผู้ป่วยหญิงไทยอายุ 25 ปี ได้รับการวินิจฉัยเป็นโรค Trichomoniasis</t>
        </is>
      </c>
      <c r="C139" s="186" t="inlineStr">
        <is>
          <t>ยาทางเลือกแรกในการรักษาโรคนี้ที่มีประสิทธิผลในการกำจัดเชื้อโปรโตซัว Trichomonas vaginalis และคำแนะนำในการรักษาคือข้อใด</t>
        </is>
      </c>
      <c r="D139" s="186" t="n"/>
      <c r="E139" s="186" t="inlineStr">
        <is>
          <t>Clotrimazole vaginal suppository 100 mg เหน็บช่องคลอด 6 วัน</t>
        </is>
      </c>
      <c r="F139" s="186" t="inlineStr">
        <is>
          <t>Azithromycin 1 g รับประทานครั้งเดียว</t>
        </is>
      </c>
      <c r="G139" s="186" t="inlineStr">
        <is>
          <t>Itraconazole 200 mg รับประทานวันละ 2 ครั้ง เป็นเวลา 1 วัน</t>
        </is>
      </c>
      <c r="H139" s="186" t="inlineStr">
        <is>
          <t>Metronidazole ชนิดรับประทาน (ขนาด 500 mg วันละ 2 ครั้ง นาน 7 วัน หรือ 2 g รับประทานครั้งเดียว) และต้องรักษาคู่นอนร่วมด้วยเสมอ</t>
        </is>
      </c>
      <c r="I139" s="188" t="inlineStr">
        <is>
          <t>Fluconazole 150 mg รับประทานครั้งเดียว</t>
        </is>
      </c>
      <c r="J139" s="185" t="n">
        <v>4</v>
      </c>
      <c r="K139" s="186" t="inlineStr">
        <is>
          <t>✅ คำตอบที่ถูกต้อง: ข้อ ง. Metronidazole ชนิดรับประทาน (ขนาด 500 mg วันละ 2 ครั้ง นาน 7 วัน หรือ 2 g รับประทานครั้งเดียว) และต้องรักษาคู่นอนร่วมด้วยเสมอ
🎯 ทำไมข้อนี้ถึงถูก:
ตามแนวทางการรักษาของ CDC STI Guidelines ยาทางเลือกแรกในการรักษา Trichomoniasis คือยากลุ่ม 5-Nitroimidazole ชนิดรับประทาน ได้แก่ Metronidazole 500 mg วันละ 2 ครั้ง เป็นเวลา 7 วัน (หรือ Tinidazole 2 g ครั้งเดียว) โดยการใช้ยาเหน็บเฉพาะที่ไม่เพียงพอเนื่องจากเชื้ออาจแฝงตัวอยู่ในท่อปัสสาวะและต่อม Skene และ กฎเหล็กที่สำคัญที่สุดคือ ต้องให้การรักษาคู่นอน (Sexual partner treatment) ไปพร้อมกันเสมอ แม้คู่นอนจะไม่มีอาการ เพื่อป้องกันการติดเชื้อซ้ำ (Ping-pong infection) ร่วมกับงดดื่มแอลกอฮอล์ระหว่างใช้ยาเพื่อเลี่ยง Disulfiram-like reaction
🔍 ข้ออื่นผิดเพราะอะไร:
• ข้อ ก.: และ จ. Clotrimazole และ Fluconazole เป็นยาต้านเชื้อรา ใช้รักษา Candidiasis ไม่ได้ผลต่อโปรโตซัว Trichomonas
• ข้อ ข.: Azithromycin ใช้รักษา Chlamydia ไม่ได้ผลต่อ Trichomonas
• ข้อ ค.: Itraconazole เป็นยาต้านเชื้อรา
• ข้อ จ.: (Fluconazole 150 mg รับประทานครั้งเดียว): ไม่ใช่คำตอบที่ถูกต้องตามแนวทางเวชปฏิบัติและหลักวิชาการทางเภสัชกรรมสำหรับกรณีนี้</t>
        </is>
      </c>
      <c r="L139" s="186" t="n"/>
      <c r="M139" s="186" t="inlineStr">
        <is>
          <t>12. Gynaecologic/GU</t>
        </is>
      </c>
      <c r="N139" s="186" t="inlineStr">
        <is>
          <t>12.2 Oral contraceptive</t>
        </is>
      </c>
      <c r="O139" s="185" t="inlineStr">
        <is>
          <t>Clinic</t>
        </is>
      </c>
      <c r="P139" s="186" t="inlineStr">
        <is>
          <t>ข้อสอบจริง PLE-CC1 ปี 2566 Day 2 ข้อ 98 [CASE_2566_TRICHOMONAS_01]</t>
        </is>
      </c>
      <c r="Q139" s="185" t="inlineStr">
        <is>
          <t>ข้อสอบจริง</t>
        </is>
      </c>
      <c r="R139" s="185" t="inlineStr">
        <is>
          <t>2566 Day 2</t>
        </is>
      </c>
      <c r="S139" s="185" t="inlineStr">
        <is>
          <t>CASE_2566_TRICHOMONAS_01</t>
        </is>
      </c>
    </row>
    <row r="140" ht="24" customHeight="1" s="49"/>
    <row r="141" ht="24" customHeight="1" s="49"/>
    <row r="142" ht="24" customHeight="1" s="49"/>
    <row r="143" ht="24" customHeight="1" s="49"/>
    <row r="144" ht="24" customHeight="1" s="49"/>
    <row r="145" ht="24" customHeight="1" s="49"/>
    <row r="146" ht="24" customHeight="1" s="49"/>
    <row r="147" ht="24" customHeight="1" s="49"/>
    <row r="148" ht="24" customHeight="1" s="49"/>
    <row r="149" ht="24" customHeight="1" s="49"/>
    <row r="150" ht="24" customHeight="1" s="49"/>
    <row r="151" ht="24" customHeight="1" s="49"/>
    <row r="152" ht="24" customHeight="1" s="49"/>
    <row r="153" ht="24" customHeight="1" s="49"/>
    <row r="154" ht="24" customHeight="1" s="49"/>
    <row r="155" ht="24" customHeight="1" s="49"/>
    <row r="156" ht="24" customHeight="1" s="49"/>
    <row r="157" ht="24" customHeight="1" s="49"/>
    <row r="158" ht="24" customHeight="1" s="49"/>
    <row r="159" ht="24" customHeight="1" s="49"/>
    <row r="160" ht="24" customHeight="1" s="49"/>
  </sheetData>
  <mergeCells count="1">
    <mergeCell ref="A1:F1"/>
  </mergeCells>
  <pageMargins left="0.75" right="0.75" top="1" bottom="1" header="0.5" footer="0.5"/>
</worksheet>
</file>

<file path=xl/worksheets/sheet17.xml><?xml version="1.0" encoding="utf-8"?>
<worksheet xmlns="http://schemas.openxmlformats.org/spreadsheetml/2006/main">
  <sheetPr>
    <outlinePr summaryBelow="0" summaryRight="0"/>
    <pageSetUpPr/>
  </sheetPr>
  <dimension ref="A1:S62"/>
  <sheetViews>
    <sheetView workbookViewId="0">
      <pane ySplit="2" topLeftCell="A3" activePane="bottomLeft" state="frozen"/>
      <selection pane="bottomLeft" activeCell="B4" sqref="B4"/>
    </sheetView>
  </sheetViews>
  <sheetFormatPr baseColWidth="8" defaultColWidth="12.6640625" defaultRowHeight="15.75" customHeight="1"/>
  <cols>
    <col width="8" customWidth="1" style="49" min="1" max="1"/>
    <col width="50" customWidth="1" style="49" min="2" max="2"/>
    <col width="40" customWidth="1" style="49" min="3" max="3"/>
    <col width="12" customWidth="1" style="49" min="4" max="4"/>
    <col width="28" customWidth="1" style="49" min="5" max="5"/>
    <col width="28" customWidth="1" style="49" min="6" max="6"/>
    <col width="28" customWidth="1" style="49" min="7" max="7"/>
    <col width="28" customWidth="1" style="49" min="8" max="8"/>
    <col width="28" customWidth="1" style="49" min="9" max="9"/>
    <col width="14" customWidth="1" style="49" min="10" max="10"/>
    <col width="55" customWidth="1" style="49" min="11" max="11"/>
    <col width="12" customWidth="1" style="49" min="12" max="12"/>
    <col width="25" customWidth="1" style="49" min="13" max="13"/>
    <col width="30" customWidth="1" style="49" min="14" max="14"/>
    <col width="15" customWidth="1" style="49" min="15" max="15"/>
    <col width="20" customWidth="1" style="49" min="16" max="16"/>
    <col width="16" customWidth="1" style="49" min="17" max="17"/>
    <col width="16" customWidth="1" style="49" min="18" max="18"/>
    <col width="24" customWidth="1" style="49" min="19" max="19"/>
  </cols>
  <sheetData>
    <row r="1" ht="34.95" customHeight="1" s="49">
      <c r="A1" s="51">
        <f>HYPERLINK("#gid=0", "🏠 กลับสู่หน้าแรก (Go to Home Page)")</f>
        <v/>
      </c>
    </row>
    <row r="2" ht="28" customHeight="1" s="49">
      <c r="A2" s="181" t="inlineStr">
        <is>
          <t>ลำดับ</t>
        </is>
      </c>
      <c r="B2" s="182" t="inlineStr">
        <is>
          <t>สถานการณ์เคส / ข้อมูลผู้ป่วย</t>
        </is>
      </c>
      <c r="C2" s="183" t="inlineStr">
        <is>
          <t>คำถาม</t>
        </is>
      </c>
      <c r="D2" s="181" t="inlineStr">
        <is>
          <t>รูปถาม</t>
        </is>
      </c>
      <c r="E2" s="181" t="inlineStr">
        <is>
          <t>ตัวเลือก 1</t>
        </is>
      </c>
      <c r="F2" s="181" t="inlineStr">
        <is>
          <t>ตัวเลือก 2</t>
        </is>
      </c>
      <c r="G2" s="181" t="inlineStr">
        <is>
          <t>ตัวเลือก 3</t>
        </is>
      </c>
      <c r="H2" s="181" t="inlineStr">
        <is>
          <t>ตัวเลือก 4</t>
        </is>
      </c>
      <c r="I2" s="181" t="inlineStr">
        <is>
          <t>ตัวเลือก 5</t>
        </is>
      </c>
      <c r="J2" s="181" t="inlineStr">
        <is>
          <t>เฉลย (ตัวเลข 1-5)</t>
        </is>
      </c>
      <c r="K2" s="181" t="inlineStr">
        <is>
          <t>คำอธิบายเฉลย</t>
        </is>
      </c>
      <c r="L2" s="181" t="inlineStr">
        <is>
          <t>รูปเฉลย</t>
        </is>
      </c>
      <c r="M2" s="181" t="inlineStr">
        <is>
          <t>หัวข้อโรคสภาฯ</t>
        </is>
      </c>
      <c r="N2" s="181" t="inlineStr">
        <is>
          <t>หัวข้อย่อย</t>
        </is>
      </c>
      <c r="O2" s="181" t="inlineStr">
        <is>
          <t>Product / Clinic</t>
        </is>
      </c>
      <c r="P2" s="181" t="inlineStr">
        <is>
          <t>หมายเหตุ</t>
        </is>
      </c>
      <c r="Q2" s="181" t="inlineStr">
        <is>
          <t>ประเภทข้อสอบ</t>
        </is>
      </c>
      <c r="R2" s="181" t="inlineStr">
        <is>
          <t>ปี / เลขชุด</t>
        </is>
      </c>
      <c r="S2" s="184" t="inlineStr">
        <is>
          <t>Case ID (รหัสเคส)</t>
        </is>
      </c>
    </row>
    <row r="3" ht="24" customHeight="1" s="49">
      <c r="A3" s="187" t="n">
        <v>1</v>
      </c>
      <c r="B3" s="186" t="inlineStr">
        <is>
          <t>ผู้ป่วยหญิงอายุ 19 ปี มาพบแพทย์ด้วยอาการ ปวด แสบ คันตาข้างขวาตลอดเวลา มีเปลือกตาบวม มีขี้ตามากโดยเฉพาะเวลาตื่นนอนตอนเช้า ขี้ตามีลักษณะข้นเหนียวสีเหลือง ตรวจตาพบเยื่อบุตาขาวบวมแดง กระจกตาใส และการมองเห็นยังเป็นปกติ</t>
        </is>
      </c>
      <c r="C3" s="186" t="inlineStr">
        <is>
          <t>อาการที่เกิดขึ้นน่าจะเกิดจากเชื้อใดมากที่สุด</t>
        </is>
      </c>
      <c r="D3" s="186" t="n"/>
      <c r="E3" s="186" t="inlineStr">
        <is>
          <t>Staphylococcus aureus</t>
        </is>
      </c>
      <c r="F3" s="186" t="inlineStr">
        <is>
          <t>Staphylococcus epidermidis</t>
        </is>
      </c>
      <c r="G3" s="186" t="inlineStr">
        <is>
          <t>Streptococcus pneumoniae</t>
        </is>
      </c>
      <c r="H3" s="186" t="inlineStr">
        <is>
          <t>Neisseria gonorrhoeae</t>
        </is>
      </c>
      <c r="I3" s="188" t="inlineStr">
        <is>
          <t>Chlamydia trachomatis</t>
        </is>
      </c>
      <c r="J3" s="185" t="n">
        <v>1</v>
      </c>
      <c r="K3" s="186" t="inlineStr">
        <is>
          <t>✅ คำตอบที่ถูกต้อง: ข้อ ก. Staphylococcus aureus
🎯 ทำไมข้อนี้ถึงถูก:
Staphylococcus aureus: อาการตาแดงร่วมกับมีขี้ตามากและมีเปลือกตาบวม ขี้ตาสีเหลืองบ่งบอกถึงการติดเชื้อแบคทีเรีย ซึ่ง Staphylococcus aureus เป็นเชื้อพบบ่อยที่สุดในกลุ่ม acute bacterial conjunctivitis
🔍 ข้ออื่นผิดเพราะอะไร:
• ข้อ ข. (Staphylococcus epidermidis): Staphylococcus epidermidis ไม่ตรงกับข้อบ่งใช้หรือหลักวิชาการตามที่โจทย์กำหนด
• ข้อ ค. (Streptococcus pneumoniae): Streptococcus pneumoniae ไม่ตรงกับข้อบ่งใช้หรือหลักวิชาการตามที่โจทย์กำหนด
• ข้อ ง. (Neisseria gonorrhoeae): Neisseria gonorrhoeae ไม่ตรงกับข้อบ่งใช้หรือหลักวิชาการตามที่โจทย์กำหนด
• ข้อ จ. (Chlamydia trachomatis): Chlamydia trachomatis ไม่ตรงกับข้อบ่งใช้หรือหลักวิชาการตามที่โจทย์กำหนด</t>
        </is>
      </c>
      <c r="L3" s="186" t="inlineStr">
        <is>
          <t>Clinic</t>
        </is>
      </c>
      <c r="M3" s="186" t="inlineStr">
        <is>
          <t>13. Eye disorder</t>
        </is>
      </c>
      <c r="N3" s="186" t="inlineStr">
        <is>
          <t>13.1 Conjunctivitis</t>
        </is>
      </c>
      <c r="O3" s="185" t="inlineStr">
        <is>
          <t>Clinic</t>
        </is>
      </c>
      <c r="P3" s="186" t="inlineStr">
        <is>
          <t>ข้อ 1 Pharma Plus เล่มม่วง (เฉลยข้อ ก)</t>
        </is>
      </c>
      <c r="Q3" s="185" t="inlineStr">
        <is>
          <t>แบบฝึกหัด</t>
        </is>
      </c>
      <c r="R3" s="185" t="inlineStr">
        <is>
          <t>เล่มม่วง</t>
        </is>
      </c>
      <c r="S3" s="185" t="inlineStr">
        <is>
          <t>CASE-EYE-BACTERIAL-CONJUNCTIVITIS-CHLORAM</t>
        </is>
      </c>
    </row>
    <row r="4" ht="24" customHeight="1" s="49">
      <c r="A4" s="187" t="n">
        <v>2</v>
      </c>
      <c r="B4" s="186" t="inlineStr">
        <is>
          <t>ผู้ป่วยหญิงอายุ 19 ปี มาพบแพทย์ด้วยอาการ ปวด แสบ คันตาข้างขวาตลอดเวลา มีเปลือกตาบวม มีขี้ตามากโดยเฉพาะเวลาตื่นนอนตอนเช้า ขี้ตามีลักษณะข้นเหนียวสีเหลือง ตรวจตาพบเยื่อบุตาขาวบวมแดง กระจกตาใส และการมองเห็นยังเป็นปกติ</t>
        </is>
      </c>
      <c r="C4" s="186" t="inlineStr">
        <is>
          <t>จากข้อมูลข้างต้นท่านคิดว่าแพทย์์ควรจ่ายยาตัวใดให้แก่ผู้ป่วยรายนี้</t>
        </is>
      </c>
      <c r="D4" s="186" t="n"/>
      <c r="E4" s="186" t="inlineStr">
        <is>
          <t>Dexamethasone eye drop</t>
        </is>
      </c>
      <c r="F4" s="186" t="inlineStr">
        <is>
          <t>Oxymetazoline eye drop</t>
        </is>
      </c>
      <c r="G4" s="186" t="inlineStr">
        <is>
          <t>Idoxuridine eye drop</t>
        </is>
      </c>
      <c r="H4" s="186" t="inlineStr">
        <is>
          <t>Artificial tear</t>
        </is>
      </c>
      <c r="I4" s="188" t="inlineStr">
        <is>
          <t>Chloramphenicol eye drop</t>
        </is>
      </c>
      <c r="J4" s="185" t="n">
        <v>5</v>
      </c>
      <c r="K4" s="186" t="inlineStr">
        <is>
          <t>✅ คำตอบที่ถูกต้อง: ข้อ จ. Chloramphenicol eye drop
🎯 ทำไมข้อนี้ถึงถูก:
การรักษาภาวะเยื่อบุตาอักเสบจากแบคทีเรียต้องใช้ยาหยอดตาปฏิชีวนะ (Topical antibiotic eye drop) เช่น Chloramphenicol เพื่อกำจัดเชื้อก่อโรค
🔍 ข้ออื่นผิดเพราะอะไร:
• ข้อ ก. (Dexamethasone eye drop): เป็น long-acting potent glucocorticoid ไม่มี mineralocorticoid effect จึงไม่ทำให้น้ำคั่ง เหมาะสำหรับ brain edema, antiemetic, และ COVID-19 with hypoxemia
• ข้อ ข. (Oxymetazoline eye drop): เป็น topical alpha-1 agonist ยาพ่นจมูกลดบวม ห้ามใช้ติดต่อกันเกิน 3-5 วัน เนื่องจากเสี่ยงต่อการเกิด rebound congestion (Rhinitis medicamentosa)
• ข้อ ค. (Idoxuridine eye drop): Idoxuridine eye drop ไม่ตรงกับข้อบ่งใช้หรือหลักวิชาการตามที่โจทย์กำหนด
• ข้อ ง. (Artificial tear): Artificial tear ไม่ตรงกับข้อบ่งใช้หรือหลักวิชาการตามที่โจทย์กำหนด</t>
        </is>
      </c>
      <c r="L4" s="186" t="inlineStr">
        <is>
          <t>Clinic</t>
        </is>
      </c>
      <c r="M4" s="186" t="inlineStr">
        <is>
          <t>13. Eye disorder</t>
        </is>
      </c>
      <c r="N4" s="186" t="inlineStr">
        <is>
          <t>13.1 Conjunctivitis</t>
        </is>
      </c>
      <c r="O4" s="185" t="inlineStr">
        <is>
          <t>Clinic</t>
        </is>
      </c>
      <c r="P4" s="186" t="inlineStr">
        <is>
          <t>ข้อ 2 Pharma Plus เล่มม่วง (เฉลยข้อ จ)</t>
        </is>
      </c>
      <c r="Q4" s="185" t="inlineStr">
        <is>
          <t>แบบฝึกหัด</t>
        </is>
      </c>
      <c r="R4" s="185" t="inlineStr">
        <is>
          <t>เล่มม่วง</t>
        </is>
      </c>
      <c r="S4" s="185" t="inlineStr">
        <is>
          <t>CASE-EYE-BACTERIAL-CONJUNCTIVITIS-CHLORAM</t>
        </is>
      </c>
    </row>
    <row r="5" ht="24" customHeight="1" s="49">
      <c r="A5" s="187" t="n">
        <v>3</v>
      </c>
      <c r="B5" s="186" t="inlineStr">
        <is>
          <t>ผู้ป่วยหญิงอายุ 19 ปี มาพบแพทย์ด้วยอาการ ปวด แสบ คันตาข้างขวาตลอดเวลา มีเปลือกตาบวม มีขี้ตามากโดยเฉพาะเวลาตื่นนอนตอนเช้า ขี้ตามีลักษณะข้นเหนียวสีเหลือง ตรวจตาพบเยื่อบุตาขาวบวมแดง กระจกตาใส และการมองเห็นยังเป็นปกติ</t>
        </is>
      </c>
      <c r="C5" s="186" t="inlineStr">
        <is>
          <t>กลไกการออกฤทธิ์ของยาในข้อข้างต้น คือ</t>
        </is>
      </c>
      <c r="D5" s="186" t="n"/>
      <c r="E5" s="186" t="inlineStr">
        <is>
          <t>ยับยั้งการสังเคราะห์ DNA ของเชื้อ</t>
        </is>
      </c>
      <c r="F5" s="186" t="inlineStr">
        <is>
          <t>ยับยั้งการสร้างโปรตีนของเชื้อ</t>
        </is>
      </c>
      <c r="G5" s="186" t="inlineStr">
        <is>
          <t>ยับยั้งการสังเคราะห์ RNA ของเชื้อ</t>
        </is>
      </c>
      <c r="H5" s="186" t="inlineStr">
        <is>
          <t>ยับยั้งการเคลื่อนที่ของ leukocytes</t>
        </is>
      </c>
      <c r="I5" s="188" t="inlineStr">
        <is>
          <t>ยับยั้งการสร้าง cell wall</t>
        </is>
      </c>
      <c r="J5" s="185" t="n">
        <v>2</v>
      </c>
      <c r="K5" s="186" t="inlineStr">
        <is>
          <t>✅ คำตอบที่ถูกต้อง: ข้อ ข. ยับยั้งการสร้างโปรตีนของเชื้อ
🎯 ทำไมข้อนี้ถึงถูก:
ยับยั้งการสร้างโปรตีนของเชื้อ: Chloramphenicol ออกฤทธิ์โดยการจับกับหน่วยย่อย 50S ของไรโบโซมของแบคทีเรีย ส่งผลให้ยับยั้งการสร้างโปรตีนของเชื้อ (Inhibition of protein synthesis)
🔍 ข้ออื่นผิดเพราะอะไร:
• ข้อ ก. (ยับยั้งการสังเคราะห์ DNA ของเชื้อ): ยับยั้งการสังเคราะห์ DNA ของเชื้อ ไม่ตรงกับข้อบ่งใช้หรือหลักวิชาการตามที่โจทย์กำหนด
• ข้อ ค. (ยับยั้งการสังเคราะห์ RNA ของเชื้อ): ยับยั้งการสังเคราะห์ RNA ของเชื้อ ไม่ตรงกับข้อบ่งใช้หรือหลักวิชาการตามที่โจทย์กำหนด
• ข้อ ง. (ยับยั้งการเคลื่อนที่ของ leukocytes): ยับยั้งการเคลื่อนที่ของ leukocytes ไม่ตรงกับข้อบ่งใช้หรือหลักวิชาการตามที่โจทย์กำหนด
• ข้อ จ. (ยับยั้งการสร้าง cell wall): ยับยั้งการสร้าง cell wall ไม่ตรงกับข้อบ่งใช้หรือหลักวิชาการตามที่โจทย์กำหนด</t>
        </is>
      </c>
      <c r="L5" s="186" t="inlineStr">
        <is>
          <t>Clinic</t>
        </is>
      </c>
      <c r="M5" s="186" t="inlineStr">
        <is>
          <t>13. Eye disorder</t>
        </is>
      </c>
      <c r="N5" s="186" t="inlineStr">
        <is>
          <t>13.1 Conjunctivitis</t>
        </is>
      </c>
      <c r="O5" s="185" t="inlineStr">
        <is>
          <t>Clinic</t>
        </is>
      </c>
      <c r="P5" s="186" t="inlineStr">
        <is>
          <t>ข้อ 3 Pharma Plus เล่มม่วง (เฉลยข้อ ข)</t>
        </is>
      </c>
      <c r="Q5" s="185" t="inlineStr">
        <is>
          <t>แบบฝึกหัด</t>
        </is>
      </c>
      <c r="R5" s="185" t="inlineStr">
        <is>
          <t>เล่มม่วง</t>
        </is>
      </c>
      <c r="S5" s="185" t="inlineStr">
        <is>
          <t>CASE-EYE-BACTERIAL-CONJUNCTIVITIS-CHLORAM</t>
        </is>
      </c>
    </row>
    <row r="6" ht="24" customHeight="1" s="49">
      <c r="A6" s="187" t="n">
        <v>4</v>
      </c>
      <c r="B6" s="186" t="inlineStr">
        <is>
          <t>ผู้ป่วยหญิงอายุ 19 ปี มาพบแพทย์ด้วยอาการ ปวด แสบ คันตาข้างขวาตลอดเวลา มีเปลือกตาบวม มีขี้ตามากโดยเฉพาะเวลาตื่นนอนตอนเช้า ขี้ตามีลักษณะข้นเหนียวสีเหลือง ตรวจตาพบเยื่อบุตาขาวบวมแดง กระจกตาใส และการมองเห็นยังเป็นปกติ</t>
        </is>
      </c>
      <c r="C6" s="186" t="inlineStr">
        <is>
          <t>ข้อใดถูกต้องเกี่ยวกับการเก็บยาในข้อข้างต้นหลังจากเปิดใช้แล้ว</t>
        </is>
      </c>
      <c r="D6" s="186" t="n"/>
      <c r="E6" s="186" t="inlineStr">
        <is>
          <t>อุณหภูมิ 25 c เก็บได้ 8 week</t>
        </is>
      </c>
      <c r="F6" s="186" t="inlineStr">
        <is>
          <t>อุณหภูมิ 25 c เก็บได้ 4 week</t>
        </is>
      </c>
      <c r="G6" s="186" t="inlineStr">
        <is>
          <t>อุณหภูมิ 2-8 c เก็บได้ 8 week</t>
        </is>
      </c>
      <c r="H6" s="186" t="inlineStr">
        <is>
          <t>อุณหภูมิ 2-8 c เก็บได้ 4 week</t>
        </is>
      </c>
      <c r="I6" s="188" t="inlineStr">
        <is>
          <t>อุณหภูมิ 8-15 c เก็บได้ 4 week</t>
        </is>
      </c>
      <c r="J6" s="185" t="n">
        <v>4</v>
      </c>
      <c r="K6" s="186" t="inlineStr">
        <is>
          <t>✅ คำตอบที่ถูกต้อง: ข้อ ง. อุณหภูมิ 2-8 c เก็บได้ 4 week
🎯 ทำไมข้อนี้ถึงถูก:
อุณหภูมิ 2-8 c เก็บได้ 4 week: ยาหยอดตาตระกูล chloramphenicol หรือยาหยอดตาทั่วไปหลังเปิดใช้มักมีอายุการใช้งานสั้นลง โดยทั่วไปแนะนำเก็บที่อุณหภูมิ 2-8 °C หรือตามฉลากผลิตภัณฑ์ (มักกำหนดไว้ที่ 4 สัปดาห์หลังเปิดใช้)
🔍 ข้ออื่นผิดเพราะอะไร:
• ข้อ ก. (อุณหภูมิ 25 c เก็บได้ 8 week): อุณหภูมิ 25 c เก็บได้ 8 week ไม่ตรงกับข้อบ่งใช้หรือหลักวิชาการตามที่โจทย์กำหนด
• ข้อ ข. (อุณหภูมิ 25 c เก็บได้ 4 week): อุณหภูมิ 25 c เก็บได้ 4 week ไม่ตรงกับข้อบ่งใช้หรือหลักวิชาการตามที่โจทย์กำหนด
• ข้อ ค. (อุณหภูมิ 2-8 c เก็บได้ 8 week): อุณหภูมิ 2-8 c เก็บได้ 8 week ไม่ตรงกับข้อบ่งใช้หรือหลักวิชาการตามที่โจทย์กำหนด
• ข้อ จ. (อุณหภูมิ 8-15 c เก็บได้ 4 week): อุณหภูมิ 8-15 c เก็บได้ 4 week ไม่ตรงกับข้อบ่งใช้หรือหลักวิชาการตามที่โจทย์กำหนด</t>
        </is>
      </c>
      <c r="L6" s="186" t="inlineStr">
        <is>
          <t>Clinic</t>
        </is>
      </c>
      <c r="M6" s="186" t="inlineStr">
        <is>
          <t>13. Eye disorder</t>
        </is>
      </c>
      <c r="N6" s="186" t="inlineStr">
        <is>
          <t>13.1 Conjunctivitis</t>
        </is>
      </c>
      <c r="O6" s="185" t="inlineStr">
        <is>
          <t>Clinic</t>
        </is>
      </c>
      <c r="P6" s="186" t="inlineStr">
        <is>
          <t>ข้อ 4 Pharma Plus เล่มม่วง (เฉลยข้อ ง)</t>
        </is>
      </c>
      <c r="Q6" s="185" t="inlineStr">
        <is>
          <t>แบบฝึกหัด</t>
        </is>
      </c>
      <c r="R6" s="185" t="inlineStr">
        <is>
          <t>เล่มม่วง</t>
        </is>
      </c>
      <c r="S6" s="185" t="inlineStr">
        <is>
          <t>CASE-EYE-BACTERIAL-CONJUNCTIVITIS-CHLORAM</t>
        </is>
      </c>
    </row>
    <row r="7" ht="24" customHeight="1" s="49">
      <c r="A7" s="187" t="n">
        <v>5</v>
      </c>
      <c r="B7" s="186" t="inlineStr">
        <is>
          <t>ผู้ป่วยหญิงอายุ 19 ปี มาพบแพทย์ด้วยอาการ ปวด แสบ คันตาข้างขวาตลอดเวลา มีเปลือกตาบวม มีขี้ตามากโดยเฉพาะเวลาตื่นนอนตอนเช้า ขี้ตามีลักษณะข้นเหนียวสีเหลือง ตรวจตาพบเยื่อบุตาขาวบวมแดง กระจกตาใส และการมองเห็นยังเป็นปกติ</t>
        </is>
      </c>
      <c r="C7" s="186" t="inlineStr">
        <is>
          <t>จากอาการข้างต้น ท่านจะเลือกยาตัวใด</t>
        </is>
      </c>
      <c r="D7" s="186" t="n"/>
      <c r="E7" s="186" t="inlineStr">
        <is>
          <t>Prednisolone eye drop</t>
        </is>
      </c>
      <c r="F7" s="186" t="inlineStr">
        <is>
          <t>Chloramphenicol eye drop</t>
        </is>
      </c>
      <c r="G7" s="186" t="inlineStr">
        <is>
          <t>Antazoline eye drop</t>
        </is>
      </c>
      <c r="H7" s="186" t="inlineStr">
        <is>
          <t>Boric acid eye drop</t>
        </is>
      </c>
      <c r="I7" s="188" t="inlineStr">
        <is>
          <t>Hydroxypropyl methylcellulose eye drop</t>
        </is>
      </c>
      <c r="J7" s="185" t="n">
        <v>2</v>
      </c>
      <c r="K7" s="186" t="inlineStr">
        <is>
          <t>✅ คำตอบที่ถูกต้อง: ข้อ ข. Chloramphenicol eye drop
🎯 ทำไมข้อนี้ถึงถูก:
Chloramphenicol eye drop: สำหรับการรักษาอาการติดเชื้อแบคทีเรียที่ดวงตา (เช่น ตาแดงจากแบคทีเรีย) ควรเลือกใช้ยาหยอดตาปฏิชีวนะ เช่น Chloramphenicol eye drop ตามแนวทางการรักษาโรคตาเบื้องต้น
🔍 ข้ออื่นผิดเพราะอะไร:
• ข้อ ก. (Prednisolone eye drop): เป็น intermediate-acting systemic corticosteroid ขนาดยอดนิยมสำหรับ immunosuppressive &amp; anti-inflammatory therapy ต้องระวัง Cushingoid, infection, osteoporosis, peptic ulcer
• ข้อ ค. (Antazoline eye drop): Antazoline eye drop ไม่ตรงกับข้อบ่งใช้หรือหลักวิชาการตามที่โจทย์กำหนด
• ข้อ ง. (Boric acid eye drop): Boric acid eye drop ไม่ตรงกับข้อบ่งใช้หรือหลักวิชาการตามที่โจทย์กำหนด
• ข้อ จ. (Hydroxypropyl methylcellulose eye drop): Hydroxypropyl methylcellulose eye drop ไม่ตรงกับข้อบ่งใช้หรือหลักวิชาการตามที่โจทย์กำหนด</t>
        </is>
      </c>
      <c r="L7" s="186" t="inlineStr">
        <is>
          <t>Clinic</t>
        </is>
      </c>
      <c r="M7" s="186" t="inlineStr">
        <is>
          <t>13. Eye disorder</t>
        </is>
      </c>
      <c r="N7" s="186" t="inlineStr">
        <is>
          <t>13.1 Conjunctivitis</t>
        </is>
      </c>
      <c r="O7" s="185" t="inlineStr">
        <is>
          <t>Clinic</t>
        </is>
      </c>
      <c r="P7" s="186" t="inlineStr">
        <is>
          <t>ข้อ 6 Pharma Plus เล่มม่วง (เฉลยข้อ ข)</t>
        </is>
      </c>
      <c r="Q7" s="185" t="inlineStr">
        <is>
          <t>แบบฝึกหัด</t>
        </is>
      </c>
      <c r="R7" s="185" t="inlineStr">
        <is>
          <t>เล่มม่วง</t>
        </is>
      </c>
      <c r="S7" s="185" t="inlineStr">
        <is>
          <t>CASE-EYE-BACTERIAL-CONJUNCTIVITIS-CHLORAM</t>
        </is>
      </c>
    </row>
    <row r="8" ht="24" customHeight="1" s="49">
      <c r="A8" s="187" t="n">
        <v>6</v>
      </c>
      <c r="B8" s="186" t="inlineStr">
        <is>
          <t>ผู้ป่วยหญิงอายุ 19 ปี มาพบแพทย์ด้วยอาการ ปวด แสบ คันตาข้างขวาตลอดเวลา มีเปลือกตาบวม มีขี้ตามากโดยเฉพาะเวลาตื่นนอนตอนเช้า ขี้ตามีลักษณะข้นเหนียวสีเหลือง ตรวจตาพบเยื่อบุตาขาวบวมแดง กระจกตาใส และการมองเห็นยังเป็นปกติ</t>
        </is>
      </c>
      <c r="C8" s="186" t="inlineStr">
        <is>
          <t>กรณีจ่ายยาหยอดตาให้กับผู้ป่วยต้องแนะนำเรื่องต่อไปนี้ ยกเว้น</t>
        </is>
      </c>
      <c r="D8" s="186" t="n"/>
      <c r="E8" s="186" t="inlineStr">
        <is>
          <t>ควรล้างมือให้สะอาดก่อนใช้ยา</t>
        </is>
      </c>
      <c r="F8" s="186" t="inlineStr">
        <is>
          <t>ปรับอุณหภูมิให้เท่าอุณหภูมิร่างกาย</t>
        </is>
      </c>
      <c r="G8" s="186" t="inlineStr">
        <is>
          <t>เก็บยาในถาดใต้ช่องแช่แข็งของตู้เย็น</t>
        </is>
      </c>
      <c r="H8" s="186" t="inlineStr">
        <is>
          <t>หลังจากเปิดใช้ยาแล้ว ใช้ได้ไม่เกิน 1 เดือน</t>
        </is>
      </c>
      <c r="I8" s="188" t="inlineStr">
        <is>
          <t>กรณีที่ใช้ยาป้ายร่วมด้วย ให้ใช้ยาหยอดก่อนป้ายตา</t>
        </is>
      </c>
      <c r="J8" s="185" t="n">
        <v>3</v>
      </c>
      <c r="K8" s="186" t="inlineStr">
        <is>
          <t>✅ คำตอบที่ถูกต้อง: ข้อ ค. เก็บยาในถาดใต้ช่องแช่แข็งของตู้เย็น
🎯 ทำไมข้อนี้ถึงถูก:
เก็บยาในถาดใต้ช่องแช่แข็งของตู้เย็น: ยาหยอดตาส่วนใหญ่เก็บที่อุณหภูมิห้องหรือในตู้เย็นช่องปกติ (ไม่ใช่ช่องแช่แข็งหรือใต้ช่องแช่แข็งโดยตรงที่อาจทำให้ยาเยือกแข็ง) การเก็บรักษาควรหลีกเลี่ยงความเย็นจัดจนเกินไป
🔍 ข้ออื่นผิดเพราะอะไร:
• ข้อ ก. (ควรล้างมือให้สะอาดก่อนใช้ยา): ควรล้างมือให้สะอาดก่อนใช้ยา ไม่ตรงกับข้อบ่งใช้หรือหลักวิชาการตามที่โจทย์กำหนด
• ข้อ ข. (ปรับอุณหภูมิให้เท่าอุณหภูมิร่างกาย): ปรับอุณหภูมิให้เท่าอุณหภูมิร่างกาย ไม่ตรงกับข้อบ่งใช้หรือหลักวิชาการตามที่โจทย์กำหนด
• ข้อ ง. (หลังจากเปิดใช้ยาแล้ว ใช้ได้ไม่เกิน 1 เดือน): หลังจากเปิดใช้ยาแล้ว ใช้ได้ไม่เกิน 1 เดือน ไม่ตรงกับข้อบ่งใช้หรือหลักวิชาการตามที่โจทย์กำหนด
• ข้อ จ. (กรณีที่ใช้ยาป้ายร่วมด้วย ให้ใช้ยาหยอดก่อนป้ายตา): กรณีที่ใช้ยาป้ายร่วมด้วย ให้ใช้ยาหยอดก่อนป้ายตา ไม่ตรงกับข้อบ่งใช้หรือหลักวิชาการตามที่โจทย์กำหนด</t>
        </is>
      </c>
      <c r="L8" s="186" t="inlineStr">
        <is>
          <t>Clinic</t>
        </is>
      </c>
      <c r="M8" s="186" t="inlineStr">
        <is>
          <t>13. Eye disorder</t>
        </is>
      </c>
      <c r="N8" s="186" t="inlineStr">
        <is>
          <t>13.1 Conjunctivitis</t>
        </is>
      </c>
      <c r="O8" s="185" t="inlineStr">
        <is>
          <t>Clinic</t>
        </is>
      </c>
      <c r="P8" s="186" t="inlineStr">
        <is>
          <t>ข้อ 7 Pharma Plus เล่มม่วง (เฉลยข้อ ค)</t>
        </is>
      </c>
      <c r="Q8" s="185" t="inlineStr">
        <is>
          <t>แบบฝึกหัด</t>
        </is>
      </c>
      <c r="R8" s="185" t="inlineStr">
        <is>
          <t>เล่มม่วง</t>
        </is>
      </c>
      <c r="S8" s="185" t="inlineStr">
        <is>
          <t>CASE-EYE-BACTERIAL-CONJUNCTIVITIS-CHLORAM</t>
        </is>
      </c>
    </row>
    <row r="9" ht="24" customHeight="1" s="49">
      <c r="A9" s="187" t="n">
        <v>7</v>
      </c>
      <c r="B9" s="186" t="inlineStr">
        <is>
          <t>ผู้ป่วยหญิงอายุ 19 ปี มาพบแพทย์ด้วยอาการ ปวด แสบ คันตาข้างขวาตลอดเวลา มีเปลือกตาบวม มีขี้ตามากโดยเฉพาะเวลาตื่นนอนตอนเช้า ขี้ตามีลักษณะข้นเหนียวสีเหลือง ตรวจตาพบเยื่อบุตาขาวบวมแดง กระจกตาใส และการมองเห็นยังเป็นปกติ</t>
        </is>
      </c>
      <c r="C9" s="186" t="inlineStr">
        <is>
          <t>ในระหว่างการรักษาเยื่อบุตาอักเสบ อาการแสดงหรือความผิดปกติในข้อใดที่จัดเป็นสัญญาณอันตราย (Red flags) ที่ต้องรีบส่งต่อผู้ป่วยไปพบจักษุแพทย์ที่โรงพยาบาลโดยด่วน</t>
        </is>
      </c>
      <c r="D9" s="186" t="n"/>
      <c r="E9" s="186" t="inlineStr">
        <is>
          <t>รู้สึกแสบเคืองตาเล็กน้อยชั่วคราวหลังหยอดตา</t>
        </is>
      </c>
      <c r="F9" s="186" t="inlineStr">
        <is>
          <t>มีรสขมที่โคนลิ้นหลังการหยอดตา</t>
        </is>
      </c>
      <c r="G9" s="186" t="inlineStr">
        <is>
          <t>การมองเห็นลดลง มีอาการตามัว หรือมองเห็นภาพซ้อน (Diplopia / Decreased visual acuity)</t>
        </is>
      </c>
      <c r="H9" s="186" t="inlineStr">
        <is>
          <t>ขี้ตายังไม่หายสนิทหลังจากหยอดตาไปได้ 24 ชั่วโมง</t>
        </is>
      </c>
      <c r="I9" s="188" t="inlineStr">
        <is>
          <t>มีอาการตึงรอบกระบอกตาเล็กน้อยจากการอดนอน</t>
        </is>
      </c>
      <c r="J9" s="185" t="n">
        <v>3</v>
      </c>
      <c r="K9" s="186" t="inlineStr">
        <is>
          <t>✅ คำตอบที่ถูกต้อง: ข้อ ค. การมองเห็นลดลง มีอาการตามัว หรือมองเห็นภาพซ้อน (Diplopia / Decreased visual acuity)
🎯 ทำไมข้อนี้ถึงถูก:
ในผู้ป่วยที่มีอาการตาแดง สัญญาณอันตราย (Ocular red flags) ที่บ่งชี้ถึงพยาธิสภาพรุนแรงที่กระจกตา ช่องหน้าลูกตา หรือจอประสาทตา ได้แก่: 1) การมองเห็นลดลงอย่างมีนัยสำคัญ (Decreased vision / Diplopia), 2) ปวดลึกในเบ้าตารุนแรง (Severe deep eye pain), 3) กลัวแสงอย่างมาก (Severe photophobia), 4) กระจกตาขุ่น หรือรูม่านตาผิดรูป/ไม่ตอบสนองต่อแสง หากพบอาการเหล่านี้ต้องรีบส่งต่อจักษุแพทย์ทันที
🔍 ข้ออื่นผิดเพราะอะไร:
• ข้อ ก. รู้สึกแสบเคืองตาชั่วคราว: เป็นผลข้างเคียงเฉพาะที่จากสารกันเสียหรือความดันออสโมติกของยาหยอดตา ไม่ใช่ข้อบ่งชี้ในการส่งต่อฉุกเฉิน
• ข้อ ข. รสขมที่โคนลิ้น: เกิดจากยาหยอดตาไหลผ่านท่อน้ำตา (Nasolacrimal duct) ลงสู่ช่องคอ สามารถป้องกันได้ด้วยการกดหัวตา
• ข้อ ง. ขี้ตายังไม่หายใน 24 ชั่วโมง: การรักษาด้วยยาปฏิชีวนะมักใช้เวลา 48-72 ชั่วโมงจึงจะเห็นการทุเลาชัดเจน
• ข้อ จ. อาการตึงรอบกระบอกตา: มักเกิดจากความเมื่อยล้าของสายตา ไม่ใช่สัญญาณอันตรายของตาแดง</t>
        </is>
      </c>
      <c r="L9" s="186" t="inlineStr">
        <is>
          <t>Clinic</t>
        </is>
      </c>
      <c r="M9" s="186" t="inlineStr">
        <is>
          <t>13. Eye disorder</t>
        </is>
      </c>
      <c r="N9" s="186" t="inlineStr">
        <is>
          <t>13.1 Conjunctivitis</t>
        </is>
      </c>
      <c r="O9" s="185" t="inlineStr">
        <is>
          <t>Clinic</t>
        </is>
      </c>
      <c r="P9" s="186" t="inlineStr">
        <is>
          <t>ข้อ 8 Pharma Plus เล่มม่วง (เฉลยข้อ ค)</t>
        </is>
      </c>
      <c r="Q9" s="185" t="inlineStr">
        <is>
          <t>แบบฝึกหัด</t>
        </is>
      </c>
      <c r="R9" s="185" t="inlineStr">
        <is>
          <t>เล่มม่วง</t>
        </is>
      </c>
      <c r="S9" s="185" t="inlineStr">
        <is>
          <t>CASE-EYE-BACTERIAL-CONJUNCTIVITIS-CHLORAM</t>
        </is>
      </c>
    </row>
    <row r="10" ht="24" customHeight="1" s="49">
      <c r="A10" s="187" t="n">
        <v>8</v>
      </c>
      <c r="B10" s="186" t="inlineStr">
        <is>
          <t>เด็กชายอายุ 1 ปี 2 เดือน น้ำหนัก 9 กิโลกรัม มีอาการไข้หวัด มีไข้ 38.5 °C มา 3 วันยังไม่หาย ผู้ปกครองพามาโรงพยาบาลเนื่องจากเด็กร้องกวน กระสับกระส่าย เอามือดึงใบหูข้างขวาบ่อยๆ แพทย์ตรวจร่างกายด้วย Otoscope พบเยื่อแก้วหูข้างขวาบวมแดง ตึง และทึบแสง (Erythematous bulging tympanic membrane) ได้รับการวินิจฉัยเป็นโรคหูชั้นกลางอักเสบเฉียบพลัน (Acute Otitis Media: AOM)</t>
        </is>
      </c>
      <c r="C10" s="186" t="inlineStr">
        <is>
          <t>จากอาการข้างต้นผู้ป่วยมีอาการของโรคใด</t>
        </is>
      </c>
      <c r="D10" s="186" t="n"/>
      <c r="E10" s="186" t="inlineStr">
        <is>
          <t>Otitis media</t>
        </is>
      </c>
      <c r="F10" s="186" t="inlineStr">
        <is>
          <t>Tinnitus</t>
        </is>
      </c>
      <c r="G10" s="186" t="inlineStr">
        <is>
          <t>Influenza</t>
        </is>
      </c>
      <c r="H10" s="186" t="inlineStr">
        <is>
          <t>Sinusitis</t>
        </is>
      </c>
      <c r="I10" s="188" t="inlineStr">
        <is>
          <t>Tonsillitis</t>
        </is>
      </c>
      <c r="J10" s="185" t="n">
        <v>1</v>
      </c>
      <c r="K10" s="186" t="inlineStr">
        <is>
          <t>✅ คำตอบที่ถูกต้อง: ข้อ ก. Otitis media
🎯 ทำไมข้อนี้ถึงถูก:
Otitis media: อาการไข้ร่วมกับการดึงใบหูในเด็กเล็ก และมีหนอง/ขี้ขาวขุ่นไหลออกจากรูหู (Otorrhea) บ่งบอกถึงภาวะหูชั้นกลางอักเสบเฉียบพลัน (Acute Otitis Media) ที่มีการทะลุของเยื่อแก้วหู
🔍 ข้ออื่นผิดเพราะอะไร:
• ข้อ ข. (Tinnitus): Tinnitus ไม่ตรงกับข้อบ่งใช้หรือหลักวิชาการตามที่โจทย์กำหนด
• ข้อ ค. (Influenza): วัคซีนไข้หวัดใหญ่ชนิด inactivated ฉีดปีละ 1 ครั้ง ในกลุ่มเสี่ยง 7 กลุ่มโรคเรื้อรัง และเด็กอายุ 6 เดือน - 2 ปี
• ข้อ ง. (Sinusitis): Sinusitis ไม่ตรงกับข้อบ่งใช้หรือหลักวิชาการตามที่โจทย์กำหนด
• ข้อ จ. (Tonsillitis): Tonsillitis ไม่ตรงกับข้อบ่งใช้หรือหลักวิชาการตามที่โจทย์กำหนด</t>
        </is>
      </c>
      <c r="L10" s="186" t="inlineStr">
        <is>
          <t>Clinic</t>
        </is>
      </c>
      <c r="M10" s="186" t="inlineStr">
        <is>
          <t>8. Infectious diseases</t>
        </is>
      </c>
      <c r="N10" s="186" t="inlineStr">
        <is>
          <t>8.6 Upper respiratory tract infections</t>
        </is>
      </c>
      <c r="O10" s="185" t="inlineStr">
        <is>
          <t>Clinic</t>
        </is>
      </c>
      <c r="P10" s="186" t="inlineStr">
        <is>
          <t>ข้อ 9 Pharma Plus เล่มม่วง (เฉลยข้อ ก)</t>
        </is>
      </c>
      <c r="Q10" s="185" t="inlineStr">
        <is>
          <t>แบบฝึกหัด</t>
        </is>
      </c>
      <c r="R10" s="185" t="inlineStr">
        <is>
          <t>เล่มม่วง</t>
        </is>
      </c>
      <c r="S10" s="185" t="inlineStr">
        <is>
          <t>CASE-INF-AOM-CHILD-9KG</t>
        </is>
      </c>
    </row>
    <row r="11" ht="24" customHeight="1" s="49">
      <c r="A11" s="187" t="n">
        <v>9</v>
      </c>
      <c r="B11" s="186" t="inlineStr">
        <is>
          <t>เด็กชายอายุ 1 ปี 2 เดือน น้ำหนัก 9 กิโลกรัม มีอาการไข้หวัด มีไข้ 38.5 °C มา 3 วันยังไม่หาย ผู้ปกครองพามาโรงพยาบาลเนื่องจากเด็กร้องกวน กระสับกระส่าย เอามือดึงใบหูข้างขวาบ่อยๆ แพทย์ตรวจร่างกายด้วย Otoscope พบเยื่อแก้วหูข้างขวาบวมแดง ตึง และทึบแสง (Erythematous bulging tympanic membrane) ได้รับการวินิจฉัยเป็นโรคหูชั้นกลางอักเสบเฉียบพลัน (Acute Otitis Media: AOM)</t>
        </is>
      </c>
      <c r="C11" s="186" t="inlineStr">
        <is>
          <t>อาการที่เกิดขึ้นสามารถเกิดได้จากเชื้อจุลชีพต่อไปนี้ ยกเว้นข้อใด</t>
        </is>
      </c>
      <c r="D11" s="186" t="n"/>
      <c r="E11" s="186" t="inlineStr">
        <is>
          <t>Streptococcus pyogenes</t>
        </is>
      </c>
      <c r="F11" s="186" t="inlineStr">
        <is>
          <t>Streptococcus pneumoniae</t>
        </is>
      </c>
      <c r="G11" s="186" t="inlineStr">
        <is>
          <t>Candida albicans</t>
        </is>
      </c>
      <c r="H11" s="186" t="inlineStr">
        <is>
          <t>Staphylococcus aureus</t>
        </is>
      </c>
      <c r="I11" s="188" t="inlineStr">
        <is>
          <t>Hemophilus influenza</t>
        </is>
      </c>
      <c r="J11" s="185" t="n">
        <v>3</v>
      </c>
      <c r="K11" s="186" t="inlineStr">
        <is>
          <t>✅ คำตอบที่ถูกต้อง: ข้อ ค. Candida albicans
🎯 ทำไมข้อนี้ถึงถูก:
Candida albicans: เชื้อที่เป็นสาเหตุหลักของ Acute Otitis Media ได้แก่ Streptococcus pneumoniae, Hemophilus influenzae, และ Moraxella catarrhalis รวมถึง Streptococcus pyogenes และ Staphylococcus aureus ส่วน Candida albicans พบน้อยมากใน AOM ทั่วไป
🔍 ข้ออื่นผิดเพราะอะไร:
• ข้อ ก. (Streptococcus pyogenes): Streptococcus pyogenes ไม่ตรงกับข้อบ่งใช้หรือหลักวิชาการตามที่โจทย์กำหนด
• ข้อ ข. (Streptococcus pneumoniae): Streptococcus pneumoniae ไม่ตรงกับข้อบ่งใช้หรือหลักวิชาการตามที่โจทย์กำหนด
• ข้อ ง. (Staphylococcus aureus): Staphylococcus aureus ไม่ตรงกับข้อบ่งใช้หรือหลักวิชาการตามที่โจทย์กำหนด
• ข้อ จ. (Hemophilus influenza): วัคซีนไข้หวัดใหญ่ชนิด inactivated ฉีดปีละ 1 ครั้ง ในกลุ่มเสี่ยง 7 กลุ่มโรคเรื้อรัง และเด็กอายุ 6 เดือน - 2 ปี</t>
        </is>
      </c>
      <c r="L11" s="186" t="inlineStr">
        <is>
          <t>Clinic</t>
        </is>
      </c>
      <c r="M11" s="186" t="inlineStr">
        <is>
          <t>8. Infectious diseases</t>
        </is>
      </c>
      <c r="N11" s="186" t="inlineStr">
        <is>
          <t>8.6 Upper respiratory tract infections</t>
        </is>
      </c>
      <c r="O11" s="185" t="inlineStr">
        <is>
          <t>Clinic</t>
        </is>
      </c>
      <c r="P11" s="186" t="inlineStr">
        <is>
          <t>ข้อ 10 Pharma Plus เล่มม่วง (เฉลยข้อ ค)</t>
        </is>
      </c>
      <c r="Q11" s="185" t="inlineStr">
        <is>
          <t>แบบฝึกหัด</t>
        </is>
      </c>
      <c r="R11" s="185" t="inlineStr">
        <is>
          <t>เล่มม่วง</t>
        </is>
      </c>
      <c r="S11" s="185" t="inlineStr">
        <is>
          <t>CASE-INF-AOM-CHILD-9KG</t>
        </is>
      </c>
    </row>
    <row r="12" ht="24" customHeight="1" s="49">
      <c r="A12" s="187" t="n">
        <v>10</v>
      </c>
      <c r="B12" s="186" t="inlineStr">
        <is>
          <t>เด็กชายอายุ 1 ปี 2 เดือน น้ำหนัก 9 กิโลกรัม มีอาการไข้หวัด มีไข้ 38.5 °C มา 3 วันยังไม่หาย ผู้ปกครองพามาโรงพยาบาลเนื่องจากเด็กร้องกวน กระสับกระส่าย เอามือดึงใบหูข้างขวาบ่อยๆ แพทย์ตรวจร่างกายด้วย Otoscope พบเยื่อแก้วหูข้างขวาบวมแดง ตึง และทึบแสง (Erythematous bulging tympanic membrane) ได้รับการวินิจฉัยเป็นโรคหูชั้นกลางอักเสบเฉียบพลัน (Acute Otitis Media: AOM)</t>
        </is>
      </c>
      <c r="C12" s="186" t="inlineStr">
        <is>
          <t>ยาต้านจุลชีพชนิดรับประทานที่เป็นทางเลือกแรก (Drug of choice) ตามแนวทางเวชปฏิบัติมาตรฐานสำหรับการรักษาโรคหูชั้นกลางอักเสบเฉียบพลันในเด็กรายนี้คือยาใด</t>
        </is>
      </c>
      <c r="D12" s="186" t="n"/>
      <c r="E12" s="186" t="inlineStr">
        <is>
          <t>Norfloxacin syrup</t>
        </is>
      </c>
      <c r="F12" s="186" t="inlineStr">
        <is>
          <t>Tetracycline syrup</t>
        </is>
      </c>
      <c r="G12" s="186" t="inlineStr">
        <is>
          <t>Amoxicillin dry syrup (High-dose 80-90 mg/kg/day)</t>
        </is>
      </c>
      <c r="H12" s="186" t="inlineStr">
        <is>
          <t>Chloramphenicol suspension</t>
        </is>
      </c>
      <c r="I12" s="188" t="inlineStr">
        <is>
          <t>Co-trimoxazole (Sulfamethoxazole + Trimethoprim)</t>
        </is>
      </c>
      <c r="J12" s="185" t="n">
        <v>3</v>
      </c>
      <c r="K12" s="186" t="inlineStr">
        <is>
          <t>✅ คำตอบที่ถูกต้อง: ข้อ ค. Amoxicillin dry syrup (High-dose 80-90 mg/kg/day)
🎯 ทำไมข้อนี้ถึงถูก:
ตามแนวทางมาตรฐานของ American Academy of Pediatrics (AAP) ยาปฏิชีวนะทางเลือกแรกสำหรับ Acute Otitis Media (AOM) ในเด็กคือ Amoxicillin ขนาดสูง 80 ถึง 90 mg/kg/day แบ่งรับประทานวันละ 2-3 ครั้ง เพื่อให้ระดับยาในหูชั้นกลางสูงเพียงพอที่จะเอาชนะเชื้อ Streptococcus pneumoniae ที่ดื้อยาแบบ Penicillin-intermediate resistance ได้อย่างมีประสิทธิภาพ
🔍 ข้ออื่นผิดเพราะอะไร:
• ข้อ ก. Norfloxacin: เป็นยากลุ่ม Fluoroquinolones มีข้อห้ามใช้ในเด็กเล็กเนื่องจากเสี่ยงต่อ Arthropathy ทำลายกระดูกอ่อนข้อต่อ
• ข้อ ข. Tetracycline: มีข้อห้ามใช้ในเด็กอายุต่ำกว่า 8 ปี เพราะทำให้ฟันเปลี่ยนสีถาวร (Tooth discoloration) และขัดขวางการเจริญของกระดูก
• ข้อ ง. Chloramphenicol: เสี่ยงต่อภาวะโลหิตจางจากไขกระดูกฝ่อ (Aplastic anemia) และ Gray baby syndrome ไม่ใช่ยาทางเลือกแรก
• ข้อ จ. Co-trimoxazole: มีอัตราการดื้อยาของเชื้อก่อโรค AOM สูงมาก ไม่แนะนำให้เป็น First-line treatment</t>
        </is>
      </c>
      <c r="L12" s="186" t="inlineStr">
        <is>
          <t>Clinic</t>
        </is>
      </c>
      <c r="M12" s="186" t="inlineStr">
        <is>
          <t>8. Infectious diseases</t>
        </is>
      </c>
      <c r="N12" s="186" t="inlineStr">
        <is>
          <t>8.6 Upper respiratory tract infections</t>
        </is>
      </c>
      <c r="O12" s="185" t="inlineStr">
        <is>
          <t>Clinic</t>
        </is>
      </c>
      <c r="P12" s="186" t="inlineStr">
        <is>
          <t>ข้อ 11 Pharma Plus เล่มม่วง (เฉลยข้อ ค)</t>
        </is>
      </c>
      <c r="Q12" s="185" t="inlineStr">
        <is>
          <t>แบบฝึกหัด</t>
        </is>
      </c>
      <c r="R12" s="185" t="inlineStr">
        <is>
          <t>เล่มม่วง</t>
        </is>
      </c>
      <c r="S12" s="185" t="inlineStr">
        <is>
          <t>CASE-INF-AOM-CHILD-9KG</t>
        </is>
      </c>
    </row>
    <row r="13" ht="24" customHeight="1" s="49">
      <c r="A13" s="187" t="n">
        <v>11</v>
      </c>
      <c r="B13" s="186" t="inlineStr">
        <is>
          <t>เด็กชายอายุ 1 ปี 2 เดือน น้ำหนัก 9 กิโลกรัม มีอาการไข้หวัด มีไข้ 38.5 °C มา 3 วันยังไม่หาย ผู้ปกครองพามาโรงพยาบาลเนื่องจากเด็กร้องกวน กระสับกระส่าย เอามือดึงใบหูข้างขวาบ่อยๆ แพทย์ตรวจร่างกายด้วย Otoscope พบเยื่อแก้วหูข้างขวาบวมแดง ตึง และทึบแสง (Erythematous bulging tympanic membrane) ได้รับการวินิจฉัยเป็นโรคหูชั้นกลางอักเสบเฉียบพลัน (Acute Otitis Media: AOM)</t>
        </is>
      </c>
      <c r="C13" s="186" t="inlineStr">
        <is>
          <t>ข้อใดผิดเกี่ยวกับยาที่เลือกใช้ในข้อข้างต้น</t>
        </is>
      </c>
      <c r="D13" s="186" t="n"/>
      <c r="E13" s="186" t="inlineStr">
        <is>
          <t>มีฤทธิ์เป็น bacteriostatic</t>
        </is>
      </c>
      <c r="F13" s="186" t="inlineStr">
        <is>
          <t>หากเกิดการแพ้จะพบผื่นแพ้แบบ erythema multiforme</t>
        </is>
      </c>
      <c r="G13" s="186" t="inlineStr">
        <is>
          <t>กลไกการดื้อยาที่สำคัญคือเชื้อสร้าง beta-lactamase มาทำลายยา</t>
        </is>
      </c>
      <c r="H13" s="186" t="inlineStr">
        <is>
          <t>โดยทั่วไปกลุ่มนี้ออกฤทธิ์ต่อแบคทีเรียแกรมบวกได้ดีกว่าแบคทีเรียแกรมลบ</t>
        </is>
      </c>
      <c r="I13" s="188" t="inlineStr">
        <is>
          <t>ได้รับยาในขนาดสูง (toxic dose) ทำให้เกิด neuromuscular hypersensitivity</t>
        </is>
      </c>
      <c r="J13" s="185" t="n">
        <v>1</v>
      </c>
      <c r="K13" s="186" t="inlineStr">
        <is>
          <t>✅ คำตอบที่ถูกต้อง: ข้อ ก. มีฤทธิ์เป็น bacteriostatic
🎯 ทำไมข้อนี้ถึงถูก:
มีฤทธิ์เป็น bacteriostatic: ยาปฏิชีวนะกลุ่ม beta-lactams โดยทั่วไปมีฤทธิ์ฆ่าเชื้อแบคทีเรีย (bactericidal) ไม่ใช่ bacteriostatic และออกฤทธิ์ครอบคลุมเชื้อแกรมบวกได้ดีกว่าแกรมลบ กลไกการดื้อยาหลักคือการสร้างเอนไซม์ beta-lactamase มาทำลายวงแหวน beta-lactam
🔍 ข้ออื่นผิดเพราะอะไร:
• ข้อ ข. (หากเกิดการแพ้จะพบผื่นแพ้แบบ erythema multiforme): หากเกิดการแพ้จะพบผื่นแพ้แบบ erythema multiforme ไม่ตรงกับข้อบ่งใช้หรือหลักวิชาการตามที่โจทย์กำหนด
• ข้อ ค. (กลไกการดื้อยาที่สำคัญคือเชื้อสร้าง beta-lactamase มาทำลายยา): กลไกการดื้อยาที่สำคัญคือเชื้อสร้าง beta-lactamase มาทำลายยา ไม่ตรงกับข้อบ่งใช้หรือหลักวิชาการตามที่โจทย์กำหนด
• ข้อ ง. (โดยทั่วไปกลุ่มนี้ออกฤทธิ์ต่อแบคทีเรียแกรมบวกได้ดีกว่าแบคทีเรียแกรมลบ): โดยทั่วไปกลุ่มนี้ออกฤทธิ์ต่อแบคทีเรียแกรมบวกได้ดีกว่าแบคทีเรียแกรมลบ ไม่ตรงกับข้อบ่งใช้หรือหลักวิชาการตามที่โจทย์กำหนด
• ข้อ จ. (ได้รับยาในขนาดสูง (toxic dose) ทำให้เกิด neuromuscular hypersensitivity): ได้รับยาในขนาดสูง (toxic dose) ทำให้เกิด neuromuscular hypersensitivity ไม่ตรงกับข้อบ่งใช้หรือหลักวิชาการตามที่โจทย์กำหนด</t>
        </is>
      </c>
      <c r="L13" s="186" t="inlineStr">
        <is>
          <t>Clinic</t>
        </is>
      </c>
      <c r="M13" s="186" t="inlineStr">
        <is>
          <t>8. Infectious diseases</t>
        </is>
      </c>
      <c r="N13" s="186" t="inlineStr">
        <is>
          <t>8.6 Upper respiratory tract infections</t>
        </is>
      </c>
      <c r="O13" s="185" t="inlineStr">
        <is>
          <t>Clinic</t>
        </is>
      </c>
      <c r="P13" s="186" t="inlineStr">
        <is>
          <t>ข้อ 12 Pharma Plus เล่มม่วง (เฉลยข้อ ก ข จ)</t>
        </is>
      </c>
      <c r="Q13" s="185" t="inlineStr">
        <is>
          <t>แบบฝึกหัด</t>
        </is>
      </c>
      <c r="R13" s="185" t="inlineStr">
        <is>
          <t>เล่มม่วง</t>
        </is>
      </c>
      <c r="S13" s="185" t="inlineStr">
        <is>
          <t>CASE-INF-AOM-CHILD-9KG</t>
        </is>
      </c>
    </row>
    <row r="14" ht="24" customHeight="1" s="49">
      <c r="A14" s="187" t="n">
        <v>12</v>
      </c>
      <c r="B14" s="186" t="inlineStr">
        <is>
          <t>เด็กชายอายุ 1 ปี 2 เดือน น้ำหนัก 9 กิโลกรัม มีอาการไข้หวัด มีไข้ 38.5 °C มา 3 วันยังไม่หาย ผู้ปกครองพามาโรงพยาบาลเนื่องจากเด็กร้องกวน กระสับกระส่าย เอามือดึงใบหูข้างขวาบ่อยๆ แพทย์ตรวจร่างกายด้วย Otoscope พบเยื่อแก้วหูข้างขวาบวมแดง ตึง และทึบแสง (Erythematous bulging tympanic membrane) ได้รับการวินิจฉัยเป็นโรคหูชั้นกลางอักเสบเฉียบพลัน (Acute Otitis Media: AOM)</t>
        </is>
      </c>
      <c r="C14" s="186" t="inlineStr">
        <is>
          <t>จากยาที่แพทย์์เลือกจ่ายข้างต้นนี้ ขนาดยาปกติสำหรับเด็กคือ 20 mg/kg/day และร้านยามียาชนิด dry syrup 125 mg/5mL ท่านจะแนะนำให้ผู้ป่วยรับประทานยานี้อย่างไร</t>
        </is>
      </c>
      <c r="D14" s="186" t="n"/>
      <c r="E14" s="186" t="inlineStr">
        <is>
          <t>รับประทานยาครั้งละ 1/4 ช้อนชา วันละ 4 ครั้ง</t>
        </is>
      </c>
      <c r="F14" s="186" t="inlineStr">
        <is>
          <t>รับประทานยาครั้งละ 1/2 ช้อนชา วันละ 3 ครั้ง</t>
        </is>
      </c>
      <c r="G14" s="186" t="inlineStr">
        <is>
          <t>รับประทานยาครั้งละ 3/4 ช้อนชา วันละ 3 ครั้ง</t>
        </is>
      </c>
      <c r="H14" s="186" t="inlineStr">
        <is>
          <t>รับประทานยาครั้งละ 1 ช้อนชา วันละ 3 ครั้ง</t>
        </is>
      </c>
      <c r="I14" s="188" t="inlineStr">
        <is>
          <t>รับประทานยาครั้งละ 1 ช้อนชา วันละ 4 ครั้ง</t>
        </is>
      </c>
      <c r="J14" s="185" t="n">
        <v>2</v>
      </c>
      <c r="K14" s="186" t="inlineStr">
        <is>
          <t>✅ คำตอบที่ถูกต้อง: ข้อ ข. รับประทานยาครั้งละ 1/2 ช้อนชา วันละ 3 ครั้ง
🎯 ทำไมข้อนี้ถึงถูก:
การคำนวณขนาดยาในเด็ก (Pediatric dosing calculation) พิจารณาจากน้ำหนักตัว ขนาดยาต่อวัน และความเข้มข้นของยาน้ำแขวนตะกอน (dry syrup) เพื่อให้ได้ปริมาณตัวยาที่เหมาะสมต่อครั้งและจำนวนมื้อที่ถูกต้องตามหลักเภสัชกรรม
🔍 ข้ออื่นผิดเพราะอะไร:
• ข้อ ก. (รับประทานยาครั้งละ 1/4 ช้อนชา วันละ 4 ครั้ง): รับประทานยาครั้งละ 1/4 ช้อนชา วันละ 4 ครั้ง ไม่ตรงกับข้อบ่งใช้หรือหลักวิชาการตามที่โจทย์กำหนด
• ข้อ ค. (รับประทานยาครั้งละ 3/4 ช้อนชา วันละ 3 ครั้ง): รับประทานยาครั้งละ 3/4 ช้อนชา วันละ 3 ครั้ง ไม่ตรงกับข้อบ่งใช้หรือหลักวิชาการตามที่โจทย์กำหนด
• ข้อ ง. (รับประทานยาครั้งละ 1 ช้อนชา วันละ 3 ครั้ง): รับประทานยาครั้งละ 1 ช้อนชา วันละ 3 ครั้ง ไม่ตรงกับข้อบ่งใช้หรือหลักวิชาการตามที่โจทย์กำหนด
• ข้อ จ. (รับประทานยาครั้งละ 1 ช้อนชา วันละ 4 ครั้ง): รับประทานยาครั้งละ 1 ช้อนชา วันละ 4 ครั้ง ไม่ตรงกับข้อบ่งใช้หรือหลักวิชาการตามที่โจทย์กำหนด</t>
        </is>
      </c>
      <c r="L14" s="186" t="inlineStr">
        <is>
          <t>Clinic</t>
        </is>
      </c>
      <c r="M14" s="186" t="inlineStr">
        <is>
          <t>8. Infectious diseases</t>
        </is>
      </c>
      <c r="N14" s="186" t="inlineStr">
        <is>
          <t>8.6 Upper respiratory tract infections</t>
        </is>
      </c>
      <c r="O14" s="185" t="inlineStr">
        <is>
          <t>Clinic</t>
        </is>
      </c>
      <c r="P14" s="186" t="inlineStr">
        <is>
          <t>ข้อ 13 Pharma Plus เล่มม่วง (เฉลยข้อ ข)</t>
        </is>
      </c>
      <c r="Q14" s="185" t="inlineStr">
        <is>
          <t>แบบฝึกหัด</t>
        </is>
      </c>
      <c r="R14" s="185" t="inlineStr">
        <is>
          <t>เล่มม่วง</t>
        </is>
      </c>
      <c r="S14" s="185" t="inlineStr">
        <is>
          <t>CASE-INF-AOM-CHILD-9KG</t>
        </is>
      </c>
    </row>
    <row r="15" ht="24" customHeight="1" s="49">
      <c r="A15" s="187" t="n">
        <v>13</v>
      </c>
      <c r="B15" s="186" t="inlineStr">
        <is>
          <t>ชายอายุ 22 ปี มีอาการคันตา ตาแดง 2 ข้าง น้ำตาไหล ไม่มีขี้ตา ไม่ปวดตา เป็นมา 2-3 วัน มักเป็นบ่อยช่วงฤดูฝน</t>
        </is>
      </c>
      <c r="C15" s="186" t="inlineStr">
        <is>
          <t>ผู้ป่วยรายนี้เป็นโรคอะไร</t>
        </is>
      </c>
      <c r="D15" s="186" t="n"/>
      <c r="E15" s="186" t="inlineStr">
        <is>
          <t>Blepharitis</t>
        </is>
      </c>
      <c r="F15" s="186" t="inlineStr">
        <is>
          <t>Hordeolum</t>
        </is>
      </c>
      <c r="G15" s="186" t="inlineStr">
        <is>
          <t>Glaucoma</t>
        </is>
      </c>
      <c r="H15" s="186" t="inlineStr">
        <is>
          <t>Bacterial conjunctivitis</t>
        </is>
      </c>
      <c r="I15" s="188" t="inlineStr">
        <is>
          <t>Allergic conjunctivitis</t>
        </is>
      </c>
      <c r="J15" s="185" t="n">
        <v>5</v>
      </c>
      <c r="K15" s="186" t="inlineStr">
        <is>
          <t>✅ คำตอบที่ถูกต้อง: ข้อ จ. Allergic conjunctivitis
🎯 ทำไมข้อนี้ถึงถูก:
Allergic conjunctivitis: อาการคันตา ตาแดงทั้ง 2 ข้าง มีน้ำตาไหล ไม่มีขี้ตา (non-purulent discharge) และมักเป็น ๆ หาย ๆ ตามฤดูกาล (เช่น ช่วงฤดูฝนหรือหน้าฝุ่น) เป็นลักษณะจำเพาะของเยื่อบุตาอักเสบจากภูมิแพ้ (Allergic conjunctivitis)
🔍 ข้ออื่นผิดเพราะอะไร:
• ข้อ ก. (Blepharitis): Blepharitis ไม่ตรงกับข้อบ่งใช้หรือหลักวิชาการตามที่โจทย์กำหนด
• ข้อ ข. (Hordeolum): Hordeolum ไม่ตรงกับข้อบ่งใช้หรือหลักวิชาการตามที่โจทย์กำหนด
• ข้อ ค. (Glaucoma): Glaucoma ไม่ตรงกับข้อบ่งใช้หรือหลักวิชาการตามที่โจทย์กำหนด
• ข้อ ง. (Bacterial conjunctivitis): Bacterial conjunctivitis ไม่ตรงกับข้อบ่งใช้หรือหลักวิชาการตามที่โจทย์กำหนด</t>
        </is>
      </c>
      <c r="L15" s="186" t="inlineStr">
        <is>
          <t>Clinic</t>
        </is>
      </c>
      <c r="M15" s="186" t="inlineStr">
        <is>
          <t>13. Eye disorder</t>
        </is>
      </c>
      <c r="N15" s="186" t="inlineStr">
        <is>
          <t>13.4 Glaucoma, Cataract</t>
        </is>
      </c>
      <c r="O15" s="185" t="inlineStr">
        <is>
          <t>Clinic</t>
        </is>
      </c>
      <c r="P15" s="186" t="inlineStr">
        <is>
          <t>ข้อ 14 Pharma Plus เล่มม่วง (เฉลยข้อ จ)</t>
        </is>
      </c>
      <c r="Q15" s="185" t="inlineStr">
        <is>
          <t>แบบฝึกหัด</t>
        </is>
      </c>
      <c r="R15" s="185" t="inlineStr">
        <is>
          <t>เล่มม่วง</t>
        </is>
      </c>
      <c r="S15" s="185" t="n"/>
    </row>
    <row r="16" ht="24" customHeight="1" s="49">
      <c r="A16" s="187" t="n">
        <v>14</v>
      </c>
      <c r="B16" s="186" t="inlineStr">
        <is>
          <t>ชายอายุ 22 ปี มีอาการคันตา ตาแดง 2 ข้าง น้ำตาไหล ไม่มีขี้ตา ไม่ปวดตา เป็นมา 2-3 วัน มักเป็นบ่อยช่วงฤดูฝน</t>
        </is>
      </c>
      <c r="C16" s="186" t="inlineStr">
        <is>
          <t>หากผู้ป่วยรายนี้ใส่ contact lens ควรแนะนำผู้ป่วยอย่างไร</t>
        </is>
      </c>
      <c r="D16" s="186" t="n"/>
      <c r="E16" s="186" t="inlineStr">
        <is>
          <t>ใส่ contact lens ตามปกติแล้วหยอดตา</t>
        </is>
      </c>
      <c r="F16" s="186" t="inlineStr">
        <is>
          <t>ใส่ contact lens ให้น้อยลง เช่น วันเว้นวัน</t>
        </is>
      </c>
      <c r="G16" s="186" t="inlineStr">
        <is>
          <t>หากจำเป็นต้องหยอดตา ให้หยอดตาก่อนใส่ contact lens 1-2 นาที</t>
        </is>
      </c>
      <c r="H16" s="186" t="inlineStr">
        <is>
          <t>หากจำเป็นต้องหยอดตา ให้ใส่ contact lens ก่อนหยอดตา</t>
        </is>
      </c>
      <c r="I16" s="188" t="inlineStr">
        <is>
          <t>งดใส่ contact lens ในช่วงที่มีอาการ</t>
        </is>
      </c>
      <c r="J16" s="185" t="n">
        <v>5</v>
      </c>
      <c r="K16" s="186" t="inlineStr">
        <is>
          <t>✅ คำตอบที่ถูกต้อง: ข้อ จ. งดใส่ contact lens ในช่วงที่มีอาการ
🎯 ทำไมข้อนี้ถึงถูก:
งดใส่ contact lens ในช่วงที่มีอาการ: ในผู้ป่วยที่เป็นเยื่อบุตาอักเสบจากภูมิแพ้และใส่คอนแทคเลนส์ ควรแนะนำให้งดใส่คอนแทคเลนส์ชั่วคราวในช่วงที่มีอาการ เพื่อลดการระคายเคืองและการดูดซับสารกันเสียหรือตัวยาในคอนแทคเลนส์
🔍 ข้ออื่นผิดเพราะอะไร:
• ข้อ ก. (ใส่ contact lens ตามปกติแล้วหยอดตา): ใส่ contact lens ตามปกติแล้วหยอดตา ไม่ตรงกับข้อบ่งใช้หรือหลักวิชาการตามที่โจทย์กำหนด
• ข้อ ข. (ใส่ contact lens ให้น้อยลง เช่น วันเว้นวัน): ใส่ contact lens ให้น้อยลง เช่น วันเว้นวัน ไม่ตรงกับข้อบ่งใช้หรือหลักวิชาการตามที่โจทย์กำหนด
• ข้อ ค. (หากจำเป็นต้องหยอดตา ให้หยอดตาก่อนใส่ contact lens 1-2 นาที): หากจำเป็นต้องหยอดตา ให้หยอดตาก่อนใส่ contact lens 1-2 นาที ไม่ตรงกับข้อบ่งใช้หรือหลักวิชาการตามที่โจทย์กำหนด
• ข้อ ง. (หากจำเป็นต้องหยอดตา ให้ใส่ contact lens ก่อนหยอดตา): หากจำเป็นต้องหยอดตา ให้ใส่ contact lens ก่อนหยอดตา ไม่ตรงกับข้อบ่งใช้หรือหลักวิชาการตามที่โจทย์กำหนด</t>
        </is>
      </c>
      <c r="L16" s="186" t="inlineStr">
        <is>
          <t>Clinic</t>
        </is>
      </c>
      <c r="M16" s="186" t="inlineStr">
        <is>
          <t>13. Eye disorder</t>
        </is>
      </c>
      <c r="N16" s="186" t="inlineStr">
        <is>
          <t>13.4 Glaucoma, Cataract</t>
        </is>
      </c>
      <c r="O16" s="185" t="inlineStr">
        <is>
          <t>Clinic</t>
        </is>
      </c>
      <c r="P16" s="186" t="inlineStr">
        <is>
          <t>ข้อ 15 Pharma Plus เล่มม่วง (เฉลยข้อ จ)</t>
        </is>
      </c>
      <c r="Q16" s="185" t="inlineStr">
        <is>
          <t>แบบฝึกหัด</t>
        </is>
      </c>
      <c r="R16" s="185" t="inlineStr">
        <is>
          <t>เล่มม่วง</t>
        </is>
      </c>
      <c r="S16" s="185" t="n"/>
    </row>
    <row r="17" ht="24" customHeight="1" s="49">
      <c r="A17" s="187" t="n">
        <v>15</v>
      </c>
      <c r="B17" s="186" t="n"/>
      <c r="C17" s="186" t="inlineStr">
        <is>
          <t>ข้อใดไม่ใช่ ophthalmic decongestant</t>
        </is>
      </c>
      <c r="D17" s="186" t="n"/>
      <c r="E17" s="186" t="inlineStr">
        <is>
          <t>Boric acid</t>
        </is>
      </c>
      <c r="F17" s="186" t="inlineStr">
        <is>
          <t>Phenylephrine</t>
        </is>
      </c>
      <c r="G17" s="186" t="inlineStr">
        <is>
          <t>Oxymetazoline</t>
        </is>
      </c>
      <c r="H17" s="186" t="inlineStr">
        <is>
          <t>Naphazoline</t>
        </is>
      </c>
      <c r="I17" s="188" t="inlineStr">
        <is>
          <t>Tetrahydrozoline</t>
        </is>
      </c>
      <c r="J17" s="185" t="n">
        <v>1</v>
      </c>
      <c r="K17" s="186" t="inlineStr">
        <is>
          <t>✅ คำตอบที่ถูกต้อง: ข้อ ก. Boric acid
🎯 ทำไมข้อนี้ถึงถูก:
Boric acid: กลุ่มยา Ophthalmic decongestant ได้แก่ ยากลุ่ม alpha-agonists เช่น Phenylephrine, Oxymetazoline, Naphazoline และ Tetrahydrozoline ซึ่งใช้ลดอาการตาแดงจากเส้นเลือดขยายตัว ส่วน Boric acid เป็นสารละลายบัฟเฟอร์หรืออ่อนโยนใช้ชะล้าง ไม่ใช่ยาลดบวมหลอดเลือด
🔍 ข้ออื่นผิดเพราะอะไร:
• ข้อ ข. (Phenylephrine): Phenylephrine ไม่ตรงกับข้อบ่งใช้หรือหลักวิชาการตามที่โจทย์กำหนด
• ข้อ ค. (Oxymetazoline): เป็น topical alpha-1 agonist ยาพ่นจมูกลดบวม ห้ามใช้ติดต่อกันเกิน 3-5 วัน เนื่องจากเสี่ยงต่อการเกิด rebound congestion (Rhinitis medicamentosa)
• ข้อ ง. (Naphazoline): Naphazoline ไม่ตรงกับข้อบ่งใช้หรือหลักวิชาการตามที่โจทย์กำหนด
• ข้อ จ. (Tetrahydrozoline): Tetrahydrozoline ไม่ตรงกับข้อบ่งใช้หรือหลักวิชาการตามที่โจทย์กำหนด</t>
        </is>
      </c>
      <c r="L17" s="186" t="inlineStr">
        <is>
          <t>Clinic</t>
        </is>
      </c>
      <c r="M17" s="186" t="inlineStr">
        <is>
          <t>13. Eye disorder</t>
        </is>
      </c>
      <c r="N17" s="186" t="inlineStr">
        <is>
          <t>13.4 Glaucoma, Cataract</t>
        </is>
      </c>
      <c r="O17" s="185" t="inlineStr">
        <is>
          <t>Clinic</t>
        </is>
      </c>
      <c r="P17" s="186" t="inlineStr">
        <is>
          <t>ข้อ 16 Pharma Plus เล่มม่วง (เฉลยข้อ ก)</t>
        </is>
      </c>
      <c r="Q17" s="185" t="inlineStr">
        <is>
          <t>แบบฝึกหัด</t>
        </is>
      </c>
      <c r="R17" s="185" t="inlineStr">
        <is>
          <t>เล่มม่วง</t>
        </is>
      </c>
      <c r="S17" s="185" t="n"/>
    </row>
    <row r="18" ht="24" customHeight="1" s="49">
      <c r="A18" s="187" t="n">
        <v>16</v>
      </c>
      <c r="B18" s="186" t="n"/>
      <c r="C18" s="186" t="inlineStr">
        <is>
          <t>กรณีที่ผู้ป่วยเป็นตาแดงจากการติดเชื้อ เชื้อในข้อใดเป็นสาเหตุที่พบได้บ่อย</t>
        </is>
      </c>
      <c r="D18" s="186" t="n"/>
      <c r="E18" s="186" t="inlineStr">
        <is>
          <t>Escherichia coli</t>
        </is>
      </c>
      <c r="F18" s="186" t="inlineStr">
        <is>
          <t>Staphylococcus aureus</t>
        </is>
      </c>
      <c r="G18" s="186" t="inlineStr">
        <is>
          <t>Acinetobacter spp.</t>
        </is>
      </c>
      <c r="H18" s="186" t="inlineStr">
        <is>
          <t>Neisseria gonorrhoeae</t>
        </is>
      </c>
      <c r="I18" s="188" t="inlineStr">
        <is>
          <t>Buekholderia pseudomallei</t>
        </is>
      </c>
      <c r="J18" s="185" t="n">
        <v>2</v>
      </c>
      <c r="K18" s="186" t="inlineStr">
        <is>
          <t>✅ คำตอบที่ถูกต้อง: ข้อ ข. Staphylococcus aureus
🎯 ทำไมข้อนี้ถึงถูก:
Staphylococcus aureus: เชื้อแบคทีเรียที่เป็นสาเหตุหลักของเยื่อบุตาอักเสบติดเชื้อ (Bacterial conjunctivitis) ทั่วไป ได้แก่ Staphylococcus aureus, Streptococcus pneumoniae และ Haemophilus influenzae
🔍 ข้ออื่นผิดเพราะอะไร:
• ข้อ ก. (Escherichia coli): Escherichia coli ไม่ตรงกับข้อบ่งใช้หรือหลักวิชาการตามที่โจทย์กำหนด
• ข้อ ค. (Acinetobacter spp.): Acinetobacter spp. ไม่ตรงกับข้อบ่งใช้หรือหลักวิชาการตามที่โจทย์กำหนด
• ข้อ ง. (Neisseria gonorrhoeae): Neisseria gonorrhoeae ไม่ตรงกับข้อบ่งใช้หรือหลักวิชาการตามที่โจทย์กำหนด
• ข้อ จ. (Buekholderia pseudomallei): Buekholderia pseudomallei ไม่ตรงกับข้อบ่งใช้หรือหลักวิชาการตามที่โจทย์กำหนด</t>
        </is>
      </c>
      <c r="L18" s="186" t="inlineStr">
        <is>
          <t>Clinic</t>
        </is>
      </c>
      <c r="M18" s="186" t="inlineStr">
        <is>
          <t>13. Eye disorder</t>
        </is>
      </c>
      <c r="N18" s="186" t="inlineStr">
        <is>
          <t>13.4 Glaucoma, Cataract</t>
        </is>
      </c>
      <c r="O18" s="185" t="inlineStr">
        <is>
          <t>Clinic</t>
        </is>
      </c>
      <c r="P18" s="186" t="inlineStr">
        <is>
          <t>ข้อ 17 Pharma Plus เล่มม่วง (เฉลยข้อ ข)</t>
        </is>
      </c>
      <c r="Q18" s="185" t="inlineStr">
        <is>
          <t>แบบฝึกหัด</t>
        </is>
      </c>
      <c r="R18" s="185" t="inlineStr">
        <is>
          <t>เล่มม่วง</t>
        </is>
      </c>
      <c r="S18" s="185" t="n"/>
    </row>
    <row r="19" ht="24" customHeight="1" s="49">
      <c r="A19" s="187" t="n">
        <v>17</v>
      </c>
      <c r="B19" s="186" t="inlineStr">
        <is>
          <t>ผู้ชายสูงอายุคนหนึ่งเข้ามาขอซื้อยาหยอดตาเนื่องจากมีอาการตามัวในช่วง 4 วันที่ผ่านมา มีอาการปวดตา มากตาสู้แสงไม่ได้ ไม่มีโรคประจำตัวอื่น</t>
        </is>
      </c>
      <c r="C19" s="186" t="inlineStr">
        <is>
          <t>หลังจากที่เภสัชกรได้ทำการซักประวัติแล้ว ท่านคิดว่าอาการที่ผู้ป่วยเล่าสัมพันธ์กับโรคใด</t>
        </is>
      </c>
      <c r="D19" s="186" t="n"/>
      <c r="E19" s="186" t="inlineStr">
        <is>
          <t>โรคต้อกระจก</t>
        </is>
      </c>
      <c r="F19" s="186" t="inlineStr">
        <is>
          <t>โรคตาแดง</t>
        </is>
      </c>
      <c r="G19" s="186" t="inlineStr">
        <is>
          <t>โรคต้อเนื้อ</t>
        </is>
      </c>
      <c r="H19" s="186" t="inlineStr">
        <is>
          <t>โรคต้อกุ้งยิง</t>
        </is>
      </c>
      <c r="I19" s="188" t="inlineStr">
        <is>
          <t>โรคต้อหิน</t>
        </is>
      </c>
      <c r="J19" s="185" t="n">
        <v>5</v>
      </c>
      <c r="K19" s="186" t="inlineStr">
        <is>
          <t>✅ คำตอบที่ถูกต้อง: ข้อ จ. โรคต้อหิน
🎯 ทำไมข้อนี้ถึงถูก:
โรคต้อหิน: อาการตามัว ปวดตามาก และสู้แสงไม่ได้ในผู้สูงอายุ เป็นลักษณะจำเพาะของโรคต้อหินมุมปิดเฉียบพลัน (Acute angle-closure glaucoma) ซึ่งเกิดจากความดันในลูกตาพุ่งสูงอย่างรวดเร็ว ต่างจากต้อกระจกที่จะมัวแบบค่อยเป็นค่อยไปและไม่มีอาการปวด
🔍 ข้ออื่นผิดเพราะอะไร:
• ข้อ ก. (โรคต้อกระจก): โรคต้อกระจก ไม่ตรงกับข้อบ่งใช้หรือหลักวิชาการตามที่โจทย์กำหนด
• ข้อ ข. (โรคตาแดง): โรคตาแดง ไม่ตรงกับข้อบ่งใช้หรือหลักวิชาการตามที่โจทย์กำหนด
• ข้อ ค. (โรคต้อเนื้อ): โรคต้อเนื้อ ไม่ตรงกับข้อบ่งใช้หรือหลักวิชาการตามที่โจทย์กำหนด
• ข้อ ง. (โรคต้อกุ้งยิง): โรคต้อกุ้งยิง ไม่ตรงกับข้อบ่งใช้หรือหลักวิชาการตามที่โจทย์กำหนด</t>
        </is>
      </c>
      <c r="L19" s="186" t="inlineStr">
        <is>
          <t>Clinic</t>
        </is>
      </c>
      <c r="M19" s="186" t="inlineStr">
        <is>
          <t>13. Eye disorder</t>
        </is>
      </c>
      <c r="N19" s="186" t="inlineStr">
        <is>
          <t>13.4 Glaucoma, Cataract</t>
        </is>
      </c>
      <c r="O19" s="185" t="inlineStr">
        <is>
          <t>Clinic</t>
        </is>
      </c>
      <c r="P19" s="186" t="inlineStr">
        <is>
          <t>ข้อ 18 Pharma Plus เล่มม่วง (เฉลยข้อ จ)</t>
        </is>
      </c>
      <c r="Q19" s="185" t="inlineStr">
        <is>
          <t>แบบฝึกหัด</t>
        </is>
      </c>
      <c r="R19" s="185" t="inlineStr">
        <is>
          <t>เล่มม่วง</t>
        </is>
      </c>
      <c r="S19" s="185" t="n"/>
    </row>
    <row r="20" ht="24" customHeight="1" s="49">
      <c r="A20" s="187" t="n">
        <v>18</v>
      </c>
      <c r="B20" s="186" t="inlineStr">
        <is>
          <t>ผู้ป่วยชายอายุ 62 ปี ได้รับการวินิจฉัยว่าเป็นโรคต้อหินมุมเปิดเรื้อรัง (Primary Open-Angle Glaucoma: POAG) โดยมีประวัติโรคประจำตัวเดิมเป็นโรคหอบหืดขั้นรุนแรง (Severe asthma) และโรคหลอดลมอุดกั้นเรื้อรัง (COPD)</t>
        </is>
      </c>
      <c r="C20" s="186" t="inlineStr">
        <is>
          <t>ยาหยอดตาลดความดันลูกตากลุ่มใดต่อไปนี้จัดเป็น 'ข้อห้ามใช้เด็ดขาด' (Absolute Contraindication) ในผู้ป่วยรายนี้</t>
        </is>
      </c>
      <c r="D20" s="186" t="n"/>
      <c r="E20" s="186" t="inlineStr">
        <is>
          <t>Non-selective Beta-blockers (เช่น Timolol 0.5% eye drops)</t>
        </is>
      </c>
      <c r="F20" s="186" t="inlineStr">
        <is>
          <t>Prostaglandin analogues (เช่น Latanoprost 0.005% eye drops)</t>
        </is>
      </c>
      <c r="G20" s="186" t="inlineStr">
        <is>
          <t>Alpha-2 adrenergic agonists (เช่น Brimonidine 0.2% eye drops)</t>
        </is>
      </c>
      <c r="H20" s="186" t="inlineStr">
        <is>
          <t>Carbonic anhydrase inhibitors (เช่น Dorzolamide 2% eye drops)</t>
        </is>
      </c>
      <c r="I20" s="188" t="inlineStr">
        <is>
          <t>Parasympathomimetic miotics (เช่น Pilocarpine 2% eye drops)</t>
        </is>
      </c>
      <c r="J20" s="185" t="n">
        <v>1</v>
      </c>
      <c r="K20" s="186" t="inlineStr">
        <is>
          <t>✅ คำตอบที่ถูกต้อง: ข้อ ก. Non-selective Beta-blockers (เช่น Timolol 0.5% eye drops)
🎯 ทำไมข้อนี้ถึงถูก:
ยาหยอดตา Timolol เป็น Non-selective Beta-blocker ที่สามารถถูกดูดซึมเข้าสู่กระแสเลือดผ่านทางเยื่อบุโพรงจมูก (โดยไม่ผ่าน First-pass metabolism) และเข้าจับกับตัวรับ Beta-2 receptor ที่กล้ามเนื้อเรียบหลอดลม ทำให้เกิดหลอดลมเกร็งตัวอย่างรุนแรง (Severe bronchospasm) ซึ่งอาจเป็นอันตรายถึงแก่ชีวิตในผู้ป่วยที่มีประวัติโรคหอบหืด (Asthma) หรือ COPD จึงเป็นข้อห้ามใช้เด็ดขาด
🔍 ข้ออื่นผิดเพราะอะไร:
• ข้อ ข. Prostaglandin analogues (Latanoprost): เป็น First-line therapy ในผู้ป่วยต้อหินที่มีโรคหอบหืดได้อย่างปลอดภัย
• ข้อ ค. Alpha-2 agonists (Brimonidine): ไม่ทำให้หลอดลมตีบ ปลอดภัยในผู้ป่วยหอบหืด
• ข้อ ง. Carbonic anhydrase inhibitors (Dorzolamide): ออกฤทธิ์ลดการสร้างน้ำหล่อเลี้ยงลูกตา ไม่ส่งผลต่อหลอดลม
• ข้อ จ. Parasympathomimetic (Pilocarpine): ไม่มีข้อห้ามเด็ดขาดในหอบหืด แม้อาจกระตุ้นการหลั่งสารคัดหลั่งได้เล็กน้อย</t>
        </is>
      </c>
      <c r="L20" s="186" t="inlineStr">
        <is>
          <t>Clinic</t>
        </is>
      </c>
      <c r="M20" s="186" t="inlineStr">
        <is>
          <t>13. Eye disorder</t>
        </is>
      </c>
      <c r="N20" s="186" t="inlineStr">
        <is>
          <t>13.4 Glaucoma, Cataract</t>
        </is>
      </c>
      <c r="O20" s="185" t="inlineStr">
        <is>
          <t>Clinic</t>
        </is>
      </c>
      <c r="P20" s="186" t="inlineStr">
        <is>
          <t>ข้อ 19 Pharma Plus เล่มม่วง (เฉลยข้อ ก ง)</t>
        </is>
      </c>
      <c r="Q20" s="185" t="inlineStr">
        <is>
          <t>แบบฝึกหัด</t>
        </is>
      </c>
      <c r="R20" s="185" t="inlineStr">
        <is>
          <t>เล่มม่วง</t>
        </is>
      </c>
      <c r="S20" s="185" t="inlineStr">
        <is>
          <t>CASE-EYE-POAG-ASTHMA-TIMOLOL</t>
        </is>
      </c>
    </row>
    <row r="21" ht="24" customHeight="1" s="49">
      <c r="A21" s="187" t="n">
        <v>19</v>
      </c>
      <c r="B21" s="186" t="n"/>
      <c r="C21" s="186" t="inlineStr">
        <is>
          <t>สารชนิดใดที่สามารถใช้รักษาได้โดยมีฤทธิ์ลด aqueous humor ภายในลูกตา</t>
        </is>
      </c>
      <c r="D21" s="186" t="n"/>
      <c r="E21" s="186" t="inlineStr">
        <is>
          <t>Timolol</t>
        </is>
      </c>
      <c r="F21" s="186" t="inlineStr">
        <is>
          <t>Pilocarpine</t>
        </is>
      </c>
      <c r="G21" s="186" t="inlineStr">
        <is>
          <t>Mannitol</t>
        </is>
      </c>
      <c r="H21" s="186" t="inlineStr">
        <is>
          <t>Thiazide</t>
        </is>
      </c>
      <c r="I21" s="188" t="inlineStr">
        <is>
          <t>Carbachol</t>
        </is>
      </c>
      <c r="J21" s="185" t="n">
        <v>1</v>
      </c>
      <c r="K21" s="186" t="inlineStr">
        <is>
          <t>✅ คำตอบที่ถูกต้อง: ข้อ ก. Timolol
🎯 ทำไมข้อนี้ถึงถูก:
เป็นยากลุ่ม Beta-blocker ที่มีกลไกหลักในการลดการสร้าง aqueous humor จาก ciliary body ทำให้ความดันในลูกตาลดลง (Mannitol เป็น hyperosmotic agent ลดปริมาตรน้ำวุ้นตา แต่ Timolol เป็นตัวเลือกมาตรฐานหยอดตาที่ออกฤทธิ์ลดการสร้างน้ำหล่อเลี้ยงตาโดยตรง)
🔍 ข้ออื่นผิดเพราะอะไร:
• ข้อ ข. (Pilocarpine): Pilocarpine เป็น M3 muscarinic agonist ลด IOP โดยเพิ่ม trabecular outflow ทำให้ miosis, accommodative spasm และ headache เป็น 2nd line ปัจจุบัน
• ข้อ ค. (Mannitol): เป็น Diluent ชนิด non-hygroscopic ให้ negative heat of solution (รู้สึกเย็นในปาก) นิยมใช้ใน chewable tablets และ orally disintegrating tablets (ODTs)
• ข้อ ง. (Thiazide): Thiazide ไม่ตรงกับข้อบ่งใช้หรือหลักวิชาการตามที่โจทย์กำหนด
• ข้อ จ. (Carbachol): ARB ยับยั้ง AT1 receptor โดยตรง ไม่เพิ่ม bradykinin จึงไม่มีอาการไอ มีผล renoprotective ใน DKD คล้าย ACEi</t>
        </is>
      </c>
      <c r="L21" s="186" t="inlineStr">
        <is>
          <t>Clinic</t>
        </is>
      </c>
      <c r="M21" s="186" t="inlineStr">
        <is>
          <t>13. Eye disorder</t>
        </is>
      </c>
      <c r="N21" s="186" t="inlineStr">
        <is>
          <t>13.4 Glaucoma, Cataract</t>
        </is>
      </c>
      <c r="O21" s="185" t="inlineStr">
        <is>
          <t>Clinic</t>
        </is>
      </c>
      <c r="P21" s="186" t="inlineStr">
        <is>
          <t>ข้อ 20 Pharma Plus เล่มม่วง (เฉลยข้อ ก)</t>
        </is>
      </c>
      <c r="Q21" s="185" t="inlineStr">
        <is>
          <t>แบบฝึกหัด</t>
        </is>
      </c>
      <c r="R21" s="185" t="inlineStr">
        <is>
          <t>เล่มม่วง</t>
        </is>
      </c>
      <c r="S21" s="185" t="n"/>
    </row>
    <row r="22" ht="24" customHeight="1" s="49">
      <c r="A22" s="187" t="n">
        <v>20</v>
      </c>
      <c r="B22" s="186" t="n"/>
      <c r="C22" s="186" t="inlineStr">
        <is>
          <t>ข้อใดเป็นคำแนะนำการใช้ยาตาที่ไม่ถูกต้อง</t>
        </is>
      </c>
      <c r="D22" s="186" t="n"/>
      <c r="E22" s="186" t="inlineStr">
        <is>
          <t>ล้างมือให้สะอาดก่อนและหลังหยอดตา</t>
        </is>
      </c>
      <c r="F22" s="186" t="inlineStr">
        <is>
          <t>เอนตัวไปข้างหน้าเล็กน้อย</t>
        </is>
      </c>
      <c r="G22" s="186" t="inlineStr">
        <is>
          <t>ดึงหนังตาล่างออกเป็นกระพุ้ง</t>
        </is>
      </c>
      <c r="H22" s="186" t="inlineStr">
        <is>
          <t>เมื่อหยอดยาเสร็จ กดที่หัวตาเบาๆ 2-3 นาที เพื่อมีให้ยาไหลลงในท่อน้ำตา</t>
        </is>
      </c>
      <c r="I22" s="188" t="inlineStr">
        <is>
          <t>หากต้องหยอดยาตา 2 ชนิด ให้หยอดห่างกัน 5 นาที</t>
        </is>
      </c>
      <c r="J22" s="185" t="n">
        <v>2</v>
      </c>
      <c r="K22" s="186" t="inlineStr">
        <is>
          <t>✅ คำตอบที่ถูกต้อง: ข้อ ข. เอนตัวไปข้างหน้าเล็กน้อย
🎯 ทำไมข้อนี้ถึงถูก:
เอนตัวไปข้างหน้าเล็กน้อย: ขั้นตอนการหยอดตาที่ถูกต้องควรกดบริเวณหัวตา (Nasolacrimal occlusion) เพื่อลดการดูดซึมเข้าระบบร่างกาย (systemic absorption) และเพิ่มฤทธิ์เฉพาะที่ ข้อความในตัวเลือก ง. พิมพ์ผิดว่า 'เพื่อมีให้ยา' แต่ความหมายคือป้องกันไม่ให้ยาไหลลงท่อน้ำตา แต่ข้อแนะนำมาตรฐานอื่นๆ ถูกต้องตามหลักการให้ยาจักษุ
🔍 ข้ออื่นผิดเพราะอะไร:
• ข้อ ก. (ล้างมือให้สะอาดก่อนและหลังหยอดตา): ล้างมือให้สะอาดก่อนและหลังหยอดตา ไม่ตรงกับข้อบ่งใช้หรือหลักวิชาการตามที่โจทย์กำหนด
• ข้อ ค. (ดึงหนังตาล่างออกเป็นกระพุ้ง): ดึงหนังตาล่างออกเป็นกระพุ้ง ไม่ตรงกับข้อบ่งใช้หรือหลักวิชาการตามที่โจทย์กำหนด
• ข้อ ง. (เมื่อหยอดยาเสร็จ กดที่หัวตาเบาๆ 2-3 นาที เพื่อมีให้ยาไหลลงในท่อน้ำตา): เมื่อหยอดยาเสร็จ กดที่หัวตาเบาๆ 2-3 นาที เพื่อมีให้ยาไหลลงในท่อน้ำตา ไม่ตรงกับข้อบ่งใช้หรือหลักวิชาการตามที่โจทย์กำหนด
• ข้อ จ. (หากต้องหยอดยาตา 2 ชนิด ให้หยอดห่างกัน 5 นาที): หากต้องหยอดยาตา 2 ชนิด ให้หยอดห่างกัน 5 นาที ไม่ตรงกับข้อบ่งใช้หรือหลักวิชาการตามที่โจทย์กำหนด</t>
        </is>
      </c>
      <c r="L22" s="186" t="inlineStr">
        <is>
          <t>Clinic</t>
        </is>
      </c>
      <c r="M22" s="186" t="inlineStr">
        <is>
          <t>13. Eye disorder</t>
        </is>
      </c>
      <c r="N22" s="186" t="inlineStr">
        <is>
          <t>13.4 Glaucoma, Cataract</t>
        </is>
      </c>
      <c r="O22" s="185" t="inlineStr">
        <is>
          <t>Clinic</t>
        </is>
      </c>
      <c r="P22" s="186" t="inlineStr">
        <is>
          <t>ข้อ 21 Pharma Plus เล่มม่วง (เฉลยข้อ ข)</t>
        </is>
      </c>
      <c r="Q22" s="185" t="inlineStr">
        <is>
          <t>แบบฝึกหัด</t>
        </is>
      </c>
      <c r="R22" s="185" t="inlineStr">
        <is>
          <t>เล่มม่วง</t>
        </is>
      </c>
      <c r="S22" s="185" t="n"/>
    </row>
    <row r="23" ht="24" customHeight="1" s="49">
      <c r="A23" s="187" t="n">
        <v>21</v>
      </c>
      <c r="B23" s="186" t="n"/>
      <c r="C23" s="186" t="inlineStr">
        <is>
          <t>ยาชนิดใดต่อไปนี้ไม่มีข้อห้ามใช้ หรือข้อควรระวังในผู้ป่วยโรคต้อหิน</t>
        </is>
      </c>
      <c r="D23" s="186" t="n"/>
      <c r="E23" s="186" t="inlineStr">
        <is>
          <t>0.1% Diclofenac ED.</t>
        </is>
      </c>
      <c r="F23" s="186" t="inlineStr">
        <is>
          <t>0.1% Fluorometholone ED</t>
        </is>
      </c>
      <c r="G23" s="186" t="inlineStr">
        <is>
          <t>0.1% Dexamethasone ED</t>
        </is>
      </c>
      <c r="H23" s="186" t="inlineStr">
        <is>
          <t>0.5% Atropine ED</t>
        </is>
      </c>
      <c r="I23" s="188" t="inlineStr">
        <is>
          <t>0.05% Naphazoline ED</t>
        </is>
      </c>
      <c r="J23" s="185" t="n">
        <v>1</v>
      </c>
      <c r="K23" s="186" t="inlineStr">
        <is>
          <t>✅ คำตอบที่ถูกต้อง: ข้อ ก. 0.1% Diclofenac ED.
🎯 ทำไมข้อนี้ถึงถูก:
0.1% Diclofenac ED.: ยาหยอดตากลุ่ม Steroids (Fluorometholone, Dexamethasone), Anticholinergics/Mydriatics (Atropine) และ Sympathomimetics/Decongestants (Naphazoline) มีข้อห้ามหรือข้อควรระวังสูงในต้อหินเนื่องจากทำให้ความดันตาสูงขึ้นหรือม่านตาขยาย ส่วนยาแก้อักเสบไม่ใช่สเตียรอยด์ (NSAIDs เช่น Diclofenac) มี safety กว่าในแง่ของการไม่เพิ่มความดันตาจากสเตียรอยด์
🔍 ข้ออื่นผิดเพราะอะไร:
• ข้อ ข. (0.1% Fluorometholone ED): 0.1% Fluorometholone ED ไม่ตรงกับข้อบ่งใช้หรือหลักวิชาการตามที่โจทย์กำหนด
• ข้อ ค. (0.1% Dexamethasone ED): เป็น long-acting potent glucocorticoid ไม่มี mineralocorticoid effect จึงไม่ทำให้น้ำคั่ง เหมาะสำหรับ brain edema, antiemetic, และ COVID-19 with hypoxemia
• ข้อ ง. (0.5% Atropine ED): 0.5% Atropine ED ไม่ตรงกับข้อบ่งใช้หรือหลักวิชาการตามที่โจทย์กำหนด
• ข้อ จ. (0.05% Naphazoline ED): 0.05% Naphazoline ED ไม่ตรงกับข้อบ่งใช้หรือหลักวิชาการตามที่โจทย์กำหนด</t>
        </is>
      </c>
      <c r="L23" s="186" t="inlineStr">
        <is>
          <t>Clinic</t>
        </is>
      </c>
      <c r="M23" s="186" t="inlineStr">
        <is>
          <t>13. Eye disorder</t>
        </is>
      </c>
      <c r="N23" s="186" t="inlineStr">
        <is>
          <t>13.4 Glaucoma, Cataract</t>
        </is>
      </c>
      <c r="O23" s="185" t="inlineStr">
        <is>
          <t>Clinic</t>
        </is>
      </c>
      <c r="P23" s="186" t="inlineStr">
        <is>
          <t>ข้อ 22 Pharma Plus เล่มม่วง (เฉลยข้อ ก จ)</t>
        </is>
      </c>
      <c r="Q23" s="185" t="inlineStr">
        <is>
          <t>แบบฝึกหัด</t>
        </is>
      </c>
      <c r="R23" s="185" t="inlineStr">
        <is>
          <t>เล่มม่วง</t>
        </is>
      </c>
      <c r="S23" s="185" t="n"/>
    </row>
    <row r="24" ht="24" customHeight="1" s="49">
      <c r="A24" s="187" t="n">
        <v>22</v>
      </c>
      <c r="B24" s="186" t="inlineStr"/>
      <c r="C24" s="186" t="inlineStr">
        <is>
          <t>ผลข้างเคียงเรื้อรังที่สำคัญและจำเพาะที่สุดของการใช้ยาหยอดตาสเตียรอยด์ (เช่น Dexamethasone 0.1% eye drops) ติดต่อกันเป็นเวลานานเกินความจำเป็นคือข้อใด</t>
        </is>
      </c>
      <c r="D24" s="186" t="n"/>
      <c r="E24" s="186" t="inlineStr">
        <is>
          <t>อาการแสบเคืองตาระยะสั้น (Eye irritation)</t>
        </is>
      </c>
      <c r="F24" s="186" t="inlineStr">
        <is>
          <t>การเกิดต้อกระจก (Cataract: Posterior subcapsular cataract) และความดันลูกตาสูงขึ้น (Steroid-induced glaucoma)</t>
        </is>
      </c>
      <c r="G24" s="186" t="inlineStr">
        <is>
          <t>ความดันลูกตาลดต่ำลงอย่างผิดปกติ (Ocular hypotension)</t>
        </is>
      </c>
      <c r="H24" s="186" t="inlineStr">
        <is>
          <t>ขนตายาวและดกดำขึ้นผิดปกติ (Eyelash hypertrichosis)</t>
        </is>
      </c>
      <c r="I24" s="188" t="inlineStr">
        <is>
          <t>จอประสาทตาเสื่อมจากกรรมพันธุ์ (Retinitis pigmentosa)</t>
        </is>
      </c>
      <c r="J24" s="185" t="n">
        <v>2</v>
      </c>
      <c r="K24" s="186" t="inlineStr">
        <is>
          <t>✅ คำตอบที่ถูกต้อง: ข้อ ข. การเกิดต้อกระจก (Cataract: Posterior subcapsular cataract) และความดันลูกตาสูงขึ้น (Steroid-induced glaucoma)
🎯 ทำไมข้อนี้ถึงถูก:
การใช้ยาหยอดตาสเตียรอยด์ (Topical corticosteroids) ต่อเนื่องเป็นเวลานานเกิน 2-4 สัปดาห์ มีความเสี่ยงสูงอย่างยิ่งต่อการเกิด: 1) ความดันในลูกตาสูงขึ้นจาก Trabecular outflow resistance เพิ่มขึ้นจนกลายเป็น Steroid-induced glaucoma, และ 2) การเกิดต้อกระจกชนิด Posterior subcapsular cataract รวมถึงเพิ่มความเสี่ยงต่อการติดเชื้อราและเชื้อไวรัสที่กระจกตา
🔍 ข้ออื่นผิดเพราะอะไร:
• ข้อ ก. แสบเคืองตา: เป็นผลข้างเคียงเฉพาะที่ทั่วไป ไม่ใช่ภาวะแทรกซ้อนเรื้อรังที่ร้ายแรงของสเตียรอยด์
• ข้อ ค. ความดันลูกตาลดต่ำลง: ไม่ถูกต้อง สเตียรอยด์ทำให้ความดันลูกตาสูงขึ้น (Elevated IOP) ไม่ใช่ลดลง
• ข้อ ง. ขนตายาวดกดำ: เป็นผลข้างเคียงเฉพาะตัวของยากลุ่ม Prostaglandin analogs (เช่น Latanoprost, Bimatoprost)
• ข้อ จ. จอประสาทตาเสื่อมจากกรรมพันธุ์: เป็นโรคทางพันธุกรรม ไม่ได้เกิดจากการใช้ยาหยอดตาสเตียรอยด์</t>
        </is>
      </c>
      <c r="L24" s="186" t="inlineStr">
        <is>
          <t>Clinic</t>
        </is>
      </c>
      <c r="M24" s="186" t="inlineStr">
        <is>
          <t>13. Eye disorder</t>
        </is>
      </c>
      <c r="N24" s="186" t="inlineStr">
        <is>
          <t>13.4 Glaucoma, Cataract</t>
        </is>
      </c>
      <c r="O24" s="185" t="inlineStr">
        <is>
          <t>Clinic</t>
        </is>
      </c>
      <c r="P24" s="186" t="inlineStr">
        <is>
          <t>ข้อ 16 (PLE_CC1_2562_Key.md)</t>
        </is>
      </c>
      <c r="Q24" s="185" t="inlineStr">
        <is>
          <t>ข้อสอบจริง</t>
        </is>
      </c>
      <c r="R24" s="185" t="inlineStr">
        <is>
          <t>2562</t>
        </is>
      </c>
      <c r="S24" s="185" t="n"/>
    </row>
    <row r="25" ht="24" customHeight="1" s="49">
      <c r="A25" s="187" t="n">
        <v>23</v>
      </c>
      <c r="B25" s="186" t="inlineStr"/>
      <c r="C25" s="186" t="inlineStr">
        <is>
          <t>ยาหยอดตาชนิดหนึ่ง ฉลากระบุปริมาณสารสำคัญ Polymyxin B sulfate 10,000 units/mL วันหมดอายุคือ 12 เม.ย. 2568 แต่เมื่อนำมาตรวจวิเคราะห์คุณภาพในห้องปฏิบัติการพบว่ามีปริมาณสารสำคัญจริงเพียง 8,500 units/mL (85% ของปริมาณที่ระบุบนฉลาก ซึ่งต่ำกว่าเกณฑ์มาตรฐาน 90.0 - 120.0%) ยาดังกล่าวจัดเป็นยาประเภทใดตามพระราชบัญญัติยา พ.ศ. 2510</t>
        </is>
      </c>
      <c r="D25" s="186" t="n"/>
      <c r="E25" s="186" t="inlineStr">
        <is>
          <t>ยาปลอม</t>
        </is>
      </c>
      <c r="F25" s="186" t="inlineStr">
        <is>
          <t>ยาเสื่อมคุณภาพ</t>
        </is>
      </c>
      <c r="G25" s="186" t="inlineStr">
        <is>
          <t>ยาผิดมาตรฐาน (Substandard drug)</t>
        </is>
      </c>
      <c r="H25" s="186" t="inlineStr">
        <is>
          <t>ยาอันตราย</t>
        </is>
      </c>
      <c r="I25" s="188" t="inlineStr">
        <is>
          <t>ยาควบคุมพิเศษ</t>
        </is>
      </c>
      <c r="J25" s="185" t="n">
        <v>3</v>
      </c>
      <c r="K25" s="186" t="inlineStr">
        <is>
          <t>✅ คำตอบที่ถูกต้อง: ข้อ ค. ยาผิดมาตรฐาน (Substandard drug)
🎯 ทำไมข้อนี้ถึงถูก:
ตาม พ.ร.บ. ยา พ.ศ. 2510 มาตรา 75 (1) 'ยาผิดมาตรฐาน' หมายถึงยาที่ผลิตขึ้นไม่ถูกต้องตามมาตรฐานที่ระบุไว้ในตำรับยา หรือมีปริมาณสารสำคัญขาดหรือเกินเกินเกณฑ์ที่กำหนดไว้ในเภสัชตำรับ (เช่น ตำรับกำหนด 90.0-120.0% แต่ตรวจพบเพียง 85% โดยที่ยายังไม่หมดอายุ) จัดเป็นยาผิดมาตรฐาน
(หากยานั้นตรวจวิเคราะห์หลังวันหมดอายุจึงจะจัดเป็น 'ยาเสื่อมคุณภาพ')
🔍 ข้ออื่นผิดเพราะอะไร:
• ข้อ ก. ยาปลอม: ตามมาตรา 73 คือยาที่ทำเทียมทั้งหมดหรือบางส่วน หรือแสดงชื่อผู้ผลิต/สถานที่ผลิตไม่ตรงกับความจริง ไม่ใช่กรณีสารสำคัญลดลงตามธรรมชาติ
• ข้อ ข. ยาเสื่อมคุณภาพ: คือยาที่สิ้นอายุการใช้ตามที่ระบุไว้ในฉลาก หรือยาที่แปรสภาพจนเห็นได้ชัด
• ข้อ ง. ยาอันตราย: เป็นการจัดประเภทตามการควบคุมการจำหน่าย ไม่ใช่ประเภทความบกพร่องของคุณภาพยา
• ข้อ จ. ยาควบคุมพิเศษ: เป็นการจัดประเภทการควบคุมตามกฎหมาย ไม่ใช่ความผิดปกติของรุ่นผลิต</t>
        </is>
      </c>
      <c r="L25" s="186" t="inlineStr">
        <is>
          <t>SAP</t>
        </is>
      </c>
      <c r="M25" s="186" t="inlineStr">
        <is>
          <t>1. Law &amp; Regulations</t>
        </is>
      </c>
      <c r="N25" s="186" t="inlineStr">
        <is>
          <t>1.1 พ.ร.บ. ยา พ.ศ. 2510</t>
        </is>
      </c>
      <c r="O25" s="185" t="inlineStr">
        <is>
          <t>SAP</t>
        </is>
      </c>
      <c r="P25" s="186" t="inlineStr">
        <is>
          <t>ข้อ 3 (LAW-CU-71.md)</t>
        </is>
      </c>
      <c r="Q25" s="185" t="inlineStr">
        <is>
          <t>แบบฝึกหัด</t>
        </is>
      </c>
      <c r="R25" s="185" t="inlineStr">
        <is>
          <t>เล่มม่วง</t>
        </is>
      </c>
      <c r="S25" s="185" t="n"/>
    </row>
    <row r="26" ht="24" customHeight="1" s="49">
      <c r="A26" s="187" t="n">
        <v>24</v>
      </c>
      <c r="B26" s="186" t="inlineStr">
        <is>
          <t>ผู้ป่วยหญิงอายุ 22 ปี มีประวัติใส่คอนแทคเลนส์เป็นประจำ มาพบแพทย์ด้วยอาการตาแดง ปวดตา เคืองตามาก และมีขี้ตาเป็นหนอง</t>
        </is>
      </c>
      <c r="C26" s="186" t="inlineStr">
        <is>
          <t>ในผู้ป่วยที่ใส่คอนแทคเลนส์แล้วเกิดการติดเชื้อที่กระจกตาหรือเยื่อบุตา เชื้อแบคทีเรียก่อโรคชนิดใดที่ต้องระมัดระวังเป็นพิเศษเนื่องจากสามารถทำลายกระจกตาได้อย่างรวดเร็ว</t>
        </is>
      </c>
      <c r="D26" s="186" t="n"/>
      <c r="E26" s="186" t="inlineStr">
        <is>
          <t>Pseudomonas aeruginosa</t>
        </is>
      </c>
      <c r="F26" s="186" t="inlineStr">
        <is>
          <t>Staphylococcus aureus</t>
        </is>
      </c>
      <c r="G26" s="186" t="inlineStr">
        <is>
          <t>Streptococcus pneumoniae</t>
        </is>
      </c>
      <c r="H26" s="186" t="inlineStr">
        <is>
          <t>Haemophilus influenzae</t>
        </is>
      </c>
      <c r="I26" s="188" t="inlineStr">
        <is>
          <t>Moraxella catarrhalis</t>
        </is>
      </c>
      <c r="J26" s="185" t="n">
        <v>1</v>
      </c>
      <c r="K26" s="186" t="inlineStr">
        <is>
          <t>✅ คำตอบที่ถูกต้อง: ข้อ ก. Pseudomonas aeruginosa
🎯 ทำไมข้อนี้ถึงถูก:
ผู้ที่ใส่คอนแทคเลนส์มีความเสี่ยงสูงมากต่อการติดเชื้อแบคทีเรียแกรมลบ Pseudomonas aeruginosa ซึ่งสามารถสร้างเอนไซม์ Protease และ Elastase ทำลายเนื้อเยื่อกระจกตา ทำให้เกิดแผลเปื่อยที่กระจกตา (Corneal ulcer) ทะลุได้ภายในเวลา 24-48 ชั่วโมง จึงต้องเลือกใช้ยาหยอดตาที่ครอบคลุมเชื้อ Pseudomonas (เช่น Fluoroquinolones: Ciprofloxacin, Ofloxacin, Levofloxacin)
🔍 ข้ออื่นผิดเพราะอะไร:
• ข้อ ข. Staphylococcus aureus: เป็นเชื้อแกรมบวกที่พบได้บ่อยทั่วไป แต่ความจำเพาะต่อผู้ใส่คอนแทคเลนส์น้อยกว่า Pseudomonas
• ข้อ ค. Streptococcus pneumoniae: เป็นสาเหตุของ conjunctivitis ทั่วไป ไม่ได้จำเพาะกับคอนแทคเลนส์
• ข้อ ง. Haemophilus influenzae: พบบ่อยในเด็กเล็ก
• ข้อ จ. Moraxella catarrhalis: พบบ่อยในระบบทางเดินหายใจและเยื่อบุตาในเด็ก</t>
        </is>
      </c>
      <c r="L26" s="186" t="inlineStr">
        <is>
          <t>Clinic</t>
        </is>
      </c>
      <c r="M26" s="186" t="inlineStr">
        <is>
          <t>13. Eye disorder</t>
        </is>
      </c>
      <c r="N26" s="186" t="inlineStr">
        <is>
          <t>13.3 Contact Lens</t>
        </is>
      </c>
      <c r="O26" s="185" t="inlineStr">
        <is>
          <t>Clinic</t>
        </is>
      </c>
      <c r="P26" s="186" t="inlineStr">
        <is>
          <t>ข้อ 1 (PLE_CC1_2555 Day 2.md)</t>
        </is>
      </c>
      <c r="Q26" s="185" t="inlineStr">
        <is>
          <t>ข้อสอบจริง</t>
        </is>
      </c>
      <c r="R26" s="185" t="inlineStr">
        <is>
          <t>2555</t>
        </is>
      </c>
      <c r="S26" s="185" t="inlineStr">
        <is>
          <t>CASE-EYE-CONTACT-LENS-PSEUDOMONAS</t>
        </is>
      </c>
    </row>
    <row r="27" ht="24" customHeight="1" s="49">
      <c r="A27" s="187" t="n">
        <v>25</v>
      </c>
      <c r="B27" s="186" t="inlineStr">
        <is>
          <t>ผู้ป่วยรายหนึ่งมาพบเภสัชกรที่ร้านยาด้วยอาการตาแดง มีขี้ตาสีเหลืองอมเขียวค่อนข้างข้น คันตาเล็กน้อย ตื่นเช้ามามีสะเก็ดขี้ตาเกรอะกรังจนลืมตาไม่ขึ้น</t>
        </is>
      </c>
      <c r="C27" s="186" t="inlineStr">
        <is>
          <t>จากลักษณะอาการแสดงข้างต้น อาการตาแดงของผู้ป่วยรายนี้น่าจะเกิดจากสาเหตุใดมากที่สุด</t>
        </is>
      </c>
      <c r="D27" s="186" t="n"/>
      <c r="E27" s="186" t="inlineStr">
        <is>
          <t>การติดเชื้อไวรัสที่เยื่อบุตา (Viral conjunctivitis)</t>
        </is>
      </c>
      <c r="F27" s="186" t="inlineStr">
        <is>
          <t>การติดเชื้อแบคทีเรียที่เยื่อบุตา (Bacterial conjunctivitis)</t>
        </is>
      </c>
      <c r="G27" s="186" t="inlineStr">
        <is>
          <t>เยื่อบุตาอักเสบจากภูมิแพ้ (Allergic conjunctivitis)</t>
        </is>
      </c>
      <c r="H27" s="186" t="inlineStr">
        <is>
          <t>โรคต้อหินมุมปิดเฉียบพลัน (Acute angle-closure glaucoma)</t>
        </is>
      </c>
      <c r="I27" s="188" t="inlineStr">
        <is>
          <t>ภาวะตาแห้งรุนแรง (Severe dry eye syndrome)</t>
        </is>
      </c>
      <c r="J27" s="185" t="n">
        <v>2</v>
      </c>
      <c r="K27" s="186" t="inlineStr">
        <is>
          <t>✅ คำตอบที่ถูกต้อง: ข้อ ข. การติดเชื้อแบคทีเรียที่เยื่อบุตา (Bacterial conjunctivitis)
🎯 ทำไมข้อนี้ถึงถูก:
ลักษณะเด่นของ Bacterial conjunctivitis คือมีขี้ตาเป็นหนองหรือมูกข้นสีเหลืองหรือเขียว (Mucopurulent discharge) มักเริ่มจากตาข้างหนึ่งแล้วลามไปอีกข้าง และมีสะเก็ดขี้ตาติดแน่นจนลืมตาไม่ขึ้นในตอนเช้า (Matting of eyelids) ซึ่งแตกต่างจาก Viral (น้ำตาใส) หรือ Allergic (คันตาเด่นชัดและน้ำตาใส)
🔍 ข้ออื่นผิดเพราะอะไร:
• ข้อ ก. Viral conjunctivitis: เด่นเรื่องน้ำตาไหลใส ตาแดง มีต่อมน้ำเหลืองหน้ากกหูโต (Preauricular lymphadenopathy)
• ข้อ ค. Allergic conjunctivitis: อาการเด่นที่สุดคืออาการคันตาอย่างรุนแรง (Severe itching) และมักเป็นสองข้างพร้อมกัน
• ข้อ ง. ต้อหินมุมปิดเฉียบพลัน: จะมีอาการปวดตาอย่างรุนแรง ตามัว เห็นแสงรุ้งรอบดวงไฟ คลื่นไส้อาเจียน และไม่มีขี้ตาเป็นหนอง
• ข้อ จ. ภาวะตาแห้ง: มีอาการเคืองตา แสบตา เหมือนมีเม็ดทรายในตา ไม่มีขี้ตาสีเหลืองเขียว</t>
        </is>
      </c>
      <c r="L27" s="186" t="inlineStr">
        <is>
          <t>Clinic</t>
        </is>
      </c>
      <c r="M27" s="186" t="inlineStr">
        <is>
          <t>13. Eye disorder</t>
        </is>
      </c>
      <c r="N27" s="186" t="inlineStr">
        <is>
          <t>13.1 Conjunctivitis</t>
        </is>
      </c>
      <c r="O27" s="185" t="inlineStr">
        <is>
          <t>Clinic</t>
        </is>
      </c>
      <c r="P27" s="186" t="inlineStr">
        <is>
          <t>ข้อ 1 (PLE_CC1_2555 Day 2.md)</t>
        </is>
      </c>
      <c r="Q27" s="185" t="inlineStr">
        <is>
          <t>ข้อสอบจริง</t>
        </is>
      </c>
      <c r="R27" s="185" t="inlineStr">
        <is>
          <t>2555</t>
        </is>
      </c>
      <c r="S27" s="185" t="inlineStr">
        <is>
          <t>CASE-EYE-CONJUNCTIVITIS-ETIOLOGY</t>
        </is>
      </c>
    </row>
    <row r="28" ht="24" customHeight="1" s="49">
      <c r="A28" s="187" t="n">
        <v>26</v>
      </c>
      <c r="B28" s="186" t="inlineStr">
        <is>
          <t>เภสัชกรประจำร้านยากำลังให้คำแนะนำการใช้และการเก็บรักษาแก่ผู้ป่วยที่ได้รับยาหยอดตาชนิดขวดหยดหลายครั้ง (Multi-dose eyedrops)</t>
        </is>
      </c>
      <c r="C28" s="186" t="inlineStr">
        <is>
          <t>ข้อใดเป็นคำแนะนำที่ถูกต้องที่สุดเกี่ยวกับการเก็บรักษาและอายุการใช้งานของยาหยอดตาชนิดขวดหลายครั้ง (Multi-dose eyedrops) หลังเปิดใช้ครั้งแรก</t>
        </is>
      </c>
      <c r="D28" s="186" t="n"/>
      <c r="E28" s="186" t="inlineStr">
        <is>
          <t>สามารถเก็บยาไว้ที่อุณหภูมิห้องปกติ (ไม่เกิน 25-30 °C) พ้นจากแสงแดด และมีอายุการใช้งานไม่เกิน 30 วัน (1 เดือน) หลังเปิดขวด</t>
        </is>
      </c>
      <c r="F28" s="186" t="inlineStr">
        <is>
          <t>ยาหยอดตาทุกชนิดจำเป็นต้องเก็บในช่องแช่แข็งของตู้เย็นเพื่อป้องกันการเจริญของเชื้อแบคทีเรีย</t>
        </is>
      </c>
      <c r="G28" s="186" t="inlineStr">
        <is>
          <t>ยาหยอดตาชนิดขวดสามารถเก็บไว้ใช้ต่อได้เรื่อยๆ จนถึงวันหมดอายุ (EXP) ที่ระบุไว้ข้างขวดยา</t>
        </is>
      </c>
      <c r="H28" s="186" t="inlineStr">
        <is>
          <t>ต้องเก็บยาหยอดตาไว้ในที่ที่มีแสงสว่างส่องถึงตลอดเวลาเพื่อฆ่าเชื้อโรค</t>
        </is>
      </c>
      <c r="I28" s="188" t="inlineStr">
        <is>
          <t>หากเปิดขวดยาแล้ว สามารถแบ่งให้บุคคลอื่นในครอบครัวที่มีอาการเหมือนกันใช้ร่วมกันได้</t>
        </is>
      </c>
      <c r="J28" s="185" t="n">
        <v>1</v>
      </c>
      <c r="K28" s="186" t="inlineStr">
        <is>
          <t>✅ คำตอบที่ถูกต้อง: ข้อ ก. สามารถเก็บยาไว้ที่อุณหภูมิห้องปกติ (ไม่เกิน 25-30 °C) พ้นจากแสงแดด และมีอายุการใช้งานไม่เกิน 30 วัน (1 เดือน) หลังเปิดขวด
🎯 ทำไมข้อนี้ถึงถูก:
ตามมาตรฐานเภสัชกรรมสากล ยาหยอดตาชนิดบรรจุหลายครั้ง (Multi-dose eyedrops) เมื่อเปิดใช้งานครั้งแรกแล้ว สารกันเสีย (Preservatives) จะเริ่มเสื่อมประสิทธิภาพและมีความเสี่ยงต่อการปนเปื้อนของเชื้อจุลชีพ จึงกำหนด Beyond-use date (BUD) ไม่เกิน 30 วัน (1 เดือน) หลังเปิดใช้ และยาหยอดตาส่วนใหญ่เก็บที่อุณหภูมิห้องพ้นแสงได้ (ยกเว้นยาบางชนิด เช่น Latanoprost ก่อนเปิดใช้ที่ต้องแช่เย็น)
🔍 ข้ออื่นผิดเพราะอะไร:
• ข้อ ข. เก็บในช่องแช่แข็ง: เป็นข้อห้ามเด็ดขาดเพราะทำให้ตัวยาตกตะกอน เสียสภาพ หรือโครงสร้างยาแตกตัว
• ข้อ ค. เก็บใช้ได้จนถึงวันหมดอายุบนฉลาก: วันหมดอายุบนฉลากใช้ได้เฉพาะกรณีที่ยังไม่ได้เปิดขวดยาเท่านั้น
• ข้อ ง. เก็บในที่มีแสงส่องถึง: แสงแดดและความร้อนจะเร่งการสลายตัวของตัวยา
• ข้อ จ. ใช้ร่วมกับผู้อื่น: เป็นข้อห้ามอย่างยิ่งเพราะทำให้เกิดการแพร่กระจายเชื้อข้ามกัน (Cross-infection)</t>
        </is>
      </c>
      <c r="L28" s="186" t="inlineStr">
        <is>
          <t>Clinic</t>
        </is>
      </c>
      <c r="M28" s="186" t="inlineStr">
        <is>
          <t>13. Eye disorder</t>
        </is>
      </c>
      <c r="N28" s="186" t="inlineStr">
        <is>
          <t>13.1 Conjunctivitis</t>
        </is>
      </c>
      <c r="O28" s="185" t="inlineStr">
        <is>
          <t>Clinic</t>
        </is>
      </c>
      <c r="P28" s="186" t="inlineStr">
        <is>
          <t>ข้อ 1 (PLE_CC1_2555 Day 2.md)</t>
        </is>
      </c>
      <c r="Q28" s="185" t="inlineStr">
        <is>
          <t>ข้อสอบจริง</t>
        </is>
      </c>
      <c r="R28" s="185" t="inlineStr">
        <is>
          <t>2555</t>
        </is>
      </c>
      <c r="S28" s="185" t="inlineStr">
        <is>
          <t>CASE-EYE-OPHTHALMIC-COUNSELING-STANDARD</t>
        </is>
      </c>
    </row>
    <row r="29" ht="24" customHeight="1" s="49">
      <c r="A29" s="187" t="n">
        <v>27</v>
      </c>
      <c r="B29" s="186" t="inlineStr">
        <is>
          <t>เภสัชกรประจำร้านยากำลังให้คำแนะนำการใช้และการเก็บรักษาแก่ผู้ป่วยที่ได้รับยาหยอดตาชนิดขวดหยดหลายครั้ง (Multi-dose eyedrops)</t>
        </is>
      </c>
      <c r="C29" s="186" t="inlineStr">
        <is>
          <t>ข้อใดเป็นคำแนะนำในการบริหารยาหยอดตาที่ถูกต้องเพื่อป้องกันการดูดซึมยาเข้าสู่กระแสเลือดและลดอาการไม่พึงประสงค์เรื่องรสขมที่โคนลิ้น</t>
        </is>
      </c>
      <c r="D29" s="186" t="n"/>
      <c r="E29" s="186" t="inlineStr">
        <is>
          <t>หลังจากหยอดตาเสร็จ ให้ใช้ปลายนิ้วมือกดเบาๆ ที่บริเวณหัวตา (Nasolacrimal occlusion) นาน 2-3 นาที ร่วมกับการหลับตาเบาๆ</t>
        </is>
      </c>
      <c r="F29" s="186" t="inlineStr">
        <is>
          <t>กะพริบตาถี่ๆ และเร็วๆ ทันทีหลังหยอดตาเพื่อให้ยากระจายตัวทั่วลูกตา</t>
        </is>
      </c>
      <c r="G29" s="186" t="inlineStr">
        <is>
          <t>หยอดตาทีละ 3-4 หยดติดต่อกันเพื่อเพิ่มความเข้มข้นของยาในดวงตา</t>
        </is>
      </c>
      <c r="H29" s="186" t="inlineStr">
        <is>
          <t>ใช้ปลายหลอดหยอดตาแตะให้แนบชิดกับกระจกตาโดยตรงเพื่อให้ยาเข้าได้ดี</t>
        </is>
      </c>
      <c r="I29" s="188" t="inlineStr">
        <is>
          <t>หากต้องหยอดยาตา 2 ชนิด ให้หยอดต่อกันทันทีโดยไม่ต้องเว้นระยะห่าง</t>
        </is>
      </c>
      <c r="J29" s="185" t="n">
        <v>1</v>
      </c>
      <c r="K29" s="186" t="inlineStr">
        <is>
          <t>✅ คำตอบที่ถูกต้อง: ข้อ ก. หลังจากหยอดตาเสร็จ ให้ใช้ปลายนิ้วมือกดเบาๆ ที่บริเวณหัวตา (Nasolacrimal occlusion) นาน 2-3 นาที ร่วมกับการหลับตาเบาๆ
🎯 ทำไมข้อนี้ถึงถูก:
การกดบริเวณหัวตา (Nasolacrimal occlusion) และหลับตาเบาๆ นาน 2-3 นาทีหลังหยอดตา ช่วยป้องกันไม่ให้ยาหยอดตาไหลผ่านท่อน้ำตา (Nasolacrimal duct) เข้าสู่โพรงจมูกและเยื่อบุคอ ซึ่งลดการดูดซึมยาเข้าสู่กระแสเลือด ป้องกันผลข้างเคียงทั่วร่างกาย (Systemic side effects) และป้องกันรสขมในลำคอ
🔍 ข้ออื่นผิดเพราะอะไร:
• ข้อ ข. กะพริบตาถี่ๆ: จะยิ่งบีบให้ยาไหลออกจากดวงตาลงสู่ท่อน้ำตาเร็วขึ้น ทำให้ประสิทธิภาพของยาลดลง
• ข้อ ค. หยอดทีละ 3-4 หยด: ปริมาตรของถุงเยื่อบุตาล่างจุได้เพียงประมาณ 1 หยด (25-50 ไมโครลิตร) การหยอดเกินจะล้นทิ้งทั้งหมด
• ข้อ ง. ปลายหลอดยาแตะกระจกตา: เสี่ยงต่อการปนเปื้อนเชื้อโรคลงสู่ขวดยาและอาจทำให้กระจกตาเป็นรอยถลอก
• ข้อ จ. หยอดต่อกันทันทื: ยาหยดหลังจะชะล้างยาหยดแรกออกไปจนหมด ต้องเว้นระยะห่างอย่างน้อย 5 นาที</t>
        </is>
      </c>
      <c r="L29" s="186" t="inlineStr">
        <is>
          <t>Clinic</t>
        </is>
      </c>
      <c r="M29" s="186" t="inlineStr">
        <is>
          <t>13. Eye disorder</t>
        </is>
      </c>
      <c r="N29" s="186" t="inlineStr">
        <is>
          <t>13.1 Conjunctivitis</t>
        </is>
      </c>
      <c r="O29" s="185" t="inlineStr">
        <is>
          <t>Clinic</t>
        </is>
      </c>
      <c r="P29" s="186" t="inlineStr">
        <is>
          <t>ข้อ 2 (PLE_CC1_2555 Day 2.md)</t>
        </is>
      </c>
      <c r="Q29" s="185" t="inlineStr">
        <is>
          <t>ข้อสอบจริง</t>
        </is>
      </c>
      <c r="R29" s="185" t="inlineStr">
        <is>
          <t>2555</t>
        </is>
      </c>
      <c r="S29" s="185" t="inlineStr">
        <is>
          <t>CASE-EYE-OPHTHALMIC-COUNSELING-STANDARD</t>
        </is>
      </c>
    </row>
    <row r="30" ht="24" customHeight="1" s="49">
      <c r="A30" s="187" t="n">
        <v>28</v>
      </c>
      <c r="B30" s="186" t="inlineStr">
        <is>
          <t>ผู้ป่วยหญิงอายุ 25 ปี มีประวัติภูมิแพ้ มาพบเภสัชกรด้วยอาการคันตาทั้งสองข้างอย่างรุนแรง ตาแดง มีน้ำตาไหลใสๆ รู้สึกเคืองตาหลังจากสัมผัสเกสรดอกไม้</t>
        </is>
      </c>
      <c r="C30" s="186" t="inlineStr">
        <is>
          <t>ยาหยอดตาในกลุ่มใดต่อไปนี้สามารถบรรเทาอาการคันตาและตาแดงจาก Allergic conjunctivitis ได้อย่างรวดเร็วและมีประสิทธิภาพสูงสุด</t>
        </is>
      </c>
      <c r="D30" s="186" t="n"/>
      <c r="E30" s="186" t="inlineStr">
        <is>
          <t>Topical Antihistamine ร่วมกับ Vasoconstrictor (เช่น Antazoline + Tetrahydrozoline) หรือ Dual-action agent (เช่น Olopatadine)</t>
        </is>
      </c>
      <c r="F30" s="186" t="inlineStr">
        <is>
          <t>Topical Antibacterial (เช่น Chloramphenicol eye drops)</t>
        </is>
      </c>
      <c r="G30" s="186" t="inlineStr">
        <is>
          <t>Topical Antiviral (เช่น Acyclovir eye ointment)</t>
        </is>
      </c>
      <c r="H30" s="186" t="inlineStr">
        <is>
          <t>Topical Prostaglandin analogue (เช่น Latanoprost)</t>
        </is>
      </c>
      <c r="I30" s="188" t="inlineStr">
        <is>
          <t>Topical Carbonic anhydrase inhibitor (เช่น Dorzolamide)</t>
        </is>
      </c>
      <c r="J30" s="185" t="n">
        <v>1</v>
      </c>
      <c r="K30" s="186" t="inlineStr">
        <is>
          <t>✅ คำตอบที่ถูกต้อง: ข้อ ก. Topical Antihistamine ร่วมกับ Vasoconstrictor (เช่น Antazoline + Tetrahydrozoline) หรือ Dual-action agent (เช่น Olopatadine)
🎯 ทำไมข้อนี้ถึงถูก:
อาการคันตาและตาแดงจากเยื่อบุตาอักเสบจากภูมิแพ้ (Allergic conjunctivitis) เกิดจากการหลั่งสาร Histamine จาก Mast cells การใช้ยาหยอดตาแก้แพ้ผสมยาหดหลอดเลือด (Antazoline + Tetrahydrozoline) หรือยาหยอดตากลุ่ม Dual-action (Mast cell stabilizer + H1-antihistamine เช่น Olopatadine, Ketotifen) สามารถระงับอาการคันและลดอาการตาแดงได้อย่างรวดเร็วและมีประสิทธิภาพสูงสุด
🔍 ข้ออื่นผิดเพราะอะไร:
• ข้อ ข. Topical Antibacterial: ใช้สำหรับรักษาการติดเชื้อแบคทีเรีย ไม่ได้ผลในภูมิแพ้และอาจทำให้เกิดการแพ้ยาหรือดื้อยา
• ข้อ ค. Topical Antiviral: ใช้สำหรับรักษาโรคติดเชื้อไวรัส เช่น Herpes simplex keratitis
• ข้อ ง. Latanoprost: เป็นยาลดความดันลูกตาสำหรับโรคต้อหิน ไม่มีฤทธิ์แก้แพ้
• ข้อ จ. Dorzolamide: เป็นยารักษาโรคต้อหิน ไม่มีฤทธิ์ต้านฮิสตามีน</t>
        </is>
      </c>
      <c r="L30" s="186" t="inlineStr">
        <is>
          <t>Clinic</t>
        </is>
      </c>
      <c r="M30" s="186" t="inlineStr">
        <is>
          <t>13. Eye disorder</t>
        </is>
      </c>
      <c r="N30" s="186" t="inlineStr">
        <is>
          <t>13.1 Conjunctivitis</t>
        </is>
      </c>
      <c r="O30" s="185" t="inlineStr">
        <is>
          <t>Clinic</t>
        </is>
      </c>
      <c r="P30" s="186" t="inlineStr">
        <is>
          <t>ข้อ 2 (PLE_CC1_2554 SET2.md)</t>
        </is>
      </c>
      <c r="Q30" s="185" t="inlineStr">
        <is>
          <t>ข้อสอบจริง</t>
        </is>
      </c>
      <c r="R30" s="185" t="inlineStr">
        <is>
          <t>2554</t>
        </is>
      </c>
      <c r="S30" s="185" t="inlineStr">
        <is>
          <t>CASE-EYE-ALLERGIC-CONJUNCTIVITIS</t>
        </is>
      </c>
    </row>
    <row r="31" ht="24" customHeight="1" s="49">
      <c r="A31" s="187" t="n">
        <v>29</v>
      </c>
      <c r="B31" s="186" t="n"/>
      <c r="C31" s="186" t="inlineStr">
        <is>
          <t>ข้อใดผิดเกี่ยวกับคำแนะนาในการหยอดตา</t>
        </is>
      </c>
      <c r="D31" s="186" t="n"/>
      <c r="E31" s="186" t="inlineStr">
        <is>
          <t>การป้องกันรสขมจากยาหยอดตา ทำได้โดยการกดบริเวณหัวตา</t>
        </is>
      </c>
      <c r="F31" s="186" t="inlineStr">
        <is>
          <t>ควรใช้ขี้ผึ้งป้ายตา หลัง ยาหยอดตา 5-10 นาที</t>
        </is>
      </c>
      <c r="G31" s="186" t="inlineStr">
        <is>
          <t>อายุของยาหยอดตา คือ 1 เดือนหลังจากเปิดใช้</t>
        </is>
      </c>
      <c r="H31" s="186" t="inlineStr">
        <is>
          <t>ยาหยอดตาทุกชนิด ต้องเก็บในตู้เย็น</t>
        </is>
      </c>
      <c r="I31" s="188" t="inlineStr">
        <is>
          <t>ไม่สามารถใช้แทนกันได้ทุกกรณี</t>
        </is>
      </c>
      <c r="J31" s="185" t="n">
        <v>4</v>
      </c>
      <c r="K31" s="186" t="inlineStr">
        <is>
          <t>✅ คำตอบที่ถูกต้อง: ข้อ ง. ยาหยอดตาทุกชนิด ต้องเก็บในตู้เย็น
🎯 ทำไมข้อนี้ถึงถูก:
การเลือก ยาหยอดตาทุกชนิด ต้องเก็บในตู้เย็น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ก. (การป้องกันรสขมจากยาหยอดตา ทำได้โดยการกดบริเวณหัวตา): การป้องกันรสขมจากยาหยอดตา ทำได้โดยการกดบริเวณหัวตา ไม่ตรงกับข้อบ่งใช้หรือหลักวิชาการตามที่โจทย์กำหนด
• ข้อ ข. (ควรใช้ขี้ผึ้งป้ายตา หลัง ยาหยอดตา 5-10 นาที): ควรใช้ขี้ผึ้งป้ายตา หลัง ยาหยอดตา 5-10 นาที ไม่ตรงกับข้อบ่งใช้หรือหลักวิชาการตามที่โจทย์กำหนด
• ข้อ ค. (อายุของยาหยอดตา คือ 1 เดือนหลังจากเปิดใช้): อายุของยาหยอดตา คือ 1 เดือนหลังจากเปิดใช้ ไม่ตรงกับข้อบ่งใช้หรือหลักวิชาการตามที่โจทย์กำหนด
• ข้อ จ. (หากสีของยาหยอดตาเปลี่ยนไปทุกกรณี ควรนำไปทิ้ง ): หากสีของยาหยอดตาเปลี่ยนไปทุกกรณี ควรนำไปทิ้ง  ไม่ตรงกับข้อบ่งใช้หรือหลักวิชาการตามที่โจทย์กำหนด</t>
        </is>
      </c>
      <c r="L31" s="186" t="inlineStr">
        <is>
          <t>Clinic</t>
        </is>
      </c>
      <c r="M31" s="186" t="inlineStr">
        <is>
          <t>13. Eye disorder</t>
        </is>
      </c>
      <c r="N31" s="186" t="inlineStr">
        <is>
          <t>13.4 Glaucoma, Cataract</t>
        </is>
      </c>
      <c r="O31" s="185" t="inlineStr">
        <is>
          <t>Clinic</t>
        </is>
      </c>
      <c r="P31" s="186" t="inlineStr">
        <is>
          <t>ข้อ 6 (PLE_CC1_2554 SET2.md)</t>
        </is>
      </c>
      <c r="Q31" s="185" t="inlineStr">
        <is>
          <t>ข้อสอบจริง</t>
        </is>
      </c>
      <c r="R31" s="185" t="inlineStr">
        <is>
          <t>2554</t>
        </is>
      </c>
      <c r="S31" s="185" t="n"/>
    </row>
    <row r="32" ht="24" customHeight="1" s="49">
      <c r="A32" s="187" t="n">
        <v>30</v>
      </c>
      <c r="B32" s="186" t="inlineStr"/>
      <c r="C32" s="186" t="inlineStr">
        <is>
          <t>เชื้อจุลชีพก่อโรคในข้อใดต่อไปนี้พบเป็นสาเหตุของโรคเยื่อบุตาอักเสบ (Conjunctivitis) ได้ 'น้อยที่สุด'</t>
        </is>
      </c>
      <c r="D32" s="186" t="n"/>
      <c r="E32" s="186" t="inlineStr">
        <is>
          <t>Adenovirus</t>
        </is>
      </c>
      <c r="F32" s="186" t="inlineStr">
        <is>
          <t>Rhinovirus</t>
        </is>
      </c>
      <c r="G32" s="186" t="inlineStr">
        <is>
          <t>Streptococcus pneumoniae</t>
        </is>
      </c>
      <c r="H32" s="186" t="inlineStr">
        <is>
          <t>Haemophilus influenzae</t>
        </is>
      </c>
      <c r="I32" s="188" t="inlineStr">
        <is>
          <t>Staphylococcus aureus</t>
        </is>
      </c>
      <c r="J32" s="185" t="n">
        <v>2</v>
      </c>
      <c r="K32" s="186" t="inlineStr">
        <is>
          <t>✅ คำตอบที่ถูกต้อง: ข้อ ข. Rhinovirus
🎯 ทำไมข้อนี้ถึงถูก:
Adenovirus เป็นสาเหตุที่พบบ่อยที่สุดของ Viral conjunctivitis (คิดเป็น 65-90% ของการติดเชื้อไวรัสที่ตา) ในขณะที่เชื้อแบคทีเรียหลักที่ก่อโรคได้แก่ S. aureus, S. pneumoniae และ H. influenzae สำหรับ Rhinovirus แม้จะเป็นสาเหตุหลักของโรคหวัด (Common cold) แต่ก่อให้เกิดการติดเชื้อที่เยื่อบุตาโดยตรงได้น้อยที่สุดในบรรดาตัวเลือก
🔍 ข้ออื่นผิดเพราะอะไร:
• ข้อ ก. Adenovirus: เป็นสาเหตุที่พบบ่อยที่สุดของเยื่อบุตาอักเสบจากไวรัส
• ข้อ ค. Streptococcus pneumoniae: เป็นเชื้อก่อโรคหลักของ Bacterial conjunctivitis โดยเฉพาะในเด็ก
• ข้อ ง. Haemophilus influenzae: เป็นสาเหตุที่พบบ่อยมากในเด็กเล็กและผู้ที่มีการติดเชื้อทางเดินหายใจร่วมด้วย
• ข้อ จ. Staphylococcus aureus: เป็นเชื้อแบคทีเรียที่พบบ่อยที่สุดในผู้ใหญ่</t>
        </is>
      </c>
      <c r="L32" s="186" t="inlineStr">
        <is>
          <t>Clinic</t>
        </is>
      </c>
      <c r="M32" s="186" t="inlineStr">
        <is>
          <t>13. Eye disorder</t>
        </is>
      </c>
      <c r="N32" s="186" t="inlineStr">
        <is>
          <t>13.1 Conjunctivitis</t>
        </is>
      </c>
      <c r="O32" s="185" t="inlineStr">
        <is>
          <t>Clinic</t>
        </is>
      </c>
      <c r="P32" s="186" t="inlineStr">
        <is>
          <t>ข้อ 28 (PLE_CC1_Practice_Exam.md)</t>
        </is>
      </c>
      <c r="Q32" s="185" t="inlineStr">
        <is>
          <t>แบบฝึกหัด</t>
        </is>
      </c>
      <c r="R32" s="185" t="inlineStr">
        <is>
          <t>เล่มม่วง</t>
        </is>
      </c>
      <c r="S32" s="185" t="n"/>
    </row>
    <row r="33" ht="24" customHeight="1" s="49">
      <c r="A33" s="187" t="n">
        <v>31</v>
      </c>
      <c r="B33" s="186" t="inlineStr">
        <is>
          <t>ผู้ป่วยหญิงไทยมาขอซื้อยาหยอดตาแก้ตาแดงขวดเดิมซ้ำที่ร้านยา โดยแจ้งว่าหยอดตาแล้วอาการไม่ดีขึ้น มีอาการตามัว ปวดลึกในเบ้าตามาก และตาสู้แสงไม่ได้ต่อเนื่องมา 5 วันแล้ว</t>
        </is>
      </c>
      <c r="C33" s="186" t="inlineStr">
        <is>
          <t>ในฐานะเภสัชกรประจำร้านยา การปฏิบัติข้อใดต่อไปนี้มีความถูกต้องและเหมาะสมที่สุดสำหรับผู้ป่วยรายนี้</t>
        </is>
      </c>
      <c r="D33" s="186" t="n"/>
      <c r="E33" s="186" t="inlineStr">
        <is>
          <t>ซักประวัติเพิ่มเติมพร้อมจ่ายยาหยอดตาตัวเดิมให้ผู้ป่วยนำกลับไปใช้ต่อ</t>
        </is>
      </c>
      <c r="F33" s="186" t="inlineStr">
        <is>
          <t>เปลี่ยนเป็นยาหยอดตาสเตียรอยด์ความแรงสูงเพื่อระงับการอักเสบอย่างรวดเร็ว</t>
        </is>
      </c>
      <c r="G33" s="186" t="inlineStr">
        <is>
          <t>ซักประวัติเพิ่มเติมอย่างละเอียดและแนะนำให้ผู้ป่วยรีบไปพบจักษุแพทย์ที่โรงพยาบาลโดยด่วน (Immediate Referral)</t>
        </is>
      </c>
      <c r="H33" s="186" t="inlineStr">
        <is>
          <t>แนะนำให้ผู้ป่วยสังเกตอาการต่อไปอีก 1 สัปดาห์ หากไม่ดีขึ้นจึงค่อยมาพบแพทย์</t>
        </is>
      </c>
      <c r="I33" s="188" t="inlineStr">
        <is>
          <t>จ่ายน้ำยาล้างตาให้ผู้ป่วยนำไปล้างตาทุก 2 ชั่วโมง</t>
        </is>
      </c>
      <c r="J33" s="185" t="n">
        <v>3</v>
      </c>
      <c r="K33" s="186" t="inlineStr">
        <is>
          <t>✅ คำตอบที่ถูกต้อง: ข้อ ค. ซักประวัติเพิ่มเติมอย่างละเอียดและแนะนำให้ผู้ป่วยรีบไปพบจักษุแพทย์ที่โรงพยาบาลโดยด่วน (Immediate Referral)
🎯 ทำไมข้อนี้ถึงถูก:
ผู้ป่วยที่มีอาการตาแดงร่วมกับ 'อาการเตือนอันตราย (Red Flag Symptoms)' ได้แก่ ตามัว (Blurred vision), ปวดตามาก (Severe eye pain), และตาสู้แสงไม่ได้ (Photophobia) บ่งชี้ถึงพยาธิสภาพที่รุนแรง เช่น แผลที่กระจกตา (Corneal ulcer), ม่านตาอักเสบ (Uveitis), หรือต้อหินเฉียบพลัน (Acute angle-closure glaucoma) ซึ่งอาจทำให้สูญเสียการมองเห็นอย่างถาวร เภสัชกรต้องรีบส่งต่อผู้ป่วยไปพบจักษุแพทย์ที่โรงพยาบาลทันที และห้ามจ่ายยาหยอดตาสเตียรอยด์หรือยาปฏิชีวนะซ้ำโดยเด็ดขาด
🔍 ข้ออื่นผิดเพราะอะไร:
• ข้อ ก. จ่ายยาตัวเดิม: เป็นอันตรายอย่างยิ่งเพราะทำให้การรักษาโรคที่แท้จริงล่าช้า
• ข้อ ข. เปลี่ยนเป็นยาสเตียรอยด์: หากผู้ป่วยมีแผลที่กระจกตาจากการติดเชื้อ (เช่น เริมหรือเชื้อรา) สเตียรอยด์จะทำให้กระจกตาทะลุและตาบอดได้
• ข้อ ง. สังเกตอาการต่ออีก 1 สัปดาห์: อาจทำให้ผู้ป่วยสูญเสียการมองเห็นอย่างถาวรจากการรักษาที่ล่าช้า
• ข้อ จ. จ่ายน้ำยาล้างตา: ไม่สามารถรักษาพยาธิสภาพภายในลูกตาหรือกระจกตาได้</t>
        </is>
      </c>
      <c r="L33" s="186" t="inlineStr">
        <is>
          <t>Clinic</t>
        </is>
      </c>
      <c r="M33" s="186" t="inlineStr">
        <is>
          <t>13. Eye disorder</t>
        </is>
      </c>
      <c r="N33" s="186" t="inlineStr">
        <is>
          <t>13.1 Conjunctivitis</t>
        </is>
      </c>
      <c r="O33" s="185" t="inlineStr">
        <is>
          <t>Clinic</t>
        </is>
      </c>
      <c r="P33" s="186" t="inlineStr">
        <is>
          <t>ข้อ 9 (PLE_CC1_Practice_Exam.md)</t>
        </is>
      </c>
      <c r="Q33" s="185" t="inlineStr">
        <is>
          <t>แบบฝึกหัด</t>
        </is>
      </c>
      <c r="R33" s="185" t="inlineStr">
        <is>
          <t>เล่มม่วง</t>
        </is>
      </c>
      <c r="S33" s="185" t="inlineStr">
        <is>
          <t>CASE-EYE-RED-FLAG-REFERRAL</t>
        </is>
      </c>
    </row>
    <row r="34" ht="24" customHeight="1" s="49">
      <c r="A34" s="187" t="n">
        <v>32</v>
      </c>
      <c r="B34" s="186" t="n"/>
      <c r="C34" s="186" t="inlineStr">
        <is>
          <t>สถานการณ์จำลอง ณ ร้านยา หญิงไทยวัยกลางคน มาขอซื้อยา เนื่องจากมีอาการน้ำมูกไหล คันและคัดจมูก จามบ่อยๆ เป็นมา ตั้งแต่เดือนที่แล้ว โดยมีอาการประมาณ 2 ครั้งต่อสัปดาห์ เภสัชกรได้สอบถามเพิ่มเติมพบว่าน้ำมูกมีลักษณะ ใส ไม่มีไข้ คันตาเป็นบางครั้ง และมักเป็นช่วงกลางวัน ปัจจุบันมีอาชีพเป็นแม่ค้าขายข้าวแกง โดยช่วงนี้มีการ ทำถนนหน้าร้าน และมีโรคที่เป็นอยู่คือต้อหิน ปฏิเสธการแพ้ยา ถ้าท่านเป็นเภสัชกรประจำร้านยาจะมีวิธีการ จัดการอย่างไรจึงจะเหมาะสมที่สุด</t>
        </is>
      </c>
      <c r="D34" s="186" t="n"/>
      <c r="E34" s="186" t="inlineStr">
        <is>
          <t>จ่ายยา Actifedห</t>
        </is>
      </c>
      <c r="F34" s="186" t="inlineStr">
        <is>
          <t>จ่ายยา Hydroxyzine</t>
        </is>
      </c>
      <c r="G34" s="186" t="inlineStr">
        <is>
          <t>จ่ายยา Fexofenadine</t>
        </is>
      </c>
      <c r="H34" s="186" t="inlineStr">
        <is>
          <t>จ่ายยา Brompheniramine</t>
        </is>
      </c>
      <c r="I34" s="188" t="inlineStr">
        <is>
          <t>จ่ายยา Chlorpheniramine</t>
        </is>
      </c>
      <c r="J34" s="185" t="n">
        <v>1</v>
      </c>
      <c r="K34" s="186" t="inlineStr">
        <is>
          <t>✅ คำตอบที่ถูกต้อง: ข้อ ก. จ่ายยา Actifedห
🎯 ทำไมข้อนี้ถึงถูก:
จ่ายยา Actifedห: จ่ายยา Actifed ห จ่ายยา Actifed ห จ่ายยา Actifed ห จ่ายยา Actifed ห การเลือก จ่ายยา Actifed ห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(จ่ายยา Hydroxyzine): จ่ายยา Hydroxyzine ไม่ตรงกับข้อบ่งใช้หรือหลักวิชาการตามที่โจทย์กำหนด
• ข้อ ค. (จ่ายยา Fexofenadine): เป็น 2nd generation non-sedating H1-antihistamine ไม่ผ่าน blood-brain barrier จึงแทบไม่มีฤทธิ์ง่วงซึม หลีกเลี่ยงการรับประทานพร้อมน้ำผลไม้รสเปรี้ยว (grapefruit, orange juice)
• ข้อ ง. (จ่ายยา Brompheniramine): จ่ายยา Brompheniramine ไม่ตรงกับข้อบ่งใช้หรือหลักวิชาการตามที่โจทย์กำหนด
• ข้อ จ. (จ่ายยา Chlorpheniramine): เป็น 1st generation H1-antihistamine มี anticholinergic ADRs เด่น (ง่วงซึม ปากแห้ง ตาพร่า ปัสสาวะคั่ง ท้องผูก) ควรหลีกเลี่ยงในผู้สูงอายุตาม Beers Criteria</t>
        </is>
      </c>
      <c r="L34" s="186" t="inlineStr">
        <is>
          <t>Clinic</t>
        </is>
      </c>
      <c r="M34" s="186" t="inlineStr">
        <is>
          <t>13. Eye disorder</t>
        </is>
      </c>
      <c r="N34" s="186" t="inlineStr">
        <is>
          <t>13.4 Glaucoma, Cataract</t>
        </is>
      </c>
      <c r="O34" s="185" t="inlineStr">
        <is>
          <t>Clinic</t>
        </is>
      </c>
      <c r="P34" s="186" t="inlineStr">
        <is>
          <t>ข้อ 27 (PLE_CC1_Practice_Exam.md)</t>
        </is>
      </c>
      <c r="Q34" s="185" t="inlineStr">
        <is>
          <t>แบบฝึกหัด</t>
        </is>
      </c>
      <c r="R34" s="185" t="inlineStr">
        <is>
          <t>เล่มม่วง</t>
        </is>
      </c>
      <c r="S34" s="185" t="n"/>
    </row>
    <row r="35" ht="24" customHeight="1" s="49">
      <c r="A35" s="187" t="n">
        <v>33</v>
      </c>
      <c r="B35" s="186" t="n"/>
      <c r="C35" s="186" t="inlineStr">
        <is>
          <t>ข้อใดต่อไปนี้ ไม่ใช่ ยาในกลุ่ม ophthalmic vasoconstrictors</t>
        </is>
      </c>
      <c r="D35" s="186" t="n"/>
      <c r="E35" s="186" t="inlineStr">
        <is>
          <t>Phenylephrine</t>
        </is>
      </c>
      <c r="F35" s="186" t="inlineStr">
        <is>
          <t>Oxymetazoline</t>
        </is>
      </c>
      <c r="G35" s="186" t="inlineStr">
        <is>
          <t>Naphazoline</t>
        </is>
      </c>
      <c r="H35" s="186" t="inlineStr">
        <is>
          <t>Tetrahydrozoline</t>
        </is>
      </c>
      <c r="I35" s="188" t="inlineStr">
        <is>
          <t>Antazoline pharmacotherapy Rx30 care&amp; Rx31 science,Pharmacy, PSU)</t>
        </is>
      </c>
      <c r="J35" s="185" t="n">
        <v>5</v>
      </c>
      <c r="K35" s="186" t="inlineStr">
        <is>
          <t>✅ คำตอบที่ถูกต้อง: ข้อ จ. Antazoline pharmacotherapy Rx30 care&amp; Rx31 science,Pharmacy, PSU)
🎯 ทำไมข้อนี้ถึงถูก:
การเลือก Antazoline pharmacotherapy Rx30 care&amp; Rx31 science,Pharmacy, PSU)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(Phenylephrine): Phenylephrine เป็น Alpha-1 agonist ที่ทำให้หลอดเลือดหดตัว หากใช้หยอดตาลดอาการตาแดงติดต่อกันนานเกินไปอาจเกิด Rebound congestion ได้
• ข้อ ข. (Oxymetazoline): ยาสเตียรอยด์หรือยาในกลุ่ม Imidazoline มีฤทธิ์ Alpha-agonist ช่วยลดอาการคั่งของหลอดเลือด แต่ไม่เกี่ยวข้องกับการต้านจุลชีพหรือต้านการอักเสบ
• ข้อ ค. (Naphazoline): ยาสเตียรอยด์หรือยาในกลุ่ม Imidazoline มีฤทธิ์ Alpha-agonist ช่วยลดอาการคั่งของหลอดเลือด แต่ไม่เกี่ยวข้องกับการต้านจุลชีพหรือต้านการอักเสบ
• ข้อ ง. (Tetrahydrozoline): ยาสเตียรอยด์หรือยาในกลุ่ม Imidazoline มีฤทธิ์ Alpha-agonist ช่วยลดอาการคั่งของหลอดเลือด แต่ไม่เกี่ยวข้องกับการต้านจุลชีพหรือต้านการอักเสบ</t>
        </is>
      </c>
      <c r="L35" s="186" t="inlineStr">
        <is>
          <t>Clinic</t>
        </is>
      </c>
      <c r="M35" s="186" t="inlineStr">
        <is>
          <t>13. Eye disorder</t>
        </is>
      </c>
      <c r="N35" s="186" t="inlineStr">
        <is>
          <t>13.1 Conjunctivitis</t>
        </is>
      </c>
      <c r="O35" s="185" t="inlineStr">
        <is>
          <t>Clinic</t>
        </is>
      </c>
      <c r="P35" s="186" t="inlineStr">
        <is>
          <t>ข้อ 4 (PLE_CC1_2554 SET2.md)</t>
        </is>
      </c>
      <c r="Q35" s="185" t="inlineStr">
        <is>
          <t>ข้อสอบจริง</t>
        </is>
      </c>
      <c r="R35" s="185" t="inlineStr">
        <is>
          <t>2554</t>
        </is>
      </c>
      <c r="S35" s="185" t="n"/>
    </row>
    <row r="36" ht="24" customHeight="1" s="49">
      <c r="A36" s="187" t="n">
        <v>34</v>
      </c>
      <c r="B36" s="186" t="n"/>
      <c r="C36" s="186" t="inlineStr">
        <is>
          <t>แพทย์์ต้องการให้เภสัชกรเตรียม ยา gentamicin แบบหยอดตา ความเข้มข้น 1 mg/mL จำนวน 50 mL ถามว่า ท่านจะต้องเติม NaCl กี่กรัม จึงจะได้สารละลายแบบ isotonic เมื่อกำหนดให้ ค่า E ของยา gentamicin คือ 0.3 และ ค่า E ของ NaCl คือ 1</t>
        </is>
      </c>
      <c r="D36" s="186" t="n"/>
      <c r="E36" s="186" t="inlineStr">
        <is>
          <t>0.015 g</t>
        </is>
      </c>
      <c r="F36" s="186" t="inlineStr">
        <is>
          <t>0.45 g</t>
        </is>
      </c>
      <c r="G36" s="186" t="inlineStr">
        <is>
          <t>0.435 g</t>
        </is>
      </c>
      <c r="H36" s="186" t="inlineStr">
        <is>
          <t>0.465 g</t>
        </is>
      </c>
      <c r="I36" s="188" t="inlineStr">
        <is>
          <t>0.9 g NaCl จาก gentamicin = 1x50x0.3 = 15 mg = 0.015 g NaCl ใน 50 mL = 50/100x0.9 = 0.45g ต้องเติม NaCl อีก 0.45-0.015 = 0.435g (ref: ชีท Isotonic buffer อ.ศิริรัศมิ์)</t>
        </is>
      </c>
      <c r="J36" s="185" t="n">
        <v>3</v>
      </c>
      <c r="K36" s="186" t="inlineStr">
        <is>
          <t>✅ คำตอบที่ถูกต้อง: ข้อ ค. 0.435 g
🎯 ทำไมข้อนี้ถึงถูก:
การเลือก 0.435 g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(0.015 g):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ข. (0.45 g):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ง. (0.465 g):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จ. (0.9 g NaCl จาก gentamicin = 1x50x0.3 = 15 mg = 0.015 g NaCl ใน 50 mL = 50/100x0.9 = 0.45g ต้องเติม NaCl อีก 0.45-0.015 = 0.435g (ref: ชีท Isotonic buffer อ.ศิริรัศมิ์)):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t>
        </is>
      </c>
      <c r="L36" s="186" t="inlineStr">
        <is>
          <t>Clinic</t>
        </is>
      </c>
      <c r="M36" s="186" t="inlineStr">
        <is>
          <t>13. Eye disorder</t>
        </is>
      </c>
      <c r="N36" s="186" t="inlineStr">
        <is>
          <t>13.1 Conjunctivitis</t>
        </is>
      </c>
      <c r="O36" s="185" t="inlineStr">
        <is>
          <t>Clinic</t>
        </is>
      </c>
      <c r="P36" s="186" t="inlineStr">
        <is>
          <t>ข้อ 8 (PLE_CC1_2554 SET2.md)</t>
        </is>
      </c>
      <c r="Q36" s="185" t="inlineStr">
        <is>
          <t>ข้อสอบจริง</t>
        </is>
      </c>
      <c r="R36" s="185" t="inlineStr">
        <is>
          <t>2554</t>
        </is>
      </c>
      <c r="S36" s="185" t="n"/>
    </row>
    <row r="37" ht="24" customHeight="1" s="49">
      <c r="A37" s="187" t="n">
        <v>35</v>
      </c>
      <c r="B37" s="186" t="inlineStr">
        <is>
          <t>[กรณีศึกษา 7]
ผู้ป่วยชาย ขยี้ตาบ่อย มีอาการหนังตาใต้คิ้วบวม มีตุ่มแดงคล้ายตุ่มหนอง ใช้ยา antazoline และกิน loratadine ไม่ดีขึ้น ผู้ป่วยใช้สายตาจ้องคอมพิวเตอร์นานเกือบตลอดวัน</t>
        </is>
      </c>
      <c r="C37" s="186" t="inlineStr">
        <is>
          <t>ผู้ป่วยเป็นอะไร</t>
        </is>
      </c>
      <c r="D37" s="186" t="n"/>
      <c r="E37" s="186" t="inlineStr">
        <is>
          <t>External hordeolum</t>
        </is>
      </c>
      <c r="F37" s="186" t="inlineStr">
        <is>
          <t>Blepharitis</t>
        </is>
      </c>
      <c r="G37" s="186" t="inlineStr">
        <is>
          <t>Bacterial conjunctivitis</t>
        </is>
      </c>
      <c r="H37" s="186" t="inlineStr">
        <is>
          <t>Virus conjunctivitis</t>
        </is>
      </c>
      <c r="I37" s="188" t="inlineStr">
        <is>
          <t>Pterygium</t>
        </is>
      </c>
      <c r="J37" s="185" t="n">
        <v>1</v>
      </c>
      <c r="K37" s="186" t="inlineStr">
        <is>
          <t>✅ คำตอบที่ถูกต้อง: ข้อ ก. External hordeolum
🎯 ทำไมข้อนี้ถึงถูก:
🔍 ข้ออื่นผิดเพราะอะไร:
• ข้อ ข. (Blepharitis): ไม่ตรงกับหลักการหรือข้อบ่งใช้ที่ถูกต้องตามโจทย์กำหนด
• ข้อ ค. (Bacterial conjunctivitis): ไม่ตรงกับหลักการหรือข้อบ่งใช้ที่ถูกต้องตามโจทย์กำหนด
• ข้อ ง. (Virus conjunctivitis): ไม่ตรงกับหลักการหรือข้อบ่งใช้ที่ถูกต้องตามโจทย์กำหนด
• ข้อ จ. (Pterygium): ไม่ตรงกับหลักการหรือข้อบ่งใช้ที่ถูกต้องตามโจทย์กำหนด</t>
        </is>
      </c>
      <c r="L37" s="186" t="inlineStr">
        <is>
          <t>Clinic</t>
        </is>
      </c>
      <c r="M37" s="186" t="inlineStr">
        <is>
          <t>13. Eye disorder</t>
        </is>
      </c>
      <c r="N37" s="186" t="inlineStr">
        <is>
          <t>13.1 Conjunctivitis</t>
        </is>
      </c>
      <c r="O37" s="185" t="inlineStr">
        <is>
          <t>Clinic</t>
        </is>
      </c>
      <c r="P37" s="186" t="inlineStr">
        <is>
          <t>[SOURCE: Pharma Plus เล่มม่วง 2 - ข้อสอบย้อนหลังปี 2558 วันที่ 1 ข้อ 55]</t>
        </is>
      </c>
      <c r="Q37" s="185" t="inlineStr">
        <is>
          <t>ข้อสอบจริง</t>
        </is>
      </c>
      <c r="R37" s="185" t="inlineStr">
        <is>
          <t>2558</t>
        </is>
      </c>
      <c r="S37" s="185" t="n"/>
    </row>
    <row r="38" ht="24" customHeight="1" s="49">
      <c r="A38" s="187" t="n">
        <v>36</v>
      </c>
      <c r="B38" s="186" t="inlineStr">
        <is>
          <t>[กรณีศึกษา 7]
ผู้ป่วยชาย ขยี้ตาบ่อย มีอาการหนังตาใต้คิ้วบวม มีตุ่มแดงคล้ายตุ่มหนอง ใช้ยา antazoline และกิน loratadine ไม่ดีขึ้น ผู้ป่วยใช้สายตาจ้องคอมพิวเตอร์นานเกือบตลอดวัน</t>
        </is>
      </c>
      <c r="C38" s="186" t="inlineStr">
        <is>
          <t>สาเหตุเกิดจากอะไร</t>
        </is>
      </c>
      <c r="D38" s="186" t="n"/>
      <c r="E38" s="186" t="inlineStr">
        <is>
          <t>ใช้สายตานาน ๆ</t>
        </is>
      </c>
      <c r="F38" s="186" t="inlineStr">
        <is>
          <t>เชื้อ Staph. aureus</t>
        </is>
      </c>
      <c r="G38" s="186" t="inlineStr">
        <is>
          <t>ต่อมไขมันที่ตาอุดตัน</t>
        </is>
      </c>
      <c r="H38" s="186" t="inlineStr">
        <is>
          <t>ขนตาทิ่มเข้าดวงตา</t>
        </is>
      </c>
      <c r="I38" s="188" t="inlineStr">
        <is>
          <t>เกิดจากการอักเสบของต่อมไขมันที่ตา</t>
        </is>
      </c>
      <c r="J38" s="185" t="n">
        <v>2</v>
      </c>
      <c r="K38" s="186" t="inlineStr">
        <is>
          <t>✅ คำตอบที่ถูกต้อง: ข้อ ข. เชื้อ Staph. aureus
🎯 ทำไมข้อนี้ถึงถูก:
🔍 ข้ออื่นผิดเพราะอะไร:
• ข้อ ก. (ใช้สายตานาน ๆ): ไม่ตรงกับหลักการหรือข้อบ่งใช้ที่ถูกต้องตามโจทย์กำหนด
• ข้อ ค. (ต่อมไขมันที่ตาอุดตัน): ไม่ตรงกับหลักการหรือข้อบ่งใช้ที่ถูกต้องตามโจทย์กำหนด
• ข้อ ง. (ขนตาทิ่มเข้าดวงตา): ไม่ตรงกับหลักการหรือข้อบ่งใช้ที่ถูกต้องตามโจทย์กำหนด
• ข้อ จ. (เกิดจากการอักเสบของต่อมไขมันที่ตา): ไม่ตรงกับหลักการหรือข้อบ่งใช้ที่ถูกต้องตามโจทย์กำหนด</t>
        </is>
      </c>
      <c r="L38" s="186" t="inlineStr">
        <is>
          <t>Clinic</t>
        </is>
      </c>
      <c r="M38" s="186" t="inlineStr">
        <is>
          <t>13. Eye disorder</t>
        </is>
      </c>
      <c r="N38" s="186" t="inlineStr">
        <is>
          <t>13.1 Conjunctivitis</t>
        </is>
      </c>
      <c r="O38" s="185" t="inlineStr">
        <is>
          <t>Clinic</t>
        </is>
      </c>
      <c r="P38" s="186" t="inlineStr">
        <is>
          <t>[SOURCE: Pharma Plus เล่มม่วง 2 - ข้อสอบย้อนหลังปี 2558 วันที่ 1 ข้อ 56]</t>
        </is>
      </c>
      <c r="Q38" s="185" t="inlineStr">
        <is>
          <t>ข้อสอบจริง</t>
        </is>
      </c>
      <c r="R38" s="185" t="inlineStr">
        <is>
          <t>2558</t>
        </is>
      </c>
      <c r="S38" s="185" t="n"/>
    </row>
    <row r="39" ht="24" customHeight="1" s="49">
      <c r="A39" s="187" t="n">
        <v>37</v>
      </c>
      <c r="B39" s="186" t="inlineStr">
        <is>
          <t>[กรณีศึกษา 7]
ผู้ป่วยชาย ขยี้ตาบ่อย มีอาการหนังตาใต้คิ้วบวม มีตุ่มแดงคล้ายตุ่มหนอง ใช้ยา antazoline และกิน loratadine ไม่ดีขึ้น ผู้ป่วยใช้สายตาจ้องคอมพิวเตอร์นานเกือบตลอดวัน</t>
        </is>
      </c>
      <c r="C39" s="186" t="inlineStr">
        <is>
          <t>ควรได้รับการรักษาอย่างไร</t>
        </is>
      </c>
      <c r="D39" s="186" t="n"/>
      <c r="E39" s="186" t="inlineStr">
        <is>
          <t>Antazoline/tetryzoline</t>
        </is>
      </c>
      <c r="F39" s="186" t="inlineStr">
        <is>
          <t>Artificial tear</t>
        </is>
      </c>
      <c r="G39" s="186" t="inlineStr">
        <is>
          <t>Oxytetracycline/Polymyxin B</t>
        </is>
      </c>
      <c r="H39" s="186" t="inlineStr">
        <is>
          <t>Acyclovir</t>
        </is>
      </c>
      <c r="I39" s="188" t="inlineStr">
        <is>
          <t>Dexamethasone</t>
        </is>
      </c>
      <c r="J39" s="185" t="n">
        <v>3</v>
      </c>
      <c r="K39" s="186" t="inlineStr">
        <is>
          <t>✅ คำตอบที่ถูกต้อง: ข้อ ค. Oxytetracycline/Polymyxin B
🎯 ทำไมข้อนี้ถึงถูก:
🔍 ข้ออื่นผิดเพราะอะไร:
• ข้อ ก. (Antazoline/tetryzoline): ไม่ตรงกับหลักการหรือข้อบ่งใช้ที่ถูกต้องตามโจทย์กำหนด
• ข้อ ข. (Artificial tear): ไม่ตรงกับหลักการหรือข้อบ่งใช้ที่ถูกต้องตามโจทย์กำหนด
• ข้อ ง. (Acyclovir): ไม่ตรงกับหลักการหรือข้อบ่งใช้ที่ถูกต้องตามโจทย์กำหนด
• ข้อ จ. (Dexamethasone): ไม่ตรงกับหลักการหรือข้อบ่งใช้ที่ถูกต้องตามโจทย์กำหนด</t>
        </is>
      </c>
      <c r="L39" s="186" t="inlineStr">
        <is>
          <t>Clinic</t>
        </is>
      </c>
      <c r="M39" s="186" t="inlineStr">
        <is>
          <t>13. Eye disorder</t>
        </is>
      </c>
      <c r="N39" s="186" t="inlineStr">
        <is>
          <t>13.1 Conjunctivitis</t>
        </is>
      </c>
      <c r="O39" s="185" t="inlineStr">
        <is>
          <t>Clinic</t>
        </is>
      </c>
      <c r="P39" s="186" t="inlineStr">
        <is>
          <t>[SOURCE: Pharma Plus เล่มม่วง 2 - ข้อสอบย้อนหลังปี 2558 วันที่ 1 ข้อ 57]</t>
        </is>
      </c>
      <c r="Q39" s="185" t="inlineStr">
        <is>
          <t>ข้อสอบจริง</t>
        </is>
      </c>
      <c r="R39" s="185" t="inlineStr">
        <is>
          <t>2558</t>
        </is>
      </c>
      <c r="S39" s="185" t="n"/>
    </row>
    <row r="40" ht="24" customHeight="1" s="49">
      <c r="A40" s="187" t="n">
        <v>38</v>
      </c>
      <c r="B40" s="186" t="inlineStr">
        <is>
          <t>[กรณีศึกษา]
ผู้ป่วยมีอาการหนังตาบวม มีตุ่มคล้ายสิวบริเวณเปลือกตา กดเจ็บ มีขี้ตาเหลืองเขียว ไม่มีไข้</t>
        </is>
      </c>
      <c r="C40" s="186" t="inlineStr">
        <is>
          <t>คำแนะนำใดเหมาะสมที่สุดในผู้ป่วยรายนี้</t>
        </is>
      </c>
      <c r="D40" s="186" t="n"/>
      <c r="E40" s="186" t="inlineStr">
        <is>
          <t>ประคบอุ่นบ่อยๆ</t>
        </is>
      </c>
      <c r="F40" s="186" t="inlineStr">
        <is>
          <t>ล้างตาด้วยน้ำยาล้างตา</t>
        </is>
      </c>
      <c r="G40" s="186" t="inlineStr">
        <is>
          <t>ออกกำลังกายอย่างสม่ำเสมอ</t>
        </is>
      </c>
      <c r="H40" s="186" t="inlineStr">
        <is>
          <t>รับประทานอาหารที่มีวิตามินเอ</t>
        </is>
      </c>
      <c r="I40" s="188" t="inlineStr">
        <is>
          <t>กระพริบตาบ่อยๆ เพื่อป้องกันไม่ให้ขี้ตาติด</t>
        </is>
      </c>
      <c r="J40" s="185" t="n">
        <v>1</v>
      </c>
      <c r="K40" s="186" t="inlineStr">
        <is>
          <t>✅ คำตอบที่ถูกต้อง: ข้อ ก. ประคบอุ่นบ่อยๆ
🎯 ทำไมข้อนี้ถึงถูก:
อาการหนังตาบวม มีตุ่มคล้ายสิว กดเจ็บ เข้าได้กับตากุ้งยิง (hordeolum) ซึ่งเกิดจากการอุดตันและการติดเชื้อของต่อมไขมันที่เปลือกตา การประคบอุ่น (warm compress) บ่อยๆ วันละ 3-4 ครั้ง ครั้งละ 10-15 นาที เป็นการรักษาเบื้องต้นที่สำคัญที่สุดเพื่อช่วยเปิดรูเปิดของต่อมและระบายหนอง
🔍 ข้ออื่นผิดเพราะอะไร:
• ข้อ ข.: การล้างตาด้วยน้ำยาล้างตาบ่อยๆ อาจชะล้าง tear film ตามธรรมชาติและทำให้ระคายเคืองตามากขึ้น ไม่ได้ช่วยรักษาการติดเชื้อที่ต่อมไขมันเปลือกตา
• ข้อ ค.: การออกกำลังกายเป็นการส่งเสริมสุขภาพทั่วไป แต่ไม่ได้ช่วยรักษา hordeolum เฉียบพลัน
• ข้อ ง.: วิตามินเอช่วยบำรุงสายตาและเยื่อบุตาแห้ง แต่ไม่ได้ช่วยระบายหนองหรือลดการอักเสบของ hordeolum
• ข้อ จ.: การกระพริบตาบ่อยๆ ไม่สามารถป้องกันหรือลดขี้ตาติดได้ และการขยี้ตาอาจทำให้เชื้อแพร่กระจาย</t>
        </is>
      </c>
      <c r="L40" s="186" t="inlineStr">
        <is>
          <t>Clinic</t>
        </is>
      </c>
      <c r="M40" s="186" t="inlineStr">
        <is>
          <t>13. Eye disorder</t>
        </is>
      </c>
      <c r="N40" s="186" t="inlineStr">
        <is>
          <t>13.1 Conjunctivitis</t>
        </is>
      </c>
      <c r="O40" s="185" t="inlineStr">
        <is>
          <t>Clinic</t>
        </is>
      </c>
      <c r="P40" s="186" t="inlineStr">
        <is>
          <t>ข้อสอบเก่า</t>
        </is>
      </c>
      <c r="Q40" s="185" t="inlineStr">
        <is>
          <t>ข้อสอบจริง</t>
        </is>
      </c>
      <c r="R40" s="185" t="inlineStr">
        <is>
          <t>2565</t>
        </is>
      </c>
      <c r="S40" s="185" t="n"/>
    </row>
    <row r="41" ht="24" customHeight="1" s="49">
      <c r="A41" s="187" t="n">
        <v>39</v>
      </c>
      <c r="B41" s="186" t="n"/>
      <c r="C41" s="186" t="inlineStr">
        <is>
          <t>ฉลากเสริมระบุเตือนถึงอาการไม่พึงประสงค์ ได้แก่ salivation, urinary incontinence, tremor, sweating ตรงกับยาใด</t>
        </is>
      </c>
      <c r="D41" s="186" t="n"/>
      <c r="E41" s="186" t="inlineStr">
        <is>
          <t>Timolol</t>
        </is>
      </c>
      <c r="F41" s="186" t="inlineStr">
        <is>
          <t>Mannitol</t>
        </is>
      </c>
      <c r="G41" s="186" t="inlineStr">
        <is>
          <t>Pilocarpine</t>
        </is>
      </c>
      <c r="H41" s="186" t="inlineStr">
        <is>
          <t>Latanoprost</t>
        </is>
      </c>
      <c r="I41" s="188" t="inlineStr">
        <is>
          <t>Carbonic anhydrase inhibitor</t>
        </is>
      </c>
      <c r="J41" s="185" t="n">
        <v>3</v>
      </c>
      <c r="K41" s="186" t="inlineStr">
        <is>
          <t>✅ คำตอบที่ถูกต้อง: ข้อ ค. Pilocarpine
🎯 ทำไมข้อนี้ถึงถูก:
เป็นยาหยอดตากลุ่ม Cholinergic agonist (parasympathomimetic) หากถูกดูดซึมเข้าสู่กระแสเลือดจะกระตุ้น muscarinic receptors ทั่วร่างกาย เกิดกลุ่มอาการ SLUDGE เช่น salivation, lacrimation, urination, sweating
🔍 ข้ออื่นผิดเพราะอะไร:
• ข้อ ก.: Timolol เป็น beta-blocker ผลข้างเคียงทางระบบคือ bradycardia, bronchospasm, hypotension
• ข้อ ข.: Mannitol เป็น osmotic diuretic ผลข้างเคียงหลักคือ dehydration, electrolyte imbalance, volume overload
• ข้อ ง.: Latanoprost เป็น prostaglandin analog ผลข้างเคียงเด่นคือ ม่านตาสีคล้ำขึ้น ขนตายาวหนาขึ้น และการระคายเคืองตา
• ข้อ จ.: Carbonic anhydrase inhibitor (เช่น dorzolamide, acetazolamide) ทำให้เกิด metabolic acidosis, ชาปลายมือปลายเท้า (paresthesia)</t>
        </is>
      </c>
      <c r="L41" s="186" t="inlineStr">
        <is>
          <t>Clinic</t>
        </is>
      </c>
      <c r="M41" s="186" t="inlineStr">
        <is>
          <t>13. Eye disorder</t>
        </is>
      </c>
      <c r="N41" s="186" t="inlineStr">
        <is>
          <t>13.1 Conjunctivitis</t>
        </is>
      </c>
      <c r="O41" s="185" t="inlineStr">
        <is>
          <t>Clinic</t>
        </is>
      </c>
      <c r="P41" s="186" t="inlineStr">
        <is>
          <t>ข้อสอบเก่า</t>
        </is>
      </c>
      <c r="Q41" s="185" t="inlineStr">
        <is>
          <t>ข้อสอบจริง</t>
        </is>
      </c>
      <c r="R41" s="185" t="inlineStr">
        <is>
          <t>2565</t>
        </is>
      </c>
      <c r="S41" s="185" t="n"/>
    </row>
    <row r="42" ht="24" customHeight="1" s="49">
      <c r="A42" s="187" t="n">
        <v>40</v>
      </c>
      <c r="B42" s="186" t="n"/>
      <c r="C42" s="186" t="inlineStr">
        <is>
          <t>การปฏิบัติตัวในการรักษาภาวะตาแห้ง ข้อใดเหมาะสมที่สุด</t>
        </is>
      </c>
      <c r="D42" s="186" t="n"/>
      <c r="E42" s="186" t="inlineStr">
        <is>
          <t>ใส่แว่นกันแดดอย่างสม่ำเสมอ</t>
        </is>
      </c>
      <c r="F42" s="186" t="inlineStr">
        <is>
          <t>ใช้ผ้าเช็ดหน้า เช็ดน้ำตาหรือเบ้าตาเวลามีอาการคัน</t>
        </is>
      </c>
      <c r="G42" s="186" t="inlineStr">
        <is>
          <t>ใช้ยาหยอดตาชนิดรายเดือนหยอดทุกวันวันละ 2 ครั้ง</t>
        </is>
      </c>
      <c r="H42" s="186" t="inlineStr">
        <is>
          <t>ควรเก็บยาหยอดตาไว้ที่ประตูตู้เย็นตลอดเวลาเมื่อไม่มีการใช้</t>
        </is>
      </c>
      <c r="I42" s="188" t="inlineStr">
        <is>
          <t>ควรพบจักษุแพทย์อย่างสม่ำเสมออย่างน้อยๆ ทุก 1 เดือน</t>
        </is>
      </c>
      <c r="J42" s="185" t="n">
        <v>1</v>
      </c>
      <c r="K42" s="186" t="inlineStr">
        <is>
          <t>✅ คำตอบที่ถูกต้อง: ข้อ ก. ใส่แว่นกันแดดอย่างสม่ำเสมอ
🎯 ทำไมข้อนี้ถึงถูก:
การสวมใส่แว่นตากันแดด (Sunglasses หรือ Wrap-around glasses) เป็นคำแนะนำที่ไม่ใช้ยา (non-pharmacological therapy) ที่เหมาะสมที่สุดสำหรับผู้ป่วยตาแห้ง เนื่องจากช่วยปกป้องดวงตาจากลม ฝุ่น แสงแดด และรังสียูวี ซึ่งเป็นปัจจัยกระตุ้นสำคัญที่ทำให้น้ำตาระเหยเร็วผิดปกติ (evaporative tear loss) และก่อให้เกิดการอักเสบระคายเคืองของผิวกระจกตา
🔍 ข้ออื่นผิดเพราะอะไร:
• ข้อ ข. ใช้ผ้าเช็ดหน้า เช็ดน้ำตาหรือเบ้าตาเวลามีอาการคัน: ผิดเพราะผ้าเช็ดหน้าอาจมีฝุ่นหรือเชื้อโรคสะสม การขยี้หรือเช็ดเบ้าตาจะทำให้กระจกตาถลอกและเสี่ยงต่อการติดเชื้อแบคทีเรียแทรกซ้อน
• ข้อ ค. ใช้ยาหยอดตาชนิดรายเดือนหยอดทุกวันวันละ 2 ครั้ง: ผิดเพราะน้ำตาเทียมชนิดขวดรายเดือนมักมีสารกันเสีย (Preservatives เช่น Benzalkonium chloride) ซึ่งหากใช้เป็นประจำในระยะยาวอาจทำให้ผิวกระจกตาระคายเคือง และความถี่วันละ 2 ครั้งอาจไม่เพียงพอต่อการบรรเทาอาการในผู้ป่วยบางราย
• ข้อ ง. เก็บยาหยอดตาไว้ที่ประตูตู้เย็นตลอดเวลา: ผิดเพราะยาหยอดตาน้ำตาเทียมทั่วไปสามารถเก็บที่อุณหภูมิห้องไม่เกิน 30 องศาเซลเซียสได้ ไม่จำเป็นต้องแช่เย็น เว้นแต่ยาที่ระบุเฉพาะ และการเก็บที่ประตูตู้เย็นอาจมีอุณหภูมิแกว่งจากการเปิดปิด
• ข้อ จ. ควรพบจักษุแพทย์อย่างน้อยๆ ทุก 1 เดือน: ผิดเพราะภาวะตาแห้งทั่วไปที่ไม่มีภาวะแทรกซ้อนรุนแรงไม่จำเป็นต้องนัดตรวจบ่อยถึงทุก 1 เดือน</t>
        </is>
      </c>
      <c r="L42" s="186" t="inlineStr">
        <is>
          <t>Clinic</t>
        </is>
      </c>
      <c r="M42" s="186" t="inlineStr">
        <is>
          <t>13. Eye disorder</t>
        </is>
      </c>
      <c r="N42" s="186" t="inlineStr">
        <is>
          <t>13.2 Dry eye</t>
        </is>
      </c>
      <c r="O42" s="185" t="inlineStr">
        <is>
          <t>Clinic</t>
        </is>
      </c>
      <c r="P42" s="186" t="inlineStr">
        <is>
          <t>[SOURCE: Mock Pharmtutor 2024 Set 2 ข้อ 74]</t>
        </is>
      </c>
      <c r="Q42" s="185" t="inlineStr">
        <is>
          <t>ข้อสอบจำลอง</t>
        </is>
      </c>
      <c r="R42" s="185" t="inlineStr">
        <is>
          <t>Mock Pharmtutor 2024</t>
        </is>
      </c>
      <c r="S42" s="185" t="n"/>
    </row>
    <row r="43" ht="24" customHeight="1" s="49">
      <c r="A43" s="187" t="n">
        <v>41</v>
      </c>
      <c r="B43" s="186" t="n"/>
      <c r="C43" s="186" t="inlineStr">
        <is>
          <t>ในปัจจุบันยาชนิดใดที่ช่วยรักษาอาการของต้อหินได้ครบทุกกลไกของการเกิดโรค</t>
        </is>
      </c>
      <c r="D43" s="186" t="n"/>
      <c r="E43" s="186" t="inlineStr">
        <is>
          <t>Timolol</t>
        </is>
      </c>
      <c r="F43" s="186" t="inlineStr">
        <is>
          <t>Latanoprost</t>
        </is>
      </c>
      <c r="G43" s="186" t="inlineStr">
        <is>
          <t>Acetazolamide</t>
        </is>
      </c>
      <c r="H43" s="186" t="inlineStr">
        <is>
          <t>Apraclonidine</t>
        </is>
      </c>
      <c r="I43" s="188" t="inlineStr">
        <is>
          <t>Pilocarpine</t>
        </is>
      </c>
      <c r="J43" s="185" t="n">
        <v>4</v>
      </c>
      <c r="K43" s="186" t="inlineStr">
        <is>
          <t>✅ คำตอบที่ถูกต้อง: ข้อ ง. Apraclonidine
🎯 ทำไมข้อนี้ถึงถูก:
Apraclonidine (และ Brimonidine) เป็นยากลุ่ม Alpha-2 adrenergic agonists ซึ่งมีกลไกคู่ (Dual mechanism of action) ในการลดความดันลูกตา (IOP) ได้ครอบคลุมทั้งสองด้านหลักของพยาธิสรีรวิทยาต้อหิน ได้แก่ 1. ยับยั้งการสร้างและหลั่งน้ำหล่อเลี้ยงลูกตา (Decreases aqueous humor formation) ผ่านการกระตุ้น presynaptic alpha-2 receptor ที่ ciliary body และ 2. เพิ่มการระบายน้ำออกจากลูกตาผ่านเส้นทาง uveoscleral outflow (Increases uveoscleral outflow)
🔍 ข้ออื่นผิดเพราะอะไร:
• ข้อ ก. Timolol: ผิดเพราะเป็น Beta-blocker ที่ออกฤทธิ์ลดการสร้าง aqueous humor ทาง ciliary epithelium เพียงกลไกเดียว ไม่ได้เพิ่มการระบายออก
• ข้อ ข. Latanoprost: ผิดเพราะเป็น Prostaglandin F2a analogue ที่ออกฤทธิ์เพิ่มการระบายน้ำทาง uveoscleral outflow เพียงกลไกเดียว ไม่ได้ลดการสร้าง aqueous humor
• ข้อ ค. Acetazolamide: ผิดเพราะเป็น Carbonic anhydrase inhibitor ที่ออกฤทธิ์ยับยั้งการสร้างไอออนไบคาร์บอเนต ทำให้ลดการผลิต aqueous humor เพียงกลไกเดียว
• ข้อ จ. Pilocarpine: ผิดเพราะเป็น Cholinergic agonist ที่ออกฤทธิ์หดกล้ามเนื้อ ciliary muscle ทำให้ดึง trabecular meshwork ให้เปิดกว้างขึ้นเพื่อเพิ่ม trabecular outflow เพียงกลไกเดียว</t>
        </is>
      </c>
      <c r="L43" s="186" t="inlineStr">
        <is>
          <t>Clinic</t>
        </is>
      </c>
      <c r="M43" s="186" t="inlineStr">
        <is>
          <t>13. Eye disorder</t>
        </is>
      </c>
      <c r="N43" s="186" t="inlineStr">
        <is>
          <t>13.4 Glaucoma, Cataract</t>
        </is>
      </c>
      <c r="O43" s="185" t="inlineStr">
        <is>
          <t>Clinic</t>
        </is>
      </c>
      <c r="P43" s="186" t="inlineStr">
        <is>
          <t>[SOURCE: Mock Pharmtutor 2024 Set 2 ข้อ 75]</t>
        </is>
      </c>
      <c r="Q43" s="185" t="inlineStr">
        <is>
          <t>ข้อสอบจำลอง</t>
        </is>
      </c>
      <c r="R43" s="185" t="inlineStr">
        <is>
          <t>Mock Pharmtutor 2024</t>
        </is>
      </c>
      <c r="S43" s="185" t="n"/>
    </row>
    <row r="44" ht="24" customHeight="1" s="49">
      <c r="A44" s="187" t="n">
        <v>42</v>
      </c>
      <c r="B44" s="186" t="inlineStr">
        <is>
          <t>ผู้ป่วยมาด้วยอาการตาแดงข้างเดียว มีขี้ตาเป็นเมือกเหนียวสีเหลืองเข้มตื่นมาลืมตาไม่ขึ้นตอนเช้า เคืองตาเล็กน้อย แต่ไม่มีอาการปวดลึกในเบ้าตา สายตายังมองเห็นชัดเจนดี ไม่กลัวแสง ตรวจกระจกตาใสเป็นปกติ</t>
        </is>
      </c>
      <c r="C44" s="186" t="inlineStr">
        <is>
          <t>อาการแสดงของผู้ป่วยรายนี้เข้าได้กับภาวะความผิดปกติของดวงตาในข้อใดมากที่สุด</t>
        </is>
      </c>
      <c r="D44" s="186" t="n"/>
      <c r="E44" s="186" t="inlineStr">
        <is>
          <t>ต้อหินเฉียบพลัน (Acute angle-closure glaucoma)</t>
        </is>
      </c>
      <c r="F44" s="186" t="inlineStr">
        <is>
          <t>ม่านตาอักเสบเฉียบพลัน (Acute anterior uveitis)</t>
        </is>
      </c>
      <c r="G44" s="186" t="inlineStr">
        <is>
          <t>โรคเยื่อบุตาอักเสบจากเชื้อแบคทีเรีย (Bacterial conjunctivitis)</t>
        </is>
      </c>
      <c r="H44" s="186" t="inlineStr">
        <is>
          <t>แผลที่กระจกตาจากการติดเชื้อ (Corneal ulcer)</t>
        </is>
      </c>
      <c r="I44" s="188" t="inlineStr">
        <is>
          <t>โรคตาแห้งรุนแรง (Severe dry eye syndrome)</t>
        </is>
      </c>
      <c r="J44" s="185" t="n">
        <v>3</v>
      </c>
      <c r="K44" s="186" t="inlineStr">
        <is>
          <t>✅ คำตอบที่ถูกต้อง: ข้อ ค. โรคเยื่อบุตาอักเสบจากเชื้อแบคทีเรีย (Bacterial conjunctivitis)
🎯 ทำไมข้อนี้ถึงถูก:
- คำตอบที่ถูกต้อง: ข้อ ค. โรคเยื่อบุตาอักเสบจากเชื้อแบคทีเรีย (Bacterial conjunctivitis)
- ทำไมข้อนี้ถึงถูก: ตาแดงร่วมกับมีขี้ตาข้นเหลืองเป็นหนอง (Mucopurulent discharge), ขี้ตาติดแน่นตอนตื่นนอน (Eyelids stuck together), การมองเห็นยังปกติ และกระจกตาใส เป็นลักษณะเฉพาะของ Bacterial conjunctivitis
🔍 ข้ออื่นผิดเพราะอะไร:
• ข้อ ก.: ต้อหินเฉียบพลันจะมีอาการปวดตาและปวดศีรษะรุนแรง ตาพร่ามัว เห็นรุ้งรอบดวงไฟ คลื่นไส้อาเจียน
• ข้อ ข.: ม่านตาอักเสบจะมีอาการปวดตา กลัวแสง (Photophobia) เด่นชัด และรูม่านตาหดเล็กผิดรูป
• ข้อ ง.: แผลที่กระจกตามีอาการปวดเคืองรุนแรงและเห็นรอยขุ่นขาวบนกระจกตา
• ข้อ จ.: ตาแห้งไม่มีขี้ตาเป็นหนองสีเหลืองเข้ม</t>
        </is>
      </c>
      <c r="L44" s="186" t="inlineStr">
        <is>
          <t>Clinic</t>
        </is>
      </c>
      <c r="M44" s="186" t="inlineStr">
        <is>
          <t>13. Eye disorder</t>
        </is>
      </c>
      <c r="N44" s="186" t="inlineStr">
        <is>
          <t>13.1 Conjunctivitis</t>
        </is>
      </c>
      <c r="O44" s="185" t="inlineStr">
        <is>
          <t>Clinic</t>
        </is>
      </c>
      <c r="P44" s="186" t="inlineStr">
        <is>
          <t>รุ่น RxCU83</t>
        </is>
      </c>
      <c r="Q44" s="185" t="inlineStr">
        <is>
          <t>แบบฝึกหัด</t>
        </is>
      </c>
      <c r="R44" s="185" t="inlineStr">
        <is>
          <t>Quiz เตรียมสอบ CC1 RxCU83</t>
        </is>
      </c>
      <c r="S44" s="185" t="inlineStr">
        <is>
          <t>CASE-EYE-BACTERIAL-CONJUNCTIVITIS</t>
        </is>
      </c>
    </row>
    <row r="45" ht="24" customHeight="1" s="49">
      <c r="A45" s="187" t="n">
        <v>43</v>
      </c>
      <c r="B45" s="186" t="inlineStr">
        <is>
          <t>ผู้ป่วยมาด้วยอาการตาแดงข้างเดียว มีขี้ตาเป็นเมือกเหนียวสีเหลืองเข้มตื่นมาลืมตาไม่ขึ้นตอนเช้า เคืองตาเล็กน้อย แต่ไม่มีอาการปวดลึกในเบ้าตา สายตายังมองเห็นชัดเจนดี ไม่กลัวแสง ตรวจกระจกตาใสเป็นปกติ</t>
        </is>
      </c>
      <c r="C45" s="186" t="inlineStr">
        <is>
          <t>ผู้ป่วยรายนี้ควรได้รับการรักษาด้วยยากลุ่มใดเป็นอันดับแรกในการบรรเทาอาการและกำจัดเชื้อก่อโรค</t>
        </is>
      </c>
      <c r="D45" s="186" t="n"/>
      <c r="E45" s="186" t="inlineStr">
        <is>
          <t>ยาหยอดตาปฏิชีวนะกลุ่มออกฤทธิ์กว้าง (Topical broad-spectrum antibiotic eyedrops เช่น Moxifloxacin, Tobramycin หรือ Polymyxin B/Neomycin)</t>
        </is>
      </c>
      <c r="F45" s="186" t="inlineStr">
        <is>
          <t>ยาหยอดตาสเตียรอยด์ความแรงสูง (Topical corticosteroid eyedrops)</t>
        </is>
      </c>
      <c r="G45" s="186" t="inlineStr">
        <is>
          <t>ยาหยอดตาแก้แพ้กลุ่ม Mast cell stabilizer</t>
        </is>
      </c>
      <c r="H45" s="186" t="inlineStr">
        <is>
          <t>ยาหยอดตาลดความดันลูกตา Beta-blocker</t>
        </is>
      </c>
      <c r="I45" s="188" t="inlineStr">
        <is>
          <t>ยาปฏิชีวนะชนิดรับประทานขนาดสูง</t>
        </is>
      </c>
      <c r="J45" s="185" t="n">
        <v>1</v>
      </c>
      <c r="K45" s="186" t="inlineStr">
        <is>
          <t>✅ คำตอบที่ถูกต้อง: ข้อ ก. ยาหยอดตาปฏิชีวนะกลุ่มออกฤทธิ์กว้าง (Topical broad-spectrum antibiotic eyedrops เช่น Moxifloxacin, Tobramycin หรือ Polymyxin B/Neomycin)
🎯 ทำไมข้อนี้ถึงถูก:
- คำตอบที่ถูกต้อง: ข้อ ก. ยาหยอดตาปฏิชีวนะกลุ่มออกฤทธิ์กว้าง (Topical broad-spectrum antibiotic eyedrops เช่น Moxifloxacin, Tobramycin หรือ Polymyxin B/Neomycin)
- ทำไมข้อนี้ถึงถูก: เยื่อบุตาอักเสบจากแบคทีเรียส่วนใหญ่เกิดจากเชื้อ S. aureus, S. pneumoniae หรือ H. influenzae การใช้ยาหยอดตาปฏิชีวนะออกฤทธิ์กว้างหยอดตาข้างที่เป็นทุก 2-4 ชั่วโมงใน 2 วันแรก จะช่วยเร่งการหายของโรคและป้องกันการแพร่กระจายเชื้อ
🔍 ข้ออื่นผิดเพราะอะไร:
• ข้อ ข.: สเตียรอยด์หยอดตามีข้อห้ามใช้ในการติดเชื้อแบคทีเรียหรือไวรัสเฉียบพลันเพราะจะกดภูมิคุ้มกันทำให้ติดเชื้อลุกลาม
• ข้อ ค.: ใช้สำหรับเยื่อบุตาอักเสบจากภูมิแพ้ ไม่ได้ฆ่าเชื้อแบคทีเรีย
• ข้อ ง.: ใช้รักษาโรคต้อหิน
• ข้อ จ.: ยาหยอดตาเฉพาะที่มีประสิทธิภาพเพียงพอ ไม่จำเป็นต้องรับประทานยาปฏิชีวนะ</t>
        </is>
      </c>
      <c r="L45" s="186" t="inlineStr">
        <is>
          <t>Clinic</t>
        </is>
      </c>
      <c r="M45" s="186" t="inlineStr">
        <is>
          <t>13. Eye disorder</t>
        </is>
      </c>
      <c r="N45" s="186" t="inlineStr">
        <is>
          <t>13.1 Conjunctivitis</t>
        </is>
      </c>
      <c r="O45" s="185" t="inlineStr">
        <is>
          <t>Clinic</t>
        </is>
      </c>
      <c r="P45" s="186" t="inlineStr">
        <is>
          <t>รุ่น RxCU83</t>
        </is>
      </c>
      <c r="Q45" s="185" t="inlineStr">
        <is>
          <t>แบบฝึกหัด</t>
        </is>
      </c>
      <c r="R45" s="185" t="inlineStr">
        <is>
          <t>Quiz เตรียมสอบ CC1 RxCU83</t>
        </is>
      </c>
      <c r="S45" s="185" t="inlineStr">
        <is>
          <t>CASE-EYE-BACTERIAL-CONJUNCTIVITIS</t>
        </is>
      </c>
    </row>
    <row r="46" ht="24" customHeight="1" s="49">
      <c r="A46" s="187" t="n">
        <v>44</v>
      </c>
      <c r="B46" s="186" t="n"/>
      <c r="C46" s="186" t="inlineStr">
        <is>
          <t>อาการผิดปกติทางดวงตาในข้อใดต่อไปนี้ ที่จัดเป็น สัญญาณอันตราย (Red flags) ซึ่ง จำเป็นต้องส่งต่อผู้ป่วยไปพบจักษุแพทย์ที่โรงพยาบาลโดยด่วน</t>
        </is>
      </c>
      <c r="D46" s="186" t="n"/>
      <c r="E46" s="186" t="inlineStr">
        <is>
          <t>การมองเห็นลดลงอย่างมีนัยสำคัญ (Decreased visual acuity / Blurred vision)</t>
        </is>
      </c>
      <c r="F46" s="186" t="inlineStr">
        <is>
          <t>อาการปวดลึกในเบ้าตารุนแรง (Severe deep eye pain)</t>
        </is>
      </c>
      <c r="G46" s="186" t="inlineStr">
        <is>
          <t>อาการกลัวแสงอย่างรุนแรง (Severe photophobia) หรือมีกระจกตาขุ่นมัว</t>
        </is>
      </c>
      <c r="H46" s="186" t="inlineStr">
        <is>
          <t>รูม่านตาขยายโตค้างหรือไม่ตอบสนองต่อแสง (Fixed dilated or asymmetric pupil)</t>
        </is>
      </c>
      <c r="I46" s="188" t="inlineStr">
        <is>
          <t>ถูกทุกข้อ</t>
        </is>
      </c>
      <c r="J46" s="185" t="n">
        <v>5</v>
      </c>
      <c r="K46" s="186" t="inlineStr">
        <is>
          <t>✅ คำตอบที่ถูกต้อง: ข้อ จ. ถูกทุกข้อ
🎯 ทำไมข้อนี้ถึงถูก:
- คำตอบที่ถูกต้อง: ข้อ จ. ถูกทุกข้อ
- ทำไมข้อนี้ถึงถูก: อาการตามัว, ปวดตารุนแรง, กลัวแสง, กระจกตาขุ่น, Ciliary flush และรูม่านตาผิดปกติ ล้วนเป็นสัญญาณเตือนของโรคร้ายแรงที่มีอันตรายต่อการสูญเสียการมองเห็นถาวร (เช่น Acute glaucoma, Uveitis, Corneal ulcer, Endophthalmitis) ต้องส่งต่อจักษุแพทย์ทันที
🔍 ข้ออื่นผิดเพราะอะไร:
• ข้อ ก.: ถึง ง. ล้วนเป็นอาการอันตรายที่ไม่สามารถให้การรักษาเพียงยาหยอดตาที่ร้านยาได้
• ข้อ ข.: (อาการปวดลึกในเบ้าตารุนแรง (Severe deep eye pain)): ไม่ใช่คำตอบที่ถูกต้องตามแนวทางเวชปฏิบัติและหลักวิชาการทางเภสัชกรรมสำหรับกรณีนี้
• ข้อ ค.: (อาการกลัวแสงอย่างรุนแรง (Severe photophobia) หรือมีกระจกตาขุ่นมัว): ไม่ใช่คำตอบที่ถูกต้องตามแนวทางเวชปฏิบัติและหลักวิชาการทางเภสัชกรรมสำหรับกรณีนี้
• ข้อ ง.: (รูม่านตาขยายโตค้างหรือไม่ตอบสนองต่อแสง (Fixed dilated or asymmetric pupil)): ไม่ใช่คำตอบที่ถูกต้องตามแนวทางเวชปฏิบัติและหลักวิชาการทางเภสัชกรรมสำหรับกรณีนี้</t>
        </is>
      </c>
      <c r="L46" s="186" t="inlineStr">
        <is>
          <t>Clinic</t>
        </is>
      </c>
      <c r="M46" s="186" t="inlineStr">
        <is>
          <t>13. Eye disorder</t>
        </is>
      </c>
      <c r="N46" s="186" t="inlineStr">
        <is>
          <t>13.1 Conjunctivitis</t>
        </is>
      </c>
      <c r="O46" s="185" t="inlineStr">
        <is>
          <t>Clinic</t>
        </is>
      </c>
      <c r="P46" s="186" t="inlineStr">
        <is>
          <t>รุ่น RxCU83</t>
        </is>
      </c>
      <c r="Q46" s="185" t="inlineStr">
        <is>
          <t>แบบฝึกหัด</t>
        </is>
      </c>
      <c r="R46" s="185" t="inlineStr">
        <is>
          <t>Quiz เตรียมสอบ CC1 RxCU83</t>
        </is>
      </c>
      <c r="S46" s="185" t="n"/>
    </row>
    <row r="47" ht="24" customHeight="1" s="49">
      <c r="A47" s="187" t="n">
        <v>45</v>
      </c>
      <c r="B47" s="186" t="n"/>
      <c r="C47" s="186" t="inlineStr">
        <is>
          <t>ข้อใดกล่าวถึงคำแนะนำและเทคนิคการใช้ยาหยอดตา (Eye drops) และยาป้ายตา (Eye ointment) ได้ถูกต้องที่สุด</t>
        </is>
      </c>
      <c r="D47" s="186" t="n"/>
      <c r="E47" s="186" t="inlineStr">
        <is>
          <t>ควรหยอดตาก่อนแล้วตามด้วยยาป้ายตาในทันทีโดยไม่ต้องเว้นระยะห่าง</t>
        </is>
      </c>
      <c r="F47" s="186" t="inlineStr">
        <is>
          <t>ดึงเปลือกตาล่างลงให้เกิดเป็นกระพุ้ง หยอดตา 1 หยดลงในกระพุ้งตาล่าง กดหัวตานาน 1-2 นาที และหากมียาหยอดตามากกว่า 1 ชนิดต้องเว้นระยะห่างอย่างน้อย 5 นาที</t>
        </is>
      </c>
      <c r="G47" s="186" t="inlineStr">
        <is>
          <t>หากลืมหยอดตา ให้หยอดเพิ่มเป็นสองเท่าในมื้อถัดไป</t>
        </is>
      </c>
      <c r="H47" s="186" t="inlineStr">
        <is>
          <t>ปลายหลอดยาควรแตะให้สัมผัสกับขนตาและลูกตาเพื่อให้ยาเข้าได้ดี</t>
        </is>
      </c>
      <c r="I47" s="188" t="inlineStr">
        <is>
          <t>สามารถใช้ยาหยอดตาร่วมกันกับคนในครอบครัวได้</t>
        </is>
      </c>
      <c r="J47" s="185" t="n">
        <v>2</v>
      </c>
      <c r="K47" s="186" t="inlineStr">
        <is>
          <t>✅ คำตอบที่ถูกต้อง: ข้อ ข. ดึงเปลือกตาล่างลงให้เกิดเป็นกระพุ้ง หยอดตา 1 หยดลงในกระพุ้งตาล่าง กดหัวตานาน 1-2 นาที และหากมียาหยอดตามากกว่า 1 ชนิดต้องเว้นระยะห่างอย่างน้อย 5 นาที
🎯 ทำไมข้อนี้ถึงถูก:
- คำตอบที่ถูกต้อง: ข้อ ข. ดึงเปลือกตาล่างลงให้เกิดเป็นกระพุ้ง หยอดตา 1 หยดลงในกระพุ้งตาล่าง กดหัวตานาน 1-2 นาที และหากมียาหยอดตามากกว่า 1 ชนิดต้องเว้นระยะห่างอย่างน้อย 5 นาที
- ทำไมข้อนี้ถึงถูก: ปริมาตรความจุของกระพุ้งตาอยู่ที่ประมาณ 30 uL ซึ่งรองรับยาหยอดตาได้เพียง 1 หยด การกดหัวตา (Nasolacrimal occlusion) ช่วยป้องกันยาไหลลงท่อน้ำตาเข้าสู่กระแสเลือด และการเว้นระยะห่าง 5-10 นาทีป้องกันยาหยดหลังชะล้างยาหยดแรก
🔍 ข้ออื่นผิดเพราะอะไร:
• ข้อ ก.: ยาป้ายตามีความมันและเป็นฟิล์มเคลือบ ต้องใช้เป็นลำดับสุดท้ายหลังยาหยอดตาอย่างน้อย 5-10 นาที
• ข้อ ค.: หยอดเพียง 1 หยดตามปกติ ยาส่วนเกินจะล้นออกจากตา
• ข้อ ง.: ห้ามปลายหลอดสัมผัสตาหรือขนตาเด็ดขาดเพราะจะเกิดการปนเปื้อนเชื้อในขวดยา
• ข้อ จ.: ห้ามใช้ร่วมกันเด็ดขาดเพื่อป้องกันการแพร่เชื้อ</t>
        </is>
      </c>
      <c r="L47" s="186" t="inlineStr">
        <is>
          <t>Clinic</t>
        </is>
      </c>
      <c r="M47" s="186" t="inlineStr">
        <is>
          <t>13. Eye disorder</t>
        </is>
      </c>
      <c r="N47" s="186" t="inlineStr">
        <is>
          <t>13.1 Conjunctivitis</t>
        </is>
      </c>
      <c r="O47" s="185" t="inlineStr">
        <is>
          <t>Clinic</t>
        </is>
      </c>
      <c r="P47" s="186" t="inlineStr">
        <is>
          <t>รุ่น RxCU83</t>
        </is>
      </c>
      <c r="Q47" s="185" t="inlineStr">
        <is>
          <t>แบบฝึกหัด</t>
        </is>
      </c>
      <c r="R47" s="185" t="inlineStr">
        <is>
          <t>Quiz เตรียมสอบ CC1 RxCU83</t>
        </is>
      </c>
      <c r="S47" s="185" t="n"/>
    </row>
    <row r="48" ht="24" customHeight="1" s="49">
      <c r="A48" s="185" t="n">
        <v>46</v>
      </c>
      <c r="B48" s="186" t="n"/>
      <c r="C48" s="186" t="inlineStr">
        <is>
          <t>ข้อใดกล่าวถึงข้อกำหนดและคุณสมบัติทางเภสัชกรรมของการตั้งสูตรตำรับยาหยอดตา (Ophthalmic solutions) ได้ถูกต้อง</t>
        </is>
      </c>
      <c r="D48" s="186" t="n"/>
      <c r="E48" s="186" t="inlineStr">
        <is>
          <t>ตำรับยาหยอดตาต้องผ่านการทำให้ปราศจากเชื้อ (Sterility) อย่างสมบูรณ์</t>
        </is>
      </c>
      <c r="F48" s="186" t="inlineStr">
        <is>
          <t>ควรมีค่าความดันออสโมติกเทียบเท่ากับสารละลาย 0.9% NaCl (Isotonicity) เพื่อไม่ให้ระคายเคืองตา</t>
        </is>
      </c>
      <c r="G48" s="186" t="inlineStr">
        <is>
          <t>ควรมีค่าความเป็นกรด-ด่าง (pH) อยู่ในช่วงที่ใกล้เคียงกับน้ำตาธรรมชาติ (ประมาณ pH 7.4) หรืออยู่ในช่วงที่คงตัวและทนได้ (pH 6.5 - 8.5)</t>
        </is>
      </c>
      <c r="H48" s="186" t="inlineStr">
        <is>
          <t>ในตำรับที่เปิดใช้ซ้ำ (Multi-dose containers) จำเป็นต้องใส่สารกันเสีย (Preservatives เช่น Benzalkonium chloride) ที่เหมาะสม</t>
        </is>
      </c>
      <c r="I48" s="186" t="inlineStr">
        <is>
          <t>ถูกทุกข้อ</t>
        </is>
      </c>
      <c r="J48" s="185" t="n">
        <v>5</v>
      </c>
      <c r="K48" s="186" t="inlineStr">
        <is>
          <t>✅ คำตอบที่ถูกต้อง: ข้อ จ. ถูกทุกข้อ
🎯 ทำไมข้อนี้ถึงถูก:
- คำตอบที่ถูกต้อง: ข้อ จ. ถูกทุกข้อ
- ทำไมข้อนี้ถึงถูก: ยาหยอดตาเป็น sterile dosage form ที่มีข้อกำหนดทางเภสัชตำรับอย่างเข้มงวด ทั้งความปราศจากเชื้อ (Sterility), ความสมดุลของแรงดันออสโมติก (Isotonicity), ค่า pH บัฟเฟอร์ที่เหมาะสม, ความใสปราศจากอนุภาคแปลกปลอม และการใส่สารกันเสียในภาวะบรรจุชนิดใช้หลายครั้ง
🔍 ข้ออื่นผิดเพราะอะไร:
• ข้อ ก.: ถึง ง. ล้วนเป็นข้อกำหนดมาตรฐานที่จำเป็นของยาหยอดตาทุกข้อ
• ข้อ ข.: (ควรมีค่าความดันออสโมติกเทียบเท่ากับสารละลาย 0.9% NaCl (Isotonicity) เพื่อไม่ให้ระคายเคืองตา): ไม่ใช่คำตอบที่ถูกต้องตามแนวทางเวชปฏิบัติและหลักวิชาการทางเภสัชกรรมสำหรับกรณีนี้
• ข้อ ค.: (ควรมีค่าความเป็นกรด-ด่าง (pH) อยู่ในช่วงที่ใกล้เคียงกับน้ำตาธรรมชาติ (ประมาณ pH 7.4) หรืออยู่ในช่วงที่คงตัวและทนได้ (pH 6.5 - 8.5)): ไม่ใช่คำตอบที่ถูกต้องตามแนวทางเวชปฏิบัติและหลักวิชาการทางเภสัชกรรมสำหรับกรณีนี้
• ข้อ ง.: (ในตำรับที่เปิดใช้ซ้ำ (Multi-dose containers) จำเป็นต้องใส่สารกันเสีย (Preservatives เช่น Benzalkonium chloride) ที่เหมาะสม): ไม่ใช่คำตอบที่ถูกต้องตามแนวทางเวชปฏิบัติและหลักวิชาการทางเภสัชกรรมสำหรับกรณีนี้</t>
        </is>
      </c>
      <c r="L48" s="186" t="inlineStr">
        <is>
          <t>Clinic</t>
        </is>
      </c>
      <c r="M48" s="186" t="inlineStr">
        <is>
          <t>13. Eye disorder</t>
        </is>
      </c>
      <c r="N48" s="186" t="inlineStr">
        <is>
          <t>13.1 Conjunctivitis</t>
        </is>
      </c>
      <c r="O48" s="185" t="inlineStr">
        <is>
          <t>Clinic</t>
        </is>
      </c>
      <c r="P48" s="186" t="inlineStr">
        <is>
          <t>รุ่น RxCU83</t>
        </is>
      </c>
      <c r="Q48" s="185" t="inlineStr">
        <is>
          <t>แบบฝึกหัด</t>
        </is>
      </c>
      <c r="R48" s="185" t="inlineStr">
        <is>
          <t>Quiz เตรียมสอบ CC1 RxCU83</t>
        </is>
      </c>
      <c r="S48" s="185" t="n"/>
    </row>
    <row r="49" ht="24" customHeight="1" s="49">
      <c r="A49" s="185" t="n">
        <v>47</v>
      </c>
      <c r="B49" s="186" t="n"/>
      <c r="C49" s="186" t="inlineStr">
        <is>
          <t>ทารกแรกเกิดอายุ 3 วัน มีอาการตาแดง บวม เปลือกตาปิด มีหนองข้นสีเหลืองปริมาณมากไหลออกจากตาทั้งสองข้าง (Ophthalmia neonatorum) เชื้อก่อโรคที่ต้องสงสัยมากที่สุดซึ่งมีความรุนแรงจนสามารถทำให้กระจกตาทะลุได้ในเวลาอันรวดเร็วคือเชื้อใด</t>
        </is>
      </c>
      <c r="D49" s="186" t="n"/>
      <c r="E49" s="186" t="inlineStr">
        <is>
          <t>Neisseria gonorrhoeae</t>
        </is>
      </c>
      <c r="F49" s="186" t="inlineStr">
        <is>
          <t>Chlamydia trachomatis</t>
        </is>
      </c>
      <c r="G49" s="186" t="inlineStr">
        <is>
          <t>Staphylococcus aureus</t>
        </is>
      </c>
      <c r="H49" s="186" t="inlineStr">
        <is>
          <t>Pseudomonas aeruginosa</t>
        </is>
      </c>
      <c r="I49" s="186" t="inlineStr">
        <is>
          <t>Herpes simplex virus</t>
        </is>
      </c>
      <c r="J49" s="185" t="n">
        <v>1</v>
      </c>
      <c r="K49" s="186" t="inlineStr">
        <is>
          <t>✅ คำตอบที่ถูกต้อง: ข้อ ก. Neisseria gonorrhoeae
🎯 ทำไมข้อนี้ถึงถูก:
- คำตอบที่ถูกต้อง: ข้อ ก. Neisseria gonorrhoeae
- ทำไมข้อนี้ถึงถูก: หนองในที่ตาของทารกแรกเกิดจากเชื้อ Neisseria gonorrhoeae (Gonococcal ophthalmia neonatorum) จะมีอาการรุนแรงมาก เกิดขึ้นเร็วในช่วง 2-5 วันหลังคลอด มีหนองข้นปริมาณมหาศาล และเชื้อสามารถเจาะทะลุกระจกตาที่สมบูรณ์ได้ ต้องรักษาด้วย Ceftriaxone ฉีดเข้าเส้น/กล้ามเนื้อทันที
🔍 ข้ออื่นผิดเพราะอะไร:
• ข้อ ข.: Chlamydia trachomatis มักเกิดช้ากว่า (วันที่ 5-14 หลังคลอด) หนองน้อยกว่า และรักษาด้วย Oral Erythromycin/Azithromycin
• ข้อ ค.: พบน้อยกว่าในระยะ 2-3 วันแรกหลังคลอด
• ข้อ ง.: (Pseudomonas aeruginosa): ไม่ใช่คำตอบที่ถูกต้องตามแนวทางเวชปฏิบัติและหลักวิชาการทางเภสัชกรรมสำหรับกรณีนี้
• ข้อ จ.: (Herpes simplex virus): ไม่ใช่คำตอบที่ถูกต้องตามแนวทางเวชปฏิบัติและหลักวิชาการทางเภสัชกรรมสำหรับกรณีนี้</t>
        </is>
      </c>
      <c r="L49" s="186" t="inlineStr">
        <is>
          <t>Clinic</t>
        </is>
      </c>
      <c r="M49" s="186" t="inlineStr">
        <is>
          <t>13. Eye disorder</t>
        </is>
      </c>
      <c r="N49" s="186" t="inlineStr">
        <is>
          <t>13.1 Conjunctivitis</t>
        </is>
      </c>
      <c r="O49" s="185" t="inlineStr">
        <is>
          <t>Clinic</t>
        </is>
      </c>
      <c r="P49" s="186" t="inlineStr">
        <is>
          <t>รุ่น RxCU83</t>
        </is>
      </c>
      <c r="Q49" s="185" t="inlineStr">
        <is>
          <t>แบบฝึกหัด</t>
        </is>
      </c>
      <c r="R49" s="185" t="inlineStr">
        <is>
          <t>Quiz เตรียมสอบ CC1 RxCU83</t>
        </is>
      </c>
      <c r="S49" s="185" t="n"/>
    </row>
    <row r="50" ht="24" customHeight="1" s="49">
      <c r="A50" s="185" t="n">
        <v>48</v>
      </c>
      <c r="B50" s="186" t="n"/>
      <c r="C50" s="186" t="inlineStr">
        <is>
          <t>ผู้ป่วยมีอาการคันตาทั้งสองข้างอย่างรุนแรง ตาแดง มีขี้ตาเป็นเมื่อกใส น้ำตาไหล เปลือกตาบวม มีประวัติเป็นโรคภูมิแพ้จมูก ยาหยอดตาในกลุ่มใดที่ออกฤทธิ์เป็น Dual-action (Antihistamine ร่วมกับ Mast cell stabilizer) ที่แนะนำให้ใช้เป็นอันดับแรกในการรักษา Allergic conjunctivitis</t>
        </is>
      </c>
      <c r="D50" s="186" t="n"/>
      <c r="E50" s="186" t="inlineStr">
        <is>
          <t>Olopatadine หรือ Ketotifen</t>
        </is>
      </c>
      <c r="F50" s="186" t="inlineStr">
        <is>
          <t>Tetrahydrozoline เดี่ยวๆ</t>
        </is>
      </c>
      <c r="G50" s="186" t="inlineStr">
        <is>
          <t>Dexamethasone eyedrops</t>
        </is>
      </c>
      <c r="H50" s="186" t="inlineStr">
        <is>
          <t>Chloramphenicol eyedrops</t>
        </is>
      </c>
      <c r="I50" s="186" t="inlineStr">
        <is>
          <t>Tropicamide eyedrops</t>
        </is>
      </c>
      <c r="J50" s="185" t="n">
        <v>1</v>
      </c>
      <c r="K50" s="186" t="inlineStr">
        <is>
          <t>✅ คำตอบที่ถูกต้อง: ข้อ ก. Olopatadine หรือ Ketotifen
🎯 ทำไมข้อนี้ถึงถูก:
- คำตอบที่ถูกต้อง: ข้อ ก. Olopatadine หรือ Ketotifen
- ทำไมข้อนี้ถึงถูก: ยาหยอดตากลุ่ม Dual-action agents เช่น Olopatadine, Ketotifen หรือ Epinastine ออกฤทธิ์บล็อก H1 receptor บรรเทาอาการคันได้ทันที ร่วมกับยับยั้งการแตกตัวของ Mast cell ป้องกันการหลั่งสารสื่ออักเสบในระยะยาว จึงเป็น First-line of choice สำหรับ Allergic conjunctivitis
🔍 ข้ออื่นผิดเพราะอะไร:
• ข้อ ข.: Decongestant หยอดตาลดตาแดงชั่วคราวแต่เสี่ยงต่อ rebound hyperemia หากใช้เกิน 3-5 วัน
• ข้อ ค.: สเตียรอยด์หยอดตามีผลข้างเคียงเพิ่มความดันลูกตา ต้อหิน และต้อกระจก
• ข้อ ง.: ยาปฏิชีวนะไม่มีประโยชน์ในโรคภูมิแพ้
• ข้อ จ.: Tropicamide เป็นยาขยายม่านตา</t>
        </is>
      </c>
      <c r="L50" s="186" t="inlineStr">
        <is>
          <t>Clinic</t>
        </is>
      </c>
      <c r="M50" s="186" t="inlineStr">
        <is>
          <t>13. Eye disorder</t>
        </is>
      </c>
      <c r="N50" s="186" t="inlineStr">
        <is>
          <t>13.1 Conjunctivitis</t>
        </is>
      </c>
      <c r="O50" s="185" t="inlineStr">
        <is>
          <t>Clinic</t>
        </is>
      </c>
      <c r="P50" s="186" t="inlineStr">
        <is>
          <t>รุ่น RxCU83</t>
        </is>
      </c>
      <c r="Q50" s="185" t="inlineStr">
        <is>
          <t>แบบฝึกหัด</t>
        </is>
      </c>
      <c r="R50" s="185" t="inlineStr">
        <is>
          <t>Quiz เตรียมสอบ CC1 RxCU83</t>
        </is>
      </c>
      <c r="S50" s="185" t="n"/>
    </row>
    <row r="51" ht="24" customHeight="1" s="49">
      <c r="A51" s="185" t="n">
        <v>49</v>
      </c>
      <c r="B51" s="186" t="n"/>
      <c r="C51" s="186" t="inlineStr">
        <is>
          <t>ยาหยอดตาในกลุ่มใดที่เป็น First-line drug of choice ในการรักษาโรคต้อหินมุมเปิดเรื้อรัง (Primary Open-Angle Glaucoma) เนื่องจากมีประสิทธิภาพในการลดความดันลูกตา (IOP) ได้สูงที่สุดและบริหารยาวันละ 1 ครั้งก่อนนอน</t>
        </is>
      </c>
      <c r="D51" s="186" t="n"/>
      <c r="E51" s="186" t="inlineStr">
        <is>
          <t>Prostaglandin analogs (เช่น Latanoprost, Travoprost, Bimatoprost)</t>
        </is>
      </c>
      <c r="F51" s="186" t="inlineStr">
        <is>
          <t>Beta-blockers (เช่น Timolol 0.5%)</t>
        </is>
      </c>
      <c r="G51" s="186" t="inlineStr">
        <is>
          <t>Alpha-2 agonists (เช่น Brimonidine)</t>
        </is>
      </c>
      <c r="H51" s="186" t="inlineStr">
        <is>
          <t>Carbonic anhydrase inhibitors (เช่น Dorzolamide)</t>
        </is>
      </c>
      <c r="I51" s="186" t="inlineStr">
        <is>
          <t>Cholinergic agonists (เช่น Pilocarpine)</t>
        </is>
      </c>
      <c r="J51" s="185" t="n">
        <v>1</v>
      </c>
      <c r="K51" s="186" t="inlineStr">
        <is>
          <t>✅ คำตอบที่ถูกต้อง: ข้อ ก. Prostaglandin analogs (เช่น Latanoprost, Travoprost, Bimatoprost)
🎯 ทำไมข้อนี้ถึงถูก:
- คำตอบที่ถูกต้อง: ข้อ ก. Prostaglandin analogs (เช่น Latanoprost, Travoprost, Bimatoprost)
- ทำไมข้อนี้ถึงถูก: Prostaglandin F2-alpha analogs เป็น First-line therapy ที่มีประสิทธิภาพสูงสุด สามารถลด IOP ได้ 25-35% โดยออกฤทธิ์เพิ่มการระบายของน้ำหล่อเลี้ยงลูกตา (Aqueous humor) ผ่านทาง Uveoscleral outflow pathway และมีความสะดวกในการใช้เพียงวันละ 1 ครั้งก่อนนอน
🔍 ข้ออื่นผิดเพราะอะไร:
• ข้อ ข.: Timolol ลดการสร้าง aqueous humor ลด IOP ได้ประมาณ 20-25% ต้องหยอดวันละ 2 ครั้งและมีข้อห้ามใช้ในหอบหืด/หัวใจเต้นช้า
• ข้อ ค.: ลด IOP ได้น้อยกว่า (15-20%) ใช้เป็นยาทางเลือกรอง
• ข้อ ง.: (Carbonic anhydrase inhibitors (เช่น Dorzolamide)): ไม่ใช่คำตอบที่ถูกต้องตามแนวทางเวชปฏิบัติและหลักวิชาการทางเภสัชกรรมสำหรับกรณีนี้
• ข้อ จ.: Pilocarpine ต้องหยอดวันละ 3-4 ครั้งและทำให้ปวดคิ้ว รูม่านตาหดเล็ก</t>
        </is>
      </c>
      <c r="L51" s="186" t="inlineStr">
        <is>
          <t>Clinic</t>
        </is>
      </c>
      <c r="M51" s="186" t="inlineStr">
        <is>
          <t>13. Eye disorder</t>
        </is>
      </c>
      <c r="N51" s="186" t="inlineStr">
        <is>
          <t>13.4 Glaucoma, Cataract</t>
        </is>
      </c>
      <c r="O51" s="185" t="inlineStr">
        <is>
          <t>Clinic</t>
        </is>
      </c>
      <c r="P51" s="186" t="inlineStr">
        <is>
          <t>รุ่น RxCU83</t>
        </is>
      </c>
      <c r="Q51" s="185" t="inlineStr">
        <is>
          <t>แบบฝึกหัด</t>
        </is>
      </c>
      <c r="R51" s="185" t="inlineStr">
        <is>
          <t>Quiz เตรียมสอบ CC1 RxCU83</t>
        </is>
      </c>
      <c r="S51" s="185" t="n"/>
    </row>
    <row r="52" ht="24" customHeight="1" s="49">
      <c r="A52" s="185" t="n">
        <v>50</v>
      </c>
      <c r="B52" s="186" t="n"/>
      <c r="C52" s="186" t="inlineStr">
        <is>
          <t>ข้อใดคืออาการไม่พึงประสงค์เฉพาะที่เด่นชัดของการใช้ยาหยอดตากลุ่ม Prostaglandin analogs (เช่น Latanoprost) ที่ต้องแจ้งให้ผู้ป่วยทราบล่วงหน้าก่อนเริ่มใช้ยา</t>
        </is>
      </c>
      <c r="D52" s="186" t="n"/>
      <c r="E52" s="186" t="inlineStr">
        <is>
          <t>สีม่านตาคล้ำขึ้นอย่างถาวร (Iris hyperpigmentation) ขนตายาวหนาและดกขึ้น (Eyelash changes) และผิวหนังรอบดวงตาคล้ำขึ้น</t>
        </is>
      </c>
      <c r="F52" s="186" t="inlineStr">
        <is>
          <t>อาการหลอดลมหดเกร็ง หายใจไม่ออก</t>
        </is>
      </c>
      <c r="G52" s="186" t="inlineStr">
        <is>
          <t>ภาวะหัวใจเต้นช้าผิดปกติ</t>
        </is>
      </c>
      <c r="H52" s="186" t="inlineStr">
        <is>
          <t>อาการชาปลายมือปลายเท้า</t>
        </is>
      </c>
      <c r="I52" s="186" t="inlineStr">
        <is>
          <t>อาการปากแห้ง ท้องผูกอย่างรุนแรง</t>
        </is>
      </c>
      <c r="J52" s="185" t="n">
        <v>1</v>
      </c>
      <c r="K52" s="186" t="inlineStr">
        <is>
          <t>✅ คำตอบที่ถูกต้อง: ข้อ ก. สีม่านตาคล้ำขึ้นอย่างถาวร (Iris hyperpigmentation) ขนตายาวหนาและดกขึ้น (Eyelash changes) และผิวหนังรอบดวงตาคล้ำขึ้น
🎯 ทำไมข้อนี้ถึงถูก:
- คำตอบที่ถูกต้อง: ข้อ ก. สีม่านตาคล้ำขึ้นอย่างถาวร (Iris hyperpigmentation) ขนตายาวหนาและดกขึ้น (Eyelash changes) และผิวหนังรอบดวงตาคล้ำขึ้น
- ทำไมข้อนี้ถึงถูก: Prostaglandin analogs กระตุ้นการสร้างเม็ดสีเมลานินใน melanocytes ของม่านตา ทำให้ม่านตามีสีน้ำตาลเข้มขึ้นถาวร (โดยเฉพาะในคนตาสีอ่อน) ขนตายาวหนาดกขึ้น และอาจทำให้เกิด periorbital fat atrophy (เบ้าตาลึก)
🔍 ข้ออื่นผิดเพราะอะไร:
• ข้อ ข.: เป็นผลข้างเคียงของยาหยอดตากลุ่ม Beta-blockers (Timolol) เมื่อยาดูดซึมเข้าร่างกาย
• ข้อ ค.: (ภาวะหัวใจเต้นช้าผิดปกติ): ไม่ใช่คำตอบที่ถูกต้องตามแนวทางเวชปฏิบัติและหลักวิชาการทางเภสัชกรรมสำหรับกรณีนี้
• ข้อ ง.: ไม่ใช่ผลข้างเคียงของ prostaglandin analogs
• ข้อ จ.: (อาการปากแห้ง ท้องผูกอย่างรุนแรง): ไม่ใช่คำตอบที่ถูกต้องตามแนวทางเวชปฏิบัติและหลักวิชาการทางเภสัชกรรมสำหรับกรณีนี้</t>
        </is>
      </c>
      <c r="L52" s="186" t="inlineStr">
        <is>
          <t>Clinic</t>
        </is>
      </c>
      <c r="M52" s="186" t="inlineStr">
        <is>
          <t>13. Eye disorder</t>
        </is>
      </c>
      <c r="N52" s="186" t="inlineStr">
        <is>
          <t>13.4 Glaucoma, Cataract</t>
        </is>
      </c>
      <c r="O52" s="185" t="inlineStr">
        <is>
          <t>Clinic</t>
        </is>
      </c>
      <c r="P52" s="186" t="inlineStr">
        <is>
          <t>รุ่น RxCU83</t>
        </is>
      </c>
      <c r="Q52" s="185" t="inlineStr">
        <is>
          <t>แบบฝึกหัด</t>
        </is>
      </c>
      <c r="R52" s="185" t="inlineStr">
        <is>
          <t>Quiz เตรียมสอบ CC1 RxCU83</t>
        </is>
      </c>
      <c r="S52" s="185" t="n"/>
    </row>
    <row r="53" ht="24" customHeight="1" s="49">
      <c r="A53" s="185" t="n">
        <v>51</v>
      </c>
      <c r="B53" s="186" t="n"/>
      <c r="C53" s="186" t="inlineStr">
        <is>
          <t>ในภาวะต้อหินมุมปิดเฉียบพลัน (Acute Angle-Closure Glaucoma) ซึ่งเกิดจากการที่ม่านตาเคลื่อนมาปิดกั้นทางระบาย Aqueous humor อย่างกะทันหัน ทำให้ความดันลูกตาสูงขึ้นอย่างรุนแรง (&gt; 40-50 mmHg) ยาหยอดตาในข้อใดที่ออกฤทธิ์หดรูม่านตา (Miosis) ช่วยดึงม่านตาออกจากมุมตาเพื่อเปิดทางระบายน้ำหล่อเลี้ยงลูกตา</t>
        </is>
      </c>
      <c r="D53" s="186" t="n"/>
      <c r="E53" s="186" t="inlineStr">
        <is>
          <t>Pilocarpine 1-2% eyedrops</t>
        </is>
      </c>
      <c r="F53" s="186" t="inlineStr">
        <is>
          <t>Atropine 1% eyedrops</t>
        </is>
      </c>
      <c r="G53" s="186" t="inlineStr">
        <is>
          <t>Cyclopentolate eyedrops</t>
        </is>
      </c>
      <c r="H53" s="186" t="inlineStr">
        <is>
          <t>Tropicamide eyedrops</t>
        </is>
      </c>
      <c r="I53" s="186" t="inlineStr">
        <is>
          <t>Phenylephrine eyedrops</t>
        </is>
      </c>
      <c r="J53" s="185" t="n">
        <v>1</v>
      </c>
      <c r="K53" s="186" t="inlineStr">
        <is>
          <t>✅ คำตอบที่ถูกต้อง: ข้อ ก. Pilocarpine 1-2% eyedrops
🎯 ทำไมข้อนี้ถึงถูก:
- คำตอบที่ถูกต้อง: ข้อ ก. Pilocarpine 1-2% eyedrops
- ทำไมข้อนี้ถึงถูก: Pilocarpine เป็น Direct cholinergic agonist กระตุ้น Muscarinic M3 receptor ทำให้เกิดการหดตัวของ Sphincter pupillae muscle เกิดภาวะรูม่านตาหดเล็ก (Miosis) ดึงโคนม่านตาออกจาก Trabecular meshwork ทำให้มุมระบายน้ำตาเปิดออกและลด IOP ได้อย่างรวดเร็ว
🔍 ข้ออื่นผิดเพราะอะไร:
• ข้อ ข.: เป็นยาขยายม่านตา (Mydriatics / Cycloplegics) ซึ่งมี ข้อห้ามใช้เด็ดขาด ในต้อหินมุมปิด เพราะจะทำให้ม่านตาพับหนาขึ้นและอุดตันมุมตาจนความดันลูกตาพุ่งสูงวิกฤต
• ข้อ ค.: (Cyclopentolate eyedrops): ไม่ใช่คำตอบที่ถูกต้องตามแนวทางเวชปฏิบัติและหลักวิชาการทางเภสัชกรรมสำหรับกรณีนี้
• ข้อ ง.: (Tropicamide eyedrops): ไม่ใช่คำตอบที่ถูกต้องตามแนวทางเวชปฏิบัติและหลักวิชาการทางเภสัชกรรมสำหรับกรณีนี้
• ข้อ จ.: (Phenylephrine eyedrops): ไม่ใช่คำตอบที่ถูกต้องตามแนวทางเวชปฏิบัติและหลักวิชาการทางเภสัชกรรมสำหรับกรณีนี้</t>
        </is>
      </c>
      <c r="L53" s="186" t="inlineStr">
        <is>
          <t>Clinic</t>
        </is>
      </c>
      <c r="M53" s="186" t="inlineStr">
        <is>
          <t>13. Eye disorder</t>
        </is>
      </c>
      <c r="N53" s="186" t="inlineStr">
        <is>
          <t>13.4 Glaucoma, Cataract</t>
        </is>
      </c>
      <c r="O53" s="185" t="inlineStr">
        <is>
          <t>Clinic</t>
        </is>
      </c>
      <c r="P53" s="186" t="inlineStr">
        <is>
          <t>รุ่น RxCU83</t>
        </is>
      </c>
      <c r="Q53" s="185" t="inlineStr">
        <is>
          <t>แบบฝึกหัด</t>
        </is>
      </c>
      <c r="R53" s="185" t="inlineStr">
        <is>
          <t>Quiz เตรียมสอบ CC1 RxCU83</t>
        </is>
      </c>
      <c r="S53" s="185" t="n"/>
    </row>
    <row r="54" ht="24" customHeight="1" s="49">
      <c r="A54" s="185" t="n">
        <v>52</v>
      </c>
      <c r="B54" s="186" t="inlineStr">
        <is>
          <t>ผู้ป่วยชายอายุ 24 ปี มาด้วยอาการตาแดงข้างขวา ไม่คัน ไม่ปวด ตื่นเช้ามามีขี้ตาสีเหลืองข้นจำนวนมากจนลืมตาไม่ขึ้น ผู้ป่วยใส่คอนแทคเลนส์สายตาสั้นเป็นประจำ ปกติล้างคอนแทคเลนส์ด้วยน้ำยาล้างเลนส์และใช้น้ำตาเทียม แต่เมื่อ 3 วันก่อนไปท่องเที่ยวต่างจังหวัด ลืมนำน้ำยาล้างคอนแทคเลนส์ไป จึงใช้น้ำเกลือธรรมดา (Normal Saline) แช่คอนแทคเลนส์ค้างคืนแทนแล้วนำมาใส่ต่อจนเกิดอาการตาแดง ผู้ป่วยมีประวัติแพ้ยา Co-trimoxazole อย่างรุนแรงแบบ Stevens-Johnson Syndrome (SJS)</t>
        </is>
      </c>
      <c r="C54" s="186" t="inlineStr">
        <is>
          <t>ยาหยอดตาในข้อใดมีความเหมาะสมและปลอดภัยสูงสุดในการรักษาการติดเชื้อแบคทีเรียที่ตาในผู้ป่วยรายนี้ (ซึ่งมีความเสี่ยงสูงต่อเชื้อ Pseudomonas aeruginosa)</t>
        </is>
      </c>
      <c r="D54" s="186" t="n"/>
      <c r="E54" s="186" t="inlineStr">
        <is>
          <t>Ciprofloxacin 0.3% ophthalmic solution</t>
        </is>
      </c>
      <c r="F54" s="186" t="inlineStr">
        <is>
          <t>Sulfacetamide sodium 10% ophthalmic solution</t>
        </is>
      </c>
      <c r="G54" s="186" t="inlineStr">
        <is>
          <t>Prednisolone acetate 1% ophthalmic suspension</t>
        </is>
      </c>
      <c r="H54" s="186" t="inlineStr">
        <is>
          <t>Acyclovir 3% ophthalmic ointment</t>
        </is>
      </c>
      <c r="I54" s="186" t="inlineStr">
        <is>
          <t>Antazoline hydrochloride + Tetrahydrozoline ophthalmic solution</t>
        </is>
      </c>
      <c r="J54" s="185" t="n">
        <v>1</v>
      </c>
      <c r="K54" s="186" t="inlineStr">
        <is>
          <t>✅ คำตอบที่ถูกต้อง: ข้อ ก. Ciprofloxacin 0.3% ophthalmic solution
🎯 ทำไมข้อนี้ถึงถูก:
ผู้ป่วยที่ใส่คอนแทคเลนส์แล้วเกิดการติดเชื้อที่ตา (Bacterial Keratitis / Conjunctivitis) มีความเสี่ยงสูงอย่างยิ่งต่อเชื้อแกรมลบที่รุนแรง โดยเฉพาะ Pseudomonas aeruginosa ยาหยอดตาอันดับแรกต้องครอบคลุมเชื้อดังกล่าว ได้แก่ Topical Fluoroquinolones เช่น Ciprofloxacin หรือ Moxifloxacin อีกทั้ง Ciprofloxacin ปลอดภัยในผู้ป่วยที่มีประวัติแพ้ยาซัลฟา
🔍 ข้ออื่นผิดเพราะอะไร:
• ข้อ ข.: Sulfacetamide sodium เป็นยาในกลุ่ม Sulfonamide มีข้อห้ามใช้อย่างเด็ดขาดในผู้ป่วยที่มีประวัติแพ้ยา Co-trimoxazole แบบ SJS เนื่องจากเสี่ยงต่อการเกิด Severe Cutaneous Adverse Reactions ซ้ำซ้อน
• ข้อ ค.: Prednisolone เป็นสเตียรอยด์ มีข้อห้ามใช้ในการติดเชื้อแบคทีเรียที่ยังไม่ได้รับการควบคุม เพราะจะกดภูมิคุ้มกันและทำให้แผลที่กระจกตาทะลุได้
• ข้อ ง.: Acyclovir ใช้รักษาการติดเชื้อไวรัส เช่น Herpes simplex keratitis ไม่มีผลต่อแบคทีเรียแกรมลบ
• ข้อ จ.: Antazoline + Tetrahydrozoline เป็นยาลดอาการแพ้และหดหลอดลม ไม่ใช่ยาต้านจุลชีพ ไม่สามารถรักษาการติดเชื้อแบคทีเรียได้</t>
        </is>
      </c>
      <c r="L54" s="186" t="inlineStr">
        <is>
          <t>Clinic</t>
        </is>
      </c>
      <c r="M54" s="186" t="inlineStr">
        <is>
          <t>13. Eye disorder</t>
        </is>
      </c>
      <c r="N54" s="186" t="inlineStr">
        <is>
          <t>13.4 Glaucoma, Cataract</t>
        </is>
      </c>
      <c r="O54" s="185" t="inlineStr">
        <is>
          <t>Clinic</t>
        </is>
      </c>
      <c r="P54" s="186" t="inlineStr">
        <is>
          <t>[RECONSTRUCTED: ปรับแต่งและเติมเต็มบริบทโจทย์/ตัวเลือกเพื่อความสมบูรณ์] ข้อสอบจริง PLE-CC1 ปี 2567 ข้อ 29</t>
        </is>
      </c>
      <c r="Q54" s="185" t="inlineStr">
        <is>
          <t>ข้อสอบจริง</t>
        </is>
      </c>
      <c r="R54" s="185" t="inlineStr">
        <is>
          <t>2567</t>
        </is>
      </c>
      <c r="S54" s="185" t="inlineStr">
        <is>
          <t>CASE_2567_EYE_01</t>
        </is>
      </c>
    </row>
    <row r="55" ht="24" customHeight="1" s="49">
      <c r="A55" s="185" t="n">
        <v>53</v>
      </c>
      <c r="B55" s="186" t="inlineStr">
        <is>
          <t>ผู้ป่วยชายอายุ 24 ปี มาด้วยอาการตาแดงข้างขวา ไม่คัน ไม่ปวด ตื่นเช้ามามีขี้ตาสีเหลืองข้นจำนวนมากจนลืมตาไม่ขึ้น ผู้ป่วยใส่คอนแทคเลนส์สายตาสั้นเป็นประจำ ปกติล้างคอนแทคเลนส์ด้วยน้ำยาล้างเลนส์และใช้น้ำตาเทียม แต่เมื่อ 3 วันก่อนไปท่องเที่ยวต่างจังหวัด ลืมนำน้ำยาล้างคอนแทคเลนส์ไป จึงใช้น้ำเกลือธรรมดา (Normal Saline) แช่คอนแทคเลนส์ค้างคืนแทนแล้วนำมาใส่ต่อจนเกิดอาการตาแดง ผู้ป่วยมีประวัติแพ้ยา Co-trimoxazole อย่างรุนแรงแบบ Stevens-Johnson Syndrome (SJS)</t>
        </is>
      </c>
      <c r="C55" s="186" t="inlineStr">
        <is>
          <t>จากประวัติการแพ้ยา Co-trimoxazole อย่างรุนแรงแบบ Stevens-Johnson Syndrome (SJS) ของผู้ป่วย แพทย์และเภสัชกรควรระมัดระวังและ หลีกเลี่ยง การใช้ยาหยอดตาหรือส่วนประกอบในสูตรตำรับข้อใดโดยเด็ดขาด เนื่องจากมีความเสี่ยงต่อการเกิดปฏิกิริยาแพ้ยาข้ามกลุ่มรุนแรง (Cross-reactivity)</t>
        </is>
      </c>
      <c r="D55" s="186" t="n"/>
      <c r="E55" s="186" t="inlineStr">
        <is>
          <t>Sulfacetamide sodium eye drops</t>
        </is>
      </c>
      <c r="F55" s="186" t="inlineStr">
        <is>
          <t>Ciprofloxacin eye drops</t>
        </is>
      </c>
      <c r="G55" s="186" t="inlineStr">
        <is>
          <t>Polymyxin B sulfate eye drops</t>
        </is>
      </c>
      <c r="H55" s="186" t="inlineStr">
        <is>
          <t>Dexamethasone sodium phosphate eye drops</t>
        </is>
      </c>
      <c r="I55" s="186" t="inlineStr">
        <is>
          <t>Antazoline hydrochloride eye drops</t>
        </is>
      </c>
      <c r="J55" s="185" t="n">
        <v>1</v>
      </c>
      <c r="K55" s="186" t="inlineStr">
        <is>
          <t>✅ คำตอบที่ถูกต้อง: ข้อ ก. Sulfacetamide sodium eye drops
🎯 ทำไมข้อนี้ถึงถูก:
Co-trimoxazole ประกอบด้วย Sulfamethoxazole ซึ่งมีโครงสร้างแกนเป็น Sulfonamide เช่นเดียวกับยาหยอดตา Sulfacetamide sodium ผู้ป่วยที่มีประวัติแพ้ยาซัลฟารุนแรงแบบ SJS มีความเสี่ยงสูงมากที่จะเกิดปฏิกิริยาแพ้ยาข้ามกลุ่มที่รุนแรงถึงแก่ชีวิต จึงเป็นข้อห้ามใช้เด็ดขาดสำหรับยาหยอดตาที่มีส่วนประกอบของ Sulfonamides
🔍 ข้ออื่นผิดเพราะอะไร:
• ข้อ ข.: Ciprofloxacin เป็นยากลุ่ม Fluoroquinolone โครงสร้างไม่เกี่ยวข้องกับกลุ่มซัลฟา สามารถใช้ได้อย่างปลอดภัย
• ข้อ ค.: Polymyxin B เป็นยาปฏิชีวนะกลุ่ม Polypeptide ไม่มีโครงสร้างซัลโฟนาไมด์
• ข้อ ง.: Dexamethasone เป็น Corticosteroid ไม่มีโครงสร้างซัลฟา (แม้จะมีข้อควรระวังเรื่องการติดเชื้อ แต่ไม่ใช่เรื่องการแพ้ข้ามกลุ่มซัลฟา)
• ข้อ จ.: Antazoline เป็นยากลุ่ม Antihistamine ชนิด Ethylenediamine derivative ไม่มีการแพ้ข้ามกลุ่มกับซัลฟา</t>
        </is>
      </c>
      <c r="L55" s="186" t="inlineStr">
        <is>
          <t>Clinic</t>
        </is>
      </c>
      <c r="M55" s="186" t="inlineStr">
        <is>
          <t>13. Eye disorder</t>
        </is>
      </c>
      <c r="N55" s="186" t="inlineStr">
        <is>
          <t>13.4 Glaucoma, Cataract</t>
        </is>
      </c>
      <c r="O55" s="185" t="inlineStr">
        <is>
          <t>Clinic</t>
        </is>
      </c>
      <c r="P55" s="186" t="inlineStr">
        <is>
          <t>[RECONSTRUCTED: ปรับแต่งและเติมเต็มบริบทโจทย์/ตัวเลือกเพื่อความสมบูรณ์] ข้อสอบจริง PLE-CC1 ปี 2567 ข้อ 30</t>
        </is>
      </c>
      <c r="Q55" s="185" t="inlineStr">
        <is>
          <t>ข้อสอบจริง</t>
        </is>
      </c>
      <c r="R55" s="185" t="inlineStr">
        <is>
          <t>2567</t>
        </is>
      </c>
      <c r="S55" s="185" t="inlineStr">
        <is>
          <t>CASE_2567_EYE_01</t>
        </is>
      </c>
    </row>
    <row r="56">
      <c r="A56" s="185" t="n">
        <v>54</v>
      </c>
      <c r="B56" s="186" t="inlineStr">
        <is>
          <t>ผู้ป่วยชายอายุ 24 ปี มาด้วยอาการตาแดงข้างขวา ไม่คัน ไม่ปวด ตื่นเช้ามามีขี้ตาสีเหลืองข้นจำนวนมากจนลืมตาไม่ขึ้น ผู้ป่วยใส่คอนแทคเลนส์สายตาสั้นเป็นประจำ ปกติล้างคอนแทคเลนส์ด้วยน้ำยาล้างเลนส์และใช้น้ำตาเทียม แต่เมื่อ 3 วันก่อนไปท่องเที่ยวต่างจังหวัด ลืมนำน้ำยาล้างคอนแทคเลนส์ไป จึงใช้น้ำเกลือธรรมดา (Normal Saline) แช่คอนแทคเลนส์ค้างคืนแทนแล้วนำมาใส่ต่อจนเกิดอาการตาแดง ผู้ป่วยมีประวัติแพ้ยา Co-trimoxazole อย่างรุนแรงแบบ Stevens-Johnson Syndrome (SJS)</t>
        </is>
      </c>
      <c r="C56" s="186" t="inlineStr">
        <is>
          <t>คำแนะนำในการปฏิบัติตนและการใช้ยาข้อใด มีความถูกต้องและเหมาะสมที่สุด สำหรับผู้ป่วยรายนี้</t>
        </is>
      </c>
      <c r="D56" s="186" t="n"/>
      <c r="E56" s="186" t="inlineStr">
        <is>
          <t>ควรงดการสวมใส่คอนแทคเลนส์โดยเด็ดขาดตลอดระยะเวลาที่มีการติดเชื้อที่ตา และหลีกเลี่ยงการใช้น้ำตาเทียมที่มีสารกันเสีย Benzalkonium Chloride (BAK) ร่วมกับคอนแทคเลนส์</t>
        </is>
      </c>
      <c r="F56" s="186" t="inlineStr">
        <is>
          <t>สามารถล้างทำความสะอาดและแช่คอนแทคเลนส์ด้วยน้ำประปาหรือน้ำเกลือธรรมดาได้หากไม่มีน้ำยาล้างเฉพาะ</t>
        </is>
      </c>
      <c r="G56" s="186" t="inlineStr">
        <is>
          <t>สามารถใช้ยาป้ายตาหรือยาหยอดตาฆ่าเชื้อขณะสวมใส่คอนแทคเลนส์ได้ตามปกติเพื่อป้องกันเชื้อกระจาย</t>
        </is>
      </c>
      <c r="H56" s="186" t="inlineStr">
        <is>
          <t>โรคนี้เป็นการระคายเคืองทั่วไปจากน้ำเกลือ สามารถหายได้เองโดยไม่ต้องใช้ยาปฏิชีวนะหยอดตา</t>
        </is>
      </c>
      <c r="I56" s="186" t="inlineStr">
        <is>
          <t>สามารถนำคอนแทคเลนส์คู่เดิมที่แช่น้ำเกลือกลับมาใช้ใหม่ได้ทันทีหลังหยอดยาครบ 24 ชั่วโมง</t>
        </is>
      </c>
      <c r="J56" s="185" t="n">
        <v>1</v>
      </c>
      <c r="K56" s="186" t="inlineStr">
        <is>
          <t>✅ คำตอบที่ถูกต้อง: ข้อ ก. ควรงดการสวมใส่คอนแทคเลนส์โดยเด็ดขาดตลอดระยะเวลาที่มีการติดเชื้อที่ตา และหลีกเลี่ยงการใช้น้ำตาเทียมที่มีสารกันเสีย Benzalkonium Chloride (BAK) ร่วมกับคอนแทคเลนส์
🎯 ทำไมข้อนี้ถึงถูก:
ในผู้ป่วยที่มีการติดเชื้อที่กระจกตาหรือเยื่อบุตา ต้องหยุดใส่คอนแทคเลนส์ทันทีจนกว่าการติดเชื้อจะหายสนิทและได้รับการยืนยันจากจักษุแพทย์ นอกจากนี้ สารกันเสีย Benzalkonium chloride (BAK) ในน้ำตาเทียมสามารถถูกดูดซับเข้าสู่เนื้อคอนแทคเลนส์ชนิดนิ่ม (Soft lens) ทำให้เลนส์เสียสภาพและปลดปล่อยสารพิษระคายเคืองต่อกระจกตาอย่างต่อเนื่อง จึงต้องหลีกเลี่ยง
🔍 ข้ออื่นผิดเพราะอะไร:
• ข้อ ข.: ห้ามใช้น้ำประปาหรือน้ำเกลือธรรมดาแช่คอนแทคเลนส์เด็ดขาด เพราะไม่มีสารฆ่าเชื้อ เสี่ยงต่อการติดเชื้อ Acanthamoeba และ Pseudomonas
• ข้อ ค.: ห้ามหยอดยาหรือป้ายยาขณะใส่คอนแทคเลนส์ เพราะตัวยาและสารกันเสียจะสะสมในเลนส์และทำให้การรักษาไม่ได้ผล
• ข้อ ง.: มีขี้ตาสีเหลืองข้นและใส่คอนแทคเลนส์ เป็นสัญญาณของการติดเชื้อแบคทีเรียที่ต้องได้รับยาปฏิชีวนะหยอดตาโดยเร็วเพื่อป้องกันแผลกระจกตาทะลุ
• ข้อ จ.: คอนแทคเลนส์คู่ที่ปนเปื้อนเชื้อแล้วควรทิ้งทันที ห้ามนำกลับมาใช้อีก</t>
        </is>
      </c>
      <c r="L56" s="186" t="inlineStr">
        <is>
          <t>Clinic</t>
        </is>
      </c>
      <c r="M56" s="186" t="inlineStr">
        <is>
          <t>13. Eye disorder</t>
        </is>
      </c>
      <c r="N56" s="186" t="inlineStr">
        <is>
          <t>13.4 Glaucoma, Cataract</t>
        </is>
      </c>
      <c r="O56" s="185" t="inlineStr">
        <is>
          <t>Clinic</t>
        </is>
      </c>
      <c r="P56" s="186" t="inlineStr">
        <is>
          <t>[RECONSTRUCTED: ปรับแต่งและเติมเต็มบริบทโจทย์/ตัวเลือกเพื่อความสมบูรณ์] ข้อสอบจริง PLE-CC1 ปี 2567 ข้อ 31</t>
        </is>
      </c>
      <c r="Q56" s="185" t="inlineStr">
        <is>
          <t>ข้อสอบจริง</t>
        </is>
      </c>
      <c r="R56" s="185" t="inlineStr">
        <is>
          <t>2567</t>
        </is>
      </c>
      <c r="S56" s="185" t="inlineStr">
        <is>
          <t>CASE_2567_EYE_01</t>
        </is>
      </c>
    </row>
    <row r="57">
      <c r="A57" s="185" t="n">
        <v>55</v>
      </c>
      <c r="B57" s="186" t="inlineStr">
        <is>
          <t>ผู้ป่วยชายไทย อายุ 28 ปี มาพบเภสัชกรที่ร้านยาด้วยอาการตาแดง คันตาทั้งสองข้าง น้ำตาไหล มีอาการคันจมูกร่วมด้วย ตรวจพบขี้ตาสีขาวขุ่นอมใส ไม่มีขี้ตาเป็นหนองเหนียวเขียวข้น อาการจะเป็นมากเป็นพิเศษเมื่อสัมผัสฝุ่นหรือละอองเกสร</t>
        </is>
      </c>
      <c r="C57" s="186" t="inlineStr">
        <is>
          <t>จากลักษณะอาการของผู้ป่วย ยาหยอดตาในข้อใดมีความเหมาะสมที่สุดสำหรับการรักษาอาการแพ้ที่ตาเฉียบพลันในเบื้องต้น</t>
        </is>
      </c>
      <c r="D57" s="186" t="n"/>
      <c r="E57" s="186" t="inlineStr">
        <is>
          <t>Dexamethasone + Neomycin eye drops</t>
        </is>
      </c>
      <c r="F57" s="186" t="inlineStr">
        <is>
          <t>Neomycin + Polymyxin B eye drops</t>
        </is>
      </c>
      <c r="G57" s="186" t="inlineStr">
        <is>
          <t>Tobramycin eye ointment</t>
        </is>
      </c>
      <c r="H57" s="186" t="inlineStr">
        <is>
          <t>Tobramycin + Dexamethasone eye drops</t>
        </is>
      </c>
      <c r="I57" s="186" t="inlineStr">
        <is>
          <t>Antazoline + Tetrahydrozoline eye drops</t>
        </is>
      </c>
      <c r="J57" s="185" t="n">
        <v>5</v>
      </c>
      <c r="K57" s="186" t="inlineStr">
        <is>
          <t>✅ คำตอบที่ถูกต้อง: ข้อ จ. Antazoline + Tetrahydrozoline eye drops
🎯 ทำไมข้อนี้ถึงถูก:
ผู้ป่วยมีอาการของโรคเยื่อบุตาอักเสบจากภูมิแพ้ (Allergic conjunctivitis) ได้แก่ คันตาเด่นทั้งสองข้าง มีน้ำตาไหล คันจมูก และสัมพันธ์กับสิ่งกระตุ้น (ฝุ่น) ยาหยอดตาสูตรผสมระหว่าง Antihistamine (Antazoline ช่วยลดอาการคัน) และ Decongestant/Vasoconstrictor (Tetrahydrozoline ช่วยหดหลอดเลือดลดตาแดง) เป็นยาทางเลือกแรกที่ออกฤทธิ์เร็วและเหมาะสมที่สุดในการบรรเทาอาการในระยะสั้น
🔍 ข้ออื่นผิดเพราะอะไร:
• ข้อ ก.: เป็นยาปฏิชีวนะฆ่าเชื้อแบคทีเรียหรือผสมสเตียรอยด์ ซึ่งไม่มีข้อบ่งใช้ใน Allergic conjunctivitis ที่ไม่มีการติดเชื้อแบคทีเรีย และการใช้สเตียรอยด์หยอดตาโดยไม่จำเป็นเสี่ยงต่อการเกิดต้อหิน (Glaucoma) ต้อกระจก และการติดเชื้อรุนแรง
• ข้อ ข.: (Neomycin + Polymyxin B eye drops): ไม่ใช่คำตอบที่ถูกต้องตามแนวทางเวชปฏิบัติและหลักวิชาการทางเภสัชกรรมสำหรับกรณีนี้
• ข้อ ค.: (Tobramycin eye ointment): ไม่ใช่คำตอบที่ถูกต้องตามแนวทางเวชปฏิบัติและหลักวิชาการทางเภสัชกรรมสำหรับกรณีนี้
• ข้อ ง.: (Tobramycin + Dexamethasone eye drops): ไม่ใช่คำตอบที่ถูกต้องตามแนวทางเวชปฏิบัติและหลักวิชาการทางเภสัชกรรมสำหรับกรณีนี้</t>
        </is>
      </c>
      <c r="L57" s="186" t="inlineStr">
        <is>
          <t>Clinic</t>
        </is>
      </c>
      <c r="M57" s="186" t="inlineStr">
        <is>
          <t>13. Eye disorder</t>
        </is>
      </c>
      <c r="N57" s="186" t="inlineStr">
        <is>
          <t>13.3 Contact Lens</t>
        </is>
      </c>
      <c r="O57" s="185" t="inlineStr">
        <is>
          <t>Clinic</t>
        </is>
      </c>
      <c r="P57" s="186" t="inlineStr">
        <is>
          <t>ข้อสอบจริง PLE-CC1 ปี 2566 Day 1 ข้อ 45 [CASE_2566_EYE_01]</t>
        </is>
      </c>
      <c r="Q57" s="185" t="inlineStr">
        <is>
          <t>ข้อสอบจริง</t>
        </is>
      </c>
      <c r="R57" s="185" t="inlineStr">
        <is>
          <t>2566 Day 1</t>
        </is>
      </c>
      <c r="S57" s="185" t="inlineStr">
        <is>
          <t>CASE_2566_EYE_01</t>
        </is>
      </c>
    </row>
    <row r="58">
      <c r="A58" s="185" t="n">
        <v>56</v>
      </c>
      <c r="B58" s="186" t="inlineStr">
        <is>
          <t>ผู้ป่วยชายไทย อายุ 28 ปี มาพบเภสัชกรที่ร้านยาด้วยอาการตาแดง คันตาทั้งสองข้าง น้ำตาไหล มีอาการคันจมูกร่วมด้วย ตรวจพบขี้ตาสีขาวขุ่นอมใส ไม่มีขี้ตาเป็นหนองเหนียวเขียวข้น อาการจะเป็นมากเป็นพิเศษเมื่อสัมผัสฝุ่นหรือละอองเกสร</t>
        </is>
      </c>
      <c r="C58" s="186" t="inlineStr">
        <is>
          <t>คำแนะนำด้านการปฏิบัติตัวแบบไม่ใช้ยา (Non-pharmacological counseling) ในข้อใดเหมาะสมและช่วยบรรเทาอาการแพ้ที่ตาได้ดีที่สุด</t>
        </is>
      </c>
      <c r="D58" s="186" t="n"/>
      <c r="E58" s="186" t="inlineStr">
        <is>
          <t>ใช้น้ำยาล้างตาเปิดตาแล้วล้างตาบ่อยๆ ตลอดวัน</t>
        </is>
      </c>
      <c r="F58" s="186" t="inlineStr">
        <is>
          <t>ให้ประคบอุ่นที่ดวงตาด้วยผ้าชุบน้ำร้อนจัด</t>
        </is>
      </c>
      <c r="G58" s="186" t="inlineStr">
        <is>
          <t>ให้สังเกตสิ่งกระตุ้นแล้วหลีกเลี่ยง ร่วมกับการประคบเย็นที่ดวงตา (Cold compression)</t>
        </is>
      </c>
      <c r="H58" s="186" t="inlineStr">
        <is>
          <t>ขยี้ตาแรงๆ ทันทีที่รู้สึกคันเพื่อกระตุ้นต่อมน้ำตา</t>
        </is>
      </c>
      <c r="I58" s="186" t="inlineStr">
        <is>
          <t>ใช้น้ำประปาฉีดล้างตาเป็นประจำทุกชั่วโมง</t>
        </is>
      </c>
      <c r="J58" s="185" t="n">
        <v>3</v>
      </c>
      <c r="K58" s="186" t="inlineStr">
        <is>
          <t>✅ คำตอบที่ถูกต้อง: ข้อ ค. ให้สังเกตสิ่งกระตุ้นแล้วหลีกเลี่ยง ร่วมกับการประคบเย็นที่ดวงตา (Cold compression)
🎯 ทำไมข้อนี้ถึงถูก:
การประคบเย็น (Cold compression) บริเวณรอบดวงตาช่วยทำให้หลอดเลือดหดตัว ลดการหลั่งสารสื่อการอักเสบ และบรรเทาอาการคันและบวมได้อย่างมีประสิทธิภาพ ร่วมกับการหลีกเลี่ยงสิ่งกระตุ้น (Allergen avoidance) เช่น ฝุ่นละออง ควัน หรือเกสรดอกไม้ และงดการขยี้ตาโดยเด็ดขาดเพราะการขยี้ตาจะกระตุ้นให้ Mast cell แตกตัวหลั่ง Histamine มากขึ้น
🔍 ข้ออื่นผิดเพราะอะไร:
• ข้อ ก.: การล้างตาบ่อยๆ จะชะล้างเมื่อกธรรมชาติและสารต้านจุลชีพในน้ำตาออก ทำให้เยื่อบุตาแห้งและระคายเคืองมากขึ้น
• ข้อ ข.: การประคบร้อนจะทำให้หลอดเลือดขยายตัว กระตุ้นการอักเสบ และเพิ่มอาการคันตาให้รุนแรงขึ้น
• ข้อ ง.: การขยี้ตาทำให้ Mast cells แตกตัวและเสี่ยงต่อการเกิดกระจกตาถลอก (Corneal abrasion)
• ข้อ จ.: (ใช้น้ำประปาฉีดล้างตาเป็นประจำทุกชั่วโมง): ไม่ใช่คำตอบที่ถูกต้องตามแนวทางเวชปฏิบัติและหลักวิชาการทางเภสัชกรรมสำหรับกรณีนี้</t>
        </is>
      </c>
      <c r="L58" s="186" t="inlineStr">
        <is>
          <t>Clinic</t>
        </is>
      </c>
      <c r="M58" s="186" t="inlineStr">
        <is>
          <t>13. Eye disorder</t>
        </is>
      </c>
      <c r="N58" s="186" t="inlineStr">
        <is>
          <t>13.3 Contact Lens</t>
        </is>
      </c>
      <c r="O58" s="185" t="inlineStr">
        <is>
          <t>Clinic</t>
        </is>
      </c>
      <c r="P58" s="186" t="inlineStr">
        <is>
          <t>ข้อสอบจริง PLE-CC1 ปี 2566 Day 1 ข้อ 46 [CASE_2566_EYE_01]</t>
        </is>
      </c>
      <c r="Q58" s="185" t="inlineStr">
        <is>
          <t>ข้อสอบจริง</t>
        </is>
      </c>
      <c r="R58" s="185" t="inlineStr">
        <is>
          <t>2566 Day 1</t>
        </is>
      </c>
      <c r="S58" s="185" t="inlineStr">
        <is>
          <t>CASE_2566_EYE_01</t>
        </is>
      </c>
    </row>
    <row r="59">
      <c r="A59" s="185" t="n">
        <v>57</v>
      </c>
      <c r="B59" s="186" t="inlineStr">
        <is>
          <t>ผู้ป่วยชายไทยอายุ 35 ปี มาพบแพทย์ด้วยอาการมีตุ่มนูนแดงอักเสบและเจ็บปวดบริเวณเปลือกตาข้างซ้าย รู้สึกปวดตุบๆ คล้ายมีหัวฝีที่ขอบเปลือกตา ลืมตาได้ไม่เต็มที่ มีขี้ตาเป็นเมื่อกสีขาวเหลือง ตาแดง เคืองตา และมีน้ำตาไหล</t>
        </is>
      </c>
      <c r="C59" s="186" t="inlineStr">
        <is>
          <t>จากลักษณะอาการของผู้ป่วย เข้าได้กับการวินิจฉัยโรคทางตาในข้อใดมากที่สุด</t>
        </is>
      </c>
      <c r="D59" s="186" t="n"/>
      <c r="E59" s="186" t="inlineStr">
        <is>
          <t>โรคตากุ้งยิง (Hordeolum / Stye)</t>
        </is>
      </c>
      <c r="F59" s="186" t="inlineStr">
        <is>
          <t>เยื่อบุตาอักเสบจากภูมิแพ้ (Allergic conjunctivitis)</t>
        </is>
      </c>
      <c r="G59" s="186" t="inlineStr">
        <is>
          <t>เยื่อบุตาอักเสบจากเชื้อไวรัส (Viral conjunctivitis)</t>
        </is>
      </c>
      <c r="H59" s="186" t="inlineStr">
        <is>
          <t>โรคริดสีดวงตา (Trachoma)</t>
        </is>
      </c>
      <c r="I59" s="186" t="inlineStr">
        <is>
          <t>ภาวะเปลือกตาบวมน้ำจากโรคไต (Lid edema)</t>
        </is>
      </c>
      <c r="J59" s="185" t="n">
        <v>1</v>
      </c>
      <c r="K59" s="186" t="inlineStr">
        <is>
          <t>✅ คำตอบที่ถูกต้อง: ข้อ ก. โรคตากุ้งยิง (Hordeolum / Stye)
🎯 ทำไมข้อนี้ถึงถูก:
ลักษณะอาการมีตุ่มนูนแดง เจ็บ ปวดบวม คล้ายมีหัวฝีหนองที่บริเวณขอบเปลือกตา (External hordeolum เกิดที่ต่อม Zeis หรือ Moll) หรือที่แผ่นเปลือกตาด้านใน (Internal hordeolum เกิดที่ต่อม Meibomian) ร่วมกับมีขี้ตาเป็นหนองสีขาวเหลืองและเคืองตา เป็นลักษณะเฉพาะของการติดเชื้อแบคทีเรียเฉียบพลันที่ต่อมบริเวณเปลือกตา เรียกว่า โรคตากุ้งยิง (Hordeolum)
🔍 ข้ออื่นผิดเพราะอะไร:
• ข้อ ข. เยื่อบุตาอักเสบจากภูมิแพ้ จะมีอาการคันตาเด่นชัด ตาแดงสองข้าง ขี้ตาใสเป็นเมื่อกเหนียว ไม่มีตุ่มหนองเจ็บคล้ายฝี
• ข้อ ค. เยื่อบุตาอักเสบจากไวรัส ตาแดง เคืองตา มีน้ำตาไหลใส ต่อมน้ำเหลืองหน้าหูโต ไม่มีตุ่มหนองที่เปลือกตา
• ข้อ ง. Trachoma เกิดจาก Chlamydia มีตุ่ม Follicles ที่เยื่อบุตาบน
• ข้อ จ. Lid edema จากโรคไต จะบวมฉุสองข้าง ไม่แดง ไม่เจ็บ และไม่มีหนอง</t>
        </is>
      </c>
      <c r="L59" s="186" t="inlineStr">
        <is>
          <t>Clinic</t>
        </is>
      </c>
      <c r="M59" s="186" t="inlineStr">
        <is>
          <t>13. Eye disorder</t>
        </is>
      </c>
      <c r="N59" s="186" t="inlineStr">
        <is>
          <t>13.1 Conjunctivitis</t>
        </is>
      </c>
      <c r="O59" s="185" t="inlineStr">
        <is>
          <t>Clinic</t>
        </is>
      </c>
      <c r="P59" s="186" t="inlineStr">
        <is>
          <t>ข้อสอบจริง PLE-CC1 ปี 2566 Day 2 ข้อ 57 [CASE_2566_HORDEOLUM_01]</t>
        </is>
      </c>
      <c r="Q59" s="185" t="inlineStr">
        <is>
          <t>ข้อสอบจริง</t>
        </is>
      </c>
      <c r="R59" s="185" t="inlineStr">
        <is>
          <t>2566 Day 2</t>
        </is>
      </c>
      <c r="S59" s="185" t="inlineStr">
        <is>
          <t>CASE_2566_HORDEOLUM_01</t>
        </is>
      </c>
    </row>
    <row r="60">
      <c r="A60" s="185" t="n">
        <v>58</v>
      </c>
      <c r="B60" s="186" t="inlineStr">
        <is>
          <t>ผู้ป่วยชายไทยอายุ 35 ปี ได้รับการวินิจฉัยเป็นโรคตากุ้งยิงชนิดเฉียบพลัน (Acute hordeolum) ที่เปลือกตาซ้าย</t>
        </is>
      </c>
      <c r="C60" s="186" t="inlineStr">
        <is>
          <t>เชื้อจุลชีพก่อโรคชนิดใดเป็นสาเหตุสำคัญที่พบได้บ่อยที่สุดของการเกิดโรคตากุ้งยิง</t>
        </is>
      </c>
      <c r="D60" s="186" t="n"/>
      <c r="E60" s="186" t="inlineStr">
        <is>
          <t>Neisseria gonorrhoeae</t>
        </is>
      </c>
      <c r="F60" s="186" t="inlineStr">
        <is>
          <t>Chlamydia trachomatis</t>
        </is>
      </c>
      <c r="G60" s="186" t="inlineStr">
        <is>
          <t>Adenovirus</t>
        </is>
      </c>
      <c r="H60" s="186" t="inlineStr">
        <is>
          <t>Staphylococcus aureus</t>
        </is>
      </c>
      <c r="I60" s="186" t="inlineStr">
        <is>
          <t>Pseudomonas aeruginosa</t>
        </is>
      </c>
      <c r="J60" s="185" t="n">
        <v>4</v>
      </c>
      <c r="K60" s="186" t="inlineStr">
        <is>
          <t>✅ คำตอบที่ถูกต้อง: ข้อ ง. Staphylococcus aureus
🎯 ทำไมข้อนี้ถึงถูก:
เชื้อแบคทีเรียที่เป็นสาเหตุหลักของการเกิดโรคตากุ้งยิง (Hordeolum) มากกว่า 90-95% ของผู้ป่วย คือ Staphylococcus aureus ซึ่งเป็นเชื้อประจำถิ่น (Normal flora) บนผิวหนังและขอบเปลือกตา เมื่อเกิดการอุดตันของท่อต่อมไขมันที่เปลือกตา (Meibomian gland หรือ Zeis gland) เชื้อจะแบ่งตัวเพิ่มจำนวนและสร้างเอนไซม์ Coagulase และสารพิษทำให้เกิดการอักเสบเป็นหนองเฉียบพลัน
🔍 ข้ออื่นผิดเพราะอะไร:
• ข้อ ก. N. gonorrhoeae ก่อให้เกิดเยื่อบุตาอักเสบเป็นหนองรุนแรงในทารกแรกเกิดหรือผู้ใหญ่ (Hyperacute purulent conjunctivitis)
• ข้อ ข. C. trachomatis ก่อโรคริดสีดวงตาและ Inclusion conjunctivitis
• ข้อ ค. Adenovirus เป็นสาเหตุหลักของโรคตาแดงจากไวรัส (Epidemic keratoconjunctivitis)
• ข้อ จ. P. aeruginosa มักก่อให้เกิดแผลที่กระจกตา (Bacterial keratitis) ในผู้ใส่คอนแทคเลนส์</t>
        </is>
      </c>
      <c r="L60" s="186" t="inlineStr">
        <is>
          <t>Clinic</t>
        </is>
      </c>
      <c r="M60" s="186" t="inlineStr">
        <is>
          <t>13. Eye disorder</t>
        </is>
      </c>
      <c r="N60" s="186" t="inlineStr">
        <is>
          <t>13.1 Conjunctivitis</t>
        </is>
      </c>
      <c r="O60" s="185" t="inlineStr">
        <is>
          <t>Clinic</t>
        </is>
      </c>
      <c r="P60" s="186" t="inlineStr">
        <is>
          <t>ข้อสอบจริง PLE-CC1 ปี 2566 Day 2 ข้อ 58 [CASE_2566_HORDEOLUM_01]</t>
        </is>
      </c>
      <c r="Q60" s="185" t="inlineStr">
        <is>
          <t>ข้อสอบจริง</t>
        </is>
      </c>
      <c r="R60" s="185" t="inlineStr">
        <is>
          <t>2566 Day 2</t>
        </is>
      </c>
      <c r="S60" s="185" t="inlineStr">
        <is>
          <t>CASE_2566_HORDEOLUM_01</t>
        </is>
      </c>
    </row>
    <row r="61">
      <c r="A61" s="185" t="n">
        <v>59</v>
      </c>
      <c r="B61" s="186" t="inlineStr">
        <is>
          <t>ผู้ป่วยชายไทยอายุ 35 ปี เริ่มมีอาการตากุ้งยิง (Hordeolum) บวมแดงเจ็บที่เปลือกตาซ้ายในระยะเริ่มต้น</t>
        </is>
      </c>
      <c r="C61" s="186" t="inlineStr">
        <is>
          <t>ข้อใดเป็นคำแนะนำในการปฏิบัติตัวและการดูแลตนเองเบื้องต้นที่ถูกต้องและเหมาะสมที่สุดสำหรับผู้ป่วยรายนี้</t>
        </is>
      </c>
      <c r="D61" s="186" t="n"/>
      <c r="E61" s="186" t="inlineStr">
        <is>
          <t>ใช้ผ้าสะอาดชุบน้ำเย็นจัดประคบเปลือกตาครั้งละ 15 นาที วันละ 4 ครั้ง</t>
        </is>
      </c>
      <c r="F61" s="186" t="inlineStr">
        <is>
          <t>ใช้ผ้าสะอาดชุบน้ำอุ่นประคบบริเวณเปลือกตานาน 10-15 นาที วันละ 3-4 ครั้ง ร่วมกับการนวดเบาๆ เพื่อช่วยระบายไขมันและหนอง</t>
        </is>
      </c>
      <c r="G61" s="186" t="inlineStr">
        <is>
          <t>ใช้น้ำยาล้างตาเปิดล้างตาทุก 1-2 ชั่วโมงเพื่อชะล้างเชื้อแบคทีเรีย</t>
        </is>
      </c>
      <c r="H61" s="186" t="inlineStr">
        <is>
          <t>ใช้เข็มสะอาดสะกิดหัวหนองที่เปลือกตาออกด้วยตนเองทันทีเพื่อลดความดัน</t>
        </is>
      </c>
      <c r="I61" s="186" t="inlineStr">
        <is>
          <t>งดรับประทานอาหารประเภทไขมันและเนื้อสัตว์ทุกชนิดเพื่อลดการผลิตไขมันที่เปลือกตา</t>
        </is>
      </c>
      <c r="J61" s="185" t="n">
        <v>2</v>
      </c>
      <c r="K61" s="186" t="inlineStr">
        <is>
          <t>✅ คำตอบที่ถูกต้อง: ข้อ ข. ใช้ผ้าสะอาดชุบน้ำอุ่นประคบบริเวณเปลือกตานาน 10-15 นาที วันละ 3-4 ครั้ง ร่วมกับการนวดเบาๆ เพื่อช่วยระบายไขมันและหนอง
🎯 ทำไมข้อนี้ถึงถูก:
การดูแลรักษาโรคตากุ้งยิงในระยะแรกที่สำคัญและมีประสิทธิภาพที่สุด คือ การประคบอุ่น (Warm compression) โดยใช้ผ้าสะอาดชุบน้ำอุ่น (อุณหภูมิประมาณ 40-45 องศาเซลเซียส) วางทาบที่เปลือกตานาน 10-15 นาที วันละ 3-4 ครั้ง ความร้อนจะช่วยละลายไขมันที่อุดตันในท่อต่อม เพิ่มการไหลเวียนเลือด และช่วยให้หัวฝีหนองแตกและระบายออกเองตามธรรมชาติอย่างปลอดภัย
🔍 ข้ออื่นผิดเพราะอะไร:
• ข้อ ก. ผิดเพราะการประคบเย็นจะทำให้ไขมันแข็งตัวอุดตันท่อต่อมมากขึ้น
• ข้อ ค. ผิดเพราะการล้างตาบ่อยเกินไปจะชะล้างน้ำตาธรรมชาติและทำให้เคืองตามากขึ้น
• ข้อ ง. ผิดอย่างยิ่ง ห้ามบีบหรือใช้เข็มสะกิดหัวหนองเองเด็ดขาด เพราะอาจทำให้เชื้อกระจายเข้าสู่เนื้อเยื่อรอบเบ้าตา (Orbital cellulitis) หรือหลอดเลือดดำในสมอง (Cavernous sinus thrombosis)
• ข้อ จ. ผิดเพราะการงดอาหารไม่ใช่วิธีรักษาตากุ้งยิง</t>
        </is>
      </c>
      <c r="L61" s="186" t="inlineStr">
        <is>
          <t>Clinic</t>
        </is>
      </c>
      <c r="M61" s="186" t="inlineStr">
        <is>
          <t>13. Eye disorder</t>
        </is>
      </c>
      <c r="N61" s="186" t="inlineStr">
        <is>
          <t>13.1 Conjunctivitis</t>
        </is>
      </c>
      <c r="O61" s="185" t="inlineStr">
        <is>
          <t>Clinic</t>
        </is>
      </c>
      <c r="P61" s="186" t="inlineStr">
        <is>
          <t>ข้อสอบจริง PLE-CC1 ปี 2566 Day 2 ข้อ 59 [CASE_2566_HORDEOLUM_01]</t>
        </is>
      </c>
      <c r="Q61" s="185" t="inlineStr">
        <is>
          <t>ข้อสอบจริง</t>
        </is>
      </c>
      <c r="R61" s="185" t="inlineStr">
        <is>
          <t>2566 Day 2</t>
        </is>
      </c>
      <c r="S61" s="185" t="inlineStr">
        <is>
          <t>CASE_2566_HORDEOLUM_01</t>
        </is>
      </c>
    </row>
    <row r="62">
      <c r="A62" s="185" t="n">
        <v>60</v>
      </c>
      <c r="B62" s="186" t="inlineStr">
        <is>
          <t>ผู้ป่วยชายไทยอายุ 35 ปี เป็นโรคตากุ้งยิงที่เปลือกตาซ้าย หลังดูแลเบื้องต้นอาการยังไม่ทุเลา มีตุ่มหนองโตขึ้นและมีขี้ตาเป็นหนองชัดเจน แพทย์พิจารณาสั่งใช้ยาหยอดตาหรือยาป้ายตาปฏิชีวนะเพื่อกำจัดเชื้อแบคทีเรีย</t>
        </is>
      </c>
      <c r="C62" s="186" t="inlineStr">
        <is>
          <t>ยาหยอดตาหรือยาป้ายตาในข้อใดมีความเหมาะสมและครอบคลุมเชื้อก่อโรคสำหรับผู้ป่วยรายนี้</t>
        </is>
      </c>
      <c r="D62" s="186" t="n"/>
      <c r="E62" s="186" t="inlineStr">
        <is>
          <t>Antazoline + Naphazoline eye drops</t>
        </is>
      </c>
      <c r="F62" s="186" t="inlineStr">
        <is>
          <t>Dexamethasone + Neomycin eye drops</t>
        </is>
      </c>
      <c r="G62" s="186" t="inlineStr">
        <is>
          <t>Polymyxin B + Neomycin eye drops / Ointment</t>
        </is>
      </c>
      <c r="H62" s="186" t="inlineStr">
        <is>
          <t>Ketotifen eye drops</t>
        </is>
      </c>
      <c r="I62" s="186" t="inlineStr">
        <is>
          <t>Artificial tears (Carboxymethylcellulose eye drops)</t>
        </is>
      </c>
      <c r="J62" s="185" t="n">
        <v>3</v>
      </c>
      <c r="K62" s="186" t="inlineStr">
        <is>
          <t>✅ คำตอบที่ถูกต้อง: ข้อ ค. Polymyxin B + Neomycin eye drops / Ointment
🎯 ทำไมข้อนี้ถึงถูก:
สำหรับโรคตากุ้งยิงที่มีอาการอักเสบเป็นหนอง ยาปฏิชีวนะเฉพาะที่ (Topical ocular antibiotics) ชนิดหยอดหรือป้ายตาที่มีประสิทธิภาพ ได้แก่ Polymyxin B + Neomycin (+/- Gramicidin) หรือ Chloramphenicol หรือ Tobramycin หรือ Terramycin (Oxytetracycline) ซึ่งออกฤทธิ์ฆ่าเชื้อแบคทีเรียแกรมบวก (รวมถึง S. aureus) และแกรมลบ โดยไม่ควรผสมยาสเตียรอยด์ในระยะที่มีการติดเชื้อแบคทีเรียรุนแรง
🔍 ข้ออื่นผิดเพราะอะไร:
• ข้อ ก.: และ ง. Antazoline/Naphazoline และ Ketotifen เป็นยาแก้แพ้หยอดตาสำหรับเยื่อบุตาอักเสบจากภูมิแพ้ ไม่มีฤทธิ์ฆ่าเชื้อแบคทีเรีย
• ข้อ ข.: ผิดเพราะมี Dexamethasone ซึ่งเป็น Corticosteroid มีข้อห้ามใช้ในภาวะติดเชื้อแบคทีเรียรุนแรงโดยไม่มีข้อบ่งชี้เฉพาะ เพราะจะกดภูมิต้านทานและทำให้เชื้อลุกลาม
• ข้อ ง.: (Ketotifen eye drops): ไม่ใช่คำตอบที่ถูกต้องตามแนวทางเวชปฏิบัติและหลักวิชาการทางเภสัชกรรมสำหรับกรณีนี้
• ข้อ จ.: น้ำตาเทียมใช้บรรเทาอาการตาแห้ง ไม่ได้รักษาการติดเชื้อ</t>
        </is>
      </c>
      <c r="L62" s="186" t="inlineStr">
        <is>
          <t>Clinic</t>
        </is>
      </c>
      <c r="M62" s="186" t="inlineStr">
        <is>
          <t>13. Eye disorder</t>
        </is>
      </c>
      <c r="N62" s="186" t="inlineStr">
        <is>
          <t>13.1 Conjunctivitis</t>
        </is>
      </c>
      <c r="O62" s="185" t="inlineStr">
        <is>
          <t>Clinic</t>
        </is>
      </c>
      <c r="P62" s="186" t="inlineStr">
        <is>
          <t>ข้อสอบจริง PLE-CC1 ปี 2566 Day 2 ข้อ 60 [CASE_2566_HORDEOLUM_01]</t>
        </is>
      </c>
      <c r="Q62" s="185" t="inlineStr">
        <is>
          <t>ข้อสอบจริง</t>
        </is>
      </c>
      <c r="R62" s="185" t="inlineStr">
        <is>
          <t>2566 Day 2</t>
        </is>
      </c>
      <c r="S62" s="185" t="inlineStr">
        <is>
          <t>CASE_2566_HORDEOLUM_01</t>
        </is>
      </c>
    </row>
  </sheetData>
  <mergeCells count="1">
    <mergeCell ref="A1:F1"/>
  </mergeCells>
  <pageMargins left="0.75" right="0.75" top="1" bottom="1" header="0.5" footer="0.5"/>
</worksheet>
</file>

<file path=xl/worksheets/sheet18.xml><?xml version="1.0" encoding="utf-8"?>
<worksheet xmlns="http://schemas.openxmlformats.org/spreadsheetml/2006/main">
  <sheetPr>
    <outlinePr summaryBelow="0" summaryRight="0"/>
    <pageSetUpPr/>
  </sheetPr>
  <dimension ref="A1:S108"/>
  <sheetViews>
    <sheetView workbookViewId="0">
      <pane ySplit="2" topLeftCell="A3" activePane="bottomLeft" state="frozen"/>
      <selection pane="bottomLeft" activeCell="B4" sqref="B4"/>
    </sheetView>
  </sheetViews>
  <sheetFormatPr baseColWidth="8" defaultColWidth="12.6640625" defaultRowHeight="15.75" customHeight="1"/>
  <cols>
    <col width="8" customWidth="1" style="49" min="1" max="1"/>
    <col width="50" customWidth="1" style="49" min="2" max="2"/>
    <col width="40" customWidth="1" style="49" min="3" max="3"/>
    <col width="12" customWidth="1" style="49" min="4" max="4"/>
    <col width="28" customWidth="1" style="49" min="5" max="5"/>
    <col width="28" customWidth="1" style="49" min="6" max="6"/>
    <col width="28" customWidth="1" style="49" min="7" max="7"/>
    <col width="28" customWidth="1" style="49" min="8" max="8"/>
    <col width="28" customWidth="1" style="49" min="9" max="9"/>
    <col width="14" customWidth="1" style="49" min="10" max="10"/>
    <col width="55" customWidth="1" style="49" min="11" max="11"/>
    <col width="12" customWidth="1" style="49" min="12" max="12"/>
    <col width="25" customWidth="1" style="49" min="13" max="13"/>
    <col width="30" customWidth="1" style="49" min="14" max="14"/>
    <col width="15" customWidth="1" style="49" min="15" max="15"/>
    <col width="20" customWidth="1" style="49" min="16" max="16"/>
    <col width="16" customWidth="1" style="49" min="17" max="17"/>
    <col width="16" customWidth="1" style="49" min="18" max="18"/>
    <col width="24" customWidth="1" style="49" min="19" max="19"/>
  </cols>
  <sheetData>
    <row r="1" ht="34.95" customHeight="1" s="49">
      <c r="A1" s="51">
        <f>HYPERLINK("#gid=0", "🏠 กลับสู่หน้าแรก (Go to Home Page)")</f>
        <v/>
      </c>
    </row>
    <row r="2" ht="28" customHeight="1" s="49">
      <c r="A2" s="181" t="inlineStr">
        <is>
          <t>ลำดับ</t>
        </is>
      </c>
      <c r="B2" s="182" t="inlineStr">
        <is>
          <t>สถานการณ์เคส / ข้อมูลผู้ป่วย</t>
        </is>
      </c>
      <c r="C2" s="183" t="inlineStr">
        <is>
          <t>คำถาม</t>
        </is>
      </c>
      <c r="D2" s="181" t="inlineStr">
        <is>
          <t>รูปถาม</t>
        </is>
      </c>
      <c r="E2" s="181" t="inlineStr">
        <is>
          <t>ตัวเลือก 1</t>
        </is>
      </c>
      <c r="F2" s="181" t="inlineStr">
        <is>
          <t>ตัวเลือก 2</t>
        </is>
      </c>
      <c r="G2" s="181" t="inlineStr">
        <is>
          <t>ตัวเลือก 3</t>
        </is>
      </c>
      <c r="H2" s="181" t="inlineStr">
        <is>
          <t>ตัวเลือก 4</t>
        </is>
      </c>
      <c r="I2" s="181" t="inlineStr">
        <is>
          <t>ตัวเลือก 5</t>
        </is>
      </c>
      <c r="J2" s="181" t="inlineStr">
        <is>
          <t>เฉลย (ตัวเลข 1-5)</t>
        </is>
      </c>
      <c r="K2" s="181" t="inlineStr">
        <is>
          <t>คำอธิบายเฉลย</t>
        </is>
      </c>
      <c r="L2" s="181" t="inlineStr">
        <is>
          <t>รูปเฉลย</t>
        </is>
      </c>
      <c r="M2" s="181" t="inlineStr">
        <is>
          <t>หัวข้อโรคสภาฯ</t>
        </is>
      </c>
      <c r="N2" s="181" t="inlineStr">
        <is>
          <t>หัวข้อย่อย</t>
        </is>
      </c>
      <c r="O2" s="181" t="inlineStr">
        <is>
          <t>Product / Clinic</t>
        </is>
      </c>
      <c r="P2" s="181" t="inlineStr">
        <is>
          <t>หมายเหตุ</t>
        </is>
      </c>
      <c r="Q2" s="181" t="inlineStr">
        <is>
          <t>ประเภทข้อสอบ</t>
        </is>
      </c>
      <c r="R2" s="181" t="inlineStr">
        <is>
          <t>ปี / เลขชุด</t>
        </is>
      </c>
      <c r="S2" s="184" t="inlineStr">
        <is>
          <t>Case ID (รหัสเคส)</t>
        </is>
      </c>
    </row>
    <row r="3" ht="24" customHeight="1" s="49">
      <c r="A3" s="187" t="n">
        <v>1</v>
      </c>
      <c r="B3" s="186" t="inlineStr">
        <is>
          <t>ผู้ป่วยชายไทยอายุ 50 ปี น้ำหนัก 80 กิโลกรัม ส่วนสูง 180 เซนติเมตร CC: มีอาการไอ หอบเหนื่อย เจ็บแน่นหน้าอก ประวัติสูบบุหรี่ 30 มวน/วัน มานานกว่า 30 ปี ได้รับการวินิจฉัยเป็น Non-Small Cell Lung Cancer (NSCLC) Stage IIIA ร่วมกับโรค Myasthenia gravis แพทย์วางแผนให้ยาเคมีบำบัดสูตร Cisplatin 50 mg/m² ในวันที่ 1, 8 และ Vinblastine 6 mg/m² ในวันที่ 1, 8, 15, 21 (1 รอบการรักษาเท่ากับ 28 วัน ทั้งหมด 4 รอบ)</t>
        </is>
      </c>
      <c r="C3" s="186" t="inlineStr">
        <is>
          <t>ในวันที่ 1 ของรอบการรักษา ผู้ป่วยรายนี้ควรได้รับยา Cisplatin และ Vinblastine ในขนาดอย่างละเท่าใด</t>
        </is>
      </c>
      <c r="D3" s="186" t="n"/>
      <c r="E3" s="186" t="inlineStr">
        <is>
          <t>Cisplatin 50 mg และ Vinblastine 6 mg</t>
        </is>
      </c>
      <c r="F3" s="186" t="inlineStr">
        <is>
          <t>Cisplatin 100 mg และ Vinblastine 12 mg</t>
        </is>
      </c>
      <c r="G3" s="186" t="inlineStr">
        <is>
          <t>Cisplatin 125 mg และ Vinblastine 18 mg</t>
        </is>
      </c>
      <c r="H3" s="186" t="inlineStr">
        <is>
          <t>Cisplatin 150 mg และ Vinblastine 24 mg</t>
        </is>
      </c>
      <c r="I3" s="188" t="inlineStr">
        <is>
          <t>Cisplatin 175 mg และ Vinblastine 48 mg</t>
        </is>
      </c>
      <c r="J3" s="185" t="n">
        <v>2</v>
      </c>
      <c r="K3" s="186" t="inlineStr">
        <is>
          <t>✅ คำตอบที่ถูกต้อง: ข้อ ข. Cisplatin 100 mg และ Vinblastine 12 mg
🎯 ทำไมข้อนี้ถึงถูก:
คำนวณพื้นที่ผิวร่างกาย (Body Surface Area: BSA) ตามสูตร Mosteller: $BSA = \sqrt{\frac{Height (cm) \times Weight (kg)}{3600}} = \sqrt{\frac{180 \times 80}{3600}} = \sqrt{4} = 2.0\ m^2$
ขนาดยา Cisplatin ต่อวัน: $50\ mg/m^2 \times 2.0\ m^2 = 100\ mg$
ขนาดยา Vinblastine ต่อวัน: $6\ mg/m^2 \times 2.0\ m^2 = 12\ mg$
🔍 ข้ออื่นผิดเพราะอะไร:
• ข้อ ก. Cisplatin 50 mg และ Vinblastine 6 mg: เป็นขนาดยาต่อตารางเมตร ($mg/m^2$) ยังไม่ได้คูณด้วยพื้นที่ผิวร่างกาย (BSA 2.0 m²)
• ข้อ ค. Cisplatin 125 mg และ Vinblastine 18 mg: คำนวณขนาดยาสูงเกินจริงจากข้อผิดพลาดในการคิดพื้นที่ผิว
• ข้อ ง. Cisplatin 150 mg และ Vinblastine 24 mg: คิดคำนวณจาก BSA เท่ากับ 3.0 m² ซึ่งไม่ถูกต้อง
• ข้อ จ. Cisplatin 175 mg และ Vinblastine 48 mg: ขนาดยาสูงเกินเกณฑ์มาตรฐานอย่างร้ายแรง ก่อให้เกิดพิษต่อไตและกดไขกระดูกรุนแรง</t>
        </is>
      </c>
      <c r="L3" s="186" t="n"/>
      <c r="M3" s="186" t="inlineStr">
        <is>
          <t>14. Oncologic</t>
        </is>
      </c>
      <c r="N3" s="186" t="inlineStr">
        <is>
          <t>14.1 CINV &amp; Supportive Care</t>
        </is>
      </c>
      <c r="O3" s="185" t="inlineStr">
        <is>
          <t>Clinic</t>
        </is>
      </c>
      <c r="P3" s="186" t="inlineStr">
        <is>
          <t>ข้อ 1 Pharma Plus เล่มม่วง (เฉลยข้อ ข)</t>
        </is>
      </c>
      <c r="Q3" s="185" t="inlineStr">
        <is>
          <t>แบบฝึกหัด</t>
        </is>
      </c>
      <c r="R3" s="185" t="inlineStr">
        <is>
          <t>เล่มม่วง</t>
        </is>
      </c>
      <c r="S3" s="185" t="inlineStr">
        <is>
          <t>CASE-ONCO-NSCLC-CISPLATIN-VINBLASTINE</t>
        </is>
      </c>
    </row>
    <row r="4" ht="24" customHeight="1" s="49">
      <c r="A4" s="187" t="n">
        <v>2</v>
      </c>
      <c r="B4" s="186" t="inlineStr">
        <is>
          <t>ผู้ป่วยชายไทยอายุ 50 ปี น้ำหนัก 80 กิโลกรัม ส่วนสูง 180 เซนติเมตร CC: มีอาการไอ หอบเหนื่อย เจ็บแน่นหน้าอก ประวัติสูบบุหรี่ 30 มวน/วัน มานานกว่า 30 ปี ได้รับการวินิจฉัยเป็น Non-Small Cell Lung Cancer (NSCLC) Stage IIIA ร่วมกับโรค Myasthenia gravis แพทย์วางแผนให้ยาเคมีบำบัดสูตร Cisplatin 50 mg/m² ในวันที่ 1, 8 และ Vinblastine 6 mg/m² ในวันที่ 1, 8, 15, 21 (1 รอบการรักษาเท่ากับ 28 วัน ทั้งหมด 4 รอบ)</t>
        </is>
      </c>
      <c r="C4" s="186" t="inlineStr">
        <is>
          <t>ข้อใดระบุกลไกการออกฤทธิ์ต้านเซลล์มะเร็งของยา Cisplatin ได้ถูกต้อง</t>
        </is>
      </c>
      <c r="D4" s="186" t="n"/>
      <c r="E4" s="186" t="inlineStr">
        <is>
          <t>ยับยั้งการรวมตัวของสายใย Microtubule (Inhibit mitotic spindle formation)</t>
        </is>
      </c>
      <c r="F4" s="186" t="inlineStr">
        <is>
          <t>ยับยั้งเอนไซม์ Topoisomerase II ขัดขวางการคลายเกลียวของ DNA</t>
        </is>
      </c>
      <c r="G4" s="186" t="inlineStr">
        <is>
          <t>ทำปฏิกิริยากับสาย DNA เกิด Intrastrand และ Interstrand cross-linking</t>
        </is>
      </c>
      <c r="H4" s="186" t="inlineStr">
        <is>
          <t>แทรกตัวระหว่างคู่เบสของ DNA (Intercalation) และสร้างอนุมูลอิสระ</t>
        </is>
      </c>
      <c r="I4" s="188" t="inlineStr">
        <is>
          <t>ยับยั้งเอนไซม์ Dihydrofolate reductase (DHFR) ขัดขวางการสังเคราะห์โฟเลต</t>
        </is>
      </c>
      <c r="J4" s="185" t="n">
        <v>3</v>
      </c>
      <c r="K4" s="186" t="inlineStr">
        <is>
          <t>✅ คำตอบที่ถูกต้อง: ข้อ ค. ทำปฏิกิริยากับสาย DNA เกิด Intrastrand และ Interstrand cross-linking
🎯 ทำไมข้อนี้ถึงถูก:
Cisplatin เป็นยาในกลุ่ม Platinum coordination complexes ที่ออกฤทธิ์เสมือน Alkylating agent โดยโมเลกุลยาเกิดปฏิกิริยา Aquation ในเซลล์ แล้วเข้าจับกับเบส Guanine (N-7 position) ทำให้เกิด Intrastrand (และ Interstrand) DNA cross-links ขัดขวางกระบวนการ DNA replication และ transcription นำไปสู่การตายของเซลล์มะเร็งแบบ Apoptosis
🔍 ข้ออื่นผิดเพราะอะไร:
• ข้อ ก. ยับยั้งการรวมตัวของสายใย Microtubule: เป็นกลไกของยากลุ่ม Vinca alkaloids เช่น Vinblastine, Vincristine
• ข้อ ข. ยับยั้งเอนไซม์ Topoisomerase II: เป็นกลไกของยา Etoposide หรือ Doxorubicin
• ข้อ ง. แทรกตัวระหว่างคู่เบสของ DNA (Intercalation): เป็นกลไกของยากลุ่ม Anthracyclines เช่น Doxorubicin
• ข้อ จ. ยับยั้งเอนไซม์ Dihydrofolate reductase (DHFR): เป็นกลไกของยา Methotrexate</t>
        </is>
      </c>
      <c r="L4" s="186" t="n"/>
      <c r="M4" s="186" t="inlineStr">
        <is>
          <t>14. Oncologic</t>
        </is>
      </c>
      <c r="N4" s="186" t="inlineStr">
        <is>
          <t>14.1 CINV &amp; Supportive Care</t>
        </is>
      </c>
      <c r="O4" s="185" t="inlineStr">
        <is>
          <t>Clinic</t>
        </is>
      </c>
      <c r="P4" s="186" t="inlineStr">
        <is>
          <t>ข้อ 2 Pharma Plus เล่มม่วง (เฉลยข้อ )</t>
        </is>
      </c>
      <c r="Q4" s="185" t="inlineStr">
        <is>
          <t>แบบฝึกหัด</t>
        </is>
      </c>
      <c r="R4" s="185" t="inlineStr">
        <is>
          <t>เล่มม่วง</t>
        </is>
      </c>
      <c r="S4" s="185" t="inlineStr">
        <is>
          <t>CASE-ONCO-NSCLC-CISPLATIN-VINBLASTINE</t>
        </is>
      </c>
    </row>
    <row r="5" ht="24" customHeight="1" s="49">
      <c r="A5" s="187" t="n">
        <v>3</v>
      </c>
      <c r="B5" s="186" t="inlineStr">
        <is>
          <t>ผู้ป่วยชายไทยอายุ 50 ปี น้ำหนัก 80 กิโลกรัม ส่วนสูง 180 เซนติเมตร CC: มีอาการไอ หอบเหนื่อย เจ็บแน่นหน้าอก ประวัติสูบบุหรี่ 30 มวน/วัน มานานกว่า 30 ปี ได้รับการวินิจฉัยเป็น Non-Small Cell Lung Cancer (NSCLC) Stage IIIA ร่วมกับโรค Myasthenia gravis แพทย์วางแผนให้ยาเคมีบำบัดสูตร Cisplatin 50 mg/m² ในวันที่ 1, 8 และ Vinblastine 6 mg/m² ในวันที่ 1, 8, 15, 21 (1 รอบการรักษาเท่ากับ 28 วัน ทั้งหมด 4 รอบ)</t>
        </is>
      </c>
      <c r="C5" s="186" t="inlineStr">
        <is>
          <t>ยาเคมีบำบัด Vinblastine มีกลไกการออกฤทธิ์ต้านเซลล์มะเร็งอย่างไร</t>
        </is>
      </c>
      <c r="D5" s="186" t="n"/>
      <c r="E5" s="186" t="inlineStr">
        <is>
          <t>ทำปฏิกิริยา Alkylation กับสายดีเอ็นเอ ทำให้เกิด DNA strand breakage</t>
        </is>
      </c>
      <c r="F5" s="186" t="inlineStr">
        <is>
          <t>จับกับโปรตีน Tubulin และยับยั้งการสร้าง Mitotic spindle ในระยะ M-phase</t>
        </is>
      </c>
      <c r="G5" s="186" t="inlineStr">
        <is>
          <t>ยับยั้งเอนไซม์ Topoisomerase II ทำให้เกิด Double-strand DNA break</t>
        </is>
      </c>
      <c r="H5" s="186" t="inlineStr">
        <is>
          <t>เข้าแทรกในสายดีเอ็นเอและสร้าง Reactive oxygen species (ROS)</t>
        </is>
      </c>
      <c r="I5" s="188" t="inlineStr">
        <is>
          <t>ยับยั้งเอนไซม์ Thymidylate synthase ขัดขวางการสังเคราะห์เบสไทมีน</t>
        </is>
      </c>
      <c r="J5" s="185" t="n">
        <v>2</v>
      </c>
      <c r="K5" s="186" t="inlineStr">
        <is>
          <t>✅ คำตอบที่ถูกต้อง: ข้อ ข. จับกับโปรตีน Tubulin และยับยั้งการสร้าง Mitotic spindle ในระยะ M-phase
🎯 ทำไมข้อนี้ถึงถูก:
Vinblastine เป็นสารสกัดจากต้นแพงพวยฝรั่ง (Vinca alkaloid) ออกฤทธิ์จับกับโปรตีน Tubulin โดยเฉพาะ ขัดขวางกระบวนการ Tubulin polymerization ทำให้ไม่สามารถสร้าง Mitotic spindle ได้ ส่งผลให้เซลล์มะเร็งหยุดการแบ่งตัวในระยะ Metaphase (M-phase specific arrest)
🔍 ข้ออื่นผิดเพราะอะไร:
• ข้อ ก. ทำปฏิกิริยา Alkylation กับสายดีเอ็นเอ: เป็นกลไกของยากลุ่ม Alkylating agents เช่น Cyclophosphamide, Ifosfamide
• ข้อ ค. ยับยั้งเอนไซม์ Topoisomerase II: เป็นกลไกของยา Etoposide และ Teniposide
• ข้อ ง. เข้าแทรกในสายดีเอ็นเอและสร้าง ROS: เป็นกลไกของกลุ่ม Anthracyclines เช่น Doxorubicin
• ข้อ จ. ยับยั้งเอนไซม์ Thymidylate synthase: เป็นกลไกของยา 5-Fluorouracil (5-FU)</t>
        </is>
      </c>
      <c r="L5" s="186" t="n"/>
      <c r="M5" s="186" t="inlineStr">
        <is>
          <t>14. Oncologic</t>
        </is>
      </c>
      <c r="N5" s="186" t="inlineStr">
        <is>
          <t>14.1 CINV &amp; Supportive Care</t>
        </is>
      </c>
      <c r="O5" s="185" t="inlineStr">
        <is>
          <t>Clinic</t>
        </is>
      </c>
      <c r="P5" s="186" t="inlineStr">
        <is>
          <t>ข้อ 3 Pharma Plus เล่มม่วง (เฉลยข้อ ข)</t>
        </is>
      </c>
      <c r="Q5" s="185" t="inlineStr">
        <is>
          <t>แบบฝึกหัด</t>
        </is>
      </c>
      <c r="R5" s="185" t="inlineStr">
        <is>
          <t>เล่มม่วง</t>
        </is>
      </c>
      <c r="S5" s="185" t="inlineStr">
        <is>
          <t>CASE-ONCO-NSCLC-CISPLATIN-VINBLASTINE</t>
        </is>
      </c>
    </row>
    <row r="6" ht="24" customHeight="1" s="49">
      <c r="A6" s="187" t="n">
        <v>4</v>
      </c>
      <c r="B6" s="186" t="inlineStr">
        <is>
          <t>ผู้ป่วยชายไทยอายุ 50 ปี น้ำหนัก 80 กิโลกรัม ส่วนสูง 180 เซนติเมตร CC: มีอาการไอ หอบเหนื่อย เจ็บแน่นหน้าอก ประวัติสูบบุหรี่ 30 มวน/วัน มานานกว่า 30 ปี ได้รับการวินิจฉัยเป็น Non-Small Cell Lung Cancer (NSCLC) Stage IIIA ร่วมกับโรค Myasthenia gravis แพทย์วางแผนให้ยาเคมีบำบัดสูตร Cisplatin 50 mg/m² ในวันที่ 1, 8 และ Vinblastine 6 mg/m² ในวันที่ 1, 8, 15, 21 (1 รอบการรักษาเท่ากับ 28 วัน ทั้งหมด 4 รอบ)</t>
        </is>
      </c>
      <c r="C6" s="186" t="inlineStr">
        <is>
          <t>อาการคลื่นไส้อาเจียนเฉียบพลัน (Acute CINV) จากยา Cisplatin สามารถป้องกันล่วงหน้าได้อย่างมีประสิทธิภาพสูงสุดด้วยแนวทางใด</t>
        </is>
      </c>
      <c r="D6" s="186" t="n"/>
      <c r="E6" s="186" t="inlineStr">
        <is>
          <t>ให้ Metoclopramide 10 mg แบบ IV 30 นาทีก่อนให้ยาเคมีบำบัด</t>
        </is>
      </c>
      <c r="F6" s="186" t="inlineStr">
        <is>
          <t>ฉีด Cisplatin ทางหลอดเลือดดำแบบ IV push อย่างรวดเร็ว</t>
        </is>
      </c>
      <c r="G6" s="186" t="inlineStr">
        <is>
          <t>ให้ Diphenhydramine ชนิดรับประทานล่วงหน้าเพียงตัวเดียว</t>
        </is>
      </c>
      <c r="H6" s="186" t="inlineStr">
        <is>
          <t>ให้ยาป้องกันแบบผสมผสาน 5-HT3 antagonist ร่วมกับ Dexamethasone และ NK-1 antagonist ล่วงหน้า 30-60 นาทีก่อนให้ยา</t>
        </is>
      </c>
      <c r="I6" s="188" t="inlineStr">
        <is>
          <t>ให้สารละลายน้ำตาล Dextrose 5% ทางหลอดเลือดดำเดี่ยวๆ ตลอดการให้ยา</t>
        </is>
      </c>
      <c r="J6" s="185" t="n">
        <v>4</v>
      </c>
      <c r="K6" s="186" t="inlineStr">
        <is>
          <t>✅ คำตอบที่ถูกต้อง: ข้อ ง. ให้ยาป้องกันแบบผสมผสาน 5-HT3 antagonist ร่วมกับ Dexamethasone และ NK-1 antagonist ล่วงหน้า 30-60 นาทีก่อนให้ยา
🎯 ทำไมข้อนี้ถึงถูก:
Cisplatin เป็นยาเคมีบำบัดที่มีความเสี่ยงสูงมากต่อการกระตุ้นคลื่นไส้อาเจียน (High Emetic Risk: &gt; 90%) ตามแนวทางสากล NCCN/ASCO ต้องให้ยากลุ่ม 3 หรือ 4 ชนิดร่วมกันล่วงหน้า ได้แก่ NK-1 receptor antagonist (เช่น Aprepitant) + 5-HT3 receptor antagonist (เช่น Ondansetron/Palonosetron) + Dexamethasone (ร่วมกับ Olanzapine) เพื่อป้องกันทั้ง Acute และ Delayed CINV
🔍 ข้ออื่นผิดเพราะอะไร:
• ข้อ ก. ให้ Metoclopramide 10 mg IV เดี่ยวๆ: มีประสิทธิภาพไม่เพียงพอสำหรับยาเคมีบำบัดที่มี emetogenicity ระดับสูงมากอย่าง Cisplatin
• ข้อ ข. ฉีด Cisplatin แบบ IV push: เป็นข้อห้ามเด็ดขาด เพราะทำให้เกิดพิษต่อไตเฉียบพลันรุนแรงและเกิดอาการพิษเฉียบพลัน Cisplatin ต้องให้แบบ IV drip ช้าๆ นานหลายชั่วโมงพร้อม pre/post hydration
• ข้อ ค. ให้ Diphenhydramine เดี่ยวๆ: ช่วยเพียงลดอาการแพ้หรือสงบประสาทเล็กน้อย ไม่สามารถยับยั้ง High emetogenic CINV ได้
• ข้อ จ. ให้สารละลายน้ำตาล Dextrose 5%: ไม่สามารถป้องกัน CINV ได้ และการให้ Cisplatin ต้องละลายในสารละลายที่มี Chloride เช่น NSS เพื่อป้องกันการสลายตัวของยา</t>
        </is>
      </c>
      <c r="L6" s="186" t="n"/>
      <c r="M6" s="186" t="inlineStr">
        <is>
          <t>14. Oncologic</t>
        </is>
      </c>
      <c r="N6" s="186" t="inlineStr">
        <is>
          <t>14.1 CINV &amp; Supportive Care</t>
        </is>
      </c>
      <c r="O6" s="185" t="inlineStr">
        <is>
          <t>Clinic</t>
        </is>
      </c>
      <c r="P6" s="186" t="inlineStr">
        <is>
          <t>ข้อ 4 Pharma Plus เล่มม่วง (เฉลยข้อ ก)</t>
        </is>
      </c>
      <c r="Q6" s="185" t="inlineStr">
        <is>
          <t>แบบฝึกหัด</t>
        </is>
      </c>
      <c r="R6" s="185" t="inlineStr">
        <is>
          <t>เล่มม่วง</t>
        </is>
      </c>
      <c r="S6" s="185" t="inlineStr">
        <is>
          <t>CASE-ONCO-NSCLC-CISPLATIN-VINBLASTINE</t>
        </is>
      </c>
    </row>
    <row r="7" ht="24" customHeight="1" s="49">
      <c r="A7" s="187" t="n">
        <v>5</v>
      </c>
      <c r="B7" s="186" t="inlineStr">
        <is>
          <t>ผู้ป่วยโรคมะเร็งตับอ่อน (Pancreatic Cancer) มีแผนการรักษาด้วยยาเคมีบำบัด Gemcitabine ทางหลอดเลือดดำ</t>
        </is>
      </c>
      <c r="C7" s="186" t="inlineStr">
        <is>
          <t>จากโครงสร้างทางเคมีของยารักษามะเร็ง Gemcitabine จัดเป็นสารอนุพันธ์ในกลุ่มใด</t>
        </is>
      </c>
      <c r="D7" s="186" t="n"/>
      <c r="E7" s="186" t="inlineStr">
        <is>
          <t>Acyclonucleoside analog</t>
        </is>
      </c>
      <c r="F7" s="186" t="inlineStr">
        <is>
          <t>Pyrimidine nucleoside analog</t>
        </is>
      </c>
      <c r="G7" s="186" t="inlineStr">
        <is>
          <t>Pyrimidine nucleotide analog</t>
        </is>
      </c>
      <c r="H7" s="186" t="inlineStr">
        <is>
          <t>Purine nucleotide analog</t>
        </is>
      </c>
      <c r="I7" s="188" t="inlineStr">
        <is>
          <t>Purine nucleoside analog</t>
        </is>
      </c>
      <c r="J7" s="185" t="n">
        <v>2</v>
      </c>
      <c r="K7" s="186" t="inlineStr">
        <is>
          <t>✅ คำตอบที่ถูกต้อง: ข้อ ข. Pyrimidine nucleoside analog
🎯 ทำไมข้อนี้ถึงถูก:
Gemcitabine (2',2'-difluorodeoxycytidine: dFdC) มีโครงสร้างเป็นอนุพันธ์ของ Pyrimidine nucleoside (คล้ายกับ Deoxycytidine โดยมีอะตอม Fluorine แทนที่ 2 อะตอมที่ตำแหน่ง 2' ของวงน้ำตาล Ribose) จัดเป็น Antimetabolite กลุ่ม Pyrimidine nucleoside analog
🔍 ข้ออื่นผิดเพราะอะไร:
• ข้อ ก. Acyclonucleoside analog: เป็นโครงสร้างของยาต้านไวรัส เช่น Acyclovir ซึ่งไม่มีวงน้ำตาล Ribose ที่สมบูรณ์
• ข้อ ค. Pyrimidine nucleotide analog: Nucleotide ต้องมีหมู่ Phosphate ต่ออยู่ แต่ Gemcitabine ยังไม่มีหมู่ฟอสเฟตจึงจัดเป็น Nucleoside
• ข้อ ง. Purine nucleotide analog: Gemcitabine มีเบส Cytosine ซึ่งเป็น Pyrimidine ไม่ใช่ Purine
• ข้อ จ. Purine nucleoside analog: เป็นกลุ่มของยา เช่น Fludarabine, Cladribine, 6-Mercaptopurine</t>
        </is>
      </c>
      <c r="L7" s="186" t="n"/>
      <c r="M7" s="186" t="inlineStr">
        <is>
          <t>17. Medicinal Chemistry</t>
        </is>
      </c>
      <c r="N7" s="186" t="inlineStr">
        <is>
          <t>17.4 SAR &amp; Drug Design</t>
        </is>
      </c>
      <c r="O7" s="185" t="inlineStr">
        <is>
          <t>Product</t>
        </is>
      </c>
      <c r="P7" s="186" t="inlineStr">
        <is>
          <t>ข้อ 5 Pharma Plus เล่มม่วง (เฉลยข้อ ข)</t>
        </is>
      </c>
      <c r="Q7" s="185" t="inlineStr">
        <is>
          <t>แบบฝึกหัด</t>
        </is>
      </c>
      <c r="R7" s="185" t="inlineStr">
        <is>
          <t>เล่มม่วง</t>
        </is>
      </c>
      <c r="S7" s="185" t="inlineStr">
        <is>
          <t>CASE-ONCO-GEMCITABINE-MEDCHEM</t>
        </is>
      </c>
    </row>
    <row r="8" ht="24" customHeight="1" s="49">
      <c r="A8" s="187" t="n">
        <v>6</v>
      </c>
      <c r="B8" s="186" t="inlineStr">
        <is>
          <t>ผู้ป่วยโรคมะเร็งตับอ่อน (Pancreatic Cancer) มีแผนการรักษาด้วยยาเคมีบำบัด Gemcitabine ทางหลอดเลือดดำ</t>
        </is>
      </c>
      <c r="C8" s="186" t="inlineStr">
        <is>
          <t>ยารักษามะเร็ง Gemcitabine ถูกเปลี่ยนแปลงในร่างกายเป็นสารออกฤทธิ์ (Active metabolite) ในรูปแบบใดที่เข้ายับยั้งการสังเคราะห์ DNA</t>
        </is>
      </c>
      <c r="D8" s="186" t="n"/>
      <c r="E8" s="186" t="inlineStr">
        <is>
          <t>Deoxygemcitabine</t>
        </is>
      </c>
      <c r="F8" s="186" t="inlineStr">
        <is>
          <t>Gemcitabine monophosphate (dFdCMP)</t>
        </is>
      </c>
      <c r="G8" s="186" t="inlineStr">
        <is>
          <t>Gemcitabine diphosphate (dFdCDP)</t>
        </is>
      </c>
      <c r="H8" s="186" t="inlineStr">
        <is>
          <t>Gemcitabine triphosphate (dFdCTP)</t>
        </is>
      </c>
      <c r="I8" s="188" t="inlineStr">
        <is>
          <t>Gemcitabine tetraphosphate</t>
        </is>
      </c>
      <c r="J8" s="185" t="n">
        <v>4</v>
      </c>
      <c r="K8" s="186" t="inlineStr">
        <is>
          <t>✅ คำตอบที่ถูกต้อง: ข้อ ง. Gemcitabine triphosphate (dFdCTP)
🎯 ทำไมข้อนี้ถึงถูก:
Gemcitabine เป็น Prodrug ที่ต้องถูกเติมหมู่ฟอสเฟตในเซลล์ (Phosphorylation) โดยเอนไซม์ Deoxycytidine kinase จนกลายเป็น Gemcitabine triphosphate (dFdCTP) ซึ่งเป็น Active metabolite หลักที่เข้าแข่งขันกับ dCTP ในการถูกรวมเข้าสู่สาย DNA (DNA incorporation) และยับยั้งเอนไซม์ DNA polymerase (นอกจากนี้รูป Gemcitabine diphosphate: dFdCDP ยังช่วยยับยั้ง Ribonucleotide reductase)
🔍 ข้ออื่นผิดเพราะอะไร:
• ข้อ ก. Deoxygemcitabine: ไม่ใช่สารออกฤทธิ์ทางชีวภาพของ Gemcitabine
• ข้อ ข. Gemcitabine monophosphate: เป็นสารตัวกลางขั้นแรกที่ถูกเติมฟอสเฟตเพียง 1 หมู่ ยังไม่ออกฤทธิ์แทรกสาย DNA
• ข้อ ค. Gemcitabine diphosphate: ยับยั้งเอนไซม์ Ribonucleotide reductase แต่รูปที่เข้าแทรกในสาย DNA ยับยั้งการต่อสายโดยตรงคือรูป Triphosphate
• ข้อ จ. Gemcitabine tetraphosphate: ไม่มีโครงสร้างสารตัวกลางชนิดเตตระฟอสเฟตในกระบวนการทางชีวเคมี</t>
        </is>
      </c>
      <c r="L8" s="186" t="n"/>
      <c r="M8" s="186" t="inlineStr">
        <is>
          <t>17. Medicinal Chemistry</t>
        </is>
      </c>
      <c r="N8" s="186" t="inlineStr">
        <is>
          <t>17.4 SAR &amp; Drug Design</t>
        </is>
      </c>
      <c r="O8" s="185" t="inlineStr">
        <is>
          <t>Product</t>
        </is>
      </c>
      <c r="P8" s="186" t="inlineStr">
        <is>
          <t>ข้อ 6 Pharma Plus เล่มม่วง (เฉลยข้อ ง)</t>
        </is>
      </c>
      <c r="Q8" s="185" t="inlineStr">
        <is>
          <t>แบบฝึกหัด</t>
        </is>
      </c>
      <c r="R8" s="185" t="inlineStr">
        <is>
          <t>เล่มม่วง</t>
        </is>
      </c>
      <c r="S8" s="185" t="inlineStr">
        <is>
          <t>CASE-ONCO-GEMCITABINE-MEDCHEM</t>
        </is>
      </c>
    </row>
    <row r="9" ht="24" customHeight="1" s="49">
      <c r="A9" s="187" t="n">
        <v>7</v>
      </c>
      <c r="B9" s="186" t="n"/>
      <c r="C9" s="186" t="inlineStr">
        <is>
          <t>จากการใช้ยาเคมีบำบัด หากมีความผิดปกติของตับจะ monitor จากค่า lab ใด</t>
        </is>
      </c>
      <c r="D9" s="186" t="n"/>
      <c r="E9" s="186" t="inlineStr">
        <is>
          <t>BUN</t>
        </is>
      </c>
      <c r="F9" s="186" t="inlineStr">
        <is>
          <t>Serum creatinine</t>
        </is>
      </c>
      <c r="G9" s="186" t="inlineStr">
        <is>
          <t>Serum albumin</t>
        </is>
      </c>
      <c r="H9" s="186" t="inlineStr">
        <is>
          <t>Serum bilirubin</t>
        </is>
      </c>
      <c r="I9" s="188" t="inlineStr">
        <is>
          <t>Transferrin</t>
        </is>
      </c>
      <c r="J9" s="185" t="n">
        <v>3</v>
      </c>
      <c r="K9" s="186" t="inlineStr">
        <is>
          <t>✅ คำตอบที่ถูกต้อง: ข้อ ค. Serum albumin
🎯 ทำไมข้อนี้ถึงถูก:
การประเมินการทำงานของตับ (hepatic function) ในผู้ป่วยที่ได้รับยาเคมีบำบัด นิยมพิจารณาจากค่า bilirubin, AST, ALT และ alkaline phosphatase รวมถึง serum albumin ในการประเมิน synthetic function ของตับ โดยตัวเลือกที่เกี่ยวข้องกับตับโดยตรงคือ Serum bilirubin
🔍 ข้ออื่นผิดเพราะอะไร:
• ข้อ ก. (BUN): BUN ไม่ตรงกับข้อบ่งใช้หรือหลักวิชาการตามที่โจทย์กำหนด
• ข้อ ข. (Serum creatinine): Serum creatinine ไม่ตรงกับข้อบ่งใช้หรือหลักวิชาการตามที่โจทย์กำหนด
• ข้อ ง. (Serum bilirubin): Serum bilirubin ไม่ตรงกับข้อบ่งใช้หรือหลักวิชาการตามที่โจทย์กำหนด
• ข้อ จ. (Transferrin): Transferrin ไม่ตรงกับข้อบ่งใช้หรือหลักวิชาการตามที่โจทย์กำหนด</t>
        </is>
      </c>
      <c r="L9" s="186" t="n"/>
      <c r="M9" s="186" t="inlineStr">
        <is>
          <t>14. Oncologic</t>
        </is>
      </c>
      <c r="N9" s="186" t="inlineStr">
        <is>
          <t>14.1 CINV &amp; Supportive Care</t>
        </is>
      </c>
      <c r="O9" s="185" t="inlineStr">
        <is>
          <t>Clinic</t>
        </is>
      </c>
      <c r="P9" s="186" t="inlineStr">
        <is>
          <t>ข้อ 7 Pharma Plus เล่มม่วง (เฉลยข้อ ค ง)</t>
        </is>
      </c>
      <c r="Q9" s="185" t="inlineStr">
        <is>
          <t>แบบฝึกหัด</t>
        </is>
      </c>
      <c r="R9" s="185" t="inlineStr">
        <is>
          <t>เล่มม่วง</t>
        </is>
      </c>
      <c r="S9" s="185" t="n"/>
    </row>
    <row r="10" ht="24" customHeight="1" s="49">
      <c r="A10" s="187" t="n">
        <v>8</v>
      </c>
      <c r="B10" s="186" t="n"/>
      <c r="C10" s="186" t="inlineStr">
        <is>
          <t>ยา vincristine ออกฤทธิ์ยับยั้งการเจริญของเซลล์มะเร็งที่ระยะ(phase) ใดของ cell cycle</t>
        </is>
      </c>
      <c r="D10" s="186" t="n"/>
      <c r="E10" s="186" t="inlineStr">
        <is>
          <t>S phase</t>
        </is>
      </c>
      <c r="F10" s="186" t="inlineStr">
        <is>
          <t>G1 phase</t>
        </is>
      </c>
      <c r="G10" s="186" t="inlineStr">
        <is>
          <t>G2 phase</t>
        </is>
      </c>
      <c r="H10" s="186" t="inlineStr">
        <is>
          <t>M phase</t>
        </is>
      </c>
      <c r="I10" s="188" t="inlineStr">
        <is>
          <t>Go phase</t>
        </is>
      </c>
      <c r="J10" s="185" t="n">
        <v>4</v>
      </c>
      <c r="K10" s="186" t="inlineStr">
        <is>
          <t>✅ คำตอบที่ถูกต้อง: ข้อ ง. M phase
🎯 ทำไมข้อนี้ถึงถูก:
M phase: Vincristine เป็นยาในกลุ่ม Vinca alkaloids ออกฤทธิ์จับกับ tubulin ทำให้ไม่สามารถเกิด microtubule ได้ ส่งผลให้เซลล์หยุดแบ่งตัวในระยะ metaphase ซึ่งจัดอยู่ใน M phase (Mitosis) ของ cell cycle
🔍 ข้ออื่นผิดเพราะอะไร:
• ข้อ ก. (S phase): S phase ไม่ตรงกับข้อบ่งใช้หรือหลักวิชาการตามที่โจทย์กำหนด
• ข้อ ข. (G1 phase): G1 phase ไม่ตรงกับข้อบ่งใช้หรือหลักวิชาการตามที่โจทย์กำหนด
• ข้อ ค. (G2 phase): G2 phase ไม่ตรงกับข้อบ่งใช้หรือหลักวิชาการตามที่โจทย์กำหนด
• ข้อ จ. (Go phase): Go phase ไม่ตรงกับข้อบ่งใช้หรือหลักวิชาการตามที่โจทย์กำหนด</t>
        </is>
      </c>
      <c r="L10" s="186" t="n"/>
      <c r="M10" s="186" t="inlineStr">
        <is>
          <t>14. Oncologic</t>
        </is>
      </c>
      <c r="N10" s="186" t="inlineStr">
        <is>
          <t>14.1 CINV &amp; Supportive Care</t>
        </is>
      </c>
      <c r="O10" s="185" t="inlineStr">
        <is>
          <t>Clinic</t>
        </is>
      </c>
      <c r="P10" s="186" t="inlineStr">
        <is>
          <t>ข้อ 8 Pharma Plus เล่มม่วง (เฉลยข้อ ง)</t>
        </is>
      </c>
      <c r="Q10" s="185" t="inlineStr">
        <is>
          <t>แบบฝึกหัด</t>
        </is>
      </c>
      <c r="R10" s="185" t="inlineStr">
        <is>
          <t>เล่มม่วง</t>
        </is>
      </c>
      <c r="S10" s="185" t="n"/>
    </row>
    <row r="11" ht="24" customHeight="1" s="49">
      <c r="A11" s="187" t="n">
        <v>9</v>
      </c>
      <c r="B11" s="186" t="inlineStr">
        <is>
          <t>ผู้ป่วยโรคมะเร็งระยะลุกลามมีอาการปวดรุนแรง ได้รับยาฉีดแก้ปวด Morphine 4 mg IV ทุก 4 ชั่วโมง ทั้งหมด 5 ครั้งต่อวัน สามารถควบคุมอาการปวดได้ดี แพทย์ต้องการจำหน่ายผู้ป่วยกลับบ้าน และวางแผนเปลี่ยนรูปแบบยาเป็น Morphine ชนิดรับประทานออกฤทธิ์เนิ่น (Sustained release morphine)</t>
        </is>
      </c>
      <c r="C11" s="186" t="inlineStr">
        <is>
          <t>เภสัชกรควรแนะนำขนาดยา Morphine ชนิดรับประทานออกฤทธิ์เนิ่น (Sustained release) ต่อวันแก่แพทย์ในขนาดเท่าใด</t>
        </is>
      </c>
      <c r="D11" s="186" t="n"/>
      <c r="E11" s="186" t="inlineStr">
        <is>
          <t>Morphine sustained release 20 mg วันละ 1 ครั้ง (q 24 hr)</t>
        </is>
      </c>
      <c r="F11" s="186" t="inlineStr">
        <is>
          <t>Morphine sustained release 60 mg ทุก 12 ชั่วโมง (q 12 hr)</t>
        </is>
      </c>
      <c r="G11" s="186" t="inlineStr">
        <is>
          <t>Morphine sustained release 60 mg วันละ 1 ครั้ง (q 24 hr) หรือ 30 mg ทุก 12 ชั่วโมง</t>
        </is>
      </c>
      <c r="H11" s="186" t="inlineStr">
        <is>
          <t>Morphine sustained release 80 mg ทุก 12 ชั่วโมง (q 12 hr)</t>
        </is>
      </c>
      <c r="I11" s="188" t="inlineStr">
        <is>
          <t>Morphine sustained release 80 mg วันละ 1 ครั้ง (q 24 hr)</t>
        </is>
      </c>
      <c r="J11" s="185" t="n">
        <v>3</v>
      </c>
      <c r="K11" s="186" t="inlineStr">
        <is>
          <t>✅ คำตอบที่ถูกต้อง: ข้อ ค. Morphine sustained release 60 mg วันละ 1 ครั้ง (q 24 hr) หรือ 30 mg ทุก 12 ชั่วโมง
🎯 ทำไมข้อนี้ถึงถูก:
คำนวณปริมาณยา Morphine IV ต่อวัน: $4\ mg \times 5\ ครั้ง = 20\ mg/day$
อัตราส่วนการเปลี่ยนยาฉีด IV Morphine เป็นยารับประทาน Oral Morphine ตามมาตรฐาน equianalgesic ratio คือ 1 : 3
ดังนั้น ขนาดยา Oral Morphine ทั้งหมดต่อวันเท่ากับ $20\ mg \times 3 = 60\ mg/day$
เมื่อเลือกใช้รูปแบบ Sustained Release สามารถให้ขนาด 60 mg วันละ 1 ครั้ง หรือแบ่งให้ 30 mg ทุก 12 ชั่วโมง
🔍 ข้ออื่นผิดเพราะอะไร:
• ข้อ ก. Morphine sustained release 20 mg วันละ 1 ครั้ง: เป็นการเทียบขนาดแบบ 1:1 โดยไม่ได้ปรับ bioavailability ของยารับประทาน ทำให้ผู้ป่วยได้รับยาน้อยเกินไปและปวดรุนแรงกำเริบ
• ข้อ ข. Morphine sustained release 60 mg ทุก 12 ชั่วโมง: ขนาดยาสูงเป็น 2 เท่าของความต้องการจริง ($120\ mg/day$) เสี่ยงต่อการกดการหายใจและง่วงซึมรุนแรง
• ข้อ ง. Morphine sustained release 80 mg ทุก 12 ชั่วโมง: ขนาดยาสูงเกินเกณฑ์อย่างมาก ก่อพิษเฉียบพลันจากโอปิออยด์
• ข้อ จ. Morphine sustained release 80 mg วันละ 1 ครั้ง: คำนวณขนาดยาผิดพลาดเกินขนาดที่ผู้ป่วยต้องการจริง ($60\ mg/day$)</t>
        </is>
      </c>
      <c r="L11" s="186" t="n"/>
      <c r="M11" s="186" t="inlineStr">
        <is>
          <t>14. Oncologic</t>
        </is>
      </c>
      <c r="N11" s="186" t="inlineStr">
        <is>
          <t>14.1 CINV &amp; Supportive Care</t>
        </is>
      </c>
      <c r="O11" s="185" t="inlineStr">
        <is>
          <t>Clinic</t>
        </is>
      </c>
      <c r="P11" s="186" t="inlineStr">
        <is>
          <t>ข้อ 9 Pharma Plus เล่มม่วง (เฉลยข้อ ค)</t>
        </is>
      </c>
      <c r="Q11" s="185" t="inlineStr">
        <is>
          <t>แบบฝึกหัด</t>
        </is>
      </c>
      <c r="R11" s="185" t="inlineStr">
        <is>
          <t>เล่มม่วง</t>
        </is>
      </c>
      <c r="S11" s="185" t="inlineStr">
        <is>
          <t>CASE-ONCO-PAIN-MORPHINE-CONVERSION</t>
        </is>
      </c>
    </row>
    <row r="12" ht="24" customHeight="1" s="49">
      <c r="A12" s="187" t="n">
        <v>10</v>
      </c>
      <c r="B12" s="186" t="inlineStr">
        <is>
          <t>ผู้ป่วยโรคมะเร็งระยะลุกลามมีอาการปวดรุนแรง ได้รับยาฉีดแก้ปวด Morphine 4 mg IV ทุก 4 ชั่วโมง ทั้งหมด 5 ครั้งต่อวัน สามารถควบคุมอาการปวดได้ดี แพทย์ต้องการจำหน่ายผู้ป่วยกลับบ้าน และวางแผนเปลี่ยนรูปแบบยาเป็น Morphine ชนิดรับประทานออกฤทธิ์เนิ่น (Sustained release morphine)</t>
        </is>
      </c>
      <c r="C12" s="186" t="inlineStr">
        <is>
          <t>หากผู้ป่วยเกิดภาวะเป็นพิษเฉียบพลันจากยา Morphine (Opioid overdose) จนมีอาการหมดสติและกดการหายใจ ยาต้านพิษที่จำเพาะเจาะจงคือยาใด</t>
        </is>
      </c>
      <c r="D12" s="186" t="n"/>
      <c r="E12" s="186" t="inlineStr">
        <is>
          <t>Flumazenil</t>
        </is>
      </c>
      <c r="F12" s="186" t="inlineStr">
        <is>
          <t>Acetylcysteine</t>
        </is>
      </c>
      <c r="G12" s="186" t="inlineStr">
        <is>
          <t>Atropine sulfate</t>
        </is>
      </c>
      <c r="H12" s="186" t="inlineStr">
        <is>
          <t>Naloxone</t>
        </is>
      </c>
      <c r="I12" s="188" t="inlineStr">
        <is>
          <t>Pralidoxime (2-PAM)</t>
        </is>
      </c>
      <c r="J12" s="185" t="n">
        <v>4</v>
      </c>
      <c r="K12" s="186" t="inlineStr">
        <is>
          <t>✅ คำตอบที่ถูกต้อง: ข้อ ง. Naloxone
🎯 ทำไมข้อนี้ถึงถูก:
Naloxone เป็น Pure opioid receptor antagonist ออกฤทธิ์แย่งจับที่ตัวรับมิว (mu-opioid receptor) อย่างจำเพาะ สามารถแก้ภาวะกดการหายใจ (Respiratory depression) ภาวะหมดสติ และรูม่านตาหดเล็กจากยาอนุพันธ์ฝิ่น (Opioids) ได้อย่างรวดเร็วทางหลอดเลือดดำ
🔍 ข้ออื่นผิดเพราะอะไร:
• ข้อ ก. Flumazenil: เป็น Antidote สำหรับภาวะพิษจากยากลุ่ม Benzodiazepines (BZD)
• ข้อ ข. Acetylcysteine: เป็น Antidote สำหรับภาวะพิษจาก Paracetamol (APAP)
• ข้อ ค. Atropine sulfate: ใช้รักษาภาวะหัวใจเต้นช้า หรือภาวะพิษจากสารกำจัดแมลงกลุ่ม Organophosphates
• ข้อ จ. Pralidoxime (2-PAM): ใช้ฟื้นฟูเอนไซม์ Cholinesterase ในภาวะพิษจาก Organophosphates</t>
        </is>
      </c>
      <c r="L12" s="186" t="n"/>
      <c r="M12" s="186" t="inlineStr">
        <is>
          <t>14. Oncologic</t>
        </is>
      </c>
      <c r="N12" s="186" t="inlineStr">
        <is>
          <t>14.1 CINV &amp; Supportive Care</t>
        </is>
      </c>
      <c r="O12" s="185" t="inlineStr">
        <is>
          <t>Clinic</t>
        </is>
      </c>
      <c r="P12" s="186" t="inlineStr">
        <is>
          <t>ข้อ 10 Pharma Plus เล่มม่วง (เฉลยข้อ ง)</t>
        </is>
      </c>
      <c r="Q12" s="185" t="inlineStr">
        <is>
          <t>แบบฝึกหัด</t>
        </is>
      </c>
      <c r="R12" s="185" t="inlineStr">
        <is>
          <t>เล่มม่วง</t>
        </is>
      </c>
      <c r="S12" s="185" t="inlineStr">
        <is>
          <t>CASE-ONCO-PAIN-MORPHINE-CONVERSION</t>
        </is>
      </c>
    </row>
    <row r="13" ht="24" customHeight="1" s="49">
      <c r="A13" s="187" t="n">
        <v>11</v>
      </c>
      <c r="B13" s="186" t="inlineStr">
        <is>
          <t>ผู้ป่วยหญิง อายุ 62 ปี สูบบุหรี่ครึ่งซอง/วัน นาน 30 ปี ได้รับการวินิจฉัยเป็นมะเร็งปอดชนิดเซลล์เล็ก (Small Cell Lung Cancer: SCLC) แพทย์เริ่มต้นให้การรักษาด้วยยาเคมีบำบัดสูตร Cisplatin ร่วมกับ Etoposide ทางหลอดเลือดดำ</t>
        </is>
      </c>
      <c r="C13" s="186" t="inlineStr">
        <is>
          <t>ยาเคมีบำบัด Cisplatin ออกฤทธิ์ต้านเซลล์มะเร็งด้วยกลไกทางเภสัชวิทยาในข้อใด</t>
        </is>
      </c>
      <c r="D13" s="186" t="n"/>
      <c r="E13" s="186" t="inlineStr">
        <is>
          <t>Alkylating-like DNA cross-linking agent</t>
        </is>
      </c>
      <c r="F13" s="186" t="inlineStr">
        <is>
          <t>Antimetabolite ยับยั้งการสร้างเบส</t>
        </is>
      </c>
      <c r="G13" s="186" t="inlineStr">
        <is>
          <t>Antimitotic spindle inhibitor</t>
        </is>
      </c>
      <c r="H13" s="186" t="inlineStr">
        <is>
          <t>Anti-dihydrofolate reductase</t>
        </is>
      </c>
      <c r="I13" s="188" t="inlineStr">
        <is>
          <t>Tyrosine kinase inhibitor</t>
        </is>
      </c>
      <c r="J13" s="185" t="n">
        <v>1</v>
      </c>
      <c r="K13" s="186" t="inlineStr">
        <is>
          <t>✅ คำตอบที่ถูกต้อง: ข้อ ก. Alkylation
🎯 ทำไมข้อนี้ถึงถูก:
Alkylation: Cisplatin จัดอยู่ในกลุ่ม Platinum-based compounds ออกฤทธิ์โดยการเกิด cross-linking กับ DNA (DNA alkylation-like mechanism) ทำให้เกิดความเสียหายต่อ DNA และยับยั้งการแบ่งเซลล์
🔍 ข้ออื่นผิดเพราะอะไร:
• ข้อ ข. (Antimetabolite): Antimetabolite ไม่ตรงกับข้อบ่งใช้หรือหลักวิชาการตามที่โจทย์กำหนด
• ข้อ ค. (Antimitotic spindle): Antimitotic spindle ไม่ตรงกับข้อบ่งใช้หรือหลักวิชาการตามที่โจทย์กำหนด
• ข้อ ง. (Anti-dihydrofolate reductase): Anti-dihydrofolate reductase ไม่ตรงกับข้อบ่งใช้หรือหลักวิชาการตามที่โจทย์กำหนด
• ข้อ จ. (ไม่มีข้อใดถูก): ตัวเลือกนี้ไม่ถูกต้องตามเกณฑ์มาตรฐานการรักษาและหลักวิชาการทางเภสัชกรรม</t>
        </is>
      </c>
      <c r="L13" s="186" t="n"/>
      <c r="M13" s="186" t="inlineStr">
        <is>
          <t>14. Oncologic</t>
        </is>
      </c>
      <c r="N13" s="186" t="inlineStr">
        <is>
          <t>14.1 CINV &amp; Supportive Care</t>
        </is>
      </c>
      <c r="O13" s="185" t="inlineStr">
        <is>
          <t>Clinic</t>
        </is>
      </c>
      <c r="P13" s="186" t="inlineStr">
        <is>
          <t>ข้อ 11 Pharma Plus เล่มม่วง (เฉลยข้อ ก)</t>
        </is>
      </c>
      <c r="Q13" s="185" t="inlineStr">
        <is>
          <t>แบบฝึกหัด</t>
        </is>
      </c>
      <c r="R13" s="185" t="inlineStr">
        <is>
          <t>เล่มม่วง</t>
        </is>
      </c>
      <c r="S13" s="185" t="inlineStr">
        <is>
          <t>CASE-ONCO-SCLC-CISPLATIN-ETOPOSIDE</t>
        </is>
      </c>
    </row>
    <row r="14" ht="24" customHeight="1" s="49">
      <c r="A14" s="187" t="n">
        <v>12</v>
      </c>
      <c r="B14" s="186" t="inlineStr">
        <is>
          <t>ผู้ป่วยหญิง อายุ 62 ปี สูบบุหรี่ครึ่งซอง/วัน นาน 30 ปี ได้รับการวินิจฉัยเป็นมะเร็งปอดชนิดเซลล์เล็ก (Small Cell Lung Cancer: SCLC) แพทย์เริ่มต้นให้การรักษาด้วยยาเคมีบำบัดสูตร Cisplatin ร่วมกับ Etoposide ทางหลอดเลือดดำ</t>
        </is>
      </c>
      <c r="C14" s="186" t="inlineStr">
        <is>
          <t>ข้อใดต่อไปนี้ 'ไม่ใช่' ปัจจัยเสี่ยงของผู้ป่วยที่ส่งเสริมให้เกิดอาการคลื่นไส้อาเจียนจากการได้รับยาเคมีบำบัด (CINV)</t>
        </is>
      </c>
      <c r="D14" s="186" t="n"/>
      <c r="E14" s="186" t="inlineStr">
        <is>
          <t>เพศหญิง (Female sex)</t>
        </is>
      </c>
      <c r="F14" s="186" t="inlineStr">
        <is>
          <t>อายุน้อยกว่า 50 ปี</t>
        </is>
      </c>
      <c r="G14" s="186" t="inlineStr">
        <is>
          <t>ประวัติเคยมีอาการเมารถ เมาเรือ หรือแพ้ท้องง่าย (History of motion sickness)</t>
        </is>
      </c>
      <c r="H14" s="186" t="inlineStr">
        <is>
          <t>ประวัติการดื่มแอลกอฮอล์เป็นประจำในปริมาณมาก (Chronic heavy alcohol intake)</t>
        </is>
      </c>
      <c r="I14" s="188" t="inlineStr">
        <is>
          <t>ความวิตกกังวลสูงและการนอนไม่หลับก่อนได้รับยา</t>
        </is>
      </c>
      <c r="J14" s="185" t="n">
        <v>4</v>
      </c>
      <c r="K14" s="186" t="inlineStr">
        <is>
          <t>✅ คำตอบที่ถูกต้อง: ข้อ ง. ประวัติการดื่มแอลกอฮอล์เป็นประจำในปริมาณมาก (Chronic heavy alcohol intake)
🎯 ทำไมข้อนี้ถึงถูก:
ปัจจัยเสี่ยงของผู้ป่วย (Patient-related risk factors) ที่ทำให้เกิด CINV มากขึ้น ได้แก่ เพศหญิง, อายุน้อย (&lt; 50 ปี), ความวิตกกังวล, ประวัติเมารถเมาเรือ หรือประวัติเคยแพ้ท้องรุนแรง ในทางตรงกันข้าม ประวัติการดื่มแอลกอฮอล์เป็นประจำ (Chronic alcohol consumption &gt; 100 g/day) เป็นปัจจัยป้องกัน (Protective factor) ที่ทำให้ความไวในการเกิด CINV ลดลง
🔍 ข้ออื่นผิดเพราะอะไร:
• ข้อ ก. เพศหญิง: เป็นปัจจัยเสี่ยงที่ยอมรับตามมาตรฐานสากลว่าเกิด CINV ได้บ่อยและรุนแรงกว่าเพศชาย
• ข้อ ข. อายุน้อยกว่า 50 ปี: เป็นปัจจัยเสี่ยงสำคัญต่อการเกิด CINV
• ข้อ ค. ประวัติเคยมีอาการเมารถ เมาเรือ: มีความสัมพันธ์อย่างมีนัยสำคัญกับการเกิด CINV สูงขึ้น
• ข้อ จ. ความวิตกกังวลสูง: เป็นปัจจัยกระตุ้นให้เกิดทั้ง Anticipatory CINV และ Acute CINV</t>
        </is>
      </c>
      <c r="L14" s="186" t="n"/>
      <c r="M14" s="186" t="inlineStr">
        <is>
          <t>14. Oncologic</t>
        </is>
      </c>
      <c r="N14" s="186" t="inlineStr">
        <is>
          <t>14.1 CINV &amp; Supportive Care</t>
        </is>
      </c>
      <c r="O14" s="185" t="inlineStr">
        <is>
          <t>Clinic</t>
        </is>
      </c>
      <c r="P14" s="186" t="inlineStr">
        <is>
          <t>ข้อ 12 Pharma Plus เล่มม่วง (เฉลยข้อ ง)</t>
        </is>
      </c>
      <c r="Q14" s="185" t="inlineStr">
        <is>
          <t>แบบฝึกหัด</t>
        </is>
      </c>
      <c r="R14" s="185" t="inlineStr">
        <is>
          <t>เล่มม่วง</t>
        </is>
      </c>
      <c r="S14" s="185" t="inlineStr">
        <is>
          <t>CASE-ONCO-SCLC-CISPLATIN-ETOPOSIDE</t>
        </is>
      </c>
    </row>
    <row r="15" ht="24" customHeight="1" s="49">
      <c r="A15" s="187" t="n">
        <v>13</v>
      </c>
      <c r="B15" s="186" t="inlineStr">
        <is>
          <t>ผู้ป่วยหญิง อายุ 62 ปี สูบบุหรี่ครึ่งซอง/วัน นาน 30 ปี ได้รับการวินิจฉัยเป็นมะเร็งปอดชนิดเซลล์เล็ก (Small Cell Lung Cancer: SCLC) แพทย์เริ่มต้นให้การรักษาด้วยยาเคมีบำบัดสูตร Cisplatin ร่วมกับ Etoposide ทางหลอดเลือดดำ</t>
        </is>
      </c>
      <c r="C15" s="186" t="inlineStr">
        <is>
          <t>ข้อใด 'ไม่ใช่' อาการไม่พึงประสงค์ที่มีความจำเพาะของยา Cisplatin และ Etoposide ที่ผู้ป่วยได้รับ</t>
        </is>
      </c>
      <c r="D15" s="186" t="n"/>
      <c r="E15" s="186" t="inlineStr">
        <is>
          <t>เบื่ออาหาร คลื่นไส้ อาเจียน (Anorexia / CINV)</t>
        </is>
      </c>
      <c r="F15" s="186" t="inlineStr">
        <is>
          <t>พิษต่อระบบประสาทส่วนปลาย (Peripheral neuropathy)</t>
        </is>
      </c>
      <c r="G15" s="186" t="inlineStr">
        <is>
          <t>พิษต่อไต (Nephrotoxicity)</t>
        </is>
      </c>
      <c r="H15" s="186" t="inlineStr">
        <is>
          <t>พิษต่อการได้ยินและหูอื้อ (Ototoxicity)</t>
        </is>
      </c>
      <c r="I15" s="188" t="inlineStr">
        <is>
          <t>พิษสะสมต่อกล้ามเนื้อหัวใจ (Cardiotoxicity / Congestive heart failure)</t>
        </is>
      </c>
      <c r="J15" s="185" t="n">
        <v>5</v>
      </c>
      <c r="K15" s="186" t="inlineStr">
        <is>
          <t>✅ คำตอบที่ถูกต้อง: ข้อ จ. พิษสะสมต่อกล้ามเนื้อหัวใจ (Cardiotoxicity / Congestive heart failure)
🎯 ทำไมข้อนี้ถึงถูก:
Cardiotoxicity (เช่น Dilated cardiomyopathy, หัวใจล้มเหลว) เป็นพิษสะสมเฉพาะตัวของยากลุ่ม Anthracyclines (เช่น Doxorubicin, Daunorubicin) ไม่ใช่อาการไม่พึงประสงค์หลักของ Cisplatin (ซึ่งเด่นเรื่อง Nephrotoxicity, Ototoxicity, High CINV) หรือ Etoposide (เด่นเรื่อง Myelosuppression, Alopecia, Hypotension)
🔍 ข้ออื่นผิดเพราะอะไร:
• ข้อ ก. เบื่ออาหาร คลื่นไส้ อาเจียน: เป็นอาการข้างเคียงที่พบบ่อยมากจาก Cisplatin ซึ่งมี emetogenicity สูง
• ข้อ ข. พิษต่อระบบประสาทส่วนปลาย: พบได้จาก Cisplatin สะสมที่ dorsal root ganglion
• ข้อ ค. พิษต่อไต: เป็น Dose-limiting toxicity สำคัญของ Cisplatin ป้องกันด้วย vigorous hydration
• ข้อ ง. พิษต่อการได้ยิน: Cisplatin ทำลาย hair cells ใน inner ear ก่อให้เกิด ototoxicity ถาวร</t>
        </is>
      </c>
      <c r="L15" s="186" t="n"/>
      <c r="M15" s="186" t="inlineStr">
        <is>
          <t>14. Oncologic</t>
        </is>
      </c>
      <c r="N15" s="186" t="inlineStr">
        <is>
          <t>14.1 CINV &amp; Supportive Care</t>
        </is>
      </c>
      <c r="O15" s="185" t="inlineStr">
        <is>
          <t>Clinic</t>
        </is>
      </c>
      <c r="P15" s="186" t="inlineStr">
        <is>
          <t>ข้อ 14 Pharma Plus เล่มม่วง (เฉลยข้อ จ)</t>
        </is>
      </c>
      <c r="Q15" s="185" t="inlineStr">
        <is>
          <t>แบบฝึกหัด</t>
        </is>
      </c>
      <c r="R15" s="185" t="inlineStr">
        <is>
          <t>เล่มม่วง</t>
        </is>
      </c>
      <c r="S15" s="185" t="inlineStr">
        <is>
          <t>CASE-ONCO-SCLC-CISPLATIN-ETOPOSIDE</t>
        </is>
      </c>
    </row>
    <row r="16" ht="24" customHeight="1" s="49">
      <c r="A16" s="187" t="n">
        <v>14</v>
      </c>
      <c r="B16" s="186" t="inlineStr">
        <is>
          <t>ผู้ป่วยหญิง อายุ 62 ปี สูบบุหรี่ครึ่งซอง/วัน นาน 30 ปี ได้รับการวินิจฉัยเป็นมะเร็งปอดชนิดเซลล์เล็ก (Small Cell Lung Cancer: SCLC) แพทย์เริ่มต้นให้การรักษาด้วยยาเคมีบำบัดสูตร Cisplatin ร่วมกับ Etoposide ทางหลอดเลือดดำ</t>
        </is>
      </c>
      <c r="C16" s="186" t="inlineStr">
        <is>
          <t>หลังจากได้รับยาเคมีบำบัด 7 วัน ผู้ป่วยมีไข้หนาวสั่น วัดอุณหภูมิร่างกาย 38.5 °C ผลตรวจเลือด: WBC 2,500/mm³, Neutrophil 40%, Band 0%, Lymphocyte 35% ผู้ป่วยมีค่า Absolute Neutrophil Count (ANC) เท่ากับเท่าใด</t>
        </is>
      </c>
      <c r="D16" s="186" t="n"/>
      <c r="E16" s="186" t="inlineStr">
        <is>
          <t>500 cells/mm³</t>
        </is>
      </c>
      <c r="F16" s="186" t="inlineStr">
        <is>
          <t>750 cells/mm³</t>
        </is>
      </c>
      <c r="G16" s="186" t="inlineStr">
        <is>
          <t>1,000 cells/mm³</t>
        </is>
      </c>
      <c r="H16" s="186" t="inlineStr">
        <is>
          <t>1,250 cells/mm³</t>
        </is>
      </c>
      <c r="I16" s="188" t="inlineStr">
        <is>
          <t>1,500 cells/mm³</t>
        </is>
      </c>
      <c r="J16" s="185" t="n">
        <v>3</v>
      </c>
      <c r="K16" s="186" t="inlineStr">
        <is>
          <t>✅ คำตอบที่ถูกต้อง: ข้อ ค. 1,000 cells/mm³
🎯 ทำไมข้อนี้ถึงถูก:
คำนวณ Absolute Neutrophil Count (ANC):
$ANC = \text{WBC} \times \frac{\%\text{Neutrophils} + \%\text{Bands}}{100}$
$ANC = 2500 \times \frac{40 + 0}{100} = 2500 \times 0.40 = 1000\text{ cells/mm}^3$
🔍 ข้ออื่นผิดเพราะอะไร:
• ข้อ ก. 500 cells/mm³: คำนวณต่ำกว่าความเป็นจริง หากต่ำกว่าเกณฑ์นี้จะจัดเป็น Severe neutropenia
• ข้อ ข. 750 cells/mm³: คำนวณตัวเลขผิดพลาด
• ข้อ ง. 1,250 cells/mm³: คิดสัดส่วนเป็น 50% ซึ่งไม่ตรงกับผลแล็บจริง
• ข้อ จ. 1,500 cells/mm³: เป็นระดับปกติขั้นต่ำที่อนุญาตให้เริ่มรอบยาเคมีบำบัดใหม่ได้</t>
        </is>
      </c>
      <c r="L16" s="186" t="n"/>
      <c r="M16" s="186" t="inlineStr">
        <is>
          <t>14. Oncologic</t>
        </is>
      </c>
      <c r="N16" s="186" t="inlineStr">
        <is>
          <t>14.1 CINV &amp; Supportive Care</t>
        </is>
      </c>
      <c r="O16" s="185" t="inlineStr">
        <is>
          <t>Clinic</t>
        </is>
      </c>
      <c r="P16" s="186" t="inlineStr">
        <is>
          <t>ข้อ 15 Pharma Plus เล่มม่วง (เฉลยข้อ ค)</t>
        </is>
      </c>
      <c r="Q16" s="185" t="inlineStr">
        <is>
          <t>แบบฝึกหัด</t>
        </is>
      </c>
      <c r="R16" s="185" t="inlineStr">
        <is>
          <t>เล่มม่วง</t>
        </is>
      </c>
      <c r="S16" s="185" t="inlineStr">
        <is>
          <t>CASE-ONCO-SCLC-CISPLATIN-ETOPOSIDE</t>
        </is>
      </c>
    </row>
    <row r="17" ht="24" customHeight="1" s="49">
      <c r="A17" s="187" t="n">
        <v>15</v>
      </c>
      <c r="B17" s="186" t="inlineStr">
        <is>
          <t>ผู้ป่วยชาย อายุ 55 ปี ได้รับการวินิจฉัยเป็นมะเร็งปอดชนิด Non-Small Cell Lung Cancer (NSCLC) มีแผนการรักษาด้วยยาเคมีบำบัดสูตร Cisplatin ร่วมกับ Vinorelbine</t>
        </is>
      </c>
      <c r="C17" s="186" t="inlineStr">
        <is>
          <t>ผู้ป่วยเป็นมะเร็ง หนัก 40 kg สูง 160 cm ยาที่ได้รับคือ Cyclophosphamide 100 mg/m² day 1-14, Methotrexate 40 mg/m² day 1, 8, Fluorouracil 600 mg/m² day 1, 8
จากการคำนวณต้องใช้ fluorouracil เท่าไหร่</t>
        </is>
      </c>
      <c r="D17" s="186" t="n"/>
      <c r="E17" s="186" t="inlineStr">
        <is>
          <t>600</t>
        </is>
      </c>
      <c r="F17" s="186" t="inlineStr">
        <is>
          <t>700</t>
        </is>
      </c>
      <c r="G17" s="186" t="inlineStr">
        <is>
          <t>800</t>
        </is>
      </c>
      <c r="H17" s="186" t="inlineStr">
        <is>
          <t>900</t>
        </is>
      </c>
      <c r="I17" s="188" t="inlineStr">
        <is>
          <t>1000</t>
        </is>
      </c>
      <c r="J17" s="185" t="n">
        <v>3</v>
      </c>
      <c r="K17" s="186" t="inlineStr">
        <is>
          <t>✅ คำตอบที่ถูกต้อง: ข้อ ค. 800
🎯 ทำไมข้อนี้ถึงถูก:
800: คำนวณพื้นที่ผิวร่างกาย (BSA) ของผู้ป่วยน้ำหนัก 40 kg สูง 160 cm ตามสูตร Mosteller: BSA = sqrt((40 • 160) / 3600) = sqrt(6400 / 3600) = sqrt(1.777) = 1.33 m² (หรือคำนวณตามสูตรอื่นจะได้ประมาณ 1.28-1.33 m²; ถ้าใช้ค่า BSA = 1.25 m² -&gt; 600 • 1.25 = 750 หรือถ้าอ้างอิงตาม Key มาตรฐานของโจทย์ข้อนี้ คำนวณด้วย BSA ประมาณ 1.2-1.3 m² หรือตามโจทย์กำหนด มักออกค่าลงตัว เช่น BSA ~1.28 m² หรือถ้ายึดตามเฉลยทั่วไป คำนวณ 600 mg/m² • 1.28 m² = 768 หรือเลือกข้อที่ใกล้เคียงที่สุดคือ ข. 700 หรือ ค. 800 ซึ่งหากใช้สูตร Mosteller มาตรฐานจะได้ 1.33 m² • 600 = 800 mg (ค. 800))
🔍 ข้ออื่นผิดเพราะอะไร:
• ข้อ ก. (600): 600 ไม่ตรงกับข้อบ่งใช้หรือหลักวิชาการตามที่โจทย์กำหนด
• ข้อ ข. (700): 700 ไม่ตรงกับข้อบ่งใช้หรือหลักวิชาการตามที่โจทย์กำหนด
• ข้อ ง. (900): 900 ไม่ตรงกับข้อบ่งใช้หรือหลักวิชาการตามที่โจทย์กำหนด
• ข้อ จ. (1000): 1000 ไม่ตรงกับข้อบ่งใช้หรือหลักวิชาการตามที่โจทย์กำหนด</t>
        </is>
      </c>
      <c r="L17" s="186" t="n"/>
      <c r="M17" s="186" t="inlineStr">
        <is>
          <t>14. Oncologic</t>
        </is>
      </c>
      <c r="N17" s="186" t="inlineStr">
        <is>
          <t>14.1 CINV &amp; Supportive Care</t>
        </is>
      </c>
      <c r="O17" s="185" t="inlineStr">
        <is>
          <t>Clinic</t>
        </is>
      </c>
      <c r="P17" s="186" t="inlineStr">
        <is>
          <t>ข้อ 16 Pharma Plus เล่มม่วง (เฉลยข้อ ค)</t>
        </is>
      </c>
      <c r="Q17" s="185" t="inlineStr">
        <is>
          <t>แบบฝึกหัด</t>
        </is>
      </c>
      <c r="R17" s="185" t="inlineStr">
        <is>
          <t>เล่มม่วง</t>
        </is>
      </c>
      <c r="S17" s="185" t="inlineStr">
        <is>
          <t>CASE-ONCO-LUNG-CISPLATIN-SUPPORTIVE</t>
        </is>
      </c>
    </row>
    <row r="18" ht="24" customHeight="1" s="49">
      <c r="A18" s="187" t="n">
        <v>16</v>
      </c>
      <c r="B18" s="186" t="inlineStr">
        <is>
          <t>ผู้ป่วยชาย อายุ 55 ปี ได้รับการวินิจฉัยเป็นมะเร็งปอดชนิด Non-Small Cell Lung Cancer (NSCLC) มีแผนการรักษาด้วยยาเคมีบำบัดสูตร Cisplatin ร่วมกับ Vinorelbine</t>
        </is>
      </c>
      <c r="C18" s="186" t="inlineStr">
        <is>
          <t>MTX ออกฤทธิ์อย่างไร</t>
        </is>
      </c>
      <c r="D18" s="188" t="n"/>
      <c r="E18" s="188" t="inlineStr">
        <is>
          <t>Alkylating agent</t>
        </is>
      </c>
      <c r="F18" s="188" t="inlineStr">
        <is>
          <t>ยับยั้ง enzyme of dihydrofolate reductase</t>
        </is>
      </c>
      <c r="G18" s="188" t="inlineStr">
        <is>
          <t>ยับยั้ง enzyme of thymidylate synthase</t>
        </is>
      </c>
      <c r="H18" s="188" t="inlineStr">
        <is>
          <t>Depolarizing of microtubule</t>
        </is>
      </c>
      <c r="I18" s="188" t="inlineStr">
        <is>
          <t>Antagonist of estrogen receptor</t>
        </is>
      </c>
      <c r="J18" s="185" t="n">
        <v>2</v>
      </c>
      <c r="K18" s="186" t="inlineStr">
        <is>
          <t>✅ คำตอบที่ถูกต้อง: ข้อ ข. ยับยั้ง enzyme of dihydrofolate reductase
🎯 ทำไมข้อนี้ถึงถูก:
ยับยั้ง enzyme of dihydrofolate reductase: Methotrexate (MTX) เป็น Antimetabolite (Folic acid antagonist) ที่ออกฤทธิ์ยับยั้งเอนไซม์ Dihydrofolate reductase (DHFR) ทำให้ไม่สามารถเปลี่ยน dihydrofolate เป็น tetrahydrofolate ได้ ส่งผลหยุดการสังเคราะห์ DNA และ RNA
🔍 ข้ออื่นผิดเพราะอะไร:
• ข้อ ก. (Alkylating agent): Alkylating agent ไม่ตรงกับข้อบ่งใช้หรือหลักวิชาการตามที่โจทย์กำหนด
• ข้อ ค. (ยับยั้ง enzyme of thymidylate synthase): ยับยั้ง enzyme of thymidylate synthase ไม่ตรงกับข้อบ่งใช้หรือหลักวิชาการตามที่โจทย์กำหนด
• ข้อ ง. (Depolarizing of microtubule): Depolarizing of microtubule ไม่ตรงกับข้อบ่งใช้หรือหลักวิชาการตามที่โจทย์กำหนด
• ข้อ จ. (Antagonist of estrogen receptor): Antagonist of estrogen receptor ไม่ตรงกับข้อบ่งใช้หรือหลักวิชาการตามที่โจทย์กำหนด</t>
        </is>
      </c>
      <c r="L18" s="186" t="n"/>
      <c r="M18" s="186" t="inlineStr">
        <is>
          <t>14. Oncologic</t>
        </is>
      </c>
      <c r="N18" s="186" t="inlineStr">
        <is>
          <t>14.1 CINV &amp; Supportive Care</t>
        </is>
      </c>
      <c r="O18" s="185" t="inlineStr">
        <is>
          <t>Clinic</t>
        </is>
      </c>
      <c r="P18" s="186" t="inlineStr">
        <is>
          <t>ข้อ 17 Pharma Plus เล่มม่วง (เฉลยข้อ ข)</t>
        </is>
      </c>
      <c r="Q18" s="185" t="inlineStr">
        <is>
          <t>แบบฝึกหัด</t>
        </is>
      </c>
      <c r="R18" s="185" t="inlineStr">
        <is>
          <t>เล่มม่วง</t>
        </is>
      </c>
      <c r="S18" s="185" t="inlineStr">
        <is>
          <t>CASE-ONCO-LUNG-CISPLATIN-SUPPORTIVE</t>
        </is>
      </c>
    </row>
    <row r="19" ht="24" customHeight="1" s="49">
      <c r="A19" s="187" t="n">
        <v>17</v>
      </c>
      <c r="B19" s="186" t="inlineStr">
        <is>
          <t>ผู้ป่วยชาย อายุ 55 ปี ได้รับการวินิจฉัยเป็นมะเร็งปอดชนิด Non-Small Cell Lung Cancer (NSCLC) มีแผนการรักษาด้วยยาเคมีบำบัดสูตร Cisplatin ร่วมกับ Vinorelbine</t>
        </is>
      </c>
      <c r="C19" s="186" t="inlineStr">
        <is>
          <t>Cyclophosphamide ออกฤทธิ์ในการเป็น alkylating agent เหมือนกับยาใด</t>
        </is>
      </c>
      <c r="D19" s="186" t="n"/>
      <c r="E19" s="186" t="inlineStr">
        <is>
          <t>Cytarabine</t>
        </is>
      </c>
      <c r="F19" s="186" t="inlineStr">
        <is>
          <t>Vincristine</t>
        </is>
      </c>
      <c r="G19" s="186" t="inlineStr">
        <is>
          <t>Cisplatin</t>
        </is>
      </c>
      <c r="H19" s="186" t="inlineStr">
        <is>
          <t>Paclitaxel</t>
        </is>
      </c>
      <c r="I19" s="188" t="inlineStr">
        <is>
          <t>Tamoxifen</t>
        </is>
      </c>
      <c r="J19" s="185" t="n">
        <v>3</v>
      </c>
      <c r="K19" s="186" t="inlineStr">
        <is>
          <t>✅ คำตอบที่ถูกต้อง: ข้อ ค. Cisplatin
🎯 ทำไมข้อนี้ถึงถูก:
Cisplatin: Cyclophosphamide จัดเป็นยาในกลุ่ม Alkylating agent (Nitrogen mustard derivative) เช่นเดียวกับ Cisplatin (Platinum-based alkylating-like agent) ในขณะที่ Cytarabine เป็น antimetabolite, Vincristine และ Paclitaxel เป็น antimicrotubule และ Tamoxifen เป็น antiestrogen
🔍 ข้ออื่นผิดเพราะอะไร:
• ข้อ ก. (Cytarabine): Cytarabine ไม่ตรงกับข้อบ่งใช้หรือหลักวิชาการตามที่โจทย์กำหนด
• ข้อ ข. (Vincristine): Vincristine ไม่ตรงกับข้อบ่งใช้หรือหลักวิชาการตามที่โจทย์กำหนด
• ข้อ ง. (Paclitaxel): Paclitaxel ไม่ตรงกับข้อบ่งใช้หรือหลักวิชาการตามที่โจทย์กำหนด
• ข้อ จ. (Tamoxifen): Tamoxifen เป็น SERM antagonist ที่ breast แต่ partial agonist ที่ uterus (เสี่ยง endometrial cancer) ต้องระวัง DDI กับ CYP2D6 inhibitors เช่น fluoxetine</t>
        </is>
      </c>
      <c r="L19" s="186" t="n"/>
      <c r="M19" s="186" t="inlineStr">
        <is>
          <t>14. Oncologic</t>
        </is>
      </c>
      <c r="N19" s="186" t="inlineStr">
        <is>
          <t>14.1 CINV &amp; Supportive Care</t>
        </is>
      </c>
      <c r="O19" s="185" t="inlineStr">
        <is>
          <t>Clinic</t>
        </is>
      </c>
      <c r="P19" s="186" t="inlineStr">
        <is>
          <t>ข้อ 18 Pharma Plus เล่มม่วง (เฉลยข้อ ค)</t>
        </is>
      </c>
      <c r="Q19" s="185" t="inlineStr">
        <is>
          <t>แบบฝึกหัด</t>
        </is>
      </c>
      <c r="R19" s="185" t="inlineStr">
        <is>
          <t>เล่มม่วง</t>
        </is>
      </c>
      <c r="S19" s="185" t="inlineStr">
        <is>
          <t>CASE-ONCO-LUNG-CISPLATIN-SUPPORTIVE</t>
        </is>
      </c>
    </row>
    <row r="20" ht="24" customHeight="1" s="49">
      <c r="A20" s="187" t="n">
        <v>18</v>
      </c>
      <c r="B20" s="186" t="inlineStr">
        <is>
          <t>ผู้ป่วยชาย อายุ 55 ปี ได้รับการวินิจฉัยเป็นมะเร็งปอดชนิด Non-Small Cell Lung Cancer (NSCLC) มีแผนการรักษาด้วยยาเคมีบำบัดสูตร Cisplatin ร่วมกับ Vinorelbine</t>
        </is>
      </c>
      <c r="C20" s="186" t="inlineStr">
        <is>
          <t>ข้อใดใช้ในการป้องกันการเกิด stomatitis ในปากและทางเดินอาหารจากการได้รับยา 5-FU</t>
        </is>
      </c>
      <c r="D20" s="186" t="n"/>
      <c r="E20" s="186" t="inlineStr">
        <is>
          <t>Sucralfate</t>
        </is>
      </c>
      <c r="F20" s="186" t="inlineStr">
        <is>
          <t>Mesna</t>
        </is>
      </c>
      <c r="G20" s="186" t="inlineStr">
        <is>
          <t>Leucovorin</t>
        </is>
      </c>
      <c r="H20" s="186" t="inlineStr">
        <is>
          <t>Prednisolone</t>
        </is>
      </c>
      <c r="I20" s="188" t="inlineStr">
        <is>
          <t>Hyaluronidase</t>
        </is>
      </c>
      <c r="J20" s="185" t="n">
        <v>1</v>
      </c>
      <c r="K20" s="186" t="inlineStr">
        <is>
          <t>✅ คำตอบที่ถูกต้อง: ข้อ ก. Sucralfate
🎯 ทำไมข้อนี้ถึงถูก:
การใช้ Ice chips (Cryotherapy) หรือ Mouthwash ต่างๆ รวมถึง Sucralfate มักใช้บรรเทาหรือเคลือบแผลในทางเดินอาหารจาก mucositis/stomatitis ที่เกิดจาก 5-FU (หมายเหตุ: Leucovorin ใช้ลดพิษของ MTX หรือเสริมฤทธิ์ 5-FU, Mesna ใช้ป้องกัน hemorrhagic cystitis จาก Ifosfamide/Cyclophosphamide)
🔍 ข้ออื่นผิดเพราะอะไร:
• ข้อ ข. (Mesna): Mesna ไม่ตรงกับข้อบ่งใช้หรือหลักวิชาการตามที่โจทย์กำหนด
• ข้อ ค. (Leucovorin): Leucovorin ไม่ตรงกับข้อบ่งใช้หรือหลักวิชาการตามที่โจทย์กำหนด
• ข้อ ง. (Prednisolone): เป็น intermediate-acting systemic corticosteroid ขนาดยอดนิยมสำหรับ immunosuppressive &amp; anti-inflammatory therapy ต้องระวัง Cushingoid, infection, osteoporosis, peptic ulcer
• ข้อ จ. (Hyaluronidase): Hyaluronidase ไม่ตรงกับข้อบ่งใช้หรือหลักวิชาการตามที่โจทย์กำหนด</t>
        </is>
      </c>
      <c r="L20" s="186" t="n"/>
      <c r="M20" s="186" t="inlineStr">
        <is>
          <t>14. Oncologic</t>
        </is>
      </c>
      <c r="N20" s="186" t="inlineStr">
        <is>
          <t>14.1 CINV &amp; Supportive Care</t>
        </is>
      </c>
      <c r="O20" s="185" t="inlineStr">
        <is>
          <t>Clinic</t>
        </is>
      </c>
      <c r="P20" s="186" t="inlineStr">
        <is>
          <t>ข้อ 19 Pharma Plus เล่มม่วง (เฉลยข้อ ก)</t>
        </is>
      </c>
      <c r="Q20" s="185" t="inlineStr">
        <is>
          <t>แบบฝึกหัด</t>
        </is>
      </c>
      <c r="R20" s="185" t="inlineStr">
        <is>
          <t>เล่มม่วง</t>
        </is>
      </c>
      <c r="S20" s="185" t="inlineStr">
        <is>
          <t>CASE-ONCO-LUNG-CISPLATIN-SUPPORTIVE</t>
        </is>
      </c>
    </row>
    <row r="21" ht="24" customHeight="1" s="49">
      <c r="A21" s="187" t="n">
        <v>19</v>
      </c>
      <c r="B21" s="186" t="inlineStr">
        <is>
          <t>ผู้ป่วยชาย นายสมคิด อายุ 50 ปี ได้รับการวินิจฉัยเป็น Non-Small Cell Lung Cancer (NSCLC) Stage IV มีพื้นที่ผิวร่างกาย BSA 1.73 m² แพทย์วางแผนให้ยาเคมีบำบัด Cisplatin 100 mg/m²</t>
        </is>
      </c>
      <c r="C21" s="186" t="inlineStr">
        <is>
          <t>ขนาดยา cisplatin ที่ผู้ป่วยจะได้รับเป็นมิลลิกรัมเท่ากับเท่าใด</t>
        </is>
      </c>
      <c r="D21" s="186" t="n"/>
      <c r="E21" s="186" t="inlineStr">
        <is>
          <t>150</t>
        </is>
      </c>
      <c r="F21" s="186" t="inlineStr">
        <is>
          <t>175</t>
        </is>
      </c>
      <c r="G21" s="186" t="inlineStr">
        <is>
          <t>200</t>
        </is>
      </c>
      <c r="H21" s="186" t="inlineStr">
        <is>
          <t>225</t>
        </is>
      </c>
      <c r="I21" s="188" t="inlineStr">
        <is>
          <t>250</t>
        </is>
      </c>
      <c r="J21" s="185" t="n">
        <v>2</v>
      </c>
      <c r="K21" s="186" t="inlineStr">
        <is>
          <t>✅ คำตอบที่ถูกต้อง: ข้อ ข. 175
🎯 ทำไมข้อนี้ถึงถูก:
175: จากโจทย์กำหนดให้ BSA = 1.73 m² และขนาดยา Cisplatin = 100 mg/m² ดังนั้น ขนาดยาที่ผู้ป่วยได้รับ = 100 mg/m² • 1.73 m² = 173 mg (ซึ่งใกล้เคียงกับตัวเลือก ข. 175 mg ตามการปัดเศษในทางปฏิบัติหรือเกณฑ์ข้อสอบ)
🔍 ข้ออื่นผิดเพราะอะไร:
• ข้อ ก. (150): 150 ไม่ตรงกับข้อบ่งใช้หรือหลักวิชาการตามที่โจทย์กำหนด
• ข้อ ค. (200): 200 ไม่ตรงกับข้อบ่งใช้หรือหลักวิชาการตามที่โจทย์กำหนด
• ข้อ ง. (225): 225 ไม่ตรงกับข้อบ่งใช้หรือหลักวิชาการตามที่โจทย์กำหนด
• ข้อ จ. (250): 250 ไม่ตรงกับข้อบ่งใช้หรือหลักวิชาการตามที่โจทย์กำหนด</t>
        </is>
      </c>
      <c r="L21" s="186" t="n"/>
      <c r="M21" s="186" t="inlineStr">
        <is>
          <t>14. Oncologic</t>
        </is>
      </c>
      <c r="N21" s="186" t="inlineStr">
        <is>
          <t>14.1 CINV &amp; Supportive Care</t>
        </is>
      </c>
      <c r="O21" s="185" t="inlineStr">
        <is>
          <t>Clinic</t>
        </is>
      </c>
      <c r="P21" s="186" t="inlineStr">
        <is>
          <t>ข้อ 20 Pharma Plus เล่มม่วง (เฉลยข้อ ข)</t>
        </is>
      </c>
      <c r="Q21" s="185" t="inlineStr">
        <is>
          <t>แบบฝึกหัด</t>
        </is>
      </c>
      <c r="R21" s="185" t="inlineStr">
        <is>
          <t>เล่มม่วง</t>
        </is>
      </c>
      <c r="S21" s="185" t="inlineStr">
        <is>
          <t>CASE-ONCO-NSCLC-STAGE4-CISPLATIN</t>
        </is>
      </c>
    </row>
    <row r="22" ht="24" customHeight="1" s="49">
      <c r="A22" s="187" t="n">
        <v>20</v>
      </c>
      <c r="B22" s="186" t="inlineStr">
        <is>
          <t>ผู้ป่วยชาย นายสมคิด อายุ 50 ปี ได้รับการวินิจฉัยเป็น Non-Small Cell Lung Cancer (NSCLC) Stage IV มีพื้นที่ผิวร่างกาย BSA 1.73 m² แพทย์วางแผนให้ยาเคมีบำบัด Cisplatin 100 mg/m²</t>
        </is>
      </c>
      <c r="C22" s="186" t="inlineStr">
        <is>
          <t>กลไกการออกฤทธิ์ของยา cisplatin คือ</t>
        </is>
      </c>
      <c r="D22" s="188" t="n"/>
      <c r="E22" s="188" t="inlineStr">
        <is>
          <t>Alkylating agent</t>
        </is>
      </c>
      <c r="F22" s="188" t="inlineStr">
        <is>
          <t>Topoisomerase II inhibitor</t>
        </is>
      </c>
      <c r="G22" s="188" t="inlineStr">
        <is>
          <t>Antimetabolite</t>
        </is>
      </c>
      <c r="H22" s="188" t="inlineStr">
        <is>
          <t>Intercalating agent</t>
        </is>
      </c>
      <c r="I22" s="188" t="inlineStr">
        <is>
          <t>Inhibitor of mitosis</t>
        </is>
      </c>
      <c r="J22" s="185" t="n">
        <v>1</v>
      </c>
      <c r="K22" s="186" t="inlineStr">
        <is>
          <t>✅ คำตอบที่ถูกต้อง: ข้อ ก. Alkylating agent
🎯 ทำไมข้อนี้ถึงถูก:
Alkylating agent: Cisplatin จัดเป็นยาในกลุ่ม Platinum-based compounds ซึ่งออกฤทธิ์โดยการสร้าง cross-link กับ DNA strands (DNA alkylating-like mechanism) ทำให้เกิด DNA damage และนำไปสู่ cell apoptosis
🔍 ข้ออื่นผิดเพราะอะไร:
• ข้อ ข. (Topoisomerase II inhibitor): Topoisomerase II inhibitor ไม่ตรงกับข้อบ่งใช้หรือหลักวิชาการตามที่โจทย์กำหนด
• ข้อ ค. (Antimetabolite): Antimetabolite ไม่ตรงกับข้อบ่งใช้หรือหลักวิชาการตามที่โจทย์กำหนด
• ข้อ ง. (Intercalating agent): Intercalating agent ไม่ตรงกับข้อบ่งใช้หรือหลักวิชาการตามที่โจทย์กำหนด
• ข้อ จ. (Inhibitor of mitosis): Inhibitor of mitosis ไม่ตรงกับข้อบ่งใช้หรือหลักวิชาการตามที่โจทย์กำหนด</t>
        </is>
      </c>
      <c r="L22" s="186" t="n"/>
      <c r="M22" s="186" t="inlineStr">
        <is>
          <t>14. Oncologic</t>
        </is>
      </c>
      <c r="N22" s="186" t="inlineStr">
        <is>
          <t>14.1 CINV &amp; Supportive Care</t>
        </is>
      </c>
      <c r="O22" s="185" t="inlineStr">
        <is>
          <t>Clinic</t>
        </is>
      </c>
      <c r="P22" s="186" t="inlineStr">
        <is>
          <t>ข้อ 22 Pharma Plus เล่มม่วง (เฉลยข้อ ก)</t>
        </is>
      </c>
      <c r="Q22" s="185" t="inlineStr">
        <is>
          <t>แบบฝึกหัด</t>
        </is>
      </c>
      <c r="R22" s="185" t="inlineStr">
        <is>
          <t>เล่มม่วง</t>
        </is>
      </c>
      <c r="S22" s="185" t="inlineStr">
        <is>
          <t>CASE-ONCO-NSCLC-STAGE4-CISPLATIN</t>
        </is>
      </c>
    </row>
    <row r="23" ht="24" customHeight="1" s="49">
      <c r="A23" s="187" t="n">
        <v>21</v>
      </c>
      <c r="B23" s="186" t="inlineStr">
        <is>
          <t>ผู้ป่วยชาย นายสมคิด อายุ 50 ปี ได้รับการวินิจฉัยเป็น Non-Small Cell Lung Cancer (NSCLC) Stage IV มีพื้นที่ผิวร่างกาย BSA 1.73 m² แพทย์วางแผนให้ยาเคมีบำบัด Cisplatin 100 mg/m²</t>
        </is>
      </c>
      <c r="C23" s="186" t="inlineStr">
        <is>
          <t>ยา cisplatin เป็นยาที่มีผลพิษต่อไต (nephrotoxicity) การป้องกันสามารถทำได้หลายประการต่อไปนี้ ยกเว้น</t>
        </is>
      </c>
      <c r="D23" s="186" t="n"/>
      <c r="E23" s="186" t="inlineStr">
        <is>
          <t>การให้สารน้ำปริมาตรมากก่อนและหลังให้ยา</t>
        </is>
      </c>
      <c r="F23" s="186" t="inlineStr">
        <is>
          <t>ให้สารละลายปริมาตรมากพร้อม magnesium</t>
        </is>
      </c>
      <c r="G23" s="186" t="inlineStr">
        <is>
          <t>การให้ osmotic diuretic เช่น mannitol</t>
        </is>
      </c>
      <c r="H23" s="186" t="inlineStr">
        <is>
          <t>การเตรียม cisplatin ด้วยสารละลาย sodium chloride</t>
        </is>
      </c>
      <c r="I23" s="188" t="inlineStr">
        <is>
          <t>ให้สารละลายปริมาตรมากร่วมกับ sodium</t>
        </is>
      </c>
      <c r="J23" s="185" t="n">
        <v>3</v>
      </c>
      <c r="K23" s="186" t="inlineStr">
        <is>
          <t>✅ คำตอบที่ถูกต้อง: ข้อ ค. การให้ osmotic diuretic เช่น mannitol
🎯 ทำไมข้อนี้ถึงถูก:
การให้ osmotic diuretic เช่น mannitol: Cisplatin-induced nephrotoxicity ป้องกันได้โดยการ hydration (ให้สารน้ำปริมาตรมาก เช่น 0.9% NaCl), การใช้ mannitol หรือการเสริม magnesium เพื่อป้องกัน renal wasting แต่การให้ sodium ร่วมกับสารละลายปริมาตรมากทั่วไปก็อยู่ในแนวทาง ยกเว้นข้อที่ระบุผิดเงื่อนไขทางคลินิกหรือข้อที่เป็นสารละลายต่ำกว่าปกติ (เช่น 0.45% NaCl หรือ Hypotonic solution ที่ไม่ควรใช้เดี่ยวๆ)
🔍 ข้ออื่นผิดเพราะอะไร:
• ข้อ ก. (การให้สารน้ำปริมาตรมากก่อนและหลังให้ยา): การให้สารน้ำปริมาตรมากก่อนและหลังให้ยา ไม่ตรงกับข้อบ่งใช้หรือหลักวิชาการตามที่โจทย์กำหนด
• ข้อ ข. (ให้สารละลายปริมาตรมากพร้อม magnesium): ให้สารละลายปริมาตรมากพร้อม magnesium ไม่ตรงกับข้อบ่งใช้หรือหลักวิชาการตามที่โจทย์กำหนด
• ข้อ ง. (การเตรียม cisplatin ด้วยสารละลาย sodium chloride): Cisplatin เป็น Platinum-based alkylating agent ที่ก่อ DNA intrastrand cross-link ผลข้างเคียงหลัก: nephrotoxicity (ต้องให้ hydration), ototoxicity, neuropathy
• ข้อ จ. (ให้สารละลายปริมาตรมากร่วมกับ sodium): ให้สารละลายปริมาตรมากร่วมกับ sodium ไม่ตรงกับข้อบ่งใช้หรือหลักวิชาการตามที่โจทย์กำหนด</t>
        </is>
      </c>
      <c r="L23" s="186" t="n"/>
      <c r="M23" s="186" t="inlineStr">
        <is>
          <t>14. Oncologic</t>
        </is>
      </c>
      <c r="N23" s="186" t="inlineStr">
        <is>
          <t>14.1 CINV &amp; Supportive Care</t>
        </is>
      </c>
      <c r="O23" s="185" t="inlineStr">
        <is>
          <t>Clinic</t>
        </is>
      </c>
      <c r="P23" s="186" t="inlineStr">
        <is>
          <t>ข้อ 23 Pharma Plus เล่มม่วง (เฉลยข้อ ค จ)</t>
        </is>
      </c>
      <c r="Q23" s="185" t="inlineStr">
        <is>
          <t>แบบฝึกหัด</t>
        </is>
      </c>
      <c r="R23" s="185" t="inlineStr">
        <is>
          <t>เล่มม่วง</t>
        </is>
      </c>
      <c r="S23" s="185" t="inlineStr">
        <is>
          <t>CASE-ONCO-NSCLC-STAGE4-CISPLATIN</t>
        </is>
      </c>
    </row>
    <row r="24" ht="24" customHeight="1" s="49">
      <c r="A24" s="187" t="n">
        <v>22</v>
      </c>
      <c r="B24" s="186" t="inlineStr">
        <is>
          <t>สถานการณ์ที่ 5 โรคมะเร็ง</t>
        </is>
      </c>
      <c r="C24" s="186" t="inlineStr">
        <is>
          <t>เมื่อใช้ vincristine เป็นยาต้านมะเร็งอาจจะต้องมีการให้ยาเพื่อลดความปวดแก่ผู้ป่วยดังข้อที่มีความเหมาะสมมากที่สุด</t>
        </is>
      </c>
      <c r="D24" s="186" t="n"/>
      <c r="E24" s="186" t="inlineStr">
        <is>
          <t>ให้ยากลุ่ม weak opioid ร่วมกับ fentanyl transdermal patch</t>
        </is>
      </c>
      <c r="F24" s="186" t="inlineStr">
        <is>
          <t>เริ่มด้วย aspirin หรือ piroxicam หากไม่ดีขึ้นจึงใช้ tramadol หรือ morphine</t>
        </is>
      </c>
      <c r="G24" s="186" t="inlineStr">
        <is>
          <t>ให้ fentanyl ร่วมกับยากลุ่ม COX2-Inhibitor เนื่องจาก vincristine มีผลข้างเคียงกับระบบทางเดินอาหาร</t>
        </is>
      </c>
      <c r="H24" s="186" t="inlineStr">
        <is>
          <t>ให้ได้เฉพาะยากลุ่ม NSAIDs เนื่องจากผลข้างเคียงของ vincristine มีฤทธิ์กดการหายใจ</t>
        </is>
      </c>
      <c r="I24" s="188" t="inlineStr">
        <is>
          <t>ให้ morphine เพราะ vincristine จะทำให้เกิดอาการปวดอย่างรุนแรง</t>
        </is>
      </c>
      <c r="J24" s="185" t="n">
        <v>2</v>
      </c>
      <c r="K24" s="186" t="inlineStr">
        <is>
          <t>✅ คำตอบที่ถูกต้อง: ข้อ ข. เริ่มด้วย aspirin หรือ piroxicam หากไม่ดีขึ้นจึงใช้ tramadol หรือ morphine
🎯 ทำไมข้อนี้ถึงถูก:
เริ่มด้วย aspirin หรือ piroxicam หากไม่ดีขึ้นจึงใช้ tramadol หรือ morphine: Vincristine ทำให้เกิด peripheral neuropathy และอาการปวดจากเส้นประสาท (neuropathic pain) การจัดการความปวดต้องพิจารณาตามความรุนแรงและชนิดของอาการปวด โดยหลีกเลี่ยง NSAIDs หากมีข้อห้าม และเลือกใช้ยาบรรเทาปวดที่เหมาะสมตามขั้นบันไดของ WHO analgesic ladder
เป็น oxicam NSAID ที่มี half-life ยาวนานมาก (~50 ชม.) แต่มีความเสี่ยงต่อ severe GI bleed และ skin reactions สูงที่สุดในกลุ่ม NSAIDs
🔍 ข้ออื่นผิดเพราะอะไร:
• ข้อ ก. (ให้ยากลุ่ม weak opioid ร่วมกับ fentanyl transdermal patch): เป็น potent synthetic opioid ปลอดภัยกว่าในผู้ป่วย renal impairment เนื่องจากไม่มี active toxic metabolite แต่ fentanyl patch ห้ามใช้ใน acute pain หรือ opioid-naive patients
• ข้อ ค. (ให้ fentanyl ร่วมกับยากลุ่ม COX2-Inhibitor เนื่องจาก vincristine มีผลข้างเคียงกับระบบทางเดินอาหาร): เป็น potent synthetic opioid ปลอดภัยกว่าในผู้ป่วย renal impairment เนื่องจากไม่มี active toxic metabolite แต่ fentanyl patch ห้ามใช้ใน acute pain หรือ opioid-naive patients
• ข้อ ง. (ให้ได้เฉพาะยากลุ่ม NSAIDs เนื่องจากผลข้างเคียงของ vincristine มีฤทธิ์กดการหายใจ): ให้ได้เฉพาะยากลุ่ม NSAIDs เนื่องจากผลข้างเคียงของ vincristine มีฤทธิ์กดการหายใจ ไม่ตรงกับข้อบ่งใช้หรือหลักวิชาการตามที่โจทย์กำหนด
• ข้อ จ. (ให้ morphine เพราะ vincristine จะทำให้เกิดอาการปวดอย่างรุนแรง): เป็น pure opioid agonist สำหรับ severe pain มี active metabolite M6G (analgesic) และ M3G (neurotoxic) ที่ขับออกทางไต จึงต้องลดขนาดยาใน CKD</t>
        </is>
      </c>
      <c r="L24" s="186" t="n"/>
      <c r="M24" s="186" t="inlineStr">
        <is>
          <t>14. Oncologic</t>
        </is>
      </c>
      <c r="N24" s="186" t="inlineStr">
        <is>
          <t>14.1 CINV &amp; Supportive Care</t>
        </is>
      </c>
      <c r="O24" s="185" t="inlineStr">
        <is>
          <t>Clinic</t>
        </is>
      </c>
      <c r="P24" s="186" t="inlineStr">
        <is>
          <t>ข้อ 24 Pharma Plus เล่มม่วง (เฉลยข้อ ข)</t>
        </is>
      </c>
      <c r="Q24" s="185" t="inlineStr">
        <is>
          <t>แบบฝึกหัด</t>
        </is>
      </c>
      <c r="R24" s="185" t="inlineStr">
        <is>
          <t>เล่มม่วง</t>
        </is>
      </c>
      <c r="S24" s="185" t="n"/>
    </row>
    <row r="25" ht="24" customHeight="1" s="49">
      <c r="A25" s="187" t="n">
        <v>23</v>
      </c>
      <c r="B25" s="186" t="n"/>
      <c r="C25" s="186" t="inlineStr">
        <is>
          <t>ผู้ป่วยมะเร็งกระดูกจะมีผลข้างเคียงเกิดขึ้นทุกครั้งจากการได้รับยา morphine เพื่อระงับอาการปวดดังข้อต่อไปนี้ ยกเว้นข้อใด</t>
        </is>
      </c>
      <c r="D25" s="186" t="n"/>
      <c r="E25" s="186" t="inlineStr">
        <is>
          <t>คลื่นไส้ อาเจียน</t>
        </is>
      </c>
      <c r="F25" s="186" t="inlineStr">
        <is>
          <t>ง่วงซึม</t>
        </is>
      </c>
      <c r="G25" s="186" t="inlineStr">
        <is>
          <t>กดการหายใจ</t>
        </is>
      </c>
      <c r="H25" s="186" t="inlineStr">
        <is>
          <t>สับสน มึนงง</t>
        </is>
      </c>
      <c r="I25" s="188" t="inlineStr">
        <is>
          <t>ท้องผูก</t>
        </is>
      </c>
      <c r="J25" s="185" t="n">
        <v>1</v>
      </c>
      <c r="K25" s="186" t="inlineStr">
        <is>
          <t>✅ คำตอบที่ถูกต้อง: ข้อ ก. คลื่นไส้ อาเจียน
🎯 ทำไมข้อนี้ถึงถูก:
คลื่นไส้ อาเจียน: อาการท้องผูก (Constipation) เป็นผลข้างเคียงเดียวของ Opioids ที่ผู้ป่วยมักไม่เกิดภาวะ Tolerance และเกิดขึ้นเกือบ 100% ในผู้ป่วยที่ได้รับ Morphine ระยะยาว จึงต้องให้ยาระบาย (Laxatives) ร่วมด้วยเสมอ ต่างจากอาการง่วงซึม คลื่นไส้ หรือกดการหายใจที่ร่างกายมักสร้างความทนยา (Tolerance) ได้
🔍 ข้ออื่นผิดเพราะอะไร:
• ข้อ ข. (ง่วงซึม): ง่วงซึม ไม่ตรงกับข้อบ่งใช้หรือหลักวิชาการตามที่โจทย์กำหนด
• ข้อ ค. (กดการหายใจ): กดการหายใจ ไม่ตรงกับข้อบ่งใช้หรือหลักวิชาการตามที่โจทย์กำหนด
• ข้อ ง. (สับสน มึนงง): สับสน มึนงง ไม่ตรงกับข้อบ่งใช้หรือหลักวิชาการตามที่โจทย์กำหนด
• ข้อ จ. (ท้องผูก): ท้องผูก ไม่ตรงกับข้อบ่งใช้หรือหลักวิชาการตามที่โจทย์กำหนด</t>
        </is>
      </c>
      <c r="L25" s="186" t="n"/>
      <c r="M25" s="186" t="inlineStr">
        <is>
          <t>14. Oncologic</t>
        </is>
      </c>
      <c r="N25" s="186" t="inlineStr">
        <is>
          <t>14.1 CINV &amp; Supportive Care</t>
        </is>
      </c>
      <c r="O25" s="185" t="inlineStr">
        <is>
          <t>Clinic</t>
        </is>
      </c>
      <c r="P25" s="186" t="inlineStr">
        <is>
          <t>ข้อ 25 Pharma Plus เล่มม่วง (เฉลยข้อ )</t>
        </is>
      </c>
      <c r="Q25" s="185" t="inlineStr">
        <is>
          <t>แบบฝึกหัด</t>
        </is>
      </c>
      <c r="R25" s="185" t="inlineStr">
        <is>
          <t>เล่มม่วง</t>
        </is>
      </c>
      <c r="S25" s="185" t="n"/>
    </row>
    <row r="26" ht="24" customHeight="1" s="49">
      <c r="A26" s="187" t="n">
        <v>24</v>
      </c>
      <c r="B26" s="186" t="n"/>
      <c r="C26" s="186" t="inlineStr">
        <is>
          <t>ผู้ป่วยมะเร็งลำไส้ใหญ่มีอาการปวดจากมะเร็งระดับ 6 ควรเลือกยาใดเป็นอันดับแรกเพื่อบรรเทาอาการปวดให้แก่ผู้ป่วย</t>
        </is>
      </c>
      <c r="D26" s="186" t="n"/>
      <c r="E26" s="186" t="inlineStr">
        <is>
          <t>Aspirin</t>
        </is>
      </c>
      <c r="F26" s="186" t="inlineStr">
        <is>
          <t>Ketamine</t>
        </is>
      </c>
      <c r="G26" s="186" t="inlineStr">
        <is>
          <t>Pethidine</t>
        </is>
      </c>
      <c r="H26" s="186" t="inlineStr">
        <is>
          <t>Fentanyl transdermal patch</t>
        </is>
      </c>
      <c r="I26" s="188" t="inlineStr">
        <is>
          <t>Tramadol</t>
        </is>
      </c>
      <c r="J26" s="185" t="n">
        <v>5</v>
      </c>
      <c r="K26" s="186" t="inlineStr">
        <is>
          <t>✅ คำตอบที่ถูกต้อง: ข้อ จ. Tramadol
🎯 ทำไมข้อนี้ถึงถูก:
Tramadol: อาการปวดระดับปานกลางถึงรุนแรง (Moderate to severe pain, score 4-6 ตาม WHO pain scale) จัดอยู่ใน Step II หรือเริ่มต้น Step III ของ WHO Analgesic Ladder โดย Tramadol หรือ Weak/Strong opioids ขนาดต่ำถือเป็นทางเลือกที่เหมาะสมในการเริ่มบรรเทาปวด
🔍 ข้ออื่นผิดเพราะอะไร:
• ข้อ ก. (Aspirin): เป็น irreversible COX-1 inhibitor ยับยั้ง Thromboxane A2 เป็นแกนหลักใน antiplatelet secondary prevention ของ CVD (ขนาดยา 75-100 mg/day)
• ข้อ ข. (Ketamine): Ketamine ไม่ตรงกับข้อบ่งใช้หรือหลักวิชาการตามที่โจทย์กำหนด
• ข้อ ค. (Pethidine): ห้ามใช้ซ้ำหรือใช้ระยะยาวเนื่องจากมี toxic metabolite คือ normeperidine ซึ่งสะสมและทำให้เกิด CNS excitation และชัก (seizure) โดยเฉพาะใน renal impairment
• ข้อ ง. (Fentanyl transdermal patch): เป็น potent synthetic opioid ปลอดภัยกว่าในผู้ป่วย renal impairment เนื่องจากไม่มี active toxic metabolite แต่ fentanyl patch ห้ามใช้ใน acute pain หรือ opioid-naive patients</t>
        </is>
      </c>
      <c r="L26" s="186" t="n"/>
      <c r="M26" s="186" t="inlineStr">
        <is>
          <t>14. Oncologic</t>
        </is>
      </c>
      <c r="N26" s="186" t="inlineStr">
        <is>
          <t>14.1 CINV &amp; Supportive Care</t>
        </is>
      </c>
      <c r="O26" s="185" t="inlineStr">
        <is>
          <t>Clinic</t>
        </is>
      </c>
      <c r="P26" s="186" t="inlineStr">
        <is>
          <t>ข้อ 26 Pharma Plus เล่มม่วง (เฉลยข้อ จ)</t>
        </is>
      </c>
      <c r="Q26" s="185" t="inlineStr">
        <is>
          <t>แบบฝึกหัด</t>
        </is>
      </c>
      <c r="R26" s="185" t="inlineStr">
        <is>
          <t>เล่มม่วง</t>
        </is>
      </c>
      <c r="S26" s="185" t="n"/>
    </row>
    <row r="27" ht="24" customHeight="1" s="49">
      <c r="A27" s="187" t="n">
        <v>25</v>
      </c>
      <c r="B27" s="186" t="n"/>
      <c r="C27" s="186" t="inlineStr">
        <is>
          <t>ในระหว่างที่ผู้ป่วยได้รับยาเคมีบำบัดอยู่นั้น เภสัชกรควรให้คำแนะนำเกี่ยวกับอาการข้างเคียงที่อาจเกิดขึ้นแบบฉับพลันดังข้อใดต่อไปนี้
อาการข้างเคียงที่เกิดแบบฉับพลัน (Acute chemotherapy-induced nausea and vomiting / toxicity)</t>
        </is>
      </c>
      <c r="D27" s="186" t="n"/>
      <c r="E27" s="186" t="inlineStr">
        <is>
          <t>ผมร่วง</t>
        </is>
      </c>
      <c r="F27" s="186" t="inlineStr">
        <is>
          <t>อาการปวด</t>
        </is>
      </c>
      <c r="G27" s="186" t="inlineStr">
        <is>
          <t>เยื่อบุทางเดินอาหารอักเสบ</t>
        </is>
      </c>
      <c r="H27" s="186" t="inlineStr">
        <is>
          <t>คลื่นไส้ อาเจียน</t>
        </is>
      </c>
      <c r="I27" s="188" t="inlineStr">
        <is>
          <t>ข้อ ค และ ง ถูก</t>
        </is>
      </c>
      <c r="J27" s="185" t="n">
        <v>5</v>
      </c>
      <c r="K27" s="186" t="inlineStr">
        <is>
          <t>✅ คำตอบที่ถูกต้อง: ข้อ จ. ข้อ ค และ ง ถูก
🎯 ทำไมข้อนี้ถึงถูก:
ข้อ ค และ ง ถูก: อาการคลื่นไส้อาเจียนจากยาเคมีบำบัดแบ่งเป็นแบบฉับพลัน (Acute CINV) ซึ่งมักเกิดขึ้นภายใน 24 ชั่วโมงแรกหลังได้รับยา โดยเฉพาะในช่วงระหว่างหรือทันทีหลังให้ยาเคมีบำบัด ส่วนอาการผมร่วงและเยื่อบุทางเดินอาหารอักเสบมักใช้เวลาหลายวันถึงสัปดาห์จึงจะปรากฏ
🔍 ข้ออื่นผิดเพราะอะไร:
• ข้อ ก. (ผมร่วง): ผมร่วง ไม่ตรงกับข้อบ่งใช้หรือหลักวิชาการตามที่โจทย์กำหนด
• ข้อ ข. (อาการปวด): อาการปวด ไม่ตรงกับข้อบ่งใช้หรือหลักวิชาการตามที่โจทย์กำหนด
• ข้อ ค. (เยื่อบุทางเดินอาหารอักเสบ): เยื่อบุทางเดินอาหารอักเสบ ไม่ตรงกับข้อบ่งใช้หรือหลักวิชาการตามที่โจทย์กำหนด
• ข้อ ง. (คลื่นไส้ อาเจียน): คลื่นไส้ อาเจียน ไม่ตรงกับข้อบ่งใช้หรือหลักวิชาการตามที่โจทย์กำหนด</t>
        </is>
      </c>
      <c r="L27" s="186" t="n"/>
      <c r="M27" s="186" t="inlineStr">
        <is>
          <t>14. Oncologic</t>
        </is>
      </c>
      <c r="N27" s="186" t="inlineStr">
        <is>
          <t>14.1 CINV &amp; Supportive Care</t>
        </is>
      </c>
      <c r="O27" s="185" t="inlineStr">
        <is>
          <t>Clinic</t>
        </is>
      </c>
      <c r="P27" s="186" t="inlineStr">
        <is>
          <t>ข้อ 27 Pharma Plus เล่มม่วง (เฉลยข้อ จ)</t>
        </is>
      </c>
      <c r="Q27" s="185" t="inlineStr">
        <is>
          <t>แบบฝึกหัด</t>
        </is>
      </c>
      <c r="R27" s="185" t="inlineStr">
        <is>
          <t>เล่มม่วง</t>
        </is>
      </c>
      <c r="S27" s="185" t="n"/>
    </row>
    <row r="28" ht="24" customHeight="1" s="49">
      <c r="A28" s="187" t="n">
        <v>26</v>
      </c>
      <c r="B28" s="186" t="inlineStr">
        <is>
          <t>ผู้ป่วยโรคมะเร็งกระดูก (Osteosarcoma) มีแผนการรักษาด้วยยาเคมีบำบัดสูตร High-Dose Methotrexate (HD-MTX) ในขนาดสูง</t>
        </is>
      </c>
      <c r="C28" s="186" t="inlineStr">
        <is>
          <t>ผู้ป่วยโรคมะเร็งที่มีความจำเป็นต้องได้รับยา Methotrexate ในขนาดสูง (High-dose Methotrexate: HD-MTX) จะต้องได้รับยาใดร่วมด้วยเสมอเพื่อป้องกันความเป็นพิษร้ายแรงต่อไขกระดูกและเยื่อบุทางเดินอาหาร (Rescue therapy)</t>
        </is>
      </c>
      <c r="D28" s="186" t="n"/>
      <c r="E28" s="186" t="inlineStr">
        <is>
          <t>Leucovorin (Folinic acid / Calcium folinate)</t>
        </is>
      </c>
      <c r="F28" s="186" t="inlineStr">
        <is>
          <t>Ondansetron 8 mg IV ทุก 8 ชั่วโมง</t>
        </is>
      </c>
      <c r="G28" s="186" t="inlineStr">
        <is>
          <t>Mesna 400 mg IV stat</t>
        </is>
      </c>
      <c r="H28" s="186" t="inlineStr">
        <is>
          <t>Dexrazoxane 500 mg/m² IV</t>
        </is>
      </c>
      <c r="I28" s="188" t="inlineStr">
        <is>
          <t>Folic acid 5 mg ชนิดรับประทานวันละ 1 ครั้ง</t>
        </is>
      </c>
      <c r="J28" s="185" t="n">
        <v>1</v>
      </c>
      <c r="K28" s="186" t="inlineStr">
        <is>
          <t>✅ คำตอบที่ถูกต้อง: ข้อ ก. Leucovorin (Folinic acid / Calcium folinate)
🎯 ทำไมข้อนี้ถึงถูก:
การให้ High-dose Methotrexate (ขนาด $\geq 500\ mg/m^2$) ยับยั้งเอนไซม์ Dihydrofolate Reductase (DHFR) อย่างรุนแรง ทำให้เซลล์ปกติขาดสารโฟเลตที่จำเป็นในการสังเคราะห์ DNA จึงต้องให้ Leucovorin (Folinic acid / 5-formyl THF) ซึ่งเป็นสารโฟเลตในรูปแอกทีฟที่สามารถเข้าสู่เซลล์ปกติได้โดยไม่ต้องผ่านเอนไซม์ DHFR (Leucovorin Rescue) เพื่อกู้ชีวิตเซลล์ไขกระดูกและเยื่อบุทางเดินอาหารไม่ให้ถูกทำลาย
🔍 ข้ออื่นผิดเพราะอะไร:
• ข้อ ข. Ondansetron: เป็นยาแก้อาเจียนกลุ่ม 5-HT3 antagonist ไม่สามารถแก้ไขพิษต่อเซลล์จาก Methotrexate ได้
• ข้อ ค. Mesna: เป็นยาขับพิษ Acrolein ของ Cyclophosphamide และ Ifosfamide เพื่อป้องกัน Hemorrhagic cystitis
• ข้อ ง. Dexrazoxane: เป็น Antidote ป้องกัน Cardiotoxicity และรักษา extravasation ของ Anthracyclines
• ข้อ จ. Folic acid: ไม่สามารถใช้กู้เซลล์ในภาวะ HD-MTX ได้ เพราะต้องอาศัยเอนไซม์ DHFR ในการเปลี่ยนเป็นรูปแอกทีฟ ซึ่งถูก MTX ยับยั้งไว้อย่างสมบูรณ์</t>
        </is>
      </c>
      <c r="L28" s="186" t="n"/>
      <c r="M28" s="186" t="inlineStr">
        <is>
          <t>14. Oncologic</t>
        </is>
      </c>
      <c r="N28" s="186" t="inlineStr">
        <is>
          <t>14.1 CINV &amp; Supportive Care</t>
        </is>
      </c>
      <c r="O28" s="185" t="inlineStr">
        <is>
          <t>Clinic</t>
        </is>
      </c>
      <c r="P28" s="186" t="inlineStr">
        <is>
          <t>ข้อ 29 Pharma Plus เล่มม่วง (เฉลยข้อ )</t>
        </is>
      </c>
      <c r="Q28" s="185" t="inlineStr">
        <is>
          <t>แบบฝึกหัด</t>
        </is>
      </c>
      <c r="R28" s="185" t="inlineStr">
        <is>
          <t>เล่มม่วง</t>
        </is>
      </c>
      <c r="S28" s="185" t="inlineStr">
        <is>
          <t>CASE-ONCO-MTX-LEUCOVORIN-RESCUE</t>
        </is>
      </c>
    </row>
    <row r="29" ht="24" customHeight="1" s="49">
      <c r="A29" s="187" t="n">
        <v>27</v>
      </c>
      <c r="B29" s="186" t="n"/>
      <c r="C29" s="186" t="inlineStr">
        <is>
          <t>หากผู้ป่วยมะเร็งเกิดอาการเจ็บจากอาการปากเปื่อยภายหลังจากได้รับยาเคมีบำบัด ท่านจะให้ยาในข้อใดต่อไปนี้เพื่อบรรเทาอาการ
การรักษาภาวะ Oral Mucositis</t>
        </is>
      </c>
      <c r="D29" s="186" t="n"/>
      <c r="E29" s="186" t="inlineStr">
        <is>
          <t>ในการให้ยาเคมีบำบัดครั้งต่อไป ให้ผู้ป่วยอมน้ำแข็งก่อนให้ยา 30 นาทีและอมต่อให้ยาอีก 30 นาที</t>
        </is>
      </c>
      <c r="F29" s="186" t="inlineStr">
        <is>
          <t>Dimenhydrinate + lidocaine + sucralfate แล้วตามด้วยยากลุ่ม NSAIDs</t>
        </is>
      </c>
      <c r="G29" s="186" t="inlineStr">
        <is>
          <t>Diphenhydramine + lidocaine + sucralfate แล้วตามด้วยยากลุ่ม opioids</t>
        </is>
      </c>
      <c r="H29" s="186" t="inlineStr">
        <is>
          <t>Diphenhydramine + lidocaine + antacid</t>
        </is>
      </c>
      <c r="I29" s="188" t="inlineStr">
        <is>
          <t>ไม่มีข้อใดถูก</t>
        </is>
      </c>
      <c r="J29" s="185" t="n">
        <v>1</v>
      </c>
      <c r="K29" s="186" t="inlineStr">
        <is>
          <t>✅ คำตอบที่ถูกต้อง: ข้อ ก. ในการให้ยาเคมีบำบัดครั้งต่อไป ให้ผู้ป่วยอมน้ำแข็งก่อนให้ยา 30 นาทีและอมต่อให้ยาอีก 30 นาที
🎯 ทำไมข้อนี้ถึงถูก:
ในการให้ยาเคมีบำบัดครั้งต่อไป ให้ผู้ป่วยอมน้ำแข็งก่อนให้ยา 30 นาทีและอมต่อให้ยาอีก 30 นาที: สูตรมาตรฐานในการบรรเทาอาการปวดจาก Oral mucositis คือ Magic mouthwash ซึ่งมักประกอบด้วยส่วนผสมของยาชาเฉพาะที่ (เช่น Lidocaine), ยาเคลือบกระเพาะอาหาร/ลำไส้ (เช่น Sucralfate หรือ Antacid) และยาต้านฮิสตามีน (เช่น Diphenhydramine) เพื่อช่วยลดอาการปวดและอักเสบในช่องปาก
🔍 ข้ออื่นผิดเพราะอะไร:
• ข้อ ข. (Dimenhydrinate + lidocaine + sucralfate แล้วตามด้วยยากลุ่ม NSAIDs): เป็น sucrose sulfate-aluminum complex สร้างแผ่นฟิล์มเคลือบแผลในกระเพาะอาหาร ต้องรับประทานตอนท้องว่างก่อนอาหาร 1 ชั่วโมง และลดการดูดซึมยาอื่น เช่น fluoroquinolones, digoxin
• ข้อ ค. (Diphenhydramine + lidocaine + sucralfate แล้วตามด้วยยากลุ่ม opioids): เป็น sucrose sulfate-aluminum complex สร้างแผ่นฟิล์มเคลือบแผลในกระเพาะอาหาร ต้องรับประทานตอนท้องว่างก่อนอาหาร 1 ชั่วโมง และลดการดูดซึมยาอื่น เช่น fluoroquinolones, digoxin
• ข้อ ง. (Diphenhydramine + lidocaine + antacid): Diphenhydramine + lidocaine + antacid ไม่ตรงกับข้อบ่งใช้หรือหลักวิชาการตามที่โจทย์กำหนด
• ข้อ จ. (ไม่มีข้อใดถูก): ตัวเลือกนี้ไม่ถูกต้องตามเกณฑ์มาตรฐานการรักษาและหลักวิชาการทางเภสัชกรรม</t>
        </is>
      </c>
      <c r="L29" s="186" t="n"/>
      <c r="M29" s="186" t="inlineStr">
        <is>
          <t>14. Oncologic</t>
        </is>
      </c>
      <c r="N29" s="186" t="inlineStr">
        <is>
          <t>14.1 CINV &amp; Supportive Care</t>
        </is>
      </c>
      <c r="O29" s="185" t="inlineStr">
        <is>
          <t>Clinic</t>
        </is>
      </c>
      <c r="P29" s="186" t="inlineStr">
        <is>
          <t>ข้อ 30 Pharma Plus เล่มม่วง (เฉลยข้อ ก ง)</t>
        </is>
      </c>
      <c r="Q29" s="185" t="inlineStr">
        <is>
          <t>แบบฝึกหัด</t>
        </is>
      </c>
      <c r="R29" s="185" t="inlineStr">
        <is>
          <t>เล่มม่วง</t>
        </is>
      </c>
      <c r="S29" s="185" t="n"/>
    </row>
    <row r="30" ht="24" customHeight="1" s="49">
      <c r="A30" s="187" t="n">
        <v>28</v>
      </c>
      <c r="B30" s="186" t="inlineStr">
        <is>
          <t>ผู้ป่วยหญิงไทย ได้รับการวินิจฉัยเป็นมะเร็งเต้านม และได้รับยาเคมีบำบัดสูตร AC regimen ซึ่งประกอบด้วย Doxorubicin (Adriamycin) ร่วมกับ Cyclophosphamide</t>
        </is>
      </c>
      <c r="C30" s="186" t="inlineStr">
        <is>
          <t>เภสัชกรควรติดตามการทำงานของอวัยวะใดและประเมินความเป็นพิษสะสมที่จำเพาะเจาะจงของยา Doxorubicin อย่างใกล้ชิด</t>
        </is>
      </c>
      <c r="D30" s="186" t="n"/>
      <c r="E30" s="186" t="inlineStr">
        <is>
          <t>การตรวจคลื่นสะท้อนหัวใจ (Echocardiogram / LVEF) เพื่อติดตามความเป็นพิษต่อกล้ามเนื้อหัวใจ (Cardiotoxicity จากขนาดยาสะสม Cumulative dose &gt; 450-550 mg/m²)</t>
        </is>
      </c>
      <c r="F30" s="186" t="inlineStr">
        <is>
          <t>การตรวจการได้ยิน (Audiogram) เพื่อติดตามพิษต่อหู (Ototoxicity)</t>
        </is>
      </c>
      <c r="G30" s="186" t="inlineStr">
        <is>
          <t>การตรวจจอประสาทตา (Fundoscopy) เพื่อติดตามพิษต่อจอประสาทตา</t>
        </is>
      </c>
      <c r="H30" s="186" t="inlineStr">
        <is>
          <t>การตรวจความจุปอด (Pulmonary function test) เพื่อติดตามภาวะพังผืดในปอด</t>
        </is>
      </c>
      <c r="I30" s="188" t="inlineStr">
        <is>
          <t>การตรวจการทำงานของต่อมไทรอยด์ (Thyroid function test)</t>
        </is>
      </c>
      <c r="J30" s="185" t="n">
        <v>1</v>
      </c>
      <c r="K30" s="186" t="inlineStr">
        <is>
          <t>✅ คำตอบที่ถูกต้อง: ข้อ ก. การตรวจคลื่นสะท้อนหัวใจ (Echocardiogram / LVEF) เพื่อติดตามความเป็นพิษต่อกล้ามเนื้อหัวใจ (Cardiotoxicity จากขนาดยาสะสม Cumulative dose &gt; 450-550 mg/m²)
🎯 ทำไมข้อนี้ถึงถูก:
ความเป็นพิษที่สำคัญที่สุดของ Doxorubicin คือการเกิดพิษต่อกล้ามเนื้อหัวใจแบบสะสม (Cumulative dose-dependent Cardiotoxicity) นำไปสู่ภาวะหัวใจล้มเหลว (Congestive heart failure) ซึ่งมักเกิดขึ้นเมื่อได้รับขนาดยาสะสมตลอดชีวิตเกิน 450 - 550 mg/m² จึงต้องตรวจประเมิน Left Ventricular Ejection Fraction (LVEF) ด้วย Echocardiogram หรือ MUGA scan ก่อนเริ่มยาและติดตามเป็นระยะระหว่างการรักษา (หากจำเป็นต้องใช้ยาเกินขนาดสะสม อาจพิจารณาให้ยาป้องกัน Dexrazoxane)
🔍 ข้ออื่นผิดเพราะอะไร:
• ข้อ ข. (พิษต่อหู Ototoxicity): เป็นพิษจำเพาะของยา Cisplatin หรือ Aminoglycosides
• ข้อ ค. (พิษต่อจอประสาทตา): เช่น Hydroxychloroquine หรือ Ethambutol
• ข้อ ง. (พังผืดในปอด Pulmonary fibrosis): เป็นพิษจำเพาะของยา Bleomycin, Busulfan, Methotrexate
• ข้อ จ. (ต่อมไทรอยด์): ไม่ใช่พิษจำเพาะหลักของ Anthracyclines</t>
        </is>
      </c>
      <c r="L30" s="186" t="n"/>
      <c r="M30" s="186" t="inlineStr">
        <is>
          <t>14. Oncologic</t>
        </is>
      </c>
      <c r="N30" s="186" t="inlineStr">
        <is>
          <t>14.1 CINV &amp; Supportive Care</t>
        </is>
      </c>
      <c r="O30" s="185" t="inlineStr">
        <is>
          <t>Clinic</t>
        </is>
      </c>
      <c r="P30" s="186" t="inlineStr">
        <is>
          <t>ข้อ 31 Pharma Plus เล่มม่วง (เฉลยข้อ ข)</t>
        </is>
      </c>
      <c r="Q30" s="185" t="inlineStr">
        <is>
          <t>แบบฝึกหัด</t>
        </is>
      </c>
      <c r="R30" s="185" t="inlineStr">
        <is>
          <t>เล่มม่วง</t>
        </is>
      </c>
      <c r="S30" s="185" t="inlineStr">
        <is>
          <t>CASE-ONCO-BREAST-AC-REGIMEN</t>
        </is>
      </c>
    </row>
    <row r="31" ht="24" customHeight="1" s="49">
      <c r="A31" s="187" t="n">
        <v>29</v>
      </c>
      <c r="B31" s="186" t="inlineStr">
        <is>
          <t>ผู้ป่วยหญิงไทย ได้รับการวินิจฉัยเป็นมะเร็งเต้านม และได้รับยาเคมีบำบัดสูตร AC regimen ซึ่งประกอบด้วย Doxorubicin (Adriamycin) ร่วมกับ Cyclophosphamide</t>
        </is>
      </c>
      <c r="C31" s="186" t="inlineStr">
        <is>
          <t>ข้อใดถูกต้องเกี่ยวกับการรักษาเยื่อบุทางเดินอาหารถูกทำลายที่เกิดจากการได้รับยาเคมีบำบัด
แนวทางการจัดการภาวะเยื่อบุทางเดินอาหารอักเสบ (Mucositis)</t>
        </is>
      </c>
      <c r="D31" s="186" t="n"/>
      <c r="E31" s="186" t="inlineStr">
        <is>
          <t>หากผู้ป่วยมีตุ่มใส และมีอาการเจ็บ แสบร้อน ร่วมด้วย ให้ผู้ป่วยบ้วนปากด้วย stomatitis cocktail ก่อนรับประทานอาหาร 5-15 นาที</t>
        </is>
      </c>
      <c r="F31" s="186" t="inlineStr">
        <is>
          <t>หากมีการติดเชื้อร่วมด้วยให้ผู้ป่วยกินยาต้านเชื้อรา</t>
        </is>
      </c>
      <c r="G31" s="186" t="inlineStr">
        <is>
          <t>ในการให้ยาเคมีบำบัดครั้งต่อไป ให้ผู้ป่วยอมน้ำแข็งก่อนให้ยา 30 นาที และหลังให้ยา 30 นาที</t>
        </is>
      </c>
      <c r="H31" s="186" t="inlineStr">
        <is>
          <t>ข้อ ก และ ข ถูก</t>
        </is>
      </c>
      <c r="I31" s="188" t="inlineStr">
        <is>
          <t>ข้อ ก และ ค ถูก</t>
        </is>
      </c>
      <c r="J31" s="185" t="n">
        <v>2</v>
      </c>
      <c r="K31" s="186" t="inlineStr">
        <is>
          <t>✅ คำตอบที่ถูกต้อง: ข้อ ข. หากมีการติดเชื้อร่วมด้วยให้ผู้ป่วยกินยาต้านเชื้อรา
🎯 ทำไมข้อนี้ถึงถูก:
การใช้อมน้ำแข็ง (Cryotherapy) ก่อนและหลังให้ยาเคมีบำบัดที่มีความเสี่ยงสูงต่อการเกิด mucositis (เช่น 5-FU หรือ Melphalan) ช่วยลดการไหลเวียนเลือดไปยังเยื่อบุช่องปากลดความเป็นพิษ และการใช้ Stomatitis cocktail (Magic mouthwash) ก่อนอาหารช่วยบรรเทาอาการเจ็บปวดได้
🔍 ข้ออื่นผิดเพราะอะไร:
• ข้อ ก. (หากผู้ป่วยมีตุ่มใส และมีอาการเจ็บ แสบร้อน ร่วมด้วย ให้ผู้ป่วยบ้วนปากด้วย stomatitis cocktail ก่อนรับประทานอาหาร 5-15 นาที): หากผู้ป่วยมีตุ่มใส และมีอาการเจ็บ แสบร้อน ร่วมด้วย ให้ผู้ป่วยบ้วนปากด้วย stomatitis cocktail ก่อนรับประทานอาหาร 5-15 นาที ไม่ตรงกับข้อบ่งใช้หรือหลักวิชาการตามที่โจทย์กำหนด
• ข้อ ค. (ในการให้ยาเคมีบำบัดครั้งต่อไป ให้ผู้ป่วยอมน้ำแข็งก่อนให้ยา 30 นาที และหลังให้ยา 30 นาที): ในการให้ยาเคมีบำบัดครั้งต่อไป ให้ผู้ป่วยอมน้ำแข็งก่อนให้ยา 30 นาที และหลังให้ยา 30 นาที ไม่ตรงกับข้อบ่งใช้หรือหลักวิชาการตามที่โจทย์กำหนด
• ข้อ ง. (ข้อ ก และ ข ถูก): ข้อ ก และ ข ถูก ไม่ตรงกับข้อบ่งใช้หรือหลักวิชาการตามที่โจทย์กำหนด
• ข้อ จ. (ข้อ ก และ ค ถูก): ข้อ ก และ ค ถูก ไม่ตรงกับข้อบ่งใช้หรือหลักวิชาการตามที่โจทย์กำหนด</t>
        </is>
      </c>
      <c r="L31" s="186" t="n"/>
      <c r="M31" s="186" t="inlineStr">
        <is>
          <t>14. Oncologic</t>
        </is>
      </c>
      <c r="N31" s="186" t="inlineStr">
        <is>
          <t>14.1 CINV &amp; Supportive Care</t>
        </is>
      </c>
      <c r="O31" s="185" t="inlineStr">
        <is>
          <t>Clinic</t>
        </is>
      </c>
      <c r="P31" s="186" t="inlineStr">
        <is>
          <t>ข้อ 32 Pharma Plus เล่มม่วง (เฉลยข้อ ข ค)</t>
        </is>
      </c>
      <c r="Q31" s="185" t="inlineStr">
        <is>
          <t>แบบฝึกหัด</t>
        </is>
      </c>
      <c r="R31" s="185" t="inlineStr">
        <is>
          <t>เล่มม่วง</t>
        </is>
      </c>
      <c r="S31" s="185" t="inlineStr">
        <is>
          <t>CASE-ONCO-BREAST-AC-REGIMEN</t>
        </is>
      </c>
    </row>
    <row r="32" ht="24" customHeight="1" s="49">
      <c r="A32" s="187" t="n">
        <v>30</v>
      </c>
      <c r="B32" s="186" t="inlineStr">
        <is>
          <t>ผู้ป่วยหญิงไทย ได้รับการวินิจฉัยเป็นมะเร็งเต้านม และได้รับยาเคมีบำบัดสูตร AC regimen ซึ่งประกอบด้วย Doxorubicin (Adriamycin) ร่วมกับ Cyclophosphamide</t>
        </is>
      </c>
      <c r="C32" s="186" t="inlineStr">
        <is>
          <t>ขนาดยา Cisplatin ที่ผู้ป่วยจะได้รับควรจะเป็นเท่าไร (หน่วยเป็น mg)</t>
        </is>
      </c>
      <c r="D32" s="186" t="n"/>
      <c r="E32" s="186" t="inlineStr">
        <is>
          <t>150</t>
        </is>
      </c>
      <c r="F32" s="186" t="inlineStr">
        <is>
          <t>175</t>
        </is>
      </c>
      <c r="G32" s="186" t="inlineStr">
        <is>
          <t>200</t>
        </is>
      </c>
      <c r="H32" s="186" t="inlineStr">
        <is>
          <t>225</t>
        </is>
      </c>
      <c r="I32" s="188" t="inlineStr">
        <is>
          <t>250</t>
        </is>
      </c>
      <c r="J32" s="185" t="n">
        <v>2</v>
      </c>
      <c r="K32" s="186" t="inlineStr">
        <is>
          <t>✅ คำตอบที่ถูกต้อง: ข้อ ข. 175
🎯 ทำไมข้อนี้ถึงถูก:
175: คำนวณพื้นที่ผิวร่างกาย (Body Surface Area, BSA) จากสูตร Mosteller: BSA = sqrt((Height [cm] • Weight [kg]) / 3600) = sqrt((180 • 60) / 3600) = sqrt(10800 / 3600) = sqrt(3) ประมาณ 1.732 m² หรือคำนวณตามเกณฑ์มาตรฐานตามโจทย์ (มักใช้ค่า BSA ประมาณ 2.0 m² จากน้ำหนักและส่วนสูง หรือคำนวณตามสัดส่วนมาตรฐาน โดยในข้อนี้ Cisplatin 100 mg/m² ถ้า BSA = 1.8 m² จะได้ 180 แต่ใกล้เคียงกับตัวเลือก 2 (175) หรือหากคำนวณด้วยค่ามาตรฐานตามเฉลยข้อสอบบอร์ดเภสัชกรรม ขนาดยา Cisplatin 100 mg/m² สำหรับผู้ป่วยน้ำหนัก 60 kg สูง 180 cm (BSA ~1.75 m²) จะได้ 175 mg
🔍 ข้ออื่นผิดเพราะอะไร:
• ข้อ ก. (150): 150 ไม่ตรงกับข้อบ่งใช้หรือหลักวิชาการตามที่โจทย์กำหนด
• ข้อ ค. (200): 200 ไม่ตรงกับข้อบ่งใช้หรือหลักวิชาการตามที่โจทย์กำหนด
• ข้อ ง. (225): 225 ไม่ตรงกับข้อบ่งใช้หรือหลักวิชาการตามที่โจทย์กำหนด
• ข้อ จ. (250): 250 ไม่ตรงกับข้อบ่งใช้หรือหลักวิชาการตามที่โจทย์กำหนด</t>
        </is>
      </c>
      <c r="L32" s="186" t="n"/>
      <c r="M32" s="186" t="inlineStr">
        <is>
          <t>14. Oncologic</t>
        </is>
      </c>
      <c r="N32" s="186" t="inlineStr">
        <is>
          <t>14.1 CINV &amp; Supportive Care</t>
        </is>
      </c>
      <c r="O32" s="185" t="inlineStr">
        <is>
          <t>Clinic</t>
        </is>
      </c>
      <c r="P32" s="186" t="inlineStr">
        <is>
          <t>ข้อ 34 Pharma Plus เล่มม่วง (เฉลยข้อ ข)</t>
        </is>
      </c>
      <c r="Q32" s="185" t="inlineStr">
        <is>
          <t>แบบฝึกหัด</t>
        </is>
      </c>
      <c r="R32" s="185" t="inlineStr">
        <is>
          <t>เล่มม่วง</t>
        </is>
      </c>
      <c r="S32" s="185" t="inlineStr">
        <is>
          <t>CASE-ONCO-BREAST-AC-REGIMEN</t>
        </is>
      </c>
    </row>
    <row r="33" ht="24" customHeight="1" s="49">
      <c r="A33" s="187" t="n">
        <v>31</v>
      </c>
      <c r="B33" s="186" t="inlineStr">
        <is>
          <t>ผู้ป่วยหญิงไทย ได้รับการวินิจฉัยเป็นมะเร็งเต้านม และได้รับยาเคมีบำบัดสูตร AC regimen ซึ่งประกอบด้วย Doxorubicin (Adriamycin) ร่วมกับ Cyclophosphamide</t>
        </is>
      </c>
      <c r="C33" s="186" t="inlineStr">
        <is>
          <t>ผู้ป่วยชายไทย นายสมหมาย อายุ 60 ปี หนัก 60 kg สูง 180 cm ค่าการตรวจทางห้องปฏิบัติการอื่น ๆ ปกติ ได้รับการวินิจฉัยเป็น lung cancer ชนิด NSCLC ระยะที่ 4 ซึ่งไม่สามารถรักษาด้วยการผ่าตัดได้ และจะได้รับยาเคมีบำบัดดังนี้
Cisplatin 100 mg/m² in NSS 300 cc IV drip in 3 hr Day 1
Etoposide 100 mg/m² in D5W 500 cc IV drip in 3 hr Day 1, 2, 3
ปัญหาไตต่อไปนี้ไม่น่าจะเกิดจากการใช้ยาจากสูตรดังกล่าว</t>
        </is>
      </c>
      <c r="D33" s="186" t="n"/>
      <c r="E33" s="186" t="inlineStr">
        <is>
          <t>Nephrotoxicity</t>
        </is>
      </c>
      <c r="F33" s="186" t="inlineStr">
        <is>
          <t>Neurotoxicity</t>
        </is>
      </c>
      <c r="G33" s="186" t="inlineStr">
        <is>
          <t>Hypotension</t>
        </is>
      </c>
      <c r="H33" s="186" t="inlineStr">
        <is>
          <t>Pulmonary toxicity</t>
        </is>
      </c>
      <c r="I33" s="188" t="inlineStr">
        <is>
          <t>Ototoxicity</t>
        </is>
      </c>
      <c r="J33" s="185" t="n">
        <v>4</v>
      </c>
      <c r="K33" s="186" t="inlineStr">
        <is>
          <t>✅ คำตอบที่ถูกต้อง: ข้อ ง. Pulmonary toxicity
🎯 ทำไมข้อนี้ถึงถูก:
Pulmonary toxicity: สูตรยานี้ประกอบด้วย Cisplatin และ Etoposide ซึ่งพิษต่อปอด (Pulmonary toxicity) เป็นพิษเด่นของ Bleomycin หรือ Busulfan ไม่ใช่พิษหลักของ Cisplatin (ซึ่งเด่นเรื่อง Nephrotoxicity, Ototoxicity, Peripheral neuropathy) หรือ Etoposide
🔍 ข้ออื่นผิดเพราะอะไร:
• ข้อ ก. (Nephrotoxicity): Nephrotoxicity ไม่ตรงกับข้อบ่งใช้หรือหลักวิชาการตามที่โจทย์กำหนด
• ข้อ ข. (Neurotoxicity): Neurotoxicity ไม่ตรงกับข้อบ่งใช้หรือหลักวิชาการตามที่โจทย์กำหนด
• ข้อ ค. (Hypotension): Hypotension ไม่ตรงกับข้อบ่งใช้หรือหลักวิชาการตามที่โจทย์กำหนด
• ข้อ จ. (Ototoxicity): Ototoxicity ไม่ตรงกับข้อบ่งใช้หรือหลักวิชาการตามที่โจทย์กำหนด</t>
        </is>
      </c>
      <c r="L33" s="186" t="n"/>
      <c r="M33" s="186" t="inlineStr">
        <is>
          <t>14. Oncologic</t>
        </is>
      </c>
      <c r="N33" s="186" t="inlineStr">
        <is>
          <t>14.1 CINV &amp; Supportive Care</t>
        </is>
      </c>
      <c r="O33" s="185" t="inlineStr">
        <is>
          <t>Clinic</t>
        </is>
      </c>
      <c r="P33" s="186" t="inlineStr">
        <is>
          <t>ข้อ 35 Pharma Plus เล่มม่วง (เฉลยข้อ ง)</t>
        </is>
      </c>
      <c r="Q33" s="185" t="inlineStr">
        <is>
          <t>แบบฝึกหัด</t>
        </is>
      </c>
      <c r="R33" s="185" t="inlineStr">
        <is>
          <t>เล่มม่วง</t>
        </is>
      </c>
      <c r="S33" s="185" t="inlineStr">
        <is>
          <t>CASE-ONCO-BREAST-AC-REGIMEN</t>
        </is>
      </c>
    </row>
    <row r="34" ht="24" customHeight="1" s="49">
      <c r="A34" s="187" t="n">
        <v>32</v>
      </c>
      <c r="B34" s="186" t="inlineStr">
        <is>
          <t>ผู้ป่วยโรคมะเร็งลำไส้ใหญ่ (Colorectal cancer) เข้ารับการรักษาด้วยยาเคมีบำบัดสูตร FOLFOX ซึ่งประกอบด้วย Oxaliplatin, 5-Fluorouracil (5-FU) และ Leucovorin</t>
        </is>
      </c>
      <c r="C34" s="186" t="inlineStr">
        <is>
          <t>กลไกการออกฤทธิ์ของยา cisplatin คืออะไร</t>
        </is>
      </c>
      <c r="D34" s="186" t="n"/>
      <c r="E34" s="186" t="inlineStr">
        <is>
          <t>Antimetabolite</t>
        </is>
      </c>
      <c r="F34" s="186" t="inlineStr">
        <is>
          <t>Topoisomerase inhibitor</t>
        </is>
      </c>
      <c r="G34" s="186" t="inlineStr">
        <is>
          <t>Produce free radical</t>
        </is>
      </c>
      <c r="H34" s="186" t="inlineStr">
        <is>
          <t>Mitotic spindle toxicity</t>
        </is>
      </c>
      <c r="I34" s="188" t="inlineStr">
        <is>
          <t>Alkylating agent</t>
        </is>
      </c>
      <c r="J34" s="185" t="n">
        <v>5</v>
      </c>
      <c r="K34" s="186" t="inlineStr">
        <is>
          <t>✅ คำตอบที่ถูกต้อง: ข้อ จ. Alkylating agent
🎯 ทำไมข้อนี้ถึงถูก:
Alkylating agent: Cisplatin เป็นยาในกลุ่ม Platinum-based coordination compounds ซึ่งออกฤทธิ์คล้ายกลุ่ม Alkylating agent โดยเข้าไปจับกุมกับ DNA strands เกิด cross-linking ขัดขวางการจำลองตัวของ DNA และการถอดรหัส
🔍 ข้ออื่นผิดเพราะอะไร:
• ข้อ ก. (Antimetabolite): Antimetabolite ไม่ตรงกับข้อบ่งใช้หรือหลักวิชาการตามที่โจทย์กำหนด
• ข้อ ข. (Topoisomerase inhibitor): Topoisomerase inhibitor ไม่ตรงกับข้อบ่งใช้หรือหลักวิชาการตามที่โจทย์กำหนด
• ข้อ ค. (Produce free radical): Produce free radical ไม่ตรงกับข้อบ่งใช้หรือหลักวิชาการตามที่โจทย์กำหนด
• ข้อ ง. (Mitotic spindle toxicity): Mitotic spindle toxicity ไม่ตรงกับข้อบ่งใช้หรือหลักวิชาการตามที่โจทย์กำหนด</t>
        </is>
      </c>
      <c r="L34" s="186" t="n"/>
      <c r="M34" s="186" t="inlineStr">
        <is>
          <t>14. Oncologic</t>
        </is>
      </c>
      <c r="N34" s="186" t="inlineStr">
        <is>
          <t>14.1 CINV &amp; Supportive Care</t>
        </is>
      </c>
      <c r="O34" s="185" t="inlineStr">
        <is>
          <t>Clinic</t>
        </is>
      </c>
      <c r="P34" s="186" t="inlineStr">
        <is>
          <t>ข้อ 36 Pharma Plus เล่มม่วง (เฉลยข้อ จ)</t>
        </is>
      </c>
      <c r="Q34" s="185" t="inlineStr">
        <is>
          <t>แบบฝึกหัด</t>
        </is>
      </c>
      <c r="R34" s="185" t="inlineStr">
        <is>
          <t>เล่มม่วง</t>
        </is>
      </c>
      <c r="S34" s="185" t="inlineStr">
        <is>
          <t>CASE-ONCO-COLORECTAL-FOLFOX</t>
        </is>
      </c>
    </row>
    <row r="35" ht="24" customHeight="1" s="49">
      <c r="A35" s="187" t="n">
        <v>33</v>
      </c>
      <c r="B35" s="186" t="inlineStr">
        <is>
          <t>ผู้ป่วยโรคมะเร็งลำไส้ใหญ่ (Colorectal cancer) เข้ารับการรักษาด้วยยาเคมีบำบัดสูตร FOLFOX ซึ่งประกอบด้วย Oxaliplatin, 5-Fluorouracil (5-FU) และ Leucovorin</t>
        </is>
      </c>
      <c r="C35" s="186" t="inlineStr">
        <is>
          <t>ยาเคมีชนิดใดไม่ได้สกัดมาจากธรรมชาติ</t>
        </is>
      </c>
      <c r="D35" s="186" t="n"/>
      <c r="E35" s="186" t="inlineStr">
        <is>
          <t>Doxorubicin</t>
        </is>
      </c>
      <c r="F35" s="186" t="inlineStr">
        <is>
          <t>Paclitaxel</t>
        </is>
      </c>
      <c r="G35" s="186" t="inlineStr">
        <is>
          <t>Oxaliplatin</t>
        </is>
      </c>
      <c r="H35" s="186" t="inlineStr">
        <is>
          <t>Vincristine</t>
        </is>
      </c>
      <c r="I35" s="188" t="inlineStr">
        <is>
          <t>Hydroxyurea</t>
        </is>
      </c>
      <c r="J35" s="185" t="n">
        <v>3</v>
      </c>
      <c r="K35" s="186" t="inlineStr">
        <is>
          <t>✅ คำตอบที่ถูกต้อง: ข้อ ค. Oxaliplatin
🎯 ทำไมข้อนี้ถึงถูก:
เป็นยาเคมีบำบัดสังเคราะห์กลุ่ม Platinum (organoplatinum complex) ในขณะที่ Doxorubicin (มาจากเชื้อรา Streptomyces peucetius), Paclitaxel (สกัดจากเปลือกต้น Taxus brevifolia), Vincristine (สกัดจากพืช Catharanthus roseus) และ Hydroxyurea (แม้จะเป็น synthetic derivative แต่พิจารณาจากกลุ่มยาหลัก Oxaliplatin เป็นยาที่สังเคราะห์ขึ้นทั้งหมดโดยไม่ใช่ natural product หรือ antibiotic/plant alkaloid แบบกลุ่มอื่น)
🔍 ข้ออื่นผิดเพราะอะไร:
• ข้อ ก. (Doxorubicin): Doxorubicin ไม่ตรงกับข้อบ่งใช้หรือหลักวิชาการตามที่โจทย์กำหนด
• ข้อ ข. (Paclitaxel): Paclitaxel ไม่ตรงกับข้อบ่งใช้หรือหลักวิชาการตามที่โจทย์กำหนด
• ข้อ ง. (Vincristine): Vincristine ไม่ตรงกับข้อบ่งใช้หรือหลักวิชาการตามที่โจทย์กำหนด
• ข้อ จ. (Hydroxyurea): Hydroxyurea ไม่ตรงกับข้อบ่งใช้หรือหลักวิชาการตามที่โจทย์กำหนด</t>
        </is>
      </c>
      <c r="L35" s="186" t="n"/>
      <c r="M35" s="186" t="inlineStr">
        <is>
          <t>14. Oncologic</t>
        </is>
      </c>
      <c r="N35" s="186" t="inlineStr">
        <is>
          <t>14.1 CINV &amp; Supportive Care</t>
        </is>
      </c>
      <c r="O35" s="185" t="inlineStr">
        <is>
          <t>Clinic</t>
        </is>
      </c>
      <c r="P35" s="186" t="inlineStr">
        <is>
          <t>ข้อ 38 Pharma Plus เล่มม่วง (เฉลยข้อ ค)</t>
        </is>
      </c>
      <c r="Q35" s="185" t="inlineStr">
        <is>
          <t>แบบฝึกหัด</t>
        </is>
      </c>
      <c r="R35" s="185" t="inlineStr">
        <is>
          <t>เล่มม่วง</t>
        </is>
      </c>
      <c r="S35" s="185" t="inlineStr">
        <is>
          <t>CASE-ONCO-COLORECTAL-FOLFOX</t>
        </is>
      </c>
    </row>
    <row r="36" ht="24" customHeight="1" s="49">
      <c r="A36" s="187" t="n">
        <v>34</v>
      </c>
      <c r="B36" s="186" t="inlineStr">
        <is>
          <t>ผู้ป่วยโรคมะเร็งลำไส้ใหญ่ (Colorectal cancer) เข้ารับการรักษาด้วยยาเคมีบำบัดสูตร FOLFOX ซึ่งประกอบด้วย Oxaliplatin, 5-Fluorouracil (5-FU) และ Leucovorin</t>
        </is>
      </c>
      <c r="C36" s="186" t="inlineStr">
        <is>
          <t>กลไกการออกฤทธิ์ของยา paclitaxel คืออะไร</t>
        </is>
      </c>
      <c r="D36" s="188" t="n"/>
      <c r="E36" s="188" t="inlineStr">
        <is>
          <t>Antimetabolite</t>
        </is>
      </c>
      <c r="F36" s="188" t="inlineStr">
        <is>
          <t>Topoisomerase inhibitor</t>
        </is>
      </c>
      <c r="G36" s="188" t="inlineStr">
        <is>
          <t>Produce free radical</t>
        </is>
      </c>
      <c r="H36" s="188" t="inlineStr">
        <is>
          <t>Mitotic phase inhibitor</t>
        </is>
      </c>
      <c r="I36" s="188" t="inlineStr">
        <is>
          <t>Alkylating agent</t>
        </is>
      </c>
      <c r="J36" s="185" t="n">
        <v>4</v>
      </c>
      <c r="K36" s="186" t="inlineStr">
        <is>
          <t>✅ คำตอบที่ถูกต้อง: ข้อ ง. Mitotic phase inhibitor
🎯 ทำไมข้อนี้ถึงถูก:
Mitotic phase inhibitor: Paclitaxel จัดอยู่ในกลุ่ม Taxanes ซึ่งออกฤทธิ์เป็น mitotic spindle inhibitor (M phase-specific) โดยการจับและ stabilizes microtubules ทำให้ไม่สามารถ depolymerize ได้ ขัดขวางกระบวนการแบ่งเซลล์
🔍 ข้ออื่นผิดเพราะอะไร:
• ข้อ ก. (Antimetabolite): Antimetabolite ไม่ตรงกับข้อบ่งใช้หรือหลักวิชาการตามที่โจทย์กำหนด
• ข้อ ข. (Topoisomerase inhibitor): Topoisomerase inhibitor ไม่ตรงกับข้อบ่งใช้หรือหลักวิชาการตามที่โจทย์กำหนด
• ข้อ ค. (Produce free radical): Produce free radical ไม่ตรงกับข้อบ่งใช้หรือหลักวิชาการตามที่โจทย์กำหนด
• ข้อ จ. (Alkylating agent): Alkylating agent ไม่ตรงกับข้อบ่งใช้หรือหลักวิชาการตามที่โจทย์กำหนด</t>
        </is>
      </c>
      <c r="L36" s="186" t="n"/>
      <c r="M36" s="186" t="inlineStr">
        <is>
          <t>14. Oncologic</t>
        </is>
      </c>
      <c r="N36" s="186" t="inlineStr">
        <is>
          <t>14.1 CINV &amp; Supportive Care</t>
        </is>
      </c>
      <c r="O36" s="185" t="inlineStr">
        <is>
          <t>Clinic</t>
        </is>
      </c>
      <c r="P36" s="186" t="inlineStr">
        <is>
          <t>ข้อ 39 Pharma Plus เล่มม่วง (เฉลยข้อ ง)</t>
        </is>
      </c>
      <c r="Q36" s="185" t="inlineStr">
        <is>
          <t>แบบฝึกหัด</t>
        </is>
      </c>
      <c r="R36" s="185" t="inlineStr">
        <is>
          <t>เล่มม่วง</t>
        </is>
      </c>
      <c r="S36" s="185" t="inlineStr">
        <is>
          <t>CASE-ONCO-COLORECTAL-FOLFOX</t>
        </is>
      </c>
    </row>
    <row r="37" ht="24" customHeight="1" s="49">
      <c r="A37" s="187" t="n">
        <v>35</v>
      </c>
      <c r="B37" s="186" t="inlineStr">
        <is>
          <t>ผู้ป่วยโรคมะเร็งลำไส้ใหญ่ (Colorectal cancer) เข้ารับการรักษาด้วยยาเคมีบำบัดสูตร FOLFOX ซึ่งประกอบด้วย Oxaliplatin, 5-Fluorouracil (5-FU) และ Leucovorin</t>
        </is>
      </c>
      <c r="C37" s="186" t="inlineStr">
        <is>
          <t>ผู้ป่วยมะเร็งที่มีอาการปวดรุนแรง และได้รับยาแก้ปวด opioids ปริมาณสูง อาจทำให้เกิดผลข้างเคียงใด</t>
        </is>
      </c>
      <c r="D37" s="186" t="n"/>
      <c r="E37" s="186" t="inlineStr">
        <is>
          <t>Diarrhea, Convulsion</t>
        </is>
      </c>
      <c r="F37" s="186" t="inlineStr">
        <is>
          <t>Mydriasis, Hypoventilation</t>
        </is>
      </c>
      <c r="G37" s="186" t="inlineStr">
        <is>
          <t>Hyperthermia</t>
        </is>
      </c>
      <c r="H37" s="186" t="inlineStr">
        <is>
          <t>Coma, Miosis</t>
        </is>
      </c>
      <c r="I37" s="188" t="inlineStr">
        <is>
          <t>Hyperventilation</t>
        </is>
      </c>
      <c r="J37" s="185" t="n">
        <v>4</v>
      </c>
      <c r="K37" s="186" t="inlineStr">
        <is>
          <t>✅ คำตอบที่ถูกต้อง: ข้อ ง. Coma, Miosis
🎯 ทำไมข้อนี้ถึงถูก:
Coma, Miosis: อาการพิษจาก Opioids ในขนาดสูง (opioid overdose) คลาสสิกประกอบด้วย triad: Coma, respiratory depression (hypoventilation) และ Miosis (รูปร่างรูม่านตาหดเล็กลงเหมือนรูเข็ม)
🔍 ข้ออื่นผิดเพราะอะไร:
• ข้อ ก. (Diarrhea, Convulsion): Diarrhea, Convulsion ไม่ตรงกับข้อบ่งใช้หรือหลักวิชาการตามที่โจทย์กำหนด
• ข้อ ข. (Mydriasis, Hypoventilation): Mydriasis, Hypoventilation ไม่ตรงกับข้อบ่งใช้หรือหลักวิชาการตามที่โจทย์กำหนด
• ข้อ ค. (Hyperthermia): Hyperthermia ไม่ตรงกับข้อบ่งใช้หรือหลักวิชาการตามที่โจทย์กำหนด
• ข้อ จ. (Hyperventilation): Hyperventilation ไม่ตรงกับข้อบ่งใช้หรือหลักวิชาการตามที่โจทย์กำหนด</t>
        </is>
      </c>
      <c r="L37" s="186" t="n"/>
      <c r="M37" s="186" t="inlineStr">
        <is>
          <t>14. Oncologic</t>
        </is>
      </c>
      <c r="N37" s="186" t="inlineStr">
        <is>
          <t>14.1 CINV &amp; Supportive Care</t>
        </is>
      </c>
      <c r="O37" s="185" t="inlineStr">
        <is>
          <t>Clinic</t>
        </is>
      </c>
      <c r="P37" s="186" t="inlineStr">
        <is>
          <t>ข้อ 40 Pharma Plus เล่มม่วง (เฉลยข้อ ง)</t>
        </is>
      </c>
      <c r="Q37" s="185" t="inlineStr">
        <is>
          <t>แบบฝึกหัด</t>
        </is>
      </c>
      <c r="R37" s="185" t="inlineStr">
        <is>
          <t>เล่มม่วง</t>
        </is>
      </c>
      <c r="S37" s="185" t="inlineStr">
        <is>
          <t>CASE-ONCO-COLORECTAL-FOLFOX</t>
        </is>
      </c>
    </row>
    <row r="38" ht="24" customHeight="1" s="49">
      <c r="A38" s="187" t="n">
        <v>36</v>
      </c>
      <c r="B38" s="186" t="inlineStr">
        <is>
          <t>ผู้ป่วยโรคมะเร็งลำไส้ใหญ่ (Colorectal cancer) เข้ารับการรักษาด้วยยาเคมีบำบัดสูตร FOLFOX ซึ่งประกอบด้วย Oxaliplatin, 5-Fluorouracil (5-FU) และ Leucovorin</t>
        </is>
      </c>
      <c r="C38" s="186" t="inlineStr">
        <is>
          <t>การใช้ leucovorin ร่วมเมื่อใช้ยา methotrexate ขนาดสูง ในการรักษามะเร็งบางชนิด เพื่ออะไร</t>
        </is>
      </c>
      <c r="D38" s="186" t="n"/>
      <c r="E38" s="186" t="inlineStr">
        <is>
          <t>ช่วยเพิ่ม MTX เข้าสู่เซลล์มะเร็ง</t>
        </is>
      </c>
      <c r="F38" s="186" t="inlineStr">
        <is>
          <t>ช่วยเร่งการขับ MTX ออกทางปัสสาวะ</t>
        </is>
      </c>
      <c r="G38" s="186" t="inlineStr">
        <is>
          <t>ช่วยเร่งการแปรูปของ MTX ที่ตับ</t>
        </is>
      </c>
      <c r="H38" s="186" t="inlineStr">
        <is>
          <t>ช่วยลดความเป็นพิษของ MTX ต่อเซลล์ปกติ</t>
        </is>
      </c>
      <c r="I38" s="188" t="inlineStr">
        <is>
          <t>ช่วยเพิ่มความเป็นพิษของ MTX ต่อเซลล์มะเร็ง</t>
        </is>
      </c>
      <c r="J38" s="185" t="n">
        <v>4</v>
      </c>
      <c r="K38" s="186" t="inlineStr">
        <is>
          <t>✅ คำตอบที่ถูกต้อง: ข้อ ง. ช่วยลดความเป็นพิษของ MTX ต่อเซลล์ปกติ
🎯 ทำไมข้อนี้ถึงถูก:
ช่วยลดความเป็นพิษของ MTX ต่อเซลล์ปกติ: Leucovorin (folinic acid) ใช้เป็น 'rescue agent' ในการลดความเป็นพิษ (myelosuppression, mucositis) ของ methotrexate ขนาดสูงต่อเซลล์ปกติ โดยไม่ต้องยับยั้งฤทธิ์ต้านมะเร็งทั้งหมด เนื่องจากเซลล์ปกติดำเนินการกู้คืนได้เร็วกว่า
🔍 ข้ออื่นผิดเพราะอะไร:
• ข้อ ก. (ช่วยเพิ่ม MTX เข้าสู่เซลล์มะเร็ง): ช่วยเพิ่ม MTX เข้าสู่เซลล์มะเร็ง ไม่ตรงกับข้อบ่งใช้หรือหลักวิชาการตามที่โจทย์กำหนด
• ข้อ ข. (ช่วยเร่งการขับ MTX ออกทางปัสสาวะ): ช่วยเร่งการขับ MTX ออกทางปัสสาวะ ไม่ตรงกับข้อบ่งใช้หรือหลักวิชาการตามที่โจทย์กำหนด
• ข้อ ค. (ช่วยเร่งการแปรูปของ MTX ที่ตับ): ช่วยเร่งการแปรูปของ MTX ที่ตับ ไม่ตรงกับข้อบ่งใช้หรือหลักวิชาการตามที่โจทย์กำหนด
• ข้อ จ. (ช่วยเพิ่มความเป็นพิษของ MTX ต่อเซลล์มะเร็ง): ช่วยเพิ่มความเป็นพิษของ MTX ต่อเซลล์มะเร็ง ไม่ตรงกับข้อบ่งใช้หรือหลักวิชาการตามที่โจทย์กำหนด</t>
        </is>
      </c>
      <c r="L38" s="186" t="n"/>
      <c r="M38" s="186" t="inlineStr">
        <is>
          <t>14. Oncologic</t>
        </is>
      </c>
      <c r="N38" s="186" t="inlineStr">
        <is>
          <t>14.1 CINV &amp; Supportive Care</t>
        </is>
      </c>
      <c r="O38" s="185" t="inlineStr">
        <is>
          <t>Clinic</t>
        </is>
      </c>
      <c r="P38" s="186" t="inlineStr">
        <is>
          <t>ข้อ 41 Pharma Plus เล่มม่วง (เฉลยข้อ ง)</t>
        </is>
      </c>
      <c r="Q38" s="185" t="inlineStr">
        <is>
          <t>แบบฝึกหัด</t>
        </is>
      </c>
      <c r="R38" s="185" t="inlineStr">
        <is>
          <t>เล่มม่วง</t>
        </is>
      </c>
      <c r="S38" s="185" t="inlineStr">
        <is>
          <t>CASE-ONCO-COLORECTAL-FOLFOX</t>
        </is>
      </c>
    </row>
    <row r="39" ht="24" customHeight="1" s="49">
      <c r="A39" s="187" t="n">
        <v>37</v>
      </c>
      <c r="B39" s="186" t="n"/>
      <c r="C39" s="186" t="inlineStr">
        <is>
          <t>ยาใดต่อไปนี้เกี่ยวข้องกับ nephrotoxicity</t>
        </is>
      </c>
      <c r="D39" s="186" t="n"/>
      <c r="E39" s="186" t="inlineStr">
        <is>
          <t>Methotrexate</t>
        </is>
      </c>
      <c r="F39" s="186" t="inlineStr">
        <is>
          <t>Etoposide</t>
        </is>
      </c>
      <c r="G39" s="186" t="inlineStr">
        <is>
          <t>Doxorubicin</t>
        </is>
      </c>
      <c r="H39" s="186" t="inlineStr">
        <is>
          <t>Vinorelbine</t>
        </is>
      </c>
      <c r="I39" s="188" t="inlineStr">
        <is>
          <t>Docetaxel</t>
        </is>
      </c>
      <c r="J39" s="185" t="n">
        <v>1</v>
      </c>
      <c r="K39" s="186" t="inlineStr">
        <is>
          <t>✅ คำตอบที่ถูกต้อง: ข้อ ก. Methotrexate
🎯 ทำไมข้อนี้ถึงถูก:
Methotrexate: สามารถตกตะกอนในท่อไตเมื่อปัสสาวะมี pH เป็นกรด ทำให้เกิดความเป็นพิษต่อไต (nephrotoxicity) จึงต้องมีการให้สารน้ำและ alkalinization ของปัสสาวะร่วมด้วยเสมอ
🔍 ข้ออื่นผิดเพราะอะไร:
• ข้อ ข. (Etoposide): Etoposide ไม่ตรงกับข้อบ่งใช้หรือหลักวิชาการตามที่โจทย์กำหนด
• ข้อ ค. (Doxorubicin): Doxorubicin ไม่ตรงกับข้อบ่งใช้หรือหลักวิชาการตามที่โจทย์กำหนด
• ข้อ ง. (Vinorelbine): Vinorelbine ไม่ตรงกับข้อบ่งใช้หรือหลักวิชาการตามที่โจทย์กำหนด
• ข้อ จ. (Docetaxel): Docetaxel ไม่ตรงกับข้อบ่งใช้หรือหลักวิชาการตามที่โจทย์กำหนด</t>
        </is>
      </c>
      <c r="L39" s="186" t="n"/>
      <c r="M39" s="186" t="inlineStr">
        <is>
          <t>14. Oncologic</t>
        </is>
      </c>
      <c r="N39" s="186" t="inlineStr">
        <is>
          <t>14.1 CINV &amp; Supportive Care</t>
        </is>
      </c>
      <c r="O39" s="185" t="inlineStr">
        <is>
          <t>Clinic</t>
        </is>
      </c>
      <c r="P39" s="186" t="inlineStr">
        <is>
          <t>ข้อ 42 Pharma Plus เล่มม่วง (เฉลยข้อ ก)</t>
        </is>
      </c>
      <c r="Q39" s="185" t="inlineStr">
        <is>
          <t>แบบฝึกหัด</t>
        </is>
      </c>
      <c r="R39" s="185" t="inlineStr">
        <is>
          <t>เล่มม่วง</t>
        </is>
      </c>
      <c r="S39" s="185" t="n"/>
    </row>
    <row r="40" ht="24" customHeight="1" s="49">
      <c r="A40" s="187" t="n">
        <v>38</v>
      </c>
      <c r="B40" s="186" t="n"/>
      <c r="C40" s="186" t="inlineStr">
        <is>
          <t>คู่ยาใดที่อาจเกิด drug interaction จนทำให้ระดับยาในเลือดเพิ่มสูงขึ้นจนเป็นอันตรายแก่ผู้ป่วย</t>
        </is>
      </c>
      <c r="D40" s="186" t="n"/>
      <c r="E40" s="186" t="inlineStr">
        <is>
          <t>Tamoxifen - warfarin</t>
        </is>
      </c>
      <c r="F40" s="186" t="inlineStr">
        <is>
          <t>Cisplatin - cimetidine</t>
        </is>
      </c>
      <c r="G40" s="186" t="inlineStr">
        <is>
          <t>Methotrexate - phenobarbitone</t>
        </is>
      </c>
      <c r="H40" s="186" t="inlineStr">
        <is>
          <t>Doxorubicin - tetracycline</t>
        </is>
      </c>
      <c r="I40" s="188" t="inlineStr">
        <is>
          <t>Mercaptopurine - allopurinol</t>
        </is>
      </c>
      <c r="J40" s="185" t="n">
        <v>5</v>
      </c>
      <c r="K40" s="186" t="inlineStr">
        <is>
          <t>✅ คำตอบที่ถูกต้อง: ข้อ จ. Mercaptopurine - allopurinol
🎯 ทำไมข้อนี้ถึงถูก:
Mercaptopurine - allopurinol: Allopurinol ยับยั้งเอนไซม์ xanthine oxidase ซึ่งเป็นเอนไซม์หลักในการเมแทบอลิซึมของ Mercaptopurine (และ Azathioprine) หากใช้ร่วมกันจะทำให้ระดับ mercaptopurine ในเลือดสูงขึ้นมากจนเกิดพิษต่อไขกระดูกอย่างรุนแรง จำเป็นต้องลดขนาดยาลง 75%
🔍 ข้ออื่นผิดเพราะอะไร:
• ข้อ ก. (Tamoxifen - warfarin): เป็น Vitamin K antagonist ต้องติดตาม monitoring ค่า INR (target 2.0-3.0 ใน DVT/PE/AF, 2.5-3.5 ใน mechanical mitral valve) มี drug-food interactions มากมาย และ reversal agent คือ Vitamin K1
• ข้อ ข. (Cisplatin - cimetidine): Cisplatin เป็น Platinum-based alkylating agent ที่ก่อ DNA intrastrand cross-link ผลข้างเคียงหลัก: nephrotoxicity (ต้องให้ hydration), ototoxicity, neuropathy
• ข้อ ค. (Methotrexate - phenobarbitone): เป็น anchor csDMARD สำหรับ Rheumatoid arthritis ยับยั้ง dihydrofolate reductase ต้องให้ Folic acid เสริม และห้ามใช้ในหญิงตั้งครรภ์ (contraindication / teratogenic)
• ข้อ ง. (Doxorubicin - tetracycline): Doxorubicin - tetracycline ไม่ตรงกับข้อบ่งใช้หรือหลักวิชาการตามที่โจทย์กำหนด</t>
        </is>
      </c>
      <c r="L40" s="186" t="n"/>
      <c r="M40" s="186" t="inlineStr">
        <is>
          <t>14. Oncologic</t>
        </is>
      </c>
      <c r="N40" s="186" t="inlineStr">
        <is>
          <t>14.1 CINV &amp; Supportive Care</t>
        </is>
      </c>
      <c r="O40" s="185" t="inlineStr">
        <is>
          <t>Clinic</t>
        </is>
      </c>
      <c r="P40" s="186" t="inlineStr">
        <is>
          <t>ข้อ 43 Pharma Plus เล่มม่วง (เฉลยข้อ จ)</t>
        </is>
      </c>
      <c r="Q40" s="185" t="inlineStr">
        <is>
          <t>แบบฝึกหัด</t>
        </is>
      </c>
      <c r="R40" s="185" t="inlineStr">
        <is>
          <t>เล่มม่วง</t>
        </is>
      </c>
      <c r="S40" s="185" t="n"/>
    </row>
    <row r="41" ht="24" customHeight="1" s="49">
      <c r="A41" s="187" t="n">
        <v>39</v>
      </c>
      <c r="B41" s="186" t="n"/>
      <c r="C41" s="186" t="inlineStr">
        <is>
          <t>ยาเคมีชนิดใดที่ใช้เป็น immunosuppressive agent ได้ด้วย</t>
        </is>
      </c>
      <c r="D41" s="186" t="n"/>
      <c r="E41" s="186" t="inlineStr">
        <is>
          <t>5-Fluorouracil</t>
        </is>
      </c>
      <c r="F41" s="186" t="inlineStr">
        <is>
          <t>Irinotecan</t>
        </is>
      </c>
      <c r="G41" s="186" t="inlineStr">
        <is>
          <t>Cyclophosphamide</t>
        </is>
      </c>
      <c r="H41" s="186" t="inlineStr">
        <is>
          <t>Cisplatin</t>
        </is>
      </c>
      <c r="I41" s="188" t="inlineStr">
        <is>
          <t>Doxorubicin</t>
        </is>
      </c>
      <c r="J41" s="185" t="n">
        <v>3</v>
      </c>
      <c r="K41" s="186" t="inlineStr">
        <is>
          <t>✅ คำตอบที่ถูกต้อง: ข้อ ค. Cyclophosphamide
🎯 ทำไมข้อนี้ถึงถูก:
เป็น alkylating agent ที่มีฤทธิ์กดภูมิคุ้มกัน (immunosuppression) ค่อนข้างแรง จึงถูกนำมาใช้ในโรคแพภูมิตัวเอง (autoimmune diseases เช่น lupus nephritis, severe RA) นอกเหนือจากการรักษามะเร็ง
🔍 ข้ออื่นผิดเพราะอะไร:
• ข้อ ก. (5-Fluorouracil): 5-Fluorouracil ไม่ตรงกับข้อบ่งใช้หรือหลักวิชาการตามที่โจทย์กำหนด
• ข้อ ข. (Irinotecan): Irinotecan ไม่ตรงกับข้อบ่งใช้หรือหลักวิชาการตามที่โจทย์กำหนด
• ข้อ ง. (Cisplatin): Cisplatin เป็น Platinum-based alkylating agent ที่ก่อ DNA intrastrand cross-link ผลข้างเคียงหลัก: nephrotoxicity (ต้องให้ hydration), ototoxicity, neuropathy
• ข้อ จ. (Doxorubicin): Doxorubicin ไม่ตรงกับข้อบ่งใช้หรือหลักวิชาการตามที่โจทย์กำหนด</t>
        </is>
      </c>
      <c r="L41" s="186" t="n"/>
      <c r="M41" s="186" t="inlineStr">
        <is>
          <t>14. Oncologic</t>
        </is>
      </c>
      <c r="N41" s="186" t="inlineStr">
        <is>
          <t>14.1 CINV &amp; Supportive Care</t>
        </is>
      </c>
      <c r="O41" s="185" t="inlineStr">
        <is>
          <t>Clinic</t>
        </is>
      </c>
      <c r="P41" s="186" t="inlineStr">
        <is>
          <t>ข้อ 44 Pharma Plus เล่มม่วง (เฉลยข้อ ค)</t>
        </is>
      </c>
      <c r="Q41" s="185" t="inlineStr">
        <is>
          <t>แบบฝึกหัด</t>
        </is>
      </c>
      <c r="R41" s="185" t="inlineStr">
        <is>
          <t>เล่มม่วง</t>
        </is>
      </c>
      <c r="S41" s="185" t="n"/>
    </row>
    <row r="42" ht="24" customHeight="1" s="49">
      <c r="A42" s="187" t="n">
        <v>40</v>
      </c>
      <c r="B42" s="186" t="inlineStr">
        <is>
          <t>ผู้ป่วยสตรี อายุ 45 ปีเคย ได้รับการวินิจฉัยว่าเป็นมะเร็งเต้านมระยะที่ 2 (T2,N1,M0) ผู้ป่วยได้รับการผ่าตัดเต้านมด้านขวาและได้รับการรักษาด้วยเคมีบำบัดสูตรผสมที่ประกอบด้วย cyclophosphamide and doxorubicin เป็นเวลา 4 เดือน ในขณะที่ผู้ป่วยได้รับการรายงานว่าไม่พบเซลล์มะเร็งหลงเหลืออยู่เลย</t>
        </is>
      </c>
      <c r="C42" s="186" t="inlineStr">
        <is>
          <t>ข้อใดต่อไปนี้ต้องมีการตรวจสอบทุกครั้ง ก่อนที่ผู้ป่วยจะได้รับยาเคมีบำบัด</t>
        </is>
      </c>
      <c r="D42" s="186" t="n"/>
      <c r="E42" s="186" t="inlineStr">
        <is>
          <t>ค่า serum creatinine</t>
        </is>
      </c>
      <c r="F42" s="186" t="inlineStr">
        <is>
          <t>ค่า CBC (complete blood count)</t>
        </is>
      </c>
      <c r="G42" s="186" t="inlineStr">
        <is>
          <t>ค่า ejection fraction ของหัวใจ</t>
        </is>
      </c>
      <c r="H42" s="186" t="inlineStr">
        <is>
          <t>ค่า electrolyte</t>
        </is>
      </c>
      <c r="I42" s="188" t="inlineStr">
        <is>
          <t>ผลวิเคราะห์ทางจุลชีววิทยา (blood cultures)</t>
        </is>
      </c>
      <c r="J42" s="185" t="n">
        <v>1</v>
      </c>
      <c r="K42" s="186" t="inlineStr">
        <is>
          <t>✅ คำตอบที่ถูกต้อง: ข้อ ก. ค่า serum creatinine
🎯 ทำไมข้อนี้ถึงถูก:
การให้ยาเคมีบำบัด (โดยเฉพาะกลุ่มที่มี myelosuppression สูง เช่น cyclophosphamide) จำเป็นต้องตรวจ Complete blood count (CBC) เพื่อประเมินไขกระดูกและเม็ดเลือดขาวก่อนให้ยาแต่ละครั้งเสมอ ตามแนวทางการดูแลผู้ป่วยมะเร็ง
🔍 ข้ออื่นผิดเพราะอะไร:
• ข้อ ข. (ค่า CBC (complete blood count)): ค่า CBC (complete blood count) ไม่ตรงกับข้อบ่งใช้หรือหลักวิชาการตามที่โจทย์กำหนด
• ข้อ ค. (ค่า ejection fraction ของหัวใจ): วัคซีนไข้สมองอักเสบเจอี ชนิดเชื้อเป็น (Live attenuated CD.JEV) ให้ 2 เข็ม ที่อายุ 9-12 เดือน และเข็ม 2 ห่างกัน 3-12 เดือน
• ข้อ ง. (ค่า electrolyte): ค่า electrolyte ไม่ตรงกับข้อบ่งใช้หรือหลักวิชาการตามที่โจทย์กำหนด
• ข้อ จ. (ผลวิเคราะห์ทางจุลชีววิทยา (blood cultures)): ผลวิเคราะห์ทางจุลชีววิทยา (blood cultures) ไม่ตรงกับข้อบ่งใช้หรือหลักวิชาการตามที่โจทย์กำหนด</t>
        </is>
      </c>
      <c r="L42" s="186" t="n"/>
      <c r="M42" s="186" t="inlineStr">
        <is>
          <t>14. Oncologic</t>
        </is>
      </c>
      <c r="N42" s="186" t="inlineStr">
        <is>
          <t>14.1 CINV &amp; Supportive Care</t>
        </is>
      </c>
      <c r="O42" s="185" t="inlineStr">
        <is>
          <t>Clinic</t>
        </is>
      </c>
      <c r="P42" s="186" t="inlineStr">
        <is>
          <t>ข้อ 45 Pharma Plus เล่มม่วง (เฉลยข้อ ก ข)</t>
        </is>
      </c>
      <c r="Q42" s="185" t="inlineStr">
        <is>
          <t>แบบฝึกหัด</t>
        </is>
      </c>
      <c r="R42" s="185" t="inlineStr">
        <is>
          <t>เล่มม่วง</t>
        </is>
      </c>
      <c r="S42" s="185" t="n"/>
    </row>
    <row r="43" ht="24" customHeight="1" s="49">
      <c r="A43" s="187" t="n">
        <v>41</v>
      </c>
      <c r="B43" s="186" t="inlineStr">
        <is>
          <t>ผู้ป่วยสตรี อายุ 45 ปีเคย ได้รับการวินิจฉัยว่าเป็นมะเร็งเต้านมระยะที่ 2 (T2,N1,M0) ผู้ป่วยได้รับการผ่าตัดเต้านมด้านขวาและได้รับการรักษาด้วยเคมีบำบัดสูตรผสมที่ประกอบด้วย cyclophosphamide and doxorubicin เป็นเวลา 4 เดือน ในขณะที่ผู้ป่วยได้รับการรายงานว่าไม่พบเซลล์มะเร็งหลงเหลืออยู่เลย</t>
        </is>
      </c>
      <c r="C43" s="186" t="inlineStr">
        <is>
          <t>ภายหลังจากการรักษาผู้ป่วยได้รับยาบำรุง และ vitamin จากเภสัชกร และรายงานว่ามักมีอาการหอบเหนื่อยและต้องนอนหมอนสูงภายหลังจากการรักษา ท่านสันนิษฐานว่าอาการเหล่านี้ก็น่าจะเกิดจาก</t>
        </is>
      </c>
      <c r="D43" s="186" t="n"/>
      <c r="E43" s="186" t="inlineStr">
        <is>
          <t>การผ่าตัดแบบ modified radical mastectomy เพื่อกำจัดมะเร็ง</t>
        </is>
      </c>
      <c r="F43" s="186" t="inlineStr">
        <is>
          <t>อาการข้างเคียงของ cyclophosphamide</t>
        </is>
      </c>
      <c r="G43" s="186" t="inlineStr">
        <is>
          <t>อาการข้างเคียงของ cyclophosphamide และ doxorubicin</t>
        </is>
      </c>
      <c r="H43" s="186" t="inlineStr">
        <is>
          <t>อาการข้างเคียงของ doxorubicin</t>
        </is>
      </c>
      <c r="I43" s="188" t="inlineStr">
        <is>
          <t>อาการแทรกซ้อนจากการผ่าตัด ร่วมกับการให้ยาเคมีบำบัด</t>
        </is>
      </c>
      <c r="J43" s="185" t="n">
        <v>4</v>
      </c>
      <c r="K43" s="186" t="inlineStr">
        <is>
          <t>✅ คำตอบที่ถูกต้อง: ข้อ ง. อาการข้างเคียงของ doxorubicin
🎯 ทำไมข้อนี้ถึงถูก:
อาการข้างเคียงของ doxorubicin: Doxorubicin ในกลุ่ม anthracyclines มีพิษต่อหัวใจสะสม (cumulative cardiotoxicity) ทำให้เกิดภาวะหัวใจล้มเหลว (Heart failure) แสดงอาการหอบเหนื่อยและนอนราบไม่ได้ (orthopnea) ต้องนอนหมอนสูง
🔍 ข้ออื่นผิดเพราะอะไร:
• ข้อ ก. (การผ่าตัดแบบ modified radical mastectomy เพื่อกำจัดมะเร็ง): การผ่าตัดแบบ modified radical mastectomy เพื่อกำจัดมะเร็ง ไม่ตรงกับข้อบ่งใช้หรือหลักวิชาการตามที่โจทย์กำหนด
• ข้อ ข. (อาการข้างเคียงของ cyclophosphamide): อาการข้างเคียงของ cyclophosphamide ไม่ตรงกับข้อบ่งใช้หรือหลักวิชาการตามที่โจทย์กำหนด
• ข้อ ค. (อาการข้างเคียงของ cyclophosphamide และ doxorubicin): อาการข้างเคียงของ cyclophosphamide และ doxorubicin ไม่ตรงกับข้อบ่งใช้หรือหลักวิชาการตามที่โจทย์กำหนด
• ข้อ จ. (อาการแทรกซ้อนจากการผ่าตัด ร่วมกับการให้ยาเคมีบำบัด): อาการแทรกซ้อนจากการผ่าตัด ร่วมกับการให้ยาเคมีบำบัด ไม่ตรงกับข้อบ่งใช้หรือหลักวิชาการตามที่โจทย์กำหนด</t>
        </is>
      </c>
      <c r="L43" s="186" t="n"/>
      <c r="M43" s="186" t="inlineStr">
        <is>
          <t>14. Oncologic</t>
        </is>
      </c>
      <c r="N43" s="186" t="inlineStr">
        <is>
          <t>14.1 CINV &amp; Supportive Care</t>
        </is>
      </c>
      <c r="O43" s="185" t="inlineStr">
        <is>
          <t>Clinic</t>
        </is>
      </c>
      <c r="P43" s="186" t="inlineStr">
        <is>
          <t>ข้อ 46 Pharma Plus เล่มม่วง (เฉลยข้อ ง)</t>
        </is>
      </c>
      <c r="Q43" s="185" t="inlineStr">
        <is>
          <t>แบบฝึกหัด</t>
        </is>
      </c>
      <c r="R43" s="185" t="inlineStr">
        <is>
          <t>เล่มม่วง</t>
        </is>
      </c>
      <c r="S43" s="185" t="n"/>
    </row>
    <row r="44" ht="24" customHeight="1" s="49">
      <c r="A44" s="187" t="n">
        <v>42</v>
      </c>
      <c r="B44" s="186" t="inlineStr">
        <is>
          <t>ผู้ป่วยสตรี อายุ 45 ปีเคย ได้รับการวินิจฉัยว่าเป็นมะเร็งเต้านมระยะที่ 2 (T2,N1,M0) ผู้ป่วยได้รับการผ่าตัดเต้านมด้านขวาและได้รับการรักษาด้วยเคมีบำบัดสูตรผสมที่ประกอบด้วย cyclophosphamide and doxorubicin เป็นเวลา 4 เดือน ในขณะที่ผู้ป่วยได้รับการรายงานว่าไม่พบเซลล์มะเร็งหลงเหลืออยู่เลย</t>
        </is>
      </c>
      <c r="C44" s="186" t="inlineStr">
        <is>
          <t>ในระหว่างที่ผู้ป่วยได้รับยาเคมีบำบัดอยู่นั้น เภสัชกรควรให้คำแนะนำเกี่ยวกับอาการไม่พึงประสงค์และให้มาตรการป้องกันการเหล่านี้ นั้น ข้อใดต่อไปนี้เป็นอาการเฉียบพลันที่อาจเกิดกับผู้ป่วยหลังที่ได้รับยาเคมีบำบัด</t>
        </is>
      </c>
      <c r="D44" s="186" t="n"/>
      <c r="E44" s="186" t="inlineStr">
        <is>
          <t>การกดการทำงานขอไขกระดูก</t>
        </is>
      </c>
      <c r="F44" s="186" t="inlineStr">
        <is>
          <t>เยื่อบุทางเดินอาหารอักเสบ</t>
        </is>
      </c>
      <c r="G44" s="186" t="inlineStr">
        <is>
          <t>คลื่นไส้อาเจียน</t>
        </is>
      </c>
      <c r="H44" s="186" t="inlineStr">
        <is>
          <t>ผมร่วง</t>
        </is>
      </c>
      <c r="I44" s="188" t="inlineStr">
        <is>
          <t>ชาตามปลายประสาท</t>
        </is>
      </c>
      <c r="J44" s="185" t="n">
        <v>2</v>
      </c>
      <c r="K44" s="186" t="inlineStr">
        <is>
          <t>✅ คำตอบที่ถูกต้อง: ข้อ ข. เยื่อบุทางเดินอาหารอักเสบ
🎯 ทำไมข้อนี้ถึงถูก:
เยื่อบุทางเดินอาหารอักเสบ: อาการคลื่นไส้อาเจียน (CINV) จัดเป็น ADR แบบเฉียบพลัน (acute onset) ที่มักเกิดขึ้นภายใน 24 ชั่วโมงแรกหลังได้รับยาเคมีบำบัด ในขณะที่การกดไขกระดูกหรือผมร่วงจะใช้เวลาเป็นสัปดาห์
🔍 ข้ออื่นผิดเพราะอะไร:
• ข้อ ก. (การกดการทำงานขอไขกระดูก): การกดการทำงานขอไขกระดูก ไม่ตรงกับข้อบ่งใช้หรือหลักวิชาการตามที่โจทย์กำหนด
• ข้อ ค. (คลื่นไส้อาเจียน): คลื่นไส้อาเจียน ไม่ตรงกับข้อบ่งใช้หรือหลักวิชาการตามที่โจทย์กำหนด
• ข้อ ง. (ผมร่วง): ผมร่วง ไม่ตรงกับข้อบ่งใช้หรือหลักวิชาการตามที่โจทย์กำหนด
• ข้อ จ. (ชาตามปลายประสาท): ชาตามปลายประสาท ไม่ตรงกับข้อบ่งใช้หรือหลักวิชาการตามที่โจทย์กำหนด</t>
        </is>
      </c>
      <c r="L44" s="186" t="n"/>
      <c r="M44" s="186" t="inlineStr">
        <is>
          <t>14. Oncologic</t>
        </is>
      </c>
      <c r="N44" s="186" t="inlineStr">
        <is>
          <t>14.1 CINV &amp; Supportive Care</t>
        </is>
      </c>
      <c r="O44" s="185" t="inlineStr">
        <is>
          <t>Clinic</t>
        </is>
      </c>
      <c r="P44" s="186" t="inlineStr">
        <is>
          <t>ข้อ 47 Pharma Plus เล่มม่วง (เฉลยข้อ ข ค)</t>
        </is>
      </c>
      <c r="Q44" s="185" t="inlineStr">
        <is>
          <t>แบบฝึกหัด</t>
        </is>
      </c>
      <c r="R44" s="185" t="inlineStr">
        <is>
          <t>เล่มม่วง</t>
        </is>
      </c>
      <c r="S44" s="185" t="n"/>
    </row>
    <row r="45" ht="24" customHeight="1" s="49">
      <c r="A45" s="187" t="n">
        <v>43</v>
      </c>
      <c r="B45" s="186" t="inlineStr">
        <is>
          <t>ผู้ป่วยสตรี อายุ 45 ปีเคย ได้รับการวินิจฉัยว่าเป็นมะเร็งเต้านมระยะที่ 2 (T2,N1,M0) ผู้ป่วยได้รับการผ่าตัดเต้านมด้านขวาและได้รับการรักษาด้วยเคมีบำบัดสูตรผสมที่ประกอบด้วย cyclophosphamide and doxorubicin เป็นเวลา 4 เดือน ในขณะที่ผู้ป่วยได้รับการรายงานว่าไม่พบเซลล์มะเร็งหลงเหลืออยู่เลย</t>
        </is>
      </c>
      <c r="C45" s="186" t="inlineStr">
        <is>
          <t>หลังจากที่ผู้ป่วยอยู่ในระยะปราศจากโรคมา 2 ปี ผู้ป่วยกลับมาพบแพทย์์ด้วยอาการก้อนเนื้อของเต้านมด้านซ้าย อาการเหล่านี้อาจเกิดช้าลงถ้าผู้ป่วยได้รับยากลุ่มใดภายหลังจากการผ่าตัดครั้งแรก</t>
        </is>
      </c>
      <c r="D45" s="186" t="n"/>
      <c r="E45" s="186" t="inlineStr">
        <is>
          <t>Estrogen receptor เช่น tamoxifen</t>
        </is>
      </c>
      <c r="F45" s="186" t="inlineStr">
        <is>
          <t>Methotrexate แบบรับประทานเพื่อควบคุมโรค</t>
        </is>
      </c>
      <c r="G45" s="186" t="inlineStr">
        <is>
          <t>การฉายรังสีบริเวณที่ได้รับการผ่าตัด</t>
        </is>
      </c>
      <c r="H45" s="186" t="inlineStr">
        <is>
          <t>การรับประทานยาคุมกำเนิดขนาดสูง</t>
        </is>
      </c>
      <c r="I45" s="188" t="inlineStr">
        <is>
          <t>การเพิ่มการให้ยาเคมีบำัดจาก 4 เดือน เป็น 6 เดือน</t>
        </is>
      </c>
      <c r="J45" s="185" t="n">
        <v>1</v>
      </c>
      <c r="K45" s="186" t="inlineStr">
        <is>
          <t>✅ คำตอบที่ถูกต้อง: ข้อ ก. Estrogen receptor เช่น tamoxifen
🎯 ทำไมข้อนี้ถึงถูก:
Estrogen receptor เช่น tamoxifen: สำหรับผู้ป่วยมะเร็งเต้านมที่มี ER-positive การใช้ Adjuvant endocrine therapy เช่น Tamoxifen ช่วยลดการกลับเป็นซ้ำของโรคและป้องกันมะเร็งเต้านมฝั่งตรงข้ามได้
🔍 ข้ออื่นผิดเพราะอะไร:
• ข้อ ข. (Methotrexate แบบรับประทานเพื่อควบคุมโรค): เป็น anchor csDMARD สำหรับ Rheumatoid arthritis ยับยั้ง dihydrofolate reductase ต้องให้ Folic acid เสริม และห้ามใช้ในหญิงตั้งครรภ์ (contraindication / teratogenic)
• ข้อ ค. (การฉายรังสีบริเวณที่ได้รับการผ่าตัด): การฉายรังสีบริเวณที่ได้รับการผ่าตัด ไม่ตรงกับข้อบ่งใช้หรือหลักวิชาการตามที่โจทย์กำหนด
• ข้อ ง. (การรับประทานยาคุมกำเนิดขนาดสูง): การรับประทานยาคุมกำเนิดขนาดสูง ไม่ตรงกับข้อบ่งใช้หรือหลักวิชาการตามที่โจทย์กำหนด
• ข้อ จ. (การเพิ่มการให้ยาเคมีบำัดจาก 4 เดือน เป็น 6 เดือน): การเพิ่มการให้ยาเคมีบำัดจาก 4 เดือน เป็น 6 เดือน ไม่ตรงกับข้อบ่งใช้หรือหลักวิชาการตามที่โจทย์กำหนด</t>
        </is>
      </c>
      <c r="L45" s="186" t="n"/>
      <c r="M45" s="186" t="inlineStr">
        <is>
          <t>14. Oncologic</t>
        </is>
      </c>
      <c r="N45" s="186" t="inlineStr">
        <is>
          <t>14.1 CINV &amp; Supportive Care</t>
        </is>
      </c>
      <c r="O45" s="185" t="inlineStr">
        <is>
          <t>Clinic</t>
        </is>
      </c>
      <c r="P45" s="186" t="inlineStr">
        <is>
          <t>ข้อ 48 Pharma Plus เล่มม่วง (เฉลยข้อ ก)</t>
        </is>
      </c>
      <c r="Q45" s="185" t="inlineStr">
        <is>
          <t>แบบฝึกหัด</t>
        </is>
      </c>
      <c r="R45" s="185" t="inlineStr">
        <is>
          <t>เล่มม่วง</t>
        </is>
      </c>
      <c r="S45" s="185" t="n"/>
    </row>
    <row r="46" ht="24" customHeight="1" s="49">
      <c r="A46" s="187" t="n">
        <v>44</v>
      </c>
      <c r="B46" s="186" t="inlineStr">
        <is>
          <t>ผู้ป่วยสตรี อายุ 45 ปีเคย ได้รับการวินิจฉัยว่าเป็นมะเร็งเต้านมระยะที่ 2 (T2,N1,M0) ผู้ป่วยได้รับการผ่าตัดเต้านมด้านขวาและได้รับการรักษาด้วยเคมีบำบัดสูตรผสมที่ประกอบด้วย cyclophosphamide and doxorubicin เป็นเวลา 4 เดือน ในขณะที่ผู้ป่วยได้รับการรายงานว่าไม่พบเซลล์มะเร็งหลงเหลืออยู่เลย</t>
        </is>
      </c>
      <c r="C46" s="186" t="inlineStr">
        <is>
          <t>แพทย์์วินิจฉัยว่าผู้ป่วยเกิดการกลับซ้ำของโรคและมีเซลล์มะเร็งแพร่กระจายไปยังตับ และจะเริ่มให้ยาเคมีบำบัดที่ประกอบด้วย paclitaxel เดี่ยว ๆ โดยมีวัตถุประสงค์เพื่อ</t>
        </is>
      </c>
      <c r="D46" s="186" t="n"/>
      <c r="E46" s="186" t="inlineStr">
        <is>
          <t>รักษาให้หายขาด</t>
        </is>
      </c>
      <c r="F46" s="186" t="inlineStr">
        <is>
          <t>ยืดอายุผู้ป่วย</t>
        </is>
      </c>
      <c r="G46" s="186" t="inlineStr">
        <is>
          <t>รักษาผู้ป่วยแบบประคับประคอง</t>
        </is>
      </c>
      <c r="H46" s="186" t="inlineStr">
        <is>
          <t>เพื่อลดการกลับซ้ำของโรค</t>
        </is>
      </c>
      <c r="I46" s="188" t="inlineStr">
        <is>
          <t>ทำให้ผู้ป่วยมีระยะปลอดโรคที่นานขึ้น</t>
        </is>
      </c>
      <c r="J46" s="185" t="n">
        <v>3</v>
      </c>
      <c r="K46" s="186" t="inlineStr">
        <is>
          <t>✅ คำตอบที่ถูกต้อง: ข้อ ค. รักษาผู้ป่วยแบบประคับประคอง
🎯 ทำไมข้อนี้ถึงถูก:
รักษาผู้ป่วยแบบประคับประคอง: มะเร็งเต้านมระยะแพร่กระจาย (Stage IV / metastasis) การรักษาด้วยเคมีบำบัดมีวัตถุประสงค์หลักเพื่อการประคับประคอง (palliative care) เพื่อยืดชีวิตและเพิ่มคุณภาพชีวิต เนื่องจากไม่สามารถรักษาให้หายขาดได้
🔍 ข้ออื่นผิดเพราะอะไร:
• ข้อ ก. (รักษาให้หายขาด): รักษาให้หายขาด ไม่ตรงกับข้อบ่งใช้หรือหลักวิชาการตามที่โจทย์กำหนด
• ข้อ ข. (ยืดอายุผู้ป่วย): ยืดอายุผู้ป่วย ไม่ตรงกับข้อบ่งใช้หรือหลักวิชาการตามที่โจทย์กำหนด
• ข้อ ง. (เพื่อลดการกลับซ้ำของโรค): เพื่อลดการกลับซ้ำของโรค ไม่ตรงกับข้อบ่งใช้หรือหลักวิชาการตามที่โจทย์กำหนด
• ข้อ จ. (ทำให้ผู้ป่วยมีระยะปลอดโรคที่นานขึ้น): ทำให้ผู้ป่วยมีระยะปลอดโรคที่นานขึ้น ไม่ตรงกับข้อบ่งใช้หรือหลักวิชาการตามที่โจทย์กำหนด</t>
        </is>
      </c>
      <c r="L46" s="186" t="n"/>
      <c r="M46" s="186" t="inlineStr">
        <is>
          <t>14. Oncologic</t>
        </is>
      </c>
      <c r="N46" s="186" t="inlineStr">
        <is>
          <t>14.1 CINV &amp; Supportive Care</t>
        </is>
      </c>
      <c r="O46" s="185" t="inlineStr">
        <is>
          <t>Clinic</t>
        </is>
      </c>
      <c r="P46" s="186" t="inlineStr">
        <is>
          <t>ข้อ 49 Pharma Plus เล่มม่วง (เฉลยข้อ ค)</t>
        </is>
      </c>
      <c r="Q46" s="185" t="inlineStr">
        <is>
          <t>แบบฝึกหัด</t>
        </is>
      </c>
      <c r="R46" s="185" t="inlineStr">
        <is>
          <t>เล่มม่วง</t>
        </is>
      </c>
      <c r="S46" s="185" t="n"/>
    </row>
    <row r="47" ht="24" customHeight="1" s="49">
      <c r="A47" s="187" t="n">
        <v>45</v>
      </c>
      <c r="B47" s="186" t="n"/>
      <c r="C47" s="186" t="inlineStr">
        <is>
          <t>การตรวจร่างกายเบื้องต้นของมะเร็งเต้านมต้องตรวจอะไรไร</t>
        </is>
      </c>
      <c r="D47" s="186" t="n"/>
      <c r="E47" s="186" t="inlineStr">
        <is>
          <t>Fecal blood occult test</t>
        </is>
      </c>
      <c r="F47" s="186" t="inlineStr">
        <is>
          <t>CT scan</t>
        </is>
      </c>
      <c r="G47" s="186" t="inlineStr">
        <is>
          <t>Mammography</t>
        </is>
      </c>
      <c r="H47" s="186" t="inlineStr">
        <is>
          <t>Pap smear</t>
        </is>
      </c>
      <c r="I47" s="188" t="inlineStr">
        <is>
          <t>Tumor biopsy</t>
        </is>
      </c>
      <c r="J47" s="185" t="n">
        <v>3</v>
      </c>
      <c r="K47" s="186" t="inlineStr">
        <is>
          <t>✅ คำตอบที่ถูกต้อง: ข้อ ค. Mammography
🎯 ทำไมข้อนี้ถึงถูก:
เป็นการตรวจคัดกรองมาตรฐานหลักสำหรับมะเร็งเต้านมในสตรี ช่วยตรวจพบความผิดปกติได้ตั้งแต่ระยะเริ่มแรกก่อนคลำพบก้อน
🔍 ข้ออื่นผิดเพราะอะไร:
• ข้อ ก. (Fecal blood occult test): Fecal blood occult test ไม่ตรงกับข้อบ่งใช้หรือหลักวิชาการตามที่โจทย์กำหนด
• ข้อ ข. (CT scan): CT scan ไม่ตรงกับข้อบ่งใช้หรือหลักวิชาการตามที่โจทย์กำหนด
• ข้อ ง. (Pap smear): Pap smear ไม่ตรงกับข้อบ่งใช้หรือหลักวิชาการตามที่โจทย์กำหนด
• ข้อ จ. (Tumor biopsy): Tumor biopsy ไม่ตรงกับข้อบ่งใช้หรือหลักวิชาการตามที่โจทย์กำหนด</t>
        </is>
      </c>
      <c r="L47" s="186" t="n"/>
      <c r="M47" s="186" t="inlineStr">
        <is>
          <t>14. Oncologic</t>
        </is>
      </c>
      <c r="N47" s="186" t="inlineStr">
        <is>
          <t>14.1 CINV &amp; Supportive Care</t>
        </is>
      </c>
      <c r="O47" s="185" t="inlineStr">
        <is>
          <t>Clinic</t>
        </is>
      </c>
      <c r="P47" s="186" t="inlineStr">
        <is>
          <t>ข้อ 50 Pharma Plus เล่มม่วง (เฉลยข้อ ค)</t>
        </is>
      </c>
      <c r="Q47" s="185" t="inlineStr">
        <is>
          <t>แบบฝึกหัด</t>
        </is>
      </c>
      <c r="R47" s="185" t="inlineStr">
        <is>
          <t>เล่มม่วง</t>
        </is>
      </c>
      <c r="S47" s="185" t="n"/>
    </row>
    <row r="48" ht="24" customHeight="1" s="49">
      <c r="A48" s="187" t="n">
        <v>46</v>
      </c>
      <c r="B48" s="186" t="n"/>
      <c r="C48" s="186" t="inlineStr">
        <is>
          <t>เมื่อผู้ป่วยทราบแล้วว่าเป็นมะเร็งจึงไปหาหมอ ซึ่งได้มีการจ่ายยา cyclophosphamide, paclitaxel, tamoxifen อยากทราบว่า ยา tamoxifen เป็นยาในกลุ่มใด</t>
        </is>
      </c>
      <c r="D48" s="186" t="n"/>
      <c r="E48" s="186" t="inlineStr">
        <is>
          <t>Alkylating agent</t>
        </is>
      </c>
      <c r="F48" s="186" t="inlineStr">
        <is>
          <t>Antiestrogen</t>
        </is>
      </c>
      <c r="G48" s="186" t="inlineStr">
        <is>
          <t>Antitumor antibiotic</t>
        </is>
      </c>
      <c r="H48" s="186" t="inlineStr">
        <is>
          <t>Antimetabolite</t>
        </is>
      </c>
      <c r="I48" s="188" t="inlineStr">
        <is>
          <t>Plant alkaloid</t>
        </is>
      </c>
      <c r="J48" s="185" t="n">
        <v>2</v>
      </c>
      <c r="K48" s="186" t="inlineStr">
        <is>
          <t>✅ คำตอบที่ถูกต้อง: ข้อ ข. Antiestrogen
🎯 ทำไมข้อนี้ถึงถูก:
Antiestrogen: Tamoxifen เป็นยาในกลุ่ม selective estrogen receptor modulator (SERM) หรือ antiestrogen ซึ่งออกฤทธิ์ต้านฮอร์โมนเอสโตรเจน ใช้ในการรักษาและป้องกันมะเร็งเต้านมที่มีตัวรับฮอร์โมนเป็นบวก (Hormone receptor-positive breast cancer)
🔍 ข้ออื่นผิดเพราะอะไร:
• ข้อ ก. (Alkylating agent): Alkylating agent ไม่ตรงกับข้อบ่งใช้หรือหลักวิชาการตามที่โจทย์กำหนด
• ข้อ ค. (Antitumor antibiotic): Antitumor antibiotic ไม่ตรงกับข้อบ่งใช้หรือหลักวิชาการตามที่โจทย์กำหนด
• ข้อ ง. (Antimetabolite): Antimetabolite ไม่ตรงกับข้อบ่งใช้หรือหลักวิชาการตามที่โจทย์กำหนด
• ข้อ จ. (Plant alkaloid): Plant alkaloid ไม่ตรงกับข้อบ่งใช้หรือหลักวิชาการตามที่โจทย์กำหนด</t>
        </is>
      </c>
      <c r="L48" s="186" t="n"/>
      <c r="M48" s="186" t="inlineStr">
        <is>
          <t>14. Oncologic</t>
        </is>
      </c>
      <c r="N48" s="186" t="inlineStr">
        <is>
          <t>14.1 CINV &amp; Supportive Care</t>
        </is>
      </c>
      <c r="O48" s="185" t="inlineStr">
        <is>
          <t>Clinic</t>
        </is>
      </c>
      <c r="P48" s="186" t="inlineStr">
        <is>
          <t>ข้อ 51 Pharma Plus เล่มม่วง (เฉลยข้อ ข)</t>
        </is>
      </c>
      <c r="Q48" s="185" t="inlineStr">
        <is>
          <t>แบบฝึกหัด</t>
        </is>
      </c>
      <c r="R48" s="185" t="inlineStr">
        <is>
          <t>เล่มม่วง</t>
        </is>
      </c>
      <c r="S48" s="185" t="n"/>
    </row>
    <row r="49" ht="24" customHeight="1" s="49">
      <c r="A49" s="187" t="n">
        <v>47</v>
      </c>
      <c r="B49" s="186" t="inlineStr">
        <is>
          <t>สถานการณ์ที่ 8 ชายไทยอายุ 50 ปี แพทย์์วินิจฉัยว่าเป็นมะเร็ง และต้องเข้ารับการรักษาทันทีที่โรงพยาบาล ซึ่งแพทย์์ทำการรักษาด้วยการฉายรังสี และให้ chemotherapy ทันที โดยมีแผนการรักษา ดังนี้ คือ fluorouracil จากนั้นจะได้รับการฉายรังสี ทุก 2 สัปดาห์ โดยขณะได้รับการรักษาผู้ป่วยมีอาการคลื่นไส้ อาเจียนอย่างมาก</t>
        </is>
      </c>
      <c r="C49" s="186" t="inlineStr">
        <is>
          <t>ข้อใดไม่ใช่ลักษณะสำคัญของ cancer cell</t>
        </is>
      </c>
      <c r="D49" s="186" t="n"/>
      <c r="E49" s="186" t="inlineStr">
        <is>
          <t>Apoptosis</t>
        </is>
      </c>
      <c r="F49" s="186" t="inlineStr">
        <is>
          <t>Differentiation</t>
        </is>
      </c>
      <c r="G49" s="186" t="inlineStr">
        <is>
          <t>Invasiveness</t>
        </is>
      </c>
      <c r="H49" s="186" t="inlineStr">
        <is>
          <t>Metastasis</t>
        </is>
      </c>
      <c r="I49" s="188" t="inlineStr">
        <is>
          <t>Uncontrolled proliferation</t>
        </is>
      </c>
      <c r="J49" s="185" t="n">
        <v>1</v>
      </c>
      <c r="K49" s="186" t="inlineStr">
        <is>
          <t>✅ คำตอบที่ถูกต้อง: ข้อ ก. Apoptosis
🎯 ทำไมข้อนี้ถึงถูก:
Apoptosis: เซลล์มะเร็งมีลักษณะสำคัญคือ สูญเสียการควบคุมการเจริญเติบโต (uncontrolled proliferation), มีการรุกรานเนื้อเยื่อข้างเคียง (invasiveness), แพร่กระจาย (metastasis) และสูญเสียความสามารถในการตายตามโปรแกรม (evasion of apoptosis) รวมถึงสูญเสียการเจริญเต็มที่ (loss of differentiation) ดังนั้น Apoptosis ที่เป็นกระบวนการตายตามธรรมชาติจึงไม่ใช่ลักษณะของเซลล์มะเร็ง (เซลล์มะเร็งจะหลบเลี่ยง apoptosis)
🔍 ข้ออื่นผิดเพราะอะไร:
• ข้อ ข. (Differentiation): Differentiation ไม่ตรงกับข้อบ่งใช้หรือหลักวิชาการตามที่โจทย์กำหนด
• ข้อ ค. (Invasiveness): Invasiveness ไม่ตรงกับข้อบ่งใช้หรือหลักวิชาการตามที่โจทย์กำหนด
• ข้อ ง. (Metastasis): Metastasis ไม่ตรงกับข้อบ่งใช้หรือหลักวิชาการตามที่โจทย์กำหนด
• ข้อ จ. (Uncontrolled proliferation): Uncontrolled proliferation ไม่ตรงกับข้อบ่งใช้หรือหลักวิชาการตามที่โจทย์กำหนด</t>
        </is>
      </c>
      <c r="L49" s="186" t="n"/>
      <c r="M49" s="186" t="inlineStr">
        <is>
          <t>14. Oncologic</t>
        </is>
      </c>
      <c r="N49" s="186" t="inlineStr">
        <is>
          <t>14.1 CINV &amp; Supportive Care</t>
        </is>
      </c>
      <c r="O49" s="185" t="inlineStr">
        <is>
          <t>Clinic</t>
        </is>
      </c>
      <c r="P49" s="186" t="inlineStr">
        <is>
          <t>ข้อ 52 Pharma Plus เล่มม่วง (เฉลยข้อ ก)</t>
        </is>
      </c>
      <c r="Q49" s="185" t="inlineStr">
        <is>
          <t>แบบฝึกหัด</t>
        </is>
      </c>
      <c r="R49" s="185" t="inlineStr">
        <is>
          <t>เล่มม่วง</t>
        </is>
      </c>
      <c r="S49" s="185" t="n"/>
    </row>
    <row r="50" ht="24" customHeight="1" s="49">
      <c r="A50" s="187" t="n">
        <v>48</v>
      </c>
      <c r="B50" s="186" t="n"/>
      <c r="C50" s="186" t="inlineStr">
        <is>
          <t>Fluorouracil จัดเป็นยารักษามะเร็งในกลุ่มใด</t>
        </is>
      </c>
      <c r="D50" s="186" t="n"/>
      <c r="E50" s="186" t="inlineStr">
        <is>
          <t>กลุ่ม alkylating agent ประเภท nitrogen mustard</t>
        </is>
      </c>
      <c r="F50" s="186" t="inlineStr">
        <is>
          <t>กลุ่ม alkylating agent ประเภท triazene</t>
        </is>
      </c>
      <c r="G50" s="186" t="inlineStr">
        <is>
          <t>กลุ่ม antimetabolite ประเภท purine analogs</t>
        </is>
      </c>
      <c r="H50" s="186" t="inlineStr">
        <is>
          <t>กลุ่ม antimetabolite ประเภท pyrimidine analogs</t>
        </is>
      </c>
      <c r="I50" s="188" t="inlineStr">
        <is>
          <t>กลุ่ม antimetabolite ประเภท folic acid analogs</t>
        </is>
      </c>
      <c r="J50" s="185" t="n">
        <v>4</v>
      </c>
      <c r="K50" s="186" t="inlineStr">
        <is>
          <t>✅ คำตอบที่ถูกต้อง: ข้อ ง. กลุ่ม antimetabolite ประเภท pyrimidine analogs
🎯 ทำไมข้อนี้ถึงถูก:
กลุ่ม antimetabolite ประเภท pyrimidine analogs: Fluorouracil (5-FU) จัดเป็นยาในกลุ่ม antimetabolite โดยเฉพาะในกลุ่ม pyrimidine analog ซึ่งออกฤทธิ์ยับยั้งเอนไซม์ thymidylate synthase ส่งผลให้ยับยั้งการสังเคราะห์ DNA
🔍 ข้ออื่นผิดเพราะอะไร:
• ข้อ ก. (กลุ่ม alkylating agent ประเภท nitrogen mustard): กลุ่ม alkylating agent ประเภท nitrogen mustard ไม่ตรงกับข้อบ่งใช้หรือหลักวิชาการตามที่โจทย์กำหนด
• ข้อ ข. (กลุ่ม alkylating agent ประเภท triazene): กลุ่ม alkylating agent ประเภท triazene ไม่ตรงกับข้อบ่งใช้หรือหลักวิชาการตามที่โจทย์กำหนด
• ข้อ ค. (กลุ่ม antimetabolite ประเภท purine analogs): กลุ่ม antimetabolite ประเภท purine analogs ไม่ตรงกับข้อบ่งใช้หรือหลักวิชาการตามที่โจทย์กำหนด
• ข้อ จ. (กลุ่ม antimetabolite ประเภท folic acid analogs): กลุ่ม antimetabolite ประเภท folic acid analogs ไม่ตรงกับข้อบ่งใช้หรือหลักวิชาการตามที่โจทย์กำหนด</t>
        </is>
      </c>
      <c r="L50" s="186" t="n"/>
      <c r="M50" s="186" t="inlineStr">
        <is>
          <t>14. Oncologic</t>
        </is>
      </c>
      <c r="N50" s="186" t="inlineStr">
        <is>
          <t>14.1 CINV &amp; Supportive Care</t>
        </is>
      </c>
      <c r="O50" s="185" t="inlineStr">
        <is>
          <t>Clinic</t>
        </is>
      </c>
      <c r="P50" s="186" t="inlineStr">
        <is>
          <t>ข้อ 53 Pharma Plus เล่มม่วง (เฉลยข้อ ง)</t>
        </is>
      </c>
      <c r="Q50" s="185" t="inlineStr">
        <is>
          <t>แบบฝึกหัด</t>
        </is>
      </c>
      <c r="R50" s="185" t="inlineStr">
        <is>
          <t>เล่มม่วง</t>
        </is>
      </c>
      <c r="S50" s="185" t="n"/>
    </row>
    <row r="51" ht="24" customHeight="1" s="49">
      <c r="A51" s="187" t="n">
        <v>49</v>
      </c>
      <c r="B51" s="186" t="n"/>
      <c r="C51" s="186" t="inlineStr">
        <is>
          <t>หากในระหว่างให้ยา chemotherapy พบว่าผู้ป่วยมีอาการอาเจียนอย่างมาก ท่านคิดว่าก่อนการให้ยา chemotherapy ครั้งต่อไปควรใช้อยาใดที่นิยมใช้ป้องกันการอาเจียนก่อนการทำ chemotherapy</t>
        </is>
      </c>
      <c r="D51" s="186" t="n"/>
      <c r="E51" s="186" t="inlineStr">
        <is>
          <t>Dimenhydrinate</t>
        </is>
      </c>
      <c r="F51" s="186" t="inlineStr">
        <is>
          <t>Diphenhydramine</t>
        </is>
      </c>
      <c r="G51" s="186" t="inlineStr">
        <is>
          <t>Domperidone</t>
        </is>
      </c>
      <c r="H51" s="186" t="inlineStr">
        <is>
          <t>Metoclopramide</t>
        </is>
      </c>
      <c r="I51" s="188" t="inlineStr">
        <is>
          <t>Ondansetron</t>
        </is>
      </c>
      <c r="J51" s="185" t="n">
        <v>5</v>
      </c>
      <c r="K51" s="186" t="inlineStr">
        <is>
          <t>✅ คำตอบที่ถูกต้อง: ข้อ จ. Ondansetron
🎯 ทำไมข้อนี้ถึงถูก:
เป็นยาในกลุ่ม 5-HT3 receptor antagonist ซึ่งเป็นยามาตรฐานหลักที่มี efficacy สูงในการป้องกันและรักษาอาการคลื่นไส้อาเจียนจากยาเคมีบำบัด (CINV) โดยเฉพาะสูตรที่มีความเสี่ยงสูงถึงปานกลาง
🔍 ข้ออื่นผิดเพราะอะไร:
• ข้อ ก. (Dimenhydrinate): Dimenhydrinate ไม่ตรงกับข้อบ่งใช้หรือหลักวิชาการตามที่โจทย์กำหนด
• ข้อ ข. (Diphenhydramine): Diphenhydramine ไม่ตรงกับข้อบ่งใช้หรือหลักวิชาการตามที่โจทย์กำหนด
• ข้อ ค. (Domperidone): เป็น peripheral D2 receptor antagonist เพิ่ม GI motility ไม่ผ่าน BBB จึงไม่ทำให้เกิด EPS เด่นชัด แต่ต้องระวัง QT prolongation ในขนาดสูง (&gt; 30 mg/day)
• ข้อ ง. (Metoclopramide): เป็น central และ peripheral D2 antagonist เพิ่ม gastric emptying และแก้อาเจียน แต่ผ่าน BBB จึงทำให้เกิด acute dystonia และ EPS ได้ง่าย</t>
        </is>
      </c>
      <c r="L51" s="186" t="n"/>
      <c r="M51" s="186" t="inlineStr">
        <is>
          <t>14. Oncologic</t>
        </is>
      </c>
      <c r="N51" s="186" t="inlineStr">
        <is>
          <t>14.1 CINV &amp; Supportive Care</t>
        </is>
      </c>
      <c r="O51" s="185" t="inlineStr">
        <is>
          <t>Clinic</t>
        </is>
      </c>
      <c r="P51" s="186" t="inlineStr">
        <is>
          <t>ข้อ 54 Pharma Plus เล่มม่วง (เฉลยข้อ จ)</t>
        </is>
      </c>
      <c r="Q51" s="185" t="inlineStr">
        <is>
          <t>แบบฝึกหัด</t>
        </is>
      </c>
      <c r="R51" s="185" t="inlineStr">
        <is>
          <t>เล่มม่วง</t>
        </is>
      </c>
      <c r="S51" s="185" t="n"/>
    </row>
    <row r="52" ht="24" customHeight="1" s="49">
      <c r="A52" s="187" t="n">
        <v>50</v>
      </c>
      <c r="B52" s="186" t="n"/>
      <c r="C52" s="186" t="inlineStr">
        <is>
          <t>ผู้ป่วยมีอาการปวดจากมะเร็งระดับ mild to moderate ควรเลือกใช้ยาใดเป็นอันดับแรกในการบรรเทาอาการ</t>
        </is>
      </c>
      <c r="D52" s="186" t="n"/>
      <c r="E52" s="186" t="inlineStr">
        <is>
          <t>Amphetamine</t>
        </is>
      </c>
      <c r="F52" s="186" t="inlineStr">
        <is>
          <t>Celecoxib</t>
        </is>
      </c>
      <c r="G52" s="186" t="inlineStr">
        <is>
          <t>Ketamine</t>
        </is>
      </c>
      <c r="H52" s="186" t="inlineStr">
        <is>
          <t>Morphine</t>
        </is>
      </c>
      <c r="I52" s="188" t="inlineStr">
        <is>
          <t>Pethidine</t>
        </is>
      </c>
      <c r="J52" s="185" t="n">
        <v>2</v>
      </c>
      <c r="K52" s="186" t="inlineStr">
        <is>
          <t>✅ คำตอบที่ถูกต้อง: ข้อ ข. Celecoxib
🎯 ทำไมข้อนี้ถึงถูก:
ตามบันไดขั้นความปวดขององค์การอนามัยโลก (WHO Analgesic Ladder) สำหรับอาการปวดระดับเล็กน้อยถึงปานกลาง (mild to moderate) ควรเริ่มด้วย Non-opioid analgesics (เช่น Paracetamol หรือ NSAIDs/COX-2 inhibitors เช่น Celecoxib) ก่อนจะขยับไปใช้ Weak opioids และ Strong opioids ตามลำดับ
🔍 ข้ออื่นผิดเพราะอะไร:
• ข้อ ก. (Amphetamine): Amphetamine ไม่ตรงกับข้อบ่งใช้หรือหลักวิชาการตามที่โจทย์กำหนด
• ข้อ ค. (Ketamine): Ketamine ไม่ตรงกับข้อบ่งใช้หรือหลักวิชาการตามที่โจทย์กำหนด
• ข้อ ง. (Morphine): เป็น pure opioid agonist สำหรับ severe pain มี active metabolite M6G (analgesic) และ M3G (neurotoxic) ที่ขับออกทางไต จึงต้องลดขนาดยาใน CKD
• ข้อ จ. (Pethidine): ห้ามใช้ซ้ำหรือใช้ระยะยาวเนื่องจากมี toxic metabolite คือ normeperidine ซึ่งสะสมและทำให้เกิด CNS excitation และชัก (seizure) โดยเฉพาะใน renal impairment</t>
        </is>
      </c>
      <c r="L52" s="186" t="n"/>
      <c r="M52" s="186" t="inlineStr">
        <is>
          <t>14. Oncologic</t>
        </is>
      </c>
      <c r="N52" s="186" t="inlineStr">
        <is>
          <t>14.1 CINV &amp; Supportive Care</t>
        </is>
      </c>
      <c r="O52" s="185" t="inlineStr">
        <is>
          <t>Clinic</t>
        </is>
      </c>
      <c r="P52" s="186" t="inlineStr">
        <is>
          <t>ข้อ 55 Pharma Plus เล่มม่วง (เฉลยข้อ ข)</t>
        </is>
      </c>
      <c r="Q52" s="185" t="inlineStr">
        <is>
          <t>แบบฝึกหัด</t>
        </is>
      </c>
      <c r="R52" s="185" t="inlineStr">
        <is>
          <t>เล่มม่วง</t>
        </is>
      </c>
      <c r="S52" s="185" t="n"/>
    </row>
    <row r="53" ht="24" customHeight="1" s="49">
      <c r="A53" s="187" t="n">
        <v>51</v>
      </c>
      <c r="B53" s="186" t="inlineStr">
        <is>
          <t>ผู้ป่วยชาย ส่วนสูง 160 cm น้ำหนัก 45 kg ได้รับการวินิจฉัยเป็น NSCLC Stage III มีประวัติดื่มสุราและสูบบุหรี่ แพทย์พิจารณาให้การรักษาด้วยยาเคมีบำบัดที่มี Cisplatin</t>
        </is>
      </c>
      <c r="C53" s="186" t="inlineStr">
        <is>
          <t>ข้อใดไม่ใช่ปัจจัยเสี่ยงการเกิดมะเร็ง NSCLC</t>
        </is>
      </c>
      <c r="D53" s="186" t="n"/>
      <c r="E53" s="186" t="inlineStr">
        <is>
          <t>ผู้ชาย</t>
        </is>
      </c>
      <c r="F53" s="186" t="inlineStr">
        <is>
          <t>สูบบุหรี่</t>
        </is>
      </c>
      <c r="G53" s="186" t="inlineStr">
        <is>
          <t>ดื่มสุรา</t>
        </is>
      </c>
      <c r="H53" s="186" t="inlineStr">
        <is>
          <t>มีคนในครอบครัวเป็นโรคมะเร็งปอด</t>
        </is>
      </c>
      <c r="I53" s="188" t="inlineStr">
        <is>
          <t>Asbestos</t>
        </is>
      </c>
      <c r="J53" s="185" t="n">
        <v>3</v>
      </c>
      <c r="K53" s="186" t="inlineStr">
        <is>
          <t>✅ คำตอบที่ถูกต้อง: ข้อ ค. ดื่มสุรา
🎯 ทำไมข้อนี้ถึงถูก:
ดื่มสุรา: ปัจจัยเสี่ยงหลักของมะเร็งปอด (NSCLC) ได้แก่ การสูบบุหรี่, การได้รับควันบุหรี่มือสอง, การสัมผัสแร่ใยหิน (asbestos), และประวัติครอบครัวที่เป็นมะเร็งปอด ส่วนการดื่มสุราไม่ได้เป็นปัจจัยเสี่ยงหลักโดยตรงต่อการเกิดมะเร็งปอดเมื่อเทียบกับมะเร็งทางเดินอาหารและตับ
🔍 ข้ออื่นผิดเพราะอะไร:
• ข้อ ก. (ผู้ชาย): ผู้ชาย ไม่ตรงกับข้อบ่งใช้หรือหลักวิชาการตามที่โจทย์กำหนด
• ข้อ ข. (สูบบุหรี่): สูบบุหรี่ ไม่ตรงกับข้อบ่งใช้หรือหลักวิชาการตามที่โจทย์กำหนด
• ข้อ ง. (มีคนในครอบครัวเป็นโรคมะเร็งปอด): มีคนในครอบครัวเป็นโรคมะเร็งปอด ไม่ตรงกับข้อบ่งใช้หรือหลักวิชาการตามที่โจทย์กำหนด
• ข้อ จ. (Asbestos): Asbestos ไม่ตรงกับข้อบ่งใช้หรือหลักวิชาการตามที่โจทย์กำหนด</t>
        </is>
      </c>
      <c r="L53" s="186" t="n"/>
      <c r="M53" s="186" t="inlineStr">
        <is>
          <t>14. Oncologic</t>
        </is>
      </c>
      <c r="N53" s="186" t="inlineStr">
        <is>
          <t>14.1 CINV &amp; Supportive Care</t>
        </is>
      </c>
      <c r="O53" s="185" t="inlineStr">
        <is>
          <t>Clinic</t>
        </is>
      </c>
      <c r="P53" s="186" t="inlineStr">
        <is>
          <t>ข้อ 56 Pharma Plus เล่มม่วง (เฉลยข้อ ค)</t>
        </is>
      </c>
      <c r="Q53" s="185" t="inlineStr">
        <is>
          <t>แบบฝึกหัด</t>
        </is>
      </c>
      <c r="R53" s="185" t="inlineStr">
        <is>
          <t>เล่มม่วง</t>
        </is>
      </c>
      <c r="S53" s="185" t="inlineStr">
        <is>
          <t>CASE-ONCO-LUNG-NSCLC-STAGE3</t>
        </is>
      </c>
    </row>
    <row r="54" ht="24" customHeight="1" s="49">
      <c r="A54" s="187" t="n">
        <v>52</v>
      </c>
      <c r="B54" s="186" t="inlineStr">
        <is>
          <t>ผู้ป่วยชาย ส่วนสูง 160 cm น้ำหนัก 45 kg ได้รับการวินิจฉัยเป็น NSCLC Stage III มีประวัติดื่มสุราและสูบบุหรี่ แพทย์พิจารณาให้การรักษาด้วยยาเคมีบำบัดที่มี Cisplatin</t>
        </is>
      </c>
      <c r="C54" s="186" t="inlineStr">
        <is>
          <t>ข้อใดคือกลไกของยา cisplatin</t>
        </is>
      </c>
      <c r="D54" s="186" t="n"/>
      <c r="E54" s="186" t="inlineStr">
        <is>
          <t>ยับยั้ง vascular endothelial growth factor</t>
        </is>
      </c>
      <c r="F54" s="186" t="inlineStr">
        <is>
          <t>ยับยั้งเอนไซม์ dihydrofolate reductase</t>
        </is>
      </c>
      <c r="G54" s="186" t="inlineStr">
        <is>
          <t>ยับยั้งเอนไซม์ topoisomerase II</t>
        </is>
      </c>
      <c r="H54" s="186" t="inlineStr">
        <is>
          <t>ทำให้เกิด DNA crosslink</t>
        </is>
      </c>
      <c r="I54" s="188" t="inlineStr">
        <is>
          <t>เพิ่มการเข้าจับที่ HER-2 receptor</t>
        </is>
      </c>
      <c r="J54" s="185" t="n">
        <v>4</v>
      </c>
      <c r="K54" s="186" t="inlineStr">
        <is>
          <t>✅ คำตอบที่ถูกต้อง: ข้อ ง. ทำให้เกิด DNA crosslink
🎯 ทำไมข้อนี้ถึงถูก:
ทำให้เกิด DNA crosslink: Cisplatin เป็นยาเคมีบำบัดกลุ่ม Platinum-based alkylating-like agent ออกฤทธิ์โดยการสร้าง DNA crosslinks (ทั้ง intra-strand และ inter-strand crosslinks) ทำให้ DNA เสียหายและยับยั้งการจำลองตัวเองของเซลล์มะเร็ง
🔍 ข้ออื่นผิดเพราะอะไร:
• ข้อ ก. (ยับยั้ง vascular endothelial growth factor): ยับยั้ง vascular endothelial growth factor ไม่ตรงกับข้อบ่งใช้หรือหลักวิชาการตามที่โจทย์กำหนด
• ข้อ ข. (ยับยั้งเอนไซม์ dihydrofolate reductase): ยับยั้งเอนไซม์ dihydrofolate reductase ไม่ตรงกับข้อบ่งใช้หรือหลักวิชาการตามที่โจทย์กำหนด
• ข้อ ค. (ยับยั้งเอนไซม์ topoisomerase II): ยับยั้งเอนไซม์ topoisomerase II ไม่ตรงกับข้อบ่งใช้หรือหลักวิชาการตามที่โจทย์กำหนด
• ข้อ จ. (เพิ่มการเข้าจับที่ HER-2 receptor): เพิ่มการเข้าจับที่ HER-2 receptor ไม่ตรงกับข้อบ่งใช้หรือหลักวิชาการตามที่โจทย์กำหนด</t>
        </is>
      </c>
      <c r="L54" s="186" t="n"/>
      <c r="M54" s="186" t="inlineStr">
        <is>
          <t>14. Oncologic</t>
        </is>
      </c>
      <c r="N54" s="186" t="inlineStr">
        <is>
          <t>14.1 CINV &amp; Supportive Care</t>
        </is>
      </c>
      <c r="O54" s="185" t="inlineStr">
        <is>
          <t>Clinic</t>
        </is>
      </c>
      <c r="P54" s="186" t="inlineStr">
        <is>
          <t>ข้อ 57 Pharma Plus เล่มม่วง (เฉลยข้อ ง)</t>
        </is>
      </c>
      <c r="Q54" s="185" t="inlineStr">
        <is>
          <t>แบบฝึกหัด</t>
        </is>
      </c>
      <c r="R54" s="185" t="inlineStr">
        <is>
          <t>เล่มม่วง</t>
        </is>
      </c>
      <c r="S54" s="185" t="inlineStr">
        <is>
          <t>CASE-ONCO-LUNG-NSCLC-STAGE3</t>
        </is>
      </c>
    </row>
    <row r="55" ht="24" customHeight="1" s="49">
      <c r="A55" s="187" t="n">
        <v>53</v>
      </c>
      <c r="B55" s="186" t="inlineStr">
        <is>
          <t>ผู้ป่วยชาย ส่วนสูง 160 cm น้ำหนัก 45 kg ได้รับการวินิจฉัยเป็น NSCLC Stage III มีประวัติดื่มสุราและสูบบุหรี่ แพทย์พิจารณาให้การรักษาด้วยยาเคมีบำบัดที่มี Cisplatin</t>
        </is>
      </c>
      <c r="C55" s="186" t="inlineStr">
        <is>
          <t>Vincristine ได้มาจากสมุนไพรอะไร</t>
        </is>
      </c>
      <c r="D55" s="186" t="n"/>
      <c r="E55" s="186" t="inlineStr">
        <is>
          <t>ดองดึงหัวขวาน</t>
        </is>
      </c>
      <c r="F55" s="186" t="inlineStr">
        <is>
          <t>รำเพย</t>
        </is>
      </c>
      <c r="G55" s="186" t="inlineStr">
        <is>
          <t>ระย่อมน้อย</t>
        </is>
      </c>
      <c r="H55" s="186" t="inlineStr">
        <is>
          <t>หญ้าปักกิ่ง</t>
        </is>
      </c>
      <c r="I55" s="188" t="inlineStr">
        <is>
          <t>แพงพวยฝรั่ง</t>
        </is>
      </c>
      <c r="J55" s="185" t="n">
        <v>5</v>
      </c>
      <c r="K55" s="186" t="inlineStr">
        <is>
          <t>✅ คำตอบที่ถูกต้อง: ข้อ จ. แพงพวยฝรั่ง
🎯 ทำไมข้อนี้ถึงถูก:
แพงพวยฝรั่ง: Vincristine และ Vinblastine เป็นยากลุ่ม Vinca alkaloids ซึ่งสกัดได้จากต้นแพงพวยฝรั่ง (Catharanthus roseus / Madagascar periwinkle) มีกลไกยับยั้งการสร้าง microtubule
🔍 ข้ออื่นผิดเพราะอะไร:
• ข้อ ก. (ดองดึงหัวขวาน): ดองดึงหัวขวาน ไม่ตรงกับข้อบ่งใช้หรือหลักวิชาการตามที่โจทย์กำหนด
• ข้อ ข. (รำเพย): รำเพย ไม่ตรงกับข้อบ่งใช้หรือหลักวิชาการตามที่โจทย์กำหนด
• ข้อ ค. (ระย่อมน้อย): ระย่อม (Rauvolfia serpentina) มีสาร reserpine ที่ยับยั้งการเก็บ catecholamines ใน vesicle ลด BP แต่ทำให้ depression, sedation ไม่ใช้ในปัจจุบัน
• ข้อ ง. (หญ้าปักกิ่ง): หญ้าปักกิ่ง ไม่ตรงกับข้อบ่งใช้หรือหลักวิชาการตามที่โจทย์กำหนด</t>
        </is>
      </c>
      <c r="L55" s="186" t="n"/>
      <c r="M55" s="186" t="inlineStr">
        <is>
          <t>14. Oncologic</t>
        </is>
      </c>
      <c r="N55" s="186" t="inlineStr">
        <is>
          <t>14.1 CINV &amp; Supportive Care</t>
        </is>
      </c>
      <c r="O55" s="185" t="inlineStr">
        <is>
          <t>Clinic</t>
        </is>
      </c>
      <c r="P55" s="186" t="inlineStr">
        <is>
          <t>ข้อ 58 Pharma Plus เล่มม่วง (เฉลยข้อ จ)</t>
        </is>
      </c>
      <c r="Q55" s="185" t="inlineStr">
        <is>
          <t>แบบฝึกหัด</t>
        </is>
      </c>
      <c r="R55" s="185" t="inlineStr">
        <is>
          <t>เล่มม่วง</t>
        </is>
      </c>
      <c r="S55" s="185" t="inlineStr">
        <is>
          <t>CASE-ONCO-LUNG-NSCLC-STAGE3</t>
        </is>
      </c>
    </row>
    <row r="56" ht="24" customHeight="1" s="49">
      <c r="A56" s="187" t="n">
        <v>54</v>
      </c>
      <c r="B56" s="186" t="n"/>
      <c r="C56" s="186" t="inlineStr">
        <is>
          <t>ข้อใดถูกต้องเกี่ยวกับการเกิด extravasation ในยาสูตร cisplatin + paclitaxel</t>
        </is>
      </c>
      <c r="D56" s="186" t="n"/>
      <c r="E56" s="186" t="inlineStr">
        <is>
          <t>ประคบร้อนอย่างเดียว สี่ครั้งต่อวัน เป็นเวลาสามวัน</t>
        </is>
      </c>
      <c r="F56" s="186" t="inlineStr">
        <is>
          <t>รัดแขนเหนือบริเวณที่ฉีดยา</t>
        </is>
      </c>
      <c r="G56" s="186" t="inlineStr">
        <is>
          <t>ให้สารละลาย 0.9% NSS เข้าไปในหลอดเลือด</t>
        </is>
      </c>
      <c r="H56" s="186" t="inlineStr">
        <is>
          <t>ถ้าปวดมากให้ใช้ DMSO นาน 7 วัน</t>
        </is>
      </c>
      <c r="I56" s="188" t="inlineStr">
        <is>
          <t>ให้ antidote ที่จำเพาะคือ Hyaluronidase</t>
        </is>
      </c>
      <c r="J56" s="185" t="n">
        <v>5</v>
      </c>
      <c r="K56" s="186" t="inlineStr">
        <is>
          <t>✅ คำตอบที่ถูกต้อง: ข้อ จ. ให้ antidote ที่จำเพาะคือ Hyaluronidase
🎯 ทำไมข้อนี้ถึงถูก:
ให้ antidote ที่จำเพาะคือ Hyaluronidase: Paclitaxel จัดเป็นยาประเภท irritant/vesicant เล็กน้อย การจัดการเบื้องต้นในกรณีที่เกิด extravasation ควรหยุดยันทันที aspirate ยาออกเท่าที่จะทำได้ และในกรณีของ paclitaxel มักแนะนำการประคบเย็น (ยกเว้นกลุ่ม vinca alkaloids บางตำราที่ให้ประคบร้อน แต่นโยบายการจัดการ extravasation ขึ้นกับแนวทางของสถาบัน)
🔍 ข้ออื่นผิดเพราะอะไร:
• ข้อ ก. (ประคบร้อนอย่างเดียว สี่ครั้งต่อวัน เป็นเวลาสามวัน): ประคบร้อนอย่างเดียว สี่ครั้งต่อวัน เป็นเวลาสามวัน ไม่ตรงกับข้อบ่งใช้หรือหลักวิชาการตามที่โจทย์กำหนด
• ข้อ ข. (รัดแขนเหนือบริเวณที่ฉีดยา): รัดแขนเหนือบริเวณที่ฉีดยา ไม่ตรงกับข้อบ่งใช้หรือหลักวิชาการตามที่โจทย์กำหนด
• ข้อ ค. (ให้สารละลาย 0.9% NSS เข้าไปในหลอดเลือด): ให้สารละลาย 0.9% NSS เข้าไปในหลอดเลือด ไม่ตรงกับข้อบ่งใช้หรือหลักวิชาการตามที่โจทย์กำหนด
• ข้อ ง. (ถ้าปวดมากให้ใช้ DMSO นาน 7 วัน): ถ้าปวดมากให้ใช้ DMSO นาน 7 วัน ไม่ตรงกับข้อบ่งใช้หรือหลักวิชาการตามที่โจทย์กำหนด</t>
        </is>
      </c>
      <c r="L56" s="186" t="n"/>
      <c r="M56" s="186" t="inlineStr">
        <is>
          <t>14. Oncologic</t>
        </is>
      </c>
      <c r="N56" s="186" t="inlineStr">
        <is>
          <t>14.1 CINV &amp; Supportive Care</t>
        </is>
      </c>
      <c r="O56" s="185" t="inlineStr">
        <is>
          <t>Clinic</t>
        </is>
      </c>
      <c r="P56" s="186" t="inlineStr">
        <is>
          <t>ข้อ 59 Pharma Plus เล่มม่วง (เฉลยข้อ จ)</t>
        </is>
      </c>
      <c r="Q56" s="185" t="inlineStr">
        <is>
          <t>แบบฝึกหัด</t>
        </is>
      </c>
      <c r="R56" s="185" t="inlineStr">
        <is>
          <t>เล่มม่วง</t>
        </is>
      </c>
      <c r="S56" s="185" t="n"/>
    </row>
    <row r="57" ht="24" customHeight="1" s="49">
      <c r="A57" s="187" t="n">
        <v>55</v>
      </c>
      <c r="B57" s="186" t="n"/>
      <c r="C57" s="186" t="inlineStr">
        <is>
          <t>ผลข้างเคียงที่พบน้อยของยา paclitaxel คือข้อใด</t>
        </is>
      </c>
      <c r="D57" s="186" t="n"/>
      <c r="E57" s="186" t="inlineStr">
        <is>
          <t>Diarrhea</t>
        </is>
      </c>
      <c r="F57" s="186" t="inlineStr">
        <is>
          <t>Alopecia</t>
        </is>
      </c>
      <c r="G57" s="186" t="inlineStr">
        <is>
          <t>Ototoxicity</t>
        </is>
      </c>
      <c r="H57" s="186" t="inlineStr">
        <is>
          <t>Hypersensitivity</t>
        </is>
      </c>
      <c r="I57" s="188" t="inlineStr">
        <is>
          <t>Bone marrow suppression</t>
        </is>
      </c>
      <c r="J57" s="185" t="n">
        <v>3</v>
      </c>
      <c r="K57" s="186" t="inlineStr">
        <is>
          <t>✅ คำตอบที่ถูกต้อง: ข้อ ค. Ototoxicity
🎯 ทำไมข้อนี้ถึงถูก:
Ototoxicity: Alopecia (ผมร่วง), Hypersensitivity reactions (ปฏิกิริยาภูมิแพ้เฉียบพลัน), และ Bone marrow suppression (ไขกระดูกฝ่อ) เป็นผลข้างเคียงที่พบบ่อย (Common) ของ Paclitaxel ส่วน Ototoxicity (ความเป็นพิษต่อหู) พบได้น้อยมากเมื่อเทียบกับยากลุ่ม platinum (Cisplatin)
🔍 ข้ออื่นผิดเพราะอะไร:
• ข้อ ก. (Diarrhea): Diarrhea ไม่ตรงกับข้อบ่งใช้หรือหลักวิชาการตามที่โจทย์กำหนด
• ข้อ ข. (Alopecia): Alopecia ไม่ตรงกับข้อบ่งใช้หรือหลักวิชาการตามที่โจทย์กำหนด
• ข้อ ง. (Hypersensitivity): Hypersensitivity ไม่ตรงกับข้อบ่งใช้หรือหลักวิชาการตามที่โจทย์กำหนด
• ข้อ จ. (Bone marrow suppression): Bone marrow suppression ไม่ตรงกับข้อบ่งใช้หรือหลักวิชาการตามที่โจทย์กำหนด</t>
        </is>
      </c>
      <c r="L57" s="186" t="n"/>
      <c r="M57" s="186" t="inlineStr">
        <is>
          <t>14. Oncologic</t>
        </is>
      </c>
      <c r="N57" s="186" t="inlineStr">
        <is>
          <t>14.1 CINV &amp; Supportive Care</t>
        </is>
      </c>
      <c r="O57" s="185" t="inlineStr">
        <is>
          <t>Clinic</t>
        </is>
      </c>
      <c r="P57" s="186" t="inlineStr">
        <is>
          <t>ข้อ 60 Pharma Plus เล่มม่วง (เฉลยข้อ ค)</t>
        </is>
      </c>
      <c r="Q57" s="185" t="inlineStr">
        <is>
          <t>แบบฝึกหัด</t>
        </is>
      </c>
      <c r="R57" s="185" t="inlineStr">
        <is>
          <t>เล่มม่วง</t>
        </is>
      </c>
      <c r="S57" s="185" t="n"/>
    </row>
    <row r="58" ht="24" customHeight="1" s="49">
      <c r="A58" s="187" t="n">
        <v>56</v>
      </c>
      <c r="B58" s="186" t="inlineStr">
        <is>
          <t>ผู้ป่วยหญิง อายุ 40 ปี น้ำหนัก 54 กิโลกรัม ส่วนสูง 150 เซนติเมตร ได้รับการวินิจฉัยเป็นมะเร็งเต้านม แพทย์วางแผนให้ยาเคมีบำบัดสูตร CMF ซึ่งประกอบด้วย Cyclophosphamide 100 mg/m² (วันที่ 1 ถึง 14), Methotrexate 40 mg/m² (วันที่ 1, 8) และ 5-Fluorouracil (5-FU) 600 mg/m² (วันที่ 1, 8)</t>
        </is>
      </c>
      <c r="C58" s="186" t="inlineStr">
        <is>
          <t>พื้นที่ผิวร่างกาย (Body Surface Area: BSA) ของผู้ป่วยรายนี้มีค่าเท่ากับกี่ตารางเมตร</t>
        </is>
      </c>
      <c r="D58" s="186" t="n"/>
      <c r="E58" s="186" t="inlineStr">
        <is>
          <t>0.67 m²</t>
        </is>
      </c>
      <c r="F58" s="186" t="inlineStr">
        <is>
          <t>1.30 m²</t>
        </is>
      </c>
      <c r="G58" s="186" t="inlineStr">
        <is>
          <t>1.50 m²</t>
        </is>
      </c>
      <c r="H58" s="186" t="inlineStr">
        <is>
          <t>1.80 m²</t>
        </is>
      </c>
      <c r="I58" s="188" t="inlineStr">
        <is>
          <t>2.40 m²</t>
        </is>
      </c>
      <c r="J58" s="185" t="n">
        <v>3</v>
      </c>
      <c r="K58" s="186" t="inlineStr">
        <is>
          <t>✅ คำตอบที่ถูกต้อง: ข้อ ค. 1.50 m²
🎯 ทำไมข้อนี้ถึงถูก:
คำนวณ BSA ตามสูตร Mosteller: $BSA = \sqrt{\frac{Height (cm) \times Weight (kg)}{3600}} = \sqrt{\frac{150 \times 54}{3600}} = \sqrt{\frac{8100}{3600}} = \sqrt{2.25} = 1.50\ m^2$
🔍 ข้ออื่นผิดเพราะอะไร:
• ข้อ ก. 0.67 m²: คำนวณต่ำกว่าความเป็นจริงอย่างมาก
• ข้อ ข. 1.30 m²: เกิดจากการคำนวณน้ำหนักตัวหรือตัวหารคลาดเคลื่อน
• ข้อ ง. 1.80 m²: เป็นพื้นที่ผิวของผู้ใหญ่เพศชายรูปร่างมาตรฐาน ไม่สอดคล้องกับส่วนสูง 150 cm น้ำหนัก 54 kg
• ข้อ จ. 2.40 m²: เป็นพื้นที่ผิวของผู้ป่วยที่มีภาวะอ้วนท้วมอย่างมาก</t>
        </is>
      </c>
      <c r="L58" s="186" t="n"/>
      <c r="M58" s="186" t="inlineStr">
        <is>
          <t>14. Oncologic</t>
        </is>
      </c>
      <c r="N58" s="186" t="inlineStr">
        <is>
          <t>14.1 CINV &amp; Supportive Care</t>
        </is>
      </c>
      <c r="O58" s="185" t="inlineStr">
        <is>
          <t>Clinic</t>
        </is>
      </c>
      <c r="P58" s="186" t="inlineStr">
        <is>
          <t>ข้อ 62 Pharma Plus เล่มม่วง (เฉลยข้อ ค)</t>
        </is>
      </c>
      <c r="Q58" s="185" t="inlineStr">
        <is>
          <t>แบบฝึกหัด</t>
        </is>
      </c>
      <c r="R58" s="185" t="inlineStr">
        <is>
          <t>เล่มม่วง</t>
        </is>
      </c>
      <c r="S58" s="185" t="inlineStr">
        <is>
          <t>CASE-ONCO-BREAST-CMF-REGIMEN</t>
        </is>
      </c>
    </row>
    <row r="59" ht="24" customHeight="1" s="49">
      <c r="A59" s="187" t="n">
        <v>57</v>
      </c>
      <c r="B59" s="186" t="inlineStr">
        <is>
          <t>ผู้ป่วยหญิง อายุ 40 ปี น้ำหนัก 54 กิโลกรัม ส่วนสูง 150 เซนติเมตร ได้รับการวินิจฉัยเป็นมะเร็งเต้านม แพทย์วางแผนให้ยาเคมีบำบัดสูตร CMF ซึ่งประกอบด้วย Cyclophosphamide 100 mg/m² (วันที่ 1 ถึง 14), Methotrexate 40 mg/m² (วันที่ 1, 8) และ 5-Fluorouracil (5-FU) 600 mg/m² (วันที่ 1, 8)</t>
        </is>
      </c>
      <c r="C59" s="186" t="inlineStr">
        <is>
          <t>จากกรณีศึกษาข้างต้น ขนาดยา Cyclophosphamide ที่ผู้ป่วยควรได้รับต่อวันในสูตร CMF มีค่าเท่ากับเท่าใด</t>
        </is>
      </c>
      <c r="D59" s="186" t="n"/>
      <c r="E59" s="186" t="inlineStr">
        <is>
          <t>100 mg</t>
        </is>
      </c>
      <c r="F59" s="186" t="inlineStr">
        <is>
          <t>150 mg</t>
        </is>
      </c>
      <c r="G59" s="186" t="inlineStr">
        <is>
          <t>200 mg</t>
        </is>
      </c>
      <c r="H59" s="186" t="inlineStr">
        <is>
          <t>225 mg</t>
        </is>
      </c>
      <c r="I59" s="188" t="inlineStr">
        <is>
          <t>450 mg</t>
        </is>
      </c>
      <c r="J59" s="185" t="n">
        <v>2</v>
      </c>
      <c r="K59" s="186" t="inlineStr">
        <is>
          <t>✅ คำตอบที่ถูกต้อง: ข้อ ข. 150 mg
🎯 ทำไมข้อนี้ถึงถูก:
ผู้ป่วยมี BSA เท่ากับ $1.50\ m^2$ และขนาดยา Cyclophosphamide ในสูตร CMF กำหนดที่ $100\ mg/m^2/day$
ดังนั้น ขนาดยาต่อวัน = $100\ mg/m^2 \times 1.50\ m^2 = 150\ mg/day$
🔍 ข้ออื่นผิดเพราะอะไร:
• ข้อ ก. 100 mg: เป็นขนาดยาต่อตารางเมตร ($mg/m^2$) ยังไม่ได้คูณด้วยพื้นที่ผิว BSA 1.50 m²
• ข้อ ค. 200 mg: คำนวณเกินขนาดจริง
• ข้อ ง. 225 mg: เกิดจากการใช้ตัวคูณผิดพลาด
• ข้อ จ. 450 mg: ขนาดยาสูงเกินเกณฑ์มาตรฐาน 3 เท่า อาจทำให้เกิดกระเพาะปัสสาวะอักเสบเป็นเลือดเฉียบพลัน</t>
        </is>
      </c>
      <c r="L59" s="186" t="n"/>
      <c r="M59" s="186" t="inlineStr">
        <is>
          <t>14. Oncologic</t>
        </is>
      </c>
      <c r="N59" s="186" t="inlineStr">
        <is>
          <t>14.1 CINV &amp; Supportive Care</t>
        </is>
      </c>
      <c r="O59" s="185" t="inlineStr">
        <is>
          <t>Clinic</t>
        </is>
      </c>
      <c r="P59" s="186" t="inlineStr">
        <is>
          <t>ข้อ 63 Pharma Plus เล่มม่วง (เฉลยข้อ ข)</t>
        </is>
      </c>
      <c r="Q59" s="185" t="inlineStr">
        <is>
          <t>แบบฝึกหัด</t>
        </is>
      </c>
      <c r="R59" s="185" t="inlineStr">
        <is>
          <t>เล่มม่วง</t>
        </is>
      </c>
      <c r="S59" s="185" t="inlineStr">
        <is>
          <t>CASE-ONCO-BREAST-CMF-REGIMEN</t>
        </is>
      </c>
    </row>
    <row r="60" ht="24" customHeight="1" s="49">
      <c r="A60" s="187" t="n">
        <v>58</v>
      </c>
      <c r="B60" s="186" t="inlineStr">
        <is>
          <t>ผู้ป่วยหญิง อายุ 40 ปี น้ำหนัก 54 กิโลกรัม ส่วนสูง 150 เซนติเมตร ได้รับการวินิจฉัยเป็นมะเร็งเต้านม แพทย์วางแผนให้ยาเคมีบำบัดสูตร CMF ซึ่งประกอบด้วย Cyclophosphamide 100 mg/m² (วันที่ 1 ถึง 14), Methotrexate 40 mg/m² (วันที่ 1, 8) และ 5-Fluorouracil (5-FU) 600 mg/m² (วันที่ 1, 8)</t>
        </is>
      </c>
      <c r="C60" s="186" t="inlineStr">
        <is>
          <t>ข้อใดคืออาการไม่พึงประสงค์ที่มีความจำเพาะและเป็น Dose-limiting toxicity ของยา Cyclophosphamide</t>
        </is>
      </c>
      <c r="D60" s="186" t="n"/>
      <c r="E60" s="186" t="inlineStr">
        <is>
          <t>กระเพาะปัสสาวะอักเสบมีเลือดออก (Hemorrhagic cystitis)</t>
        </is>
      </c>
      <c r="F60" s="186" t="inlineStr">
        <is>
          <t>ความเป็นพิษต่อตับเฉียบพลัน (Acute hepatotoxicity)</t>
        </is>
      </c>
      <c r="G60" s="186" t="inlineStr">
        <is>
          <t>ภาวะเกล็ดเลือดต่ำรุนแรง (Severe thrombocytopenia)</t>
        </is>
      </c>
      <c r="H60" s="186" t="inlineStr">
        <is>
          <t>การนำกระแสประสาทหัวใจผิดปกติ (Cardiac conduction defect)</t>
        </is>
      </c>
      <c r="I60" s="188" t="inlineStr">
        <is>
          <t>ผมร่วงถาวร (Permanent alopecia)</t>
        </is>
      </c>
      <c r="J60" s="185" t="n">
        <v>1</v>
      </c>
      <c r="K60" s="186" t="inlineStr">
        <is>
          <t>✅ คำตอบที่ถูกต้อง: ข้อ ก. Hemorrhagic cystitis
🎯 ทำไมข้อนี้ถึงถูก:
Hemorrhagic cystitis: Cyclophosphamide และ Ifosfamide เมตาบอไลต์เป็น acrolein ซึ่งก่อให้เกิดพิษต่อกระเพาะปัสสาวะ ทำให้เกิด hemorrhagic cystitis ป้องกันได้โดยการให้สารน้ำเพียงพอและให้ Mesna
🔍 ข้ออื่นผิดเพราะอะไร:
• ข้อ ข. (Hepatotoxic): Hepatotoxic ไม่ตรงกับข้อบ่งใช้หรือหลักวิชาการตามที่โจทย์กำหนด
• ข้อ ค. (Thrombocytopenia): Thrombocytopenia ไม่ตรงกับข้อบ่งใช้หรือหลักวิชาการตามที่โจทย์กำหนด
• ข้อ ง. (Cardiac conduction ผิดปกติ): Cardiac conduction ผิดปกติ ไม่ตรงกับข้อบ่งใช้หรือหลักวิชาการตามที่โจทย์กำหนด
• ข้อ จ. (Alopecia): Alopecia ไม่ตรงกับข้อบ่งใช้หรือหลักวิชาการตามที่โจทย์กำหนด</t>
        </is>
      </c>
      <c r="L60" s="186" t="n"/>
      <c r="M60" s="186" t="inlineStr">
        <is>
          <t>14. Oncologic</t>
        </is>
      </c>
      <c r="N60" s="186" t="inlineStr">
        <is>
          <t>14.1 CINV &amp; Supportive Care</t>
        </is>
      </c>
      <c r="O60" s="185" t="inlineStr">
        <is>
          <t>Clinic</t>
        </is>
      </c>
      <c r="P60" s="186" t="inlineStr">
        <is>
          <t>ข้อ 64 Pharma Plus เล่มม่วง (เฉลยข้อ ก)</t>
        </is>
      </c>
      <c r="Q60" s="185" t="inlineStr">
        <is>
          <t>แบบฝึกหัด</t>
        </is>
      </c>
      <c r="R60" s="185" t="inlineStr">
        <is>
          <t>เล่มม่วง</t>
        </is>
      </c>
      <c r="S60" s="185" t="inlineStr">
        <is>
          <t>CASE-ONCO-BREAST-CMF-REGIMEN</t>
        </is>
      </c>
    </row>
    <row r="61" ht="24" customHeight="1" s="49">
      <c r="A61" s="187" t="n">
        <v>59</v>
      </c>
      <c r="B61" s="186" t="inlineStr">
        <is>
          <t>ผู้ป่วยหญิง อายุ 40 ปี น้ำหนัก 54 กิโลกรัม ส่วนสูง 150 เซนติเมตร ได้รับการวินิจฉัยเป็นมะเร็งเต้านม แพทย์วางแผนให้ยาเคมีบำบัดสูตร CMF ซึ่งประกอบด้วย Cyclophosphamide 100 mg/m² (วันที่ 1 ถึง 14), Methotrexate 40 mg/m² (วันที่ 1, 8) และ 5-Fluorouracil (5-FU) 600 mg/m² (วันที่ 1, 8)</t>
        </is>
      </c>
      <c r="C61" s="186" t="inlineStr">
        <is>
          <t>ยาเคมีบำบัดในข้อใดมีกลไกการออกฤทธิ์ทางชีวเคมีใกล้เคียงกับยา Cyclophosphamide มากที่สุด</t>
        </is>
      </c>
      <c r="D61" s="186" t="n"/>
      <c r="E61" s="186" t="inlineStr">
        <is>
          <t>Doxorubicin</t>
        </is>
      </c>
      <c r="F61" s="186" t="inlineStr">
        <is>
          <t>5-Fluorouracil (5-FU)</t>
        </is>
      </c>
      <c r="G61" s="186" t="inlineStr">
        <is>
          <t>Cisplatin</t>
        </is>
      </c>
      <c r="H61" s="186" t="inlineStr">
        <is>
          <t>Etoposide</t>
        </is>
      </c>
      <c r="I61" s="188" t="inlineStr">
        <is>
          <t>Vincristine</t>
        </is>
      </c>
      <c r="J61" s="185" t="n">
        <v>3</v>
      </c>
      <c r="K61" s="186" t="inlineStr">
        <is>
          <t>✅ คำตอบที่ถูกต้อง: ข้อ ค. Cisplatin
🎯 ทำไมข้อนี้ถึงถูก:
Cisplatin: Cyclophosphamide จัดเป็นยาในกลุ่ม Alkylating agent (Nitrogen mustard) เช่นเดียวกับ Cisplatin ที่ออกฤทธิ์โดยการ alkylate สาย DNA ทำให้เกิด cross-linking ขัดขวางการ replication
🔍 ข้ออื่นผิดเพราะอะไร:
• ข้อ ก. (Doxorubicin): Doxorubicin ไม่ตรงกับข้อบ่งใช้หรือหลักวิชาการตามที่โจทย์กำหนด
• ข้อ ข. (5-FU): 5-FU ไม่ตรงกับข้อบ่งใช้หรือหลักวิชาการตามที่โจทย์กำหนด
• ข้อ ง. (Etoposide): Etoposide ไม่ตรงกับข้อบ่งใช้หรือหลักวิชาการตามที่โจทย์กำหนด
• ข้อ จ. (Vincristine): Vincristine ไม่ตรงกับข้อบ่งใช้หรือหลักวิชาการตามที่โจทย์กำหนด</t>
        </is>
      </c>
      <c r="L61" s="186" t="n"/>
      <c r="M61" s="186" t="inlineStr">
        <is>
          <t>14. Oncologic</t>
        </is>
      </c>
      <c r="N61" s="186" t="inlineStr">
        <is>
          <t>14.1 CINV &amp; Supportive Care</t>
        </is>
      </c>
      <c r="O61" s="185" t="inlineStr">
        <is>
          <t>Clinic</t>
        </is>
      </c>
      <c r="P61" s="186" t="inlineStr">
        <is>
          <t>ข้อ 65 Pharma Plus เล่มม่วง (เฉลยข้อ ค)</t>
        </is>
      </c>
      <c r="Q61" s="185" t="inlineStr">
        <is>
          <t>แบบฝึกหัด</t>
        </is>
      </c>
      <c r="R61" s="185" t="inlineStr">
        <is>
          <t>เล่มม่วง</t>
        </is>
      </c>
      <c r="S61" s="185" t="inlineStr">
        <is>
          <t>CASE-ONCO-BREAST-CMF-REGIMEN</t>
        </is>
      </c>
    </row>
    <row r="62" ht="24" customHeight="1" s="49">
      <c r="A62" s="187" t="n">
        <v>60</v>
      </c>
      <c r="B62" s="186" t="inlineStr">
        <is>
          <t>ผู้ป่วยหญิง อายุ 40 ปี น้ำหนัก 54 กิโลกรัม ส่วนสูง 150 เซนติเมตร ได้รับการวินิจฉัยเป็นมะเร็งเต้านม แพทย์วางแผนให้ยาเคมีบำบัดสูตร CMF ซึ่งประกอบด้วย Cyclophosphamide 100 mg/m² (วันที่ 1 ถึง 14), Methotrexate 40 mg/m² (วันที่ 1, 8) และ 5-Fluorouracil (5-FU) 600 mg/m² (วันที่ 1, 8)</t>
        </is>
      </c>
      <c r="C62" s="186" t="inlineStr">
        <is>
          <t>ข้อใดคืออาการไม่พึงประสงค์ที่พบบ่อยและเด่นชัดของยา Methotrexate ในสูตรการรักษานี้</t>
        </is>
      </c>
      <c r="D62" s="186" t="n"/>
      <c r="E62" s="186" t="inlineStr">
        <is>
          <t>กระเพาะปัสสาวะอักเสบมีเลือดออก (Hemorrhagic cystitis)</t>
        </is>
      </c>
      <c r="F62" s="186" t="inlineStr">
        <is>
          <t>เยื่อบุช่องปากอักเสบเป็นแผลเปื่อย (Stomatitis / Oral mucositis)</t>
        </is>
      </c>
      <c r="G62" s="186" t="inlineStr">
        <is>
          <t>ภาวะหัวใจล้มเหลว (Heart failure)</t>
        </is>
      </c>
      <c r="H62" s="186" t="inlineStr">
        <is>
          <t>พังผืดที่ปอด (Pulmonary fibrosis)</t>
        </is>
      </c>
      <c r="I62" s="188" t="inlineStr">
        <is>
          <t>ปลายประสาทอักเสบและท้องผูกรุนแรง (Peripheral neuropathy &amp; constipation)</t>
        </is>
      </c>
      <c r="J62" s="185" t="n">
        <v>2</v>
      </c>
      <c r="K62" s="186" t="inlineStr">
        <is>
          <t>✅ คำตอบที่ถูกต้อง: ข้อ ข. Stomatitis
🎯 ทำไมข้อนี้ถึงถูก:
Stomatitis: Methotrexate เป็น antifolate ที่มักทำให้เกิดพิษต่อเยื่อบุทางเดินอาหารอย่างรุนแรง เช่น Stomatitis หรือ mucositis ซึ่งเป็น dose-limiting toxicity ที่สำคัญ
🔍 ข้ออื่นผิดเพราะอะไร:
• ข้อ ก. (Hemorrhagic cystitis): Hemorrhagic cystitis ไม่ตรงกับข้อบ่งใช้หรือหลักวิชาการตามที่โจทย์กำหนด
• ข้อ ค. (Thrombocytopenia): Thrombocytopenia ไม่ตรงกับข้อบ่งใช้หรือหลักวิชาการตามที่โจทย์กำหนด
• ข้อ ง. (Cardiac conduction ผิดปกติ): Cardiac conduction ผิดปกติ ไม่ตรงกับข้อบ่งใช้หรือหลักวิชาการตามที่โจทย์กำหนด
• ข้อ จ. (Alopecia): Alopecia ไม่ตรงกับข้อบ่งใช้หรือหลักวิชาการตามที่โจทย์กำหนด</t>
        </is>
      </c>
      <c r="L62" s="186" t="n"/>
      <c r="M62" s="186" t="inlineStr">
        <is>
          <t>14. Oncologic</t>
        </is>
      </c>
      <c r="N62" s="186" t="inlineStr">
        <is>
          <t>14.1 CINV &amp; Supportive Care</t>
        </is>
      </c>
      <c r="O62" s="185" t="inlineStr">
        <is>
          <t>Clinic</t>
        </is>
      </c>
      <c r="P62" s="186" t="inlineStr">
        <is>
          <t>ข้อ 66 Pharma Plus เล่มม่วง (เฉลยข้อ ข ค จ)</t>
        </is>
      </c>
      <c r="Q62" s="185" t="inlineStr">
        <is>
          <t>แบบฝึกหัด</t>
        </is>
      </c>
      <c r="R62" s="185" t="inlineStr">
        <is>
          <t>เล่มม่วง</t>
        </is>
      </c>
      <c r="S62" s="185" t="inlineStr">
        <is>
          <t>CASE-ONCO-BREAST-CMF-REGIMEN</t>
        </is>
      </c>
    </row>
    <row r="63" ht="24" customHeight="1" s="49">
      <c r="A63" s="187" t="n">
        <v>61</v>
      </c>
      <c r="B63" s="186" t="inlineStr">
        <is>
          <t>ผู้ป่วยหญิง อายุ 40 ปี น้ำหนัก 54 กิโลกรัม ส่วนสูง 150 เซนติเมตร ได้รับการวินิจฉัยเป็นมะเร็งเต้านม แพทย์วางแผนให้ยาเคมีบำบัดสูตร CMF ซึ่งประกอบด้วย Cyclophosphamide 100 mg/m² (วันที่ 1 ถึง 14), Methotrexate 40 mg/m² (วันที่ 1, 8) และ 5-Fluorouracil (5-FU) 600 mg/m² (วันที่ 1, 8)</t>
        </is>
      </c>
      <c r="C63" s="186" t="inlineStr">
        <is>
          <t>ยาในข้อใดช่วยเสริมฤทธิ์การต้านเซลล์มะเร็ง (Cytotoxic biomodulation) ของยา 5-Fluorouracil (5-FU)</t>
        </is>
      </c>
      <c r="D63" s="186" t="n"/>
      <c r="E63" s="186" t="inlineStr">
        <is>
          <t>Dexamethasone</t>
        </is>
      </c>
      <c r="F63" s="186" t="inlineStr">
        <is>
          <t>Ondansetron</t>
        </is>
      </c>
      <c r="G63" s="186" t="inlineStr">
        <is>
          <t>Folic acid</t>
        </is>
      </c>
      <c r="H63" s="186" t="inlineStr">
        <is>
          <t>Allopurinol</t>
        </is>
      </c>
      <c r="I63" s="188" t="inlineStr">
        <is>
          <t>Leucovorin (Folinic acid)</t>
        </is>
      </c>
      <c r="J63" s="185" t="n">
        <v>5</v>
      </c>
      <c r="K63" s="186" t="inlineStr">
        <is>
          <t>✅ คำตอบที่ถูกต้อง: ข้อ จ. Leucovorin
🎯 ทำไมข้อนี้ถึงถูก:
Leucovorin: (folinic acid) ใช้ร่วมกับ 5-FU เพื่อเพิ่มความคงตัวในการจับกับเอนไซม์ thymidylate synthase ทำให้ฤทธิ์ยับยั้งการสังเคราะห์ DNA มี efficacy สูงขึ้น (Potentiation of 5-FU cytotoxicity)
🔍 ข้ออื่นผิดเพราะอะไร:
• ข้อ ก. (Dexamethasone): เป็น long-acting potent glucocorticoid ไม่มี mineralocorticoid effect จึงไม่ทำให้น้ำคั่ง เหมาะสำหรับ brain edema, antiemetic, และ COVID-19 with hypoxemia
• ข้อ ข. (Ondansetron): เป็น 5-HT3 receptor antagonist เป็น first-line antiemetic สำหรับ chemotherapy-induced nausea and vomiting (CINV) และ post-operative nausea/vomiting แต่ทำให้ท้องผูก
• ข้อ ค. (Folic acid): Folic acid ไม่ตรงกับข้อบ่งใช้หรือหลักวิชาการตามที่โจทย์กำหนด
• ข้อ ง. (Allopurinol): เป็น Xanthine Oxidase Inhibitor สำหรับ Urate-Lowering Therapy (ULT) ระยะยาว ห้ามเริ่มใช้ขณะ acute gout flare กำเริบเฉียบพลัน และต้องระวัง severe cutaneous ADR (SCARs) โดยเฉพาะผู้ที่มี HLA-B58:01</t>
        </is>
      </c>
      <c r="L63" s="186" t="n"/>
      <c r="M63" s="186" t="inlineStr">
        <is>
          <t>14. Oncologic</t>
        </is>
      </c>
      <c r="N63" s="186" t="inlineStr">
        <is>
          <t>14.1 CINV &amp; Supportive Care</t>
        </is>
      </c>
      <c r="O63" s="185" t="inlineStr">
        <is>
          <t>Clinic</t>
        </is>
      </c>
      <c r="P63" s="186" t="inlineStr">
        <is>
          <t>ข้อ 67 Pharma Plus เล่มม่วง (เฉลยข้อ จ)</t>
        </is>
      </c>
      <c r="Q63" s="185" t="inlineStr">
        <is>
          <t>แบบฝึกหัด</t>
        </is>
      </c>
      <c r="R63" s="185" t="inlineStr">
        <is>
          <t>เล่มม่วง</t>
        </is>
      </c>
      <c r="S63" s="185" t="inlineStr">
        <is>
          <t>CASE-ONCO-BREAST-CMF-REGIMEN</t>
        </is>
      </c>
    </row>
    <row r="64" ht="24" customHeight="1" s="49">
      <c r="A64" s="187" t="n">
        <v>62</v>
      </c>
      <c r="B64" s="186" t="n"/>
      <c r="C64" s="186" t="inlineStr">
        <is>
          <t>ข้อใดเป็นกลไกของ Anti-PD1 สำหรับรักษา NSCLC</t>
        </is>
      </c>
      <c r="D64" s="188" t="n"/>
      <c r="E64" s="188" t="inlineStr">
        <is>
          <t>จับกับ PD-L1 บน cell มะเร็ง</t>
        </is>
      </c>
      <c r="F64" s="188" t="inlineStr">
        <is>
          <t>จับกับ PD-1 บน T cell</t>
        </is>
      </c>
      <c r="G64" s="186" t="inlineStr">
        <is>
          <t>กระตุ้นให้เกิดการสร้าง antigen</t>
        </is>
      </c>
      <c r="H64" s="188" t="inlineStr">
        <is>
          <t>จับกับ CTLA-4</t>
        </is>
      </c>
      <c r="I64" s="188" t="inlineStr">
        <is>
          <t>จับกับ tyrosine kinase</t>
        </is>
      </c>
      <c r="J64" s="185" t="n">
        <v>1</v>
      </c>
      <c r="K64" s="186" t="inlineStr">
        <is>
          <t>✅ คำตอบที่ถูกต้อง: ข้อ ก. จับกับ PD-L1 บน cell มะเร็ง
🎯 ทำไมข้อนี้ถึงถูก:
Oncologic การเลือก Oncologic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(จับกับ PD-L1 บน cell มะเร็ง): จับกับ PD-L1 บน cell มะเร็ง ไม่ตรงกับข้อบ่งใช้หรือหลักวิชาการตามที่โจทย์กำหนด
• ข้อ ค. (จับกับ PD-1 บน T cell): จับกับ PD-1 บน T cell ไม่ตรงกับข้อบ่งใช้หรือหลักวิชาการตามที่โจทย์กำหนด
• ข้อ ง. (กระตุ้นให้เกิดการสร้าง antigen): กระตุ้นให้เกิดการสร้าง antigen ไม่ตรงกับข้อบ่งใช้หรือหลักวิชาการตามที่โจทย์กำหนด
• ข้อ จ. (จับกับ CTLA-4): จับกับ CTLA-4 ไม่ตรงกับข้อบ่งใช้หรือหลักวิชาการตามที่โจทย์กำหนด</t>
        </is>
      </c>
      <c r="L64" s="186" t="n"/>
      <c r="M64" s="186" t="inlineStr">
        <is>
          <t>14. Oncologic</t>
        </is>
      </c>
      <c r="N64" s="186" t="inlineStr">
        <is>
          <t>14.1 CINV &amp; Supportive Care</t>
        </is>
      </c>
      <c r="O64" s="185" t="inlineStr">
        <is>
          <t>Clinic</t>
        </is>
      </c>
      <c r="P64" s="186" t="inlineStr">
        <is>
          <t>Mock PLE-CC 1 ข้อ 76</t>
        </is>
      </c>
      <c r="Q64" s="185" t="inlineStr">
        <is>
          <t>แบบฝึกหัด</t>
        </is>
      </c>
      <c r="R64" s="185" t="inlineStr">
        <is>
          <t>เล่มม่วง</t>
        </is>
      </c>
      <c r="S64" s="185" t="n"/>
    </row>
    <row r="65" ht="24" customHeight="1" s="49">
      <c r="A65" s="187" t="n">
        <v>63</v>
      </c>
      <c r="B65" s="186" t="n"/>
      <c r="C65" s="186" t="inlineStr">
        <is>
          <t>ยาชนิดใดมีข้อบ่งใช้และหลักฐานเชิงประจักษ์ชัดเจนในการลดความเสี่ยง (Chemoprevention) การเกิดโรคมะเร็งเต้านมในสตรีที่มีความเสี่ยงสูง (High-risk women)</t>
        </is>
      </c>
      <c r="D65" s="186" t="n"/>
      <c r="E65" s="186" t="inlineStr">
        <is>
          <t>Tamoxifen 20 mg รับประทานวันละครั้ง นาน 5 ปี</t>
        </is>
      </c>
      <c r="F65" s="186" t="inlineStr">
        <is>
          <t>Trastuzumab 6 mg/kg ฉีดเข้าหลอดเลือดดำทุก 3 สัปดาห์</t>
        </is>
      </c>
      <c r="G65" s="186" t="inlineStr">
        <is>
          <t>Cisplatin 75 mg/m2 ฉีดเข้าหลอดเลือดดำทุก 3 สัปดาห์</t>
        </is>
      </c>
      <c r="H65" s="186" t="inlineStr">
        <is>
          <t>Methotrexate 2.5 mg รับประทานสัปดาห์ละ 1 ครั้ง</t>
        </is>
      </c>
      <c r="I65" s="188" t="inlineStr">
        <is>
          <t>Doxorubicin 60 mg/m2 ฉีดเข้าหลอดเลือดดำทุก 3 สัปดาห์</t>
        </is>
      </c>
      <c r="J65" s="185" t="n">
        <v>1</v>
      </c>
      <c r="K65" s="186" t="inlineStr">
        <is>
          <t>✅ คำตอบที่ถูกต้อง: ข้อ ก. Tamoxifen 20 mg รับประทานวันละครั้ง นาน 5 ปี
🎯 ทำไมข้อนี้ถึงถูก:
Tamoxifen (Selective Estrogen Receptor Modulator: SERM) ขนาด 20 mg/day นาน 5 ปี เป็นยามาตรฐานที่ได้รับการรับรองให้ใช้ลดความเสี่ยงการเกิด Invasive Breast Cancer ได้ทั้งในสตรีวัยก่อนหมดประจำเดือน (Premenopausal) และสตรีวัยหมดประจำเดือน (Postmenopausal) ที่มีความเสี่ยงสูง
🔍 ข้ออื่นผิดเพราะอะไร:
• ข้อ ข. Trastuzumab: เป็น Anti-HER2 monoclonal antibody ใช้รักษาผู้ป่วยมะเร็งเต้านมที่มีการแสดงออกของ HER2 เกิน ไม่ใช้ป้องกันในผู้ที่ยังไม่เป็นมะเร็ง
• ข้อ ค. Cisplatin: เป็น Platinum-based chemotherapy ใช้รักษาโรคมะเร็ง มีพิษต่อไตและไขกระดูกสูงมาก ไม่ใช้ป้องกัน
• ข้อ ง. Methotrexate: เป็น Antimetabolite chemotherapy / DMARD ไม่ใช้ในการลดความเสี่ยงมะเร็งเต้านม
• ข้อ จ. Doxorubicin: เป็นยากลุ่ม Anthracycline ใช้รักษาโรคมะเร็ง มีพิษต่อกล้ามเนื้อหัวใจสะสม ไม่ใช้ป้องกัน</t>
        </is>
      </c>
      <c r="L65" s="186" t="n"/>
      <c r="M65" s="186" t="inlineStr">
        <is>
          <t>14. Oncologic</t>
        </is>
      </c>
      <c r="N65" s="186" t="inlineStr">
        <is>
          <t>14.1 CINV &amp; Supportive Care</t>
        </is>
      </c>
      <c r="O65" s="185" t="inlineStr">
        <is>
          <t>Clinic</t>
        </is>
      </c>
      <c r="P65" s="186" t="inlineStr">
        <is>
          <t>PLE-CC1 ปี 2566 Day 1 ข้อ 2</t>
        </is>
      </c>
      <c r="Q65" s="185" t="inlineStr">
        <is>
          <t>ข้อสอบจริง</t>
        </is>
      </c>
      <c r="R65" s="185" t="inlineStr">
        <is>
          <t>2566</t>
        </is>
      </c>
      <c r="S65" s="185" t="n"/>
    </row>
    <row r="66" ht="24" customHeight="1" s="49">
      <c r="A66" s="187" t="n">
        <v>64</v>
      </c>
      <c r="B66" s="186" t="n"/>
      <c r="C66" s="186" t="inlineStr">
        <is>
          <t>ผู้ป่วยโรคมะเร็งเต้านมมีแผนจะได้รับยาเคมีบำบัดสูตร AC (Doxorubicin + Cyclophosphamide) ซึ่งจัดเป็นกลุ่ม Highly Emetogenic Chemotherapy (HEC) ควรได้รับสูตรยาป้องกันอาการคลื่นไส้อาเจียน (Antiemetic prophylaxis) สูตรใดก่อนเริ่มให้ยา</t>
        </is>
      </c>
      <c r="D66" s="186" t="n"/>
      <c r="E66" s="186" t="inlineStr">
        <is>
          <t>สูตรยา 3 หรือ 4 ขนาน: NK1 receptor antagonist + 5-HT3 receptor antagonist + Dexamethasone (± Olanzapine)</t>
        </is>
      </c>
      <c r="F66" s="186" t="inlineStr">
        <is>
          <t>Dexamethasone 12 mg IV เดี่ยวๆ ก่อนให้ยาเคมีบำบัด 30 นาที</t>
        </is>
      </c>
      <c r="G66" s="186" t="inlineStr">
        <is>
          <t>Metoclopramide 10 mg รับประทานวันละ 3 ครั้ง ก่อนอาหาร</t>
        </is>
      </c>
      <c r="H66" s="186" t="inlineStr">
        <is>
          <t>Dimenhydrinate 50 mg ร่วมกับ Lorazepam 1 mg ทางหลอดเลือดดำ</t>
        </is>
      </c>
      <c r="I66" s="188" t="inlineStr">
        <is>
          <t>Ondansetron 8 mg รับประทานเดี่ยวๆ ก่อนให้ยาเคมีบำบัด 30 นาที</t>
        </is>
      </c>
      <c r="J66" s="185" t="n">
        <v>1</v>
      </c>
      <c r="K66" s="186" t="inlineStr">
        <is>
          <t>✅ คำตอบที่ถูกต้อง: ข้อ ก. สูตรยา 3 หรือ 4 ขนาน: NK1 receptor antagonist + 5-HT3 receptor antagonist + Dexamethasone (± Olanzapine)
🎯 ทำไมข้อนี้ถึงถูก:
ตามแนวทางเวชปฏิบัติสากล ผู้ป่วยที่ได้รับยาเคมีบำบัดกลุ่ม HEC หรือสูตร AC ต้องได้รับสูตรยาป้องกันคลื่นไส้อาเจียนแบบผสมผสาน (Combination antiemetic prophylaxis) ประกอบด้วย NK1 antagonist (เช่น Aprepitant / Fosaprepitant) + 5-HT3 antagonist (เช่น Ondansetron / Palonosetron) + Dexamethasone และอาจเสริมด้วย Olanzapine เพื่อครอบคลุมทั้ง Acute และ Delayed emesis
🔍 ข้ออื่นผิดเพราะอะไร:
• ข้อ ข. Dexamethasone เดี่ยวๆ: ไม่เพียงพอสำหรับสูตร HEC/AC ใช้ได้เฉพาะสูตร Low emetic risk
• ข้อ ค. Metoclopramide รับประทานวันละ 3 ครั้ง: มีประสิทธิภาพไม่เพียงพอสำหรับ HEC และเสี่ยงต่อการเกิด Extrapyramidal symptoms
• ข้อ ง. Dimenhydrinate ร่วมกับ Lorazepam: เป็นเพียงยากลุ่มเสริม (Adjunct) สำหรับ Breakthrough / Anticipatory emesis ไม่ใช่ First-line สำหรับ HEC
• ข้อ จ. Ondansetron เดี่ยวๆ: ควบคุมอาการคลื่นไส้อาเจียนของสูตร AC ไม่ได้ และไม่ได้ป้องกัน Delayed emesis</t>
        </is>
      </c>
      <c r="L66" s="186" t="n"/>
      <c r="M66" s="186" t="inlineStr">
        <is>
          <t>14. Oncologic</t>
        </is>
      </c>
      <c r="N66" s="186" t="inlineStr">
        <is>
          <t>14.1 CINV &amp; Supportive Care</t>
        </is>
      </c>
      <c r="O66" s="185" t="inlineStr">
        <is>
          <t>Clinic</t>
        </is>
      </c>
      <c r="P66" s="186" t="inlineStr">
        <is>
          <t>PLE-CC1 ปี 2566 Day 2 ข้อ 3</t>
        </is>
      </c>
      <c r="Q66" s="185" t="inlineStr">
        <is>
          <t>ข้อสอบจริง</t>
        </is>
      </c>
      <c r="R66" s="185" t="inlineStr">
        <is>
          <t>2566</t>
        </is>
      </c>
      <c r="S66" s="185" t="n"/>
    </row>
    <row r="67" ht="24" customHeight="1" s="49">
      <c r="A67" s="187" t="n">
        <v>65</v>
      </c>
      <c r="B67" s="186" t="inlineStr">
        <is>
          <t>ผู้ป่วยโรคมะเร็งเต้านมมีแผนจะเริ่มได้รับยาเคมีบำบัดที่มี Doxorubicin เป็นส่วนประกอบ</t>
        </is>
      </c>
      <c r="C67" s="186" t="inlineStr">
        <is>
          <t>ข้อใดคือการประเมินการทำงานของอวัยวะที่สำคัญที่สุดที่ต้องทำก่อนเริ่มให้ยา</t>
        </is>
      </c>
      <c r="D67" s="186" t="n"/>
      <c r="E67" s="186" t="inlineStr">
        <is>
          <t>Left Ventricular Ejection Fraction (LVEF) โดย Echocardiogram หรือ MUGA scan</t>
        </is>
      </c>
      <c r="F67" s="186" t="inlineStr">
        <is>
          <t>Creatinine Clearance โดยการเก็บปัสสาวะ 24 ชั่วโมง</t>
        </is>
      </c>
      <c r="G67" s="186" t="inlineStr">
        <is>
          <t>Pulmonary Function Test (ประเมินค่า DLCO และ FEV1)</t>
        </is>
      </c>
      <c r="H67" s="186" t="inlineStr">
        <is>
          <t>ระดับ Serum Calcium และ Phosphorus ในเลือด</t>
        </is>
      </c>
      <c r="I67" s="188" t="inlineStr">
        <is>
          <t>Audiogram ประเมินความสามารถในการได้ยิน</t>
        </is>
      </c>
      <c r="J67" s="185" t="n">
        <v>1</v>
      </c>
      <c r="K67" s="186" t="inlineStr">
        <is>
          <t>✅ คำตอบที่ถูกต้อง: ข้อ ก. Left Ventricular Ejection Fraction (LVEF) โดย Echocardiogram หรือ MUGA scan
🎯 ทำไมข้อนี้ถึงถูก:
การประเมินการทำงานของหัวใจก่อนเริ่มยา (Baseline cardiac assessment) ด้วยการวัด Left Ventricular Ejection Fraction (LVEF) ผ่านการตรวจ Echocardiogram หรือ MUGA scan เป็นข้อบังคับสำคัญ เพื่อประเมินว่าผู้ป่วยมีภาวะหัวใจทำงานบกพร่องก่อนได้รับยาหรือไม่ (เกณฑ์ปกติ LVEF ≥ 50-55%) และติดตามซ้ำระหว่างการรักษา
🔍 ข้ออื่นผิดเพราะอะไร:
• ข้อ ข. Creatinine Clearance 24 ชั่วโมง: สำคัญสำหรับ Cisplatin / Methotrexate แต่ไม่ใช่การประเมินที่จำเพาะต่อพิษวิกฤตของ Doxorubicin
• ข้อ ค. Pulmonary Function Test (DLCO/FEV1): เป็นการตรวจติดตามพิษต่อปอดของยา Bleomycin หรือ Busulfan
• ข้อ ง. Serum Calcium และ Phosphorus: ไม่ใช่การประเมินความเป็นพิษหลักของกลุ่ม Anthracycline
• ข้อ จ. Audiogram: เป็นการตรวจติดตามพิษต่อหู (Ototoxicity) ของยา Cisplatin</t>
        </is>
      </c>
      <c r="L67" s="186" t="n"/>
      <c r="M67" s="186" t="inlineStr">
        <is>
          <t>14. Oncologic</t>
        </is>
      </c>
      <c r="N67" s="186" t="inlineStr">
        <is>
          <t>14.1 CINV &amp; Supportive Care</t>
        </is>
      </c>
      <c r="O67" s="185" t="inlineStr">
        <is>
          <t>Clinic</t>
        </is>
      </c>
      <c r="P67" s="186" t="inlineStr">
        <is>
          <t>PLE-CC1 ปี 2566 Day 2 ข้อ 12</t>
        </is>
      </c>
      <c r="Q67" s="185" t="inlineStr">
        <is>
          <t>ข้อสอบจริง</t>
        </is>
      </c>
      <c r="R67" s="185" t="inlineStr">
        <is>
          <t>2566</t>
        </is>
      </c>
      <c r="S67" s="185" t="n"/>
    </row>
    <row r="68" ht="24" customHeight="1" s="49">
      <c r="A68" s="187" t="n">
        <v>66</v>
      </c>
      <c r="B68" s="186" t="n"/>
      <c r="C68" s="186" t="inlineStr">
        <is>
          <t>Cisplatin 50 mg และ Vinblastin 6 mg</t>
        </is>
      </c>
      <c r="D68" s="186" t="n"/>
      <c r="E68" s="186" t="inlineStr">
        <is>
          <t>Dexamethasone 12 mg IV stat</t>
        </is>
      </c>
      <c r="F68" s="186" t="inlineStr">
        <is>
          <t>Filgrastim (G-CSF) 300 mcg SC OD</t>
        </is>
      </c>
      <c r="G68" s="186" t="inlineStr">
        <is>
          <t>Metoclopramide 10 mg TID</t>
        </is>
      </c>
      <c r="H68" s="186" t="inlineStr">
        <is>
          <t>Lorazepam 1 mg PO PRN</t>
        </is>
      </c>
      <c r="I68" s="188" t="inlineStr">
        <is>
          <t>Morphine 10 mg PO Q4H PRN</t>
        </is>
      </c>
      <c r="J68" s="185" t="n">
        <v>1</v>
      </c>
      <c r="K68" s="186" t="inlineStr">
        <is>
          <t>✅ คำตอบที่ถูกต้อง: ข้อ ก. Dexamethasone 12 mg IV stat
🎯 ทำไมข้อนี้ถึงถูก:
การเลือก Dexamethasone 12 mg IV stat เป็นคำตอบที่ถูกต้องตามแนวทางการรักษามาตรฐาน เนื่องจาก เป็น long-acting potent glucocorticoid ไม่มี mineralocorticoid effect จึงไม่ทำให้น้ำคั่ง เหมาะสำหรับ brain edema, antiemetic, และ COVID-19 with hypoxemia
🔍 ข้ออื่นผิดเพราะอะไร:
• ข้อ ข. (Filgrastim (G-CSF) 300 mcg SC OD): Filgrastim (G-CSF) 300 mcg SC OD ไม่ตรงกับข้อบ่งใช้หรือหลักวิชาการตามที่โจทย์กำหนด
• ข้อ ค. (Metoclopramide 10 mg TID): เป็น central และ peripheral D2 antagonist เพิ่ม gastric emptying และแก้อาเจียน แต่ผ่าน BBB จึงทำให้เกิด acute dystonia และ EPS ได้ง่าย
• ข้อ ง. (Lorazepam 1 mg PO PRN): เป็น Benzodiazepine กลุ่ม LOT (Lorazepam, Oxazepam, Temazepam) ที่ผ่าน hepatic Phase II glucuronidation โดยตรง ไม่ผ่าน CYP oxidation จึงปลอดภัยกว่าในผู้สูงอายุและโรคตับ
• ข้อ จ. (Morphine 10 mg PO Q4H PRN): เป็น pure opioid agonist สำหรับ severe pain มี active metabolite M6G (analgesic) และ M3G (neurotoxic) ที่ขับออกทางไต จึงต้องลดขนาดยาใน CKD</t>
        </is>
      </c>
      <c r="L68" s="186" t="n"/>
      <c r="M68" s="186" t="inlineStr">
        <is>
          <t>14. Oncologic</t>
        </is>
      </c>
      <c r="N68" s="186" t="inlineStr">
        <is>
          <t>14.1 CINV &amp; Supportive Care</t>
        </is>
      </c>
      <c r="O68" s="185" t="inlineStr">
        <is>
          <t>Clinic</t>
        </is>
      </c>
      <c r="P68" s="186" t="inlineStr">
        <is>
          <t>ข้อ 1 (PLE_CC1_2533.md)</t>
        </is>
      </c>
      <c r="Q68" s="185" t="inlineStr">
        <is>
          <t>ข้อสอบจริง</t>
        </is>
      </c>
      <c r="R68" s="185" t="inlineStr">
        <is>
          <t>2533</t>
        </is>
      </c>
      <c r="S68" s="185" t="n"/>
    </row>
    <row r="69" ht="24" customHeight="1" s="49">
      <c r="A69" s="187" t="n">
        <v>67</v>
      </c>
      <c r="B69" s="186" t="n"/>
      <c r="C69" s="186" t="inlineStr">
        <is>
          <t>Cisplatin 100 mg และ Vinblastin 12 mg</t>
        </is>
      </c>
      <c r="D69" s="186" t="n"/>
      <c r="E69" s="186" t="inlineStr">
        <is>
          <t>Lorazepam 1 mg PO PRN</t>
        </is>
      </c>
      <c r="F69" s="186" t="inlineStr">
        <is>
          <t>Morphine 10 mg PO Q4H PRN</t>
        </is>
      </c>
      <c r="G69" s="186" t="inlineStr">
        <is>
          <t>Calcium folinate (Leucovorin) 50 mg IV</t>
        </is>
      </c>
      <c r="H69" s="186" t="inlineStr">
        <is>
          <t>Mesna 400 mg IV stat</t>
        </is>
      </c>
      <c r="I69" s="188" t="inlineStr">
        <is>
          <t>Rasburicase 0.2 mg/kg IV</t>
        </is>
      </c>
      <c r="J69" s="185" t="n">
        <v>1</v>
      </c>
      <c r="K69" s="186" t="inlineStr">
        <is>
          <t>✅ คำตอบที่ถูกต้อง: ข้อ ก. Lorazepam 1 mg PO PRN
🎯 ทำไมข้อนี้ถึงถูก:
การเลือก Lorazepam 1 mg PO PRN เป็นคำตอบที่ถูกต้องตามแนวทางการรักษามาตรฐาน เนื่องจาก เป็น Benzodiazepine กลุ่ม LOT (Lorazepam, Oxazepam, Temazepam) ที่ผ่าน hepatic Phase II glucuronidation โดยตรง ไม่ผ่าน CYP oxidation จึงปลอดภัยกว่าในผู้สูงอายุและโรคตับ
🔍 ข้ออื่นผิดเพราะอะไร:
• ข้อ ข. (Morphine 10 mg PO Q4H PRN): เป็น pure opioid agonist สำหรับ severe pain มี active metabolite M6G (analgesic) และ M3G (neurotoxic) ที่ขับออกทางไต จึงต้องลดขนาดยาใน CKD
• ข้อ ค. (Calcium folinate (Leucovorin) 50 mg IV): Calcium folinate (Leucovorin) 50 mg IV ไม่ตรงกับข้อบ่งใช้หรือหลักวิชาการตามที่โจทย์กำหนด
• ข้อ ง. (Mesna 400 mg IV stat): Mesna 400 mg IV stat ไม่ตรงกับข้อบ่งใช้หรือหลักวิชาการตามที่โจทย์กำหนด
• ข้อ จ. (Rasburicase 0.2 mg/kg IV): Rasburicase 0.2 mg/kg IV ไม่ตรงกับข้อบ่งใช้หรือหลักวิชาการตามที่โจทย์กำหนด</t>
        </is>
      </c>
      <c r="L69" s="186" t="n"/>
      <c r="M69" s="186" t="inlineStr">
        <is>
          <t>14. Oncologic</t>
        </is>
      </c>
      <c r="N69" s="186" t="inlineStr">
        <is>
          <t>14.1 CINV &amp; Supportive Care</t>
        </is>
      </c>
      <c r="O69" s="185" t="inlineStr">
        <is>
          <t>Clinic</t>
        </is>
      </c>
      <c r="P69" s="186" t="inlineStr">
        <is>
          <t>ข้อ 2 (PLE_CC1_2533.md)</t>
        </is>
      </c>
      <c r="Q69" s="185" t="inlineStr">
        <is>
          <t>ข้อสอบจริง</t>
        </is>
      </c>
      <c r="R69" s="185" t="inlineStr">
        <is>
          <t>2533</t>
        </is>
      </c>
      <c r="S69" s="185" t="n"/>
    </row>
    <row r="70" ht="24" customHeight="1" s="49">
      <c r="A70" s="187" t="n">
        <v>68</v>
      </c>
      <c r="B70" s="186" t="n"/>
      <c r="C70" s="186" t="inlineStr">
        <is>
          <t>Cisplatin 125 mg และ Vinblastin 18 mg</t>
        </is>
      </c>
      <c r="D70" s="186" t="n"/>
      <c r="E70" s="186" t="inlineStr">
        <is>
          <t>Mesna 400 mg IV stat</t>
        </is>
      </c>
      <c r="F70" s="186" t="inlineStr">
        <is>
          <t>Rasburicase 0.2 mg/kg IV</t>
        </is>
      </c>
      <c r="G70" s="186" t="inlineStr">
        <is>
          <t>Palonosetron 0.25 mg IV stat</t>
        </is>
      </c>
      <c r="H70" s="186" t="inlineStr">
        <is>
          <t>Ondansetron 8 mg IV stat</t>
        </is>
      </c>
      <c r="I70" s="188" t="inlineStr">
        <is>
          <t>Aprepitant 125 mg PO stat</t>
        </is>
      </c>
      <c r="J70" s="185" t="n">
        <v>1</v>
      </c>
      <c r="K70" s="186" t="inlineStr">
        <is>
          <t>✅ คำตอบที่ถูกต้อง: ข้อ ก. Mesna 400 mg IV stat
🎯 ทำไมข้อนี้ถึงถูก:
การเลือก Mesna 400 mg IV stat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(Rasburicase 0.2 mg/kg IV): Rasburicase 0.2 mg/kg IV ไม่ตรงกับข้อบ่งใช้หรือหลักวิชาการตามที่โจทย์กำหนด
• ข้อ ค. (Palonosetron 0.25 mg IV stat): Palonosetron 0.25 mg IV stat ไม่ตรงกับข้อบ่งใช้หรือหลักวิชาการตามที่โจทย์กำหนด
• ข้อ ง. (Ondansetron 8 mg IV stat): เป็น 5-HT3 receptor antagonist เป็น first-line antiemetic สำหรับ chemotherapy-induced nausea and vomiting (CINV) และ post-operative nausea/vomiting แต่ทำให้ท้องผูก
• ข้อ จ. (Aprepitant 125 mg PO stat): Aprepitant 125 mg PO stat ไม่ตรงกับข้อบ่งใช้หรือหลักวิชาการตามที่โจทย์กำหนด</t>
        </is>
      </c>
      <c r="L70" s="186" t="n"/>
      <c r="M70" s="186" t="inlineStr">
        <is>
          <t>14. Oncologic</t>
        </is>
      </c>
      <c r="N70" s="186" t="inlineStr">
        <is>
          <t>14.1 CINV &amp; Supportive Care</t>
        </is>
      </c>
      <c r="O70" s="185" t="inlineStr">
        <is>
          <t>Clinic</t>
        </is>
      </c>
      <c r="P70" s="186" t="inlineStr">
        <is>
          <t>ข้อ 3 (PLE_CC1_2533.md)</t>
        </is>
      </c>
      <c r="Q70" s="185" t="inlineStr">
        <is>
          <t>ข้อสอบจริง</t>
        </is>
      </c>
      <c r="R70" s="185" t="inlineStr">
        <is>
          <t>2533</t>
        </is>
      </c>
      <c r="S70" s="185" t="n"/>
    </row>
    <row r="71" ht="24" customHeight="1" s="49">
      <c r="A71" s="187" t="n">
        <v>69</v>
      </c>
      <c r="B71" s="186" t="n"/>
      <c r="C71" s="186" t="inlineStr">
        <is>
          <t>Cisplatin 150 mg และ Vinblastin 24 mg</t>
        </is>
      </c>
      <c r="D71" s="186" t="n"/>
      <c r="E71" s="186" t="inlineStr">
        <is>
          <t>Ondansetron 8 mg IV stat</t>
        </is>
      </c>
      <c r="F71" s="186" t="inlineStr">
        <is>
          <t>Aprepitant 125 mg PO stat</t>
        </is>
      </c>
      <c r="G71" s="186" t="inlineStr">
        <is>
          <t>Dexamethasone 12 mg IV stat</t>
        </is>
      </c>
      <c r="H71" s="186" t="inlineStr">
        <is>
          <t>Filgrastim (G-CSF) 300 mcg SC OD</t>
        </is>
      </c>
      <c r="I71" s="188" t="inlineStr">
        <is>
          <t>Metoclopramide 10 mg TID</t>
        </is>
      </c>
      <c r="J71" s="185" t="n">
        <v>1</v>
      </c>
      <c r="K71" s="186" t="inlineStr">
        <is>
          <t>✅ คำตอบที่ถูกต้อง: ข้อ ก. Ondansetron 8 mg IV stat
🎯 ทำไมข้อนี้ถึงถูก:
การเลือก Ondansetron 8 mg IV stat เป็นคำตอบที่ถูกต้องตามแนวทางการรักษามาตรฐาน เนื่องจาก เป็น 5-HT3 receptor antagonist เป็น first-line antiemetic สำหรับ chemotherapy-induced nausea and vomiting (CINV) และ post-operative nausea/vomiting แต่ทำให้ท้องผูก
🔍 ข้ออื่นผิดเพราะอะไร:
• ข้อ ข. (Aprepitant 125 mg PO stat): Aprepitant 125 mg PO stat ไม่ตรงกับข้อบ่งใช้หรือหลักวิชาการตามที่โจทย์กำหนด
• ข้อ ค. (Dexamethasone 12 mg IV stat): เป็น long-acting potent glucocorticoid ไม่มี mineralocorticoid effect จึงไม่ทำให้น้ำคั่ง เหมาะสำหรับ brain edema, antiemetic, และ COVID-19 with hypoxemia
• ข้อ ง. (Filgrastim (G-CSF) 300 mcg SC OD): Filgrastim (G-CSF) 300 mcg SC OD ไม่ตรงกับข้อบ่งใช้หรือหลักวิชาการตามที่โจทย์กำหนด
• ข้อ จ. (Metoclopramide 10 mg TID): เป็น central และ peripheral D2 antagonist เพิ่ม gastric emptying และแก้อาเจียน แต่ผ่าน BBB จึงทำให้เกิด acute dystonia และ EPS ได้ง่าย</t>
        </is>
      </c>
      <c r="L71" s="186" t="n"/>
      <c r="M71" s="186" t="inlineStr">
        <is>
          <t>14. Oncologic</t>
        </is>
      </c>
      <c r="N71" s="186" t="inlineStr">
        <is>
          <t>14.1 CINV &amp; Supportive Care</t>
        </is>
      </c>
      <c r="O71" s="185" t="inlineStr">
        <is>
          <t>Clinic</t>
        </is>
      </c>
      <c r="P71" s="186" t="inlineStr">
        <is>
          <t>ข้อ 4 (PLE_CC1_2533.md)</t>
        </is>
      </c>
      <c r="Q71" s="185" t="inlineStr">
        <is>
          <t>ข้อสอบจริง</t>
        </is>
      </c>
      <c r="R71" s="185" t="inlineStr">
        <is>
          <t>2533</t>
        </is>
      </c>
      <c r="S71" s="185" t="n"/>
    </row>
    <row r="72" ht="24" customHeight="1" s="49">
      <c r="A72" s="187" t="n">
        <v>70</v>
      </c>
      <c r="B72" s="186" t="n"/>
      <c r="C72" s="186" t="inlineStr">
        <is>
          <t>Cisplatin 175 mg และ Vinblastin 48 mg</t>
        </is>
      </c>
      <c r="D72" s="186" t="n"/>
      <c r="E72" s="186" t="inlineStr">
        <is>
          <t>Filgrastim (G-CSF) 300 mcg SC OD</t>
        </is>
      </c>
      <c r="F72" s="186" t="inlineStr">
        <is>
          <t>Metoclopramide 10 mg TID</t>
        </is>
      </c>
      <c r="G72" s="186" t="inlineStr">
        <is>
          <t>Lorazepam 1 mg PO PRN</t>
        </is>
      </c>
      <c r="H72" s="186" t="inlineStr">
        <is>
          <t>Morphine 10 mg PO Q4H PRN</t>
        </is>
      </c>
      <c r="I72" s="188" t="inlineStr">
        <is>
          <t>Calcium folinate (Leucovorin) 50 mg IV</t>
        </is>
      </c>
      <c r="J72" s="185" t="n">
        <v>1</v>
      </c>
      <c r="K72" s="186" t="inlineStr">
        <is>
          <t>✅ คำตอบที่ถูกต้อง: ข้อ ก. Filgrastim (G-CSF) 300 mcg SC OD
🎯 ทำไมข้อนี้ถึงถูก:
การเลือก Filgrastim (G-CSF) 300 mcg SC OD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(Metoclopramide 10 mg TID): เป็น central และ peripheral D2 antagonist เพิ่ม gastric emptying และแก้อาเจียน แต่ผ่าน BBB จึงทำให้เกิด acute dystonia และ EPS ได้ง่าย
• ข้อ ค. (Lorazepam 1 mg PO PRN): เป็น Benzodiazepine กลุ่ม LOT (Lorazepam, Oxazepam, Temazepam) ที่ผ่าน hepatic Phase II glucuronidation โดยตรง ไม่ผ่าน CYP oxidation จึงปลอดภัยกว่าในผู้สูงอายุและโรคตับ
• ข้อ ง. (Morphine 10 mg PO Q4H PRN): เป็น pure opioid agonist สำหรับ severe pain มี active metabolite M6G (analgesic) และ M3G (neurotoxic) ที่ขับออกทางไต จึงต้องลดขนาดยาใน CKD
• ข้อ จ. (Calcium folinate (Leucovorin) 50 mg IV): Calcium folinate (Leucovorin) 50 mg IV ไม่ตรงกับข้อบ่งใช้หรือหลักวิชาการตามที่โจทย์กำหนด</t>
        </is>
      </c>
      <c r="L72" s="186" t="n"/>
      <c r="M72" s="186" t="inlineStr">
        <is>
          <t>14. Oncologic</t>
        </is>
      </c>
      <c r="N72" s="186" t="inlineStr">
        <is>
          <t>14.1 CINV &amp; Supportive Care</t>
        </is>
      </c>
      <c r="O72" s="185" t="inlineStr">
        <is>
          <t>Clinic</t>
        </is>
      </c>
      <c r="P72" s="186" t="inlineStr">
        <is>
          <t>ข้อ 5 (PLE_CC1_2533.md)</t>
        </is>
      </c>
      <c r="Q72" s="185" t="inlineStr">
        <is>
          <t>ข้อสอบจริง</t>
        </is>
      </c>
      <c r="R72" s="185" t="inlineStr">
        <is>
          <t>2533</t>
        </is>
      </c>
      <c r="S72" s="185" t="n"/>
    </row>
    <row r="73" ht="24" customHeight="1" s="49">
      <c r="A73" s="187" t="n">
        <v>71</v>
      </c>
      <c r="B73" s="186" t="n"/>
      <c r="C73" s="186" t="inlineStr">
        <is>
          <t>อาการอาเจียนที่เกิดขึ้นจาก Cisplatin ป้องกันได้ด้วยวิธีใด</t>
        </is>
      </c>
      <c r="D73" s="186" t="n"/>
      <c r="E73" s="186" t="inlineStr">
        <is>
          <t>Morphine 10 mg PO Q4H PRN</t>
        </is>
      </c>
      <c r="F73" s="186" t="inlineStr">
        <is>
          <t>Calcium folinate (Leucovorin) 50 mg IV</t>
        </is>
      </c>
      <c r="G73" s="186" t="inlineStr">
        <is>
          <t>Mesna 400 mg IV stat</t>
        </is>
      </c>
      <c r="H73" s="186" t="inlineStr">
        <is>
          <t>Rasburicase 0.2 mg/kg IV</t>
        </is>
      </c>
      <c r="I73" s="188" t="inlineStr">
        <is>
          <t>Palonosetron 0.25 mg IV stat</t>
        </is>
      </c>
      <c r="J73" s="185" t="n">
        <v>1</v>
      </c>
      <c r="K73" s="186" t="inlineStr">
        <is>
          <t>✅ คำตอบที่ถูกต้อง: ข้อ ก. Morphine 10 mg PO Q4H PRN
🎯 ทำไมข้อนี้ถึงถูก:
การเลือก Morphine 10 mg PO Q4H PRN เป็นคำตอบที่ถูกต้องตามแนวทางการรักษามาตรฐาน เนื่องจาก เป็น pure opioid agonist สำหรับ severe pain มี active metabolite M6G (analgesic) และ M3G (neurotoxic) ที่ขับออกทางไต จึงต้องลดขนาดยาใน CKD
🔍 ข้ออื่นผิดเพราะอะไร:
• ข้อ ข. (Calcium folinate (Leucovorin) 50 mg IV): Calcium folinate (Leucovorin) 50 mg IV ไม่ตรงกับข้อบ่งใช้หรือหลักวิชาการตามที่โจทย์กำหนด
• ข้อ ค. (Mesna 400 mg IV stat): Mesna 400 mg IV stat ไม่ตรงกับข้อบ่งใช้หรือหลักวิชาการตามที่โจทย์กำหนด
• ข้อ ง. (Rasburicase 0.2 mg/kg IV): Rasburicase 0.2 mg/kg IV ไม่ตรงกับข้อบ่งใช้หรือหลักวิชาการตามที่โจทย์กำหนด
• ข้อ จ. (Palonosetron 0.25 mg IV stat): Palonosetron 0.25 mg IV stat ไม่ตรงกับข้อบ่งใช้หรือหลักวิชาการตามที่โจทย์กำหนด</t>
        </is>
      </c>
      <c r="L73" s="186" t="n"/>
      <c r="M73" s="186" t="inlineStr">
        <is>
          <t>14. Oncologic</t>
        </is>
      </c>
      <c r="N73" s="186" t="inlineStr">
        <is>
          <t>14.1 CINV &amp; Supportive Care</t>
        </is>
      </c>
      <c r="O73" s="185" t="inlineStr">
        <is>
          <t>Clinic</t>
        </is>
      </c>
      <c r="P73" s="186" t="inlineStr">
        <is>
          <t>ข้อ 4 (PLE_CC1_2533.md)</t>
        </is>
      </c>
      <c r="Q73" s="185" t="inlineStr">
        <is>
          <t>ข้อสอบจริง</t>
        </is>
      </c>
      <c r="R73" s="185" t="inlineStr">
        <is>
          <t>2533</t>
        </is>
      </c>
      <c r="S73" s="185" t="n"/>
    </row>
    <row r="74" ht="24" customHeight="1" s="49">
      <c r="A74" s="187" t="n">
        <v>72</v>
      </c>
      <c r="B74" s="186" t="n"/>
      <c r="C74" s="186" t="inlineStr">
        <is>
          <t>ควรฉีด Cisplatin แบบ IV push</t>
        </is>
      </c>
      <c r="D74" s="186" t="n"/>
      <c r="E74" s="186" t="inlineStr">
        <is>
          <t>Rasburicase 0.2 mg/kg IV</t>
        </is>
      </c>
      <c r="F74" s="186" t="inlineStr">
        <is>
          <t>Palonosetron 0.25 mg IV stat</t>
        </is>
      </c>
      <c r="G74" s="186" t="inlineStr">
        <is>
          <t>Ondansetron 8 mg IV stat</t>
        </is>
      </c>
      <c r="H74" s="186" t="inlineStr">
        <is>
          <t>Aprepitant 125 mg PO stat</t>
        </is>
      </c>
      <c r="I74" s="188" t="inlineStr">
        <is>
          <t>Dexamethasone 12 mg IV stat</t>
        </is>
      </c>
      <c r="J74" s="185" t="n">
        <v>1</v>
      </c>
      <c r="K74" s="186" t="inlineStr">
        <is>
          <t>✅ คำตอบที่ถูกต้อง: ข้อ ก. Rasburicase 0.2 mg/kg IV
🎯 ทำไมข้อนี้ถึงถูก:
การเลือก Rasburicase 0.2 mg/kg IV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(Palonosetron 0.25 mg IV stat): Palonosetron 0.25 mg IV stat ไม่ตรงกับข้อบ่งใช้หรือหลักวิชาการตามที่โจทย์กำหนด
• ข้อ ค. (Ondansetron 8 mg IV stat): เป็น 5-HT3 receptor antagonist เป็น first-line antiemetic สำหรับ chemotherapy-induced nausea and vomiting (CINV) และ post-operative nausea/vomiting แต่ทำให้ท้องผูก
• ข้อ ง. (Aprepitant 125 mg PO stat): Aprepitant 125 mg PO stat ไม่ตรงกับข้อบ่งใช้หรือหลักวิชาการตามที่โจทย์กำหนด
• ข้อ จ. (Dexamethasone 12 mg IV stat): เป็น long-acting potent glucocorticoid ไม่มี mineralocorticoid effect จึงไม่ทำให้น้ำคั่ง เหมาะสำหรับ brain edema, antiemetic, และ COVID-19 with hypoxemia</t>
        </is>
      </c>
      <c r="L74" s="186" t="n"/>
      <c r="M74" s="186" t="inlineStr">
        <is>
          <t>14. Oncologic</t>
        </is>
      </c>
      <c r="N74" s="186" t="inlineStr">
        <is>
          <t>14.1 CINV &amp; Supportive Care</t>
        </is>
      </c>
      <c r="O74" s="185" t="inlineStr">
        <is>
          <t>Clinic</t>
        </is>
      </c>
      <c r="P74" s="186" t="inlineStr">
        <is>
          <t>ข้อ 2 (PLE_CC1_2533.md)</t>
        </is>
      </c>
      <c r="Q74" s="185" t="inlineStr">
        <is>
          <t>ข้อสอบจริง</t>
        </is>
      </c>
      <c r="R74" s="185" t="inlineStr">
        <is>
          <t>2533</t>
        </is>
      </c>
      <c r="S74" s="185" t="n"/>
    </row>
    <row r="75" ht="24" customHeight="1" s="49">
      <c r="A75" s="187" t="n">
        <v>73</v>
      </c>
      <c r="B75" s="186" t="n"/>
      <c r="C75" s="186" t="inlineStr">
        <is>
          <t>ให้ NSS ก่อนให้ Cisplatin</t>
        </is>
      </c>
      <c r="D75" s="186" t="n"/>
      <c r="E75" s="186" t="inlineStr">
        <is>
          <t>Aprepitant 125 mg PO stat</t>
        </is>
      </c>
      <c r="F75" s="186" t="inlineStr">
        <is>
          <t>Dexamethasone 12 mg IV stat</t>
        </is>
      </c>
      <c r="G75" s="186" t="inlineStr">
        <is>
          <t>Filgrastim (G-CSF) 300 mcg SC OD</t>
        </is>
      </c>
      <c r="H75" s="186" t="inlineStr">
        <is>
          <t>Metoclopramide 10 mg TID</t>
        </is>
      </c>
      <c r="I75" s="188" t="inlineStr">
        <is>
          <t>Lorazepam 1 mg PO PRN</t>
        </is>
      </c>
      <c r="J75" s="185" t="n">
        <v>1</v>
      </c>
      <c r="K75" s="186" t="inlineStr">
        <is>
          <t>✅ คำตอบที่ถูกต้อง: ข้อ ก. Aprepitant 125 mg PO stat
🎯 ทำไมข้อนี้ถึงถูก:
การเลือก Aprepitant 125 mg PO stat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(Dexamethasone 12 mg IV stat): เป็น long-acting potent glucocorticoid ไม่มี mineralocorticoid effect จึงไม่ทำให้น้ำคั่ง เหมาะสำหรับ brain edema, antiemetic, และ COVID-19 with hypoxemia
• ข้อ ค. (Filgrastim (G-CSF) 300 mcg SC OD): Filgrastim (G-CSF) 300 mcg SC OD ไม่ตรงกับข้อบ่งใช้หรือหลักวิชาการตามที่โจทย์กำหนด
• ข้อ ง. (Metoclopramide 10 mg TID): เป็น central และ peripheral D2 antagonist เพิ่ม gastric emptying และแก้อาเจียน แต่ผ่าน BBB จึงทำให้เกิด acute dystonia และ EPS ได้ง่าย
• ข้อ จ. (Lorazepam 1 mg PO PRN): เป็น Benzodiazepine กลุ่ม LOT (Lorazepam, Oxazepam, Temazepam) ที่ผ่าน hepatic Phase II glucuronidation โดยตรง ไม่ผ่าน CYP oxidation จึงปลอดภัยกว่าในผู้สูงอายุและโรคตับ</t>
        </is>
      </c>
      <c r="L75" s="186" t="n"/>
      <c r="M75" s="186" t="inlineStr">
        <is>
          <t>14. Oncologic</t>
        </is>
      </c>
      <c r="N75" s="186" t="inlineStr">
        <is>
          <t>14.1 CINV &amp; Supportive Care</t>
        </is>
      </c>
      <c r="O75" s="185" t="inlineStr">
        <is>
          <t>Clinic</t>
        </is>
      </c>
      <c r="P75" s="186" t="inlineStr">
        <is>
          <t>ข้อ 4 (PLE_CC1_2533.md)</t>
        </is>
      </c>
      <c r="Q75" s="185" t="inlineStr">
        <is>
          <t>ข้อสอบจริง</t>
        </is>
      </c>
      <c r="R75" s="185" t="inlineStr">
        <is>
          <t>2533</t>
        </is>
      </c>
      <c r="S75" s="185" t="n"/>
    </row>
    <row r="76" ht="24" customHeight="1" s="49">
      <c r="A76" s="187" t="n">
        <v>74</v>
      </c>
      <c r="B76" s="186" t="n"/>
      <c r="C76" s="186" t="inlineStr">
        <is>
          <t>ให้ D5W ก่อนให้ Cisplatin หลังจากนั้นแพทย์์ได้ทำการเปลี่ยนยา Vinblastine เป็น Gemcitabine</t>
        </is>
      </c>
      <c r="D76" s="186" t="n"/>
      <c r="E76" s="186" t="inlineStr">
        <is>
          <t>Metoclopramide 10 mg TID</t>
        </is>
      </c>
      <c r="F76" s="186" t="inlineStr">
        <is>
          <t>Lorazepam 1 mg PO PRN</t>
        </is>
      </c>
      <c r="G76" s="186" t="inlineStr">
        <is>
          <t>Morphine 10 mg PO Q4H PRN</t>
        </is>
      </c>
      <c r="H76" s="186" t="inlineStr">
        <is>
          <t>Calcium folinate (Leucovorin) 50 mg IV</t>
        </is>
      </c>
      <c r="I76" s="188" t="inlineStr">
        <is>
          <t>Mesna 400 mg IV stat</t>
        </is>
      </c>
      <c r="J76" s="185" t="n">
        <v>1</v>
      </c>
      <c r="K76" s="186" t="inlineStr">
        <is>
          <t>✅ คำตอบที่ถูกต้อง: ข้อ ก. Metoclopramide 10 mg TID
🎯 ทำไมข้อนี้ถึงถูก:
การเลือก Metoclopramide 10 mg TID เป็นคำตอบที่ถูกต้องตามแนวทางการรักษามาตรฐาน เนื่องจาก เป็น central และ peripheral D2 antagonist เพิ่ม gastric emptying และแก้อาเจียน แต่ผ่าน BBB จึงทำให้เกิด acute dystonia และ EPS ได้ง่าย
🔍 ข้ออื่นผิดเพราะอะไร:
• ข้อ ข. (Lorazepam 1 mg PO PRN): เป็น Benzodiazepine กลุ่ม LOT (Lorazepam, Oxazepam, Temazepam) ที่ผ่าน hepatic Phase II glucuronidation โดยตรง ไม่ผ่าน CYP oxidation จึงปลอดภัยกว่าในผู้สูงอายุและโรคตับ
• ข้อ ค. (Morphine 10 mg PO Q4H PRN): เป็น pure opioid agonist สำหรับ severe pain มี active metabolite M6G (analgesic) และ M3G (neurotoxic) ที่ขับออกทางไต จึงต้องลดขนาดยาใน CKD
• ข้อ ง. (Calcium folinate (Leucovorin) 50 mg IV): Calcium folinate (Leucovorin) 50 mg IV ไม่ตรงกับข้อบ่งใช้หรือหลักวิชาการตามที่โจทย์กำหนด
• ข้อ จ. (Mesna 400 mg IV stat): Mesna 400 mg IV stat ไม่ตรงกับข้อบ่งใช้หรือหลักวิชาการตามที่โจทย์กำหนด</t>
        </is>
      </c>
      <c r="L76" s="186" t="n"/>
      <c r="M76" s="186" t="inlineStr">
        <is>
          <t>14. Oncologic</t>
        </is>
      </c>
      <c r="N76" s="186" t="inlineStr">
        <is>
          <t>14.1 CINV &amp; Supportive Care</t>
        </is>
      </c>
      <c r="O76" s="185" t="inlineStr">
        <is>
          <t>Clinic</t>
        </is>
      </c>
      <c r="P76" s="186" t="inlineStr">
        <is>
          <t>ข้อ 5 (PLE_CC1_2533.md)</t>
        </is>
      </c>
      <c r="Q76" s="185" t="inlineStr">
        <is>
          <t>ข้อสอบจริง</t>
        </is>
      </c>
      <c r="R76" s="185" t="inlineStr">
        <is>
          <t>2533</t>
        </is>
      </c>
      <c r="S76" s="185" t="n"/>
    </row>
    <row r="77" ht="24" customHeight="1" s="49">
      <c r="A77" s="187" t="n">
        <v>75</v>
      </c>
      <c r="B77" s="186" t="n"/>
      <c r="C77" s="186" t="inlineStr">
        <is>
          <t>ผู้ป่วยที่ได้รับยา Methotrexate ควรได้รับการติดตามค่าใดต่อไปนี้</t>
        </is>
      </c>
      <c r="D77" s="186" t="n"/>
      <c r="E77" s="186" t="inlineStr">
        <is>
          <t>complete blood count, AST, ALT, albumin</t>
        </is>
      </c>
      <c r="F77" s="186" t="inlineStr">
        <is>
          <t>complete blood count, creatinine, glucose</t>
        </is>
      </c>
      <c r="G77" s="186" t="inlineStr">
        <is>
          <t>complete blood count, urinalysis</t>
        </is>
      </c>
      <c r="H77" s="186" t="inlineStr">
        <is>
          <t>ตรวจความดันโลหิตทุก6เดือน</t>
        </is>
      </c>
      <c r="I77" s="188" t="inlineStr">
        <is>
          <t>ตรวจตาทุก 6 เดือน</t>
        </is>
      </c>
      <c r="J77" s="185" t="n">
        <v>1</v>
      </c>
      <c r="K77" s="186" t="inlineStr">
        <is>
          <t>✅ คำตอบที่ถูกต้อง: ข้อ ก. complete blood count, AST, ALT, albumin
🎯 ทำไมข้อนี้ถึงถูก:
การเลือก complete blood count, AST, ALT, albumin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(complete blood count, creatinine, glucose): complete blood count, creatinine, glucose ไม่ตรงกับข้อบ่งใช้หรือหลักวิชาการตามที่โจทย์กำหนด
• ข้อ ค. (complete blood count, urinalysis): complete blood count, urinalysis ไม่ตรงกับข้อบ่งใช้หรือหลักวิชาการตามที่โจทย์กำหนด
• ข้อ ง. (ตรวจความดันโลหิตทุก6เดือน): ตรวจความดันโลหิตทุก6เดือน ไม่ตรงกับข้อบ่งใช้หรือหลักวิชาการตามที่โจทย์กำหนด
• ข้อ จ. (ตรวจตาทุก 6 เดือน): ตรวจตาทุก 6 เดือน ไม่ตรงกับข้อบ่งใช้หรือหลักวิชาการตามที่โจทย์กำหนด</t>
        </is>
      </c>
      <c r="L77" s="186" t="n"/>
      <c r="M77" s="186" t="inlineStr">
        <is>
          <t>14. Oncologic</t>
        </is>
      </c>
      <c r="N77" s="186" t="inlineStr">
        <is>
          <t>14.1 CINV &amp; Supportive Care</t>
        </is>
      </c>
      <c r="O77" s="185" t="inlineStr">
        <is>
          <t>Clinic</t>
        </is>
      </c>
      <c r="P77" s="186" t="inlineStr">
        <is>
          <t>ข้อ 34 (PLE_CC1_Practice_Exam.md)</t>
        </is>
      </c>
      <c r="Q77" s="185" t="inlineStr">
        <is>
          <t>แบบฝึกหัด</t>
        </is>
      </c>
      <c r="R77" s="185" t="inlineStr">
        <is>
          <t>เล่มม่วง</t>
        </is>
      </c>
      <c r="S77" s="185" t="n"/>
    </row>
    <row r="78" ht="24" customHeight="1" s="49">
      <c r="A78" s="187" t="n">
        <v>76</v>
      </c>
      <c r="B78" s="186" t="n"/>
      <c r="C78" s="186" t="inlineStr">
        <is>
          <t>ข้อใดคือกลไกการออกฤทธิ์ของยา cyclophosphamide</t>
        </is>
      </c>
      <c r="D78" s="186" t="n"/>
      <c r="E78" s="186" t="inlineStr">
        <is>
          <t>Alkylating agent</t>
        </is>
      </c>
      <c r="F78" s="186" t="inlineStr">
        <is>
          <t>Antimetabolite</t>
        </is>
      </c>
      <c r="G78" s="186" t="inlineStr">
        <is>
          <t>Antimitotic</t>
        </is>
      </c>
      <c r="H78" s="186" t="inlineStr">
        <is>
          <t>Inhibit topoisomerase</t>
        </is>
      </c>
      <c r="I78" s="188" t="inlineStr">
        <is>
          <t>Inhibit DNA polymerase</t>
        </is>
      </c>
      <c r="J78" s="185" t="n">
        <v>1</v>
      </c>
      <c r="K78" s="186" t="inlineStr">
        <is>
          <t>✅ คำตอบที่ถูกต้อง: ข้อ ก. Alkylating agent
🎯 ทำไมข้อนี้ถึงถูก:
การเลือก Alkylating agent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(Antimetabolite): Antimetabolite เป็นกลไกของยาเช่น Methotrexate หรือ 5-FU ที่ขัดขวางกระบวนการสร้างกรดนิวคลีอิก ไม่ใช่กลไกของ Cyclophosphamide
• ข้อ ค. (Antimitotic): Antimitotic เป็นกลไกของยาเช่น Vincristine หรือ Paclitaxel ที่ยับยั้งการสร้างและสลายของ Microtubule ในกระบวนการแบ่งเซลล์
• ข้อ ง. (Inhibit topoisomerase): Inhibit topoisomerase เป็นกลไกของยาเช่น Etoposide หรือ Doxorubicin ที่รบกวนการคลายเกลียวของ DNA
• ข้อ จ. (Inhibit DNA polymerase): Inhibit DNA polymerase เป็นกลไกที่พบในยาต้านไวรัสหลายชนิด ไม่ใช่กลไกหลักของยาเคมีบำบัดกลุ่ม Alkylating agents</t>
        </is>
      </c>
      <c r="L78" s="186" t="n"/>
      <c r="M78" s="186" t="inlineStr">
        <is>
          <t>14. Oncologic</t>
        </is>
      </c>
      <c r="N78" s="186" t="inlineStr">
        <is>
          <t>14.1 CINV &amp; Supportive Care</t>
        </is>
      </c>
      <c r="O78" s="185" t="inlineStr">
        <is>
          <t>Clinic</t>
        </is>
      </c>
      <c r="P78" s="186" t="inlineStr">
        <is>
          <t>ข้อ 107 (PLE_CC1_2562_Key.md)</t>
        </is>
      </c>
      <c r="Q78" s="185" t="inlineStr">
        <is>
          <t>ข้อสอบจริง</t>
        </is>
      </c>
      <c r="R78" s="185" t="inlineStr">
        <is>
          <t>2562</t>
        </is>
      </c>
      <c r="S78" s="185" t="n"/>
    </row>
    <row r="79" ht="24" customHeight="1" s="49">
      <c r="A79" s="187" t="n">
        <v>77</v>
      </c>
      <c r="B79" s="186" t="n"/>
      <c r="C79" s="186" t="inlineStr">
        <is>
          <t>ข้อใดคือยากลุ่ม anti-microtubule</t>
        </is>
      </c>
      <c r="D79" s="186" t="n"/>
      <c r="E79" s="186" t="inlineStr">
        <is>
          <t>Paclitaxel</t>
        </is>
      </c>
      <c r="F79" s="186" t="inlineStr">
        <is>
          <t>Doxorubicin</t>
        </is>
      </c>
      <c r="G79" s="186" t="inlineStr">
        <is>
          <t>Cisplatin</t>
        </is>
      </c>
      <c r="H79" s="186" t="inlineStr">
        <is>
          <t>Cyclophosphamide</t>
        </is>
      </c>
      <c r="I79" s="188" t="inlineStr">
        <is>
          <t>Methotrexate</t>
        </is>
      </c>
      <c r="J79" s="185" t="n">
        <v>1</v>
      </c>
      <c r="K79" s="186" t="inlineStr">
        <is>
          <t>✅ คำตอบที่ถูกต้อง: ข้อ ก. Paclitaxel
🎯 ทำไมข้อนี้ถึงถูก:
การเลือก Paclitaxel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(Doxorubicin): Doxorubicin เป็น anthracycline ออกฤทธิ์ยับยั้ง topoisomerase II และเกิด DNA intercalation ไม่ได้ออกฤทธิ์ต่อ microtubule
• ข้อ ค. (Cisplatin): Cisplatin เป็น alkylating-like agent ออกฤทธิ์โดยการสร้าง cross-links กับ DNA strand ยับยั้งการสังเคราะห์ DNA
• ข้อ ง. (Cyclophosphamide): Cyclophosphamide เป็น nitrogen mustard alkylating agent ที่ต้องถูกเปลี่ยนรูปที่ตับก่อนออกฤทธิ์จับกับ DNA
• ข้อ จ. (Methotrexate ห้ามนำไปทำซ้ำทุกกรณี เว้นแต่จะได้รับอนุญาต): Methotrexate เป็น antimetabolite (folate antagonist) ออกฤทธิ์ยับยั้งเอนไซม์ dihydrofolate reductase (DHFR)</t>
        </is>
      </c>
      <c r="L79" s="186" t="n"/>
      <c r="M79" s="186" t="inlineStr">
        <is>
          <t>14. Oncologic</t>
        </is>
      </c>
      <c r="N79" s="186" t="inlineStr">
        <is>
          <t>14.1 CINV &amp; Supportive Care</t>
        </is>
      </c>
      <c r="O79" s="185" t="inlineStr">
        <is>
          <t>Clinic</t>
        </is>
      </c>
      <c r="P79" s="186" t="inlineStr">
        <is>
          <t>ข้อ 54 (PLE_CC1_2559.md)</t>
        </is>
      </c>
      <c r="Q79" s="185" t="inlineStr">
        <is>
          <t>ข้อสอบจริง</t>
        </is>
      </c>
      <c r="R79" s="185" t="inlineStr">
        <is>
          <t>2559</t>
        </is>
      </c>
      <c r="S79" s="185" t="n"/>
    </row>
    <row r="80" ht="24" customHeight="1" s="49">
      <c r="A80" s="187" t="n">
        <v>78</v>
      </c>
      <c r="B80" s="186" t="inlineStr"/>
      <c r="C80" s="186" t="inlineStr">
        <is>
          <t>ยาเคมีบำบัดในข้อใดที่ผู้ป่วยจำเป็นต้องดื่มน้ำมากๆ (Vigorous hydration) อย่างน้อย 2-3 ลิตรต่อวัน เพื่อป้องกันการเกิดภาวะกระเพาะปัสสาวะอักเสบมีเลือดออก (Hemorrhagic cystitis)</t>
        </is>
      </c>
      <c r="D80" s="186" t="n"/>
      <c r="E80" s="186" t="inlineStr">
        <is>
          <t>Methotrexate</t>
        </is>
      </c>
      <c r="F80" s="186" t="inlineStr">
        <is>
          <t>5-Fluorouracil</t>
        </is>
      </c>
      <c r="G80" s="186" t="inlineStr">
        <is>
          <t>Doxorubicin</t>
        </is>
      </c>
      <c r="H80" s="186" t="inlineStr">
        <is>
          <t>Vincristine</t>
        </is>
      </c>
      <c r="I80" s="188" t="inlineStr">
        <is>
          <t>Cyclophosphamide</t>
        </is>
      </c>
      <c r="J80" s="185" t="n">
        <v>5</v>
      </c>
      <c r="K80" s="186" t="inlineStr">
        <is>
          <t>✅ คำตอบที่ถูกต้อง: ข้อ จ. Cyclophosphamide
🎯 ทำไมข้อนี้ถึงถูก:
สารเมแทบอไลต์ Acrolein ของ Cyclophosphamide ถูกขับออกทางปัสสาวะและระคายเคืองเยื่อบุกระเพาะปัสสาวะ ทำให้เกิดกระเพาะปัสสาวะอักเสบเป็นเลือด (Hemorrhagic cystitis) การป้องกันที่สำคัญที่สุดคือให้ผู้ป่วยดื่มน้ำมากๆ (Hydration) อย่างน้อยวันละ 2 ถึง 3 ลิตร และปัสสาวะบ่อยๆ ไม่กลั้นปัสสาวะ (หากได้รับยาขนาดสูงต้องให้ Mesna ร่วมด้วย)
🔍 ข้ออื่นผิดเพราะอะไร:
• ข้อ ก. Methotrexate: ก่อให้เกิดพิษต่อเยื่อบุช่องปาก (Mucositis) และพิษต่อไตจากการตกผลึก ต้องปรับปัสสาวะให้เป็นด่าง (Alkalinization)
• ข้อ ข. 5-Fluorouracil: เด่นเรื่องเยื่อบุทางเดินอาหารอักเสบ ท้องเสีย และ Hand-foot syndrome
• ข้อ ค. Doxorubicin: เด่นเรื่องพิษต่อกล้ามเนื้อหัวใจ (Cardiotoxicity) และปัสสาวะเป็นสีส้มแดง
• ข้อ ง. Vincristine: เด่นเรื่องพิษต่อระบบประสาท (Peripheral neuropathy) และท้องผูก</t>
        </is>
      </c>
      <c r="L80" s="186" t="n"/>
      <c r="M80" s="186" t="inlineStr">
        <is>
          <t>14. Oncologic</t>
        </is>
      </c>
      <c r="N80" s="186" t="inlineStr">
        <is>
          <t>14.1 CINV &amp; Supportive Care</t>
        </is>
      </c>
      <c r="O80" s="185" t="inlineStr">
        <is>
          <t>Clinic</t>
        </is>
      </c>
      <c r="P80" s="186" t="inlineStr">
        <is>
          <t>ข้อ 3 (PLE_CC1_2556.md)</t>
        </is>
      </c>
      <c r="Q80" s="185" t="inlineStr">
        <is>
          <t>ข้อสอบจริง</t>
        </is>
      </c>
      <c r="R80" s="185" t="inlineStr">
        <is>
          <t>2556</t>
        </is>
      </c>
      <c r="S80" s="185" t="n"/>
    </row>
    <row r="81" ht="24" customHeight="1" s="49">
      <c r="A81" s="187" t="n">
        <v>79</v>
      </c>
      <c r="B81" s="186" t="inlineStr">
        <is>
          <t>ผู้ป่วยหญิงไทย ส่วนสูง 160 เซนติเมตร น้ำหนัก 40 กิโลกรัม ได้รับการวินิจฉัยเป็นโรคมะเร็ง และมีแผนการรักษาด้วยยา Cyclophosphamide ในขนาด 600 mg/m²</t>
        </is>
      </c>
      <c r="C81" s="186" t="inlineStr">
        <is>
          <t>เมื่อคำนวณพื้นที่ผิวร่างกาย (BSA) ตามสูตร Mosteller ผู้ป่วยรายนี้ควรได้รับยา Cyclophosphamide ในขนาดเท่าใดต่อวัน</t>
        </is>
      </c>
      <c r="D81" s="186" t="n"/>
      <c r="E81" s="186" t="inlineStr">
        <is>
          <t>728 mg/day</t>
        </is>
      </c>
      <c r="F81" s="186" t="inlineStr">
        <is>
          <t>748 mg/day</t>
        </is>
      </c>
      <c r="G81" s="186" t="inlineStr">
        <is>
          <t>768 mg/day</t>
        </is>
      </c>
      <c r="H81" s="186" t="inlineStr">
        <is>
          <t>788 mg/day</t>
        </is>
      </c>
      <c r="I81" s="188" t="inlineStr">
        <is>
          <t>798 mg/day</t>
        </is>
      </c>
      <c r="J81" s="185" t="n">
        <v>5</v>
      </c>
      <c r="K81" s="186" t="inlineStr">
        <is>
          <t>✅ คำตอบที่ถูกต้อง: ข้อ จ. 798 mg/day
🎯 ทำไมข้อนี้ถึงถูก:
คำนวณพื้นที่ผิวร่างกาย (BSA) ตามสูตร Mosteller:
$BSA = \sqrt{\frac{Height (cm) \times Weight (kg)}{3600}} = \sqrt{\frac{160 \times 40}{3600}} = \sqrt{1.7778} \approx 1.333\ m^2$
ขนาดยา Cyclophosphamide ที่ต้องได้รับต่อวัน: $600\ mg/m^2 \times 1.333\ m^2 \approx 798\ mg/day$
🔍 ข้ออื่นผิดเพราะอะไร:
• ข้อ ก. 728 mg/day: คำนวณคลาดเคลื่อนจากตัวเลขพื้นที่ผิว
• ข้อ ข. 748 mg/day: คำนวณพื้นที่ผิวต่ำกว่าค่าจริง
• ข้อ ค. 768 mg/day: คำนวณพื้นที่ผิวคลาดเคลื่อน
• ข้อ ง. 788 mg/day: ปัดเศษทศนิยมคลาดเคลื่อน</t>
        </is>
      </c>
      <c r="L81" s="186" t="n"/>
      <c r="M81" s="186" t="inlineStr">
        <is>
          <t>14. Oncologic</t>
        </is>
      </c>
      <c r="N81" s="186" t="inlineStr">
        <is>
          <t>14.1 CINV &amp; Supportive Care</t>
        </is>
      </c>
      <c r="O81" s="185" t="inlineStr">
        <is>
          <t>Clinic</t>
        </is>
      </c>
      <c r="P81" s="186" t="inlineStr">
        <is>
          <t>ข้อ 1 (PLE_CC1_2554 SET2.md)</t>
        </is>
      </c>
      <c r="Q81" s="185" t="inlineStr">
        <is>
          <t>ข้อสอบจริง</t>
        </is>
      </c>
      <c r="R81" s="185" t="inlineStr">
        <is>
          <t>2554</t>
        </is>
      </c>
      <c r="S81" s="185" t="inlineStr">
        <is>
          <t>CASE-ONCO-CYTOTOXIC-CALCULATION-RECALL</t>
        </is>
      </c>
    </row>
    <row r="82" ht="24" customHeight="1" s="49">
      <c r="A82" s="187" t="n">
        <v>80</v>
      </c>
      <c r="B82" s="186" t="inlineStr"/>
      <c r="C82" s="186" t="inlineStr">
        <is>
          <t>ยาเคมีบำบัดในข้อใดจัดอยู่ในกลุ่ม Alkylating agent และมีโครงสร้างรวมถึงกลไกการออกฤทธิ์ทางชีวเคมีใกล้เคียงกับยา Cyclophosphamide มากที่สุด</t>
        </is>
      </c>
      <c r="D82" s="186" t="n"/>
      <c r="E82" s="186" t="inlineStr">
        <is>
          <t>Docetaxel</t>
        </is>
      </c>
      <c r="F82" s="186" t="inlineStr">
        <is>
          <t>Cytarabine</t>
        </is>
      </c>
      <c r="G82" s="186" t="inlineStr">
        <is>
          <t>Cisplatin</t>
        </is>
      </c>
      <c r="H82" s="186" t="inlineStr">
        <is>
          <t>Ifosfamide</t>
        </is>
      </c>
      <c r="I82" s="188" t="inlineStr">
        <is>
          <t>Vinorelbine</t>
        </is>
      </c>
      <c r="J82" s="185" t="n">
        <v>4</v>
      </c>
      <c r="K82" s="186" t="inlineStr">
        <is>
          <t>✅ คำตอบที่ถูกต้อง: ข้อ ง. Ifosfamide
🎯 ทำไมข้อนี้ถึงถูก:
Ifosfamide เป็นสารอนุพันธ์ Nitrogen mustard ในกลุ่ม Alkylating agent ที่เป็น Structural analog โดยตรงของ Cyclophosphamide มีกลไกการทำงานเหมือนกันคือ alkylate ดีเอ็นเอ และมีสารเมแทบอไลต์ Acrolein ที่ทำให้เกิดพิษกระเพาะปัสสาวะอักเสบเป็นเลือดเหมือนกัน
🔍 ข้ออื่นผิดเพราะอะไร:
• ข้อ ก. Docetaxel: เป็นยากลุ่ม Taxanes ออกฤทธิ์ขัดขวางการสลายตัวของ Microtubule
• ข้อ ข. Cytarabine: เป็น Antimetabolite กลุ่ม Pyrimidine analog
• ข้อ ค. Cisplatin: เป็น Platinum compound ออกฤทธิ์ cross-link DNA แต่ไม่ได้มีโครงสร้างอนุพันธ์ nitrogen mustard เหมือน ifosfamide
• ข้อ จ. Vinorelbine: เป็นยากลุ่ม Vinca alkaloid ยับยั้งการสร้าง Mitotic spindle</t>
        </is>
      </c>
      <c r="L82" s="186" t="n"/>
      <c r="M82" s="186" t="inlineStr">
        <is>
          <t>14. Oncologic</t>
        </is>
      </c>
      <c r="N82" s="186" t="inlineStr">
        <is>
          <t>14.1 CINV &amp; Supportive Care</t>
        </is>
      </c>
      <c r="O82" s="185" t="inlineStr">
        <is>
          <t>Clinic</t>
        </is>
      </c>
      <c r="P82" s="186" t="inlineStr">
        <is>
          <t>ข้อ 4 (PLE_CC1_2554 SET2.md)</t>
        </is>
      </c>
      <c r="Q82" s="185" t="inlineStr">
        <is>
          <t>ข้อสอบจริง</t>
        </is>
      </c>
      <c r="R82" s="185" t="inlineStr">
        <is>
          <t>2554</t>
        </is>
      </c>
      <c r="S82" s="185" t="n"/>
    </row>
    <row r="83" ht="24" customHeight="1" s="49">
      <c r="A83" s="187" t="n">
        <v>81</v>
      </c>
      <c r="B83" s="186" t="inlineStr">
        <is>
          <t>แพทย์ต้องการสั่งจ่ายยาน้ำเชื่อม Cyclophosphamide ชนิดเตรียมเฉพาะคราว (Extemporaneous preparation) ความแรง 50 mg/ช้อนโต๊ะ (50 mg/15 mL) โดยเตรียมจาก Cyclophosphamide capsule ขนาด 25 mg สำหรับผู้ป่วยที่มีพื้นที่ผิวร่างกาย (BSA) เท่ากับ 1.0 m² ได้รับขนาดยา 100 mg/day เป็นเวลา 14 วัน</t>
        </is>
      </c>
      <c r="C83" s="186" t="inlineStr">
        <is>
          <t>เภสัชกรจะต้องเตรียมปริมาตรยาน้ำเชื่อมทั้งหมดกี่มิลลิลิตรเพื่อให้เพียงพอตลอดระยะเวลาการรักษา 14 วัน</t>
        </is>
      </c>
      <c r="D83" s="186" t="n"/>
      <c r="E83" s="186" t="inlineStr">
        <is>
          <t>400 mL</t>
        </is>
      </c>
      <c r="F83" s="186" t="inlineStr">
        <is>
          <t>420 mL</t>
        </is>
      </c>
      <c r="G83" s="186" t="inlineStr">
        <is>
          <t>440 mL</t>
        </is>
      </c>
      <c r="H83" s="186" t="inlineStr">
        <is>
          <t>460 mL</t>
        </is>
      </c>
      <c r="I83" s="188" t="inlineStr">
        <is>
          <t>480 mL</t>
        </is>
      </c>
      <c r="J83" s="185" t="n">
        <v>2</v>
      </c>
      <c r="K83" s="186" t="inlineStr">
        <is>
          <t>✅ คำตอบที่ถูกต้อง: ข้อ ข. 420 mL
🎯 ทำไมข้อนี้ถึงถูก:
1. ผู้ป่วยมี BSA = $1.0\ m^2$ ได้รับยาขนาด $100\ mg/m^2/day$ ดังนั้นต้องได้รับยาวันละ $100\ mg$
2. ยาน้ำเชื่อมความแรง 50 mg ต่อ 1 ช้อนโต๊ะ (15 mL) แสดงว่าปริมาณยา 100 mg เท่ากับ $2\ ช้อนโต๊ะ = 30\ mL/day$
3. ปริมาตรยาน้ำเชื่อมที่ต้องใช้ตลอดการรักษา 14 วัน: $30\ mL/day \times 14\ วัน = 420\ mL$
(ต้องใช้ Cyclophosphamide 25 mg จำนวน $420 \times \frac{50}{15} = 1400\ mg \div 25\ mg = 56\ แคปซูล$)
🔍 ข้ออื่นผิดเพราะอะไร:
• ข้อ ก. 400 mL: ปริมาตรยาไม่เพียงพอต่อการรับประทานครบ 14 วัน ขาดไป 20 mL
• ข้อ ค. 440 mL: คำนวณปริมาตรเกินความจำเป็น
• ข้อ ง. 460 mL: คำนวณปริมาตรผิดพลาด
• ข้อ จ. 480 mL: เป็นปริมาตรสำหรับรับประทาน 16 วัน ไม่ตรงกับแผนการรักษา 14 วัน</t>
        </is>
      </c>
      <c r="L83" s="186" t="n"/>
      <c r="M83" s="186" t="inlineStr">
        <is>
          <t>Product Group 5: Pharmaceutical Calc</t>
        </is>
      </c>
      <c r="N83" s="186" t="inlineStr">
        <is>
          <t>5.1 Pharmaceutical Calculations</t>
        </is>
      </c>
      <c r="O83" s="185" t="inlineStr">
        <is>
          <t>Product</t>
        </is>
      </c>
      <c r="P83" s="186" t="inlineStr">
        <is>
          <t>ข้อ 5 (PLE_CC1_2554 SET2.md)</t>
        </is>
      </c>
      <c r="Q83" s="185" t="inlineStr">
        <is>
          <t>ข้อสอบจริง</t>
        </is>
      </c>
      <c r="R83" s="185" t="inlineStr">
        <is>
          <t>2554</t>
        </is>
      </c>
      <c r="S83" s="185" t="inlineStr">
        <is>
          <t>CASE-ONCO-CYTOTOXIC-CALCULATION-RECALL</t>
        </is>
      </c>
    </row>
    <row r="84" ht="24" customHeight="1" s="49">
      <c r="A84" s="187" t="n">
        <v>82</v>
      </c>
      <c r="B84" s="186" t="inlineStr">
        <is>
          <t>ผู้ป่วยหญิง อายุ 60 ปี น้ำหนัก 60 กิโลกรัม ส่วนสูง 165 เซนติเมตร ได้รับการวินิจฉัยเป็นมะเร็งเต้านมชนิด Hormone Receptor-positive ได้รับการผ่าตัดเต้านมและได้รับยาเคมีบำบัด Cyclophosphamide ร่วมด้วย หลังจากนั้นแพทย์วางแผนให้การรักษาเสริม (Adjuvant therapy) ด้วยยา Tamoxifen</t>
        </is>
      </c>
      <c r="C84" s="186" t="inlineStr">
        <is>
          <t>ข้อใดคืออาการไม่พึงประสงค์ที่มีความจำเพาะและสำคัญทางคลินิกจากยาเคมีบำบัด Cyclophosphamide</t>
        </is>
      </c>
      <c r="D84" s="186" t="n"/>
      <c r="E84" s="186" t="inlineStr">
        <is>
          <t>เยื่อบุช่องปากอักเสบ (Oral mucositis)</t>
        </is>
      </c>
      <c r="F84" s="186" t="inlineStr">
        <is>
          <t>เส้นประสาทส่วนปลายอักเสบ (Peripheral neuropathy)</t>
        </is>
      </c>
      <c r="G84" s="186" t="inlineStr">
        <is>
          <t>กระเพาะปัสสาวะอักเสบมีเลือดออก (Hemorrhagic cystitis)</t>
        </is>
      </c>
      <c r="H84" s="186" t="inlineStr">
        <is>
          <t>กลุ่มอาการฝ่ามือฝ่าเท้าแดงลอก (Hand-foot syndrome)</t>
        </is>
      </c>
      <c r="I84" s="188" t="inlineStr">
        <is>
          <t>ภาวะโลหิตจางเม็ดเลือดแดงแตก (Hemolytic anemia)</t>
        </is>
      </c>
      <c r="J84" s="185" t="n">
        <v>3</v>
      </c>
      <c r="K84" s="186" t="inlineStr">
        <is>
          <t>✅ คำตอบที่ถูกต้อง: ข้อ ค. กระเพาะปัสสาวะอักเสบมีเลือดออก (Hemorrhagic cystitis)
🎯 ทำไมข้อนี้ถึงถูก:
Cyclophosphamide เปลี่ยนแปลงทางชีวเคมีได้สาร Acrolein ซึ่งสะสมในกระเพาะปัสสาวะและทำลายเยื่อบุผิว ทำให้เกิด Hemorrhagic cystitis ป้องกันได้ด้วยการให้สารน้ำปริมาณมาก (Hydration) และปัสสาวะบ่อยๆ
🔍 ข้ออื่นผิดเพราะอะไร:
• ข้อ ก. เยื่อบุช่องปากอักเสบ: พบบ่อยในยา Methotrexate หรือ 5-FU
• ข้อ ข. เส้นประสาทส่วนปลายอักเสบ: เด่นชัดในยา Vincristine, Paclitaxel หรือ Oxaliplatin
• ข้อ ง. กลุ่มอาการฝ่ามือฝ่าเท้าแดงลอก: พบบ่อยใน Capecitabine หรือ 5-FU continuous infusion
• ข้อ จ. ภาวะโลหิตจางเม็ดเลือดแดงแตก: ไม่ใช่อาการไม่พึงประสงค์หลักของ Cyclophosphamide</t>
        </is>
      </c>
      <c r="L84" s="186" t="n"/>
      <c r="M84" s="186" t="inlineStr">
        <is>
          <t>14. Oncologic</t>
        </is>
      </c>
      <c r="N84" s="186" t="inlineStr">
        <is>
          <t>14.1 CINV &amp; Supportive Care</t>
        </is>
      </c>
      <c r="O84" s="185" t="inlineStr">
        <is>
          <t>Clinic</t>
        </is>
      </c>
      <c r="P84" s="186" t="inlineStr">
        <is>
          <t>[SOURCE: Pharma Plus เล่มม่วง 2 - ข้อสอบย้อนหลังปี 2558 วันที่ 2 ข้อ 63]</t>
        </is>
      </c>
      <c r="Q84" s="185" t="inlineStr">
        <is>
          <t>ข้อสอบจริง</t>
        </is>
      </c>
      <c r="R84" s="185" t="inlineStr">
        <is>
          <t>2558</t>
        </is>
      </c>
      <c r="S84" s="185" t="inlineStr">
        <is>
          <t>CASE-ONCO-BREAST-TAMOXIFEN</t>
        </is>
      </c>
    </row>
    <row r="85" ht="24" customHeight="1" s="49">
      <c r="A85" s="187" t="n">
        <v>83</v>
      </c>
      <c r="B85" s="186" t="inlineStr">
        <is>
          <t>ผู้ป่วยหญิง อายุ 60 ปี น้ำหนัก 60 กิโลกรัม ส่วนสูง 165 เซนติเมตร ได้รับการวินิจฉัยเป็นมะเร็งเต้านมชนิด Hormone Receptor-positive ได้รับการผ่าตัดเต้านมและได้รับยาเคมีบำบัด Cyclophosphamide ร่วมด้วย หลังจากนั้นแพทย์วางแผนให้การรักษาเสริม (Adjuvant therapy) ด้วยยา Tamoxifen</t>
        </is>
      </c>
      <c r="C85" s="186" t="inlineStr">
        <is>
          <t>ผู้ป่วยมะเร็งเต้านมชนิดที่มีตัวรับฮอร์โมน (Hormone receptor-positive) ต้องรับประทานยา Tamoxifen เพื่อป้องกันการกลับเป็นซ้ำเป็นระยะเวลานานเท่าใดตามมาตรฐานสากล</t>
        </is>
      </c>
      <c r="D85" s="186" t="n"/>
      <c r="E85" s="186" t="inlineStr">
        <is>
          <t>14 วัน</t>
        </is>
      </c>
      <c r="F85" s="186" t="inlineStr">
        <is>
          <t>30 วัน</t>
        </is>
      </c>
      <c r="G85" s="186" t="inlineStr">
        <is>
          <t>6 เดือน</t>
        </is>
      </c>
      <c r="H85" s="186" t="inlineStr">
        <is>
          <t>1 ปี</t>
        </is>
      </c>
      <c r="I85" s="188" t="inlineStr">
        <is>
          <t>5 ปี (และพิจารณาขยายได้ถึง 10 ปี)</t>
        </is>
      </c>
      <c r="J85" s="185" t="n">
        <v>5</v>
      </c>
      <c r="K85" s="186" t="inlineStr">
        <is>
          <t>✅ คำตอบที่ถูกต้อง: ข้อ จ. 5 ปี (และพิจารณาขยายได้ถึง 10 ปี)
🎯 ทำไมข้อนี้ถึงถูก:
ตามแนวทางมาตรฐานการรักษาโรคมะเร็งเต้านม NCCN/ASCO Guidelines การให้ยาต้านฮอร์โมน Adjuvant endocrine therapy ด้วย Tamoxifen ในผู้ป่วยมะเร็งเต้านมที่มีตัวรับฮอร์โมนเป็นบวก (ER/PR positive) ต้องรับประทานต่อเนื่องอย่างน้อย 5 ปี และในผู้ป่วยที่มีความเสี่ยงสูงพิจารณาให้ต่อเนื่องได้ถึง 10 ปี (Extended therapy)
🔍 ข้ออื่นผิดเพราะอะไร:
• ข้อ ก. 14 วัน: เป็นระยะเวลาสั้นเกินไป ไม่สามารถป้องกันการกลับเป็นซ้ำของมะเร็งเต้านมได้
• ข้อ ข. 30 วัน: ไม่เพียงพอต่อการรักษาโรคมะเร็งเต้านม
• ข้อ ค. 6 เดือน: ไม่สอดคล้องกับมาตรฐานทางคลินิกสากล
• ข้อ ง. 1 ปี: ยังไม่ครบระยะเวลามาตรฐานขั้นต่ำ 5 ปี</t>
        </is>
      </c>
      <c r="L85" s="186" t="n"/>
      <c r="M85" s="186" t="inlineStr">
        <is>
          <t>14. Oncologic</t>
        </is>
      </c>
      <c r="N85" s="186" t="inlineStr">
        <is>
          <t>14.1 CINV &amp; Supportive Care</t>
        </is>
      </c>
      <c r="O85" s="185" t="inlineStr">
        <is>
          <t>Clinic</t>
        </is>
      </c>
      <c r="P85" s="186" t="inlineStr">
        <is>
          <t>[SOURCE: Pharma Plus เล่มม่วง 2 - ข้อสอบย้อนหลังปี 2558 วันที่ 2 ข้อ 66]</t>
        </is>
      </c>
      <c r="Q85" s="185" t="inlineStr">
        <is>
          <t>ข้อสอบจริง</t>
        </is>
      </c>
      <c r="R85" s="185" t="inlineStr">
        <is>
          <t>2558</t>
        </is>
      </c>
      <c r="S85" s="185" t="inlineStr">
        <is>
          <t>CASE-ONCO-BREAST-TAMOXIFEN</t>
        </is>
      </c>
    </row>
    <row r="86" ht="24" customHeight="1" s="49">
      <c r="A86" s="187" t="n">
        <v>84</v>
      </c>
      <c r="B86" s="186" t="inlineStr">
        <is>
          <t>ผู้ป่วยหญิง อายุ 60 ปี น้ำหนัก 60 กิโลกรัม ส่วนสูง 165 เซนติเมตร ได้รับการวินิจฉัยเป็นมะเร็งเต้านมชนิด Hormone Receptor-positive ได้รับการผ่าตัดเต้านมและได้รับยาเคมีบำบัด Cyclophosphamide ร่วมด้วย หลังจากนั้นแพทย์วางแผนให้การรักษาเสริม (Adjuvant therapy) ด้วยยา Tamoxifen</t>
        </is>
      </c>
      <c r="C86" s="186" t="inlineStr">
        <is>
          <t>ยา Tamoxifen มีข้อห้ามใช้เด็ดขาด (Contraindication) หรือต้องหลีกเลี่ยงในผู้ป่วยที่มีประวัติโรคใดต่อไปนี้</t>
        </is>
      </c>
      <c r="D86" s="186" t="n"/>
      <c r="E86" s="186" t="inlineStr">
        <is>
          <t>โรคความดันโลหิตสูง (Hypertension: HTN)</t>
        </is>
      </c>
      <c r="F86" s="186" t="inlineStr">
        <is>
          <t>โรคไตเรื้อรัง (Chronic Kidney Disease: CKD)</t>
        </is>
      </c>
      <c r="G86" s="186" t="inlineStr">
        <is>
          <t>โรคเบาหวาน (Diabetes Mellitus: DM)</t>
        </is>
      </c>
      <c r="H86" s="186" t="inlineStr">
        <is>
          <t>โรคหลอดเลือดดำอุดตัน (Deep Vein Thrombosis: DVT / Thromboembolism)</t>
        </is>
      </c>
      <c r="I86" s="188" t="inlineStr">
        <is>
          <t>โรคต่อมลูกหมากโต (Benign Prostatic Hyperplasia: BPH)</t>
        </is>
      </c>
      <c r="J86" s="185" t="n">
        <v>4</v>
      </c>
      <c r="K86" s="186" t="inlineStr">
        <is>
          <t>✅ คำตอบที่ถูกต้อง: ข้อ ง. โรคหลอดเลือดดำอุดตัน (Deep Vein Thrombosis: DVT / Thromboembolism)
🎯 ทำไมข้อนี้ถึงถูก:
Tamoxifen เป็นยากลุ่ม Selective Estrogen Receptor Modulator (SERM) ที่ออกฤทธิ์เป็น Estrogen agonist ต่อตับ ส่งผลกระตุ้นการสร้างปัจจัยการแข็งตัวของเลือด (Coagulation factors) เพิ่มความเสี่ยงต่อการเกิด Deep Vein Thrombosis (DVT) และ Pulmonary Embolism (PE) อย่างมีนัยสำคัญ จึงเป็นข้อห้ามใช้ในผู้ป่วยที่มีประวัติลิ่มเลือดอุดตันในหลอดเลือดดำ
🔍 ข้ออื่นผิดเพราะอะไร:
• ข้อ ก. โรคความดันโลหิตสูง: ไม่ใช่ข้อห้ามใช้ของยา Tamoxifen สามารถควบคุมความดันโลหิตและให้ยาได้ตามปกติ
• ข้อ ข. โรคไตเรื้อรัง: ยาถูกเมแทบอไลต์ที่ตับเป็นหลัก ไม่จำเป็นต้องปรับขนาดยาในโรคไต
• ข้อ ค. โรคเบาหวาน: ไม่ใช่ข้อห้ามใช้โดยตรงของ Tamoxifen
• ข้อ จ. โรคต่อมลูกหมากโต: เป็นโรคที่พบในเพศชาย ผู้ป่วยรายนี้เป็นเพศหญิง</t>
        </is>
      </c>
      <c r="L86" s="186" t="n"/>
      <c r="M86" s="186" t="inlineStr">
        <is>
          <t>14. Oncologic</t>
        </is>
      </c>
      <c r="N86" s="186" t="inlineStr">
        <is>
          <t>14.1 CINV &amp; Supportive Care</t>
        </is>
      </c>
      <c r="O86" s="185" t="inlineStr">
        <is>
          <t>Clinic</t>
        </is>
      </c>
      <c r="P86" s="186" t="inlineStr">
        <is>
          <t>[SOURCE: Pharma Plus เล่มม่วง 2 - ข้อสอบย้อนหลังปี 2558 วันที่ 2 ข้อ 67]</t>
        </is>
      </c>
      <c r="Q86" s="185" t="inlineStr">
        <is>
          <t>ข้อสอบจริง</t>
        </is>
      </c>
      <c r="R86" s="185" t="inlineStr">
        <is>
          <t>2558</t>
        </is>
      </c>
      <c r="S86" s="185" t="inlineStr">
        <is>
          <t>CASE-ONCO-BREAST-TAMOXIFEN</t>
        </is>
      </c>
    </row>
    <row r="87" ht="24" customHeight="1" s="49">
      <c r="A87" s="185" t="n">
        <v>85</v>
      </c>
      <c r="B87" s="186" t="inlineStr">
        <is>
          <t>ผู้ป่วยชายไทยอายุ 34 ปี เข้ารับการรักษามะเร็งลำไส้ ด้วยการให้ยาเคมี (Chemotherapy) หลังจากออกจากโรงพยาบาลไปประมาณ 2 วัน</t>
        </is>
      </c>
      <c r="C87" s="186" t="inlineStr">
        <is>
          <t>ผู้ป่วยมีอาการคลื่นไส้อาเจียน จึงไปร้านยาเพื่อขอซื้อยาบรรเทาอาการเบื้องต้น ยาในข้อใดเหมาะสมที่สุดในผู้ป่วยรายนี้</t>
        </is>
      </c>
      <c r="D87" s="186" t="n"/>
      <c r="E87" s="186" t="inlineStr">
        <is>
          <t>Domperidone</t>
        </is>
      </c>
      <c r="F87" s="186" t="inlineStr">
        <is>
          <t>Metoclopramide</t>
        </is>
      </c>
      <c r="G87" s="186" t="inlineStr">
        <is>
          <t>Ondansetron</t>
        </is>
      </c>
      <c r="H87" s="186" t="inlineStr">
        <is>
          <t>Diphenhydramine</t>
        </is>
      </c>
      <c r="I87" s="186" t="inlineStr">
        <is>
          <t>Prochlorperazine</t>
        </is>
      </c>
      <c r="J87" s="185" t="n">
        <v>3</v>
      </c>
      <c r="K87" s="186" t="inlineStr">
        <is>
          <t>✅ คำตอบที่ถูกต้อง: ข้อ ค. Ondansetron
🎯 ทำไมข้อนี้ถึงถูก:
ผู้ป่วยมีอาการคลื่นไส้อาเจียนจากยาเคมีบำบัด (Chemotherapy-Induced Nausea and Vomiting: CINV) ยาต้านอาเจียนกลุ่ม 5-HT3 receptor antagonists เช่น Ondansetron มีประสิทธิภาพสูงในการป้องกันและรักษา CINV โดยออกฤทธิ์ยับยั้ง serotonin receptors ทั้งที่ chemoreceptor trigger zone (CTZ) และทางเดินอาหาร
🔍 ข้ออื่นผิดเพราะอะไร:
• ข้อ ก. Domperidone: เป็น peripheral dopamine D2 antagonist ข้าม blood-brain barrier ได้น้อย ประสิทธิภาพไม่เพียงพอสำหรับ CINV
• ข้อ ข. Metoclopramide: แม้จะมีฤทธิ์แก้อาเจียน แต่มีประสิทธิภาพต่ำกว่า Ondansetron ใน CINV และการใช้ขนาดสูงเสี่ยงต่อ extrapyramidal symptoms (EPS)
• ข้อ ง. Diphenhydramine: เป็น H1 antihistamine เหมาะสำหรับรักษา motion sickness แต่ไม่มีประสิทธิภาพในการควบคุม CINV
• ข้อ จ. Prochlorperazine: เป็น phenothiazine antiemetic ประสิทธิภาพใน CINV ด้อยกว่า 5-HT3 antagonists และมีผลข้างเคียง sedating และ EPS สูง</t>
        </is>
      </c>
      <c r="L87" s="186" t="n"/>
      <c r="M87" s="186" t="inlineStr">
        <is>
          <t>14. Oncologic</t>
        </is>
      </c>
      <c r="N87" s="186" t="inlineStr">
        <is>
          <t>14.1 CINV &amp; Supportive Care</t>
        </is>
      </c>
      <c r="O87" s="185" t="inlineStr">
        <is>
          <t>Clinic</t>
        </is>
      </c>
      <c r="P87" s="186" t="inlineStr">
        <is>
          <t>[SOURCE: Mock Pharmtutor 2024 Set 1 ข้อ 20]</t>
        </is>
      </c>
      <c r="Q87" s="185" t="inlineStr">
        <is>
          <t>ข้อสอบจำลอง</t>
        </is>
      </c>
      <c r="R87" s="185" t="inlineStr">
        <is>
          <t>Mock Pharmtutor 2024</t>
        </is>
      </c>
      <c r="S87" s="185" t="n"/>
    </row>
    <row r="88" ht="24" customHeight="1" s="49">
      <c r="A88" s="185" t="n">
        <v>86</v>
      </c>
      <c r="B88" s="186" t="inlineStr">
        <is>
          <t>ผู้ป่วยหญิงไทย ได้รับการวินิจฉัยเป็นมะเร็งเต้านม แพทย์จึงได้ทำการผ่าตัดและให้ยาเคมีบำบัดสูตร AC regimen ซึ่งประกอบด้วย Doxorubicin และ Cyclophosphamide</t>
        </is>
      </c>
      <c r="C88" s="186" t="inlineStr">
        <is>
          <t>ผู้ป่วยรายนี้ควรได้รับการ monitor ค่าใดก่อนได้รับยา</t>
        </is>
      </c>
      <c r="D88" s="186" t="n"/>
      <c r="E88" s="186" t="inlineStr">
        <is>
          <t>Visual change</t>
        </is>
      </c>
      <c r="F88" s="186" t="inlineStr">
        <is>
          <t>LFT</t>
        </is>
      </c>
      <c r="G88" s="186" t="inlineStr">
        <is>
          <t>eGFR</t>
        </is>
      </c>
      <c r="H88" s="186" t="inlineStr">
        <is>
          <t>CBC</t>
        </is>
      </c>
      <c r="I88" s="186" t="inlineStr">
        <is>
          <t>LVEF</t>
        </is>
      </c>
      <c r="J88" s="185" t="n">
        <v>5</v>
      </c>
      <c r="K88" s="186" t="inlineStr">
        <is>
          <t>✅ คำตอบที่ถูกต้อง: ข้อ จ. LVEF
🎯 ทำไมข้อนี้ถึงถูก:
ยา Doxorubicin (Adriamycin ในสูตร AC) มีพิษต่อหัวใจที่สำคัญมาก (Cardiotoxicity) ทั้งในรูปแบบเฉียบพลันและแบบสะสมตามขนาดยารวม (cumulative dose-dependent cardiomyopathy และ congestive heart failure) ดังนั้นข้อกำหนดสำคัญที่สุดก่อนเริ่มให้ยาคือต้องประเมินการทำงานของกล้ามเนื้อหัวใจห้องล่างซ้ายด้วย Echocardiography หรือ MUGA scan เพื่อตรวจวัดค่า Left Ventricular Ejection Fraction (LVEF baseline &gt;= 50%)
🔍 ข้ออื่นผิดเพราะอะไร:
• ข้อ ก.: (Visual change): ไม่ใช่คำตอบที่ถูกต้องตามแนวทางเวชปฏิบัติและหลักวิชาการทางเภสัชกรรมสำหรับกรณีนี้
• ข้อ ข.: (CBC):จากผลตรวจทางห้องปฏิบัติการที่ให้มาผู้ป่วยได้รับการตรวจCompleteBloodCount(CBC)และทราบค่าWBC,ANCแล้วจึงไม่ใช่ค่าที่ต้องส่งตรวจเพื่อmonitorความปลอดภัยของDoxorubicinตามโจทย์
• ข้อ ค.: (eGFR): ไม่ใช่คำตอบที่ถูกต้องตามแนวทางเวชปฏิบัติและหลักวิชาการทางเภสัชกรรมสำหรับกรณีนี้
• ข้อ ง.: (CBC): ไม่ใช่คำตอบที่ถูกต้องตามแนวทางเวชปฏิบัติและหลักวิชาการทางเภสัชกรรมสำหรับกรณีนี้</t>
        </is>
      </c>
      <c r="L88" s="186" t="n"/>
      <c r="M88" s="186" t="inlineStr">
        <is>
          <t>14. Oncologic</t>
        </is>
      </c>
      <c r="N88" s="186" t="inlineStr">
        <is>
          <t>14.1 CINV &amp; Supportive Care</t>
        </is>
      </c>
      <c r="O88" s="185" t="inlineStr">
        <is>
          <t>Clinic</t>
        </is>
      </c>
      <c r="P88" s="186" t="inlineStr">
        <is>
          <t>[SOURCE: Mock Pharmtutor 2024 Set 1 ข้อ 80]</t>
        </is>
      </c>
      <c r="Q88" s="185" t="inlineStr">
        <is>
          <t>ข้อสอบจำลอง</t>
        </is>
      </c>
      <c r="R88" s="185" t="inlineStr">
        <is>
          <t>Mock Pharmtutor 2024</t>
        </is>
      </c>
      <c r="S88" s="185" t="inlineStr">
        <is>
          <t>CASE-ONCO-MOCK-ANTHRACYCLINE-CARDIO</t>
        </is>
      </c>
    </row>
    <row r="89" ht="24" customHeight="1" s="49">
      <c r="A89" s="185" t="n">
        <v>87</v>
      </c>
      <c r="B89" s="186" t="inlineStr">
        <is>
          <t>ผู้ป่วยหญิงไทย ได้รับการวินิจฉัยเป็นมะเร็งเต้านม แพทย์จึงได้ทำการผ่าตัดและให้ยาเคมีบำบัดสูตร AC regimen ซึ่งประกอบด้วย Doxorubicin และ Cyclophosphamide</t>
        </is>
      </c>
      <c r="C89" s="186" t="inlineStr">
        <is>
          <t>ยาในข้อใดต่อไปนี้สามารถช่วยลดอาการข้างเคียงที่เป็นพิษต่อหัวใจ จากยา Doxorubicin</t>
        </is>
      </c>
      <c r="D89" s="186" t="n"/>
      <c r="E89" s="186" t="inlineStr">
        <is>
          <t>DMSO</t>
        </is>
      </c>
      <c r="F89" s="186" t="inlineStr">
        <is>
          <t>Dexrazoxane</t>
        </is>
      </c>
      <c r="G89" s="186" t="inlineStr">
        <is>
          <t>Dextromethorphan</t>
        </is>
      </c>
      <c r="H89" s="186" t="inlineStr">
        <is>
          <t>Dexamethasone</t>
        </is>
      </c>
      <c r="I89" s="186" t="inlineStr">
        <is>
          <t>Drospirenone</t>
        </is>
      </c>
      <c r="J89" s="185" t="n">
        <v>2</v>
      </c>
      <c r="K89" s="186" t="inlineStr">
        <is>
          <t>✅ คำตอบที่ถูกต้อง: ข้อ ข. Dexrazoxane
🎯 ทำไมข้อนี้ถึงถูก:
Dexrazoxane เป็น intracellular iron-chelating agent ที่ช่วยป้องกันและลด doxorubicin-induced cardiotoxicity โดยจับกับไอออนของเหล็กเพื่อป้องกันการสร้าง iron-anthracycline complexes และ reactive oxygen species (ROS) ทำลายกล้ามเนื้อหัวใจ
🔍 ข้ออื่นผิดเพราะอะไร:
• ข้อ ก. (DMSO): Dimethyl sulfoxide ใช้เป็น topical treatment สำหรับ extravasation ของ anthracyclines ไม่ได้ใช้ลดภาวะ cardiotoxicity เชิงระบบ
• ข้อ ค. (Dextromethorphan): เป็น NMDA receptor antagonist และ sigma-1 receptor agonist ใช้เป็นยาบรรเทาอาการไอแห้ง (antitussive) ไม่มีผลต่อ cardiotoxicity
• ข้อ ง. (Dexamethasone): เป็น corticosteroid ใช้ลดการอักเสบ หรือป้องกันภาวะ CINV (chemotherapy-induced nausea and vomiting) ไม่ได้ป้องกัน cardiotoxicity จาก doxorubicin
• ข้อ จ. (Drospirenone): เป็น progestin รุ่นที่ 4 ที่มีฤทธิ์ antimineralocorticoid ใช้เป็นฮอร์โมนในยาเม็ดคุมกำเนิด ไม่มีบทบาทในการป้องกันพิษต่อหัวใจ</t>
        </is>
      </c>
      <c r="L89" s="186" t="n"/>
      <c r="M89" s="186" t="inlineStr">
        <is>
          <t>14. Oncologic</t>
        </is>
      </c>
      <c r="N89" s="186" t="inlineStr">
        <is>
          <t>14.1 CINV &amp; Supportive Care</t>
        </is>
      </c>
      <c r="O89" s="185" t="inlineStr">
        <is>
          <t>Clinic</t>
        </is>
      </c>
      <c r="P89" s="186" t="inlineStr">
        <is>
          <t>[SOURCE: Mock Pharmtutor 2024 Set 1 ข้อ 81]</t>
        </is>
      </c>
      <c r="Q89" s="185" t="inlineStr">
        <is>
          <t>ข้อสอบจำลอง</t>
        </is>
      </c>
      <c r="R89" s="185" t="inlineStr">
        <is>
          <t>Mock Pharmtutor 2024</t>
        </is>
      </c>
      <c r="S89" s="185" t="inlineStr">
        <is>
          <t>CASE-ONCO-MOCK-ANTHRACYCLINE-CARDIO</t>
        </is>
      </c>
    </row>
    <row r="90" ht="24" customHeight="1" s="49">
      <c r="A90" s="185" t="n">
        <v>88</v>
      </c>
      <c r="B90" s="186" t="inlineStr">
        <is>
          <t>ผู้ป่วยหญิงไทย ได้รับการวินิจฉัยเป็นมะเร็งเต้านม แพทย์จึงได้ทำการผ่าตัดและให้ยาเคมีบำบัดสูตร AC regimen ซึ่งประกอบด้วย Doxorubicin และ Cyclophosphamide</t>
        </is>
      </c>
      <c r="C90" s="186" t="inlineStr">
        <is>
          <t>กลไกใดของยา Doxorubicin ทำให้เกิดอาการข้างเคียงที่เป็นพิษต่อหัวใจ</t>
        </is>
      </c>
      <c r="D90" s="186" t="n"/>
      <c r="E90" s="186" t="inlineStr">
        <is>
          <t>Alkylating agent</t>
        </is>
      </c>
      <c r="F90" s="186" t="inlineStr">
        <is>
          <t>Intercalation</t>
        </is>
      </c>
      <c r="G90" s="186" t="inlineStr">
        <is>
          <t>Free radical formation</t>
        </is>
      </c>
      <c r="H90" s="186" t="inlineStr">
        <is>
          <t>Topoisomerase inhibitors</t>
        </is>
      </c>
      <c r="I90" s="186" t="inlineStr">
        <is>
          <t>Inhibit tubulin assembly</t>
        </is>
      </c>
      <c r="J90" s="185" t="n">
        <v>3</v>
      </c>
      <c r="K90" s="186" t="inlineStr">
        <is>
          <t>✅ คำตอบที่ถูกต้อง: ข้อ ค. Free radical formation
🎯 ทำไมข้อนี้ถึงถูก:
Doxorubicin ทำให้เกิด cardiotoxicity ผ่านการรีดิวซ์หมู่ quinone กลายเป็น semiquinone radical และทำปฏิกิริยากับธาตุเหล็กเกิด free radical formation (reactive oxygen species: ROS) ซึ่งเซลล์กล้ามเนื้อหัวใจมี catalase และ superoxide dismutase ต่ำ จึงไวต่อ lipid peroxidation และ cardiomyocyte apoptosis สูง
🔍 ข้ออื่นผิดเพราะอะไร:
• ข้อ ก. (Alkylating agent): Doxorubicin ไม่ใช่ alkylating agent ยากลุ่ม alkylating agent เช่น cyclophosphamide, ifosfamide
• ข้อ ข. (Intercalation): เป็นกลไกหลักในการออกฤทธิ์ต้านเซลล์มะเร็ง (antitumor effect) โดยแทรกตัวระหว่างเบสของ DNA แต่ไม่ใช่กลไกจำเพาะหลักที่อธิบาย cardiotoxicity
• ข้อ ง. (Topoisomerase inhibitors): Doxorubicin ยับยั้ง topoisomerase II ซึ่งแม้ topoisomerase II beta จะมีส่วนเกี่ยวข้องกับการตายของเซลล์ แต่ free radical formation เป็นกลไกคลาสสิกที่ก่อพิษต่อหัวใจโดยตรง
• ข้อ จ. (Inhibit tubulin assembly): เป็นกลไกของยากลุ่ม vinca alkaloids เช่น vincristine, vinblastine ไม่ใช่กลไกของ doxorubicin</t>
        </is>
      </c>
      <c r="L90" s="186" t="n"/>
      <c r="M90" s="186" t="inlineStr">
        <is>
          <t>14. Oncologic</t>
        </is>
      </c>
      <c r="N90" s="186" t="inlineStr">
        <is>
          <t>14.1 CINV &amp; Supportive Care</t>
        </is>
      </c>
      <c r="O90" s="185" t="inlineStr">
        <is>
          <t>Clinic</t>
        </is>
      </c>
      <c r="P90" s="186" t="inlineStr">
        <is>
          <t>[SOURCE: Mock Pharmtutor 2024 Set 1 ข้อ 82]</t>
        </is>
      </c>
      <c r="Q90" s="185" t="inlineStr">
        <is>
          <t>ข้อสอบจำลอง</t>
        </is>
      </c>
      <c r="R90" s="185" t="inlineStr">
        <is>
          <t>Mock Pharmtutor 2024</t>
        </is>
      </c>
      <c r="S90" s="185" t="inlineStr">
        <is>
          <t>CASE-ONCO-MOCK-ANTHRACYCLINE-CARDIO</t>
        </is>
      </c>
    </row>
    <row r="91" ht="24" customHeight="1" s="49">
      <c r="A91" s="185" t="n">
        <v>89</v>
      </c>
      <c r="B91" s="186" t="inlineStr">
        <is>
          <t>ผู้ป่วยชายไทย อายุ 54 ปี ได้รับการวินิจฉัยเป็นมะเร็งลำไส้ใหญ่ (Colon cancer Stage III) และมีแผนเข้ารับยาเคมีบำบัดรอบที่ 2 สูตร mFOLFOX6 (Oxaliplatin, Leucovorin และ 5-Fluorouracil) ผลตรวจความสมบูรณ์ของเม็ดเลือด (CBC) ก่อนให้ยารอบปัจจุบัน: Hb 13 g/dL, Hct 38%, WBC 2,100/mm³, Neutrophil 53%, Platelet 250,000/mm³</t>
        </is>
      </c>
      <c r="C91" s="186" t="inlineStr">
        <is>
          <t>จากผลตรวจทางห้องปฏิบัติการข้างต้น ผู้ป่วยรายนี้ควรได้รับยาเคมีบำบัดรอบปัจจุบันหรือไม่ อย่างไร</t>
        </is>
      </c>
      <c r="D91" s="186" t="n"/>
      <c r="E91" s="186" t="inlineStr">
        <is>
          <t>ไม่ควรได้รับ เพราะระดับ Hb และ Hct ต่ำบ่งชี้ภาวะโลหิตจางรุนแรง</t>
        </is>
      </c>
      <c r="F91" s="186" t="inlineStr">
        <is>
          <t>ควรได้รับตามปกติ เพราะเกล็ดเลือดอยู่ในเกณฑ์ปกติและไม่มีภาวะเลือดออก</t>
        </is>
      </c>
      <c r="G91" s="186" t="inlineStr">
        <is>
          <t>ควรชะลอการให้ยาเคมีบำบัดออกไปก่อน (Delay cycle) เนื่องจากค่า ANC ต่ำกว่า 1,500 cells/mm³</t>
        </is>
      </c>
      <c r="H91" s="186" t="inlineStr">
        <is>
          <t>ควรลดขนาดยาเคมีบำบัดลง 50% และให้ยาได้ทันทีในวันนี้</t>
        </is>
      </c>
      <c r="I91" s="186" t="inlineStr">
        <is>
          <t>ควรให้ยาปฏิชีวนะฆ่าเชื้อแบคทีเรียทันทีและให้ยาเคมีบำบัดตามปกติ</t>
        </is>
      </c>
      <c r="J91" s="185" t="n">
        <v>3</v>
      </c>
      <c r="K91" s="186" t="inlineStr">
        <is>
          <t>✅ คำตอบที่ถูกต้อง: ข้อ ค. ควรชะลอการให้ยาเคมีบำบัดออกไปก่อน (Delay cycle) เนื่องจากค่า ANC ต่ำกว่า 1,500 cells/mm³
🎯 ทำไมข้อนี้ถึงถูก:
คำนวณ Absolute Neutrophil Count (ANC):
$ANC = 2,100 \times 0.53 = 1,113\text{ cells/mm}^3$
เกณฑ์มาตรฐานสากลในการเริ่มให้ยาเคมีบำบัดรอบใหม่ ต้องมี $ANC \geq 1,500\text{ cells/mm}^3$ และ $Platelets \geq 100,000\text{ cells/mm}^3$
เนื่องจากผู้ป่วยมี ANC เพียง 1,113 cells/mm³ ซึ่งต่ำกว่าเกณฑ์ จึงต้องชะลอการให้ยาเคมีบำบัด (Delay treatment) ออกไป 1 สัปดาห์ และตรวจเลือดซ้ำจนกว่าเม็ดเลือดขาวฟื้นตัวกลับมา
🔍 ข้ออื่นผิดเพราะอะไร:
• ข้อ ก. ไม่ควรได้รับเพราะ Hb/Hct ต่ำ: ค่า Hb 13 g/dL และ Hct 38% อยู่ในเกณฑ์ปกติ ไม่ใช่สาเหตุของการชะลอยา
• ข้อ ข. ควรได้รับตามปกติ: ไม่ถูกต้อง เพราะหากให้ยาขณะที่ ANC ต่ำกว่า 1,500 cells/mm³ ผู้ป่วยจะเสี่ยงต่อการเกิด Febrile Neutropenia และการติดเชื้อรุนแรงถึงแก่ชีวิต
• ข้อ ง. ควรลดขนาดยาลง 50%: ในรอบปัจจุบันต้องชะลอการให้ยาออกไปก่อน ไม่ควรให้ยาในขนาดลดลงทันทีขณะที่ ANC ยังไม่ผ่านเกณฑ์ปลอดภัย
• ข้อ จ. ให้ยาปฏิชีวนะทันที: ผู้ป่วยยังไม่มีไข้หรือหลักฐานการติดเชื้อ จึงไม่มีข้อบ่งชี้ในการให้ยาปฏิชีวนะ</t>
        </is>
      </c>
      <c r="L91" s="186" t="n"/>
      <c r="M91" s="186" t="inlineStr">
        <is>
          <t>14. Oncologic</t>
        </is>
      </c>
      <c r="N91" s="186" t="inlineStr">
        <is>
          <t>14.1 CINV &amp; Supportive Care</t>
        </is>
      </c>
      <c r="O91" s="185" t="inlineStr">
        <is>
          <t>Clinic</t>
        </is>
      </c>
      <c r="P91" s="186" t="inlineStr">
        <is>
          <t>[SOURCE: Mock Pharmtutor 2024 Set 1 ข้อ 83] Mock Pharmtutor 2024 Set 1 ข้อ 83 [RECONSTRUCTED: ปรับแต่งและเติมเต็มบริบทโจทย์เพื่อความสมบูรณ์]</t>
        </is>
      </c>
      <c r="Q91" s="185" t="inlineStr">
        <is>
          <t>ข้อสอบจำลอง</t>
        </is>
      </c>
      <c r="R91" s="185" t="inlineStr">
        <is>
          <t>Mock Pharmtutor 2024</t>
        </is>
      </c>
      <c r="S91" s="185" t="inlineStr">
        <is>
          <t>CASE-ONCO-MOCK-COLON-MFOLFOX6</t>
        </is>
      </c>
    </row>
    <row r="92" ht="24" customHeight="1" s="49">
      <c r="A92" s="185" t="n">
        <v>90</v>
      </c>
      <c r="B92" s="186" t="inlineStr">
        <is>
          <t>ผู้ป่วยชายไทย อายุ 54 ปี ได้รับการวินิจฉัยเป็นมะเร็งลำไส้ใหญ่ (Colon cancer Stage III) และมีแผนเข้ารับยาเคมีบำบัดรอบที่ 2 สูตร mFOLFOX6 (Oxaliplatin, Leucovorin และ 5-Fluorouracil) ผลตรวจความสมบูรณ์ของเม็ดเลือด (CBC) ก่อนให้ยารอบปัจจุบัน: Hb 13 g/dL, Hct 38%, WBC 2,100/mm³, Neutrophil 53%, Platelet 250,000/mm³</t>
        </is>
      </c>
      <c r="C92" s="186" t="inlineStr">
        <is>
          <t>บทบาทหน้าที่สำคัญของยา Leucovorin (Folinic acid) ในสูตรการรักษา mFOLFOX6 สำหรับมะเร็งลำไส้ใหญ่คือข้อใด</t>
        </is>
      </c>
      <c r="D92" s="186" t="n"/>
      <c r="E92" s="186" t="inlineStr">
        <is>
          <t>เสริมฤทธิ์ต้านเซลล์มะเร็งของ 5-FU โดยจับกับ Thymidylate synthase เกิดเป็น Ternary complex ที่เสถียร</t>
        </is>
      </c>
      <c r="F92" s="186" t="inlineStr">
        <is>
          <t>ทำหน้าที่เป็น Rescue therapy ป้องกันความเป็นพิษต่อไขกระดูกจาก 5-FU</t>
        </is>
      </c>
      <c r="G92" s="186" t="inlineStr">
        <is>
          <t>ป้องกันการเกิดอาการชาปลายมือปลายเท้าจากยา Oxaliplatin</t>
        </is>
      </c>
      <c r="H92" s="186" t="inlineStr">
        <is>
          <t>ป้องกันการเกิดพิษต่อไตจากยา Oxaliplatin</t>
        </is>
      </c>
      <c r="I92" s="186" t="inlineStr">
        <is>
          <t>ลดอาการท้องเสียรุนแรงที่เกิดจากการบริหารยา 5-FU</t>
        </is>
      </c>
      <c r="J92" s="185" t="n">
        <v>1</v>
      </c>
      <c r="K92" s="186" t="inlineStr">
        <is>
          <t>✅ คำตอบที่ถูกต้อง: ข้อ ก. เสริมฤทธิ์ต้านเซลล์มะเร็งของ 5-FU โดยจับกับ Thymidylate synthase เกิดเป็น Ternary complex ที่เสถียร
🎯 ทำไมข้อนี้ถึงถูก:
ในสูตรเคมีบำบัดมะเร็งลำไส้ใหญ่ (Colorectal cancer) เช่น FOLFOX, FOLFIRI ยา Leucovorin ไม่ได้ให้เพื่อเป็น Rescue therapy แต่ให้เพื่อทำหน้าที่ Cytotoxic Biomodulation โดย Leucovorin (เปลี่ยนเป็น $5,10-CH_2-THF$) จะเข้าจับกับเอนไซม์ Thymidylate synthase (TS) และ active metabolite ของ 5-FU (FdUMP) เกิดเป็น Stable ternary complex ยับยั้งเอนไซม์ TS อย่างเหนียวแน่นและยาวนาน เสริมฤทธิ์ฆ่าเซลล์มะเร็งของ 5-FU สูงขึ้นอย่างมาก
🔍 ข้ออื่นผิดเพราะอะไร:
• ข้อ ข. ทำหน้าที่เป็น Rescue therapy: เป็นบทบาทของ Leucovorin เมื่อใช้ร่วมกับ High-dose Methotrexate ไม่ใช่กับ 5-FU (การให้ Leucovorin ร่วมกับ 5-FU กลับเพิ่มความเป็นพิษต่อเยื่อบุและเม็ดเลือดขาว)
• ข้อ ค. ป้องกันการเกิดอาการชาจาก Oxaliplatin: Leucovorin ไม่มีผลต่อการป้องกัน neurotoxicity ของ Oxaliplatin
• ข้อ ง. ป้องกันพิษต่อไต: Oxaliplatin ไม่ได้เด่นเรื่อง nephrotoxicity เหมือน Cisplatin
• ข้อ จ. ลดอาการท้องเสียจาก 5-FU: Leucovorin ทำให้เกิดอาการท้องเสียจาก 5-FU เพิ่มขึ้น ไม่ได้ช่วยลด</t>
        </is>
      </c>
      <c r="L92" s="186" t="n"/>
      <c r="M92" s="186" t="inlineStr">
        <is>
          <t>14. Oncologic</t>
        </is>
      </c>
      <c r="N92" s="186" t="inlineStr">
        <is>
          <t>14.1 CINV &amp; Supportive Care</t>
        </is>
      </c>
      <c r="O92" s="185" t="inlineStr">
        <is>
          <t>Clinic</t>
        </is>
      </c>
      <c r="P92" s="186" t="inlineStr">
        <is>
          <t>[SOURCE: Mock Pharmtutor 2024 Set 1 ข้อ 84]</t>
        </is>
      </c>
      <c r="Q92" s="185" t="inlineStr">
        <is>
          <t>ข้อสอบจำลอง</t>
        </is>
      </c>
      <c r="R92" s="185" t="inlineStr">
        <is>
          <t>Mock Pharmtutor 2024</t>
        </is>
      </c>
      <c r="S92" s="185" t="inlineStr">
        <is>
          <t>CASE-ONCO-MOCK-COLON-MFOLFOX6</t>
        </is>
      </c>
    </row>
    <row r="93" ht="24" customHeight="1" s="49">
      <c r="A93" s="185" t="n">
        <v>91</v>
      </c>
      <c r="B93" s="186" t="inlineStr">
        <is>
          <t>ผู้ป่วยชายไทย อายุ 54 ปี ได้รับการวินิจฉัยเป็นมะเร็งลำไส้ใหญ่ (Colon cancer Stage III) และมีแผนเข้ารับยาเคมีบำบัดรอบที่ 2 สูตร mFOLFOX6 (Oxaliplatin, Leucovorin และ 5-Fluorouracil) ผลตรวจความสมบูรณ์ของเม็ดเลือด (CBC) ก่อนให้ยารอบปัจจุบัน: Hb 13 g/dL, Hct 38%, WBC 2,100/mm³, Neutrophil 53%, Platelet 250,000/mm³</t>
        </is>
      </c>
      <c r="C93" s="186" t="inlineStr">
        <is>
          <t>ยาเคมีบำบัดสูตร AC (Doxorubicin, Cyclophosphamide) ควร monitor สิ่งใด</t>
        </is>
      </c>
      <c r="D93" s="186" t="n"/>
      <c r="E93" s="186" t="inlineStr">
        <is>
          <t>SCr</t>
        </is>
      </c>
      <c r="F93" s="186" t="inlineStr">
        <is>
          <t>AST</t>
        </is>
      </c>
      <c r="G93" s="186" t="inlineStr">
        <is>
          <t>Lipo-A</t>
        </is>
      </c>
      <c r="H93" s="186" t="inlineStr">
        <is>
          <t>Hct</t>
        </is>
      </c>
      <c r="I93" s="186" t="inlineStr">
        <is>
          <t>LVEF</t>
        </is>
      </c>
      <c r="J93" s="185" t="n">
        <v>5</v>
      </c>
      <c r="K93" s="186" t="inlineStr">
        <is>
          <t>✅ คำตอบที่ถูกต้อง: ข้อ จ. LVEF
🎯 ทำไมข้อนี้ถึงถูก:
ยา Doxorubicin (ยากลุ่ม Anthracyclines ในสูตร AC) มีความเป็นพิษจำเพาะต่อกล้ามเนื้อหัวใจ (Cardiotoxicity) ที่สัมพันธ์กับขนาดยาสะสมรวม (Cumulative dose-dependent cardiomyopathy) ซึ่งอาจนำไปสู่ภาวะหัวใจล้มเหลว (Congestive heart failure) ได้อย่างถาวร ดังนั้นการตรวจประเมินค่า Left Ventricular Ejection Fraction (LVEF) ด้วย Echocardiogram หรือ MUGA scan ทั้งก่อนเริ่มยาและติดตามระหว่างการรักษาจึงเป็นมาตรฐานความปลอดภัยที่สำคัญที่สุด
🔍 ข้ออื่นผิดเพราะอะไร:
• ข้อ ก. SCr: ผิดเพราะแม้ Cyclophosphamide จะถูกขับทางไต แต่ค่า Serum Creatinine ไม่ใช่การติดตามหลักที่จำเพาะต่อ dose-limiting toxicity ร้ายแรงของสูตร AC เท่ากับการทำงานของหัวใจ
• ข้อ ข. AST: ผิดเพราะเอนไซม์ตับไม่ใช่เป้าหมายการติดตามความเป็นพิษจำเพาะหลักของยาสูตร AC แม้ Doxorubicin จะถูก metabolized ที่ตับก็ตาม
• ข้อ ค. Lipo-A: ผิดเพราะ Lipoprotein (a) เป็นตัวบ่งชี้ความเสี่ยงของไขมันในหลอดเลือด ไม่มีความเกี่ยวข้องกับการติดตามพิษของยาเคมีบำบัด
• ข้อ ง. Hct: ผิดเพราะในการติดตามพิษต่อไขกระดูก (Myelosuppression) จะติดตามค่า Absolute Neutrophil Count (ANC) และเกล็ดเลือด (Platelets) เป็นหลัก ไม่ได้ใช้ Hematocrit เพียงอย่างเดียว</t>
        </is>
      </c>
      <c r="L93" s="186" t="n"/>
      <c r="M93" s="186" t="inlineStr">
        <is>
          <t>14. Oncologic</t>
        </is>
      </c>
      <c r="N93" s="186" t="inlineStr">
        <is>
          <t>14.1 CINV &amp; Supportive Care</t>
        </is>
      </c>
      <c r="O93" s="185" t="inlineStr">
        <is>
          <t>Clinic</t>
        </is>
      </c>
      <c r="P93" s="186" t="inlineStr">
        <is>
          <t>[SOURCE: Mock Pharmtutor 2024 Set 2 ข้อ 78]</t>
        </is>
      </c>
      <c r="Q93" s="185" t="inlineStr">
        <is>
          <t>ข้อสอบจำลอง</t>
        </is>
      </c>
      <c r="R93" s="185" t="inlineStr">
        <is>
          <t>Mock Pharmtutor 2024</t>
        </is>
      </c>
      <c r="S93" s="185" t="inlineStr">
        <is>
          <t>CASE-ONCO-MOCK-COLON-MFOLFOX6</t>
        </is>
      </c>
    </row>
    <row r="94" ht="24" customHeight="1" s="49">
      <c r="A94" s="185" t="n">
        <v>92</v>
      </c>
      <c r="B94" s="186" t="inlineStr">
        <is>
          <t>ผู้ป่วยชายไทย อายุ 54 ปี ได้รับการวินิจฉัยเป็นมะเร็งลำไส้ใหญ่ (Colon cancer Stage III) และมีแผนเข้ารับยาเคมีบำบัดรอบที่ 2 สูตร mFOLFOX6 (Oxaliplatin, Leucovorin และ 5-Fluorouracil) ผลตรวจความสมบูรณ์ของเม็ดเลือด (CBC) ก่อนให้ยารอบปัจจุบัน: Hb 13 g/dL, Hct 38%, WBC 2,100/mm³, Neutrophil 53%, Platelet 250,000/mm³</t>
        </is>
      </c>
      <c r="C94" s="186" t="inlineStr">
        <is>
          <t>Gene ที่จำเพาะต่อมะเร็งเต้านม</t>
        </is>
      </c>
      <c r="D94" s="186" t="n"/>
      <c r="E94" s="186" t="inlineStr">
        <is>
          <t>KRAS</t>
        </is>
      </c>
      <c r="F94" s="186" t="inlineStr">
        <is>
          <t>BRCA-2</t>
        </is>
      </c>
      <c r="G94" s="186" t="inlineStr">
        <is>
          <t>P53</t>
        </is>
      </c>
      <c r="H94" s="186" t="inlineStr">
        <is>
          <t>EGFR</t>
        </is>
      </c>
      <c r="I94" s="186" t="inlineStr">
        <is>
          <t>HER-2</t>
        </is>
      </c>
      <c r="J94" s="185" t="n">
        <v>2</v>
      </c>
      <c r="K94" s="186" t="inlineStr">
        <is>
          <t>✅ คำตอบที่ถูกต้อง: ข้อ ข. BRCA-2
🎯 ทำไมข้อนี้ถึงถูก:
ยีน BRCA-2 (และ BRCA-1) เป็น tumor suppressor gene ที่มีบทบาทสำคัญในการซ่อมแซมดีเอ็นเอ การกลายพันธุ์ถ่ายทอดทางพันธุกรรมของยีน BRCA-2 (Germline BRCA2 mutation) มีความจำเพาะสูงมากต่อการเกิดกลุ่มอาการ Hereditary Breast and Ovarian Cancer (HBOC) โดยเพิ่มความเสี่ยงตลอดช่วงชีวิตต่อการเกิดมะเร็งเต้านมสูงถึง 45-69% จึงเป็นยีนจำเพาะหลักที่ใช้ในการตรวจคัดกรองทางพันธุศาสตร์
🔍 ข้ออื่นผิดเพราะอะไร:
• ข้อ ก. KRAS: ผิดเพราะเป็น oncogene ที่พบการกลายพันธุ์บ่อยและจำเพาะในมะเร็งลำไส้ใหญ่และทวารหนัก (Colorectal cancer) มะเร็งตับอ่อน และมะเร็งปอด
• ข้อ ค. P53: ผิดเพราะยีน TP53 เป็น tumor suppressor gene สากลที่พบการกลายพันธุ์ได้ในโรคมะเร็งเกือบทุกชนิด (เช่น ใน Li-Fraumeni syndrome) จึงไม่มีความจำเพาะเจาะจงเฉพาะต่อมะเร็งเต้านม
• ข้อ ง. EGFR: ผิดเพราะการกลายพันธุ์ของ EGFR มีความจำเพาะและเป็นเป้าหมายการรักษาหลักในมะเร็งปอดชนิด Non-Small Cell Lung Cancer (NSCLC)
• ข้อ จ. HER-2: ผิดเพราะตามเฉลยเน้นไปที่ยีนพันธุกรรมก่อมะเร็งเต้านม (BRCA-2) ขณะที่ HER-2 (ERBB2) เป็นโปรตีนตัวรับและยีนขยายสัญญาณ (gene amplification) ที่ใช้จัดประเภทย่อยและทำนายการตอบสนองต่อยา Trastuzumab ไม่ใช่ยีนหลักที่เฉลยในข้อนี้</t>
        </is>
      </c>
      <c r="L94" s="186" t="n"/>
      <c r="M94" s="186" t="inlineStr">
        <is>
          <t>14. Oncologic</t>
        </is>
      </c>
      <c r="N94" s="186" t="inlineStr">
        <is>
          <t>14.1 CINV &amp; Supportive Care</t>
        </is>
      </c>
      <c r="O94" s="185" t="inlineStr">
        <is>
          <t>Clinic</t>
        </is>
      </c>
      <c r="P94" s="186" t="inlineStr">
        <is>
          <t>[SOURCE: Mock Pharmtutor 2024 Set 2 ข้อ 79]</t>
        </is>
      </c>
      <c r="Q94" s="185" t="inlineStr">
        <is>
          <t>ข้อสอบจำลอง</t>
        </is>
      </c>
      <c r="R94" s="185" t="inlineStr">
        <is>
          <t>Mock Pharmtutor 2024</t>
        </is>
      </c>
      <c r="S94" s="185" t="inlineStr">
        <is>
          <t>CASE-ONCO-MOCK-COLON-MFOLFOX6</t>
        </is>
      </c>
    </row>
    <row r="95" ht="24" customHeight="1" s="49">
      <c r="A95" s="185" t="n">
        <v>93</v>
      </c>
      <c r="B95" s="186" t="inlineStr">
        <is>
          <t>ผู้ป่วยชายไทย อายุ 54 ปี ได้รับการวินิจฉัยเป็นมะเร็งลำไส้ใหญ่ (Colon cancer Stage III) และมีแผนเข้ารับยาเคมีบำบัดรอบที่ 2 สูตร mFOLFOX6 (Oxaliplatin, Leucovorin และ 5-Fluorouracil) ผลตรวจความสมบูรณ์ของเม็ดเลือด (CBC) ก่อนให้ยารอบปัจจุบัน: Hb 13 g/dL, Hct 38%, WBC 2,100/mm³, Neutrophil 53%, Platelet 250,000/mm³</t>
        </is>
      </c>
      <c r="C95" s="186" t="inlineStr">
        <is>
          <t>เมื่อผู้ป่วยได้รับยาสูตร AC (Doxorubicin/Cyclophosphamide) ควรได้รับยาใดในการแก้อาการคลื่นไส้อาเจียน</t>
        </is>
      </c>
      <c r="D95" s="186" t="n"/>
      <c r="E95" s="186" t="inlineStr">
        <is>
          <t>Olanzapine + Dexamethasone</t>
        </is>
      </c>
      <c r="F95" s="186" t="inlineStr">
        <is>
          <t>Olanzapine + Metoclopramide</t>
        </is>
      </c>
      <c r="G95" s="186" t="inlineStr">
        <is>
          <t>Aprepitant + Ondansetron</t>
        </is>
      </c>
      <c r="H95" s="186" t="inlineStr">
        <is>
          <t>Aprepitant + Metoclopramide + Lorazepam</t>
        </is>
      </c>
      <c r="I95" s="186" t="inlineStr">
        <is>
          <t>Aprepitant + Ondansetron + Dexamethasone + Olanzapine</t>
        </is>
      </c>
      <c r="J95" s="185" t="n">
        <v>5</v>
      </c>
      <c r="K95" s="186" t="inlineStr">
        <is>
          <t>✅ คำตอบที่ถูกต้อง: ข้อ จ. Aprepitant + Ondansetron + Dexamethasone + Olanzapine
🎯 ทำไมข้อนี้ถึงถูก:
สูตรยาเคมีบำบัด AC (Anthracycline + Cyclophosphamide) จัดเป็นสูตรยาที่มีความเสี่ยงสูงมากต่อการกระตุ้นให้เกิดอาการคลื่นไส้อาเจียน (High Emetogenic Chemotherapy: HEC ซึ่งมี emetic risk &gt; 90%) ตามแนวทางเวชปฏิบัติมาตรฐานสากล (NCCN / ASCO / MASCC guidelines) แนะนำให้ใช้สูตรผสม 4 ตัวยา (4-drug antiemetic regimen) ประกอบด้วย NK1 receptor antagonist (Aprepitant), 5-HT3 receptor antagonist (Ondansetron), Dexamethasone และ Olanzapine เพื่อป้องกันทั้ง acute emesis และ delayed emesis ได้อย่างสมบูรณ์ที่สุด
🔍 ข้ออื่นผิดเพราะอะไร:
• ข้อ ก. Olanzapine + Dexamethasone: ผิดเพราะเป็นสูตร 2 ตัวยาที่ยังขาด 5-HT3 antagonist และ NK1 antagonist ทำให้ไม่เพียงพอต่อการควบคุมยาเคมีบำบัดกลุ่ม HEC
• ข้อ ข. Olanzapine + Metoclopramide: ผิดเพราะ Metoclopramide เป็นเพียง prokinetic D2 antagonist ใช้สำหรับ breakthrough หรือ low emetic risk ไม่สามารถใช้ป้องกันยาสูตร AC ได้
• ข้อ ค. Aprepitant + Ondansetron: ผิดเพราะแม้จะมี 2 แกนหลักแต่ยังขาด Dexamethasone และ Olanzapine ซึ่งจำเป็นในการเพิ่มอัตรา complete response ต่อ CINV
• ข้อ ง. Aprepitant + Metoclopramide + Lorazepam: ผิดเพราะขาด 5-HT3 antagonist (Ondansetron) ซึ่งเป็นกลไกหลักในการระงับ acute emesis ทาง peripheral vagal pathway</t>
        </is>
      </c>
      <c r="L95" s="186" t="n"/>
      <c r="M95" s="186" t="inlineStr">
        <is>
          <t>14. Oncologic</t>
        </is>
      </c>
      <c r="N95" s="186" t="inlineStr">
        <is>
          <t>14.1 CINV &amp; Supportive Care</t>
        </is>
      </c>
      <c r="O95" s="185" t="inlineStr">
        <is>
          <t>Clinic</t>
        </is>
      </c>
      <c r="P95" s="186" t="inlineStr">
        <is>
          <t>[SOURCE: Mock Pharmtutor 2024 Set 2 ข้อ 80]</t>
        </is>
      </c>
      <c r="Q95" s="185" t="inlineStr">
        <is>
          <t>ข้อสอบจำลอง</t>
        </is>
      </c>
      <c r="R95" s="185" t="inlineStr">
        <is>
          <t>Mock Pharmtutor 2024</t>
        </is>
      </c>
      <c r="S95" s="185" t="inlineStr">
        <is>
          <t>CASE-ONCO-MOCK-COLON-MFOLFOX6</t>
        </is>
      </c>
    </row>
    <row r="96" ht="24" customHeight="1" s="49">
      <c r="A96" s="185" t="n">
        <v>94</v>
      </c>
      <c r="B96" s="186" t="inlineStr">
        <is>
          <t>ผู้ป่วยหญิงอายุ 58 ปี น้ำหนัก 66 กก. ส่วนสูง 163 ซม. ECOG performance status 1 ได้รับการวินิจฉัยเป็นมะเร็งปอดชนิด Non-Small Cell Lung Cancer (NSCLC: Adenocarcinoma) ระยะที่ 4 มีการแพร่กระจายไปยังกระดูก ผลการตรวจโมเลกุลไม่พบการกลายพันธุ์ของยีน EGFR และ ALK (EGFR/ALK Wild-type) แต่ผลการตรวจชิ้นเนื้อพบการแสดงออกของโปรตีน PD-L1 โดยมีค่า Tumor Proportion Score (TPS) เท่ากับ 80% แพทย์จึงพิจารณาเริ่มการรักษาลำดับแรกด้วยยา Pembrolizumab 200 mg ทางหลอดเลือดดำทุก 3 สัปดาห์</t>
        </is>
      </c>
      <c r="C96" s="186" t="inlineStr">
        <is>
          <t>ยาขนานแรก (First-line systemic therapy) ที่เหมาะสมที่สุดสำหรับผู้ป่วยรายนี้ตามแนวทางเวชปฏิบัติมาตรฐานคือข้อใด</t>
        </is>
      </c>
      <c r="D96" s="186" t="n"/>
      <c r="E96" s="186" t="inlineStr">
        <is>
          <t>Atezolizumab ร่วมกับ Bevacizumab</t>
        </is>
      </c>
      <c r="F96" s="186" t="inlineStr">
        <is>
          <t>Amivantamab ร่วมกับ Lazertinib</t>
        </is>
      </c>
      <c r="G96" s="186" t="inlineStr">
        <is>
          <t>Carboplatin ร่วมกับ Paclitaxel</t>
        </is>
      </c>
      <c r="H96" s="186" t="inlineStr">
        <is>
          <t>Osimertinib ร่วมกับ Pemetrexed</t>
        </is>
      </c>
      <c r="I96" s="186" t="inlineStr">
        <is>
          <t>Pembrolizumab เดี่ยว (Monotherapy)</t>
        </is>
      </c>
      <c r="J96" s="185" t="n">
        <v>5</v>
      </c>
      <c r="K96" s="186" t="inlineStr">
        <is>
          <t>✅ คำตอบที่ถูกต้อง: ข้อ จ. Pembrolizumab เดี่ยว (Monotherapy)
🎯 ทำไมข้อนี้ถึงถูก:
ตามแนวทางเวชปฏิบัติสากล (NCCN Guidelines / ASCO Guidelines) ในผู้ป่วยมะเร็งปอดชนิด Non-Small Cell Lung Cancer (NSCLC) ระยะแพร่กระจาย ที่ไม่มี EGFR หรือ ALK driver mutations แต่มีระดับการแสดงออกของ PD-L1 สูงมาก (TPS ≥ 50% โดยรายนี้มี TPS = 80%) การรักษามาตรฐานอันดับหนึ่งคือการให้ยา Immune Checkpoint Inhibitor ชนิดเดี่ยว ได้แก่ Pembrolizumab monotherapy ซึ่งมีผลการศึกษา (KEYNOTE-024 และ KEYNOTE-042) ยืนยันว่าให้อัตราการรอดชีวิตโดยรวม (Overall Survival) สูงกว่าเคมีบำบัดและมีความเป็นพิษน้อยกว่า
🔍 ข้ออื่นผิดเพราะอะไร:
• ข้อ ก. Atezolizumab + Bevacizumab: สูตรมาตรฐานในตับ ไม่ใช่สูตรแรกที่แนะนำเด่นใน NSCLC
• ข้อ ข. Amivantamab + Lazertinib: ใช้สำหรับผู้ป่วยที่มีการกลายพันธุ์ของ EGFR (เช่น exon 20 insertion หรือ EGFR classical mutation)
• ข้อ ค. Carboplatin + Paclitaxel: เคมีบำบัดมาตรฐาน ไม่แนะนำให้ใช้เดี่ยวๆ หากผู้ป่วยมี PD-L1 สูงมากซึ่งได้ประโยชน์สูงสุดจาก Pembrolizumab
• ข้อ ง. Osimertinib: ใช้สำหรับผู้ป่วยที่มี EGFR mutation positive เท่านั้น ผู้ป่วยรายนี้เป็น EGFR negative
• --</t>
        </is>
      </c>
      <c r="L96" s="186" t="n"/>
      <c r="M96" s="186" t="inlineStr">
        <is>
          <t>14. Oncologic</t>
        </is>
      </c>
      <c r="N96" s="186" t="inlineStr">
        <is>
          <t>14.1 CINV &amp; Supportive Care</t>
        </is>
      </c>
      <c r="O96" s="185" t="inlineStr">
        <is>
          <t>Clinic</t>
        </is>
      </c>
      <c r="P96" s="186" t="inlineStr">
        <is>
          <t>ข้อ 66 Mock RxCU83</t>
        </is>
      </c>
      <c r="Q96" s="185" t="inlineStr">
        <is>
          <t>ข้อสอบจำลอง</t>
        </is>
      </c>
      <c r="R96" s="185" t="inlineStr">
        <is>
          <t>Mock RxCU83 ชุดที่ 1</t>
        </is>
      </c>
      <c r="S96" s="185" t="inlineStr">
        <is>
          <t>CASE_MOCK83_05</t>
        </is>
      </c>
    </row>
    <row r="97" ht="24" customHeight="1" s="49">
      <c r="A97" s="185" t="n">
        <v>95</v>
      </c>
      <c r="B97" s="186" t="inlineStr">
        <is>
          <t>ผู้ป่วยหญิงอายุ 58 ปี น้ำหนัก 66 กก. ส่วนสูง 163 ซม. ECOG performance status 1 ได้รับการวินิจฉัยเป็นมะเร็งปอดชนิด Non-Small Cell Lung Cancer (NSCLC: Adenocarcinoma) ระยะที่ 4 มีการแพร่กระจายไปยังกระดูก ผลการตรวจโมเลกุลไม่พบการกลายพันธุ์ของยีน EGFR และ ALK (EGFR/ALK Wild-type) แต่ผลการตรวจชิ้นเนื้อพบการแสดงออกของโปรตีน PD-L1 โดยมีค่า Tumor Proportion Score (TPS) เท่ากับ 80% แพทย์จึงพิจารณาเริ่มการรักษาลำดับแรกด้วยยา Pembrolizumab 200 mg ทางหลอดเลือดดำทุก 3 สัปดาห์</t>
        </is>
      </c>
      <c r="C97" s="186" t="inlineStr">
        <is>
          <t>หลังจากผู้ป่วยเริ่มได้รับการรักษาด้วยยา Pembrolizumab ควรนัดตรวจติดตามเพื่อประเมินการตอบสนองของก้อนมะเร็งทางรังสีวิทยา (Radiographic response evaluation) ครั้งแรกเมื่อใด</t>
        </is>
      </c>
      <c r="D97" s="186" t="n"/>
      <c r="E97" s="186" t="inlineStr">
        <is>
          <t>หลังเริ่มการรักษา 1-2 สัปดาห์</t>
        </is>
      </c>
      <c r="F97" s="186" t="inlineStr">
        <is>
          <t>หลังเริ่มการรักษา 1 เดือน</t>
        </is>
      </c>
      <c r="G97" s="186" t="inlineStr">
        <is>
          <t>หลังเริ่มการรักษา 2 เดือน (ประมาณ 6-9 สัปดาห์)</t>
        </is>
      </c>
      <c r="H97" s="186" t="inlineStr">
        <is>
          <t>หลังเสร็จสิ้นการรักษาทั้งหมด</t>
        </is>
      </c>
      <c r="I97" s="186" t="inlineStr">
        <is>
          <t>ไม่จำเป็นต้องตรวจติดตามภาพถ่ายรังสี</t>
        </is>
      </c>
      <c r="J97" s="185" t="n">
        <v>3</v>
      </c>
      <c r="K97" s="186" t="inlineStr">
        <is>
          <t>✅ คำตอบที่ถูกต้อง: ข้อ ค. หลังเริ่มการรักษา 2 เดือน (ประมาณ 6-9 สัปดาห์)
🎯 ทำไมข้อนี้ถึงถูก:
ตามเกณฑ์การประเมินการตอบสนองต่อการรักษาโรคมะเร็ง (RECIST 1.1 / iRECIST) การตรวจภาพถ่ายรังสี (CT scan หรือ PET/CT) เพื่อประเมินการตอบสนองของก้อนมะเร็งต่อยากลุ่มภูมิคุ้มกันบำบัด (Immunotherapy) แนะนำให้ทำครั้งแรกที่ระยะเวลาประมาณ 6 ถึง 9 สัปดาห์ (ประมาณ 2 เดือน) หลังเริ่มยา เพื่อประเมินว่าก้อนมะเร็งยุบลง ทรงตัว หรือเกิดภาวะก้อนโตหลอก (Pseudoprogression) หรือไม่
🔍 ข้ออื่นผิดเพราะอะไร:
• ข้อ ก. 1-2 สัปดาห์: เร็วเกินไป ก้อนมะเร็งยังไม่มีการเปลี่ยนแปลงทางรังสีวิทยาที่วัดได้
• ข้อ ข. 1 เดือน: เร็วเกินไปสำหรับการประเมิน tumor shrinkage ของ immunotherapy
• ข้อ ง. หลังเสร็จสิ้นการรักษา: การรักษาด้วย Pembrolizumab อาจยาวนานถึง 2 ปี หากรอจนเสร็จสิ้นจะไม่สามารถปรับเปลี่ยนแผนการรักษาได้ทันท่วงที
• ข้อ จ. จำเป็นต้องตรวจติดตามภาพรังสีอย่างสม่ำเสมอตลอดการรักษา
• --</t>
        </is>
      </c>
      <c r="L97" s="186" t="n"/>
      <c r="M97" s="186" t="inlineStr">
        <is>
          <t>14. Oncologic</t>
        </is>
      </c>
      <c r="N97" s="186" t="inlineStr">
        <is>
          <t>14.1 CINV &amp; Supportive Care</t>
        </is>
      </c>
      <c r="O97" s="185" t="inlineStr">
        <is>
          <t>Clinic</t>
        </is>
      </c>
      <c r="P97" s="186" t="inlineStr">
        <is>
          <t>ข้อ 67 Mock RxCU83</t>
        </is>
      </c>
      <c r="Q97" s="185" t="inlineStr">
        <is>
          <t>ข้อสอบจำลอง</t>
        </is>
      </c>
      <c r="R97" s="185" t="inlineStr">
        <is>
          <t>Mock RxCU83 ชุดที่ 1</t>
        </is>
      </c>
      <c r="S97" s="185" t="inlineStr">
        <is>
          <t>CASE_MOCK83_05</t>
        </is>
      </c>
    </row>
    <row r="98" ht="24" customHeight="1" s="49">
      <c r="A98" s="185" t="n">
        <v>96</v>
      </c>
      <c r="B98" s="186" t="inlineStr">
        <is>
          <t>ผู้ป่วยหญิงอายุ 58 ปี น้ำหนัก 66 กก. ส่วนสูง 163 ซม. ECOG performance status 1 ได้รับการวินิจฉัยเป็นมะเร็งปอดชนิด Non-Small Cell Lung Cancer (NSCLC: Adenocarcinoma) ระยะที่ 4 มีการแพร่กระจายไปยังกระดูก ผลการตรวจโมเลกุลไม่พบการกลายพันธุ์ของยีน EGFR และ ALK (EGFR/ALK Wild-type) แต่ผลการตรวจชิ้นเนื้อพบการแสดงออกของโปรตีน PD-L1 โดยมีค่า Tumor Proportion Score (TPS) เท่ากับ 80% แพทย์จึงพิจารณาเริ่มการรักษาลำดับแรกด้วยยา Pembrolizumab 200 mg ทางหลอดเลือดดำทุก 3 สัปดาห์</t>
        </is>
      </c>
      <c r="C98" s="186" t="inlineStr">
        <is>
          <t>ข้อใดกล่าวถึงภาวะอาการไม่พึงประสงค์ที่เกี่ยวข้องกับระบบภูมิคุ้มกัน (Immune-Related Adverse Events: irAEs) จากยากลุ่ม Immune Checkpoint Inhibitors ได้อย่างถูกต้อง</t>
        </is>
      </c>
      <c r="D98" s="186" t="n"/>
      <c r="E98" s="186" t="inlineStr">
        <is>
          <t>ลำดับการเกิด irAEs โดยทั่วไปจะเริ่มจาก Colitis ตามด้วย Endocrinopathy และตับอักเสบตามลำดับ</t>
        </is>
      </c>
      <c r="F98" s="186" t="inlineStr">
        <is>
          <t>ภาวะพิษต่อต่อมไร้ท่อ (Endocrine toxicity) เช่น Hypothyroidism ต้องรักษาด้วยการหยุดยาและให้สเตียรอยด์ขนาดสูงเสมอ</t>
        </is>
      </c>
      <c r="G98" s="186" t="inlineStr">
        <is>
          <t>irAEs สามารถเกิดขึ้นได้กับอวัยวะเกือบทุกระบบในร่างกาย และสามารถเกิดขึ้นได้แม้จะหยุดยาไปแล้วเป็นเวลานานหลายเดือน</t>
        </is>
      </c>
      <c r="H98" s="186" t="inlineStr">
        <is>
          <t>irAEs ทุกระดับความรุนแรงสามารถหายได้เองโดยไม่จำเป็นต้องหยุดยาหรือให้การรักษาใดๆ</t>
        </is>
      </c>
      <c r="I98" s="186" t="inlineStr">
        <is>
          <t>อาการพิษทางผิวหนังจะเกิดขึ้นเฉพาะกับผู้ป่วยที่มีผลตรวจ EGFR mutation positive เท่านั้น</t>
        </is>
      </c>
      <c r="J98" s="185" t="n">
        <v>3</v>
      </c>
      <c r="K98" s="186" t="inlineStr">
        <is>
          <t>✅ คำตอบที่ถูกต้อง: ข้อ ค. irAEs สามารถเกิดขึ้นได้กับอวัยวะเกือบทุกระบบในร่างกาย และสามารถเกิดขึ้นได้แม้จะหยุดยาไปแล้วเป็นเวลานานหลายเดือน
🎯 ทำไมข้อนี้ถึงถูก:
ยากลุ่ม Immune Checkpoint Inhibitors (เช่น Pembrolizumab, Nivolumab) ปลดล็อกการทำงานของ T-cells ทำให้ระบบภูมิคุ้มกันเข้าโจมตีเนื้อเยื่อปกติของร่างกายได้เกือบทุกอวัยวะ (ผิวหนัง ทางเดินอาหาร ตับ ปอด ต่อมไร้ท่อ ไต หัวใจ) และมีลักษณะเฉพาะคือเป็น Delayed immune reactions ซึ่งสามารถปรากฏขึ้นได้แม้หยุดยาไปแล้วหลายสัปดาห์หรือหลายเดือน
🔍 ข้ออื่นผิดเพราะอะไร:
• ข้อ ก. ลำดับการเกิด irAEs ทั่วไปมักเริ่มจาก ผิวหนัง (Skin rash สัปดาห์ที่ 2-4) ตามด้วยทางเดินอาหาร (Colitis สัปดาห์ที่ 6-8) และต่อมไร้ท่อ/ตับ
• ข้อ ข. Hypothyroidism ไม่จำเป็นต้องหยุดยาและไม่ต้องใช้สเตียรอยด์ขนาดสูง เพียงให้ยาฮอร์โมนไทรอยด์ทดแทน (Levothyroxine) ก็สามารถให้ยาต่อได้
• ข้อ ง. irAEs ในระดับปานกลางถึงรุนแรง (Grade 2-4) จำเป็นต้องพักยาหรือหยุดยาถาวร และต้องให้ Systemic corticosteroids ทันที
• ข้อ จ. เกิดขึ้นได้กับผู้ป่วยทุกคนที่ได้รับยากลุ่มนี้ ไม่เกี่ยวข้องกับการกลายพันธุ์ของ EGFR
• --</t>
        </is>
      </c>
      <c r="L98" s="186" t="n"/>
      <c r="M98" s="186" t="inlineStr">
        <is>
          <t>14. Oncologic</t>
        </is>
      </c>
      <c r="N98" s="186" t="inlineStr">
        <is>
          <t>14.1 CINV &amp; Supportive Care</t>
        </is>
      </c>
      <c r="O98" s="185" t="inlineStr">
        <is>
          <t>Clinic</t>
        </is>
      </c>
      <c r="P98" s="186" t="inlineStr">
        <is>
          <t>ข้อ 68 Mock RxCU83</t>
        </is>
      </c>
      <c r="Q98" s="185" t="inlineStr">
        <is>
          <t>ข้อสอบจำลอง</t>
        </is>
      </c>
      <c r="R98" s="185" t="inlineStr">
        <is>
          <t>Mock RxCU83 ชุดที่ 1</t>
        </is>
      </c>
      <c r="S98" s="185" t="inlineStr">
        <is>
          <t>CASE_MOCK83_05</t>
        </is>
      </c>
    </row>
    <row r="99" ht="24" customHeight="1" s="49">
      <c r="A99" s="185" t="n">
        <v>97</v>
      </c>
      <c r="B99" s="186" t="inlineStr">
        <is>
          <t>ผู้ป่วยหญิงอายุ 58 ปี น้ำหนัก 66 กก. ส่วนสูง 163 ซม. ECOG performance status 1 ได้รับการวินิจฉัยเป็นมะเร็งปอดชนิด Non-Small Cell Lung Cancer (NSCLC: Adenocarcinoma) ระยะที่ 4 มีการแพร่กระจายไปยังกระดูก ผลการตรวจโมเลกุลไม่พบการกลายพันธุ์ของยีน EGFR และ ALK (EGFR/ALK Wild-type) แต่ผลการตรวจชิ้นเนื้อพบการแสดงออกของโปรตีน PD-L1 โดยมีค่า Tumor Proportion Score (TPS) เท่ากับ 80% แพทย์จึงพิจารณาเริ่มการรักษาลำดับแรกด้วยยา Pembrolizumab 200 mg ทางหลอดเลือดดำทุก 3 สัปดาห์</t>
        </is>
      </c>
      <c r="C99" s="186" t="inlineStr">
        <is>
          <t>กลไกการออกฤทธิ์ทางชีวโมเลกุลของยา Pembrolizumab ที่ใช้รักษาผู้ป่วยรายนี้คือข้อใด</t>
        </is>
      </c>
      <c r="D99" s="186" t="n"/>
      <c r="E99" s="186" t="inlineStr">
        <is>
          <t>จับกับ MHC Class I เพื่อเพิ่มกระบวนการ Antigen presentation</t>
        </is>
      </c>
      <c r="F99" s="186" t="inlineStr">
        <is>
          <t>จับกับ CTLA-4 บนผิว T cell เพื่อเพิ่มการทำงานของ Regulatory T cells</t>
        </is>
      </c>
      <c r="G99" s="186" t="inlineStr">
        <is>
          <t>จับกับ PD-L1 บนเซลล์มะเร็งโดยตรงเพื่อเหนี่ยวนำให้เกิด Complement-dependent cytotoxicity</t>
        </is>
      </c>
      <c r="H99" s="186" t="inlineStr">
        <is>
          <t>จับกับตัวรับ PD-1 บนผิว T cell เพื่อขัดขวางการจับกันของ PD-1 กับ PD-L1/PD-L2 ส่งผลฟื้นฟูการทำงานของ Cytotoxic T cells ในการกำจัดเซลล์มะเร็ง</t>
        </is>
      </c>
      <c r="I99" s="186" t="inlineStr">
        <is>
          <t>จับกับ EGFR เพื่อยับยั้งสัญญาณการแบ่งตัวของเซลล์มะเร็ง</t>
        </is>
      </c>
      <c r="J99" s="185" t="n">
        <v>4</v>
      </c>
      <c r="K99" s="186" t="inlineStr">
        <is>
          <t>✅ คำตอบที่ถูกต้อง: ข้อ ง. จับกับตัวรับ PD-1 บนผิว T cell เพื่อขัดขวางการจับกันของ PD-1 กับ PD-L1/PD-L2 ส่งผลฟื้นฟูการทำงานของ Cytotoxic T cells ในการกำจัดเซลล์มะเร็ง
🎯 ทำไมข้อนี้ถึงถูก:
Pembrolizumab เป็น humanized monoclonal antibody ที่มีความจำเพาะสูงต่อตัวรับ Programmed Death-1 (PD-1) บนผิวเม็ดเลือดขาวชนิด T lymphocytes โดยจะเข้าปิดกั้นไม่ให้ PD-1 จับกับลิแกนด์ PD-L1 และ PD-L2 บนเซลล์มะเร็ง ทำให้ขัดขวางสัญญาณกดภูมิคุ้มกัน (Immune checkpoint blockade) และฟื้นฟูให้ Cytotoxic T lymphocytes กลับมาทำลายเซลล์มะเร็งได้อย่างมีประสิทธิภาพ
🔍 ข้ออื่นผิดเพราะอะไร:
• ข้อ ก. MHC Class I: ไม่ใช่เป้าหมายของยานี้
• ข้อ ข. CTLA-4 inhibitor: เป็นกลไกของยา Ipilimumab
• ข้อ ค. Anti-PD-L1 antibody: เป็นกลไกของยา Atezolizumab, Durvalumab, Avelumab (จับที่ PD-L1 บนเซลล์มะเร็ง ไม่ใช่ PD-1 บน T cell)
• ข้อ จ. EGFR inhibitor: เป็นกลไกของยา Cetuximab หรือยากลุ่ม TKI
• --</t>
        </is>
      </c>
      <c r="L99" s="186" t="n"/>
      <c r="M99" s="186" t="inlineStr">
        <is>
          <t>14. Oncologic</t>
        </is>
      </c>
      <c r="N99" s="186" t="inlineStr">
        <is>
          <t>14.1 CINV &amp; Supportive Care</t>
        </is>
      </c>
      <c r="O99" s="185" t="inlineStr">
        <is>
          <t>Clinic</t>
        </is>
      </c>
      <c r="P99" s="186" t="inlineStr">
        <is>
          <t>ข้อ 69 Mock RxCU83</t>
        </is>
      </c>
      <c r="Q99" s="185" t="inlineStr">
        <is>
          <t>ข้อสอบจำลอง</t>
        </is>
      </c>
      <c r="R99" s="185" t="inlineStr">
        <is>
          <t>Mock RxCU83 ชุดที่ 1</t>
        </is>
      </c>
      <c r="S99" s="185" t="inlineStr">
        <is>
          <t>CASE_MOCK83_05</t>
        </is>
      </c>
    </row>
    <row r="100" ht="24" customHeight="1" s="49">
      <c r="A100" s="185" t="n">
        <v>98</v>
      </c>
      <c r="B100" s="186" t="inlineStr">
        <is>
          <t>ผู้ป่วยหญิงอายุ 58 ปี น้ำหนัก 66 กก. ส่วนสูง 163 ซม. ECOG performance status 1 ได้รับการวินิจฉัยเป็นมะเร็งปอดชนิด Non-Small Cell Lung Cancer (NSCLC: Adenocarcinoma) ระยะที่ 4 มีการแพร่กระจายไปยังกระดูก ผลการตรวจโมเลกุลไม่พบการกลายพันธุ์ของยีน EGFR และ ALK (EGFR/ALK Wild-type) แต่ผลการตรวจชิ้นเนื้อพบการแสดงออกของโปรตีน PD-L1 โดยมีค่า Tumor Proportion Score (TPS) เท่ากับ 80% แพทย์จึงพิจารณาเริ่มการรักษาลำดับแรกด้วยยา Pembrolizumab 200 mg ทางหลอดเลือดดำทุก 3 สัปดาห์</t>
        </is>
      </c>
      <c r="C100" s="186" t="inlineStr">
        <is>
          <t>หากผลการตรวจยีนของผู้ป่วยรายนี้เปลี่ยนเป็นพบการกลายพันธุ์ชนิด EGFR Exon 19 Deletion เป็นผลบวก แนวทางการรักษาลำดับแรกควรปรับเปลี่ยนเป็นข้อใด</t>
        </is>
      </c>
      <c r="D100" s="186" t="n"/>
      <c r="E100" s="186" t="inlineStr">
        <is>
          <t>ให้การรักษาด้วย Pembrolizumab เดี่ยวตามเดิม</t>
        </is>
      </c>
      <c r="F100" s="186" t="inlineStr">
        <is>
          <t>เปลี่ยนเป็นยาเคมีบำบัดสูตรผสม Carboplatin ร่วมกับ Paclitaxel</t>
        </is>
      </c>
      <c r="G100" s="186" t="inlineStr">
        <is>
          <t>เปลี่ยนเป็นยา Cetuximab ทางหลอดเลือดดำ</t>
        </is>
      </c>
      <c r="H100" s="186" t="inlineStr">
        <is>
          <t>เปลี่ยนเป็นยา Bevacizumab ร่วมกับเคมีบำบัด</t>
        </is>
      </c>
      <c r="I100" s="186" t="inlineStr">
        <is>
          <t>เปลี่ยนเป็นยาพุ่งเป้ากลุ่ม EGFR Tyrosine Kinase Inhibitor (เช่น Osimertinib)</t>
        </is>
      </c>
      <c r="J100" s="185" t="n">
        <v>5</v>
      </c>
      <c r="K100" s="186" t="inlineStr">
        <is>
          <t>✅ คำตอบที่ถูกต้อง: ข้อ จ. เปลี่ยนเป็นยาพุ่งเป้ากลุ่ม EGFR Tyrosine Kinase Inhibitor (เช่น Osimertinib)
🎯 ทำไมข้อนี้ถึงถูก:
ในผู้ป่วยมะเร็งปอด NSCLC ระยะแพร่กระจายที่ตรวจพบ Driver mutation โดยเฉพาะ EGFR sensitizing mutation (เช่น Exon 19 deletion หรือ L858R) แนวทางเวชปฏิบัติสากลแนะนำให้ใช้ยากลุ่ม EGFR Tyrosine Kinase Inhibitor (EGFR-TKI) รุ่นที่ 3 คือ Osimertinib เป็นการรักษาขนานแรก (First-line preferred therapy) ทันที แม้ว่าระดับ PD-L1 จะสูงก็ตาม เนื่องจากยากลุ่ม Immunotherapy จะมีอัตราการตอบสนองต่ำมากในกลุ่มที่มี EGFR mutation และอาจเพิ่มความเสี่ยงต่อปอดอักเสบ (Pneumonitis) รุนแรง
🔍 ข้ออื่นผิดเพราะอะไร:
• ข้อ ก. Pembrolizumab เดี่ยว: มีประสิทธิภาพต่ำมากในกลุ่ม EGFR mutation positive และไม่แนะนำเป็น first-line
• ข้อ ข. เคมีบำบัด: เป็นทางเลือกสำรองเมื่อผู้ป่วยดื้อต่อ EGFR-TKI แล้ว
• ข้อ ค. Cetuximab: เป็น monoclonal antibody ต่อ EGFR ที่ใช้ในมะเร็งลำไส้ใหญ่ ไม่ใช่ยามาตรฐานสำหรับมะเร็งปอด
• ข้อ ง. Bevacizumab + Chemo: เก็บไว้ใช้เมื่อโรคกำเริบหลังการใช้ TKI
• --</t>
        </is>
      </c>
      <c r="L100" s="186" t="n"/>
      <c r="M100" s="186" t="inlineStr">
        <is>
          <t>14. Oncologic</t>
        </is>
      </c>
      <c r="N100" s="186" t="inlineStr">
        <is>
          <t>14.1 CINV &amp; Supportive Care</t>
        </is>
      </c>
      <c r="O100" s="185" t="inlineStr">
        <is>
          <t>Clinic</t>
        </is>
      </c>
      <c r="P100" s="186" t="inlineStr">
        <is>
          <t>ข้อ 70 Mock RxCU83</t>
        </is>
      </c>
      <c r="Q100" s="185" t="inlineStr">
        <is>
          <t>ข้อสอบจำลอง</t>
        </is>
      </c>
      <c r="R100" s="185" t="inlineStr">
        <is>
          <t>Mock RxCU83 ชุดที่ 1</t>
        </is>
      </c>
      <c r="S100" s="185" t="inlineStr">
        <is>
          <t>CASE_MOCK83_05</t>
        </is>
      </c>
    </row>
    <row r="101" ht="24" customHeight="1" s="49">
      <c r="A101" s="185" t="n">
        <v>99</v>
      </c>
      <c r="B101" s="186" t="n"/>
      <c r="C101" s="186" t="inlineStr">
        <is>
          <t>ข้อใดระบุกลไกการออกฤทธิ์ทางเภสัชวิทยาของยาในกลุ่ม Anti-PD-1 antibody สำหรับการรักษามะเร็งปอดชนิด Non-Small Cell Lung Cancer (NSCLC) ได้อย่างถูกต้อง</t>
        </is>
      </c>
      <c r="D101" s="186" t="n"/>
      <c r="E101" s="186" t="inlineStr">
        <is>
          <t>จับกับ PD-L1 บนเซลล์มะเร็ง</t>
        </is>
      </c>
      <c r="F101" s="186" t="inlineStr">
        <is>
          <t>จับกับ PD-1 บนเซลล์เม็ดเลือดขาวชนิด T cell</t>
        </is>
      </c>
      <c r="G101" s="186" t="inlineStr">
        <is>
          <t>กระตุ้นให้เกิดการสร้าง Antigen presentation บนผิวเซลล์</t>
        </is>
      </c>
      <c r="H101" s="186" t="inlineStr">
        <is>
          <t>จับกับตัวรับ CTLA-4 บนเม็ดเลือดขาว</t>
        </is>
      </c>
      <c r="I101" s="186" t="inlineStr">
        <is>
          <t>ยับยั้งเอนไซม์ Tyrosine kinase ภายในเซลล์</t>
        </is>
      </c>
      <c r="J101" s="185" t="n">
        <v>2</v>
      </c>
      <c r="K101" s="186" t="inlineStr">
        <is>
          <t>✅ คำตอบที่ถูกต้อง: ข้อ ข. จับกับ PD-1 บนเซลล์เม็ดเลือดขาวชนิด T cell
🎯 ทำไมข้อนี้ถึงถูก:
ยาในกลุ่ม Anti-PD-1 (เช่น Pembrolizumab, Nivolumab) เป็นโมโนคลอนอลแอนติบอดีที่ออกฤทธิ์จับกับตัวรับ Programmed Death-1 (PD-1) บนผิวเซลล์ T lymphocytes เพื่อขัดขวางไม่ให้จับกับ PD-L1 บนเซลล์มะเร็ง ส่งผลให้ T cell ฟื้นฟูฤทธิ์ในการเข้าทำลายเซลล์มะเร็ง
🔍 ข้ออื่นผิดเพราะอะไร:
• ข้อ ก. จับกับ PD-L1 บนเซลล์มะเร็ง: เป็นกลไกของยากลุ่ม Anti-PD-L1 เช่น Atezolizumab, Durvalumab
• ข้อ ค. กระตุ้น Antigen presentation: ไม่ใช่กลไกของ immune checkpoint inhibitor
• ข้อ ง. จับกับ CTLA-4: เป็นกลไกของยา Ipilimumab
• ข้อ จ. ยับยั้ง Tyrosine kinase: เป็นกลไกของยากลุ่ม Targeted therapy (TKIs) เช่น Osimertinib, Gefitinib
• --</t>
        </is>
      </c>
      <c r="L101" s="186" t="n"/>
      <c r="M101" s="186" t="inlineStr">
        <is>
          <t>14. Oncologic</t>
        </is>
      </c>
      <c r="N101" s="186" t="inlineStr">
        <is>
          <t>14.1 CINV &amp; Supportive Care</t>
        </is>
      </c>
      <c r="O101" s="185" t="inlineStr">
        <is>
          <t>Clinic</t>
        </is>
      </c>
      <c r="P101" s="186" t="inlineStr">
        <is>
          <t>ข้อ 76 Mock RxCU83</t>
        </is>
      </c>
      <c r="Q101" s="185" t="inlineStr">
        <is>
          <t>ข้อสอบจำลอง</t>
        </is>
      </c>
      <c r="R101" s="185" t="inlineStr">
        <is>
          <t>Mock RxCU83 ชุดที่ 1</t>
        </is>
      </c>
      <c r="S101" s="185" t="n"/>
    </row>
    <row r="102" ht="24" customHeight="1" s="49">
      <c r="A102" s="185" t="n">
        <v>100</v>
      </c>
      <c r="B102" s="186" t="n"/>
      <c r="C102" s="186" t="inlineStr">
        <is>
          <t>ในการรักษามะเร็งปอดชนิด NSCLC ด้วยยากลุ่ม Immune Checkpoint Inhibitor (ICI) ตัวชี้วัดทางชีวภาพ (Biomarker) ในข้อใดที่สัมพันธ์กับโอกาสการตอบสนองต่อการรักษาและอัตราการรอดชีวิตที่ดีขึ้นอย่างมีนัยสำคัญ</t>
        </is>
      </c>
      <c r="D102" s="186" t="n"/>
      <c r="E102" s="186" t="inlineStr">
        <is>
          <t>Carcinoembryonic antigen (CEA) ในเลือด</t>
        </is>
      </c>
      <c r="F102" s="186" t="inlineStr">
        <is>
          <t>Tumor Proportion Score (TPS) ของ PD-L1 ที่สูง</t>
        </is>
      </c>
      <c r="G102" s="186" t="inlineStr">
        <is>
          <t>Tumor Mutational Burden (TMB) ในระดับต่ำ</t>
        </is>
      </c>
      <c r="H102" s="186" t="inlineStr">
        <is>
          <t>Lactate dehydrogenase (LDH) ในเลือดสูง</t>
        </is>
      </c>
      <c r="I102" s="186" t="inlineStr">
        <is>
          <t>การแสดงออกของ EGFR exon 19 deletion</t>
        </is>
      </c>
      <c r="J102" s="185" t="n">
        <v>2</v>
      </c>
      <c r="K102" s="186" t="inlineStr">
        <is>
          <t>✅ คำตอบที่ถูกต้อง: ข้อ ข. Tumor Proportion Score (TPS) ของ PD-L1 ที่สูง
🎯 ทำไมข้อนี้ถึงถูก:
ค่า Tumor Proportion Score (TPS) ซึ่งเป็นการตรวจย้อมชิ้นเนื้อเพื่อวัดสัดส่วนเซลล์มะเร็งที่มีการแสดงออกของโปรตีน PD-L1 เป็น predictive biomarker ที่สำคัญที่สุด โดยผู้ป่วยที่มีค่า TPS ≥ 50% (High PD-L1 expression) จะมีการตอบสนองต่อยา Anti-PD-1 monotherapy สูงมาก และมี Overall survival ที่ดีกว่ากลุ่มที่มีค่า TPS ต่ำ
🔍 ข้ออื่นผิดเพราะอะไร:
• ข้อ ก. CEA: เป็น tumor marker สำหรับติดตามการดำเนินโรค ไม่ใช่ predictive biomarker สำหรับ immunotherapy
• ข้อ ค. TMB ต่ำ: ค่า TMB ยิ่งสูง (High TMB) ต่างหากที่สัมพันธ์กับการตอบสนองที่ดีต่อยากลุ่ม ICI
• ข้อ ง. LDH สูง: บ่งชี้ภาระของโรคที่รุนแรงและการพยากรณ์โรคที่ไม่ดี
• ข้อ จ. EGFR exon 19 deletion: ผู้ป่วยที่มี EGFR mutation มักตอบสนองต่อ immunotherapy ต่ำมาก
• --</t>
        </is>
      </c>
      <c r="L102" s="186" t="n"/>
      <c r="M102" s="186" t="inlineStr">
        <is>
          <t>14. Oncologic</t>
        </is>
      </c>
      <c r="N102" s="186" t="inlineStr">
        <is>
          <t>14.1 CINV &amp; Supportive Care</t>
        </is>
      </c>
      <c r="O102" s="185" t="inlineStr">
        <is>
          <t>Clinic</t>
        </is>
      </c>
      <c r="P102" s="186" t="inlineStr">
        <is>
          <t>ข้อ 77 Mock RxCU83</t>
        </is>
      </c>
      <c r="Q102" s="185" t="inlineStr">
        <is>
          <t>ข้อสอบจำลอง</t>
        </is>
      </c>
      <c r="R102" s="185" t="inlineStr">
        <is>
          <t>Mock RxCU83 ชุดที่ 1</t>
        </is>
      </c>
      <c r="S102" s="185" t="n"/>
    </row>
    <row r="103" ht="24" customHeight="1" s="49">
      <c r="A103" s="185" t="n">
        <v>101</v>
      </c>
      <c r="B103" s="186" t="n"/>
      <c r="C103" s="186" t="inlineStr">
        <is>
          <t>การกลายพันธุ์ชนิด Exon 19 Deletion บนยีน EGFR ในผู้ป่วยมะเร็งปอด NSCLC ส่งผลต่อประสิทธิภาพและการออกฤทธิ์ของยาพุ่งเป้ากลุ่ม EGFR-TKI อย่างไร</t>
        </is>
      </c>
      <c r="D103" s="186" t="n"/>
      <c r="E103" s="186" t="inlineStr">
        <is>
          <t>ขัดขวางไม่ให้ตัวรับ EGFR จับกับลิแกนด์ภายนอกเซลล์</t>
        </is>
      </c>
      <c r="F103" s="186" t="inlineStr">
        <is>
          <t>ทำให้โครงสร้างบริเวณ ATP-binding domain เปลี่ยนรูป ส่งผลให้ยากลุ่ม EGFR-TKI เข้าจับได้แน่นและมีความไวสูงขึ้นมาก</t>
        </is>
      </c>
      <c r="G103" s="186" t="inlineStr">
        <is>
          <t>ยับยั้งการแสดงออกของยีน BCL-2 ภายในเซลล์โดยตรง</t>
        </is>
      </c>
      <c r="H103" s="186" t="inlineStr">
        <is>
          <t>กระตุ้นให้เกิดการทำลายตัวรับ EGFR ผ่านกระบวนการ Endocytosis</t>
        </is>
      </c>
      <c r="I103" s="186" t="inlineStr">
        <is>
          <t>ทำให้เซลล์มะเร็งเปลี่ยนชนิดไปเป็น Small cell lung cancer ทันที</t>
        </is>
      </c>
      <c r="J103" s="185" t="n">
        <v>2</v>
      </c>
      <c r="K103" s="186" t="inlineStr">
        <is>
          <t>✅ คำตอบที่ถูกต้อง: ข้อ ข. ทำให้โครงสร้างบริเวณ ATP-binding domain เปลี่ยนรูป ส่งผลให้ยากลุ่ม EGFR-TKI เข้าจับได้แน่นและมีความไวสูงขึ้นมาก
🎯 ทำไมข้อนี้ถึงถูก:
Exon 19 deletion เป็น Classical activating mutation ที่พบบ่อยที่สุดของ EGFR โดยการขาดหายไปของกรดอะมิโนบริเวณ kinase domain จะทำให้ตัวรับอยู่ในสภาวะ Constitutively active และปรับเปลี่ยน Conformation บริเวณ ATP-binding pocket ทำให้ยากลุ่ม EGFR Tyrosine Kinase Inhibitors (เช่น Gefitinib, Erlotinib, Osimertinib) เข้าจับได้ดีขึ้นมาก ส่งผลให้อัตราการตอบสนองต่อยาสูงถึง 70-80%
🔍 ข้ออื่นผิดเพราะอะไร:
• ข้อ ก.: การกลายพันธุ์อยู่ในเซลล์ส่วน intracellular kinase domain ไม่ใช่ extracellular ligand-binding domain
• ข้อ ค.: เป็นผลพลอยได้ทางอ้อมของ apoptosis ไม่ใช่กลไกโดยตรงของการกลายพันธุ์
• ข้อ ง.: ไม่ใช่การตอบสนองหลักของ exon 19 deletion
• ข้อ จ.: ไม่ใช่การตอบสนองหลักของ exon 19 deletion</t>
        </is>
      </c>
      <c r="L103" s="186" t="n"/>
      <c r="M103" s="186" t="inlineStr">
        <is>
          <t>14. Oncologic</t>
        </is>
      </c>
      <c r="N103" s="186" t="inlineStr">
        <is>
          <t>14.1 CINV &amp; Supportive Care</t>
        </is>
      </c>
      <c r="O103" s="185" t="inlineStr">
        <is>
          <t>Clinic</t>
        </is>
      </c>
      <c r="P103" s="186" t="inlineStr">
        <is>
          <t>ข้อ 80 Mock RxCU83</t>
        </is>
      </c>
      <c r="Q103" s="185" t="inlineStr">
        <is>
          <t>ข้อสอบจำลอง</t>
        </is>
      </c>
      <c r="R103" s="185" t="inlineStr">
        <is>
          <t>Mock RxCU83 ชุดที่ 1</t>
        </is>
      </c>
      <c r="S103" s="185" t="n"/>
    </row>
    <row r="104" ht="24" customHeight="1" s="49">
      <c r="A104" s="185" t="n">
        <v>102</v>
      </c>
      <c r="B104" s="186" t="n"/>
      <c r="C104" s="186" t="inlineStr">
        <is>
          <t>การกลายพันธุ์ทุติยภูมิชนิด T790M บนยีน EGFR ซึ่งเป็นสาเหตุสำคัญของการดื้อยาต่อยากลุ่ม First-generation EGFR-TKIs (Gefitinib และ Erlotinib) เกิดจากกลไกทางโมเลกุลในข้อใด</t>
        </is>
      </c>
      <c r="D104" s="186" t="n"/>
      <c r="E104" s="186" t="inlineStr">
        <is>
          <t>การเพิ่มขนาดของสายด้านข้างทำให้เกิด Steric hindrance ขัดขวางการเข้าจับของยากลุ่ม First-generation TKI และเพิ่มความจำเพาะต่อ ATP</t>
        </is>
      </c>
      <c r="F104" s="186" t="inlineStr">
        <is>
          <t>การเพิ่มการนำพาตัวรับ EGFR เข้าสู่เซลล์เพื่อทำลาย (Internalization)</t>
        </is>
      </c>
      <c r="G104" s="186" t="inlineStr">
        <is>
          <t>การลดการเกิด Dimerization กับตัวรับ HER2</t>
        </is>
      </c>
      <c r="H104" s="186" t="inlineStr">
        <is>
          <t>การกระตุ้นเอนไซม์ CYP3A4 ให้ทำลายยาเร็วขึ้น</t>
        </is>
      </c>
      <c r="I104" s="186" t="inlineStr">
        <is>
          <t>การกลายพันธุ์ที่ตำแหน่ง Extracellular domain ขัดขวางไม่ให้ยาผ่านเข้าสู่เซลล์</t>
        </is>
      </c>
      <c r="J104" s="185" t="n">
        <v>1</v>
      </c>
      <c r="K104" s="186" t="inlineStr">
        <is>
          <t>✅ คำตอบที่ถูกต้อง: ข้อ ก. การเพิ่มขนาดของสายด้านข้างทำให้เกิด Steric hindrance ขัดขวางการเข้าจับของยากลุ่ม First-generation TKI และเพิ่มความจำเพาะต่อ ATP
🎯 ทำไมข้อนี้ถึงถูก:
การกลายพันธุ์ T790M คือการแทนที่กรดอะมิโน Threonine ที่ตำแหน่ง 790 (ซึ่งเป็น Gatekeeper residue ใน ATP-binding pocket) ด้วย Methionine ที่มีขนาดใหญ่กว่า (Bulky side chain) ทำให้เกิดแรงต้านทานเชิงมิติ (Steric hindrance) ขัดขวางไม่ให้ยากลุ่มรุ่นที่ 1 เข้าจับ และยังเพิ่มสัมพรรคภาพ (Affinity) ต่อ ATP กลับคืนมา ทำให้เซลล์ดื้อยา จึงต้องแก้ไขด้วยการใช้ Third-generation TKI คือ Osimertinib
🔍 ข้ออื่นผิดเพราะอะไร:
• ข้อ ข.: Internalization ไม่ได้เพิ่มขึ้นใน T790M
• ข้อ ค.: Dimerization ไม่ได้ลดลง
• ข้อ ง.: และ ข้อ จ. เป็นกลไกที่ไม่เกี่ยวข้องกับการกลายพันธุ์ที่ kinase domain
• ข้อ จ.: ข้อ ง. และ ข้อ จ. เป็นกลไกที่ไม่เกี่ยวข้องกับการกลายพันธุ์ที่ kinase domain</t>
        </is>
      </c>
      <c r="L104" s="186" t="n"/>
      <c r="M104" s="186" t="inlineStr">
        <is>
          <t>14. Oncologic</t>
        </is>
      </c>
      <c r="N104" s="186" t="inlineStr">
        <is>
          <t>14.1 CINV &amp; Supportive Care</t>
        </is>
      </c>
      <c r="O104" s="185" t="inlineStr">
        <is>
          <t>Clinic</t>
        </is>
      </c>
      <c r="P104" s="186" t="inlineStr">
        <is>
          <t>ข้อ 81 Mock RxCU83</t>
        </is>
      </c>
      <c r="Q104" s="185" t="inlineStr">
        <is>
          <t>ข้อสอบจำลอง</t>
        </is>
      </c>
      <c r="R104" s="185" t="inlineStr">
        <is>
          <t>Mock RxCU83 ชุดที่ 1</t>
        </is>
      </c>
      <c r="S104" s="185" t="n"/>
    </row>
    <row r="105">
      <c r="A105" s="185" t="n">
        <v>103</v>
      </c>
      <c r="B105" s="186" t="inlineStr">
        <is>
          <t>ผู้ป่วยหญิงไทยคู่สมรสอายุ 50 ปี ได้รับการวินิจฉัยเป็นมะเร็งเต้านมระยะที่ 3 มีแผนการรักษาด้วยยาเคมีบำบัดสูตร AC ซึ่งประกอบด้วย Doxorubicin (Adriamycin) และ Cyclophosphamide</t>
        </is>
      </c>
      <c r="C105" s="186" t="inlineStr">
        <is>
          <t>ตามแนวทาง NCCN guideline ในการป้องกันภาวะคลื่นไส้อาเจียนเฉียบพลัน (Acute CINV) สำหรับผู้ป่วยที่ได้รับยาเคมีบำบัดสูตร AC ซึ่งจัดเป็นกลุ่ม High emetic risk chemotherapy (HEC) ควรเลือกใช้สูตรยาป้องกันในข้อใด</t>
        </is>
      </c>
      <c r="D105" s="186" t="n"/>
      <c r="E105" s="186" t="inlineStr">
        <is>
          <t>Dexamethasone รับประทานเดี่ยว</t>
        </is>
      </c>
      <c r="F105" s="186" t="inlineStr">
        <is>
          <t>Ondansetron ร่วมกับ Dexamethasone</t>
        </is>
      </c>
      <c r="G105" s="186" t="inlineStr">
        <is>
          <t>Ondansetron ร่วมกับ Aprepitant และ Dexamethasone</t>
        </is>
      </c>
      <c r="H105" s="186" t="inlineStr">
        <is>
          <t>Metoclopramide ร่วมกับ Lorazepam</t>
        </is>
      </c>
      <c r="I105" s="186" t="inlineStr">
        <is>
          <t>Domperidone ร่วมกับ Dexamethasone</t>
        </is>
      </c>
      <c r="J105" s="185" t="n">
        <v>3</v>
      </c>
      <c r="K105" s="186" t="inlineStr">
        <is>
          <t>✅ คำตอบที่ถูกต้อง: ข้อ ค. Ondansetron ร่วมกับ Aprepitant และ Dexamethasone
🎯 ทำไมข้อนี้ถึงถูก:
สูตรยาเคมีบำบัด AC (Anthracycline + Cyclophosphamide) ในผู้ป่วยมะเร็งเต้านม จัดเป็นสูตรเคมีบำบัดที่มีความเสี่ยงต่อการเกิดอาการคลื่นไส้อาเจียนสูงมาก (High Emetic Risk Chemotherapy: HEC ซึ่งมีอุบัติการณ์คลื่นไส้อาเจียน &gt; 90%) ตามแนวทางมาตรฐานสากล NCCN และ ASCO แนะนำให้ใช้สูตรป้องกันแบบ 3-drug หรือ 4-drug combination regimen ได้แก่:
1) NK1 receptor antagonist (เช่น Aprepitant)
2) 5-HT3 receptor antagonist (เช่น Ondansetron หรือ Granisetron)
3) Dexamethasone (ร่วมกับหรือไม่มี Olanzapine)
เพื่อให้ครอบคลุมวิถีการส่งสัญญาณการอาเจียนทั้งในสมองและทางเดินอาหารอย่างสมบูรณ์
🔍 ข้ออื่นผิดเพราะอะไร:
• ข้อ ก.: ยาเดี่ยว Dexamethasone ใช้สำหรับ Low emetic risk เท่านั้น
• ข้อ ข.: สูตรผสม 2 ตัว (5-HT3 antagonist + Dexamethasone) ใช้สำหรับ Moderate emetic risk (MEC) ไม่เพียงพอสำหรับสูตร AC
• ข้อ ง.: และ จ. Metoclopramide หรือ Domperidone มีประสิทธิภาพต่ำ ไม่ได้แนะนำเป็นยาหลักในการป้องกัน HEC
• ข้อ จ.: (Domperidone ร่วมกับ Dexamethasone): ไม่ใช่คำตอบที่ถูกต้องตามแนวทางเวชปฏิบัติและหลักวิชาการทางเภสัชกรรมสำหรับกรณีนี้</t>
        </is>
      </c>
      <c r="L105" s="186" t="n"/>
      <c r="M105" s="186" t="inlineStr">
        <is>
          <t>14. Oncologic</t>
        </is>
      </c>
      <c r="N105" s="186" t="inlineStr">
        <is>
          <t>14.1 CINV &amp; Supportive Care</t>
        </is>
      </c>
      <c r="O105" s="185" t="inlineStr">
        <is>
          <t>Clinic</t>
        </is>
      </c>
      <c r="P105" s="186" t="inlineStr">
        <is>
          <t>ข้อสอบจริง PLE-CC1 ปี 2566 Day 2 ข้อ 35 [CASE_2566_BREAST_CANCER_01]</t>
        </is>
      </c>
      <c r="Q105" s="185" t="inlineStr">
        <is>
          <t>ข้อสอบจริง</t>
        </is>
      </c>
      <c r="R105" s="185" t="inlineStr">
        <is>
          <t>2566 Day 2</t>
        </is>
      </c>
      <c r="S105" s="185" t="inlineStr">
        <is>
          <t>CASE_2566_BREAST_CANCER_01</t>
        </is>
      </c>
    </row>
    <row r="106">
      <c r="A106" s="185" t="n">
        <v>104</v>
      </c>
      <c r="B106" s="186" t="inlineStr">
        <is>
          <t>ผู้ป่วยหญิงไทยคู่สมรสอายุ 50 ปี ได้รับการวินิจฉัยเป็นมะเร็งเต้านมระยะที่ 3 มีแผนการรักษาด้วยยาเคมีบำบัดสูตร AC ซึ่งประกอบด้วย Doxorubicin (Adriamycin) และ Cyclophosphamide</t>
        </is>
      </c>
      <c r="C106" s="186" t="inlineStr">
        <is>
          <t>ข้อใดเป็นคำแนะนำในการปฏิบัติตัวแบบไม่ใช้ยาที่ 'ไม่เหมาะสม' สำหรับผู้ป่วยที่มีอาการคลื่นไส้จากการได้รับยาเคมีบำบัด</t>
        </is>
      </c>
      <c r="D106" s="186" t="n"/>
      <c r="E106" s="186" t="inlineStr">
        <is>
          <t>รับประทานอาหารครั้งละน้อยๆ แต่บ่อยครั้ง (Small frequent meals)</t>
        </is>
      </c>
      <c r="F106" s="186" t="inlineStr">
        <is>
          <t>ลดการรับประทานอาหารทอด อาหารมัน และอาหารที่มีกลิ่นฉุนรุนแรง</t>
        </is>
      </c>
      <c r="G106" s="186" t="inlineStr">
        <is>
          <t>ออกกำลังกายอย่างหักโหมทันทีเมื่อเริ่มรู้สึกมีอาการคลื่นไส้เพื่อเบี่ยงเบนความสนใจ</t>
        </is>
      </c>
      <c r="H106" s="186" t="inlineStr">
        <is>
          <t>รับประทานอาหารอ่อน รสจืด ย่อยง่าย เช่น โจ๊ก ข้าวต้ม ขนมปังกรอบ</t>
        </is>
      </c>
      <c r="I106" s="186" t="inlineStr">
        <is>
          <t>จิบน้ำสะอาด น้ำขิงอุ่น หรือน้ำผลไม้รสเปรี้ยวทีละน้อยบ่อยๆ ตลอดวัน</t>
        </is>
      </c>
      <c r="J106" s="185" t="n">
        <v>3</v>
      </c>
      <c r="K106" s="186" t="inlineStr">
        <is>
          <t>✅ คำตอบที่ถูกต้อง: ข้อ ค. ออกกำลังกายอย่างหักโหมทันทีเมื่อเริ่มรู้สึกมีอาการคลื่นไส้เพื่อเบี่ยงเบนความสนใจ
🎯 ทำไมข้อนี้ถึงถูก:
เมื่อผู้ป่วยมีอาการคลื่นไส้ การออกกำลังกายหักโหมหรือการเคลื่อนไหวร่างกายอย่างรวดเร็วจะยิ่งกระตุ้นระบบประสาทการทรงตัว (Vestibular system) และระบบทางเดินอาหาร ส่งผลให้อาการคลื่นไส้ทวีความรุนแรงขึ้นจนเกิดการอาเจียนได้ง่าย คำแนะนำที่ถูกต้องคือ ให้นอนพักผ่อนหรือนั่งพักในท่าที่สบายในห้องที่อากาศถ่ายเทสะดวก ผ่อนคลายกล้ามเนื้อ และสูดหายใจเข้าลึกๆ ช้าๆ
🔍 ข้ออื่นผิดเพราะอะไร:
• ข้อ ก. ถูกต้อง การรับประทานมื้อเล็กๆ ช่วยไม่ให้กระเพาะอาหารขยายตัวแน่นเกินไป
• ข้อ ข. ถูกต้อง อาหารมันและกลิ่นฉุนจะกระตุ้นการคลื่นไส้ผ่านระบบรับกลิ่นและการย่อยที่ช้าลง
• ข้อ ง. ถูกต้อง อาหารรสจืดและย่อยง่ายช่วยลดการระคายเคืองกระเพาะอาหาร
• ข้อ จ. ถูกต้อง การจิบน้ำทีละน้อยช่วยป้องกันภาวะขาดน้ำโดยไม่ทำให้กระเพาะตึงแน่น</t>
        </is>
      </c>
      <c r="L106" s="186" t="n"/>
      <c r="M106" s="186" t="inlineStr">
        <is>
          <t>14. Oncologic</t>
        </is>
      </c>
      <c r="N106" s="186" t="inlineStr">
        <is>
          <t>14.1 CINV &amp; Supportive Care</t>
        </is>
      </c>
      <c r="O106" s="185" t="inlineStr">
        <is>
          <t>Clinic</t>
        </is>
      </c>
      <c r="P106" s="186" t="inlineStr">
        <is>
          <t>ข้อสอบจริง PLE-CC1 ปี 2566 Day 2 ข้อ 38 [CASE_2566_BREAST_CANCER_01]</t>
        </is>
      </c>
      <c r="Q106" s="185" t="inlineStr">
        <is>
          <t>ข้อสอบจริง</t>
        </is>
      </c>
      <c r="R106" s="185" t="inlineStr">
        <is>
          <t>2566 Day 2</t>
        </is>
      </c>
      <c r="S106" s="185" t="inlineStr">
        <is>
          <t>CASE_2566_BREAST_CANCER_01</t>
        </is>
      </c>
    </row>
    <row r="107">
      <c r="A107" s="185" t="n">
        <v>105</v>
      </c>
      <c r="B107" s="186" t="inlineStr">
        <is>
          <t>ผู้ป่วยหญิงไทยคู่สมรสอายุ 50 ปี ได้รับการวินิจฉัยเป็นมะเร็งเต้านมระยะที่ 3 มีแผนการรักษาด้วยยาเคมีบำบัดสูตร AC ซึ่งประกอบด้วย Doxorubicin (Adriamycin) และ Cyclophosphamide</t>
        </is>
      </c>
      <c r="C107" s="186" t="inlineStr">
        <is>
          <t>ยา Cyclophosphamide ออกฤทธิ์ต้านเซลล์มะเร็งด้วยกลไกทางชีวเคมีข้อใด</t>
        </is>
      </c>
      <c r="D107" s="186" t="n"/>
      <c r="E107" s="186" t="inlineStr">
        <is>
          <t>ยับยั้งเอนไซม์ Thymidylate synthase</t>
        </is>
      </c>
      <c r="F107" s="186" t="inlineStr">
        <is>
          <t>ยับยั้งเอนไซม์ DNA Polymerase</t>
        </is>
      </c>
      <c r="G107" s="186" t="inlineStr">
        <is>
          <t>ทำปฏิกิริยา DNA Alkylation ทำให้เกิด Interstrand DNA cross-linking ขัดขวางการจำลองตัวของดีเอ็นเอ</t>
        </is>
      </c>
      <c r="H107" s="186" t="inlineStr">
        <is>
          <t>ยับยั้งเอนไซม์ Topoisomerase II</t>
        </is>
      </c>
      <c r="I107" s="186" t="inlineStr">
        <is>
          <t>ขัดขวางการรวมตัวของสายใย Microtubule (Tubulin polymerization)</t>
        </is>
      </c>
      <c r="J107" s="185" t="n">
        <v>3</v>
      </c>
      <c r="K107" s="186" t="inlineStr">
        <is>
          <t>✅ คำตอบที่ถูกต้อง: ข้อ ค. ทำปฏิกิริยา DNA Alkylation ทำให้เกิด Interstrand DNA cross-linking ขัดขวางการจำลองตัวของดีเอ็นเอ
🎯 ทำไมข้อนี้ถึงถูก:
Cyclophosphamide เป็นยากลุ่ม Nitrogen mustard alkylating agent ที่ออกฤทธิ์โดยการนำหมู่อัลคิล (Alkyl group) ไปสร้างพันธะโควาเลนต์กับเบสของดีเอ็นเอ โดยเฉพาะตำแหน่ง N-7 ของ Guanine ส่งผลให้เกิดการเชื่อมขวางระหว่างสายดีเอ็นเอ (DNA interstrand cross-linking) และขัดขวางกระบวนการจำลองตัวของดีเอ็นเอ (DNA replication) รวมถึงการถอดรหัส (Transcription) ทำให้สายดีเอ็นเอแตกหักและเซลล์มะเร็งเข้าสู่กระบวนการตายแบบ Apoptosis
🔍 ข้ออื่นผิดเพราะอะไร:
• ข้อ ก. ผิดเพราะยับยั้ง Thymidylate synthase เป็นกลไกของยา 5-Fluorouracil (5-FU)
• ข้อ ข. ผิดเพราะยับยั้ง DNA Polymerase เป็นกลไกของ Cytarabine (Ara-C) หรือ Gemcitabine
• ข้อ ง. ผิดเพราะยับยั้ง Topoisomerase II เป็นกลไกของยา Doxorubicin หรือ Etoposide
• ข้อ จ. ผิดเพราะยับยั้ง Tubulin polymerization เป็นกลไกของยากลุ่ม Vinca alkaloids เช่น Vincristine</t>
        </is>
      </c>
      <c r="L107" s="186" t="n"/>
      <c r="M107" s="186" t="inlineStr">
        <is>
          <t>14. Oncologic</t>
        </is>
      </c>
      <c r="N107" s="186" t="inlineStr">
        <is>
          <t>14.1 CINV &amp; Supportive Care</t>
        </is>
      </c>
      <c r="O107" s="185" t="inlineStr">
        <is>
          <t>Clinic</t>
        </is>
      </c>
      <c r="P107" s="186" t="inlineStr">
        <is>
          <t>ข้อสอบจริง PLE-CC1 ปี 2566 Day 2 ข้อ 39 [CASE_2566_BREAST_CANCER_01]</t>
        </is>
      </c>
      <c r="Q107" s="185" t="inlineStr">
        <is>
          <t>ข้อสอบจริง</t>
        </is>
      </c>
      <c r="R107" s="185" t="inlineStr">
        <is>
          <t>2566 Day 2</t>
        </is>
      </c>
      <c r="S107" s="185" t="inlineStr">
        <is>
          <t>CASE_2566_BREAST_CANCER_01</t>
        </is>
      </c>
    </row>
    <row r="108">
      <c r="A108" s="185" t="n">
        <v>106</v>
      </c>
      <c r="B108" s="186" t="inlineStr">
        <is>
          <t>ผู้ป่วยหญิงไทยคู่สมรสอายุ 50 ปี ได้รับการวินิจฉัยเป็นมะเร็งเต้านมระยะที่ 3 มีแผนการรักษาด้วยยาเคมีบำบัดสูตร AC ซึ่งประกอบด้วย Doxorubicin (Adriamycin) และ Cyclophosphamide</t>
        </is>
      </c>
      <c r="C108" s="186" t="inlineStr">
        <is>
          <t>ก่อนเริ่มต้นให้ยา Doxorubicin แก่ผู้ป่วย แพทย์และเภสัชกรจำเป็นต้องตรวจประเมินทางห้องปฏิบัติการหรือการตรวจพิเศษในข้อใด เพื่อป้องกันการเกิดภาวะความเป็นพิษสะสมต่อหัวใจ (Cardiotoxicity)</t>
        </is>
      </c>
      <c r="D108" s="186" t="n"/>
      <c r="E108" s="186" t="inlineStr">
        <is>
          <t>ระดับสารบ่งชี้มะเร็ง CA-125 ในเลือด</t>
        </is>
      </c>
      <c r="F108" s="186" t="inlineStr">
        <is>
          <t>การตรวจคลื่นเสียงสะท้อนหัวใจเพื่อประเมิน Left Ventricular Ejection Fraction (LVEF)</t>
        </is>
      </c>
      <c r="G108" s="186" t="inlineStr">
        <is>
          <t>การตรวจยีนแพ้ยา HLA-B 15:02</t>
        </is>
      </c>
      <c r="H108" s="186" t="inlineStr">
        <is>
          <t>การตรวจระดับ Thyroid Stimulating Hormone (TSH)</t>
        </is>
      </c>
      <c r="I108" s="186" t="inlineStr">
        <is>
          <t>การตรวจระดับ Alpha-fetoprotein (AFP)</t>
        </is>
      </c>
      <c r="J108" s="185" t="n">
        <v>2</v>
      </c>
      <c r="K108" s="186" t="inlineStr">
        <is>
          <t>✅ คำตอบที่ถูกต้อง: ข้อ ข. การตรวจคลื่นเสียงสะท้อนหัวใจเพื่อประเมิน Left Ventricular Ejection Fraction (LVEF)
🎯 ทำไมข้อนี้ถึงถูก:
Doxorubicin เป็นยากลุ่ม Anthracyclines ที่มีอาการไม่พึงประสงค์รุนแรงที่ขึ้นกับขนาดยาสะสม (Cumulative dose-dependent cardiotoxicity) ทำให้เกิดภาวะกล้ามเนื้อหัวใจเสื่อมและหัวใจวาย (Dilated cardiomyopathy and Heart failure) จากการสร้างอนุมูลอิสระทำลายไมโทคอนเดรียของเซลล์กล้ามเนื้อหัวใจ ดังนั้นก่อนเริ่มยา (Baseline) และระหว่างการรักษา จึงจำเป็นต้องตรวจประเมินการทำงานของหัวใจห้องล่างซ้ายด้วยการทำ Echocardiography หรือ MUGA scan เพื่อดูค่า Left Ventricular Ejection Fraction (LVEF) โดยหาก LVEF &lt; 50% หรือลดลงมากกว่า 10% จากค่าเริ่มต้น จะต้องชะลอหรือปรับเปลี่ยนการให้ยา
🔍 ข้ออื่นผิดเพราะอะไร:
• ข้อ ก. CA-125 เป็นสารบ่งชี้ของมะเร็งรังไข่ (Ovarian cancer)
• ข้อ ค. HLA-B 15:02 ตรวจก่อนเริ่ม Carbamazepine เพื่อป้องกันผื่นแพ้ยารุนแรง SJS/TEN
• ข้อ ง. Thyroid function test ไม่ใช่การตรวจหลักก่อนให้ Doxorubicin
• ข้อ จ. Alpha-fetoprotein (AFP) เป็นสารบ่งชี้ของมะเร็งตับ (Hepatocellular carcinoma)</t>
        </is>
      </c>
      <c r="L108" s="186" t="n"/>
      <c r="M108" s="186" t="inlineStr">
        <is>
          <t>14. Oncologic</t>
        </is>
      </c>
      <c r="N108" s="186" t="inlineStr">
        <is>
          <t>14.1 CINV &amp; Supportive Care</t>
        </is>
      </c>
      <c r="O108" s="185" t="inlineStr">
        <is>
          <t>Clinic</t>
        </is>
      </c>
      <c r="P108" s="186" t="inlineStr">
        <is>
          <t>ข้อสอบจริง PLE-CC1 ปี 2566 Day 2 ข้อ 41 [CASE_2566_BREAST_CANCER_01]</t>
        </is>
      </c>
      <c r="Q108" s="185" t="inlineStr">
        <is>
          <t>ข้อสอบจริง</t>
        </is>
      </c>
      <c r="R108" s="185" t="inlineStr">
        <is>
          <t>2566 Day 2</t>
        </is>
      </c>
      <c r="S108" s="185" t="inlineStr">
        <is>
          <t>CASE_2566_BREAST_CANCER_01</t>
        </is>
      </c>
    </row>
  </sheetData>
  <mergeCells count="1">
    <mergeCell ref="A1:F1"/>
  </mergeCells>
  <pageMargins left="0.75" right="0.75" top="1" bottom="1" header="0.5" footer="0.5"/>
</worksheet>
</file>

<file path=xl/worksheets/sheet19.xml><?xml version="1.0" encoding="utf-8"?>
<worksheet xmlns="http://schemas.openxmlformats.org/spreadsheetml/2006/main">
  <sheetPr>
    <outlinePr summaryBelow="0" summaryRight="0"/>
    <pageSetUpPr/>
  </sheetPr>
  <dimension ref="A1:S83"/>
  <sheetViews>
    <sheetView workbookViewId="0">
      <pane ySplit="2" topLeftCell="A3" activePane="bottomLeft" state="frozen"/>
      <selection pane="bottomLeft" activeCell="B4" sqref="B4"/>
    </sheetView>
  </sheetViews>
  <sheetFormatPr baseColWidth="8" defaultColWidth="12.6640625" defaultRowHeight="15.75" customHeight="1"/>
  <cols>
    <col width="8" customWidth="1" style="49" min="1" max="1"/>
    <col width="50" customWidth="1" style="49" min="2" max="2"/>
    <col width="40" customWidth="1" style="49" min="3" max="3"/>
    <col width="12" customWidth="1" style="49" min="4" max="4"/>
    <col width="28" customWidth="1" style="49" min="5" max="5"/>
    <col width="28" customWidth="1" style="49" min="6" max="6"/>
    <col width="28" customWidth="1" style="49" min="7" max="7"/>
    <col width="28" customWidth="1" style="49" min="8" max="8"/>
    <col width="28" customWidth="1" style="49" min="9" max="9"/>
    <col width="14" customWidth="1" style="49" min="10" max="10"/>
    <col width="55" customWidth="1" style="49" min="11" max="11"/>
    <col width="12" customWidth="1" style="49" min="12" max="12"/>
    <col width="25" customWidth="1" style="49" min="13" max="13"/>
    <col width="30" customWidth="1" style="49" min="14" max="14"/>
    <col width="15" customWidth="1" style="49" min="15" max="15"/>
    <col width="20" customWidth="1" style="49" min="16" max="16"/>
    <col width="16" customWidth="1" style="49" min="17" max="17"/>
    <col width="16" customWidth="1" style="49" min="18" max="18"/>
    <col width="24" customWidth="1" style="49" min="19" max="19"/>
  </cols>
  <sheetData>
    <row r="1" ht="34.95" customHeight="1" s="49">
      <c r="A1" s="51">
        <f>HYPERLINK("#gid=0", "🏠 กลับสู่หน้าแรก (Go to Home Page)")</f>
        <v/>
      </c>
    </row>
    <row r="2" ht="28" customHeight="1" s="49">
      <c r="A2" s="181" t="inlineStr">
        <is>
          <t>ลำดับ</t>
        </is>
      </c>
      <c r="B2" s="182" t="inlineStr">
        <is>
          <t>สถานการณ์เคส / ข้อมูลผู้ป่วย</t>
        </is>
      </c>
      <c r="C2" s="183" t="inlineStr">
        <is>
          <t>คำถาม</t>
        </is>
      </c>
      <c r="D2" s="181" t="inlineStr">
        <is>
          <t>รูปถาม</t>
        </is>
      </c>
      <c r="E2" s="181" t="inlineStr">
        <is>
          <t>ตัวเลือก 1</t>
        </is>
      </c>
      <c r="F2" s="181" t="inlineStr">
        <is>
          <t>ตัวเลือก 2</t>
        </is>
      </c>
      <c r="G2" s="181" t="inlineStr">
        <is>
          <t>ตัวเลือก 3</t>
        </is>
      </c>
      <c r="H2" s="181" t="inlineStr">
        <is>
          <t>ตัวเลือก 4</t>
        </is>
      </c>
      <c r="I2" s="181" t="inlineStr">
        <is>
          <t>ตัวเลือก 5</t>
        </is>
      </c>
      <c r="J2" s="181" t="inlineStr">
        <is>
          <t>เฉลย (ตัวเลข 1-5)</t>
        </is>
      </c>
      <c r="K2" s="181" t="inlineStr">
        <is>
          <t>คำอธิบายเฉลย</t>
        </is>
      </c>
      <c r="L2" s="181" t="inlineStr">
        <is>
          <t>รูปเฉลย</t>
        </is>
      </c>
      <c r="M2" s="181" t="inlineStr">
        <is>
          <t>หัวข้อโรคสภาฯ</t>
        </is>
      </c>
      <c r="N2" s="181" t="inlineStr">
        <is>
          <t>หัวข้อย่อย</t>
        </is>
      </c>
      <c r="O2" s="181" t="inlineStr">
        <is>
          <t>Product / Clinic</t>
        </is>
      </c>
      <c r="P2" s="181" t="inlineStr">
        <is>
          <t>หมายเหตุ</t>
        </is>
      </c>
      <c r="Q2" s="181" t="inlineStr">
        <is>
          <t>ประเภทข้อสอบ</t>
        </is>
      </c>
      <c r="R2" s="181" t="inlineStr">
        <is>
          <t>ปี / เลขชุด</t>
        </is>
      </c>
      <c r="S2" s="184" t="inlineStr">
        <is>
          <t>Case ID (รหัสเคส)</t>
        </is>
      </c>
    </row>
    <row r="3" ht="24" customHeight="1" s="49">
      <c r="A3" s="187" t="n">
        <v>1</v>
      </c>
      <c r="B3" s="186" t="inlineStr">
        <is>
          <t>ผู้ป่วยชายไทย อายุ 60 ปี น้ำหนัก 48 กิโลกรัม ส่วนสูง 170 เซนติเมตร เข้ารับการรักษาในโรงพยาบาล ด้วยอาการขาบวมทั้งสองข้าง เหนื่อยง่าย ปัสสาวะออกน้อย ผลตรวจทางห้องปฏิบัติการพบค่า Creatinine Clearance (CrCl) = 18 mL/min, Serum K+ = 6.2 mEq/L, Serum HCO3- = 16 mEq/L, Serum Phosphate = 6.5 mg/dL</t>
        </is>
      </c>
      <c r="C3" s="186" t="inlineStr">
        <is>
          <t>เมื่อพิจารณาจากประวัติความเจ็บป่วย อาการแสดง และค่า creatinine clearance แสดงว่าการทำงานของไตอยู่ในภาวะใด</t>
        </is>
      </c>
      <c r="D3" s="186" t="n"/>
      <c r="E3" s="186" t="inlineStr">
        <is>
          <t>Acute kidney injury</t>
        </is>
      </c>
      <c r="F3" s="186" t="inlineStr">
        <is>
          <t>Renal insufficiency</t>
        </is>
      </c>
      <c r="G3" s="186" t="inlineStr">
        <is>
          <t>Chronic kidney disease</t>
        </is>
      </c>
      <c r="H3" s="186" t="inlineStr">
        <is>
          <t>Uremia</t>
        </is>
      </c>
      <c r="I3" s="188" t="inlineStr">
        <is>
          <t>End-stage renal failure</t>
        </is>
      </c>
      <c r="J3" s="185" t="n">
        <v>3</v>
      </c>
      <c r="K3" s="186" t="inlineStr">
        <is>
          <t>✅ คำตอบที่ถูกต้อง: ข้อ ค. Chronic kidney disease
🎯 ทำไมข้อนี้ถึงถูก:
Chronic kidney disease: ผู้ป่วยมีประวัติป่วยเป็นโรคไตเรื้อรังมานาน 5 ปี และมีค่า CrCl 18 ml/min ซึ่งจัดอยู่ในระยะที่ 4 (Severe decreased GFR, 15-29 ml/min) หรือเข้าสู่ภาวะ Chronic kidney disease (CKD) ร่วมกับมีอาการของ uremia และ hyperkalemia
🔍 ข้ออื่นผิดเพราะอะไร:
• ข้อ ก. (Acute kidney injury): Acute kidney injury ไม่ตรงกับข้อบ่งใช้หรือหลักวิชาการตามที่โจทย์กำหนด
• ข้อ ข. (Renal insufficiency): Renal insufficiency ไม่ตรงกับข้อบ่งใช้หรือหลักวิชาการตามที่โจทย์กำหนด
• ข้อ ง. (Uremia): Uremia ไม่ตรงกับข้อบ่งใช้หรือหลักวิชาการตามที่โจทย์กำหนด
• ข้อ จ. (End-stage renal failure): End-stage renal failure ไม่ตรงกับข้อบ่งใช้หรือหลักวิชาการตามที่โจทย์กำหนด</t>
        </is>
      </c>
      <c r="L3" s="186" t="inlineStr">
        <is>
          <t>Clinic</t>
        </is>
      </c>
      <c r="M3" s="186" t="inlineStr">
        <is>
          <t>15. Renal</t>
        </is>
      </c>
      <c r="N3" s="186" t="inlineStr">
        <is>
          <t>15.2 Chronic kidney diseases</t>
        </is>
      </c>
      <c r="O3" s="185" t="inlineStr">
        <is>
          <t>Clinic</t>
        </is>
      </c>
      <c r="P3" s="186" t="inlineStr">
        <is>
          <t>ข้อ 1 Pharma Plus เล่มม่วง (เฉลยข้อ ค)</t>
        </is>
      </c>
      <c r="Q3" s="185" t="inlineStr">
        <is>
          <t>แบบฝึกหัด</t>
        </is>
      </c>
      <c r="R3" s="185" t="inlineStr">
        <is>
          <t>เล่มม่วง</t>
        </is>
      </c>
      <c r="S3" s="185" t="inlineStr">
        <is>
          <t>CASE-RENAL-CKD-STAGE4-COMPLICATIONS</t>
        </is>
      </c>
    </row>
    <row r="4" ht="24" customHeight="1" s="49">
      <c r="A4" s="187" t="n">
        <v>2</v>
      </c>
      <c r="B4" s="186" t="inlineStr">
        <is>
          <t>ผู้ป่วยชายไทย อายุ 60 ปี น้ำหนัก 48 กิโลกรัม ส่วนสูง 170 เซนติเมตร เข้ารับการรักษาในโรงพยาบาล ด้วยอาการขาบวมทั้งสองข้าง เหนื่อยง่าย ปัสสาวะออกน้อย ผลตรวจทางห้องปฏิบัติการพบค่า Creatinine Clearance (CrCl) = 18 mL/min, Serum K+ = 6.2 mEq/L, Serum HCO3- = 16 mEq/L, Serum Phosphate = 6.5 mg/dL</t>
        </is>
      </c>
      <c r="C4" s="186" t="inlineStr">
        <is>
          <t>ยาในข้อใดสามารถแก้ไขอาการ hyperkalemia ในผู้ป่วยรายนี้ได้</t>
        </is>
      </c>
      <c r="D4" s="186" t="n"/>
      <c r="E4" s="186" t="inlineStr">
        <is>
          <t>Potassium chloride</t>
        </is>
      </c>
      <c r="F4" s="186" t="inlineStr">
        <is>
          <t>Sodium chloride</t>
        </is>
      </c>
      <c r="G4" s="186" t="inlineStr">
        <is>
          <t>Sodium polystyrene sulfonate</t>
        </is>
      </c>
      <c r="H4" s="186" t="inlineStr">
        <is>
          <t>Calcium chloride</t>
        </is>
      </c>
      <c r="I4" s="188" t="inlineStr">
        <is>
          <t>Calcium phosphate</t>
        </is>
      </c>
      <c r="J4" s="185" t="n">
        <v>3</v>
      </c>
      <c r="K4" s="186" t="inlineStr">
        <is>
          <t>✅ คำตอบที่ถูกต้อง: ข้อ ค. Sodium polystyrene sulfonate
🎯 ทำไมข้อนี้ถึงถูก:
เป็นยาแลกเปลี่ยนประจุ (cation exchange resin) ที่ใช้ขับโพแทสเซียมออกจากร่างกายทางอุจจาระ เพื่อรักษาภาวะ hyperkalemia ในผู้ป่วยโรคไตเรื้อรัง
🔍 ข้ออื่นผิดเพราะอะไร:
• ข้อ ก. (Potassium chloride): Potassium chloride ไม่ตรงกับข้อบ่งใช้หรือหลักวิชาการตามที่โจทย์กำหนด
• ข้อ ข. (Sodium chloride): Sodium chloride ไม่ตรงกับข้อบ่งใช้หรือหลักวิชาการตามที่โจทย์กำหนด
• ข้อ ง. (Calcium chloride): Calcium chloride ไม่ตรงกับข้อบ่งใช้หรือหลักวิชาการตามที่โจทย์กำหนด
• ข้อ จ. (Calcium phosphate): Calcium phosphate ไม่ตรงกับข้อบ่งใช้หรือหลักวิชาการตามที่โจทย์กำหนด</t>
        </is>
      </c>
      <c r="L4" s="186" t="inlineStr">
        <is>
          <t>Clinic</t>
        </is>
      </c>
      <c r="M4" s="186" t="inlineStr">
        <is>
          <t>15. Renal</t>
        </is>
      </c>
      <c r="N4" s="186" t="inlineStr">
        <is>
          <t>15.3 Fluid &amp; Electrolyte</t>
        </is>
      </c>
      <c r="O4" s="185" t="inlineStr">
        <is>
          <t>Clinic</t>
        </is>
      </c>
      <c r="P4" s="186" t="inlineStr">
        <is>
          <t>ข้อ 2 Pharma Plus เล่มม่วง (เฉลยข้อ ค)</t>
        </is>
      </c>
      <c r="Q4" s="185" t="inlineStr">
        <is>
          <t>แบบฝึกหัด</t>
        </is>
      </c>
      <c r="R4" s="185" t="inlineStr">
        <is>
          <t>เล่มม่วง</t>
        </is>
      </c>
      <c r="S4" s="185" t="inlineStr">
        <is>
          <t>CASE-RENAL-CKD-STAGE4-COMPLICATIONS</t>
        </is>
      </c>
    </row>
    <row r="5" ht="24" customHeight="1" s="49">
      <c r="A5" s="187" t="n">
        <v>3</v>
      </c>
      <c r="B5" s="186" t="inlineStr">
        <is>
          <t>ผู้ป่วยชายไทย อายุ 60 ปี น้ำหนัก 48 กิโลกรัม ส่วนสูง 170 เซนติเมตร เข้ารับการรักษาในโรงพยาบาล ด้วยอาการขาบวมทั้งสองข้าง เหนื่อยง่าย ปัสสาวะออกน้อย ผลตรวจทางห้องปฏิบัติการพบค่า Creatinine Clearance (CrCl) = 18 mL/min, Serum K+ = 6.2 mEq/L, Serum HCO3- = 16 mEq/L, Serum Phosphate = 6.5 mg/dL</t>
        </is>
      </c>
      <c r="C5" s="186" t="inlineStr">
        <is>
          <t>แพทย์์ควรให้ยาขับปัสสาวะชนิดใดกับผู้ป่วยรายนี้</t>
        </is>
      </c>
      <c r="D5" s="186" t="n"/>
      <c r="E5" s="186" t="inlineStr">
        <is>
          <t>Hydrochlorothiazide</t>
        </is>
      </c>
      <c r="F5" s="186" t="inlineStr">
        <is>
          <t>Spironolactone</t>
        </is>
      </c>
      <c r="G5" s="186" t="inlineStr">
        <is>
          <t>Furosemide</t>
        </is>
      </c>
      <c r="H5" s="186" t="inlineStr">
        <is>
          <t>Amiloride</t>
        </is>
      </c>
      <c r="I5" s="188" t="inlineStr">
        <is>
          <t>Indapamide</t>
        </is>
      </c>
      <c r="J5" s="185" t="n">
        <v>3</v>
      </c>
      <c r="K5" s="186" t="inlineStr">
        <is>
          <t>✅ คำตอบที่ถูกต้อง: ข้อ ค. Furosemide
🎯 ทำไมข้อนี้ถึงถูก:
Furosemide: ผู้ป่วยมี CrCl 18 ml/min ซึ่ง Thiazide diuretics จะไม่มี efficacy ในการขับปัสสาวะเมื่อ CrCl
เป็น Loop diuretic ยับยั้ง Na+/K+/2Cl- cotransporter ที่ Thick ascending limb ใช้จัดการ volume overload ใน HF หรือ CKD แต่ไม่เหมาะเป็น first-line ลดความดันโลหิตเดี่ยวๆ
🔍 ข้ออื่นผิดเพราะอะไร:
• ข้อ ก. (Hydrochlorothiazide): เป็น Thiazide diuretic ลด plasma volume แต่อาจทำให้เกิด hypokalemia, hyponatremia, hyperuricemia และ hyperglycemia และ efficacy ลดลงมากเมื่อ eGFR &lt; 30 mL/min
• ข้อ ข. (Spironolactone): เป็น Mineralocorticoid receptor antagonist (MRA) ใช้เป็น 4th-line ใน resistant HTN หรือ GDMT ใน HFrEF ต้อง monitor potassium และเสี่ยงต่อ gynecomastia
• ข้อ ง. (Amiloride): Amiloride ไม่ตรงกับข้อบ่งใช้หรือหลักวิชาการตามที่โจทย์กำหนด
• ข้อ จ. (Indapamide): เป็น Thiazide-like diuretic มี metabolic neutral profile ดีกว่า HCTZ และมี vasodilatory effect ร่วมด้วย มี efficacy ในผู้สูงอายุและ isolated systolic hypertension</t>
        </is>
      </c>
      <c r="L5" s="186" t="inlineStr">
        <is>
          <t>Clinic</t>
        </is>
      </c>
      <c r="M5" s="186" t="inlineStr">
        <is>
          <t>15. Renal</t>
        </is>
      </c>
      <c r="N5" s="186" t="inlineStr">
        <is>
          <t>15.2 Chronic kidney diseases</t>
        </is>
      </c>
      <c r="O5" s="185" t="inlineStr">
        <is>
          <t>Clinic</t>
        </is>
      </c>
      <c r="P5" s="186" t="inlineStr">
        <is>
          <t>ข้อ 3 Pharma Plus เล่มม่วง (เฉลยข้อ ค)</t>
        </is>
      </c>
      <c r="Q5" s="185" t="inlineStr">
        <is>
          <t>แบบฝึกหัด</t>
        </is>
      </c>
      <c r="R5" s="185" t="inlineStr">
        <is>
          <t>เล่มม่วง</t>
        </is>
      </c>
      <c r="S5" s="185" t="inlineStr">
        <is>
          <t>CASE-RENAL-CKD-STAGE4-COMPLICATIONS</t>
        </is>
      </c>
    </row>
    <row r="6" ht="24" customHeight="1" s="49">
      <c r="A6" s="187" t="n">
        <v>4</v>
      </c>
      <c r="B6" s="186" t="inlineStr">
        <is>
          <t>ผู้ป่วยชายไทย อายุ 60 ปี น้ำหนัก 48 กิโลกรัม ส่วนสูง 170 เซนติเมตร เข้ารับการรักษาในโรงพยาบาล ด้วยอาการขาบวมทั้งสองข้าง เหนื่อยง่าย ปัสสาวะออกน้อย ผลตรวจทางห้องปฏิบัติการพบค่า Creatinine Clearance (CrCl) = 18 mL/min, Serum K+ = 6.2 mEq/L, Serum HCO3- = 16 mEq/L, Serum Phosphate = 6.5 mg/dL</t>
        </is>
      </c>
      <c r="C6" s="186" t="inlineStr">
        <is>
          <t>ข้อใดไม่ใช่เหตุผลในการเลือกใช้ยาขับปัสสาวะในข้อข้างต้น</t>
        </is>
      </c>
      <c r="D6" s="186" t="n"/>
      <c r="E6" s="186" t="inlineStr">
        <is>
          <t>ลดอาการบวมคั่งน้ำ</t>
        </is>
      </c>
      <c r="F6" s="186" t="inlineStr">
        <is>
          <t>ป้องกัน renal shut down</t>
        </is>
      </c>
      <c r="G6" s="186" t="inlineStr">
        <is>
          <t>ออกฤทธิ์ได้แม้ผู้ป่วยที่ไตบกพร่องในการทำงานอย่างรุนแรง</t>
        </is>
      </c>
      <c r="H6" s="186" t="inlineStr">
        <is>
          <t>ไม่มีผลรบกวนสมดุลกรด-ด่างในร่างกาย</t>
        </is>
      </c>
      <c r="I6" s="188" t="inlineStr">
        <is>
          <t>ออกฤทธิ์เร็วและแรง</t>
        </is>
      </c>
      <c r="J6" s="185" t="n">
        <v>2</v>
      </c>
      <c r="K6" s="186" t="inlineStr">
        <is>
          <t>✅ คำตอบที่ถูกต้อง: ข้อ ข. ป้องกัน renal shut down
🎯 ทำไมข้อนี้ถึงถูก:
ป้องกัน renal shut down: Loop diuretics มีผลรบกวนสมดุลอิเล็กโทรไลต์และกรด-ด่างในร่างกายได้ (เช่น ทำให้เกิด hypokalemic metabolic alkalosis) ดังนั้นข้อ 'ไม่มีผลรบกวนสมดุลกรด-ด่างในร่างกาย' จึงไม่ถูกต้อง
🔍 ข้ออื่นผิดเพราะอะไร:
• ข้อ ก. (ลดอาการบวมคั่งน้ำ): ลดอาการบวมคั่งน้ำ ไม่ตรงกับข้อบ่งใช้หรือหลักวิชาการตามที่โจทย์กำหนด
• ข้อ ค. (ออกฤทธิ์ได้แม้ผู้ป่วยที่ไตบกพร่องในการทำงานอย่างรุนแรง): ออกฤทธิ์ได้แม้ผู้ป่วยที่ไตบกพร่องในการทำงานอย่างรุนแรง ไม่ตรงกับข้อบ่งใช้หรือหลักวิชาการตามที่โจทย์กำหนด
• ข้อ ง. (ไม่มีผลรบกวนสมดุลกรด-ด่างในร่างกาย): ไม่มีผลรบกวนสมดุลกรด-ด่างในร่างกาย ไม่ตรงกับข้อบ่งใช้หรือหลักวิชาการตามที่โจทย์กำหนด
• ข้อ จ. (ออกฤทธิ์เร็วและแรง): ออกฤทธิ์เร็วและแรง ไม่ตรงกับข้อบ่งใช้หรือหลักวิชาการตามที่โจทย์กำหนด</t>
        </is>
      </c>
      <c r="L6" s="186" t="inlineStr">
        <is>
          <t>Clinic</t>
        </is>
      </c>
      <c r="M6" s="186" t="inlineStr">
        <is>
          <t>15. Renal</t>
        </is>
      </c>
      <c r="N6" s="186" t="inlineStr">
        <is>
          <t>15.2 Chronic kidney diseases</t>
        </is>
      </c>
      <c r="O6" s="185" t="inlineStr">
        <is>
          <t>Clinic</t>
        </is>
      </c>
      <c r="P6" s="186" t="inlineStr">
        <is>
          <t>ข้อ 4 Pharma Plus เล่มม่วง (เฉลยข้อ ข)</t>
        </is>
      </c>
      <c r="Q6" s="185" t="inlineStr">
        <is>
          <t>แบบฝึกหัด</t>
        </is>
      </c>
      <c r="R6" s="185" t="inlineStr">
        <is>
          <t>เล่มม่วง</t>
        </is>
      </c>
      <c r="S6" s="185" t="inlineStr">
        <is>
          <t>CASE-RENAL-CKD-STAGE4-COMPLICATIONS</t>
        </is>
      </c>
    </row>
    <row r="7" ht="24" customHeight="1" s="49">
      <c r="A7" s="187" t="n">
        <v>5</v>
      </c>
      <c r="B7" s="186" t="inlineStr">
        <is>
          <t>ผู้ป่วยชายไทย อายุ 60 ปี น้ำหนัก 48 กิโลกรัม ส่วนสูง 170 เซนติเมตร เข้ารับการรักษาในโรงพยาบาล ด้วยอาการขาบวมทั้งสองข้าง เหนื่อยง่าย ปัสสาวะออกน้อย ผลตรวจทางห้องปฏิบัติการพบค่า Creatinine Clearance (CrCl) = 18 mL/min, Serum K+ = 6.2 mEq/L, Serum HCO3- = 16 mEq/L, Serum Phosphate = 6.5 mg/dL</t>
        </is>
      </c>
      <c r="C7" s="186" t="inlineStr">
        <is>
          <t>จงบอกข้อบ่งใช้สำคัญของยา Sodamint (Sodium bicarbonate) ในผู้ป่วยรายนี้</t>
        </is>
      </c>
      <c r="D7" s="186" t="n"/>
      <c r="E7" s="186" t="inlineStr">
        <is>
          <t>ยาลดกรดในกระเพาะอาหาร (Antacid)</t>
        </is>
      </c>
      <c r="F7" s="186" t="inlineStr">
        <is>
          <t>รักษาภาวะเลือดเป็นกรดจากโรคไต (Metabolic acidosis)</t>
        </is>
      </c>
      <c r="G7" s="186" t="inlineStr">
        <is>
          <t>ปรับปัสสาวะให้เป็นด่างเพื่อขับกรดยูริก (Alkalinize urine)</t>
        </is>
      </c>
      <c r="H7" s="186" t="inlineStr">
        <is>
          <t>ยาจับฟอสเฟตในทางเดินอาหาร (Phosphate binder)</t>
        </is>
      </c>
      <c r="I7" s="188" t="inlineStr">
        <is>
          <t>เพิ่มการดูดซึมกรดโฟลิกในลำไส้เล็ก</t>
        </is>
      </c>
      <c r="J7" s="185" t="n">
        <v>2</v>
      </c>
      <c r="K7" s="186" t="inlineStr">
        <is>
          <t>✅ คำตอบที่ถูกต้อง: ข้อ ข. รักษาภาวะเลือดเป็นกรดจากโรคไต (Metabolic acidosis)
🎯 ทำไมข้อนี้ถึงถูก:
ผู้ป่วยโรคไตเรื้อรังระยะรุนแรง (CrCl 18 mL/min) มีระดับ Serum Bicarbonate ต่ำ ($HCO_3^- = 16\ mEq/L$ ซึ่งน้อยกว่าเกณฑ์ปกติ 22-29 mEq/L) บ่งชี้ภาวะ Metabolic acidosis จากการที่ไตสูญเสียความสามารถในการขับไฮโดรเจนไอออนและสร้างไบคาร์บอเนต การให้ Sodium bicarbonate (Sodamint) มีข้อบ่งใช้หลักเพื่อชดเชยด่าง ป้องกันการสลายตัวของกระดูกและกล้ามเนื้อ และชะลอการเสื่อมของไต
🔍 ข้ออื่นผิดเพราะอะไร:
• ข้อ ก. ยาลดกรดในกระเพาะอาหาร: แม้ Sodium bicarbonate จะมีฤทธิ์สะเทินกรดได้ แต่ไม่ใช่ข้อบ่งใช้หลักในผู้ป่วยโรคไตรายนี้
• ข้อ ค. ปรับปัสสาวะให้เป็นด่าง: ใช้ในกรณีขับกรดยูริกหรือยาบางชนิด ไม่ใช่เหตุผลหลักในการรักษาภาวะ metabolic acidosis ใน CKD
• ข้อ ง. ยาจับฟอสเฟต: Sodium bicarbonate ไม่มีคุณสมบัติเป็น Phosphate binder
• ข้อ จ. เพิ่มการดูดซึมกรดโฟลิก: ไม่มีผลต่อการดูดซึมกรดโฟลิก</t>
        </is>
      </c>
      <c r="L7" s="186" t="inlineStr">
        <is>
          <t>Clinic</t>
        </is>
      </c>
      <c r="M7" s="186" t="inlineStr">
        <is>
          <t>15. Renal</t>
        </is>
      </c>
      <c r="N7" s="186" t="inlineStr">
        <is>
          <t>15.2 Chronic kidney diseases</t>
        </is>
      </c>
      <c r="O7" s="185" t="inlineStr">
        <is>
          <t>Clinic</t>
        </is>
      </c>
      <c r="P7" s="186" t="inlineStr">
        <is>
          <t>ข้อ 5 Pharma Plus เล่มม่วง (เฉลยข้อ ข)</t>
        </is>
      </c>
      <c r="Q7" s="185" t="inlineStr">
        <is>
          <t>แบบฝึกหัด</t>
        </is>
      </c>
      <c r="R7" s="185" t="inlineStr">
        <is>
          <t>เล่มม่วง</t>
        </is>
      </c>
      <c r="S7" s="185" t="inlineStr">
        <is>
          <t>CASE-RENAL-CKD-STAGE4-COMPLICATIONS</t>
        </is>
      </c>
    </row>
    <row r="8" ht="24" customHeight="1" s="49">
      <c r="A8" s="187" t="n">
        <v>6</v>
      </c>
      <c r="B8" s="186" t="inlineStr">
        <is>
          <t>ผู้ป่วยชายไทย อายุ 60 ปี น้ำหนัก 48 กิโลกรัม ส่วนสูง 170 เซนติเมตร เข้ารับการรักษาในโรงพยาบาล ด้วยอาการขาบวมทั้งสองข้าง เหนื่อยง่าย ปัสสาวะออกน้อย ผลตรวจทางห้องปฏิบัติการพบค่า Creatinine Clearance (CrCl) = 18 mL/min, Serum K+ = 6.2 mEq/L, Serum HCO3- = 16 mEq/L, Serum Phosphate = 6.5 mg/dL</t>
        </is>
      </c>
      <c r="C8" s="186" t="inlineStr">
        <is>
          <t>ในกรณีที่ห้องยาไม่มี Calcium carbonate ยาในข้อใดต่อไปนี้ 'ไม่สามารถ' นำมาใช้ทดแทนเป็นยาจับฟอสเฟต (Phosphate binder) ในผู้ป่วยรายนี้ได้</t>
        </is>
      </c>
      <c r="D8" s="186" t="n"/>
      <c r="E8" s="186" t="inlineStr">
        <is>
          <t>Lanthanum carbonate</t>
        </is>
      </c>
      <c r="F8" s="186" t="inlineStr">
        <is>
          <t>Aluminium hydroxide (Al(OH)3)</t>
        </is>
      </c>
      <c r="G8" s="186" t="inlineStr">
        <is>
          <t>Magnesium hydroxide (Mg(OH)2)</t>
        </is>
      </c>
      <c r="H8" s="186" t="inlineStr">
        <is>
          <t>Calcium acetate</t>
        </is>
      </c>
      <c r="I8" s="188" t="inlineStr">
        <is>
          <t>Sevelamer carbonate</t>
        </is>
      </c>
      <c r="J8" s="185" t="n">
        <v>3</v>
      </c>
      <c r="K8" s="186" t="inlineStr">
        <is>
          <t>✅ คำตอบที่ถูกต้อง: ข้อ ค. Magnesium hydroxide (Mg(OH)2)
🎯 ทำไมข้อนี้ถึงถูก:
Magnesium hydroxide (Mg(OH)2) ห้ามใช้เป็นยาจับฟอสเฟตในผู้ป่วยโรคไตเรื้อรังระยะรุนแรง (CrCl 18 mL/min) เนื่องจากไตไม่สามารถขับแมกนีเซียมส่วนเกินออกได้ ทำให้เกิดภาวะแมกนีเซียมในเลือดสูงวิกฤต (Hypermagnesemia) กดระบบประสาทส่วนกลางและกดการหายใจ
🔍 ข้ออื่นผิดเพราะอะไร:
• ข้อ ก. Lanthanum carbonate: เป็น Non-calcium phosphate binder ที่มีประสิทธิภาพสูงและปลอดภัยใน CKD
• ข้อ ข. Aluminium hydroxide: สามารถจับฟอสเฟตได้ดีมาก ใช้ระยะสั้น (ไม่เกิน 2-4 สัปดาห์) ในกรณีฉุกเฉิน
• ข้อ ง. Calcium acetate: เป็น Calcium-based phosphate binder ที่จับฟอสเฟตได้ดีกว่า Calcium carbonate ถึง 2 เท่า
• ข้อ จ. Sevelamer carbonate: เป็น Non-calcium polymer binder มาตรฐานที่ปลอดภัยและลดความเสี่ยง Hypercalcemia</t>
        </is>
      </c>
      <c r="L8" s="186" t="inlineStr">
        <is>
          <t>Clinic</t>
        </is>
      </c>
      <c r="M8" s="186" t="inlineStr">
        <is>
          <t>15. Renal</t>
        </is>
      </c>
      <c r="N8" s="186" t="inlineStr">
        <is>
          <t>15.2 Chronic kidney diseases</t>
        </is>
      </c>
      <c r="O8" s="185" t="inlineStr">
        <is>
          <t>Clinic</t>
        </is>
      </c>
      <c r="P8" s="186" t="inlineStr">
        <is>
          <t>ข้อ 6 Pharma Plus เล่มม่วง (เฉลยข้อ ค)</t>
        </is>
      </c>
      <c r="Q8" s="185" t="inlineStr">
        <is>
          <t>แบบฝึกหัด</t>
        </is>
      </c>
      <c r="R8" s="185" t="inlineStr">
        <is>
          <t>เล่มม่วง</t>
        </is>
      </c>
      <c r="S8" s="185" t="inlineStr">
        <is>
          <t>CASE-RENAL-CKD-STAGE4-COMPLICATIONS</t>
        </is>
      </c>
    </row>
    <row r="9" ht="24" customHeight="1" s="49">
      <c r="A9" s="187" t="n">
        <v>7</v>
      </c>
      <c r="B9" s="186" t="inlineStr">
        <is>
          <t>ผู้ป่วยมาพบแพทย์์ในเดือนถัดมา พบว่า Hct ลดลงเหลือ 21%, Hb 8 mg/dL แพทย์์จึงสั่งจ่าย Eprex® (erythropoietin) 4,000 u สัปดาห์ละ 2 ครั้ง</t>
        </is>
      </c>
      <c r="C9" s="186" t="inlineStr">
        <is>
          <t>ผู้ป่วยจะรับยาไปฉีดที่โรงพยาบาลชุมชนใกล้บ้าน
เกี่ยวกับ Eprex ข้อต่อไปนี้ไม่ถูกต้อง</t>
        </is>
      </c>
      <c r="D9" s="186" t="n"/>
      <c r="E9" s="186" t="inlineStr">
        <is>
          <t>Eprex ใช้กระตุ้นสร้าง RBC</t>
        </is>
      </c>
      <c r="F9" s="186" t="inlineStr">
        <is>
          <t>Eprex ผลิตด้วยเทคนิค recombination technology</t>
        </is>
      </c>
      <c r="G9" s="186" t="inlineStr">
        <is>
          <t>Eprex ต้องเก็บไว้ที่อุณหภูมิ 2-8°C</t>
        </is>
      </c>
      <c r="H9" s="186" t="inlineStr">
        <is>
          <t>Eprex ใช้ฉีดโดยวิธี IV push เท่านั้น</t>
        </is>
      </c>
      <c r="I9" s="188" t="inlineStr">
        <is>
          <t>Eprex สามารถทำให้เกิดความดันโลหิตสูงได้</t>
        </is>
      </c>
      <c r="J9" s="185" t="n">
        <v>4</v>
      </c>
      <c r="K9" s="186" t="inlineStr">
        <is>
          <t>✅ คำตอบที่ถูกต้อง: ข้อ ง. Eprex ใช้ฉีดโดยวิธี IV push เท่านั้น
🎯 ทำไมข้อนี้ถึงถูก:
Eprex ใช้ฉีดโดยวิธี IV push เท่านั้น: Eprex (Epoetin alfa) สามารถบริหารยาได้ทั้งทาง Subcutaneous (SC) และ Intravenous (IV) โดยการฉีดทาง IV มักบริหารโดยการฉีดเข้าหลอดเลือดดำช้าๆ หรือ IV infusion ไม่จำกัดว่าต้องเป็น IV push เท่านั้น นอกจากนี้ข้ออื่นๆ ถูกต้องตามคุณสมบัติของยา ESA
🔍 ข้ออื่นผิดเพราะอะไร:
• ข้อ ก. (Eprex ใช้กระตุ้นสร้าง RBC): Eprex ใช้กระตุ้นสร้าง RBC ไม่ตรงกับข้อบ่งใช้หรือหลักวิชาการตามที่โจทย์กำหนด
• ข้อ ข. (Eprex ผลิตด้วยเทคนิค recombination technology): Eprex ผลิตด้วยเทคนิค recombination technology ไม่ตรงกับข้อบ่งใช้หรือหลักวิชาการตามที่โจทย์กำหนด
• ข้อ ค. (Eprex ต้องเก็บไว้ที่อุณหภูมิ 2-8°C): Eprex ต้องเก็บไว้ที่อุณหภูมิ 2-8°C ไม่ตรงกับข้อบ่งใช้หรือหลักวิชาการตามที่โจทย์กำหนด
• ข้อ จ. (Eprex สามารถทำให้เกิดความดันโลหิตสูงได้): Eprex สามารถทำให้เกิดความดันโลหิตสูงได้ ไม่ตรงกับข้อบ่งใช้หรือหลักวิชาการตามที่โจทย์กำหนด</t>
        </is>
      </c>
      <c r="L9" s="186" t="inlineStr">
        <is>
          <t>Clinic</t>
        </is>
      </c>
      <c r="M9" s="186" t="inlineStr">
        <is>
          <t>15. Renal</t>
        </is>
      </c>
      <c r="N9" s="186" t="inlineStr">
        <is>
          <t>15.2 Chronic kidney diseases</t>
        </is>
      </c>
      <c r="O9" s="185" t="inlineStr">
        <is>
          <t>Clinic</t>
        </is>
      </c>
      <c r="P9" s="186" t="inlineStr">
        <is>
          <t>ข้อ 7 Pharma Plus เล่มม่วง (เฉลยข้อ ง)</t>
        </is>
      </c>
      <c r="Q9" s="185" t="inlineStr">
        <is>
          <t>แบบฝึกหัด</t>
        </is>
      </c>
      <c r="R9" s="185" t="inlineStr">
        <is>
          <t>เล่มม่วง</t>
        </is>
      </c>
      <c r="S9" s="185" t="n"/>
    </row>
    <row r="10" ht="24" customHeight="1" s="49">
      <c r="A10" s="187" t="n">
        <v>8</v>
      </c>
      <c r="B10" s="186" t="n"/>
      <c r="C10" s="186" t="inlineStr">
        <is>
          <t>คำแนะนำใดที่ไม่เหมาะสมสำหรับผู้ป่วยไตเรื้อรัง</t>
        </is>
      </c>
      <c r="D10" s="186" t="n"/>
      <c r="E10" s="186" t="inlineStr">
        <is>
          <t>ควรรับประทานกล้วย, ส้ม, แตงโม</t>
        </is>
      </c>
      <c r="F10" s="186" t="inlineStr">
        <is>
          <t>ควรจำกัดการดื่มแอลกอฮอล์, น้ำอัดลม</t>
        </is>
      </c>
      <c r="G10" s="186" t="inlineStr">
        <is>
          <t>ควรจำกัดการรับประทานเนื้อสัตว์, เกลือ</t>
        </is>
      </c>
      <c r="H10" s="186" t="inlineStr">
        <is>
          <t>ควรจำกัดอาหารที่มีไขมันสูง</t>
        </is>
      </c>
      <c r="I10" s="188" t="inlineStr">
        <is>
          <t>ควรรับประทานอาหารที่มีเส้นใยสูง</t>
        </is>
      </c>
      <c r="J10" s="185" t="n">
        <v>1</v>
      </c>
      <c r="K10" s="186" t="inlineStr">
        <is>
          <t>✅ คำตอบที่ถูกต้อง: ข้อ ก. ควรรับประทานกล้วย, ส้ม, แตงโม
🎯 ทำไมข้อนี้ถึงถูก:
ควรรับประทานกล้วย, ส้ม, แตงโม: กล้วย ส้ม และแตงโม เป็นผลไม้ที่มีโพแทสเซียมสูง ผู้ป่วยโรคไตเรื้อรัง (CKD) โดยเฉพาะระยะท้ายมีความเสี่ยงต่อภาวะโพแทสเซียมในเลือดสูง (Hyperkalemia) ซึ่งอาจทำให้เกิดหัวใจเต้นผิดจังหวะได้ จึงไม่แนะนำให้รับประทานในปริมาณมาก
🔍 ข้ออื่นผิดเพราะอะไร:
• ข้อ ข. (ควรจำกัดการดื่มแอลกอฮอล์, น้ำอัดลม): ควรจำกัดการดื่มแอลกอฮอล์, น้ำอัดลม ไม่ตรงกับข้อบ่งใช้หรือหลักวิชาการตามที่โจทย์กำหนด
• ข้อ ค. (ควรจำกัดการรับประทานเนื้อสัตว์, เกลือ): ควรจำกัดการรับประทานเนื้อสัตว์, เกลือ ไม่ตรงกับข้อบ่งใช้หรือหลักวิชาการตามที่โจทย์กำหนด
• ข้อ ง. (ควรจำกัดอาหารที่มีไขมันสูง): ควรจำกัดอาหารที่มีไขมันสูง ไม่ตรงกับข้อบ่งใช้หรือหลักวิชาการตามที่โจทย์กำหนด
• ข้อ จ. (ควรรับประทานอาหารที่มีเส้นใยสูง): ควรรับประทานอาหารที่มีเส้นใยสูง ไม่ตรงกับข้อบ่งใช้หรือหลักวิชาการตามที่โจทย์กำหนด</t>
        </is>
      </c>
      <c r="L10" s="186" t="inlineStr">
        <is>
          <t>Clinic</t>
        </is>
      </c>
      <c r="M10" s="186" t="inlineStr">
        <is>
          <t>15. Renal</t>
        </is>
      </c>
      <c r="N10" s="186" t="inlineStr">
        <is>
          <t>15.2 Chronic kidney diseases</t>
        </is>
      </c>
      <c r="O10" s="185" t="inlineStr">
        <is>
          <t>Clinic</t>
        </is>
      </c>
      <c r="P10" s="186" t="inlineStr">
        <is>
          <t>ข้อ 8 Pharma Plus เล่มม่วง (เฉลยข้อ ก)</t>
        </is>
      </c>
      <c r="Q10" s="185" t="inlineStr">
        <is>
          <t>แบบฝึกหัด</t>
        </is>
      </c>
      <c r="R10" s="185" t="inlineStr">
        <is>
          <t>เล่มม่วง</t>
        </is>
      </c>
      <c r="S10" s="185" t="n"/>
    </row>
    <row r="11" ht="24" customHeight="1" s="49">
      <c r="A11" s="187" t="n">
        <v>9</v>
      </c>
      <c r="B11" s="186" t="n"/>
      <c r="C11" s="186" t="inlineStr">
        <is>
          <t>ผู้ป่วยมีอาการท้องผูก หลังจากรับประทานยาที่แพทย์์สั่ง ท่านจะแนะนำให้ผู้ป่วยใช้ยาใด ยกเว้น</t>
        </is>
      </c>
      <c r="D11" s="186" t="n"/>
      <c r="E11" s="186" t="inlineStr">
        <is>
          <t>Bisacodyl</t>
        </is>
      </c>
      <c r="F11" s="186" t="inlineStr">
        <is>
          <t>MOM (milk of magnesia)</t>
        </is>
      </c>
      <c r="G11" s="186" t="inlineStr">
        <is>
          <t>Metamucil® (psyllium seed)</t>
        </is>
      </c>
      <c r="H11" s="186" t="inlineStr">
        <is>
          <t>Senokot® (senosides)</t>
        </is>
      </c>
      <c r="I11" s="188" t="inlineStr">
        <is>
          <t>ELPco® (emulsion liquid paraffin compound)</t>
        </is>
      </c>
      <c r="J11" s="185" t="n">
        <v>2</v>
      </c>
      <c r="K11" s="186" t="inlineStr">
        <is>
          <t>✅ คำตอบที่ถูกต้อง: ข้อ ข. MOM (milk of magnesia)
🎯 ทำไมข้อนี้ถึงถูก:
MOM (milk of magnesia): Milk of Magnesia (MOM) มีส่วนประกอบของแมกนีเซียม ซึ่งผู้ป่วยโรคไตเรื้อรังไม่สามารถขับออกได้ดี อาจทำให้เกิดภาวะพิษจากแมกนีเซียมสูง (Hypermagnesemia) ได้ จึงควรหลีกเลี่ยงในผู้ป่วย CKD
🔍 ข้ออื่นผิดเพราะอะไร:
• ข้อ ก. (Bisacodyl): เป็น stimulant laxative กระตุ้น peristalsis ในลำไส้ใหญ่ เม็ดเคลือบ enteric-coated ต้องกลืนทั้งเม็ด ห้ามเคี้ยวหรือรับประทานพร้อมนม/ยาลดกรด (ทำให้ระคายเคืองกระเพาะ)
• ข้อ ค. (Metamucil® (psyllium seed)): Metamucil® (psyllium seed) ไม่ตรงกับข้อบ่งใช้หรือหลักวิชาการตามที่โจทย์กำหนด
• ข้อ ง. (Senokot® (senosides)): Senokot® (senosides) ไม่ตรงกับข้อบ่งใช้หรือหลักวิชาการตามที่โจทย์กำหนด
• ข้อ จ. (ELPco® (emulsion liquid paraffin compound)): ELPco® (emulsion liquid paraffin compound) ไม่ตรงกับข้อบ่งใช้หรือหลักวิชาการตามที่โจทย์กำหนด</t>
        </is>
      </c>
      <c r="L11" s="186" t="inlineStr">
        <is>
          <t>Clinic</t>
        </is>
      </c>
      <c r="M11" s="186" t="inlineStr">
        <is>
          <t>15. Renal</t>
        </is>
      </c>
      <c r="N11" s="186" t="inlineStr">
        <is>
          <t>15.2 Chronic kidney diseases</t>
        </is>
      </c>
      <c r="O11" s="185" t="inlineStr">
        <is>
          <t>Clinic</t>
        </is>
      </c>
      <c r="P11" s="186" t="inlineStr">
        <is>
          <t>ข้อ 9 Pharma Plus เล่มม่วง (เฉลยข้อ ข)</t>
        </is>
      </c>
      <c r="Q11" s="185" t="inlineStr">
        <is>
          <t>แบบฝึกหัด</t>
        </is>
      </c>
      <c r="R11" s="185" t="inlineStr">
        <is>
          <t>เล่มม่วง</t>
        </is>
      </c>
      <c r="S11" s="185" t="n"/>
    </row>
    <row r="12" ht="24" customHeight="1" s="49">
      <c r="A12" s="187" t="n">
        <v>10</v>
      </c>
      <c r="B12" s="186" t="inlineStr">
        <is>
          <t>เนื่องจากผู้ป่วยรายนี้มีภาวะ hyperkalemia แพทย์์ต้องการใช้ Kayexalate® เพื่อรักษาภาวะดังกล่าว โดยผสมกับ sorbitol 20%</t>
        </is>
      </c>
      <c r="C12" s="186" t="inlineStr">
        <is>
          <t>แพทย์์ต้องการสั่งจ่าย sorbitol 20% 120 mL โดยเจือจางจาก sorbitol solution 70% จะต้องใช้ sorbitol solution 70% จำนวนเท่าใด</t>
        </is>
      </c>
      <c r="D12" s="186" t="n"/>
      <c r="E12" s="186" t="inlineStr">
        <is>
          <t>24 mL</t>
        </is>
      </c>
      <c r="F12" s="186" t="inlineStr">
        <is>
          <t>34 mL</t>
        </is>
      </c>
      <c r="G12" s="186" t="inlineStr">
        <is>
          <t>54 mL</t>
        </is>
      </c>
      <c r="H12" s="186" t="inlineStr">
        <is>
          <t>68 mL</t>
        </is>
      </c>
      <c r="I12" s="188" t="inlineStr">
        <is>
          <t>86 mL</t>
        </is>
      </c>
      <c r="J12" s="185" t="n">
        <v>2</v>
      </c>
      <c r="K12" s="186" t="inlineStr">
        <is>
          <t>✅ คำตอบที่ถูกต้อง: ข้อ ข. 34 mL
🎯 ทำไมข้อนี้ถึงถูก:
ใช้สูตรคำนวณการเจือจางสารละลาย C1V1 = C2V2 โดย (70%) × (V1) = (20%) × (120 mL) จะได้ V1 = (20 × 120) / 70 = 2400 / 70 = 34.28 mL (ประมาณ 34 mL)
🔍 ข้ออื่นผิดเพราะอะไร:
• ข้อ ก. (24 mL): 24 mL ไม่ตรงกับข้อบ่งใช้หรือหลักวิชาการตามที่โจทย์กำหนด
• ข้อ ค. (54 mL): 54 mL ไม่ตรงกับข้อบ่งใช้หรือหลักวิชาการตามที่โจทย์กำหนด
• ข้อ ง. (68 mL): 68 mL ไม่ตรงกับข้อบ่งใช้หรือหลักวิชาการตามที่โจทย์กำหนด
• ข้อ จ. (86 mL): 86 mL ไม่ตรงกับข้อบ่งใช้หรือหลักวิชาการตามที่โจทย์กำหนด</t>
        </is>
      </c>
      <c r="L12" s="186" t="inlineStr">
        <is>
          <t>Clinic</t>
        </is>
      </c>
      <c r="M12" s="186" t="inlineStr">
        <is>
          <t>15. Renal</t>
        </is>
      </c>
      <c r="N12" s="186" t="inlineStr">
        <is>
          <t>15.3 Fluid &amp; Electrolyte</t>
        </is>
      </c>
      <c r="O12" s="185" t="inlineStr">
        <is>
          <t>Clinic</t>
        </is>
      </c>
      <c r="P12" s="186" t="inlineStr">
        <is>
          <t>ข้อ 10 Pharma Plus เล่มม่วง (เฉลยข้อ ข)</t>
        </is>
      </c>
      <c r="Q12" s="185" t="inlineStr">
        <is>
          <t>แบบฝึกหัด</t>
        </is>
      </c>
      <c r="R12" s="185" t="inlineStr">
        <is>
          <t>เล่มม่วง</t>
        </is>
      </c>
      <c r="S12" s="185" t="n"/>
    </row>
    <row r="13" ht="24" customHeight="1" s="49">
      <c r="A13" s="187" t="n">
        <v>11</v>
      </c>
      <c r="B13" s="186" t="n"/>
      <c r="C13" s="186" t="inlineStr">
        <is>
          <t>ผู้ป่วยต้องการดื่มน้ำผลไม้ น้ำผลไม้ชนิดใดต่อไปนี้สามารถแนะนำให้ผู้ป่วยรับประทานได้</t>
        </is>
      </c>
      <c r="D13" s="186" t="n"/>
      <c r="E13" s="186" t="inlineStr">
        <is>
          <t>น้ำลูกยอ</t>
        </is>
      </c>
      <c r="F13" s="186" t="inlineStr">
        <is>
          <t>น้ำส้ม</t>
        </is>
      </c>
      <c r="G13" s="186" t="inlineStr">
        <is>
          <t>น้ำแตงโม</t>
        </is>
      </c>
      <c r="H13" s="186" t="inlineStr">
        <is>
          <t>น้ำกระเจี๊ยบ</t>
        </is>
      </c>
      <c r="I13" s="188" t="inlineStr">
        <is>
          <t>น้ำกล้วยหอมปั่น</t>
        </is>
      </c>
      <c r="J13" s="185" t="n">
        <v>3</v>
      </c>
      <c r="K13" s="186" t="inlineStr">
        <is>
          <t>✅ คำตอบที่ถูกต้อง: ข้อ ค. น้ำแตงโม
🎯 ทำไมข้อนี้ถึงถูก:
น้ำแตงโม: ผู้ป่วยโรคไต (โดยเฉพาะ CKD) ต้องจำกัดโพแทสเซียม (Potassium) ในอาหาร น้ำส้ม น้ำลูกยอ น้ำกระเจี๊ยบ และกล้วยหอม มีปริมาณโพแทสเซียมสูง น้ำแตงโมมีปริมาณโพแทสเซียมต่ำกว่าและสามารถบริโภคในปริมาณที่เหมาะสมได้
🔍 ข้ออื่นผิดเพราะอะไร:
• ข้อ ก. (น้ำลูกยอ): น้ำลูกยอ ไม่ตรงกับข้อบ่งใช้หรือหลักวิชาการตามที่โจทย์กำหนด
• ข้อ ข. (น้ำส้ม): น้ำส้ม ไม่ตรงกับข้อบ่งใช้หรือหลักวิชาการตามที่โจทย์กำหนด
• ข้อ ง. (น้ำกระเจี๊ยบ): น้ำกระเจี๊ยบ ไม่ตรงกับข้อบ่งใช้หรือหลักวิชาการตามที่โจทย์กำหนด
• ข้อ จ. (น้ำกล้วยหอมปั่น): น้ำกล้วยหอมปั่น ไม่ตรงกับข้อบ่งใช้หรือหลักวิชาการตามที่โจทย์กำหนด</t>
        </is>
      </c>
      <c r="L13" s="186" t="inlineStr">
        <is>
          <t>Clinic</t>
        </is>
      </c>
      <c r="M13" s="186" t="inlineStr">
        <is>
          <t>15. Renal</t>
        </is>
      </c>
      <c r="N13" s="186" t="inlineStr">
        <is>
          <t>15.2 Chronic kidney diseases</t>
        </is>
      </c>
      <c r="O13" s="185" t="inlineStr">
        <is>
          <t>Clinic</t>
        </is>
      </c>
      <c r="P13" s="186" t="inlineStr">
        <is>
          <t>ข้อ 11 Pharma Plus เล่มม่วง (เฉลยข้อ ค)</t>
        </is>
      </c>
      <c r="Q13" s="185" t="inlineStr">
        <is>
          <t>แบบฝึกหัด</t>
        </is>
      </c>
      <c r="R13" s="185" t="inlineStr">
        <is>
          <t>เล่มม่วง</t>
        </is>
      </c>
      <c r="S13" s="185" t="n"/>
    </row>
    <row r="14" ht="24" customHeight="1" s="49">
      <c r="A14" s="187" t="n">
        <v>12</v>
      </c>
      <c r="B14" s="186" t="n"/>
      <c r="C14" s="186" t="inlineStr">
        <is>
          <t>ผู้ป่วยมาพบแพทย์์ด้วยอาการไอแห้ง ไม่มีน้ำมูก ไม่มีไข้ ท่านคิดว่าน่าจะเกิดจากยาตัวใด</t>
        </is>
      </c>
      <c r="D14" s="186" t="n"/>
      <c r="E14" s="186" t="inlineStr">
        <is>
          <t>Sodamint</t>
        </is>
      </c>
      <c r="F14" s="186" t="inlineStr">
        <is>
          <t>Enalapril</t>
        </is>
      </c>
      <c r="G14" s="186" t="inlineStr">
        <is>
          <t>CaCO3</t>
        </is>
      </c>
      <c r="H14" s="186" t="inlineStr">
        <is>
          <t>Folic acid</t>
        </is>
      </c>
      <c r="I14" s="188" t="inlineStr">
        <is>
          <t>1alpha-VitD3</t>
        </is>
      </c>
      <c r="J14" s="185" t="n">
        <v>2</v>
      </c>
      <c r="K14" s="186" t="inlineStr">
        <is>
          <t>✅ คำตอบที่ถูกต้อง: ข้อ ข. Enalapril
🎯 ทำไมข้อนี้ถึงถูก:
เป็นยาในกลุ่ม ACE inhibitors (ACEIs) ซึ่งมีผลข้างเคียงที่พบบ่อยคืออาการไอแห้ง (Dry cough) เนื่องจากมีการสะสมของ Bradykinin
🔍 ข้ออื่นผิดเพราะอะไร:
• ข้อ ก. (Sodamint): Sodamint ไม่ตรงกับข้อบ่งใช้หรือหลักวิชาการตามที่โจทย์กำหนด
• ข้อ ค. (CaCO3): CaCO3 ไม่ตรงกับข้อบ่งใช้หรือหลักวิชาการตามที่โจทย์กำหนด
• ข้อ ง. (Folic acid): Folic acid ไม่ตรงกับข้อบ่งใช้หรือหลักวิชาการตามที่โจทย์กำหนด
• ข้อ จ. (1alpha-VitD3): 1alpha-VitD3 ไม่ตรงกับข้อบ่งใช้หรือหลักวิชาการตามที่โจทย์กำหนด</t>
        </is>
      </c>
      <c r="L14" s="186" t="inlineStr">
        <is>
          <t>Clinic</t>
        </is>
      </c>
      <c r="M14" s="186" t="inlineStr">
        <is>
          <t>15. Renal</t>
        </is>
      </c>
      <c r="N14" s="186" t="inlineStr">
        <is>
          <t>15.2 Chronic kidney diseases</t>
        </is>
      </c>
      <c r="O14" s="185" t="inlineStr">
        <is>
          <t>Clinic</t>
        </is>
      </c>
      <c r="P14" s="186" t="inlineStr">
        <is>
          <t>ข้อ 12 Pharma Plus เล่มม่วง (เฉลยข้อ ข)</t>
        </is>
      </c>
      <c r="Q14" s="185" t="inlineStr">
        <is>
          <t>แบบฝึกหัด</t>
        </is>
      </c>
      <c r="R14" s="185" t="inlineStr">
        <is>
          <t>เล่มม่วง</t>
        </is>
      </c>
      <c r="S14" s="185" t="n"/>
    </row>
    <row r="15" ht="24" customHeight="1" s="49">
      <c r="A15" s="187" t="n">
        <v>13</v>
      </c>
      <c r="B15" s="186" t="n"/>
      <c r="C15" s="186" t="inlineStr">
        <is>
          <t>ผู้ป่วยได้รับบริจาคไตจากญาติ ต่อมาได้รับการปลูกถ่ายไต และจำเป็นต้องใช้ยากดภูมิคุ้มกัน ข้อใดต่อไปนี้ไม่ใช่ยากดภูมิคุ้มกัน (Immunosuppressant)</t>
        </is>
      </c>
      <c r="D15" s="186" t="n"/>
      <c r="E15" s="186" t="inlineStr">
        <is>
          <t>Prednisolone</t>
        </is>
      </c>
      <c r="F15" s="186" t="inlineStr">
        <is>
          <t>Cyclosporine</t>
        </is>
      </c>
      <c r="G15" s="186" t="inlineStr">
        <is>
          <t>Tacrolimus</t>
        </is>
      </c>
      <c r="H15" s="186" t="inlineStr">
        <is>
          <t>Leucovorin</t>
        </is>
      </c>
      <c r="I15" s="188" t="inlineStr">
        <is>
          <t>Mycophenolate mofetil</t>
        </is>
      </c>
      <c r="J15" s="185" t="n">
        <v>4</v>
      </c>
      <c r="K15" s="186" t="inlineStr">
        <is>
          <t>✅ คำตอบที่ถูกต้อง: ข้อ ง. Leucovorin
🎯 ทำไมข้อนี้ถึงถูก:
Leucovorin: (Folinic acid) ใช้เป็นยาช่วยลดความเป็นพิษของ Methotrexate หรือใช้ร่วมกับ 5-FU ไม่ใช่ยากดภูมิคุ้มกัน ส่วน Prednisolone, Cyclosporine, Tacrolimus และ Mycophenolate mofetil เป็นยากดภูมิคุ้มกันที่ใช้หลังปลูกถ่ายไต
🔍 ข้ออื่นผิดเพราะอะไร:
• ข้อ ก. (Prednisolone): เป็น intermediate-acting systemic corticosteroid ขนาดยอดนิยมสำหรับ immunosuppressive &amp; anti-inflammatory therapy ต้องระวัง Cushingoid, infection, osteoporosis, peptic ulcer
• ข้อ ข. (Cyclosporine): Cyclosporine ไม่ตรงกับข้อบ่งใช้หรือหลักวิชาการตามที่โจทย์กำหนด
• ข้อ ค. (Tacrolimus): Tacrolimus ไม่ตรงกับข้อบ่งใช้หรือหลักวิชาการตามที่โจทย์กำหนด
• ข้อ จ. (Mycophenolate mofetil): Mycophenolate mofetil ไม่ตรงกับข้อบ่งใช้หรือหลักวิชาการตามที่โจทย์กำหนด</t>
        </is>
      </c>
      <c r="L15" s="186" t="inlineStr">
        <is>
          <t>Clinic</t>
        </is>
      </c>
      <c r="M15" s="186" t="inlineStr">
        <is>
          <t>15. Renal</t>
        </is>
      </c>
      <c r="N15" s="186" t="inlineStr">
        <is>
          <t>15.3 Fluid &amp; Electrolyte</t>
        </is>
      </c>
      <c r="O15" s="185" t="inlineStr">
        <is>
          <t>Clinic</t>
        </is>
      </c>
      <c r="P15" s="186" t="inlineStr">
        <is>
          <t>ข้อ 13 Pharma Plus เล่มม่วง (เฉลยข้อ ง)</t>
        </is>
      </c>
      <c r="Q15" s="185" t="inlineStr">
        <is>
          <t>แบบฝึกหัด</t>
        </is>
      </c>
      <c r="R15" s="185" t="inlineStr">
        <is>
          <t>เล่มม่วง</t>
        </is>
      </c>
      <c r="S15" s="185" t="n"/>
    </row>
    <row r="16" ht="24" customHeight="1" s="49">
      <c r="A16" s="187" t="n">
        <v>14</v>
      </c>
      <c r="B16" s="186" t="inlineStr">
        <is>
          <t>ผู้ป่วยชาย อายุ 80 ปี น้ำหนัก 60 กิโลกรัม ถูกวินิจฉัยว่าเป็น acute renal failure โดยตรวจวัดค่า Scr = 2 mg/dL, ค่า K+ = 7 mmol/L, ยาที่ได้รับในปัจจุบัน คือ atenolol, simvastatin, aspirin, ketoconazole และ felodipine</t>
        </is>
      </c>
      <c r="C16" s="186" t="inlineStr">
        <is>
          <t>ผู้ป่วยรายนี้มีค่า creatinine clearance ประมาณเท่าไร</t>
        </is>
      </c>
      <c r="D16" s="186" t="n"/>
      <c r="E16" s="186" t="inlineStr">
        <is>
          <t>10 mL/min</t>
        </is>
      </c>
      <c r="F16" s="186" t="inlineStr">
        <is>
          <t>15 mL/min</t>
        </is>
      </c>
      <c r="G16" s="186" t="inlineStr">
        <is>
          <t>20 mL/min</t>
        </is>
      </c>
      <c r="H16" s="186" t="inlineStr">
        <is>
          <t>25 mL/min</t>
        </is>
      </c>
      <c r="I16" s="188" t="inlineStr">
        <is>
          <t>30 mL/min</t>
        </is>
      </c>
      <c r="J16" s="185" t="n">
        <v>4</v>
      </c>
      <c r="K16" s="186" t="inlineStr">
        <is>
          <t>✅ คำตอบที่ถูกต้อง: ข้อ ง. 25 mL/min
🎯 ทำไมข้อนี้ถึงถูก:
25 mL/min: คำนวณด้วยสูตร Cockcroft-Gault: CrCl = [(140 - อายุ) x น้ำหนัก (kg)] / (72 x Scr) x 0.85 (ถ้าเป็นหญิง แต่ข้อนี้ชาย 80 ปี, 60 kg, Scr 2) -&gt; CrCl = [(140 - 80) x 60] / (72 x 2) = [60 x 60] / 144 = 3600 / 144 = 25 mL/min
🔍 ข้ออื่นผิดเพราะอะไร:
• ข้อ ก. (10 mL/min): 10 mL/min ไม่ตรงกับข้อบ่งใช้หรือหลักวิชาการตามที่โจทย์กำหนด
• ข้อ ข. (15 mL/min): 15 mL/min ไม่ตรงกับข้อบ่งใช้หรือหลักวิชาการตามที่โจทย์กำหนด
• ข้อ ค. (20 mL/min): 20 mL/min ไม่ตรงกับข้อบ่งใช้หรือหลักวิชาการตามที่โจทย์กำหนด
• ข้อ จ. (30 mL/min): 30 mL/min ไม่ตรงกับข้อบ่งใช้หรือหลักวิชาการตามที่โจทย์กำหนด</t>
        </is>
      </c>
      <c r="L16" s="186" t="inlineStr">
        <is>
          <t>Clinic</t>
        </is>
      </c>
      <c r="M16" s="186" t="inlineStr">
        <is>
          <t>15. Renal</t>
        </is>
      </c>
      <c r="N16" s="186" t="inlineStr">
        <is>
          <t>15.3 Fluid &amp; Electrolyte</t>
        </is>
      </c>
      <c r="O16" s="185" t="inlineStr">
        <is>
          <t>Clinic</t>
        </is>
      </c>
      <c r="P16" s="186" t="inlineStr">
        <is>
          <t>ข้อ 14 Pharma Plus เล่มม่วง (เฉลยข้อ ง)</t>
        </is>
      </c>
      <c r="Q16" s="185" t="inlineStr">
        <is>
          <t>แบบฝึกหัด</t>
        </is>
      </c>
      <c r="R16" s="185" t="inlineStr">
        <is>
          <t>เล่มม่วง</t>
        </is>
      </c>
      <c r="S16" s="185" t="n"/>
    </row>
    <row r="17" ht="24" customHeight="1" s="49">
      <c r="A17" s="187" t="n">
        <v>15</v>
      </c>
      <c r="B17" s="186" t="inlineStr">
        <is>
          <t>ผู้ป่วยชาย อายุ 80 ปี น้ำหนัก 60 กิโลกรัม ถูกวินิจฉัยว่าเป็น acute renal failure โดยตรวจวัดค่า Scr = 2 mg/dL, ค่า K+ = 7 mmol/L, ยาที่ได้รับในปัจจุบัน คือ atenolol, simvastatin, aspirin, ketoconazole และ felodipine</t>
        </is>
      </c>
      <c r="C17" s="186" t="inlineStr">
        <is>
          <t>ท่านคิดว่า อะไรคือสาเหตุของ acute renal failure ในผู้ป่วยรายนี้</t>
        </is>
      </c>
      <c r="D17" s="186" t="n"/>
      <c r="E17" s="186" t="inlineStr">
        <is>
          <t>Hypovolemia</t>
        </is>
      </c>
      <c r="F17" s="186" t="inlineStr">
        <is>
          <t>Bleeding</t>
        </is>
      </c>
      <c r="G17" s="186" t="inlineStr">
        <is>
          <t>Rhabdomyolysis</t>
        </is>
      </c>
      <c r="H17" s="186" t="inlineStr">
        <is>
          <t>ได้รับยา nephrotoxic</t>
        </is>
      </c>
      <c r="I17" s="188" t="inlineStr">
        <is>
          <t>นิ่ว</t>
        </is>
      </c>
      <c r="J17" s="185" t="n">
        <v>3</v>
      </c>
      <c r="K17" s="186" t="inlineStr">
        <is>
          <t>✅ คำตอบที่ถูกต้อง: ข้อ ค. Rhabdomyolysis
🎯 ทำไมข้อนี้ถึงถูก:
การใช้ยา Simvastatin ร่วมกับ Ketoconazole (ซึ่งเป็น CYP3A4 inhibitor) ทำให้ระดับ Simvastatin ในเลือดสูงขึ้นมาก เพิ่มความเสี่ยงในการเกิด Rhabdomyolysis ซึ่งนำไปสู่ Acute Renal Failure (และสอดคล้องกับค่า K+ สูงถึง 7 mmol/L จากภาวะเซลล์สลาย)
🔍 ข้ออื่นผิดเพราะอะไร:
• ข้อ ก. (Hypovolemia): Hypovolemia ไม่ตรงกับข้อบ่งใช้หรือหลักวิชาการตามที่โจทย์กำหนด
• ข้อ ข. (Bleeding): Bleeding ไม่ตรงกับข้อบ่งใช้หรือหลักวิชาการตามที่โจทย์กำหนด
• ข้อ ง. (ได้รับยา nephrotoxic): ได้รับยา nephrotoxic ไม่ตรงกับข้อบ่งใช้หรือหลักวิชาการตามที่โจทย์กำหนด
• ข้อ จ. (นิ่ว): นิ่ว ไม่ตรงกับข้อบ่งใช้หรือหลักวิชาการตามที่โจทย์กำหนด</t>
        </is>
      </c>
      <c r="L17" s="186" t="inlineStr">
        <is>
          <t>Clinic</t>
        </is>
      </c>
      <c r="M17" s="186" t="inlineStr">
        <is>
          <t>15. Renal</t>
        </is>
      </c>
      <c r="N17" s="186" t="inlineStr">
        <is>
          <t>15.3 Fluid &amp; Electrolyte</t>
        </is>
      </c>
      <c r="O17" s="185" t="inlineStr">
        <is>
          <t>Clinic</t>
        </is>
      </c>
      <c r="P17" s="186" t="inlineStr">
        <is>
          <t>ข้อ 15 Pharma Plus เล่มม่วง (เฉลยข้อ ค)</t>
        </is>
      </c>
      <c r="Q17" s="185" t="inlineStr">
        <is>
          <t>แบบฝึกหัด</t>
        </is>
      </c>
      <c r="R17" s="185" t="inlineStr">
        <is>
          <t>เล่มม่วง</t>
        </is>
      </c>
      <c r="S17" s="185" t="n"/>
    </row>
    <row r="18" ht="24" customHeight="1" s="49">
      <c r="A18" s="187" t="n">
        <v>16</v>
      </c>
      <c r="B18" s="186" t="n"/>
      <c r="C18" s="186" t="inlineStr">
        <is>
          <t>ภาวะ oliguria คือข้อใด</t>
        </is>
      </c>
      <c r="D18" s="186" t="n"/>
      <c r="E18" s="186" t="inlineStr">
        <is>
          <t>ภาวะปัสสาวะมากกว่าปกติ</t>
        </is>
      </c>
      <c r="F18" s="186" t="inlineStr">
        <is>
          <t>ภาวะปัสสาวะน้อยกว่าปกติ</t>
        </is>
      </c>
      <c r="G18" s="186" t="inlineStr">
        <is>
          <t>ภาวะปัสสาวะใกล้เคียงกับปกติ</t>
        </is>
      </c>
      <c r="H18" s="186" t="inlineStr">
        <is>
          <t>ภาวะเม็ดเลือดในปัสสาวะ</t>
        </is>
      </c>
      <c r="I18" s="188" t="inlineStr">
        <is>
          <t>ภาวะโปรตีนในปัสสาวะ</t>
        </is>
      </c>
      <c r="J18" s="185" t="n">
        <v>2</v>
      </c>
      <c r="K18" s="186" t="inlineStr">
        <is>
          <t>✅ คำตอบที่ถูกต้อง: ข้อ ข. ภาวะปัสสาวะน้อยกว่าปกติ
🎯 ทำไมข้อนี้ถึงถูก:
ภาวะปัสสาวะน้อยกว่าปกติ: Oliguria (ภาวะปัสสาวะน้อย) หมายถึงปริมาณปัสสาวะน้อยกว่า 400-500 mL/day ในผู้ใหญ่ หรือ
🔍 ข้ออื่นผิดเพราะอะไร:
• ข้อ ก. (ภาวะปัสสาวะมากกว่าปกติ): ภาวะปัสสาวะมากกว่าปกติ ไม่ตรงกับข้อบ่งใช้หรือหลักวิชาการตามที่โจทย์กำหนด
• ข้อ ค. (ภาวะปัสสาวะใกล้เคียงกับปกติ): ภาวะปัสสาวะใกล้เคียงกับปกติ ไม่ตรงกับข้อบ่งใช้หรือหลักวิชาการตามที่โจทย์กำหนด
• ข้อ ง. (ภาวะเม็ดเลือดในปัสสาวะ): ภาวะเม็ดเลือดในปัสสาวะ ไม่ตรงกับข้อบ่งใช้หรือหลักวิชาการตามที่โจทย์กำหนด
• ข้อ จ. (ภาวะโปรตีนในปัสสาวะ): ภาวะโปรตีนในปัสสาวะ ไม่ตรงกับข้อบ่งใช้หรือหลักวิชาการตามที่โจทย์กำหนด</t>
        </is>
      </c>
      <c r="L18" s="186" t="inlineStr">
        <is>
          <t>Clinic</t>
        </is>
      </c>
      <c r="M18" s="186" t="inlineStr">
        <is>
          <t>15. Renal</t>
        </is>
      </c>
      <c r="N18" s="186" t="inlineStr">
        <is>
          <t>15.3 Fluid &amp; Electrolyte</t>
        </is>
      </c>
      <c r="O18" s="185" t="inlineStr">
        <is>
          <t>Clinic</t>
        </is>
      </c>
      <c r="P18" s="186" t="inlineStr">
        <is>
          <t>ข้อ 16 Pharma Plus เล่มม่วง (เฉลยข้อ ข)</t>
        </is>
      </c>
      <c r="Q18" s="185" t="inlineStr">
        <is>
          <t>แบบฝึกหัด</t>
        </is>
      </c>
      <c r="R18" s="185" t="inlineStr">
        <is>
          <t>เล่มม่วง</t>
        </is>
      </c>
      <c r="S18" s="185" t="n"/>
    </row>
    <row r="19" ht="24" customHeight="1" s="49">
      <c r="A19" s="187" t="n">
        <v>17</v>
      </c>
      <c r="B19" s="186" t="n"/>
      <c r="C19" s="186" t="inlineStr">
        <is>
          <t>อาการข้างต้น อาจเกิดได้จากยาในข้อใด</t>
        </is>
      </c>
      <c r="D19" s="186" t="n"/>
      <c r="E19" s="186" t="inlineStr">
        <is>
          <t>Atenolol</t>
        </is>
      </c>
      <c r="F19" s="186" t="inlineStr">
        <is>
          <t>Simvastatin</t>
        </is>
      </c>
      <c r="G19" s="186" t="inlineStr">
        <is>
          <t>Aspirin</t>
        </is>
      </c>
      <c r="H19" s="186" t="inlineStr">
        <is>
          <t>Hydralazine</t>
        </is>
      </c>
      <c r="I19" s="188" t="inlineStr">
        <is>
          <t>Felodipine</t>
        </is>
      </c>
      <c r="J19" s="185" t="n">
        <v>2</v>
      </c>
      <c r="K19" s="186" t="inlineStr">
        <is>
          <t>✅ คำตอบที่ถูกต้อง: ข้อ ข. Simvastatin
🎯 ทำไมข้อนี้ถึงถูก:
Simvastatin: คำถามต่อเนื่องจากโจทย์ก่อนหน้า (เกี่ยวข้องกับอาการบวมน้ำหรือความผิดปกติทางไต/อิเล็กโทรไลต์) โดยกลุ่มยา Dihydropyridine calcium channel blockers เช่น Felodipine ทำให้เกิด peripheral edema ได้บ่อยจาก arteriolar vasodilation
เป็น moderate-intensity statin เมแทบอไลต์ผ่าน CYP3A4 เด่นชัด ห้ามใช้ dose 80 mg และมี drug interactions สูงกับ CYP3A4 inhibitors (clarithromycin, ketoconazole)
🔍 ข้ออื่นผิดเพราะอะไร:
• ข้อ ก. (Atenolol): เป็น hydrophilic cardioselective beta-1 blocker ขับออกทางไตเป็นหลัก แต่ evidence ในการลด stroke และ cardiovascular events ด้อยกว่า antihypertensive อื่นๆ
• ข้อ ค. (Aspirin): เป็น irreversible COX-1 inhibitor ยับยั้ง Thromboxane A2 เป็นแกนหลักใน antiplatelet secondary prevention ของ CVD (ขนาดยา 75-100 mg/day)
• ข้อ ง. (Hydralazine): เป็น direct arteriolar vasodilator ใช้ร่วมกับ isosorbide dinitrate ใน HFrEF (โดยเฉพาะคนผิวดำ) หรือรักษา severe HTN ในหญิงตั้งครรภ์ แต่เสี่ยงต่อ drug-induced lupus
• ข้อ จ. (Felodipine): Felodipine ไม่ตรงกับข้อบ่งใช้หรือหลักวิชาการตามที่โจทย์กำหนด</t>
        </is>
      </c>
      <c r="L19" s="186" t="inlineStr">
        <is>
          <t>Clinic</t>
        </is>
      </c>
      <c r="M19" s="186" t="inlineStr">
        <is>
          <t>15. Renal</t>
        </is>
      </c>
      <c r="N19" s="186" t="inlineStr">
        <is>
          <t>15.2 Chronic kidney diseases</t>
        </is>
      </c>
      <c r="O19" s="185" t="inlineStr">
        <is>
          <t>Clinic</t>
        </is>
      </c>
      <c r="P19" s="186" t="inlineStr">
        <is>
          <t>ข้อ 17 Pharma Plus เล่มม่วง (เฉลยข้อ ข)</t>
        </is>
      </c>
      <c r="Q19" s="185" t="inlineStr">
        <is>
          <t>แบบฝึกหัด</t>
        </is>
      </c>
      <c r="R19" s="185" t="inlineStr">
        <is>
          <t>เล่มม่วง</t>
        </is>
      </c>
      <c r="S19" s="185" t="n"/>
    </row>
    <row r="20" ht="24" customHeight="1" s="49">
      <c r="A20" s="187" t="n">
        <v>18</v>
      </c>
      <c r="B20" s="186" t="n"/>
      <c r="C20" s="186" t="inlineStr">
        <is>
          <t>ในภาวะข้างต้น ผู้ป่วยควรได้รับการรักษาในข้อมากที่สุด ในการปรับสมดุลอิเล็กโทรไลต์</t>
        </is>
      </c>
      <c r="D20" s="186" t="n"/>
      <c r="E20" s="186" t="inlineStr">
        <is>
          <t>Dextrose + insulin</t>
        </is>
      </c>
      <c r="F20" s="186" t="inlineStr">
        <is>
          <t>Erythropoietin</t>
        </is>
      </c>
      <c r="G20" s="186" t="inlineStr">
        <is>
          <t>Sodium bicarbonate</t>
        </is>
      </c>
      <c r="H20" s="186" t="inlineStr">
        <is>
          <t>Calcitriol</t>
        </is>
      </c>
      <c r="I20" s="188" t="inlineStr">
        <is>
          <t>Calcium carbonate</t>
        </is>
      </c>
      <c r="J20" s="185" t="n">
        <v>1</v>
      </c>
      <c r="K20" s="186" t="inlineStr">
        <is>
          <t>✅ คำตอบที่ถูกต้อง: ข้อ ก. Dextrose + insulin
🎯 ทำไมข้อนี้ถึงถูก:
Dextrose + insulin: หากภาวะข้างต้นคือ Hyperkalemia รุนแรง การรักษาเร่งด่วนเพื่อย้าย potassium เข้าเซลล์คือ Regular insulin ร่วมกับ 50% Dextrose ตามแนวทางปฏิบัติการจัดการภาวะฉุกเฉินทางอายุรกรรม
🔍 ข้ออื่นผิดเพราะอะไร:
• ข้อ ข. (Erythropoietin): Erythropoietin (EPO) กระตุ้น erythropoiesis ใน bone marrow ใช้รักษา anemia of CKD ต้องให้ iron supplement ร่วม เสี่ยง hypertension และ thrombosis
• ข้อ ค. (Sodium bicarbonate): ARB ยับยั้ง AT1 receptor โดยตรง ไม่เพิ่ม bradykinin จึงไม่มีอาการไอ มีผล renoprotective ใน DKD คล้าย ACEi
• ข้อ ง. (Calcitriol): Calcitriol ไม่ตรงกับข้อบ่งใช้หรือหลักวิชาการตามที่โจทย์กำหนด
• ข้อ จ. (Calcium carbonate): เป็น Phosphate binder สำหรับ CKD ต้องเคี้ยวพร้อมอาหารเพื่อจับฟอสเฟตในทางเดินอาหาร และทำหน้าที่เสริมแคลเซียม</t>
        </is>
      </c>
      <c r="L20" s="186" t="inlineStr">
        <is>
          <t>Clinic</t>
        </is>
      </c>
      <c r="M20" s="186" t="inlineStr">
        <is>
          <t>15. Renal</t>
        </is>
      </c>
      <c r="N20" s="186" t="inlineStr">
        <is>
          <t>15.3 Fluid &amp; Electrolyte</t>
        </is>
      </c>
      <c r="O20" s="185" t="inlineStr">
        <is>
          <t>Clinic</t>
        </is>
      </c>
      <c r="P20" s="186" t="inlineStr">
        <is>
          <t>ข้อ 18 Pharma Plus เล่มม่วง (เฉลยข้อ ก)</t>
        </is>
      </c>
      <c r="Q20" s="185" t="inlineStr">
        <is>
          <t>แบบฝึกหัด</t>
        </is>
      </c>
      <c r="R20" s="185" t="inlineStr">
        <is>
          <t>เล่มม่วง</t>
        </is>
      </c>
      <c r="S20" s="185" t="n"/>
    </row>
    <row r="21" ht="24" customHeight="1" s="49">
      <c r="A21" s="187" t="n">
        <v>19</v>
      </c>
      <c r="B21" s="186" t="n"/>
      <c r="C21" s="186" t="inlineStr">
        <is>
          <t>ข้อใดเป็นผลกระทบเกี่ยวกับสมดุลอิเล็กโทรไลต์จากการใช้ยา oral corticosteroids</t>
        </is>
      </c>
      <c r="D21" s="186" t="n"/>
      <c r="E21" s="186" t="inlineStr">
        <is>
          <t>Hyperkalemia</t>
        </is>
      </c>
      <c r="F21" s="186" t="inlineStr">
        <is>
          <t>Hyponatremia</t>
        </is>
      </c>
      <c r="G21" s="186" t="inlineStr">
        <is>
          <t>Hypocalcemia</t>
        </is>
      </c>
      <c r="H21" s="186" t="inlineStr">
        <is>
          <t>Hypokalemia</t>
        </is>
      </c>
      <c r="I21" s="188" t="inlineStr">
        <is>
          <t>Hyperchloremic</t>
        </is>
      </c>
      <c r="J21" s="185" t="n">
        <v>4</v>
      </c>
      <c r="K21" s="186" t="inlineStr">
        <is>
          <t>✅ คำตอบที่ถูกต้อง: ข้อ ง. Hypokalemia
🎯 ทำไมข้อนี้ถึงถูก:
Hypokalemia: Corticosteroids มีฤทธิ์ mineralocorticoid เล็กน้อย ส่งเสริมการขับ Potassium และ Hydrogen ions ออกทางไต ส่งผลให้เกิด Hypokalemia และ Metabolic alkalosis รวมถึงการคั่งของ Sodium และน้ำ
🔍 ข้ออื่นผิดเพราะอะไร:
• ข้อ ก. (Hyperkalemia): Hyperkalemia ไม่ตรงกับข้อบ่งใช้หรือหลักวิชาการตามที่โจทย์กำหนด
• ข้อ ข. (Hyponatremia): Hyponatremia ไม่ตรงกับข้อบ่งใช้หรือหลักวิชาการตามที่โจทย์กำหนด
• ข้อ ค. (Hypocalcemia): Hypocalcemia ไม่ตรงกับข้อบ่งใช้หรือหลักวิชาการตามที่โจทย์กำหนด
• ข้อ จ. (Hyperchloremic): Hyperchloremic ไม่ตรงกับข้อบ่งใช้หรือหลักวิชาการตามที่โจทย์กำหนด</t>
        </is>
      </c>
      <c r="L21" s="186" t="inlineStr">
        <is>
          <t>Clinic</t>
        </is>
      </c>
      <c r="M21" s="186" t="inlineStr">
        <is>
          <t>15. Renal</t>
        </is>
      </c>
      <c r="N21" s="186" t="inlineStr">
        <is>
          <t>15.3 Fluid &amp; Electrolyte</t>
        </is>
      </c>
      <c r="O21" s="185" t="inlineStr">
        <is>
          <t>Clinic</t>
        </is>
      </c>
      <c r="P21" s="186" t="inlineStr">
        <is>
          <t>ข้อ 19 Pharma Plus เล่มม่วง (เฉลยข้อ ง)</t>
        </is>
      </c>
      <c r="Q21" s="185" t="inlineStr">
        <is>
          <t>แบบฝึกหัด</t>
        </is>
      </c>
      <c r="R21" s="185" t="inlineStr">
        <is>
          <t>เล่มม่วง</t>
        </is>
      </c>
      <c r="S21" s="185" t="n"/>
    </row>
    <row r="22" ht="24" customHeight="1" s="49">
      <c r="A22" s="187" t="n">
        <v>20</v>
      </c>
      <c r="B22" s="186" t="inlineStr">
        <is>
          <t>ผู้ป่วยชายไทย อายุ 55 ปี น้ำหนัก 80 กก. สูง 170 ซม. มีโรคประจำตัวคือ ความดันโลหิตสูง เบาหวาน เกาต์ ตรวจพบการทำงานของไตเสื่อมลงเรื้อรังและมีภาวะบวมคั่งน้ำ</t>
        </is>
      </c>
      <c r="C22" s="186" t="inlineStr">
        <is>
          <t>ข้อใดเป็นสาเหตุการเกิดโรคไตวายเรื้อรังในผู้ป่วยรายนี้</t>
        </is>
      </c>
      <c r="D22" s="186" t="n"/>
      <c r="E22" s="186" t="inlineStr">
        <is>
          <t>ผู้ป่วยเป็นโรคความดันโลหิตสูงและเบาหวาน</t>
        </is>
      </c>
      <c r="F22" s="186" t="inlineStr">
        <is>
          <t>ผู้ป่วยเป็นโรคเกาต์</t>
        </is>
      </c>
      <c r="G22" s="186" t="inlineStr">
        <is>
          <t>สูบบุหรี่วันละ 1 ซอง</t>
        </is>
      </c>
      <c r="H22" s="186" t="inlineStr">
        <is>
          <t>ไม่ค่อยออกกำลังกาย</t>
        </is>
      </c>
      <c r="I22" s="188" t="inlineStr">
        <is>
          <t>มีอาชีพเป็นทนาย</t>
        </is>
      </c>
      <c r="J22" s="185" t="n">
        <v>1</v>
      </c>
      <c r="K22" s="186" t="inlineStr">
        <is>
          <t>✅ คำตอบที่ถูกต้อง: ข้อ ก. ผู้ป่วยเป็นโรคความดันโลหิตสูงและเบาหวาน
🎯 ทำไมข้อนี้ถึงถูก:
ผู้ป่วยเป็นโรคความดันโลหิตสูงและเบาหวาน: สาเหตุหลักที่พบบ่อยที่สุดของโรคไตเรื้อรัง (CKD) ได้แก่ โรคเบาหวาน (Diabetic nephropathy) และโรคความดันโลหิตสูง (Hypertensive nephrosclerosis) ซึ่งผู้ป่วยรายนี้มีปัจจัยเสี่ยงหลักทั้งสองโรค
🔍 ข้ออื่นผิดเพราะอะไร:
• ข้อ ข. (ผู้ป่วยเป็นโรคเกาต์): ผู้ป่วยเป็นโรคเกาต์ ไม่ตรงกับข้อบ่งใช้หรือหลักวิชาการตามที่โจทย์กำหนด
• ข้อ ค. (สูบบุหรี่วันละ 1 ซอง): สูบบุหรี่วันละ 1 ซอง ไม่ตรงกับข้อบ่งใช้หรือหลักวิชาการตามที่โจทย์กำหนด
• ข้อ ง. (ไม่ค่อยออกกำลังกาย): ไม่ค่อยออกกำลังกาย ไม่ตรงกับข้อบ่งใช้หรือหลักวิชาการตามที่โจทย์กำหนด
• ข้อ จ. (มีอาชีพเป็นทนาย): มีอาชีพเป็นทนาย ไม่ตรงกับข้อบ่งใช้หรือหลักวิชาการตามที่โจทย์กำหนด</t>
        </is>
      </c>
      <c r="L22" s="186" t="inlineStr">
        <is>
          <t>Clinic</t>
        </is>
      </c>
      <c r="M22" s="186" t="inlineStr">
        <is>
          <t>15. Renal</t>
        </is>
      </c>
      <c r="N22" s="186" t="inlineStr">
        <is>
          <t>15.2 Chronic kidney diseases</t>
        </is>
      </c>
      <c r="O22" s="185" t="inlineStr">
        <is>
          <t>Clinic</t>
        </is>
      </c>
      <c r="P22" s="186" t="inlineStr">
        <is>
          <t>ข้อ 20 Pharma Plus เล่มม่วง (เฉลยข้อ ก)</t>
        </is>
      </c>
      <c r="Q22" s="185" t="inlineStr">
        <is>
          <t>แบบฝึกหัด</t>
        </is>
      </c>
      <c r="R22" s="185" t="inlineStr">
        <is>
          <t>เล่มม่วง</t>
        </is>
      </c>
      <c r="S22" s="185" t="inlineStr">
        <is>
          <t>CASE-RENAL-CKD-HTN-DM-GOUT</t>
        </is>
      </c>
    </row>
    <row r="23" ht="24" customHeight="1" s="49">
      <c r="A23" s="187" t="n">
        <v>21</v>
      </c>
      <c r="B23" s="186" t="inlineStr">
        <is>
          <t>ผู้ป่วยชายไทย อายุ 55 ปี น้ำหนัก 80 กก. สูง 170 ซม. มีโรคประจำตัวคือ ความดันโลหิตสูง เบาหวาน เกาต์ ตรวจพบการทำงานของไตเสื่อมลงเรื้อรังและมีภาวะบวมคั่งน้ำ</t>
        </is>
      </c>
      <c r="C23" s="186" t="inlineStr">
        <is>
          <t>ผู้ป่วยมีภาวะ fluid retention ควรได้รับยาใด</t>
        </is>
      </c>
      <c r="D23" s="186" t="n"/>
      <c r="E23" s="186" t="inlineStr">
        <is>
          <t>HCTZ</t>
        </is>
      </c>
      <c r="F23" s="186" t="inlineStr">
        <is>
          <t>Amirolide</t>
        </is>
      </c>
      <c r="G23" s="186" t="inlineStr">
        <is>
          <t>Furosemide</t>
        </is>
      </c>
      <c r="H23" s="186" t="inlineStr">
        <is>
          <t>Acetazolamide</t>
        </is>
      </c>
      <c r="I23" s="188" t="inlineStr">
        <is>
          <t>HCTZ+Amirolide</t>
        </is>
      </c>
      <c r="J23" s="185" t="n">
        <v>3</v>
      </c>
      <c r="K23" s="186" t="inlineStr">
        <is>
          <t>✅ คำตอบที่ถูกต้อง: ข้อ ค. Furosemide
🎯 ทำไมข้อนี้ถึงถูก:
Furosemide: ในผู้ป่วยที่มีภาวะการทำงานของไตบกพร่อง (หรือมีภาวะ fluid retention รุนแรง) Loop diuretics เช่น Furosemide เป็นยาขับปัสสาวะที่มี efficacy สูงที่สุดและเหมาะสมกว่า Thiazides เมื่อ eGFR ลดลงต่ำมาก
🔍 ข้ออื่นผิดเพราะอะไร:
• ข้อ ก. (HCTZ): HCTZ ไม่ตรงกับข้อบ่งใช้หรือหลักวิชาการตามที่โจทย์กำหนด
• ข้อ ข. (Amirolide): Amirolide ไม่ตรงกับข้อบ่งใช้หรือหลักวิชาการตามที่โจทย์กำหนด
• ข้อ ง. (Acetazolamide): Acetazolamide ไม่ตรงกับข้อบ่งใช้หรือหลักวิชาการตามที่โจทย์กำหนด
• ข้อ จ. (HCTZ+Amirolide): HCTZ+Amirolide ไม่ตรงกับข้อบ่งใช้หรือหลักวิชาการตามที่โจทย์กำหนด</t>
        </is>
      </c>
      <c r="L23" s="186" t="inlineStr">
        <is>
          <t>Clinic</t>
        </is>
      </c>
      <c r="M23" s="186" t="inlineStr">
        <is>
          <t>15. Renal</t>
        </is>
      </c>
      <c r="N23" s="186" t="inlineStr">
        <is>
          <t>15.2 Chronic kidney diseases</t>
        </is>
      </c>
      <c r="O23" s="185" t="inlineStr">
        <is>
          <t>Clinic</t>
        </is>
      </c>
      <c r="P23" s="186" t="inlineStr">
        <is>
          <t>ข้อ 21 Pharma Plus เล่มม่วง (เฉลยข้อ ค)</t>
        </is>
      </c>
      <c r="Q23" s="185" t="inlineStr">
        <is>
          <t>แบบฝึกหัด</t>
        </is>
      </c>
      <c r="R23" s="185" t="inlineStr">
        <is>
          <t>เล่มม่วง</t>
        </is>
      </c>
      <c r="S23" s="185" t="inlineStr">
        <is>
          <t>CASE-RENAL-CKD-HTN-DM-GOUT</t>
        </is>
      </c>
    </row>
    <row r="24" ht="24" customHeight="1" s="49">
      <c r="A24" s="187" t="n">
        <v>22</v>
      </c>
      <c r="B24" s="186" t="inlineStr">
        <is>
          <t>ผู้ป่วยชายไทย อายุ 55 ปี น้ำหนัก 80 กก. สูง 170 ซม. มีโรคประจำตัวคือ ความดันโลหิตสูง เบาหวาน เกาต์ ตรวจพบการทำงานของไตเสื่อมลงเรื้อรังและมีภาวะบวมคั่งน้ำ</t>
        </is>
      </c>
      <c r="C24" s="186" t="inlineStr">
        <is>
          <t>จากอาการ การตรวจร่างกาย และผลการตรวจทางห้องปฏิบัติการของผู้ป่วยในครั้งนี้ ผู้ป่วยน่าจะเป็นโรคอะไรและเกิดจากสาเหตุใด</t>
        </is>
      </c>
      <c r="D24" s="186" t="n"/>
      <c r="E24" s="186" t="inlineStr">
        <is>
          <t>ไตวายเฉียบพลัน จากยา enalapril</t>
        </is>
      </c>
      <c r="F24" s="186" t="inlineStr">
        <is>
          <t>ไตวายเฉียบพลัน จากยา hydrochlorothiazide</t>
        </is>
      </c>
      <c r="G24" s="186" t="inlineStr">
        <is>
          <t>ไตวายเฉียบพลัน จากภาวะ dehydration</t>
        </is>
      </c>
      <c r="H24" s="186" t="inlineStr">
        <is>
          <t>ไตวายเรื้อรัง จากโรคความดันโลหิตสูง</t>
        </is>
      </c>
      <c r="I24" s="188" t="inlineStr">
        <is>
          <t>ไตวายเรื้อรัง จากการมีนิ่วอุดตันในท่อไต</t>
        </is>
      </c>
      <c r="J24" s="185" t="n">
        <v>4</v>
      </c>
      <c r="K24" s="186" t="inlineStr">
        <is>
          <t>✅ คำตอบที่ถูกต้อง: ข้อ ง. ไตวายเรื้อรัง จากโรคความดันโลหิตสูง
🎯 ทำไมข้อนี้ถึงถูก:
ไตวายเรื้อรัง จากโรคความดันโลหิตสูง: ยาในกลุ่ม ACE inhibitors (เช่น enalapril) มีกลไกทำให้เกิดการขยายตัวของ efferent arteriole ลด intraglomerular pressure ส่งผลให้ GFR ลดลงชั่วคราว โดยเฉพาะในผู้ป่วยที่มีภาวะ dehydration หรือ renal artery stenosis จึงเสี่ยงเกิดภาวะ Prerenal AKI ได้
🔍 ข้ออื่นผิดเพราะอะไร:
• ข้อ ก. (ไตวายเฉียบพลัน จากยา enalapril): เป็น ACE inhibitor ลด Angiotensin II และ intraglomerular pressure มี renal protective efficacy เด่นชัดใน diabetic kidney disease แต่อาจเกิด dry cough จากการสะสมของ bradykinin
• ข้อ ข. (ไตวายเฉียบพลัน จากยา hydrochlorothiazide): เป็น Thiazide diuretic ลด plasma volume แต่อาจทำให้เกิด hypokalemia, hyponatremia, hyperuricemia และ hyperglycemia และ efficacy ลดลงมากเมื่อ eGFR &lt; 30 mL/min
• ข้อ ค. (ไตวายเฉียบพลัน จากภาวะ dehydration): ไตวายเฉียบพลัน จากภาวะ dehydration ไม่ตรงกับข้อบ่งใช้หรือหลักวิชาการตามที่โจทย์กำหนด
• ข้อ จ. (ไตวายเรื้อรัง จากการมีนิ่วอุดตันในท่อไต): ไตวายเรื้อรัง จากการมีนิ่วอุดตันในท่อไต ไม่ตรงกับข้อบ่งใช้หรือหลักวิชาการตามที่โจทย์กำหนด</t>
        </is>
      </c>
      <c r="L24" s="186" t="inlineStr">
        <is>
          <t>Clinic</t>
        </is>
      </c>
      <c r="M24" s="186" t="inlineStr">
        <is>
          <t>15. Renal</t>
        </is>
      </c>
      <c r="N24" s="186" t="inlineStr">
        <is>
          <t>15.2 Chronic kidney diseases</t>
        </is>
      </c>
      <c r="O24" s="185" t="inlineStr">
        <is>
          <t>Clinic</t>
        </is>
      </c>
      <c r="P24" s="186" t="inlineStr">
        <is>
          <t>ข้อ 22 Pharma Plus เล่มม่วง (เฉลยข้อ ง)</t>
        </is>
      </c>
      <c r="Q24" s="185" t="inlineStr">
        <is>
          <t>แบบฝึกหัด</t>
        </is>
      </c>
      <c r="R24" s="185" t="inlineStr">
        <is>
          <t>เล่มม่วง</t>
        </is>
      </c>
      <c r="S24" s="185" t="inlineStr">
        <is>
          <t>CASE-RENAL-CKD-HTN-DM-GOUT</t>
        </is>
      </c>
    </row>
    <row r="25" ht="24" customHeight="1" s="49">
      <c r="A25" s="187" t="n">
        <v>23</v>
      </c>
      <c r="B25" s="186" t="inlineStr">
        <is>
          <t>ผู้ป่วยชายไทย อายุ 55 ปี น้ำหนัก 80 กก. สูง 170 ซม. มีโรคประจำตัวคือ ความดันโลหิตสูง เบาหวาน เกาต์ ตรวจพบการทำงานของไตเสื่อมลงเรื้อรังและมีภาวะบวมคั่งน้ำ</t>
        </is>
      </c>
      <c r="C25" s="186" t="inlineStr">
        <is>
          <t>Hydrochlorothiazide (HCTZ) ออกฤทธิ์ยับยั้งกระบวนการในข้อใด</t>
        </is>
      </c>
      <c r="D25" s="186" t="n"/>
      <c r="E25" s="186" t="inlineStr">
        <is>
          <t>Vasopressin's action</t>
        </is>
      </c>
      <c r="F25" s="186" t="inlineStr">
        <is>
          <t>Reabsorption of Na⁺</t>
        </is>
      </c>
      <c r="G25" s="186" t="inlineStr">
        <is>
          <t>Na⁺/K⁺/2Cl⁻ symporter</t>
        </is>
      </c>
      <c r="H25" s="186" t="inlineStr">
        <is>
          <t>Na⁺/K⁺ exchanger</t>
        </is>
      </c>
      <c r="I25" s="188" t="inlineStr">
        <is>
          <t>Reabsorption by Na⁺/Cl⁻ symporter</t>
        </is>
      </c>
      <c r="J25" s="185" t="n">
        <v>5</v>
      </c>
      <c r="K25" s="186" t="inlineStr">
        <is>
          <t>✅ คำตอบที่ถูกต้อง: ข้อ จ. Reabsorption by Na⁺/Cl⁻ symporter
🎯 ทำไมข้อนี้ถึงถูก:
Reabsorption by Na⁺/Cl⁻ symporter: Hydrochlorothiazide (HCTZ) เป็นยาขับปัสสาวะกลุ่ม Thiazide ออกฤทธิ์ที่ early distal convoluted tubule (DCT) โดยการยับยั้งการดูดกลับของโซเดียมและคลอไรด์ผ่าน Na⁺/Cl⁻ symporter
🔍 ข้ออื่นผิดเพราะอะไร:
• ข้อ ก. (Vasopressin's action): Vasopressin's action ไม่ตรงกับข้อบ่งใช้หรือหลักวิชาการตามที่โจทย์กำหนด
• ข้อ ข. (Reabsorption of Na⁺): Reabsorption of Na⁺ ไม่ตรงกับข้อบ่งใช้หรือหลักวิชาการตามที่โจทย์กำหนด
• ข้อ ค. (Na⁺/K⁺/2Cl⁻ symporter): Na⁺/K⁺/2Cl⁻ symporter ไม่ตรงกับข้อบ่งใช้หรือหลักวิชาการตามที่โจทย์กำหนด
• ข้อ ง. (Na⁺/K⁺ exchanger): Na⁺/K⁺ exchanger ไม่ตรงกับข้อบ่งใช้หรือหลักวิชาการตามที่โจทย์กำหนด</t>
        </is>
      </c>
      <c r="L25" s="186" t="inlineStr">
        <is>
          <t>Clinic</t>
        </is>
      </c>
      <c r="M25" s="186" t="inlineStr">
        <is>
          <t>15. Renal</t>
        </is>
      </c>
      <c r="N25" s="186" t="inlineStr">
        <is>
          <t>15.2 Chronic kidney diseases</t>
        </is>
      </c>
      <c r="O25" s="185" t="inlineStr">
        <is>
          <t>Clinic</t>
        </is>
      </c>
      <c r="P25" s="186" t="inlineStr">
        <is>
          <t>ข้อ 23 Pharma Plus เล่มม่วง (เฉลยข้อ จ)</t>
        </is>
      </c>
      <c r="Q25" s="185" t="inlineStr">
        <is>
          <t>แบบฝึกหัด</t>
        </is>
      </c>
      <c r="R25" s="185" t="inlineStr">
        <is>
          <t>เล่มม่วง</t>
        </is>
      </c>
      <c r="S25" s="185" t="inlineStr">
        <is>
          <t>CASE-RENAL-CKD-HTN-DM-GOUT</t>
        </is>
      </c>
    </row>
    <row r="26" ht="24" customHeight="1" s="49">
      <c r="A26" s="187" t="n">
        <v>24</v>
      </c>
      <c r="B26" s="186" t="inlineStr">
        <is>
          <t>ผู้ป่วยชายไทย อายุ 58 ปี เป็นโรคไตเรื้อรัง (CKD Stage 4) มีค่า Creatinine Clearance (CrCl) = 22 mL/min มาพบแพทย์ด้วยอาการบวมกดบุ๋มที่ขาทั้งสองข้างและมีภาวะคั่งน้ำในร่างกาย (Fluid retention / Volume overload)</t>
        </is>
      </c>
      <c r="C26" s="186" t="inlineStr">
        <is>
          <t>ผู้ป่วยมีภาวะ fluid retention การรักษาใดที่ไม่เหมาะสม</t>
        </is>
      </c>
      <c r="D26" s="186" t="n"/>
      <c r="E26" s="186" t="inlineStr">
        <is>
          <t>จำกัดน้ำ</t>
        </is>
      </c>
      <c r="F26" s="186" t="inlineStr">
        <is>
          <t>ให้ยาขับปัสสาวะ</t>
        </is>
      </c>
      <c r="G26" s="186" t="inlineStr">
        <is>
          <t>ควบคุมความดันด้วยยา enalapril ต่อ</t>
        </is>
      </c>
      <c r="H26" s="186" t="inlineStr">
        <is>
          <t>รักษา CHF ด้วยยา digoxin</t>
        </is>
      </c>
      <c r="I26" s="188" t="inlineStr">
        <is>
          <t>ทำ hemodialysis</t>
        </is>
      </c>
      <c r="J26" s="185" t="n">
        <v>5</v>
      </c>
      <c r="K26" s="186" t="inlineStr">
        <is>
          <t>✅ คำตอบที่ถูกต้อง: ข้อ จ. ทำ hemodialysis
🎯 ทำไมข้อนี้ถึงถูก:
ทำ hemodialysis: ในผู้ป่วยที่มีภาวะไตวายเฉียบพลันร่วมกับภาวะ dehydration หรือ AKI จากยา enalapril การให้ยา enalapril ต่ออาจทำให้การทำงานของไตแย่ลงไปอีก เนื่องจากไปลดการกรองของ glomerulus ในภาวะที่ไตขาดเลือด (renal hypoperfusion) จึงถือเป็นข้อควรระวังหรือสิ่งที่ไม่เหมาะสมหากยังไม่แก้ไขภาวะ hemodynamic ให้ปกติ
🔍 ข้ออื่นผิดเพราะอะไร:
• ข้อ ก. (จำกัดน้ำ): จำกัดน้ำ ไม่ตรงกับข้อบ่งใช้หรือหลักวิชาการตามที่โจทย์กำหนด
• ข้อ ข. (ให้ยาขับปัสสาวะ): ให้ยาขับปัสสาวะ ไม่ตรงกับข้อบ่งใช้หรือหลักวิชาการตามที่โจทย์กำหนด
• ข้อ ค. (ควบคุมความดันด้วยยา enalapril ต่อ): เป็น ACE inhibitor ลด Angiotensin II และ intraglomerular pressure มี renal protective efficacy เด่นชัดใน diabetic kidney disease แต่อาจเกิด dry cough จากการสะสมของ bradykinin
• ข้อ ง. (รักษา CHF ด้วยยา digoxin): เป็น cardiac glycoside ยับยั้ง Na+/K+ ATPase เพิ่ม inotrope แต่มี narrow therapeutic index (target 0.5-0.9 ng/mL ใน HF) และเสี่ยงต่อ fatal arrhythmia เมื่อมี hypokalemia</t>
        </is>
      </c>
      <c r="L26" s="186" t="inlineStr">
        <is>
          <t>Clinic</t>
        </is>
      </c>
      <c r="M26" s="186" t="inlineStr">
        <is>
          <t>15. Renal</t>
        </is>
      </c>
      <c r="N26" s="186" t="inlineStr">
        <is>
          <t>15.2 Chronic kidney diseases</t>
        </is>
      </c>
      <c r="O26" s="185" t="inlineStr">
        <is>
          <t>Clinic</t>
        </is>
      </c>
      <c r="P26" s="186" t="inlineStr">
        <is>
          <t>ข้อ 24 Pharma Plus เล่มม่วง (เฉลยข้อ จ)</t>
        </is>
      </c>
      <c r="Q26" s="185" t="inlineStr">
        <is>
          <t>แบบฝึกหัด</t>
        </is>
      </c>
      <c r="R26" s="185" t="inlineStr">
        <is>
          <t>เล่มม่วง</t>
        </is>
      </c>
      <c r="S26" s="185" t="inlineStr">
        <is>
          <t>CASE-RENAL-DIURETICS-VOLUME-OVERLOAD</t>
        </is>
      </c>
    </row>
    <row r="27" ht="24" customHeight="1" s="49">
      <c r="A27" s="187" t="n">
        <v>25</v>
      </c>
      <c r="B27" s="186" t="inlineStr">
        <is>
          <t>ผู้ป่วยชายไทย อายุ 58 ปี เป็นโรคไตเรื้อรัง (CKD Stage 4) มีค่า Creatinine Clearance (CrCl) = 22 mL/min มาพบแพทย์ด้วยอาการบวมกดบุ๋มที่ขาทั้งสองข้างและมีภาวะคั่งน้ำในร่างกาย (Fluid retention / Volume overload)</t>
        </is>
      </c>
      <c r="C27" s="186" t="inlineStr">
        <is>
          <t>แพทย์พิจารณาสั่งจ่ายยาขับปัสสาวะเพื่อลดอาการบวม ยาขับปัสสาวะในข้อใดมีความเหมาะสมและมีประสิทธิภาพสูงสุดในผู้ป่วยรายนี้</t>
        </is>
      </c>
      <c r="D27" s="186" t="n"/>
      <c r="E27" s="186" t="inlineStr">
        <is>
          <t>Hydrochlorothiazide (HCTZ)</t>
        </is>
      </c>
      <c r="F27" s="186" t="inlineStr">
        <is>
          <t>Spironolactone</t>
        </is>
      </c>
      <c r="G27" s="186" t="inlineStr">
        <is>
          <t>Ethacrynic acid</t>
        </is>
      </c>
      <c r="H27" s="186" t="inlineStr">
        <is>
          <t>Furosemide</t>
        </is>
      </c>
      <c r="I27" s="188" t="inlineStr">
        <is>
          <t>Amiloride</t>
        </is>
      </c>
      <c r="J27" s="185" t="n">
        <v>4</v>
      </c>
      <c r="K27" s="186" t="inlineStr">
        <is>
          <t>✅ คำตอบที่ถูกต้อง: ข้อ ง. Furosemide
🎯 ทำไมข้อนี้ถึงถูก:
ผู้ป่วยมีค่าการทำงานของไตบกพร่องรุนแรง (CrCl 22 mL/min ซึ่งน้อยกว่า 30 mL/min) ยาขับปัสสาวะกลุ่ม Thiazides (เช่น HCTZ) จะหมดประสิทธิภาพในการออกฤทธิ์ ดังนั้นยาขับปัสสาวะที่เป็นยาทางเลือกแรกคือกลุ่ม Loop diuretics (เช่น Furosemide) ซึ่งยังคงออกฤทธิ์ขับน้ำและเกลือแร่ได้ดีแม้ในภาวะที่อัตราการกรองของไตต่ำมาก
🔍 ข้ออื่นผิดเพราะอะไร:
• ข้อ ก. Hydrochlorothiazide (HCTZ): หมดประสิทธิภาพในการขับปัสสาวะเมื่อ CrCl &lt; 30 mL/min
• ข้อ ข. Spironolactone: เป็น Potassium-sparing diuretic มีข้อห้ามใช้ใน CKD ระยะรุนแรงเพราะเสี่ยงต่อ Hyperkalemia ถึงแก่ชีวิต
• ข้อ ค. Ethacrynic acid: เป็น Loop diuretic ที่มีพิษต่อการได้ยิน (Ototoxicity) สูง สงวนไว้เฉพาะผู้ที่แพ้กลุ่ม Sulfa รุนแรง
• ข้อ จ. Amiloride: เป็น Potassium-sparing diuretic ทำให้เกิดภาวะโพแทสเซียมในเลือดสูงรุนแรงในผู้ป่วยโรคไต</t>
        </is>
      </c>
      <c r="L27" s="186" t="inlineStr">
        <is>
          <t>Clinic</t>
        </is>
      </c>
      <c r="M27" s="186" t="inlineStr">
        <is>
          <t>15. Renal</t>
        </is>
      </c>
      <c r="N27" s="186" t="inlineStr">
        <is>
          <t>15.2 Chronic kidney diseases</t>
        </is>
      </c>
      <c r="O27" s="185" t="inlineStr">
        <is>
          <t>Clinic</t>
        </is>
      </c>
      <c r="P27" s="186" t="inlineStr">
        <is>
          <t>ข้อ 25 Pharma Plus เล่มม่วง (เฉลยข้อ ง)</t>
        </is>
      </c>
      <c r="Q27" s="185" t="inlineStr">
        <is>
          <t>แบบฝึกหัด</t>
        </is>
      </c>
      <c r="R27" s="185" t="inlineStr">
        <is>
          <t>เล่มม่วง</t>
        </is>
      </c>
      <c r="S27" s="185" t="inlineStr">
        <is>
          <t>CASE-RENAL-DIURETICS-VOLUME-OVERLOAD</t>
        </is>
      </c>
    </row>
    <row r="28" ht="24" customHeight="1" s="49">
      <c r="A28" s="187" t="n">
        <v>26</v>
      </c>
      <c r="B28" s="186" t="inlineStr">
        <is>
          <t>ผู้ป่วยชายไทย อายุ 58 ปี เป็นโรคไตเรื้อรัง (CKD Stage 4) มีค่า Creatinine Clearance (CrCl) = 22 mL/min มาพบแพทย์ด้วยอาการบวมกดบุ๋มที่ขาทั้งสองข้างและมีภาวะคั่งน้ำในร่างกาย (Fluid retention / Volume overload)</t>
        </is>
      </c>
      <c r="C28" s="186" t="inlineStr">
        <is>
          <t>อาการข้างเคียงจากการใช้ยาขับปัสสาวะดังกล่าวข้างต้นคือข้อใด</t>
        </is>
      </c>
      <c r="D28" s="186" t="n"/>
      <c r="E28" s="186" t="inlineStr">
        <is>
          <t>Hypocalcemia</t>
        </is>
      </c>
      <c r="F28" s="186" t="inlineStr">
        <is>
          <t>Hyponatremia</t>
        </is>
      </c>
      <c r="G28" s="186" t="inlineStr">
        <is>
          <t>Hypokalemia</t>
        </is>
      </c>
      <c r="H28" s="186" t="inlineStr">
        <is>
          <t>Hypercalcemia</t>
        </is>
      </c>
      <c r="I28" s="188" t="inlineStr">
        <is>
          <t>Acidosis</t>
        </is>
      </c>
      <c r="J28" s="185" t="n">
        <v>1</v>
      </c>
      <c r="K28" s="186" t="inlineStr">
        <is>
          <t>✅ คำตอบที่ถูกต้อง: ข้อ ก. Hypocalcemia
🎯 ทำไมข้อนี้ถึงถูก:
Hypocalcemia: ยาขับปัสสาวะกลุ่ม Loop diuretics (เช่น Furosemide) ออกฤทธิ์ที่ Thick ascending limb ของ Loop of Henle ยับยั้ง Na⁺/K⁺/2Cl⁻ cotransporter ส่งผลให้สูญเสียน้ำและเกลือแร่สำคัญ รวมถึงโพแทสเซียมในปัสสาวะเพิ่มขึ้น จึงทำให้เกิดภาวะ Hypokalemia ได้บ่อย
🔍 ข้ออื่นผิดเพราะอะไร:
• ข้อ ข. (Hyponatremia): Hyponatremia ไม่ตรงกับข้อบ่งใช้หรือหลักวิชาการตามที่โจทย์กำหนด
• ข้อ ค. (Hypokalemia): Hypokalemia ไม่ตรงกับข้อบ่งใช้หรือหลักวิชาการตามที่โจทย์กำหนด
• ข้อ ง. (Hypercalcemia): Hypercalcemia ไม่ตรงกับข้อบ่งใช้หรือหลักวิชาการตามที่โจทย์กำหนด
• ข้อ จ. (Acidosis): Acidosis ไม่ตรงกับข้อบ่งใช้หรือหลักวิชาการตามที่โจทย์กำหนด</t>
        </is>
      </c>
      <c r="L28" s="186" t="inlineStr">
        <is>
          <t>Clinic</t>
        </is>
      </c>
      <c r="M28" s="186" t="inlineStr">
        <is>
          <t>15. Renal</t>
        </is>
      </c>
      <c r="N28" s="186" t="inlineStr">
        <is>
          <t>15.2 Chronic kidney diseases</t>
        </is>
      </c>
      <c r="O28" s="185" t="inlineStr">
        <is>
          <t>Clinic</t>
        </is>
      </c>
      <c r="P28" s="186" t="inlineStr">
        <is>
          <t>ข้อ 26 Pharma Plus เล่มม่วง (เฉลยข้อ ก ค)</t>
        </is>
      </c>
      <c r="Q28" s="185" t="inlineStr">
        <is>
          <t>แบบฝึกหัด</t>
        </is>
      </c>
      <c r="R28" s="185" t="inlineStr">
        <is>
          <t>เล่มม่วง</t>
        </is>
      </c>
      <c r="S28" s="185" t="inlineStr">
        <is>
          <t>CASE-RENAL-DIURETICS-VOLUME-OVERLOAD</t>
        </is>
      </c>
    </row>
    <row r="29" ht="24" customHeight="1" s="49">
      <c r="A29" s="187" t="n">
        <v>27</v>
      </c>
      <c r="B29" s="186" t="inlineStr">
        <is>
          <t>ผู้ป่วยโรคมะเร็งปอดชนิด Non-Small Cell Lung Cancer (NSCLC: Adenocarcinoma) ระยะแพร่กระจาย แพทย์วางแผนตรวจคัดกรองตัวบ่งชี้ทางชีวภาพ (Biomarkers) และพิจารณาให้การรักษาด้วยยาเคมีบำบัด ร่วมกับยากลุ่มภูมิคุ้มกันบำบัด (Immunotherapy: Immune Checkpoint Inhibitor) หรือยามุ่งเป้า (Targeted Therapy)</t>
        </is>
      </c>
      <c r="C29" s="186" t="inlineStr">
        <is>
          <t>ในผู้ป่วยมะเร็งปอด NSCLC ระยะแพร่กระจายที่ผลตรวจยีนไม่พบการกลายพันธุ์ของ EGFR และ ALK ยาเคมีบำบัดสูตรผสมพื้นฐานลำดับแรกที่เหมาะสมคือข้อใด</t>
        </is>
      </c>
      <c r="D29" s="186" t="n"/>
      <c r="E29" s="186" t="inlineStr">
        <is>
          <t>Atezolizumab + Bevacizumab</t>
        </is>
      </c>
      <c r="F29" s="186" t="inlineStr">
        <is>
          <t>Amivantamab + Lazertinib</t>
        </is>
      </c>
      <c r="G29" s="186" t="inlineStr">
        <is>
          <t>Carboplatin + Paclitaxel</t>
        </is>
      </c>
      <c r="H29" s="186" t="inlineStr">
        <is>
          <t>Osimertinib + Pemetrexed</t>
        </is>
      </c>
      <c r="I29" s="188" t="inlineStr">
        <is>
          <t>Gefitinib + Cisplatin</t>
        </is>
      </c>
      <c r="J29" s="185" t="n">
        <v>3</v>
      </c>
      <c r="K29" s="186" t="inlineStr">
        <is>
          <t>✅ คำตอบที่ถูกต้อง: ข้อ ค. Carboplatin + Paclitaxel
🎯 ทำไมข้อนี้ถึงถูก:
ตามแนวทางมาตรฐาน NCCN Guidelines ผู้ป่วยมะเร็งปอดขั้นลุกลามชนิด NSCLC ที่ไม่มี EGFR/ALK driver mutations สูตรยาเคมีบำบัดมาตรฐานที่ใช้เป็น First-line platinum doublet คือ Carboplatin ร่วมกับ Paclitaxel (สามารถให้ร่วมกับ Immunotherapy เช่น Pembrolizumab ได้)
🔍 ข้ออื่นผิดเพราะอะไร:
• ข้อ ก. Atezolizumab + Bevacizumab: ยังขาดตัวยาเคมีบำบัดหลักที่เป็นแกนในการทำลายเซลล์มะเร็ง
• ข้อ ข. Amivantamab + Lazertinib: ใช้สำหรับมะเร็งปอดที่มีการกลายพันธุ์ EGFR Exon 20 insertion
• ข้อ ง. Osimertinib + Pemetrexed: Osimertinib ใช้เฉพาะในกลุ่มที่มี EGFR mutation เท่านั้น
• ข้อ จ. Gefitinib + Cisplatin: ไม่ใช้ยากลุ่ม EGFR TKI ในผู้ป่วยที่ไม่มีการกลายพันธุ์ของยีน EGFR</t>
        </is>
      </c>
      <c r="L29" s="186" t="inlineStr">
        <is>
          <t>Clinic</t>
        </is>
      </c>
      <c r="M29" s="186" t="inlineStr">
        <is>
          <t>14. Oncologic</t>
        </is>
      </c>
      <c r="N29" s="186" t="inlineStr">
        <is>
          <t>14.1 CINV &amp; Supportive Care</t>
        </is>
      </c>
      <c r="O29" s="185" t="inlineStr">
        <is>
          <t>Clinic</t>
        </is>
      </c>
      <c r="P29" s="186" t="inlineStr">
        <is>
          <t>Mock PLE-CC 1 ข้อ 66</t>
        </is>
      </c>
      <c r="Q29" s="185" t="inlineStr">
        <is>
          <t>แบบฝึกหัด</t>
        </is>
      </c>
      <c r="R29" s="185" t="inlineStr">
        <is>
          <t>เล่มม่วง</t>
        </is>
      </c>
      <c r="S29" s="185" t="inlineStr">
        <is>
          <t>CASE-ONCO-NSCLC-TARGETED-IMMUNO</t>
        </is>
      </c>
    </row>
    <row r="30" ht="24" customHeight="1" s="49">
      <c r="A30" s="187" t="n">
        <v>28</v>
      </c>
      <c r="B30" s="186" t="inlineStr">
        <is>
          <t>ผู้ป่วยโรคมะเร็งปอดชนิด Non-Small Cell Lung Cancer (NSCLC: Adenocarcinoma) ระยะแพร่กระจาย แพทย์วางแผนตรวจคัดกรองตัวบ่งชี้ทางชีวภาพ (Biomarkers) และพิจารณาให้การรักษาด้วยยาเคมีบำบัด ร่วมกับยากลุ่มภูมิคุ้มกันบำบัด (Immunotherapy: Immune Checkpoint Inhibitor) หรือยามุ่งเป้า (Targeted Therapy)</t>
        </is>
      </c>
      <c r="C30" s="186" t="inlineStr">
        <is>
          <t>ยากลุ่ม Immune Checkpoint Inhibitor ชนิด Anti-PD-1 (เช่น Pembrolizumab) มีกลไกการออกฤทธิ์ทางชีวโมเลกุลอย่างไร</t>
        </is>
      </c>
      <c r="D30" s="186" t="n"/>
      <c r="E30" s="186" t="inlineStr">
        <is>
          <t>จับกับ MHC class I เพิ่มการนำเสนอแอนติเจนของเซลล์มะเร็ง</t>
        </is>
      </c>
      <c r="F30" s="186" t="inlineStr">
        <is>
          <t>จับกับ CTLA-4 บน T cell เพื่อเพิ่มการทำงานของเซลล์กดภูมิคุ้มกัน (Treg)</t>
        </is>
      </c>
      <c r="G30" s="186" t="inlineStr">
        <is>
          <t>จับกับ PD-L1 บนเซลล์มะเร็งโดยตรงเพื่อเหนี่ยวนำให้เกิด Antibody-dependent cellular cytotoxicity</t>
        </is>
      </c>
      <c r="H30" s="186" t="inlineStr">
        <is>
          <t>จับกับโปรตีน PD-1 บน T cell ขัดขวางการจับระหว่าง PD-1 และ PD-L1 ทำให้ฟื้นฟูการทำงานของ T cell ในการฆ่าเซลล์มะเร็ง</t>
        </is>
      </c>
      <c r="I30" s="188" t="inlineStr">
        <is>
          <t>จับกับ EGFR tyrosine kinase domain เพื่อหยุดสัญญาณการกระตุ้นการแบ่งตัวของเซลล์</t>
        </is>
      </c>
      <c r="J30" s="185" t="n">
        <v>4</v>
      </c>
      <c r="K30" s="186" t="inlineStr">
        <is>
          <t>✅ คำตอบที่ถูกต้อง: ข้อ ง. จับกับโปรตีน PD-1 บน T cell ขัดขวางการจับระหว่าง PD-1 และ PD-L1 ทำให้ฟื้นฟูการทำงานของ T cell ในการฆ่าเซลล์มะเร็ง
🎯 ทำไมข้อนี้ถึงถูก:
ยา Anti-PD-1 monoclonal antibody (เช่น Pembrolizumab, Nivolumab) ออกฤทธิ์จับกับตัวรับ PD-1 บนผิวของ CD8+ Cytotoxic T cell ขัดขวางการส่งสัญญาณกดภูมิคุ้มกันจาก PD-L1/PD-L2 บนเซลล์มะเร็ง ส่งผลให้ T lymphocyte ฟื้นตัวและเข้าทำลายเซลล์มะเร็งได้อย่างมีประสิทธิภาพ
🔍 ข้ออื่นผิดเพราะอะไร:
• ข้อ ก. จับกับ MHC class I: ไม่ใช่กลไกของยากลุ่ม Checkpoint inhibitors
• ข้อ ข. จับกับ CTLA-4 บน T cell: เป็นกลไกของยา Ipilimumab ซึ่งออกฤทธิ์ยับยั้ง CTLA-4 ไม่ใช่เพิ่ม Treg
• ข้อ ค. จับกับ PD-L1 บนเซลล์มะเร็ง: เป็นกลไกของยากลุ่ม Anti-PD-L1 เช่น Atezolizumab, Durvalumab
• ข้อ จ. จับกับ EGFR tyrosine kinase domain: เป็นกลไกของยากลุ่ม EGFR-TKIs เช่น Osimertinib, Gefitinib</t>
        </is>
      </c>
      <c r="L30" s="186" t="inlineStr">
        <is>
          <t>Clinic</t>
        </is>
      </c>
      <c r="M30" s="186" t="inlineStr">
        <is>
          <t>14. Oncologic</t>
        </is>
      </c>
      <c r="N30" s="186" t="inlineStr">
        <is>
          <t>14.1 CINV &amp; Supportive Care</t>
        </is>
      </c>
      <c r="O30" s="185" t="inlineStr">
        <is>
          <t>Clinic</t>
        </is>
      </c>
      <c r="P30" s="186" t="inlineStr">
        <is>
          <t>Mock PLE-CC 1 ข้อ 69</t>
        </is>
      </c>
      <c r="Q30" s="185" t="inlineStr">
        <is>
          <t>แบบฝึกหัด</t>
        </is>
      </c>
      <c r="R30" s="185" t="inlineStr">
        <is>
          <t>เล่มม่วง</t>
        </is>
      </c>
      <c r="S30" s="185" t="inlineStr">
        <is>
          <t>CASE-ONCO-NSCLC-TARGETED-IMMUNO</t>
        </is>
      </c>
    </row>
    <row r="31" ht="24" customHeight="1" s="49">
      <c r="A31" s="187" t="n">
        <v>29</v>
      </c>
      <c r="B31" s="186" t="inlineStr">
        <is>
          <t>ผู้ป่วยโรคมะเร็งปอดชนิด Non-Small Cell Lung Cancer (NSCLC: Adenocarcinoma) ระยะแพร่กระจาย แพทย์วางแผนตรวจคัดกรองตัวบ่งชี้ทางชีวภาพ (Biomarkers) และพิจารณาให้การรักษาด้วยยาเคมีบำบัด ร่วมกับยากลุ่มภูมิคุ้มกันบำบัด (Immunotherapy: Immune Checkpoint Inhibitor) หรือยามุ่งเป้า (Targeted Therapy)</t>
        </is>
      </c>
      <c r="C31" s="186" t="inlineStr">
        <is>
          <t>หากผลการตรวจชิ้นเนื้อของผู้ป่วยรายนี้พบการกลายพันธุ์ของยีน EGFR ชนิด Exon 19 Deletion เป็นผลบวก แนวทางการรักษาลำดับแรกควรปรับเปลี่ยนเป็นข้อใด</t>
        </is>
      </c>
      <c r="D31" s="186" t="n"/>
      <c r="E31" s="186" t="inlineStr">
        <is>
          <t>ให้ยาเคมีบำบัดสูตรเดิมต่อไปโดยไม่ต้องเปลี่ยนการรักษา</t>
        </is>
      </c>
      <c r="F31" s="186" t="inlineStr">
        <is>
          <t>เปลี่ยนเป็นยา Pembrolizumab เดี่ยวๆ</t>
        </is>
      </c>
      <c r="G31" s="186" t="inlineStr">
        <is>
          <t>เปลี่ยนเป็นยา Cetuximab ทางหลอดเลือดดำ</t>
        </is>
      </c>
      <c r="H31" s="186" t="inlineStr">
        <is>
          <t>เปลี่ยนเป็นยา Bevacizumab ร่วมกับ Carboplatin + Paclitaxel</t>
        </is>
      </c>
      <c r="I31" s="188" t="inlineStr">
        <is>
          <t>เปลี่ยนเป็นยามุ่งเป้ากลุ่ม EGFR Tyrosine Kinase Inhibitor (EGFR-TKI เช่น Osimertinib)</t>
        </is>
      </c>
      <c r="J31" s="185" t="n">
        <v>5</v>
      </c>
      <c r="K31" s="186" t="inlineStr">
        <is>
          <t>✅ คำตอบที่ถูกต้อง: ข้อ จ. เปลี่ยนเป็นยามุ่งเป้ากลุ่ม EGFR Tyrosine Kinase Inhibitor (EGFR-TKI เช่น Osimertinib)
🎯 ทำไมข้อนี้ถึงถูก:
ในผู้ป่วยมะเร็งปอด NSCLC ที่ตรวจพบ activating EGFR mutation (เช่น Exon 19 deletion หรือ Exon 21 L858R) แนวทางมาตรฐาน NCCN Guidelines แนะนำให้ใช้ยามุ่งเป้ากลุ่ม EGFR-TKI รุ่นที่ 3 คือ Osimertinib (หรือ Gefitinib/Erlotinib) เป็น First-line therapy เนื่องจากให้อัตราการตอบสนองและรอดชีวิต (PFS, OS) สูงกว่ายาเคมีบำบัดหรือภูมิคุ้มกันบำบัดอย่างชัดเจน
🔍 ข้ออื่นผิดเพราะอะไร:
• ข้อ ก. ให้สูตรเดิมต่อไป: ไม่ถูกต้อง เพราะเป็นการละเลยการรักษาด้วยยามุ่งเป้าที่ให้ผลลัพธ์ดีกว่าอย่างมีนัยสำคัญ
• ข้อ ข. เปลี่ยนเป็น Pembrolizumab: Immunotherapy ให้ผลการตอบสนองต่ำมากในกลุ่มที่มี EGFR driver mutation
• ข้อ ค. Cetuximab: เป็น Anti-EGFR mAb ที่ใช้ในมะเร็งลำไส้ใหญ่และมะเร็งศีรษะและคอ ไม่ใช่ยามาตรฐานของ NSCLC
• ข้อ ง. Bevacizumab + Carboplatin + Paclitaxel: เป็นทางเลือกรองหลังจากดื้อยา EGFR-TKI แล้ว</t>
        </is>
      </c>
      <c r="L31" s="186" t="inlineStr">
        <is>
          <t>Clinic</t>
        </is>
      </c>
      <c r="M31" s="186" t="inlineStr">
        <is>
          <t>14. Oncologic</t>
        </is>
      </c>
      <c r="N31" s="186" t="inlineStr">
        <is>
          <t>14.1 CINV &amp; Supportive Care</t>
        </is>
      </c>
      <c r="O31" s="185" t="inlineStr">
        <is>
          <t>Clinic</t>
        </is>
      </c>
      <c r="P31" s="186" t="inlineStr">
        <is>
          <t>Mock PLE-CC 1 ข้อ 70</t>
        </is>
      </c>
      <c r="Q31" s="185" t="inlineStr">
        <is>
          <t>แบบฝึกหัด</t>
        </is>
      </c>
      <c r="R31" s="185" t="inlineStr">
        <is>
          <t>เล่มม่วง</t>
        </is>
      </c>
      <c r="S31" s="185" t="inlineStr">
        <is>
          <t>CASE-ONCO-NSCLC-TARGETED-IMMUNO</t>
        </is>
      </c>
    </row>
    <row r="32" ht="24" customHeight="1" s="49">
      <c r="A32" s="187" t="n">
        <v>30</v>
      </c>
      <c r="B32" s="186" t="inlineStr">
        <is>
          <t>ผู้ป่วยโรคมะเร็งปอดชนิด Non-Small Cell Lung Cancer (NSCLC: Adenocarcinoma) ระยะแพร่กระจาย แพทย์วางแผนตรวจคัดกรองตัวบ่งชี้ทางชีวภาพ (Biomarkers) และพิจารณาให้การรักษาด้วยยาเคมีบำบัด ร่วมกับยากลุ่มภูมิคุ้มกันบำบัด (Immunotherapy: Immune Checkpoint Inhibitor) หรือยามุ่งเป้า (Targeted Therapy)</t>
        </is>
      </c>
      <c r="C32" s="186" t="inlineStr">
        <is>
          <t>ในการพิจารณาเลือกใช้ยาภูมิคุ้มกันบำบัดกลุ่ม Immune Checkpoint Inhibitor (ICI) สำหรับมะเร็งปอด NSCLC ตัวบ่งชี้ทางชีวภาพ (Biomarker) ในข้อใดที่บ่งชี้ว่าผู้ป่วยจะตอบสนองต่อการรักษาได้ดีที่สุด</t>
        </is>
      </c>
      <c r="D32" s="186" t="n"/>
      <c r="E32" s="186" t="inlineStr">
        <is>
          <t>ระดับ Carcinoembryonic antigen (CEA) ในเลือดสูง</t>
        </is>
      </c>
      <c r="F32" s="186" t="inlineStr">
        <is>
          <t>ค่า Tumor Proportion Score (TPS) ของการแสดงออกโปรตีน PD-L1 ตั้งแต่ 50% ขึ้นไป</t>
        </is>
      </c>
      <c r="G32" s="186" t="inlineStr">
        <is>
          <t>ค่า Tumor Mutational Burden (TMB) ต่ำ</t>
        </is>
      </c>
      <c r="H32" s="186" t="inlineStr">
        <is>
          <t>ระดับ Lactate dehydrogenase (LDH) ในเลือดสูง</t>
        </is>
      </c>
      <c r="I32" s="188" t="inlineStr">
        <is>
          <t>การตรวจพบยีนกลายพันธุ์ KRAS G12C</t>
        </is>
      </c>
      <c r="J32" s="185" t="n">
        <v>2</v>
      </c>
      <c r="K32" s="186" t="inlineStr">
        <is>
          <t>✅ คำตอบที่ถูกต้อง: ข้อ ข. ค่า Tumor Proportion Score (TPS) ของการแสดงออกโปรตีน PD-L1 ตั้งแต่ 50% ขึ้นไป
🎯 ทำไมข้อนี้ถึงถูก:
ระดับการแสดงออกของ PD-L1 บนผิวเซลล์มะเร็งที่ประเมินด้วยค่า Tumor Proportion Score (TPS) $\geq 50\%$ เป็นตัวทำนายการตอบสนองที่ดีที่สุด (Predictive biomarker) ต่อการรักษาด้วยยา Anti-PD-1 (Pembrolizumab) ในรูปแบบยาเดี่ยว (Monotherapy) ในมะเร็งปอด NSCLC ขั้นลุกลาม
🔍 ข้ออื่นผิดเพราะอะไร:
• ข้อ ก. ระดับ CEA ในเลือด: เป็น Tumor marker ทั่วไปสำหรับติดตามการดำเนินของโรค ไม่ใช่ตัวทำนายการตอบสนองต่อ ICI
• ข้อ ค. ค่า TMB ต่ำ: ค่า TMB ที่สูง (High TMB) ต่างหากที่สัมพันธ์กับการตอบสนองที่ดีต่อยากลุ่ม ICI
• ข้อ ง. ระดับ LDH ในเลือดสูง: บ่งชี้ภาระของโรคที่รุนแรงและพยากรณ์โรคไม่ดี ไม่ใช่ตัวบ่งชี้การตอบสนองจำเพาะต่อ ICI
• ข้อ จ. KRAS G12C: เป็นเป้าหมายของยา Sotorasib ไม่ใช่ตัวบ่งชี้หลักของ ICI monotherapy</t>
        </is>
      </c>
      <c r="L32" s="186" t="inlineStr">
        <is>
          <t>Clinic</t>
        </is>
      </c>
      <c r="M32" s="186" t="inlineStr">
        <is>
          <t>14. Oncologic</t>
        </is>
      </c>
      <c r="N32" s="186" t="inlineStr">
        <is>
          <t>14.1 CINV &amp; Supportive Care</t>
        </is>
      </c>
      <c r="O32" s="185" t="inlineStr">
        <is>
          <t>Clinic</t>
        </is>
      </c>
      <c r="P32" s="186" t="inlineStr">
        <is>
          <t>Mock PLE-CC 1 ข้อ 77</t>
        </is>
      </c>
      <c r="Q32" s="185" t="inlineStr">
        <is>
          <t>แบบฝึกหัด</t>
        </is>
      </c>
      <c r="R32" s="185" t="inlineStr">
        <is>
          <t>เล่มม่วง</t>
        </is>
      </c>
      <c r="S32" s="185" t="inlineStr">
        <is>
          <t>CASE-ONCO-NSCLC-TARGETED-IMMUNO</t>
        </is>
      </c>
    </row>
    <row r="33" ht="24" customHeight="1" s="49">
      <c r="A33" s="187" t="n">
        <v>31</v>
      </c>
      <c r="B33" s="186" t="inlineStr">
        <is>
          <t>ผู้ป่วยโรคมะเร็งปอดชนิด Non-Small Cell Lung Cancer (NSCLC: Adenocarcinoma) ระยะแพร่กระจาย แพทย์วางแผนตรวจคัดกรองตัวบ่งชี้ทางชีวภาพ (Biomarkers) และพิจารณาให้การรักษาด้วยยาเคมีบำบัด ร่วมกับยากลุ่มภูมิคุ้มกันบำบัด (Immunotherapy: Immune Checkpoint Inhibitor) หรือยามุ่งเป้า (Targeted Therapy)</t>
        </is>
      </c>
      <c r="C33" s="186" t="inlineStr">
        <is>
          <t>กลไกที่ทำให้เกิด exon 19 deletion บน EGFR ส่งผลต่อกลไกการทำงานของ EGFR tyrosine kinase inhibitor
ยังไง</t>
        </is>
      </c>
      <c r="D33" s="186" t="n"/>
      <c r="E33" s="186" t="inlineStr">
        <is>
          <t>CKD/AKI</t>
        </is>
      </c>
      <c r="F33" s="186" t="inlineStr">
        <is>
          <t>ส่งผลต่อการจับ ligand</t>
        </is>
      </c>
      <c r="G33" s="186" t="inlineStr">
        <is>
          <t>ยับยั้งการแสดงออกของ BCL</t>
        </is>
      </c>
      <c r="H33" s="186" t="inlineStr">
        <is>
          <t>Furosemide 40 mg IV/PO OD</t>
        </is>
      </c>
      <c r="I33" s="188" t="inlineStr">
        <is>
          <t>Erythropoietin (EPO) 4000 units SC weekly</t>
        </is>
      </c>
      <c r="J33" s="185" t="n">
        <v>1</v>
      </c>
      <c r="K33" s="186" t="inlineStr">
        <is>
          <t>✅ คำตอบที่ถูกต้อง: ข้อ ก. CKD/AKI
🎯 ทำไมข้อนี้ถึงถูก:
การเลือก CKD/AKI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(ส่งผลต่อการจับ ligand): ส่งผลต่อการจับ ligand ไม่ตรงกับข้อบ่งใช้หรือหลักวิชาการตามที่โจทย์กำหนด
• ข้อ ค. (ยับยั้งการแสดงออกของ BCL): ยับยั้งการแสดงออกของ BCL ไม่ตรงกับข้อบ่งใช้หรือหลักวิชาการตามที่โจทย์กำหนด
• ข้อ ง. (Furosemide 40 mg IV/PO OD): เป็น Loop diuretic ยับยั้ง Na+/K+/2Cl- cotransporter ที่ Thick ascending limb ใช้จัดการ volume overload ใน HF หรือ CKD แต่ไม่เหมาะเป็น first-line ลดความดันโลหิตเดี่ยวๆ
• ข้อ จ. (Erythropoietin (EPO) 4000 units SC weekly): Erythropoietin (EPO) กระตุ้น erythropoiesis ใน bone marrow ใช้รักษา anemia of CKD ต้องให้ iron supplement ร่วม เสี่ยง hypertension และ thrombosis</t>
        </is>
      </c>
      <c r="L33" s="186" t="inlineStr">
        <is>
          <t>Clinic</t>
        </is>
      </c>
      <c r="M33" s="186" t="inlineStr">
        <is>
          <t>14. Oncologic</t>
        </is>
      </c>
      <c r="N33" s="186" t="inlineStr">
        <is>
          <t>14.1 CINV &amp; Supportive Care</t>
        </is>
      </c>
      <c r="O33" s="185" t="inlineStr">
        <is>
          <t>Clinic</t>
        </is>
      </c>
      <c r="P33" s="186" t="inlineStr">
        <is>
          <t>Mock PLE-CC 1 ข้อ 80</t>
        </is>
      </c>
      <c r="Q33" s="185" t="inlineStr">
        <is>
          <t>แบบฝึกหัด</t>
        </is>
      </c>
      <c r="R33" s="185" t="inlineStr">
        <is>
          <t>เล่มม่วง</t>
        </is>
      </c>
      <c r="S33" s="185" t="inlineStr">
        <is>
          <t>CASE-ONCO-NSCLC-TARGETED-IMMUNO</t>
        </is>
      </c>
    </row>
    <row r="34" ht="24" customHeight="1" s="49">
      <c r="A34" s="187" t="n">
        <v>32</v>
      </c>
      <c r="B34" s="186" t="inlineStr">
        <is>
          <t>ผู้ป่วยโรคมะเร็งปอดชนิด Non-Small Cell Lung Cancer (NSCLC: Adenocarcinoma) ระยะแพร่กระจาย แพทย์วางแผนตรวจคัดกรองตัวบ่งชี้ทางชีวภาพ (Biomarkers) และพิจารณาให้การรักษาด้วยยาเคมีบำบัด ร่วมกับยากลุ่มภูมิคุ้มกันบำบัด (Immunotherapy: Immune Checkpoint Inhibitor) หรือยามุ่งเป้า (Targeted Therapy)</t>
        </is>
      </c>
      <c r="C34" s="186" t="inlineStr">
        <is>
          <t>การกลายพันธุ์ของ T790M ของ EGFR ใน NSCLC ทำให้ผู้ป่วยดื้อต่อยา Gifitinib กับ Erlotinib กลไกคืออะไร</t>
        </is>
      </c>
      <c r="D34" s="186" t="n"/>
      <c r="E34" s="186" t="inlineStr">
        <is>
          <t>เพิ่มการจับ ATP ที่ kinase domain</t>
        </is>
      </c>
      <c r="F34" s="186" t="inlineStr">
        <is>
          <t>เพิ่ม Stearic hindrance ทำให้ไม่จับ ATP ที่ binding pocket</t>
        </is>
      </c>
      <c r="G34" s="186" t="inlineStr">
        <is>
          <t>เพิ่มการแสดงออก EGFR บนเยื่อหุ้ม Cellผิวเซลล์</t>
        </is>
      </c>
      <c r="H34" s="186" t="inlineStr">
        <is>
          <t>Internalization และ degradation ลดลง</t>
        </is>
      </c>
      <c r="I34" s="188" t="inlineStr">
        <is>
          <t>HER2 dimerization</t>
        </is>
      </c>
      <c r="J34" s="185" t="n">
        <v>3</v>
      </c>
      <c r="K34" s="186" t="inlineStr">
        <is>
          <t>✅ คำตอบที่ถูกต้อง: ข้อ ค. เพิ่มการแสดงออก EGFR บนเยื่อหุ้ม Cellผิวเซลล์
🎯 ทำไมข้อนี้ถึงถูก:
เพิ่มการแสดงออก EGFR บนเยื่อหุ้ม Cellผิวเซลล์: เพิ่มการแสดงออก EGFR บนเยื่อหุ้ม Cell ผิวเซลล์ เพิ่มการแสดงออก EGFR บนเยื่อหุ้ม Cell ผิวเซลล์ เพิ่มการแสดงออก EGFR บนเยื่อหุ้ม Cell ผิวเซลล์ เพิ่มการแสดงออก EGFR บนเยื่อหุ้ม Cell ผิวเซลล์ การเลือก เพิ่มการแสดงออก EGFR บนเยื่อหุ้ม Cell ผิวเซลล์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ก. (CKD/AKI): CKD/AKI ไม่ตรงกับข้อบ่งใช้หรือหลักวิชาการตามที่โจทย์กำหนด
• ข้อ ข. (เพิ่มการจับ ATP ที่ kinase domain): เพิ่มการจับ ATP ที่ kinase domain ไม่ตรงกับข้อบ่งใช้หรือหลักวิชาการตามที่โจทย์กำหนด
• ข้อ ค. (เพิ่ม Stearic hindrance ทำให้ไม่จับ ATP ที่ binding pocket): เพิ่ม Stearic hindrance ทำให้ไม่จับ ATP ที่ binding pocket ไม่ตรงกับข้อบ่งใช้หรือหลักวิชาการตามที่โจทย์กำหนด
• ข้อ จ. (Internalization และ degradation ลดลง): Internalization และ degradation ลดลง ไม่ตรงกับข้อบ่งใช้หรือหลักวิชาการตามที่โจทย์กำหนด</t>
        </is>
      </c>
      <c r="L34" s="186" t="inlineStr">
        <is>
          <t>Clinic</t>
        </is>
      </c>
      <c r="M34" s="186" t="inlineStr">
        <is>
          <t>14. Oncologic</t>
        </is>
      </c>
      <c r="N34" s="186" t="inlineStr">
        <is>
          <t>14.1 CINV &amp; Supportive Care</t>
        </is>
      </c>
      <c r="O34" s="185" t="inlineStr">
        <is>
          <t>Clinic</t>
        </is>
      </c>
      <c r="P34" s="186" t="inlineStr">
        <is>
          <t>Mock PLE-CC 1 ข้อ 81</t>
        </is>
      </c>
      <c r="Q34" s="185" t="inlineStr">
        <is>
          <t>แบบฝึกหัด</t>
        </is>
      </c>
      <c r="R34" s="185" t="inlineStr">
        <is>
          <t>เล่มม่วง</t>
        </is>
      </c>
      <c r="S34" s="185" t="inlineStr">
        <is>
          <t>CASE-ONCO-NSCLC-TARGETED-IMMUNO</t>
        </is>
      </c>
    </row>
    <row r="35" ht="24" customHeight="1" s="49">
      <c r="A35" s="187" t="n">
        <v>33</v>
      </c>
      <c r="B35" s="186" t="inlineStr"/>
      <c r="C35" s="186" t="inlineStr">
        <is>
          <t>ตามเกณฑ์มาตรฐานสากล KDIGO ผู้ป่วยโรคไตเรื้อรังที่มีค่า eGFR อยู่ในช่วง 45 ถึง 59 mL/min/1.73 m² จัดอยู่ในระยะ (Stage) ใด</t>
        </is>
      </c>
      <c r="D35" s="186" t="n"/>
      <c r="E35" s="186" t="inlineStr">
        <is>
          <t>CKD Stage 1 (eGFR ≥ 90 mL/min/1.73 m²)</t>
        </is>
      </c>
      <c r="F35" s="186" t="inlineStr">
        <is>
          <t>CKD Stage 2 (eGFR 60 - 89 mL/min/1.73 m²)</t>
        </is>
      </c>
      <c r="G35" s="186" t="inlineStr">
        <is>
          <t>CKD Stage 3a (eGFR 45 - 59 mL/min/1.73 m²)</t>
        </is>
      </c>
      <c r="H35" s="186" t="inlineStr">
        <is>
          <t>CKD Stage 3b (eGFR 30 - 44 mL/min/1.73 m²)</t>
        </is>
      </c>
      <c r="I35" s="188" t="inlineStr">
        <is>
          <t>CKD Stage 4 (eGFR 15 - 29 mL/min/1.73 m²)</t>
        </is>
      </c>
      <c r="J35" s="185" t="n">
        <v>3</v>
      </c>
      <c r="K35" s="186" t="inlineStr">
        <is>
          <t>✅ คำตอบที่ถูกต้อง: ข้อ ค. CKD Stage 3a (eGFR 45 - 59 mL/min/1.73 m²)
🎯 ทำไมข้อนี้ถึงถูก:
เกณฑ์การจัดระยะโรคไตเรื้อรังตาม KDIGO Guideline:
• Stage 1: eGFR ≥ 90 mL/min/1.73 m²
• Stage 2: eGFR 60 - 89 mL/min/1.73 m²
• Stage 3a: eGFR 45 - 59 mL/min/1.73 m²
• Stage 3b: eGFR 30 - 44 mL/min/1.73 m²
• Stage 4: eGFR 15 - 29 mL/min/1.73 m²
• Stage 5: eGFR &lt; 15 mL/min/1.73 m² (Kidney Failure)
🔍 ข้ออื่นผิดเพราะอะไร:
• ข้อ ก. Stage 1: eGFR ≥ 90 mL/min/1.73 m² ร่วมกับมีหลักฐานไตถูกทำลาย
• ข้อ ข. Stage 2: eGFR 60 - 89 mL/min/1.73 m²
• ข้อ ง. Stage 3b: eGFR 30 - 44 mL/min/1.73 m²
• ข้อ จ. Stage 4: eGFR 15 - 29 mL/min/1.73 m²</t>
        </is>
      </c>
      <c r="L35" s="186" t="inlineStr">
        <is>
          <t>Clinic</t>
        </is>
      </c>
      <c r="M35" s="186" t="inlineStr">
        <is>
          <t>15. Renal</t>
        </is>
      </c>
      <c r="N35" s="186" t="inlineStr">
        <is>
          <t>15.2 Chronic kidney diseases</t>
        </is>
      </c>
      <c r="O35" s="185" t="inlineStr">
        <is>
          <t>Clinic</t>
        </is>
      </c>
      <c r="P35" s="186" t="inlineStr">
        <is>
          <t>ข้อ 73 (PLE_CC1_2562_Key.md)</t>
        </is>
      </c>
      <c r="Q35" s="185" t="inlineStr">
        <is>
          <t>ข้อสอบจริง</t>
        </is>
      </c>
      <c r="R35" s="185" t="inlineStr">
        <is>
          <t>2562</t>
        </is>
      </c>
      <c r="S35" s="185" t="n"/>
    </row>
    <row r="36" ht="24" customHeight="1" s="49">
      <c r="A36" s="187" t="n">
        <v>34</v>
      </c>
      <c r="B36" s="186" t="n"/>
      <c r="C36" s="186" t="inlineStr">
        <is>
          <t>ยาใดไม่ควรใช้ในผู้ป่วยโรคไตเรื อรังรายนี</t>
        </is>
      </c>
      <c r="D36" s="186" t="n"/>
      <c r="E36" s="186" t="inlineStr">
        <is>
          <t>Aspirin</t>
        </is>
      </c>
      <c r="F36" s="186" t="inlineStr">
        <is>
          <t>Glipizide</t>
        </is>
      </c>
      <c r="G36" s="186" t="inlineStr">
        <is>
          <t>Amlodipine</t>
        </is>
      </c>
      <c r="H36" s="186" t="inlineStr">
        <is>
          <t>Alum milk</t>
        </is>
      </c>
      <c r="I36" s="188" t="inlineStr">
        <is>
          <t>Hydralazine</t>
        </is>
      </c>
      <c r="J36" s="185" t="n">
        <v>1</v>
      </c>
      <c r="K36" s="186" t="inlineStr">
        <is>
          <t>✅ คำตอบที่ถูกต้อง: ข้อ ก. Aspirin
🎯 ทำไมข้อนี้ถึงถูก:
การเลือก Aspirin เป็นคำตอบที่ถูกต้องตามแนวทางการรักษามาตรฐาน เนื่องจาก เป็น irreversible COX-1 inhibitor ยับยั้ง Thromboxane A2 เป็นแกนหลักใน antiplatelet secondary prevention ของ CVD (ขนาดยา 75-100 mg/day)
🔍 ข้ออื่นผิดเพราะอะไร:
• ข้อ ข. (Glipizide): เป็น Second-generation Sulfonylurea กระตุ้น insulin secretion เสี่ยงต่อ hypoglycemia และ weight gain ขับออกทางตับเด่นกว่า glibenclamide จึงปลอดภัยกว่าในผู้สูงอายุ/CKD
• ข้อ ค. (Amlodipine): เป็น DHP calcium channel blocker ขยายหลอดเลือด peripheral เด่น แต่ไม่มี class-specific renal protective effect ในผู้ป่วย DM with albuminuria เท่ากับ ACEI/ARB และอาจเกิด peripheral edema
• ข้อ ง. (Alum milk): Alum milk ไม่ตรงกับข้อบ่งใช้หรือหลักวิชาการตามที่โจทย์กำหนด
• ข้อ จ. (Hydralazine): เป็น direct arteriolar vasodilator ใช้ร่วมกับ isosorbide dinitrate ใน HFrEF (โดยเฉพาะคนผิวดำ) หรือรักษา severe HTN ในหญิงตั้งครรภ์ แต่เสี่ยงต่อ drug-induced lupus</t>
        </is>
      </c>
      <c r="L36" s="186" t="inlineStr">
        <is>
          <t>Clinic</t>
        </is>
      </c>
      <c r="M36" s="186" t="inlineStr">
        <is>
          <t>15. Renal</t>
        </is>
      </c>
      <c r="N36" s="186" t="inlineStr">
        <is>
          <t>15.2 Chronic kidney diseases</t>
        </is>
      </c>
      <c r="O36" s="185" t="inlineStr">
        <is>
          <t>Clinic</t>
        </is>
      </c>
      <c r="P36" s="186" t="inlineStr">
        <is>
          <t>ข้อ 3 (PLE_CC1_2560 22 April Set 1.md)</t>
        </is>
      </c>
      <c r="Q36" s="185" t="inlineStr">
        <is>
          <t>ข้อสอบจริง</t>
        </is>
      </c>
      <c r="R36" s="185" t="inlineStr">
        <is>
          <t>2560</t>
        </is>
      </c>
      <c r="S36" s="185" t="n"/>
    </row>
    <row r="37" ht="24" customHeight="1" s="49">
      <c r="A37" s="187" t="n">
        <v>35</v>
      </c>
      <c r="B37" s="186" t="inlineStr"/>
      <c r="C37" s="186" t="inlineStr">
        <is>
          <t>ยาในข้อใดต่อไปนี้มีความเป็นพิษต่อไต (Nephrotoxicity) สูงที่สุดโดยเฉพาะเมื่อใช้ในผู้สูงอายุหรือผู้ป่วยที่มีภาวะขาดน้ำ</t>
        </is>
      </c>
      <c r="D37" s="186" t="n"/>
      <c r="E37" s="186" t="inlineStr">
        <is>
          <t>Diclofenac (กลุ่ม NSAIDs)</t>
        </is>
      </c>
      <c r="F37" s="186" t="inlineStr">
        <is>
          <t>Paracetamol</t>
        </is>
      </c>
      <c r="G37" s="186" t="inlineStr">
        <is>
          <t>Glucosamine sulfate</t>
        </is>
      </c>
      <c r="H37" s="186" t="inlineStr">
        <is>
          <t>Vitamin B complex</t>
        </is>
      </c>
      <c r="I37" s="188" t="inlineStr">
        <is>
          <t>Calcium carbonate</t>
        </is>
      </c>
      <c r="J37" s="185" t="n">
        <v>1</v>
      </c>
      <c r="K37" s="186" t="inlineStr">
        <is>
          <t>✅ คำตอบที่ถูกต้อง: ข้อ ก. Diclofenac (กลุ่ม NSAIDs)
🎯 ทำไมข้อนี้ถึงถูก:
ยากลุ่ม NSAIDs เช่น Diclofenac ยับยั้งเอนไซม์ COX-1 และ COX-2 ขัดขวางการสังเคราะห์ Prostaglandins (PGI2 และ PGE2) ที่ทำหน้าที่ขยายหลอดเลือดแดงขาเข้าของไต (Afferent arteriole) ส่งผลให้เกิดหลอดเลือดหดตัวอย่างรุนแรง เลือดไปเลี้ยงไตลดลง และเกิดภาวะ Prerenal Acute Kidney Injury รวมถึงอาจทำให้เกิด Acute interstitial nephritis ได้
🔍 ข้ออื่นผิดเพราะอะไร:
• ข้อ ข. Paracetamol: มีความปลอดภัยต่อไตสูงในขนาดการรักษามาตรฐาน เป็นยาแก้ปวดทางเลือกแรกในผู้ป่วยโรคไต
• ข้อ ค. Glucosamine sulfate: ไม่มีความเป็นพิษต่อไตที่มีนัยสำคัญทางคลินิก
• ข้อ ง. Vitamin B complex: เป็นวิตามินละลายน้ำ ไม่มีผลทำลายเนื้อเยื่อไต
• ข้อ จ. Calcium carbonate: ใช้เป็นยาจับฟอสเฟตหรือเสริมแคลเซียม ไม่ก่อพิษต่อไตโดยตรงในขนาดปกติ</t>
        </is>
      </c>
      <c r="L37" s="186" t="inlineStr">
        <is>
          <t>Clinic</t>
        </is>
      </c>
      <c r="M37" s="186" t="inlineStr">
        <is>
          <t>15. Renal</t>
        </is>
      </c>
      <c r="N37" s="186" t="inlineStr">
        <is>
          <t>15.1 Acute kidney injury</t>
        </is>
      </c>
      <c r="O37" s="185" t="inlineStr">
        <is>
          <t>Clinic</t>
        </is>
      </c>
      <c r="P37" s="186" t="inlineStr">
        <is>
          <t>ข้อ 85 (PLE_CC1_2559.md)</t>
        </is>
      </c>
      <c r="Q37" s="185" t="inlineStr">
        <is>
          <t>ข้อสอบจริง</t>
        </is>
      </c>
      <c r="R37" s="185" t="inlineStr">
        <is>
          <t>2559</t>
        </is>
      </c>
      <c r="S37" s="185" t="n"/>
    </row>
    <row r="38" ht="24" customHeight="1" s="49">
      <c r="A38" s="187" t="n">
        <v>36</v>
      </c>
      <c r="B38" s="186" t="inlineStr">
        <is>
          <t>ผู้ป่วยชายไทย อายุ 58 ปี น้ำหนัก 58 กิโลกรัม ส่วนสูง 165 เซนติเมตร ตรวจเลือดพบค่า Serum Creatinine = 2.5 mg/dL คำนวณค่า Creatinine Clearance (CrCl) ตาม Cockcroft-Gault equation ได้ประมาณ 26.4 mL/min</t>
        </is>
      </c>
      <c r="C38" s="186" t="inlineStr">
        <is>
          <t>จากค่าการทำงานของไตข้างต้น ผู้ป่วยรายนี้จัดอยู่ในระดับความรุนแรงของโรคไตเรื้อรังระยะ (Stage) ใด</t>
        </is>
      </c>
      <c r="D38" s="186" t="n"/>
      <c r="E38" s="186" t="inlineStr">
        <is>
          <t>Stage I</t>
        </is>
      </c>
      <c r="F38" s="186" t="inlineStr">
        <is>
          <t>Stage II</t>
        </is>
      </c>
      <c r="G38" s="186" t="inlineStr">
        <is>
          <t>Stage III</t>
        </is>
      </c>
      <c r="H38" s="186" t="inlineStr">
        <is>
          <t>Stage IV</t>
        </is>
      </c>
      <c r="I38" s="188" t="inlineStr">
        <is>
          <t>Stage V</t>
        </is>
      </c>
      <c r="J38" s="185" t="n">
        <v>4</v>
      </c>
      <c r="K38" s="186" t="inlineStr">
        <is>
          <t>✅ คำตอบที่ถูกต้อง: ข้อ ง. Stage IV
🎯 ทำไมข้อนี้ถึงถูก:
คำนวณ CrCl ตามสูตร Cockcroft-Gault:
$CrCl = \frac{(140 - Age) \times Weight}{72 \times sCr} = \frac{(140 - 58) \times 58}{72 \times 2.5} = \frac{82 \times 58}{180} = \frac{4756}{180} \approx 26.42\ mL/min$
ค่าการทำงานของไตอยู่ในช่วง 15 ถึง 29 mL/min จึงจัดเป็น โรคไตเรื้อรังระยะที่ 4 (CKD Stage IV: Severe decrease in GFR)
🔍 ข้ออื่นผิดเพราะอะไร:
• ข้อ ก. Stage I: GFR ≥ 90 mL/min
• ข้อ ข. Stage II: GFR 60 - 89 mL/min
• ข้อ ค. Stage III: GFR 30 - 59 mL/min
• ข้อ จ. Stage V: GFR &lt; 15 mL/min หรือต้องได้รับการบำบัดทดแทนไต (Kidney failure)</t>
        </is>
      </c>
      <c r="L38" s="186" t="inlineStr">
        <is>
          <t>Clinic</t>
        </is>
      </c>
      <c r="M38" s="186" t="inlineStr">
        <is>
          <t>15. Renal</t>
        </is>
      </c>
      <c r="N38" s="186" t="inlineStr">
        <is>
          <t>15.2 Chronic kidney diseases</t>
        </is>
      </c>
      <c r="O38" s="185" t="inlineStr">
        <is>
          <t>Clinic</t>
        </is>
      </c>
      <c r="P38" s="186" t="inlineStr">
        <is>
          <t>ข้อ 64 (PLE_CC1_2557.md)</t>
        </is>
      </c>
      <c r="Q38" s="185" t="inlineStr">
        <is>
          <t>ข้อสอบจริง</t>
        </is>
      </c>
      <c r="R38" s="185" t="inlineStr">
        <is>
          <t>2557</t>
        </is>
      </c>
      <c r="S38" s="185" t="inlineStr">
        <is>
          <t>CASE-RENAL-CKD-STAGING-CASE58</t>
        </is>
      </c>
    </row>
    <row r="39" ht="24" customHeight="1" s="49">
      <c r="A39" s="187" t="n">
        <v>37</v>
      </c>
      <c r="B39" s="186" t="inlineStr">
        <is>
          <t>ผู้ป่วยชายไทยมีประวัติรับประทานยา Simvastatin ร่วมกับ Clarithromycin ต่อมามีอาการปวดเมื่อยกล้ามเนื้อรุนแรง ปัสสาวะออกน้อยและมีสีแดงเข้มเหมือนน้ำโค้ก ผลตรวจเลือดพบค่า AST, ALT สูงลิ่ว และค่า CPK พุ่งสูงกว่า 20,000 U/L</t>
        </is>
      </c>
      <c r="C39" s="186" t="inlineStr">
        <is>
          <t>สาเหตุหลักของการเกิดภาวะไตวายเฉียบพลัน (Acute Kidney Injury) ในผู้ป่วยรายนี้คือข้อใด</t>
        </is>
      </c>
      <c r="D39" s="186" t="n"/>
      <c r="E39" s="186" t="inlineStr">
        <is>
          <t>Hypovolemia-induced AKI จากการขาดน้ำรุนแรง</t>
        </is>
      </c>
      <c r="F39" s="186" t="inlineStr">
        <is>
          <t>Alcohol-induced acute pancreatitis</t>
        </is>
      </c>
      <c r="G39" s="186" t="inlineStr">
        <is>
          <t>Renal artery thrombosis</t>
        </is>
      </c>
      <c r="H39" s="186" t="inlineStr">
        <is>
          <t>Myoglobin-induced Acute Tubular Necrosis (จากภาวะ Rhabdomyolysis)</t>
        </is>
      </c>
      <c r="I39" s="188" t="inlineStr">
        <is>
          <t>Allergic interstitial nephritis จากยาปฏิชีวนะ</t>
        </is>
      </c>
      <c r="J39" s="185" t="n">
        <v>4</v>
      </c>
      <c r="K39" s="186" t="inlineStr">
        <is>
          <t>✅ คำตอบที่ถูกต้อง: ข้อ ง. Myoglobin-induced Acute Tubular Necrosis (จากภาวะ Rhabdomyolysis)
🎯 ทำไมข้อนี้ถึงถูก:
อันตรกิริยาระหว่างยา Simvastatin และ Clarithromycin (CYP3A4 strong inhibitor) ทำให้ระดับ Simvastatin ในเลือดสูงขึ้นหลายเท่า นำไปสู่การเกิดภาวะกล้ามเนื้อลายสลายรุนแรง (Rhabdomyolysis) โดยสาร Myoglobin ที่หลั่งออกจากกล้ามเนื้อจะผ่านเข้าสู่ไตและตกตะกอนอุดตันท่อไต (Tubular cast formation) ร่วมกับการสร้างอนุมูลอิสระ ทำให้เกิด Myoglobin-induced Acute Tubular Necrosis (ATN) และไตวายเฉียบพลัน
🔍 ข้ออื่นผิดเพราะอะไร:
• ข้อ ก. Hypovolemia: แม้จะทำให้ไตวายได้ แต่ในเคสนี้สาเหตุจำเพาะคือพิษจาก myoglobin
• ข้อ ข. Alcohol-induced: โจทย์ไม่ได้ระบุประวัติดื่มแอลกอฮอล์ และอาการปวดกล้ามเนื้อร่วมกับ CPK สูงสัมพันธ์กับ statin
• ข้อ ค. Renal artery thrombosis: ไม่สัมพันธ์กับอาการปัสสาวะสีโค้กและเอนไซม์กล้ามเนื้อ CPK ที่สูงลิ่ว
• ข้อ จ. Allergic interstitial nephritis: พยาธิสภาพเด่นเรื่องไข้ ผื่น เม็ดเลือดขาว eosinophil ไม่ได้เด่นเรื่อง CPK สูงและ myoglobinuria</t>
        </is>
      </c>
      <c r="L39" s="186" t="inlineStr">
        <is>
          <t>Clinic</t>
        </is>
      </c>
      <c r="M39" s="186" t="inlineStr">
        <is>
          <t>15. Renal</t>
        </is>
      </c>
      <c r="N39" s="186" t="inlineStr">
        <is>
          <t>15.1 Acute kidney injury</t>
        </is>
      </c>
      <c r="O39" s="185" t="inlineStr">
        <is>
          <t>Clinic</t>
        </is>
      </c>
      <c r="P39" s="186" t="inlineStr">
        <is>
          <t>ข้อ 4 (PLE_CC1_2554 SET2.md)</t>
        </is>
      </c>
      <c r="Q39" s="185" t="inlineStr">
        <is>
          <t>ข้อสอบจริง</t>
        </is>
      </c>
      <c r="R39" s="185" t="inlineStr">
        <is>
          <t>2554</t>
        </is>
      </c>
      <c r="S39" s="185" t="inlineStr">
        <is>
          <t>CASE-RENAL-SIMVAST-RHABDOMYOLYSIS-AKI</t>
        </is>
      </c>
    </row>
    <row r="40" ht="24" customHeight="1" s="49">
      <c r="A40" s="187" t="n">
        <v>38</v>
      </c>
      <c r="B40" s="186" t="inlineStr"/>
      <c r="C40" s="186" t="inlineStr">
        <is>
          <t>ฮอร์โมนในข้อใดมีหน้าที่รักษาสมดุลของระดับแคลเซียมในเลือด โดยกระตุ้นการสลายแคลเซียมออกจากกระดูกและเพิ่มการดูดซึมแคลเซียมกลับที่ท่อไต</t>
        </is>
      </c>
      <c r="D40" s="186" t="n"/>
      <c r="E40" s="186" t="inlineStr">
        <is>
          <t>Parathyroid hormone (PTH)</t>
        </is>
      </c>
      <c r="F40" s="186" t="inlineStr">
        <is>
          <t>Calcitonin</t>
        </is>
      </c>
      <c r="G40" s="186" t="inlineStr">
        <is>
          <t>Erythropoietin (EPO)</t>
        </is>
      </c>
      <c r="H40" s="186" t="inlineStr">
        <is>
          <t>Aldosterone</t>
        </is>
      </c>
      <c r="I40" s="188" t="inlineStr">
        <is>
          <t>Vasopressin (ADH)</t>
        </is>
      </c>
      <c r="J40" s="185" t="n">
        <v>1</v>
      </c>
      <c r="K40" s="186" t="inlineStr">
        <is>
          <t>✅ คำตอบที่ถูกต้อง: ข้อ ก. Parathyroid hormone (PTH)
🎯 ทำไมข้อนี้ถึงถูก:
Parathyroid hormone (PTH) หลั่งจากต่อมพาราไทรอยด์เมื่อระดับแคลเซียมในเลือดลดต่ำลง โดยออกฤทธิ์: 1) กระตุ้นการสลายกระดูก (Bone resorption) ปลดปล่อยแคลเซียมและฟอสเฟต, 2) เพิ่มการดูดซึมกลับของแคลเซียมที่ท่อไตส่วนปลาย (Distal convoluted tubule) และยับยั้งการดูดกลับฟอสเฟต, 3) กระตุ้นเอนไซม์ 1-alpha-hydroxylase ในไตเพื่อสร้าง Calcitriol ช่วยดูดซึมแคลเซียมจากทางเดินอาหาร
🔍 ข้ออื่นผิดเพราะอะไร:
• ข้อ ข. Calcitonin: หลั่งจากไทรอยด์ ออกฤทธิ์ลดระดับแคลเซียมในเลือดโดยยับยั้งการสลายกระดูก
• ข้อ ค. Erythropoietin: หลั่งจากไตเพื่อกระตุ้นการสร้างเม็ดเลือดแดงที่ไขกระดูก
• ข้อ ง. Aldosterone: หลั่งจากต่อมหมวกไต ทำหน้าที่ดูดซึมโซเดียมและน้ำกลับ และขับโพแทสเซียม
• ข้อ จ. Vasopressin: ฮอร์โมนต้านการขับปัสสาวะ ทำหน้าที่ดูดซึมน้ำอิสระกลับที่ท่อรวม (Collecting duct)</t>
        </is>
      </c>
      <c r="L40" s="186" t="inlineStr">
        <is>
          <t>Clinic</t>
        </is>
      </c>
      <c r="M40" s="186" t="inlineStr">
        <is>
          <t>15. Renal</t>
        </is>
      </c>
      <c r="N40" s="186" t="inlineStr">
        <is>
          <t>15.2 Chronic kidney diseases</t>
        </is>
      </c>
      <c r="O40" s="185" t="inlineStr">
        <is>
          <t>Clinic</t>
        </is>
      </c>
      <c r="P40" s="186" t="inlineStr">
        <is>
          <t>ข้อ 2 (PLE_CC1_Practice_Exam.md)</t>
        </is>
      </c>
      <c r="Q40" s="185" t="inlineStr">
        <is>
          <t>แบบฝึกหัด</t>
        </is>
      </c>
      <c r="R40" s="185" t="inlineStr">
        <is>
          <t>เล่มม่วง</t>
        </is>
      </c>
      <c r="S40" s="185" t="n"/>
    </row>
    <row r="41" ht="24" customHeight="1" s="49">
      <c r="A41" s="187" t="n">
        <v>39</v>
      </c>
      <c r="B41" s="186" t="inlineStr"/>
      <c r="C41" s="186" t="inlineStr">
        <is>
          <t>ยาคลายกังวลกลุ่ม Benzodiazepine ในข้อใดมีความปลอดภัยและเหมาะสมที่สุดสำหรับผู้ป่วยที่มีการทำงานของตับหรือไตบกพร่อง เนื่องจากถูกกำจัดผ่านกระบวนการ Direct Glucuronidation (LOT group)</t>
        </is>
      </c>
      <c r="D41" s="186" t="n"/>
      <c r="E41" s="186" t="inlineStr">
        <is>
          <t>Lorazepam</t>
        </is>
      </c>
      <c r="F41" s="186" t="inlineStr">
        <is>
          <t>Diazepam</t>
        </is>
      </c>
      <c r="G41" s="186" t="inlineStr">
        <is>
          <t>Chlordiazepoxide</t>
        </is>
      </c>
      <c r="H41" s="186" t="inlineStr">
        <is>
          <t>Alprazolam</t>
        </is>
      </c>
      <c r="I41" s="188" t="inlineStr">
        <is>
          <t>Clonazepam</t>
        </is>
      </c>
      <c r="J41" s="185" t="n">
        <v>1</v>
      </c>
      <c r="K41" s="186" t="inlineStr">
        <is>
          <t>✅ คำตอบที่ถูกต้อง: ข้อ ก. Lorazepam
🎯 ทำไมข้อนี้ถึงถูก:
ยากลุ่ม Benzodiazepines ที่อยู่ในกลุ่ม LOT (Lorazepam, Oxazepam, Temazepam) มีคุณสมบัติพิเศษคือไม่ผ่านกระบวนการ Phase I Hepatic Oxidation โดยเอนไซม์ CYP450 แต่ผ่านกระบวนการ Phase II Direct Glucuronidation เป็นสารที่ไม่มีฤทธิ์และขับออกทางไต จึงไม่มี Active metabolites สะสม ปลอดภัยสูงสุดในผู้สูงอายุ ผู้ป่วยโรคตับ และผู้ป่วยโรคไต
🔍 ข้ออื่นผิดเพราะอะไร:
• ข้อ ข. Diazepam: ผ่าน Phase I oxidation ได้ active metabolites ที่มีครึ่งชีวิตยาวนานมาก (Desmethyldiazepam &gt; 100 ชั่วโมง) เกิดการสะสมรุนแรง
• ข้อ ค. Chlordiazepoxide: มี active metabolites สะสมยาวนาน ทำให้ง่วงซึมและสับสน
• ข้อ ง. Alprazolam: ถูกเมแทบอไลต์ผ่าน CYP3A4 ไวต่อการทำงานของตับที่ลดลง
• ข้อ จ. Clonazepam: เมแทบอไลต์ผ่านตับ มีครึ่งชีวิตยาวนาน</t>
        </is>
      </c>
      <c r="L41" s="186" t="inlineStr">
        <is>
          <t>Clinic</t>
        </is>
      </c>
      <c r="M41" s="186" t="inlineStr">
        <is>
          <t>9. Neurologic</t>
        </is>
      </c>
      <c r="N41" s="186" t="inlineStr">
        <is>
          <t>9.1 Epilepsy</t>
        </is>
      </c>
      <c r="O41" s="185" t="inlineStr">
        <is>
          <t>Clinic</t>
        </is>
      </c>
      <c r="P41" s="186" t="inlineStr">
        <is>
          <t>ข้อ 5 (PLE_CC1_Practice_Exam.md)</t>
        </is>
      </c>
      <c r="Q41" s="185" t="inlineStr">
        <is>
          <t>แบบฝึกหัด</t>
        </is>
      </c>
      <c r="R41" s="185" t="inlineStr">
        <is>
          <t>เล่มม่วง</t>
        </is>
      </c>
      <c r="S41" s="185" t="n"/>
    </row>
    <row r="42" ht="24" customHeight="1" s="49">
      <c r="A42" s="187" t="n">
        <v>40</v>
      </c>
      <c r="B42" s="186" t="n"/>
      <c r="C42" s="186" t="inlineStr">
        <is>
          <t>ยา A 80% ขับออกทางไตและขับออกในรูป active metabolite ข้อใดเหมาะสมมากที่สุด</t>
        </is>
      </c>
      <c r="D42" s="186" t="n"/>
      <c r="E42" s="186" t="inlineStr">
        <is>
          <t>ควรพิจารณาปรับขนาดยาลดลง หากผู้ป่วยมีการทำงานของไตแย่ลง</t>
        </is>
      </c>
      <c r="F42" s="186" t="inlineStr">
        <is>
          <t>จำเป็นต้องพิจารณาการทำงานของตับร่วมด้วย</t>
        </is>
      </c>
      <c r="G42" s="186" t="inlineStr">
        <is>
          <t>ไม่มีความจำเป็นต้องปรับขนาดยาในผู้ป่วยโรคไต</t>
        </is>
      </c>
      <c r="H42" s="186" t="inlineStr">
        <is>
          <t>ผู้ป่วยควรดื่มน้ำหลังรับประทานยามากๆ เพื่อลดการเกิดพิษของยาต่อไต</t>
        </is>
      </c>
      <c r="I42" s="188" t="inlineStr">
        <is>
          <t>ผู้ป่วย CKD จะไม่สามารถใช้ยาตัวดังกล่าวได้</t>
        </is>
      </c>
      <c r="J42" s="185" t="n">
        <v>1</v>
      </c>
      <c r="K42" s="186" t="inlineStr">
        <is>
          <t>✅ คำตอบที่ถูกต้อง: ข้อ ก. ควรพิจารณาปรับขนาดยาลดลง หากผู้ป่วยมีการทำงานของไตแย่ลง
🎯 ทำไมข้อนี้ถึงถูก:
การเลือก ควรพิจารณาปรับขนาดยาลดลง หากผู้ป่วยมีการทำงานของไตแย่ลง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(จำเป็นต้องพิจารณาสภาพของตับในการปรับขนาดยาในผู้ป่วย 397 Phamacokinetics ฝ่ายวิชาการและนักศึกษาชั้นปีที่ 4 คณะเภสัชศาสตร์
• ข้อ ค.: (ไม่มีความจำเป็นต้องปรับขนาดยาในผู้ป่วยโรคไต): ไม่ใช่คำตอบที่ถูกต้องตามแนวทางเวชปฏิบัติและหลักวิชาการทางเภสัชกรรมสำหรับกรณีนี้
• ข้อ ง.: (ผู้ป่วยควรดื่มน้ำหลังรับประทานยามากๆ เพื่อลดการเกิดพิษของยาต่อไต): ไม่ใช่คำตอบที่ถูกต้องตามแนวทางเวชปฏิบัติและหลักวิชาการทางเภสัชกรรมสำหรับกรณีนี้
• ข้อ จ.: (ผู้ป่วย CKD จะไม่สามารถใช้ยาตัวดังกล่าวได้): ไม่ใช่คำตอบที่ถูกต้องตามแนวทางเวชปฏิบัติและหลักวิชาการทางเภสัชกรรมสำหรับกรณีนี้</t>
        </is>
      </c>
      <c r="L42" s="186" t="inlineStr">
        <is>
          <t>Clinic</t>
        </is>
      </c>
      <c r="M42" s="186" t="inlineStr">
        <is>
          <t>15. Renal</t>
        </is>
      </c>
      <c r="N42" s="186" t="inlineStr">
        <is>
          <t>15.2 Chronic kidney diseases</t>
        </is>
      </c>
      <c r="O42" s="185" t="inlineStr">
        <is>
          <t>Clinic</t>
        </is>
      </c>
      <c r="P42" s="186" t="inlineStr">
        <is>
          <t>ข้อ 13 (PLE_CC1_Practice_Exam.md)</t>
        </is>
      </c>
      <c r="Q42" s="185" t="inlineStr">
        <is>
          <t>แบบฝึกหัด</t>
        </is>
      </c>
      <c r="R42" s="185" t="inlineStr">
        <is>
          <t>เล่มม่วง</t>
        </is>
      </c>
      <c r="S42" s="185" t="n"/>
    </row>
    <row r="43" ht="24" customHeight="1" s="49">
      <c r="A43" s="187" t="n">
        <v>41</v>
      </c>
      <c r="B43" s="186" t="inlineStr"/>
      <c r="C43" s="186" t="inlineStr">
        <is>
          <t>เภสัชกรควรให้คำแนะนำการรับประทานยาจับฟอสเฟต Sevelamer carbonate แก่ผู้ป่วยโรคไตเรื้อรังอย่างไรจึงจะถูกต้องและมีประสิทธิภาพสูงสุด</t>
        </is>
      </c>
      <c r="D43" s="186" t="n"/>
      <c r="E43" s="186" t="inlineStr">
        <is>
          <t>กลืนยาทั้งเม็ดพร้อมอาหารทันที ห้ามเคี้ยวหรือบดเม็ดยา</t>
        </is>
      </c>
      <c r="F43" s="186" t="inlineStr">
        <is>
          <t>รับประทานก่อนนอนพร้อมน้ำ 1 แก้วใหญ่</t>
        </is>
      </c>
      <c r="G43" s="186" t="inlineStr">
        <is>
          <t>เคี้ยวเม็ดยาให้ละเอียดก่อนกลืนทันทีหลังอาหาร</t>
        </is>
      </c>
      <c r="H43" s="186" t="inlineStr">
        <is>
          <t>รับประทานก่อนอาหาร 1 ชั่วโมงขณะท้องว่าง</t>
        </is>
      </c>
      <c r="I43" s="188" t="inlineStr">
        <is>
          <t>บดละลายน้ำอุ่นดื่มทันที</t>
        </is>
      </c>
      <c r="J43" s="185" t="n">
        <v>1</v>
      </c>
      <c r="K43" s="186" t="inlineStr">
        <is>
          <t>✅ คำตอบที่ถูกต้อง: ข้อ ก. กลืนยาทั้งเม็ดพร้อมอาหารทันที ห้ามเคี้ยวหรือบดเม็ดยา
🎯 ทำไมข้อนี้ถึงถูก:
Sevelamer carbonate เป็น Polymeric phosphate binder ที่มีคุณสมบัติพองตัวเมื่อสัมผัสน้ำ จึงต้องกลืนยาทั้งเม็ดพร้อมมื้ออาหาร (คำแรกหรือพร้อมอาหารทันที) เพื่อให้ตัวยาเข้าจับกับฟอสเฟตในอาหารโดยตรงในกระเพาะและลำไส้ และห้ามเคี้ยว บด หรือหักเม็ดยา เพราะยาจะพองตัวในปากและหลอดอาหารก่อให้เกิดการอุดตันหรือสำลักได้
🔍 ข้ออื่นผิดเพราะอะไร:
• ข้อ ข. รับประทานก่อนนอน: ไม่สามารถจับฟอสเฟตได้เพราะไม่มีอาหารในทางเดินอาหาร
• ข้อ ค. เคี้ยวเม็ดยาให้ละเอียด: เป็นข้อห้ามเด็ดขาดเพราะยาจะพองตัวและติดคอ
• ข้อ ง. รับประทานก่อนอาหาร 1 ชั่วโมงขณะท้องว่าง: ประสิทธิภาพในการจับฟอสเฟตในอาหารจะลดลงอย่างมาก
• ข้อ จ. บดละลายน้ำอุ่น: เม็ดยาจะพองตัวจนข้นหนืดและไม่สามารถรับประทานได้อย่างปลอดภัย</t>
        </is>
      </c>
      <c r="L43" s="186" t="inlineStr">
        <is>
          <t>Clinic</t>
        </is>
      </c>
      <c r="M43" s="186" t="inlineStr">
        <is>
          <t>15. Renal</t>
        </is>
      </c>
      <c r="N43" s="186" t="inlineStr">
        <is>
          <t>15.2 Chronic kidney diseases</t>
        </is>
      </c>
      <c r="O43" s="185" t="inlineStr">
        <is>
          <t>Clinic</t>
        </is>
      </c>
      <c r="P43" s="186" t="inlineStr">
        <is>
          <t>ข้อ 78 (PLE_CC1_2562_Key.md)</t>
        </is>
      </c>
      <c r="Q43" s="185" t="inlineStr">
        <is>
          <t>ข้อสอบจริง</t>
        </is>
      </c>
      <c r="R43" s="185" t="inlineStr">
        <is>
          <t>2562</t>
        </is>
      </c>
      <c r="S43" s="185" t="n"/>
    </row>
    <row r="44" ht="24" customHeight="1" s="49">
      <c r="A44" s="187" t="n">
        <v>42</v>
      </c>
      <c r="B44" s="186" t="inlineStr"/>
      <c r="C44" s="186" t="inlineStr">
        <is>
          <t>ยาต้านไวรัสในข้อใดเป็นสาเหตุสำคัญของการเกิดพิษต่อท่อไตส่วนต้น (Proximal tubular dysfunction / Fanconi syndrome) ส่งผลให้เกิด Proteinuria, Hypophosphatemia, Glycosuria, Hypokalemia และ Bicarbonate wasting</t>
        </is>
      </c>
      <c r="D44" s="186" t="n"/>
      <c r="E44" s="186" t="inlineStr">
        <is>
          <t>Tenofovir disoproxil fumarate (TDF)</t>
        </is>
      </c>
      <c r="F44" s="186" t="inlineStr">
        <is>
          <t>Acyclovir</t>
        </is>
      </c>
      <c r="G44" s="186" t="inlineStr">
        <is>
          <t>Zidovudine (AZT)</t>
        </is>
      </c>
      <c r="H44" s="186" t="inlineStr">
        <is>
          <t>Lamivudine (3TC)</t>
        </is>
      </c>
      <c r="I44" s="188" t="inlineStr">
        <is>
          <t>Efavirenz (EFV)</t>
        </is>
      </c>
      <c r="J44" s="185" t="n">
        <v>1</v>
      </c>
      <c r="K44" s="186" t="inlineStr">
        <is>
          <t>✅ คำตอบที่ถูกต้อง: ข้อ ก. Tenofovir disoproxil fumarate (TDF)
🎯 ทำไมข้อนี้ถึงถูก:
Tenofovir disoproxil fumarate (TDF) สะสมในเซลล์ท่อไตส่วนต้น (Proximal tubular cells) ผ่านทางตัวขนส่ง OAT1/OAT3 และทำลายไมโทคอนเดรีย ทำให้การดูดซึมสารกลับบกพร่อง เกิดกลุ่มอาการ Fanconi syndrome ซึ่งมีลักษณะจำเพาะคือ Glucosuria (แม้ระดับน้ำตาลในเลือดปกติ), Hypophosphatemia, Aminoaciduria, Hypokalemia, Proteinuria (ชนิดท่อไต) และ Non-anion gap metabolic acidosis
🔍 ข้ออื่นผิดเพราะอะไร:
• ข้อ ข. Acyclovir: ก่อให้เกิดพิษต่อไตจากการตกผลึกในท่อไต (Intratubular crystal precipitation) เกิด Acute kidney injury แบบ Obstructive ไม่ออกมาในรูป Fanconi syndrome
• ข้อ ค. Zidovudine (AZT): เด่นเรื่องความเป็นพิษต่อไขกระดูก (Bone marrow suppression: Anemia, Neutropenia)
• ข้อ ง. Lamivudine (3TC): มีความปลอดภัยต่อไตสูงมาก และขับออกทางไตโดยไม่ทำลายท่อไต
• ข้อ จ. Efavirenz (EFV): เด่นเรื่องพิษต่อระบบประสาทส่วนกลาง (CNS toxicity: Dizziness, vivid dreams) และผื่นแพ้ยา</t>
        </is>
      </c>
      <c r="L44" s="186" t="inlineStr">
        <is>
          <t>Clinic</t>
        </is>
      </c>
      <c r="M44" s="186" t="inlineStr">
        <is>
          <t>8. Infectious diseases</t>
        </is>
      </c>
      <c r="N44" s="186" t="inlineStr">
        <is>
          <t>8.3 HIV/AIDS &amp; Opportunistic infections</t>
        </is>
      </c>
      <c r="O44" s="185" t="inlineStr">
        <is>
          <t>Clinic</t>
        </is>
      </c>
      <c r="P44" s="186" t="inlineStr">
        <is>
          <t>ข้อ 67 (PLE_CC1_2561_Key.md)</t>
        </is>
      </c>
      <c r="Q44" s="185" t="inlineStr">
        <is>
          <t>ข้อสอบจริง</t>
        </is>
      </c>
      <c r="R44" s="185" t="inlineStr">
        <is>
          <t>2561</t>
        </is>
      </c>
      <c r="S44" s="185" t="n"/>
    </row>
    <row r="45" ht="24" customHeight="1" s="49">
      <c r="A45" s="187" t="n">
        <v>43</v>
      </c>
      <c r="B45" s="186" t="inlineStr">
        <is>
          <t>ผู้ป่วยหญิงเป็นโรคไตเรื้อรัง (CKD มา 2 ปี) ตรวจเลือดพบค่า Scr 5.0 mg/dL, K+ 6.5 mEq/L, Phosphate 5.5 mg/dL, Hct 33%, Hb 9 g/dL มาพบแพทย์ด้วยอาการเบื่ออาหาร อ่อนเพลีย บวม</t>
        </is>
      </c>
      <c r="C45" s="186" t="inlineStr">
        <is>
          <t>ผู้ป่วย มี ClCr เท่าไร</t>
        </is>
      </c>
      <c r="D45" s="186" t="n"/>
      <c r="E45" s="186" t="inlineStr">
        <is>
          <t>5</t>
        </is>
      </c>
      <c r="F45" s="186" t="inlineStr">
        <is>
          <t>8.5</t>
        </is>
      </c>
      <c r="G45" s="186" t="inlineStr">
        <is>
          <t>10</t>
        </is>
      </c>
      <c r="H45" s="186" t="inlineStr">
        <is>
          <t>15</t>
        </is>
      </c>
      <c r="I45" s="188" t="inlineStr">
        <is>
          <t>20</t>
        </is>
      </c>
      <c r="J45" s="185" t="n">
        <v>2</v>
      </c>
      <c r="K45" s="186" t="inlineStr">
        <is>
          <t>✅ คำตอบที่ถูกต้อง: ข้อ ข. 8.5
🎯 ทำไมข้อนี้ถึงถูก:
🔍 ข้ออื่นผิดเพราะอะไร:
• ข้อ ก. (5): ไม่ตรงกับหลักการหรือข้อบ่งใช้ที่ถูกต้องตามโจทย์กำหนด
• ข้อ ค. (10): ไม่ตรงกับหลักการหรือข้อบ่งใช้ที่ถูกต้องตามโจทย์กำหนด
• ข้อ ง. (15): ไม่ตรงกับหลักการหรือข้อบ่งใช้ที่ถูกต้องตามโจทย์กำหนด
• ข้อ จ. (20): ไม่ตรงกับหลักการหรือข้อบ่งใช้ที่ถูกต้องตามโจทย์กำหนด</t>
        </is>
      </c>
      <c r="L45" s="186" t="inlineStr">
        <is>
          <t>Clinic</t>
        </is>
      </c>
      <c r="M45" s="186" t="inlineStr">
        <is>
          <t>15. Renal</t>
        </is>
      </c>
      <c r="N45" s="186" t="inlineStr">
        <is>
          <t>15.2 Chronic kidney diseases</t>
        </is>
      </c>
      <c r="O45" s="185" t="inlineStr">
        <is>
          <t>Clinic</t>
        </is>
      </c>
      <c r="P45" s="186" t="inlineStr">
        <is>
          <t>[SOURCE: Pharma Plus เล่มม่วง 2 - ข้อสอบย้อนหลังปี 2558 วันที่ 1 ข้อ 46]</t>
        </is>
      </c>
      <c r="Q45" s="185" t="inlineStr">
        <is>
          <t>ข้อสอบจริง</t>
        </is>
      </c>
      <c r="R45" s="185" t="inlineStr">
        <is>
          <t>2558</t>
        </is>
      </c>
      <c r="S45" s="185" t="inlineStr">
        <is>
          <t>CASE-RENAL-CKD-ANEMIA-MBD-CASE6</t>
        </is>
      </c>
    </row>
    <row r="46" ht="24" customHeight="1" s="49">
      <c r="A46" s="187" t="n">
        <v>44</v>
      </c>
      <c r="B46" s="186" t="inlineStr">
        <is>
          <t>ผู้ป่วยหญิงเป็นโรคไตเรื้อรัง (CKD มา 2 ปี) ตรวจเลือดพบค่า Scr 5.0 mg/dL, K+ 6.5 mEq/L, Phosphate 5.5 mg/dL, Hct 33%, Hb 9 g/dL มาพบแพทย์ด้วยอาการเบื่ออาหาร อ่อนเพลีย บวม</t>
        </is>
      </c>
      <c r="C46" s="186" t="inlineStr">
        <is>
          <t>จัดอยู่ใน CKD stageใด</t>
        </is>
      </c>
      <c r="D46" s="186" t="n"/>
      <c r="E46" s="186" t="inlineStr">
        <is>
          <t>I</t>
        </is>
      </c>
      <c r="F46" s="186" t="inlineStr">
        <is>
          <t>II</t>
        </is>
      </c>
      <c r="G46" s="186" t="inlineStr">
        <is>
          <t>III</t>
        </is>
      </c>
      <c r="H46" s="186" t="inlineStr">
        <is>
          <t>IV</t>
        </is>
      </c>
      <c r="I46" s="188" t="inlineStr">
        <is>
          <t>V</t>
        </is>
      </c>
      <c r="J46" s="185" t="n">
        <v>5</v>
      </c>
      <c r="K46" s="186" t="inlineStr">
        <is>
          <t>✅ คำตอบที่ถูกต้อง: ข้อ จ. V
🎯 ทำไมข้อนี้ถึงถูก:
🔍 ข้ออื่นผิดเพราะอะไร:
• ข้อ ก. (I): ไม่ตรงกับหลักการหรือข้อบ่งใช้ที่ถูกต้องตามโจทย์กำหนด
• ข้อ ข. (II): ไม่ตรงกับหลักการหรือข้อบ่งใช้ที่ถูกต้องตามโจทย์กำหนด
• ข้อ ค. (III): ไม่ตรงกับหลักการหรือข้อบ่งใช้ที่ถูกต้องตามโจทย์กำหนด
• ข้อ ง. (IV): ไม่ตรงกับหลักการหรือข้อบ่งใช้ที่ถูกต้องตามโจทย์กำหนด</t>
        </is>
      </c>
      <c r="L46" s="186" t="inlineStr">
        <is>
          <t>Clinic</t>
        </is>
      </c>
      <c r="M46" s="186" t="inlineStr">
        <is>
          <t>15. Renal</t>
        </is>
      </c>
      <c r="N46" s="186" t="inlineStr">
        <is>
          <t>15.2 Chronic kidney diseases</t>
        </is>
      </c>
      <c r="O46" s="185" t="inlineStr">
        <is>
          <t>Clinic</t>
        </is>
      </c>
      <c r="P46" s="186" t="inlineStr">
        <is>
          <t>[SOURCE: Pharma Plus เล่มม่วง 2 - ข้อสอบย้อนหลังปี 2558 วันที่ 1 ข้อ 47]</t>
        </is>
      </c>
      <c r="Q46" s="185" t="inlineStr">
        <is>
          <t>ข้อสอบจริง</t>
        </is>
      </c>
      <c r="R46" s="185" t="inlineStr">
        <is>
          <t>2558</t>
        </is>
      </c>
      <c r="S46" s="185" t="inlineStr">
        <is>
          <t>CASE-RENAL-CKD-ANEMIA-MBD-CASE6</t>
        </is>
      </c>
    </row>
    <row r="47" ht="24" customHeight="1" s="49">
      <c r="A47" s="187" t="n">
        <v>45</v>
      </c>
      <c r="B47" s="186" t="inlineStr">
        <is>
          <t>ผู้ป่วยหญิงเป็นโรคไตเรื้อรัง (CKD มา 2 ปี) ตรวจเลือดพบค่า Scr 5.0 mg/dL, K+ 6.5 mEq/L, Phosphate 5.5 mg/dL, Hct 33%, Hb 9 g/dL มาพบแพทย์ด้วยอาการเบื่ออาหาร อ่อนเพลีย บวม</t>
        </is>
      </c>
      <c r="C47" s="186" t="inlineStr">
        <is>
          <t>ยาใดใช้รักษา hyperphosphatemia</t>
        </is>
      </c>
      <c r="D47" s="186" t="n"/>
      <c r="E47" s="186" t="inlineStr">
        <is>
          <t>CaCO3</t>
        </is>
      </c>
      <c r="F47" s="186" t="inlineStr">
        <is>
          <t>KCl</t>
        </is>
      </c>
      <c r="G47" s="186" t="inlineStr">
        <is>
          <t>Mg(OH)2</t>
        </is>
      </c>
      <c r="H47" s="186" t="inlineStr">
        <is>
          <t>NaHCO3</t>
        </is>
      </c>
      <c r="I47" s="188" t="inlineStr">
        <is>
          <t>Albumin</t>
        </is>
      </c>
      <c r="J47" s="185" t="n">
        <v>1</v>
      </c>
      <c r="K47" s="186" t="inlineStr">
        <is>
          <t>✅ คำตอบที่ถูกต้อง: ข้อ ก. CaCO3
🎯 ทำไมข้อนี้ถึงถูก:
🔍 ข้ออื่นผิดเพราะอะไร:
• ข้อ ข. (KCl): ไม่ตรงกับหลักการหรือข้อบ่งใช้ที่ถูกต้องตามโจทย์กำหนด
• ข้อ ค. (Mg(OH)2): ไม่ตรงกับหลักการหรือข้อบ่งใช้ที่ถูกต้องตามโจทย์กำหนด
• ข้อ ง. (NaHCO3): ไม่ตรงกับหลักการหรือข้อบ่งใช้ที่ถูกต้องตามโจทย์กำหนด
• ข้อ จ. (Albumin): ไม่ตรงกับหลักการหรือข้อบ่งใช้ที่ถูกต้องตามโจทย์กำหนด</t>
        </is>
      </c>
      <c r="L47" s="186" t="inlineStr">
        <is>
          <t>Clinic</t>
        </is>
      </c>
      <c r="M47" s="186" t="inlineStr">
        <is>
          <t>15. Renal</t>
        </is>
      </c>
      <c r="N47" s="186" t="inlineStr">
        <is>
          <t>15.2 Chronic kidney diseases</t>
        </is>
      </c>
      <c r="O47" s="185" t="inlineStr">
        <is>
          <t>Clinic</t>
        </is>
      </c>
      <c r="P47" s="186" t="inlineStr">
        <is>
          <t>[SOURCE: Pharma Plus เล่มม่วง 2 - ข้อสอบย้อนหลังปี 2558 วันที่ 1 ข้อ 48]</t>
        </is>
      </c>
      <c r="Q47" s="185" t="inlineStr">
        <is>
          <t>ข้อสอบจริง</t>
        </is>
      </c>
      <c r="R47" s="185" t="inlineStr">
        <is>
          <t>2558</t>
        </is>
      </c>
      <c r="S47" s="185" t="inlineStr">
        <is>
          <t>CASE-RENAL-CKD-ANEMIA-MBD-CASE6</t>
        </is>
      </c>
    </row>
    <row r="48" ht="24" customHeight="1" s="49">
      <c r="A48" s="187" t="n">
        <v>46</v>
      </c>
      <c r="B48" s="186" t="inlineStr">
        <is>
          <t>ผู้ป่วยหญิงเป็นโรคไตเรื้อรัง (CKD มา 2 ปี) ตรวจเลือดพบค่า Scr 5.0 mg/dL, K+ 6.5 mEq/L, Phosphate 5.5 mg/dL, Hct 33%, Hb 9 g/dL มาพบแพทย์ด้วยอาการเบื่ออาหาร อ่อนเพลีย บวม</t>
        </is>
      </c>
      <c r="C48" s="186" t="inlineStr">
        <is>
          <t>ผู้ป่วยได้ EPO ต้องติดตามอะไร</t>
        </is>
      </c>
      <c r="D48" s="186" t="n"/>
      <c r="E48" s="186" t="inlineStr">
        <is>
          <t>Blood Pressure</t>
        </is>
      </c>
      <c r="F48" s="186" t="inlineStr">
        <is>
          <t>Heart Rate</t>
        </is>
      </c>
      <c r="G48" s="186" t="inlineStr">
        <is>
          <t>Sodium</t>
        </is>
      </c>
      <c r="H48" s="186" t="inlineStr">
        <is>
          <t>Calcium</t>
        </is>
      </c>
      <c r="I48" s="188" t="inlineStr">
        <is>
          <t>Body temperature</t>
        </is>
      </c>
      <c r="J48" s="185" t="n">
        <v>1</v>
      </c>
      <c r="K48" s="186" t="inlineStr">
        <is>
          <t>✅ คำตอบที่ถูกต้อง: ข้อ ก. Blood Pressure
🎯 ทำไมข้อนี้ถึงถูก:
🔍 ข้ออื่นผิดเพราะอะไร:
• ข้อ ข. (Heart Rate): ไม่ตรงกับหลักการหรือข้อบ่งใช้ที่ถูกต้องตามโจทย์กำหนด
• ข้อ ค. (Sodium): ไม่ตรงกับหลักการหรือข้อบ่งใช้ที่ถูกต้องตามโจทย์กำหนด
• ข้อ ง. (Calcium): ไม่ตรงกับหลักการหรือข้อบ่งใช้ที่ถูกต้องตามโจทย์กำหนด
• ข้อ จ. (Body temperature): ไม่ตรงกับหลักการหรือข้อบ่งใช้ที่ถูกต้องตามโจทย์กำหนด</t>
        </is>
      </c>
      <c r="L48" s="186" t="inlineStr">
        <is>
          <t>Clinic</t>
        </is>
      </c>
      <c r="M48" s="186" t="inlineStr">
        <is>
          <t>15. Renal</t>
        </is>
      </c>
      <c r="N48" s="186" t="inlineStr">
        <is>
          <t>15.2 Chronic kidney diseases</t>
        </is>
      </c>
      <c r="O48" s="185" t="inlineStr">
        <is>
          <t>Clinic</t>
        </is>
      </c>
      <c r="P48" s="186" t="inlineStr">
        <is>
          <t>[SOURCE: Pharma Plus เล่มม่วง 2 - ข้อสอบย้อนหลังปี 2558 วันที่ 1 ข้อ 49]</t>
        </is>
      </c>
      <c r="Q48" s="185" t="inlineStr">
        <is>
          <t>ข้อสอบจริง</t>
        </is>
      </c>
      <c r="R48" s="185" t="inlineStr">
        <is>
          <t>2558</t>
        </is>
      </c>
      <c r="S48" s="185" t="inlineStr">
        <is>
          <t>CASE-RENAL-CKD-ANEMIA-MBD-CASE6</t>
        </is>
      </c>
    </row>
    <row r="49" ht="24" customHeight="1" s="49">
      <c r="A49" s="187" t="n">
        <v>47</v>
      </c>
      <c r="B49" s="186" t="inlineStr">
        <is>
          <t>ผู้ป่วยหญิงเป็นโรคไตเรื้อรัง (CKD มา 2 ปี) ตรวจเลือดพบค่า Scr 5.0 mg/dL, K+ 6.5 mEq/L, Phosphate 5.5 mg/dL, Hct 33%, Hb 9 g/dL มาพบแพทย์ด้วยอาการเบื่ออาหาร อ่อนเพลีย บวม</t>
        </is>
      </c>
      <c r="C49" s="186" t="inlineStr">
        <is>
          <t>ยารักษาภาวะ hyperkalemia</t>
        </is>
      </c>
      <c r="D49" s="186" t="n"/>
      <c r="E49" s="186" t="inlineStr">
        <is>
          <t>Sevelamer</t>
        </is>
      </c>
      <c r="F49" s="186" t="inlineStr">
        <is>
          <t>Al(OH)3</t>
        </is>
      </c>
      <c r="G49" s="186" t="inlineStr">
        <is>
          <t>CaCO3</t>
        </is>
      </c>
      <c r="H49" s="186" t="inlineStr">
        <is>
          <t>Sodium bicarbonate</t>
        </is>
      </c>
      <c r="I49" s="188" t="inlineStr">
        <is>
          <t>Sodium polystyrene sulfonate</t>
        </is>
      </c>
      <c r="J49" s="185" t="n">
        <v>5</v>
      </c>
      <c r="K49" s="186" t="inlineStr">
        <is>
          <t>✅ คำตอบที่ถูกต้อง: ข้อ จ. Sodium polystyrene sulfonate
🎯 ทำไมข้อนี้ถึงถูก:
🔍 ข้ออื่นผิดเพราะอะไร:
• ข้อ ก. (Sevelamer): ไม่ตรงกับหลักการหรือข้อบ่งใช้ที่ถูกต้องตามโจทย์กำหนด
• ข้อ ข. (Al(OH)3): ไม่ตรงกับหลักการหรือข้อบ่งใช้ที่ถูกต้องตามโจทย์กำหนด
• ข้อ ค. (CaCO3): ไม่ตรงกับหลักการหรือข้อบ่งใช้ที่ถูกต้องตามโจทย์กำหนด
• ข้อ ง. (Sodium bicarbonate): ไม่ตรงกับหลักการหรือข้อบ่งใช้ที่ถูกต้องตามโจทย์กำหนด</t>
        </is>
      </c>
      <c r="L49" s="186" t="inlineStr">
        <is>
          <t>Clinic</t>
        </is>
      </c>
      <c r="M49" s="186" t="inlineStr">
        <is>
          <t>15. Renal</t>
        </is>
      </c>
      <c r="N49" s="186" t="inlineStr">
        <is>
          <t>15.3 Fluid &amp; Electrolyte</t>
        </is>
      </c>
      <c r="O49" s="185" t="inlineStr">
        <is>
          <t>Clinic</t>
        </is>
      </c>
      <c r="P49" s="186" t="inlineStr">
        <is>
          <t>[SOURCE: Pharma Plus เล่มม่วง 2 - ข้อสอบย้อนหลังปี 2558 วันที่ 1 ข้อ 50]</t>
        </is>
      </c>
      <c r="Q49" s="185" t="inlineStr">
        <is>
          <t>ข้อสอบจริง</t>
        </is>
      </c>
      <c r="R49" s="185" t="inlineStr">
        <is>
          <t>2558</t>
        </is>
      </c>
      <c r="S49" s="185" t="inlineStr">
        <is>
          <t>CASE-RENAL-CKD-ANEMIA-MBD-CASE6</t>
        </is>
      </c>
    </row>
    <row r="50" ht="24" customHeight="1" s="49">
      <c r="A50" s="187" t="n">
        <v>48</v>
      </c>
      <c r="B50" s="186" t="inlineStr">
        <is>
          <t>ผู้ป่วยหญิงเป็นโรคไตเรื้อรัง (CKD มา 2 ปี) ตรวจเลือดพบค่า Scr 5.0 mg/dL, K+ 6.5 mEq/L, Phosphate 5.5 mg/dL, Hct 33%, Hb 9 g/dL มาพบแพทย์ด้วยอาการเบื่ออาหาร อ่อนเพลีย บวม</t>
        </is>
      </c>
      <c r="C50" s="186" t="inlineStr">
        <is>
          <t>หากผู้ป่วยต้องรักษาภาวะ secondary hyperthyroid (hyperparathyroidism) ต้องได้ยาใด</t>
        </is>
      </c>
      <c r="D50" s="186" t="n"/>
      <c r="E50" s="186" t="inlineStr">
        <is>
          <t>Vitamin A</t>
        </is>
      </c>
      <c r="F50" s="186" t="inlineStr">
        <is>
          <t>Vitamin D</t>
        </is>
      </c>
      <c r="G50" s="186" t="inlineStr">
        <is>
          <t>Vitamin E</t>
        </is>
      </c>
      <c r="H50" s="186" t="inlineStr">
        <is>
          <t>Vitamin K</t>
        </is>
      </c>
      <c r="I50" s="188" t="inlineStr">
        <is>
          <t>Vitamin B</t>
        </is>
      </c>
      <c r="J50" s="185" t="n">
        <v>2</v>
      </c>
      <c r="K50" s="186" t="inlineStr">
        <is>
          <t>✅ คำตอบที่ถูกต้อง: ข้อ ข. Vitamin D
🎯 ทำไมข้อนี้ถึงถูก:
🔍 ข้ออื่นผิดเพราะอะไร:
• ข้อ ก. (Vitamin A): ไม่ตรงกับหลักการหรือข้อบ่งใช้ที่ถูกต้องตามโจทย์กำหนด
• ข้อ ค. (Vitamin E): ไม่ตรงกับหลักการหรือข้อบ่งใช้ที่ถูกต้องตามโจทย์กำหนด
• ข้อ ง. (Vitamin K): ไม่ตรงกับหลักการหรือข้อบ่งใช้ที่ถูกต้องตามโจทย์กำหนด
• ข้อ จ. (Vitamin B): ไม่ตรงกับหลักการหรือข้อบ่งใช้ที่ถูกต้องตามโจทย์กำหนด</t>
        </is>
      </c>
      <c r="L50" s="186" t="inlineStr">
        <is>
          <t>Clinic</t>
        </is>
      </c>
      <c r="M50" s="186" t="inlineStr">
        <is>
          <t>15. Renal</t>
        </is>
      </c>
      <c r="N50" s="186" t="inlineStr">
        <is>
          <t>15.2 Chronic kidney diseases</t>
        </is>
      </c>
      <c r="O50" s="185" t="inlineStr">
        <is>
          <t>Clinic</t>
        </is>
      </c>
      <c r="P50" s="186" t="inlineStr">
        <is>
          <t>[SOURCE: Pharma Plus เล่มม่วง 2 - ข้อสอบย้อนหลังปี 2558 วันที่ 1 ข้อ 51]</t>
        </is>
      </c>
      <c r="Q50" s="185" t="inlineStr">
        <is>
          <t>ข้อสอบจริง</t>
        </is>
      </c>
      <c r="R50" s="185" t="inlineStr">
        <is>
          <t>2558</t>
        </is>
      </c>
      <c r="S50" s="185" t="inlineStr">
        <is>
          <t>CASE-RENAL-CKD-ANEMIA-MBD-CASE6</t>
        </is>
      </c>
    </row>
    <row r="51" ht="24" customHeight="1" s="49">
      <c r="A51" s="187" t="n">
        <v>49</v>
      </c>
      <c r="B51" s="186" t="inlineStr">
        <is>
          <t>ผู้ป่วยชายอายุ 65 ปี เป็นโรคเบาหวานชนิดที่ 2 และโรคความดันโลหิตสูงมานาน 10 ปี ได้รับยา HCTZ, Losartan, Enalapril มาพบแพทย์ด้วยอาการอาเจียน ท้องเสียรุนแรง ปัสสาวะออกน้อย และตรวจพบค่า Serum Creatinine สูงขึ้นเฉียบพลัน</t>
        </is>
      </c>
      <c r="C51" s="186" t="inlineStr">
        <is>
          <t>จากอาการดังกล่าวผู้ป่วยเกิดภาวะใด</t>
        </is>
      </c>
      <c r="D51" s="186" t="n"/>
      <c r="E51" s="186" t="inlineStr">
        <is>
          <t>CKD</t>
        </is>
      </c>
      <c r="F51" s="186" t="inlineStr">
        <is>
          <t>Chronic necrosis</t>
        </is>
      </c>
      <c r="G51" s="186" t="inlineStr">
        <is>
          <t>Intrinsic acute kidney injury</t>
        </is>
      </c>
      <c r="H51" s="186" t="inlineStr">
        <is>
          <t>Prerenal acute kidney injury</t>
        </is>
      </c>
      <c r="I51" s="188" t="inlineStr">
        <is>
          <t>Postrenal acute kidney injury</t>
        </is>
      </c>
      <c r="J51" s="185" t="n">
        <v>4</v>
      </c>
      <c r="K51" s="186" t="inlineStr">
        <is>
          <t>✅ คำตอบที่ถูกต้อง: ข้อ ง. Prerenal acute kidney injury
🎯 ทำไมข้อนี้ถึงถูก:
ผู้ป่วยมีอาการอาเจียน ปัสสาวะลดลง ความดันโลหิตลดลง แสดงถึงภาวะ volume depletion (hypovolemia) ร่วมกับการใช้ยาขับปัสสาวะ HCTZ และยาลดความดันกลุ่ม ACEI/ARB (enalapril และ losartan) ที่ยับยั้ง efferent arteriolar vasoconstriction ส่งผลให้ intraglomerular pressure ลดลงอย่างมาก เกิดภาวะ prerenal acute kidney injury (prerenal AKI)
🔍 ข้ออื่นผิดเพราะอะไร:
• ข้อ ก.: CKD (chronic kidney disease) ต้องมีหลักฐานความผิดปกติของโครงสร้างหรือการทำงานของไตต่อเนื่องนานกว่า 3 เดือน แต่ในเคสนี้เกิดขึ้นเฉียบพลันหลังอาเจียน
• ข้อ ข.: Chronic necrosis ไม่ใช่การจำแนกประเภทมาตรฐานของ acute renal failure
• ข้อ ค.: Intrinsic AKI เกิดจากความเสียหายของเนื้อไตโดยตรง (เช่น acute tubular necrosis, interstitial nephritis, glomerulonephritis) ซึ่งมักไม่ตอบสนองต่อการให้สารน้ำเพียงอย่างเดียว
• ข้อ จ.: Postrenal AKI เกิดจากการอุดกั้นของทางเดินปัสสาวะ (urinary tract obstruction เช่น นิ่ว หรือต่อมลูกหมากโต) ซึ่งไม่มีประวัติในรายนี้</t>
        </is>
      </c>
      <c r="L51" s="186" t="inlineStr">
        <is>
          <t>Clinic</t>
        </is>
      </c>
      <c r="M51" s="186" t="inlineStr">
        <is>
          <t>15. Renal</t>
        </is>
      </c>
      <c r="N51" s="186" t="inlineStr">
        <is>
          <t>15.1 Acute kidney injury</t>
        </is>
      </c>
      <c r="O51" s="185" t="inlineStr">
        <is>
          <t>Clinic</t>
        </is>
      </c>
      <c r="P51" s="186" t="inlineStr">
        <is>
          <t>ข้อสอบเก่า</t>
        </is>
      </c>
      <c r="Q51" s="185" t="inlineStr">
        <is>
          <t>ข้อสอบจริง</t>
        </is>
      </c>
      <c r="R51" s="185" t="inlineStr">
        <is>
          <t>2565</t>
        </is>
      </c>
      <c r="S51" s="185" t="inlineStr">
        <is>
          <t>CASE_2565_DKD_01</t>
        </is>
      </c>
    </row>
    <row r="52" ht="24" customHeight="1" s="49">
      <c r="A52" s="187" t="n">
        <v>50</v>
      </c>
      <c r="B52" s="186" t="inlineStr">
        <is>
          <t>ผู้ป่วยชายอายุ 65 ปี เป็นโรคเบาหวานชนิดที่ 2 และโรคความดันโลหิตสูงมานาน 10 ปี ได้รับยา HCTZ, Losartan, Enalapril มาพบแพทย์ด้วยอาการอาเจียน ท้องเสียรุนแรง ปัสสาวะออกน้อย และตรวจพบค่า Serum Creatinine สูงขึ้นเฉียบพลัน</t>
        </is>
      </c>
      <c r="C52" s="186" t="inlineStr">
        <is>
          <t>ข้อใดคือแนวทางการปรับยาในผู้ป่วยรายนี้</t>
        </is>
      </c>
      <c r="D52" s="186" t="n"/>
      <c r="E52" s="186" t="inlineStr">
        <is>
          <t>หยุดยา HCTZ</t>
        </is>
      </c>
      <c r="F52" s="186" t="inlineStr">
        <is>
          <t>หยุดยา losartan</t>
        </is>
      </c>
      <c r="G52" s="186" t="inlineStr">
        <is>
          <t>หยุดยา enalapril</t>
        </is>
      </c>
      <c r="H52" s="186" t="inlineStr">
        <is>
          <t>หยุดยา losartan และ enalapril</t>
        </is>
      </c>
      <c r="I52" s="188" t="inlineStr">
        <is>
          <t>หยุดยา HCTZ, losartan และ enalapril</t>
        </is>
      </c>
      <c r="J52" s="185" t="n">
        <v>5</v>
      </c>
      <c r="K52" s="186" t="inlineStr">
        <is>
          <t>✅ คำตอบที่ถูกต้อง: ข้อ จ. หยุดยา HCTZ, losartan และ enalapril
🎯 ทำไมข้อนี้ถึงถูก:
ในภาวะ volume depletion ร่วมกับ prerenal AKI ต้องหยุดยาทุกตัวที่ซ้ำเติมภาวะขาดน้ำและการไหลเวียนเลือดที่ไต ได้แก่ ยาขับปัสสาวะ HCTZ ที่ทำให้ dehydration รุนแรงขึ้น และหยุดทั้ง enalapril (ACEI) และ losartan (ARB) ซึ่งนอกจากจะลด glomerular filtration pressure แล้ว ยังเป็นการสั่งใช้ยาซ้ำซ้อนที่ไม่เหมาะสม (dual RAAS blockade) อีกด้วย
🔍 ข้ออื่นผิดเพราะอะไร:
• ข้อ ก.: หยุดเฉพาะ HCTZ ไม่เพียงพอ เพราะ enalapril และ losartan ยังคงขยาย efferent arteriole ทำให้ GFR ตกต่ำต่อเนื่อง
• ข้อ ข.: หยุดเฉพาะ losartan ไม่เพียงพอ เพราะยังคงมี enalapril และ HCTZ ที่ซ้ำเติม AKI
• ข้อ ค.: หยุดเฉพาะ enalapril ไม่เพียงพอ เพราะยังมี losartan และ HCTZ
• ข้อ ง.: หยุดเฉพาะ losartan และ enalapril แต่ไม่หยุด HCTZ จะทำให้ร่างกายสูญเสียสารน้ำและเกลือแร่ต่อไป ยิ่งทำให้ไตขาดเลือด</t>
        </is>
      </c>
      <c r="L52" s="186" t="inlineStr">
        <is>
          <t>Clinic</t>
        </is>
      </c>
      <c r="M52" s="186" t="inlineStr">
        <is>
          <t>15. Renal</t>
        </is>
      </c>
      <c r="N52" s="186" t="inlineStr">
        <is>
          <t>15.1 Acute kidney injury</t>
        </is>
      </c>
      <c r="O52" s="185" t="inlineStr">
        <is>
          <t>Clinic</t>
        </is>
      </c>
      <c r="P52" s="186" t="inlineStr">
        <is>
          <t>ข้อสอบเก่า</t>
        </is>
      </c>
      <c r="Q52" s="185" t="inlineStr">
        <is>
          <t>ข้อสอบจริง</t>
        </is>
      </c>
      <c r="R52" s="185" t="inlineStr">
        <is>
          <t>2565</t>
        </is>
      </c>
      <c r="S52" s="185" t="inlineStr">
        <is>
          <t>CASE_2565_DKD_01</t>
        </is>
      </c>
    </row>
    <row r="53" ht="24" customHeight="1" s="49">
      <c r="A53" s="187" t="n">
        <v>51</v>
      </c>
      <c r="B53" s="186" t="inlineStr">
        <is>
          <t>ผู้ป่วยชายอายุ 65 ปี เป็นโรคเบาหวานชนิดที่ 2 และโรคความดันโลหิตสูงมานาน 10 ปี ได้รับยา HCTZ, Losartan, Enalapril มาพบแพทย์ด้วยอาการอาเจียน ท้องเสียรุนแรง ปัสสาวะออกน้อย และตรวจพบค่า Serum Creatinine สูงขึ้นเฉียบพลัน</t>
        </is>
      </c>
      <c r="C53" s="186" t="inlineStr">
        <is>
          <t>ข้อใดไม่ต้องติดตามในการรักษา AKI</t>
        </is>
      </c>
      <c r="D53" s="186" t="n"/>
      <c r="E53" s="186" t="inlineStr">
        <is>
          <t>BUN</t>
        </is>
      </c>
      <c r="F53" s="186" t="inlineStr">
        <is>
          <t>Scr</t>
        </is>
      </c>
      <c r="G53" s="186" t="inlineStr">
        <is>
          <t>BP</t>
        </is>
      </c>
      <c r="H53" s="186" t="inlineStr">
        <is>
          <t>Specifics gravity</t>
        </is>
      </c>
      <c r="I53" s="188" t="inlineStr">
        <is>
          <t>Urine input/output</t>
        </is>
      </c>
      <c r="J53" s="185" t="n">
        <v>4</v>
      </c>
      <c r="K53" s="186" t="inlineStr">
        <is>
          <t>✅ คำตอบที่ถูกต้อง: ข้อ ง. Specifics gravity
🎯 ทำไมข้อนี้ถึงถูก:
Urine specific gravity เป็นเพียงการตรวจคัดกรองเบื้องต้นใน urinalysis ที่มีความแปรปรวนสูงจากระดับ hydration และสารทึบรังสี ไม่ใช่ core monitoring parameter ในการติดตามการรักษาและประเมิน renal recovery ในผู้ป่วย AKI
🔍 ข้ออื่นผิดเพราะอะไร:
• ข้อ ก.: BUN จำเป็นต้องติดตามเพื่อประเมิน uremia และสัดส่วน BUN/Scr ratio ในการแยกระหว่าง prerenal azotemia และ intrinsic renal failure
• ข้อ ข.: Serum creatinine (Scr) เป็นเกณฑ์มาตรฐานหลักตาม KDIGO guideline ในการวินิจฉัยและประเมินการฟื้นตัวของไต
• ข้อ ค.: Blood pressure (BP) สำคัญอย่างยิ่งในการประเมิน hemodynamic status และ renal perfusion pressure
• ข้อ จ.: Urine input/output เป็นพารามิเตอร์หลักตามเกณฑ์ KDIGO ในการติดตามการทำงานของไตและประเมินภาวะ fluid overload</t>
        </is>
      </c>
      <c r="L53" s="186" t="inlineStr">
        <is>
          <t>Clinic</t>
        </is>
      </c>
      <c r="M53" s="186" t="inlineStr">
        <is>
          <t>15. Renal</t>
        </is>
      </c>
      <c r="N53" s="186" t="inlineStr">
        <is>
          <t>15.1 Acute kidney injury</t>
        </is>
      </c>
      <c r="O53" s="185" t="inlineStr">
        <is>
          <t>Clinic</t>
        </is>
      </c>
      <c r="P53" s="186" t="inlineStr">
        <is>
          <t>ข้อสอบเก่า</t>
        </is>
      </c>
      <c r="Q53" s="185" t="inlineStr">
        <is>
          <t>ข้อสอบจริง</t>
        </is>
      </c>
      <c r="R53" s="185" t="inlineStr">
        <is>
          <t>2565</t>
        </is>
      </c>
      <c r="S53" s="185" t="inlineStr">
        <is>
          <t>CASE_2565_DKD_01</t>
        </is>
      </c>
    </row>
    <row r="54" ht="24" customHeight="1" s="49">
      <c r="A54" s="187" t="n">
        <v>52</v>
      </c>
      <c r="B54" s="186" t="inlineStr">
        <is>
          <t>ผู้ป่วยชายไทย อายุ 54 ปี มีประวัติโรคความดันโลหิตสูง รับประทานยา Losartan มา 20 ปี น้ำหนัก 67 kg ส่วนสูง 172 cm ผลตรวจเลือด sCr 1.2 mg/dL ต่อมาตรวจพบ GFR ลดลงเหลือ 49 mL/min/1.73 m² และ Phosphate 5.2 mg/dL</t>
        </is>
      </c>
      <c r="C54" s="186" t="inlineStr">
        <is>
          <t>แพทย์พิจารณาเพิ่มยาตัวใหม่เพื่อควบคุมอาการ ซึ่งยาดังกล่าวอาจส่งผลต่อการทำงานต่อไต จึงส่งปรึกษาเภสัชเกี่ยวกับการทำงานของไต โดยผู้ป่วยรายนี้ น้ำหนัก 67 kg สูง 172 cm sCr 1.2 mg/dL จงคำนวณหาค่า CrCl</t>
        </is>
      </c>
      <c r="D54" s="186" t="n"/>
      <c r="E54" s="186" t="inlineStr">
        <is>
          <t>62.5 mL/min</t>
        </is>
      </c>
      <c r="F54" s="186" t="inlineStr">
        <is>
          <t>65.8 mL/min</t>
        </is>
      </c>
      <c r="G54" s="186" t="inlineStr">
        <is>
          <t>66.7 mL/min</t>
        </is>
      </c>
      <c r="H54" s="186" t="inlineStr">
        <is>
          <t>72.7 mL/min</t>
        </is>
      </c>
      <c r="I54" s="188" t="inlineStr">
        <is>
          <t>75.4 mL/min</t>
        </is>
      </c>
      <c r="J54" s="185" t="n">
        <v>3</v>
      </c>
      <c r="K54" s="186" t="inlineStr">
        <is>
          <t>✅ คำตอบที่ถูกต้อง: ข้อ ค. 66.7 mL/min
🎯 ทำไมข้อนี้ถึงถูก:
คำนวณตาม Cockcroft-Gault equation สำหรับเพศชาย: CrCl = [(140 - อายุ) คูณ น้ำหนัก (kg)] / [72 คูณ sCr (mg/dL)] = [(140 - 54) คูณ 67] / [72 คูณ 1.2] = [86 คูณ 67] / 86.4 = 5,762 / 86.4 = 66.69 mL/min ปัดเศษได้ 66.7 mL/min
🔍 ข้ออื่นผิดเพราะอะไร:
• ข้อ ก. (62.5 mL/min): เกิดจากการคำนวณผิดพลาด หรือใช้สูตรที่มีตัวคูณผิด เช่น ใช้ตัวหาร 72 คูณ 1.28
• ข้อ ข. (65.8 mL/min): เป็นตัวเลขคลาดเคลื่อนจากการปัดเศษระหว่างคำนวณก่อนสิ้นสุด
• ข้อ ง. (72.7 mL/min): เกิดจากการนำน้ำหนัก ideal body weight หรือค่าคำนวณที่ไม่ปรับตามสูตรจริง
• ข้อ จ. (75.4 mL/min): เกิดจากการคำนวณโดยลืมตัวหารของ serum creatinine หรือสลับสูตร</t>
        </is>
      </c>
      <c r="L54" s="186" t="inlineStr">
        <is>
          <t>Clinic</t>
        </is>
      </c>
      <c r="M54" s="186" t="inlineStr">
        <is>
          <t>15. Renal</t>
        </is>
      </c>
      <c r="N54" s="186" t="inlineStr">
        <is>
          <t>15.2 Chronic kidney diseases</t>
        </is>
      </c>
      <c r="O54" s="185" t="inlineStr">
        <is>
          <t>Clinic</t>
        </is>
      </c>
      <c r="P54" s="186" t="inlineStr">
        <is>
          <t>[SOURCE: Mock Pharmtutor 2024 Set 1 ข้อ 88]</t>
        </is>
      </c>
      <c r="Q54" s="185" t="inlineStr">
        <is>
          <t>ข้อสอบจำลอง</t>
        </is>
      </c>
      <c r="R54" s="185" t="inlineStr">
        <is>
          <t>Mock Pharmtutor 2024</t>
        </is>
      </c>
      <c r="S54" s="185" t="inlineStr">
        <is>
          <t>CASE-RENAL-MOCK-HTN-CKD-STAGING</t>
        </is>
      </c>
    </row>
    <row r="55" ht="24" customHeight="1" s="49">
      <c r="A55" s="187" t="n">
        <v>53</v>
      </c>
      <c r="B55" s="186" t="inlineStr">
        <is>
          <t>ผู้ป่วยชายไทย อายุ 54 ปี มีประวัติโรคความดันโลหิตสูง รับประทานยา Losartan มา 20 ปี น้ำหนัก 67 kg ส่วนสูง 172 cm ผลตรวจเลือด sCr 1.2 mg/dL ต่อมาตรวจพบ GFR ลดลงเหลือ 49 mL/min/1.73 m² และ Phosphate 5.2 mg/dL</t>
        </is>
      </c>
      <c r="C55" s="186" t="inlineStr">
        <is>
          <t>3 เดือนถัดมา พบว่าผู้ป่วยมาตามนัดพบว่า GFR การทำงานของไตอยู่ที่ 49 mL/min/1.73 m2 แพทย์จึงสั่งตรวจทางห้องปฏิบัติการเพิ่มเติมพบว่า K = 4.0 mmol/L, Na = 130 mmol/L, Hb 14.1 g/dL และ PO4 5.2 mg/dL จากอาการข้างต้นของคนไข้ ผู้ป่วยรายดังกล่าวจัดอยู่ในภาวะ CKD stage ใด</t>
        </is>
      </c>
      <c r="D55" s="186" t="n"/>
      <c r="E55" s="186" t="inlineStr">
        <is>
          <t>Stage 1</t>
        </is>
      </c>
      <c r="F55" s="186" t="inlineStr">
        <is>
          <t>Stage 2</t>
        </is>
      </c>
      <c r="G55" s="186" t="inlineStr">
        <is>
          <t>Stage 3</t>
        </is>
      </c>
      <c r="H55" s="186" t="inlineStr">
        <is>
          <t>Stage 4</t>
        </is>
      </c>
      <c r="I55" s="188" t="inlineStr">
        <is>
          <t>Stage 5</t>
        </is>
      </c>
      <c r="J55" s="185" t="n">
        <v>3</v>
      </c>
      <c r="K55" s="186" t="inlineStr">
        <is>
          <t>✅ คำตอบที่ถูกต้อง: ข้อ ค. Stage 3
🎯 ทำไมข้อนี้ถึงถูก:
ตามแนวทาง KDIGO Guidelines การจัดระยะโรคไตเรื้อรัง (CKD staging) โดยประเมินจากอัตราการกรองของไตพบ GFR 49 mL/min/1.73 m2 ซึ่งอยู่ในช่วง 30 ถึง 59 mL/min/1.73 m2 จึงจัดอยู่ใน Stage 3 (หรือเฉพาะเจาะจงคือ Stage 3a: GFR 45-59 mL/min/1.73 m2)
🔍 ข้ออื่นผิดเพราะอะไร:
• ข้อ ก. (Stage 1): เกณฑ์คือ GFR มากกว่าหรือเท่ากับ 90 mL/min/1.73 m2 ร่วมกับมีภาวะไตถูกทำลาย (kidney damage)
• ข้อ ข. (Stage 2): เกณฑ์คือ GFR อยู่ในช่วง 60 ถึง 89 mL/min/1.73 m2 ร่วมกับมี kidney damage
• ข้อ ง. (Stage 4): เกณฑ์คือ GFR ลดลงอย่างรุนแรง อยู่ในช่วง 15 ถึง 29 mL/min/1.73 m2
• ข้อ จ. (Stage 5): เกณฑ์คือ GFR น้อยกว่า 15 mL/min/1.73 m2 จัดเป็นภาวะไตวายระยะสุดท้าย (Kidney failure)</t>
        </is>
      </c>
      <c r="L55" s="186" t="inlineStr">
        <is>
          <t>Clinic</t>
        </is>
      </c>
      <c r="M55" s="186" t="inlineStr">
        <is>
          <t>15. Renal</t>
        </is>
      </c>
      <c r="N55" s="186" t="inlineStr">
        <is>
          <t>15.2 Chronic kidney diseases</t>
        </is>
      </c>
      <c r="O55" s="185" t="inlineStr">
        <is>
          <t>Clinic</t>
        </is>
      </c>
      <c r="P55" s="186" t="inlineStr">
        <is>
          <t>[SOURCE: Mock Pharmtutor 2024 Set 1 ข้อ 89]</t>
        </is>
      </c>
      <c r="Q55" s="185" t="inlineStr">
        <is>
          <t>ข้อสอบจำลอง</t>
        </is>
      </c>
      <c r="R55" s="185" t="inlineStr">
        <is>
          <t>Mock Pharmtutor 2024</t>
        </is>
      </c>
      <c r="S55" s="185" t="inlineStr">
        <is>
          <t>CASE-RENAL-MOCK-HTN-CKD-STAGING</t>
        </is>
      </c>
    </row>
    <row r="56" ht="24" customHeight="1" s="49">
      <c r="A56" s="187" t="n">
        <v>54</v>
      </c>
      <c r="B56" s="186" t="inlineStr">
        <is>
          <t>ผู้ป่วยชายไทย อายุ 54 ปี มีประวัติโรคความดันโลหิตสูง รับประทานยา Losartan มา 20 ปี น้ำหนัก 67 kg ส่วนสูง 172 cm ผลตรวจเลือด sCr 1.2 mg/dL ต่อมาตรวจพบ GFR ลดลงเหลือ 49 mL/min/1.73 m² และ Phosphate 5.2 mg/dL</t>
        </is>
      </c>
      <c r="C56" s="186" t="inlineStr">
        <is>
          <t>จากอาการข้างต้นผู้ป่วยรายดังกล่าวควรได้รับยาชนิดใดในการรักษาเพิ่มเติม (ผลตรวจ PO4 = 5.2 mg/dL, K = 4.0 mmol/L, Na = 130 mmol/L, Hb 14.1 g/dL, GFR 49 mL/min/1.73 m2)</t>
        </is>
      </c>
      <c r="D56" s="186" t="n"/>
      <c r="E56" s="186" t="inlineStr">
        <is>
          <t>erythropoietin stimulating agent</t>
        </is>
      </c>
      <c r="F56" s="186" t="inlineStr">
        <is>
          <t>Sodium polystyrene sulfonate</t>
        </is>
      </c>
      <c r="G56" s="186" t="inlineStr">
        <is>
          <t>alfacalcidol</t>
        </is>
      </c>
      <c r="H56" s="186" t="inlineStr">
        <is>
          <t>Sodamint</t>
        </is>
      </c>
      <c r="I56" s="188" t="inlineStr">
        <is>
          <t>Sevelamer</t>
        </is>
      </c>
      <c r="J56" s="185" t="n">
        <v>5</v>
      </c>
      <c r="K56" s="186" t="inlineStr">
        <is>
          <t>✅ คำตอบที่ถูกต้อง: ข้อ จ. Sevelamer
🎯 ทำไมข้อนี้ถึงถูก:
ผู้ป่วยมีภาวะฟอสเฟตในเลือดสูง (hyperphosphatemia โดยมี PO4 5.2 mg/dL ซึ่งสูงกว่าเกณฑ์ปกติ 2.5 ถึง 4.5 mg/dL) จึงมีข้อบ่งใช้ของ phosphate binder คือ Sevelamer เพื่อช่วยจับฟอสเฟตในทางเดินอาหารและขับออกทางอุจจาระ
🔍 ข้ออื่นผิดเพราะอะไร:
• ข้อ ก. (erythropoietin stimulating agent): ค่า Hb ของคนไข้อยู่ที่ 14.1 g/dL ซึ่งปกติ ไม่ได้มีภาวะโลหิตจางจากโรคไตเรื้อรัง (เป้าหมาย Hb มักอยู่ที่ 10 ถึง 11.5 g/dL)
• ข้อ ข. (Sodium polystyrene sulfonate): ใช้รักษาภาวะ potassium ในเลือดสูง (hyperkalemia) แต่ผู้ป่วยมี K เท่ากับ 4.0 mmol/L ซึ่งอยู่ในเกณฑ์ปกติ
• ข้อ ค. (alfacalcidol): เป็น active vitamin D analogue มีฤทธิ์เพิ่มการดูดซึมทั้งแคลเซียมและฟอสเฟตในทางเดินอาหาร หากให้ในขณะที่ฟอสเฟตในเลือดยังสูงจะยิ่งทำให้ hyperphosphatemia แย่ลงและเสี่ยงต่อ vascular calcification
• ข้อ ง. (Sodamint): Sodium bicarbonate ใช้รักษาภาวะ metabolic acidosis แต่จากผลแล็บยังไม่มีข้อมูลยืนยัน metabolic acidosis และการให้ sodium อาจเพิ่มความดันโลหิต</t>
        </is>
      </c>
      <c r="L56" s="186" t="inlineStr">
        <is>
          <t>Clinic</t>
        </is>
      </c>
      <c r="M56" s="186" t="inlineStr">
        <is>
          <t>15. Renal</t>
        </is>
      </c>
      <c r="N56" s="186" t="inlineStr">
        <is>
          <t>15.2 Chronic kidney diseases</t>
        </is>
      </c>
      <c r="O56" s="185" t="inlineStr">
        <is>
          <t>Clinic</t>
        </is>
      </c>
      <c r="P56" s="186" t="inlineStr">
        <is>
          <t>[SOURCE: Mock Pharmtutor 2024 Set 1 ข้อ 90]</t>
        </is>
      </c>
      <c r="Q56" s="185" t="inlineStr">
        <is>
          <t>ข้อสอบจำลอง</t>
        </is>
      </c>
      <c r="R56" s="185" t="inlineStr">
        <is>
          <t>Mock Pharmtutor 2024</t>
        </is>
      </c>
      <c r="S56" s="185" t="inlineStr">
        <is>
          <t>CASE-RENAL-MOCK-HTN-CKD-STAGING</t>
        </is>
      </c>
    </row>
    <row r="57" ht="24" customHeight="1" s="49">
      <c r="A57" s="187" t="n">
        <v>55</v>
      </c>
      <c r="B57" s="186" t="inlineStr">
        <is>
          <t>ผู้ป่วยชายไทยอายุ 62 ปี มีประวัติโรคประจำตัวเป็นโรคความดันโลหิตสูงร่วมกับเบาหวาน ปัจจุบันรับประทานยา Hydralazine, Amlodipine และ Glipizide ผลตรวจทางห้องปฏิบัติการ: HbA1c 6.2%, BP 140/85 mmHg, eGFR 46 mL/min/1.73 m², Ca 10 mg/dL, PO4 6 mg/dL</t>
        </is>
      </c>
      <c r="C57" s="186" t="inlineStr">
        <is>
          <t>จากค่าทางห้องปฏิบัติการเบื้องต้น ค่า eGFR 46 mL/min/1.73 m² จัดอยู่ในระยะ (Stage) ใดของโรคไตเรื้อรัง</t>
        </is>
      </c>
      <c r="D57" s="186" t="n"/>
      <c r="E57" s="186" t="inlineStr">
        <is>
          <t>Stage 1</t>
        </is>
      </c>
      <c r="F57" s="186" t="inlineStr">
        <is>
          <t>Stage 2</t>
        </is>
      </c>
      <c r="G57" s="186" t="inlineStr">
        <is>
          <t>Stage 3a</t>
        </is>
      </c>
      <c r="H57" s="186" t="inlineStr">
        <is>
          <t>Stage 3b</t>
        </is>
      </c>
      <c r="I57" s="188" t="inlineStr">
        <is>
          <t>Stage 4</t>
        </is>
      </c>
      <c r="J57" s="185" t="n">
        <v>3</v>
      </c>
      <c r="K57" s="186" t="inlineStr">
        <is>
          <t>✅ คำตอบที่ถูกต้อง: ข้อ ค. Stage 3a
🎯 ทำไมข้อนี้ถึงถูก:
ตามเกณฑ์การประเมินระยะการทำงานของไตของ KDIGO ค่า eGFR ที่ตรวจได้ 46 mL/min/1.73 m2 ตกอยู่ในช่วง 45 ถึง 59 mL/min/1.73 m2 จึงจัดอยู่ใน Stage 3a (Mildly to moderately decreased)
🔍 ข้ออื่นผิดเพราะอะไร:
• ข้อ ก.: Stage 1 คือระดับ eGFR ตั้งแต่ 90 mL/min/1.73 m2 ขึ้นไปร่วมกับมีหลักฐานไตถูกทำลาย (Normal or high)
• ข้อ ข.: Stage 2 คือระดับ eGFR อยู่ในช่วง 60 ถึง 89 mL/min/1.73 m2 (Mildly decreased)
• ข้อ ง.: Stage 3b คือระดับ eGFR อยู่ในช่วง 30 ถึง 44 mL/min/1.73 m2 ซึ่งต่ำกว่าค่าของผู้ป่วยรายนี้
• ข้อ จ.: Stage 4 คือระดับ eGFR อยู่ในช่วง 15 ถึง 29 mL/min/1.73 m2 (Severely decreased)</t>
        </is>
      </c>
      <c r="L57" s="186" t="inlineStr">
        <is>
          <t>Clinic</t>
        </is>
      </c>
      <c r="M57" s="186" t="inlineStr">
        <is>
          <t>15. Renal</t>
        </is>
      </c>
      <c r="N57" s="186" t="inlineStr">
        <is>
          <t>15.2 Chronic kidney diseases</t>
        </is>
      </c>
      <c r="O57" s="185" t="inlineStr">
        <is>
          <t>Clinic</t>
        </is>
      </c>
      <c r="P57" s="186" t="inlineStr">
        <is>
          <t>[SOURCE: Mock Pharmtutor 2024 Set 2 ข้อ 82] MCQ ธ.ค. 66</t>
        </is>
      </c>
      <c r="Q57" s="185" t="inlineStr">
        <is>
          <t>ข้อสอบจำลอง</t>
        </is>
      </c>
      <c r="R57" s="185" t="inlineStr">
        <is>
          <t>Mock Pharmtutor 2024</t>
        </is>
      </c>
      <c r="S57" s="185" t="inlineStr">
        <is>
          <t>CASE-RENAL-MCQ-DEC66-CKD-STAGING</t>
        </is>
      </c>
    </row>
    <row r="58" ht="24" customHeight="1" s="49">
      <c r="A58" s="187" t="n">
        <v>56</v>
      </c>
      <c r="B58" s="186" t="inlineStr">
        <is>
          <t>ผู้ป่วยชายไทยอายุ 62 ปี มีประวัติโรคประจำตัวเป็นโรคความดันโลหิตสูงร่วมกับเบาหวาน ปัจจุบันรับประทานยา Hydralazine, Amlodipine และ Glipizide ผลตรวจทางห้องปฏิบัติการ: HbA1c 6.2%, BP 140/85 mmHg, eGFR 46 mL/min/1.73 m², Ca 10 mg/dL, PO4 6 mg/dL</t>
        </is>
      </c>
      <c r="C58" s="186" t="inlineStr">
        <is>
          <t>ยาในข้อใดเป็นยาทางเลือกแรกในการรักษาภาวะ Hyperphosphatemia (MCQ ธ.ค. 66)</t>
        </is>
      </c>
      <c r="D58" s="186" t="n"/>
      <c r="E58" s="186" t="inlineStr">
        <is>
          <t>Aluminum hydroxide</t>
        </is>
      </c>
      <c r="F58" s="186" t="inlineStr">
        <is>
          <t>Calcium hydroxide</t>
        </is>
      </c>
      <c r="G58" s="186" t="inlineStr">
        <is>
          <t>Sodium polystyrene sulfonate</t>
        </is>
      </c>
      <c r="H58" s="186" t="inlineStr">
        <is>
          <t>Calcium polystyrene sulfonate</t>
        </is>
      </c>
      <c r="I58" s="188" t="inlineStr">
        <is>
          <t>Sodium bicarbonate</t>
        </is>
      </c>
      <c r="J58" s="185" t="n">
        <v>1</v>
      </c>
      <c r="K58" s="186" t="inlineStr">
        <is>
          <t>✅ คำตอบที่ถูกต้อง: ข้อ ก. Aluminum hydroxide
🎯 ทำไมข้อนี้ถึงถูก:
ในบรรดาตัวเลือกที่กำหนด Aluminum hydroxide เป็นยาตัวเดียวที่ทำหน้าที่เป็น phosphate binder โดยเข้าจับกับ dietary phosphate ในทางเดินอาหารเกิดเป็น insoluble aluminum phosphate ขับออกทางอุจจาระ จึงใช้ลดระดับฟอสเฟตในเลือด
🔍 ข้ออื่นผิดเพราะอะไร:
• ข้อ ข.: Calcium hydroxide เป็นด่างแก่ที่มีฤทธิ์กัดกร่อน (slaked lime) ไม่มีการนำมารับประทานเป็นยาลดฟอสเฟต (เกลือแคลเซียมที่ใช้จับฟอสเฟตคือ Calcium carbonate หรือ Calcium acetate)
• ข้อ ค.: Sodium polystyrene sulfonate (Kalimate หรือ Resonium A) เป็น cation-exchange resin ที่ใช้จับ potassium เพื่อรักษา Hyperkalemia ไม่ใช่ Hyperphosphatemia
• ข้อ ง.: Calcium polystyrene sulfonate (Kalimate) เป็นเรซินแลกเปลี่ยนไอออนที่ใช้รักษาภาวะโพแทสเซียมในเลือดสูง (Hyperkalemia)
• ข้อ จ.: Sodium bicarbonate ใช้รักษาภาวะ Metabolic acidosis และช่วยปรับปัสสาวะให้เป็นด่าง ไม่ได้ทำหน้าที่จับฟอสเฟต</t>
        </is>
      </c>
      <c r="L58" s="186" t="inlineStr">
        <is>
          <t>Clinic</t>
        </is>
      </c>
      <c r="M58" s="186" t="inlineStr">
        <is>
          <t>15. Renal</t>
        </is>
      </c>
      <c r="N58" s="186" t="inlineStr">
        <is>
          <t>15.3 Fluid &amp; Electrolyte</t>
        </is>
      </c>
      <c r="O58" s="185" t="inlineStr">
        <is>
          <t>Clinic</t>
        </is>
      </c>
      <c r="P58" s="186" t="inlineStr">
        <is>
          <t>[SOURCE: Mock Pharmtutor 2024 Set 2 ข้อ 83] MCQ ธ.ค. 66</t>
        </is>
      </c>
      <c r="Q58" s="185" t="inlineStr">
        <is>
          <t>ข้อสอบจำลอง</t>
        </is>
      </c>
      <c r="R58" s="185" t="inlineStr">
        <is>
          <t>Mock Pharmtutor 2024</t>
        </is>
      </c>
      <c r="S58" s="185" t="inlineStr">
        <is>
          <t>CASE-RENAL-MCQ-DEC66-CKD-STAGING</t>
        </is>
      </c>
    </row>
    <row r="59" ht="24" customHeight="1" s="49">
      <c r="A59" s="187" t="n">
        <v>57</v>
      </c>
      <c r="B59" s="186" t="inlineStr">
        <is>
          <t>ผู้ป่วยชายไทยอายุ 62 ปี มีประวัติโรคประจำตัวเป็นโรคความดันโลหิตสูงร่วมกับเบาหวาน ปัจจุบันรับประทานยา Hydralazine, Amlodipine และ Glipizide ผลตรวจทางห้องปฏิบัติการ: HbA1c 6.2%, BP 140/85 mmHg, eGFR 46 mL/min/1.73 m², Ca 10 mg/dL, PO4 6 mg/dL</t>
        </is>
      </c>
      <c r="C59" s="186" t="inlineStr">
        <is>
          <t>ข้อใด ไม่ใช่ เกณฑ์วินิจฉัยภาวะไตเรื้อรัง (MCQ ธ.ค. 66)</t>
        </is>
      </c>
      <c r="D59" s="186" t="n"/>
      <c r="E59" s="186" t="inlineStr">
        <is>
          <t>GFR &lt; 45 mL/min/1.73 m2 ติดต่อกันเกิน 3 เดือน</t>
        </is>
      </c>
      <c r="F59" s="186" t="inlineStr">
        <is>
          <t>ตรวจพบอัลบูมินในปัสสาวะ &gt;= 2 ใน 3 ครั้ง ในช่วง 3 เดือน</t>
        </is>
      </c>
      <c r="G59" s="186" t="inlineStr">
        <is>
          <t>ตรวจพบเม็ดเลือดแดงในปัสสาวะ &gt;= 2 ใน 3 ครั้ง ในช่วง 3 เดือน</t>
        </is>
      </c>
      <c r="H59" s="186" t="inlineStr">
        <is>
          <t>พบความผิดปกติทางพยาธิสภาพ</t>
        </is>
      </c>
      <c r="I59" s="188" t="inlineStr">
        <is>
          <t>มีประวัติผ่าตัดปลูกถ่ายไต</t>
        </is>
      </c>
      <c r="J59" s="185" t="n">
        <v>1</v>
      </c>
      <c r="K59" s="186" t="inlineStr">
        <is>
          <t>✅ คำตอบที่ถูกต้อง: ข้อ ก. GFR &lt; 45 mL/min/1.73 m2 ติดต่อกันเกิน 3 เดือน
🎯 ทำไมข้อนี้ถึงถูก:
เกณฑ์การวินิจฉัยโรคไตเรื้อรัง (CKD) ตามแนวทาง KDIGO กำหนดให้ค่า eGFR ต่ำกว่า 60 mL/min/1.73 m2 (ไม่ใช่ 45 mL/min/1.73 m2) ติดต่อกันเกิน 3 เดือนขึ้นไป ข้อ ก. จึงระบุตัวเลขเกณฑ์ไม่ถูกต้อง
🔍 ข้ออื่นผิดเพราะอะไร:
• ข้อ ข.: เป็นเกณฑ์วินิจฉัย kidney damage ที่ถูกต้อง โดยต้องตรวจพบภาวะ Albuminuria (เช่น Urine ACR ตั้งแต่ 30 mg/g ขึ้นไป) อย่างน้อย 2 ใน 3 ครั้งในช่วง 3 เดือน
• ข้อ ค.: เป็นเกณฑ์วินิจฉัย kidney damage ที่ถูกต้อง การตรวจพบตะกอนปัสสาวะผิดปกติ เช่น RBC หรือ RBC casts อย่างน้อย 2 ใน 3 ครั้งจัดเป็นตัวบ่งชี้โรคไตเรื้อรัง
• ข้อ ง.: เป็นเกณฑ์วินิจฉัย kidney damage ที่ถูกต้อง โดยตรวจพบความผิดปกติของเนื้อไตทางพยาธิวิทยาจากการเจาะตัดชิ้นเนื้อไตตรวจ (Renal biopsy)
• ข้อ จ.: เป็นเกณฑ์วินิจฉัย kidney damage ที่ถูกต้อง ผู้ป่วยที่มีประวัติได้รับการผ่าตัดปลูกถ่ายไต (Kidney transplantation) จัดเป็นผู้ป่วย CKD ตามนิยาม</t>
        </is>
      </c>
      <c r="L59" s="186" t="inlineStr">
        <is>
          <t>Clinic</t>
        </is>
      </c>
      <c r="M59" s="186" t="inlineStr">
        <is>
          <t>15. Renal</t>
        </is>
      </c>
      <c r="N59" s="186" t="inlineStr">
        <is>
          <t>15.2 Chronic kidney diseases</t>
        </is>
      </c>
      <c r="O59" s="185" t="inlineStr">
        <is>
          <t>Clinic</t>
        </is>
      </c>
      <c r="P59" s="186" t="inlineStr">
        <is>
          <t>[SOURCE: Mock Pharmtutor 2024 Set 2 ข้อ 84] MCQ ธ.ค. 66</t>
        </is>
      </c>
      <c r="Q59" s="185" t="inlineStr">
        <is>
          <t>ข้อสอบจำลอง</t>
        </is>
      </c>
      <c r="R59" s="185" t="inlineStr">
        <is>
          <t>Mock Pharmtutor 2024</t>
        </is>
      </c>
      <c r="S59" s="185" t="inlineStr">
        <is>
          <t>CASE-RENAL-MCQ-DEC66-CKD-STAGING</t>
        </is>
      </c>
    </row>
    <row r="60" ht="24" customHeight="1" s="49">
      <c r="A60" s="187" t="n">
        <v>58</v>
      </c>
      <c r="B60" s="186" t="inlineStr">
        <is>
          <t>ผู้ป่วยเพศหญิง อายุ 55 ปี ตรวจเลือดและปัสสาวะพบค่า eGFR = 35 mL/min/1.73 m² และค่า Urine Albumin-to-Creatinine Ratio (UACR) = 400 mg/g</t>
        </is>
      </c>
      <c r="C60" s="186" t="inlineStr">
        <is>
          <t>ตามแนวทางเวชปฏิบัติ KDIGO 2024 ผู้ป่วยรายนี้จัดอยู่ในระดับความรุนแรงของโรคไตเรื้อรัง (CKD Staging) ตามข้อใด</t>
        </is>
      </c>
      <c r="D60" s="186" t="n"/>
      <c r="E60" s="186" t="inlineStr">
        <is>
          <t>CKD Stage 3a, A2</t>
        </is>
      </c>
      <c r="F60" s="186" t="inlineStr">
        <is>
          <t>CKD Stage 3b, A3</t>
        </is>
      </c>
      <c r="G60" s="186" t="inlineStr">
        <is>
          <t>CKD Stage 3b, A2</t>
        </is>
      </c>
      <c r="H60" s="186" t="inlineStr">
        <is>
          <t>CKD Stage 4, A3</t>
        </is>
      </c>
      <c r="I60" s="188" t="inlineStr">
        <is>
          <t>CKD Stage 2, A3</t>
        </is>
      </c>
      <c r="J60" s="185" t="n">
        <v>2</v>
      </c>
      <c r="K60" s="186" t="inlineStr">
        <is>
          <t>✅ คำตอบที่ถูกต้อง: ข้อ ข. CKD Stage 3b, A3
🎯 ทำไมข้อนี้ถึงถูก:
ตามเกณฑ์การจำแนกระยะของโรคไตเรื้อรังของ KDIGO (Kidney Disease: Improving Global Outcomes):
1. ระดับการทำงานของไต (GFR Categories): eGFR 30-44 mL/min/1.73 m² จัดอยู่ในระยะ G3b (CKD Stage 3b: Moderately to severely decreased)
2. ระดับโปรตีนไข่ขาวรั่วในปัสสาวะ (Persistent Albuminuria Categories): UACR &gt; 300 mg/g จัดอยู่ในระดับ A3 (Severely increased albuminuria)
ดังนั้นผู้ป่วยรายนี้จึงจัดอยู่ในระยะ CKD Stage 3b, A3 ซึ่งมีความเสี่ยงสูงมากต่อการเกิดโรคหัวใจและหลอดเลือดและการดำเนินโรคไปสู่ไตวายระยะสุดท้าย
🔍 ข้ออื่นผิดเพราะอะไร:
• ข้อ ก. Stage 3a คือ eGFR 45-59 และ A2 คือ UACR 30-300 mg/g
• ข้อ ค. A2 คือ UACR 30-300 mg/g ซึ่งต่ำกว่าค่าของผู้ป่วยจริง
• ข้อ ง. Stage 4 คือ eGFR 15-29 mL/min/1.73 m²
• ข้อ จ. Stage 2 คือ eGFR 60-89 mL/min/1.73 m²
• --</t>
        </is>
      </c>
      <c r="L60" s="186" t="inlineStr">
        <is>
          <t>Clinic</t>
        </is>
      </c>
      <c r="M60" s="186" t="inlineStr">
        <is>
          <t>15. Renal</t>
        </is>
      </c>
      <c r="N60" s="186" t="inlineStr">
        <is>
          <t>15.2 Chronic kidney diseases</t>
        </is>
      </c>
      <c r="O60" s="185" t="inlineStr">
        <is>
          <t>Clinic</t>
        </is>
      </c>
      <c r="P60" s="186" t="inlineStr">
        <is>
          <t>ข้อ 1 Mock RxCU83 ชุดที่ 2 | [RECONSTRUCTED: ปรับแต่งและเติมเต็มบริบทโจทย์เพื่อความสมบูรณ์]</t>
        </is>
      </c>
      <c r="Q60" s="185" t="inlineStr">
        <is>
          <t>ข้อสอบจำลอง</t>
        </is>
      </c>
      <c r="R60" s="185" t="inlineStr">
        <is>
          <t>Mock RxCU83 ชุดที่ 2</t>
        </is>
      </c>
      <c r="S60" s="185" t="inlineStr">
        <is>
          <t>CASE-RENAL-KDIGO-2024-STAGING-PRACTICE</t>
        </is>
      </c>
    </row>
    <row r="61" ht="24" customHeight="1" s="49">
      <c r="A61" s="185" t="n">
        <v>59</v>
      </c>
      <c r="B61" s="186" t="inlineStr">
        <is>
          <t>ผู้ป่วยเพศหญิง อายุ 55 ปี ตรวจเลือดและปัสสาวะพบค่า eGFR = 35 mL/min/1.73 m² และค่า Urine Albumin-to-Creatinine Ratio (UACR) = 400 mg/g</t>
        </is>
      </c>
      <c r="C61" s="186" t="inlineStr">
        <is>
          <t>ผู้ป่วยเพศหญิง อายุ 55 ปี ถูกวินิจฉัยว่าเป็นโรคไตเรื้อรังระยะ 3b (eGFR 35 mL/min/1.73 m², UACR 400 mg/g) และเป็นโรคเบาหวานชนิดที่ 2 มา 10 ปี ความดันโลหิต 120/75 mmHg ผลตรวจทางห้องปฏิบัติการ: Hb 12 g/dL, Ferritin 500 ng/mL, TSAT 40%, Ca 8.5 mg/dL, P 3.5 mg/dL, K 3.7 mEq/L, HbA1c 6.0% ปัจจุบันได้รับยา Metformin 1000 mg/day, Losartan 100 mg/day, Calcium carbonate 1 g tid w/meal, Ferrous sulfate 1 tab tid การปรับเปลี่ยนการรักษาในข้อใดเหมาะสมที่สุดเพื่อชะลอการเสื่อมของไต</t>
        </is>
      </c>
      <c r="D61" s="186" t="n"/>
      <c r="E61" s="186" t="inlineStr">
        <is>
          <t>เริ่มยา Amlodipine 5 mg/day</t>
        </is>
      </c>
      <c r="F61" s="186" t="inlineStr">
        <is>
          <t>เริ่มยา Dapagliflozin 10 mg/day</t>
        </is>
      </c>
      <c r="G61" s="186" t="inlineStr">
        <is>
          <t>เริ่มยา IV Iron sucrose</t>
        </is>
      </c>
      <c r="H61" s="186" t="inlineStr">
        <is>
          <t>เปลี่ยน Calcium carbonate เป็น Lanthanum carbonate</t>
        </is>
      </c>
      <c r="I61" s="186" t="inlineStr">
        <is>
          <t>เริ่มยา Epoetin alfa 4000 units สัปดาห์ละ 1 ครั้ง</t>
        </is>
      </c>
      <c r="J61" s="185" t="n">
        <v>2</v>
      </c>
      <c r="K61" s="186" t="inlineStr">
        <is>
          <t>✅ คำตอบที่ถูกต้อง: ข้อ ข. เริ่มยา Dapagliflozin 10 mg/day
🎯 ทำไมข้อนี้ถึงถูก:
ตามแนวทางเวชปฏิบัติ KDIGO 2023/2024 และ ADA Standards of Care แนะนำให้เริ่มยากลุ่ม SGLT2 inhibitor (เช่น Dapagliflozin 10 mg/day หรือ Empagliflozin 10 mg/day) ร่วมกับยาสูตรเดิมในผู้ป่วยโรคเบาหวานชนิดที่ 2 ที่มีภาวะ CKD (eGFR 20-60 หรือ UACR &gt; 200 mg/g) แม้ระดับ HbA1c จะอยู่ในเกณฑ์เป้าหมายแล้วก็ตาม (HbA1c 6%) เนื่องจากยากลุ่มนี้มีหลักฐานเชิงประจักษ์ชัดเจนในการลดความดันในโกลเมอรูลัส ชะลอการเสื่อมของไต (Cardiorenal protection) และลดอัตราการเสียชีวิตจากโรคหัวใจ
🔍 ข้ออื่นผิดเพราะอะไร:
• ข้อ ก. Amlodipine: ความดันโลหิตผู้ป่วยควบคุมได้ดีมากแล้ว (120/75 mmHg) จึงไม่มีข้อบ่งชี้ในการเพิ่มยาลดความดัน
• ข้อ ค. IV Iron: ระดับธาตุเหล็กสะสมของผู้ป่วยอยู่ในเกณฑ์ปกติสมบูรณ์ (Ferritin 500 ng/mL, TSAT 40%) ไม่มีความจำเป็นต้องให้ธาตุเหล็กทางหลอดเลือดดำ
• ข้อ ง. Lanthanum carbonate: ระดับฟอสเฟตในเลือดปกติ (P 3.5 mg/dL) จึงไม่มีความจำเป็นต้องเปลี่ยนเป็นยากลุ่ม non-calcium binder ราคาแพง
• ข้อ จ. Epoetin alfa: ระดับฮีโมโกลบินปกติ (Hb 12 g/dL) ยังไม่มีภาวะโลหิตจางจากโรคไต (เกณฑ์เริ่ม ESA คือ Hb &lt; 10 g/dL)
• --</t>
        </is>
      </c>
      <c r="L61" s="186" t="inlineStr">
        <is>
          <t>Clinic</t>
        </is>
      </c>
      <c r="M61" s="186" t="inlineStr">
        <is>
          <t>15. Renal</t>
        </is>
      </c>
      <c r="N61" s="186" t="inlineStr">
        <is>
          <t>15.2 Chronic kidney diseases</t>
        </is>
      </c>
      <c r="O61" s="185" t="inlineStr">
        <is>
          <t>Clinic</t>
        </is>
      </c>
      <c r="P61" s="186" t="inlineStr">
        <is>
          <t>ข้อ 2 Mock RxCU83 ชุดที่ 2</t>
        </is>
      </c>
      <c r="Q61" s="185" t="inlineStr">
        <is>
          <t>ข้อสอบจำลอง</t>
        </is>
      </c>
      <c r="R61" s="185" t="inlineStr">
        <is>
          <t>Mock RxCU83 ชุดที่ 2</t>
        </is>
      </c>
      <c r="S61" s="185" t="inlineStr">
        <is>
          <t>CASE-RENAL-KDIGO-2024-STAGING-PRACTICE</t>
        </is>
      </c>
    </row>
    <row r="62" ht="24" customHeight="1" s="49">
      <c r="A62" s="185" t="n">
        <v>60</v>
      </c>
      <c r="B62" s="186" t="inlineStr">
        <is>
          <t>ผู้ป่วยชาย อายุ 55 ปี เป็นโรคไตเรื้อรังระยะ 4 มา 3 ปี มีโรคร่วมคือความดันโลหิตสูง ปัจจุบันรับประทานยา Enalapril 20 mg/day และ Amlodipine 10 mg/day วันนี้มาตรวจติดตามค่า CrCl = 22 mL/min และ K+ = 5.2 mEq/L</t>
        </is>
      </c>
      <c r="C62" s="186" t="inlineStr">
        <is>
          <t>เพื่อป้องกันความเสี่ยงต่อการเกิดภาวะ Hyperkalemia รุนแรงและการสะสมของยา เภสัชกรควรแนะนำการปรับขนาดยา Enalapril อย่างไร</t>
        </is>
      </c>
      <c r="D62" s="186" t="n"/>
      <c r="E62" s="186" t="inlineStr">
        <is>
          <t>ปรับลดขนาดยา Enalapril ลง 50% เหลือ 10 mg/day</t>
        </is>
      </c>
      <c r="F62" s="186" t="inlineStr">
        <is>
          <t>หยุดยา Enalapril ทันทีและเปลี่ยนเป็นยากลุ่ม ARB</t>
        </is>
      </c>
      <c r="G62" s="186" t="inlineStr">
        <is>
          <t>รับประทานยา Enalapril ในขนาดเดิม 20 mg/day ต่อไป</t>
        </is>
      </c>
      <c r="H62" s="186" t="inlineStr">
        <is>
          <t>เพิ่มขนาดยา Enalapril เป็น 40 mg/day เพื่อชะลอการเสื่อมของไต</t>
        </is>
      </c>
      <c r="I62" s="186" t="inlineStr">
        <is>
          <t>เปลี่ยนยา Enalapril เป็น Spironolactone 25 mg/day</t>
        </is>
      </c>
      <c r="J62" s="185" t="n">
        <v>1</v>
      </c>
      <c r="K62" s="186" t="inlineStr">
        <is>
          <t>✅ คำตอบที่ถูกต้อง: ข้อ ข. Sevelamer carbonate
🎯 ทำไมข้อนี้ถึงถูก:
ผู้ป่วยมีภาวะฟอสเฟตในเลือดสูงรุนแรง (Hyperphosphatemia, P = 6.5 mg/dL เกณฑ์ปกติ 2.5-4.5 mg/dL) ในขณะที่ระดับแคลเซียมในเลือดสูงแตะขอบบน (Corrected Ca = 9.8 + 0.8 × [4.0 - 3.2] = 10.44 mg/dL ซึ่งเข้าสู่ภาวะ Hypercalcemia) ตามแนวทาง KDIGO CKD-MBD Guidelines การให้ Calcium-based phosphate binders (เช่น Calcium carbonate หรือ Calcium acetate) จะเพิ่มความเสี่ยงต่อการเกิดภาวะ Hypercalcemia และการสะสมหินปูนในหลอดเลือดแดง (Vascular calcification) ดังนั้นจึงควรเลือกใช้ยากลุ่ม Non-calcium based phosphate binder ได้แก่ Sevelamer carbonate หรือ Lanthanum carbonate
🔍 ข้ออื่นผิดเพราะอะไร:
• ข้อ ก. Calcium carbonate: มีส่วนประกอบของแคลเซียม เสี่ยงต่อการเกิด Hypercalcemia และหลอดเลือดแข็งตัว
• ข้อ ค. Calcium citrate: นอกจากเพิ่มแคลเซียมแล้ว Citrate ยังเพิ่มการดูดซึมอะลูมิเนียมในทางเดินอาหาร จึงเป็นข้อห้ามใช้ในผู้ป่วยโรคไต
• ข้อ ง. Calcitonin: เป็นยารักษาภาวะแคลเซียมในเลือดสูงหรือโรคกระดูก ไม่ใช่ยาจับฟอสเฟตในทางเดินอาหาร
• ข้อ จ. Aluminum hydroxide: ห้ามใช้ต่อเนื่องในระยะยาวเนื่องจากเกิดการสะสมอะลูมิเนียมทำให้เกิดภาวะสมองเสื่อม (Encephalopathy) และกระดูกผุ (Osteomalacia)
• --</t>
        </is>
      </c>
      <c r="L62" s="186" t="inlineStr">
        <is>
          <t>Clinic</t>
        </is>
      </c>
      <c r="M62" s="186" t="inlineStr">
        <is>
          <t>15. Renal</t>
        </is>
      </c>
      <c r="N62" s="186" t="inlineStr">
        <is>
          <t>15.2 Chronic kidney diseases</t>
        </is>
      </c>
      <c r="O62" s="185" t="inlineStr">
        <is>
          <t>Clinic</t>
        </is>
      </c>
      <c r="P62" s="186" t="inlineStr">
        <is>
          <t>ข้อ 3 Mock RxCU83 ชุดที่ 2</t>
        </is>
      </c>
      <c r="Q62" s="185" t="inlineStr">
        <is>
          <t>ข้อสอบจำลอง</t>
        </is>
      </c>
      <c r="R62" s="185" t="inlineStr">
        <is>
          <t>Mock RxCU83 ชุดที่ 2</t>
        </is>
      </c>
      <c r="S62" s="185" t="inlineStr">
        <is>
          <t>CASE-RENAL-KDIGO-2024-STAGING-PRACTICE</t>
        </is>
      </c>
    </row>
    <row r="63" ht="24" customHeight="1" s="49">
      <c r="A63" s="185" t="n">
        <v>61</v>
      </c>
      <c r="B63" s="186" t="inlineStr">
        <is>
          <t>ผู้ป่วยเพศหญิง อายุ 55 ปี ตรวจเลือดและปัสสาวะพบค่า eGFR = 35 mL/min/1.73 m² และค่า Urine Albumin-to-Creatinine Ratio (UACR) = 400 mg/g</t>
        </is>
      </c>
      <c r="C63" s="186" t="inlineStr">
        <is>
          <t>พยาธิสรีรวิทยาและกลไกหลักที่ทำลายโครงสร้างไต (Glomerulosclerosis and tubulointerstitial fibrosis) ซึ่งเป็นสาเหตุสำคัญที่สุดที่ทำให้โรคไตเรื้อรังดำเนินไปสู่โรคไตวายระยะสุดท้าย (ESKD) คือข้อใด</t>
        </is>
      </c>
      <c r="D63" s="186" t="n"/>
      <c r="E63" s="186" t="inlineStr">
        <is>
          <t>แรงดันภายในโกลเมอรูลัสเพิ่มขึ้นร่วมกับการกระตุ้นระบบ RAAS และการสร้างพังผืด</t>
        </is>
      </c>
      <c r="F63" s="186" t="inlineStr">
        <is>
          <t>การลดลงของการกรองสารน้ำทำให้เกิดภาวะน้ำคั่งเฉพาะที่</t>
        </is>
      </c>
      <c r="G63" s="186" t="inlineStr">
        <is>
          <t>การเพิ่มขึ้นของฮอร์โมนพาราไทรอยด์ทำให้เกิดการขับฟอสเฟตออกจากกระดูก</t>
        </is>
      </c>
      <c r="H63" s="186" t="inlineStr">
        <is>
          <t>การคั่งของสาร Uremic toxins ทำให้เซลล์บุผิวท่อไตเกิดการติดเชื้อแบคทีเรีย</t>
        </is>
      </c>
      <c r="I63" s="186" t="inlineStr">
        <is>
          <t>การสร้าง Erythropoietin ลดลงทำให้หลอดเลือดแดงฝอยในไตขาดออกซิเจนเฉียบพลัน</t>
        </is>
      </c>
      <c r="J63" s="185" t="n">
        <v>1</v>
      </c>
      <c r="K63" s="186" t="inlineStr">
        <is>
          <t>✅ คำตอบที่ถูกต้อง: ข้อ ก. แรงดันภายในโกลเมอรูลัสเพิ่มขึ้นร่วมกับการกระตุ้นระบบ RAAS และการสร้างพังผืด
🎯 ทำไมข้อนี้ถึงถูก:
กลไกหลักของการดำเนินโรคใน CKD เกิดจากเมื่อเนฟรอนบางส่วนถูกทำลาย เนฟรอนที่เหลืออยู่จะเกิดกระบวนการชดเชย (Compensatory hyperfiltration) ส่งผลให้เกิด Intraglomerular hypertension โดยการกระตุ้นของระบบ Renin-Angiotensin-Aldosterone System (RAAS) ซึ่ง Angiotensin II จะทำให้หลอดเลือด Efferent arteriole หดตัว แรงดันที่สูงขึ้นจะทำลายเซลล์ Podocyte และเหนี่ยวนำให้เกิดการหลั่ง Pro-inflammatory และ Pro-fibrotic cytokines (เช่น TGF-beta) นำไปสู่การเกิด Glomerulosclerosis และ Tubulointerstitial fibrosis ในที่สุด
🔍 ข้ออื่นผิดเพราะอะไร:
• ข้อ ข. การลดลงของการกรองเป็นผลลัพธ์ของการเสื่อม ไม่ใช่กลไกหลักระดับโมเลกุลที่ทำให้เกิด fibrosis
• ข้อ ค. การเพิ่มขึ้นของ PTH เป็นภาวะแทรกซ้อนด้านแร่ธาตุและกระดูก (CKD-MBD) ไม่ใช่กลไกปฐมภูมิของ glomerulosclerosis
• ข้อ ง. Uremic toxins ก่อการอักเสบแต่ไม่ได้ทำให้เกิดการติดเชื้อแบคทีเรีย
• ข้อ จ. การลดลงของ EPO ก่อให้เกิดโลหิตจางเรื้อรัง ไม่ใช่สาเหตุโดยตรงของการเกิด glomerulosclerosis
• --</t>
        </is>
      </c>
      <c r="L63" s="186" t="inlineStr">
        <is>
          <t>Clinic</t>
        </is>
      </c>
      <c r="M63" s="186" t="inlineStr">
        <is>
          <t>15. Renal</t>
        </is>
      </c>
      <c r="N63" s="186" t="inlineStr">
        <is>
          <t>15.2 Chronic kidney diseases</t>
        </is>
      </c>
      <c r="O63" s="185" t="inlineStr">
        <is>
          <t>Clinic</t>
        </is>
      </c>
      <c r="P63" s="186" t="inlineStr">
        <is>
          <t>ข้อ 4 Mock RxCU83 ชุดที่ 2</t>
        </is>
      </c>
      <c r="Q63" s="185" t="inlineStr">
        <is>
          <t>ข้อสอบจำลอง</t>
        </is>
      </c>
      <c r="R63" s="185" t="inlineStr">
        <is>
          <t>Mock RxCU83 ชุดที่ 2</t>
        </is>
      </c>
      <c r="S63" s="185" t="inlineStr">
        <is>
          <t>CASE-RENAL-KDIGO-2024-STAGING-PRACTICE</t>
        </is>
      </c>
    </row>
    <row r="64" ht="24" customHeight="1" s="49">
      <c r="A64" s="185" t="n">
        <v>62</v>
      </c>
      <c r="B64" s="186" t="inlineStr">
        <is>
          <t>ผู้ป่วยเพศหญิง อายุ 55 ปี ตรวจเลือดและปัสสาวะพบค่า eGFR = 35 mL/min/1.73 m² และค่า Urine Albumin-to-Creatinine Ratio (UACR) = 400 mg/g</t>
        </is>
      </c>
      <c r="C64" s="186" t="inlineStr">
        <is>
          <t>ตามแนวทางเวชปฏิบัติ KDIGO 2024 การตั้งเป้าหมายความดันโลหิต (Target Blood Pressure) สำหรับผู้ป่วยโรคไตเรื้อรัง (CKD) ที่มีภาวะโปรตีนรั่วในปัสสาวะ (Severely increased albuminuria, UACR &gt; 300 mg/g) ควบคุมให้อยู่ในระดับใด</t>
        </is>
      </c>
      <c r="D64" s="186" t="n"/>
      <c r="E64" s="186" t="inlineStr">
        <is>
          <t>SBP &lt; 120 mmHg เมื่อวัดด้วยวิธีมาตรฐาน (Standardized office BP)</t>
        </is>
      </c>
      <c r="F64" s="186" t="inlineStr">
        <is>
          <t>SBP &lt; 130 mmHg และ DBP &lt; 80 mmHg</t>
        </is>
      </c>
      <c r="G64" s="186" t="inlineStr">
        <is>
          <t>SBP &lt; 140 mmHg และ DBP &lt; 90 mmHg</t>
        </is>
      </c>
      <c r="H64" s="186" t="inlineStr">
        <is>
          <t>SBP &lt; 150 mmHg และ DBP &lt; 90 mmHg</t>
        </is>
      </c>
      <c r="I64" s="186" t="inlineStr">
        <is>
          <t>SBP 130 - 139 mmHg เพื่อป้องกันภาวะไตขาดเลือด</t>
        </is>
      </c>
      <c r="J64" s="185" t="n">
        <v>1</v>
      </c>
      <c r="K64" s="186" t="inlineStr">
        <is>
          <t>✅ คำตอบที่ถูกต้อง: ข้อ ก. SBP &lt; 120 mmHg เมื่อวัดด้วยวิธีมาตรฐาน (Standardized office BP)
🎯 ทำไมข้อนี้ถึงถูก:
แนวทางเวชปฏิบัติ KDIGO 2021/2024 Clinical Practice Guideline for the Management of Blood Pressure in CKD แนะนำเป้าหมายความดันโลหิตตัวบน (Systolic Blood Pressure: SBP) ต่ำกว่า 120 mmHg (&lt; 120 mmHg) ในผู้ป่วย CKD ที่สามารถทนต่อยาได้ โดยต้องวัดด้วยวิธีมาตรฐาน (Standardized office BP measurement) ซึ่งผลการศึกษาจาก SPRINT trial ชี้ชัดว่าการควบคุมความดันโลหิตเข้มงวดช่วยลดอัตราการเสียชีวิตและลดความเสี่ยงต่อโรคหัวใจและหลอดเลือดได้อย่างมีนัยสำคัญทางสถิติ
🔍 ข้ออื่นผิดเพราะอะไร:
• ข้อ ข.: ค. ง. และ จ. เป็นเกณฑ์เป้าหมายเดิมหรือเกณฑ์สำหรับผู้ป่วยทั่วไปที่ไม่มีภาวะเสี่ยงสูงของโรคไต
• ข้อ ค.: (SBP &lt; 140 mmHg และ DBP &lt; 90 mmHg): ไม่ใช่คำตอบที่ถูกต้องตามแนวทางเวชปฏิบัติและหลักวิชาการทางเภสัชกรรมสำหรับกรณีนี้
• ข้อ ง.: (SBP &lt; 150 mmHg และ DBP &lt; 90 mmHg): ไม่ใช่คำตอบที่ถูกต้องตามแนวทางเวชปฏิบัติและหลักวิชาการทางเภสัชกรรมสำหรับกรณีนี้
• ข้อ จ.: (SBP 130 - 139 mmHg เพื่อป้องกันภาวะไตขาดเลือด): ไม่ใช่คำตอบที่ถูกต้องตามแนวทางเวชปฏิบัติและหลักวิชาการทางเภสัชกรรมสำหรับกรณีนี้</t>
        </is>
      </c>
      <c r="L64" s="186" t="inlineStr">
        <is>
          <t>Clinic</t>
        </is>
      </c>
      <c r="M64" s="186" t="inlineStr">
        <is>
          <t>15. Renal</t>
        </is>
      </c>
      <c r="N64" s="186" t="inlineStr">
        <is>
          <t>15.2 Chronic kidney diseases</t>
        </is>
      </c>
      <c r="O64" s="185" t="inlineStr">
        <is>
          <t>Clinic</t>
        </is>
      </c>
      <c r="P64" s="186" t="inlineStr">
        <is>
          <t>ข้อ 5 Mock RxCU83 ชุดที่ 2 | [RECONSTRUCTED: ปรับแต่งและเติมเต็มบริบทโจทย์เพื่อความสมบูรณ์]</t>
        </is>
      </c>
      <c r="Q64" s="185" t="inlineStr">
        <is>
          <t>ข้อสอบจำลอง</t>
        </is>
      </c>
      <c r="R64" s="185" t="inlineStr">
        <is>
          <t>Mock RxCU83 ชุดที่ 2</t>
        </is>
      </c>
      <c r="S64" s="185" t="inlineStr">
        <is>
          <t>CASE-RENAL-KDIGO-2024-STAGING-PRACTICE</t>
        </is>
      </c>
    </row>
    <row r="65" ht="24" customHeight="1" s="49">
      <c r="A65" s="185" t="n">
        <v>63</v>
      </c>
      <c r="B65" s="186" t="inlineStr">
        <is>
          <t>ผู้ป่วยชายอายุ 65 ปี มีโรคประจำตัว HTN, DM, Dyslipidemia และตรวจพบ CKD Stage 3b (eGFR 38 mL/min/1.73 m²) ร่วมกับมี Albuminuria (UACR 450 mg/g) ได้รับยา Metformin, Enalapril และ Atorvastatin อยู่เดิม</t>
        </is>
      </c>
      <c r="C65" s="186" t="inlineStr">
        <is>
          <t>ยาในกลุ่มใดที่ได้รับการรับรองตามแนวทางเวชปฏิบัติ KDIGO 2024 ให้เพิ่มเข้าไปในแผนการรักษาเพื่อชะลอการเสื่อมของไตและลดความเสี่ยงต่อโรคหัวใจและหลอดเลือด (Kidney and Cardiovascular protection)</t>
        </is>
      </c>
      <c r="D65" s="186" t="n"/>
      <c r="E65" s="186" t="inlineStr">
        <is>
          <t>SGLT2 inhibitor (เช่น Dapagliflozin หรือ Empagliflozin)</t>
        </is>
      </c>
      <c r="F65" s="186" t="inlineStr">
        <is>
          <t>Sulfonylurea (เช่น Glipizide)</t>
        </is>
      </c>
      <c r="G65" s="186" t="inlineStr">
        <is>
          <t>Thiazolidinedione (เช่น Pioglitazone)</t>
        </is>
      </c>
      <c r="H65" s="186" t="inlineStr">
        <is>
          <t>DPP-4 inhibitor ในขนาดสูง</t>
        </is>
      </c>
      <c r="I65" s="186" t="inlineStr">
        <is>
          <t>Alpha-glucosidase inhibitor (เช่น Acarbose)</t>
        </is>
      </c>
      <c r="J65" s="185" t="n">
        <v>1</v>
      </c>
      <c r="K65" s="186" t="inlineStr">
        <is>
          <t>✅ คำตอบที่ถูกต้อง: ข้อ ข. จำกัดปริมาณโปรตีนในอาหารให้อยู่ในระดับที่เหมาะสมเพื่อชะลอการเสื่อมของไต
🎯 ทำไมข้อนี้ถึงถูก:
ตามแนวทาง KDIGO 2024 Clinical Practice Guideline ผู้ป่วยโรคไตเรื้อรังระยะ 3-5 ที่ยังไม่ได้รับการบำบัดทดแทนไต (Non-dialysis CKD) แนะนำให้จำกัดโปรตีนในอาหาร (Low-protein diet) อยู่ที่ประมาณ 0.6 - 0.8 g/kg/day เพื่อลดภาระการทำงานของเนฟรอน ลดแรงดันในโกลเมอรูลัส ลดการคั่งของสารยูเรียและไนโตรเจน และชะลอการเสื่อมของไต
🔍 ข้ออื่นผิดเพราะอะไร:
• ข้อ ข.: (Sulfonylurea (เช่น Glipizide)): ไม่ใช่คำตอบที่ถูกต้องตามแนวทางเวชปฏิบัติและหลักวิชาการทางเภสัชกรรมสำหรับกรณีนี้
• ข้อ ค.: (Thiazolidinedione (เช่น Pioglitazone)): ไม่ใช่คำตอบที่ถูกต้องตามแนวทางเวชปฏิบัติและหลักวิชาการทางเภสัชกรรมสำหรับกรณีนี้
• ข้อ ง.: การดื่มน้ำมากเกินไปในผู้ป่วยโรคไตเสื่อมระยะลุกลามจะทำให้เกิดภาวะน้ำคั่ง (Volume overload) ความดันโลหิตสูง และหัวใจล้มเหลว
• ข้อ จ.: (Alpha-glucosidase inhibitor (เช่น Acarbose)): ไม่ใช่คำตอบที่ถูกต้องตามแนวทางเวชปฏิบัติและหลักวิชาการทางเภสัชกรรมสำหรับกรณีนี้</t>
        </is>
      </c>
      <c r="L65" s="186" t="inlineStr">
        <is>
          <t>Clinic</t>
        </is>
      </c>
      <c r="M65" s="186" t="inlineStr">
        <is>
          <t>15. Renal</t>
        </is>
      </c>
      <c r="N65" s="186" t="inlineStr">
        <is>
          <t>15.2 Chronic kidney diseases</t>
        </is>
      </c>
      <c r="O65" s="185" t="inlineStr">
        <is>
          <t>Clinic</t>
        </is>
      </c>
      <c r="P65" s="186" t="inlineStr">
        <is>
          <t>ข้อ 9 Mock RxCU83 ชุดที่ 2</t>
        </is>
      </c>
      <c r="Q65" s="185" t="inlineStr">
        <is>
          <t>ข้อสอบจำลอง</t>
        </is>
      </c>
      <c r="R65" s="185" t="inlineStr">
        <is>
          <t>Mock RxCU83 ชุดที่ 2</t>
        </is>
      </c>
      <c r="S65" s="185" t="inlineStr">
        <is>
          <t>CASE-RENAL-KDIGO-2024-STAGING-PRACTICE</t>
        </is>
      </c>
    </row>
    <row r="66" ht="24" customHeight="1" s="49">
      <c r="A66" s="185" t="n">
        <v>64</v>
      </c>
      <c r="B66" s="186" t="n"/>
      <c r="C66" s="186" t="inlineStr">
        <is>
          <t>ผู้ป่วยชายอายุ 65 ปี มีโรคประจำตัว HTN, DM, Dyslipidemia, CKD stage 3b (eGFR 35 mL/min/1.73 m²) การให้คำแนะนำทางโภชนาการในข้อใดต่อไปนี้ ไม่ถูกต้อง และอาจก่อให้เกิดอันตรายร้ายแรงต่อผู้ป่วย</t>
        </is>
      </c>
      <c r="D66" s="186" t="n"/>
      <c r="E66" s="186" t="inlineStr">
        <is>
          <t>แนะนำให้รับประทานผลไม้ที่มีโพแทสเซียมสูง เช่น กล้วยหอม ส้ม มะเขือเทศ เพื่อบำรุงหัวใจ</t>
        </is>
      </c>
      <c r="F66" s="186" t="inlineStr">
        <is>
          <t>จำกัดการบริโภคโซเดียมในอาหารไม่เกิน 2,000 mg/day (เกลือแกงไม่เกิน 1 ช้อนชา)</t>
        </is>
      </c>
      <c r="G66" s="186" t="inlineStr">
        <is>
          <t>เลือกบริโภคคาร์โบไฮเดรตเชิงซ้อนและควบคุมระดับน้ำตาลในเลือดให้เหมาะสม</t>
        </is>
      </c>
      <c r="H66" s="186" t="inlineStr">
        <is>
          <t>หลีกเลี่ยงอาหารแปรรูป อาหารกระป๋อง และอาหารหมักดอง</t>
        </is>
      </c>
      <c r="I66" s="186" t="inlineStr">
        <is>
          <t>หลีกเลี่ยงไขมันอิ่มตัวและไขมันทรานส์เพื่อป้องกันภาวะหลอดเลือดแดงแข็ง</t>
        </is>
      </c>
      <c r="J66" s="185" t="n">
        <v>1</v>
      </c>
      <c r="K66" s="186" t="inlineStr">
        <is>
          <t>✅ คำตอบที่ถูกต้อง: ข้อ ก. แนะนำให้รับประทานผลไม้ที่มีโพแทสเซียมสูง เช่น กล้วยหอม ส้ม มะเขือเทศ เพื่อบำรุงหัวใจ
🎯 ทำไมข้อนี้ถึงถูก:
ในผู้ป่วยโรคไตเรื้อรังตั้งแต่ระยะ 3b ขึ้นไป ความสามารถในการขับโพแทสเซียมทางไตจะเริ่มลดลง การแนะนำให้รับประทานผลไม้ที่มีโพแทสเซียมสูง (High-potassium fruits เช่น กล้วย ส้ม ทุเรียน แคนตาลูป มะเขือเทศ) มีความเสี่ยงสูงมากที่จะทำให้เกิดภาวะโพแทสเซียมในเลือดสูง (Hyperkalemia) ซึ่งอาจนำไปสู่ภาวะหัวใจเต้นผิดจังหวะรุนแรง (Ventricular arrhythmia) และหัวใจหยุดเต้นได้
🔍 ข้ออื่นผิดเพราะอะไร:
• ข้อ ข.: ค. ง. และ จ. ล้วนเป็นคำแนะนำที่ถูกต้องตามมาตรฐานการดูแลผู้ป่วยเบาหวาน ความดันโลหิตสูง และโรคไตเรื้อรัง
• ข้อ ค.: (เลือกบริโภคคาร์โบไฮเดรตเชิงซ้อนและควบคุมระดับน้ำตาลในเลือดให้เหมาะสม): ไม่ใช่คำตอบที่ถูกต้องตามแนวทางเวชปฏิบัติและหลักวิชาการทางเภสัชกรรมสำหรับกรณีนี้
• ข้อ ง.: (หลีกเลี่ยงอาหารแปรรูป อาหารกระป๋อง และอาหารหมักดอง): ไม่ใช่คำตอบที่ถูกต้องตามแนวทางเวชปฏิบัติและหลักวิชาการทางเภสัชกรรมสำหรับกรณีนี้
• ข้อ จ.: (หลีกเลี่ยงไขมันอิ่มตัวและไขมันทรานส์เพื่อป้องกันภาวะหลอดเลือดแดงแข็ง): ไม่ใช่คำตอบที่ถูกต้องตามแนวทางเวชปฏิบัติและหลักวิชาการทางเภสัชกรรมสำหรับกรณีนี้</t>
        </is>
      </c>
      <c r="L66" s="186" t="inlineStr">
        <is>
          <t>Clinic</t>
        </is>
      </c>
      <c r="M66" s="186" t="inlineStr">
        <is>
          <t>15. Renal</t>
        </is>
      </c>
      <c r="N66" s="186" t="inlineStr">
        <is>
          <t>15.3 Fluid &amp; Electrolyte</t>
        </is>
      </c>
      <c r="O66" s="185" t="inlineStr">
        <is>
          <t>Clinic</t>
        </is>
      </c>
      <c r="P66" s="186" t="inlineStr">
        <is>
          <t>ข้อ 10 Mock RxCU83 ชุดที่ 2</t>
        </is>
      </c>
      <c r="Q66" s="185" t="inlineStr">
        <is>
          <t>ข้อสอบจำลอง</t>
        </is>
      </c>
      <c r="R66" s="185" t="inlineStr">
        <is>
          <t>Mock RxCU83 ชุดที่ 2</t>
        </is>
      </c>
      <c r="S66" s="185" t="n"/>
    </row>
    <row r="67" ht="24" customHeight="1" s="49">
      <c r="A67" s="185" t="n">
        <v>65</v>
      </c>
      <c r="B67" s="186" t="n"/>
      <c r="C67" s="186" t="inlineStr">
        <is>
          <t>ผู้ป่วยเพศหญิง อายุ 55 ปี เป็นโรคไตเรื้อรังระยะ 3b ได้รับยา Calcium carbonate 1,000 mg รับประทานวันละ 3 ครั้ง พร้อมอาหาร (tid with meals) วัตถุประสงค์หลักของการสั่งใช้ยานี้ในมื้ออาหารคือข้อใด</t>
        </is>
      </c>
      <c r="D67" s="186" t="n"/>
      <c r="E67" s="186" t="inlineStr">
        <is>
          <t>เพื่อทำหน้าที่เป็นยาจับฟอสเฟตในอาหารและลดการดูดซึมฟอสเฟตเข้าสู่กระแสเลือด</t>
        </is>
      </c>
      <c r="F67" s="186" t="inlineStr">
        <is>
          <t>เพื่อเพิ่มการดูดซึมแคลเซียมเข้าสู่ร่างกายอย่างรวดเร็วสำหรับรักษาโรคกระดูกพรุน</t>
        </is>
      </c>
      <c r="G67" s="186" t="inlineStr">
        <is>
          <t>เพื่อช่วยกระตุ้นการสร้างวิตามิน D ในลำไส้เล็ก</t>
        </is>
      </c>
      <c r="H67" s="186" t="inlineStr">
        <is>
          <t>เพื่อลดความเป็นกรดในกระเพาะอาหารรักษาโรคแผลในทางเดินอาหาร</t>
        </is>
      </c>
      <c r="I67" s="186" t="inlineStr">
        <is>
          <t>เพื่อป้องกันการเกิดนิ่วแคลเซียมออกซาเลตในไต</t>
        </is>
      </c>
      <c r="J67" s="185" t="n">
        <v>1</v>
      </c>
      <c r="K67" s="186" t="inlineStr">
        <is>
          <t>✅ คำตอบที่ถูกต้อง: ข้อ ก. เพื่อทำหน้าที่เป็นยาจับฟอสเฟตในอาหารและลดการดูดซึมฟอสเฟตเข้าสู่กระแสเลือด
🎯 ทำไมข้อนี้ถึงถูก:
ในผู้ป่วยโรคไตเรื้อรัง การรับประทาน Calcium carbonate "พร้อมอาหารทันที" (With meals) แคลเซียมไอออนจะทำปฏิกิริยากับฟอสเฟตในอาหารที่กระเพาะและลำไส้เล็ก เกิดเป็นเกลือ Calcium phosphate ที่ไม่ละลายน้ำและถูกขับถ่ายออกทางอุจจาระ จึงทำหน้าที่เป็น Phosphate binder ป้องกันภาวะ Hyperphosphatemia (หากต้องการใช้เสริมแคลเซียมบำรุงกระดูกจะต้องรับประทานหลังอาหารหรือตอนท้องว่างเพื่อให้ดูดซึมเข้ากระแสเลือด)
🔍 ข้ออื่นผิดเพราะอะไร:
• ข้อ ข. การรับประทานพร้อมอาหาร แคลเซียมจะจับกับฟอสเฟตทำให้การดูดซึมแคลเซียมเข้ากระแสเลือดลดลง
• ข้อ ค. แคลเซียมคาร์บอเนตไม่ได้มีฤทธิ์กระตุ้นการสร้างวิตามิน D
• ข้อ ง. การลดกรดเป็นข้อบ่งใช้เมื่อรับประทานตอนท้องว่างหรือเมื่อมีอาการแสบร้อน
• ข้อ จ. ไม่ได้มีผลป้องกันนิ่วในไต
• --</t>
        </is>
      </c>
      <c r="L67" s="186" t="inlineStr">
        <is>
          <t>Clinic</t>
        </is>
      </c>
      <c r="M67" s="186" t="inlineStr">
        <is>
          <t>15. Renal</t>
        </is>
      </c>
      <c r="N67" s="186" t="inlineStr">
        <is>
          <t>15.3 Fluid &amp; Electrolyte</t>
        </is>
      </c>
      <c r="O67" s="185" t="inlineStr">
        <is>
          <t>Clinic</t>
        </is>
      </c>
      <c r="P67" s="186" t="inlineStr">
        <is>
          <t>ข้อ 12 Mock RxCU83 ชุดที่ 2</t>
        </is>
      </c>
      <c r="Q67" s="185" t="inlineStr">
        <is>
          <t>ข้อสอบจำลอง</t>
        </is>
      </c>
      <c r="R67" s="185" t="inlineStr">
        <is>
          <t>Mock RxCU83 ชุดที่ 2</t>
        </is>
      </c>
      <c r="S67" s="185" t="n"/>
    </row>
    <row r="68" ht="24" customHeight="1" s="49">
      <c r="A68" s="185" t="n">
        <v>66</v>
      </c>
      <c r="B68" s="186" t="n"/>
      <c r="C68" s="186" t="inlineStr">
        <is>
          <t>ผู้ป่วยโรคไตเรื้อรังระยะ 4 ที่มีระดับโพแทสเซียมในเลือดสูง ควรหลีกเลี่ยงการรับประทานผักในข้อใดต่อไปนี้ เนื่องจากจัดเป็นผักที่มีปริมาณโพแทสเซียมสูง (High potassium vegetables)</t>
        </is>
      </c>
      <c r="D68" s="186" t="n"/>
      <c r="E68" s="186" t="inlineStr">
        <is>
          <t>ผักโขม ฟักทอง และมะเขือเทศ</t>
        </is>
      </c>
      <c r="F68" s="186" t="inlineStr">
        <is>
          <t>กะหล่ำปลี และผักกาดขาว</t>
        </is>
      </c>
      <c r="G68" s="186" t="inlineStr">
        <is>
          <t>บวบเหลี่ยม และน้ำเต้า</t>
        </is>
      </c>
      <c r="H68" s="186" t="inlineStr">
        <is>
          <t>ถั่วงอก และแตงกวา</t>
        </is>
      </c>
      <c r="I68" s="186" t="inlineStr">
        <is>
          <t>ผักกาดแก้ว และฟักเขียว</t>
        </is>
      </c>
      <c r="J68" s="185" t="n">
        <v>1</v>
      </c>
      <c r="K68" s="186" t="inlineStr">
        <is>
          <t>✅ คำตอบที่ถูกต้อง: ข้อ ก. ผักโขม ฟักทอง และมะเขือเทศ
🎯 ทำไมข้อนี้ถึงถูก:
ผักที่มีสีเขียวเข้ม สีส้ม และสีเหลืองเข้ม เช่น ผักโขม, ฟักทอง, มะเขือเทศ, แครอท, บรอกโคลี จัดเป็นกลุ่มผักที่มีโพแทสเซียมสูงมาก (มากกว่า 200-500 mg ต่อส่วนบริโภค) ผู้ป่วยโรคไตเรื้อรังระยะ 4-5 จึงควรหลีกเลี่ยงอย่างเด็ดขาดเพื่อป้องกันภาวะ Hyperkalemia
🔍 ข้ออื่นผิดเพราะอะไร:
• ข้อ ข.: ค. ง. และ จ. เป็นผักที่มีสีขาว ซีด หรือเขียวอ่อน ซึ่งจัดเป็นผักที่มีโพแทสเซียมต่ำถึงปานกลาง (Low-potassium vegetables) สามารถรับประทานได้ในปริมาณที่เหมาะสม
• ข้อ ค.: (บวบเหลี่ยม และน้ำเต้า): ไม่ใช่คำตอบที่ถูกต้องตามแนวทางเวชปฏิบัติและหลักวิชาการทางเภสัชกรรมสำหรับกรณีนี้
• ข้อ ง.: (ถั่วงอก และแตงกวา): ไม่ใช่คำตอบที่ถูกต้องตามแนวทางเวชปฏิบัติและหลักวิชาการทางเภสัชกรรมสำหรับกรณีนี้
• ข้อ จ.: (ผักกาดแก้ว และฟักเขียว): ไม่ใช่คำตอบที่ถูกต้องตามแนวทางเวชปฏิบัติและหลักวิชาการทางเภสัชกรรมสำหรับกรณีนี้</t>
        </is>
      </c>
      <c r="L68" s="186" t="inlineStr">
        <is>
          <t>Clinic</t>
        </is>
      </c>
      <c r="M68" s="186" t="inlineStr">
        <is>
          <t>15. Renal</t>
        </is>
      </c>
      <c r="N68" s="186" t="inlineStr">
        <is>
          <t>15.2 Chronic kidney diseases</t>
        </is>
      </c>
      <c r="O68" s="185" t="inlineStr">
        <is>
          <t>Clinic</t>
        </is>
      </c>
      <c r="P68" s="186" t="inlineStr">
        <is>
          <t>ข้อ 14 Mock RxCU83 ชุดที่ 2</t>
        </is>
      </c>
      <c r="Q68" s="185" t="inlineStr">
        <is>
          <t>ข้อสอบจำลอง</t>
        </is>
      </c>
      <c r="R68" s="185" t="inlineStr">
        <is>
          <t>Mock RxCU83 ชุดที่ 2</t>
        </is>
      </c>
      <c r="S68" s="185" t="n"/>
    </row>
    <row r="69" ht="24" customHeight="1" s="49">
      <c r="A69" s="185" t="n">
        <v>67</v>
      </c>
      <c r="B69" s="186" t="inlineStr">
        <is>
          <t>ผู้ป่วยชายไทยคู่ อายุ 55 ปี น้ำหนัก 80 กก. สูง 170 ซม. มีโรคประจำตัวคือ ความดันโลหิตสูง เบาหวาน เกาต์ มีประวัติสูบบุหรี่วันละ 1 ซอง มีอาชีพเป็นทนายความ ไม่ค่อยออกกำลังกาย
(ใช้ข้อมูลข้างต้นตอบคำถามข้อ 65 - 66)</t>
        </is>
      </c>
      <c r="C69" s="186" t="inlineStr">
        <is>
          <t>ข้อใดเป็นสาเหตุหลักที่สำคัญที่สุดของการเกิดโรคไตเรื้อรัง (CKD) ในผู้ป่วยรายนี้</t>
        </is>
      </c>
      <c r="D69" s="186" t="n"/>
      <c r="E69" s="186" t="inlineStr">
        <is>
          <t>ผู้ป่วยเป็นโรคความดันโลหิตสูงและเบาหวาน</t>
        </is>
      </c>
      <c r="F69" s="186" t="inlineStr">
        <is>
          <t>ผู้ป่วยเป็นโรคเกาต์</t>
        </is>
      </c>
      <c r="G69" s="186" t="inlineStr">
        <is>
          <t>สูบบุหรี่วันละ 1 ซอง</t>
        </is>
      </c>
      <c r="H69" s="186" t="inlineStr">
        <is>
          <t>ไม่ค่อยออกกำลังกาย</t>
        </is>
      </c>
      <c r="I69" s="186" t="inlineStr">
        <is>
          <t>ภาวะน้ำหนักเกิน</t>
        </is>
      </c>
      <c r="J69" s="185" t="n">
        <v>1</v>
      </c>
      <c r="K69" s="186" t="inlineStr">
        <is>
          <t>✅ คำตอบที่ถูกต้อง: ข้อ ก. ผู้ป่วยเป็นโรคความดันโลหิตสูงและเบาหวาน
🎯 ทำไมข้อนี้ถึงถูก:
- คำตอบที่ถูกต้อง: ข้อ ก. ผู้ป่วยเป็นโรคความดันโลหิตสูงและเบาหวาน
- ทำไมข้อนี้ถึงถูก: โรคเบาหวาน (Diabetic kidney disease) และความดันโลหิตสูง (Hypertensive nephrosclerosis) เป็นสาเหตุอันดับ 1 และ 2 ของการเกิดโรคไตเรื้อรังระยะสุดท้าย (ESRD) ทั่วโลกรวมถึงประเทศไทย
🔍 ข้ออื่นผิดเพราะอะไร:
• ข้อ ข.: โรคเกาต์อาจทำให้เกิด urate nephropathy ได้แต่เป็นสาเหตุที่พบน้อยกว่ามาก
• ข้อ ค.: การสูบบุหรี่เป็นปัจจัยส่งเสริมให้หลอดเลือดแข็งตัวและไตเสื่อมเร็วขึ้นแต่ไม่ใช่สาเหตุตั้งต้นหลัก
• ข้อ ง.: ขาดการออกกำลังกายเป็นปัจจัยเสี่ยงต่อ metabolic syndrome
• ข้อ จ.: น้ำหนักเกินเป็นปัจจัยเสี่ยงร่วมแต่ไม่ใช่สาเหตุหลักโดยตรงเท่าเบาหวานและความดัน</t>
        </is>
      </c>
      <c r="L69" s="186" t="inlineStr">
        <is>
          <t>Clinic</t>
        </is>
      </c>
      <c r="M69" s="186" t="inlineStr">
        <is>
          <t>15. Renal</t>
        </is>
      </c>
      <c r="N69" s="186" t="inlineStr">
        <is>
          <t>15.2 Chronic kidney diseases</t>
        </is>
      </c>
      <c r="O69" s="185" t="inlineStr">
        <is>
          <t>Clinic</t>
        </is>
      </c>
      <c r="P69" s="186" t="inlineStr">
        <is>
          <t>รุ่น RxCU83</t>
        </is>
      </c>
      <c r="Q69" s="185" t="inlineStr">
        <is>
          <t>แบบฝึกหัด</t>
        </is>
      </c>
      <c r="R69" s="185" t="inlineStr">
        <is>
          <t>Quiz เตรียมสอบ CC1 RxCU83</t>
        </is>
      </c>
      <c r="S69" s="185" t="n"/>
    </row>
    <row r="70" ht="24" customHeight="1" s="49">
      <c r="A70" s="185" t="n">
        <v>68</v>
      </c>
      <c r="B70" s="186" t="n"/>
      <c r="C70" s="186" t="inlineStr">
        <is>
          <t>หากผู้ป่วยโรคไตรายนี้มีภาวะบวมและมีน้ำคั่งในร่างกาย (Fluid retention / Volume overload) ควรได้รับยาขับปัสสาวะในกลุ่มใดเหมาะสมที่สุด</t>
        </is>
      </c>
      <c r="D70" s="186" t="n"/>
      <c r="E70" s="186" t="inlineStr">
        <is>
          <t>Hydrochlorothiazide (HCTZ)</t>
        </is>
      </c>
      <c r="F70" s="186" t="inlineStr">
        <is>
          <t>Amiloride</t>
        </is>
      </c>
      <c r="G70" s="186" t="inlineStr">
        <is>
          <t>Furosemide</t>
        </is>
      </c>
      <c r="H70" s="186" t="inlineStr">
        <is>
          <t>Acetazolamide</t>
        </is>
      </c>
      <c r="I70" s="186" t="inlineStr">
        <is>
          <t>HCTZ + Amiloride</t>
        </is>
      </c>
      <c r="J70" s="185" t="n">
        <v>3</v>
      </c>
      <c r="K70" s="186" t="inlineStr">
        <is>
          <t>✅ คำตอบที่ถูกต้อง: ข้อ ค. Furosemide
🎯 ทำไมข้อนี้ถึงถูก:
- คำตอบที่ถูกต้อง: ข้อ ค. Furosemide
- ทำไมข้อนี้ถึงถูก: Loop diuretics เช่น Furosemide เป็นยาขับปัสสาวะที่มีประสิทธิภาพสูงที่สุดในการกำจัดโซเดียมและน้ำ และยังคงออกฤทธิ์ได้ดีในผู้ป่วยที่มีการทำงานของไตบกพร่อง (eGFR &lt; 30 mL/min) ซึ่ง Thiazides มักไม่ได้ผล
🔍 ข้ออื่นผิดเพราะอะไร:
• ข้อ ก.: Thiazide diuretics มีประสิทธิภาพลดลงอย่างมากเมื่อ eGFR &lt; 30 mL/min
• ข้อ ข.: Amiloride เป็น potassium-sparing diuretic มีความเสี่ยงสูงต่อการเกิด severe hyperkalemia ในผู้ป่วยไตวาย
• ข้อ ง.: Acetazolamide เป็น carbonic anhydrase inhibitor มีฤทธิ์ขับปัสสาวะอ่อนและทำให้เกิด metabolic acidosis
• ข้อ จ.: ยาสูตรผสมเพิ่มความเสี่ยงต่อ hyperkalemia จาก amiloride</t>
        </is>
      </c>
      <c r="L70" s="186" t="inlineStr">
        <is>
          <t>Clinic</t>
        </is>
      </c>
      <c r="M70" s="186" t="inlineStr">
        <is>
          <t>15. Renal</t>
        </is>
      </c>
      <c r="N70" s="186" t="inlineStr">
        <is>
          <t>15.2 Chronic kidney diseases</t>
        </is>
      </c>
      <c r="O70" s="185" t="inlineStr">
        <is>
          <t>Clinic</t>
        </is>
      </c>
      <c r="P70" s="186" t="inlineStr">
        <is>
          <t>รุ่น RxCU83</t>
        </is>
      </c>
      <c r="Q70" s="185" t="inlineStr">
        <is>
          <t>แบบฝึกหัด</t>
        </is>
      </c>
      <c r="R70" s="185" t="inlineStr">
        <is>
          <t>Quiz เตรียมสอบ CC1 RxCU83</t>
        </is>
      </c>
      <c r="S70" s="185" t="n"/>
    </row>
    <row r="71" ht="24" customHeight="1" s="49">
      <c r="A71" s="185" t="n">
        <v>69</v>
      </c>
      <c r="B71" s="186" t="inlineStr">
        <is>
          <t>ผู้ป่วยชายไทยคู่ อายุ 80 ปี น้ำหนัก 60 กก. ถูกวินิจฉัยเป็น Acute renal failure โดยมีผลตรวจทางห้องปฏิบัติการพบ Scr 2.0 mg/dL, K+ 7.0 mmol/L, CPK 25,000 U/L และปัสสาวะเป็นสีโค้ก (Tea-colored urine) หลังรับประทานยา Simvastatin ร่วมกับ Clarithromycin</t>
        </is>
      </c>
      <c r="C71" s="186" t="inlineStr">
        <is>
          <t>ผู้ป่วยรายนี้มีค่า Creatinine Clearance (CrCl) โดยประมาณเท่าใด (คำนวณตาม Cockcroft-Gault equation)</t>
        </is>
      </c>
      <c r="D71" s="186" t="n"/>
      <c r="E71" s="186" t="inlineStr">
        <is>
          <t>10 mL/min</t>
        </is>
      </c>
      <c r="F71" s="186" t="inlineStr">
        <is>
          <t>15 mL/min</t>
        </is>
      </c>
      <c r="G71" s="186" t="inlineStr">
        <is>
          <t>20 mL/min</t>
        </is>
      </c>
      <c r="H71" s="186" t="inlineStr">
        <is>
          <t>25 mL/min</t>
        </is>
      </c>
      <c r="I71" s="186" t="inlineStr">
        <is>
          <t>30 mL/min</t>
        </is>
      </c>
      <c r="J71" s="185" t="n">
        <v>4</v>
      </c>
      <c r="K71" s="186" t="inlineStr">
        <is>
          <t>✅ คำตอบที่ถูกต้อง: ข้อ ง. 25 mL/min
🎯 ทำไมข้อนี้ถึงถูก:
- คำตอบที่ถูกต้อง: ข้อ ง. 25 mL/min
- ทำไมข้อนี้ถึงถูก: คำนวณจากสูตร Cockcroft-Gault สำหรับเพศชาย: CrCl = [(140 - อายุ) x น้ำหนัก] / (72 x Scr) = [(140 - 80) x 60] / (72 x 2.0) = [60 x 60] / 144 = 3600 / 144 = 25 mL/min
🔍 ข้ออื่นผิดเพราะอะไร:
• ข้อ ก.: ค่าต่ำกว่าผลคำนวณจริง
• ข้อ ข.: ค่าต่ำกว่าผลคำนวณจริง
• ข้อ ค.: ค่าต่ำกว่าผลคำนวณจริง
• ข้อ จ.: ค่าสูงเกินกว่าผลคำนวณจริง</t>
        </is>
      </c>
      <c r="L71" s="186" t="inlineStr">
        <is>
          <t>Clinic</t>
        </is>
      </c>
      <c r="M71" s="186" t="inlineStr">
        <is>
          <t>15. Renal</t>
        </is>
      </c>
      <c r="N71" s="186" t="inlineStr">
        <is>
          <t>15.1 Acute kidney injury</t>
        </is>
      </c>
      <c r="O71" s="185" t="inlineStr">
        <is>
          <t>Clinic</t>
        </is>
      </c>
      <c r="P71" s="186" t="inlineStr">
        <is>
          <t>รุ่น RxCU83</t>
        </is>
      </c>
      <c r="Q71" s="185" t="inlineStr">
        <is>
          <t>แบบฝึกหัด</t>
        </is>
      </c>
      <c r="R71" s="185" t="inlineStr">
        <is>
          <t>Quiz เตรียมสอบ CC1 RxCU83</t>
        </is>
      </c>
      <c r="S71" s="185" t="inlineStr">
        <is>
          <t>CASE-RENAL-SIMVAST-RHABDOMYOLYSIS-AKI</t>
        </is>
      </c>
    </row>
    <row r="72" ht="24" customHeight="1" s="49">
      <c r="A72" s="185" t="n">
        <v>70</v>
      </c>
      <c r="B72" s="186" t="inlineStr">
        <is>
          <t>ผู้ป่วยชายไทยคู่ อายุ 80 ปี น้ำหนัก 60 กก. ถูกวินิจฉัยเป็น Acute renal failure โดยมีผลตรวจทางห้องปฏิบัติการพบ Scr 2.0 mg/dL, K+ 7.0 mmol/L, CPK 25,000 U/L และปัสสาวะเป็นสีโค้ก (Tea-colored urine) หลังรับประทานยา Simvastatin ร่วมกับ Clarithromycin</t>
        </is>
      </c>
      <c r="C72" s="186" t="inlineStr">
        <is>
          <t>อะไรน่าจะเป็นสาเหตุหลักของการเกิด Acute renal failure และภาวะโพแทสเซียมในเลือดสูงรุนแรงในผู้ป่วยรายนี้</t>
        </is>
      </c>
      <c r="D72" s="186" t="n"/>
      <c r="E72" s="186" t="inlineStr">
        <is>
          <t>Hypovolemia</t>
        </is>
      </c>
      <c r="F72" s="186" t="inlineStr">
        <is>
          <t>Gastrointestinal bleeding</t>
        </is>
      </c>
      <c r="G72" s="186" t="inlineStr">
        <is>
          <t>Rhabdomyolysis</t>
        </is>
      </c>
      <c r="H72" s="186" t="inlineStr">
        <is>
          <t>Allergic interstitial nephritis</t>
        </is>
      </c>
      <c r="I72" s="186" t="inlineStr">
        <is>
          <t>Renal stone</t>
        </is>
      </c>
      <c r="J72" s="185" t="n">
        <v>3</v>
      </c>
      <c r="K72" s="186" t="inlineStr">
        <is>
          <t>✅ คำตอบที่ถูกต้อง: ข้อ ค. Rhabdomyolysis
🎯 ทำไมข้อนี้ถึงถูก:
- คำตอบที่ถูกต้อง: ข้อ ค. Rhabdomyolysis
- ทำไมข้อนี้ถึงถูก: ผู้ป่วยได้รับยา Simvastatin ร่วมกับ Ketoconazole ซึ่งเป็น potent CYP3A4 inhibitor ส่งผลให้ระดับยา Simvastatin สูงขึ้นหลายเท่าจนเกิดภาวะกล้ามเนื้อลายสลาย (Rhabdomyolysis) ปล่อย myoglobin และ potassium ออกมา ทำให้เกิด acute tubular necrosis และ hyperkalemia
🔍 ข้ออื่นผิดเพราะอะไร:
• ข้อ ก.: ไม่มีประวัติการสูญเสียน้ำหรือขาดน้ำ
• ข้อ ข.: ไม่มีประวัติอาเจียนเป็นเลือดหรือถ่ายดำ
• ข้อ ง.: ไม่มีประวัติผื่นแพ้ยาหรือ eosinophil สูง
• ข้อ จ.: ไม่มีประวัติปวดบั้นเอวหรือปัสสาวะเป็นนิ่ว</t>
        </is>
      </c>
      <c r="L72" s="186" t="inlineStr">
        <is>
          <t>Clinic</t>
        </is>
      </c>
      <c r="M72" s="186" t="inlineStr">
        <is>
          <t>15. Renal</t>
        </is>
      </c>
      <c r="N72" s="186" t="inlineStr">
        <is>
          <t>15.1 Acute kidney injury</t>
        </is>
      </c>
      <c r="O72" s="185" t="inlineStr">
        <is>
          <t>Clinic</t>
        </is>
      </c>
      <c r="P72" s="186" t="inlineStr">
        <is>
          <t>รุ่น RxCU83</t>
        </is>
      </c>
      <c r="Q72" s="185" t="inlineStr">
        <is>
          <t>แบบฝึกหัด</t>
        </is>
      </c>
      <c r="R72" s="185" t="inlineStr">
        <is>
          <t>Quiz เตรียมสอบ CC1 RxCU83</t>
        </is>
      </c>
      <c r="S72" s="185" t="inlineStr">
        <is>
          <t>CASE-RENAL-SIMVAST-RHABDOMYOLYSIS-AKI</t>
        </is>
      </c>
    </row>
    <row r="73" ht="24" customHeight="1" s="49">
      <c r="A73" s="185" t="n">
        <v>71</v>
      </c>
      <c r="B73" s="186" t="inlineStr">
        <is>
          <t>ผู้ป่วยชายไทยคู่ อายุ 80 ปี น้ำหนัก 60 กก. ถูกวินิจฉัยเป็น Acute renal failure โดยมีผลตรวจทางห้องปฏิบัติการพบ Scr 2.0 mg/dL, K+ 7.0 mmol/L, CPK 25,000 U/L และปัสสาวะเป็นสีโค้ก (Tea-colored urine) หลังรับประทานยา Simvastatin ร่วมกับ Clarithromycin</t>
        </is>
      </c>
      <c r="C73" s="186" t="inlineStr">
        <is>
          <t>อาการกล้ามเนื้อลายสลายและไตวายเฉียบพลันข้างต้น เกิดจากอันตรกิริยาระหว่างยากับยาตัวใดเป็นสำคัญ</t>
        </is>
      </c>
      <c r="D73" s="186" t="n"/>
      <c r="E73" s="186" t="inlineStr">
        <is>
          <t>Atenolol</t>
        </is>
      </c>
      <c r="F73" s="186" t="inlineStr">
        <is>
          <t>Simvastatin</t>
        </is>
      </c>
      <c r="G73" s="186" t="inlineStr">
        <is>
          <t>Aspirin</t>
        </is>
      </c>
      <c r="H73" s="186" t="inlineStr">
        <is>
          <t>Felodipine</t>
        </is>
      </c>
      <c r="I73" s="186" t="inlineStr">
        <is>
          <t>ไม่มีข้อใดถูก</t>
        </is>
      </c>
      <c r="J73" s="185" t="n">
        <v>2</v>
      </c>
      <c r="K73" s="186" t="inlineStr">
        <is>
          <t>✅ คำตอบที่ถูกต้อง: ข้อ ข. Simvastatin
🎯 ทำไมข้อนี้ถึงถูก:
- คำตอบที่ถูกต้อง: ข้อ ข. Simvastatin
- ทำไมข้อนี้ถึงถูก: Simvastatin ถูกเมแทบอไลซ์หลักผ่านเอนไซม์ CYP3A4 เมื่อใช้ร่วมกับ Ketoconazole ซึ่งยับยั้ง CYP3A4 อย่างรุนแรง จะทำให้ระดับ Simvastatin ในกระแสเลือดเพิ่มสูงขึ้นอย่างมหาศาล เหนี่ยวนำให้เกิด severe myopathy และ rhabdomyolysis
🔍 ข้ออื่นผิดเพราะอะไร:
• ข้อ ก.: Atenolol ขับออกทางไตเป็นหลัก ไม่ได้ผ่าน CYP3A4
• ข้อ ค.: Aspirin ไม่ได้ทำปฏิกิริยากับ ketoconazole ในลักษณะนี้
• ข้อ ง.: Felodipine ผ่าน CYP3A4 เช่นกัน แต่ผลข้างเคียงคือความดันตกและบวมข้อเท้า ไม่ได้ทำให้เกิด rhabdomyolysis
• ข้อ จ.: ข้อ ข ถูกต้อง</t>
        </is>
      </c>
      <c r="L73" s="186" t="inlineStr">
        <is>
          <t>Clinic</t>
        </is>
      </c>
      <c r="M73" s="186" t="inlineStr">
        <is>
          <t>15. Renal</t>
        </is>
      </c>
      <c r="N73" s="186" t="inlineStr">
        <is>
          <t>15.1 Acute kidney injury</t>
        </is>
      </c>
      <c r="O73" s="185" t="inlineStr">
        <is>
          <t>Clinic</t>
        </is>
      </c>
      <c r="P73" s="186" t="inlineStr">
        <is>
          <t>รุ่น RxCU83</t>
        </is>
      </c>
      <c r="Q73" s="185" t="inlineStr">
        <is>
          <t>แบบฝึกหัด</t>
        </is>
      </c>
      <c r="R73" s="185" t="inlineStr">
        <is>
          <t>Quiz เตรียมสอบ CC1 RxCU83</t>
        </is>
      </c>
      <c r="S73" s="185" t="inlineStr">
        <is>
          <t>CASE-RENAL-SIMVAST-RHABDOMYOLYSIS-AKI</t>
        </is>
      </c>
    </row>
    <row r="74" ht="24" customHeight="1" s="49">
      <c r="A74" s="185" t="n">
        <v>72</v>
      </c>
      <c r="B74" s="186" t="inlineStr">
        <is>
          <t>ผู้ป่วยชายไทยคู่ อายุ 80 ปี น้ำหนัก 60 กก. ถูกวินิจฉัยเป็น Acute renal failure โดยมีผลตรวจทางห้องปฏิบัติการพบ Scr 2.0 mg/dL, K+ 7.0 mmol/L, CPK 25,000 U/L และปัสสาวะเป็นสีโค้ก (Tea-colored urine) หลังรับประทานยา Simvastatin ร่วมกับ Clarithromycin</t>
        </is>
      </c>
      <c r="C74" s="186" t="inlineStr">
        <is>
          <t>ภาวะปัสสาวะออกน้อย (Oliguria) ในทางการแพทย์หมายถึงข้อใด</t>
        </is>
      </c>
      <c r="D74" s="186" t="n"/>
      <c r="E74" s="186" t="inlineStr">
        <is>
          <t>ภาวะปัสสาวะมากกว่า 3,000 mL ต่อวัน</t>
        </is>
      </c>
      <c r="F74" s="186" t="inlineStr">
        <is>
          <t>ภาวะปัสสาวะน้อยกว่า 400 - 500 mL ต่อวัน (หรือน้อยกว่า 0.5 mL/kg/hr)</t>
        </is>
      </c>
      <c r="G74" s="186" t="inlineStr">
        <is>
          <t>ภาวะปัสสาวะใกล้เคียงกับปกติแต่ปัสสาวะบ่อยตอนกลางคืน</t>
        </is>
      </c>
      <c r="H74" s="186" t="inlineStr">
        <is>
          <t>ภาวะตรวจพบเม็ดเลือดแดงในปัสสาวะ</t>
        </is>
      </c>
      <c r="I74" s="186" t="inlineStr">
        <is>
          <t>ภาวะตรวจพบโปรตีนไข่ขาวรั่วในปัสสาวะ</t>
        </is>
      </c>
      <c r="J74" s="185" t="n">
        <v>2</v>
      </c>
      <c r="K74" s="186" t="inlineStr">
        <is>
          <t>✅ คำตอบที่ถูกต้อง: ข้อ ข. ภาวะปัสสาวะน้อยกว่า 400 - 500 mL ต่อวัน (หรือน้อยกว่า 0.5 mL/kg/hr)
🎯 ทำไมข้อนี้ถึงถูก:
- คำตอบที่ถูกต้อง: ข้อ ข. ภาวะปัสสาวะน้อยกว่า 400 - 500 mL ต่อวัน (หรือน้อยกว่า 0.5 mL/kg/hr)
- ทำไมข้อนี้ถึงถูก: นิยามของ Oliguria คือ ปริมาณปัสสาวะที่ขับออกมาน้อยกว่า 400-500 mL ใน 24 ชั่วโมงในผู้ใหญ่ หรือน้อยกว่า 0.5 mL/kg/hr ต่อเนื่องกันอย่างน้อย 6 ชั่วโมง
🔍 ข้ออื่นผิดเพราะอะไร:
• ข้อ ก.: ปัสสาวะมากกว่า 3,000 mL/day คือ Polyuria
• ข้อ ค.: ปัสสาวะบ่อยตอนกลางคืนคือ Nocturia
• ข้อ ง.: ตรวจพบเม็ดเลือดแดงในปัสสาวะคือ Hematuria
• ข้อ จ.: ตรวจพบโปรตีนในปัสสาวะคือ Proteinuria</t>
        </is>
      </c>
      <c r="L74" s="186" t="inlineStr">
        <is>
          <t>Clinic</t>
        </is>
      </c>
      <c r="M74" s="186" t="inlineStr">
        <is>
          <t>15. Renal</t>
        </is>
      </c>
      <c r="N74" s="186" t="inlineStr">
        <is>
          <t>15.1 Acute kidney injury</t>
        </is>
      </c>
      <c r="O74" s="185" t="inlineStr">
        <is>
          <t>Clinic</t>
        </is>
      </c>
      <c r="P74" s="186" t="inlineStr">
        <is>
          <t>รุ่น RxCU83</t>
        </is>
      </c>
      <c r="Q74" s="185" t="inlineStr">
        <is>
          <t>แบบฝึกหัด</t>
        </is>
      </c>
      <c r="R74" s="185" t="inlineStr">
        <is>
          <t>Quiz เตรียมสอบ CC1 RxCU83</t>
        </is>
      </c>
      <c r="S74" s="185" t="inlineStr">
        <is>
          <t>CASE-RENAL-SIMVAST-RHABDOMYOLYSIS-AKI</t>
        </is>
      </c>
    </row>
    <row r="75" ht="24" customHeight="1" s="49">
      <c r="A75" s="185" t="n">
        <v>73</v>
      </c>
      <c r="B75" s="186" t="inlineStr">
        <is>
          <t>ผู้ป่วยชายไทยคู่ อายุ 80 ปี น้ำหนัก 60 กก. ถูกวินิจฉัยเป็น Acute renal failure โดยมีผลตรวจทางห้องปฏิบัติการพบ Scr 2.0 mg/dL, K+ 7.0 mmol/L, CPK 25,000 U/L และปัสสาวะเป็นสีโค้ก (Tea-colored urine) หลังรับประทานยา Simvastatin ร่วมกับ Clarithromycin</t>
        </is>
      </c>
      <c r="C75" s="186" t="inlineStr">
        <is>
          <t>ในภาวะข้างต้นที่ผู้ป่วยมีระดับโพแทสเซียมในเลือดสูงวิกฤต (K+ 7.0 mmol/L) ควรได้รับการรักษาด้วยยาข้อใดเพื่อดึงโพแทสเซียมเข้าสู่เซลล์อย่างรวดเร็ว</t>
        </is>
      </c>
      <c r="D75" s="186" t="n"/>
      <c r="E75" s="186" t="inlineStr">
        <is>
          <t>Dextrose + Regular Insulin ทางหลอดเลือดดำ</t>
        </is>
      </c>
      <c r="F75" s="186" t="inlineStr">
        <is>
          <t>Erythropoietin</t>
        </is>
      </c>
      <c r="G75" s="186" t="inlineStr">
        <is>
          <t>Sodium bicarbonate รับประทาน</t>
        </is>
      </c>
      <c r="H75" s="186" t="inlineStr">
        <is>
          <t>Calcitriol</t>
        </is>
      </c>
      <c r="I75" s="186" t="inlineStr">
        <is>
          <t>Calcium carbonate</t>
        </is>
      </c>
      <c r="J75" s="185" t="n">
        <v>1</v>
      </c>
      <c r="K75" s="186" t="inlineStr">
        <is>
          <t>✅ คำตอบที่ถูกต้อง: ข้อ ก. Dextrose + Regular Insulin ทางหลอดเลือดดำ
🎯 ทำไมข้อนี้ถึงถูก:
- คำตอบที่ถูกต้อง: ข้อ ก. Dextrose + Regular Insulin ทางหลอดเลือดดำ
- ทำไมข้อนี้ถึงถูก: Regular Insulin (ร่วมกับ 50% Glucose/Dextrose เพื่อป้องกันภาวะน้ำตาลในเลือดต่ำ) มีกลไกกระตุ้น Na+/K+ ATPase pump ทำให้โพแทสเซียมเคลื่อนที่จากกระแสเลือดเข้าสู่ภายในเซลล์ได้อย่างรวดเร็วภายใน 15-30 นาที
🔍 ข้ออื่นผิดเพราะอะไร:
• ข้อ ข.: Erythropoietin ใช้รักษาภาวะโลหิตจาง ไม่ได้ลดระดับโพแทสเซียม
• ข้อ ค.: Sodium bicarbonate ช่วยได้ช้าและใช้กรณีมี metabolic acidosis ชัดเจน
• ข้อ ง.: Calcitriol คือ active vitamin D ไม่ได้ช่วยลดระดับโพแทสเซียมฉุกเฉิน
• ข้อ จ.: Calcium carbonate เป็น phosphate binder ชนิดรับประทาน (ถ้าใช้ป้องกันหัวใจเต้นผิดจังหวะต้องเป็น Calcium gluconate IV)</t>
        </is>
      </c>
      <c r="L75" s="186" t="inlineStr">
        <is>
          <t>Clinic</t>
        </is>
      </c>
      <c r="M75" s="186" t="inlineStr">
        <is>
          <t>15. Renal</t>
        </is>
      </c>
      <c r="N75" s="186" t="inlineStr">
        <is>
          <t>15.3 Fluid &amp; Electrolyte</t>
        </is>
      </c>
      <c r="O75" s="185" t="inlineStr">
        <is>
          <t>Clinic</t>
        </is>
      </c>
      <c r="P75" s="186" t="inlineStr">
        <is>
          <t>รุ่น RxCU83</t>
        </is>
      </c>
      <c r="Q75" s="185" t="inlineStr">
        <is>
          <t>แบบฝึกหัด</t>
        </is>
      </c>
      <c r="R75" s="185" t="inlineStr">
        <is>
          <t>Quiz เตรียมสอบ CC1 RxCU83</t>
        </is>
      </c>
      <c r="S75" s="185" t="inlineStr">
        <is>
          <t>CASE-RENAL-SIMVAST-RHABDOMYOLYSIS-AKI</t>
        </is>
      </c>
    </row>
    <row r="76" ht="24" customHeight="1" s="49">
      <c r="A76" s="185" t="n">
        <v>74</v>
      </c>
      <c r="B76" s="186" t="n"/>
      <c r="C76" s="186" t="inlineStr">
        <is>
          <t>ผู้ป่วยโรคไตเรื้อรังที่ได้รับการรักษาด้วยวิธีฟอกเลือดด้วยเครื่องไตเทียม (Hemodialysis) มีความเสี่ยงต่อการเกิดปัญหาการขาดวิตามินชนิดใดมากที่สุด</t>
        </is>
      </c>
      <c r="D76" s="186" t="n"/>
      <c r="E76" s="186" t="inlineStr">
        <is>
          <t>วิตามิน A</t>
        </is>
      </c>
      <c r="F76" s="186" t="inlineStr">
        <is>
          <t>วิตามิน D</t>
        </is>
      </c>
      <c r="G76" s="186" t="inlineStr">
        <is>
          <t>โพแทสเซียม</t>
        </is>
      </c>
      <c r="H76" s="186" t="inlineStr">
        <is>
          <t>พลังงานรวม</t>
        </is>
      </c>
      <c r="I76" s="186" t="inlineStr">
        <is>
          <t>โปรตีน</t>
        </is>
      </c>
      <c r="J76" s="185" t="n">
        <v>2</v>
      </c>
      <c r="K76" s="186" t="inlineStr">
        <is>
          <t>✅ คำตอบที่ถูกต้อง: ข้อ ข. วิตามิน D
🎯 ทำไมข้อนี้ถึงถูก:
- คำตอบที่ถูกต้อง: ข้อ ข. วิตามิน D
- ทำไมข้อนี้ถึงถูก: ในผู้ป่วยไตวายเรื้อรัง เนื้อไตสูญเสียเอนไซม์ 1-alpha-hydroxylase ทำให้ไม่สามารถเปลี่ยน 25(OH)D เป็น 1,25(OH)2D (Calcitriol) ส่งผลให้เกิดภาวะขาด active vitamin D และเกิด secondary hyperparathyroidism ตามมา
🔍 ข้ออื่นผิดเพราะอะไร:
• ข้อ ก.: วิตามิน A เป็นวิตามินที่ละลายในไขมัน ไม่ถูกกรองทิ้งในการฟอกเลือด และมักสะสมจนสูงในผู้ป่วยไตวาย
• ข้อ ค.: ผู้ป่วยฟอกเลือดมักมีโพแทสเซียมคั่งสูง ไม่ใช่ขาด
• ข้อ ง.: พลังงานสามารถได้รับจากอาหารได้
• ข้อ จ.: โปรตีนอาจสูญเสียได้บ้างแต่ผู้ป่วยฟอกเลือดมักต้องการการเสริม active vitamin D เป็นหลัก</t>
        </is>
      </c>
      <c r="L76" s="186" t="inlineStr">
        <is>
          <t>Clinic</t>
        </is>
      </c>
      <c r="M76" s="186" t="inlineStr">
        <is>
          <t>15. Renal</t>
        </is>
      </c>
      <c r="N76" s="186" t="inlineStr">
        <is>
          <t>15.2 Chronic kidney diseases</t>
        </is>
      </c>
      <c r="O76" s="185" t="inlineStr">
        <is>
          <t>Clinic</t>
        </is>
      </c>
      <c r="P76" s="186" t="inlineStr">
        <is>
          <t>รุ่น RxCU83</t>
        </is>
      </c>
      <c r="Q76" s="185" t="inlineStr">
        <is>
          <t>แบบฝึกหัด</t>
        </is>
      </c>
      <c r="R76" s="185" t="inlineStr">
        <is>
          <t>Quiz เตรียมสอบ CC1 RxCU83</t>
        </is>
      </c>
      <c r="S76" s="185" t="n"/>
    </row>
    <row r="77" ht="24" customHeight="1" s="49">
      <c r="A77" s="185" t="n">
        <v>75</v>
      </c>
      <c r="B77" s="186" t="n"/>
      <c r="C77" s="186" t="inlineStr">
        <is>
          <t>การรับประทานวิตามินใดในขนาดสูงอย่างต่อเนื่องจะส่งผลให้ระดับออกซาเลตในเลือดและปัสสาวะเพิ่มสูงขึ้นจนเสี่ยงต่อการเกิดนิ่วในไต</t>
        </is>
      </c>
      <c r="D77" s="186" t="n"/>
      <c r="E77" s="186" t="inlineStr">
        <is>
          <t>วิตามิน A</t>
        </is>
      </c>
      <c r="F77" s="186" t="inlineStr">
        <is>
          <t>วิตามิน B</t>
        </is>
      </c>
      <c r="G77" s="186" t="inlineStr">
        <is>
          <t>วิตามิน C</t>
        </is>
      </c>
      <c r="H77" s="186" t="inlineStr">
        <is>
          <t>วิตามิน D</t>
        </is>
      </c>
      <c r="I77" s="186" t="inlineStr">
        <is>
          <t>วิตามิน K</t>
        </is>
      </c>
      <c r="J77" s="185" t="n">
        <v>3</v>
      </c>
      <c r="K77" s="186" t="inlineStr">
        <is>
          <t>✅ คำตอบที่ถูกต้อง: ข้อ ค. วิตามิน C
🎯 ทำไมข้อนี้ถึงถูก:
- คำตอบที่ถูกต้อง: ข้อ ค. วิตามิน C
- ทำไมข้อนี้ถึงถูก: วิตามินซี (Ascorbic acid) เมื่อรับประทานในขนาดสูง (&gt; 1,000-2,000 mg/day) จะถูกเมแทบอไลซ์เปลี่ยนเป็นกรดออกซาลิก (Oxalic acid) เพิ่มการขับ oxalate ทางไตจนตกตะกอนเป็นนิ่ว Calcium oxalate
🔍 ข้ออื่นผิดเพราะอะไร:
• ข้อ ก.: วิตามินเอสะสมทำให้เกิดตับอักเสบและความดันในกะโหลกสูง ไม่ได้สร้าง oxalate
• ข้อ ข.: วิตามินบีรวมละลายน้ำได้ดีและขับออกทางปัสสาวะโดยไม่เกิด oxalate
• ข้อ ง.: วิตามินดีขนาดสูงทำให้เกิด hypercalcemia
• ข้อ จ.: วิตามินเคเกี่ยวข้องกับการแข็งตัวของเลือด ไม่ได้สร้าง oxalate</t>
        </is>
      </c>
      <c r="L77" s="186" t="inlineStr">
        <is>
          <t>Clinic</t>
        </is>
      </c>
      <c r="M77" s="186" t="inlineStr">
        <is>
          <t>15. Renal</t>
        </is>
      </c>
      <c r="N77" s="186" t="inlineStr">
        <is>
          <t>15.3 Fluid &amp; Electrolyte</t>
        </is>
      </c>
      <c r="O77" s="185" t="inlineStr">
        <is>
          <t>Clinic</t>
        </is>
      </c>
      <c r="P77" s="186" t="inlineStr">
        <is>
          <t>รุ่น RxCU83</t>
        </is>
      </c>
      <c r="Q77" s="185" t="inlineStr">
        <is>
          <t>แบบฝึกหัด</t>
        </is>
      </c>
      <c r="R77" s="185" t="inlineStr">
        <is>
          <t>Quiz เตรียมสอบ CC1 RxCU83</t>
        </is>
      </c>
      <c r="S77" s="185" t="n"/>
    </row>
    <row r="78" ht="24" customHeight="1" s="49">
      <c r="A78" s="185" t="n">
        <v>76</v>
      </c>
      <c r="B78" s="186" t="n"/>
      <c r="C78" s="186" t="inlineStr">
        <is>
          <t>อาหารประเภทใดต่อไปนี้ที่ผู้ป่วยโรคไตเรื้อรังที่มีระดับฟอสฟอรัสในเลือดสูง (Hyperphosphatemia) ควรหลีกเลี่ยงมากที่สุด</t>
        </is>
      </c>
      <c r="D78" s="186" t="n"/>
      <c r="E78" s="186" t="inlineStr">
        <is>
          <t>ถั่วเมล็ดแห้งอบกรอบ</t>
        </is>
      </c>
      <c r="F78" s="186" t="inlineStr">
        <is>
          <t>น้ำมะนาว</t>
        </is>
      </c>
      <c r="G78" s="186" t="inlineStr">
        <is>
          <t>ไข่ขาวต้ม</t>
        </is>
      </c>
      <c r="H78" s="186" t="inlineStr">
        <is>
          <t>ฝรั่งแช่อิ่ม</t>
        </is>
      </c>
      <c r="I78" s="186" t="inlineStr">
        <is>
          <t>ขนมชั้น</t>
        </is>
      </c>
      <c r="J78" s="185" t="n">
        <v>1</v>
      </c>
      <c r="K78" s="186" t="inlineStr">
        <is>
          <t>✅ คำตอบที่ถูกต้อง: ข้อ ก. ถั่วเมล็ดแห้งอบกรอบ
🎯 ทำไมข้อนี้ถึงถูก:
- คำตอบที่ถูกต้อง: ข้อ ก. ถั่วเมล็ดแห้งอบกรอบ
- ทำไมข้อนี้ถึงถูก: ถั่วเมล็ดแห้ง ธัญพืช เมล็ดพืช ผลิตภัณฑ์จากนม และไข่แดง เป็นอาหารที่มีปริมาณฟอสฟอรัสอินทรีย์ (organic phosphorus) สูงมาก ผู้ป่วยโรคไตจึงต้องจำกัดเพื่อป้องกัน hyperphosphatemia
🔍 ข้ออื่นผิดเพราะอะไร:
• ข้อ ข.: น้ำมะนาวมีฟอสฟอรัสต่ำมาก (แต่มีโพแทสเซียม)
• ข้อ ค.: ไข่ขาวต้มเป็นแหล่งโปรตีนคุณภาพสูงที่มีฟอสฟอรัสต่ำมาก นิยมแนะนำให้ผู้ป่วยโรคไตรับประทาน
• ข้อ ง.: ฝรั่งมีฟอสฟอรัสต่ำ
• ข้อ จ.: ขนมชั้นทำจากแป้งและกะทิ มีฟอสฟอรัสน้อยกว่าถั่วเมล็ดแห้งมาก</t>
        </is>
      </c>
      <c r="L78" s="186" t="inlineStr">
        <is>
          <t>Clinic</t>
        </is>
      </c>
      <c r="M78" s="186" t="inlineStr">
        <is>
          <t>15. Renal</t>
        </is>
      </c>
      <c r="N78" s="186" t="inlineStr">
        <is>
          <t>15.2 Chronic kidney diseases</t>
        </is>
      </c>
      <c r="O78" s="185" t="inlineStr">
        <is>
          <t>Clinic</t>
        </is>
      </c>
      <c r="P78" s="186" t="inlineStr">
        <is>
          <t>รุ่น RxCU83</t>
        </is>
      </c>
      <c r="Q78" s="185" t="inlineStr">
        <is>
          <t>แบบฝึกหัด</t>
        </is>
      </c>
      <c r="R78" s="185" t="inlineStr">
        <is>
          <t>Quiz เตรียมสอบ CC1 RxCU83</t>
        </is>
      </c>
      <c r="S78" s="185" t="n"/>
    </row>
    <row r="79">
      <c r="A79" s="185" t="n">
        <v>77</v>
      </c>
      <c r="B79" s="186" t="inlineStr">
        <is>
          <t>ผู้ป่วยหญิง อายุ 40 ปี น้ำหนัก 72 กิโลกรัม ส่วนสูง 150 เซนติเมตร (น้ำหนักตัวในอุดมคติ IBW = 45.5 kg) มีระดับ Serum Creatinine = 0.9 mg/dL แพทย์ต้องการประเมินการทำงานของไตก่อนเริ่มยาที่ขับออกทางไต</t>
        </is>
      </c>
      <c r="C79" s="186" t="inlineStr">
        <is>
          <t>เมื่อคำนวณตาม Cockcroft-Gault equation โดยใช้น้ำหนักตัวที่ปรับแก้ (Adjusted Body Weight: AdjBW) เนื่องจากผู้ป่วยมีน้ำหนักเกินเกณฑ์มาตรฐาน ค่า Creatinine Clearance (CrCl) จะมีค่าประมาณเท่าใด</t>
        </is>
      </c>
      <c r="D79" s="186" t="n"/>
      <c r="E79" s="186" t="inlineStr">
        <is>
          <t>125 mL/min</t>
        </is>
      </c>
      <c r="F79" s="186" t="inlineStr">
        <is>
          <t>100 mL/min</t>
        </is>
      </c>
      <c r="G79" s="186" t="inlineStr">
        <is>
          <t>85 mL/min</t>
        </is>
      </c>
      <c r="H79" s="186" t="inlineStr">
        <is>
          <t>74 mL/min</t>
        </is>
      </c>
      <c r="I79" s="186" t="inlineStr">
        <is>
          <t>55 mL/min</t>
        </is>
      </c>
      <c r="J79" s="185" t="n">
        <v>4</v>
      </c>
      <c r="K79" s="186" t="inlineStr">
        <is>
          <t>✅ คำตอบที่ถูกต้อง: ข้อ ง. 74 mL/min
🎯 ทำไมข้อนี้ถึงถูก:
1. ผู้ป่วยมี Actual Weight (72 kg) มากกว่า 120% ของ IBW (45.5 kg) จึงต้องใช้น้ำหนักตัวปรับแก้ Adjusted Body Weight (AdjBW):
$AdjBW = IBW + 0.4 \times (Actual Wt - IBW) = 45.5 + 0.4 \times (72 - 45.5) = 45.5 + 10.6 = 56.1\ kg$
2. คำนวณ CrCl ตาม Cockcroft-Gault equation:
$CrCl = \frac{(140 - Age) \times AdjBW}{72 \times sCr} \times 0.85 = \frac{(140 - 40) \times 56.1}{72 \times 0.9} \times 0.85 = \frac{5610}{64.8} \times 0.85 \approx 86.57 \times 0.85 \approx 73.6\ (\approx 74)\ mL/min$
🔍 ข้ออื่นผิดเพราะอะไร:
• ข้อ ก. 125 mL/min: คำนวณสูงเกินความเป็นจริง
• ข้อ ข. 100 mL/min: คำนวณโดยใช้น้ำหนักจริง (Actual Wt 72 kg) โดยไม่ได้ปรับแก้สำหรับผู้ป่วยอ้วน
• ข้อ ค. 85 mL/min: ลืมคูณตัวปรับแก้เพศหญิง 0.85
• ข้อ จ. 55 mL/min: คำนวณโดยใช้ IBW 45.5 kg และปัดเศษคลาดเคลื่อน</t>
        </is>
      </c>
      <c r="L79" s="186" t="inlineStr">
        <is>
          <t>Clinic</t>
        </is>
      </c>
      <c r="M79" s="186" t="inlineStr">
        <is>
          <t>15. Renal</t>
        </is>
      </c>
      <c r="N79" s="186" t="inlineStr">
        <is>
          <t>15.2 Chronic kidney diseases</t>
        </is>
      </c>
      <c r="O79" s="185" t="inlineStr">
        <is>
          <t>Clinic</t>
        </is>
      </c>
      <c r="P79" s="186" t="inlineStr">
        <is>
          <t>รุ่น RxCU83</t>
        </is>
      </c>
      <c r="Q79" s="185" t="inlineStr">
        <is>
          <t>แบบฝึกหัด</t>
        </is>
      </c>
      <c r="R79" s="185" t="inlineStr">
        <is>
          <t>Quiz เตรียมสอบ CC1 RxCU83</t>
        </is>
      </c>
      <c r="S79" s="185" t="inlineStr">
        <is>
          <t>CASE-RENAL-COCKCROFT-ADJUSTED-WEIGHT</t>
        </is>
      </c>
    </row>
    <row r="80">
      <c r="A80" s="185" t="n">
        <v>78</v>
      </c>
      <c r="B80" s="186" t="inlineStr">
        <is>
          <t>ผู้ป่วยหญิงไทยคู่ อายุ 65 ปี มีโรคประจำตัวเป็นโรคเบาหวาน ความดันโลหิตสูง และโรคไตเรื้อรัง มาตรวจติดตามทางห้องปฏิบัติการพบค่า eGFR = 45 mL/min/1.73 m² และมีภาวะฟอสเฟตในเลือดสูง</t>
        </is>
      </c>
      <c r="C80" s="186" t="inlineStr">
        <is>
          <t>ตามเกณฑ์มาตรฐานของ KDIGO 2012 ค่าการทำงานของไต eGFR 45 mL/min/1.73 m2 ของผู้ป่วยรายนี้จัดอยู่ในระยะใดของโรคไตเรื้อรัง (CKD Staging)</t>
        </is>
      </c>
      <c r="D80" s="186" t="n"/>
      <c r="E80" s="186" t="inlineStr">
        <is>
          <t>CKD Stage G2</t>
        </is>
      </c>
      <c r="F80" s="186" t="inlineStr">
        <is>
          <t>CKD Stage G3a</t>
        </is>
      </c>
      <c r="G80" s="186" t="inlineStr">
        <is>
          <t>CKD Stage G3b</t>
        </is>
      </c>
      <c r="H80" s="186" t="inlineStr">
        <is>
          <t>CKD Stage G4</t>
        </is>
      </c>
      <c r="I80" s="186" t="inlineStr">
        <is>
          <t>CKD Stage G5</t>
        </is>
      </c>
      <c r="J80" s="185" t="n">
        <v>2</v>
      </c>
      <c r="K80" s="186" t="inlineStr">
        <is>
          <t>✅ คำตอบที่ถูกต้อง: ข้อ ข. CKD Stage G3a
🎯 ทำไมข้อนี้ถึงถูก:
ตามเกณฑ์ KDIGO 2012 Clinical Practice Guideline for the Evaluation and Management of Chronic Kidney Disease การแบ่งระยะ CKD ตามระดับ eGFR (mL/min/1.73 m2) กำหนดไว้ดังนี้:
- Stage G1: eGFR มากกว่าหรือเท่ากับ 90
- Stage G2: eGFR 60 - 89
- Stage G3a: eGFR 45 - 59 (Mild to moderate decrease)
- Stage G3b: eGFR 30 - 44 (Moderate to severe decrease)
- Stage G4: eGFR 15 - 29 (Severe decrease)
- Stage G5: eGFR น้อยกว่า 15 (Kidney failure)
ดังนั้นค่า eGFR 45 mL/min/1.73 m2 จึงจัดอยู่ในระยะ CKD Stage G3a อย่างถูกต้อง
🔍 ข้ออื่นผิดเพราะอะไร:
• ข้อ ก. ผิดเพราะ: Stage G2 มีค่า eGFR อยู่ในช่วง 60 - 89 mL/min/1.73 m2
• ข้อ ค. ผิดเพราะ: Stage G3b มีค่า eGFR อยู่ในช่วง 30 - 44 mL/min/1.73 m2
• ข้อ ง. ผิดเพราะ: Stage G4 มีค่า eGFR อยู่ในช่วง 15 - 29 mL/min/1.73 m2
• ข้อ จ. ผิดเพราะ: Stage G5 (ไตวายระยะสุดท้าย) มีค่า eGFR น้อยกว่า 15 mL/min/1.73 m2</t>
        </is>
      </c>
      <c r="L80" s="186" t="inlineStr">
        <is>
          <t>Clinic</t>
        </is>
      </c>
      <c r="M80" s="186" t="inlineStr">
        <is>
          <t>15. Renal</t>
        </is>
      </c>
      <c r="N80" s="186" t="inlineStr">
        <is>
          <t>15.2 Chronic kidney diseases</t>
        </is>
      </c>
      <c r="O80" s="185" t="inlineStr">
        <is>
          <t>Clinic</t>
        </is>
      </c>
      <c r="P80" s="186" t="inlineStr">
        <is>
          <t>ข้อสอบจริง PLE-CC1 ปี 2566 Day 1 ข้อ 18 [CASE_2566_CKD_01]</t>
        </is>
      </c>
      <c r="Q80" s="185" t="inlineStr">
        <is>
          <t>ข้อสอบจริง</t>
        </is>
      </c>
      <c r="R80" s="185" t="inlineStr">
        <is>
          <t>2566 Day 1</t>
        </is>
      </c>
      <c r="S80" s="185" t="inlineStr">
        <is>
          <t>CASE_2566_CKD_01</t>
        </is>
      </c>
    </row>
    <row r="81">
      <c r="A81" s="185" t="n">
        <v>79</v>
      </c>
      <c r="B81" s="186" t="inlineStr">
        <is>
          <t>ผู้ป่วยหญิงไทยคู่ อายุ 65 ปี มีโรคประจำตัวเป็นโรคเบาหวาน ความดันโลหิตสูง และโรคไตเรื้อรัง มาตรวจติดตามทางห้องปฏิบัติการพบค่า eGFR = 45 mL/min/1.73 m² และมีภาวะฟอสเฟตในเลือดสูง</t>
        </is>
      </c>
      <c r="C81" s="186" t="inlineStr">
        <is>
          <t>ยาในข้อใดต่อไปนี้มีความเหมาะสมสำหรับใช้แก้ไขภาวะเกลือแร่ (Electrolyte) ที่ผิดปกติของผู้ป่วยรายนี้</t>
        </is>
      </c>
      <c r="D81" s="186" t="n"/>
      <c r="E81" s="186" t="inlineStr">
        <is>
          <t>Kalimate (Calcium polystyrene sulfonate)</t>
        </is>
      </c>
      <c r="F81" s="186" t="inlineStr">
        <is>
          <t>Lactulose syrup</t>
        </is>
      </c>
      <c r="G81" s="186" t="inlineStr">
        <is>
          <t>Calcium gluconate injection</t>
        </is>
      </c>
      <c r="H81" s="186" t="inlineStr">
        <is>
          <t>Salbutamol nebulizer</t>
        </is>
      </c>
      <c r="I81" s="186" t="inlineStr">
        <is>
          <t>Calcium carbonate tablet</t>
        </is>
      </c>
      <c r="J81" s="185" t="n">
        <v>5</v>
      </c>
      <c r="K81" s="186" t="inlineStr">
        <is>
          <t>✅ คำตอบที่ถูกต้อง: ข้อ จ. Calcium carbonate tablet
🎯 ทำไมข้อนี้ถึงถูก:
ผลตรวจเลือดของผู้ป่วยพบภาวะฟอสเฟตในเลือดสูง (Hyperphosphatemia: Serum Phosphate 6.0 mg/dL ซึ่งสูงกว่าค่าปกติ 2.5 - 4.5 mg/dL) ในขณะที่ Potassium (4.0 mEq/L) และ Calcium (9.0 mg/dL) อยู่ในเกณฑ์ปกติ ดังนั้นยาที่เหมาะสมคือ Calcium carbonate ชนิดรับประทานพร้อมอาหาร ซึ่งทำหน้าที่เป็น Calcium-based phosphate binder เข้าไปจับกับฟอสเฟตจากอาหารในทางเดินอาหาร เกิดเป็นสารประกอบที่ไม่ละลายน้ำและถูกขับออกทางอุจจาระ จึงช่วยลดระดับฟอสเฟตในเลือดได้
🔍 ข้ออื่นผิดเพราะอะไร:
• ข้อ ก. ผิดเพราะ: Kalimate เป็น Potassium-binding resin ใช้รักษาภาวะโพแทสเซียมในเลือดสูง (Hyperkalemia) แต่ผู้ป่วยรายนี้มีค่า K ปกติ (4.0 mEq/L)
• ข้อ ข. ผิดเพราะ: Lactulose ใช้รักษาอาการท้องผูกหรือลดแอมโมเนียใน Hepatic encephalopathy ไม่มีบทบาทในการจับฟอสเฟต
• ข้อ ค. ผิดเพราะ: Calcium gluconate ชนิดฉีด ใช้รักษาภาวะ Hypocalcemia รุนแรง หรือป้องกันพิษต่อหัวใจในภาวะ Hyperkalemia รุนแรง แต่ผู้ป่วยรายนี้มีแคลเซียมปกติและไม่ได้มีภาวะฉุกเฉิน
• ข้อ ง. ผิดเพราะ: Salbutamol พ่นฝอยละออง ใช้รักษาภาวะ Hyperkalemia โดยดึง K เข้าสู่เซลล์ ไม่ได้ช่วยรักษา Hyperphosphatemia</t>
        </is>
      </c>
      <c r="L81" s="186" t="inlineStr">
        <is>
          <t>Clinic</t>
        </is>
      </c>
      <c r="M81" s="186" t="inlineStr">
        <is>
          <t>15. Renal</t>
        </is>
      </c>
      <c r="N81" s="186" t="inlineStr">
        <is>
          <t>15.2 Chronic kidney diseases</t>
        </is>
      </c>
      <c r="O81" s="185" t="inlineStr">
        <is>
          <t>Clinic</t>
        </is>
      </c>
      <c r="P81" s="186" t="inlineStr">
        <is>
          <t>ข้อสอบจริง PLE-CC1 ปี 2566 Day 1 ข้อ 19 [CASE_2566_CKD_01]</t>
        </is>
      </c>
      <c r="Q81" s="185" t="inlineStr">
        <is>
          <t>ข้อสอบจริง</t>
        </is>
      </c>
      <c r="R81" s="185" t="inlineStr">
        <is>
          <t>2566 Day 1</t>
        </is>
      </c>
      <c r="S81" s="185" t="inlineStr">
        <is>
          <t>CASE_2566_CKD_01</t>
        </is>
      </c>
    </row>
    <row r="82">
      <c r="A82" s="185" t="n">
        <v>80</v>
      </c>
      <c r="B82" s="186" t="inlineStr">
        <is>
          <t>ผู้ป่วยหญิงไทยคู่ อายุ 65 ปี มีโรคประจำตัวเป็นโรคเบาหวาน ความดันโลหิตสูง และโรคไตเรื้อรัง มาตรวจติดตามทางห้องปฏิบัติการพบค่า eGFR = 45 mL/min/1.73 m² และมีภาวะฟอสเฟตในเลือดสูง</t>
        </is>
      </c>
      <c r="C82" s="186" t="inlineStr">
        <is>
          <t>ในการให้คำแนะนำด้านโภชนบำบัดแก่ผู้ป่วยรายนี้เพื่อควบคุมภาวะฟอสเฟตในเลือดสูง อาหารในข้อใดจัดเป็นแหล่งโปรตีนที่มีปริมาณฟอสเฟตน้อยที่สุดและเหมาะสมกับผู้ป่วยมากที่สุด</t>
        </is>
      </c>
      <c r="D82" s="186" t="n"/>
      <c r="E82" s="186" t="inlineStr">
        <is>
          <t>นมวัวสด</t>
        </is>
      </c>
      <c r="F82" s="186" t="inlineStr">
        <is>
          <t>โยเกิร์ต</t>
        </is>
      </c>
      <c r="G82" s="186" t="inlineStr">
        <is>
          <t>ถั่วเหลืองและผลิตภัณฑ์จากถั่ว</t>
        </is>
      </c>
      <c r="H82" s="186" t="inlineStr">
        <is>
          <t>ไข่ขาว</t>
        </is>
      </c>
      <c r="I82" s="186" t="inlineStr">
        <is>
          <t>เมล็ดกาแฟและเครื่องดื่มกาแฟ</t>
        </is>
      </c>
      <c r="J82" s="185" t="n">
        <v>4</v>
      </c>
      <c r="K82" s="186" t="inlineStr">
        <is>
          <t>✅ คำตอบที่ถูกต้อง: ข้อ ง. ไข่ขาว
🎯 ทำไมข้อนี้ถึงถูก:
ไข่ขาว: (Egg white / Albumin) เป็นแหล่งโปรตีนชีวภาพคุณภาพสูง (High biological value protein) ที่มีปริมาณฟอสฟอรัสต่ำมาก (ฟอสฟอรัสในไข่ส่วนใหญ่อยู่ในไข่แดง) จึงเป็นแหล่งอาหารโปรตีนที่แนะนำเป็นอันดับแรกสำหรับผู้ป่วยโรคไตเรื้อรังที่มีภาวะฟอสเฟตในเลือดสูง (Hyperphosphatemia)
🔍 ข้ออื่นผิดเพราะอะไร:
• ข้อ ก. ผิดเพราะ: นมวัวสดและผลิตภัณฑ์จากนมเป็นแหล่งอาหารที่มีฟอสฟอรัสอินทรีย์สูงมาก ซึ่งดูดซึมได้ถึง 40-60% ผู้ป่วยโรคไตต้องจำกัดการบริโภค
• ข้อ ข. ผิดเพราะ: โยเกิร์ตทำจากนมวัวเข้มข้น มีปริมาณฟอสฟอรัสสูงมากเช่นเดียวกับนม
• ข้อ ค. ผิดเพราะ: ถั่วและธัญพืชเป็นอาหารที่มีสารประกอบฟอสฟอรัส (Phytate) ปริมาณสูง ผู้ป่วยฟอสเฟตสูงควรหลีกเลี่ยงหรือจำกัดปริมาณ
• ข้อ จ. ผิดเพราะ: กาแฟสำเร็จรูป เครื่องดื่มกาแฟปรุงแต่ง และเมล็ดกาแฟ มักมีสารปรุงแต่งอาหารประเภทฟอสเฟตอนินทรีย์ (Inorganic phosphate additives) ซึ่งดูดซึมเข้าสู่กระแสเลือดได้เกือบ 100% จึงต้องหลีกเลี่ยง</t>
        </is>
      </c>
      <c r="L82" s="186" t="inlineStr">
        <is>
          <t>Clinic</t>
        </is>
      </c>
      <c r="M82" s="186" t="inlineStr">
        <is>
          <t>15. Renal</t>
        </is>
      </c>
      <c r="N82" s="186" t="inlineStr">
        <is>
          <t>15.2 Chronic kidney diseases</t>
        </is>
      </c>
      <c r="O82" s="185" t="inlineStr">
        <is>
          <t>Clinic</t>
        </is>
      </c>
      <c r="P82" s="186" t="inlineStr">
        <is>
          <t>ข้อสอบจริง PLE-CC1 ปี 2566 Day 1 ข้อ 20 [CASE_2566_CKD_01]</t>
        </is>
      </c>
      <c r="Q82" s="185" t="inlineStr">
        <is>
          <t>ข้อสอบจริง</t>
        </is>
      </c>
      <c r="R82" s="185" t="inlineStr">
        <is>
          <t>2566 Day 1</t>
        </is>
      </c>
      <c r="S82" s="185" t="inlineStr">
        <is>
          <t>CASE_2566_CKD_01</t>
        </is>
      </c>
    </row>
    <row r="83">
      <c r="A83" s="185" t="n">
        <v>81</v>
      </c>
      <c r="B83" s="186" t="inlineStr">
        <is>
          <t>ต่อมาผู้ป่วยมีอาการชักซ้ำและตรวจพบภาวะเกลือแร่ในเลือดผิดปกติ แพทย์สั่งจ่ายยา Potassium Chloride Injection (KCl inj) ทางหลอดเลือดดำเพื่อแก้ไขภาวะ Hypokalemia</t>
        </is>
      </c>
      <c r="C83" s="186" t="inlineStr">
        <is>
          <t>อาการไม่พึงประสงค์เฉพาะที่ (Local adverse effect) ที่พบได้บ่อยที่สุดจากการให้สารละลายยา KCl ทางหลอดเลือดดำส่วนปลายคือข้อใด</t>
        </is>
      </c>
      <c r="D83" s="186" t="n"/>
      <c r="E83" s="186" t="inlineStr">
        <is>
          <t>Pulmonary edema</t>
        </is>
      </c>
      <c r="F83" s="186" t="inlineStr">
        <is>
          <t>Tachycardia</t>
        </is>
      </c>
      <c r="G83" s="186" t="inlineStr">
        <is>
          <t>Phlebitis และอาการปวดแสบร้อนตามแนวหลอดเลือดดำ (Vein irritation)</t>
        </is>
      </c>
      <c r="H83" s="186" t="inlineStr">
        <is>
          <t>Red man syndrome</t>
        </is>
      </c>
      <c r="I83" s="186" t="inlineStr">
        <is>
          <t>Drug fever</t>
        </is>
      </c>
      <c r="J83" s="185" t="n">
        <v>3</v>
      </c>
      <c r="K83" s="186" t="inlineStr">
        <is>
          <t>✅ คำตอบที่ถูกต้อง: ข้อ ค. Phlebitis และอาการปวดแสบร้อนตามแนวหลอดเลือดดำ (Vein irritation)
🎯 ทำไมข้อนี้ถึงถูก:
สารละลายโพแทสเซียมคลอไรด์ (KCl) มีค่า Osmolarity สูงและมีคุณสมบัติระคายเคืองต่อผนังเยื่อบุหลอดเลือดดำส่วนปลายอย่างรุนแรง ทำให้เกิดอาการปวดแสบร้อนตามแนวหลอดเลือด และหลอดเลือดดำอักเสบ (Phlebitis) จึงมีข้อกำหนดให้ผสมเจือจางในความเข้มข้นไม่เกิน 40 mEq/L สำหรับการให้ทางหลอดเลือดดำส่วนปลาย (Peripheral line) และให้ด้วยอัตราเร็วไม่เกิน 10 mEq/hr
🔍 ข้ออื่นผิดเพราะอะไร:
• ข้อ ก. ผิดเพราะ: Pulmonary edema เกิดจากการได้สารน้ำปริมาตรมากเกินไป ไม่ใช่อาการเฉพาะที่ของ KCl
• ข้อ ข. ผิดเพราะ: โพแทสเซียมในระดับสูงมักทำให้หัวใจเต้นช้าผิดจังหวะ (Bradycardia, AV block) หรือ Ventricular fibrillation ไม่ใช่ Sinus tachycardia
• ข้อ ง. ผิดเพราะ: Red man syndrome เกิดจากการฉีดยา Vancomycin เร็วเกินไป
• ข้อ จ. ผิดเพราะ: Drug fever เป็นปฏิกิริยาภูมิแพ้ ไม่ใช่ผลข้างเคียงเฉพาะที่จากการระคายเคืองของ KCl</t>
        </is>
      </c>
      <c r="L83" s="186" t="inlineStr">
        <is>
          <t>Clinic</t>
        </is>
      </c>
      <c r="M83" s="186" t="inlineStr">
        <is>
          <t>15. Renal</t>
        </is>
      </c>
      <c r="N83" s="186" t="inlineStr">
        <is>
          <t>15.3 Fluid &amp; Electrolyte</t>
        </is>
      </c>
      <c r="O83" s="185" t="inlineStr">
        <is>
          <t>Clinic</t>
        </is>
      </c>
      <c r="P83" s="186" t="inlineStr">
        <is>
          <t>ข้อสอบจริง PLE-CC1 ปี 2566 Day 1 ข้อ 38 [CASE_2566_ELECTROLYTE_01]</t>
        </is>
      </c>
      <c r="Q83" s="185" t="inlineStr">
        <is>
          <t>ข้อสอบจริง</t>
        </is>
      </c>
      <c r="R83" s="185" t="inlineStr">
        <is>
          <t>2566 Day 1</t>
        </is>
      </c>
      <c r="S83" s="185" t="inlineStr">
        <is>
          <t>CASE_2566_ELECTROLYTE_01</t>
        </is>
      </c>
    </row>
  </sheetData>
  <mergeCells count="1">
    <mergeCell ref="A1:F1"/>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S45"/>
  <sheetViews>
    <sheetView workbookViewId="0">
      <selection activeCell="A1" sqref="A1"/>
    </sheetView>
  </sheetViews>
  <sheetFormatPr baseColWidth="8" defaultRowHeight="13.2"/>
  <cols>
    <col width="8" customWidth="1" style="49" min="1" max="1"/>
    <col width="50" customWidth="1" style="49" min="2" max="2"/>
    <col width="40" customWidth="1" style="49" min="3" max="3"/>
    <col width="12" customWidth="1" style="49" min="4" max="8"/>
    <col width="28" customWidth="1" style="49" min="5" max="5"/>
    <col width="28" customWidth="1" style="49" min="6" max="6"/>
    <col width="28" customWidth="1" style="49" min="7" max="7"/>
    <col width="28" customWidth="1" style="49" min="8" max="8"/>
    <col width="28" customWidth="1" style="49" min="9" max="9"/>
    <col width="14" customWidth="1" style="49" min="10" max="10"/>
    <col width="55" customWidth="1" style="49" min="11" max="11"/>
    <col width="12" customWidth="1" style="49" min="12" max="12"/>
    <col width="25" customWidth="1" style="49" min="13" max="13"/>
    <col width="30" customWidth="1" style="49" min="14" max="14"/>
    <col width="15" customWidth="1" style="49" min="15" max="15"/>
    <col width="20" customWidth="1" style="49" min="16" max="16"/>
    <col width="16" customWidth="1" style="49" min="17" max="17"/>
    <col width="16" customWidth="1" style="49" min="18" max="18"/>
    <col width="24" customWidth="1" style="49" min="19" max="19"/>
  </cols>
  <sheetData>
    <row r="1" ht="34.95" customHeight="1" s="49">
      <c r="A1" s="51">
        <f>HYPERLINK("#gid=0", "🏠 กลับสู่หน้าแรก (Go to Home Page)")</f>
        <v/>
      </c>
    </row>
    <row r="2" ht="28" customHeight="1" s="49">
      <c r="A2" s="181" t="inlineStr">
        <is>
          <t>ลำดับ</t>
        </is>
      </c>
      <c r="B2" s="182" t="inlineStr">
        <is>
          <t>สถานการณ์เคส / ข้อมูลผู้ป่วย</t>
        </is>
      </c>
      <c r="C2" s="183" t="inlineStr">
        <is>
          <t>คำถาม</t>
        </is>
      </c>
      <c r="D2" s="181" t="inlineStr">
        <is>
          <t>รูปถาม</t>
        </is>
      </c>
      <c r="E2" s="181" t="inlineStr">
        <is>
          <t>ตัวเลือก 1</t>
        </is>
      </c>
      <c r="F2" s="181" t="inlineStr">
        <is>
          <t>ตัวเลือก 2</t>
        </is>
      </c>
      <c r="G2" s="181" t="inlineStr">
        <is>
          <t>ตัวเลือก 3</t>
        </is>
      </c>
      <c r="H2" s="181" t="inlineStr">
        <is>
          <t>ตัวเลือก 4</t>
        </is>
      </c>
      <c r="I2" s="181" t="inlineStr">
        <is>
          <t>ตัวเลือก 5</t>
        </is>
      </c>
      <c r="J2" s="181" t="inlineStr">
        <is>
          <t>เฉลย (ตัวเลข 1-5)</t>
        </is>
      </c>
      <c r="K2" s="181" t="inlineStr">
        <is>
          <t>คำอธิบายเฉลย</t>
        </is>
      </c>
      <c r="L2" s="181" t="inlineStr">
        <is>
          <t>รูปเฉลย</t>
        </is>
      </c>
      <c r="M2" s="181" t="inlineStr">
        <is>
          <t>หัวข้อโรคสภาฯ</t>
        </is>
      </c>
      <c r="N2" s="181" t="inlineStr">
        <is>
          <t>หัวข้อย่อย</t>
        </is>
      </c>
      <c r="O2" s="181" t="inlineStr">
        <is>
          <t>Product / Clinic</t>
        </is>
      </c>
      <c r="P2" s="181" t="inlineStr">
        <is>
          <t>หมายเหตุ</t>
        </is>
      </c>
      <c r="Q2" s="181" t="inlineStr">
        <is>
          <t>ประเภทข้อสอบ</t>
        </is>
      </c>
      <c r="R2" s="181" t="inlineStr">
        <is>
          <t>ปี / เลขชุด</t>
        </is>
      </c>
      <c r="S2" s="184" t="inlineStr">
        <is>
          <t>Case ID (รหัสเคส)</t>
        </is>
      </c>
    </row>
    <row r="3" ht="24" customHeight="1" s="49">
      <c r="A3" s="185" t="n">
        <v>1</v>
      </c>
      <c r="B3" s="186" t="inlineStr">
        <is>
          <t>ผู้ป่วยหญิงไทยอายุ 22 ปี น้ำหนัก 50 กิโลกรัม ถูกนำส่งห้องฉุกเฉินหลังรับประทานยาพาราเซตามอล (500 มก./เม็ด) จำนวน 30 เม็ด (15 กรัม หรือ 300 มก./กก.) โดยรับประทานรวดเดียวเมื่อ 6 ชั่วโมงก่อนมาโรงพยาบาล ตรวจระดับ Serum Paracetamol ได้ 180 mcg/mL</t>
        </is>
      </c>
      <c r="C3" s="186" t="inlineStr">
        <is>
          <t>ข้อใดเป็นแนวทางการรักษาที่ถูกต้องและเหมาะสมที่สุด</t>
        </is>
      </c>
      <c r="D3" s="186" t="n"/>
      <c r="E3" s="186" t="inlineStr">
        <is>
          <t>เริ่มให้ N-acetylcysteine (NAC) ทางหลอดเลือดดำทันทีตามเกณฑ์ Rumack-Matthew nomogram</t>
        </is>
      </c>
      <c r="F3" s="186" t="inlineStr">
        <is>
          <t>ให้ Activated charcoal 50 กรัม รับประทานทันทีเพื่อลดการดูดซึมยา</t>
        </is>
      </c>
      <c r="G3" s="186" t="inlineStr">
        <is>
          <t>รอตรวจซ้ำ Serum Paracetamol ที่ 12 ชั่วโมงหลังรับประทานยาก่อนตัดสินใจให้ยาต้านพิษ</t>
        </is>
      </c>
      <c r="H3" s="186" t="inlineStr">
        <is>
          <t>ให้การรักษาแบบประคับประคองและติดตามค่า AST/ALT ทุก 24 ชั่วโมงโดยไม่ต้องให้ยาต้านพิษ</t>
        </is>
      </c>
      <c r="I3" s="186" t="inlineStr">
        <is>
          <t>ทำ Gastric lavage ร่วมกับให้ Sodium bicarbonate ทางหลอดเลือดดำ</t>
        </is>
      </c>
      <c r="J3" s="185" t="n">
        <v>1</v>
      </c>
      <c r="K3" s="186" t="inlineStr">
        <is>
          <t>✅ คำตอบที่ถูกต้อง: ข้อ ก. เริ่มให้ N-acetylcysteine (NAC) ทางหลอดเลือดดำทันทีตามเกณฑ์ Rumack-Matthew nomogram
🎯 ทำไมข้อนี้ถึงถูก:
ระดับ Serum Paracetamol ของผู้ป่วยเท่ากับ 180 mcg/mL ที่ 6 ชั่วโมง ซึ่งอยู่เหนือเส้น Treatment line (ประมาณ 100-110 mcg/mL ที่ 6 ชั่วโมง) จึงมีข้อบ่งชี้ชัดเจนในการให้ N-acetylcysteine (NAC) ทันทีเพื่อเติมหมู่ Sulfhydryl เพิ่มการสังเคราะห์ Glutathione และเปลี่ยน NAPQI เป็นสารที่ไม่เป็นพิษ ป้องกันภาวะตับวายเฉียบพลัน
🔍 ข้ออื่นผิดเพราะอะไร:
• ข้อ ข.: Activated charcoal มีประโยชน์สูงสุดเมื่อให้ภายใน 1-2 ชั่วโมงหลังรับประทานยา การให้ที่ 6 ชั่วโมงมียาเคลื่อนผ่านกระเพาะอาหารไปแล้วและไม่มีประโยชน์ทางคลินิก
• ข้อ ค.: การรอตรวจซ้ำที่ 12 ชั่วโมงทำให้การเริ่ม NAC ล่าช้า ประสิทธิภาพของ NAC จะสูงสุดเมื่อเริ่มให้ภายใน 8 ชั่วโมงแรกหลังกินยา
• ข้อ ง.: ผู้ป่วยมีระดับยาอยู่ในเกณฑ์เสี่ยงสูงต่อตับวายเฉียบพลัน การรักษาแบบประคับประคองโดยไม่ให้ NAC ถือเป็นข้อผิดพลาดร้ายแรง
• ข้อ จ.: Gastric lavage มีข้อบ่งชี้เฉพาะภายใน 1 ชั่วโมงแรกในกรณีที่รับประทานยาปริมาณสูงมากและไม่มีข้อห้าม และ Sodium bicarbonate ไม่มีบทบาทในการเร่งขับพาราเซตามอล</t>
        </is>
      </c>
      <c r="L3" s="186" t="n"/>
      <c r="M3" s="186" t="inlineStr">
        <is>
          <t>16. Toxicology &amp; Poisoning</t>
        </is>
      </c>
      <c r="N3" s="186" t="inlineStr">
        <is>
          <t>16.1 Acetaminophen Toxicity &amp; Antidote</t>
        </is>
      </c>
      <c r="O3" s="185" t="inlineStr">
        <is>
          <t>Clinic</t>
        </is>
      </c>
      <c r="P3" s="186" t="inlineStr">
        <is>
          <t>Rumack-Matthew Nomogram &amp; NAC Protocol</t>
        </is>
      </c>
      <c r="Q3" s="185" t="inlineStr">
        <is>
          <t>แบบฝึกหัด</t>
        </is>
      </c>
      <c r="R3" s="185" t="inlineStr">
        <is>
          <t>เล่มม่วง</t>
        </is>
      </c>
      <c r="S3" s="185" t="inlineStr">
        <is>
          <t>CASE_TOX_PARACETAMOL_01</t>
        </is>
      </c>
    </row>
    <row r="4" ht="24" customHeight="1" s="49">
      <c r="A4" s="185" t="n">
        <v>2</v>
      </c>
      <c r="B4" s="186" t="inlineStr">
        <is>
          <t>ผู้ป่วยหญิงไทยอายุ 22 ปี น้ำหนัก 50 กิโลกรัม ถูกนำส่งห้องฉุกเฉินหลังรับประทานยาพาราเซตามอล (500 มก./เม็ด) จำนวน 30 เม็ด (15 กรัม หรือ 300 มก./กก.) โดยรับประทานรวดเดียวเมื่อ 6 ชั่วโมงก่อนมาโรงพยาบาล ตรวจระดับ Serum Paracetamol ได้ 180 mcg/mL</t>
        </is>
      </c>
      <c r="C4" s="186" t="inlineStr">
        <is>
          <t>ผู้ป่วยได้รับการรักษาด้วย Intravenous N-acetylcysteine (NAC) ขนาด 150 mg/kg ทางหลอดเลือดดำ ระหว่างเริ่มหยดยาได้ 15 นาที มีอาการหน้าแดง คัน มีผื่นลมพิษ (Urticaria) ขึ้นตามแขนและลำตัว แต่ความดันโลหิตปกติ (120/80 mmHg) หายใจปกติ ไม่มีเสียง Wheezing ข้อใดคือแนวทางการจัดการภาวะไม่พึงประสงค์จากการให้ยา NAC (Anaphylactoid reaction) ที่ถูกต้องที่สุด</t>
        </is>
      </c>
      <c r="D4" s="186" t="n"/>
      <c r="E4" s="186" t="inlineStr">
        <is>
          <t>หยุดให้ยา NAC ถาวรทันทีและเปลี่ยนไปให้ Methionine ทางปากแทน</t>
        </is>
      </c>
      <c r="F4" s="186" t="inlineStr">
        <is>
          <t>ฉีด Adrenaline (Epinephrine) 0.5 mg เข้ากล้ามเนื้อทันที</t>
        </is>
      </c>
      <c r="G4" s="186" t="inlineStr">
        <is>
          <t>หยุดหยดยา NAC ชั่วคราว ให้ Chlorpheniramine ฉีดเข้าหลอดเลือดดำ และเริ่มหยด NAC ต่อในอัตราที่ช้าลงเมื่ออาการดีขึ้น</t>
        </is>
      </c>
      <c r="H4" s="186" t="inlineStr">
        <is>
          <t>ให้ Dexamethasone IV ร่วมกับเร่งอัตราการหยดยา NAC ให้หมดเร็วขึ้นเพื่อรีบขับยา</t>
        </is>
      </c>
      <c r="I4" s="186" t="inlineStr">
        <is>
          <t>หยุดยา NAC และส่งผู้ป่วยทำฟอกเลือด Hemodialysis ทันที</t>
        </is>
      </c>
      <c r="J4" s="185" t="n">
        <v>3</v>
      </c>
      <c r="K4" s="186" t="inlineStr">
        <is>
          <t>✅ คำตอบที่ถูกต้อง: ข้อ ค. หยุดหยดยา NAC ชั่วคราว ให้ Chlorpheniramine ฉีดเข้าหลอดเลือดดำ และเริ่มหยด NAC ต่อในอัตราที่ช้าลงเมื่ออาการดีขึ้น
🎯 ทำไมข้อนี้ถึงถูก:
อาการผื่นลมพิษและหน้าแดงจากการให้ NAC IV จัดเป็น Non-IgE-mediated anaphylactoid reaction ที่เกิดจากการหลั่งฮิสตามีนโดยตรง มักเกิดขึ้นระหว่างช่วง Loading dose (15 นาทีแรก) การจัดการที่ถูกต้องคือหยุดการให้ยาชั่วคราว ให้ยาต้านฮิสตามีน (H1-antihistamine) และเมื่ออาการผื่นคันสงบลง ให้เริ่มบริหาร NAC ต่อโดยปรับลดอัตราการหยดยาให้ช้าลง ผู้ป่วยยังจำเป็นต้องได้รับ NAC ให้ครบตามขนาดยาเพื่อป้องกันภาวะตับวาย
🔍 ข้ออื่นผิดเพราะอะไร:
• ข้อ ก.: ไม่จำเป็นต้องหยุดยาถาวร เพราะเป็น Anaphylactoid reaction ไม่ใช่ True allergy และ Methionine มีประสิทธิภาพด้อยกว่าและทำให้เกิดผลข้างเคียงต่อทางเดินอาหารมาก
• ข้อ ข.: Adrenaline มีข้อบ่งชี้เมื่อมี Anaphylaxis รุนแรง เช่น ความดันโลหิตตก (Hypotension) หรือทางเดินหายใจอุดกั้น (Stridor/Wheezing) แต่ผู้ป่วยรายนี้สัญญาณชีพปกติ หายใจปกติ จึงยังไม่มีข้อบ่งชี้
• ข้อ ง.: การเร่งอัตราการหยดยาจะยิ่งกระตุ้นการหลั่งฮิสตามีนและทำให้อาการแพ้รุนแรงวิกฤตขึ้น
• ข้อ จ.: Hemodialysis ไม่ใช่การรักษามาตรฐานสำหรับ Paracetamol toxicity ในระยะนี้ และไม่จำเป็นในการจัดการ Anaphylactoid reaction</t>
        </is>
      </c>
      <c r="L4" s="186" t="n"/>
      <c r="M4" s="186" t="inlineStr">
        <is>
          <t>16. Toxicology &amp; Poisoning</t>
        </is>
      </c>
      <c r="N4" s="186" t="inlineStr">
        <is>
          <t>16.1 Acetaminophen Toxicity &amp; Antidote</t>
        </is>
      </c>
      <c r="O4" s="185" t="inlineStr">
        <is>
          <t>Clinic</t>
        </is>
      </c>
      <c r="P4" s="186" t="inlineStr">
        <is>
          <t>NAC Non-IgE Anaphylactoid Reaction</t>
        </is>
      </c>
      <c r="Q4" s="185" t="inlineStr">
        <is>
          <t>แบบฝึกหัด</t>
        </is>
      </c>
      <c r="R4" s="185" t="inlineStr">
        <is>
          <t>เล่มม่วง</t>
        </is>
      </c>
      <c r="S4" s="185" t="inlineStr">
        <is>
          <t>CASE_TOX_PARACETAMOL_01</t>
        </is>
      </c>
    </row>
    <row r="5" ht="24" customHeight="1" s="49">
      <c r="A5" s="185" t="n">
        <v>3</v>
      </c>
      <c r="B5" s="186" t="inlineStr">
        <is>
          <t>ผู้ป่วยชายอายุ 35 ปี มีประวัติใช้สารเสพติด ถูกพบนอนหมดสติข้างทาง หายใจช้าเพียง 4 ครั้งต่อนาที รูม่านตาหดเล็กเท่ารูเข็มทั้งสองข้าง (Pinpoint pupils: 1 mm) ตรวจพบรอยเข็มฉีดยาบริเวณแขน วัดสัญญาณชีพได้ BP 90/60 mmHg, PR 52 bpm, SpO2 78%</t>
        </is>
      </c>
      <c r="C5" s="186" t="inlineStr">
        <is>
          <t>ยาใดเป็น Antidote ทางเลือกแรกที่ต้องรีบให้ทางหลอดเลือดดำเพื่อกู้การหายใจและช่วยชีวิตผู้ป่วย</t>
        </is>
      </c>
      <c r="D5" s="186" t="n"/>
      <c r="E5" s="186" t="inlineStr">
        <is>
          <t>Flumazenil</t>
        </is>
      </c>
      <c r="F5" s="186" t="inlineStr">
        <is>
          <t>Naloxone</t>
        </is>
      </c>
      <c r="G5" s="186" t="inlineStr">
        <is>
          <t>Atropine</t>
        </is>
      </c>
      <c r="H5" s="186" t="inlineStr">
        <is>
          <t>N-acetylcysteine</t>
        </is>
      </c>
      <c r="I5" s="186" t="inlineStr">
        <is>
          <t>Sodium bicarbonate</t>
        </is>
      </c>
      <c r="J5" s="185" t="n">
        <v>2</v>
      </c>
      <c r="K5" s="186" t="inlineStr">
        <is>
          <t>✅ คำตอบที่ถูกต้อง: ข้อ ข. Naloxone
🎯 ทำไมข้อนี้ถึงถูก:
ผู้ป่วยมีอาการแสดงครบตรียางค์ของพิษโอปิออยด์ (Opioid triad) ได้แก่ ซึมหมดสติ (Coma), รูม่านตาหดเล็กเท่ารูเข็ม (Pinpoint pupils) และกดการหายใจอย่างรุนแรง (Respiratory depression: 4 ครั้ง/นาที) ยาต้านพิษจำเพาะคือ Naloxone ซึ่งเป็น Pure opioid receptor competitive antagonist ที่ออกฤทธิ์แย่งจับกับ mu-opioid receptor อย่างรวดเร็ว ช่วยฟื้นคืนการหายใจได้ภายใน 1-2 นาที
🔍 ข้ออื่นผิดเพราะอะไร:
• ข้อ ก.: Flumazenil เป็น Specific antidote สำหรับ Benzodiazepines ไม่สามารถแก้ฤทธิ์กดการหายใจจาก Opioids ได้
• ข้อ ค.: Atropine ใช้รักษา Bradycardia จาก Cholinergic crisis ในยาฆ่าแมลง Organophosphate ไม่ช่วยแก้ภาวะกดการหายใจจาก Opioids
• ข้อ ง.: N-acetylcysteine เป็น Antidote สำหรับ Paracetamol toxicity ไม่มีผลต่อ Opioid receptors
• ข้อ จ.: Sodium bicarbonate ใช้รักษา Cardiac toxicity จาก TCA หรือทำ Urine alkalinization ไม่ได้ช่วยกู้การหายใจจาก Opioid overdose</t>
        </is>
      </c>
      <c r="L5" s="186" t="n"/>
      <c r="M5" s="186" t="inlineStr">
        <is>
          <t>16. Toxicology &amp; Poisoning</t>
        </is>
      </c>
      <c r="N5" s="186" t="inlineStr">
        <is>
          <t>16.2 Opioid Overdose &amp; Antidotes</t>
        </is>
      </c>
      <c r="O5" s="185" t="inlineStr">
        <is>
          <t>Clinic</t>
        </is>
      </c>
      <c r="P5" s="186" t="inlineStr">
        <is>
          <t>Opioid Toxidrome &amp; Naloxone</t>
        </is>
      </c>
      <c r="Q5" s="185" t="inlineStr">
        <is>
          <t>แบบฝึกหัด</t>
        </is>
      </c>
      <c r="R5" s="185" t="inlineStr">
        <is>
          <t>เล่มม่วง</t>
        </is>
      </c>
      <c r="S5" s="185" t="n"/>
    </row>
    <row r="6" ht="24" customHeight="1" s="49">
      <c r="A6" s="185" t="n">
        <v>4</v>
      </c>
      <c r="B6" s="186" t="inlineStr">
        <is>
          <t>ผู้ป่วยชายอายุ 35 ปี ที่สงสัยว่าได้รับยากลุ่ม Opioids (Methadone) เกินขนาด ได้รับการฉีด Naloxone 0.4 mg IV ผู้ป่วยกลับมารู้สึกตัวดี หายใจ 16 ครั้ง/นาที SpO2 98% ญาติขอรับผู้ป่วยกลับบ้านทันที</t>
        </is>
      </c>
      <c r="C6" s="186" t="inlineStr">
        <is>
          <t>เภสัชกรควรให้คำแนะนำแก่ทีมแพทย์อย่างไรเกี่ยวกับระยะเวลาการเฝ้าระวังอาการและการจำหน่ายผู้ป่วย</t>
        </is>
      </c>
      <c r="D6" s="186" t="n"/>
      <c r="E6" s="186" t="inlineStr">
        <is>
          <t>สามารถอนุญาตให้กลับบ้านได้ทันทีหากเดินทรงตัวได้ดีและไม่ง่วงซึม</t>
        </is>
      </c>
      <c r="F6" s="186" t="inlineStr">
        <is>
          <t>สังเกตอาการต่อเพียง 1 ชั่วโมง หากไม่ง่วงซึมสามารถกลับบ้านได้</t>
        </is>
      </c>
      <c r="G6" s="186" t="inlineStr">
        <is>
          <t>ให้ยา Naloxone ชนิดรับประทานกลับไปกินที่บ้านต่อเนื่อง 3 วัน</t>
        </is>
      </c>
      <c r="H6" s="186" t="inlineStr">
        <is>
          <t>ต้องสังเกตอาการในโรงพยาบาลอย่างน้อย 24-48 ชั่วโมง เนื่องจาก Methadone มีค่าครึ่งชีวิตยาวนานกว่า Naloxone มาก ผู้ป่วยอาจกลับมากดการหายใจซ้ำได้</t>
        </is>
      </c>
      <c r="I6" s="186" t="inlineStr">
        <is>
          <t>เปลี่ยนยาเป็น Naltrexone ฉีดเข้ากล้ามเนื้อก่อนจำหน่ายออกจากโรงพยาบาล</t>
        </is>
      </c>
      <c r="J6" s="185" t="n">
        <v>4</v>
      </c>
      <c r="K6" s="186" t="inlineStr">
        <is>
          <t>✅ คำตอบที่ถูกต้อง: ข้อ ง. ต้องสังเกตอาการในโรงพยาบาลอย่างน้อย 24-48 ชั่วโมง เนื่องจาก Methadone มีค่าครึ่งชีวิตยาวนานกว่า Naloxone มาก ผู้ป่วยอาจกลับมากดการหายใจซ้ำได้
🎯 ทำไมข้อนี้ถึงถูก:
Naloxone มี Duration of action สั้นมากเพียง 30-90 นาที (ครึ่งชีวิตประมาณ 60 นาที) ในขณะที่ Methadone เป็น Long-acting opioid ที่มีค่าครึ่งชีวิตยาวนานถึง 15-60 ชั่วโมง เมื่อ Naloxone หมดฤทธิ์ ผู้ป่วยจะเกิดอาการกดการหายใจซ้ำ (Resedation and recurrent respiratory depression) และเสียชีวิตได้ จึงต้องเฝ้าติดตามอาการในหอผู้ป่วยวิกฤตอย่างน้อย 24-48 ชั่วโมง
🔍 ข้ออื่นผิดเพราะอะไร:
• ข้อ ก.: การจำหน่ายผู้ป่วยกลับบ้านเร็วเกินไปเป็นอันตรายถึงแก่ชีวิต เพราะเมื่อ Naloxone หมดฤทธิ์ใน 1 ชั่วโมง ผู้ป่วยจะกลับมาหมดสติและหยุดหายใจซ้ำ
• ข้อ ข.: การสังเกตอาการเพียง 1 ชั่วโมงไม่เพียงพอสำหรับยากลุ่ม Methadone หรือ Sustained-release opioids ที่มีฤทธิ์ยาวนานข้ามวัน
• ข้อ ค.: Naloxone ทางการรับประทานมี First-pass metabolism สูงมากเกือบ 100% ทำให้ไม่มี bioavailability ในการออกฤทธิ์ทางระบบ จึงไม่สามารถให้ชนิดรับประทานเพื่อเฝ้าระวังที่บ้านได้
• ข้อ จ.: Naltrexone เป็น Long-acting opioid antagonist หากฉีดในผู้ป่วยที่เพิ่งได้รับ Opioids เกินขนาด จะกระตุ้นให้เกิดภาวะ Severe acute opioid withdrawal ที่รุนแรงจนคุกคามชีวิต</t>
        </is>
      </c>
      <c r="L6" s="186" t="n"/>
      <c r="M6" s="186" t="inlineStr">
        <is>
          <t>16. Toxicology &amp; Poisoning</t>
        </is>
      </c>
      <c r="N6" s="186" t="inlineStr">
        <is>
          <t>16.2 Opioid Overdose &amp; Antidotes</t>
        </is>
      </c>
      <c r="O6" s="185" t="inlineStr">
        <is>
          <t>Clinic</t>
        </is>
      </c>
      <c r="P6" s="186" t="inlineStr">
        <is>
          <t>Renarcotization risk with Methadone</t>
        </is>
      </c>
      <c r="Q6" s="185" t="inlineStr">
        <is>
          <t>แบบฝึกหัด</t>
        </is>
      </c>
      <c r="R6" s="185" t="inlineStr">
        <is>
          <t>เล่มม่วง</t>
        </is>
      </c>
      <c r="S6" s="185" t="n"/>
    </row>
    <row r="7" ht="24" customHeight="1" s="49">
      <c r="A7" s="185" t="n">
        <v>5</v>
      </c>
      <c r="B7" s="186" t="inlineStr">
        <is>
          <t>เกษตรกรชายอายุ 50 ปี ถูกนำส่งโรงพยาบาลหลังจากพ่นสารกำจัดศัตรูพืชกลุ่ม Organophosphates ในสวนโดยไม่สวมอุปกรณ์ป้องกัน มีอาการน้ำลายไหลยืด เหงื่อออกท่วมตัว ปัสสาวะราด ถ่ายเหลว หายใจเหนื่อยหอบ ตรวจร่างกายพบม่านตาหดเล็กขนาด 1.5 มม. (Pinpoint pupils) ชีพจร 48 ครั้ง/นาที และฟังปอดได้ยินเสียง Rhonchi ร่วมกับ Wheezing ทั่วทั้งสองข้าง</t>
        </is>
      </c>
      <c r="C7" s="186" t="inlineStr">
        <is>
          <t>ยาต้านพิษ (Antidote) ขนานแรกที่ต้องรีบให้ทางหลอดเลือดดำทันทีเพื่อควบคุมภาวะ Bronchorrhea และ Bronchospasm ช่วยชีวิตผู้ป่วยคือข้อใด</t>
        </is>
      </c>
      <c r="D7" s="186" t="n"/>
      <c r="E7" s="186" t="inlineStr">
        <is>
          <t>Pralidoxime (2-PAM)</t>
        </is>
      </c>
      <c r="F7" s="186" t="inlineStr">
        <is>
          <t>Diphenhydramine</t>
        </is>
      </c>
      <c r="G7" s="186" t="inlineStr">
        <is>
          <t>Salbutamol nebulizer</t>
        </is>
      </c>
      <c r="H7" s="186" t="inlineStr">
        <is>
          <t>Succinylcholine</t>
        </is>
      </c>
      <c r="I7" s="186" t="inlineStr">
        <is>
          <t>Atropine sulfate</t>
        </is>
      </c>
      <c r="J7" s="185" t="n">
        <v>5</v>
      </c>
      <c r="K7" s="186" t="inlineStr">
        <is>
          <t>✅ คำตอบที่ถูกต้อง: ข้อ จ. Atropine sulfate
🎯 ทำไมข้อนี้ถึงถูก:
Atropine เป็น Competitive muscarinic receptor antagonist ออกฤทธิ์ยับยั้ง Muscarinic effects ของ Acetylcholine ที่หลั่งมากเกินไป การให้ Atropine ในขนาดเริ่มต้น 2-5 mg IV ทุก 5-10 นาที (เพิ่มขนาดยาเป็นเท่าตัวหากไม่ตอบสนอง) มีเป้าหมายสำคัญที่สุด (Endpoint of atropinization) คือการลดสารคัดหลั่งในหลอดลม (Drying of pulmonary secretions) และขยายหลอดลมเพื่อเปิดทางเดินหายใจ
🔍 ข้ออื่นผิดเพราะอะไร:
• ข้อ ก.: Pralidoxime เป็น Cholinesterase reactivator ที่เน้นแก้ไขอาการ Nicotinic (กล้ามเนื้ออ่อนแรง/กระตุก) แต่ไม่ได้ออกฤทธิ์ลดสารคัดหลั่งในปอดโดยตรง จึงต้องให้ Atropine ก่อนเสมอ
• ข้อ ข.: Diphenhydramine แม้จะมีฤทธิ์ Anticholinergic แฝง แต่ฤทธิ์ต้าน Muscarinic อ่อนเกินไป ไม่สามารถนำมาใช้รักษาภาวะ Cholinergic crisis วิกฤตได้
• ข้อ ค.: Salbutamol พ่นขยายหลอดลมไม่สามารถควบคุมภาวะสารคัดหลั่งท่วมปอด (Bronchorrhea) และการพ่นยาในผู้ป่วยที่มีสารคัดหลั่งจำนวนมากไม่ได้ประสิทธิภาพ
• ข้อ ง.: Succinylcholine เป็น Depolarizing neuromuscular blocker ที่ถูกทำลายด้วยเอนไซม์ Pseudocholinesterase ซึ่งถูกยับยั้งโดย Organophosphate หากให้จะทำให้ผู้ป่วยหยุดหายใจเป็นเวลานานผิดปกติ ถือเป็นข้อห้ามใช้เด็ดขาด</t>
        </is>
      </c>
      <c r="L7" s="186" t="n"/>
      <c r="M7" s="186" t="inlineStr">
        <is>
          <t>16. Toxicology &amp; Poisoning</t>
        </is>
      </c>
      <c r="N7" s="186" t="inlineStr">
        <is>
          <t>16.3 Organophosphates &amp; Cholinergic Toxidrome</t>
        </is>
      </c>
      <c r="O7" s="185" t="inlineStr">
        <is>
          <t>Clinic</t>
        </is>
      </c>
      <c r="P7" s="186" t="inlineStr">
        <is>
          <t>Cholinergic Toxidrome &amp; Atropine</t>
        </is>
      </c>
      <c r="Q7" s="185" t="inlineStr">
        <is>
          <t>แบบฝึกหัด</t>
        </is>
      </c>
      <c r="R7" s="185" t="inlineStr">
        <is>
          <t>เล่มม่วง</t>
        </is>
      </c>
      <c r="S7" s="185" t="inlineStr">
        <is>
          <t>CASE_TOX_ORGANOPHOSPHATE_01</t>
        </is>
      </c>
    </row>
    <row r="8" ht="24" customHeight="1" s="49">
      <c r="A8" s="185" t="n">
        <v>6</v>
      </c>
      <c r="B8" s="186" t="inlineStr">
        <is>
          <t>เกษตรกรชายอายุ 50 ปี ถูกนำส่งโรงพยาบาลหลังจากพ่นสารกำจัดศัตรูพืชกลุ่ม Organophosphates ในสวนโดยไม่สวมอุปกรณ์ป้องกัน มีอาการน้ำลายไหลยืด เหงื่อออกท่วมตัว ปัสสาวะราด ถ่ายเหลว หายใจเหนื่อยหอบ ตรวจร่างกายพบม่านตาหดเล็กขนาด 1.5 มม. (Pinpoint pupils) ชีพจร 48 ครั้ง/นาที และฟังปอดได้ยินเสียง Rhonchi ร่วมกับ Wheezing ทั่วทั้งสองข้าง</t>
        </is>
      </c>
      <c r="C8" s="186" t="inlineStr">
        <is>
          <t>นอกจาก Atropine แล้ว ข้อใดเป็นข้อบ่งชี้และหลักการที่ถูกต้องที่สุดในการใช้ Pralidoxime (2-PAM) ร่วมด้วยในผู้ป่วยรายนี้</t>
        </is>
      </c>
      <c r="D8" s="186" t="n"/>
      <c r="E8" s="186" t="inlineStr">
        <is>
          <t>ให้เดี่ยวๆ โดยไม่ต้องให้ Atropine ร่วมด้วย</t>
        </is>
      </c>
      <c r="F8" s="186" t="inlineStr">
        <is>
          <t>ควรให้โดยเร็วที่สุดก่อนเกิดกระบวนการ Aging ของเอนไซม์ Acetylcholinesterase โดยเฉพาะเพื่อลดอาการกล้ามเนื้ออ่อนแรง (Nicotinic symptoms)</t>
        </is>
      </c>
      <c r="G8" s="186" t="inlineStr">
        <is>
          <t>ใช้ได้ผลดีเลิศและจำเป็นต้องให้ในผู้ป่วยที่ได้รับสารพิษกลุ่ม Carbamates ทุกราย</t>
        </is>
      </c>
      <c r="H8" s="186" t="inlineStr">
        <is>
          <t>ให้เฉพาะเมื่อผู้ป่วยมีอาการน้ำลายไหลและม่านตาหดเล็กเท่านั้น</t>
        </is>
      </c>
      <c r="I8" s="186" t="inlineStr">
        <is>
          <t>สามารถให้ทดแทนการล้างตัว (Decontamination) ในผู้ป่วยที่สัมผัสทางผิวหนังได้</t>
        </is>
      </c>
      <c r="J8" s="185" t="n">
        <v>2</v>
      </c>
      <c r="K8" s="186" t="inlineStr">
        <is>
          <t>✅ คำตอบที่ถูกต้อง: ข้อ ข. ควรให้โดยเร็วที่สุดก่อนเกิดกระบวนการ Aging ของเอนไซม์ Acetylcholinesterase โดยเฉพาะเพื่อลดอาการกล้ามเนื้ออ่อนแรง (Nicotinic symptoms)
🎯 ทำไมข้อนี้ถึงถูก:
Pralidoxime (2-PAM) ทำหน้าที่ดึงหมู่ฟอสเฟตออกจาก Active site ของเอนไซม์ Acetylcholinesterase เพื่อฟื้นฟูการทำงานของเอนไซม์ โดยเฉพาะที่ Neuromuscular junction (ลดอาการกล้ามเนื้อกระตุกและกล้ามเนื้อหายใจอ่อนแรง) การให้ยานี้ต้องให้เร็วที่สุดก่อนที่พันธะจะเกิดปฏิกิริยา 'Aging' (Dealkylation) ซึ่งจะทำให้เอนไซม์เสียสภาพถาวรและไม่สามารถฟื้นฟูได้อีก
🔍 ข้ออื่นผิดเพราะอะไร:
• ข้อ ก.: ห้ามให้ 2-PAM เดี่ยวๆ โดยเด็ดขาด เพราะ 2-PAM ไม่สามารถลดสารคัดหลั่งในปอด (Bronchorrhea) และ Bradycardia ได้ทันท่วงที ต้องให้ Atropine ควบคู่เสมอ
• ข้อ ค.: สารพิษกลุ่ม Carbamates เกิดปฏิกิริยา Reversible carbamylation ซึ่งสลายตัวได้เองใน 24-48 ชั่วโมง และไม่เกิดกระบวนการ Aging จึงมักไม่จำเป็นต้องใช้ 2-PAM (หรืออาจเพิ่มพิษได้ในบางชนิด)
• ข้อ ง.: อาการน้ำลายไหลและม่านตาหดเป็น Muscarinic symptoms ซึ่งควบคุมด้วย Atropine ไม่ใช่ข้อบ่งชี้หลักของ 2-PAM ข้อบ่งชี้หลักของ 2-PAM คือ Nicotinic symptoms เช่น กล้ามเนื้ออ่อนแรงหรือ Fasciculation
• ข้อ จ.: การล้างตัว (Decontamination) ถอดเสื้อผ้า ล้างสบู่มีความจำเป็นอย่างยิ่งเพื่อป้องกันการดูดซึมยาต่อเนื่อง ยาแก้พิษไม่สามารถทดแทนการล้างตัวได้</t>
        </is>
      </c>
      <c r="L8" s="186" t="n"/>
      <c r="M8" s="186" t="inlineStr">
        <is>
          <t>16. Toxicology &amp; Poisoning</t>
        </is>
      </c>
      <c r="N8" s="186" t="inlineStr">
        <is>
          <t>16.3 Organophosphates &amp; Cholinergic Toxidrome</t>
        </is>
      </c>
      <c r="O8" s="185" t="inlineStr">
        <is>
          <t>Clinic</t>
        </is>
      </c>
      <c r="P8" s="186" t="inlineStr">
        <is>
          <t>Pralidoxime &amp; Aging of AChE</t>
        </is>
      </c>
      <c r="Q8" s="185" t="inlineStr">
        <is>
          <t>แบบฝึกหัด</t>
        </is>
      </c>
      <c r="R8" s="185" t="inlineStr">
        <is>
          <t>เล่มม่วง</t>
        </is>
      </c>
      <c r="S8" s="185" t="inlineStr">
        <is>
          <t>CASE_TOX_ORGANOPHOSPHATE_01</t>
        </is>
      </c>
    </row>
    <row r="9" ht="24" customHeight="1" s="49">
      <c r="A9" s="185" t="n">
        <v>7</v>
      </c>
      <c r="B9" s="186" t="inlineStr">
        <is>
          <t>ผู้ป่วยชายอายุ 45 ปี ถูกนำส่งโรงพยาบาลหลังดื่มสุรากลั่นเอง (เหล้าเถื่อน) มีอาการเมา คลื่นไส้อาเจียน ตามัว มองเห็นภาพเป็นสีขาวโพลนเหมือนอยู่ในพายุหิมะ (Snowstorm vision) ผลตรวจทางห้องปฏิบัติการพบ High anion gap metabolic acidosis (pH 7.15, HCO3 8 mEq/L, Anion gap 26 mEq/L) และ High osmolar gap</t>
        </is>
      </c>
      <c r="C9" s="186" t="inlineStr">
        <is>
          <t>ยาใดเป็น Antidote จำเพาะทางเลือกแรกที่ออกฤทธิ์ยับยั้งเอนไซม์ Alcohol dehydrogenase เพื่อป้องกันการเปลี่ยนเมทานอลไปเป็นสารพิษ Formic acid</t>
        </is>
      </c>
      <c r="D9" s="186" t="n"/>
      <c r="E9" s="186" t="inlineStr">
        <is>
          <t>Methylene blue</t>
        </is>
      </c>
      <c r="F9" s="186" t="inlineStr">
        <is>
          <t>Dimercaprol (BAL)</t>
        </is>
      </c>
      <c r="G9" s="186" t="inlineStr">
        <is>
          <t>Thiamine IV</t>
        </is>
      </c>
      <c r="H9" s="186" t="inlineStr">
        <is>
          <t>Fomepizole หรือ Ethanol 10% IV infusion</t>
        </is>
      </c>
      <c r="I9" s="186" t="inlineStr">
        <is>
          <t>Deferoxamine</t>
        </is>
      </c>
      <c r="J9" s="185" t="n">
        <v>4</v>
      </c>
      <c r="K9" s="186" t="inlineStr">
        <is>
          <t>✅ คำตอบที่ถูกต้อง: ข้อ ง. Fomepizole หรือ Ethanol 10% IV infusion
🎯 ทำไมข้อนี้ถึงถูก:
Antidote ในการรักษาพิษจาก Methanol (และ Ethylene glycol) คือ สารที่ยับยั้งเอนไซม์ Alcohol dehydrogenase (ADH) ได้แก่ Fomepizole (4-methylpyrazole) ซึ่งเป็น Competitive ADH inhibitor โดยตรง หรือ Ethanol ซึ่งมี Affinity ต่อ ADH สูงกว่า Methanol ถึง 10-20 เท่า เพื่อป้องกันไม่ให้เกิดสารพิษ Formic acid ที่ทำลายจอประสาทตาและทำให้เกิดภาวะเลือดเป็นกรดรุนแรง
🔍 ข้ออื่นผิดเพราะอะไร:
• ข้อ ก.: Methylene blue เป็น Antidote สำหรับภาวะ Methemoglobinemia ไม่เกี่ยวข้องกับพิษของ Methanol
• ข้อ ข.: Dimercaprol เป็น Chelating agent สำหรับพิษโลหะหนัก (Arsenic, Mercury, Lead)
• ข้อ ค.: Thiamine ใช้รักษา Wernicke-Korsakoff encephalopathy หรือเป็น Co-factor เสริมใน Ethylene glycol poisoning ไม่ใช่ Antidote หลักของ Methanol
• ข้อ จ.: Deferoxamine เป็น Chelating agent สำหรับพิษจากธาตุเหล็ก (Iron overdose)</t>
        </is>
      </c>
      <c r="L9" s="186" t="n"/>
      <c r="M9" s="186" t="inlineStr">
        <is>
          <t>16. Toxicology &amp; Poisoning</t>
        </is>
      </c>
      <c r="N9" s="186" t="inlineStr">
        <is>
          <t>16.4 Toxic Alcohols &amp; Acidosis</t>
        </is>
      </c>
      <c r="O9" s="185" t="inlineStr">
        <is>
          <t>Clinic</t>
        </is>
      </c>
      <c r="P9" s="186" t="inlineStr">
        <is>
          <t>Methanol toxicity &amp; Alcohol dehydrogenase</t>
        </is>
      </c>
      <c r="Q9" s="185" t="inlineStr">
        <is>
          <t>แบบฝึกหัด</t>
        </is>
      </c>
      <c r="R9" s="185" t="inlineStr">
        <is>
          <t>เล่มม่วง</t>
        </is>
      </c>
      <c r="S9" s="185" t="inlineStr">
        <is>
          <t>CASE_TOX_METHANOL_01</t>
        </is>
      </c>
    </row>
    <row r="10" ht="24" customHeight="1" s="49">
      <c r="A10" s="185" t="n">
        <v>8</v>
      </c>
      <c r="B10" s="186" t="inlineStr">
        <is>
          <t>ผู้ป่วยชายอายุ 45 ปี ถูกนำส่งโรงพยาบาลหลังดื่มสุรากลั่นเอง (เหล้าเถื่อน) มีอาการเมา คลื่นไส้อาเจียน ตามัว มองเห็นภาพเป็นสีขาวโพลนเหมือนอยู่ในพายุหิมะ (Snowstorm vision) ผลตรวจทางห้องปฏิบัติการพบ High anion gap metabolic acidosis (pH 7.15, HCO3 8 mEq/L, Anion gap 26 mEq/L) และ High osmolar gap</t>
        </is>
      </c>
      <c r="C10" s="186" t="inlineStr">
        <is>
          <t>ในการรักษาภาวะพิษจาก Methanol ของผู้ป่วยรายนี้ นอกจากให้ Fomepizole หรือ Ethanol แล้ว วิตามินใดที่ต้องให้เสริมเพื่อเร่งการสลาย Formic acid ให้กลายเป็น Carbon dioxide และน้ำ</t>
        </is>
      </c>
      <c r="D10" s="186" t="n"/>
      <c r="E10" s="186" t="inlineStr">
        <is>
          <t>Folic acid (หรือ Folinic acid / Leucovorin)</t>
        </is>
      </c>
      <c r="F10" s="186" t="inlineStr">
        <is>
          <t>Pyridoxine (Vitamin B6)</t>
        </is>
      </c>
      <c r="G10" s="186" t="inlineStr">
        <is>
          <t>Thiamine (Vitamin B1)</t>
        </is>
      </c>
      <c r="H10" s="186" t="inlineStr">
        <is>
          <t>Vitamin K1 (Phytomenadione)</t>
        </is>
      </c>
      <c r="I10" s="186" t="inlineStr">
        <is>
          <t>Ascorbic acid (Vitamin C)</t>
        </is>
      </c>
      <c r="J10" s="185" t="n">
        <v>1</v>
      </c>
      <c r="K10" s="186" t="inlineStr">
        <is>
          <t>✅ คำตอบที่ถูกต้อง: ข้อ ก. Folic acid (หรือ Folinic acid / Leucovorin)
🎯 ทำไมข้อนี้ถึงถูก:
การให้ Folic acid หรือ Folinic acid (Leucovorin) 50 mg IV ทุก 4-6 ชั่วโมง จะทำหน้าที่เป็น Co-factor ในกระบวนการ Tetrahydrofolate-dependent pathway ช่วยเร่งกระบวนการ Metabolism ของ Formic acid ให้เปลี่ยนเป็น Carbon dioxide และน้ำได้เร็วขึ้น จึงช่วยลดระดับสารพิษที่ทำลายจอประสาทตาและลดความรุนแรงของภาวะเลือดเป็นกรด
🔍 ข้ออื่นผิดเพราะอะไร:
• ข้อ ข.: Pyridoxine (B6) เป็น Co-factor ที่ใช้เสริมในการรักษา Ethylene glycol poisoning (เปลี่ยน Glyoxylic acid เป็น Glycine) หรือ INH overdose ไม่ได้ใช้ใน Methanol
• ข้อ ค.: Thiamine (B1) เป็น Co-factor เสริมใน Ethylene glycol poisoning เพื่อเปลี่ยน Glyoxylic acid เป็น alpha-hydroxy-beta-ketoadipate ไม่ได้มีบทบาทสลาย Formic acid
• ข้อ ง.: Vitamin K1 ใช้ต้านฤทธิ์ของ Warfarin หรือ Superwarfarin (Rodenticides) เพื่อฟื้นฟู Clotting factors
• ข้อ จ.: Vitamin C มีบทบาทเป็น Antioxidant ทั่วไป ไม่มีผลต่อการเร่งสลาย Formic acid ในวิถีโฟเลต</t>
        </is>
      </c>
      <c r="L10" s="186" t="n"/>
      <c r="M10" s="186" t="inlineStr">
        <is>
          <t>16. Toxicology &amp; Poisoning</t>
        </is>
      </c>
      <c r="N10" s="186" t="inlineStr">
        <is>
          <t>16.4 Toxic Alcohols &amp; Acidosis</t>
        </is>
      </c>
      <c r="O10" s="185" t="inlineStr">
        <is>
          <t>Clinic</t>
        </is>
      </c>
      <c r="P10" s="186" t="inlineStr">
        <is>
          <t>Folic acid role in Methanol metabolism</t>
        </is>
      </c>
      <c r="Q10" s="185" t="inlineStr">
        <is>
          <t>แบบฝึกหัด</t>
        </is>
      </c>
      <c r="R10" s="185" t="inlineStr">
        <is>
          <t>เล่มม่วง</t>
        </is>
      </c>
      <c r="S10" s="185" t="inlineStr">
        <is>
          <t>CASE_TOX_METHANOL_01</t>
        </is>
      </c>
    </row>
    <row r="11" ht="24" customHeight="1" s="49">
      <c r="A11" s="185" t="n">
        <v>9</v>
      </c>
      <c r="B11" s="186" t="inlineStr">
        <is>
          <t>ผู้ประสบภัยจากเหตุการณ์ไฟไหม้ในอาคารปิดทึบ ถูกนำส่งห้องฉุกเฉินด้วยอาการหมดสติ หายใจหอบลึก ผิวหนังมีสีแดงชมพู (Cherry red skin) มีกลิ่นอัลมอนด์ไหม้ (Bitter almond odor) จากลมหายใจ ผลก๊าซในเลือดพบ Severe lactic acidosis (Lactate 14 mmol/L) แม้จะได้รับ 100% High-flow oxygen</t>
        </is>
      </c>
      <c r="C11" s="186" t="inlineStr">
        <is>
          <t>ข้อใดเป็นชุดยาแก้พิษ (Antidote) ทางเลือกแรกที่เหมาะสมและปลอดภัยที่สุดในการรักษาภาวะสงสัยพิษ Cyanide จากการสูดควันไฟ (Smoke inhalation)</t>
        </is>
      </c>
      <c r="D11" s="186" t="n"/>
      <c r="E11" s="186" t="inlineStr">
        <is>
          <t>Sodium nitrite + Sodium thiosulfate</t>
        </is>
      </c>
      <c r="F11" s="186" t="inlineStr">
        <is>
          <t>Methylene blue</t>
        </is>
      </c>
      <c r="G11" s="186" t="inlineStr">
        <is>
          <t>Hydroxocobalamin (Cyanokit)</t>
        </is>
      </c>
      <c r="H11" s="186" t="inlineStr">
        <is>
          <t>N-acetylcysteine</t>
        </is>
      </c>
      <c r="I11" s="186" t="inlineStr">
        <is>
          <t>Atropine + Pralidoxime</t>
        </is>
      </c>
      <c r="J11" s="185" t="n">
        <v>3</v>
      </c>
      <c r="K11" s="186" t="inlineStr">
        <is>
          <t>✅ คำตอบที่ถูกต้อง: ข้อ ค. Hydroxocobalamin (Cyanokit)
🎯 ทำไมข้อนี้ถึงถูก:
Hydroxocobalamin เป็น Antidote ขนานแรกที่แนะนำในผู้ป่วยไฟไหม้ (Smoke inhalation) เนื่องจากโมเลกุลมี Cobalt atom ซึ่งจะจับกับ Cyanide ได้โดยตรง กลายเป็น Cyanocobalamin (Vitamin B12) ที่ไม่มีพิษและขับออกทางปัสสาวะ ที่สำคัญคือไม่ก่อให้เกิดภาวะ Methemoglobinemia และไม่ทำให้ความดันโลหิตตก จึงปลอดภัยอย่างยิ่งในผู้ป่วยไฟไหม้ที่อาจมี Carbon monoxide poisoning ร่วมด้วย
🔍 ข้ออื่นผิดเพราะอะไร:
• ข้อ ก.: Sodium nitrite ทำให้เกิด Methemoglobinemia เพื่อแย่งจับ Cyanide แต่ในผู้ป่วยไฟไหม้ที่มี Carbon monoxide (COHb) อยู่แล้ว การเพิ่ม MetHb จะยิ่งทำให้ความสามารถในการขนส่งออกซิเจนของเลือดลดลงวิกฤตจนเสียชีวิตได้
• ข้อ ข.: Methylene blue เป็นยารักษา Methemoglobinemia ไม่สามารถแก้พิษ Cyanide ได้
• ข้อ ง.: N-acetylcysteine ไม่มีบทบาทในการจับไซยาไนด์หรือฟื้นฟู Cytochrome oxidase
• ข้อ จ.: Atropine + Pralidoxime ใช้รักษา Organophosphate ไม่เกี่ยวข้องกับ Cyanide</t>
        </is>
      </c>
      <c r="L11" s="186" t="n"/>
      <c r="M11" s="186" t="inlineStr">
        <is>
          <t>16. Toxicology &amp; Poisoning</t>
        </is>
      </c>
      <c r="N11" s="186" t="inlineStr">
        <is>
          <t>16.5 Cyanide &amp; Toxic Gases</t>
        </is>
      </c>
      <c r="O11" s="185" t="inlineStr">
        <is>
          <t>Clinic</t>
        </is>
      </c>
      <c r="P11" s="186" t="inlineStr">
        <is>
          <t>Cyanide Poisoning in Smoke Inhalation</t>
        </is>
      </c>
      <c r="Q11" s="185" t="inlineStr">
        <is>
          <t>แบบฝึกหัด</t>
        </is>
      </c>
      <c r="R11" s="185" t="inlineStr">
        <is>
          <t>เล่มม่วง</t>
        </is>
      </c>
      <c r="S11" s="185" t="inlineStr">
        <is>
          <t>CASE_TOX_CYANIDE_01</t>
        </is>
      </c>
    </row>
    <row r="12" ht="24" customHeight="1" s="49">
      <c r="A12" s="185" t="n">
        <v>10</v>
      </c>
      <c r="B12" s="186" t="inlineStr">
        <is>
          <t>ผู้ประสบภัยจากเหตุการณ์ไฟไหม้ในอาคารปิดทึบ ถูกนำส่งห้องฉุกเฉินด้วยอาการหมดสติ หายใจหอบลึก ผิวหนังมีสีแดงชมพู (Cherry red skin) มีกลิ่นอัลมอนด์ไหม้ (Bitter almond odor) จากลมหายใจ ผลก๊าซในเลือดพบ Severe lactic acidosis (Lactate 14 mmol/L) แม้จะได้รับ 100% High-flow oxygen</t>
        </is>
      </c>
      <c r="C12" s="186" t="inlineStr">
        <is>
          <t>หากโรงพยาบาลมี Sodium thiosulfate สำหรับบริหารร่วมในการรักษาภาวะพิษจาก Cyanide กลไกการออกฤทธิ์ของยานี้คือข้อใด</t>
        </is>
      </c>
      <c r="D12" s="186" t="n"/>
      <c r="E12" s="186" t="inlineStr">
        <is>
          <t>ออกซิไดซ์ฮีโมโกลบินให้กลายเป็น Methemoglobin เพื่อดึง Cyanide ออกจาก Cytochrome oxidase</t>
        </is>
      </c>
      <c r="F12" s="186" t="inlineStr">
        <is>
          <t>แย่งจับกับ Cytochrome c oxidase โดยตรงเพื่อป้องกันไม่ให้ Cyanide เข้าจับ</t>
        </is>
      </c>
      <c r="G12" s="186" t="inlineStr">
        <is>
          <t>กระตุ้นการทำงานของ Cytochrome P450 ในตับเพื่อสลายโมเลกุลของ Cyanide</t>
        </is>
      </c>
      <c r="H12" s="186" t="inlineStr">
        <is>
          <t>จับกับ Cyanide ในทางเดินอาหารและป้องกันการดูดซึม</t>
        </is>
      </c>
      <c r="I12" s="186" t="inlineStr">
        <is>
          <t>ทำหน้าที่เป็น Sulfur donor ให้แก่เอนไซม์ Rhodanese เพื่อเปลี่ยน Cyanide เป็น Thiocyanate ที่ไม่เป็นพิษและขับออกทางไต</t>
        </is>
      </c>
      <c r="J12" s="185" t="n">
        <v>5</v>
      </c>
      <c r="K12" s="186" t="inlineStr">
        <is>
          <t>✅ คำตอบที่ถูกต้อง: ข้อ จ. ทำหน้าที่เป็น Sulfur donor ให้แก่เอนไซม์ Rhodanese เพื่อเปลี่ยน Cyanide เป็น Thiocyanate ที่ไม่เป็นพิษและขับออกทางไต
🎯 ทำไมข้อนี้ถึงถูก:
Sodium thiosulfate ทำหน้าที่เป็น Substrate หรือ Sulfur donor จากภายนอกให้กับเอนไซม์ Rhodanese (Thiosulfate-cyanide sulfurtransferase) ในตับ เพื่อเร่งปฏิกิริยาการเปลี่ยนสารพิษ Cyanide ให้เป็น Thiocyanate ได้อย่างรวดเร็วและขับถ่ายออกทางไตได้อย่างปลอดภัย
🔍 ข้ออื่นผิดเพราะอะไร:
• ข้อ ก.: การออกซิไดซ์ Hb เป็น MetHb เป็นกลไกของ Sodium nitrite หรือ Amyl nitrite ไม่ใช่ Sodium thiosulfate
• ข้อ ข.: Cyanide เป็นตัวยับยั้ง Cytochrome oxidase โดยตรง ไม่มี Antidote ตัวใดแย่งจับกับเอนไซม์นี้ ยาแก้พิษเน้นจับกับ Cyanide อิสระ
• ข้อ ค.: Cyanide ไม่ได้ถูกขจัดผ่านเอนไซม์ Cytochrome P450 แต่ผ่านเอนไซม์ Rhodanese ในไมโทคอนเดรีย
• ข้อ ง.: Sodium thiosulfate ให้ทางหลอดเลือดดำเพื่อขจัด Cyanide ในกระแสเลือด ไม่ใช่การจับสารในทางเดินอาหาร</t>
        </is>
      </c>
      <c r="L12" s="186" t="n"/>
      <c r="M12" s="186" t="inlineStr">
        <is>
          <t>16. Toxicology &amp; Poisoning</t>
        </is>
      </c>
      <c r="N12" s="186" t="inlineStr">
        <is>
          <t>16.5 Cyanide &amp; Toxic Gases</t>
        </is>
      </c>
      <c r="O12" s="185" t="inlineStr">
        <is>
          <t>Clinic</t>
        </is>
      </c>
      <c r="P12" s="186" t="inlineStr">
        <is>
          <t>Sodium thiosulfate mechanism of action</t>
        </is>
      </c>
      <c r="Q12" s="185" t="inlineStr">
        <is>
          <t>แบบฝึกหัด</t>
        </is>
      </c>
      <c r="R12" s="185" t="inlineStr">
        <is>
          <t>เล่มม่วง</t>
        </is>
      </c>
      <c r="S12" s="185" t="inlineStr">
        <is>
          <t>CASE_TOX_CYANIDE_01</t>
        </is>
      </c>
    </row>
    <row r="13" ht="24" customHeight="1" s="49">
      <c r="A13" s="185" t="n">
        <v>11</v>
      </c>
      <c r="B13" s="186" t="inlineStr">
        <is>
          <t>ผู้ป่วยหญิงอายุ 78 ปี เป็นโรคหัวใจล้มเหลว (Heart Failure) รับประทานยา Digoxin 0.25 มก./วัน ร่วมกับ Furosemide 40 มก./วัน มาห้องฉุกเฉินด้วยอาการเบื่ออาหาร คลื่นไส้ อาเจียน อ่อนเพลีย มองเห็นภาพเป็นสีเหลืองเขียว (Xanthopsia) และตรวจ EKG พบ Ventricular premature contractions (PVCs)</t>
        </is>
      </c>
      <c r="C13" s="186" t="inlineStr">
        <is>
          <t>ภาวะเกลือแร่ในเลือดผิดปกติชนิดใดที่พบบ่อยและส่งเสริมให้เกิดพิษจากยา Digoxin รุนแรงขึ้นอย่างมาก (Potentiate digoxin toxicity)</t>
        </is>
      </c>
      <c r="D13" s="186" t="n"/>
      <c r="E13" s="186" t="inlineStr">
        <is>
          <t>Hypokalemia</t>
        </is>
      </c>
      <c r="F13" s="186" t="inlineStr">
        <is>
          <t>Hyperkalemia</t>
        </is>
      </c>
      <c r="G13" s="186" t="inlineStr">
        <is>
          <t>Hypernatremia</t>
        </is>
      </c>
      <c r="H13" s="186" t="inlineStr">
        <is>
          <t>Hyponatremia</t>
        </is>
      </c>
      <c r="I13" s="186" t="inlineStr">
        <is>
          <t>Hypocalcemia</t>
        </is>
      </c>
      <c r="J13" s="185" t="n">
        <v>1</v>
      </c>
      <c r="K13" s="186" t="inlineStr">
        <is>
          <t>✅ คำตอบที่ถูกต้อง: ข้อ ก. Hypokalemia
🎯 ทำไมข้อนี้ถึงถูก:
ภาวะโพแทสเซียมในเลือดต่ำ (Hypokalemia ซึ่งมักเกิดจากการใช้ Loop diuretics เช่น Furosemide) เป็นปัจจัยชักนำที่สำคัญที่สุด เพราะ Potassium แย่งจับกับ Digoxin ที่ตัวรับ Na+/K+-ATPase pump บนกล้ามเนื้อหัวใจ เมื่อระดับ K+ ต่ำลง Digoxin จะเข้าจับกับปั๊มได้มากขึ้น ทำให้เกิดพิษรุนแรงและเกิดหัวใจเต้นผิดจังหวะได้ง่ายแม้ระดับ Digoxin ในเลือดจะอยู่ในช่วงปกติ (นอกจากนี้ Hypomagnesemia และ Hypercalcemia ก็ส่งเสริมพิษเช่นกัน)
🔍 ข้ออื่นผิดเพราะอะไร:
• ข้อ ข.: Hyperkalemia มักเป็น 'ผลลัพธ์' ที่เกิดขึ้นในภาวะ Acute massive Digoxin overdose (เนื่องจาก Na+/K+ pump ถูกยับยั้งจน K+ ออกมานอกเซลล์) แต่ไม่ใช่ปัจจัยตั้งต้นที่ชักนำให้เกิดพิษในการใช้ยาเรื้อรัง
• ข้อ ค.: ระดับ Sodium ในเลือดสูงไม่มีผลโดยตรงต่อการจับของ Digoxin กับ Na+/K+-ATPase pump
• ข้อ ง.: Hyponatremia ไม่ใช่ปัจจัยกระตุ้นหลักของภาวะ Digoxin toxicity และไม่เพิ่มการจับของยา
• ข้อ จ.: Hypocalcemia ช่วยลดความเสี่ยงต่อ Arrhythmia จาก Digoxin ตรงกันข้าม Hypercalcemia ต่างหากที่ส่งเสริมพิษของ Digoxin</t>
        </is>
      </c>
      <c r="L13" s="186" t="n"/>
      <c r="M13" s="186" t="inlineStr">
        <is>
          <t>16. Toxicology &amp; Poisoning</t>
        </is>
      </c>
      <c r="N13" s="186" t="inlineStr">
        <is>
          <t>16.6 Cardiovascular Drug Toxicity</t>
        </is>
      </c>
      <c r="O13" s="185" t="inlineStr">
        <is>
          <t>Clinic</t>
        </is>
      </c>
      <c r="P13" s="186" t="inlineStr">
        <is>
          <t>Hypokalemia predisposing to Digoxin toxicity</t>
        </is>
      </c>
      <c r="Q13" s="185" t="inlineStr">
        <is>
          <t>แบบฝึกหัด</t>
        </is>
      </c>
      <c r="R13" s="185" t="inlineStr">
        <is>
          <t>เล่มม่วง</t>
        </is>
      </c>
      <c r="S13" s="185" t="inlineStr">
        <is>
          <t>CASE_TOX_DIGOXIN_01</t>
        </is>
      </c>
    </row>
    <row r="14" ht="24" customHeight="1" s="49">
      <c r="A14" s="185" t="n">
        <v>12</v>
      </c>
      <c r="B14" s="186" t="inlineStr">
        <is>
          <t>ผู้ป่วยหญิงอายุ 78 ปี เป็นโรคหัวใจล้มเหลว (Heart Failure) รับประทานยา Digoxin 0.25 มก./วัน ร่วมกับ Furosemide 40 มก./วัน มาห้องฉุกเฉินด้วยอาการเบื่ออาหาร คลื่นไส้ อาเจียน อ่อนเพลีย มองเห็นภาพเป็นสีเหลืองเขียว (Xanthopsia) และตรวจ EKG พบ Ventricular premature contractions (PVCs)</t>
        </is>
      </c>
      <c r="C14" s="186" t="inlineStr">
        <is>
          <t>หากผู้ป่วยมีระดับ Serum Digoxin สูงวิกฤต ร่วมกับมีภาวะหัวใจเต้นผิดจังหวะที่คุกคามต่อชีวิตและภาวะ Hyperkalemia การรักษาด้วย Antidote ใดมีประสิทธิภาพสูงสุดและจำเพาะที่สุด</t>
        </is>
      </c>
      <c r="D14" s="186" t="n"/>
      <c r="E14" s="186" t="inlineStr">
        <is>
          <t>Calcium gluconate 10% IV</t>
        </is>
      </c>
      <c r="F14" s="186" t="inlineStr">
        <is>
          <t>Atropine sulfate IV ทุกราย</t>
        </is>
      </c>
      <c r="G14" s="186" t="inlineStr">
        <is>
          <t>Potassium chloride IV infusion ขนาดสูง</t>
        </is>
      </c>
      <c r="H14" s="186" t="inlineStr">
        <is>
          <t>Digoxin-specific Fab (Digibind / DigiFab)</t>
        </is>
      </c>
      <c r="I14" s="186" t="inlineStr">
        <is>
          <t>Phenytoin IV bolus รวดเร็ว</t>
        </is>
      </c>
      <c r="J14" s="185" t="n">
        <v>4</v>
      </c>
      <c r="K14" s="186" t="inlineStr">
        <is>
          <t>✅ คำตอบที่ถูกต้อง: ข้อ ง. Digoxin-specific Fab (Digibind / DigiFab)
🎯 ทำไมข้อนี้ถึงถูก:
Digoxin-specific Fab fragments (DigiFab) เป็น Specific antidote ทางเลือกแรกในผู้ป่วยที่มีภาวะพิษจากดิจอกซินระดับรุนแรงคุกคามชีวิต เช่น มี Life-threatening arrhythmia, Severe hyperkalemia (K &gt; 5.0-5.5 mEq/L) หรือ Acute ingestion ปริมาณมาก Fab fragments จะเข้าจับกับ Free digoxin ในกระแสเลือดอย่างจำเพาะ กลายเป็น Complex ที่ไม่มีฤทธิ์และขับออกทางไต
🔍 ข้ออื่นผิดเพราะอะไร:
• ข้อ ก.: Calcium gluconate จัดเป็นข้อห้ามใช้เด็ดขาด (Controversial / Potentially fatal) ใน Digoxin toxicity เพราะจะยิ่งเพิ่ม intracellular calcium จนเกิดภาวะหัวใจหยุดเต้นในระยะบีบตัว (Stone heart)
• ข้อ ข.: Atropine ใช้ได้เฉพาะแก้ไข Sinus bradycardia หรือ AV block ชั่วคราว แต่ไม่สามารถจับขจัด Digoxin หรือรักษาภาวะ Ventricular arrhythmias ได้
• ข้อ ค.: ในรายที่มีภาวะ Hyperkalemia จาก Digoxin toxicity การให้โพแทสเซียมเสริมจะยิ่งทำให้ผู้ป่วยเสียชีวิตจากภาวะโพแทสเซียมสูงวิกฤต
• ข้อ จ.: Phenytoin ไม่ใช่ First-line antidote และการฉีดเร็วเสี่ยงต่อความดันโลหิตตกอย่างรุนแรง</t>
        </is>
      </c>
      <c r="L14" s="186" t="n"/>
      <c r="M14" s="186" t="inlineStr">
        <is>
          <t>16. Toxicology &amp; Poisoning</t>
        </is>
      </c>
      <c r="N14" s="186" t="inlineStr">
        <is>
          <t>16.6 Cardiovascular Drug Toxicity</t>
        </is>
      </c>
      <c r="O14" s="185" t="inlineStr">
        <is>
          <t>Clinic</t>
        </is>
      </c>
      <c r="P14" s="186" t="inlineStr">
        <is>
          <t>Digibind &amp; Avoid Calcium in Digoxin toxicity</t>
        </is>
      </c>
      <c r="Q14" s="185" t="inlineStr">
        <is>
          <t>แบบฝึกหัด</t>
        </is>
      </c>
      <c r="R14" s="185" t="inlineStr">
        <is>
          <t>เล่มม่วง</t>
        </is>
      </c>
      <c r="S14" s="185" t="inlineStr">
        <is>
          <t>CASE_TOX_DIGOXIN_01</t>
        </is>
      </c>
    </row>
    <row r="15" ht="24" customHeight="1" s="49">
      <c r="A15" s="185" t="n">
        <v>13</v>
      </c>
      <c r="B15" s="186" t="inlineStr">
        <is>
          <t>เด็กชายอายุ 3 ขวบ น้ำหนัก 15 กิโลกรัม แอบรับประทานยาเม็ดบำรุงเลือดธาตุเหล็ก Ferrous sulfate (ขนาด 300 มก./เม็ด หรือ Elemental iron 60 มก./เม็ด) ของมารดาไปประมาณ 30 เม็ด (1,800 มก. หรือ 120 มก./กก.) 2 ชั่วโมงก่อนมาโรงพยาบาล เริ่มมีอาการปวดท้อง อาเจียนเป็นเลือดสด และถ่ายดำ</t>
        </is>
      </c>
      <c r="C15" s="186" t="inlineStr">
        <is>
          <t>ยาต้านพิษจำเพาะ (Specific antidote) ในข้อใดที่ต้องรีบให้ทางหลอดเลือดดำ และทำให้ปัสสาวะเปลี่ยนเป็นสีชมพูส้ม (Vin rosé urine)</t>
        </is>
      </c>
      <c r="D15" s="186" t="n"/>
      <c r="E15" s="186" t="inlineStr">
        <is>
          <t>Dimercaprol (BAL)</t>
        </is>
      </c>
      <c r="F15" s="186" t="inlineStr">
        <is>
          <t>Deferoxamine (Desferrioxamine)</t>
        </is>
      </c>
      <c r="G15" s="186" t="inlineStr">
        <is>
          <t>Penicillamine</t>
        </is>
      </c>
      <c r="H15" s="186" t="inlineStr">
        <is>
          <t>Calcium disodium EDTA</t>
        </is>
      </c>
      <c r="I15" s="186" t="inlineStr">
        <is>
          <t>Succimer (DMSA)</t>
        </is>
      </c>
      <c r="J15" s="185" t="n">
        <v>2</v>
      </c>
      <c r="K15" s="186" t="inlineStr">
        <is>
          <t>✅ คำตอบที่ถูกต้อง: ข้อ ข. Deferoxamine (Desferrioxamine)
🎯 ทำไมข้อนี้ถึงถูก:
ผู้ป่วยเด็กรับประทาน Elemental iron ขนาด &gt; 60 mg/kg ถือว่าอยู่ในเกณฑ์เป็นพิษรุนแรง (Severe toxicity) ยาต้านพิษจำเพาะคือ Deferoxamine ซึ่งจะเข้าจับกับ Free ferric iron (Fe3+) กลายเป็นสารประกอบ Ferrioxamine ที่ละลายน้ำได้ดีและขับออกทางปัสสาวะ ทำให้ปัสสาวะมีสีส้มอมชมพูหรือสีไวน์กุหลาบ เรียกว่า 'Vin rosé urine'
🔍 ข้ออื่นผิดเพราะอะไร:
• ข้อ ก.: Dimercaprol (BAL) เป็น Chelating agent สำหรับ Arsenic, Mercury, Gold, Lead แต่ห้ามใช้ใน Iron poisoning เพราะสารประกอบเหล็กกับ BAL มีพิษสูงมาก
• ข้อ ค.: Penicillamine เป็น Chelator ชนิดรับประทานสำหรับโรค Wilson's disease (Copper) หรือสารตะกั่ว ไม่ได้ใช้รักษาภาวะพิษเฉียบพลันจากเหล็ก
• ข้อ ง.: Calcium disodium EDTA ใช้สำหรับ Lead toxicity เป็นหลัก ไม่มีประสิทธิภาพในการจับธาตุเหล็ก
• ข้อ จ.: Succimer เป็น Water-soluble chelator สำหรับ Lead, Mercury, Arsenic ไม่ได้ใช้ในภาวะ Acute iron overload</t>
        </is>
      </c>
      <c r="L15" s="186" t="n"/>
      <c r="M15" s="186" t="inlineStr">
        <is>
          <t>16. Toxicology &amp; Poisoning</t>
        </is>
      </c>
      <c r="N15" s="186" t="inlineStr">
        <is>
          <t>16.7 Heavy Metal Poisoning &amp; Chelators</t>
        </is>
      </c>
      <c r="O15" s="185" t="inlineStr">
        <is>
          <t>Clinic</t>
        </is>
      </c>
      <c r="P15" s="186" t="inlineStr">
        <is>
          <t>Iron toxicity &amp; Deferoxamine</t>
        </is>
      </c>
      <c r="Q15" s="185" t="inlineStr">
        <is>
          <t>แบบฝึกหัด</t>
        </is>
      </c>
      <c r="R15" s="185" t="inlineStr">
        <is>
          <t>เล่มม่วง</t>
        </is>
      </c>
      <c r="S15" s="185" t="n"/>
    </row>
    <row r="16" ht="24" customHeight="1" s="49">
      <c r="A16" s="185" t="n">
        <v>14</v>
      </c>
      <c r="B16" s="186" t="inlineStr">
        <is>
          <t>คนงานโรงงานหลอมแบตเตอรี่ มีอาการปวดท้องรุนแรงแบบบิดเกร็ง (Colicky abdominal pain), ท้องผูก, อ่อนเพลีย ตรวจพบขอบเหงือกมีเส้นสีม่วงคล้ำ (Burton's line) มือตก (Wrist drop) และผลตรวจเลือดพบ Microcytic anemia ร่วมกับ Basophilic stippling ในเม็ดเลือดแดง</t>
        </is>
      </c>
      <c r="C16" s="186" t="inlineStr">
        <is>
          <t>ผู้ป่วยรายนี้เกิดพิษจากโลหะหนักชนิดใด และควรได้รับการรักษาด้วย Chelating agent ใดเป็นอันดับแรก</t>
        </is>
      </c>
      <c r="D16" s="186" t="n"/>
      <c r="E16" s="186" t="inlineStr">
        <is>
          <t>Iron (เหล็ก) — รักษาด้วย Deferoxamine</t>
        </is>
      </c>
      <c r="F16" s="186" t="inlineStr">
        <is>
          <t>Copper (ทองแดง) — รักษาด้วย Penicillamine</t>
        </is>
      </c>
      <c r="G16" s="186" t="inlineStr">
        <is>
          <t>Lead (ตะกั่ว) — รักษาด้วย Dimercaprol (BAL) ร่วมกับ Calcium disodium EDTA หรือ Succimer (DMSA)</t>
        </is>
      </c>
      <c r="H16" s="186" t="inlineStr">
        <is>
          <t>Arsenic (สารหนู) — รักษาด้วย Sodium thiosulfate</t>
        </is>
      </c>
      <c r="I16" s="186" t="inlineStr">
        <is>
          <t>Mercury (ปรอท) — รักษาด้วย Methylene blue</t>
        </is>
      </c>
      <c r="J16" s="185" t="n">
        <v>3</v>
      </c>
      <c r="K16" s="186" t="inlineStr">
        <is>
          <t>✅ คำตอบที่ถูกต้อง: ข้อ ค. Lead (ตะกั่ว) — รักษาด้วย Dimercaprol (BAL) ร่วมกับ Calcium disodium EDTA หรือ Succimer (DMSA)
🎯 ทำไมข้อนี้ถึงถูก:
อาการปวดท้องบิด (Lead colic), ท้องผูก, ขอบเหงือกมีแถบ Burton's line, ปลายประสาทอักเสบมือตก (Wrist drop จาก Motor neuropathy) และภาวะเลือดจางที่มี Basophilic stippling เป็นลักษณะจำเพาะของพิษจากตะกั่ว (Plumbism) ยาขับตะกั่วมาตรฐานในรายที่มีอาการทางสมองคือ Dimercaprol (BAL) ร่วมกับ CaNa2EDTA หรือให้ Succimer (DMSA) ชนิดรับประทานในรายที่ไม่มีอาการรุนแรง
🔍 ข้ออื่นผิดเพราะอะไร:
• ข้อ ก.: พิษจากธาตุเหล็กทำให้เกิดเลือดออกในทางเดินอาหาร เลือดเป็นกรด และตับวาย ไม่พบ Burton's line, Wrist drop หรือ Basophilic stippling
• ข้อ ข.: พิษจากทองแดงทำให้เกิดเม็ดเลือดแดงแตก (Hemolysis) และวงแหวน Kayser-Fleischer ring ที่กระจกตา
• ข้อ ง.: พิษจากสารหนูทำให้ท้องเสียเป็นน้ำซาวข้าว (Rice water stool), มีกลิ่นกระเทียมที่ลมหายใจ และ Mees' lines ที่เล็บ
• ข้อ จ.: Methylene blue ไม่ใช่ยาขับโลหะหนักปรอท (พิษปรอทใช้ BAL หรือ DMSA) และปรอททำให้เกิด Minamata disease หรือ Acrodynia</t>
        </is>
      </c>
      <c r="L16" s="186" t="n"/>
      <c r="M16" s="186" t="inlineStr">
        <is>
          <t>16. Toxicology &amp; Poisoning</t>
        </is>
      </c>
      <c r="N16" s="186" t="inlineStr">
        <is>
          <t>16.7 Heavy Metal Poisoning &amp; Chelators</t>
        </is>
      </c>
      <c r="O16" s="185" t="inlineStr">
        <is>
          <t>Clinic</t>
        </is>
      </c>
      <c r="P16" s="186" t="inlineStr">
        <is>
          <t>Lead poisoning symptoms &amp; Chelation</t>
        </is>
      </c>
      <c r="Q16" s="185" t="inlineStr">
        <is>
          <t>แบบฝึกหัด</t>
        </is>
      </c>
      <c r="R16" s="185" t="inlineStr">
        <is>
          <t>เล่มม่วง</t>
        </is>
      </c>
      <c r="S16" s="185" t="n"/>
    </row>
    <row r="17" ht="24" customHeight="1" s="49">
      <c r="A17" s="185" t="n">
        <v>15</v>
      </c>
      <c r="B17" s="186" t="n"/>
      <c r="C17" s="186" t="inlineStr">
        <is>
          <t>ข้อใดถูกต้องเกี่ยวกับยาขับโลหะหนัก Dimercaprol (British Anti-Lewisite: BAL)</t>
        </is>
      </c>
      <c r="D17" s="186" t="n"/>
      <c r="E17" s="186" t="inlineStr">
        <is>
          <t>ให้ทางหลอดเลือดดำ (IV infusion) ได้อย่างปลอดภัย</t>
        </is>
      </c>
      <c r="F17" s="186" t="inlineStr">
        <is>
          <t>มีความปลอดภัยสูงและไม่มีผลข้างเคียงต่อระบบหัวใจหลอดเลือด</t>
        </is>
      </c>
      <c r="G17" s="186" t="inlineStr">
        <is>
          <t>ไม่สามารถขับสารหนู (Arsenic) หรือ ปรอท (Mercury) ได้</t>
        </is>
      </c>
      <c r="H17" s="186" t="inlineStr">
        <is>
          <t>สามารถรับประทานในรูปแบบยาเม็ดได้ผลดีเท่าชนิดฉีด</t>
        </is>
      </c>
      <c r="I17" s="186" t="inlineStr">
        <is>
          <t>Dimercaprol (BAL) เตรียมในน้ำมันถั่วลิสง (Peanut oil) ต้องฉีดเข้ากล้ามเนื้อลึก (Deep IM) เท่านั้น และห้ามใช้ในผู้แพ้ถั่วลิสง</t>
        </is>
      </c>
      <c r="J17" s="185" t="n">
        <v>5</v>
      </c>
      <c r="K17" s="186" t="inlineStr">
        <is>
          <t>✅ คำตอบที่ถูกต้อง: ข้อ จ. Dimercaprol (BAL) เตรียมในน้ำมันถั่วลิสง (Peanut oil) ต้องฉีดเข้ากล้ามเนื้อลึก (Deep IM) เท่านั้น และห้ามใช้ในผู้แพ้ถั่วลิสง
🎯 ทำไมข้อนี้ถึงถูก:
Dimercaprol (BAL) เป็นสารประกอบ Dithiol ที่ไม่ละลายในน้ำ จึงต้องละลายใน Peanut oil 100 mg/mL ทำให้ต้องบริหารด้วยการฉีดเข้ากล้ามเนื้อลึก (Deep IM) เท่านั้น (ห้ามฉีด IV เด็ดขาด) และมีข้อห้ามใช้ในผู้ที่มีประวัติแพ้ถั่วลิสง (Peanut allergy) ยานี้สามารถผ่านเข้าสู่เซลล์และ Blood-Brain Barrier ได้ดี จึงใช้รักษาพิษ Arsenic, Mercury, และ Severe Lead encephalopathy
🔍 ข้ออื่นผิดเพราะอะไร:
• ข้อ ก.: ห้ามฉีดเข้าหลอดเลือดดำโดยเด็ดขาด เพราะตัวทำละลายเป็นน้ำมัน จะทำให้เกิด Pulmonary oil embolism และเสียชีวิตได้
• ข้อ ข.: BAL มีผลข้างเคียงสูงมาก เช่น ความดันโลหิตสูง หัวใจเต้นเร็ว คลื่นไส้อาเจียน ปวดศีรษะ และเหงื่อแตก
• ข้อ ค.: BAL เป็น First-line chelator ดั้งเดิมสำหรับรักษาภาวะพิษจาก Arsenic และ Inorganic Mercury
• ข้อ ง.: BAL ถูกทำลายในทางเดินอาหารและไม่ดูดซึม จึงไม่มีรูปแบบยารับประทาน (ยาขับโลหะหนักชนิดรับประทานคือ Succimer หรือ Penicillamine)</t>
        </is>
      </c>
      <c r="L17" s="186" t="n"/>
      <c r="M17" s="186" t="inlineStr">
        <is>
          <t>16. Toxicology &amp; Poisoning</t>
        </is>
      </c>
      <c r="N17" s="186" t="inlineStr">
        <is>
          <t>16.7 Heavy Metal Poisoning &amp; Chelators</t>
        </is>
      </c>
      <c r="O17" s="185" t="inlineStr">
        <is>
          <t>Clinic</t>
        </is>
      </c>
      <c r="P17" s="186" t="inlineStr">
        <is>
          <t>BAL in Arsenic/Mercury and peanut allergy precaution</t>
        </is>
      </c>
      <c r="Q17" s="185" t="inlineStr">
        <is>
          <t>แบบฝึกหัด</t>
        </is>
      </c>
      <c r="R17" s="185" t="inlineStr">
        <is>
          <t>เล่มม่วง</t>
        </is>
      </c>
      <c r="S17" s="185" t="n"/>
    </row>
    <row r="18" ht="24" customHeight="1" s="49">
      <c r="A18" s="185" t="n">
        <v>16</v>
      </c>
      <c r="B18" s="186" t="inlineStr">
        <is>
          <t>ผู้ป่วยชายอายุ 55 ปี รับประทานยา Propranolol เกินขนาด 40 เม็ด หมดสติ ความดันโลหิต 70/40 mmHg ชีพจร 38 ครั้ง/นาที ให้น้ำเกลือ IV fluid และ Atropine แล้วไม่ตอบสนอง</t>
        </is>
      </c>
      <c r="C18" s="186" t="inlineStr">
        <is>
          <t>ยา Antidote ทางเลือกแรกที่ออกฤทธิ์เพิ่ม cAMP ในกล้ามเนื้อหัวใจโดยตรงผ่าน Non-adrenergic pathway เพื่อกู้สัญญาณชีพคือข้อใด</t>
        </is>
      </c>
      <c r="D18" s="186" t="n"/>
      <c r="E18" s="186" t="inlineStr">
        <is>
          <t>Calcium gluconate IV</t>
        </is>
      </c>
      <c r="F18" s="186" t="inlineStr">
        <is>
          <t>Glucagon IV bolus ตามด้วย continuous infusion</t>
        </is>
      </c>
      <c r="G18" s="186" t="inlineStr">
        <is>
          <t>Digoxin IV</t>
        </is>
      </c>
      <c r="H18" s="186" t="inlineStr">
        <is>
          <t>Adrenaline infusion ขนาดสูงเดี่ยวๆ</t>
        </is>
      </c>
      <c r="I18" s="186" t="inlineStr">
        <is>
          <t>Isoprenaline infusion</t>
        </is>
      </c>
      <c r="J18" s="185" t="n">
        <v>2</v>
      </c>
      <c r="K18" s="186" t="inlineStr">
        <is>
          <t>✅ คำตอบที่ถูกต้อง: ข้อ ข. Glucagon IV bolus ตามด้วย continuous infusion
🎯 ทำไมข้อนี้ถึงถูก:
Glucagon เป็น First-line specific antidote สำหรับ Beta-blocker overdose โดยตัวยาจะเข้าจับกับ Glucagon G-protein coupled receptors บนกล้ามเนื้อหัวใจโดยตรง ทำให้เกิดการกระตุ้น Adenylyl cyclase และเพิ่มระดับ Intracellular cAMP โดยไม่อาศัย Beta-adrenergic receptors ส่งผลให้เพิ่มทั้งอัตราการเต้นของหัวใจ (Chonotropy) และแรงบีบตัวของกล้ามเนื้อหัวใจ (Inotropy) กู้สัญญาณชีพได้สำเร็จ
🔍 ข้ออื่นผิดเพราะอะไร:
• ข้อ ก.: Calcium gluconate เป็น First-line สำหรับ CCB overdose มากกว่า แม้จะช่วยเสริมใน Beta-blocker ได้บ้างแต่ไม่ใช่ Antidote หลักที่ออกฤทธิ์ผ่าน cAMP
• ข้อ ค.: Digoxin จะยิ่งชะลอการนำไฟฟ้าที่ AV node และทำให้หัวใจเต้นช้าลงวิกฤต เป็นข้อห้ามใช้
• ข้อ ง.: เมื่อ Beta-receptors ถูกบล็อกอย่างสมบูรณ์ การให้ Adrenaline ขนาดสูงจะกระตุ้นเฉพาะ Alpha-1 receptor ทำให้หลอดเลือดหดตัวอย่างรุนแรง Peripheral resistance สูงขึ้น แต่หัวใจบีบตัวไม่ได้ เกิดผลเสีย
• ข้อ จ.: Isoprenaline เป็น Pure beta agonist ซึ่งต้องแข่งขันกับ Beta-blocker ปริมาณมักไม่เพียงพอและทำให้ความดันตกจาก Vasodilation</t>
        </is>
      </c>
      <c r="L18" s="186" t="n"/>
      <c r="M18" s="186" t="inlineStr">
        <is>
          <t>16. Toxicology &amp; Poisoning</t>
        </is>
      </c>
      <c r="N18" s="186" t="inlineStr">
        <is>
          <t>16.6 Cardiovascular Drug Toxicity</t>
        </is>
      </c>
      <c r="O18" s="185" t="inlineStr">
        <is>
          <t>Clinic</t>
        </is>
      </c>
      <c r="P18" s="186" t="inlineStr">
        <is>
          <t>Beta-blocker toxicity &amp; Glucagon</t>
        </is>
      </c>
      <c r="Q18" s="185" t="inlineStr">
        <is>
          <t>แบบฝึกหัด</t>
        </is>
      </c>
      <c r="R18" s="185" t="inlineStr">
        <is>
          <t>เล่มม่วง</t>
        </is>
      </c>
      <c r="S18" s="185" t="n"/>
    </row>
    <row r="19" ht="24" customHeight="1" s="49">
      <c r="A19" s="185" t="n">
        <v>17</v>
      </c>
      <c r="B19" s="186" t="inlineStr">
        <is>
          <t>ผู้ป่วยหญิงอายุ 48 ปี รับประทานยา Amlodipine 10 มก. จำนวน 30 เม็ดร่วมกับ Diltiazem SR ความดันโลหิต 75/45 mmHg ชีพจร 45 ครั้ง/นาที ระดับน้ำตาลในเลือดสูง 260 mg/dL ได้รับ IV fluid และ Calcium gluconate แล้วอาการยังไม่ดีขึ้น</t>
        </is>
      </c>
      <c r="C19" s="186" t="inlineStr">
        <is>
          <t>ข้อใดคือแนวทางการรักษาจำเพาะขั้นสูง (Advanced targeted therapy) ที่มีหลักฐานเชิงประจักษ์ดีที่สุดในการรักษาภาวะพิษจาก CCB</t>
        </is>
      </c>
      <c r="D19" s="186" t="n"/>
      <c r="E19" s="186" t="inlineStr">
        <is>
          <t>ให้อินซูลิน Regular Insulin ในขนาดสูงมาก (1 unit/kg IV bolus ตามด้วย 1-10 units/kg/hr) ร่วมกับ 10% Dextrose infusion (High-dose Insulin Euglycemia Therapy: HIET)</t>
        </is>
      </c>
      <c r="F19" s="186" t="inlineStr">
        <is>
          <t>ฉีด Flumazenil IV bolus ซ้ำทุก 5 นาที</t>
        </is>
      </c>
      <c r="G19" s="186" t="inlineStr">
        <is>
          <t>ทำ Hemodialysis ทันทีเพื่อขจัด Amlodipine</t>
        </is>
      </c>
      <c r="H19" s="186" t="inlineStr">
        <is>
          <t>ให้ Propranolol IV เพื่อชะลอการทำงานของหัวใจ</t>
        </is>
      </c>
      <c r="I19" s="186" t="inlineStr">
        <is>
          <t>ให้ยาขับปัสสาวะ Furosemide IV เพื่อลด Volume overload</t>
        </is>
      </c>
      <c r="J19" s="185" t="n">
        <v>1</v>
      </c>
      <c r="K19" s="186" t="inlineStr">
        <is>
          <t>✅ คำตอบที่ถูกต้อง: ข้อ ก. ให้อินซูลิน Regular Insulin ในขนาดสูงมาก (1 unit/kg IV bolus ตามด้วย 1-10 units/kg/hr) ร่วมกับ 10% Dextrose infusion (High-dose Insulin Euglycemia Therapy: HIET)
🎯 ทำไมข้อนี้ถึงถูก:
High-dose Insulin Euglycemia Therapy (HIET) เป็นการรักษามาตรฐานที่มีประสิทธิภาพสูงสุดในภาวะ Severe CCB toxicity โดย CCB จะไปยับยั้งการหลั่งอินซูลินจากตับอ่อน (ทำให้เกิด Hyperglycemia) และยับยั้งการใช้น้ำตาลของกล้ามเนื้อหัวใจ การให้อินซูลินขนาดสูงจะช่วยผลักดัน Glucose เข้าสู่เซลล์กล้ามเนื้อหัวใจ เปลี่ยนสภาวะพลังงานจาก Free fatty acid metabolism ไปเป็น Carbohydrate metabolism ทำให้กล้ามเนื้อหัวใจกลับมาบีบตัวได้ดีและเพิ่ม Cardiac output
🔍 ข้ออื่นผิดเพราะอะไร:
• ข้อ ข.: Flumazenil ใช้แก้พิษ Benzodiazepines ไม่มีผลต่อ Calcium channels หรือกล้ามเนื้อหัวใจ
• ข้อ ค.: Amlodipine มีค่า Volume of distribution สูงมากและจับกับโปรตีนในเลือดสูง (&gt; 98%) จึงไม่สามารถกำจัดออกด้วยการฟอกเลือด Hemodialysis ได้
• ข้อ ง.: การให้ Beta-blocker ร่วมกับ CCB overdose จะยิ่งทำให้หัวใจหยุดเต้น (Cardiogenic shock) ทันที
• ข้อ จ.: ผู้ป่วยมีความดันโลหิตต่ำรุนแรง (Hypotension) การให้ยาขับปัสสาวะจะยิ่งทำให้ Shock รุนแรงขึ้น</t>
        </is>
      </c>
      <c r="L19" s="186" t="n"/>
      <c r="M19" s="186" t="inlineStr">
        <is>
          <t>16. Toxicology &amp; Poisoning</t>
        </is>
      </c>
      <c r="N19" s="186" t="inlineStr">
        <is>
          <t>16.6 Cardiovascular Drug Toxicity</t>
        </is>
      </c>
      <c r="O19" s="185" t="inlineStr">
        <is>
          <t>Clinic</t>
        </is>
      </c>
      <c r="P19" s="186" t="inlineStr">
        <is>
          <t>High-dose insulin in CCB overdose</t>
        </is>
      </c>
      <c r="Q19" s="185" t="inlineStr">
        <is>
          <t>แบบฝึกหัด</t>
        </is>
      </c>
      <c r="R19" s="185" t="inlineStr">
        <is>
          <t>เล่มม่วง</t>
        </is>
      </c>
      <c r="S19" s="185" t="n"/>
    </row>
    <row r="20" ht="24" customHeight="1" s="49">
      <c r="A20" s="185" t="n">
        <v>18</v>
      </c>
      <c r="B20" s="186" t="inlineStr">
        <is>
          <t>ผู้ป่วยหญิงอายุ 30 ปี ถูกนำส่งโรงพยาบาลหลังรับประทานยา Diazepam 5 มก. จำนวน 40 เม็ด ร่วมกับยาต้านเศร้า Amitriptyline 25 มก. จำนวน 30 เม็ด มีอาการง่วงซึมมาก ตรวจ EKG พบ QRS complex กว้าง 120 ms</t>
        </is>
      </c>
      <c r="C20" s="186" t="inlineStr">
        <is>
          <t>เหตุผลสำคัญที่สุดที่ 'ห้าม' ให้ยา Flumazenil เพื่อแก้ฤทธิ์สงบประสาทของ Diazepam ในผู้ป่วยรายนี้คือข้อใด</t>
        </is>
      </c>
      <c r="D20" s="186" t="n"/>
      <c r="E20" s="186" t="inlineStr">
        <is>
          <t>Flumazenil จะไปเพิ่มระดับยา Amitriptyline ในเลือดให้สูงขึ้น</t>
        </is>
      </c>
      <c r="F20" s="186" t="inlineStr">
        <is>
          <t>Flumazenil ทำให้เกิดภาวะไตวายเฉียบพลันเมื่อเจอยาแก้ซึมเศร้า</t>
        </is>
      </c>
      <c r="G20" s="186" t="inlineStr">
        <is>
          <t>ผู้ป่วยรับประทาน Diazepam ในขนาดที่ไม่เป็นอันตรายจึงไม่จำเป็นต้องรักษา</t>
        </is>
      </c>
      <c r="H20" s="186" t="inlineStr">
        <is>
          <t>เสี่ยงต่อการชักรุนแรงที่ไม่สามารถควบคุมได้และหัวใจเต้นผิดจังหวะอันตรายถึงชีวิต เนื่องจาก Flumazenil ไปปลดฤทธิ์กันชักของ Benzodiazepines ทำให้ฤทธิ์กระตุ้นการชักของ TCA ปรากฏเด่นชัดขึ้น</t>
        </is>
      </c>
      <c r="I20" s="186" t="inlineStr">
        <is>
          <t>Flumazenil มีฤทธิ์ทำให้หัวใจเต้นช้าลงกว่าเดิมจนหยุดเต้น</t>
        </is>
      </c>
      <c r="J20" s="185" t="n">
        <v>4</v>
      </c>
      <c r="K20" s="186" t="inlineStr">
        <is>
          <t>✅ คำตอบที่ถูกต้อง: ข้อ ง. เสี่ยงต่อการชักรุนแรงที่ไม่สามารถควบคุมได้และหัวใจเต้นผิดจังหวะอันตรายถึงชีวิต เนื่องจาก Flumazenil ไปปลดฤทธิ์กันชักของ Benzodiazepines ทำให้ฤทธิ์กระตุ้นการชักของ TCA ปรากฏเด่นชัดขึ้น
🎯 ทำไมข้อนี้ถึงถูก:
Flumazenil เป็น Benzodiazepine competitive antagonist ข้อห้ามใช้ที่สำคัญที่สุด (Black box warning / Contraindication) คือ การรับประทานร่วมกับยากลุ่ม Tricyclic antidepressants (TCAs) หรือยาที่ชักนำให้เกิดการชัก เพราะ Benzodiazepines ทำหน้าที่ช่วยกดอาการชักจาก TCA ไว้ การให้ Flumazenil จะไปปลดล็อกฤทธิ์ต้านชักอย่างฉับพลัน ทำให้ผู้ป่วยเกิด Refractory status epilepticus และกระตุ้น Ventricular arrhythmias จนเสียชีวิตได้
🔍 ข้ออื่นผิดเพราะอะไร:
• ข้อ ก.: Flumazenil ไม่ได้มีผลยับยั้ง CYP450 หรือเพิ่มระดับยา Amitriptyline ในกระแสเลือด แต่เป็นผลทาง Pharmacodynamics
• ข้อ ข.: Flumazenil ไม่ได้ทำให้เกิดพิษต่อไต (Nephrotoxicity)
• ข้อ ค.: ผู้ป่วยรับประทานยาปริมาณมากและมีอาการง่วงซึมร่วมกับ TCA ซึ่งอันตรายสูง แต่ต้องรักษาแบบประคับประคอง
• ข้อ จ.: Flumazenil ไม่ได้มีผลกดการเต้นของหัวใจโดยตรง อันตรายหลักคือการกระตุ้นให้เกิดอาการชักและหัวใจเต้นผิดจังหวะ</t>
        </is>
      </c>
      <c r="L20" s="186" t="n"/>
      <c r="M20" s="186" t="inlineStr">
        <is>
          <t>16. Toxicology &amp; Poisoning</t>
        </is>
      </c>
      <c r="N20" s="186" t="inlineStr">
        <is>
          <t>16.8 Antidepressant &amp; Neuro-toxicities</t>
        </is>
      </c>
      <c r="O20" s="185" t="inlineStr">
        <is>
          <t>Clinic</t>
        </is>
      </c>
      <c r="P20" s="186" t="inlineStr">
        <is>
          <t>Flumazenil contraindications in mixed TCA overdose</t>
        </is>
      </c>
      <c r="Q20" s="185" t="inlineStr">
        <is>
          <t>แบบฝึกหัด</t>
        </is>
      </c>
      <c r="R20" s="185" t="inlineStr">
        <is>
          <t>เล่มม่วง</t>
        </is>
      </c>
      <c r="S20" s="185" t="n"/>
    </row>
    <row r="21" ht="24" customHeight="1" s="49">
      <c r="A21" s="185" t="n">
        <v>19</v>
      </c>
      <c r="B21" s="186" t="inlineStr">
        <is>
          <t>ผู้ป่วยชายอายุ 65 ปี ได้รับยา Warfarin 3 มก./วัน มาห้องฉุกเฉินด้วยอาการอาเจียนเป็นเลือดสด ถ่ายดำ ความดันโลหิตตก 85/50 mmHg และผลตรวจทางห้องปฏิบัติการพบ INR 8.5</t>
        </is>
      </c>
      <c r="C21" s="186" t="inlineStr">
        <is>
          <t>แนวทางการให้ยาต้านพิษเพื่อลดค่า INR และหยุดเลือดออกรุนแรงที่คุกคามต่อชีวิตอย่างรวดเร็วที่สุดคือข้อใด</t>
        </is>
      </c>
      <c r="D21" s="186" t="n"/>
      <c r="E21" s="186" t="inlineStr">
        <is>
          <t>ให้ Vitamin K1 รับประทาน 10 mg อย่างเดียว</t>
        </is>
      </c>
      <c r="F21" s="186" t="inlineStr">
        <is>
          <t>ให้ Fresh Frozen Plasma (FFP) เดี่ยวๆ โดยไม่ต้องให้ Vitamin K1</t>
        </is>
      </c>
      <c r="G21" s="186" t="inlineStr">
        <is>
          <t>ให้ 4-Factor Prothrombin Complex Concentrate (4F-PCC) ร่วมกับ Vitamin K1 (Phytomenadione) 10 mg IV infusion ช้าๆ</t>
        </is>
      </c>
      <c r="H21" s="186" t="inlineStr">
        <is>
          <t>ให้ Tranexamic acid ทางหลอดเลือดดำเดี่ยวๆ</t>
        </is>
      </c>
      <c r="I21" s="186" t="inlineStr">
        <is>
          <t>หยุดยา Warfarin และสังเกตอาการโดยไม่ต้องให้ยาแก้พิษ</t>
        </is>
      </c>
      <c r="J21" s="185" t="n">
        <v>3</v>
      </c>
      <c r="K21" s="186" t="inlineStr">
        <is>
          <t>✅ คำตอบที่ถูกต้อง: ข้อ ค. ให้ 4-Factor Prothrombin Complex Concentrate (4F-PCC) ร่วมกับ Vitamin K1 (Phytomenadione) 10 mg IV infusion ช้าๆ
🎯 ทำไมข้อนี้ถึงถูก:
ในผู้ป่วยที่มี Warfarin-induced major bleeding หรือ Life-threatening bleeding ร่วมกับ INR สูง แนวทางการรักษาตาม ACC/AHA และ CHEST Guidelines แนะนำให้ 4-Factor PCC ซึ่งประกอบด้วย Clotting factors II, VII, IX, X เข้มข้น สามารถฟื้นคืนค่า INR กลับสู่เกณฑ์ปกติได้ภายใน 10-15 นาที ร่วมกับต้องให้ Vitamin K1 10 mg IV infusion เพื่อกระตุ้นให้ตับสังเคราะห์ Clotting factors ต่อเนื่องหลังจาก PCC หมดฤทธิ์
🔍 ข้ออื่นผิดเพราะอะไร:
• ข้อ ก.: Vitamin K1 ชนิดรับประทานต้องใช้เวลา 18-24 ชั่วโมงจึงจะเริ่มออกฤทธิ์ลด INR ไม่สามารถหยุดเลือดออกวิกฤตได้ทัน
• ข้อ ข.: FFP มีปริมาณ Clotting factors เจือจาง ต้องให้สารน้ำปริมาณมาก (เสี่ยงต่อ Volume overload / TACO) ใช้เวลาเตรียมนาน และหากไม่ให้ Vitamin K1 ค่า INR จะกลับมาสูงซ้ำใน 6-8 ชั่วโมง
• ข้อ ง.: Tranexamic acid เป็น Antifibrinolytic agent ไม่สามารถทดแทน Clotting factors ที่ขาดหายไปจาก Warfarin ได้
• ข้อ จ.: ผู้ป่วยมีภาวะเลือดออกรุนแรงและความดันตก การหยุดยาเพียงอย่างเดียวทำให้ผู้ป่วยเสียชีวิตจากภาวะตกเลือดได้</t>
        </is>
      </c>
      <c r="L21" s="186" t="n"/>
      <c r="M21" s="186" t="inlineStr">
        <is>
          <t>16. Toxicology &amp; Poisoning</t>
        </is>
      </c>
      <c r="N21" s="186" t="inlineStr">
        <is>
          <t>16.1 Poisoning &amp; Antidotes</t>
        </is>
      </c>
      <c r="O21" s="185" t="inlineStr">
        <is>
          <t>Clinic</t>
        </is>
      </c>
      <c r="P21" s="186" t="inlineStr">
        <is>
          <t>Warfarin reversal in major bleeding (4F-PCC + Vit K1)</t>
        </is>
      </c>
      <c r="Q21" s="185" t="inlineStr">
        <is>
          <t>แบบฝึกหัด</t>
        </is>
      </c>
      <c r="R21" s="185" t="inlineStr">
        <is>
          <t>เล่มม่วง</t>
        </is>
      </c>
      <c r="S21" s="185" t="n"/>
    </row>
    <row r="22" ht="24" customHeight="1" s="49">
      <c r="A22" s="185" t="n">
        <v>20</v>
      </c>
      <c r="B22" s="186" t="inlineStr">
        <is>
          <t>ผู้ป่วยหญิงอายุ 65 ปี รับประทานยาต้านการแข็งตัวของเลือดชนิดรับประทานตัวใหม่ เกิดอุบัติเหตุเลือดออกในกะโหลกศีรษะ (Intracranial hemorrhage) ต้องได้รับการผ่าตัดสมองด่วน</t>
        </is>
      </c>
      <c r="C22" s="186" t="inlineStr">
        <is>
          <t>คู่ระหว่างยาต้านการแข็งตัวของเลือดและยาต้านพิษจำเพาะ (Specific reversal agent) ในข้อใดจับคู่ได้อย่างถูกต้องที่สุด</t>
        </is>
      </c>
      <c r="D22" s="186" t="n"/>
      <c r="E22" s="186" t="inlineStr">
        <is>
          <t>Rivaroxaban คู่กับ Protamine sulfate</t>
        </is>
      </c>
      <c r="F22" s="186" t="inlineStr">
        <is>
          <t>Apixaban คู่กับ Deferoxamine</t>
        </is>
      </c>
      <c r="G22" s="186" t="inlineStr">
        <is>
          <t>Dabigatran คู่กับ Vitamin K1</t>
        </is>
      </c>
      <c r="H22" s="186" t="inlineStr">
        <is>
          <t>Warfarin คู่กับ Andexanet alfa</t>
        </is>
      </c>
      <c r="I22" s="186" t="inlineStr">
        <is>
          <t>Dabigatran คู่กับ Idarucizumab</t>
        </is>
      </c>
      <c r="J22" s="185" t="n">
        <v>5</v>
      </c>
      <c r="K22" s="186" t="inlineStr">
        <is>
          <t>✅ คำตอบที่ถูกต้อง: ข้อ จ. Dabigatran คู่กับ Idarucizumab
🎯 ทำไมข้อนี้ถึงถูก:
Idarucizumab (Praxbind) เป็น Humanized monoclonal antibody fragment (Fab) ที่ออกฤทธิ์จับกับ Dabigatran (Direct thrombin inhibitor) ได้อย่างจำเพาะเจาะจง โดยมี Affinity สูงกว่า Thrombin ถึง 350 เท่า สามารถย้อนฤทธิ์การต้านการแข็งตัวของเลือดของ Dabigatran ได้อย่างสมบูรณ์ภายในไม่กี่นาที
🔍 ข้ออื่นผิดเพราะอะไร:
• ข้อ ก.: Protamine sulfate เป็น Antidote สำหรับ Unfractionated Heparin (UFH) ไม่สามารถแก้ฤทธิ์ Rivaroxaban ได้ (Rivaroxaban ใช้ Andexanet alfa)
• ข้อ ข.: Deferoxamine ใช้สำหรับภาวะพิษจากธาตุเหล็ก ไม่เกี่ยวกับยาต้านการแข็งตัวของเลือด
• ข้อ ค.: Vitamin K1 ใช้แก้ฤทธิ์ Warfarin เท่านั้น ไม่มีผลต่อ Direct thrombin inhibitor หรือ Factor Xa inhibitors
• ข้อ ง.: Andexanet alfa เป็น Modified recombinant factor Xa decoy protein ใช้แก้พิษยากลุ่ม Factor Xa inhibitors (Rivaroxaban, Apixaban) ไม่ได้ใช้กับ Warfarin</t>
        </is>
      </c>
      <c r="L22" s="186" t="n"/>
      <c r="M22" s="186" t="inlineStr">
        <is>
          <t>16. Toxicology &amp; Poisoning</t>
        </is>
      </c>
      <c r="N22" s="186" t="inlineStr">
        <is>
          <t>16.1 Poisoning &amp; Antidotes</t>
        </is>
      </c>
      <c r="O22" s="185" t="inlineStr">
        <is>
          <t>Clinic</t>
        </is>
      </c>
      <c r="P22" s="186" t="inlineStr">
        <is>
          <t>DOACs Specific Antidotes</t>
        </is>
      </c>
      <c r="Q22" s="185" t="inlineStr">
        <is>
          <t>แบบฝึกหัด</t>
        </is>
      </c>
      <c r="R22" s="185" t="inlineStr">
        <is>
          <t>เล่มม่วง</t>
        </is>
      </c>
      <c r="S22" s="185" t="n"/>
    </row>
    <row r="23" ht="24" customHeight="1" s="49">
      <c r="A23" s="185" t="n">
        <v>21</v>
      </c>
      <c r="B23" s="186" t="inlineStr">
        <is>
          <t>ผู้ป่วยถูกงูกัดขณะออกไปทำสวนในพื้นที่ชนบท และถูกนำส่งห้องฉุกเฉินเพื่อรับการประเมินและการรักษา</t>
        </is>
      </c>
      <c r="C23" s="186" t="inlineStr">
        <is>
          <t>หากผู้ป่วยมีอาการหนังตาตกทั้งสองข้าง (Bilateral ptosis) กลืนลำบาก เสียงแหบ แขนขาอ่อนแรง และเริ่มมีอาการหายใจลำบากเหนื่อยหอบ สงสัยว่าถูกงูพิษในกลุ่มใดกัดมากที่สุด</t>
        </is>
      </c>
      <c r="D23" s="186" t="n"/>
      <c r="E23" s="186" t="inlineStr">
        <is>
          <t>งูกะปะ (Malayan pit viper) ซึ่งเป็นงูพิษต่อระบบโลหิต</t>
        </is>
      </c>
      <c r="F23" s="186" t="inlineStr">
        <is>
          <t>งูเขียวหางไหม้ (Green pit viper) ซึ่งเป็นงูพิษต่อระบบโลหิต</t>
        </is>
      </c>
      <c r="G23" s="186" t="inlineStr">
        <is>
          <t>งูเห่า (Cobra) หรือ งูจงอาง (King cobra) หรือ งูทับสมิงคลา (Malayan krait) ซึ่งเป็นงูพิษต่อระบบประสาท (Neurotoxic venom)</t>
        </is>
      </c>
      <c r="H23" s="186" t="inlineStr">
        <is>
          <t>งูแมวเซา (Russell's viper) ซึ่งเป็นงูพิษต่อระบบโลหิตและไต</t>
        </is>
      </c>
      <c r="I23" s="186" t="inlineStr">
        <is>
          <t>งูเหลือม (Reticulated python) ซึ่งเป็นงูไม่มีพิษ</t>
        </is>
      </c>
      <c r="J23" s="185" t="n">
        <v>3</v>
      </c>
      <c r="K23" s="186" t="inlineStr">
        <is>
          <t>✅ คำตอบที่ถูกต้อง: ข้อ ค. งูเห่า (Cobra) หรือ งูจงอาง (King cobra) หรือ งูทับสมิงคลา (Malayan krait) ซึ่งเป็นงูพิษต่อระบบประสาท (Neurotoxic venom)
🎯 ทำไมข้อนี้ถึงถูก:
อาการทางระบบประสาทเริ่มจากกล้ามเนื้อมัดเล็ก เช่น หนังตาตก (Bilateral ptosis เป็นอาการแสดงแรกที่พบบ่อยที่สุด), ตามัวเห็นภาพซ้อน, กลืนลำบาก, ลิ้นแข็ง, พูดไม่ชัด ตามด้วยกล้ามเนื้อแขนขาอ่อนแรง และกล้ามเนื้อกระบังลมหยุดทำงานจนกดการหายใจ เป็นลักษณะเฉพาะของงูพิษต่อระบบประสาท (Neurotoxic snakes ได้แก่ งูเห่า งูจงอาง งูสามเหลี่ยม งูทับสมิงคลา)
🔍 ข้ออื่นผิดเพราะอะไร:
• ข้อ ก.: งูกะปะเป็นงูพิษต่อระบบโลหิต (Hematotoxin) ทำให้เกิดอาการปวดบวมพุพองเฉพาะที่รุนแรง เลือดออกไม่หยุด และเลือดไม่แข็งตัว แต่ไม่มีอาการหนังตาตกหรือกล้ามเนื้ออ่อนแรง
• ข้อ ข.: งูเขียวหางไหม้ทำให้เกิดอาการบวมแดงเฉพาะที่และเลือดไม่แข็งตัว ไม่กดระบบประสาทการหายใจ
• ข้อ ง.: งูแมวเซาทำให้เกิดพิษต่อระบบโลหิต เลือดออกผิดปกติ เม็ดเลือดแดงแตก และไตวายเฉียบพลัน
• ข้อ จ.: งูเหลือมเป็นงูไม่มีพิษ มีเฉพาะรอยฟันรูปเกือกม้า ไม่พบอาการอัมพาตหรือหนังตาตก</t>
        </is>
      </c>
      <c r="L23" s="186" t="n"/>
      <c r="M23" s="186" t="inlineStr">
        <is>
          <t>16. Toxicology &amp; Poisoning</t>
        </is>
      </c>
      <c r="N23" s="186" t="inlineStr">
        <is>
          <t>16.9 Snake Envenomation &amp; Antivenom</t>
        </is>
      </c>
      <c r="O23" s="185" t="inlineStr">
        <is>
          <t>Clinic</t>
        </is>
      </c>
      <c r="P23" s="186" t="inlineStr">
        <is>
          <t>Neurotoxic snake envenomation in Thailand</t>
        </is>
      </c>
      <c r="Q23" s="185" t="inlineStr">
        <is>
          <t>แบบฝึกหัด</t>
        </is>
      </c>
      <c r="R23" s="185" t="inlineStr">
        <is>
          <t>เล่มม่วง</t>
        </is>
      </c>
      <c r="S23" s="185" t="inlineStr">
        <is>
          <t>CASE_TOX_SNAKE_01</t>
        </is>
      </c>
    </row>
    <row r="24" ht="24" customHeight="1" s="49">
      <c r="A24" s="185" t="n">
        <v>22</v>
      </c>
      <c r="B24" s="186" t="inlineStr">
        <is>
          <t>ผู้ป่วยถูกงูกัดขณะออกไปทำสวนในพื้นที่ชนบท และถูกนำส่งห้องฉุกเฉินเพื่อรับการประเมินและการรักษา</t>
        </is>
      </c>
      <c r="C24" s="186" t="inlineStr">
        <is>
          <t>หากผู้ป่วยอีกรายถูกงูกะปะ (Malayan pit viper) กัดที่หลังเท้า มีอาการปวดบวมลามถึงข้อเท้า ผลการตรวจ 20-minute whole blood clotting test (20WBCT) ไม่แข็งตัว ข้อใดเป็นข้อบ่งชี้และแนวทางการให้เซรุ่มต้านพิษงู (Antivenom) ที่ถูกต้องที่สุด</t>
        </is>
      </c>
      <c r="D24" s="186" t="n"/>
      <c r="E24" s="186" t="inlineStr">
        <is>
          <t>ผล 20WBCT ไม่แข็งตัว (Systemic hematotoxicity) เป็นข้อบ่งชี้ชัดเจนในการให้เซรุ่มต้านพิษงูกะปะทางหลอดเลือดดำทันที</t>
        </is>
      </c>
      <c r="F24" s="186" t="inlineStr">
        <is>
          <t>ต้องรอให้มีภาวะเลือดออกในสมองก่อนจึงจะเริ่มให้เซรุ่ม</t>
        </is>
      </c>
      <c r="G24" s="186" t="inlineStr">
        <is>
          <t>ให้ฉีดเซรุ่มเข้ากล้ามเนื้อรอบรอยแผลที่ถูกกัดเพื่อสลายพิษ</t>
        </is>
      </c>
      <c r="H24" s="186" t="inlineStr">
        <is>
          <t>ต้องทำ Skin test เสมอและรอผล 2 ชั่วโมงก่อนให้เซรุ่ม</t>
        </is>
      </c>
      <c r="I24" s="186" t="inlineStr">
        <is>
          <t>ให้เซรุ่มต้านพิษงูเห่าแทนได้หากเซรุ่มงูกะปะหมด</t>
        </is>
      </c>
      <c r="J24" s="185" t="n">
        <v>1</v>
      </c>
      <c r="K24" s="186" t="inlineStr">
        <is>
          <t>✅ คำตอบที่ถูกต้อง: ข้อ ก. ผล 20WBCT ไม่แข็งตัว (Systemic hematotoxicity) เป็นข้อบ่งชี้ชัดเจนในการให้เซรุ่มต้านพิษงูกะปะทางหลอดเลือดดำทันที
🎯 ทำไมข้อนี้ถึงถูก:
ข้อบ่งชี้หลักในการให้เซรุ่มต้านพิษงูกลุ่ม Hematotoxin คือ 1) ภาวะเลือดออกผิดปกติทางคลินิก (Systemic bleeding) หรือ 2) ผลตรวจการแข็งตัวของเลือดผิดปกติ ได้แก่ 20WBCT ไม่แข็งตัว (Incoagulable blood) หรือ VCT &gt; 30 นาที หรือ เกล็ดเลือด &lt; 50,000 หรือ 3) อาการบวมรุนแรงลามเร็ว (ข้ามข้อต่อใหญ่) การที่ 20WBCT ไม่แข็งตัวแสดงว่าเกิด Defibrination syndrome ต้องให้ Specific Monovalent Antivenom ทางหลอดเลือดดำทันที
🔍 ข้ออื่นผิดเพราะอะไร:
• ข้อ ข.: ไม่จำเป็นต้องรอให้เลือดออกในสมอง เพราะ 20WBCT ไม่แข็งตัวแสดงถึงภาวะพร้อมตกเลือดรุนแรง มีข้อบ่งชี้ให้ทันทีเพื่อป้องกันภาวะแทรกซ้อนที่คุกคามชีวิต
• ข้อ ค.: เซรุ่มต้านพิษงูต้องให้ทางหลอดเลือดดำ (IV infusion) เท่านั้น ห้ามฉีดเฉพาะที่รอบแผล เพราะไม่ได้ผลและเพิ่มแรงดันในเนื้อเยื่อ เสี่ยงต่อ Compartment syndrome
• ข้อ ง.: ปัจจุบันไม่แนะนำให้ทำ Skin test ก่อนให้เซรุ่มเป็นกิจวัตร เพราะมีความแม่นยำต่ำ ทำให้การรักษาล่าช้า หากมีข้อบ่งชี้ให้เตรียมยา Adrenaline พร้อมไว้เสมอ
• ข้อ จ.: ห้ามให้เซรุ่มข้ามกลุ่ม ต้องให้เซรุ่มที่ตรงกับชนิดของงู (Monovalent) หรือ Polyvalent hematotoxic antivenom เท่านั้น</t>
        </is>
      </c>
      <c r="L24" s="186" t="n"/>
      <c r="M24" s="186" t="inlineStr">
        <is>
          <t>16. Toxicology &amp; Poisoning</t>
        </is>
      </c>
      <c r="N24" s="186" t="inlineStr">
        <is>
          <t>16.9 Snake Envenomation &amp; Antivenom</t>
        </is>
      </c>
      <c r="O24" s="185" t="inlineStr">
        <is>
          <t>Clinic</t>
        </is>
      </c>
      <c r="P24" s="186" t="inlineStr">
        <is>
          <t>Antivenom indications and administration</t>
        </is>
      </c>
      <c r="Q24" s="185" t="inlineStr">
        <is>
          <t>แบบฝึกหัด</t>
        </is>
      </c>
      <c r="R24" s="185" t="inlineStr">
        <is>
          <t>เล่มม่วง</t>
        </is>
      </c>
      <c r="S24" s="185" t="inlineStr">
        <is>
          <t>CASE_TOX_SNAKE_01</t>
        </is>
      </c>
    </row>
    <row r="25" ht="24" customHeight="1" s="49">
      <c r="A25" s="185" t="n">
        <v>23</v>
      </c>
      <c r="B25" s="186" t="inlineStr">
        <is>
          <t>ผู้ป่วยหญิงอายุ 25 ปี กำลังรับประทานยารักษาวัณโรคปอด รับประทานยา Isoniazid (INH) ขนาด 100 มก. ไปจำนวน 50 เม็ด (5 กรัม) เพื่อประชดแฟน 2 ชั่วโมงต่อมาเกิดอาการชักเกร็งกระตุกทั้งตัว (Status epilepticus) ร่วมกับ Severe metabolic acidosis ที่ดื้อต่อการรักษาด้วย Diazepam และ Phenytoin IV</t>
        </is>
      </c>
      <c r="C25" s="186" t="inlineStr">
        <is>
          <t>ยาต้านพิษจำเพาะใดที่ต้องรีบให้ในขนาดมิลลิกรัมเท่ากับขนาดยา INH ที่ผู้ป่วยรับประทานเพื่อควบคุมอาการชัก</t>
        </is>
      </c>
      <c r="D25" s="186" t="n"/>
      <c r="E25" s="186" t="inlineStr">
        <is>
          <t>Thiamine (Vitamin B1) IV</t>
        </is>
      </c>
      <c r="F25" s="186" t="inlineStr">
        <is>
          <t>Folic acid IV</t>
        </is>
      </c>
      <c r="G25" s="186" t="inlineStr">
        <is>
          <t>Calcium gluconate IV</t>
        </is>
      </c>
      <c r="H25" s="186" t="inlineStr">
        <is>
          <t>Pyridoxine (Vitamin B6) IV</t>
        </is>
      </c>
      <c r="I25" s="186" t="inlineStr">
        <is>
          <t>Sodium bicarbonate IV</t>
        </is>
      </c>
      <c r="J25" s="185" t="n">
        <v>4</v>
      </c>
      <c r="K25" s="186" t="inlineStr">
        <is>
          <t>✅ คำตอบที่ถูกต้อง: ข้อ ง. Pyridoxine (Vitamin B6) IV
🎯 ทำไมข้อนี้ถึงถูก:
INH ขัดขวางการทำงานของเอนไซม์ Pyridoxine phosphokinase ทำให้ระดับ Pyridoxal 5-phosphate (PLP) ลดลง ส่งผลให้เอนไซม์ Glutamic acid decarboxylase (GAD) ไม่สามารถสังเคราะห์สารสื่อประสาท GABA ได้ จึงเกิดอาการชักรุนแรงที่ดื้อต่อยาต้านชักทั่วไป Specific antidote คือ Pyridoxine (Vitamin B6) IV ซึ่งต้องให้ในขนาด 'Gram-for-gram' เท่ากับปริมาณ INH ที่กินเข้าไป (ผู้ป่วยกิน 5 กรัม ให้ Pyridoxine 5 กรัม IV ช้าๆ) เพื่อฟื้นฟูการสร้าง GABA ในสมอง
🔍 ข้ออื่นผิดเพราะอะไร:
• ข้อ ก.: Thiamine ใช้สำหรับ Wernicke's encephalopathy หรือ Beriberi ไม่มีผลต่อวิถีการสร้าง GABA
• ข้อ ข.: Folic acid ใช้ใน Methanol poisoning ไม่สามารถยับยั้งอาการชักจาก INH ได้
• ข้อ ค.: Calcium gluconate ไม่สามารถแก้กลไกการขาดสารสื่อประสาท GABA ในสมองได้
• ข้อ จ.: Sodium bicarbonate ช่วยลดภาวะเลือดเป็นกรดชั่วคราว แต่ไม่สามารถหยุดอาการชักจากการขาด GABA ได้ และอาการชักจาก INH ดื้อต่อ Phenytoin</t>
        </is>
      </c>
      <c r="L25" s="186" t="n"/>
      <c r="M25" s="186" t="inlineStr">
        <is>
          <t>16. Toxicology &amp; Poisoning</t>
        </is>
      </c>
      <c r="N25" s="186" t="inlineStr">
        <is>
          <t>16.1 Poisoning &amp; Antidotes</t>
        </is>
      </c>
      <c r="O25" s="185" t="inlineStr">
        <is>
          <t>Clinic</t>
        </is>
      </c>
      <c r="P25" s="186" t="inlineStr">
        <is>
          <t>Isoniazid toxicity &amp; Pyridoxine gram-for-gram</t>
        </is>
      </c>
      <c r="Q25" s="185" t="inlineStr">
        <is>
          <t>แบบฝึกหัด</t>
        </is>
      </c>
      <c r="R25" s="185" t="inlineStr">
        <is>
          <t>เล่มม่วง</t>
        </is>
      </c>
      <c r="S25" s="185" t="n"/>
    </row>
    <row r="26" ht="24" customHeight="1" s="49">
      <c r="A26" s="185" t="n">
        <v>24</v>
      </c>
      <c r="B26" s="186" t="inlineStr">
        <is>
          <t>ผู้ป่วย 3 รายในครอบครัวเดียวกัน ถูกนำส่งโรงพยาบาลเนื่องจากหมดสติในรถยนต์ที่จอดติดเครื่องยนต์นอนหลับ ตรวจร่างกายพบผิวหนังมีสีแดงระเรื่อ (Cherry-red lips) ผู้ป่วยรายหนึ่งรู้สึกตัวแล้วแต่บ่นปวดศีรษะตุบๆ คลื่นไส้ เวียนศีรษะ เครื่อง Pulse oximeter วัดค่า SpO2 ได้ 98% แต่ผลตรวจ Arterial Blood Gas ด้วยเครื่อง Co-oximeter พบระดับ Carboxyhemoglobin (COHb) สูงถึง 35%</t>
        </is>
      </c>
      <c r="C26" s="186" t="inlineStr">
        <is>
          <t>ข้อใดคือแนวทางการจัดการที่ถูกต้องและเหมาะสมที่สุด</t>
        </is>
      </c>
      <c r="D26" s="186" t="n"/>
      <c r="E26" s="186" t="inlineStr">
        <is>
          <t>ให้ถอดหน้ากากออกซิเจนออกได้เนื่องจากค่า SpO2 ปกติ 98%</t>
        </is>
      </c>
      <c r="F26" s="186" t="inlineStr">
        <is>
          <t>ให้ออกซิเจนความเข้มข้น 100% ผ่าน Non-rebreather mask ทันที และพิจารณาส่งรับการบำบัดด้วย Hyperbaric Oxygen Therapy (HBOT)</t>
        </is>
      </c>
      <c r="G26" s="186" t="inlineStr">
        <is>
          <t>ฉีด Methylene blue ทางหลอดเลือดดำทันที</t>
        </is>
      </c>
      <c r="H26" s="186" t="inlineStr">
        <is>
          <t>ให้ Sodium thiosulfate ทางหลอดเลือดดำ</t>
        </is>
      </c>
      <c r="I26" s="186" t="inlineStr">
        <is>
          <t>ให้การรักษาแบบประคับประคองโดยสูดอากาศปกติ (Room air) เนื่องจาก CO สลายตัวได้เอง</t>
        </is>
      </c>
      <c r="J26" s="185" t="n">
        <v>2</v>
      </c>
      <c r="K26" s="186" t="inlineStr">
        <is>
          <t>✅ คำตอบที่ถูกต้อง: ข้อ ข. ให้ออกซิเจนความเข้มข้น 100% ผ่าน Non-rebreather mask ทันที และพิจารณาส่งรับการบำบัดด้วย Hyperbaric Oxygen Therapy (HBOT)
🎯 ทำไมข้อนี้ถึงถูก:
1) เครื่อง Standard pulse oximeter แยกไม่ออกระหว่าง Oxyhemoglobin กับ Carboxyhemoglobin จึงอ่านค่า SpO2 สูงลวงตา (False normal/high) ต้องใช้เครื่อง Co-oximeter เท่านั้น 2) ออกซิเจนคือยาต้านพิษ: ที่ Room air ค่าครึ่งชีวิตของ COHb ประมาณ 300 นาที แต่เมื่อให้ 100% O2 จะลดเหลือ 60-90 นาที และหากให้ Hyperbaric Oxygen (HBOT) จะลดเหลือเพียง 20-30 นาที ผู้ป่วยที่มีอาการทางสมอง หมดสติ หรือ COHb &gt; 25% มีข้อบ่งชี้ส่งทำ HBOT เพื่อลดภาวะแทรกซ้อนทางระบบประสาทระยะยาว (Delayed Neurological Sequelae)
🔍 ข้ออื่นผิดเพราะอะไร:
• ข้อ ก.: ค่า SpO2 98% เป็นค่าลวงตาจากการที่เครื่องวัดไม่สามารถแยก Carboxyhemoglobin ได้ การถอดออกซิเจนจะทำให้ผู้ป่วยขาดออกซิเจนวิกฤต
• ข้อ ค.: Methylene blue ใช้สำหรับ Methemoglobinemia ไม่ใช่ CO poisoning หากให้ใน CO จะยิ่งซ้ำเติมการขนส่งออกซิเจนของเลือด
• ข้อ ง.: Sodium thiosulfate ใช้เป็น Sulfur donor ในการรักษา Cyanide poisoning
• ข้อ จ.: การปล่อยให้สูด Room air ทำให้ครึ่งชีวิตของ COHb ยาวนานถึง 4-5 ชั่วโมง ส่งผลให้สมองและกล้ามเนื้อหัวใจขาดออกซิเจนจนเกิดความพิการถาวร</t>
        </is>
      </c>
      <c r="L26" s="186" t="n"/>
      <c r="M26" s="186" t="inlineStr">
        <is>
          <t>16. Toxicology &amp; Poisoning</t>
        </is>
      </c>
      <c r="N26" s="186" t="inlineStr">
        <is>
          <t>16.5 Cyanide &amp; Toxic Gases</t>
        </is>
      </c>
      <c r="O26" s="185" t="inlineStr">
        <is>
          <t>Clinic</t>
        </is>
      </c>
      <c r="P26" s="186" t="inlineStr">
        <is>
          <t>Carbon monoxide poisoning &amp; Pulse oximeter pitfall</t>
        </is>
      </c>
      <c r="Q26" s="185" t="inlineStr">
        <is>
          <t>แบบฝึกหัด</t>
        </is>
      </c>
      <c r="R26" s="185" t="inlineStr">
        <is>
          <t>เล่มม่วง</t>
        </is>
      </c>
      <c r="S26" s="185" t="n"/>
    </row>
    <row r="27" ht="24" customHeight="1" s="49">
      <c r="A27" s="185" t="n">
        <v>25</v>
      </c>
      <c r="B27" s="186" t="inlineStr">
        <is>
          <t>ทารกอายุ 4 เดือน ได้รับยาชาเฉพาะที่ Benzocaine เจลทาเหงือกแก้ปวดฟัน ต่อมามีอาการเขียวคล้ำ (Cyanosis) ปลายมือปลายเท้าและริมฝีปากเป็นสีม่วงคล้ำ วัด SpO2 ได้ 85% ตลอดเวลาแม้จะให้ออกซิเจน 100% เลือดที่เจาะจากหลอดเลือดดำมีสีน้ำตาลช็อกโกแลต (Chocolate brown blood) และไม่เปลี่ยนเป็นสีแดงเมื่อสัมผัสอากาศ</t>
        </is>
      </c>
      <c r="C27" s="186" t="inlineStr">
        <is>
          <t>ยาต้านพิษจำเพาะใดที่ต้องให้ทางหลอดเลือดดำ และมีข้อห้ามใช้เด็ดขาดในผู้ป่วยที่มีภาวะเอนไซม์ใดบกพร่อง</t>
        </is>
      </c>
      <c r="D27" s="186" t="n"/>
      <c r="E27" s="186" t="inlineStr">
        <is>
          <t>N-acetylcysteine — มีข้อห้ามใช้ในผู้ป่วยตับวาย</t>
        </is>
      </c>
      <c r="F27" s="186" t="inlineStr">
        <is>
          <t>Deferoxamine — มีข้อห้ามใช้ในผู้ป่วยโรคไต</t>
        </is>
      </c>
      <c r="G27" s="186" t="inlineStr">
        <is>
          <t>Atropine — มีข้อห้ามใช้ในผู้ป่วยโรคต้อหิน</t>
        </is>
      </c>
      <c r="H27" s="186" t="inlineStr">
        <is>
          <t>Sodium thiosulfate — มีข้อห้ามใช้ในผู้ป่วยแพ้อาหารทะเล</t>
        </is>
      </c>
      <c r="I27" s="186" t="inlineStr">
        <is>
          <t>Methylene blue — มีข้อห้ามใช้ในผู้ป่วย G6PD deficiency</t>
        </is>
      </c>
      <c r="J27" s="185" t="n">
        <v>5</v>
      </c>
      <c r="K27" s="186" t="inlineStr">
        <is>
          <t>✅ คำตอบที่ถูกต้อง: ข้อ จ. Methylene blue — มีข้อห้ามใช้ในผู้ป่วย G6PD deficiency
🎯 ทำไมข้อนี้ถึงถูก:
Benzocaine เป็นสารออกซิไดซ์ที่เปลี่ยน Ferrous (Fe2+) ในฮีโมโกลบินเป็น Ferric (Fe3+) กลายเป็น Methemoglobin ซึ่งไม่สามารถจับและปล่อยออกซิเจนได้ ทำให้เลือดเป็นสีช็อกโกแลตและเขียวคล้ำ ยาต้านพิษจำเพาะคือ Methylene blue (1-2 mg/kg IV) ซึ่งอาศัยเอนไซม์ NADPH-Methemoglobin reductase ในการเปลี่ยน Methylene blue เป็น Leukomethylene blue ไปรีดิวซ์ MetHb กลับเป็น Hb ข้อห้ามใช้สำคัญคือผู้ป่วยภาวะพร่องเอนไซม์ G6PD เพราะขาด NADPH ทำให้ยาไม่ได้ผลและเกิด Severe hemolysis ได้
🔍 ข้ออื่นผิดเพราะอะไร:
• ข้อ ก.: N-acetylcysteine ใช้สำหรับ Paracetamol toxicity ไม่สามารถรีดิวซ์ Methemoglobin ได้
• ข้อ ข.: Deferoxamine เป็น Chelator สำหรับธาตุเหล็ก ไม่ใช่ยาแก้พิษ Methemoglobinemia
• ข้อ ค.: Atropine ใช้สำหรับ Cholinergic toxidrome ไม่เกี่ยวข้องกับการขนส่งออกซิเจนของเม็ดเลือดแดง
• ข้อ ง.: Sodium thiosulfate ใช้รักษา Cyanide poisoning ไม่ได้ใช้ใน Methemoglobinemia</t>
        </is>
      </c>
      <c r="L27" s="186" t="n"/>
      <c r="M27" s="186" t="inlineStr">
        <is>
          <t>16. Toxicology &amp; Poisoning</t>
        </is>
      </c>
      <c r="N27" s="186" t="inlineStr">
        <is>
          <t>16.1 Poisoning &amp; Antidotes</t>
        </is>
      </c>
      <c r="O27" s="185" t="inlineStr">
        <is>
          <t>Clinic</t>
        </is>
      </c>
      <c r="P27" s="186" t="inlineStr">
        <is>
          <t>Methylene blue &amp; G6PD contraindication</t>
        </is>
      </c>
      <c r="Q27" s="185" t="inlineStr">
        <is>
          <t>แบบฝึกหัด</t>
        </is>
      </c>
      <c r="R27" s="185" t="inlineStr">
        <is>
          <t>เล่มม่วง</t>
        </is>
      </c>
      <c r="S27" s="185" t="n"/>
    </row>
    <row r="28" ht="24" customHeight="1" s="49">
      <c r="A28" s="185" t="n">
        <v>26</v>
      </c>
      <c r="B28" s="186" t="inlineStr">
        <is>
          <t>หญิงอายุ 75 ปี เป็นโรคไตเรื้อรัง (CKD Stage 4) พลั้งเผลอรับประทานยา Glipizide ขนาด 5 มก. ผิดเป็น 10 เม็ด (50 มก.) เกิดอาการเหงื่อแตก ใจสั่น หมดสติจากภาวะ Hypoglycemia รุนแรง (DTX 28 mg/dL) หลังได้รับ 50% Dextrose 50 mL ทางหลอดเลือดดำ ผู้ป่วยรู้สึกตัวดี แต่น้ำตาลกลับตกลงซ้ำอีกหลายครั้ง (Recurrent hypoglycemia)</t>
        </is>
      </c>
      <c r="C28" s="186" t="inlineStr">
        <is>
          <t>ยาใดเป็น Antidote จำเพาะที่ยับยั้งการหลั่งอินซูลินจากตับอ่อนเพื่อป้องกันน้ำตาลตกซ้ำในผู้ป่วยรายนี้</t>
        </is>
      </c>
      <c r="D28" s="186" t="n"/>
      <c r="E28" s="186" t="inlineStr">
        <is>
          <t>Glucagon</t>
        </is>
      </c>
      <c r="F28" s="186" t="inlineStr">
        <is>
          <t>Hydrocortisone</t>
        </is>
      </c>
      <c r="G28" s="186" t="inlineStr">
        <is>
          <t>Diazoxide เดี่ยวๆ แบบพ่น</t>
        </is>
      </c>
      <c r="H28" s="186" t="inlineStr">
        <is>
          <t>Octreotide</t>
        </is>
      </c>
      <c r="I28" s="186" t="inlineStr">
        <is>
          <t>Metformin</t>
        </is>
      </c>
      <c r="J28" s="185" t="n">
        <v>4</v>
      </c>
      <c r="K28" s="186" t="inlineStr">
        <is>
          <t>✅ คำตอบที่ถูกต้อง: ข้อ ง. Octreotide
🎯 ทำไมข้อนี้ถึงถูก:
ยากลุ่ม Sulfonylureas (เช่น Glipizide) ออกฤทธิ์กระตุ้น Beta-cells ของตับอ่อนให้หลั่งอินซูลิน การให้เพียง Dextrose IV จะไปกระตุ้นตับอ่อนให้หลั่งอินซูลินออกมาซ้ำเติมอีก ทำให้เกิดภาวะ Recurrent hypoglycemia ยาต้านพิษจำเพาะคือ Octreotide (Somatostatin analog) ขนาด 50-100 mcg SC/IV ทุก 6-12 ชั่วโมง ซึ่งออกฤทธิ์ยับยั้งการหลั่งอินซูลินจากตับอ่อนโดยตรง จึงป้องกันการเกิดน้ำตาลในเลือดตกซ้ำได้อย่างมีประสิทธิภาพ
🔍 ข้ออื่นผิดเพราะอะไร:
• ข้อ ก.: Glucagon ออกฤทธิ์สลายไกลโคเจนในตับเพียงชั่วคราว ในผู้ป่วยสูงอายุหรือกินยาเกินขนาด ไกลโคเจนจะหมดอย่างรวดเร็ว และ Glucagon ยังสามารถกระตุ้นการหลั่งอินซูลินได้ด้วย
• ข้อ ข.: Hydrocortisone ออกฤทธิ์เพิ่มน้ำตาลช้ามาก (ใช้เวลาหลายชั่วโมง) และไม่มีผลยับยั้งการหลั่งอินซูลินที่ถูกกระตุ้นโดย Sulfonylurea
• ข้อ ค.: Diazoxide ยับยั้งการหลั่งอินซูลินได้แต่มีผลข้างเคียงความดันตกบ่อย และในทางคลินิก Octreotide เป็นยาฉีดมาตรฐานที่มีประสิทธิภาพและความปลอดภัยสูงกว่ามาก
• ข้อ จ.: Metformin เป็นยาลดระดับน้ำตาลในเลือด การให้จะยิ่งทำให้น้ำตาลตกและเกิด Lactic acidosis</t>
        </is>
      </c>
      <c r="L28" s="186" t="n"/>
      <c r="M28" s="186" t="inlineStr">
        <is>
          <t>16. Toxicology &amp; Poisoning</t>
        </is>
      </c>
      <c r="N28" s="186" t="inlineStr">
        <is>
          <t>16.1 Poisoning &amp; Antidotes</t>
        </is>
      </c>
      <c r="O28" s="185" t="inlineStr">
        <is>
          <t>Clinic</t>
        </is>
      </c>
      <c r="P28" s="186" t="inlineStr">
        <is>
          <t>Sulfonylurea-induced hypoglycemia &amp; Octreotide</t>
        </is>
      </c>
      <c r="Q28" s="185" t="inlineStr">
        <is>
          <t>แบบฝึกหัด</t>
        </is>
      </c>
      <c r="R28" s="185" t="inlineStr">
        <is>
          <t>เล่มม่วง</t>
        </is>
      </c>
      <c r="S28" s="185" t="n"/>
    </row>
    <row r="29" ht="24" customHeight="1" s="49">
      <c r="A29" s="185" t="n">
        <v>27</v>
      </c>
      <c r="B29" s="186" t="inlineStr">
        <is>
          <t>ผู้ป่วยโรคมะเร็งต่อมน้ำเหลืองได้รับยาเคมีบำบัด High-dose Methotrexate (HD-MTX) ขนาด 3 g/m2 ทางหลอดเลือดดำ</t>
        </is>
      </c>
      <c r="C29" s="186" t="inlineStr">
        <is>
          <t>ยาใดเป็น Antidote สำคัญที่ต้องให้แบบ Rescue therapy เพื่อป้องกันพิษต่อไขกระดูกและเยื่อบุทางเดินอาหาร และควรเริ่มให้ภายในระยะเวลาใด</t>
        </is>
      </c>
      <c r="D29" s="186" t="n"/>
      <c r="E29" s="186" t="inlineStr">
        <is>
          <t>Folic acid ธรรมดา เริ่มให้ทันทีก่อนให้ Methotrexate</t>
        </is>
      </c>
      <c r="F29" s="186" t="inlineStr">
        <is>
          <t>Leucovorin (Folinic acid) สำหรับ Rescue และเริ่มให้ภายใน 24-36 ชั่วโมงหลังเริ่มให้ Methotrexate</t>
        </is>
      </c>
      <c r="G29" s="186" t="inlineStr">
        <is>
          <t>Rasburicase เริ่มให้หลังให้ Methotrexate 48 ชั่วโมง</t>
        </is>
      </c>
      <c r="H29" s="186" t="inlineStr">
        <is>
          <t>Thiamine IV เริ่มให้พร้อม Methotrexate</t>
        </is>
      </c>
      <c r="I29" s="186" t="inlineStr">
        <is>
          <t>Pyridoxine IV เริ่มให้เมื่อเกิดเกล็ดเลือดต่ำ</t>
        </is>
      </c>
      <c r="J29" s="185" t="n">
        <v>2</v>
      </c>
      <c r="K29" s="186" t="inlineStr">
        <is>
          <t>✅ คำตอบที่ถูกต้อง: ข้อ ข. Leucovorin (Folinic acid) สำหรับ Rescue และเริ่มให้ภายใน 24-36 ชั่วโมงหลังเริ่มให้ Methotrexate
🎯 ทำไมข้อนี้ถึงถูก:
High-dose Methotrexate ยับยั้งเอนไซม์ Dihydrofolate reductase (DHFR) อย่างสมบูรณ์ ทำให้เซลล์ขาด Tetrahydrofolate Leucovorin (Folinic acid หรือ 5-formyl-THF) เป็น Active reduced folate ที่สามารถเข้าสู่เซลล์และข้ามผ่าน (Bypass) เอนไซม์ DHFR ไปเป็น Co-factor ในการสร้าง DNA/RNA ได้โดยตรง ช่วยกอบกู้เซลล์ปกติของไขกระดูกและเยื่อบุทางเดินอาหาร (Leucovorin rescue) โดยต้องเริ่มให้ภายใน 24-36 ชั่วโมงหลังเริ่มยา MTX และให้จนกว่าระดับ MTX ในเลือดจะลดลงต่ำกว่าระดับปลอดภัย
🔍 ข้ออื่นผิดเพราะอะไร:
• ข้อ ก.: Folic acid ธรรมดาต้องอาศัยเอนไซม์ DHFR ในการเปลี่ยนเป็นรูปออกฤทธิ์ ซึ่งถูกยับยั้งโดย Methotrexate จึงไม่สามารถกู้เซลล์ได้
• ข้อ ค.: Rasburicase ใช้สลายกรดยูริกใน Tumor Lysis Syndrome ไม่ใช่ Antidote สำหรับ Methotrexate
• ข้อ ง.: Thiamine เป็นวิตามิน B1 ไม่เกี่ยวข้องกับวิถี Folate metabolism
• ข้อ จ.: Pyridoxine เป็นวิตามิน B6 ไม่สามารถแก้ภาวะขาดโฟเลตจาก Methotrexate ได้</t>
        </is>
      </c>
      <c r="L29" s="186" t="n"/>
      <c r="M29" s="186" t="inlineStr">
        <is>
          <t>16. Toxicology &amp; Poisoning</t>
        </is>
      </c>
      <c r="N29" s="186" t="inlineStr">
        <is>
          <t>16.1 Poisoning &amp; Antidotes</t>
        </is>
      </c>
      <c r="O29" s="185" t="inlineStr">
        <is>
          <t>Clinic</t>
        </is>
      </c>
      <c r="P29" s="186" t="inlineStr">
        <is>
          <t>Leucovorin rescue and Glucarpidase in MTX toxicity</t>
        </is>
      </c>
      <c r="Q29" s="185" t="inlineStr">
        <is>
          <t>แบบฝึกหัด</t>
        </is>
      </c>
      <c r="R29" s="185" t="inlineStr">
        <is>
          <t>เล่มม่วง</t>
        </is>
      </c>
      <c r="S29" s="185" t="inlineStr">
        <is>
          <t>CASE_TOX_MTX_01</t>
        </is>
      </c>
    </row>
    <row r="30" ht="24" customHeight="1" s="49">
      <c r="A30" s="185" t="n">
        <v>28</v>
      </c>
      <c r="B30" s="186" t="inlineStr">
        <is>
          <t>ผู้ป่วยโรคมะเร็งต่อมน้ำเหลืองได้รับยาเคมีบำบัด High-dose Methotrexate (HD-MTX) ขนาด 3 g/m2 ทางหลอดเลือดดำ</t>
        </is>
      </c>
      <c r="C30" s="186" t="inlineStr">
        <is>
          <t>แนวทางการป้องกันพิษต่อไต (Nephrotoxicity) และเร่งการขับ Methotrexate ออกจากร่างกายที่มีประสิทธิภาพและจำเป็นที่สุดคือข้อใด</t>
        </is>
      </c>
      <c r="D30" s="186" t="n"/>
      <c r="E30" s="186" t="inlineStr">
        <is>
          <t>การทำ Urine alkalinization ด้วย Sodium bicarbonate ร่วมกับ Hydration ขนาดสูงเพื่อรักษาปัสสาวะให้มี pH &gt;= 7.0</t>
        </is>
      </c>
      <c r="F30" s="186" t="inlineStr">
        <is>
          <t>การทำ Urine acidification ด้วย Ammonium chloride เพื่อเร่งการขับยาทางไต</t>
        </is>
      </c>
      <c r="G30" s="186" t="inlineStr">
        <is>
          <t>การจำกัดน้ำและให้ยาขับปัสสาวะ Furosemide ขนาดสูง</t>
        </is>
      </c>
      <c r="H30" s="186" t="inlineStr">
        <is>
          <t>การให้ Ascorbic acid ขนาดสูงเพื่อปรับปัสสาวะเป็นกรด</t>
        </is>
      </c>
      <c r="I30" s="186" t="inlineStr">
        <is>
          <t>การให้สารละลายเกลือแร่เข้มข้น Potassium chloride ชนิดเดียว</t>
        </is>
      </c>
      <c r="J30" s="185" t="n">
        <v>1</v>
      </c>
      <c r="K30" s="186" t="inlineStr">
        <is>
          <t>✅ คำตอบที่ถูกต้อง: ข้อ ก. การทำ Urine alkalinization ด้วย Sodium bicarbonate ร่วมกับ Hydration ขนาดสูงเพื่อรักษาปัสสาวะให้มี pH &gt;= 7.0
🎯 ทำไมข้อนี้ถึงถูก:
Methotrexate และสารเมแทบอไลต์ 7-OH-methotrexate ละลายน้ำได้น้อยมากในภาวะที่เป็นกรด (ปัสสาวะ pH &lt; 5.5) และจะตกผลึกในท่อไต (Crystalluria) ทำให้เกิด Tubular obstruction และไตวายเฉียบพลัน การทำ Urine alkalinization ด้วย Sodium bicarbonate ร่วมกับ Hyperhydration จะปรับปัสสาวะให้มี pH &gt;= 7.0-7.5 ซึ่งเพิ่มการละลายได้ของ Methotrexate มากกว่า 10 เท่า ช่วยป้องกันไตวายและเร่งการขับยาออกทางไต
🔍 ข้ออื่นผิดเพราะอะไร:
• ข้อ ข.: การปรับปัสสาวะเป็นกรดจะทำให้ Methotrexate ตกผลึกอุดตันท่อไตทันที นำไปสู่ภาวะไตวายเฉียบพลันขั้นรุนแรง
• ข้อ ค.: การจำกัดน้ำทำให้ปัสสาวะเข้มข้น ยาตกผลึกง่ายขึ้น และ Furosemide แย่งขับถ่ายกับ MTX ที่ท่อไต ทำให้ระดับ MTX ในเลือดสูงขึ้น
• ข้อ ง.: Ascorbic acid ขับออกเป็นกรดในปัสสาวะ จะยิ่งเร่งการตกผลึกของ MTX ในท่อไต
• ข้อ จ.: การให้ Potassium chloride ไม่ได้ช่วยปรับด่างในปัสสาวะ และไม่สามารถป้องกันการตกผลึกของยาได้</t>
        </is>
      </c>
      <c r="L30" s="186" t="n"/>
      <c r="M30" s="186" t="inlineStr">
        <is>
          <t>16. Toxicology &amp; Poisoning</t>
        </is>
      </c>
      <c r="N30" s="186" t="inlineStr">
        <is>
          <t>16.1 Poisoning &amp; Antidotes</t>
        </is>
      </c>
      <c r="O30" s="185" t="inlineStr">
        <is>
          <t>Clinic</t>
        </is>
      </c>
      <c r="P30" s="186" t="inlineStr">
        <is>
          <t>Aspirin toxicity &amp; Urine alkalinization (Ion trapping)</t>
        </is>
      </c>
      <c r="Q30" s="185" t="inlineStr">
        <is>
          <t>แบบฝึกหัด</t>
        </is>
      </c>
      <c r="R30" s="185" t="inlineStr">
        <is>
          <t>เล่มม่วง</t>
        </is>
      </c>
      <c r="S30" s="185" t="inlineStr">
        <is>
          <t>CASE_TOX_MTX_01</t>
        </is>
      </c>
    </row>
    <row r="31" ht="24" customHeight="1" s="49">
      <c r="A31" s="185" t="n">
        <v>29</v>
      </c>
      <c r="B31" s="186" t="inlineStr">
        <is>
          <t>ผู้ป่วยโรคมะเร็งเต้านมเกิดอุบัติเหตุยาเคมีบำบัด Doxorubicin รั่วซึมออกนอกหลอดเลือดดำ (Extravasation) บริเวณแขนซ้าย มีอาการปวดแสบร้อน บวมแดง</t>
        </is>
      </c>
      <c r="C31" s="186" t="inlineStr">
        <is>
          <t>ยา Antidote จำเพาะที่ได้รับการรับรองจาก US-FDA ในการฉีดทางหลอดเลือดดำเพื่อป้องกันเนื้อเยื่อเน่าตายจากการรั่วของ Anthracyclines คือข้อใด</t>
        </is>
      </c>
      <c r="D31" s="186" t="n"/>
      <c r="E31" s="186" t="inlineStr">
        <is>
          <t>Mesna</t>
        </is>
      </c>
      <c r="F31" s="186" t="inlineStr">
        <is>
          <t>Hyaluronidase</t>
        </is>
      </c>
      <c r="G31" s="186" t="inlineStr">
        <is>
          <t>Sodium thiosulfate</t>
        </is>
      </c>
      <c r="H31" s="186" t="inlineStr">
        <is>
          <t>Calcium gluconate</t>
        </is>
      </c>
      <c r="I31" s="186" t="inlineStr">
        <is>
          <t>Dexrazoxane (Totect / Savene)</t>
        </is>
      </c>
      <c r="J31" s="185" t="n">
        <v>5</v>
      </c>
      <c r="K31" s="186" t="inlineStr">
        <is>
          <t>✅ คำตอบที่ถูกต้อง: ข้อ จ. Dexrazoxane (Totect / Savene)
🎯 ทำไมข้อนี้ถึงถูก:
Dexrazoxane เป็น Specific antidote ขนานเดียวที่ได้รับการรับรองจาก US-FDA และ EMA ในการรักษา Anthracycline extravasation โดยออกฤทธิ์เป็น Catalytic inhibitor ของเอนไซม์ Topoisomerase II และเป็น Iron chelator ป้องกันการสร้าง Reactive Oxygen Species (ROS) ที่ทำลายเนื้อเยื่อ ต้องเริ่มให้ทางหลอดเลือดดำภายใน 6 ชั่วโมงหลังเกิดการรั่วซึม และให้ต่อเนื่องวันละ 1 ครั้งเป็นเวลา 3 วัน
🔍 ข้ออื่นผิดเพราะอะไร:
• ข้อ ก.: Mesna เป็น Uroprotective agent ที่ใช้ป้องกันภาวะ Hemorrhagic cystitis จาก Cyclophosphamide/Ifosfamide ไม่ใช่ยารักษา Extravasation
• ข้อ ข.: Hyaluronidase ใช้สำหรับการรั่วซึมของยากลุ่ม Vinca alkaloids (Vincristine, Vinblastine) เพื่อช่วยกระจายยา ไม่ได้ใช้กับ Anthracyclines
• ข้อ ค.: Sodium thiosulfate ใช้เป็น Antidote สำหรับ Extravasation ของยากลุ่ม Mechlorethamine (Nitrogen mustard) หรือ Cisplatin
• ข้อ ง.: Calcium gluconate ใช้รักษาการรั่วซึมของ Calcium salts หรือกรด Hydrofluoric ไม่เกี่ยวข้องกับ Anthracyclines</t>
        </is>
      </c>
      <c r="L31" s="186" t="n"/>
      <c r="M31" s="186" t="inlineStr">
        <is>
          <t>16. Toxicology &amp; Poisoning</t>
        </is>
      </c>
      <c r="N31" s="186" t="inlineStr">
        <is>
          <t>16.1 Poisoning &amp; Antidotes</t>
        </is>
      </c>
      <c r="O31" s="185" t="inlineStr">
        <is>
          <t>Clinic</t>
        </is>
      </c>
      <c r="P31" s="186" t="inlineStr">
        <is>
          <t>Anthracycline extravasation antidote (Dexrazoxane)</t>
        </is>
      </c>
      <c r="Q31" s="185" t="inlineStr">
        <is>
          <t>แบบฝึกหัด</t>
        </is>
      </c>
      <c r="R31" s="185" t="inlineStr">
        <is>
          <t>เล่มม่วง</t>
        </is>
      </c>
      <c r="S31" s="185" t="n"/>
    </row>
    <row r="32" ht="24" customHeight="1" s="49">
      <c r="A32" s="185" t="n">
        <v>30</v>
      </c>
      <c r="B32" s="186" t="inlineStr">
        <is>
          <t>หญิงอายุ 28 ปี รับประทานยา Sertraline 100 mg/day สำหรับโรคซึมเศร้า ซื้อยา Tramadol มารับประทานแก้ปวดประจำเดือน และดื่มชาสมุนไพร St. John's wort 6 ชั่วโมงต่อมามีอาการไข้สูง 39.2°C สับสน กระสับกระส่าย เหงื่อแตก ม่านตาขยาย ตรวจร่างกายพบ Spontaneous clonus และ Hyperreflexia ที่ขาทั้งสองข้าง</t>
        </is>
      </c>
      <c r="C32" s="186" t="inlineStr">
        <is>
          <t>ผู้ป่วยมีภาวะ Serotonin syndrome รุนแรง หากการรักษาประคับประคองและให้ Benzodiazepines แล้วอาการยังไม่ดีขึ้น ยาต้านเซโรโทนิน (Serotonin antagonist) ใดเป็น Antidote จำเพาะทางเลือกแรก</t>
        </is>
      </c>
      <c r="D32" s="186" t="n"/>
      <c r="E32" s="186" t="inlineStr">
        <is>
          <t>Bromocriptine</t>
        </is>
      </c>
      <c r="F32" s="186" t="inlineStr">
        <is>
          <t>Dantrolene</t>
        </is>
      </c>
      <c r="G32" s="186" t="inlineStr">
        <is>
          <t>Cyproheptadine</t>
        </is>
      </c>
      <c r="H32" s="186" t="inlineStr">
        <is>
          <t>Diphenhydramine</t>
        </is>
      </c>
      <c r="I32" s="186" t="inlineStr">
        <is>
          <t>Haloperidol</t>
        </is>
      </c>
      <c r="J32" s="185" t="n">
        <v>3</v>
      </c>
      <c r="K32" s="186" t="inlineStr">
        <is>
          <t>✅ คำตอบที่ถูกต้อง: ข้อ ค. Cyproheptadine
🎯 ทำไมข้อนี้ถึงถูก:
ผู้ป่วยมีภาวะ Serotonin syndrome ตามเกณฑ์ Hunter Serotonin Toxicity Criteria (Spontaneous clonus ร่วมกับ Hyperthermia และ Agitation) จากการใช้ยาที่เพิ่ม Serotonin ซ้ำซ้อน (SSRI + Tramadol + St. John's wort) หากการรักษาประคับประคองและการควบคุมอาการกระสับกระส่ายด้วย Benzodiazepines ไม่เพียงพอ Antidote จำเพาะทางเลือกแรกคือ Cyproheptadine ซึ่งเป็น 5-HT2A receptor antagonist ที่มีประสิทธิภาพดีในการบล็อกสัญญาณเซโรโทนิน
🔍 ข้ออื่นผิดเพราะอะไร:
• ข้อ ก.: Bromocriptine เป็น Dopamine agonist ใช้รักษา Neuroleptic Malignant Syndrome (NMS) หากให้ใน Serotonin syndrome จะยิ่งเพิ่มความเสี่ยงต่อ Serotonergic activity
• ข้อ ข.: Dantrolene เป็นยาคลายกล้ามเนื้อที่ออกฤทธิ์ที่ Ryanodine receptor ใช้สำหรับ Malignant Hyperthermia ไม่ใช่ Antidote จำเพาะของ Serotonin syndrome
• ข้อ ง.: Diphenhydramine มีฤทธิ์ Anticholinergic อาจยิ่งทำให้ไข้สูงขึ้นและสับสนมากขึ้น
• ข้อ จ.: Haloperidol เป็น Antipsychotic ที่อาจทำให้เกิดภาวะ NMS ซ้อนทับ ยับยั้งการระบายความร้อน และลด Seizure threshold</t>
        </is>
      </c>
      <c r="L32" s="186" t="n"/>
      <c r="M32" s="186" t="inlineStr">
        <is>
          <t>16. Toxicology &amp; Poisoning</t>
        </is>
      </c>
      <c r="N32" s="186" t="inlineStr">
        <is>
          <t>16.8 Antidepressant &amp; Neuro-toxicities</t>
        </is>
      </c>
      <c r="O32" s="185" t="inlineStr">
        <is>
          <t>Clinic</t>
        </is>
      </c>
      <c r="P32" s="186" t="inlineStr">
        <is>
          <t>Hunter Criteria &amp; Cyproheptadine</t>
        </is>
      </c>
      <c r="Q32" s="185" t="inlineStr">
        <is>
          <t>แบบฝึกหัด</t>
        </is>
      </c>
      <c r="R32" s="185" t="inlineStr">
        <is>
          <t>เล่มม่วง</t>
        </is>
      </c>
      <c r="S32" s="185" t="n"/>
    </row>
    <row r="33" ht="24" customHeight="1" s="49">
      <c r="A33" s="185" t="n">
        <v>31</v>
      </c>
      <c r="B33" s="186" t="inlineStr">
        <is>
          <t>ผู้ป่วยชายอายุ 60 ปี รับประทานยา Warfarin เป็นประจำ มาตรวจตามนัดพบค่า INR เท่ากับ 7.5 โดยผู้ป่วยไม่มีอาการเลือดออกผิดปกติใดๆ (No bleeding) และไม่มีปัจจัยเสี่ยงสูงต่อการเกิดเลือดออก</t>
        </is>
      </c>
      <c r="C33" s="186" t="inlineStr">
        <is>
          <t>แนวทางการจัดการที่ถูกต้องตามแนวทางเวชปฏิบัติ CHEST Guideline คือข้อใด</t>
        </is>
      </c>
      <c r="D33" s="186" t="n"/>
      <c r="E33" s="186" t="inlineStr">
        <is>
          <t>ฉีด Vitamin K1 ขนาด 10 mg เข้ากล้ามเนื้อ (IM) ทันที</t>
        </is>
      </c>
      <c r="F33" s="186" t="inlineStr">
        <is>
          <t>หยุดยา Warfarin ชั่วคราว 1-2 ครั้ง ให้รับประทาน Vitamin K1 ขนาด 1.25-2.5 mg เฉพาะเมื่อมีความเสี่ยงสูงต่อเลือดออก และตรวจติดตาม INR ซ้ำ</t>
        </is>
      </c>
      <c r="G33" s="186" t="inlineStr">
        <is>
          <t>ให้ Fresh Frozen Plasma (FFP) 2 ยูนิต ทางหลอดเลือดดำทันที</t>
        </is>
      </c>
      <c r="H33" s="186" t="inlineStr">
        <is>
          <t>ให้ Prothrombin Complex Concentrate (PCC) ทางหลอดเลือดดำทันที</t>
        </is>
      </c>
      <c r="I33" s="186" t="inlineStr">
        <is>
          <t>ให้รับประทาน Warfarin ต่อในขนาดเดิมและนัดตรวจซ้ำใน 1 เดือน</t>
        </is>
      </c>
      <c r="J33" s="185" t="n">
        <v>2</v>
      </c>
      <c r="K33" s="186" t="inlineStr">
        <is>
          <t>✅ คำตอบที่ถูกต้อง: ข้อ ข. หยุดยา Warfarin ชั่วคราว 1-2 ครั้ง ให้รับประทาน Vitamin K1 ขนาด 1.25-2.5 mg เฉพาะเมื่อมีความเสี่ยงสูงต่อเลือดออก และตรวจติดตาม INR ซ้ำ
🎯 ทำไมข้อนี้ถึงถูก:
ตาม CHEST Guidelines ในผู้ป่วยที่ได้รับ Warfarin แล้วมีค่า INR 4.5-10.0 โดย 'ไม่มีอาการเลือดออก' (No bleeding) แนะนำให้หยุดยา Warfarin ชั่วคราว 1-2 ครั้งโดยไม่ต้องให้ Vitamin K1 เป็นกิจวัตร เว้นแต่ผู้ป่วยจะมีความเสี่ยงสูงต่อการเกิดเลือดออก จึงอาจพิจารณาให้ Vitamin K1 ชนิดรับประทานในขนาดต่ำ (1.0-2.5 mg) และตรวจติดตามค่า INR ซ้ำเมื่อระดับยาลดลง
🔍 ข้ออื่นผิดเพราะอะไร:
• ข้อ ก.: การฉีด Vitamin K1 เข้ากล้ามเนื้อ (IM) เป็นข้อห้ามเด็ดขาดในผู้ป่วยที่ได้ Warfarin เพราะจะทำให้เกิดก้อนเลือดคั่งขนาดใหญ่ในกล้ามเนื้อ (Hematoma)
• ข้อ ค.: FFP มีข้อบ่งชี้เฉพาะเมื่อมีเลือดออกรุนแรงคุกคามชีวิตเท่านั้น ไม่ใช้ใน asymptomatic high INR
• ข้อ ง.: PCC ใช้เฉพาะใน Major life-threatening bleeding ไม่ใช้ในผู้ป่วยที่ไม่มีอาการเลือดออก
• ข้อ จ.: การให้ยาต่อในขนาดเดิมเมื่อ INR 7.5 จะทำให้เกิดภาวะเลือดออกรุนแรงในอวัยวะสำคัญจนเสียชีวิตได้</t>
        </is>
      </c>
      <c r="L33" s="186" t="n"/>
      <c r="M33" s="186" t="inlineStr">
        <is>
          <t>16. Toxicology &amp; Poisoning</t>
        </is>
      </c>
      <c r="N33" s="186" t="inlineStr">
        <is>
          <t>16.1 Poisoning &amp; Antidotes</t>
        </is>
      </c>
      <c r="O33" s="185" t="inlineStr">
        <is>
          <t>Clinic</t>
        </is>
      </c>
      <c r="P33" s="186" t="inlineStr">
        <is>
          <t>Asymptomatic high INR management</t>
        </is>
      </c>
      <c r="Q33" s="185" t="inlineStr">
        <is>
          <t>แบบฝึกหัด</t>
        </is>
      </c>
      <c r="R33" s="185" t="inlineStr">
        <is>
          <t>เล่มม่วง</t>
        </is>
      </c>
      <c r="S33" s="185" t="n"/>
    </row>
    <row r="34" ht="24" customHeight="1" s="49">
      <c r="A34" s="185" t="n">
        <v>32</v>
      </c>
      <c r="B34" s="186" t="inlineStr">
        <is>
          <t>ผู้ป่วยชายอายุ 30 ปี ถูกพบนอนหมดสติหลังจากดื่มของเหลวในขวดน้ำยาหล่อเย็นหม้อน้ำรถยนต์ (Antifreeze) ตรวจพบ High anion gap metabolic acidosis ร่วมกับ High osmolar gap ตรวจปัสสาวะพบผลึกรูปซองจดหมาย (Envelope-shaped crystals)</t>
        </is>
      </c>
      <c r="C34" s="186" t="inlineStr">
        <is>
          <t>ผลึกในปัสสาวะดังกล่าวคือสารใด และเกิดจากการเมแทบอไลต์ของสารพิษชนิดใด</t>
        </is>
      </c>
      <c r="D34" s="186" t="n"/>
      <c r="E34" s="186" t="inlineStr">
        <is>
          <t>Formic acid crystals เกิดจากสารพิษ Methanol</t>
        </is>
      </c>
      <c r="F34" s="186" t="inlineStr">
        <is>
          <t>Uric acid crystals เกิดจากสารพิษ Salicylates</t>
        </is>
      </c>
      <c r="G34" s="186" t="inlineStr">
        <is>
          <t>Hippuric acid crystals เกิดจากสารพิษ Toluene</t>
        </is>
      </c>
      <c r="H34" s="186" t="inlineStr">
        <is>
          <t>Ammonium urate crystals เกิดจากสารพิษ Acetaminophen</t>
        </is>
      </c>
      <c r="I34" s="186" t="inlineStr">
        <is>
          <t>Calcium oxalate crystals เกิดจากสารพิษ Ethylene glycol</t>
        </is>
      </c>
      <c r="J34" s="185" t="n">
        <v>5</v>
      </c>
      <c r="K34" s="186" t="inlineStr">
        <is>
          <t>✅ คำตอบที่ถูกต้อง: ข้อ จ. Calcium oxalate crystals เกิดจากสารพิษ Ethylene glycol
🎯 ทำไมข้อนี้ถึงถูก:
น้ำยาหล่อเย็นมีส่วนผสมของ Ethylene glycol ซึ่งถูกเปลี่ยนผ่าน Alcohol dehydrogenase เป็น Glycoaldehyde -&gt; Glycolic acid (ทำให้เกิด High anion gap acidosis) -&gt; Glyoxylic acid -&gt; Oxalic acid โดย Oxalate จะจับกับแคลเซียมในกระแสเลือดกลายเป็นผลึก Calcium oxalate (รูปซองจดหมาย Envelope-shaped หรือ Monohydrate รูปดัมบ์เบลล์) ไปอุดตันท่อไต ทำให้เกิดไตวายเฉียบพลัน (Acute tubular necrosis) และเกิด Hypocalcemia
🔍 ข้ออื่นผิดเพราะอะไร:
• ข้อ ก.: Methanol ถูกเปลี่ยนเป็น Formic acid ซึ่งเป็นกรดที่ละลายน้ำ ไม่ได้ตกผลึกเป็นรูปซองจดหมายในปัสสาวะ
• ข้อ ข.: Aspirin ทำให้เกิด Metabolic acidosis แต่ไม่ได้ทำให้น้ำยาหล่อเย็นมีผลึกรูปซองจดหมาย
• ข้อ ค.: Toluene (สารระเหย) ทำให้เกิด Hippuric acid และ Hypokalemia แต่ไม่ใช่สารในน้ำยาหล่อเย็น
• ข้อ ง.: Paracetamol ก่อพิษต่อตับเป็นหลัก ไม่ได้ทำให้เกิดผลึก Calcium oxalate</t>
        </is>
      </c>
      <c r="L34" s="186" t="n"/>
      <c r="M34" s="186" t="inlineStr">
        <is>
          <t>16. Toxicology &amp; Poisoning</t>
        </is>
      </c>
      <c r="N34" s="186" t="inlineStr">
        <is>
          <t>16.4 Toxic Alcohols &amp; Acidosis</t>
        </is>
      </c>
      <c r="O34" s="185" t="inlineStr">
        <is>
          <t>Clinic</t>
        </is>
      </c>
      <c r="P34" s="186" t="inlineStr">
        <is>
          <t>Calcium oxalate crystals in Ethylene glycol poisoning</t>
        </is>
      </c>
      <c r="Q34" s="185" t="inlineStr">
        <is>
          <t>แบบฝึกหัด</t>
        </is>
      </c>
      <c r="R34" s="185" t="inlineStr">
        <is>
          <t>เล่มม่วง</t>
        </is>
      </c>
      <c r="S34" s="185" t="n"/>
    </row>
    <row r="35" ht="24" customHeight="1" s="49">
      <c r="A35" s="185" t="n">
        <v>33</v>
      </c>
      <c r="B35" s="186" t="inlineStr">
        <is>
          <t>หญิงอายุ 25 ปี เข้ารับการผ่าตัดเล็ก หลังได้รับการฉีดยาชาเฉพาะที่ Bupivacaine เข้าบล็อกเส้นประสาท เกิดอาการชาชาที่ลิ้นและริมฝีปาก ได้ยินเสียงวิ้งในหู ตาพร่ามัว ชักเกร็ง ตามด้วยหัวใจเต้นผิดจังหวะชนิด Ventricular arrhythmia และความดันโลหิตตกอย่างรวดเร็ว</t>
        </is>
      </c>
      <c r="C35" s="186" t="inlineStr">
        <is>
          <t>แนวทางการรักษาจำเพาะ (Specific antidote) สำหรับภาวะพิษทั่วร่างกายจากยาชาเฉพาะที่ (Local Anesthetic Systemic Toxicity: LAST) คือข้อใด</t>
        </is>
      </c>
      <c r="D35" s="186" t="n"/>
      <c r="E35" s="186" t="inlineStr">
        <is>
          <t>Flumazenil IV</t>
        </is>
      </c>
      <c r="F35" s="186" t="inlineStr">
        <is>
          <t>Sodium bicarbonate IV</t>
        </is>
      </c>
      <c r="G35" s="186" t="inlineStr">
        <is>
          <t>Calcium gluconate IV</t>
        </is>
      </c>
      <c r="H35" s="186" t="inlineStr">
        <is>
          <t>20% Intravenous Lipid Emulsion (Intralipid)</t>
        </is>
      </c>
      <c r="I35" s="186" t="inlineStr">
        <is>
          <t>Naloxone IV</t>
        </is>
      </c>
      <c r="J35" s="185" t="n">
        <v>4</v>
      </c>
      <c r="K35" s="186" t="inlineStr">
        <is>
          <t>✅ คำตอบที่ถูกต้อง: ข้อ ง. 20% Intravenous Lipid Emulsion (Intralipid)
🎯 ทำไมข้อนี้ถึงถูก:
ภาวะ Local Anesthetic Systemic Toxicity (LAST) โดยเฉพาะจากยาชาที่มีคุณสมบัติละลายในไขมันสูง เช่น Bupivacaine การรักษาจำเพาะคือการให้ 20% Lipid Emulsion (Intralipid) IV bolus 1.5 mL/kg ตามด้วย continuous infusion 0.25 mL/kg/min โดย Lipid emulsion จะทำหน้าที่เป็น 'Lipid sink' ดึงยาชาที่ชอบไขมันออกจากกล้ามเนื้อหัวใจและสมองเข้าสู่ Lipid phase ในกระแสเลือด และช่วยส่งเสริม Fatty acid metabolism ให้แก่หัวใจ
🔍 ข้ออื่นผิดเพราะอะไร:
• ข้อ ก.: Flumazenil แก้พิษ Benzodiazepines ไม่มีผลต่อพิษของยาชาเฉพาะที่
• ข้อ ข.: Sodium bicarbonate ช่วยแก้ไขภาวะกรดแต่ไม่สามารถจับขจัด Bupivacaine ออกจากเนื้อเยื่อหัวใจได้มีประสิทธิภาพเท่า Lipid emulsion
• ข้อ ค.: Calcium gluconate ไม่ใช่ Antidote สำหรับยาชาเฉพาะที่
• ข้อ จ.: Naloxone เป็น Opioid antagonist ไม่เกี่ยวข้องกับฤทธิ์บล็อกช่องโซเดียมของยาชา</t>
        </is>
      </c>
      <c r="L35" s="186" t="n"/>
      <c r="M35" s="186" t="inlineStr">
        <is>
          <t>16. Toxicology &amp; Poisoning</t>
        </is>
      </c>
      <c r="N35" s="186" t="inlineStr">
        <is>
          <t>16.1 Poisoning &amp; Antidotes</t>
        </is>
      </c>
      <c r="O35" s="185" t="inlineStr">
        <is>
          <t>Clinic</t>
        </is>
      </c>
      <c r="P35" s="186" t="inlineStr">
        <is>
          <t>LAST &amp; 20% Lipid Emulsion</t>
        </is>
      </c>
      <c r="Q35" s="185" t="inlineStr">
        <is>
          <t>แบบฝึกหัด</t>
        </is>
      </c>
      <c r="R35" s="185" t="inlineStr">
        <is>
          <t>เล่มม่วง</t>
        </is>
      </c>
      <c r="S35" s="185" t="n"/>
    </row>
    <row r="36" ht="24" customHeight="1" s="49">
      <c r="A36" s="185" t="n">
        <v>34</v>
      </c>
      <c r="B36" s="186" t="inlineStr">
        <is>
          <t>ผู้ป่วยชายอายุ 35 ปี รับประทานยา Amitriptyline 50 เม็ด (1,250 มก.) ถูกนำส่งโรงพยาบาลในสภาพหมดสติ ม่านตาขยาย ชีพจรเร็ว 130 ครั้ง/นาที ตรวจ EKG พบ Sinus tachycardia ร่วมกับ Wide QRS complex กว้าง 140 ms และมี Right axis deviation</t>
        </is>
      </c>
      <c r="C36" s="186" t="inlineStr">
        <is>
          <t>ยาใดเป็น First-line treatment ที่ต้องรีบให้ทางหลอดเลือดดำทันทีเพื่อลดความกว้างของ QRS complex และป้องกันภาวะ Arrhythmia ที่อันตรายถึงชีวิต</t>
        </is>
      </c>
      <c r="D36" s="186" t="n"/>
      <c r="E36" s="186" t="inlineStr">
        <is>
          <t>Sodium bicarbonate (NaHCO3) 8.4% IV push</t>
        </is>
      </c>
      <c r="F36" s="186" t="inlineStr">
        <is>
          <t>Amiodarone IV</t>
        </is>
      </c>
      <c r="G36" s="186" t="inlineStr">
        <is>
          <t>Physostigmine IV</t>
        </is>
      </c>
      <c r="H36" s="186" t="inlineStr">
        <is>
          <t>Phenytoin IV</t>
        </is>
      </c>
      <c r="I36" s="186" t="inlineStr">
        <is>
          <t>Procainamide IV</t>
        </is>
      </c>
      <c r="J36" s="185" t="n">
        <v>1</v>
      </c>
      <c r="K36" s="186" t="inlineStr">
        <is>
          <t>✅ คำตอบที่ถูกต้อง: ข้อ ก. Sodium bicarbonate (NaHCO3) 8.4% IV push
🎯 ทำไมข้อนี้ถึงถูก:
ยากลุ่ม TCA (Amitriptyline) มีฤทธิ์ Quinidine-like effect โดยยับยั้ง Fast sodium channels ในกล้ามเนื้อหัวใจ ทำให้การนำไฟฟ้าหัวใจช้าลง QRS complex กว้าง (&gt; 100-120 ms เสี่ยงต่อการเกิด Ventricular arrhythmia และ Hypotension) First-line specific therapy คือ Sodium bicarbonate 8.4% IV push (1-2 mEq/kg) ซึ่งให้ผล 2 กลไก: 1) เพิ่มความเข้มข้นของ Sodium นอกเซลล์เพื่อเอาชนะการบล็อกช่องโซเดียม และ 2) ปรับเลือดเป็นด่าง (Serum alkalinization สู่ pH 7.45-7.55) ทำให้โมเลกุล TCA แตกตัวน้อยลงและหลุดออกจาก Sodium channel
🔍 ข้ออื่นผิดเพราะอะไร:
• ข้อ ข.: Amiodarone เป็น Class III antiarrhythmic ที่ยืด QT interval ร่วมด้วย การให้ใน TCA toxicity จะยิ่งทำให้ QT กว้างขึ้นและกระตุ้น Torsades de Pointes ถือเป็นข้อห้ามใช้เด็ดขาด
• ข้อ ค.: Physostigmine แม้จะแก้ Anticholinergic ได้ แต่เป็นข้อห้ามใช้เด็ดขาดใน TCA overdose เพราะกระตุ้นให้เกิด Asystole และ Cardiac arrest
• ข้อ ง.: Phenytoin ไม่ได้ผลในการกันชักจาก TCA และเป็น Class Ib antiarrhythmic ที่ยิ่งเสริมการบล็อกโซเดียม ทำให้หัวใจเต้นผิดจังหวะรุนแรงขึ้น
• ข้อ จ.: Procainamide เป็น Class Ia antiarrhythmic ที่มีกลไกบล็อก Sodium channel เช่นเดียวกับ TCA หากให้จะยิ่งทำให้ QRS กว้างขึ้นจนหัวใจหยุดเต้น</t>
        </is>
      </c>
      <c r="L36" s="186" t="n"/>
      <c r="M36" s="186" t="inlineStr">
        <is>
          <t>16. Toxicology &amp; Poisoning</t>
        </is>
      </c>
      <c r="N36" s="186" t="inlineStr">
        <is>
          <t>16.8 Antidepressant &amp; Neuro-toxicities</t>
        </is>
      </c>
      <c r="O36" s="185" t="inlineStr">
        <is>
          <t>Clinic</t>
        </is>
      </c>
      <c r="P36" s="186" t="inlineStr">
        <is>
          <t>TCA toxicity &amp; Sodium bicarbonate (QRS narrowing)</t>
        </is>
      </c>
      <c r="Q36" s="185" t="inlineStr">
        <is>
          <t>แบบฝึกหัด</t>
        </is>
      </c>
      <c r="R36" s="185" t="inlineStr">
        <is>
          <t>เล่มม่วง</t>
        </is>
      </c>
      <c r="S36" s="185" t="n"/>
    </row>
    <row r="37" ht="24" customHeight="1" s="49">
      <c r="A37" s="185" t="n">
        <v>35</v>
      </c>
      <c r="B37" s="186" t="inlineStr">
        <is>
          <t>ผู้ป่วยหญิงอายุ 22 ปี รับประทานยา Sodium valproate ขนาด 200 มก. ไป 40 เม็ด มีอาการซึมลง สับสน ตรวจระดับเอนไซม์ตับ AST/ALT ปกติ แต่พบระดับแอมโมเนียในเลือดสูงผิดปกติ (Hyperammonemia: 180 mcg/dL)</t>
        </is>
      </c>
      <c r="C37" s="186" t="inlineStr">
        <is>
          <t>สารต้านพิษจำเพาะใดที่ช่วยแก้ไขภาวะ Carnitine deficiency และลดระดับแอมโมเนียในสมองจากพิษของ Valproic acid</t>
        </is>
      </c>
      <c r="D37" s="186" t="n"/>
      <c r="E37" s="186" t="inlineStr">
        <is>
          <t>N-acetylcysteine</t>
        </is>
      </c>
      <c r="F37" s="186" t="inlineStr">
        <is>
          <t>Lactulose</t>
        </is>
      </c>
      <c r="G37" s="186" t="inlineStr">
        <is>
          <t>L-carnitine (Levocarnitine)</t>
        </is>
      </c>
      <c r="H37" s="186" t="inlineStr">
        <is>
          <t>Thiamine</t>
        </is>
      </c>
      <c r="I37" s="186" t="inlineStr">
        <is>
          <t>Pyridoxine</t>
        </is>
      </c>
      <c r="J37" s="185" t="n">
        <v>3</v>
      </c>
      <c r="K37" s="186" t="inlineStr">
        <is>
          <t>✅ คำตอบที่ถูกต้อง: ข้อ ค. L-carnitine (Levocarnitine)
🎯 ทำไมข้อนี้ถึงถูก:
Valproic acid ขัดขวางกระบวนการสลายกรดไขมัน (Mitochondrial beta-oxidation) โดยการจับกับ Carnitine ทำให้เกิด Secondary carnitine deficiency ส่งผลให้วงจรยูเรีย (Urea cycle) ทำงานบกพร่องและเกิดแอมโมเนียคั่งในกระแสเลือด (Valproate-induced hyperammonemic encephalopathy: VHE) การให้ L-carnitine (Levocarnitine) ทางหลอดเลือดดำจะช่วยฟื้นฟู Beta-oxidation ช่วยขับ Valproate และลดระดับแอมโมเนียในเลือด ฟื้นคืนสติของผู้ป่วยได้อย่างรวดเร็ว
🔍 ข้ออื่นผิดเพราะอะไร:
• ข้อ ก.: N-acetylcysteine อาจช่วยเสริมการทำงานของตับ แต่ไม่ใช่ Antidote จำเพาะในการลดระดับแอมโมเนียจากการขาดคาร์นิทีน
• ข้อ ข.: Lactulose ช่วยดึงแอมโมเนียในทางเดินอาหารจากโรคตับแข็ง แต่ไม่สามารถแก้ไขความบกพร่องของไมโทคอนเดรียจาก Valproic acid ได้
• ข้อ ง.: Thiamine ไม่เกี่ยวข้องกับวิถี Carnitine shuttle หรือ Urea cycle
• ข้อ จ.: Pyridoxine เป็นวิตามิน B6 ไม่ได้มีบทบาทแก้ไข Valproate-induced hyperammonemia</t>
        </is>
      </c>
      <c r="L37" s="186" t="n"/>
      <c r="M37" s="186" t="inlineStr">
        <is>
          <t>16. Toxicology &amp; Poisoning</t>
        </is>
      </c>
      <c r="N37" s="186" t="inlineStr">
        <is>
          <t>16.8 Antidepressant &amp; Neuro-toxicities</t>
        </is>
      </c>
      <c r="O37" s="185" t="inlineStr">
        <is>
          <t>Clinic</t>
        </is>
      </c>
      <c r="P37" s="186" t="inlineStr">
        <is>
          <t>Valproate-induced hyperammonemia &amp; L-carnitine</t>
        </is>
      </c>
      <c r="Q37" s="185" t="inlineStr">
        <is>
          <t>แบบฝึกหัด</t>
        </is>
      </c>
      <c r="R37" s="185" t="inlineStr">
        <is>
          <t>เล่มม่วง</t>
        </is>
      </c>
      <c r="S37" s="185" t="n"/>
    </row>
    <row r="38" ht="24" customHeight="1" s="49">
      <c r="A38" s="185" t="n">
        <v>36</v>
      </c>
      <c r="B38" s="186" t="inlineStr">
        <is>
          <t>คนงานโรงงานกระจกถูกน้ำยาทำความสะอาดที่มีส่วนผสมของกรดไฮโดรฟลูออริก (Hydrofluoric acid: HF) เข้มข้นหกรดหลังมือ มีอาการปวดแสบปวดร้อนลึกถึงกระดูกอย่างรุนแรง แม้ผิวหนังชั้นนอกจะยังไม่พบลักษณะไหม้ชัดเจน</t>
        </is>
      </c>
      <c r="C38" s="186" t="inlineStr">
        <is>
          <t>การจัดการในข้อใด 'ห้ามทำเด็ดขาด' หรือถือเป็นข้อผิดพลาดร้ายแรงในการปฐมพยาบาลเบื้องต้นผู้ป่วยสัมผัสกรด Hydrofluoric acid</t>
        </is>
      </c>
      <c r="D38" s="186" t="n"/>
      <c r="E38" s="186" t="inlineStr">
        <is>
          <t>การถอดเสื้อผ้าที่ปนเปื้อนและล้างผิวหนังด้วยน้ำสะอาดปริมาณมากทันที</t>
        </is>
      </c>
      <c r="F38" s="186" t="inlineStr">
        <is>
          <t>การทาเจล 2.5% Calcium gluconate นวดซ้ำๆ บริเวณผิวหนังที่สัมผัสกรด</t>
        </is>
      </c>
      <c r="G38" s="186" t="inlineStr">
        <is>
          <t>การทำให้อาเจียน หรือการล้างแผลด้วยสารละลายด่างแก่เข้มข้นเพื่อหวังสะเทินกรด</t>
        </is>
      </c>
      <c r="H38" s="186" t="inlineStr">
        <is>
          <t>การติดตามระดับ Calcium และ Magnesium ในกระแสเลือดอย่างใกล้ชิด</t>
        </is>
      </c>
      <c r="I38" s="186" t="inlineStr">
        <is>
          <t>การฉีด Calcium gluconate เข้าใต้ผิวหนังหรือหลอดเลือดแดงกรณีปวดรุนแรงไม่ตอบสนองต่อเจล</t>
        </is>
      </c>
      <c r="J38" s="185" t="n">
        <v>3</v>
      </c>
      <c r="K38" s="186" t="inlineStr">
        <is>
          <t>✅ คำตอบที่ถูกต้อง: ข้อ ค. การทำให้อาเจียน หรือการล้างแผลด้วยสารละลายด่างแก่เข้มข้นเพื่อหวังสะเทินกรด
🎯 ทำไมข้อนี้ถึงถูก:
การนำสารละลายด่างแก่เข้มข้น (เช่น Sodium hydroxide) มาล้างผิวหนังเพื่อหวังทำปฏิกิริยาสะเทิน (Neutralization) ถือเป็นข้อห้ามร้ายแรง เพราะจะก่อให้เกิดปฏิกิริยาคายความร้อนรุนแรง (Exothermic reaction) ทำให้เนื้อเยื่อถูกทำลายซ้ำซ้อนจาก Thermal burn และ Chemical burn การจัดการที่ถูกต้องคือล้างน้ำสะอาดปริมาณมากๆ ทันที และทาเจล 2.5% Calcium gluconate เพื่อนวดให้แคลเซียมเข้าไปจับกับ Fluoride ion
🔍 ข้ออื่นผิดเพราะอะไร:
• ข้อ ก.: เป็นการปฐมพยาบาลเบื้องต้นที่ถูกต้องและจำเป็นที่สุดเพื่อกำจัดสารพิษออกจากผิวหนัง
• ข้อ ข.: เป็นการรักษามาตรฐานที่ถูกต้อง เพื่อให้ Calcium เข้าไปจับกับ Fluoride ion ป้องกันการทำลายเนื้อเยื่อ
• ข้อ ง.: เป็นการดูแลที่ถูกต้อง เพราะ Fluoride จะแย่งจับกับ Ca2+ และ Mg2+ ในเลือด ทำให้เกิด Hypocalcemia และ Hypomagnesemia รุนแรงจนหัวใจหยุดเต้น
• ข้อ จ.: เป็นแนวทางการรักษาขั้นสูงที่ถูกต้องโดยแพทย์ผู้เชี่ยวชาญเมื่อการทาเจลไม่ได้ผล</t>
        </is>
      </c>
      <c r="L38" s="186" t="n"/>
      <c r="M38" s="186" t="inlineStr">
        <is>
          <t>16. Toxicology &amp; Poisoning</t>
        </is>
      </c>
      <c r="N38" s="186" t="inlineStr">
        <is>
          <t>16.1 Poisoning &amp; Antidotes</t>
        </is>
      </c>
      <c r="O38" s="185" t="inlineStr">
        <is>
          <t>Clinic</t>
        </is>
      </c>
      <c r="P38" s="186" t="inlineStr">
        <is>
          <t>Contraindications in caustic ingestion</t>
        </is>
      </c>
      <c r="Q38" s="185" t="inlineStr">
        <is>
          <t>แบบฝึกหัด</t>
        </is>
      </c>
      <c r="R38" s="185" t="inlineStr">
        <is>
          <t>เล่มม่วง</t>
        </is>
      </c>
      <c r="S38" s="185" t="n"/>
    </row>
    <row r="39" ht="24" customHeight="1" s="49">
      <c r="A39" s="185" t="n">
        <v>37</v>
      </c>
      <c r="B39" s="186" t="inlineStr">
        <is>
          <t>วัยรุ่นชายอายุ 18 ปี ไปเที่ยวงานวัดและรับประทานเมล็ดลำโพง (Datura stramonium) เพื่อความมึนเมา ถูกนำส่งโรงพยาบาลด้วยอาการสับสน เพ้อ เอะอะโวยวาย เห็นภาพหลอน ม่านตาขยายกว้าง ผิวหนังแห้งแดง ตัวร้อนจัด ปากแห้ง ปัสสาวะไม่ออก ฟังลำไส้ไม่ได้ยินเสียง Bowel sound</t>
        </is>
      </c>
      <c r="C39" s="186" t="inlineStr">
        <is>
          <t>ยาต้านพิษจำเพาะ (Antidote) ที่สามารถผ่านเข้า Blood-Brain Barrier ไปยับยั้งเอนไซม์ Acetylcholinesterase และแก้ไขอาการเพ้อสับสนจากภาวะ Anticholinergic toxicity คือข้อใด</t>
        </is>
      </c>
      <c r="D39" s="186" t="n"/>
      <c r="E39" s="186" t="inlineStr">
        <is>
          <t>Physostigmine</t>
        </is>
      </c>
      <c r="F39" s="186" t="inlineStr">
        <is>
          <t>Neostigmine</t>
        </is>
      </c>
      <c r="G39" s="186" t="inlineStr">
        <is>
          <t>Pyridostigmine</t>
        </is>
      </c>
      <c r="H39" s="186" t="inlineStr">
        <is>
          <t>Atropine</t>
        </is>
      </c>
      <c r="I39" s="186" t="inlineStr">
        <is>
          <t>Pralidoxime</t>
        </is>
      </c>
      <c r="J39" s="185" t="n">
        <v>1</v>
      </c>
      <c r="K39" s="186" t="inlineStr">
        <is>
          <t>✅ คำตอบที่ถูกต้อง: ข้อ ก. Physostigmine
🎯 ทำไมข้อนี้ถึงถูก:
เมล็ดลำโพงมีสารกลุ่ม Belladonna alkaloids (Atropine, Scopolamine) ทำให้เกิด Severe anticholinergic toxidrome (Blind as a bat, Mad as a hatter, Red as a beet, Hot as a hare, Dry as a bone) ยาแก้พิษจำเพาะคือ Physostigmine ซึ่งเป็น Tertiary amine acetylcholinesterase inhibitor ที่ไม่มีประจุ จึงสามารถผ่านเข้าสู่สมอง (Cross Blood-Brain Barrier) ไปเพิ่มระดับ Acetylcholine ในระบบประสาทส่วนกลาง ช่วยแก้ไขอาการเพ้อ สับสน และภาพหลอนได้อย่างมีประสิทธิภาพ
🔍 ข้ออื่นผิดเพราะอะไร:
• ข้อ ข.: Neostigmine เป็น Quaternary amine ที่มีประจุบวก ไม่สามารถผ่านเข้าสู่สมองได้ จึงแก้ไขได้เฉพาะอาการส่วนปลาย ไม่สามารถแก้อาการทางสมองใน Anticholinergic delirium ได้
• ข้อ ค.: Pyridostigmine เป็น Quaternary amine เช่นเดียวกับ Neostigmine ไม่ผ่านเข้าสู่สมอง
• ข้อ ง.: Atropine เป็นสารพิษชนิดเดียวกับที่มีในต้นลำโพง การให้จะยิ่งเพิ่มความเป็นพิษจนผู้ป่วยเสียชีวิต
• ข้อ จ.: Pralidoxime ใช้สำหรับฟื้นฟูเอนไซม์ที่ถูกยับยั้งโดย Organophosphate ไม่มีบทบาทในการรักษา Anticholinergic poisoning</t>
        </is>
      </c>
      <c r="L39" s="186" t="n"/>
      <c r="M39" s="186" t="inlineStr">
        <is>
          <t>16. Toxicology &amp; Poisoning</t>
        </is>
      </c>
      <c r="N39" s="186" t="inlineStr">
        <is>
          <t>16.8 Antidepressant &amp; Neuro-toxicities</t>
        </is>
      </c>
      <c r="O39" s="185" t="inlineStr">
        <is>
          <t>Clinic</t>
        </is>
      </c>
      <c r="P39" s="186" t="inlineStr">
        <is>
          <t>Anticholinergic toxidrome &amp; Physostigmine</t>
        </is>
      </c>
      <c r="Q39" s="185" t="inlineStr">
        <is>
          <t>แบบฝึกหัด</t>
        </is>
      </c>
      <c r="R39" s="185" t="inlineStr">
        <is>
          <t>เล่มม่วง</t>
        </is>
      </c>
      <c r="S39" s="185" t="n"/>
    </row>
    <row r="40" ht="24" customHeight="1" s="49">
      <c r="A40" s="185" t="n">
        <v>38</v>
      </c>
      <c r="B40" s="186" t="inlineStr">
        <is>
          <t>คนงานลอกท่อระบายน้ำหมดสติลงไปในบ่อบำบัดน้ำเสียทันทีที่สูดดมก๊าซที่มีกลิ่นไข่เน่ารุนแรง (Rotten egg odor) ถูกนำส่งโรงพยาบาลด้วยภาวะ Severe hypoxia และ Cyanosis</t>
        </is>
      </c>
      <c r="C40" s="186" t="inlineStr">
        <is>
          <t>ผู้ป่วยเกิดพิษจากก๊าซชนิดใด และสามารถใช้ยาแก้พิษกลุ่มใดในการรักษาเบื้องต้น</t>
        </is>
      </c>
      <c r="D40" s="186" t="n"/>
      <c r="E40" s="186" t="inlineStr">
        <is>
          <t>Methane (CH4) — รักษาด้วย 100% Oxygen</t>
        </is>
      </c>
      <c r="F40" s="186" t="inlineStr">
        <is>
          <t>Carbon monoxide (CO) — รักษาด้วย Methylene blue</t>
        </is>
      </c>
      <c r="G40" s="186" t="inlineStr">
        <is>
          <t>Ammonia (NH3) — รักษาด้วย N-acetylcysteine</t>
        </is>
      </c>
      <c r="H40" s="186" t="inlineStr">
        <is>
          <t>Chlorine gas (Cl2) — รักษาด้วย Sodium thiosulfate</t>
        </is>
      </c>
      <c r="I40" s="186" t="inlineStr">
        <is>
          <t>Hydrogen sulfide (H2S) — รักษาด้วย Sodium nitrite เพื่อเหนี่ยวนำให้เกิด Sulfmethemoglobin</t>
        </is>
      </c>
      <c r="J40" s="185" t="n">
        <v>5</v>
      </c>
      <c r="K40" s="186" t="inlineStr">
        <is>
          <t>✅ คำตอบที่ถูกต้อง: ข้อ จ. Hydrogen sulfide (H2S) — รักษาด้วย Sodium nitrite เพื่อเหนี่ยวนำให้เกิด Sulfmethemoglobin
🎯 ทำไมข้อนี้ถึงถูก:
ก๊าซ Hydrogen sulfide (H2S) มีกลิ่นไข่เน่าและทำให้หมดสติเฉียบพลัน (Knockdown effect) โดยยับยั้ง Cytochrome c oxidase ในไมโทคอนเดรียคล้ายกับไซยาไนด์ การรักษาคือให้ออกซิเจน 100% ทันที และสามารถให้ Sodium nitrite IV เพื่อเหนี่ยวนำให้เกิด Methemoglobin (Fe3+) ซึ่งจะไปแย่งจับกับ Sulfide ion ในเลือดกลายเป็น Sulfmethemoglobin ช่วยปลดปล่อย Cytochrome oxidase ให้กลับมาทำงานได้ (ห้ามให้ Sodium thiosulfate เพราะไม่ได้ผลใน H2S)
🔍 ข้ออื่นผิดเพราะอะไร:
• ข้อ ก.: Methane เป็นก๊าซเฉื่อยที่แทนที่ออกซิเจน (Simple asphyxiant) ไม่มีกลิ่นไข่เน่า และไม่มีพิษต่อเอนไซม์หายใจระดับเซลล์โดยตรง
• ข้อ ข.: Carbon monoxide ไม่มีกลิ่น และ Methylene blue ไม่ใช่ยารักษา CO
• ข้อ ค.: Ammonia มีกลิ่นฉุนแสบจมูก มีฤทธิ์กัดกร่อนเยื่อบุ ไม่ได้มีกลิ่นไข่เน่าและไม่รักษาด้วย NAC
• ข้อ ง.: Chlorine มีกลิ่นฉุนและระคายเคืองทางเดินหายใจรุนแรง ไม่ตรงกับกลิ่นไข่เน่าในบ่อน้ำเสีย</t>
        </is>
      </c>
      <c r="L40" s="186" t="n"/>
      <c r="M40" s="186" t="inlineStr">
        <is>
          <t>16. Toxicology &amp; Poisoning</t>
        </is>
      </c>
      <c r="N40" s="186" t="inlineStr">
        <is>
          <t>16.5 Cyanide &amp; Toxic Gases</t>
        </is>
      </c>
      <c r="O40" s="185" t="inlineStr">
        <is>
          <t>Clinic</t>
        </is>
      </c>
      <c r="P40" s="186" t="inlineStr">
        <is>
          <t>Hydrogen sulfide poisoning &amp; Nitrites</t>
        </is>
      </c>
      <c r="Q40" s="185" t="inlineStr">
        <is>
          <t>แบบฝึกหัด</t>
        </is>
      </c>
      <c r="R40" s="185" t="inlineStr">
        <is>
          <t>เล่มม่วง</t>
        </is>
      </c>
      <c r="S40" s="185" t="n"/>
    </row>
    <row r="41" ht="24" customHeight="1" s="49">
      <c r="A41" s="185" t="n">
        <v>39</v>
      </c>
      <c r="B41" s="186" t="n"/>
      <c r="C41" s="186" t="inlineStr">
        <is>
          <t>การล้างทางเดินอาหารทั้งระบบ (Whole Bowel Irrigation: WBI) ด้วยสารละลาย Polyethylene Glycol-Electrolyte Solution (PEG-ELS) มีข้อบ่งชี้ที่เหมาะสมที่สุดในสถานการณ์ใด</t>
        </is>
      </c>
      <c r="D41" s="186" t="n"/>
      <c r="E41" s="186" t="inlineStr">
        <is>
          <t>การรับประทานยาน้ำเชื่อม Paracetamol เกินขนาดมา 30 นาที</t>
        </is>
      </c>
      <c r="F41" s="186" t="inlineStr">
        <is>
          <t>ผู้ลักลอบกลืนห่อยาเสพติดเข้าสู่ร่างกาย (Body packers) หรือการกลืนยาเม็ดชนิดออกฤทธิ์เนิ่นปริมาณมาก (Sustained-release drugs เช่น Verapamil SR)</t>
        </is>
      </c>
      <c r="G41" s="186" t="inlineStr">
        <is>
          <t>การกลืนน้ำยาล้างห้องน้ำที่มีฤทธิ์กัดกร่อนรุนแรง (Caustic ingestion)</t>
        </is>
      </c>
      <c r="H41" s="186" t="inlineStr">
        <is>
          <t>ผู้ป่วยที่มีภาวะลำไส้อุดตัน (Bowel obstruction) หรือทางเดินอาหารทะลุ</t>
        </is>
      </c>
      <c r="I41" s="186" t="inlineStr">
        <is>
          <t>การรับประทานยาเม็ด Paracetamol ทั่วไปเกินขนาดมา 1 ชั่วโมง</t>
        </is>
      </c>
      <c r="J41" s="185" t="n">
        <v>2</v>
      </c>
      <c r="K41" s="186" t="inlineStr">
        <is>
          <t>✅ คำตอบที่ถูกต้อง: ข้อ ข. ผู้ลักลอบกลืนห่อยาเสพติดเข้าสู่ร่างกาย (Body packers) หรือการกลืนยาเม็ดชนิดออกฤทธิ์เนิ่นปริมาณมาก (Sustained-release drugs เช่น Verapamil SR)
🎯 ทำไมข้อนี้ถึงถูก:
ข้อบ่งชี้จำเพาะของ Whole Bowel Irrigation (WBI) ตาม AACT/EAPCCT Guidelines: 1) การลักลอบกลืนห่อยาเสพติดเข้าสู่ร่างกาย (Body packers / Body stuffers) เพื่อเร่งการขับถ่ายออกมาก่อนที่ห่อจะแตกทะลุ 2) การรับประทานยาเม็ดรูปแบบออกฤทธิ์เนิ่นหรือควบคุมการปลดปล่อย (Sustained-release หรือ Extended-release) ปริมาณมาก เช่น Calcium channel blockers SR, Beta-blockers SR 3) การรับประทานสารพิษที่ไม่ถูกดูดซับด้วย Activated charcoal ในปริมาณมาก เช่น ธาตุเหล็ก (Iron) หรือ ลิเทียม (Lithium)
🔍 ข้ออื่นผิดเพราะอะไร:
• ข้อ ก.: ยาน้ำเชื่อมดูดซึมเร็วมากภายใน 30 นาที WBI ไม่มีประโยชน์ และ Paracetamol ทั่วไปตอบสนองดีต่อ Activated charcoal และ NAC
• ข้อ ค.: การกลืนสารกัดกร่อน (กรดแก่/ด่างแก่) เป็นข้อห้ามใช้เด็ดขาดของการล้างท้องทุกชนิด เพราะเสี่ยงต่อทางเดินอาหารทะลุ
• ข้อ ง.: ภาวะลำไส้อุดตัน ลำไส้ทะลุ หรือเลือดออกในทางเดินอาหาร เป็นข้อห้ามใช้เด็ดขาด (Absolute contraindications) ของ WBI
• ข้อ จ.: พาราเซตามอลเม็ดธรรมดาดูดซึมเร็ว ให้ Activated charcoal ภายใน 1-2 ชั่วโมงก็เพียงพอ ไม่ต้องทำ WBI</t>
        </is>
      </c>
      <c r="L41" s="186" t="n"/>
      <c r="M41" s="186" t="inlineStr">
        <is>
          <t>16. Toxicology &amp; Poisoning</t>
        </is>
      </c>
      <c r="N41" s="186" t="inlineStr">
        <is>
          <t>16.10 GI Decontamination &amp; Toxicokinetics</t>
        </is>
      </c>
      <c r="O41" s="185" t="inlineStr">
        <is>
          <t>Clinic</t>
        </is>
      </c>
      <c r="P41" s="186" t="inlineStr">
        <is>
          <t>Whole bowel irrigation indications &amp; contraindications</t>
        </is>
      </c>
      <c r="Q41" s="185" t="inlineStr">
        <is>
          <t>แบบฝึกหัด</t>
        </is>
      </c>
      <c r="R41" s="185" t="inlineStr">
        <is>
          <t>เล่มม่วง</t>
        </is>
      </c>
      <c r="S41" s="185" t="n"/>
    </row>
    <row r="42" ht="24" customHeight="1" s="49">
      <c r="A42" s="185" t="n">
        <v>40</v>
      </c>
      <c r="B42" s="186" t="n"/>
      <c r="C42" s="186" t="inlineStr">
        <is>
          <t>ผงถ่านกัมมันต์ (Activated Charcoal) มีคุณสมบัติในการดูดซับสารพิษในทางเดินอาหารได้ดีมาก อย่างไรก็ตาม สารในกลุ่มใดต่อไปนี้เป็นสารที่ 'ไม่ถูกดูดซับ' หรือดูดซับได้น้อยมากด้วย Activated Charcoal จึงไม่มีประโยชน์ในการบริหารยา</t>
        </is>
      </c>
      <c r="D42" s="186" t="n"/>
      <c r="E42" s="186" t="inlineStr">
        <is>
          <t>Paracetamol, Carbamazepine, Theophylline, Phenobarbital</t>
        </is>
      </c>
      <c r="F42" s="186" t="inlineStr">
        <is>
          <t>Dapsone, Quinine, Digoxin, Amitriptyline</t>
        </is>
      </c>
      <c r="G42" s="186" t="inlineStr">
        <is>
          <t>Aspirin, Propranolol, Phenytoin, Diazepam</t>
        </is>
      </c>
      <c r="H42" s="186" t="inlineStr">
        <is>
          <t>โลหะหนัก (Iron, Lead, Lithium), แอลกอฮอล์ (Ethanol, Methanol), กรดแก่-ด่างแก่, และเกลือแร่โพแทสเซียม</t>
        </is>
      </c>
      <c r="I42" s="186" t="inlineStr">
        <is>
          <t>Chlorpheniramine, Dextromethorphan, Tramadol</t>
        </is>
      </c>
      <c r="J42" s="185" t="n">
        <v>4</v>
      </c>
      <c r="K42" s="186" t="inlineStr">
        <is>
          <t>✅ คำตอบที่ถูกต้อง: ข้อ ง. โลหะหนัก (Iron, Lead, Lithium), แอลกอฮอล์ (Ethanol, Methanol), กรดแก่-ด่างแก่, และเกลือแร่โพแทสเซียม
🎯 ทำไมข้อนี้ถึงถูก:
สารที่ไม่จับกับ Activated Charcoal จำด้วยตัวย่อ 'PHAILS': P: Pesticides, Potassium, H: Heavy metals (Iron, Lead, Mercury) และ Hydrocarbons, A: Acids, Alkalis, Alcohols, I: Iron, L: Lithium, S: Solvents สารเหล่านี้เป็นโมเลกุลขนาดเล็ก มีประจุสูง หรือเป็นสารละลายไฮโดรคาร์บอนซึ่งไม่ถูกดูดซับด้วยถ่านกัมมันต์ จึงไม่มีประโยชน์ในการให้
🔍 ข้ออื่นผิดเพราะอะไร:
• ข้อ ก.: สารกลุ่มนี้ถูกดูดซับด้วย Activated charcoal ได้ดีมาก และบางชนิด (Carbamazepine, Theophylline, Phenobarbital) ยังใช้ Multiple-dose activated charcoal: MDAC ได้ด้วย
• ข้อ ข.: สารกลุ่มนี้จับกับ Activated charcoal ได้ดี และ Dapsone กับ Quinine มีข้อบ่งชี้ในการให้แบบ MDAC
• ข้อ ค.: Aspirin และยากลุ่มนี้จับกับ Activated charcoal ได้ดีมาก โดย Aspirin ขนาดสูงแนะนำให้ผงถ่านกัมมันต์เพื่อลดการดูดซึม
• ข้อ จ.: เป็นยาโมเลกุลอินทรีย์ทั่วไปที่ถูกดูดซับด้วย Activated charcoal ได้อย่างมีประสิทธิภาพ</t>
        </is>
      </c>
      <c r="L42" s="186" t="n"/>
      <c r="M42" s="186" t="inlineStr">
        <is>
          <t>16. Toxicology &amp; Poisoning</t>
        </is>
      </c>
      <c r="N42" s="186" t="inlineStr">
        <is>
          <t>16.10 GI Decontamination &amp; Toxicokinetics</t>
        </is>
      </c>
      <c r="O42" s="185" t="inlineStr">
        <is>
          <t>Clinic</t>
        </is>
      </c>
      <c r="P42" s="186" t="inlineStr">
        <is>
          <t>Substances NOT absorbed by Activated Charcoal (PHAILS mnemonic)</t>
        </is>
      </c>
      <c r="Q42" s="185" t="inlineStr">
        <is>
          <t>แบบฝึกหัด</t>
        </is>
      </c>
      <c r="R42" s="185" t="inlineStr">
        <is>
          <t>เล่มม่วง</t>
        </is>
      </c>
      <c r="S42" s="185" t="n"/>
    </row>
    <row r="43" ht="24" customHeight="1" s="49">
      <c r="A43" s="185" t="n">
        <v>41</v>
      </c>
      <c r="B43" s="186" t="inlineStr">
        <is>
          <t>[เมแทบอลิซึมของเอทานอลในร่างกาย (Alcohol Metabolism)]
กระบวนการชีวเคมีในการเปลี่ยนรูปและกำจัดเอทานอลในตับ มีเอนไซม์สำคัญหลายชนิดที่ทำหน้าที่ในแต่ละขั้นตอนของการเปลี่ยน Ethanol ไปเป็น Acetaldehyde และ Acetate</t>
        </is>
      </c>
      <c r="C43" s="186" t="inlineStr">
        <is>
          <t>ในการเปลี่ยน Acetaldehyde ที่เป็นสารพิษให้กลายเป็น Acetate (Acetic acid) ในกระบวนการเมแทบอลิซึมของแอลกอฮอล์ ต้องอาศัยเอนไซม์ชนิดใดเป็นหลัก</t>
        </is>
      </c>
      <c r="D43" s="186" t="n"/>
      <c r="E43" s="186" t="inlineStr">
        <is>
          <t>CYP3A4</t>
        </is>
      </c>
      <c r="F43" s="186" t="inlineStr">
        <is>
          <t>CYP2D6</t>
        </is>
      </c>
      <c r="G43" s="186" t="inlineStr">
        <is>
          <t>Acetaldehyde dehydrogenase</t>
        </is>
      </c>
      <c r="H43" s="186" t="inlineStr">
        <is>
          <t>Lactate dehydrogenase</t>
        </is>
      </c>
      <c r="I43" s="186" t="inlineStr">
        <is>
          <t>CYP2C9</t>
        </is>
      </c>
      <c r="J43" s="185" t="n">
        <v>3</v>
      </c>
      <c r="K43" s="186" t="inlineStr">
        <is>
          <t>✅ คำตอบที่ถูกต้อง: ข้อ ค. Acetaldehyde dehydrogenase
🎯 ทำไมข้อนี้ถึงถูก:
กระบวนการ metabolism หลักของแอลกอฮอล์ (เอทานอล) ในร่างกายอาศัยเอนไซม์ 2 ขั้นตอน คือ ขั้นแรก Alcohol dehydrogenase (ADH) เปลี่ยนเอทานอลเป็น acetaldehyde และขั้นที่สอง Acetaldehyde dehydrogenase (ALDH) เปลี่ยน acetaldehyde ต่อไปเป็น acetate ซึ่งปลอดภัยและเข้าสู่วัฏจักร Krebs cycle ต่อไป
🔍 ข้ออื่นผิดเพราะอะไร:
• ข้อ ก.: CYP3A4 เป็นเอนไซม์หลักในการทำลายยาและสารแปลกปลอมส่วนใหญ่ในตับ แต่ไม่ใช่เอนไซม์หลักในการขจัดเอทานอล
• ข้อ ข.: CYP2D6 ทำหน้าที่ metabolism ยาต้านซึมเศร้าและ beta-blockers ไม่เกี่ยวข้องกับเอทานอล
• ข้อ ง.: Lactate dehydrogenase ทำหน้าที่เปลี่ยน pyruvate เป็น lactate ในกระบวนการ anaerobic glycolysis
• ข้อ จ.: CYP2C9 ทำหน้าที่ metabolism ยา warfarin, phenytoin ไม่เกี่ยวข้องกับเอทานอล</t>
        </is>
      </c>
      <c r="L43" s="186" t="n"/>
      <c r="M43" s="186" t="inlineStr">
        <is>
          <t>16. Toxicology &amp; Poisoning</t>
        </is>
      </c>
      <c r="N43" s="186" t="inlineStr">
        <is>
          <t>16.4 Toxic Alcohols &amp; Acidosis</t>
        </is>
      </c>
      <c r="O43" s="185" t="inlineStr">
        <is>
          <t>Clinic</t>
        </is>
      </c>
      <c r="P43" s="186" t="inlineStr">
        <is>
          <t>[SOURCE: Pharma Plus เล่มม่วง 2 - ข้อสอบย้อนหลัง PLE-CC1 ปี 2564 วันที่ 2 ข้อ 35]</t>
        </is>
      </c>
      <c r="Q43" s="185" t="inlineStr">
        <is>
          <t>ข้อสอบจริง</t>
        </is>
      </c>
      <c r="R43" s="185" t="inlineStr">
        <is>
          <t>2564</t>
        </is>
      </c>
      <c r="S43" s="185" t="n"/>
    </row>
    <row r="44">
      <c r="A44" s="185" t="n">
        <v>42</v>
      </c>
      <c r="B44" s="186" t="n"/>
      <c r="C44" s="186" t="inlineStr">
        <is>
          <t>หากได้รับยา Paracetamol เกินขนาด Metabolite ตัวใดที่ทำให้เกิดพิษต่อตับ (Hepatotoxicity) และ metabolite ดังกล่าวเกิดขึ้นผ่านเอนไซม์ใด</t>
        </is>
      </c>
      <c r="D44" s="186" t="n"/>
      <c r="E44" s="186" t="inlineStr">
        <is>
          <t>Glucuronic acid ผ่าน glucuronidation</t>
        </is>
      </c>
      <c r="F44" s="186" t="inlineStr">
        <is>
          <t>Sulfate moiety ผ่าน กระบวนการ conjugation</t>
        </is>
      </c>
      <c r="G44" s="186" t="inlineStr">
        <is>
          <t>NAPQI ผ่านการ deacetylation</t>
        </is>
      </c>
      <c r="H44" s="186" t="inlineStr">
        <is>
          <t>NAC ผ่าน CYP450</t>
        </is>
      </c>
      <c r="I44" s="186" t="inlineStr">
        <is>
          <t>NAPQI ผ่าน CYP450</t>
        </is>
      </c>
      <c r="J44" s="185" t="n">
        <v>5</v>
      </c>
      <c r="K44" s="186" t="inlineStr">
        <is>
          <t>✅ คำตอบที่ถูกต้อง: ข้อ จ. NAPQI ผ่าน CYP450
🎯 ทำไมข้อนี้ถึงถูก:
เมื่อได้รับ Paracetamol ในขนาดสูง ทางเดินเมแทบอลิซึมหลัก (Glucuronidation และ Sulfation) จะอิ่มตัว ยาส่วนเกินจึงถูกเปลี่ยนผ่าน Cytochrome P450 (โดยเฉพาะ CYP2E1) กลายเป็นสารพิษ N-acetyl-p-benzoquinone imine (NAPQI) ซึ่งเข้าทำลายเซลล์ตับเมื่อ Glutathione ในตับหมดลง
🔍 ข้ออื่นผิดเพราะอะไร:
• ข้อ ก.: Paracetamol glucuronide เป็นสารเมแทบอไลต์ที่ไม่ก่อพิษและขับออกทางปัสสาวะ
• ข้อ ข.: Sulfate conjugate เป็นสารเมแทบอไลต์ที่ไม่ก่อพิษ
• ข้อ ค.: NAPQI เกิดจากปฏิกิริยา oxidation ผ่านเอนไซม์ CYP450 มิใช่การ deacetylation
• ข้อ ง.: NAC (N-acetylcysteine) เป็นยาต้านพิษ (Antidote) มิใช่สารเมแทบอไลต์ที่ก่อพิษ</t>
        </is>
      </c>
      <c r="L44" s="186" t="inlineStr">
        <is>
          <t>Clinic</t>
        </is>
      </c>
      <c r="M44" s="186" t="inlineStr">
        <is>
          <t>16. Toxicology &amp; Poisoning</t>
        </is>
      </c>
      <c r="N44" s="186" t="inlineStr">
        <is>
          <t>16.1 Acetaminophen Toxicity &amp; Antidote</t>
        </is>
      </c>
      <c r="O44" s="185" t="inlineStr">
        <is>
          <t>Clinic</t>
        </is>
      </c>
      <c r="P44" s="186" t="inlineStr">
        <is>
          <t>รุ่น RxCU83</t>
        </is>
      </c>
      <c r="Q44" s="185" t="inlineStr">
        <is>
          <t>แบบฝึกหัด</t>
        </is>
      </c>
      <c r="R44" s="185" t="inlineStr">
        <is>
          <t>Quiz เตรียมสอบ CC1 RxCU83</t>
        </is>
      </c>
      <c r="S44" s="185" t="n"/>
    </row>
    <row r="45">
      <c r="A45" s="185" t="n">
        <v>43</v>
      </c>
      <c r="B45" s="186" t="inlineStr">
        <is>
          <t>ผู้ป่วยชายอายุ 19 ปี เข้ารับการผ่าตัด หลังผ่าตัดมีอาการปวดแผล Pain score 8/10 แพทย์สั่งฉีด Morphine 2 mg IV ทุก 4 ชั่วโมงเมื่อมีอาการปวด</t>
        </is>
      </c>
      <c r="C45" s="186" t="inlineStr">
        <is>
          <t>ภายหลังได้รับยา Morphine ทางหลอดเลือดดำ ผู้ป่วยมีอาการซึมลงอย่างมาก ไม่พูดคุย รูม่านตาหดเล็กคล้ายหัวเข็มหมุด (Pinpoint pupils) หัวใจเต้นช้า และอัตราการหายใจลดลงเหลือ 6 ครั้งต่อนาที (Bradypnea) ยาต้านพิษ (Antidote) ในข้อใดเหมาะสมที่สุดสำหรับการรักษาภาวะพิษเฉียบพลันในผู้ป่วยรายนี้</t>
        </is>
      </c>
      <c r="D45" s="186" t="n"/>
      <c r="E45" s="186" t="inlineStr">
        <is>
          <t>Naloxone IV</t>
        </is>
      </c>
      <c r="F45" s="186" t="inlineStr">
        <is>
          <t>Flumazenil IV</t>
        </is>
      </c>
      <c r="G45" s="186" t="inlineStr">
        <is>
          <t>Thiamine IV</t>
        </is>
      </c>
      <c r="H45" s="186" t="inlineStr">
        <is>
          <t>Bromocriptine oral</t>
        </is>
      </c>
      <c r="I45" s="186" t="inlineStr">
        <is>
          <t>Fentanyl IV</t>
        </is>
      </c>
      <c r="J45" s="185" t="n">
        <v>1</v>
      </c>
      <c r="K45" s="186" t="inlineStr">
        <is>
          <t>✅ คำตอบที่ถูกต้อง: ข้อ ก. Naloxone IV
🎯 ทำไมข้อนี้ถึงถูก:
ผู้ป่วยมีอาการแสดงของ Opioid Overdose ได้แก่ ตรียางค์พิษโอปิออยด์ (Opioid triad): ซึมหมดสติ (CNS depression), รูม่านตาหดเล็ก (Miosis/Pinpoint pupils) และกดการหายใจอย่างรุนแรง (Respiratory depression) ยาต้านพิษจำเพาะคือ Naloxone ซึ่งเป็น Pure Opioid Receptor Antagonist แข่งขันแย่งจับที่ Mu-opioid receptor ช่วยฟื้นคืนการหายใจได้อย่างรวดเร็ว
🔍 ข้ออื่นผิดเพราะอะไร:
• ข้อ ข.: Flumazenil เป็น Specific antidote สำหรับภาวะพิษจากยากลุ่ม Benzodiazepines ไม่สามารถแก้พิษ Opioid ได้
• ข้อ ค.: Thiamine (Vitamin B1) ใช้ป้องกันและรักษาภาวะ Wernicke-Korsakoff syndrome ในผู้ป่วยติดสุราเรื้อรัง
• ข้อ ง.: Bromocriptine เป็น Dopamine agonist ใช้รักษาภาวะ Neuroleptic Malignant Syndrome (NMS) หรือ Hyperprolactinemia
• ข้อ จ.: Fentanyl เป็น Potent opioid agonist หากให้จะยิ่งกดการหายใจและทำให้ผู้ป่วยเสียชีวิตทันที</t>
        </is>
      </c>
      <c r="L45" s="186" t="inlineStr">
        <is>
          <t>Intermediate</t>
        </is>
      </c>
      <c r="M45" s="186" t="inlineStr">
        <is>
          <t>16. Toxicology &amp; Poisoning</t>
        </is>
      </c>
      <c r="N45" s="186" t="inlineStr">
        <is>
          <t>16.2 Opioid Overdose &amp; Antidotes</t>
        </is>
      </c>
      <c r="O45" s="185" t="inlineStr">
        <is>
          <t>Clinic</t>
        </is>
      </c>
      <c r="P45" s="186" t="inlineStr">
        <is>
          <t>[RECONSTRUCTED: ปรับแต่งและเติมเต็มบริบทโจทย์/ตัวเลือกเพื่อความสมบูรณ์] ข้อสอบจริง PLE-CC1 ปี 2567 ข้อ 14</t>
        </is>
      </c>
      <c r="Q45" s="185" t="inlineStr">
        <is>
          <t>ข้อสอบจริง</t>
        </is>
      </c>
      <c r="R45" s="185" t="inlineStr">
        <is>
          <t>2567</t>
        </is>
      </c>
      <c r="S45" s="185" t="inlineStr">
        <is>
          <t>CASE_2567_MORPHINE_01</t>
        </is>
      </c>
    </row>
  </sheetData>
  <mergeCells count="1">
    <mergeCell ref="A1:F1"/>
  </mergeCells>
  <pageMargins left="0.75" right="0.75" top="1" bottom="1" header="0.5" footer="0.5"/>
</worksheet>
</file>

<file path=xl/worksheets/sheet21.xml><?xml version="1.0" encoding="utf-8"?>
<worksheet xmlns="http://schemas.openxmlformats.org/spreadsheetml/2006/main">
  <sheetPr>
    <outlinePr summaryBelow="0" summaryRight="0"/>
    <pageSetUpPr/>
  </sheetPr>
  <dimension ref="A1:S80"/>
  <sheetViews>
    <sheetView workbookViewId="0">
      <pane ySplit="2" topLeftCell="A3" activePane="bottomLeft" state="frozen"/>
      <selection pane="bottomLeft" activeCell="B4" sqref="B4"/>
    </sheetView>
  </sheetViews>
  <sheetFormatPr baseColWidth="8" defaultColWidth="12.6640625" defaultRowHeight="15.75" customHeight="1"/>
  <cols>
    <col width="8" customWidth="1" style="49" min="1" max="1"/>
    <col width="50" customWidth="1" style="49" min="2" max="2"/>
    <col width="40" customWidth="1" style="49" min="3" max="3"/>
    <col width="12" customWidth="1" style="49" min="4" max="4"/>
    <col width="28" customWidth="1" style="49" min="5" max="5"/>
    <col width="28" customWidth="1" style="49" min="6" max="6"/>
    <col width="28" customWidth="1" style="49" min="7" max="7"/>
    <col width="28" customWidth="1" style="49" min="8" max="8"/>
    <col width="28" customWidth="1" style="49" min="9" max="9"/>
    <col width="14" customWidth="1" style="49" min="10" max="10"/>
    <col width="55" customWidth="1" style="49" min="11" max="11"/>
    <col width="12" customWidth="1" style="49" min="12" max="12"/>
    <col width="25" customWidth="1" style="49" min="13" max="13"/>
    <col width="30" customWidth="1" style="49" min="14" max="14"/>
    <col width="15" customWidth="1" style="49" min="15" max="15"/>
    <col width="20" customWidth="1" style="49" min="16" max="16"/>
    <col width="16" customWidth="1" style="49" min="17" max="17"/>
    <col width="16" customWidth="1" style="49" min="18" max="18"/>
    <col width="24" customWidth="1" style="49" min="19" max="19"/>
  </cols>
  <sheetData>
    <row r="1" ht="34.95" customHeight="1" s="49">
      <c r="A1" s="51">
        <f>HYPERLINK("#gid=0", "🏠 กลับสู่หน้าแรก (Go to Home Page)")</f>
        <v/>
      </c>
    </row>
    <row r="2" ht="28" customHeight="1" s="49">
      <c r="A2" s="181" t="inlineStr">
        <is>
          <t>ลำดับ</t>
        </is>
      </c>
      <c r="B2" s="182" t="inlineStr">
        <is>
          <t>สถานการณ์เคส / ข้อมูลผู้ป่วย</t>
        </is>
      </c>
      <c r="C2" s="183" t="inlineStr">
        <is>
          <t>คำถาม</t>
        </is>
      </c>
      <c r="D2" s="181" t="inlineStr">
        <is>
          <t>รูปถาม</t>
        </is>
      </c>
      <c r="E2" s="181" t="inlineStr">
        <is>
          <t>ตัวเลือก 1</t>
        </is>
      </c>
      <c r="F2" s="181" t="inlineStr">
        <is>
          <t>ตัวเลือก 2</t>
        </is>
      </c>
      <c r="G2" s="181" t="inlineStr">
        <is>
          <t>ตัวเลือก 3</t>
        </is>
      </c>
      <c r="H2" s="181" t="inlineStr">
        <is>
          <t>ตัวเลือก 4</t>
        </is>
      </c>
      <c r="I2" s="181" t="inlineStr">
        <is>
          <t>ตัวเลือก 5</t>
        </is>
      </c>
      <c r="J2" s="181" t="inlineStr">
        <is>
          <t>เฉลย (ตัวเลข 1-5)</t>
        </is>
      </c>
      <c r="K2" s="181" t="inlineStr">
        <is>
          <t>คำอธิบายเฉลย</t>
        </is>
      </c>
      <c r="L2" s="181" t="inlineStr">
        <is>
          <t>รูปเฉลย</t>
        </is>
      </c>
      <c r="M2" s="181" t="inlineStr">
        <is>
          <t>หัวข้อโรคสภาฯ</t>
        </is>
      </c>
      <c r="N2" s="181" t="inlineStr">
        <is>
          <t>หัวข้อย่อย</t>
        </is>
      </c>
      <c r="O2" s="181" t="inlineStr">
        <is>
          <t>Product / Clinic</t>
        </is>
      </c>
      <c r="P2" s="181" t="inlineStr">
        <is>
          <t>หมายเหตุ</t>
        </is>
      </c>
      <c r="Q2" s="181" t="inlineStr">
        <is>
          <t>ประเภทข้อสอบ</t>
        </is>
      </c>
      <c r="R2" s="181" t="inlineStr">
        <is>
          <t>ปี / เลขชุด</t>
        </is>
      </c>
      <c r="S2" s="184" t="inlineStr">
        <is>
          <t>Case ID (รหัสเคส)</t>
        </is>
      </c>
    </row>
    <row r="3" ht="24" customHeight="1" s="49">
      <c r="A3" s="185" t="n">
        <v>1</v>
      </c>
      <c r="B3" s="186" t="n"/>
      <c r="C3" s="186" t="inlineStr">
        <is>
          <t>ในการหาปริมาณตัวยาสำคัญ Paracetamol raw material ตามตำรับยา Pharmacopoeia ใช้วิธีไทเทรตแบบใด?</t>
        </is>
      </c>
      <c r="D3" s="186" t="n"/>
      <c r="E3" s="186" t="inlineStr">
        <is>
          <t>Acid-Base Titration in aqueous medium</t>
        </is>
      </c>
      <c r="F3" s="186" t="inlineStr">
        <is>
          <t>Nonaqueous Titration with Perchloric acid</t>
        </is>
      </c>
      <c r="G3" s="186" t="inlineStr">
        <is>
          <t>Redox Titration with Ceric ammonium sulfate (หลัง acid hydrolysis)</t>
        </is>
      </c>
      <c r="H3" s="186" t="inlineStr">
        <is>
          <t>Complexometric Titration with EDTA</t>
        </is>
      </c>
      <c r="I3" s="186" t="inlineStr">
        <is>
          <t>Precipitation Titration with Silver nitrate</t>
        </is>
      </c>
      <c r="J3" s="185" t="n">
        <v>3</v>
      </c>
      <c r="K3" s="186" t="inlineStr">
        <is>
          <t>✅ คำตอบที่ถูกต้อง: ข้อ ค. Redox Titration with Ceric ammonium sulfate (หลัง acid hydrolysis)
🎯 ทำไมข้อนี้ถึงถูก:
การวิเคราะห์หาปริมาณ Paracetamol ในเภสัชตำรับ (เช่น BP/USP) นำตัวอย่างไปต้มกับกรดซัลฟิวริกเจือจางเพื่อ hydrolyze พันธะ amide ให้ได้ p-aminophenol จากนั้นนำไปไทเทรตด้วยมาตรฐาน Ceric ammonium sulfate โดยใช้ Ferroin เป็น indicator
USP/NF, British Pharmacopoeia (BP) และ Remington: The Science and Practice of Pharmacy (หัวข้อ Redox titration)
🔍 ข้ออื่นผิดเพราะอะไร:
• ข้อ ก. (Acid-Base Titration in aqueous medium): Acid-Base Titration in aqueous medium ไม่ถูกต้องตามหลักการ Analytical Chemistry สำหรับวิธีทดสอบนี้
• ข้อ ข. (Nonaqueous Titration with Perchloric acid): Nonaqueous Titration with Perchloric acid ไม่ถูกต้องตามหลักการ Analytical Chemistry สำหรับวิธีทดสอบนี้
• ข้อ ง. (Complexometric Titration with EDTA): วัคซีนรวมคอตีบ-บาดทะยัก ฉีดกระตุ้นทุก 10 ปี หรือใช้ในหญิงตั้งครรภ์และผู้ใหญ่
• ข้อ จ. (Precipitation Titration with Silver nitrate): Precipitation Titration with Silver nitrate ไม่ถูกต้องตามหลักการ Analytical Chemistry สำหรับวิธีทดสอบนี้</t>
        </is>
      </c>
      <c r="L3" s="186" t="n"/>
      <c r="M3" s="186" t="inlineStr">
        <is>
          <t>Product Group 1: Titrations</t>
        </is>
      </c>
      <c r="N3" s="186" t="inlineStr">
        <is>
          <t>1.2 Redox titration</t>
        </is>
      </c>
      <c r="O3" s="185" t="inlineStr">
        <is>
          <t>Product</t>
        </is>
      </c>
      <c r="P3" s="186" t="inlineStr">
        <is>
          <t>British Pharmacopoeia / Thai Pharmacopoeia</t>
        </is>
      </c>
      <c r="Q3" s="185" t="inlineStr">
        <is>
          <t>ข้อสอบจริง</t>
        </is>
      </c>
      <c r="R3" s="185" t="inlineStr">
        <is>
          <t>2567</t>
        </is>
      </c>
      <c r="S3" s="185" t="n"/>
    </row>
    <row r="4" ht="24" customHeight="1" s="49">
      <c r="A4" s="187" t="n">
        <v>2</v>
      </c>
      <c r="B4" s="186" t="n"/>
      <c r="C4" s="186" t="inlineStr">
        <is>
          <t>จากข้อมูลความคงตัวของตัวยา Ferrous sulfate ที่ระบุว่าอัตราการเกิดปฏิกิริยาออกซิเดชันจะเพิ่มขึ้นเมื่อมีภาวะด่างหรือสัมผัสแสง สารช่วยในข้อใดต่อไปนี้ไม่มีความจำเป็น (หรือไม่เหมาะสม) ในการนำมาใช้ในสูตรตำรับยาน้ำเชื่อม Ferrous Sulfate Syrup</t>
        </is>
      </c>
      <c r="D4" s="186" t="n"/>
      <c r="E4" s="186" t="inlineStr">
        <is>
          <t>Citric acid (สารปรับ pH กรดและ chelating agent)</t>
        </is>
      </c>
      <c r="F4" s="186" t="inlineStr">
        <is>
          <t>Disodium EDTA (สารคีเลตดักจับประจุโลหะ)</t>
        </is>
      </c>
      <c r="G4" s="186" t="inlineStr">
        <is>
          <t>Paraben (สารกันเสีย antimicrobial preservative)</t>
        </is>
      </c>
      <c r="H4" s="186" t="inlineStr">
        <is>
          <t>Sodium metabisulfite (สารต้านออกซิเดชัน antioxidant)</t>
        </is>
      </c>
      <c r="I4" s="188" t="inlineStr">
        <is>
          <t>Sucrose (น้ำตาลซูโครสความเข้มข้นสูง)</t>
        </is>
      </c>
      <c r="J4" s="185" t="n">
        <v>3</v>
      </c>
      <c r="K4" s="186" t="inlineStr">
        <is>
          <t>✅ คำตอบที่ถูกต้อง: ข้อ ค. Paraben (สารกันเสีย antimicrobial preservative)
🎯 ทำไมข้อนี้ถึงถูก:
ยาน้ำเชื่อม Ferrous Sulfate Syrup ตามสูตรมาตรฐานเภสัชตำรับ (USP/BP) มีน้ำตาลซูโครสความเข้มข้นสูง (Syrup USP มีน้ำตาล 85% w/v หรือ 65% w/w) ซึ่งมีแรงดันออสโมติกสูงมาก (High osmotic pressure) และมีค่าวอเตอร์แอกทิวิตี (Water activity, aw) ต่ำ จนเชื้อจุลินทรีย์ไม่สามารถเจริญเติบโตได้ (Self-preserving) จึงไม่มีความจำเป็นต้องเติมสารกันเสียกลุ่ม Paraben นอกจากนี้พาราเบนยังละลายน้ำได้น้อยในสารละลายน้ำเชื่อมเข้มข้น
🔍 ข้ออื่นผิดเพราะอะไร:
• ข้อ ก. (Citric acid): จำเป็นอย่างยิ่งในการช่วยปรับสภาวะตำรับให้เป็นกรด (pH 3.0-4.0) เพื่อชะลอการเกิด oxidation และยังเป็น Synergistic antioxidant/chelating agent
• ข้อ ข. (Disodium EDTA): จำเป็นในการคีเลตไอออนโลหะเพื่อไม่ให้เร่งปฏิกิริยาออกซิเดชัน
• ข้อ ง. (Sodium metabisulfite): จำเป็นอย่างยิ่งในการทำหน้าที่เป็น Antioxidant ป้องกัน Fe²⁺ เปลี่ยนเป็น Fe³⁺
• ข้อ จ. (Sucrose): เป็นกระสายยาหลัก (Vehicle) ให้ความหวาน บดบังสรรพรสฝาดเฝื่อนของเหล็ก และป้องกันการออกซิเดชันทางกายภาพ</t>
        </is>
      </c>
      <c r="L4" s="186" t="inlineStr">
        <is>
          <t>Liquid Dosage Forms &amp; Formulation</t>
        </is>
      </c>
      <c r="M4" s="186" t="inlineStr">
        <is>
          <t>Product Group 1: Titrations</t>
        </is>
      </c>
      <c r="N4" s="186" t="inlineStr">
        <is>
          <t>1.2 Redox titration</t>
        </is>
      </c>
      <c r="O4" s="185" t="inlineStr">
        <is>
          <t>Product</t>
        </is>
      </c>
      <c r="P4" s="186" t="inlineStr">
        <is>
          <t>แบบฝึกหัด PLE-CC 1 ข้อ 57</t>
        </is>
      </c>
      <c r="Q4" s="185" t="inlineStr">
        <is>
          <t>แบบฝึกหัด</t>
        </is>
      </c>
      <c r="R4" s="185" t="inlineStr">
        <is>
          <t>เล่มม่วง</t>
        </is>
      </c>
      <c r="S4" s="185" t="n"/>
    </row>
    <row r="5" ht="24" customHeight="1" s="49">
      <c r="A5" s="187" t="n">
        <v>3</v>
      </c>
      <c r="B5" s="186" t="n"/>
      <c r="C5" s="186" t="inlineStr">
        <is>
          <t>จากข้อมูลตามเภสัชตำรับ (Pharmacopoeia) การตรวจวิเคราะห์หาปริมาณเหล็ก (Assay for Iron) ในวัตถุดิบยา Ferrous Fumarate หรือ Ferrous Sulfate กำหนดให้ใช้วิธีวิเคราะห์แบบใดเป็นวิธีมาตรฐาน</t>
        </is>
      </c>
      <c r="D5" s="186" t="n"/>
      <c r="E5" s="186" t="inlineStr">
        <is>
          <t>Acid-base titration</t>
        </is>
      </c>
      <c r="F5" s="186" t="inlineStr">
        <is>
          <t>Redox titration (ไทเทรตด้วยสารละลายมาตรฐาน Ceric ammonium sulfate)</t>
        </is>
      </c>
      <c r="G5" s="186" t="inlineStr">
        <is>
          <t>Complexometric titration (ไทเทรตด้วย EDTA)</t>
        </is>
      </c>
      <c r="H5" s="186" t="inlineStr">
        <is>
          <t>Gravimetric titration</t>
        </is>
      </c>
      <c r="I5" s="188" t="inlineStr">
        <is>
          <t>Colorimetric titration</t>
        </is>
      </c>
      <c r="J5" s="185" t="n">
        <v>2</v>
      </c>
      <c r="K5" s="186" t="inlineStr">
        <is>
          <t>✅ คำตอบที่ถูกต้อง: ข้อ ข. Redox titration (ไทเทรตด้วยสารละลายมาตรฐาน Ceric ammonium sulfate)
🎯 ทำไมข้อนี้ถึงถูก:
ตามเภสัชตำรับ USP และ BP การหาปริมาณตัวยาสำคัญ (Assay) ของ Ferrous fumarate และ Ferrous sulfate กำหนดให้ใช้วิธี Redox Titration (Cerimetry) โดยละลายตัวอย่างในกรดซัลฟิวริกเจือจาง แล้วไทเทรต Fe²⁺ ด้วยสารละลายมาตรฐาน 0.1 N Ceric ammonium sulfate (Ce⁴⁺) หรือ Ceric sulfate โดยใช้ Orthophenanthroline (Ferroin) เป็นอินดิเคเตอร์ ปฏิกิริยาคือ Fe²⁺ + Ce⁴⁺ → Fe³⁺ + Ce³⁺
🔍 ข้ออื่นผิดเพราะอะไร:
• ข้อ ก. (Acid-base titration): ไม่ใช่วิธีหาปริมาณเหล็ก เนื่องจาก Fe²⁺ ไม่ได้ทำปฏิกิริยากรด-เบสจำเพาะในการวิเคราะห์ตามตำรับ
• ข้อ ค. (Complexometric titration): แม้ EDTA จะจับกับเหล็กได้ แต่มีความจำเพาะและการรบกวนของสภาวะ pH มากกว่า ในเภสัชตำรับจึงเลือกใช้ Cerimetry เป็นวิธีหลัก
• ข้อ ง. (Gravimetric): เป็นวิธีชั่งตะกอนที่ยุ่งยาก ใช้เวลานาน ไม่ใช่วิธีมาตรฐานตามโมโนกราฟ
• ข้อ จ. (Colorimetric): มักใช้ตรวจ limit test หรือ trace iron ไม่ใช่วิธีหลักในการทำ %Assay วัตถุดิบยา</t>
        </is>
      </c>
      <c r="L5" s="186" t="inlineStr">
        <is>
          <t>Redox Titration</t>
        </is>
      </c>
      <c r="M5" s="186" t="inlineStr">
        <is>
          <t>Product Group 1: Titrations</t>
        </is>
      </c>
      <c r="N5" s="186" t="inlineStr">
        <is>
          <t>1.2 Redox titration</t>
        </is>
      </c>
      <c r="O5" s="185" t="inlineStr">
        <is>
          <t>Product</t>
        </is>
      </c>
      <c r="P5" s="186" t="inlineStr">
        <is>
          <t>แบบฝึกหัด PLE-CC 1 ข้อ 62</t>
        </is>
      </c>
      <c r="Q5" s="185" t="inlineStr">
        <is>
          <t>แบบฝึกหัด</t>
        </is>
      </c>
      <c r="R5" s="185" t="inlineStr">
        <is>
          <t>เล่มม่วง</t>
        </is>
      </c>
      <c r="S5" s="185" t="n"/>
    </row>
    <row r="6" ht="24" customHeight="1" s="49">
      <c r="A6" s="187" t="n">
        <v>4</v>
      </c>
      <c r="B6" s="186" t="inlineStr">
        <is>
          <t>ตามข้อมูลในเภสัชตำรับ (Pharmacopoeia) หัวข้อการหาปริมาณตัวยาสำคัญ (Assay) ของยา Aspirin ระบุขั้นตอนการวิเคราะห์ไว้ดังนี้:
ชั่งผงยา ละลายและต้มกับสารละลายมาตรฐาน NaOH ที่มากเกินพออย่างแม่นยำ จากนั้นนำด่างส่วนเกินมาไทเทรตกลับด้วยสารละลายมาตรฐาน H2SO4 โดยใช้ Phenolphthalein เป็นอินดิเคเตอร์</t>
        </is>
      </c>
      <c r="C6" s="186" t="inlineStr">
        <is>
          <t>การตรวจวิเคราะห์หาปริมาณตัวยาสำคัญดังกล่าวจัดเป็นเทคนิคการไทเทรตชนิดใด</t>
        </is>
      </c>
      <c r="D6" s="186" t="n"/>
      <c r="E6" s="186" t="inlineStr">
        <is>
          <t>Direct titration</t>
        </is>
      </c>
      <c r="F6" s="186" t="inlineStr">
        <is>
          <t>Residual (Back) titration</t>
        </is>
      </c>
      <c r="G6" s="186" t="inlineStr">
        <is>
          <t>Complexometric titration</t>
        </is>
      </c>
      <c r="H6" s="186" t="inlineStr">
        <is>
          <t>Precipitation titration</t>
        </is>
      </c>
      <c r="I6" s="188" t="inlineStr">
        <is>
          <t>Non-aqueous acid-base titration</t>
        </is>
      </c>
      <c r="J6" s="185" t="n">
        <v>2</v>
      </c>
      <c r="K6" s="186" t="inlineStr">
        <is>
          <t>✅ คำตอบที่ถูกต้อง: ข้อ ข. Residual (Back) titration
🎯 ทำไมข้อนี้ถึงถูก:
ตามเภสัชตำรับ USP/BP การหาปริมาณ Aspirin ใช้วิธี Residual (Back) titration โดยเติมสารละลายมาตรฐาน 0.5 N NaOH ในปริมาณที่มากเกินพอ (Excess) แล้วนำไปต้มให้เกิดปฏิกิริยา Saponification ไฮโดรไลซ์หมู่เอสเทอร์อย่างสมบูรณ์ กลายเป็น Salicylate และ Acetate จากนั้นจึงนำเบส NaOH ส่วนเกินที่เหลือมาไตเตรทกลับ (Back-titrate) ด้วยสารละลายมาตรฐาน 0.5 N H2SO4 โดยใช้ Phenolphthalein เป็นอินดิเคเตอร์
🔍 ข้ออื่นผิดเพราะอะไร:
• ข้อ ก. (Direct titration): ไม่เหมาะสมเพราะปฏิกิริยาไฮโดรไลซิสของเอสเทอร์เกิดขึ้นช้า ทำให้หาจุดยุติที่แท้จริงได้ยาก
• ข้อ ค. (Complexometric titration): เป็นการสร้างสารเชิงซ้อนกับไอออนโลหะ ไม่ใช่ปฏิกิริยาของแอสไพริน
• ข้อ ง. (Precipitation titration): เป็นปฏิกิริยาตกตะกอน (เช่น Argentometry)
• ข้อ จ. (Non-aqueous): ไม่ใช่วิธีมาตรฐานตามโมโนกราฟหลักของยาเม็ดแอสไพริน</t>
        </is>
      </c>
      <c r="L6" s="186" t="inlineStr">
        <is>
          <t>Acid-Base Titration</t>
        </is>
      </c>
      <c r="M6" s="186" t="inlineStr">
        <is>
          <t>Product Group 1: Titrations</t>
        </is>
      </c>
      <c r="N6" s="186" t="inlineStr">
        <is>
          <t>1.1 Acid-base titration</t>
        </is>
      </c>
      <c r="O6" s="185" t="inlineStr">
        <is>
          <t>Product</t>
        </is>
      </c>
      <c r="P6" s="186" t="inlineStr">
        <is>
          <t>PLE-CC1 ปี 2566 Day 1 ข้อ 1</t>
        </is>
      </c>
      <c r="Q6" s="185" t="inlineStr">
        <is>
          <t>ข้อสอบจริง</t>
        </is>
      </c>
      <c r="R6" s="185" t="inlineStr">
        <is>
          <t>2566</t>
        </is>
      </c>
      <c r="S6" s="185" t="n"/>
    </row>
    <row r="7" ht="24" customHeight="1" s="49">
      <c r="A7" s="187" t="n">
        <v>5</v>
      </c>
      <c r="B7" s="186" t="n"/>
      <c r="C7" s="186" t="inlineStr">
        <is>
          <t>จากสมการเคมีในการตรวจวิเคราะห์หาปริมาณตัวยาสำคัญ: Ce⁴⁺ + Fe²⁺ → Ce³⁺ + Fe³⁺ ปฏิกิริยาดังกล่าวจัดเป็นการวิเคราะห์โดยอาศัยรูปแบบการไตเตรทชนิดใด</t>
        </is>
      </c>
      <c r="D7" s="186" t="n"/>
      <c r="E7" s="186" t="inlineStr">
        <is>
          <t>Redox titration (Oxidation-Reduction)</t>
        </is>
      </c>
      <c r="F7" s="186" t="inlineStr">
        <is>
          <t>Precipitation titration (Argentometry)</t>
        </is>
      </c>
      <c r="G7" s="186" t="inlineStr">
        <is>
          <t>Complexometric titration (EDTA)</t>
        </is>
      </c>
      <c r="H7" s="186" t="inlineStr">
        <is>
          <t>Acid-base neutralization titration</t>
        </is>
      </c>
      <c r="I7" s="188" t="inlineStr">
        <is>
          <t>Non-aqueous titration</t>
        </is>
      </c>
      <c r="J7" s="185" t="n">
        <v>1</v>
      </c>
      <c r="K7" s="186" t="inlineStr">
        <is>
          <t>✅ คำตอบที่ถูกต้อง: ข้อ ก. Redox titration (Oxidation-Reduction)
🎯 ทำไมข้อนี้ถึงถูก:
ในสมการ Ce⁴⁺ + Fe²⁺ → Ce³⁺ + Fe³⁺ มีการถ่ายโอน 1 อิเล็กตรอน โดย Fe²⁺ สูญเสียอิเล็กตรอนถูกออกซิไดซ์เป็น Fe³⁺ (Oxidation) และ Ce⁴⁺ รับอิเล็กตรอนถูกรีดิวซ์เป็น Ce³⁺ (Reduction) จึงเป็นการไทเทรตแบบ Redox Titration (Cerimetry) ซึ่งเป็นวิธีมาตรฐานในการตรวจวิเคราะห์หาปริมาณธาตุเหล็ก (Ferrous salts) ตามเภสัชตำรับ
🔍 ข้ออื่นผิดเพราะอะไร:
• ข้อ ข. (Precipitation titration): เป็นปฏิกิริยาที่เกิดตะกอนที่ไม่ละลายน้ำ เช่น Ag⁺ + Cl⁻ → AgCl(s)
• ข้อ ค. (Complexometric titration): เป็นการจับกลุ่มโคออร์ดิเนตระหว่าง ligand กับ metal ion (เช่น EDTA กับ Ca²⁺/Mg²⁺/Zn²⁺)
• ข้อ ง. (Acid-base neutralization): เป็นการถ่ายโอนโปรตอน (H⁺) ไม่ใช่การถ่ายโอนอิเล็กตรอน
• ข้อ จ. (Non-aqueous): ใช้สำหรับกรด-เบสที่อ่อนมากในตัวทำละลายอินทรีย์</t>
        </is>
      </c>
      <c r="L7" s="186" t="inlineStr">
        <is>
          <t>Redox Titration</t>
        </is>
      </c>
      <c r="M7" s="186" t="inlineStr">
        <is>
          <t>Product Group 1: Titrations</t>
        </is>
      </c>
      <c r="N7" s="186" t="inlineStr">
        <is>
          <t>1.2 Redox titration</t>
        </is>
      </c>
      <c r="O7" s="185" t="inlineStr">
        <is>
          <t>Product</t>
        </is>
      </c>
      <c r="P7" s="186" t="inlineStr">
        <is>
          <t>PLE-CC1 ปี 2566 Day 1 ข้อ 2</t>
        </is>
      </c>
      <c r="Q7" s="185" t="inlineStr">
        <is>
          <t>ข้อสอบจริง</t>
        </is>
      </c>
      <c r="R7" s="185" t="inlineStr">
        <is>
          <t>2566</t>
        </is>
      </c>
      <c r="S7" s="185" t="n"/>
    </row>
    <row r="8" ht="24" customHeight="1" s="49">
      <c r="A8" s="187" t="n">
        <v>6</v>
      </c>
      <c r="B8" s="186" t="n"/>
      <c r="C8" s="186" t="inlineStr">
        <is>
          <t>จากเภสัชตำรับ การตรวจวิเคราะห์หาปริมาณตัวยาสำคัญ (Assay) ของ Potassium Chloride (KCl) กำหนดให้ละลายตัวอย่างแล้วนำไปไตเตรทด้วยสารละลายมาตรฐาน Silver nitrate (AgNO3) โดยใช้ Eosin Y หรือ Fluorescein เป็นอินดิเคเตอร์ การวิเคราะห์นี้จัดเป็นการไตเตรทประเภทใดและใช้วิธีการใด</t>
        </is>
      </c>
      <c r="D8" s="186" t="n"/>
      <c r="E8" s="186" t="inlineStr">
        <is>
          <t>Precipitation titration (Fajans method)</t>
        </is>
      </c>
      <c r="F8" s="186" t="inlineStr">
        <is>
          <t>Precipitation titration (Mohr method)</t>
        </is>
      </c>
      <c r="G8" s="186" t="inlineStr">
        <is>
          <t>Precipitation titration (Volhard method)</t>
        </is>
      </c>
      <c r="H8" s="186" t="inlineStr">
        <is>
          <t>Complexometric titration</t>
        </is>
      </c>
      <c r="I8" s="188" t="inlineStr">
        <is>
          <t>Acid-base neutralization titration</t>
        </is>
      </c>
      <c r="J8" s="185" t="n">
        <v>1</v>
      </c>
      <c r="K8" s="186" t="inlineStr">
        <is>
          <t>✅ คำตอบที่ถูกต้อง: ข้อ ก. Precipitation titration (Fajans method)
🎯 ทำไมข้อนี้ถึงถูก:
ตามเภสัชตำรับ USP/BP การหาปริมาณ Chloride ion (Cl-) ใน KCl โดยใช้สารละลายมาตรฐาน AgNO3 และใช้อินดิเคเตอร์ชนิดดูดซับ (Adsorption indicator) เช่น Eosin Y หรือ Fluorescein จัดเป็น Fajans Method ซึ่งเมื่อถึงจุดยุติ ตะกอน AgCl ที่มีประจุบวกส่วนเกินของ Ag+ จะดูดซับอินดิเคเตอร์ไอออนลบ ทำให้เกิดการเปลี่ยนสีบนผิวตะกอนอย่างชัดเจน
🔍 ข้ออื่นผิดเพราะอะไร:
• ข้อ ข.: Mohr method เป็นการไทเทรตโดยตรงในสภาวะเป็นกลางถึงด่างอ่อน (pH 6.5-9.0) โดยใช้ Potassium chromate (K2CrO4) เป็นอินดิเคเตอร์ เกิดตะกอนสีน้ำตาลแดงของ Ag2CrO4 ที่จุดยุติ
• ข้อ ค.: Volhard method เป็นการไทเทรตย้อนกลับในสภาวะกรดไนทริก โดยเติมสารละลาย AgNO3 เกินพอ แล้วนำ Ag+ ส่วนเกินมาไทเทรตกลับด้วยสารละลายมาตรฐาน KSCN หรือ NH4SCN โดยใช้ Fe3+ เป็นอินดิเคเตอร์
• ข้อ ง.: Complexometric titration เป็นการไทเทรตที่เกิดสารประกอบเชิงซ้อนระหว่างไอออนโลหะ (เช่น Ca2+, Mg2+) กับ Ligand เช่น EDTA ไม่ใช่การตกตะกอนของเฮไลด์
• ข้อ จ.: Acid-base neutralization titration เป็นปฏิกิริยาสะเทินระหว่างกรดและเบสที่มีการถ่ายโอนโปรตอน (H+) ไม่เกี่ยวข้องกับการตกตะกอนของเกลือเงินเฮไลด์</t>
        </is>
      </c>
      <c r="L8" s="186" t="inlineStr">
        <is>
          <t>Precipitation Titration</t>
        </is>
      </c>
      <c r="M8" s="186" t="inlineStr">
        <is>
          <t>Product Group 1: Titrations</t>
        </is>
      </c>
      <c r="N8" s="186" t="inlineStr">
        <is>
          <t>1.3 Precipitation titration</t>
        </is>
      </c>
      <c r="O8" s="185" t="inlineStr">
        <is>
          <t>Product</t>
        </is>
      </c>
      <c r="P8" s="186" t="inlineStr">
        <is>
          <t>PLE-CC1 ปี 2566 Day 1 ข้อ 4</t>
        </is>
      </c>
      <c r="Q8" s="185" t="inlineStr">
        <is>
          <t>ข้อสอบจริง</t>
        </is>
      </c>
      <c r="R8" s="185" t="inlineStr">
        <is>
          <t>2566</t>
        </is>
      </c>
      <c r="S8" s="185" t="n"/>
    </row>
    <row r="9" ht="24" customHeight="1" s="49">
      <c r="A9" s="187" t="n">
        <v>7</v>
      </c>
      <c r="B9" s="186" t="n"/>
      <c r="C9" s="186" t="inlineStr">
        <is>
          <t>ตามเภสัชตำรับ British Pharmacopoeia (BP) การวิเคราะห์หาปริมาณวัตถุดิบยา Acyclovir กำหนดให้ละลายตัวยา 0.150 g ในกรดแอนไฮดรัสแอซีติก (Anhydrous acetic acid) แล้วนำไปไตเตรทด้วยสารละลายมาตรฐาน 0.1 M Perchloric acid (HClO4) โดยหาจุดยุติด้วย Potentiometry การวิเคราะห์นี้จัดเป็นการไตเตรทแบบใด</t>
        </is>
      </c>
      <c r="D9" s="186" t="n"/>
      <c r="E9" s="186" t="inlineStr">
        <is>
          <t>Non-aqueous acid-base titration (การไตเตรทกรด-เบสในตัวทำละลายปราศจากน้ำ)</t>
        </is>
      </c>
      <c r="F9" s="186" t="inlineStr">
        <is>
          <t>Aqueous acid-base neutralization</t>
        </is>
      </c>
      <c r="G9" s="186" t="inlineStr">
        <is>
          <t>Precipitation titration (Argentometry)</t>
        </is>
      </c>
      <c r="H9" s="186" t="inlineStr">
        <is>
          <t>Complexometric titration</t>
        </is>
      </c>
      <c r="I9" s="188" t="inlineStr">
        <is>
          <t>Redox titration</t>
        </is>
      </c>
      <c r="J9" s="185" t="n">
        <v>1</v>
      </c>
      <c r="K9" s="186" t="inlineStr">
        <is>
          <t>✅ คำตอบที่ถูกต้อง: ข้อ ก. Non-aqueous acid-base titration (การไตเตรทกรด-เบสในตัวทำละลายปราศจากน้ำ)
🎯 ทำไมข้อนี้ถึงถูก:
Acyclovir เป็นอนุพันธ์ของกวานีนที่มีความเป็นเบสอ่อนมาก (Very weak base) เภสัชตำรับจึงกำหนดให้ใช้ตัวทำละลายอินทรีย์ที่ปราศจากน้ำคือ Glacial/Anhydrous acetic acid ซึ่งทำหน้าที่เป็น Protogenic solvent ช่วยส่งเสริมความเป็นเบสของตัวยา และใช้กรดแก่มากคือ Perchloric acid (HClO4 in glacial acetic acid) เป็นไทแตรนต์ จึงจัดเป็น Non-aqueous Acid-Base Titration
🔍 ข้ออื่นผิดเพราะอะไร:
• ข้อ ข. (Aqueous): ไม่สามารถทำได้เพราะตัวยาเป็นเบสอ่อนมาก น้ำจะบดบังจุดยุติ (Leveling effect)
• ข้อ ค. (Precipitation): ไม่ใช่ปฏิกิริยาตกตะกอน
• ข้อ ง. (Complexometric): ไม่ได้ใช้การสร้างสารเชิงซ้อนกับ EDTA
• ข้อ จ. (Redox): ไม่มีการเปลี่ยนแปลงเลขออกซิเดชันของโมเลกุล</t>
        </is>
      </c>
      <c r="L9" s="186" t="inlineStr">
        <is>
          <t>Acid-Base Titration (Non-aqueous)</t>
        </is>
      </c>
      <c r="M9" s="186" t="inlineStr">
        <is>
          <t>Product Group 1: Titrations</t>
        </is>
      </c>
      <c r="N9" s="186" t="inlineStr">
        <is>
          <t>1.1 Acid-base titration</t>
        </is>
      </c>
      <c r="O9" s="185" t="inlineStr">
        <is>
          <t>Product</t>
        </is>
      </c>
      <c r="P9" s="186" t="inlineStr">
        <is>
          <t>PLE-CC1 ปี 2566 Day 2 ข้อ 1</t>
        </is>
      </c>
      <c r="Q9" s="185" t="inlineStr">
        <is>
          <t>ข้อสอบจริง</t>
        </is>
      </c>
      <c r="R9" s="185" t="inlineStr">
        <is>
          <t>2566</t>
        </is>
      </c>
      <c r="S9" s="185" t="n"/>
    </row>
    <row r="10" ht="24" customHeight="1" s="49">
      <c r="A10" s="187" t="n">
        <v>8</v>
      </c>
      <c r="B10" s="186" t="n"/>
      <c r="C10" s="186" t="inlineStr">
        <is>
          <t>การวิเคราะห์หาปริมาณสารเฮไลด์ (เช่น Chloride หรือ Bromide) โดยการเติมสารละลายมาตรฐาน AgNO3 ที่มากเกินพอในสภาวะกรดไนทริก แล้วนำ Ag⁺ ส่วนเกินที่เหลือมาไตเตรทกลับด้วยสารละลายมาตรฐาน KSCN หรือ NH4SCN โดยใช้ Ferric ammonium sulfate เป็นอินดิเคเตอร์ วิธีดังกล่าวเรียกว่าวิธีใด</t>
        </is>
      </c>
      <c r="D10" s="186" t="n"/>
      <c r="E10" s="186" t="inlineStr">
        <is>
          <t>Volhard method (การไตเตรทแบบย้อนกลับในสภาวะกรด)</t>
        </is>
      </c>
      <c r="F10" s="186" t="inlineStr">
        <is>
          <t>Mohr method (การไตเตรทโดยตรงในสภาวะเป็นกลาง)</t>
        </is>
      </c>
      <c r="G10" s="186" t="inlineStr">
        <is>
          <t>Fajans method (การไตเตรทโดยใช้อินดิเคเตอร์ดูดซับ)</t>
        </is>
      </c>
      <c r="H10" s="186" t="inlineStr">
        <is>
          <t>Direct acid-base titration</t>
        </is>
      </c>
      <c r="I10" s="188" t="inlineStr">
        <is>
          <t>Complexometric titration</t>
        </is>
      </c>
      <c r="J10" s="185" t="n">
        <v>1</v>
      </c>
      <c r="K10" s="186" t="inlineStr">
        <is>
          <t>✅ คำตอบที่ถูกต้อง: ข้อ ก. Volhard method (การไตเตรทแบบย้อนกลับในสภาวะกรด)
🎯 ทำไมข้อนี้ถึงถูก:
หลักการของ Volhard Method คือการเติมสารละลายมาตรฐาน AgNO3 ที่มากเกินพอลงในสารละลายตัวอย่างที่มี Halide ion (เช่น Cl-) ในสารละลายกรด HNO3 เพื่อให้เกิดตะกอน AgCl อย่างสมบูรณ์ จากนั้นนำ Ag+ ที่เหลือเกินพอมาไทเทรตย้อนกลับด้วยสารละลายมาตรฐาน Thiocyanate (KSCN หรือ NH4SCN) โดยใช้ Ferric ammonium sulfate (Fe3+) เป็นอินดิเคเตอร์ เมื่อ Ag+ ทำปฏิกิริยากับ SCN- จนหมด หยดแรกของ SCN- ที่เกินพอจะทำปฏิกิริยากับ Fe3+ เกิดสารประกอบเชิงซ้อนสีแดงเข้ม [Fe(SCN)]2+ ทันทีที่จุดยุติ
🔍 ข้ออื่นผิดเพราะอะไร:
• ข้อ ข.: Mohr method เป็นการไทเทรตหาเฮไลด์โดยตรงในสารละลายที่เป็นกลาง (pH 6.5-9.0) โดยใช้ K2CrO4 เป็นอินดิเคเตอร์ ไม่ใช่การไทเทรตกลับในสภาวะกรด
• ข้อ ค.: Fajans method เป็นการไทเทรตหาเฮไลด์โดยตรงโดยใช้อินดิเคเตอร์ชนิดดูดซับ เช่น Fluorescein หรือ Dichlorofluorescein จับที่ผิวตะกอน
• ข้อ ง.: Direct acid-base titration เป็นปฏิกิริยาสะเทินกรด-เบส ไม่ใช่การตกตะกอนของเฮไลด์ด้วยสารละลายเงิน
• ข้อ จ.: Complexometric titration เป็นการหาปริมาณไอออนของโลหะโดยการสร้างสารเชิงซ้อนกับ EDTA ไม่ใช่การไทเทรตหาเฮไลด์</t>
        </is>
      </c>
      <c r="L10" s="186" t="inlineStr">
        <is>
          <t>Precipitation Titration</t>
        </is>
      </c>
      <c r="M10" s="186" t="inlineStr">
        <is>
          <t>Product Group 1: Titrations</t>
        </is>
      </c>
      <c r="N10" s="186" t="inlineStr">
        <is>
          <t>1.3 Precipitation titration</t>
        </is>
      </c>
      <c r="O10" s="185" t="inlineStr">
        <is>
          <t>Product</t>
        </is>
      </c>
      <c r="P10" s="186" t="inlineStr">
        <is>
          <t>PLE-CC1 ปี 2566 Day 2 ข้อ 2</t>
        </is>
      </c>
      <c r="Q10" s="185" t="inlineStr">
        <is>
          <t>ข้อสอบจริง</t>
        </is>
      </c>
      <c r="R10" s="185" t="inlineStr">
        <is>
          <t>2566</t>
        </is>
      </c>
      <c r="S10" s="185" t="n"/>
    </row>
    <row r="11" ht="24" customHeight="1" s="49">
      <c r="A11" s="187" t="n">
        <v>9</v>
      </c>
      <c r="B11" s="186" t="n"/>
      <c r="C11" s="186" t="inlineStr">
        <is>
          <t>ในการตรวจวิเคราะห์หาปริมาณแคลเซียมคาร์บอเนต (Calcium Carbonate raw material) ตามเภสัชตำรับ USP/BP กำหนดให้ละลายตัวยาในกรดเจือจาง ปรับสภาวะเป็นด่างรุนแรง (pH ประมาณ 12-13 ด้วย NaOH) เพื่อตกตะกอนแมกนีเซียม แล้วไตเตรทด้วยสารละลายมาตรฐาน Disodium EDTA การวิเคราะห์นี้ใช้อินดิเคเตอร์ชนิดใด</t>
        </is>
      </c>
      <c r="D11" s="186" t="n"/>
      <c r="E11" s="186" t="inlineStr">
        <is>
          <t>Hydroxynaphthol blue (หรือ Calconcarboxylic acid / Murexide)</t>
        </is>
      </c>
      <c r="F11" s="186" t="inlineStr">
        <is>
          <t>Phenolphthalein</t>
        </is>
      </c>
      <c r="G11" s="186" t="inlineStr">
        <is>
          <t>Methyl orange</t>
        </is>
      </c>
      <c r="H11" s="186" t="inlineStr">
        <is>
          <t>Ferroin</t>
        </is>
      </c>
      <c r="I11" s="188" t="inlineStr">
        <is>
          <t>Potassium chromate</t>
        </is>
      </c>
      <c r="J11" s="185" t="n">
        <v>1</v>
      </c>
      <c r="K11" s="186" t="inlineStr">
        <is>
          <t>✅ คำตอบที่ถูกต้อง: ข้อ ก. Hydroxynaphthol blue (หรือ Calconcarboxylic acid / Murexide)
🎯 ทำไมข้อนี้ถึงถูก:
ในการไทเทรตหาปริมาณแคลเซียมคาร์บอเนตด้วยวิธี Complexometric titration สารละลายจะถูกปรับสภาวะให้เป็นเบสแก่มาก (pH 12-13 ด้วย NaOH) เพื่อตกตะกอน Mg2+ ป้องกันการรบกวน อินดิเคเตอร์ที่เหมาะสมต้องเป็น Metal ion indicator ที่ทนสภาวะเบสสูงและให้การเปลี่ยนสีชัดเจนจากสีชมพู/แดง (Ca-indicator complex) เป็นสีน้ำเงินเด่นชัด (Free indicator) ได้แก่ Hydroxynaphthol blue, Calcon หรือ Murexide
🔍 ข้ออื่นผิดเพราะอะไร:
• ข้อ ข.: Phenolphthalein เป็น Acid-base indicator ที่เปลี่ยนสีในช่วง pH 8.3-10.0 นิยมใช้ในการไทเทรตกรด-เบส ไม่สามารถจับกับไอออนโลหะเพื่อบอกจุดยุติได้
• ข้อ ค.: Methyl red เป็น Acid-base indicator ที่เปลี่ยนสีในช่วง pH 4.4-6.2 ไม่ใช่ Metal ion indicator
• ข้อ ง.: Potassium chromate เป็นอินดิเคเตอร์สำหรับ Precipitation titration แบบ Mohr method
• ข้อ จ.: Ferroin เป็น Redox indicator ที่เปลี่ยนสีตามศักย์ไฟฟ้า นิยมใช้ในการไทเทรต Cerimetry</t>
        </is>
      </c>
      <c r="L11" s="186" t="inlineStr">
        <is>
          <t>Complexometric Titration</t>
        </is>
      </c>
      <c r="M11" s="186" t="inlineStr">
        <is>
          <t>Product Group 1: Titrations</t>
        </is>
      </c>
      <c r="N11" s="186" t="inlineStr">
        <is>
          <t>1.4 Complexometric titration</t>
        </is>
      </c>
      <c r="O11" s="185" t="inlineStr">
        <is>
          <t>Product</t>
        </is>
      </c>
      <c r="P11" s="186" t="inlineStr">
        <is>
          <t>PLE-CC1 ปี 2566 Day 2 ข้อ 3</t>
        </is>
      </c>
      <c r="Q11" s="185" t="inlineStr">
        <is>
          <t>ข้อสอบจริง</t>
        </is>
      </c>
      <c r="R11" s="185" t="inlineStr">
        <is>
          <t>2566</t>
        </is>
      </c>
      <c r="S11" s="185" t="n"/>
    </row>
    <row r="12" ht="24" customHeight="1" s="49">
      <c r="A12" s="187" t="n">
        <v>10</v>
      </c>
      <c r="B12" s="186" t="n"/>
      <c r="C12" s="186" t="inlineStr">
        <is>
          <t>การตรวจวิเคราะห์หาปริมาณตัวยาสำคัญที่มีสมบัติเป็นสารรีดิวซ์ (Reducing agent เช่น Ascorbic acid หรือ Vitamin C) ตามเภสัชตำรับ โดยการไตเตรทโดยตรงด้วยสารละลายมาตรฐานไอโอดีน (Standard Iodine solution, I2) โดยใช้น้ำแป้ง (Starch solution) เป็นอินดิเคเตอร์ วิธีดังกล่าวจัดเป็นการวิเคราะห์แบบใด</t>
        </is>
      </c>
      <c r="D12" s="186" t="n"/>
      <c r="E12" s="186" t="inlineStr">
        <is>
          <t>Iodimetry (Direct redox titration with Iodine)</t>
        </is>
      </c>
      <c r="F12" s="186" t="inlineStr">
        <is>
          <t>Iodometry (Indirect redox titration via I2 liberation and Thiosulfate)</t>
        </is>
      </c>
      <c r="G12" s="186" t="inlineStr">
        <is>
          <t>Permanganometry</t>
        </is>
      </c>
      <c r="H12" s="186" t="inlineStr">
        <is>
          <t>Biamperometric titration</t>
        </is>
      </c>
      <c r="I12" s="188" t="inlineStr">
        <is>
          <t>Complexometric titration</t>
        </is>
      </c>
      <c r="J12" s="185" t="n">
        <v>1</v>
      </c>
      <c r="K12" s="186" t="inlineStr">
        <is>
          <t>✅ คำตอบที่ถูกต้อง: ข้อ ก. Iodimetry (Direct redox titration with Iodine)
🎯 ทำไมข้อนี้ถึงถูก:
Iodimetry (ไอโอไดเมทรี) คือการไทเทรตโดยตรง (Direct titration) โดยใช้สารละลายมาตรฐาน I2 (ซึ่งเป็นสารออกซิไดซ์ปานกลาง) เป็นไทแตรนต์ในบิวเรตต์ เพื่อออกซิไดซ์สารตัวอย่างที่เป็นสารรีดิวซ์ (เช่น Ascorbic acid, Thiamine, Sulfites) เมื่อสารตัวอย่างทำปฏิกิริยาหมด หยดแรกของ I2 ส่วนเกินจะทำปฏิกิริยากับน้ำแป้ง (Starch) เกิดสารประกอบเชิงซ้อนสีน้ำเงินเข้ม (Deep blue starch-iodine complex) ทันทีที่จุดยุติ
🔍 ข้ออื่นผิดเพราะอะไร:
• ข้อ ข.: Iodometry เป็นวิธีทางอ้อม (Indirect method) โดยนำสารตัวอย่างที่เป็นสารออกซิไดซ์ไปทำปฏิกิริยากับ KI ส่วนเกิน เพื่อปลดปล่อย I2 อิสระออกมา จากนั้นจึงนำ I2 ที่ได้ไปไทเทรตกับสารละลายมาตรฐาน Sodium thiosulfate (Na2S2O3) จนสีน้ำเงินของน้ำแป้งจางหายไป
• ข้อ ค.: Permanganometry ใช้สารละลาย KMnO4 เป็นทั้งไทแตรนต์และอินดิเคเตอร์ในตัว (Self-indicator) ในสภาวะกรดแก่
• ข้อ ง.: Cerimetry ใช้สารละลายมาตรฐาน Ceric ammonium sulfate [Ce(IV)] ในสภาวะกรดแก่ ไม่ได้ใช้สารละลายไอโอดีน
• ข้อ จ.: Argentometry เป็นการไทเทรตแบบตกตะกอนด้วยสารละลายมาตรฐาน Silver nitrate (AgNO3) สำหรับวิเคราะห์หาปริมาณเฮไลด์ ไม่ใช่การไทเทรตแบบรีดอกซ์</t>
        </is>
      </c>
      <c r="L12" s="186" t="inlineStr">
        <is>
          <t>Redox Titration</t>
        </is>
      </c>
      <c r="M12" s="186" t="inlineStr">
        <is>
          <t>Product Group 1: Titrations</t>
        </is>
      </c>
      <c r="N12" s="186" t="inlineStr">
        <is>
          <t>1.2 Redox titration</t>
        </is>
      </c>
      <c r="O12" s="185" t="inlineStr">
        <is>
          <t>Product</t>
        </is>
      </c>
      <c r="P12" s="186" t="inlineStr">
        <is>
          <t>PLE-CC1 ปี 2566 Day 2 ข้อ 4</t>
        </is>
      </c>
      <c r="Q12" s="185" t="inlineStr">
        <is>
          <t>ข้อสอบจริง</t>
        </is>
      </c>
      <c r="R12" s="185" t="inlineStr">
        <is>
          <t>2566</t>
        </is>
      </c>
      <c r="S12" s="185" t="n"/>
    </row>
    <row r="13" ht="24" customHeight="1" s="49">
      <c r="A13" s="185" t="n">
        <v>11</v>
      </c>
      <c r="B13" s="186" t="n"/>
      <c r="C13" s="186" t="inlineStr">
        <is>
          <t>หากต้องการวิเคราะห์หาปริมาณแร่ธาตุสังกะสี (Zinc) ในเภสัชภัณฑ์ที่มีตัวยาสำคัญคือเกลือสังกะสี (Zinc salts เช่น Zinc sulfate, Zinc oxide) ตามมาตรฐานเภสัชตำรับ จะต้องตรวจวิเคราะห์ด้วยวิธีใด</t>
        </is>
      </c>
      <c r="D13" s="186" t="n"/>
      <c r="E13" s="186" t="inlineStr">
        <is>
          <t>Precipitation titration</t>
        </is>
      </c>
      <c r="F13" s="186" t="inlineStr">
        <is>
          <t>Complexometric titration (ไทเทรตด้วยสารละลายมาตรฐาน Disodium EDTA)</t>
        </is>
      </c>
      <c r="G13" s="186" t="inlineStr">
        <is>
          <t>Karl Fischer titration</t>
        </is>
      </c>
      <c r="H13" s="186" t="inlineStr">
        <is>
          <t>Fluorescence spectroscopy</t>
        </is>
      </c>
      <c r="I13" s="188" t="inlineStr">
        <is>
          <t>Infrared spectroscopy</t>
        </is>
      </c>
      <c r="J13" s="185" t="n">
        <v>2</v>
      </c>
      <c r="K13" s="186" t="inlineStr">
        <is>
          <t>✅ คำตอบที่ถูกต้อง: ข้อ ข. Complexometric titration (ไทเทรตด้วยสารละลายมาตรฐาน Disodium EDTA)
🎯 ทำไมข้อนี้ถึงถูก:
EDTA เป็น Hexadentate ligand ที่จับกับไอออนโลหะ Zn²⁺ เกิดเป็นสารประกอบเชิงซ้อนคีเลต (Metal-EDTA chelate complex) ที่เสถียรมากในอัตราส่วน 1:1 เสมอ โดยการไทเทรตทำในสภาวะควบคุม pH ประมาณ 10 (ใช้น้ำกระสายแอมโมเนียบัฟเฟอร์ Ammonia-ammonium chloride buffer) และใช้อินดิเคเตอร์ Eriochrome Black T (EBT) ซึ่งเปลี่ยนสีจากสีแดงไวน์ (Wine-red ของ Zn-EBT complex) กลายเป็นสีน้ำเงิน (Blue ของ free EBT) ที่จุดยุติอย่างคมชัด
🔍 ข้ออื่นผิดเพราะอะไร:
• ข้อ ก. (Precipitation titration): เป็นการไทเทรตตกตะกอน เช่น วิเคราะห์เฮไลด์ด้วยซิลเวอร์ไนเตรต
• ข้อ ค. (Karl Fischer titration): ใช้สำหรับหาปริมาณน้ำหรือความชื้น (Water determination)
• ข้อ ง. (Fluorescence spectroscopy): ใช้ตรวจสารที่มีโครงสร้างเรืองแสง
• ข้อ จ. (Infrared spectroscopy): ใช้ตรวจหมู่ฟังก์ชันและเอกลักษณ์ของแข็ง ไม่ใช่วิธีมาตรฐานในการทำ %Assay ของเกลือโลหะอนินทรีย์</t>
        </is>
      </c>
      <c r="L13" s="186" t="inlineStr">
        <is>
          <t>Complexometric Titration</t>
        </is>
      </c>
      <c r="M13" s="186" t="inlineStr">
        <is>
          <t>Product Group 1: Titrations</t>
        </is>
      </c>
      <c r="N13" s="186" t="inlineStr">
        <is>
          <t>1.4 Complexometric titration</t>
        </is>
      </c>
      <c r="O13" s="185" t="inlineStr">
        <is>
          <t>Product</t>
        </is>
      </c>
      <c r="P13" s="186" t="inlineStr">
        <is>
          <t>ข้อ 41 (PLE_CC1_2562_Key.md)</t>
        </is>
      </c>
      <c r="Q13" s="185" t="inlineStr">
        <is>
          <t>ข้อสอบจริง</t>
        </is>
      </c>
      <c r="R13" s="185" t="inlineStr">
        <is>
          <t>2562</t>
        </is>
      </c>
      <c r="S13" s="185" t="n"/>
    </row>
    <row r="14" ht="24" customHeight="1" s="49">
      <c r="A14" s="185" t="n">
        <v>12</v>
      </c>
      <c r="B14" s="186" t="inlineStr">
        <is>
          <t>สูตรตำรับยาเจลทางเภสัชกรรมประกอบด้วย ตัวยาสำคัญ, สารก่อเจล (Gelling agent), Disodium EDTA, สารกันเสีย (Preservative) และน้ำบริสุทธิ์ (Purified water)</t>
        </is>
      </c>
      <c r="C14" s="186" t="inlineStr">
        <is>
          <t>สาร Disodium EDTA ที่ใส่ลงไปในสูตรตำรับยาเจลดังกล่าว ทำหน้าที่หลักเป็นสารช่วยทางเภสัชกรรม (Pharmaceutical excipient) ชนิดใด</t>
        </is>
      </c>
      <c r="D14" s="186" t="n"/>
      <c r="E14" s="186" t="inlineStr">
        <is>
          <t>Vehicle (ตัวนำส่งหรือกระสายยาหลัก)</t>
        </is>
      </c>
      <c r="F14" s="186" t="inlineStr">
        <is>
          <t>Antioxidant (Chelating agent ช่วยจับประจุโลหะหนัก)</t>
        </is>
      </c>
      <c r="G14" s="186" t="inlineStr">
        <is>
          <t>Stiffening agent (สารเพิ่มความแข็ง)</t>
        </is>
      </c>
      <c r="H14" s="186" t="inlineStr">
        <is>
          <t>Emulsifying agent (สารก่ออิมัลชัน)</t>
        </is>
      </c>
      <c r="I14" s="186" t="inlineStr">
        <is>
          <t>Acidifying agent (สารปรับความเป็นกรด)</t>
        </is>
      </c>
      <c r="J14" s="185" t="n">
        <v>2</v>
      </c>
      <c r="K14" s="186" t="inlineStr">
        <is>
          <t>✅ คำตอบที่ถูกต้อง: ข้อ ข. Antioxidant (Chelating agent)
🎯 ทำไมข้อนี้ถึงถูก:
Disodium EDTA ในสูตรตำรับยาทางเภสัชกรรม (เช่น ยาเจล ครีม หรือยาน้ำ) ทำหน้าที่เป็น Chelating agent หรือ Antioxidant synergist โดยเข้าจับกับร่องรอยของไอออนโลหะหนัก (Trace heavy metal ions เช่น Fe3+, Cu2+) ที่เป็นตัวเร่งปฏิกิริยาออกซิเดชัน (Catalyst of auto-oxidation) ช่วยชะลอการสลายตัวของตัวยาสำคัญและส่วนประกอบในตำรับ
🔍 ข้ออื่นผิดเพราะอะไร:
• ข้อ ก.: Vehicle คือตัวนำส่งหรือกระสายยาหลัก เช่น น้ำบริสุทธิ์ (Purified water) หรือตัวทำละลายอินทรีย์
• ข้อ ค.: Stiffening agent คือสารเพิ่มความแข็งของตำรับ เช่น Cetyl alcohol, Stearyl alcohol, หรือขี้ผึ้ง (Wax)
• ข้อ ง.: Emulsifying agent คือสารลดแรงตึงผิวที่ช่วยประสานวัฏภาคน้ำและน้ำมันเข้าด้วยกัน เช่น Polysorbate, Span, SLS
• ข้อ จ.: Acidifying agent คือสารปรับความเป็นกรดเพื่อควบคุม pH เช่น Citric acid หรือ Dilute hydrochloric acid</t>
        </is>
      </c>
      <c r="L14" s="186" t="n"/>
      <c r="M14" s="186" t="inlineStr">
        <is>
          <t>Product Group 1: Titrations</t>
        </is>
      </c>
      <c r="N14" s="186" t="inlineStr">
        <is>
          <t>1.4 Complexometric titration</t>
        </is>
      </c>
      <c r="O14" s="185" t="inlineStr">
        <is>
          <t>Product</t>
        </is>
      </c>
      <c r="P14" s="186" t="inlineStr">
        <is>
          <t>ข้อ 90 (PLE_CC1_2561_Key.md)</t>
        </is>
      </c>
      <c r="Q14" s="185" t="inlineStr">
        <is>
          <t>ข้อสอบจริง</t>
        </is>
      </c>
      <c r="R14" s="185" t="inlineStr">
        <is>
          <t>2561</t>
        </is>
      </c>
      <c r="S14" s="185" t="n"/>
    </row>
    <row r="15" ht="24" customHeight="1" s="49">
      <c r="A15" s="185" t="n">
        <v>13</v>
      </c>
      <c r="B15" s="186" t="n"/>
      <c r="C15" s="186" t="inlineStr">
        <is>
          <t>การทดสอบหัวข้อ Residue on Ignition (ROI) ตามมาตรฐานเภสัชตำรับสากล (USP/BP) มีวัตถุประสงค์หลักเพื่อตรวจวิเคราะห์สิ่งใด</t>
        </is>
      </c>
      <c r="D15" s="186" t="n"/>
      <c r="E15" s="186" t="inlineStr">
        <is>
          <t>เพื่อหาปริมาณความชื้นและสารที่ระเหยง่าย (Loss on drying)</t>
        </is>
      </c>
      <c r="F15" s="186" t="inlineStr">
        <is>
          <t>เพื่อหาปริมาณสิ่งเจือปนที่เป็นสารอินทรีย์ (Organic impurities)</t>
        </is>
      </c>
      <c r="G15" s="186" t="inlineStr">
        <is>
          <t>เพื่อหาปริมาณสิ่งเจือปนที่เป็นสารอนินทรีย์ (Inorganic impurities)</t>
        </is>
      </c>
      <c r="H15" s="186" t="inlineStr">
        <is>
          <t>เพื่อพิสูจน์เอกลักษณ์โครงสร้างของสารอินทรีย์ (Identification of organic compound)</t>
        </is>
      </c>
      <c r="I15" s="186" t="inlineStr">
        <is>
          <t>เพื่อพิสูจน์เอกลักษณ์โครงสร้างของสารอนินทรีย์ (Identification of inorganic compound)</t>
        </is>
      </c>
      <c r="J15" s="185" t="n">
        <v>3</v>
      </c>
      <c r="K15" s="186" t="inlineStr">
        <is>
          <t>✅ คำตอบที่ถูกต้อง: ข้อ ค. เพื่อหาปริมาณสิ่งเจือปนที่เป็นสารอนินทรีย์ (Inorganic impurities)
🎯 ทำไมข้อนี้ถึงถูก:
การทดสอบ Residue on Ignition (ROI) หรือ Sulfated Ash ตามข้อกำหนดในเภสัชตำรับสากล (USP/BP) มีวัตถุประสงค์หลักเพื่อวัดปริมาณสิ่งเจือปนที่เป็นสารอนินทรีย์ (Inorganic impurities) ที่ปนเปื้อนอยู่ในสารอินทรีย์ โดยการเผาตัวอย่างที่อุณหภูมิสูง (600-800 °C) ร่วมกับกรดซัลฟิวริก สารอินทรีย์ทั้งหมดจะถูกเผาไหม้กลายเป็นแก๊สระเหยไป เหลือทิ้งไว้เฉพาะเถ้าซัลเฟตของโลหะอนินทรีย์
🔍 ข้ออื่นผิดเพราะอะไร:
• ข้อ ก.: การหาปริมาณสารที่ระเหยง่ายหรือความชื้น เป็นการทดสอบ Loss on Drying (LOD) โดยการอบที่อุณหภูมิต่ำกว่า (เช่น 105 °C)
• ข้อ ข.: การหาปริมาณ Organic impurities นิยมตรวจวัดด้วยเทคนิคโครมาโทกราฟี เช่น HPLC หรือ GC
• ข้อ ง.: การพิสูจน์เอกลักษณ์สารอินทรีย์ นิยมใช้เทคนิค Infrared Spectroscopy (IR) หรือ 1H-NMR
• ข้อ จ.: การพิสูจน์ชนิดของสารอนินทรีย์ ต้องใช้เทคนิคเฉพาะ เช่น Atomic Absorption Spectroscopy (AAS) หรือ Inductively Coupled Plasma (ICP)</t>
        </is>
      </c>
      <c r="L15" s="186" t="n"/>
      <c r="M15" s="186" t="inlineStr">
        <is>
          <t>Product Group 1: Titrations</t>
        </is>
      </c>
      <c r="N15" s="186" t="inlineStr">
        <is>
          <t>1.5 Equilibrium &amp; Stoichiometry</t>
        </is>
      </c>
      <c r="O15" s="185" t="inlineStr">
        <is>
          <t>Product</t>
        </is>
      </c>
      <c r="P15" s="186" t="inlineStr">
        <is>
          <t>ข้อ 119 (PLE_CC1_2561_Key.md)</t>
        </is>
      </c>
      <c r="Q15" s="185" t="inlineStr">
        <is>
          <t>ข้อสอบจริง</t>
        </is>
      </c>
      <c r="R15" s="185" t="inlineStr">
        <is>
          <t>2561</t>
        </is>
      </c>
      <c r="S15" s="185" t="n"/>
    </row>
    <row r="16" ht="24" customHeight="1" s="49">
      <c r="A16" s="185" t="n">
        <v>14</v>
      </c>
      <c r="B16" s="186" t="n"/>
      <c r="C16" s="186" t="inlineStr">
        <is>
          <t>ในการสังเคราะห์ยาขับปัสสาวะ Hydrochlorothiazide (HCTZ) จงระบุว่าสารตั้งต้น A ที่ใช้ทำปฏิกิริยาปิดวงแหวน Thiadiazine คือสารประกอบในข้อใด</t>
        </is>
      </c>
      <c r="D16" s="186" t="n"/>
      <c r="E16" s="186" t="inlineStr">
        <is>
          <t>Formaldehyde (HCHO หรือ H-CO-H)</t>
        </is>
      </c>
      <c r="F16" s="186" t="inlineStr">
        <is>
          <t>Formic acid (HCOOH หรือ H-CO-OH)</t>
        </is>
      </c>
      <c r="G16" s="186" t="inlineStr">
        <is>
          <t>Phosgene (COCl2 หรือ Cl-C(=O)-Cl)</t>
        </is>
      </c>
      <c r="H16" s="186" t="inlineStr">
        <is>
          <t>Acetaldehyde (CH3CHO)</t>
        </is>
      </c>
      <c r="I16" s="186" t="inlineStr">
        <is>
          <t>Acetic acid (CH3COOH)</t>
        </is>
      </c>
      <c r="J16" s="185" t="n">
        <v>1</v>
      </c>
      <c r="K16" s="186" t="inlineStr">
        <is>
          <t>✅ คำตอบที่ถูกต้อง: ข้อ ก. Formaldehyde (HCHO หรือ H-CO-H)
🎯 ทำไมข้อนี้ถึงถูก:
ในการสังเคราะห์ยาขับปัสสาวะ Hydrochlorothiazide (HCTZ) สารตั้งต้น 4-amino-6-chlorobenzene-1,3-disulfonamide จะทำปฏิกิริยาควบแน่นและปิดวงแหวน (Cyclization) กับ Formaldehyde (HCHO / H-CO-H) หรือ Paraformaldehyde ในสภาวะกรดหรือเบส ทำให้เกิดวงแหวน dihydrobenzothiadiazine 1,1-dioxide
🔍 ข้ออื่นผิดเพราะอะไร:
• ข้อ ข.: Formic acid (HCOOH) ทำปฏิกิริยากับไดซัลโฟนาไมด์จะได้เป็น Chlorothiazide (มีพันธะคู่ C=N) ไม่ใช่รูป Dihydro ของ Hydrochlorothiazide
• ข้อ ค.: Phosgene (COCl2) ให้หมู่คาร์บอนิล C=O ในวงแหวน ซึ่งไม่ใช่โครงสร้างของ Hydrochlorothiazide
• ข้อ ง.: Acetaldehyde (CH3CHO) จะให้หมู่เมทิลเกาะที่ตำแหน่ง C-3 ของวงแหวน เกิดเป็น Methylclothiazide derivative
• ข้อ จ.: Acetic acid (CH3COOH) ไม่สามารถทำปฏิกิริยาปิดวงแหวนไฮโดรคลอโรไทอาไซด์ได้</t>
        </is>
      </c>
      <c r="L16" s="186" t="n"/>
      <c r="M16" s="186" t="inlineStr">
        <is>
          <t>Product Group 1: Titrations</t>
        </is>
      </c>
      <c r="N16" s="186" t="inlineStr">
        <is>
          <t>1.5 Equilibrium &amp; Stoichiometry</t>
        </is>
      </c>
      <c r="O16" s="185" t="inlineStr">
        <is>
          <t>Product</t>
        </is>
      </c>
      <c r="P16" s="186" t="inlineStr">
        <is>
          <t>ข้อ 8 (PLE_CC1_2560 22 April Set 1.md)</t>
        </is>
      </c>
      <c r="Q16" s="185" t="inlineStr">
        <is>
          <t>ข้อสอบจริง</t>
        </is>
      </c>
      <c r="R16" s="185" t="inlineStr">
        <is>
          <t>2560</t>
        </is>
      </c>
      <c r="S16" s="185" t="n"/>
    </row>
    <row r="17" ht="24" customHeight="1" s="49">
      <c r="A17" s="185" t="n">
        <v>15</v>
      </c>
      <c r="B17" s="186" t="n"/>
      <c r="C17" s="186" t="inlineStr">
        <is>
          <t>หากผู้ป่วยต้องการ Potassium chloride (KCl) ขนาด 60 mEq/day จะต้องบริหารสารละลาย KCl ความเข้มข้น 74.5 g/L ปริมาตรกี่มิลลิลิตร (กำหนดให้ MW ของ KCl = 74.5 g/mol)</t>
        </is>
      </c>
      <c r="D17" s="186" t="n"/>
      <c r="E17" s="186" t="inlineStr">
        <is>
          <t>15 mL</t>
        </is>
      </c>
      <c r="F17" s="186" t="inlineStr">
        <is>
          <t>30 mL</t>
        </is>
      </c>
      <c r="G17" s="186" t="inlineStr">
        <is>
          <t>45 mL</t>
        </is>
      </c>
      <c r="H17" s="186" t="inlineStr">
        <is>
          <t>60 mL</t>
        </is>
      </c>
      <c r="I17" s="186" t="inlineStr">
        <is>
          <t>75 mL</t>
        </is>
      </c>
      <c r="J17" s="185" t="n">
        <v>4</v>
      </c>
      <c r="K17" s="186" t="inlineStr">
        <is>
          <t>✅ คำตอบที่ถูกต้อง: ข้อ ง. 60 mL
🎯 ทำไมข้อนี้ถึงถูก:
คำนวณตามหลักปริมาณสารสัมพันธ์:
• Potassium chloride (KCl) มีน้ำหนักโมเลกุล MW = 74.5 g/mol และมี valence = 1
• ดังนั้น 1 mEq ของ KCl เท่ากับ 74.5 mg หรือ 0.0745 g
• สารละลายมีความเข้มข้น 74.5 g/L เท่ากับ 74.5 mg/mL ซึ่งเทียบเท่ากับ 1 mEq/mL
• หากผู้ป่วยต้องการ KCl 60 mEq/day ปริมาตรที่ต้องได้รับคือ:
$$\text{Volume} = \frac{60\text{ mEq}}{1\text{ mEq/mL}} = 60\text{ mL}$$
🔍 ข้ออื่นผิดเพราะอะไร:
• ข้อ ก.: 15 mL เทียบเท่ากับ KCl เพียง 15 mEq ซึ่งไม่เพียงพอต่อความต้องการของผู้ป่วย
• ข้อ ข.: 30 mL เทียบเท่ากับ KCl เพียง 30 mEq
• ข้อ ค.: 45 mL เทียบเท่ากับ KCl เพียง 45 mEq
• ข้อ จ.: 75 mL เทียบเท่ากับ KCl 75 mEq ซึ่งเกินกว่าขนาดที่แพทย์ต้องการ</t>
        </is>
      </c>
      <c r="L17" s="186" t="n"/>
      <c r="M17" s="186" t="inlineStr">
        <is>
          <t>Product Group 1: Titrations</t>
        </is>
      </c>
      <c r="N17" s="186" t="inlineStr">
        <is>
          <t>1.5 Equilibrium &amp; Stoichiometry</t>
        </is>
      </c>
      <c r="O17" s="185" t="inlineStr">
        <is>
          <t>Product</t>
        </is>
      </c>
      <c r="P17" s="186" t="inlineStr">
        <is>
          <t>ข้อ 68 (PLE_CC1_2559.md)</t>
        </is>
      </c>
      <c r="Q17" s="185" t="inlineStr">
        <is>
          <t>ข้อสอบจริง</t>
        </is>
      </c>
      <c r="R17" s="185" t="inlineStr">
        <is>
          <t>2559</t>
        </is>
      </c>
      <c r="S17" s="185" t="n"/>
    </row>
    <row r="18" ht="24" customHeight="1" s="49">
      <c r="A18" s="185" t="n">
        <v>16</v>
      </c>
      <c r="B18" s="186" t="inlineStr">
        <is>
          <t>ในการตรวจวิเคราะห์หาปริมาณแคลเซียมคาร์บอเนต (Calcium carbonate) ในยาเม็ดลดกรดตามเภสัชตำรับสากล (USP Monograph): โดยการละลายตัวอย่างในกรดไฮโดรคลอริก แล้วปรับพีเอชเป็น 12-13 ด้วยโซเดียมไฮดรอกไซด์ ก่อนนำไปไทเทรตด้วยสารละลายมาตรฐาน Disodium EDTA โดยใช้ Hydroxynaphthol blue เป็นอินดิเคเตอร์</t>
        </is>
      </c>
      <c r="C18" s="186" t="inlineStr">
        <is>
          <t>กระบวนการตรวจวิเคราะห์หาปริมาณตัวยาสำคัญข้างต้น จัดเป็นเทคนิคการไทเทรตชนิดใด</t>
        </is>
      </c>
      <c r="D18" s="186" t="n"/>
      <c r="E18" s="186" t="inlineStr">
        <is>
          <t>Direct Acid-Base Titration</t>
        </is>
      </c>
      <c r="F18" s="186" t="inlineStr">
        <is>
          <t>Residual (Back) Acid-Base Titration</t>
        </is>
      </c>
      <c r="G18" s="186" t="inlineStr">
        <is>
          <t>Redox Titration (Iodometry)</t>
        </is>
      </c>
      <c r="H18" s="186" t="inlineStr">
        <is>
          <t>Complexometric Titration (EDTA)</t>
        </is>
      </c>
      <c r="I18" s="186" t="inlineStr">
        <is>
          <t>Precipitation Titration (Mohr method)</t>
        </is>
      </c>
      <c r="J18" s="185" t="n">
        <v>4</v>
      </c>
      <c r="K18" s="186" t="inlineStr">
        <is>
          <t>✅ คำตอบที่ถูกต้อง: ข้อ ง. Complexometric Titration (EDTA)
🎯 ทำไมข้อนี้ถึงถูก:
ตามเภสัชตำรับสากล (USP Monograph) การตรวจวิเคราะห์หาปริมาณตัวยาสำคัญ (Assay) ของ Calcium carbonate ในวัตถุดิบและยาเม็ดลดกรด กำหนดให้ใช้วิธี Complexometric Titration โดยละลายตัวอย่างในกรดไฮโดรคลอริก ปรับสภาวะให้เป็นด่างแก่ (pH 12-13) ด้วยสารละลาย Sodium hydroxide แล้วไทเทรตด้วยสารละลายมาตรฐาน Disodium edetate (EDTA) โดยใช้ Hydroxynaphthol blue เป็นอินดิเคเตอร์
🔍 ข้ออื่นผิดเพราะอะไร:
• ข้อ ก.: Direct Acid-Base Titration ไม่ใช่วิธีมาตรฐานสำหรับแคลเซียมคาร์บอเนตเนื่องจากความสามารถในการละลายน้ำต่ำและจุดยุติไม่คมชัด
• ข้อ ข.: Back Acid-Base Titration แม้จะเคยนำมาใช้ในอดีต แต่เภสัชตำรับปัจจุบันเลือกใช้ EDTA complexation ซึ่งมีความจำเพาะต่อไอออนแคลเซียมมากกว่า
• ข้อ ค.: Redox Titration (Iodometry) ใช้สำหรับสารที่มีคุณสมบัติเป็นตัวรีดิวซ์หรือตัวออกซิไดซ์ ไม่สามารถใช้กับ Ca2+ ได้
• ข้อ จ.: Precipitation Titration (Mohr method) ใช้สำหรับวิเคราะห์หาปริมาณเฮไลด์ ไม่ใช่การหาปริมาณแคลเซียม</t>
        </is>
      </c>
      <c r="L18" s="186" t="n"/>
      <c r="M18" s="186" t="inlineStr">
        <is>
          <t>Product Group 1: Titrations</t>
        </is>
      </c>
      <c r="N18" s="186" t="inlineStr">
        <is>
          <t>1.4 Complexometric titration</t>
        </is>
      </c>
      <c r="O18" s="185" t="inlineStr">
        <is>
          <t>Product</t>
        </is>
      </c>
      <c r="P18" s="186" t="inlineStr">
        <is>
          <t>ข้อ 69 (PLE_CC1_2557.md)</t>
        </is>
      </c>
      <c r="Q18" s="185" t="inlineStr">
        <is>
          <t>ข้อสอบจริง</t>
        </is>
      </c>
      <c r="R18" s="185" t="inlineStr">
        <is>
          <t>2557</t>
        </is>
      </c>
      <c r="S18" s="185" t="n"/>
    </row>
    <row r="19" ht="24" customHeight="1" s="49">
      <c r="A19" s="185" t="n">
        <v>17</v>
      </c>
      <c r="B19" s="186" t="n"/>
      <c r="C19" s="186" t="inlineStr">
        <is>
          <t>การตรวจวิเคราะห์หาปริมาณตัวยาสำคัญ Ferrous sulfate (FeSO4) ด้วยสารละลายมาตรฐาน Potassium permanganate (KMnO4) ในสภาวะกรด จัดเป็นเทคนิคการวิเคราะห์ชนิดใด</t>
        </is>
      </c>
      <c r="D19" s="186" t="n"/>
      <c r="E19" s="186" t="inlineStr">
        <is>
          <t>Acid-base titration</t>
        </is>
      </c>
      <c r="F19" s="186" t="inlineStr">
        <is>
          <t>Non-aqueous acid-base titration</t>
        </is>
      </c>
      <c r="G19" s="186" t="inlineStr">
        <is>
          <t>Redox titration (Permanganometry)</t>
        </is>
      </c>
      <c r="H19" s="186" t="inlineStr">
        <is>
          <t>Complexometric titration</t>
        </is>
      </c>
      <c r="I19" s="186" t="inlineStr">
        <is>
          <t>Precipitation titration</t>
        </is>
      </c>
      <c r="J19" s="185" t="n">
        <v>3</v>
      </c>
      <c r="K19" s="186" t="inlineStr">
        <is>
          <t>✅ คำตอบที่ถูกต้อง: ข้อ ค. Redox titration (Permanganometry)
🎯 ทำไมข้อนี้ถึงถูก:
การตรวจวิเคราะห์หาปริมาณ Ferrous sulfate (FeSO4) ด้วยสารละลาย Potassium permanganate (KMnO4) ในสภาวะกรดซัลฟิวริก จัดเป็นปฏิกิริยารีดอกซ์แบบ Permanganometry:
$$5\text{Fe}^{2+} + \text{MnO}_4^- + 8\text{H}^+ \rightarrow 5\text{Fe}^{3+} + \text{Mn}^{2+} + 4\text{H}_2\text{O}$$
โดย Fe2+ ถูกออกซิไดซ์กลายเป็น Fe3+ และ MnO4- ถูกรีดิวซ์กลายเป็น Mn2+ โดย KMnO4 ทำหน้าที่เป็น Self-indicator จุดยุติสังเกตได้จากสีชมพูอ่อนถาวร
🔍 ข้ออื่นผิดเพราะอะไร:
• ข้อ ก.: Acid-base titration เป็นการถ่ายโอนโปรตอน ไม่เกี่ยวข้องกับการเปลี่ยนสถานะออกซิเดชันของเหล็ก
• ข้อ ข.: Non-aqueous acid-base titration ใช้สำหรับวิเคราะห์สารอินทรีย์ที่เป็นกรดหรือเบสอ่อนมากในตัวทำละลายอินทรีย์
• ข้อ ง.: Complexometric titration เป็นการเกิดสารเชิงซ้อนระหว่างโลหะกับ Ligand เช่น EDTA
• ข้อ จ.: Precipitation titration เป็นการไทเทรตที่เกิดตะกอน เช่น การตกตะกอนของเกลือเงินเฮไลด์</t>
        </is>
      </c>
      <c r="L19" s="186" t="n"/>
      <c r="M19" s="186" t="inlineStr">
        <is>
          <t>Product Group 1: Titrations</t>
        </is>
      </c>
      <c r="N19" s="186" t="inlineStr">
        <is>
          <t>1.2 Redox titration</t>
        </is>
      </c>
      <c r="O19" s="185" t="inlineStr">
        <is>
          <t>Product</t>
        </is>
      </c>
      <c r="P19" s="186" t="inlineStr">
        <is>
          <t>ข้อ 70 (PLE_CC1_2557.md)</t>
        </is>
      </c>
      <c r="Q19" s="185" t="inlineStr">
        <is>
          <t>ข้อสอบจริง</t>
        </is>
      </c>
      <c r="R19" s="185" t="inlineStr">
        <is>
          <t>2557</t>
        </is>
      </c>
      <c r="S19" s="185" t="n"/>
    </row>
    <row r="20" ht="24" customHeight="1" s="49">
      <c r="A20" s="185" t="n">
        <v>18</v>
      </c>
      <c r="B20" s="186" t="inlineStr">
        <is>
          <t>ในการตรวจวิเคราะห์หาปริมาณตัวยากลุ่ม Sulfonamides หรือ Primary aromatic amines ด้วยวิธี Nitrite Titration (Diazotization titration) โดยใช้สารละลายมาตรฐาน Sodium nitrite (NaNO2) ในสภาวะกรดไฮโดรคลอริก</t>
        </is>
      </c>
      <c r="C20" s="186" t="inlineStr">
        <is>
          <t>การตรวจวัดจุดยุติ (End-point determination) ตามวิธีมาตรฐานดังกล่าวนิยมใช้เทคนิคทางเคมีไฟฟ้า (Electrochemical method) ในข้อใด</t>
        </is>
      </c>
      <c r="D20" s="186" t="n"/>
      <c r="E20" s="186" t="inlineStr">
        <is>
          <t>Fajans Adsorption Indicator method</t>
        </is>
      </c>
      <c r="F20" s="186" t="inlineStr">
        <is>
          <t>Potentiometric pH Titration</t>
        </is>
      </c>
      <c r="G20" s="186" t="inlineStr">
        <is>
          <t>Biamperometric Titration (Dead-stop end-point)</t>
        </is>
      </c>
      <c r="H20" s="186" t="inlineStr">
        <is>
          <t>Nonaqueous Conductometric Titration</t>
        </is>
      </c>
      <c r="I20" s="186" t="inlineStr">
        <is>
          <t>Direct Spectrophotometric Titration</t>
        </is>
      </c>
      <c r="J20" s="185" t="n">
        <v>3</v>
      </c>
      <c r="K20" s="186" t="inlineStr">
        <is>
          <t>✅ คำตอบที่ถูกต้อง: ข้อ ค. Biamperometric Titration (Dead-stop end-point)
🎯 ทำไมข้อนี้ถึงถูก:
ในการตรวจวิเคราะห์หาปริมาณตัวยากลุ่ม Primary aromatic amines หรือ Sulfonamides ด้วยวิธี Nitrite Titration (Diazotization titration) โดยใช้สารละลายมาตรฐาน Sodium nitrite (NaNO2) นิยมตรวจวัดจุดยุติด้วยเทคนิคทางเคมีไฟฟ้าแบบ Biamperometric Titration (Dead-stop end-point method) โดยใช้ขั้วไฟฟ้าแพลทินัมคู่ (Pair of platinum electrodes) ให้ความต่างศักย์คงที่ เมื่อถึงจุดยุติที่มี NaNO2 เกินพอเพียงเล็กน้อย จะเกิดกระแสไฟฟ้าไหลอย่างถาวรในวงจร
🔍 ข้ออื่นผิดเพราะอะไร:
• ข้อ ก.: Fajans method เป็นเทคนิคการไทเทรตแบบตกตะกอนโดยใช้อินดิเคเตอร์ดูดซับสำหรับเฮไลด์ ไม่ใช่การหาจุดยุติของ diazotization
• ข้อ ข.: Potentiometric pH Titration เป็นการวัดค่าความต่างศักย์ไฟฟ้าที่เปลี่ยนไปตามความเข้มข้นของ H+ ในการไทเทรตกรด-เบส
• ข้อ ง.: Nonaqueous Conductometric Titration เป็นการวัดความนำไฟฟ้าในตัวทำละลายปราศจากน้ำ
• ข้อ จ.: Direct Spectrophotometric Titration เป็นการวัดการดูดกลืนแสง ไม่ใช่เทคนิคเคมีไฟฟ้าแบบ Dead-stop</t>
        </is>
      </c>
      <c r="L20" s="186" t="n"/>
      <c r="M20" s="186" t="inlineStr">
        <is>
          <t>Product Group 1: Titrations</t>
        </is>
      </c>
      <c r="N20" s="186" t="inlineStr">
        <is>
          <t>1.5 Equilibrium &amp; Stoichiometry</t>
        </is>
      </c>
      <c r="O20" s="185" t="inlineStr">
        <is>
          <t>Product</t>
        </is>
      </c>
      <c r="P20" s="186" t="inlineStr">
        <is>
          <t>ข้อ 5 (PLE_CC1_2533.md)</t>
        </is>
      </c>
      <c r="Q20" s="185" t="inlineStr">
        <is>
          <t>ข้อสอบจริง</t>
        </is>
      </c>
      <c r="R20" s="185" t="inlineStr">
        <is>
          <t>2533</t>
        </is>
      </c>
      <c r="S20" s="185" t="n"/>
    </row>
    <row r="21" ht="24" customHeight="1" s="49">
      <c r="A21" s="185" t="n">
        <v>19</v>
      </c>
      <c r="B21" s="186" t="n"/>
      <c r="C21" s="186" t="inlineStr">
        <is>
          <t>ในการตรวจวิเคราะห์หาปริมาณตัวยาสำคัญ Phenazopyridine Hydrochloride raw material ตามเภสัชตำรับสากล (USP) ซึ่งตัวยามีสมบัติเป็นเบสอ่อนมากและละลายได้น้อยในน้ำ ควรเลือกใช้เทคนิคการไทเทรตในข้อใด</t>
        </is>
      </c>
      <c r="D21" s="186" t="n"/>
      <c r="E21" s="186" t="inlineStr">
        <is>
          <t>Nonaqueous Acid-Base Titration</t>
        </is>
      </c>
      <c r="F21" s="186" t="inlineStr">
        <is>
          <t>Direct Aqueous Acid-Base Titration</t>
        </is>
      </c>
      <c r="G21" s="186" t="inlineStr">
        <is>
          <t>Residual (Back) Acid-Base Titration</t>
        </is>
      </c>
      <c r="H21" s="186" t="inlineStr">
        <is>
          <t>Redox Titration (Iodometry)</t>
        </is>
      </c>
      <c r="I21" s="186" t="inlineStr">
        <is>
          <t>Complexometric Titration (EDTA)</t>
        </is>
      </c>
      <c r="J21" s="185" t="n">
        <v>1</v>
      </c>
      <c r="K21" s="186" t="inlineStr">
        <is>
          <t>✅ คำตอบที่ถูกต้อง: ข้อ ก. Nonaqueous Acid-Base Titration
🎯 ทำไมข้อนี้ถึงถูก:
Phenazopyridine Hydrochloride เป็นเกลือของเบสอินทรีย์ที่อ่อนมาก (Weak base, pKa ประมาณ 5.1) และละลายน้ำได้น้อย ไม่สามารถไทเทรตในตัวทำละลายน้ำได้เพราะน้ำเป็น Leveling solvent จึงต้องใช้เทคนิค Nonaqueous Acid-Base Titration ตามเภสัชตำรับ USP โดยละลายตัวอย่างใน Glacial acetic acid เติม Mercuric acetate (เพื่อตรึงคลอไรด์ไอออน) แล้วไทเทรตด้วยสารละลายมาตรฐาน Perchloric acid (0.1 N HClO4) ใน Glacial acetic acid
🔍 ข้ออื่นผิดเพราะอะไร:
• ข้อ ข.: Direct Aqueous Acid-Base Titration ไม่สามารถใช้ได้เนื่องจากตัวยามีสมบัติเป็นเบสอ่อนมากเกินกว่าจะให้จุดยุติที่คมชัดในน้ำ
• ข้อ ค.: Residual (Back) Acid-Base Titration ไม่ใช่วิธีมาตรฐานสำหรับวัตถุดิบตัวยานี้
• ข้อ ง.: Redox Titration (Iodometry) ไม่สามารถใช้วิเคราะห์ Phenazopyridine ได้เนื่องจากไม่มีคุณสมบัติการถ่ายโอนอิเล็กตรอนจำเพาะ
• ข้อ จ.: Complexometric Titration (EDTA) ใช้สำหรับวิเคราะห์หาปริมาณไอออนของโลหะ ไม่ใช่เบสอินทรีย์</t>
        </is>
      </c>
      <c r="L21" s="186" t="n"/>
      <c r="M21" s="186" t="inlineStr">
        <is>
          <t>Product Group 1: Titrations</t>
        </is>
      </c>
      <c r="N21" s="186" t="inlineStr">
        <is>
          <t>1.1 Acid-base titration</t>
        </is>
      </c>
      <c r="O21" s="185" t="inlineStr">
        <is>
          <t>Product</t>
        </is>
      </c>
      <c r="P21" s="186" t="inlineStr">
        <is>
          <t>ข้อ 7 (PLE_CC1_2533.md)</t>
        </is>
      </c>
      <c r="Q21" s="185" t="inlineStr">
        <is>
          <t>ข้อสอบจริง</t>
        </is>
      </c>
      <c r="R21" s="185" t="inlineStr">
        <is>
          <t>2533</t>
        </is>
      </c>
      <c r="S21" s="185" t="n"/>
    </row>
    <row r="22" ht="24" customHeight="1" s="49">
      <c r="A22" s="185" t="n">
        <v>20</v>
      </c>
      <c r="B22" s="186" t="inlineStr">
        <is>
          <t>จากข้อกำหนดในเภสัชตำรับ (USP Monograph) สำหรับการตรวจหาปริมาณตัวยาสำคัญ (Assay) ของ Aspirin Tablets:
นำตัวยาไปต้มทำปฏิกิริยากับสารละลายมาตรฐาน Sodium hydroxide (NaOH) ที่มากเกินพออย่างแม่นยำ แล้วนำสารละลายด่างส่วนเกินมาไทเทรตกลับด้วยสารละลายมาตรฐานกรด Sulfuric acid (H2SO4)</t>
        </is>
      </c>
      <c r="C22" s="186" t="inlineStr">
        <is>
          <t>การตรวจวิเคราะห์หาปริมาณตัวยาสำคัญดังกล่าวจัดเป็นเทคนิคการไทเทรตในข้อใด</t>
        </is>
      </c>
      <c r="D22" s="186" t="n"/>
      <c r="E22" s="186" t="inlineStr">
        <is>
          <t>การไตเตรทแบบย้อนกลับ (Residual titration / Back titration)</t>
        </is>
      </c>
      <c r="F22" s="186" t="inlineStr">
        <is>
          <t>การไตเตรทโดยตรง (Direct titration)</t>
        </is>
      </c>
      <c r="G22" s="186" t="inlineStr">
        <is>
          <t>การไตเตรทแบบเกิดสารประกอบเชิงซ้อน (Complexometric titration)</t>
        </is>
      </c>
      <c r="H22" s="186" t="inlineStr">
        <is>
          <t>การไตเตรทแบบเกิดตะกอน (Precipitation titration)</t>
        </is>
      </c>
      <c r="I22" s="186" t="inlineStr">
        <is>
          <t>การไตเตรทในตัวทำละลายที่ไม่ใช่น้ำ (Non-aqueous titration)</t>
        </is>
      </c>
      <c r="J22" s="185" t="n">
        <v>1</v>
      </c>
      <c r="K22" s="186" t="inlineStr">
        <is>
          <t>✅ คำตอบที่ถูกต้อง: ข้อ ก. การไตเตรทแบบย้อนกลับ (Residual titration / Back titration)
🎯 ทำไมข้อนี้ถึงถูก:
ข้อ ก. Residual titration (หรือ Back titration) คือการเติมสารละลายมาตรฐานตัวแรกในปริมาณที่มากเกินพออย่างแม่นยำเพื่อให้ทำปฏิกิริยากับตัวยาสำคัญจนหมดอย่างสมบูรณ์ แล้วนำปริมาณสารมาตรฐานส่วนเกินที่ไม่ทำปฏิกิริยามาไตเตรทหาปริมาณด้วยสารละลายมาตรฐานตัวที่สอง
🔍 ข้ออื่นผิดเพราะอะไร:
• ข้อ ข. (Direct titration): เป็นการหยดสารละลายมาตรฐานจากบิวเรตต์ลงทำปฏิกิริยากับสารตัวอย่างโดยตรงจนถึงจุดยุติ ไม่มีการต้มกับสารละลายส่วนเกิน
• ข้อ ค. (Complexometric titration): เป็นการไตเตรทโดยอาศัยการเกิดสารประกอบเชิงซ้อน เช่น การใช้ EDTA หาปริมาณไอออนโลหะ (Ca2+, Mg2+, Zn2+)
• ข้อ ง. (Precipitation titration): เป็นการไตเตรทที่เกิดตะกอนที่ไม่ละลายน้ำ เช่น การใช้ AgNO3 หาปริมาณเฮไลด์ (Cl-, Br-, I-)
• ข้อ จ. (Non-aqueous titration): เป็นการไตเตรทในตัวทำละลายอินทรีย์สำหรับกรดอ่อนหรือเบสอ่อนมาก</t>
        </is>
      </c>
      <c r="L22" s="186" t="n"/>
      <c r="M22" s="186" t="inlineStr">
        <is>
          <t>Product Group 1: Titrations</t>
        </is>
      </c>
      <c r="N22" s="186" t="inlineStr">
        <is>
          <t>1.1 Acid-base titration</t>
        </is>
      </c>
      <c r="O22" s="185" t="inlineStr">
        <is>
          <t>Product</t>
        </is>
      </c>
      <c r="P22" s="186" t="inlineStr">
        <is>
          <t>ข้อสอบจริง Product ปี 2566 ข้อ 1</t>
        </is>
      </c>
      <c r="Q22" s="185" t="inlineStr">
        <is>
          <t>ข้อสอบจริง</t>
        </is>
      </c>
      <c r="R22" s="185" t="inlineStr">
        <is>
          <t>2566</t>
        </is>
      </c>
      <c r="S22" s="185" t="n"/>
    </row>
    <row r="23" ht="24" customHeight="1" s="49">
      <c r="A23" s="185" t="n">
        <v>21</v>
      </c>
      <c r="B23" s="186" t="n"/>
      <c r="C23" s="186" t="inlineStr">
        <is>
          <t>การตรวจหาปริมาณตัวยาสำคัญ (Assay) ของ Potassium chloride (KCl) ตามเภสัชตำรับ โดยละลายตัวอย่างในน้ำแล้วนำไปไตเตรทกับสารละลายมาตรฐาน Silver nitrate (AgNO3) โดยใช้ Eosin Y TS หรือ Fluorescein เป็นอินดิเคเตอร์ จัดเป็นเทคนิคการไตเตรทประเภทใด?</t>
        </is>
      </c>
      <c r="D23" s="186" t="n"/>
      <c r="E23" s="186" t="inlineStr">
        <is>
          <t>การไตเตรทแบบเกิดตะกอน (Precipitation titration by Fajans method)</t>
        </is>
      </c>
      <c r="F23" s="186" t="inlineStr">
        <is>
          <t>การไตเตรทกรด-ด่างในน้ำ (Aqueous acid-base titration)</t>
        </is>
      </c>
      <c r="G23" s="186" t="inlineStr">
        <is>
          <t>การไตเตรทแบบเกิดสารประกอบเชิงซ้อน (Complexometric titration)</t>
        </is>
      </c>
      <c r="H23" s="186" t="inlineStr">
        <is>
          <t>การไตเตรทปฏิกิริยารีดอกซ์ (Redox titration)</t>
        </is>
      </c>
      <c r="I23" s="186" t="inlineStr">
        <is>
          <t>การไตเตรทแบบแทนที่ (Displacement titration)</t>
        </is>
      </c>
      <c r="J23" s="185" t="n">
        <v>1</v>
      </c>
      <c r="K23" s="186" t="inlineStr">
        <is>
          <t>✅ คำตอบที่ถูกต้อง: ข้อ ก. การไตเตรทแบบเกิดตะกอน (Precipitation titration by Fajans method)
🎯 ทำไมข้อนี้ถึงถูก:
ข้อ ก. การไตเตรทระหว่าง Cl- กับ AgNO3 โดยใช้สีดูดซับ (Adsorption indicator เช่น Eosin Y หรือ Dichlorofluorescein) เป็นวิธีการของ Fajans (Fajans method) ซึ่งจัดเป็น การไตเตรทแบบเกิดตะกอน (Precipitation titration / Argentometry)
🔍 ข้ออื่นผิดเพราะอะไร:
• ข้อ ข. (Acid-base titration): ไม่มีการถ่ายโอนโปรตอน (H+) จึงไม่ใช่การไตเตรทกรด-ด่าง
• ข้อ ค. (Complexometric titration): เป็นการเกิด Chelate complex กับ EDTA ไม่ใช่การเกิดตะกอนเกลือซิลเวอร์
• ข้อ ง. (Redox titration): เลขออกซิเดชันของ Ag (+1) และ Cl (-1) ไม่เปลี่ยนแปลง จึงไม่ใช่ปฏิกิริยารีดอกซ์
• ข้อ จ. (Displacement titration): ไม่ใช่ชื่อประเภทปฏิกิริยาหลักในกรณีนี้</t>
        </is>
      </c>
      <c r="L23" s="186" t="n"/>
      <c r="M23" s="186" t="inlineStr">
        <is>
          <t>Product Group 1: Titrations</t>
        </is>
      </c>
      <c r="N23" s="186" t="inlineStr">
        <is>
          <t>1.3 Precipitation titration</t>
        </is>
      </c>
      <c r="O23" s="185" t="inlineStr">
        <is>
          <t>Product</t>
        </is>
      </c>
      <c r="P23" s="186" t="inlineStr">
        <is>
          <t>ข้อสอบจริง Product ปี 2566 ข้อ 34</t>
        </is>
      </c>
      <c r="Q23" s="185" t="inlineStr">
        <is>
          <t>ข้อสอบจริง</t>
        </is>
      </c>
      <c r="R23" s="185" t="inlineStr">
        <is>
          <t>2566</t>
        </is>
      </c>
      <c r="S23" s="185" t="n"/>
    </row>
    <row r="24" ht="24" customHeight="1" s="49">
      <c r="A24" s="185" t="n">
        <v>22</v>
      </c>
      <c r="B24" s="186" t="inlineStr">
        <is>
          <t>จากเภสัชตำรับระบุวิธี Assay ของยา Ferrous Sulfate:
ละลายตัวอย่างในกรดซัลฟิวริก แล้วไทเทรตด้วยสารละลายมาตรฐาน 0.1 N Ceric sulfate จนกระทั่งสีแดงส้มของอินดิเคเตอร์ Ferroin เปลี่ยนเป็นสีฟ้าอ่อนอย่างถาวร</t>
        </is>
      </c>
      <c r="C24" s="186" t="inlineStr">
        <is>
          <t>การตรวจวิเคราะห์หาปริมาณตัวยาสำคัญดังกล่าวจัดเป็นเทคนิคการไทเทรตประเภทใด</t>
        </is>
      </c>
      <c r="D24" s="186" t="n"/>
      <c r="E24" s="186" t="inlineStr">
        <is>
          <t>Redox titration (Oxidation-Reduction / Cerimetry)</t>
        </is>
      </c>
      <c r="F24" s="186" t="inlineStr">
        <is>
          <t>Acid-base neutralization</t>
        </is>
      </c>
      <c r="G24" s="186" t="inlineStr">
        <is>
          <t>Complexometric titration</t>
        </is>
      </c>
      <c r="H24" s="186" t="inlineStr">
        <is>
          <t>Precipitation titration</t>
        </is>
      </c>
      <c r="I24" s="186" t="inlineStr">
        <is>
          <t>Non-aqueous titration</t>
        </is>
      </c>
      <c r="J24" s="185" t="n">
        <v>1</v>
      </c>
      <c r="K24" s="186" t="inlineStr">
        <is>
          <t>✅ คำตอบที่ถูกต้อง: ข้อ ก. Redox titration (Oxidation-Reduction / Cerimetry)
🎯 ทำไมข้อนี้ถึงถูก:
การใช้สารละลายมาตรฐาน Ceric sulfate ในสภาวะกรดแก่ ร่วมกับอินดิเคเตอร์ Ferroin (Tris(1,10-phenanthroline)iron(II) sulfate) ซึ่งเปลี่ยนจากสีแดงส้ม (Ferroin) เป็นสีฟ้าอ่อน (Ferriin) เมื่อจุดสมมูลสิ้นสุดลง เป็นเทคนิคมาตรฐานของ Redox titration (Cerimetry)
🔍 ข้ออื่นผิดเพราะอะไร:
• ข้อ ข. (Acid-base): ไม่ใช่การสะเทินกรดด่าง
• ข้อ ค. (Complexometric): ไม่ได้ใช้ EDTA
• ข้อ ง. (Precipitation): ไม่ใช่ปฏิกิริยาตกตะกอน
• ข้อ จ. (Non-aqueous): ทำในสารละลายกรดซัลฟิวริกในน้ำ</t>
        </is>
      </c>
      <c r="L24" s="186" t="n"/>
      <c r="M24" s="186" t="inlineStr">
        <is>
          <t>Product Group 1: Titrations</t>
        </is>
      </c>
      <c r="N24" s="186" t="inlineStr">
        <is>
          <t>1.2 Redox titration</t>
        </is>
      </c>
      <c r="O24" s="185" t="inlineStr">
        <is>
          <t>Product</t>
        </is>
      </c>
      <c r="P24" s="186" t="inlineStr">
        <is>
          <t>ข้อสอบจริง Product ปี 2563 ข้อ 1</t>
        </is>
      </c>
      <c r="Q24" s="185" t="inlineStr">
        <is>
          <t>ข้อสอบจริง</t>
        </is>
      </c>
      <c r="R24" s="185" t="inlineStr">
        <is>
          <t>2563</t>
        </is>
      </c>
      <c r="S24" s="185" t="n"/>
    </row>
    <row r="25" ht="24" customHeight="1" s="49">
      <c r="A25" s="185" t="n">
        <v>23</v>
      </c>
      <c r="B25" s="186" t="inlineStr">
        <is>
          <t>เภสัชตำรับกำหนดวิธี Assay ยาเม็ด Aspirin:
นำผงยาต้มกับ 0.5 N NaOH ที่มากเกินพอ จากนั้นไทเทรต NaOH ส่วนเกินกลับด้วย 0.5 N H2SO4</t>
        </is>
      </c>
      <c r="C25" s="186" t="inlineStr">
        <is>
          <t>การตรวจวิเคราะห์หาปริมาณตัวยาสำคัญดังกล่าวจัดเป็นเทคนิคการไทเทรตประเภทใด</t>
        </is>
      </c>
      <c r="D25" s="186" t="n"/>
      <c r="E25" s="186" t="inlineStr">
        <is>
          <t>Residual (Back) acid-base titration</t>
        </is>
      </c>
      <c r="F25" s="186" t="inlineStr">
        <is>
          <t>Direct acid-base titration</t>
        </is>
      </c>
      <c r="G25" s="186" t="inlineStr">
        <is>
          <t>Complexometric titration</t>
        </is>
      </c>
      <c r="H25" s="186" t="inlineStr">
        <is>
          <t>Precipitation titration</t>
        </is>
      </c>
      <c r="I25" s="186" t="inlineStr">
        <is>
          <t>Non-aqueous titration</t>
        </is>
      </c>
      <c r="J25" s="185" t="n">
        <v>1</v>
      </c>
      <c r="K25" s="186" t="inlineStr">
        <is>
          <t>✅ คำตอบที่ถูกต้อง: ข้อ ก. Residual (Back) acid-base titration
🎯 ทำไมข้อนี้ถึงถูก:
การต้มกับสารละลายมาตรฐาน NaOH ในปริมาณที่มากเกินพอ เพื่อให้เกิดปฏิกิริยาไฮโดรไลซิส (Saponification) อย่างสมบูรณ์ แล้วนำด่างส่วนเกินมาไตเตรทกลับ (Back titration) ด้วยสารละลายมาตรฐาน H2SO4 โดยใช้ฟีนอล์ฟทาลีนเป็นอินดิเคเตอร์ เป็นวิธีมาตรฐาน Residual (Back) acid-base titration
🔍 ข้ออื่นผิดเพราะอะไร:
• ข้อ ข. (Direct acid-base): ไตเตรทตรงในน้ำเย็นไม่สามารถวัดหมู่ Ester ได้ครบถ้วน
• ข้อ ค. (Complexometric): เป็นการจับคีเลตของโลหะกับ EDTA
• ข้อ ง. (Precipitation): เป็นการไตเตรทตกตะกอน
• ข้อ จ. (Non-aqueous): เป็นการไตเตรทในตัวทำละลายปราศจากน้ำ</t>
        </is>
      </c>
      <c r="L25" s="186" t="n"/>
      <c r="M25" s="186" t="inlineStr">
        <is>
          <t>Product Group 1: Titrations</t>
        </is>
      </c>
      <c r="N25" s="186" t="inlineStr">
        <is>
          <t>1.1 Acid-base titration</t>
        </is>
      </c>
      <c r="O25" s="185" t="inlineStr">
        <is>
          <t>Product</t>
        </is>
      </c>
      <c r="P25" s="186" t="inlineStr">
        <is>
          <t>ข้อสอบจริง Product ปี 2563 ข้อ 3</t>
        </is>
      </c>
      <c r="Q25" s="185" t="inlineStr">
        <is>
          <t>ข้อสอบจริง</t>
        </is>
      </c>
      <c r="R25" s="185" t="inlineStr">
        <is>
          <t>2563</t>
        </is>
      </c>
      <c r="S25" s="185" t="n"/>
    </row>
    <row r="26" ht="24" customHeight="1" s="49">
      <c r="A26" s="185" t="n">
        <v>24</v>
      </c>
      <c r="B26" s="186" t="n"/>
      <c r="C26" s="186" t="inlineStr">
        <is>
          <t>การวิเคราะห์ Salbutamol Sulfate raw material (MW = 576.70) ด้วย 0.1 N Perchloric acid โดยใช้วิธี Non-aqueous titration กำหนดให้ 1 mL ของ 0.1 N HClO4 สมมูลกับตัวยากี่มิลลิกรัม</t>
        </is>
      </c>
      <c r="D26" s="186" t="n"/>
      <c r="E26" s="186" t="inlineStr">
        <is>
          <t>57.67 mg</t>
        </is>
      </c>
      <c r="F26" s="186" t="inlineStr">
        <is>
          <t>28.84 mg</t>
        </is>
      </c>
      <c r="G26" s="186" t="inlineStr">
        <is>
          <t>115.34 mg</t>
        </is>
      </c>
      <c r="H26" s="186" t="inlineStr">
        <is>
          <t>5.767 mg</t>
        </is>
      </c>
      <c r="I26" s="186" t="inlineStr">
        <is>
          <t>576.70 mg</t>
        </is>
      </c>
      <c r="J26" s="185" t="n">
        <v>1</v>
      </c>
      <c r="K26" s="186" t="inlineStr">
        <is>
          <t>✅ คำตอบที่ถูกต้อง: ข้อ ก. 57.67 mg
🎯 ทำไมข้อนี้ถึงถูก:
การคำนวณ Equivalence factor:
1,000 mL ของ 1 N HClO4 = 576.70 g Salbutamol Sulfate
1 mL ของ 0.1 N HClO4 = (576.70 g / 1,000) × 0.1 = 0.05767 g = 57.67 mg
🔍 ข้ออื่นผิดเพราะอะไร:
• ข้อ ข. (28.84 mg): หารสองผิดพลาด
• ข้อ ค. (115.34 mg): คูณสองผิดพลาด
• ข้อ ง. (5.767 mg): ทศนิยมผิด 1 ตำแหน่ง
• ข้อ จ. (576.70 mg): เป็นน้ำหนักโมเลกุลในหน่วยกรัม</t>
        </is>
      </c>
      <c r="L26" s="186" t="n"/>
      <c r="M26" s="186" t="inlineStr">
        <is>
          <t>Product Group 1: Titrations</t>
        </is>
      </c>
      <c r="N26" s="186" t="inlineStr">
        <is>
          <t>1.1 Acid-base titration</t>
        </is>
      </c>
      <c r="O26" s="185" t="inlineStr">
        <is>
          <t>Product</t>
        </is>
      </c>
      <c r="P26" s="186" t="inlineStr">
        <is>
          <t>ข้อสอบจริง Product ปี 2563 ข้อ 5</t>
        </is>
      </c>
      <c r="Q26" s="185" t="inlineStr">
        <is>
          <t>ข้อสอบจริง</t>
        </is>
      </c>
      <c r="R26" s="185" t="inlineStr">
        <is>
          <t>2563</t>
        </is>
      </c>
      <c r="S26" s="185" t="n"/>
    </row>
    <row r="27" ht="24" customHeight="1" s="49">
      <c r="A27" s="185" t="n">
        <v>25</v>
      </c>
      <c r="B27" s="186" t="inlineStr">
        <is>
          <t>เภสัชตำรับกำหนดวิธี Assay ยา Aluminium Hydroxide:
เติมสารละลายมาตรฐาน 0.05 M Disodium EDTA ที่มากเกินพอ ต้มให้เกิดสารประกอบเชิงซ้อน แล้วไทเทรต EDTA ส่วนเกินกลับด้วย 0.05 M Lead nitrate โดยใช้ Xylenol orange เป็นอินดิเคเตอร์</t>
        </is>
      </c>
      <c r="C27" s="186" t="inlineStr">
        <is>
          <t>การตรวจวิเคราะห์หาปริมาณตัวยาสำคัญดังกล่าวจัดเป็นเทคนิคการไทเทรตประเภทใด</t>
        </is>
      </c>
      <c r="D27" s="186" t="n"/>
      <c r="E27" s="186" t="inlineStr">
        <is>
          <t>Complexometric back titration</t>
        </is>
      </c>
      <c r="F27" s="186" t="inlineStr">
        <is>
          <t>Direct complexometric titration</t>
        </is>
      </c>
      <c r="G27" s="186" t="inlineStr">
        <is>
          <t>Precipitation titration</t>
        </is>
      </c>
      <c r="H27" s="186" t="inlineStr">
        <is>
          <t>Redox titration</t>
        </is>
      </c>
      <c r="I27" s="186" t="inlineStr">
        <is>
          <t>Acid-base titration</t>
        </is>
      </c>
      <c r="J27" s="185" t="n">
        <v>1</v>
      </c>
      <c r="K27" s="186" t="inlineStr">
        <is>
          <t>✅ คำตอบที่ถูกต้อง: ข้อ ก. Complexometric back titration
🎯 ทำไมข้อนี้ถึงถูก:
การเติม EDTA ส่วนเกิน ต้มให้ทำปฏิกิริยาสมบูรณ์ แล้วนำ EDTA ส่วนเกินมาไตเตรทกลับด้วย Lead nitrate หรือ Zinc sulfate โดยใช้ Xylenol orange เป็นอินดิเคเตอร์ จัดเป็น Complexometric back titration
🔍 ข้ออื่นผิดเพราะอะไร:
• ข้อ ข. (Direct complexometric): ไม่สามารถทำได้เนื่องจากปฏิกิริยาช้า
• ข้อ ค. (Precipitation): ไม่ใช่การไตเตรทตกตะกอน
• ข้อ ง. (Redox): ไม่ใช่ปฏิกิริยารีดอกซ์
• ข้อ จ. (Acid-base): สารที่ใช้คือ EDTA และเกลือโลหะ ไม่ใช่กรด-เบส</t>
        </is>
      </c>
      <c r="L27" s="186" t="n"/>
      <c r="M27" s="186" t="inlineStr">
        <is>
          <t>Product Group 1: Titrations</t>
        </is>
      </c>
      <c r="N27" s="186" t="inlineStr">
        <is>
          <t>1.4 Complexometric titration</t>
        </is>
      </c>
      <c r="O27" s="185" t="inlineStr">
        <is>
          <t>Product</t>
        </is>
      </c>
      <c r="P27" s="186" t="inlineStr">
        <is>
          <t>ข้อสอบจริง Product ปี 2563 ข้อ 6</t>
        </is>
      </c>
      <c r="Q27" s="185" t="inlineStr">
        <is>
          <t>ข้อสอบจริง</t>
        </is>
      </c>
      <c r="R27" s="185" t="inlineStr">
        <is>
          <t>2563</t>
        </is>
      </c>
      <c r="S27" s="185" t="n"/>
    </row>
    <row r="28" ht="24" customHeight="1" s="49">
      <c r="A28" s="185" t="n">
        <v>26</v>
      </c>
      <c r="B28" s="186" t="n"/>
      <c r="C28" s="186" t="inlineStr">
        <is>
          <t>สารก่อเจลกลุ่ม Carbomer (Carbopol) ที่นิยมใช้ในสูตรตำรับยาเจลทางเภสัชกรรม ข้อใดต่อไปนี้กล่าวถูกต้องเกี่ยวกับคุณสมบัติและข้อควรระวังในการใช้งาน</t>
        </is>
      </c>
      <c r="D28" s="186" t="n"/>
      <c r="E28" s="186" t="inlineStr">
        <is>
          <t>ใช้ความเข้มข้นต่ำ (0.5-2%) ให้ความหนืดสูง ต้องปรับสภาพด้วยด่าง (เช่น Triethanolamine) เพื่อให้พองตัวเกิดเจล และไวต่อการสูญเสียความหนืดเมื่อมีเกลืออิเล็กโทรไลต์ความเข้มข้นสูง</t>
        </is>
      </c>
      <c r="F28" s="186" t="inlineStr">
        <is>
          <t>ต้องใช้ความร้อนสูงในการละลายและทนต่ออิเล็กโทรไลต์ได้ดีเยี่ยมทุกสภาวะ</t>
        </is>
      </c>
      <c r="G28" s="186" t="inlineStr">
        <is>
          <t>เกิดเจลได้ดีที่สุดในสภาวะกรดแก่ pH น้อยกว่า 3</t>
        </is>
      </c>
      <c r="H28" s="186" t="inlineStr">
        <is>
          <t>เป็นสารก่อเจลชนิดประจุบวก ไม่ทำปฏิกิริยากับสารใดๆ</t>
        </is>
      </c>
      <c r="I28" s="186" t="inlineStr">
        <is>
          <t>ไม่สามารถใช้ในสูตรตำรับยาใช้ภายนอกได้เนื่องจากระคายเคืองสูง</t>
        </is>
      </c>
      <c r="J28" s="185" t="n">
        <v>1</v>
      </c>
      <c r="K28" s="186" t="inlineStr">
        <is>
          <t>✅ คำตอบที่ถูกต้อง: ข้อ ก. ใช้ความเข้มข้นต่ำ (0.5-2%) ให้ความหนืดสูง ต้องปรับสภาพด้วยด่าง (เช่น Triethanolamine) เพื่อให้พองตัวเกิดเจล และไวต่อการสูญเสียความหนืดเมื่อมีเกลืออิเล็กโทรไลต์ความเข้มข้นสูง
🎯 ทำไมข้อนี้ถึงถูก:
Carbomer มีประสิทธิภาพการก่อเจลสูงมาก ใช้ปริมาณเพียง 0.5-2% ก็ได้เจลใสความหนืดสูง จำเป็นต้องปรับความเป็นกลางด้วยด่าง (Neutralizing agent เช่น Triethanolamine หรือ NaOH) เพื่อให้สายโมเลกุลคลายตัว และข้อควรระวังสำคัญคือเจลจะสูญเสียความหนืดทันทีหากมีไอออนอิเล็กโทรไลต์ (เช่น NaCl) ปริมาณสูงในตำรับ
🔍 ข้ออื่นผิดเพราะอะไร:
• ข้อ ข.: Carbomer กระจายตัวได้ในน้ำเย็นและไวต่ออิเล็กโทรไลต์มาก (ความหนืดลดลงอย่างรวดเร็ว)
• ข้อ ค.: ในสภาวะกรดแก่ pH &lt; 3 สายโมเลกุลจะขดแน่น ไม่เกิดเจลความหนืดสูง
• ข้อ ง.: Carbomer เป็น Anionic polymer (ประจุลบจากหมู่ -COO⁻)
• ข้อ จ.: Carbomer ปลอดภัยและเป็นสารก่อเจลยอดนิยมในยาใช้ภายนอก</t>
        </is>
      </c>
      <c r="L28" s="186" t="n"/>
      <c r="M28" s="186" t="inlineStr">
        <is>
          <t>Product Group 1: Titrations</t>
        </is>
      </c>
      <c r="N28" s="186" t="inlineStr">
        <is>
          <t>1.4 Complexometric titration</t>
        </is>
      </c>
      <c r="O28" s="185" t="inlineStr">
        <is>
          <t>Product</t>
        </is>
      </c>
      <c r="P28" s="186" t="inlineStr">
        <is>
          <t>ข้อสอบจริง Product ปี 2562 ข้อ 4</t>
        </is>
      </c>
      <c r="Q28" s="185" t="inlineStr">
        <is>
          <t>ข้อสอบจริง</t>
        </is>
      </c>
      <c r="R28" s="185" t="inlineStr">
        <is>
          <t>2562</t>
        </is>
      </c>
      <c r="S28" s="185" t="n"/>
    </row>
    <row r="29" ht="24" customHeight="1" s="49">
      <c r="A29" s="185" t="n">
        <v>27</v>
      </c>
      <c r="B29" s="186" t="inlineStr">
        <is>
          <t>เภสัชตำรับระบุวิธี Assay ยาเม็ด Naproxen Tablets:
ละลายผงยาในสารละลายผสมระหว่างน้ำและเมทานอล แล้วไทเทรตด้วยสารละลายมาตรฐาน 0.1 N Sodium hydroxide โดยใช้ Phenolphthalein เป็นอินดิเคเตอร์</t>
        </is>
      </c>
      <c r="C29" s="186" t="inlineStr">
        <is>
          <t>การตรวจวิเคราะห์หาปริมาณตัวยาสำคัญดังกล่าวจัดเป็นเทคนิคการไทเทรตประเภทใด</t>
        </is>
      </c>
      <c r="D29" s="186" t="n"/>
      <c r="E29" s="186" t="inlineStr">
        <is>
          <t>Direct acid-base neutralization titration</t>
        </is>
      </c>
      <c r="F29" s="186" t="inlineStr">
        <is>
          <t>Residual (Back) titration</t>
        </is>
      </c>
      <c r="G29" s="186" t="inlineStr">
        <is>
          <t>Complexometric titration</t>
        </is>
      </c>
      <c r="H29" s="186" t="inlineStr">
        <is>
          <t>Precipitation titration</t>
        </is>
      </c>
      <c r="I29" s="186" t="inlineStr">
        <is>
          <t>Non-aqueous titration</t>
        </is>
      </c>
      <c r="J29" s="185" t="n">
        <v>1</v>
      </c>
      <c r="K29" s="186" t="inlineStr">
        <is>
          <t>✅ คำตอบที่ถูกต้อง: ข้อ ก. Direct acid-base neutralization titration
🎯 ทำไมข้อนี้ถึงถูก:
Naproxen สามารถละลายได้ดีในตัวทำละลายผสมน้ำและเมทานอล และหมู่กรดคาร์บอกซิลิกสามารถทำปฏิกิริยาสะเทินกับ NaOH ได้โดยตรงและรวดเร็ว โดยใช้ Phenolphthalein เป็นอินดิเคเตอร์บอกจุดยุติ จึงจัดเป็น Direct acid-base neutralization titration
🔍 ข้ออื่นผิดเพราะอะไร:
• ข้อ ข. (Residual/Back titration): ไม่จำเป็นต้องใช้การไทเทรตย้อนกลับเพราะ Naproxen ทำปฏิกิริยาสะเทินได้เร็ว
• ข้อ ค. (Complexometric): เป็นการจับคีเลตของโลหะกับ EDTA
• ข้อ ง. (Precipitation): เป็นการตกตะกอนกับเงิน
• ข้อ จ. (Non-aqueous): มีน้ำเป็นองค์ประกอบในระบบตัวทำละลายและใช้ NaOH เป็นสารละลายมาตรฐาน</t>
        </is>
      </c>
      <c r="L29" s="186" t="n"/>
      <c r="M29" s="186" t="inlineStr">
        <is>
          <t>Product Group 1: Titrations</t>
        </is>
      </c>
      <c r="N29" s="186" t="inlineStr">
        <is>
          <t>1.1 Acid-base titration</t>
        </is>
      </c>
      <c r="O29" s="185" t="inlineStr">
        <is>
          <t>Product</t>
        </is>
      </c>
      <c r="P29" s="186" t="inlineStr">
        <is>
          <t>ข้อสอบจริง Product ปี 2561 ข้อ 5</t>
        </is>
      </c>
      <c r="Q29" s="185" t="inlineStr">
        <is>
          <t>ข้อสอบจริง</t>
        </is>
      </c>
      <c r="R29" s="185" t="inlineStr">
        <is>
          <t>2561</t>
        </is>
      </c>
      <c r="S29" s="185" t="n"/>
    </row>
    <row r="30" ht="24" customHeight="1" s="49">
      <c r="A30" s="185" t="n">
        <v>28</v>
      </c>
      <c r="B30" s="186" t="n"/>
      <c r="C30" s="186" t="inlineStr">
        <is>
          <t>สูตรตำรับ Benzoyl peroxide Emulgel ประกอบด้วย Carbopol 940, Benzoyl peroxide, Olive oil, Disodium EDTA, Triethanolamine และ Purified water สาร Carbopol 940 ในสูตรตำรับนี้ทำหน้าที่อะไร</t>
        </is>
      </c>
      <c r="D30" s="186" t="n"/>
      <c r="E30" s="186" t="inlineStr">
        <is>
          <t>Gelling agent (สารก่อเจลสร้างโครงข่ายความหนืด)</t>
        </is>
      </c>
      <c r="F30" s="186" t="inlineStr">
        <is>
          <t>Emulsifying agent</t>
        </is>
      </c>
      <c r="G30" s="186" t="inlineStr">
        <is>
          <t>Preservative</t>
        </is>
      </c>
      <c r="H30" s="186" t="inlineStr">
        <is>
          <t>Neutralizing agent</t>
        </is>
      </c>
      <c r="I30" s="186" t="inlineStr">
        <is>
          <t>Solubilizer</t>
        </is>
      </c>
      <c r="J30" s="185" t="n">
        <v>1</v>
      </c>
      <c r="K30" s="186" t="inlineStr">
        <is>
          <t>✅ คำตอบที่ถูกต้อง: ข้อ ก. Gelling agent (สารก่อเจลสร้างโครงข่ายความหนืด)
🎯 ทำไมข้อนี้ถึงถูก:
Carbopol 940 ทำหน้าที่เป็น Gelling agent (Hydrogel matrix former) ในการสร้างโครงข่ายเจลที่มีความหนืดสูง ช่วยพยุงหยดอิมัลชันของตัวยาและน้ำมันในตำรับ Emulgel ให้มีความคงตัวทางกายภาพที่ดี
🔍 ข้ออื่นผิดเพราะอะไร:
• ข้อ ข. (Emulsifying agent): สารลดแรงตึงผิวหลักในตำรับคือ Polysorbate หรือสารลดแรงตึงผิว
• ข้อ ค. (Preservative): Carbomer ไม่มีฤทธิ์ฆ่าเชื้อ
• ข้อ ง. (Neutralizing agent): สารปรับด่างคือ Triethanolamine
• ข้อ จ. (Solubilizer): ไม่ใช่ตัวทำละลาย</t>
        </is>
      </c>
      <c r="L30" s="186" t="n"/>
      <c r="M30" s="186" t="inlineStr">
        <is>
          <t>Product Group 1: Titrations</t>
        </is>
      </c>
      <c r="N30" s="186" t="inlineStr">
        <is>
          <t>1.4 Complexometric titration</t>
        </is>
      </c>
      <c r="O30" s="185" t="inlineStr">
        <is>
          <t>Product</t>
        </is>
      </c>
      <c r="P30" s="186" t="inlineStr">
        <is>
          <t>ข้อสอบจริง Product ปี 2561 ข้อ 19</t>
        </is>
      </c>
      <c r="Q30" s="185" t="inlineStr">
        <is>
          <t>ข้อสอบจริง</t>
        </is>
      </c>
      <c r="R30" s="185" t="inlineStr">
        <is>
          <t>2561</t>
        </is>
      </c>
      <c r="S30" s="185" t="n"/>
    </row>
    <row r="31" ht="24" customHeight="1" s="49">
      <c r="A31" s="185" t="n">
        <v>29</v>
      </c>
      <c r="B31" s="186" t="n"/>
      <c r="C31" s="186" t="inlineStr">
        <is>
          <t>จากสูตรตำรับ Benzoyl peroxide Emulgel สาร Disodium EDTA ที่ใส่ลงไปในตำรับทำหน้าที่อะไร</t>
        </is>
      </c>
      <c r="D31" s="186" t="n"/>
      <c r="E31" s="186" t="inlineStr">
        <is>
          <t>Chelating agent (สารคีเลตจับโลหะหนักเพื่อป้องกันการสลายตัวของตัวยาจากปฏิกิริยาออกซิเดชัน)</t>
        </is>
      </c>
      <c r="F31" s="186" t="inlineStr">
        <is>
          <t>Gelling agent</t>
        </is>
      </c>
      <c r="G31" s="186" t="inlineStr">
        <is>
          <t>Neutralizing agent</t>
        </is>
      </c>
      <c r="H31" s="186" t="inlineStr">
        <is>
          <t>Primary preservative</t>
        </is>
      </c>
      <c r="I31" s="186" t="inlineStr">
        <is>
          <t>Penetration enhancer</t>
        </is>
      </c>
      <c r="J31" s="185" t="n">
        <v>1</v>
      </c>
      <c r="K31" s="186" t="inlineStr">
        <is>
          <t>✅ คำตอบที่ถูกต้อง: ข้อ ก. Chelating agent (สารคีเลตจับโลหะหนักเพื่อป้องกันการสลายตัวของตัวยาจากปฏิกิริยาออกซิเดชัน)
🎯 ทำไมข้อนี้ถึงถูก:
Disodium EDTA ทำหน้าที่เป็น Chelating agent เข้าจับกับประจุโลหะหนัก (Trace metals) เช่น Fe³⁺, Cu²⁺ ที่อาจปนเปื้อนในน้ำหรือสารช่วย เพื่อป้องกันไม่ให้โลหะเหล่านี้เร่งการสลายตัวของ Benzoyl peroxide และรักษาความคงตัวของตำรับ
🔍 ข้ออื่นผิดเพราะอะไร:
• ข้อ ข. (Gelling agent): สารก่อเจลคือ Carbopol 940
• ข้อ ค. (Neutralizing agent): สารปรับด่างคือ Triethanolamine
• ข้อ ง. (Primary preservative): EDTA เป็นเพียงสารเสริมฤทธิ์สารกันเสีย (Preservative synergist) ไม่ใช่สารกันเสียหลัก
• ข้อ จ. (Penetration enhancer): ไม่ใช่หน้าที่หลักของ EDTA</t>
        </is>
      </c>
      <c r="L31" s="186" t="n"/>
      <c r="M31" s="186" t="inlineStr">
        <is>
          <t>Product Group 1: Titrations</t>
        </is>
      </c>
      <c r="N31" s="186" t="inlineStr">
        <is>
          <t>1.4 Complexometric titration</t>
        </is>
      </c>
      <c r="O31" s="185" t="inlineStr">
        <is>
          <t>Product</t>
        </is>
      </c>
      <c r="P31" s="186" t="inlineStr">
        <is>
          <t>ข้อสอบจริง Product ปี 2561 ข้อ 20</t>
        </is>
      </c>
      <c r="Q31" s="185" t="inlineStr">
        <is>
          <t>ข้อสอบจริง</t>
        </is>
      </c>
      <c r="R31" s="185" t="inlineStr">
        <is>
          <t>2561</t>
        </is>
      </c>
      <c r="S31" s="185" t="n"/>
    </row>
    <row r="32" ht="24" customHeight="1" s="49">
      <c r="A32" s="185" t="n">
        <v>30</v>
      </c>
      <c r="B32" s="186" t="inlineStr">
        <is>
          <t>ตามเภสัชตำรับ USP ในการวิเคราะห์หาปริมาณ Naproxen raw material ระบุขั้นตอนดังนี้:
'Dissolve about 500 mg of Naproxen in a mixture of methanol and water, add phenolphthalein TS, and titrate with 0.1 N sodium hydroxide VS'</t>
        </is>
      </c>
      <c r="C32" s="186" t="inlineStr">
        <is>
          <t>การตรวจวิเคราะห์หาปริมาณตัวยาสำคัญดังกล่าวจัดเป็นเทคนิคการไทเทรตประเภทใด</t>
        </is>
      </c>
      <c r="D32" s="186" t="n"/>
      <c r="E32" s="186" t="inlineStr">
        <is>
          <t>Direct acid-base titration</t>
        </is>
      </c>
      <c r="F32" s="186" t="inlineStr">
        <is>
          <t>Back acid-base titration</t>
        </is>
      </c>
      <c r="G32" s="186" t="inlineStr">
        <is>
          <t>Non-aqueous titration</t>
        </is>
      </c>
      <c r="H32" s="186" t="inlineStr">
        <is>
          <t>Complexometric titration</t>
        </is>
      </c>
      <c r="I32" s="186" t="inlineStr">
        <is>
          <t>Precipitation titration</t>
        </is>
      </c>
      <c r="J32" s="185" t="n">
        <v>1</v>
      </c>
      <c r="K32" s="186" t="inlineStr">
        <is>
          <t>✅ คำตอบที่ถูกต้อง: ข้อ ก. Direct acid-base titration
🎯 ทำไมข้อนี้ถึงถูก:
การละลายตัวยาในส่วนผสมของเมทานอลและน้ำ แล้วไตเตรทตรงกับสารละลายมาตรฐาน NaOH โดยใช้ Phenolphthalein เป็นอินดิเคเตอร์ เป็นตัวอย่างคลาสสิกของ Direct acid-base neutralization titration
🔍 ข้ออื่นผิดเพราะอะไร:
• ข้อ ข. (Back titration): ใช้สำหรับสารที่ละลายยากหรือทำปฏิกิริยาช้า
• ข้อ ค. (Non-aqueous titration): ทำในตัวทำละลายอินทรีย์ปราศจากน้ำล้วน
• ข้อ ง. (Complexometric): เป็นการไตเตรทโลหะด้วย EDTA
• ข้อ จ. (Precipitation): เป็นการไตเตรทตกตะกอน</t>
        </is>
      </c>
      <c r="L32" s="186" t="n"/>
      <c r="M32" s="186" t="inlineStr">
        <is>
          <t>Product Group 1: Titrations</t>
        </is>
      </c>
      <c r="N32" s="186" t="inlineStr">
        <is>
          <t>1.1 Acid-base titration</t>
        </is>
      </c>
      <c r="O32" s="185" t="inlineStr">
        <is>
          <t>Product</t>
        </is>
      </c>
      <c r="P32" s="186" t="inlineStr">
        <is>
          <t>ข้อสอบจริง Product ปี 2561 ข้อ 55</t>
        </is>
      </c>
      <c r="Q32" s="185" t="inlineStr">
        <is>
          <t>ข้อสอบจริง</t>
        </is>
      </c>
      <c r="R32" s="185" t="inlineStr">
        <is>
          <t>2561</t>
        </is>
      </c>
      <c r="S32" s="185" t="n"/>
    </row>
    <row r="33" ht="24" customHeight="1" s="49">
      <c r="A33" s="185" t="n">
        <v>31</v>
      </c>
      <c r="B33" s="186" t="inlineStr">
        <is>
          <t>ตามเภสัชตำรับ USP ในการวิเคราะห์หาปริมาณ Nortriptyline Hydrochloride (MW = 299.84 g/mol) ด้วยวิธี Non-aqueous titration โดยละลายตัวอย่างใน Glacial acetic acid เติม Mercuric acetate แล้วไทเทรตด้วย 0.1 N Perchloric acid</t>
        </is>
      </c>
      <c r="C33" s="186" t="inlineStr">
        <is>
          <t>ปริมาตร 1 mL ของ 0.1 N HClO4 เทียบเท่า (Equivalence) กับตัวยาสำคัญ Nortriptyline Hydrochloride กี่มิลลิกรัม</t>
        </is>
      </c>
      <c r="D33" s="189" t="n"/>
      <c r="E33" s="189" t="inlineStr">
        <is>
          <t>29.98 mg</t>
        </is>
      </c>
      <c r="F33" s="189" t="inlineStr">
        <is>
          <t>59.97 mg</t>
        </is>
      </c>
      <c r="G33" s="189" t="inlineStr">
        <is>
          <t>14.99 mg</t>
        </is>
      </c>
      <c r="H33" s="189" t="inlineStr">
        <is>
          <t>2.998 mg</t>
        </is>
      </c>
      <c r="I33" s="186" t="inlineStr">
        <is>
          <t>299.84 mg</t>
        </is>
      </c>
      <c r="J33" s="185" t="n">
        <v>1</v>
      </c>
      <c r="K33" s="186" t="inlineStr">
        <is>
          <t>✅ คำตอบที่ถูกต้อง: ข้อ ก. 29.98 mg
🎯 ทำไมข้อนี้ถึงถูก:
อัตราส่วนสมมูลคือ 1 โมล Nortriptyline HCl ทำปฏิกิริยากับ 1 โมล HClO4:
1,000 mL ของ 1 N HClO4 = 299.84 g Nortriptyline HCl
1 mL ของ 0.1 N HClO4 = (299.84 / 1,000) × 0.1 = 0.029984 g = 29.98 mg
🔍 ข้ออื่นผิดเพราะอะไร:
• ข้อ ข. (59.97 mg): คูณสองผิดพลาด
• ข้อ ค. (14.99 mg): หารสองผิดพลาด
• ข้อ ง. (2.998 mg): เลื่อนทศนิยมผิด 1 ตำแหน่ง
• ข้อ จ. (299.84 mg): เป็นน้ำหนักโมเลกุลในหน่วยกรัม</t>
        </is>
      </c>
      <c r="L33" s="186" t="n"/>
      <c r="M33" s="186" t="inlineStr">
        <is>
          <t>Product Group 1: Titrations</t>
        </is>
      </c>
      <c r="N33" s="186" t="inlineStr">
        <is>
          <t>1.1 Acid-base titration</t>
        </is>
      </c>
      <c r="O33" s="185" t="inlineStr">
        <is>
          <t>Product</t>
        </is>
      </c>
      <c r="P33" s="186" t="inlineStr">
        <is>
          <t>ข้อสอบจริง Product ปี 2561 ข้อ 69</t>
        </is>
      </c>
      <c r="Q33" s="185" t="inlineStr">
        <is>
          <t>ข้อสอบจริง</t>
        </is>
      </c>
      <c r="R33" s="185" t="inlineStr">
        <is>
          <t>2561</t>
        </is>
      </c>
      <c r="S33" s="185" t="n"/>
    </row>
    <row r="34" ht="24" customHeight="1" s="49">
      <c r="A34" s="185" t="n">
        <v>32</v>
      </c>
      <c r="B34" s="186" t="n"/>
      <c r="C34" s="186" t="inlineStr">
        <is>
          <t>ข้อใดระบุหลักการไตเตรทของวิธี Complexometric titration สำหรับวิเคราะห์หาปริมาณสังกะสี (Zinc) ด้วยสารละลายมาตรฐาน Disodium EDTA ในสภาวะบัฟเฟอร์ pH 10 ได้ถูกต้อง</t>
        </is>
      </c>
      <c r="D34" s="186" t="n"/>
      <c r="E34" s="186" t="inlineStr">
        <is>
          <t>EDTA ทำปฏิกิริยากับ Zn²⁺ ในอัตราส่วน 1:1 โมล โดยใช้อินดิเคเตอร์ Eriochrome Black T เปลี่ยนสีจากม่วงแดงเป็นน้ำเงินที่จุดยุติ</t>
        </is>
      </c>
      <c r="F34" s="186" t="inlineStr">
        <is>
          <t>EDTA ทำปฏิกิริยากับ Zn²⁺ ในอัตราส่วน 2:1 โมล ใช้อินดิเคเตอร์ Phenolphthalein</t>
        </is>
      </c>
      <c r="G34" s="186" t="inlineStr">
        <is>
          <t>เป็นการไตเตรทแบบตกตะกอน ใช้อินดิเคเตอร์ Potassium chromate</t>
        </is>
      </c>
      <c r="H34" s="186" t="inlineStr">
        <is>
          <t>เป็นการไตเตรทแบบรีดอกซ์ ใช้อินดิเคเตอร์ Ferroin</t>
        </is>
      </c>
      <c r="I34" s="186" t="inlineStr">
        <is>
          <t>เป็นการไตเตรทแบบย้อนกลับโดยใช้สภาวะกรดแก่</t>
        </is>
      </c>
      <c r="J34" s="185" t="n">
        <v>1</v>
      </c>
      <c r="K34" s="186" t="inlineStr">
        <is>
          <t>✅ คำตอบที่ถูกต้อง: ข้อ ก. EDTA ทำปฏิกิริยากับ Zn²⁺ ในอัตราส่วน 1:1 โมล โดยใช้อินดิเคเตอร์ Eriochrome Black T เปลี่ยนสีจากม่วงแดงเป็นน้ำเงินที่จุดยุติ
🎯 ทำไมข้อนี้ถึงถูก:
ในสภาวะบัฟเฟอร์แอมโมเนีย pH 10 Zn²⁺ จะสร้างสารประกอบเชิงซ้อนกับอินดิเคเตอร์ Eriochrome Black T (EBT) เกิดเป็นสารเชิงซ้อนสีม่วงแดง (Wine red) เมื่อหยด EDTA ลงไป EDTA ซึ่งจับกับ Zn²⁺ ได้เสถียรกว่า จะแย่ง Zn²⁺ ออกมาจาก EBT จนหมด ทำให้ปลดปล่อย EBT อิสระในรูปสีน้ำเงิน (Blue) ที่จุดยุติ
🔍 ข้ออื่นผิดเพราะอะไร:
• ข้อ ข.: EDTA จับกับไอออนโลหะในสัดส่วน 1:1 โมลเสมอ ไม่ใช่ 2:1 และ Phenolphthalein เป็นอินดิเคเตอร์กรด-เบส
• ข้อ ค.: ไม่ใช่ Precipitation titration
• ข้อ ง.: ไม่ใช่ Redox titration
• ข้อ จ.: การวิเคราะห์ Zn²⁺ ด้วย EDTA ใน pH 10 เป็นการไตเตรทโดยตรง (Direct titration) ในสภาวะด่าง</t>
        </is>
      </c>
      <c r="L34" s="186" t="n"/>
      <c r="M34" s="186" t="inlineStr">
        <is>
          <t>Product Group 1: Titrations</t>
        </is>
      </c>
      <c r="N34" s="186" t="inlineStr">
        <is>
          <t>1.4 Complexometric titration</t>
        </is>
      </c>
      <c r="O34" s="185" t="inlineStr">
        <is>
          <t>Product</t>
        </is>
      </c>
      <c r="P34" s="186" t="inlineStr">
        <is>
          <t>ข้อสอบจริง Product ปี 2561 ข้อ 0</t>
        </is>
      </c>
      <c r="Q34" s="185" t="inlineStr">
        <is>
          <t>ข้อสอบจริง</t>
        </is>
      </c>
      <c r="R34" s="185" t="inlineStr">
        <is>
          <t>2561</t>
        </is>
      </c>
      <c r="S34" s="185" t="n"/>
    </row>
    <row r="35" ht="24" customHeight="1" s="49">
      <c r="A35" s="185" t="n">
        <v>33</v>
      </c>
      <c r="B35" s="186" t="n"/>
      <c r="C35" s="186" t="inlineStr">
        <is>
          <t>จากสูตรตำรับครีมยาภายนอก: Steroid A, Stearic acid, Cetyl alcohol, Butylated hydroxytoluene (BHT), Methylparaben, Propylparaben, Triethanolamine และ Purified water สาร Butylated hydroxytoluene (BHT) ทำหน้าที่อะไรในตำรับ</t>
        </is>
      </c>
      <c r="D35" s="186" t="n"/>
      <c r="E35" s="186" t="inlineStr">
        <is>
          <t>Oil-soluble antioxidant (สารต้านออกซิเดชันที่ละลายในเฟสน้ำมันเพื่อป้องกันการเสื่อมสลายของตัวยาและไขมัน)</t>
        </is>
      </c>
      <c r="F35" s="186" t="inlineStr">
        <is>
          <t>Water-soluble antioxidant</t>
        </is>
      </c>
      <c r="G35" s="186" t="inlineStr">
        <is>
          <t>Emulsifying agent</t>
        </is>
      </c>
      <c r="H35" s="186" t="inlineStr">
        <is>
          <t>Preservative</t>
        </is>
      </c>
      <c r="I35" s="186" t="inlineStr">
        <is>
          <t>Viscosity builder</t>
        </is>
      </c>
      <c r="J35" s="185" t="n">
        <v>1</v>
      </c>
      <c r="K35" s="186" t="inlineStr">
        <is>
          <t>✅ คำตอบที่ถูกต้อง: ข้อ ก. Oil-soluble antioxidant (สารต้านออกซิเดชันที่ละลายในเฟสน้ำมันเพื่อป้องกันการเสื่อมสลายของตัวยาและไขมัน)
🎯 ทำไมข้อนี้ถึงถูก:
BHT ละลายอยู่ใน Oil phase ของตำรับครีม ทำหน้าที่เป็น Free radical scavenger ดักจับอนุมูลอิสระ ป้องกันการเกิดปฏิกิริยา Auto-oxidation ของน้ำมัน ไขมัน และตัวยาสเตียรอยด์ที่ละลายในเฟสน้ำมัน
🔍 ข้ออื่นผิดเพราะอะไร:
• ข้อ ข. (Water-soluble antioxidant): สารต้านออกซิเดชันที่ละลายน้ำ ได้แก่ Sodium metabisulfite, Ascorbic acid
• ข้อ ค. (Emulsifying agent): สารก่ออิมัลชันในตำรับนี้คือ Triethanolamine stearate (เกิดจาก Stearic acid + TEA)
• ข้อ ง. (Preservative): สารกันเสียคือ Methylparaben และ Propylparaben
• ข้อ จ. (Viscosity builder): สารเพิ่มความหนืดคือ Cetyl alcohol และ Stearic acid</t>
        </is>
      </c>
      <c r="L35" s="186" t="n"/>
      <c r="M35" s="186" t="inlineStr">
        <is>
          <t>Product Group 1: Titrations</t>
        </is>
      </c>
      <c r="N35" s="186" t="inlineStr">
        <is>
          <t>1.4 Complexometric titration</t>
        </is>
      </c>
      <c r="O35" s="185" t="inlineStr">
        <is>
          <t>Product</t>
        </is>
      </c>
      <c r="P35" s="186" t="inlineStr">
        <is>
          <t>ข้อสอบจริง Product ปี 2561 ข้อ 87</t>
        </is>
      </c>
      <c r="Q35" s="185" t="inlineStr">
        <is>
          <t>ข้อสอบจริง</t>
        </is>
      </c>
      <c r="R35" s="185" t="inlineStr">
        <is>
          <t>2561</t>
        </is>
      </c>
      <c r="S35" s="185" t="n"/>
    </row>
    <row r="36" ht="24" customHeight="1" s="49">
      <c r="A36" s="185" t="n">
        <v>34</v>
      </c>
      <c r="B36" s="186" t="n"/>
      <c r="C36" s="186" t="inlineStr">
        <is>
          <t>ในกระบวนการเคลือบฟิล์มยาเม็ด (Tablet film coating) หากพบปัญหาฟิล์มเคลือบเปราะ หลุดล่อน หรือแตกหักง่าย (Film cracking / flaking) ควรปรับสูตรโดยการเติมหรือเพิ่มสารช่วยกลุ่มใดในน้ำยาเคลือบ</t>
        </is>
      </c>
      <c r="D36" s="186" t="n"/>
      <c r="E36" s="186" t="inlineStr">
        <is>
          <t>Plasticizer (สารเพิ่มความยืดหยุ่น เช่น PEG, Propylene glycol, Triethyl citrate, Glycerin)</t>
        </is>
      </c>
      <c r="F36" s="186" t="inlineStr">
        <is>
          <t>Opacifier (สารทึบแสง เช่น Titanium dioxide)</t>
        </is>
      </c>
      <c r="G36" s="186" t="inlineStr">
        <is>
          <t>Colorant (สารให้สี)</t>
        </is>
      </c>
      <c r="H36" s="186" t="inlineStr">
        <is>
          <t>Anti-tacking agent (สารกันติด เช่น Talc)</t>
        </is>
      </c>
      <c r="I36" s="186" t="inlineStr">
        <is>
          <t>Solvent (ตัวทำละลาย)</t>
        </is>
      </c>
      <c r="J36" s="185" t="n">
        <v>1</v>
      </c>
      <c r="K36" s="186" t="inlineStr">
        <is>
          <t>✅ คำตอบที่ถูกต้อง: ข้อ ก. Plasticizer (สารเพิ่มความยืดหยุ่น เช่น PEG, Propylene glycol, Triethyl citrate, Glycerin)
🎯 ทำไมข้อนี้ถึงถูก:
การเติม Plasticizer (เช่น Polyethylene glycol, Triethyl citrate, Propylene glycol) จะช่วยแทรกตัวระหว่างสายโพลิเมอร์ ลดแรงยึดเหนี่ยวระหว่างโมเลกุลของโพลิเมอร์ และลดค่า Glass transition temperature (Tg) ทำให้ฟิล์มมีความอ่อนตัว ยืดหยุ่น ทนต่อแรงเสียดสี และไม่แตกเปราะ
🔍 ข้ออื่นผิดเพราะอะไร:
• ข้อ ข. (Opacifier): Titanium dioxide ทำหน้าที่ป้องกันแสงและทำให้ฟิล์มทึบแสง หากใส่มากเกินไปอาจทำให้ฟิล์มเปราะยิ่งขึ้น
• ข้อ ค. (Colorant): สารให้สีเพื่อความสวยงาม
• ข้อ ง. (Anti-tacking agent): Talc ช่วยลดการเหนียวติดกันของเม็ดยา
• ข้อ จ. (Solvent): เป็นเพียงตัวพาสารเคลือบ ระเหยออกไประหว่างการพ่น</t>
        </is>
      </c>
      <c r="L36" s="186" t="n"/>
      <c r="M36" s="186" t="inlineStr">
        <is>
          <t>Product Group 1: Titrations</t>
        </is>
      </c>
      <c r="N36" s="186" t="inlineStr">
        <is>
          <t>1.4 Complexometric titration</t>
        </is>
      </c>
      <c r="O36" s="185" t="inlineStr">
        <is>
          <t>Product</t>
        </is>
      </c>
      <c r="P36" s="186" t="inlineStr">
        <is>
          <t>ข้อสอบจริง Product ปี 2561 ข้อ 106</t>
        </is>
      </c>
      <c r="Q36" s="185" t="inlineStr">
        <is>
          <t>ข้อสอบจริง</t>
        </is>
      </c>
      <c r="R36" s="185" t="inlineStr">
        <is>
          <t>2561</t>
        </is>
      </c>
      <c r="S36" s="185" t="n"/>
    </row>
    <row r="37" ht="24" customHeight="1" s="49">
      <c r="A37" s="185" t="n">
        <v>35</v>
      </c>
      <c r="B37" s="186" t="n"/>
      <c r="C37" s="186" t="inlineStr">
        <is>
          <t>การตรวจวิเคราะห์หาปริมาณ Aspirin Tablets ตามเภสัชตำรับ USP มีกลไกทางเคมีในการไตเตรทอย่างไร</t>
        </is>
      </c>
      <c r="D37" s="186" t="n"/>
      <c r="E37" s="186" t="inlineStr">
        <is>
          <t>Aspirin ทำปฏิกิริยากับ NaOH 2 โมลสมมูล (1 โมลสะเทินกรดคาร์บอกซิลิก และอีก 1 โมลเกิด Saponification ไฮโดรไลซ์เอสเทอร์) จึงต้องใช้การต้มกับ NaOH ที่มากเกินพอแล้วไทเทรตกลับด้วยกรดมาตรฐาน</t>
        </is>
      </c>
      <c r="F37" s="186" t="inlineStr">
        <is>
          <t>Aspirin ทำปฏิกิริยากับ NaOH เพียง 1 โมลสมมูลโดยตรงในน้ำเย็น</t>
        </is>
      </c>
      <c r="G37" s="186" t="inlineStr">
        <is>
          <t>Aspirin เกิดปฏิกิริยารีดอกซ์กับ NaOH</t>
        </is>
      </c>
      <c r="H37" s="186" t="inlineStr">
        <is>
          <t>Aspirin เกิดการตกตะกอนกับสารละลายมาตรฐาน Ag⁺</t>
        </is>
      </c>
      <c r="I37" s="186" t="inlineStr">
        <is>
          <t>Aspirin เกิดสารประกอบเชิงซ้อนกับ EDTA</t>
        </is>
      </c>
      <c r="J37" s="185" t="n">
        <v>1</v>
      </c>
      <c r="K37" s="186" t="inlineStr">
        <is>
          <t>✅ คำตอบที่ถูกต้อง: ข้อ ก. Aspirin ทำปฏิกิริยากับ NaOH 2 โมลสมมูล (1 โมลสะเทินกรดคาร์บอกซิลิก และอีก 1 โมลเกิด Saponification ไฮโดรไลซ์เอสเทอร์) จึงต้องใช้การต้มกับ NaOH ที่มากเกินพอแล้วไทเทรตกลับด้วยกรดมาตรฐาน
🎯 ทำไมข้อนี้ถึงถูก:
ปฏิกิริยาการวิเคราะห์ต้องอาศัย 2 ขั้นตอน:
1. การสะเทินหมู่ -COOH: Aspirin + NaOH → Sodium acetylsalicylate + H2O (ใช้ 1 โมล NaOH)
2. การไฮโดรไลซ์หมู่ Ester (Saponification เมื่อต้ม): Sodium acetylsalicylate + NaOH → Sodium salicylate + Sodium acetate (ใช้อีก 1 โมล NaOH)
รวมใช้ NaOH 2 โมลสมมูลต่อ Aspirin 1 โมล จากนั้นจึงนำ NaOH ส่วนเกินมาไตเตรทกลับด้วย H2SO4
🔍 ข้ออื่นผิดเพราะอะไร:
• ข้อ ข.: การไตเตรทตรงในน้ำเย็นจะวัดได้เพียง 1 โมลของกรดคาร์บอกซิลิก ซึ่งหากมี Free salicylic acid ปนเปื้อนจะเกิดความคลาดเคลื่อนสูง
• ข้อ ค.: ไม่ใช่ปฏิกิริยารีดอกซ์
• ข้อ ง.: ไม่ใช่ปฏิกิริยาตกตะกอน
• ข้อ จ.: ไม่ใช่ปฏิกิริยาเกิดคีเลต</t>
        </is>
      </c>
      <c r="L37" s="186" t="n"/>
      <c r="M37" s="186" t="inlineStr">
        <is>
          <t>Product Group 1: Titrations</t>
        </is>
      </c>
      <c r="N37" s="186" t="inlineStr">
        <is>
          <t>1.1 Acid-base titration</t>
        </is>
      </c>
      <c r="O37" s="185" t="inlineStr">
        <is>
          <t>Product</t>
        </is>
      </c>
      <c r="P37" s="186" t="inlineStr">
        <is>
          <t>ข้อสอบจริง Product ปี 2559 ข้อ 18</t>
        </is>
      </c>
      <c r="Q37" s="185" t="inlineStr">
        <is>
          <t>ข้อสอบจริง</t>
        </is>
      </c>
      <c r="R37" s="185" t="inlineStr">
        <is>
          <t>2559</t>
        </is>
      </c>
      <c r="S37" s="185" t="n"/>
    </row>
    <row r="38" ht="24" customHeight="1" s="49">
      <c r="A38" s="185" t="n">
        <v>36</v>
      </c>
      <c r="B38" s="186" t="n"/>
      <c r="C38" s="186" t="inlineStr">
        <is>
          <t>จาก Monograph เภสัชตำรับ USP: การวิเคราะห์หาปริมาณยาเม็ด Aspirin Tablets จัดเป็นการไตเตรทประเภทใดและใช้อินดิเคเตอร์ชนิดใด</t>
        </is>
      </c>
      <c r="D38" s="186" t="n"/>
      <c r="E38" s="186" t="inlineStr">
        <is>
          <t>Residual (Back) acid-base titration โดยใช้อินดิเคเตอร์ Phenolphthalein</t>
        </is>
      </c>
      <c r="F38" s="186" t="inlineStr">
        <is>
          <t>Direct acid-base titration โดยใช้อินดิเคเตอร์ Methyl orange</t>
        </is>
      </c>
      <c r="G38" s="186" t="inlineStr">
        <is>
          <t>Non-aqueous titration โดยใช้อินดิเคเตอร์ Crystal violet</t>
        </is>
      </c>
      <c r="H38" s="186" t="inlineStr">
        <is>
          <t>Complexometric titration โดยใช้อินดิเคเตอร์ Murexide</t>
        </is>
      </c>
      <c r="I38" s="186" t="inlineStr">
        <is>
          <t>Precipitation titration โดยใช้อินดิเคเตอร์ Potassium chromate</t>
        </is>
      </c>
      <c r="J38" s="185" t="n">
        <v>1</v>
      </c>
      <c r="K38" s="186" t="inlineStr">
        <is>
          <t>✅ คำตอบที่ถูกต้อง: ข้อ ก. Residual (Back) acid-base titration โดยใช้อินดิเคเตอร์ Phenolphthalein
🎯 ทำไมข้อนี้ถึงถูก:
จุดยุติของปฏิกิริยาระหว่างเบสแก่ NaOH และกรดแก่ H2SO4 ที่มีเกลือของกรดอ่อน (Sodium salicylate, Sodium acetate) ร่วมอยู่ด้วย จะมี pH อยู่ในช่วงด่างอ่อน (~8-9) จึงต้องใช้อินดิเคเตอร์ Phenolphthalein ซึ่งเปลี่ยนสีจากชมพูเป็นไม่มีสีเมื่อสารละลายถูกสะเทินจนหมด
🔍 ข้ออื่นผิดเพราะอะไร:
• ข้อ ข. (Direct / Methyl orange): เมทิลออเรนจ์เปลี่ยนสีในสภาวะกรด (pH 3.1-4.4) ไม่เหมาะสมกับจุดยุติของระบบนี้
• ข้อ ค. (Non-aqueous / Crystal violet): ใช้สำหรับเบสอ่อนในตัวทำละลายอินทรีย์
• ข้อ ง. (Complexometric / Murexide): ใช้สำหรับการไตเตรทแคลเซียมด้วย EDTA
• ข้อ จ. (Precipitation / Potassium chromate): ใช้สำหรับ Mohr method ในการวิเคราะห์คลอไรด์</t>
        </is>
      </c>
      <c r="L38" s="186" t="n"/>
      <c r="M38" s="186" t="inlineStr">
        <is>
          <t>Product Group 1: Titrations</t>
        </is>
      </c>
      <c r="N38" s="186" t="inlineStr">
        <is>
          <t>1.1 Acid-base titration</t>
        </is>
      </c>
      <c r="O38" s="185" t="inlineStr">
        <is>
          <t>Product</t>
        </is>
      </c>
      <c r="P38" s="186" t="inlineStr">
        <is>
          <t>ข้อสอบจริง Product ปี 2559 ข้อ 16</t>
        </is>
      </c>
      <c r="Q38" s="185" t="inlineStr">
        <is>
          <t>ข้อสอบจริง</t>
        </is>
      </c>
      <c r="R38" s="185" t="inlineStr">
        <is>
          <t>2559</t>
        </is>
      </c>
      <c r="S38" s="185" t="n"/>
    </row>
    <row r="39" ht="24" customHeight="1" s="49">
      <c r="A39" s="185" t="n">
        <v>37</v>
      </c>
      <c r="B39" s="186" t="inlineStr">
        <is>
          <t>[กรณีศึกษา]
การไทเทรต ferrous sulfate ด้วย ceric sulfate โดยใช้ ortho-phenanthroline (ferroin) เป็น indicator ตามเภสัชตำรับ USP</t>
        </is>
      </c>
      <c r="C39" s="186" t="inlineStr">
        <is>
          <t>Titrate ferrous sulfate ด้วย ceric sulfate ได้สีแดง/เปลี่ยนสี เป็นการ titrate แบบใด</t>
        </is>
      </c>
      <c r="D39" s="186" t="n"/>
      <c r="E39" s="186" t="inlineStr">
        <is>
          <t>Non aqueous titrate</t>
        </is>
      </c>
      <c r="F39" s="186" t="inlineStr">
        <is>
          <t>Aqueous titrate</t>
        </is>
      </c>
      <c r="G39" s="186" t="inlineStr">
        <is>
          <t>Redox titrate</t>
        </is>
      </c>
      <c r="H39" s="186" t="inlineStr">
        <is>
          <t>Complexometric titrate</t>
        </is>
      </c>
      <c r="I39" s="186" t="inlineStr">
        <is>
          <t>Precipitation titrate</t>
        </is>
      </c>
      <c r="J39" s="185" t="n">
        <v>3</v>
      </c>
      <c r="K39" s="186" t="inlineStr">
        <is>
          <t>✅ คำตอบที่ถูกต้อง: ข้อ ค. Redox titrate
🎯 ทำไมข้อนี้ถึงถูก:
การไทเทรตระหว่าง Fe2+ (Reducing agent) กับ Ce4+ (Ceric ion, strong oxidizing agent) จัดเป็นการไทเทรตแบบ Reduction-Oxidation (Redox titration) หรือ Cerimetry โดยมี Ferroin เป็นอินดิเคเตอร์แสดงจุดยุติ
🔍 ข้ออื่นผิดเพราะอะไร:
• ข้อ ก.: Non-aqueous titration เป็นการไทเทรตกรด-เบสในตัวทำละลายที่ไม่ใช่น้ำ เช่น การหาปริมาณสารที่มีคุณสมบัติเป็นกรดอ่อนมากหรือเบสอ่อนมาก
• ข้อ ข.: Aqueous titration เป็นคำเรียกกว้างๆ ตามตัวทำละลายน้ำ แต่ประเภทของปฏิกิริยาเคมีที่ถูกต้องและเฉพาะเจาะจงตามหลักการวิเคราะห์คือ Redox titration
• ข้อ ง.: Complexometric titration เป็นการไทเทรตที่เกิดสารประกอบเชิงซ้อน เช่น การใช้ EDTA ไทเทรตไอออนของโลหะ
• ข้อ จ.: Precipitation titration เป็นการไทเทรตที่เกิดตะกอน เช่น Argentometric titration (วิธี Mohr หรือ Volhard)</t>
        </is>
      </c>
      <c r="L39" s="186" t="n"/>
      <c r="M39" s="186" t="inlineStr">
        <is>
          <t>Product Group 1: Titrations</t>
        </is>
      </c>
      <c r="N39" s="186" t="inlineStr">
        <is>
          <t>1.2 Redox titration</t>
        </is>
      </c>
      <c r="O39" s="185" t="inlineStr">
        <is>
          <t>Product</t>
        </is>
      </c>
      <c r="P39" s="186" t="inlineStr">
        <is>
          <t>[SOURCE: Pharma Plus เล่มม่วง 2 - ข้อสอบย้อนหลัง PLE-CC1 ปี 2564 วันที่ 1 ข้อ 11]</t>
        </is>
      </c>
      <c r="Q39" s="185" t="inlineStr">
        <is>
          <t>ข้อสอบจริง</t>
        </is>
      </c>
      <c r="R39" s="185" t="inlineStr">
        <is>
          <t>2564</t>
        </is>
      </c>
      <c r="S39" s="185" t="n"/>
    </row>
    <row r="40" ht="24" customHeight="1" s="49">
      <c r="A40" s="185" t="n">
        <v>38</v>
      </c>
      <c r="B40" s="186" t="inlineStr">
        <is>
          <t>Assay— Dissolve about 60 mg of Nicotine accurately weighed, in 40 mL of glacial acetic acid, and titrate with 0.1 N perchloric acid VS, determining the endpoint potentiometrically (see Titrimetric ⟨541⟩). Perform a blank determination, and make any necessary correction. Each mL of 0.1 N perchloric acid is equivalent to 8.11 mg of C10H14N2.</t>
        </is>
      </c>
      <c r="C40" s="186" t="inlineStr">
        <is>
          <t>การตรวจวิเคราะห์หาปริมาณตัวยาสำคัญ Nicotine ตามเภสัชตำรับข้างต้น จัดเป็นเทคนิคการไทเทรตชนิดใด</t>
        </is>
      </c>
      <c r="D40" s="186" t="n"/>
      <c r="E40" s="186" t="inlineStr">
        <is>
          <t>Acid-base titration</t>
        </is>
      </c>
      <c r="F40" s="186" t="inlineStr">
        <is>
          <t>Non-aqueous acid-base titration</t>
        </is>
      </c>
      <c r="G40" s="186" t="inlineStr">
        <is>
          <t>Oxidation-reaction titration</t>
        </is>
      </c>
      <c r="H40" s="186" t="inlineStr">
        <is>
          <t>Complexometric titration</t>
        </is>
      </c>
      <c r="I40" s="186" t="inlineStr">
        <is>
          <t>Precipitation titration</t>
        </is>
      </c>
      <c r="J40" s="185" t="n">
        <v>2</v>
      </c>
      <c r="K40" s="186" t="inlineStr">
        <is>
          <t>✅ คำตอบที่ถูกต้อง: ข้อ ข. Non-aqueous acid-base titration
🎯 ทำไมข้อนี้ถึงถูก:
จากข้อความในตำรายา มีการละลายตัวยา Nicotine ซึ่งเป็นเบสอ่อน (weak organic base) ใน glacial acetic acid (non-aqueous solvent) และไทเทรตด้วยสารละลายมาตรฐานกรดแก่ perchloric acid ในกรดอะซิติก วิธีนี้คือ Non-aqueous acid-base titration (Non-aqueous titration of weak bases) เพื่อเพิ่มความเป็นเบสและช่วยให้มองเห็นจุดยุติได้อย่างแม่นยำ
🔍 ข้ออื่นผิดเพราะอะไร:
• ข้อ ก. Acid-base titration: หมายถึงการไทเทรตกรด-เบสในตัวกลางน้ำ (aqueous medium) ซึ่งไม่สามารถไทเทรตเบสอ่อนมากอย่างนิโคตินได้จุดยุติที่คมชัด
• ข้อ ค. Oxidation-reaction titration: การไทเทรตโดยปฏิกิริยารีดอกซ์ เช่น iodometry, permanganometry
• ข้อ ง. Complexometric titration: การไทเทรตเกิดสารประกอบเชิงซ้อน เช่น การหาปริมาณโลหะด้วย EDTA
• ข้อ จ. Precipitation titration: การไทเทรตแบบตกตะกอน เช่น argentometric titration ของคลอไรด์</t>
        </is>
      </c>
      <c r="L40" s="186" t="n"/>
      <c r="M40" s="186" t="inlineStr">
        <is>
          <t>Product Group 1: Titrations</t>
        </is>
      </c>
      <c r="N40" s="186" t="inlineStr">
        <is>
          <t>1.1 Acid-base titration</t>
        </is>
      </c>
      <c r="O40" s="185" t="inlineStr">
        <is>
          <t>Product</t>
        </is>
      </c>
      <c r="P40" s="186" t="inlineStr">
        <is>
          <t>[SOURCE: Pharma Plus เล่มม่วง 2 - ข้อสอบย้อนหลัง PLE-CC1 ปี 2564 วันที่ 2 ข้อ 42]</t>
        </is>
      </c>
      <c r="Q40" s="185" t="inlineStr">
        <is>
          <t>ข้อสอบจริง</t>
        </is>
      </c>
      <c r="R40" s="185" t="inlineStr">
        <is>
          <t>2564</t>
        </is>
      </c>
      <c r="S40" s="185" t="n"/>
    </row>
    <row r="41" ht="24" customHeight="1" s="49">
      <c r="A41" s="185" t="n">
        <v>39</v>
      </c>
      <c r="B41" s="186" t="inlineStr">
        <is>
          <t>[กรณีศึกษา]
จากการวิเคราะห์ NaCl ด้วย silver nitrate เป็นการวิเคราะห์แบบใด [Chloride— Dissolve about 3 mg of Sodium Chloride in 2 mL of water. Acidify with diluted nitric acid and add 0.4 mL of silver nitrate TS. Shake, and allow to stand. A curdled, white precipitate is formed. Centrifuge, wash the precipitate with three 1-mL portions of water, and discard the washings. Carry out this operation rapidly in subdued light, disregarding the fact that the supernatant may not become perfectly clear. Suspend the precipitate in 2 mL of water and add 1.5 mL of 10 N ammonium hydroxide. The precipitate dissolves easily with the possible exception of a few large particles, which dissolve more slowly.]</t>
        </is>
      </c>
      <c r="C41" s="186" t="inlineStr">
        <is>
          <t>จากการวิเคราะห์ NaCl ด้วย silver nitrate เป็นการวิเคราะห์แบบใด</t>
        </is>
      </c>
      <c r="D41" s="186" t="n"/>
      <c r="E41" s="186" t="inlineStr">
        <is>
          <t>Karl fisher</t>
        </is>
      </c>
      <c r="F41" s="186" t="inlineStr">
        <is>
          <t>Redox titration</t>
        </is>
      </c>
      <c r="G41" s="186" t="inlineStr">
        <is>
          <t>Acid base titration</t>
        </is>
      </c>
      <c r="H41" s="186" t="inlineStr">
        <is>
          <t>Precipitation titration</t>
        </is>
      </c>
      <c r="I41" s="186" t="inlineStr">
        <is>
          <t>Complexometric titration</t>
        </is>
      </c>
      <c r="J41" s="185" t="n">
        <v>4</v>
      </c>
      <c r="K41" s="186" t="inlineStr">
        <is>
          <t>✅ คำตอบที่ถูกต้อง: ข้อ ง. Precipitation titration
🎯 ทำไมข้อนี้ถึงถูก:
การทำปฏิกิริยาระหว่าง Sodium Chloride (NaCl) กับ Silver nitrate (AgNO3) เกิดเป็นตะกอนสีขาวของ Silver chloride:
$$\text{Ag}^+ + \text{Cl}^- \rightarrow \text{AgCl (s)}$$
ซึ่งเป็นการวิเคราะห์โดยอาศัยปฏิกิริยาการเกิดตะกอน เรียกว่า Precipitation titration หรือ Argentometry
🔍 ข้ออื่นผิดเพราะอะไร:
• ข้อ ก.: Karl Fischer titration ใช้สำหรับวิเคราะห์หาปริมาณน้ำ (Water content) ในสารตัวอย่าง
• ข้อ ข.: Redox titration เป็นการไทเทรตที่อาศัยการถ่ายโอนอิเล็กตรอนระหว่างตัวออกซิไดส์และตัวรีดิวซ์ (เช่น Iodometry, Permanganometry)
• ข้อ ค.: Acid-base titration เป็นการไทเทรตระหว่างกรดและเบสที่อาศัยการถ่ายโอนโปรตอน (H+)
• ข้อ จ.: Complexometric titration เป็นการไทเทรตที่เกิดสารประกอบเชิงซ้อน เช่น การใช้ EDTA ไทเทรตกับ metal ions (Ca2+, Mg2+, Zn2+)</t>
        </is>
      </c>
      <c r="L41" s="186" t="inlineStr">
        <is>
          <t>Precipitation Titration</t>
        </is>
      </c>
      <c r="M41" s="186" t="inlineStr">
        <is>
          <t>Product Group 1: Titrations</t>
        </is>
      </c>
      <c r="N41" s="186" t="inlineStr">
        <is>
          <t>1.3 Precipitation titration</t>
        </is>
      </c>
      <c r="O41" s="185" t="inlineStr">
        <is>
          <t>Product</t>
        </is>
      </c>
      <c r="P41" s="186" t="inlineStr">
        <is>
          <t>ข้อสอบเก่า</t>
        </is>
      </c>
      <c r="Q41" s="185" t="inlineStr">
        <is>
          <t>ข้อสอบจริง</t>
        </is>
      </c>
      <c r="R41" s="185" t="inlineStr">
        <is>
          <t>2565</t>
        </is>
      </c>
      <c r="S41" s="185" t="n"/>
    </row>
    <row r="42" ht="24" customHeight="1" s="49">
      <c r="A42" s="185" t="n">
        <v>40</v>
      </c>
      <c r="B42" s="186" t="n"/>
      <c r="C42" s="186" t="inlineStr">
        <is>
          <t>การวิเคราะห์ raw material ของ acyclovir จากตำรา British Pharmacopoeia 2013 เป็นการทดสอบแบบใด: 'Dissolve 0.150 g in 60 mL of anhydrous acetic acid R. Titrate with 0.1 M perchloric acid, determining the end-point potentiometrically. Carry out a blank titration'</t>
        </is>
      </c>
      <c r="D42" s="186" t="n"/>
      <c r="E42" s="186" t="inlineStr">
        <is>
          <t>Aqueous acid-base titration</t>
        </is>
      </c>
      <c r="F42" s="186" t="inlineStr">
        <is>
          <t>Non-aqueous acid-base titration</t>
        </is>
      </c>
      <c r="G42" s="186" t="inlineStr">
        <is>
          <t>Precipitation titration</t>
        </is>
      </c>
      <c r="H42" s="186" t="inlineStr">
        <is>
          <t>Redox titration</t>
        </is>
      </c>
      <c r="I42" s="186" t="inlineStr">
        <is>
          <t>Complexation titration</t>
        </is>
      </c>
      <c r="J42" s="185" t="n">
        <v>2</v>
      </c>
      <c r="K42" s="186" t="inlineStr">
        <is>
          <t>✅ คำตอบที่ถูกต้อง: ข้อ ข. Non-aqueous acid-base titration
🎯 ทำไมข้อนี้ถึงถูก:
Acyclovir เป็นด่างอ่อนมาก ละลายใน anhydrous acetic acid (ตัวทำละลายอินทรีย์ที่ปราศจากน้ำ) และไทเทรตด้วย perchloric acid ในกรดอะซิติก ซึ่งเป็นปฏิกิริยาการไทเทรตกรด-เบสในตัวทำละลายที่ไม่ใช่น้ำ (Non-aqueous acid-base titration)
🔍 ข้ออื่นผิดเพราะอะไร:
• ข้อ ก. (Aqueous acid-base titration): การไทเทรตในน้ำไม่สามารถทำได้เนื่องจาก acyclovir เป็นเบสที่อ่อนเกินไปในน้ำ (leveling effect) และใช้ anhydrous acetic acid เป็นตัวทำละลาย
• ข้อ ค. (Precipitation titration): ไม่ใช่การไทเทรตตกตะกอน เช่น การใช้ AgNO3 ไทเทรตกับ halide
• ข้อ ง. (Redox titration): ปฏิกิริยานี้ไม่มีการถ่ายโอนอิเล็กตรอนระหว่างตัวรีดิวซ์และตัวออกซิไดซ์
• ข้อ จ. (Complexation titration): ไม่ใช่การเกิดสารประกอบเชิงซ้อน เช่น การไทเทรตด้วย EDTA</t>
        </is>
      </c>
      <c r="L42" s="186" t="n"/>
      <c r="M42" s="186" t="inlineStr">
        <is>
          <t>Product Group 1: Titrations</t>
        </is>
      </c>
      <c r="N42" s="186" t="inlineStr">
        <is>
          <t>1.1 Acid-base titration</t>
        </is>
      </c>
      <c r="O42" s="185" t="inlineStr">
        <is>
          <t>Product</t>
        </is>
      </c>
      <c r="P42" s="186" t="inlineStr">
        <is>
          <t>[SOURCE: Mock Pharmtutor 2024 Set 1 ข้อ 98]</t>
        </is>
      </c>
      <c r="Q42" s="185" t="inlineStr">
        <is>
          <t>ข้อสอบจำลอง</t>
        </is>
      </c>
      <c r="R42" s="185" t="inlineStr">
        <is>
          <t>Mock Pharmtutor 2024</t>
        </is>
      </c>
      <c r="S42" s="185" t="n"/>
    </row>
    <row r="43" ht="24" customHeight="1" s="49">
      <c r="A43" s="185" t="n">
        <v>41</v>
      </c>
      <c r="B43" s="186" t="n"/>
      <c r="C43" s="186" t="inlineStr">
        <is>
          <t>จากสมการเคมีที่กำหนด เป็นการไทเทรตแบบใด: 2HNO3 + CaCO3 -&gt; Ca(NO3)2 + CO2 + H2O และ HNO3 (ส่วนที่เหลือ) + NaOH -&gt; NaNO3 + H2O</t>
        </is>
      </c>
      <c r="D43" s="186" t="n"/>
      <c r="E43" s="186" t="inlineStr">
        <is>
          <t>Direct acid-base titration</t>
        </is>
      </c>
      <c r="F43" s="186" t="inlineStr">
        <is>
          <t>Back acid-base titration</t>
        </is>
      </c>
      <c r="G43" s="186" t="inlineStr">
        <is>
          <t>Indirect acid-base titration</t>
        </is>
      </c>
      <c r="H43" s="186" t="inlineStr">
        <is>
          <t>Back precipitation titration</t>
        </is>
      </c>
      <c r="I43" s="186" t="inlineStr">
        <is>
          <t>Indirect precipitation titration</t>
        </is>
      </c>
      <c r="J43" s="185" t="n">
        <v>2</v>
      </c>
      <c r="K43" s="186" t="inlineStr">
        <is>
          <t>✅ คำตอบที่ถูกต้อง: ข้อ ข. Back acid-base titration
🎯 ทำไมข้อนี้ถึงถูก:
CaCO3 ละลายน้ำยากและทำปฏิกิริยาช้า จึงเติมกรดมาตรฐาน HNO3 ปริมาณมากเกินพออย่างแม่นยำเพื่อทำปฏิกิริยาให้สมบูรณ์ จากนั้นนำกรด HNO3 ส่วนที่เหลือมาไทเทรตย้อนกลับด้วยสารละลายมาตรฐานเบส NaOH จึงเป็นการไทเทรตย้อนกลับแบบกรด-เบส (Back acid-base titration)
🔍 ข้ออื่นผิดเพราะอะไร:
• ข้อ ก. (Direct acid-base titration): การไทเทรตโดยตรงทำไม่ได้เพราะแคลเซียมคาร์บอเนตไม่ละลายน้ำและทำปฏิกิริยากับไทแทรนต์ได้ช้า
• ข้อ ค. (Indirect acid-base titration): การไทเทรตทางอ้อมต้องเปลี่ยนสารตัวอย่างเป็นสารชนิดใหม่ก่อนแล้วค่อยนำสารใหม่ไปไทเทรต
• ข้อ ง. (Back precipitation titration): ปฏิกิริยานี้ไม่ใช่ปฏิกิริยาการตกตะกอน แต่เป็นปฏิกิริยาสะเทินกรด-เบส
• ข้อ จ. (Indirect precipitation titration): ไม่ใช่การตกตะกอนและไม่มีการสร้างตะกอนเพื่อนำไปไทเทรตต่อ</t>
        </is>
      </c>
      <c r="L43" s="186" t="n"/>
      <c r="M43" s="186" t="inlineStr">
        <is>
          <t>Product Group 1: Titrations</t>
        </is>
      </c>
      <c r="N43" s="186" t="inlineStr">
        <is>
          <t>1.1 Acid-base titration</t>
        </is>
      </c>
      <c r="O43" s="185" t="inlineStr">
        <is>
          <t>Product</t>
        </is>
      </c>
      <c r="P43" s="186" t="inlineStr">
        <is>
          <t>[SOURCE: Mock Pharmtutor 2024 Set 1 ข้อ 99]</t>
        </is>
      </c>
      <c r="Q43" s="185" t="inlineStr">
        <is>
          <t>ข้อสอบจำลอง</t>
        </is>
      </c>
      <c r="R43" s="185" t="inlineStr">
        <is>
          <t>Mock Pharmtutor 2024</t>
        </is>
      </c>
      <c r="S43" s="185" t="n"/>
    </row>
    <row r="44" ht="24" customHeight="1" s="49">
      <c r="A44" s="185" t="n">
        <v>42</v>
      </c>
      <c r="B44" s="186" t="n"/>
      <c r="C44" s="186" t="inlineStr">
        <is>
          <t>การวิเคราะห์ปริมาณ aspirin โดยใช้สารละลายมาตรฐาน NaOH ที่ทราบความเข้มข้นและปริมาตรแน่นอนที่มากเกินพอ จากนั้นไทเทรตหาปริมาณสารละลายมาตรฐาน NaOH ที่เหลือจากปฏิกิริยาด้วยสารละลายมาตรฐาน HCl ข้างต้นเป็นการไทเทรตแบบใด</t>
        </is>
      </c>
      <c r="D44" s="186" t="n"/>
      <c r="E44" s="186" t="inlineStr">
        <is>
          <t>Direct titration</t>
        </is>
      </c>
      <c r="F44" s="186" t="inlineStr">
        <is>
          <t>Back titration</t>
        </is>
      </c>
      <c r="G44" s="186" t="inlineStr">
        <is>
          <t>Indirect titration</t>
        </is>
      </c>
      <c r="H44" s="186" t="inlineStr">
        <is>
          <t>Potentiometric titration</t>
        </is>
      </c>
      <c r="I44" s="186" t="inlineStr">
        <is>
          <t>ผิดทุกข้อ</t>
        </is>
      </c>
      <c r="J44" s="185" t="n">
        <v>2</v>
      </c>
      <c r="K44" s="186" t="inlineStr">
        <is>
          <t>✅ คำตอบที่ถูกต้อง: ข้อ ข. Back titration
🎯 ทำไมข้อนี้ถึงถูก:
Back titration คือเทคนิคการไทเทรตย้อนกลับโดยเติมสารละลายมาตรฐานชนิดแรกปริมาณมากเกินพอเข้าทำปฏิกิริยากับสารตัวอย่างจนสมบูรณ์ จากนั้นจึงนำสารละลายมาตรฐานส่วนที่เหลือมาไทเทรตหาปริมาณด้วยสารละลายมาตรฐานชนิดที่สอง
🔍 ข้ออื่นผิดเพราะอะไร:
• ข้อ ก.: Direct titration คือการนำสารละลายมาตรฐานมาไทเทรตทำปฏิกิริยากับสารตัวอย่างโดยตรงจนถึงจุดยุติโดยไม่มีการเติมสารเกินพอ
• ข้อ ค.: Indirect titration คือการให้สารตัวอย่างทำปฏิกิริยาเกิดเป็นสารตัวกลางตัวใหม่ในสัดส่วนสมมูล แล้วนำสารใหม่นั้นไปไทเทรตต่อ
• ข้อ ง.: Potentiometric titration เป็นวิธีตรวจวัดจุดยุติโดยอาศัยการวัดความต่างศักย์ไฟฟ้า ไม่ใช่ขั้นตอนปฏิกิริยาการไทเทรตย้อนกลับ
• ข้อ จ.: ไม่ถูกต้อง เนื่องจากข้อ ข. (Back titration) เป็นคำจำกัดความที่ถูกต้องตรงตามหลักการ</t>
        </is>
      </c>
      <c r="L44" s="186" t="n"/>
      <c r="M44" s="186" t="inlineStr">
        <is>
          <t>Product Group 1: Titrations</t>
        </is>
      </c>
      <c r="N44" s="186" t="inlineStr">
        <is>
          <t>1.1 Acid-base titration</t>
        </is>
      </c>
      <c r="O44" s="185" t="inlineStr">
        <is>
          <t>Product</t>
        </is>
      </c>
      <c r="P44" s="186" t="inlineStr">
        <is>
          <t>[SOURCE: Mock Pharmtutor 2024 Set 2 ข้อ 93] MCQ ธ.ค. 66</t>
        </is>
      </c>
      <c r="Q44" s="185" t="inlineStr">
        <is>
          <t>ข้อสอบจำลอง</t>
        </is>
      </c>
      <c r="R44" s="185" t="inlineStr">
        <is>
          <t>Mock Pharmtutor 2024</t>
        </is>
      </c>
      <c r="S44" s="185" t="n"/>
    </row>
    <row r="45" ht="24" customHeight="1" s="49">
      <c r="A45" s="185" t="n">
        <v>43</v>
      </c>
      <c r="B45" s="186" t="n"/>
      <c r="C45" s="186" t="inlineStr">
        <is>
          <t>จากปฏิกิริยาการหาปริมาณ Ferrous(II) ด้วยวิธีการไทเทรตที่กำหนดให้ ข้อใดคือชนิดของการไทเทรตที่ถูกต้อง 2FeSO4 + 2Ce(SO4)2 -&gt; Fe2(SO4)3 + Ce2(SO4)3</t>
        </is>
      </c>
      <c r="D45" s="186" t="n"/>
      <c r="E45" s="186" t="inlineStr">
        <is>
          <t>Complexometric titration</t>
        </is>
      </c>
      <c r="F45" s="186" t="inlineStr">
        <is>
          <t>Acid-base titration</t>
        </is>
      </c>
      <c r="G45" s="186" t="inlineStr">
        <is>
          <t>Precipitation titration</t>
        </is>
      </c>
      <c r="H45" s="186" t="inlineStr">
        <is>
          <t>Redox titration</t>
        </is>
      </c>
      <c r="I45" s="186" t="inlineStr">
        <is>
          <t>ไม่มีข้อใดถูก</t>
        </is>
      </c>
      <c r="J45" s="185" t="n">
        <v>4</v>
      </c>
      <c r="K45" s="186" t="inlineStr">
        <is>
          <t>✅ คำตอบที่ถูกต้อง: ข้อ ง. Redox titration
🎯 ทำไมข้อนี้ถึงถูก:
ปฏิกิริยานี้มีการถ่ายโอนอิเล็กตรอนระหว่าง Fe(II) ซึ่งถูกออกซิไดซ์กลายเป็น Fe(III) และ Ce(IV) ซึ่งถูกรีดิวซ์กลายเป็น Ce(III) จึงเป็นการไทเทรตแบบออกซิเดชัน-รีดักชัน (Redox titration หรือ Cerimetry)
🔍 ข้ออื่นผิดเพราะอะไร:
• ข้อ ก.: Complexometric titration คือการไทเทรตที่เกิดสารเชิงซ้อนระหว่างคีเลตลิแกนด์กับไอออนโลหะ เช่น การใช้ EDTA ไทเทรตหา Ca2+
• ข้อ ข.: Acid-base titration คือการไทเทรตที่มีการถ่ายโอนโปรตอน (H+) ระหว่างกรดและเบส
• ข้อ ค.: Precipitation titration คือการไทเทรตที่ทำให้เกิดตะกอนไม่ละลายน้ำ เช่น การไทเทรตด้วยซิลเวอร์ไนเตรต (Argentometry)
• ข้อ จ.: ไม่ถูกต้อง เนื่องจากข้อ ง. (Redox titration) เป็นคำตอบที่ถูกต้องตามหลักเคมีวิเคราะห์</t>
        </is>
      </c>
      <c r="L45" s="186" t="n"/>
      <c r="M45" s="186" t="inlineStr">
        <is>
          <t>Product Group 1: Titrations</t>
        </is>
      </c>
      <c r="N45" s="186" t="inlineStr">
        <is>
          <t>1.2 Redox titration</t>
        </is>
      </c>
      <c r="O45" s="185" t="inlineStr">
        <is>
          <t>Product</t>
        </is>
      </c>
      <c r="P45" s="186" t="inlineStr">
        <is>
          <t>[SOURCE: Mock Pharmtutor 2024 Set 2 ข้อ 94] MCQ ธ.ค. 66</t>
        </is>
      </c>
      <c r="Q45" s="185" t="inlineStr">
        <is>
          <t>ข้อสอบจำลอง</t>
        </is>
      </c>
      <c r="R45" s="185" t="inlineStr">
        <is>
          <t>Mock Pharmtutor 2024</t>
        </is>
      </c>
      <c r="S45" s="185" t="n"/>
    </row>
    <row r="46" ht="24" customHeight="1" s="49">
      <c r="A46" s="185" t="n">
        <v>44</v>
      </c>
      <c r="B46" s="186" t="n"/>
      <c r="C46" s="186" t="inlineStr">
        <is>
          <t>การตรวจหาปริมาณน้ำในวัตถุดิบตัวยา Ferrous Sulfate Heptahydrate (FeSO4 · 7H2O) ต้องใช้วิธีทดสอบใดตามข้อกำหนดเภสัชตำรับ</t>
        </is>
      </c>
      <c r="D46" s="186" t="n"/>
      <c r="E46" s="186" t="inlineStr">
        <is>
          <t>Karl Fischer titration</t>
        </is>
      </c>
      <c r="F46" s="186" t="inlineStr">
        <is>
          <t>Loss on drying (LOD)</t>
        </is>
      </c>
      <c r="G46" s="186" t="inlineStr">
        <is>
          <t>Gas chromatography</t>
        </is>
      </c>
      <c r="H46" s="186" t="inlineStr">
        <is>
          <t>High performance liquid chromatography (HPLC)</t>
        </is>
      </c>
      <c r="I46" s="186" t="inlineStr">
        <is>
          <t>Refractometry</t>
        </is>
      </c>
      <c r="J46" s="185" t="n">
        <v>1</v>
      </c>
      <c r="K46" s="186" t="inlineStr">
        <is>
          <t>✅ คำตอบที่ถูกต้อง: ข้อ ก. Karl Fischer titration
🎯 ทำไมข้อนี้ถึงถูก:
Ferrous Sulfate Heptahydrate มีน้ำผลึก (bound water) ในโครงสร้างโมเลกุลถึง 7 โมเลกุล การหาปริมาณน้ำต้องใช้ Karl Fischer titration ซึ่งทำปฏิกิริยาเคมีกับโมเลกุลน้ำโดยตรงตาม USP &lt;921&gt; Water Determination
🔍 ข้ออื่นผิดเพราะอะไร:
• ข้อ ข.: Loss on drying (LOD) ใช้ความร้อนระเหยความชื้น ซึ่งสำหรับเกลือ heptahydrate ความร้อนสูงจะทำให้ตัวยาเกิด decomposition และ oxidation ของ Fe2+ ก่อนที่น้ำผลึกจะหลุดหมด ทำให้ผลวิเคราะห์คลาดเคลื่อน
• ข้อ ค.: Gas chromatography ไม่ใช่วิธีมาตรฐานทั่วไปในการตรวจหาปริมาณน้ำผลึกของเกลืออนินทรีย์ชนิดนี้
• ข้อ ง.: High performance liquid chromatography (HPLC) ใช้สำหรับการแยกและวิเคราะห์สารอินทรีย์ ไม่ใช่วิธีวัด water content
• ข้อ จ.: Refractometry ใช้วัดดัชนีหักเหของแสงในสารละลาย ไม่สามารถวัดปริมาณน้ำในโครงสร้างผลึกได้</t>
        </is>
      </c>
      <c r="L46" s="186" t="n"/>
      <c r="M46" s="186" t="inlineStr">
        <is>
          <t>Product Group 1: Titrations</t>
        </is>
      </c>
      <c r="N46" s="186" t="inlineStr">
        <is>
          <t>1.5 Equilibrium &amp; Stoichiometry</t>
        </is>
      </c>
      <c r="O46" s="185" t="inlineStr">
        <is>
          <t>Product</t>
        </is>
      </c>
      <c r="P46" s="186" t="inlineStr">
        <is>
          <t>[SOURCE: ข้อสอบจริง PLE CC1 (Product) ปี 2567 ข้อ 7] [RECONSTRUCTED: ปรับแต่งและเติมเต็มบริบทโจทย์และตัวเลือก ค-จ ให้สมบูรณ์ตามแนวข้อสอบจริง]</t>
        </is>
      </c>
      <c r="Q46" s="185" t="inlineStr">
        <is>
          <t>ข้อสอบจริง</t>
        </is>
      </c>
      <c r="R46" s="185" t="inlineStr">
        <is>
          <t>2567</t>
        </is>
      </c>
      <c r="S46" s="185" t="n"/>
    </row>
    <row r="47" ht="24" customHeight="1" s="49">
      <c r="A47" s="185" t="n">
        <v>45</v>
      </c>
      <c r="B47" s="186" t="n"/>
      <c r="C47" s="186" t="inlineStr">
        <is>
          <t>ตามเภสัชตำรับ USP และ BP ใน Monograph การหาปริมาณตัวยาสำคัญ (Assay) ของ Aspirin กำหนดให้นำตัวอย่างยาต้มกับสารละลายมาตรฐาน Sodium hydroxide (NaOH) ที่มากเกินพอ จากนั้นนำด่างที่เหลือมาไตเตรทกับสารละลายมาตรฐาน Sulfuric acid (H2SO4) โดยใช้ Phenolphthalein เป็นอินดิเคเตอร์ กระบวนการวิเคราะห์ดังกล่าวจัดเป็นรูปแบบการไตเตรทในข้อใด</t>
        </is>
      </c>
      <c r="D47" s="186" t="n"/>
      <c r="E47" s="186" t="inlineStr">
        <is>
          <t>Direct titration</t>
        </is>
      </c>
      <c r="F47" s="186" t="inlineStr">
        <is>
          <t>Residual titration (Back titration)</t>
        </is>
      </c>
      <c r="G47" s="186" t="inlineStr">
        <is>
          <t>Complexometric titration</t>
        </is>
      </c>
      <c r="H47" s="186" t="inlineStr">
        <is>
          <t>Precipitation titration</t>
        </is>
      </c>
      <c r="I47" s="186" t="inlineStr">
        <is>
          <t>Non-aqueous titration</t>
        </is>
      </c>
      <c r="J47" s="185" t="n">
        <v>2</v>
      </c>
      <c r="K47" s="186" t="inlineStr">
        <is>
          <t>✅ คำตอบที่ถูกต้อง: ข้อ ข. Residual titration (Back titration)
🎯 ทำไมข้อนี้ถึงถูก:
ตามเภสัชตำรับ USP/BP การวิเคราะห์หาปริมาณ Aspirin อาศัยการทำปฏิกิริยาสะพอนิฟิเคชัน (Saponification/Ester hydrolysis) โดยเติมสารละลายมาตรฐาน NaOH ในปริมาณที่มากเกินพอ (excess) และต้มให้เกิดการไฮโดรไลซ์เอสเทอร์ได้อย่างสมบูรณ์ จากนั้นจึงนำปริมาณ NaOH ส่วนเกินที่เหลือมาไตเตรทกลับ (back titration) ด้วยสารละลายมาตรฐานกรด H2SO4 หรือ HCl โดยใช้ Phenolphthalein เป็น indicator จึงจัดเป็น Residual titration
🔍 ข้ออื่นผิดเพราะอะไร:
• ข้อ ก.: Direct titration เป็นการหยด titrant ลงไปทำปฏิกิริยากับสารที่ต้องการวิเคราะห์โดยตรงจนถึงจุดยุติโดยไม่มีการเติมสารละลายมาตรฐานส่วนเกินไปต้มย่อยก่อน
• ข้อ ค.: Complexometric titration เป็นการไตเตรทระหว่าง metal ion กับ chelating agent เช่น EDTA ไม่ได้ใช้สำหรับวิเคราะห์ ester hydrolysis ของ Aspirin
• ข้อ ง.: Precipitation titration เป็นการไตเตรทที่เกิดตะกอนที่ไม่ละลายน้ำ เช่น การหาปริมาณ halide ด้วย AgNO3 ไม่เกี่ยวข้องกับปฏิกิริยากรด-เบสของ Aspirin
• ข้อ จ.: Non-aqueous titration เป็นการไตเตรทในตัวทำละลายที่ไม่ใช่น้ำ นิยมใช้สำหรับวิเคราะห์สารที่เป็นกรดหรือเบสที่อ่อนมากๆ ในตัวกลางน้ำ</t>
        </is>
      </c>
      <c r="L47" s="186" t="n"/>
      <c r="M47" s="186" t="inlineStr">
        <is>
          <t>Product Group 1: Titrations</t>
        </is>
      </c>
      <c r="N47" s="186" t="inlineStr">
        <is>
          <t>1.1 Acid-base titration</t>
        </is>
      </c>
      <c r="O47" s="185" t="inlineStr">
        <is>
          <t>Product</t>
        </is>
      </c>
      <c r="P47" s="186" t="inlineStr">
        <is>
          <t>[SOURCE: ข้อสอบจริง PLE CC1 (Product) ปี 2566 Day 1 ข้อ 23]</t>
        </is>
      </c>
      <c r="Q47" s="185" t="inlineStr">
        <is>
          <t>ข้อสอบจริง</t>
        </is>
      </c>
      <c r="R47" s="185" t="inlineStr">
        <is>
          <t>2566</t>
        </is>
      </c>
      <c r="S47" s="185" t="n"/>
    </row>
    <row r="48" ht="24" customHeight="1" s="49">
      <c r="A48" s="185" t="n">
        <v>46</v>
      </c>
      <c r="B48" s="186" t="n"/>
      <c r="C48" s="186" t="inlineStr">
        <is>
          <t>ในการวิเคราะห์หาปริมาณตัวยาทางเคมีตามปฏิกิริยาเคมี: Ce4+ + Fe2+ -&gt; Ce3+ + Fe3+ การวิเคราะห์นี้จัดเป็นการไตเตรทประเภทใด</t>
        </is>
      </c>
      <c r="D48" s="186" t="n"/>
      <c r="E48" s="186" t="inlineStr">
        <is>
          <t>Acid-base titration</t>
        </is>
      </c>
      <c r="F48" s="186" t="inlineStr">
        <is>
          <t>Redox titration (Cerimetry)</t>
        </is>
      </c>
      <c r="G48" s="186" t="inlineStr">
        <is>
          <t>Complexometric titration</t>
        </is>
      </c>
      <c r="H48" s="186" t="inlineStr">
        <is>
          <t>Precipitation titration</t>
        </is>
      </c>
      <c r="I48" s="186" t="inlineStr">
        <is>
          <t>Non-aqueous titration</t>
        </is>
      </c>
      <c r="J48" s="185" t="n">
        <v>2</v>
      </c>
      <c r="K48" s="186" t="inlineStr">
        <is>
          <t>✅ คำตอบที่ถูกต้อง: ข้อ ข. Redox titration (Cerimetry)
🎯 ทำไมข้อนี้ถึงถูก:
ปฏิกิริยาระหว่าง Ce4+ (ceric ion) และ Fe2+ (ferrous ion) มีการถ่ายโอนอิเล็กตรอนระหว่างสาร โดย Ce4+ ทำหน้าที่เป็น oxidizing agent รับ 1 อิเล็กตรอนกลายเป็น Ce3+ (เกิดปฏิกิริยา reduction) และ Fe2+ ถูก oxidize เสีย 1 อิเล็กตรอนกลายเป็น Fe3+ (เกิดปฏิกิริยา oxidation) จึงจัดเป็นการไตเตรทแบบปฏิกิริยาออกซิเดชัน-รีดักชัน หรือ Redox titration
🔍 ข้ออื่นผิดเพราะอะไร:
• ข้อ ก.: Acid-base titration เป็นปฏิกิริยาการถ่ายโอนโปรตอน (H+) ระหว่างกรดและเบส ไม่เกี่ยวข้องกับการเปลี่ยนแปลง oxidation number ของ metal ions
• ข้อ ค.: Complexometric titration เป็นการเกิดสารประกอบเชิงซ้อน (chelate) ระหว่าง metal ion กับ ligand เช่น EDTA โดยไม่มีการเปลี่ยนแปลง oxidation state ของไอออน
• ข้อ ง.: Precipitation titration เป็นปฏิกิริยาการรวมตัวกันของไอออนเกิดเป็นตะกอนที่ไม่ละลายน้ำ เช่น ปฏิกิริยาระหว่าง Ag+ และ Cl- เกิดเป็น AgCl
• ข้อ จ.: Non-aqueous titration เป็นการไตเตรทกรด-เบสในตัวทำละลายอินทรีย์เพื่อเพิ่มความแรงของกรดหรือเบสที่อ่อนมากในน้ำ</t>
        </is>
      </c>
      <c r="L48" s="186" t="n"/>
      <c r="M48" s="186" t="inlineStr">
        <is>
          <t>Product Group 1: Titrations</t>
        </is>
      </c>
      <c r="N48" s="186" t="inlineStr">
        <is>
          <t>1.2 Redox titration</t>
        </is>
      </c>
      <c r="O48" s="185" t="inlineStr">
        <is>
          <t>Product</t>
        </is>
      </c>
      <c r="P48" s="186" t="inlineStr">
        <is>
          <t>[SOURCE: ข้อสอบจริง PLE CC1 (Product) ปี 2566 Day 1 ข้อ 24] [RECONSTRUCTED: ปรับแต่งและเติมเต็มบริบทโจทย์เพื่อความสมบูรณ์]</t>
        </is>
      </c>
      <c r="Q48" s="185" t="inlineStr">
        <is>
          <t>ข้อสอบจริง</t>
        </is>
      </c>
      <c r="R48" s="185" t="inlineStr">
        <is>
          <t>2566</t>
        </is>
      </c>
      <c r="S48" s="185" t="n"/>
    </row>
    <row r="49" ht="24" customHeight="1" s="49">
      <c r="A49" s="185" t="n">
        <v>47</v>
      </c>
      <c r="B49" s="186" t="n"/>
      <c r="C49" s="186" t="inlineStr">
        <is>
          <t>ตาม Monograph การวิเคราะห์หาปริมาณ Potassium chloride (KCl) ในเภสัชตำรับที่ใช้วิธีไตเตรทด้วยสารละลายมาตรฐาน Silver nitrate (AgNO3) โดยมี Eosin Y เป็นอินดิเคเตอร์ จัดเป็นการไตเตรทประเภทใด</t>
        </is>
      </c>
      <c r="D49" s="186" t="n"/>
      <c r="E49" s="186" t="inlineStr">
        <is>
          <t>Acid-base titration</t>
        </is>
      </c>
      <c r="F49" s="186" t="inlineStr">
        <is>
          <t>Precipitation titration (Argentometric titration)</t>
        </is>
      </c>
      <c r="G49" s="186" t="inlineStr">
        <is>
          <t>Complexometric titration</t>
        </is>
      </c>
      <c r="H49" s="186" t="inlineStr">
        <is>
          <t>Redox titration</t>
        </is>
      </c>
      <c r="I49" s="186" t="inlineStr">
        <is>
          <t>Non-aqueous titration</t>
        </is>
      </c>
      <c r="J49" s="185" t="n">
        <v>2</v>
      </c>
      <c r="K49" s="186" t="inlineStr">
        <is>
          <t>✅ คำตอบที่ถูกต้อง: ข้อ ข. Precipitation titration (Argentometric titration)
🎯 ทำไมข้อนี้ถึงถูก:
การหาปริมาณ Potassium chloride (KCl) ด้วยสารละลายมาตรฐาน Silver nitrate (AgNO3) โดยใช้ Eosin Y เป็น indicator จัดเป็นการไตเตรทแบบเกิดตะกอน (Precipitation titration หรือ Argentometric titration) ด้วยวิธี Fajans method ซึ่ง Ag+ ทำปฏิกิริยากับ Cl- เกิดเป็นตะกอนสีขาวของ AgCl และเมื่อถึงจุดยุติ Eosin Y จะถูกดูดซับบนผิวตะกอนทำให้เกิดการเปลี่ยนสี
🔍 ข้ออื่นผิดเพราะอะไร:
• ข้อ ก.: Acid-base titration เป็นการถ่ายโอนโปรตอนระหว่างกรดและเบส ไม่ได้เกี่ยวข้องกับการเกิดตะกอนเกลือเงิน
• ข้อ ค.: Complexometric titration เป็นการเกิดสารประกอบเชิงซ้อนระหว่าง metal ion กับ chelating agent เช่น EDTA
• ข้อ ง.: Redox titration เป็นปฏิกิริยาการถ่ายโอนอิเล็กตรอนระหว่างสารตัวให้อิเล็กตรอนและสารรับอิเล็กตรอน
• ข้อ จ.: Non-aqueous titration เป็นการไตเตรทกรด-เบสในตัวทำละลายอินทรีย์สำหรับกรดหรือเบสที่อ่อนมาก</t>
        </is>
      </c>
      <c r="L49" s="186" t="n"/>
      <c r="M49" s="186" t="inlineStr">
        <is>
          <t>Product Group 1: Titrations</t>
        </is>
      </c>
      <c r="N49" s="186" t="inlineStr">
        <is>
          <t>1.3 Precipitation titration</t>
        </is>
      </c>
      <c r="O49" s="185" t="inlineStr">
        <is>
          <t>Product</t>
        </is>
      </c>
      <c r="P49" s="186" t="inlineStr">
        <is>
          <t>[SOURCE: ข้อสอบจริง PLE CC1 (Product) ปี 2566 Day 2 ข้อ 88]</t>
        </is>
      </c>
      <c r="Q49" s="185" t="inlineStr">
        <is>
          <t>ข้อสอบจริง</t>
        </is>
      </c>
      <c r="R49" s="185" t="inlineStr">
        <is>
          <t>2566</t>
        </is>
      </c>
      <c r="S49" s="185" t="n"/>
    </row>
    <row r="50" ht="24" customHeight="1" s="49">
      <c r="A50" s="185" t="n">
        <v>48</v>
      </c>
      <c r="B50" s="186" t="n"/>
      <c r="C50" s="186" t="inlineStr">
        <is>
          <t>การหาปริมาณ Chloride ion (Cl-) ในน้ำเกลือ โดยเติมสารละลายมาตรฐาน Silver nitrate (AgNO3) ในปริมาณที่มากเกินพอ จากนั้นนำ Ag+ ส่วนที่เหลือไปไตเตรตกลับด้วย Ammonium thiocyanate โดยใช้ Ferric ion (Fe3+) เป็นอินดิเคเตอร์ จัดเป็นวิธีการไตเตรตแบบใด</t>
        </is>
      </c>
      <c r="D50" s="186" t="n"/>
      <c r="E50" s="186" t="inlineStr">
        <is>
          <t>Direct titration</t>
        </is>
      </c>
      <c r="F50" s="186" t="inlineStr">
        <is>
          <t>Indirect titration</t>
        </is>
      </c>
      <c r="G50" s="186" t="inlineStr">
        <is>
          <t>Back titration</t>
        </is>
      </c>
      <c r="H50" s="186" t="inlineStr">
        <is>
          <t>Differentiating titration</t>
        </is>
      </c>
      <c r="I50" s="186" t="inlineStr">
        <is>
          <t>Redox titration</t>
        </is>
      </c>
      <c r="J50" s="185" t="n">
        <v>3</v>
      </c>
      <c r="K50" s="186" t="inlineStr">
        <is>
          <t>✅ คำตอบที่ถูกต้อง: ข้อ ค. Back titration
🎯 ทำไมข้อนี้ถึงถูก:
วิธีของ Volhard จัดเป็นการไตเตรตแบบย้อนกลับ (Back titration หรือ Residual titration) ในกลุ่ม Precipitation titration โดยเติมมาตรฐาน AgNO3 ในปริมาณที่ทราบแน่นอนและมากเกินพอเพื่อทำปฏิกิริยากับ Cl- ให้ตกตะกอนเป็น AgCl ทั้งหมด แล้วจึงไตเตรต Ag+ ที่เหลือด้วยมาตรฐาน KSCN หรือ NH4SCN โดยมี Fe3+ เป็นอินดิเคเตอร์บอกจุดยุติเมื่อเกิดสารเชิงซ้อนสีแดงของ FeSCN2+
🔍 ข้ออื่นผิดเพราะอะไร:
• ข้อ ก.: Direct titration เป็นการหยดสารละลายมาตรฐานลงไปทำปฏิกิริยากับสารที่ต้องการวิเคราะห์โดยตรง เช่น วิธี Mohr titration
• ข้อ ข.: Indirect titration เป็นการเปลี่ยนสารที่ต้องการวิเคราะห์ให้อยู่ในรูปสารอื่นก่อนนำไปไตเตรต เช่น Iodometry แต่การเติมสารมาตรฐานเกินพอแล้วไตเตรตส่วนที่เหลือจัดเป็น Back titration โดยเฉพาะ
• ข้อ ง.: Differentiating titration เป็นเทคนิคการไตเตรตกรดหรือเบสผสมที่มีความแรงต่างกันในตัวทำละลายชนิด Non-aqueous
• ข้อ จ.: Redox titration เป็นการไตเตรตที่เกี่ยวข้องกับการถ่ายโอนอิเล็กตรอน (Oxidation-Reduction) ไม่ใช่ปฏิกิริยาการเกิดตะกอน</t>
        </is>
      </c>
      <c r="L50" s="186" t="n"/>
      <c r="M50" s="186" t="inlineStr">
        <is>
          <t>Product Group 1: Titrations</t>
        </is>
      </c>
      <c r="N50" s="186" t="inlineStr">
        <is>
          <t>1.3 Precipitation titration</t>
        </is>
      </c>
      <c r="O50" s="185" t="inlineStr">
        <is>
          <t>Product</t>
        </is>
      </c>
      <c r="P50" s="186" t="inlineStr">
        <is>
          <t>[SOURCE: ข้อสอบจริง PLE CC1 (Product) ปี 2564 ข้อ 4]</t>
        </is>
      </c>
      <c r="Q50" s="185" t="inlineStr">
        <is>
          <t>ข้อสอบจริง</t>
        </is>
      </c>
      <c r="R50" s="185" t="inlineStr">
        <is>
          <t>2564</t>
        </is>
      </c>
      <c r="S50" s="185" t="n"/>
    </row>
    <row r="51" ht="24" customHeight="1" s="49">
      <c r="A51" s="185" t="n">
        <v>49</v>
      </c>
      <c r="B51" s="186" t="n"/>
      <c r="C51" s="186" t="inlineStr">
        <is>
          <t>การหาปริมาณ Ferrous sulfate ในตำรับ Ferrous Sulfate Tablets USP โดยการไตเตรตด้วยสารละลายมาตรฐาน Ceric sulfate และใช้ Orthophenanthroline เป็นอินดิเคเตอร์ จัดเป็นปฏิกิริยาการวิเคราะห์ชนิดใด</t>
        </is>
      </c>
      <c r="D51" s="186" t="n"/>
      <c r="E51" s="186" t="inlineStr">
        <is>
          <t>Aqueous acid-base titration</t>
        </is>
      </c>
      <c r="F51" s="186" t="inlineStr">
        <is>
          <t>Non-aqueous acid-base titration</t>
        </is>
      </c>
      <c r="G51" s="186" t="inlineStr">
        <is>
          <t>Precipitation titration</t>
        </is>
      </c>
      <c r="H51" s="186" t="inlineStr">
        <is>
          <t>Complexometric titration</t>
        </is>
      </c>
      <c r="I51" s="186" t="inlineStr">
        <is>
          <t>Redox titration</t>
        </is>
      </c>
      <c r="J51" s="185" t="n">
        <v>5</v>
      </c>
      <c r="K51" s="186" t="inlineStr">
        <is>
          <t>✅ คำตอบที่ถูกต้อง: ข้อ จ. Redox titration
🎯 ทำไมข้อนี้ถึงถูก:
การไตเตรตระหว่าง Ferrous ion (Fe2+) กับ Ceric ion (Ce4+) เป็นปฏิกิริยา Oxidation-Reduction (Redox titration) โดย Fe2+ จะถูกออกซิไดซ์กลายเป็น Fe3+ ขณะที่ Ce4+ จะถูกรีดิวซ์กลายเป็น Ce3+ และใช้อินดิเคเตอร์ Orthophenanthroline (Ferroin) ซึ่งจะเปลี่ยนสีจากสีแดงส้มเป็นสีฟ้าอ่อนที่จุดยุติ
🔍 ข้ออื่นผิดเพราะอะไร:
• ข้อ ก.: Aqueous acid-base titration เกี่ยวข้องกับการถ่ายโอนโปรตอน (H+) ในตัวกลางที่เป็นน้ำ ไม่ใช่การถ่ายโอนอิเล็กตรอน
• ข้อ ข.: Non-aqueous acid-base titration เป็นการไตเตรตกรดอ่อนหรือเบสอ่อนมากในตัวทำละลายอินทรีย์ปราศจากน้ำ
• ข้อ ค.: Precipitation titration อาศัยการเกิดตะกอนที่ละลายน้ำได้น้อย เช่น การไตเตรตเกลือเฮไลด์ด้วยสารละลายซิลเวอร์ไนเตรต
• ข้อ ง.: Complexometric titration เป็นการเกิดสารประกอบเชิงซ้อนที่เสถียรระหว่างไอออนโลหะกับลิแกนด์ เช่น EDTA</t>
        </is>
      </c>
      <c r="L51" s="186" t="n"/>
      <c r="M51" s="186" t="inlineStr">
        <is>
          <t>Product Group 1: Titrations</t>
        </is>
      </c>
      <c r="N51" s="186" t="inlineStr">
        <is>
          <t>1.2 Redox titration</t>
        </is>
      </c>
      <c r="O51" s="185" t="inlineStr">
        <is>
          <t>Product</t>
        </is>
      </c>
      <c r="P51" s="186" t="inlineStr">
        <is>
          <t>[SOURCE: ข้อสอบจริง PLE CC1 (Product) ปี 2564 ข้อ 11]</t>
        </is>
      </c>
      <c r="Q51" s="185" t="inlineStr">
        <is>
          <t>ข้อสอบจริง</t>
        </is>
      </c>
      <c r="R51" s="185" t="inlineStr">
        <is>
          <t>2564</t>
        </is>
      </c>
      <c r="S51" s="185" t="n"/>
    </row>
    <row r="52" ht="24" customHeight="1" s="49">
      <c r="A52" s="185" t="n">
        <v>50</v>
      </c>
      <c r="B52" s="186" t="n"/>
      <c r="C52" s="186" t="inlineStr">
        <is>
          <t>ในการตรวจหาปริมาณตัวยาสำคัญของวัตถุดิบ Ibuprofen ตามมาตรฐานเภสัชตำรับ USP โดยละลายตัวยาในเอทานอลแล้วนำไปไตเตรตด้วยสารละลายมาตรฐาน Sodium hydroxide ข้อใดเป็นอินดิเคเตอร์ที่เหมาะสมที่สุดในการบอกจุดยุติ</t>
        </is>
      </c>
      <c r="D52" s="186" t="n"/>
      <c r="E52" s="186" t="inlineStr">
        <is>
          <t>Phenolphthalein</t>
        </is>
      </c>
      <c r="F52" s="186" t="inlineStr">
        <is>
          <t>Methyl orange</t>
        </is>
      </c>
      <c r="G52" s="186" t="inlineStr">
        <is>
          <t>Methyl red</t>
        </is>
      </c>
      <c r="H52" s="186" t="inlineStr">
        <is>
          <t>Bromocresol green</t>
        </is>
      </c>
      <c r="I52" s="186" t="inlineStr">
        <is>
          <t>Eriochrome Black T</t>
        </is>
      </c>
      <c r="J52" s="185" t="n">
        <v>1</v>
      </c>
      <c r="K52" s="186" t="inlineStr">
        <is>
          <t>✅ คำตอบที่ถูกต้อง: ข้อ ก. Phenolphthalein
🎯 ทำไมข้อนี้ถึงถูก:
Ibuprofen เป็นกรดอินทรีย์อ่อน (Weak acid มี pKa ประมาณ 4.4) เมื่อละลายในเอทานอลและไตเตรตด้วยเบสแก่ Sodium hydroxide จุดสมมูล (Equivalence point) จะมีสภาวะความเป็นด่างอ่อน (pH ประมาณ 8 ถึง 10) จึงต้องเลือกใช้อินดิเคเตอร์ Phenolphthalein ซึ่งเปลี่ยนสีจากไม่มีสีเป็นสีชมพูอ่อนในช่วง pH 8.2 ถึง 10.0 ตาม USP Monograph
🔍 ข้ออื่นผิดเพราะอะไร:
• ข้อ ข.: Methyl orange เปลี่ยนสีในช่วงกรด (pH 3.1 ถึง 4.4) ใช้สำหรับการไตเตรตเบสอ่อนด้วยกรดแก่
• ข้อ ค.: Methyl red เปลี่ยนสีในช่วง pH 4.4 ถึง 6.2 ซึ่งจุดยุติจะเกิดขึ้นก่อนถึงจุดสมมูลที่แท้จริงของการไตเตรตกรดอ่อน
• ข้อ ง.: Bromocresol green เปลี่ยนสีในช่วง pH 3.8 ถึง 5.4
• ข้อ จ.: Eriochrome Black T เป็นอินดิเคเตอร์โลหะสำหรับ Complexometric titration</t>
        </is>
      </c>
      <c r="L52" s="186" t="n"/>
      <c r="M52" s="186" t="inlineStr">
        <is>
          <t>Product Group 1: Titrations</t>
        </is>
      </c>
      <c r="N52" s="186" t="inlineStr">
        <is>
          <t>1.1 Acid-base titration</t>
        </is>
      </c>
      <c r="O52" s="185" t="inlineStr">
        <is>
          <t>Product</t>
        </is>
      </c>
      <c r="P52" s="186" t="inlineStr">
        <is>
          <t>[SOURCE: ข้อสอบจริง PLE CC1 (Product) ปี 2564 ข้อ 55]</t>
        </is>
      </c>
      <c r="Q52" s="185" t="inlineStr">
        <is>
          <t>ข้อสอบจริง</t>
        </is>
      </c>
      <c r="R52" s="185" t="inlineStr">
        <is>
          <t>2564</t>
        </is>
      </c>
      <c r="S52" s="185" t="n"/>
    </row>
    <row r="53" ht="24" customHeight="1" s="49">
      <c r="A53" s="185" t="n">
        <v>51</v>
      </c>
      <c r="B53" s="186" t="inlineStr">
        <is>
          <t>จากข้อกำหนดในเภสัชตำรับหัวข้อการหาปริมาณ Aspirin ระบุว่า:
นำตัวยา 1.5 กรัมใส่ในขวดรูปชมพู่ เติม 0.5 N NaOH 50 mL ต้มให้เดือดเบาๆ 10 นาที เติม Phenolphthalein แล้วไทเทรตสารละลายด่างส่วนเกินด้วย 0.5 N H2SO4</t>
        </is>
      </c>
      <c r="C53" s="186" t="inlineStr">
        <is>
          <t>การวิเคราะห์หาปริมาณตัวยาสำคัญดังกล่าวจัดเป็นเทคนิคการไทเทรตชนิดใด</t>
        </is>
      </c>
      <c r="D53" s="186" t="inlineStr">
        <is>
          <t>cc1_product/image80.png</t>
        </is>
      </c>
      <c r="E53" s="186" t="inlineStr">
        <is>
          <t>Direct titration โดยมี Sodium hydroxide เป็น Titrant</t>
        </is>
      </c>
      <c r="F53" s="186" t="inlineStr">
        <is>
          <t>Direct titration โดยมี Sulfuric acid เป็น Titrant</t>
        </is>
      </c>
      <c r="G53" s="186" t="inlineStr">
        <is>
          <t>Indirect titration โดยมี Sodium hydroxide เป็น Titrant</t>
        </is>
      </c>
      <c r="H53" s="186" t="inlineStr">
        <is>
          <t>Back titration (Residual titration) โดยมี Sulfuric acid เป็น Titrant</t>
        </is>
      </c>
      <c r="I53" s="186" t="inlineStr">
        <is>
          <t>Precipitation titration โดยมี Sulfuric acid เป็น Titrant</t>
        </is>
      </c>
      <c r="J53" s="185" t="n">
        <v>4</v>
      </c>
      <c r="K53" s="186" t="inlineStr">
        <is>
          <t>✅ คำตอบที่ถูกต้อง: ข้อ ง. Back titration (Residual titration) โดยมี Sulfuric acid เป็น Titrant
🎯 ทำไมข้อนี้ถึงถูก:
Aspirin (Acetylsalicylic acid) มีหมู่เอสเทอร์ที่ต้องอาศัยความร้อนและเบสแก่ในการเกิดปฏิกิริยาสะเทินและสะปอนนิฟิเคชัน (Saponification) อย่างสมบูรณ์ การเติม 0.5 N NaOH ในปริมาณที่ทราบแน่นอนและมากเกินพอ แล้วนำ NaOH ส่วนที่เหลือไปไตเตรตย้อนกลับด้วย 0.5 N H2SO4 จึงจัดเป็นวิธี Back titration (หรือ Residual titration) โดยมี Sulfuric acid เป็นสารละลายไทแทรนต์
🔍 ข้ออื่นผิดเพราะอะไร:
• ข้อ ก.: ไม่ใช่ Direct titration เนื่องจากไม่ได้หยดไทเทรตตัวยาแอสไพรินโดยตรง
• ข้อ ข.: การไตเตรตกลับไม่ใช่ Direct titration
• ข้อ ค.: สารละลายที่เป็นตัวทำปฏิกิริยาในบิวเรตต์เพื่อหาจุดยุติคือ Sulfuric acid ไม่ใช่ Sodium hydroxide
• ข้อ จ.: นี่คือปฏิกิริยากรด-เบส (Acid-base neutralization) ไม่ใช่การตกตะกอน</t>
        </is>
      </c>
      <c r="L53" s="186" t="n"/>
      <c r="M53" s="186" t="inlineStr">
        <is>
          <t>Product Group 1: Titrations</t>
        </is>
      </c>
      <c r="N53" s="186" t="inlineStr">
        <is>
          <t>1.1 Acid-base titration</t>
        </is>
      </c>
      <c r="O53" s="185" t="inlineStr">
        <is>
          <t>Product</t>
        </is>
      </c>
      <c r="P53" s="186" t="inlineStr">
        <is>
          <t>[SOURCE: ข้อสอบจริง PLE CC1 (Product) ปี 2564 ข้อ 69]</t>
        </is>
      </c>
      <c r="Q53" s="185" t="inlineStr">
        <is>
          <t>ข้อสอบจริง</t>
        </is>
      </c>
      <c r="R53" s="185" t="inlineStr">
        <is>
          <t>2564</t>
        </is>
      </c>
      <c r="S53" s="185" t="n"/>
    </row>
    <row r="54" ht="24" customHeight="1" s="49">
      <c r="A54" s="185" t="n">
        <v>52</v>
      </c>
      <c r="B54" s="186" t="n"/>
      <c r="C54" s="186" t="inlineStr">
        <is>
          <t>จากการตรวจวิเคราะห์ปริมาณตัวยา Salbutamol sulfate (มวลโมเลกุล 576.70 กรัมต่อโมล) ด้วยวิธี Non-aqueous titration โดยการไตเตรตด้วย 0.1 N Perchloric acid สารละลาย 0.1 N Perchloric acid ทุกๆ 1 มิลลิลิตร จะทำปฏิกิริยาสมมูลพอดีกับ Salbutamol sulfate ปริมาณกี่มิลลิกรัม</t>
        </is>
      </c>
      <c r="D54" s="186" t="inlineStr">
        <is>
          <t>cc1_product/image81.png</t>
        </is>
      </c>
      <c r="E54" s="186" t="inlineStr">
        <is>
          <t>14.42 มิลลิกรัม</t>
        </is>
      </c>
      <c r="F54" s="186" t="inlineStr">
        <is>
          <t>28.84 มิลลิกรัม</t>
        </is>
      </c>
      <c r="G54" s="186" t="inlineStr">
        <is>
          <t>43.25 มิลลิกรัม</t>
        </is>
      </c>
      <c r="H54" s="186" t="inlineStr">
        <is>
          <t>50.00 มิลลิกรัม</t>
        </is>
      </c>
      <c r="I54" s="186" t="inlineStr">
        <is>
          <t>57.67 มิลลิกรัม</t>
        </is>
      </c>
      <c r="J54" s="185" t="n">
        <v>5</v>
      </c>
      <c r="K54" s="186" t="inlineStr">
        <is>
          <t>✅ คำตอบที่ถูกต้อง: ข้อ จ. 57.67 มิลลิกรัม
🎯 ทำไมข้อนี้ถึงถูก:
ตามข้อกำหนดในเภสัชตำรับ USP/BP Salbutamol sulfate เป็นเกลือซัลเฟตของโมเลกุลซัลบูทามอลสองโมเลกุล ในระบบ Non-aqueous titration โดยใช้กรดเปอร์คลอริก สัดส่วนปริมาณสารสัมพันธ์กำหนดให้ 1 มิลลิลิตรของ 0.1 N Perchloric acid เทียบเท่ากับ 57.67 มิลลิกรัมของ Salbutamol sulfate
🔍 ข้ออื่นผิดเพราะอะไร:
• ข้อ ก.: 14.42 มิลลิกรัม เป็นค่าที่คำนวณต่ำกว่าปริมาณสมมูลจริง
• ข้อ ข.: 28.84 มิลลิกรัม เป็นค่าสมมูลหากคิดปฏิกิริยาสองเท่าของเบส
• ข้อ ค.: 43.25 มิลลิกรัม ไม่ตรงกับอัตราส่วนสมมูลตามโมโนกราฟ
• ข้อ ง.: 50.00 มิลลิกรัม ไม่ใช่ค่าปริมาณสารสัมพันธ์ของเกลือซัลเฟตนี้</t>
        </is>
      </c>
      <c r="L54" s="186" t="n"/>
      <c r="M54" s="186" t="inlineStr">
        <is>
          <t>Product Group 1: Titrations</t>
        </is>
      </c>
      <c r="N54" s="186" t="inlineStr">
        <is>
          <t>1.1 Acid-base titration</t>
        </is>
      </c>
      <c r="O54" s="185" t="inlineStr">
        <is>
          <t>Product</t>
        </is>
      </c>
      <c r="P54" s="186" t="inlineStr">
        <is>
          <t>[SOURCE: ข้อสอบจริง PLE CC1 (Product) ปี 2564 ข้อ 79]</t>
        </is>
      </c>
      <c r="Q54" s="185" t="inlineStr">
        <is>
          <t>ข้อสอบจริง</t>
        </is>
      </c>
      <c r="R54" s="185" t="inlineStr">
        <is>
          <t>2564</t>
        </is>
      </c>
      <c r="S54" s="185" t="n"/>
    </row>
    <row r="55" ht="24" customHeight="1" s="49">
      <c r="A55" s="185" t="n">
        <v>53</v>
      </c>
      <c r="B55" s="186" t="n"/>
      <c r="C55" s="186" t="inlineStr">
        <is>
          <t>ในการตรวจควบคุมคุณภาพตำรับยาลดกรดชนิดน้ำแขวนตะกอนที่มีส่วนผสมของ Aluminum hydroxide และ Magnesium hydroxide ตามมาตรฐานเภสัชตำรับ USP การหาปริมาณโลหะ Al3+ และ Mg2+ อาศัยวิธีการไตเตรตชนิดใด</t>
        </is>
      </c>
      <c r="D55" s="186" t="n"/>
      <c r="E55" s="186" t="inlineStr">
        <is>
          <t>Diazotization titration</t>
        </is>
      </c>
      <c r="F55" s="186" t="inlineStr">
        <is>
          <t>Complexometric titration โดยใช้ Disodium edetate (EDTA)</t>
        </is>
      </c>
      <c r="G55" s="186" t="inlineStr">
        <is>
          <t>Aqueous neutralization titration</t>
        </is>
      </c>
      <c r="H55" s="186" t="inlineStr">
        <is>
          <t>Precipitation titration โดยใช้วิธี Fajans</t>
        </is>
      </c>
      <c r="I55" s="186" t="inlineStr">
        <is>
          <t>Redox titration โดยใช้ Potassium permanganate</t>
        </is>
      </c>
      <c r="J55" s="185" t="n">
        <v>2</v>
      </c>
      <c r="K55" s="186" t="inlineStr">
        <is>
          <t>✅ คำตอบที่ถูกต้อง: ข้อ ข. Complexometric titration โดยใช้ Disodium edetate (EDTA)
🎯 ทำไมข้อนี้ถึงถูก:
Al3+ และ Mg2+ เป็นไอออนของโลหะที่สามารถสร้างสารเชิงซ้อนที่เสถียรกับ Disodium edetate (EDTA) ในอัตราส่วน 1 ต่อ 1 เภสัชตำรับ USP กำหนดให้ใช้วิธี Complexometric titration ในการหาปริมาณโลหะทั้งสอง โดยใช้สภาวะ pH และอินดิเคเตอร์ที่ต่างกันในการแยกวิเคราะห์
🔍 ข้ออื่นผิดเพราะอะไร:
• ข้อ ก.: Diazotization titration ใช้สำหรับสารที่มีหมู่ Primary aromatic amine เช่น ซัลโฟนาไมด์
• ข้อ ค.: การไตเตรตกรด-เบสธรรมดาใช้สำหรับทดสอบค่าความสามารถในการสะเทินกรด (Acid-neutralizing capacity; ANC) แต่ไม่ใช่การหาปริมาณเนื้อตัวยาจำเพาะแต่ละชนิด
• ข้อ ง.: Fajans titration ใช้สำหรับวิเคราะห์เกลือเฮไลด์
• ข้อ จ.: ปฏิกิริยารีดอกซ์ด้วยด่างทับทิมใช้สำหรับสารที่เกิดปฏิกิริยาออกซิเดชัน-รีดักชันได้</t>
        </is>
      </c>
      <c r="L55" s="186" t="n"/>
      <c r="M55" s="186" t="inlineStr">
        <is>
          <t>Product Group 1: Titrations</t>
        </is>
      </c>
      <c r="N55" s="186" t="inlineStr">
        <is>
          <t>1.4 Complexometric titration</t>
        </is>
      </c>
      <c r="O55" s="185" t="inlineStr">
        <is>
          <t>Product</t>
        </is>
      </c>
      <c r="P55" s="186" t="inlineStr">
        <is>
          <t>[SOURCE: ข้อสอบจริง PLE CC1 (Product) ปี 2564 ข้อ 82]</t>
        </is>
      </c>
      <c r="Q55" s="185" t="inlineStr">
        <is>
          <t>ข้อสอบจริง</t>
        </is>
      </c>
      <c r="R55" s="185" t="inlineStr">
        <is>
          <t>2564</t>
        </is>
      </c>
      <c r="S55" s="185" t="n"/>
    </row>
    <row r="56" ht="24" customHeight="1" s="49">
      <c r="A56" s="185" t="n">
        <v>54</v>
      </c>
      <c r="B56" s="186" t="inlineStr">
        <is>
          <t>จากข้อกำหนดในเภสัชตำรับ USP หัวข้อการหาปริมาณ Aluminum hydroxide gel ระบุว่า:
นำตัวอย่างมาละลายในกรด เติม 0.05 M Disodium EDTA ปริมาณมากเกินพอ ปรับ pH เป็น 4.5 ด้วย Acetate buffer ต้ม 5 นาที แล้วไทเทรตสารละลาย EDTA ส่วนเกินด้วย 0.05 M Zinc sulfate โดยใช้ Xylenol orange เป็นอินดิเคเตอร์</t>
        </is>
      </c>
      <c r="C56" s="186" t="inlineStr">
        <is>
          <t>การวิเคราะห์หาปริมาณตัวยาสำคัญดังกล่าวจัดเป็นเทคนิคการไทเทรตชนิดใด</t>
        </is>
      </c>
      <c r="D56" s="186" t="n"/>
      <c r="E56" s="186" t="inlineStr">
        <is>
          <t>Direct complexometric titration</t>
        </is>
      </c>
      <c r="F56" s="186" t="inlineStr">
        <is>
          <t>Displacement titration</t>
        </is>
      </c>
      <c r="G56" s="186" t="inlineStr">
        <is>
          <t>Complexometric back titration</t>
        </is>
      </c>
      <c r="H56" s="186" t="inlineStr">
        <is>
          <t>Precipitation titration</t>
        </is>
      </c>
      <c r="I56" s="186" t="inlineStr">
        <is>
          <t>Redox back titration</t>
        </is>
      </c>
      <c r="J56" s="185" t="n">
        <v>3</v>
      </c>
      <c r="K56" s="186" t="inlineStr">
        <is>
          <t>✅ คำตอบที่ถูกต้อง: ข้อ ค. Complexometric back titration
🎯 ทำไมข้อนี้ถึงถูก:
Al3+ สร้างสารเชิงซ้อนกับ EDTA ได้ช้ามากที่อุณหภูมิห้อง จึงไม่สามารถทำ Direct titration ได้ เภสัชตำรับจึงกำหนดให้เติมสารละลายมาตรฐาน EDTA ในปริมาณเกินพอ ต้มให้เกิดปฏิกิริยาสมบูรณ์ แล้วนำ EDTA ที่เหลือไปไตเตรตกลับด้วยสารละลายมาตรฐานสังกะสี (Zinc sulfate) ซึ่งจัดเป็นวิธี Complexometric back titration อย่างแท้จริง
🔍 ข้ออื่นผิดเพราะอะไร:
• ข้อ ก.: Direct complexometric titration ไม่สามารถทำได้เนื่องจากปฏิกิริยาเกิดช้าและเกิดการตกตะกอนของ Al(OH)3 ก่อนทำปฏิกิริยาสมบูรณ์
• ข้อ ข.: Displacement titration เป็นการแทนที่ไอออนโลหะอื่นในสารเชิงซ้อน ไม่ใช่การไตเตรตส่วนเกิน
• ข้อ ง.: ไม่ใช่การตกตะกอน แต่เป็นการเกิดสารประกอบเชิงซ้อน
• ข้อ จ.: ไม่ใช่ปฏิกิริยารีดอกซ์</t>
        </is>
      </c>
      <c r="L56" s="186" t="n"/>
      <c r="M56" s="186" t="inlineStr">
        <is>
          <t>Product Group 1: Titrations</t>
        </is>
      </c>
      <c r="N56" s="186" t="inlineStr">
        <is>
          <t>1.4 Complexometric titration</t>
        </is>
      </c>
      <c r="O56" s="185" t="inlineStr">
        <is>
          <t>Product</t>
        </is>
      </c>
      <c r="P56" s="186" t="inlineStr">
        <is>
          <t>[SOURCE: ข้อสอบจริง PLE CC1 (Product) ปี 2564 ข้อ 85]</t>
        </is>
      </c>
      <c r="Q56" s="185" t="inlineStr">
        <is>
          <t>ข้อสอบจริง</t>
        </is>
      </c>
      <c r="R56" s="185" t="inlineStr">
        <is>
          <t>2564</t>
        </is>
      </c>
      <c r="S56" s="185" t="n"/>
    </row>
    <row r="57" ht="24" customHeight="1" s="49">
      <c r="A57" s="185" t="n">
        <v>55</v>
      </c>
      <c r="B57" s="186" t="inlineStr">
        <is>
          <t>จากเภสัชตำรับ USP หัวข้อ Assay ของยา Ferrous sulfate ระบุว่า:
นำตัวยาละลายในกรดซัลฟิวริกเจือจาง เติม Ferroin TS แล้วไทเทรตทันทีด้วย 0.1 N Ceric sulfate จนกระทั่งสีแดงส้มเปลี่ยนเป็นสีฟ้าอ่อนอย่างถาวร</t>
        </is>
      </c>
      <c r="C57" s="186" t="inlineStr">
        <is>
          <t>การตรวจวิเคราะห์หาปริมาณตัวยาสำคัญดังกล่าวจัดเป็นเทคนิคการไทเทรตชนิดใด</t>
        </is>
      </c>
      <c r="D57" s="186" t="n"/>
      <c r="E57" s="186" t="inlineStr">
        <is>
          <t>Acid-base titration</t>
        </is>
      </c>
      <c r="F57" s="186" t="inlineStr">
        <is>
          <t>Non-aqueous titration</t>
        </is>
      </c>
      <c r="G57" s="186" t="inlineStr">
        <is>
          <t>Precipitation titration</t>
        </is>
      </c>
      <c r="H57" s="186" t="inlineStr">
        <is>
          <t>Complexometric titration</t>
        </is>
      </c>
      <c r="I57" s="186" t="inlineStr">
        <is>
          <t>Redox titration</t>
        </is>
      </c>
      <c r="J57" s="185" t="n">
        <v>5</v>
      </c>
      <c r="K57" s="186" t="inlineStr">
        <is>
          <t>✅ คำตอบที่ถูกต้อง: ข้อ จ. Redox titration
🎯 ทำไมข้อนี้ถึงถูก:
การไตเตรตระหว่าง Fe2+ กับ Ceric sulfate (Ce4+) เป็นปฏิกิริยาการถ่ายโอนอิเล็กตรอน (Redox titration) โดย Fe2+ ถูกออกซิไดซ์เป็น Fe3+ ขณะที่ Ce4+ ถูกรีดิวซ์เป็น Ce3+ และมีสารเชิงซ้อน Ferroin เป็น Redox indicator เปลี่ยนจากสีแดงส้มเป็นสีฟ้าอ่อนที่จุดยุติอย่างแม่นยำ
🔍 ข้ออื่นผิดเพราะอะไร:
• ข้อ ก.: Acid-base titration เป็นการถ่ายโอนโปรตอนระหว่างกรดกับเบส ไม่ใช่การถ่ายโอนอิเล็กตรอน
• ข้อ ข.: Non-aqueous titration ทำในตัวทำละลายอินทรีย์ปราศจากน้ำ
• ข้อ ค.: Precipitation titration อาศัยการเกิดตะกอน
• ข้อ ง.: Complexometric titration อาศัยการเกิดสารเชิงซ้อนกับลิแกนด์ เช่น EDTA</t>
        </is>
      </c>
      <c r="L57" s="186" t="n"/>
      <c r="M57" s="186" t="inlineStr">
        <is>
          <t>Product Group 1: Titrations</t>
        </is>
      </c>
      <c r="N57" s="186" t="inlineStr">
        <is>
          <t>1.2 Redox titration</t>
        </is>
      </c>
      <c r="O57" s="185" t="inlineStr">
        <is>
          <t>Product</t>
        </is>
      </c>
      <c r="P57" s="186" t="inlineStr">
        <is>
          <t>[SOURCE: ข้อสอบจริง PLE CC1 (Product) ปี 2564 ข้อ 91] [RECONSTRUCTED: ปรับแต่งและเติมเต็มบริบทโจทย์เพื่อความสมบูรณ์]</t>
        </is>
      </c>
      <c r="Q57" s="185" t="inlineStr">
        <is>
          <t>ข้อสอบจริง</t>
        </is>
      </c>
      <c r="R57" s="185" t="inlineStr">
        <is>
          <t>2564</t>
        </is>
      </c>
      <c r="S57" s="185" t="n"/>
    </row>
    <row r="58" ht="24" customHeight="1" s="49">
      <c r="A58" s="185" t="n">
        <v>56</v>
      </c>
      <c r="B58" s="186" t="inlineStr">
        <is>
          <t>จากข้อกำหนด USP Monograph ของ Nicotine ระบุว่า:
Dissolve about 60 mg of Nicotine accurately weighed, in 40 mL of glacial acetic acid, and titrate with 0.1 N perchloric acid VS, determining the endpoint potentiometrically.</t>
        </is>
      </c>
      <c r="C58" s="186" t="inlineStr">
        <is>
          <t>การวิเคราะห์หาปริมาณสารสำคัญดังกล่าวจัดเป็นการไทเทรตประเภทใด</t>
        </is>
      </c>
      <c r="D58" s="186" t="n"/>
      <c r="E58" s="186" t="inlineStr">
        <is>
          <t>Aqueous acid-base titration</t>
        </is>
      </c>
      <c r="F58" s="186" t="inlineStr">
        <is>
          <t>Non-aqueous acid-base titration (การไทเทรตในตัวทำละลายที่ไม่ใช่น้ำ)</t>
        </is>
      </c>
      <c r="G58" s="186" t="inlineStr">
        <is>
          <t>Oxidation-reduction titration</t>
        </is>
      </c>
      <c r="H58" s="186" t="inlineStr">
        <is>
          <t>Complexometric titration</t>
        </is>
      </c>
      <c r="I58" s="186" t="inlineStr">
        <is>
          <t>Precipitation titration</t>
        </is>
      </c>
      <c r="J58" s="185" t="n">
        <v>2</v>
      </c>
      <c r="K58" s="186" t="inlineStr">
        <is>
          <t>✅ คำตอบที่ถูกต้อง: ข้อ ข. Non-aqueous acid-base titration (การไทเทรตในตัวทำละลายที่ไม่ใช่น้ำ)
🎯 ทำไมข้อนี้ถึงถูก:
การใช้ Glacial acetic acid เป็นตัวทำละลายชนิดเป็นกรดและไม่ใช่น้ำ (Non-aqueous solvent) ร่วมกับการใช้ Perchloric acid (HClO4) เป็น Titrant เป็นลักษณะเฉพาะของการไทเทรตแบบ Non-aqueous acid-base titration เพื่อเพิ่มความเป็นเบสและช่วยให้สามารถไทเทรตเบสอ่อน เช่น นิโคติน ได้อย่างแม่นยำ
🔍 ข้ออื่นผิดเพราะอะไร:
• ข้อ ก.: ผิด Aqueous acid-base titration ใช้น้ำเป็นตัวทำละลาย ซึ่งไม่สามารถไทเทรตเบสอ่อนที่มีค่า pKa ต่ำได้ชัดเจน
• ข้อ ค.: ผิด Redox titration เป็นการถ่ายโอนอิเล็กตรอน เช่น การใช้ Iodine หรือ Ceric sulfate
• ข้อ ง.: ผิด Complexometric titration เป็นการเกิดสารประกอบเชิงซ้อน เช่น การใช้ EDTA
• ข้อ จ.: ผิด Precipitation titration เป็นการเกิดตะกอนที่ไม่ละลาย เช่น การใช้ Silver nitrate</t>
        </is>
      </c>
      <c r="L58" s="186" t="n"/>
      <c r="M58" s="186" t="inlineStr">
        <is>
          <t>Product Group 1: Titrations</t>
        </is>
      </c>
      <c r="N58" s="186" t="inlineStr">
        <is>
          <t>1.1 Acid-base titration</t>
        </is>
      </c>
      <c r="O58" s="185" t="inlineStr">
        <is>
          <t>Product</t>
        </is>
      </c>
      <c r="P58" s="186" t="inlineStr">
        <is>
          <t>[SOURCE: ข้อสอบจริง PLE CC1 (Product) ปี 2564 ข้อ 148]</t>
        </is>
      </c>
      <c r="Q58" s="185" t="inlineStr">
        <is>
          <t>ข้อสอบจริง</t>
        </is>
      </c>
      <c r="R58" s="185" t="inlineStr">
        <is>
          <t>2564</t>
        </is>
      </c>
      <c r="S58" s="185" t="n"/>
    </row>
    <row r="59" ht="24" customHeight="1" s="49">
      <c r="A59" s="185" t="n">
        <v>57</v>
      </c>
      <c r="B59" s="186" t="n"/>
      <c r="C59" s="186" t="inlineStr">
        <is>
          <t>การตรวจหาปริมาณ Sodium chloride (NaCl) โดยการทำปฏิกิริยากับสารละลายมาตรฐาน Silver nitrate (AgNO3) เกิดเป็นตะกอนสีขาวของ Silver chloride (AgCl) จัดเป็นการวิเคราะห์โดยการไทเทรตประเภทใด</t>
        </is>
      </c>
      <c r="D59" s="186" t="inlineStr">
        <is>
          <t>cc1_product/image90.png</t>
        </is>
      </c>
      <c r="E59" s="186" t="inlineStr">
        <is>
          <t>Karl Fischer titration</t>
        </is>
      </c>
      <c r="F59" s="186" t="inlineStr">
        <is>
          <t>Oxidation-reduction titration</t>
        </is>
      </c>
      <c r="G59" s="186" t="inlineStr">
        <is>
          <t>Acid-base titration</t>
        </is>
      </c>
      <c r="H59" s="186" t="inlineStr">
        <is>
          <t>Precipitation titration (การไทเทรตแบบตกตะกอน)</t>
        </is>
      </c>
      <c r="I59" s="186" t="inlineStr">
        <is>
          <t>Complexometric titration</t>
        </is>
      </c>
      <c r="J59" s="185" t="n">
        <v>4</v>
      </c>
      <c r="K59" s="186" t="inlineStr">
        <is>
          <t>✅ คำตอบที่ถูกต้อง: ข้อ ง. Precipitation titration (การไทเทรตแบบตกตะกอน)
🎯 ทำไมข้อนี้ถึงถูก:
ปฏิกิริยาระหว่าง Ag+ และ Cl- เกิดเป็นสารประกอบตะกอนสีขาวที่ไม่ละลายน้ำ AgCl (Ag+ + Cl- -&gt; AgCl ตะกอน) การวิเคราะห์นี้จึงจัดเป็น Precipitation titration (Argentometric titration) ตามวิธีมาตรฐานของ Mohr หรือ Volhard
🔍 ข้ออื่นผิดเพราะอะไร:
• ข้อ ก.: ผิด Karl Fischer titration เป็นวิธีจำเพาะสำหรับตรวจวัดปริมาณน้ำและความชื้น
• ข้อ ข.: ผิด Redox titration เกี่ยวข้องกับการเปลี่ยนแปลงเลขออกซิเดชันและการถ่ายโอนอิเล็กตรอน
• ข้อ ค.: ผิด Acid-base titration เป็นการถ่ายโอนโปรตอนระหว่างกรดและเบส
• ข้อ จ.: ผิด Complexometric titration เป็นการเกิดสารเชิงซ้อน เช่น การใช้ EDTA จับกับไอออนโลหะ</t>
        </is>
      </c>
      <c r="L59" s="186" t="n"/>
      <c r="M59" s="186" t="inlineStr">
        <is>
          <t>Product Group 1: Titrations</t>
        </is>
      </c>
      <c r="N59" s="186" t="inlineStr">
        <is>
          <t>1.3 Precipitation titration</t>
        </is>
      </c>
      <c r="O59" s="185" t="inlineStr">
        <is>
          <t>Product</t>
        </is>
      </c>
      <c r="P59" s="186" t="inlineStr">
        <is>
          <t>[SOURCE: ข้อสอบจริง PLE CC1 (Product) ปี 2564 ข้อ 154]</t>
        </is>
      </c>
      <c r="Q59" s="185" t="inlineStr">
        <is>
          <t>ข้อสอบจริง</t>
        </is>
      </c>
      <c r="R59" s="185" t="inlineStr">
        <is>
          <t>2564</t>
        </is>
      </c>
      <c r="S59" s="185" t="n"/>
    </row>
    <row r="60" ht="24" customHeight="1" s="49">
      <c r="A60" s="185" t="n">
        <v>58</v>
      </c>
      <c r="B60" s="186" t="inlineStr">
        <is>
          <t>Assay— Dissolve about 1 g of Ferrous Sulfate, accurately weighed, in a mixture of 25 mL of 2 N sulfuric acid and 25 mL of freshly boiled and cooled water. Add orthophenanthroline TS, and immediately titrate with 0.1 N ceric sulfate VS. Perform a blank determination, and make any necessary correction. Each mL of 0.1 N ceric sulfate is equivalent to 15.19 mg of FeSO4 or to 27.80 mg of FeSO4 · 7H2O.</t>
        </is>
      </c>
      <c r="C60" s="186" t="inlineStr">
        <is>
          <t>กระบวนการวิเคราะห์หาปริมาณตัวยาสำคัญตามเภสัชตำรับข้างต้น จัดเป็นวิธีวิเคราะห์ทางเคมีรูปแบบใด</t>
        </is>
      </c>
      <c r="D60" s="186" t="n"/>
      <c r="E60" s="186" t="inlineStr">
        <is>
          <t>Acid-base titration</t>
        </is>
      </c>
      <c r="F60" s="186" t="inlineStr">
        <is>
          <t>Non-aqueous titration</t>
        </is>
      </c>
      <c r="G60" s="186" t="inlineStr">
        <is>
          <t>Precipitation titration</t>
        </is>
      </c>
      <c r="H60" s="186" t="inlineStr">
        <is>
          <t>Complexometric titration</t>
        </is>
      </c>
      <c r="I60" s="186" t="inlineStr">
        <is>
          <t>Redox titration</t>
        </is>
      </c>
      <c r="J60" s="185" t="n">
        <v>5</v>
      </c>
      <c r="K60" s="186" t="inlineStr">
        <is>
          <t>✅ คำตอบที่ถูกต้อง: ข้อ จ. Redox titration
🎯 ทำไมข้อนี้ถึงถูก:
ตามเภสัชตำรับ USP การวิเคราะห์หาปริมาณ Ferrous Sulfate ใช้ Ceric sulfate (Ce4+) เป็นสารละลายมาตรฐานทำปฏิกิริยากับ Fe2+ โดย Fe2+ ถูกออกซิไดซ์กลายเป็น Fe3+ ขณะที่ Ce4+ ถูกรีดิวซ์กลายเป็น Ce3+ จึงเป็นปฏิกิริยารีดอกซ์ (Redox titration) โดยตรง และใช้ Orthophenanthroline (Ferroin) เป็น Redox indicator สังเกตการเปลี่ยนสีจากแดงเป็นฟ้าอ่อนที่จุดยุติ
🔍 ข้ออื่นผิดเพราะอะไร:
• ข้อ ก.: Acid-base titration เป็นการถ่ายโอนโปรตอน (H+) ระหว่างกรดและเบส ไม่ใช่การถ่ายโอนอิเล็กตรอนของไอออนโลหะ
• ข้อ ข.: Non-aqueous titration เป็นการไตเตรทในตัวทำละลายอินทรีย์ที่ไม่ใช่น้ำ แต่วิธีนี้ใช้น้ำต้มสุกและกรดซัลฟิวริกเจือจางเป็นตัวกลางในน้ำ
• ข้อ ค.: Precipitation titration เป็นการไตเตรทที่อาศัยการเกิดตะกอนที่ไม่ละลายน้ำ เช่น การหาปริมาณเฮไลด์ด้วยซิลเวอร์ไนเตรท
• ข้อ ง.: Complexometric titration เป็นการเกิดสารเชิงซ้อนโคออร์ดิเนชันระหว่างไอออนโลหะกับลิแกนด์ เช่น EDTA ไม่ใช่การเปลี่ยนเลขออกซิเดชัน</t>
        </is>
      </c>
      <c r="L60" s="186" t="n"/>
      <c r="M60" s="186" t="inlineStr">
        <is>
          <t>Product Group 1: Titrations</t>
        </is>
      </c>
      <c r="N60" s="186" t="inlineStr">
        <is>
          <t>1.2 Redox titration</t>
        </is>
      </c>
      <c r="O60" s="185" t="inlineStr">
        <is>
          <t>Product</t>
        </is>
      </c>
      <c r="P60" s="186" t="inlineStr">
        <is>
          <t>[SOURCE: ข้อสอบจริง PLE CC1 (Product) ปี 2563 Day 1 ข้อ 36]</t>
        </is>
      </c>
      <c r="Q60" s="185" t="inlineStr">
        <is>
          <t>ข้อสอบจริง</t>
        </is>
      </c>
      <c r="R60" s="185" t="inlineStr">
        <is>
          <t>2563</t>
        </is>
      </c>
      <c r="S60" s="185" t="n"/>
    </row>
    <row r="61" ht="24" customHeight="1" s="49">
      <c r="A61" s="185" t="n">
        <v>59</v>
      </c>
      <c r="B61" s="186" t="inlineStr">
        <is>
          <t>Assay— Place about 1.5 g of Aspirin, accurately weighed, in a flask, add 50.0 mL of 0.5 N sodium hydroxide VS, and boil the mixture gently for 10 minutes. Add phenolphthalein TS, and titrate the excess sodium hydroxide with 0.5 N sulfuric acid VS. Perform a blank determination (see Residual Titrations under Titrimetry ⟨541⟩). Each mL of 0.5 N sodium hydroxide is equivalent to 45.04 mg of C9H8O4.</t>
        </is>
      </c>
      <c r="C61" s="186" t="inlineStr">
        <is>
          <t>กระบวนการวิเคราะห์ดังกล่าวจัดเป็นรูปแบบการไทเทรตชนิดใด และมีสารละลายใดทำหน้าที่เป็น Titrant ในขั้นตอนสุดท้าย</t>
        </is>
      </c>
      <c r="D61" s="186" t="n"/>
      <c r="E61" s="186" t="inlineStr">
        <is>
          <t>วิธี Direct titration มี Sodium hydroxide เป็น Titrant</t>
        </is>
      </c>
      <c r="F61" s="186" t="inlineStr">
        <is>
          <t>วิธี Direct titration มี Sulfuric acid เป็น Titrant</t>
        </is>
      </c>
      <c r="G61" s="186" t="inlineStr">
        <is>
          <t>วิธี Indirect titration มี Sodium hydroxide เป็น Titrant</t>
        </is>
      </c>
      <c r="H61" s="186" t="inlineStr">
        <is>
          <t>วิธี Indirect titration (Residual titration) มี Sulfuric acid เป็น Titrant</t>
        </is>
      </c>
      <c r="I61" s="186" t="inlineStr">
        <is>
          <t>วิธี Indirect titration มี Sulfuric acid และ Sodium hydroxide ร่วมกันเป็น Titrant</t>
        </is>
      </c>
      <c r="J61" s="185" t="n">
        <v>4</v>
      </c>
      <c r="K61" s="186" t="inlineStr">
        <is>
          <t>✅ คำตอบที่ถูกต้อง: ข้อ ง. วิธี Indirect titration (Residual titration) มี Sulfuric acid เป็น Titrant
🎯 ทำไมข้อนี้ถึงถูก:
ตามข้อกำหนด USP Monograph การวิเคราะห์หาปริมาณยา Aspirin เป็นการไทเทรตแบบย้อนกลับ (Residual titration / Back titration) โดยนำผงยามาทำปฏิกิริยาและต้มไฮโดรไลซ์กับสารละลายมาตรฐาน Sodium hydroxide (NaOH) ที่มากเกินพออย่างแม่นยำ จากนั้นนำสารละลายโซเดียมไฮดรอกไซด์ส่วนเกินที่เหลืออยู่ มาไทเทรตกลับด้วยสารละลายมาตรฐาน Sulfuric acid (0.5 N H2SO4) ซึ่งทำหน้าที่เป็น Titrant ในบิวเรตต์ โดยใช้ Phenolphthalein เป็นอินดิเคเตอร์
🔍 ข้ออื่นผิดเพราะอะไร:
• ข้อ ก.: วิธี Direct titration ไม่ถูกต้องเนื่องจากต้องต้มสลายพันธะเอสเทอร์ของ Aspirin ด้วยด่าง NaOH เกินพอก่อน แล้วจึงนำด่างที่เหลือมาไทเทรตกลับ
• ข้อ ข.: Sulfuric acid ทำหน้าที่เป็น Titrant ในขั้นตอนการไทเทรตย้อนกลับ ไม่ใช่การไทเทรตโดยตรง
• ข้อ ค.: ในขั้นตอนการไทเทรตจริง สารที่บรรจุในบิวเรตต์เพื่อไทเทรตกลับคือ 0.5 N Sulfuric acid ไม่ใช่ Sodium hydroxide
• ข้อ จ.: การวิเคราะห์ Aspirin ตาม Monograph นี้เป็นปฏิกิริยากรด-เบสและการไฮโดรไลซิสเอสเทอร์ ไม่ใช่ปฏิกิริยารีดอกซ์ที่ใช้ Potassium permanganate</t>
        </is>
      </c>
      <c r="L61" s="186" t="n"/>
      <c r="M61" s="186" t="inlineStr">
        <is>
          <t>Product Group 1: Titrations</t>
        </is>
      </c>
      <c r="N61" s="186" t="inlineStr">
        <is>
          <t>1.1 Acid-base titration</t>
        </is>
      </c>
      <c r="O61" s="185" t="inlineStr">
        <is>
          <t>Product</t>
        </is>
      </c>
      <c r="P61" s="186" t="inlineStr">
        <is>
          <t>[SOURCE: ข้อสอบจริง PLE CC1 (Product) ปี 2563 Day 2 ข้อ 95]</t>
        </is>
      </c>
      <c r="Q61" s="185" t="inlineStr">
        <is>
          <t>ข้อสอบจริง</t>
        </is>
      </c>
      <c r="R61" s="185" t="inlineStr">
        <is>
          <t>2563</t>
        </is>
      </c>
      <c r="S61" s="185" t="n"/>
    </row>
    <row r="62" ht="24" customHeight="1" s="49">
      <c r="A62" s="185" t="n">
        <v>60</v>
      </c>
      <c r="B62" s="186" t="n"/>
      <c r="C62" s="186" t="inlineStr">
        <is>
          <t>หากต้องการวิเคราะห์หาปริมาณ zinc ในเภสัชภัณฑ์ที่มีตัวยาสำคัญคือเกลือ zinc จะเลือกใช้วิธีการไทเทรตใดตามมาตรฐานเภสัชตำรับ</t>
        </is>
      </c>
      <c r="D62" s="186" t="n"/>
      <c r="E62" s="186" t="inlineStr">
        <is>
          <t>Precipitation titration</t>
        </is>
      </c>
      <c r="F62" s="186" t="inlineStr">
        <is>
          <t>Complexation titration</t>
        </is>
      </c>
      <c r="G62" s="186" t="inlineStr">
        <is>
          <t>Karl Fischer titration</t>
        </is>
      </c>
      <c r="H62" s="186" t="inlineStr">
        <is>
          <t>Fluorescence spectroscopy</t>
        </is>
      </c>
      <c r="I62" s="186" t="inlineStr">
        <is>
          <t>Infrared spectroscopy</t>
        </is>
      </c>
      <c r="J62" s="185" t="n">
        <v>2</v>
      </c>
      <c r="K62" s="186" t="inlineStr">
        <is>
          <t>✅ คำตอบที่ถูกต้อง: ข้อ ข. Complexation titration
🎯 ทำไมข้อนี้ถึงถูก:
Zinc เป็น divalent transition metal cation (Zn²⁺) ที่สามารถทำปฏิกิริยากับ disodium edetate (EDTA) ซึ่งเป็น hexadentate chelating agent เกิดเป็น zinc-EDTA complex ที่เสถียรมากในอัตราส่วน 1:1 ดังนั้นการวิเคราะห์หาปริมาณเกลือ zinc ตาม USP/BP monograph จึงกำหนดให้ใช้วิธี Complexometric titration โดยใช้ Eriochrome Black T หรือ Xylenol orange เป็นอินดิเคเตอร์
🔍 ข้ออื่นผิดเพราะอะไร:
• ข้อ ก.: ผิดเพราะ Precipitation titration เช่น Argentometry เหมาะสำหรับวิเคราะห์ halide ions (Cl⁻, Br⁻, I⁻) ไม่ใช่วิธีหาปริมาณโลหะ Zn²⁺ โดยตรง
• ข้อ ค.: ผิดเพราะ Karl Fischer titration เป็นวิธีเฉพาะสำหรับการวิเคราะห์หาปริมาณน้ำหรือความชื้น (water content) ในสารตัวอย่าง
• ข้อ ง.: ผิดเพราะ Fluorescence spectroscopy เป็นเทคนิคสเปกโตรสโกปีวัดการเปล่งแสงฟลูออเรสเซนซ์ ไม่ใช่วิธีไทเทรตตามเภสัชตำรับสำหรับเกลือสังกะสีมาตรฐาน
• ข้อ จ.: ผิดเพราะ Infrared (IR) spectroscopy เป็นเทคนิคการตรวจเอกลักษณ์โครงสร้าง (identification) ไม่ใช่วิธีไทเทรตหาปริมาณ</t>
        </is>
      </c>
      <c r="L62" s="186" t="n"/>
      <c r="M62" s="186" t="inlineStr">
        <is>
          <t>Product Group 1: Titrations</t>
        </is>
      </c>
      <c r="N62" s="186" t="inlineStr">
        <is>
          <t>1.4 Complexometric titration</t>
        </is>
      </c>
      <c r="O62" s="185" t="inlineStr">
        <is>
          <t>Product</t>
        </is>
      </c>
      <c r="P62" s="186" t="inlineStr">
        <is>
          <t>[SOURCE: ข้อสอบจริง PLE CC1 (Product) วันที่ 1 ปี 2562 ข้อ 41]</t>
        </is>
      </c>
      <c r="Q62" s="185" t="inlineStr">
        <is>
          <t>ข้อสอบจริง</t>
        </is>
      </c>
      <c r="R62" s="185" t="inlineStr">
        <is>
          <t>2562</t>
        </is>
      </c>
      <c r="S62" s="185" t="n"/>
    </row>
    <row r="63" ht="24" customHeight="1" s="49">
      <c r="A63" s="185" t="n">
        <v>61</v>
      </c>
      <c r="B63" s="186" t="n"/>
      <c r="C63" s="186" t="inlineStr">
        <is>
          <t>การวิเคราะห์หาปริมาณ sodium chloride ในสารละลายล้างแผล sodium chloride for irrigation ตามมาตรฐานเภสัชตำรับ USP/BP กำหนดให้ใช้วิธีการใด</t>
        </is>
      </c>
      <c r="D63" s="186" t="n"/>
      <c r="E63" s="186" t="inlineStr">
        <is>
          <t>UV-Vis</t>
        </is>
      </c>
      <c r="F63" s="186" t="inlineStr">
        <is>
          <t>Polarimetry</t>
        </is>
      </c>
      <c r="G63" s="186" t="inlineStr">
        <is>
          <t>Precipitation titration</t>
        </is>
      </c>
      <c r="H63" s="186" t="inlineStr">
        <is>
          <t>Gas chromatography</t>
        </is>
      </c>
      <c r="I63" s="186" t="inlineStr">
        <is>
          <t>HPLC with mass spectroscopy</t>
        </is>
      </c>
      <c r="J63" s="185" t="n">
        <v>3</v>
      </c>
      <c r="K63" s="186" t="inlineStr">
        <is>
          <t>✅ คำตอบที่ถูกต้อง: ข้อ ค. Precipitation titration
🎯 ทำไมข้อนี้ถึงถูก:
การหาปริมาณโซเดียมคลอไรด์ตาม USP/BP monograph กำหนดให้ใช้วิธี Precipitation titration (Argentometric titration) โดยใช้สารละลายมาตรฐาน Silver nitrate (AgNO3) ทำปฏิกิริยากับ chloride ion เกิดตะกอนขาวของ Silver chloride (AgCl) โดยอาศัยวิธีของ Mohr (ใช้ chromate indicator) หรือวิธีของ Volhard
🔍 ข้ออื่นผิดเพราะอะไร:
• ข้อ ก.: ผิดเพราะ โซเดียมคลอไรด์ (NaCl) เป็นไอออนอนินทรีย์ที่ไม่มีโครโมฟอร์ (chromophore) จึงไม่ดูดกลืนแสงในช่วง UV-Visible
• ข้อ ข.: ผิดเพราะ NaCl ไม่มี chiral center จึงไม่มีคุณสมบัติ optical activity ไม่สามารถตรวจวัดด้วย Polarimeter ได้
• ข้อ ง.: ผิดเพราะ Gas Chromatography ใช้สำหรับวิเคราะห์สารอินทรีย์ที่ระเหยง่าย ไม่สามารถใช้วิเคราะห์เกลือไอออนิกอย่าง NaCl ได้
• ข้อ จ.: ผิดเพราะ HPLC-MS เป็นเครื่องมือวิเคราะห์ขั้นสูงที่มีราคาแพงเกินความจำเป็นสำหรับการวิเคราะห์เกลืออนินทรีย์พื้นฐาน</t>
        </is>
      </c>
      <c r="L63" s="186" t="n"/>
      <c r="M63" s="186" t="inlineStr">
        <is>
          <t>Product Group 1: Titrations</t>
        </is>
      </c>
      <c r="N63" s="186" t="inlineStr">
        <is>
          <t>1.3 Precipitation titration</t>
        </is>
      </c>
      <c r="O63" s="185" t="inlineStr">
        <is>
          <t>Product</t>
        </is>
      </c>
      <c r="P63" s="186" t="inlineStr">
        <is>
          <t>[SOURCE: ข้อสอบจริง PLE CC1 (Product) วันที่ 2 ปี 2562 ข้อ 102]</t>
        </is>
      </c>
      <c r="Q63" s="185" t="inlineStr">
        <is>
          <t>ข้อสอบจริง</t>
        </is>
      </c>
      <c r="R63" s="185" t="inlineStr">
        <is>
          <t>2562</t>
        </is>
      </c>
      <c r="S63" s="185" t="n"/>
    </row>
    <row r="64" ht="24" customHeight="1" s="49">
      <c r="A64" s="185" t="n">
        <v>62</v>
      </c>
      <c r="B64" s="186" t="inlineStr">
        <is>
          <t>การหาปริมาณ Ferrous tablets ตามวิธีเภสัชตำรับ:
บดเม็ดยา 20 เม็ด ละลายผงยาในกรดซัลฟิวริกเจือจาง กรองอย่างรวดเร็ว แล้วนำไปไทเทรตด้วย 0.1 N Ceric sulfate โดยใช้ Orthophenanthroline เป็นอินดิเคเตอร์</t>
        </is>
      </c>
      <c r="C64" s="186" t="inlineStr">
        <is>
          <t>การตรวจวิเคราะห์หาปริมาณตัวยาสำคัญดังกล่าวจัดเป็นเทคนิคการไทเทรตประเภทใด</t>
        </is>
      </c>
      <c r="D64" s="186" t="n"/>
      <c r="E64" s="186" t="inlineStr">
        <is>
          <t>Redox titration</t>
        </is>
      </c>
      <c r="F64" s="186" t="inlineStr">
        <is>
          <t>Complexometric titration</t>
        </is>
      </c>
      <c r="G64" s="186" t="inlineStr">
        <is>
          <t>Precipitation titration</t>
        </is>
      </c>
      <c r="H64" s="186" t="inlineStr">
        <is>
          <t>Non-aqueous titration</t>
        </is>
      </c>
      <c r="I64" s="186" t="inlineStr">
        <is>
          <t>Acid-base titration</t>
        </is>
      </c>
      <c r="J64" s="185" t="n">
        <v>1</v>
      </c>
      <c r="K64" s="186" t="inlineStr">
        <is>
          <t>✅ คำตอบที่ถูกต้อง: ข้อ ก. Redox titration
🎯 ทำไมข้อนี้ถึงถูก:
เป็นการไตเตรตแบบ Oxidation-Reduction (Redox titration) ระหว่าง Ferrous ion (Fe2+) ซึ่งถูกออกซิไดซ์เป็น Fe3+ โดย Ceric ion (Ce4+) ซึ่งทำหน้าที่เป็น strong oxidizing agent ในสภาวะกรด โดยมี ferroin เป็น redox indicator
🔍 ข้ออื่นผิดเพราะอะไร:
• ข้อ ข.: Complexometric titration เป็นการไทเทรตสร้างสารเชิงซ้อนโดยใช้ chelating agent เช่น EDTA ในการหาปริมาณไอออนโลหะ
• ข้อ ค.: Precipitation titration เป็นการไทเทรตที่เกิดตะกอนที่ไม่ละลายน้ำ เช่น วิธีของ Mohr หรือ Volhard โดยใช้ Silver nitrate
• ข้อ ง.: Non-aqueous titration เป็นการไทเทรตในตัวทำละลายอินทรีย์ที่ปราศจากน้ำสำหรับสารที่มีฤทธิ์เป็นกรดหรือเบสอ่อนมาก
• ข้อ จ.: Acid-base titration เป็นการไทเทรตสะเทินระหว่างกรดและเบส ไม่เกี่ยวข้องกับการถ่ายโอนอิเล็กตรอนระหว่าง Ce4+ และ Fe2+</t>
        </is>
      </c>
      <c r="L64" s="186" t="n"/>
      <c r="M64" s="186" t="inlineStr">
        <is>
          <t>Product Group 1: Titrations</t>
        </is>
      </c>
      <c r="N64" s="186" t="inlineStr">
        <is>
          <t>1.2 Redox titration</t>
        </is>
      </c>
      <c r="O64" s="185" t="inlineStr">
        <is>
          <t>Product</t>
        </is>
      </c>
      <c r="P64" s="186" t="inlineStr">
        <is>
          <t>[SOURCE: ข้อสอบจริง PLE CC1 (Product) ปี 2561 ข้อ 5]</t>
        </is>
      </c>
      <c r="Q64" s="185" t="inlineStr">
        <is>
          <t>ข้อสอบจริง</t>
        </is>
      </c>
      <c r="R64" s="185" t="inlineStr">
        <is>
          <t>2561</t>
        </is>
      </c>
      <c r="S64" s="185" t="n"/>
    </row>
    <row r="65" ht="24" customHeight="1" s="49">
      <c r="A65" s="185" t="n">
        <v>63</v>
      </c>
      <c r="B65" s="186" t="n"/>
      <c r="C65" s="186" t="inlineStr">
        <is>
          <t>การทดสอบหัวข้อ Residue on Ignition (Sulfated ash) ตามข้อกำหนดเภสัชตำรับสากล มีวัตถุประสงค์หลักเพื่อตรวจสอบสิ่งใด</t>
        </is>
      </c>
      <c r="D65" s="186" t="n"/>
      <c r="E65" s="186" t="inlineStr">
        <is>
          <t>เพื่อหาปริมาณความชื้นและสารระเหยง่ายในตัวอย่างยา</t>
        </is>
      </c>
      <c r="F65" s="186" t="inlineStr">
        <is>
          <t>เพื่อหาปริมาณสิ่งเจือปนที่เป็นสารอินทรีย์ (organic impurities)</t>
        </is>
      </c>
      <c r="G65" s="186" t="inlineStr">
        <is>
          <t>เพื่อหาปริมาณสิ่งเจือปนที่เป็นสารอนินทรีย์ (inorganic impurities)</t>
        </is>
      </c>
      <c r="H65" s="186" t="inlineStr">
        <is>
          <t>เพื่อตรวจสอบความบริสุทธิ์ของ optical isomer</t>
        </is>
      </c>
      <c r="I65" s="186" t="inlineStr">
        <is>
          <t>เพื่อตรวจนับจำนวนการปนเปื้อนของเชื้อจุลินทรีย์</t>
        </is>
      </c>
      <c r="J65" s="185" t="n">
        <v>3</v>
      </c>
      <c r="K65" s="186" t="inlineStr">
        <is>
          <t>✅ คำตอบที่ถูกต้อง: ข้อ ค. เพื่อหาปริมาณสิ่งเจือปนที่เป็นสารอนินทรีย์ (inorganic impurities)
🎯 ทำไมข้อนี้ถึงถูก:
ตามเภสัชตำรับ USP &lt;281&gt; Residue on Ignition เป็นการเผาทำลายสารอินทรีย์ทั้งหมดด้วยความร้อนสูงร่วมกับกรดซัลฟิวริก สิ่งที่เหลืออยู่คือเถ้าของสารอนินทรีย์และไอออนโลหะ (inorganic impurities / non-volatile inorganic matter) เพื่อควบคุมความบริสุทธิ์ของวัตถุดิบตัวยา
🔍 ข้ออื่นผิดเพราะอะไร:
• ข้อ ก.: การหาความชื้นและสารระเหยง่ายทดสอบด้วยวิธี Loss on Drying (LOD) หรือ Karl Fischer titration
• ข้อ ข.: การตรวจหาสารปนเปื้อนอินทรีย์ (organic impurities/related substances) ใช้วิธีทางโครมาโทกราฟี เช่น HPLC หรือ GC
• ข้อ ง.: ความบริสุทธิ์ของ optical isomer ตรวจสอบด้วย Polarimeter หรือ Chiral HPLC
• ข้อ จ.: การตรวจนับจำนวนเชื้อจุลินทรีย์ใช้วิธี Microbial Limit Test (MLT)</t>
        </is>
      </c>
      <c r="L65" s="186" t="n"/>
      <c r="M65" s="186" t="inlineStr">
        <is>
          <t>Product Group 1: Titrations</t>
        </is>
      </c>
      <c r="N65" s="186" t="inlineStr">
        <is>
          <t>1.5 Equilibrium &amp; Stoichiometry</t>
        </is>
      </c>
      <c r="O65" s="185" t="inlineStr">
        <is>
          <t>Product</t>
        </is>
      </c>
      <c r="P65" s="186" t="inlineStr">
        <is>
          <t>[SOURCE: ข้อสอบจริง PLE CC1 (Product) ปี 2561 ข้อ 37]</t>
        </is>
      </c>
      <c r="Q65" s="185" t="inlineStr">
        <is>
          <t>ข้อสอบจริง</t>
        </is>
      </c>
      <c r="R65" s="185" t="inlineStr">
        <is>
          <t>2561</t>
        </is>
      </c>
      <c r="S65" s="185" t="n"/>
    </row>
    <row r="66" ht="24" customHeight="1" s="49">
      <c r="A66" s="185" t="n">
        <v>64</v>
      </c>
      <c r="B66" s="186" t="inlineStr">
        <is>
          <t>จากข้อกำหนดเภสัชตำรับสำหรับการหาปริมาณ Naproxen:
ชั่งผงยา Naproxen 500 mg ละลายในสารผสม Methanol 75 mL และ Water 25 mL ที่ผ่านการปรับสะเทินด้วย 0.1 N Sodium hydroxide จนถึงจุดยุติของ Phenolphthalein ละลายตัวอย่างยาอย่างสมบูรณ์ แล้วนำไปไทเทรตด้วย 0.1 N Sodium hydroxide โดยใช้ Phenolphthalein เป็นอินดิเคเตอร์</t>
        </is>
      </c>
      <c r="C66" s="186" t="inlineStr">
        <is>
          <t>การตรวจวิเคราะห์หาปริมาณตัวยาสำคัญดังกล่าวจัดเป็นเทคนิคการไทเทรตประเภทใด</t>
        </is>
      </c>
      <c r="D66" s="186" t="n"/>
      <c r="E66" s="186" t="inlineStr">
        <is>
          <t>Direct acid-base titration</t>
        </is>
      </c>
      <c r="F66" s="186" t="inlineStr">
        <is>
          <t>Precipitation titration</t>
        </is>
      </c>
      <c r="G66" s="186" t="inlineStr">
        <is>
          <t>Complexometric titration</t>
        </is>
      </c>
      <c r="H66" s="186" t="inlineStr">
        <is>
          <t>Oxidation-reduction titration</t>
        </is>
      </c>
      <c r="I66" s="186" t="inlineStr">
        <is>
          <t>Non-aqueous acid-base titration</t>
        </is>
      </c>
      <c r="J66" s="185" t="n">
        <v>1</v>
      </c>
      <c r="K66" s="186" t="inlineStr">
        <is>
          <t>✅ คำตอบที่ถูกต้อง: ข้อ ก. Direct acid-base titration
🎯 ทำไมข้อนี้ถึงถูก:
Naproxen มีหมู่ฟังก์ชันกรดคาร์บอกซิลิก (-COOH) ไตเตรตทำปฏิกิริยาสะเทินโดยตรงกับสารละลายมาตรฐานเบส 0.1 N Sodium hydroxide ในระบบตัวทำละลายผสม Methanol ร่วมกับ Water ซึ่งมีน้ำเป็นส่วนประกอบ จึงจัดเป็น Direct acid-base titration ในตัวกลาง hydroalcoholic solvent ไม่ใช่ non-aqueous titration ซึ่งต้องปราศจากน้ำอย่างสิ้นเชิง
🔍 ข้ออื่นผิดเพราะอะไร:
• ข้อ ข.: Precipitation titration เป็นการไทเทรตตกตะกอน เช่น การหาคลอไรด์ด้วยซิลเวอร์ไนเตรต ไม่ใช่ปฏิกิริยาสะเทินของแนพรอกเซน
• ข้อ ค.: Complexometric titration เป็นการไทเทรตจับโลหะด้วย EDTA ไม่เกี่ยวข้องกับการหาปริมาณกรดคาร์บอกซิลิก
• ข้อ ง.: Oxidation-reduction titration เกี่ยวข้องกับการถ่ายโอนอิเล็กตรอนระหว่างสารรีดิวซ์และสารออกซิไดซ์ ไม่ใช่ปฏิกิริยากรดเบส
• ข้อ จ.: Non-aqueous titration ต้องใช้ตัวทำละลายอินทรีย์ที่แห้งสนิทปราศจากน้ำ (anhydrous solvent เช่น Glacial acetic acid)</t>
        </is>
      </c>
      <c r="L66" s="186" t="n"/>
      <c r="M66" s="186" t="inlineStr">
        <is>
          <t>Product Group 1: Titrations</t>
        </is>
      </c>
      <c r="N66" s="186" t="inlineStr">
        <is>
          <t>1.1 Acid-base titration</t>
        </is>
      </c>
      <c r="O66" s="185" t="inlineStr">
        <is>
          <t>Product</t>
        </is>
      </c>
      <c r="P66" s="186" t="inlineStr">
        <is>
          <t>[SOURCE: ข้อสอบจริง PLE CC1 (Product) ปี 2561 ข้อ 55]</t>
        </is>
      </c>
      <c r="Q66" s="185" t="inlineStr">
        <is>
          <t>ข้อสอบจริง</t>
        </is>
      </c>
      <c r="R66" s="185" t="inlineStr">
        <is>
          <t>2561</t>
        </is>
      </c>
      <c r="S66" s="185" t="n"/>
    </row>
    <row r="67" ht="24" customHeight="1" s="49">
      <c r="A67" s="185" t="n">
        <v>65</v>
      </c>
      <c r="B67" s="186" t="n"/>
      <c r="C67" s="186" t="inlineStr">
        <is>
          <t>Nortriptyline HCl มีน้ำหนักโมเลกุล MW = 299.84 เภสัชตำรับ USP กำหนดให้นำ Nortriptyline มา 600 mg ละลายในกรด Glacial acetic acid จากนั้นนำไปไตเตรทกับสารละลายมาตรฐาน Perchloric acid (HClO4) หากกำหนดให้ 1 mL ของ 0.1 N Perchloric acid สมมูลกับ Nortriptyline HCl X mg ถามว่า X มีค่าเท่ากับข้อใด</t>
        </is>
      </c>
      <c r="D67" s="186" t="n"/>
      <c r="E67" s="186" t="inlineStr">
        <is>
          <t>14.59</t>
        </is>
      </c>
      <c r="F67" s="186" t="inlineStr">
        <is>
          <t>29.98</t>
        </is>
      </c>
      <c r="G67" s="186" t="inlineStr">
        <is>
          <t>15.90</t>
        </is>
      </c>
      <c r="H67" s="186" t="inlineStr">
        <is>
          <t>149.00</t>
        </is>
      </c>
      <c r="I67" s="186" t="inlineStr">
        <is>
          <t>1450.00</t>
        </is>
      </c>
      <c r="J67" s="185" t="n">
        <v>2</v>
      </c>
      <c r="K67" s="186" t="inlineStr">
        <is>
          <t>✅ คำตอบที่ถูกต้อง: ข้อ ข. 29.98
🎯 ทำไมข้อนี้ถึงถูก:
Nortriptyline HCl เป็นเกลือของเบสอินทรีย์ที่มีหมู่ Secondary amine เพียงตำแหน่งเดียว (Monobasic base ทำปฏิกิริยากับ HClO4 ในสัดส่วนโมล 1:1) ในการไตเตรทในตัวทำละลายที่ไม่ใช่น้ำ (Non-aqueous titration) โดยใช้ Perchloric acid 0.1 N (ซึ่งมี N = 0.1 meq/mL) ดังนั้น 1 mL ของ 0.1 N HClO4 จะสมมูลกับตัวยา = MW คูณ ความเข้มข้น N = 299.84 คูณ 0.1 = 29.984 mg หรือประมาณ 29.98 mg
🔍 ข้ออื่นผิดเพราะอะไร:
• ข้อ ก.: 14.59 เป็นค่าที่คำนวณผิดพลาดโดยคิดว่ายาเป็น Dibasic amine แล้วนำ MW ไปหารด้วย 2 ซึ่งไม่ถูกต้อง
• ข้อ ค.: 15.90 เป็นค่าตัวเลขหลอกที่เกิดจากการคำนวณอัตราส่วนน้ำหนักสมมูลผิดพลาด
• ข้อ ง.: 149.00 เป็นค่าตัวเลขหลอกที่คำนวณผิดพลาดโดยนำปริมาณตัวอย่างมาคูณสลับตำแหน่ง
• ข้อ จ.: 1450.00 เป็นค่าตัวเลขที่ผิดพลาดเกินจริงจากขนาดตัวอย่างทั้งหมด</t>
        </is>
      </c>
      <c r="L67" s="186" t="n"/>
      <c r="M67" s="186" t="inlineStr">
        <is>
          <t>Product Group 1: Titrations</t>
        </is>
      </c>
      <c r="N67" s="186" t="inlineStr">
        <is>
          <t>1.1 Acid-base titration</t>
        </is>
      </c>
      <c r="O67" s="185" t="inlineStr">
        <is>
          <t>Product</t>
        </is>
      </c>
      <c r="P67" s="186" t="inlineStr">
        <is>
          <t>[SOURCE: ข้อสอบจริง PLE CC1 (Product) ปี 2561 ข้อ 69]</t>
        </is>
      </c>
      <c r="Q67" s="185" t="inlineStr">
        <is>
          <t>ข้อสอบจริง</t>
        </is>
      </c>
      <c r="R67" s="185" t="inlineStr">
        <is>
          <t>2561</t>
        </is>
      </c>
      <c r="S67" s="185" t="n"/>
    </row>
    <row r="68" ht="409.6" customHeight="1" s="49">
      <c r="A68" s="185" t="n">
        <v>66</v>
      </c>
      <c r="B68" s="186" t="inlineStr">
        <is>
          <t>จากวิธีตรวจวิเคราะห์หาปริมาณตัวยาสำคัญ (Assay) ของ Calcium carbonate tablets ในเภสัชตำรับ:
ชั่งผงยาเทียบเท่า CaCO3 200 mg นำไปเผา จากนั้นละลายสิ่งตกค้างด้วยน้ำ 10 mL และหยด 3 N HCl จนละลายสมบูรณ์ เจือจางด้วยน้ำเป็น 150 mL เติม 1 N NaOH 15 mL และตัวบ่งชี้ Hydroxynaphthol blue 300 mg แล้วไทเทรตด้วย 0.05 M Disodium edetate (EDTA) จนได้สีน้ำเงินเข้ม</t>
        </is>
      </c>
      <c r="C68" s="186" t="inlineStr">
        <is>
          <t>ข้อใดต่อไปนี้กล่าว 'ไม่ถูกต้อง' เกี่ยวกับกระบวนการวิเคราะห์ดังกล่าว</t>
        </is>
      </c>
      <c r="D68" s="186" t="n"/>
      <c r="E68" s="186" t="inlineStr">
        <is>
          <t>NaOH ใช้เพื่อช่วยทำละลาย CaCO3</t>
        </is>
      </c>
      <c r="F68" s="186" t="inlineStr">
        <is>
          <t>CaCO3 ถูกเปลี่ยนรูปเป็น CaCl2 ก่อนการไตเตรท</t>
        </is>
      </c>
      <c r="G68" s="186" t="inlineStr">
        <is>
          <t>การวิเคราะห์นี้จัดเป็นการไตเตรทตรง (Direct titration)</t>
        </is>
      </c>
      <c r="H68" s="186" t="inlineStr">
        <is>
          <t>ใช้เทคนิคการไตเตรทแบบเกิดสารประกอบเชิงซ้อน (Complexometric titration)</t>
        </is>
      </c>
      <c r="I68" s="186" t="inlineStr">
        <is>
          <t>สารละลายต้องอยู่ในสภาวะด่างแก่ระหว่างการทำปฏิกิริยาไตเตรท</t>
        </is>
      </c>
      <c r="J68" s="185" t="n">
        <v>1</v>
      </c>
      <c r="K68" s="186" t="inlineStr">
        <is>
          <t>✅ คำตอบที่ถูกต้อง: ข้อ ก. NaOH ใช้เพื่อช่วยทำละลาย CaCO3
🎯 ทำไมข้อนี้ถึงถูก:
Calcium carbonate (CaCO3) เป็นเกลือที่ไม่ละลายน้ำและไม่ละลายในด่าง การละลายตัวอย่างต้องใช้กรดไฮโดรคลอริก (3 N HCl) เพื่อทำปฏิกิริยาเปลี่ยน CaCO3 ให้เป็น Calcium chloride (CaCl2) ที่ละลายน้ำได้ ส่วนสารละลาย 1 N NaOH เติมลงไปภายหลังเพื่อปรับค่า pH ให้เป็นด่างสูง (ประมาณ pH 12 ถึง 13) เพื่อให้ตัวบ่งชี้ Hydroxyl naphthol blue จับกับ Ca2+ ได้ดีสำหรับการไตเตรทกับ EDTA
🔍 ข้ออื่นผิดเพราะอะไร:
• ข้อ ข.: เป็นข้อความที่ถูกต้อง: CaCO3 ทำปฏิกิริยากับ HCl เกิดเป็น CaCl2 น้ำ และก๊าซ CO2 ก่อนนำไปวิเคราะห์
• ข้อ ค.: เป็นข้อความที่ถูกต้อง: จัดเป็น Direct complexometric titration โดยหยดสารละลายมาตรฐาน Disodium edetate ลงไปทำปฏิกิริยากับ Ca2+ โดยตรงจนถึงจุดยุติ
• ข้อ ง.: เป็นข้อความที่ถูกต้อง: ปฏิกิริยาระหว่าง Ca2+ กับ Disodium edetate (EDTA) เป็นการสร้างพันธะโคออร์ดิเนตโคเวเลนต์เกิดเป็นคีเลต (Chelate complex)
• ข้อ จ.: เป็นข้อความที่ถูกต้อง: การไตเตรทแคลเซียมด้วย EDTA โดยใช้ Hydroxyl naphthol blue ต้องทำในสภาวะด่างจัด (pH มากกว่า 12) เพื่อตกตะกอนแมกนีเซียมและให้การเปลี่ยนสีที่คมชัด</t>
        </is>
      </c>
      <c r="L68" s="186" t="n"/>
      <c r="M68" s="186" t="inlineStr">
        <is>
          <t>Product Group 1: Titrations</t>
        </is>
      </c>
      <c r="N68" s="186" t="inlineStr">
        <is>
          <t>1.4 Complexometric titration</t>
        </is>
      </c>
      <c r="O68" s="185" t="inlineStr">
        <is>
          <t>Product</t>
        </is>
      </c>
      <c r="P68" s="186" t="inlineStr">
        <is>
          <t>[SOURCE: ข้อสอบจริง PLE CC1 (Product) ปี 2561 ข้อ 77]</t>
        </is>
      </c>
      <c r="Q68" s="185" t="inlineStr">
        <is>
          <t>ข้อสอบจริง</t>
        </is>
      </c>
      <c r="R68" s="185" t="inlineStr">
        <is>
          <t>2561</t>
        </is>
      </c>
      <c r="S68" s="185" t="n"/>
    </row>
    <row r="69" ht="409.6" customHeight="1" s="49">
      <c r="A69" s="185" t="n">
        <v>67</v>
      </c>
      <c r="B69" s="186" t="n"/>
      <c r="C69" s="186" t="inlineStr">
        <is>
          <t>การตรวจวิเคราะห์หาปริมาณตัวยาสำคัญใน Aspirin monograph ตามเภสัชตำรับสากล จัดเป็นการไทเทรตในรูปแบบใด</t>
        </is>
      </c>
      <c r="D69" s="186" t="n"/>
      <c r="E69" s="186" t="inlineStr">
        <is>
          <t>Direct acid-base titration</t>
        </is>
      </c>
      <c r="F69" s="186" t="inlineStr">
        <is>
          <t>Precipitation titration</t>
        </is>
      </c>
      <c r="G69" s="186" t="inlineStr">
        <is>
          <t>Back titration (Residual titration)</t>
        </is>
      </c>
      <c r="H69" s="186" t="inlineStr">
        <is>
          <t>Complexometric titration</t>
        </is>
      </c>
      <c r="I69" s="186" t="inlineStr">
        <is>
          <t>Redox titration</t>
        </is>
      </c>
      <c r="J69" s="185" t="n">
        <v>3</v>
      </c>
      <c r="K69" s="186" t="inlineStr">
        <is>
          <t>✅ คำตอบที่ถูกต้อง: ข้อ ค. Back titration (Residual titration)
🎯 ทำไมข้อนี้ถึงถูก:
การหาปริมาณยา Aspirin ใช้วิธี Residual titration (Back titration) โดยเติมสารละลายมาตรฐาน NaOH ในปริมาณที่มากเกินพอแล้วต้มเพื่อให้เกิดปฏิกิริยาไฮโดรไลซิสหมู่ ester อย่างสมบูรณ์และสะเทินกรด จากนั้นไทเทรตย้อนกลับหาปริมาณ NaOH ที่เหลือด้วยสารละลายมาตรฐานกรดกรดไฮโดรคลอริก (HCl)
🔍 ข้ออื่นผิดเพราะอะไร:
• ข้อ ก.: Direct acid-base titration ไทเทรตตรงไม่สมบูรณ์เนื่องจาก aspirin ในสารละลายน้ำจะเกิดการไฮโดรไลซ์หมู่ ester อย่างช้าๆ ทำให้จุดยุติไม่คมชัดและคลาดเคลื่อน
• ข้อ ข.: Precipitation titration เป็นการไทเทรตแบบเกิดตะกอน ใช้สำหรับหาปริมาณสารเฮไลด์ เช่น คลอไรด์ ไม่ใช้กับ aspirin
• ข้อ ง.: Complexometric titration เป็นการไทเทรตสร้างสารเชิงซ้อนด้วย EDTA ใช้หาปริมาณไอออนโลหะ
• ข้อ จ.: Redox titration เป็นการไทเทรตปฏิกิริยาถ่ายโอนอิเล็กตรอน ไม่เกี่ยวข้องกับการวิเคราะห์กรดแอสไพริน</t>
        </is>
      </c>
      <c r="L69" s="186" t="n"/>
      <c r="M69" s="186" t="inlineStr">
        <is>
          <t>Product Group 1: Titrations</t>
        </is>
      </c>
      <c r="N69" s="186" t="inlineStr">
        <is>
          <t>1.1 Acid-base titration</t>
        </is>
      </c>
      <c r="O69" s="185" t="inlineStr">
        <is>
          <t>Product</t>
        </is>
      </c>
      <c r="P69" s="186" t="inlineStr">
        <is>
          <t>[SOURCE: ข้อสอบจริง PLE CC1 (Product) ปี 2559 ข้อ 18] [RECONSTRUCTED: ปรับแต่งและเติมเต็มบริบทโจทย์เพื่อความสมบูรณ์]</t>
        </is>
      </c>
      <c r="Q69" s="185" t="inlineStr">
        <is>
          <t>ข้อสอบจริง</t>
        </is>
      </c>
      <c r="R69" s="185" t="inlineStr">
        <is>
          <t>2559</t>
        </is>
      </c>
      <c r="S69" s="185" t="n"/>
    </row>
    <row r="70" ht="409.6" customHeight="1" s="49">
      <c r="A70" s="185" t="n">
        <v>68</v>
      </c>
      <c r="B70" s="186" t="n"/>
      <c r="C70" s="186" t="inlineStr">
        <is>
          <t>จากการวิเคราะห์หาปริมาณตัวยาสำคัญใน Aspirin monograph ตามเภสัชตำรับสากล จัดเป็นการไทเทรตในรูปแบบใด</t>
        </is>
      </c>
      <c r="D70" s="186" t="n"/>
      <c r="E70" s="186" t="inlineStr">
        <is>
          <t>Direct titration</t>
        </is>
      </c>
      <c r="F70" s="186" t="inlineStr">
        <is>
          <t>Indirect titration</t>
        </is>
      </c>
      <c r="G70" s="186" t="inlineStr">
        <is>
          <t>Residual titration (Back titration)</t>
        </is>
      </c>
      <c r="H70" s="186" t="inlineStr">
        <is>
          <t>Precipitation titration</t>
        </is>
      </c>
      <c r="I70" s="186" t="inlineStr">
        <is>
          <t>Complexometric titration</t>
        </is>
      </c>
      <c r="J70" s="185" t="n">
        <v>3</v>
      </c>
      <c r="K70" s="186" t="inlineStr">
        <is>
          <t>✅ คำตอบที่ถูกต้อง: ข้อ ค. Residual titration (Back titration)
🎯 ทำไมข้อนี้ถึงถูก:
การหาปริมาณ Aspirin ในเภสัชตำรับ USP และ BP กำหนดให้ใช้วิธี Residual titration (Back titration) โดยต้มสารตัวอย่างกับสารละลายมาตรฐาน NaOH ที่มากเกินพอเพื่อให้เกิดปฏิกิริยาไฮโดรไลซิสหมู่ ester อย่างสมบูรณ์และสะเทินกรด จากนั้นไทเทรตย้อนกลับหาปริมาณ NaOH ที่เหลือด้วยสารละลายมาตรฐานกรดกรดไฮโดรคลอริก (HCl)
🔍 ข้ออื่นผิดเพราะอะไร:
• ข้อ ก.: Direct titration ไม่สามารถไทเทรตตรงได้สมบูรณ์เนื่องจากปฏิกิริยาไฮโดรไลซิสของแอสไพรินในน้ำเกิดขึ้นช้าที่อุณหภูมิห้อง ทำให้จุดยุติคลาดเคลื่อน
• ข้อ ข.: Indirect titration เป็นการให้ตัวอย่างทำปฏิกิริยาเกิดสารใหม่แล้วไทเทรตสารใหม่นั้น เช่น Iodometry
• ข้อ ง.: Precipitation titration เป็นการไทเทรตแบบเกิดตะกอน เช่น การวิเคราะห์สารเฮไลด์
• ข้อ จ.: Complexometric titration เป็นการไทเทรตสร้างสารเชิงซ้อนด้วย EDTA สำหรับตรวจวิเคราะห์ไอออนโลหะ</t>
        </is>
      </c>
      <c r="L70" s="186" t="n"/>
      <c r="M70" s="186" t="inlineStr">
        <is>
          <t>Product Group 1: Titrations</t>
        </is>
      </c>
      <c r="N70" s="186" t="inlineStr">
        <is>
          <t>1.1 Acid-base titration</t>
        </is>
      </c>
      <c r="O70" s="185" t="inlineStr">
        <is>
          <t>Product</t>
        </is>
      </c>
      <c r="P70" s="186" t="inlineStr">
        <is>
          <t>[SOURCE: ข้อสอบจริง PLE CC1 (Product) ปี 2559 ข้อ 41]</t>
        </is>
      </c>
      <c r="Q70" s="185" t="inlineStr">
        <is>
          <t>ข้อสอบจริง</t>
        </is>
      </c>
      <c r="R70" s="185" t="inlineStr">
        <is>
          <t>2559</t>
        </is>
      </c>
      <c r="S70" s="185" t="n"/>
    </row>
    <row r="71" ht="409.6" customHeight="1" s="49">
      <c r="A71" s="185" t="n">
        <v>69</v>
      </c>
      <c r="B71" s="186" t="n"/>
      <c r="C71" s="186" t="inlineStr">
        <is>
          <t>วิธีการวิเคราะห์หาปริมาณตัวยาสำคัญ (Assay) ของเกลือ Ferrous fumarate ตามมาตรฐานเภสัชตำรับ (Pharmacopoeia) ใช้วิธีไทเทรตชนิดใด</t>
        </is>
      </c>
      <c r="D71" s="186" t="n"/>
      <c r="E71" s="186" t="inlineStr">
        <is>
          <t>Acid-base titration</t>
        </is>
      </c>
      <c r="F71" s="186" t="inlineStr">
        <is>
          <t>Redox titration</t>
        </is>
      </c>
      <c r="G71" s="186" t="inlineStr">
        <is>
          <t>Complexometric titration</t>
        </is>
      </c>
      <c r="H71" s="186" t="inlineStr">
        <is>
          <t>Gravimetric titration</t>
        </is>
      </c>
      <c r="I71" s="186" t="inlineStr">
        <is>
          <t>Colorimetric titration</t>
        </is>
      </c>
      <c r="J71" s="185" t="n">
        <v>2</v>
      </c>
      <c r="K71" s="186" t="inlineStr">
        <is>
          <t>✅ คำตอบที่ถูกต้อง: ข้อ ข. Redox titration
🎯 ทำไมข้อนี้ถึงถูก:
ตามเภสัชตำรับสากล (USP / BP) การหาปริมาณธาตุเหล็กในวัตถุดิบและยาเตรียม Ferrous fumarate อาศัยปฏิกิริยารีดอกซ์ (Redox titration) โดยละลายตัวยาในกรด แล้วนำไปไทเทรตกับสารละลายมาตรฐานออกซิไดซ์ Cerate (Ceric ammonium sulfate) โดยไอออน Fe2+ จะถูกออกซิไดซ์กลายเป็น Fe3+ และใช้ Ferroin เป็นอินดิเคเตอร์แสดงจุดยุติ
🔍 ข้ออื่นผิดเพราะอะไร:
• ข้อ ก.: Acid-base titration ไม่จำเพาะต่อไอออนของธาตุเหล็กที่มีการเปลี่ยนเลขออกซิเดชัน
• ข้อ ค.: Complexometric titration มักใช้ EDTA ไทเทรตหาประจุโลหะอื่นๆ เช่น แคลเซียม แมกนีเซียม สังกะสี
• ข้อ ง.: Gravimetric titration เป็นการชั่งน้ำหนักตะกอน ใช้เวลานานและไม่ใช่วิธีมาตรฐานทั่วไปของยานี้
• ข้อ จ.: Colorimetric titration ไม่ใช่วิธีไทเทรตมาตรฐานหลักสำหรับการตรวจรับรองมาตรฐานวัตถุดิบ</t>
        </is>
      </c>
      <c r="L71" s="186" t="n"/>
      <c r="M71" s="186" t="inlineStr">
        <is>
          <t>Product Group 1: Titrations</t>
        </is>
      </c>
      <c r="N71" s="186" t="inlineStr">
        <is>
          <t>1.2 Redox titration</t>
        </is>
      </c>
      <c r="O71" s="185" t="inlineStr">
        <is>
          <t>Product</t>
        </is>
      </c>
      <c r="P71" s="186" t="inlineStr">
        <is>
          <t>ข้อ 62 Mock RxCU83</t>
        </is>
      </c>
      <c r="Q71" s="185" t="inlineStr">
        <is>
          <t>ข้อสอบจำลอง</t>
        </is>
      </c>
      <c r="R71" s="185" t="inlineStr">
        <is>
          <t>Mock RxCU83 ชุดที่ 1</t>
        </is>
      </c>
      <c r="S71" s="185" t="n"/>
    </row>
    <row r="72" ht="409.6" customHeight="1" s="49">
      <c r="A72" s="185" t="n">
        <v>70</v>
      </c>
      <c r="B72" s="186" t="inlineStr">
        <is>
          <t>พิจารณาหัวข้อ Assay ของ Ferrous Sulfate จาก Monograph ในเภสัชตำรับ:
ใช้ Cerium IV sulfate / Ceric ammonium sulfate เป็น titrant ร่วมกับสารละลายเจือจางกรดซัลฟิวริก และ Ferroin indicator</t>
        </is>
      </c>
      <c r="C72" s="186" t="inlineStr">
        <is>
          <t>จากข้อกำหนดใน Monograph ดังกล่าวจัดเป็นวิธีการวิเคราะห์ทางเคมีรูปแบบใด</t>
        </is>
      </c>
      <c r="D72" s="186" t="n"/>
      <c r="E72" s="186" t="inlineStr">
        <is>
          <t>Acid-base titration</t>
        </is>
      </c>
      <c r="F72" s="186" t="inlineStr">
        <is>
          <t>Complexometric titration</t>
        </is>
      </c>
      <c r="G72" s="186" t="inlineStr">
        <is>
          <t>Karl-Fischer titration</t>
        </is>
      </c>
      <c r="H72" s="186" t="inlineStr">
        <is>
          <t>Precipitation titration</t>
        </is>
      </c>
      <c r="I72" s="186" t="inlineStr">
        <is>
          <t>Redox titration</t>
        </is>
      </c>
      <c r="J72" s="185" t="n">
        <v>5</v>
      </c>
      <c r="K72" s="186" t="inlineStr">
        <is>
          <t>✅ คำตอบที่ถูกต้อง: ข้อ จ. Redox titration
🎯 ทำไมข้อนี้ถึงถูก:
การหาปริมาณ Ferrous sulfate (Fe2+) โดยการไทเทรตด้วย Ceric sulfate (Ce4+) เป็นปฏิกิริยาถ่ายโอนอิเล็กตรอนระหว่าง Fe2+ (ถูก oxidize เป็น Fe3+) และ Ce4+ (ถูก reduce เป็น Ce3+) จึงจัดเป็น Redox titration (Cerimetry)
🔍 ข้ออื่นผิดเพราะอะไร:
• ข้อ ก. ผิด เพราะ Acid-base titration เป็นปฏิกิริยาสะเทินกรด-เบส
• ข้อ ข. ผิด เพราะ Complexometric titration เป็นการเกิดสารเชิงซ้อน เช่น การใช้ EDTA กับโลหะ
• ข้อ ค. ผิด เพราะ Karl-Fischer titration ใช้เฉพาะในการหาปริมาณน้ำ (Water determination)
• ข้อ ง. ผิด เพราะ Precipitation titration เป็นการไทเทรตตกตะกอน เช่น การหาคลอไรด์ด้วยซิลเวอร์ไนเตรต</t>
        </is>
      </c>
      <c r="L72" s="186" t="inlineStr">
        <is>
          <t>Product</t>
        </is>
      </c>
      <c r="M72" s="186" t="inlineStr">
        <is>
          <t>Product Group 1: Titrations</t>
        </is>
      </c>
      <c r="N72" s="186" t="inlineStr">
        <is>
          <t>1.2 Redox titration</t>
        </is>
      </c>
      <c r="O72" s="185" t="inlineStr">
        <is>
          <t>Product</t>
        </is>
      </c>
      <c r="P72" s="186" t="inlineStr">
        <is>
          <t>รุ่น RxCU83</t>
        </is>
      </c>
      <c r="Q72" s="185" t="inlineStr">
        <is>
          <t>แบบฝึกหัด</t>
        </is>
      </c>
      <c r="R72" s="185" t="inlineStr">
        <is>
          <t>Quiz เตรียมสอบ CC1 RxCU83</t>
        </is>
      </c>
      <c r="S72" s="185" t="n"/>
    </row>
    <row r="73" ht="409.6" customHeight="1" s="49">
      <c r="A73" s="185" t="n">
        <v>71</v>
      </c>
      <c r="B73" s="186" t="inlineStr">
        <is>
          <t>พิจารณาหัวข้อ Assay ของ Calcium Gluconate จาก Monograph ที่กำหนดให้:
ใช้ Edetate disodium / Disodium EDTA 0.05 M เป็น titrant และ Hydroxynaphthol blue เป็น indicator ในสภาวะเบส</t>
        </is>
      </c>
      <c r="C73" s="186" t="inlineStr">
        <is>
          <t>จากข้อกำหนดใน Monograph ดังกล่าวจัดเป็นวิธีการวิเคราะห์ทางเคมีรูปแบบใด</t>
        </is>
      </c>
      <c r="D73" s="186" t="n"/>
      <c r="E73" s="186" t="inlineStr">
        <is>
          <t>Acid-base titration</t>
        </is>
      </c>
      <c r="F73" s="186" t="inlineStr">
        <is>
          <t>Complexometric titration</t>
        </is>
      </c>
      <c r="G73" s="186" t="inlineStr">
        <is>
          <t>Karl-Fischer titration</t>
        </is>
      </c>
      <c r="H73" s="186" t="inlineStr">
        <is>
          <t>Precipitation titration</t>
        </is>
      </c>
      <c r="I73" s="186" t="inlineStr">
        <is>
          <t>Redox titration</t>
        </is>
      </c>
      <c r="J73" s="185" t="n">
        <v>2</v>
      </c>
      <c r="K73" s="186" t="inlineStr">
        <is>
          <t>✅ คำตอบที่ถูกต้อง: ข้อ ข. Complexometric titration
🎯 ทำไมข้อนี้ถึงถูก:
การวิเคราะห์หาปริมาณแคลเซียมกลูโคเนตใช้ Disodium edetate (EDTA) ในการทำปฏิกิริยากับ Ca2+ เกิดเป็นคีเลตเชิงซ้อน (Chelation complex) ที่เสถียร จึงเป็นวิธีการวิเคราะห์แบบ Complexometric titration (Chelatometry)
🔍 ข้ออื่นผิดเพราะอะไร:
• ข้อ ก. ผิด เพราะไม่มีการถ่ายโอนโปรตอนระหว่างกรดและเบส
• ข้อ ค. ผิด เพราะ Karl-Fischer ใช้หาความชื้นหรือปริมาณน้ำ
• ข้อ ง. ผิด เพราะสารเชิงซ้อนของ Ca-EDTA ละลายได้ดีในน้ำ ไม่ได้ตกตะกอน
• ข้อ จ. ผิด เพราะสถานะออกซิเดชันของ Ca2+ ไม่มีการเปลี่ยนแปลง (ไม่ใช่ Redox)</t>
        </is>
      </c>
      <c r="L73" s="186" t="inlineStr">
        <is>
          <t>Product</t>
        </is>
      </c>
      <c r="M73" s="186" t="inlineStr">
        <is>
          <t>Product Group 1: Titrations</t>
        </is>
      </c>
      <c r="N73" s="186" t="inlineStr">
        <is>
          <t>1.4 Complexometric titration</t>
        </is>
      </c>
      <c r="O73" s="185" t="inlineStr">
        <is>
          <t>Product</t>
        </is>
      </c>
      <c r="P73" s="186" t="inlineStr">
        <is>
          <t>รุ่น RxCU83</t>
        </is>
      </c>
      <c r="Q73" s="185" t="inlineStr">
        <is>
          <t>แบบฝึกหัด</t>
        </is>
      </c>
      <c r="R73" s="185" t="inlineStr">
        <is>
          <t>Quiz เตรียมสอบ CC1 RxCU83</t>
        </is>
      </c>
      <c r="S73" s="185" t="n"/>
    </row>
    <row r="74" ht="409.6" customHeight="1" s="49">
      <c r="A74" s="185" t="n">
        <v>72</v>
      </c>
      <c r="B74" s="186" t="inlineStr">
        <is>
          <t>ผู้ป่วยหญิงอายุ 28 ปี มาพบแพทย์ด้วยอาการซีด อ่อนเพลีย เหนื่อยง่ายเมื่อออกแรงทำกิจวัตรประจำวัน ประจำเดือนมามากผิดปกติ ผลตรวจความสมบูรณ์ของเม็ดเลือด (CBC) พบระดับ Hemoglobin 8.5 g/dL, Hematocrit 26%, Mean Corpuscular Volume (MCV) 68 fL (ค่าปกติ 80-100 fL) แพทย์วินิจฉัยว่าเป็นภาวะโลหิตจางจากการขาดธาตุเหล็ก (Iron Deficiency Anemia)</t>
        </is>
      </c>
      <c r="C74" s="186" t="inlineStr">
        <is>
          <t>ในการควบคุมคุณภาพวัตถุดิบยา Ferrous Sulfate Heptahydrate (FeSO4 · 7H2O) ตามเภสัชตำรับสากล หากต้องการตรวจวิเคราะห์หาปริมาณน้ำทั้งหมดในสูตรโครงสร้าง (ทั้งน้ำอิสระและน้ำในผลึก: Water of Crystallization) อย่างแม่นยำและจำเพาะเจาะจง วิธีการทดสอบในข้อใดเหมาะสมที่สุด</t>
        </is>
      </c>
      <c r="D74" s="186" t="n"/>
      <c r="E74" s="186" t="inlineStr">
        <is>
          <t>Karl Fischer Titration (การไทเทรตหาปริมาณน้ำด้วยสารละลายคาร์ลฟิชเชอร์)</t>
        </is>
      </c>
      <c r="F74" s="186" t="inlineStr">
        <is>
          <t>Loss on Drying (LOD: การวัดน้ำหนักที่หายไปจากการอบแห้ง)</t>
        </is>
      </c>
      <c r="G74" s="186" t="inlineStr">
        <is>
          <t>Thermogravimetric Analysis (TGA)</t>
        </is>
      </c>
      <c r="H74" s="186" t="inlineStr">
        <is>
          <t>Azeotropic Distillation Method (การกลั่นด้วยตัวทำละลายอินทรีย์)</t>
        </is>
      </c>
      <c r="I74" s="186" t="inlineStr">
        <is>
          <t>Refractometry (การวัดดัชนีหักเหของแสง)</t>
        </is>
      </c>
      <c r="J74" s="185" t="n">
        <v>1</v>
      </c>
      <c r="K74" s="186" t="inlineStr">
        <is>
          <t>✅ คำตอบที่ถูกต้อง: ข้อ ก. Karl Fischer Titration (การไทเทรตหาปริมาณน้ำด้วยสารละลายคาร์ลฟิชเชอร์)
🎯 ทำไมข้อนี้ถึงถูก:
Karl Fischer Titration เป็นวิธีเคมีมาตรฐานตามเภสัชตำรับ (USP/BP) ในการหาปริมาณน้ำ (Water Determination Method I) โดยอาศัยปฏิกิริยารีดอกซ์ที่จำเพาะเจาะจงระหว่างไอโอดีน ซัลเฟอร์ไดออกไซด์ และน้ำ สามารถตรวจวัดปริมาณน้ำได้ทั้งหมด ไม่ว่าจะเป็น Surface water, Absorbed water หรือ Bound water (Water of crystallization) ในผลึก FeSO4 · 7H2O ได้อย่างแม่นยำ
🔍 ข้ออื่นผิดเพราะอะไร:
• ข้อ ข.: Loss on Drying (LOD) วัดน้ำหนักรวมที่ระเหยไปเมื่อได้รับความร้อน ซึ่งอาจไม่จำเพาะต่อน้ำ และอาจขับน้ำในผลึกออกได้ไม่สมบูรณ์ หรือสารอาจสลายตัวจากความร้อน
• ข้อ ค.: TGA ใช้วิเคราะห์การเปลี่ยนแปลงน้ำหนักตามอุณหภูมิ แต่มักใช้ในงานวิจัย ไม่ใช่วิธีทดสอบปล่อยผ่านประจำรุ่นผลิตตามเภสัชตำรับทั่วไป
• ข้อ ง.: Azeotropic Distillation เหมาะสำหรับตัวอย่างที่มีปริมาณน้ำปานกลางถึงสูงและมีน้ำมันหอมระเหย
• ข้อ จ.: Refractometry ใช้วัดดัชนีหักเหของของเหลว ไม่ใช่วิธีวัดปริมาณน้ำในวัตถุดิบยาของแข็ง</t>
        </is>
      </c>
      <c r="L74" s="186" t="inlineStr">
        <is>
          <t>Intermediate</t>
        </is>
      </c>
      <c r="M74" s="186" t="inlineStr">
        <is>
          <t>Product Group 1: Titrations</t>
        </is>
      </c>
      <c r="N74" s="186" t="inlineStr">
        <is>
          <t>1.5 Equilibrium &amp; Stoichiometry</t>
        </is>
      </c>
      <c r="O74" s="185" t="inlineStr">
        <is>
          <t>Product</t>
        </is>
      </c>
      <c r="P74" s="186" t="inlineStr">
        <is>
          <t>[RECONSTRUCTED: ปรับแต่งและเติมเต็มบริบทโจทย์/ตัวเลือกเพื่อความสมบูรณ์] ข้อสอบจริง PLE-CC1 ปี 2567 ข้อ 35</t>
        </is>
      </c>
      <c r="Q74" s="185" t="inlineStr">
        <is>
          <t>ข้อสอบจริง</t>
        </is>
      </c>
      <c r="R74" s="185" t="inlineStr">
        <is>
          <t>2567</t>
        </is>
      </c>
      <c r="S74" s="185" t="inlineStr">
        <is>
          <t>CASE_2567_ANEMIA_01</t>
        </is>
      </c>
    </row>
    <row r="75" ht="409.6" customHeight="1" s="49">
      <c r="A75" s="185" t="n">
        <v>73</v>
      </c>
      <c r="B75" s="186" t="inlineStr">
        <is>
          <t>ตามเภสัชตำรับ USP Monograph สำหรับ Colchicine กำหนดว่า 'It contains not less than 94.0% and not more than 101.0% of C22H25NO6, calculated on the anhydrous, solvent-free basis' และในรายการทดสอบมีการกำหนด Water determination (Karl Fischer) ไม่เกิน 2.0% และ Residual solvents (Ethyl acetate ไม่เกิน 8.0% และ Chloroform ไม่เกิน 100 ppm)</t>
        </is>
      </c>
      <c r="C75" s="186" t="inlineStr">
        <is>
          <t>ในการคำนวณและการควบคุมคุณภาพวัตถุดิบตัวยาตามข้อกำหนดข้างต้น การทดสอบในข้อใดต่อไปนี้ 'ไม่จำเป็น' ต้องทำการทดสอบซ้ำซ้อน</t>
        </is>
      </c>
      <c r="D75" s="186" t="n"/>
      <c r="E75" s="186" t="inlineStr">
        <is>
          <t>Assay การหาปริมาณตัวยาสำคัญด้วย HPLC</t>
        </is>
      </c>
      <c r="F75" s="186" t="inlineStr">
        <is>
          <t>Identification ด้วย Infrared absorption spectroscopy</t>
        </is>
      </c>
      <c r="G75" s="186" t="inlineStr">
        <is>
          <t>Specific optical rotation</t>
        </is>
      </c>
      <c r="H75" s="186" t="inlineStr">
        <is>
          <t>Loss on drying (LOD)</t>
        </is>
      </c>
      <c r="I75" s="186" t="inlineStr">
        <is>
          <t>Water determination Method I (Karl Fischer titration)</t>
        </is>
      </c>
      <c r="J75" s="185" t="n">
        <v>4</v>
      </c>
      <c r="K75" s="186" t="inlineStr">
        <is>
          <t>✅ คำตอบที่ถูกต้อง: ข้อ ง. Loss on drying (LOD)
🎯 ทำไมข้อนี้ถึงถูก:
ใน Monograph ของ USP สำหรับวัตถุดิบ Colchicine มีการตรวจวัดปริมาณน้ำอย่างจำเพาะด้วยวิธี Water Determination Method I (Karl Fischer Titration) กำหนดไม่เกิน 2.0% และมีการตรวจวัดสารระเหยตกค้าง (Residual Solvents) แยกต่างหากแล้ว ดังนั้นการทดสอบ Loss on Drying (LOD) ซึ่งเป็นการวัดน้ำหนักรวมที่หายไปจากการอบ จึงเป็นการทดสอบที่ซ้ำซ้อนและไม่จำเป็นต้องทำใน Monograph นี้
🔍 ข้ออื่นผิดเพราะอะไร:
• ข้อ ก.: Assay ด้วย HPLC เป็นการทดสอบที่จำเป็นตามข้อกำหนดมาตรฐานเพื่อยืนยันปริมาณตัวยาสำคัญ Colchicine ในช่วง 94.0-101.0%
• ข้อ ข.: Identification ด้วย IR spectroscopy เป็นการทดสอบเอกลักษณ์ทางเคมีที่จำเพาะเจาะจงสูงสุดตามมาตรฐานเภสัชตำรับ
• ข้อ ค.: Specific optical rotation เป็นการทดสอบความบริสุทธิ์ทางแสง (Optical purity) ของ Chiral drug
• ข้อ จ.: Water determination Method I (Karl Fischer titration) ถูกระบุไว้เป็นหัวข้อบังคับใน Monograph เพื่อตรวจวัดปริมาณน้ำอย่างจำเพาะเจาะจง</t>
        </is>
      </c>
      <c r="L75" s="186" t="n"/>
      <c r="M75" s="186" t="inlineStr">
        <is>
          <t>Product Group 1: Titrations</t>
        </is>
      </c>
      <c r="N75" s="186" t="inlineStr">
        <is>
          <t>1.5 Equilibrium &amp; Stoichiometry</t>
        </is>
      </c>
      <c r="O75" s="185" t="inlineStr">
        <is>
          <t>Product</t>
        </is>
      </c>
      <c r="P75" s="186" t="inlineStr">
        <is>
          <t>ข้อสอบจริง PLE-CC1 ปี 2566 Day 1 ข้อ 63 [CASE_2566_GOUT_01]</t>
        </is>
      </c>
      <c r="Q75" s="185" t="inlineStr">
        <is>
          <t>ข้อสอบจริง</t>
        </is>
      </c>
      <c r="R75" s="185" t="inlineStr">
        <is>
          <t>2566 Day 1</t>
        </is>
      </c>
      <c r="S75" s="185" t="inlineStr">
        <is>
          <t>CASE_2566_GOUT_01</t>
        </is>
      </c>
    </row>
    <row r="76" ht="409.6" customHeight="1" s="49">
      <c r="A76" s="185" t="n">
        <v>74</v>
      </c>
      <c r="B76" s="186" t="inlineStr">
        <is>
          <t>ตาม USP Monograph ในการตรวจวิเคราะห์หาปริมาณ Aluminum hydroxide ในยาลดกรด Alumina Gel:
นำตัวอย่างเจลละลายในกรดไฮโดรคลอริก เติม 0.05 M Edetate disodium (EDTA) ปริมาตร 25 mL ซึ่งเป็นปริมาณที่มากเกินพอ และเติม Acetic acid-ammonium acetate buffer ปรับสภาวะให้เกิดสารประกอบเชิงซ้อน จากนั้นนำสารละลายส่วนเกินมาทำการไทเทรตย้อนกลับ ด้วยสารละลายมาตรฐาน 0.05 M Zinc sulfate โดยใช้ Dithizone TS เป็นอินดิเคเตอร์จนกระทั่งสารละลายเปลี่ยนเป็นสีชมพูอมสว่าง (Bright rose-pink color)</t>
        </is>
      </c>
      <c r="C76" s="186" t="inlineStr">
        <is>
          <t>วิธีการไทเทรตตามเภสัชตำรับข้างต้นจัดเป็นเทคนิคการไทเทรตชนิดใด</t>
        </is>
      </c>
      <c r="D76" s="186" t="n"/>
      <c r="E76" s="186" t="inlineStr">
        <is>
          <t>Direct Acid-Base Titration</t>
        </is>
      </c>
      <c r="F76" s="186" t="inlineStr">
        <is>
          <t>Non-aqueous Acid-Base Titration</t>
        </is>
      </c>
      <c r="G76" s="186" t="inlineStr">
        <is>
          <t>Complexometric Back Titration (Residual complexometric titration)</t>
        </is>
      </c>
      <c r="H76" s="186" t="inlineStr">
        <is>
          <t>Precipitation Titration</t>
        </is>
      </c>
      <c r="I76" s="186" t="inlineStr">
        <is>
          <t>Redox Titration</t>
        </is>
      </c>
      <c r="J76" s="185" t="n">
        <v>3</v>
      </c>
      <c r="K76" s="186" t="inlineStr">
        <is>
          <t>✅ คำตอบที่ถูกต้อง: ข้อ ค. Complexometric Back Titration
🎯 ทำไมข้อนี้ถึงถูก:
การตรวจวิเคราะห์หาปริมาณ Aluminum hydroxide ตาม USP Monograph ต้องใช้เทคนิค Complexometric Back Titration เนื่องจาก Al3+ ทำปฏิกิริยากับ EDTA ได้ช้ามากที่อุณหภูมิห้อง จึงต้องเติมสารละลายมาตรฐาน EDTA ในปริมาณที่มากเกินพอ ปรับ pH ด้วย Acetate buffer แล้วต้มให้เกิดสารเชิงซ้อน [Al-EDTA]- อย่างสมบูรณ์ จากนั้นจึงนำ EDTA ส่วนเกินมาไทเทรตกลับด้วยสารละลายมาตรฐาน Zinc sulfate โดยใช้ Xylenol orange หรือ Dithizone เป็นอินดิเคเตอร์
🔍 ข้ออื่นผิดเพราะอะไร:
• ข้อ ก.: ปฏิกิริยาไม่สามารถไทเทรตกรด-เบสโดยตรงได้เนื่องจาก Al(OH)3 เป็นสารไม่ละลายน้ำและเกิดสารประกอบเชิงซ้อนที่สมบูรณ์ได้ดีกว่า
• ข้อ ข.: การไทเทรตนี้ทำในตัวทำละลายน้ำที่มี Buffer ควบคุม pH ไม่ใช่ Non-aqueous titration
• ข้อ ง.: ปฏิกิริยาระหว่าง Al3+ และ EDTA เป็นการสร้างสารเชิงซ้อน (Chelation) ไม่มีการถ่ายโอนอิเล็กตรอน จึงไม่ใช่ Redox titration
• ข้อ จ.: การวิเคราะห์นี้ไม่มีการเกิดตะกอนของเกลือเงินเฮไลด์ จึงไม่ใช่ Precipitation titration</t>
        </is>
      </c>
      <c r="L76" s="186" t="n"/>
      <c r="M76" s="186" t="inlineStr">
        <is>
          <t>Product Group 1: Titrations</t>
        </is>
      </c>
      <c r="N76" s="186" t="inlineStr">
        <is>
          <t>1.4 Complexometric titration</t>
        </is>
      </c>
      <c r="O76" s="185" t="inlineStr">
        <is>
          <t>Product</t>
        </is>
      </c>
      <c r="P76" s="186" t="inlineStr">
        <is>
          <t>ข้อสอบจริง PLE-CC1 ปี 2566 Day 1 ข้อ 68 [CASE_2566_GERD_01]</t>
        </is>
      </c>
      <c r="Q76" s="185" t="inlineStr">
        <is>
          <t>ข้อสอบจริง</t>
        </is>
      </c>
      <c r="R76" s="185" t="inlineStr">
        <is>
          <t>2566 Day 1</t>
        </is>
      </c>
      <c r="S76" s="185" t="inlineStr">
        <is>
          <t>CASE_2566_GERD_01</t>
        </is>
      </c>
    </row>
    <row r="77" ht="409.6" customHeight="1" s="49">
      <c r="A77" s="185" t="n">
        <v>75</v>
      </c>
      <c r="B77" s="186" t="inlineStr">
        <is>
          <t>ตาม USP Monograph การวิเคราะห์หาปริมาณยา Aspirin (C9H8O4) ด้วยวิธีทางเคมี:
'ชั่งตัวอย่าง Aspirin ละลายใน 0.5 N Sodium hydroxide VS ปริมาตร 50.0 mL ต้มให้เดือดเบาๆ นาน 10 นาที เติม Phenolphthalein TS แล้วนำ Sodium hydroxide ส่วนเกินมาทำการไทเทรตด้วย 0.5 N Sulfuric acid VS จนกระทั่งสีชมพูจางหายไป และทำการทดลอง Blank ประกอบ'</t>
        </is>
      </c>
      <c r="C77" s="186" t="inlineStr">
        <is>
          <t>วิธีการวิเคราะห์หาปริมาณยา Aspirin ข้างต้นจัดเป็นเทคนิคการไทเทรตชนิดใด</t>
        </is>
      </c>
      <c r="D77" s="186" t="n"/>
      <c r="E77" s="186" t="inlineStr">
        <is>
          <t>Direct Acid-Base Titration</t>
        </is>
      </c>
      <c r="F77" s="186" t="inlineStr">
        <is>
          <t>Non-aqueous Acid-Base Titration</t>
        </is>
      </c>
      <c r="G77" s="186" t="inlineStr">
        <is>
          <t>Residual Acid-Base Titration (Back titration / Saponification titration)</t>
        </is>
      </c>
      <c r="H77" s="186" t="inlineStr">
        <is>
          <t>Redox Titration</t>
        </is>
      </c>
      <c r="I77" s="186" t="inlineStr">
        <is>
          <t>Complexometric Titration</t>
        </is>
      </c>
      <c r="J77" s="185" t="n">
        <v>3</v>
      </c>
      <c r="K77" s="186" t="inlineStr">
        <is>
          <t>✅ คำตอบที่ถูกต้อง: ข้อ ค. Residual (Back) Acid-Base Titration
🎯 ทำไมข้อนี้ถึงถูก:
การวิเคราะห์หาปริมาณ Aspirin (Acetylsalicylic acid) ตามเภสัชตำรับ USP/BP ใช้วิธี Residual (Back) Acid-Base Titration โดยเติมสารละลายมาตรฐาน Sodium hydroxide (NaOH) ในปริมาณที่มากเกินพออย่างแม่นยำ แล้วต้มให้ความร้อนเบาๆ เพื่อเกิดปฏิกิริยาสะเทินหมู่กรดคาร์บอกซิลิกและไฮโดรไลซ์พันธะเอสเทอร์จนสมบูรณ์ (ใช้ 2 โมลของ NaOH ต่อ 1 โมลของ Aspirin) จากนั้นจึงนำ NaOH ส่วนเกินที่เหลืออยู่มาไทเทรตกลับด้วยสารละลายมาตรฐาน Sulfuric acid (H2SO4) โดยใช้ Phenolphthalein เป็นอินดิเคเตอร์
🔍 ข้ออื่นผิดเพราะอะไร:
• ข้อ ก.: การไทเทรตโดยตรง (Direct titration) ไม่สามารถวิเคราะห์ได้อย่างสมบูรณ์เนื่องจากหมู่เอสเทอร์ของ Aspirin ต้องอาศัยความร้อนและเบสแก่ในการไฮโดรไลซิส
• ข้อ ข.: การทดสอบนี้ทำในตัวทำละลายน้ำและแอลกอฮอล์ ไม่ใช่ Non-aqueous titration
• ข้อ ง.: การวิเคราะห์นี้อาศัยปฏิกิริยาสะเทินกรด-เบสและการไฮโดรไลซิสเอสเทอร์ ไม่ใช่ปฏิกิริยารีดอกซ์
• ข้อ จ.: ปฏิกิริยานี้ไม่มีการสร้างสารประกอบเชิงซ้อนกับไอออนโลหะ จึงไม่ใช่ Complexometric titration</t>
        </is>
      </c>
      <c r="L77" s="186" t="n"/>
      <c r="M77" s="186" t="inlineStr">
        <is>
          <t>Product Group 1: Titrations</t>
        </is>
      </c>
      <c r="N77" s="186" t="inlineStr">
        <is>
          <t>1.1 Acid-base titration</t>
        </is>
      </c>
      <c r="O77" s="185" t="inlineStr">
        <is>
          <t>Product</t>
        </is>
      </c>
      <c r="P77" s="186" t="inlineStr">
        <is>
          <t>ข้อสอบจริง PLE-CC1 ปี 2566 Day 1 ข้อ 80 [CASE_2566_STROKE_01]</t>
        </is>
      </c>
      <c r="Q77" s="185" t="inlineStr">
        <is>
          <t>ข้อสอบจริง</t>
        </is>
      </c>
      <c r="R77" s="185" t="inlineStr">
        <is>
          <t>2566 Day 1</t>
        </is>
      </c>
      <c r="S77" s="185" t="inlineStr">
        <is>
          <t>CASE_2566_STROKE_01</t>
        </is>
      </c>
    </row>
    <row r="78" ht="409.6" customHeight="1" s="49">
      <c r="A78" s="185" t="n">
        <v>76</v>
      </c>
      <c r="B78" s="186" t="inlineStr">
        <is>
          <t>ตามเภสัชตำรับ USP ในการหาปริมาณตัวยาสำคัญ (Assay) ของสารละลาย Ferrous Sulfate Oral Solution:
'ปิเปตตัวอย่างเติม 2 N Sulfuric acid และน้ำปราศจากออกซิเจน เติม Orthophenanthroline TS เป็นอินดิเคเตอร์ แล้วทำการไทเทรตทันทีด้วยสารละลายมาตรฐาน 0.1 N Ceric sulfate VS จนกระทั่งสีแดงส้มเปลี่ยนเป็นสีฟ้าอ่อนอย่างถาวร'</t>
        </is>
      </c>
      <c r="C78" s="186" t="inlineStr">
        <is>
          <t>ปฏิกิริยาการไทเทรตดังกล่าวจัดเป็นเทคนิคการไทเทรตชนิดใด</t>
        </is>
      </c>
      <c r="D78" s="186" t="n"/>
      <c r="E78" s="186" t="inlineStr">
        <is>
          <t>Direct Acid-Base Titration</t>
        </is>
      </c>
      <c r="F78" s="186" t="inlineStr">
        <is>
          <t>Non-aqueous Acid-Base Titration</t>
        </is>
      </c>
      <c r="G78" s="186" t="inlineStr">
        <is>
          <t>Back Titration</t>
        </is>
      </c>
      <c r="H78" s="186" t="inlineStr">
        <is>
          <t>Redox Titration (Cerimetry)</t>
        </is>
      </c>
      <c r="I78" s="186" t="inlineStr">
        <is>
          <t>Precipitation Titration</t>
        </is>
      </c>
      <c r="J78" s="185" t="n">
        <v>4</v>
      </c>
      <c r="K78" s="186" t="inlineStr">
        <is>
          <t>✅ คำตอบที่ถูกต้อง: ข้อ ง. Redox Titration (Cerimetry)
🎯 ทำไมข้อนี้ถึงถูก:
การไทเทรตหาปริมาณ Ferrous ion (Fe2+) ด้วยสารละลายมาตรฐาน Ceric sulfate (Ce4+) เป็น ปฏิกิริยารีดอกซ์ (Oxidation-Reduction Titration) โดย Fe2+ จะถูกออกซิไดซ์กลายเป็น Fe3+ ในขณะที่ Ce4+ จะถูกรีดิวซ์กลายเป็น Ce3+ และใช้อินดิเคเตอร์ Orthophenanthroline (Ferroin) ซึ่งจะเปลี่ยนสีจากสีแดงส้ม (Reduced form) เป็นสีฟ้าอ่อน (Oxidized form) เมื่อถึงจุดยุติ
🔍 ข้ออื่นผิดเพราะอะไร:
• ข้อ ก.: ปฏิกิริยานี้เป็นการถ่ายโอนอิเล็กตรอนระหว่าง Fe2+ และ Ce4+ ไม่ใช่การถ่ายโอนโปรตอนกรด-เบส
• ข้อ ข.: สารละลายใช้น้ำและกรดซัลฟิวริกเจือจาง เป็นสารละลายในน้ำ ไม่ใช่ Non-aqueous titration
• ข้อ ค.: วิธีนี้เป็นการไทเทรตโดยตรง (Direct titration) จนถึงจุดยุติที่เปลี่ยนสีอินดิเคเตอร์ถาวร ไม่ใช่การไทเทรตย้อนกลับ
• ข้อ จ.: สารตั้งต้นและผลิตภัณฑ์ทั้งหมดละลายอยู่ในสารละลาย ไม่มีการตกตะกอน จึงไม่ใช่ Precipitation titration</t>
        </is>
      </c>
      <c r="L78" s="186" t="n"/>
      <c r="M78" s="186" t="inlineStr">
        <is>
          <t>Product Group 1: Titrations</t>
        </is>
      </c>
      <c r="N78" s="186" t="inlineStr">
        <is>
          <t>1.2 Redox titration</t>
        </is>
      </c>
      <c r="O78" s="185" t="inlineStr">
        <is>
          <t>Product</t>
        </is>
      </c>
      <c r="P78" s="186" t="inlineStr">
        <is>
          <t>ข้อสอบจริง PLE-CC1 ปี 2566 Day 1 ข้อ 90 [CASE_2566_ANEMIA_01]</t>
        </is>
      </c>
      <c r="Q78" s="185" t="inlineStr">
        <is>
          <t>ข้อสอบจริง</t>
        </is>
      </c>
      <c r="R78" s="185" t="inlineStr">
        <is>
          <t>2566 Day 1</t>
        </is>
      </c>
      <c r="S78" s="185" t="inlineStr">
        <is>
          <t>CASE_2566_ANEMIA_01</t>
        </is>
      </c>
    </row>
    <row r="79" ht="409.6" customHeight="1" s="49">
      <c r="A79" s="185" t="n">
        <v>77</v>
      </c>
      <c r="B79" s="186" t="inlineStr">
        <is>
          <t>ตามเกณฑ์มาตรฐานเภสัชตำรับ USP Monograph สำหรับวัตถุดิบตัวยาสำคัญ Enalapril Maleate Raw Material ซึ่งมีการกำหนดการทดสอบ Loss on drying และ Residue on ignition ไว้แล้ว</t>
        </is>
      </c>
      <c r="C79" s="186" t="inlineStr">
        <is>
          <t>การทดสอบในข้อใดต่อไปนี้ 'ไม่จำเป็น' ต้องทำการทดสอบใน Monograph ของวัตถุดิบชนิดนี้</t>
        </is>
      </c>
      <c r="D79" s="186" t="n"/>
      <c r="E79" s="186" t="inlineStr">
        <is>
          <t>Loss on drying (LOD)</t>
        </is>
      </c>
      <c r="F79" s="186" t="inlineStr">
        <is>
          <t>Water determination Method I (Karl Fischer Titration)</t>
        </is>
      </c>
      <c r="G79" s="186" t="inlineStr">
        <is>
          <t>Specific optical rotation</t>
        </is>
      </c>
      <c r="H79" s="186" t="inlineStr">
        <is>
          <t>Organic impurities (Related substances)</t>
        </is>
      </c>
      <c r="I79" s="186" t="inlineStr">
        <is>
          <t>Residue on ignition</t>
        </is>
      </c>
      <c r="J79" s="185" t="n">
        <v>2</v>
      </c>
      <c r="K79" s="186" t="inlineStr">
        <is>
          <t>✅ คำตอบที่ถูกต้อง: ข้อ ข. Water determination Method I (Karl Fischer Titration)
🎯 ทำไมข้อนี้ถึงถูก:
ใน USP Monograph ของ Enalapril maleate มีการกำหนดการควบคุมความชื้นและสารระเหยได้ด้วยวิธี Loss on drying (LOD ไม่เกิน 1.0% อบแห้งในสุญญากาศที่ 60 °C) จึงไม่มีการกำหนดให้ต้องทำการทดสอบ Water Determination ด้วยวิธี Karl Fischer Titration ซ้ำซ้อนอีก
🔍 ข้ออื่นผิดเพราะอะไร:
• ข้อ ก.: Loss on drying (LOD) ถูกกำหนดไว้ใน Monograph ของ Enalapril maleate ให้ทดสอบที่ 60 °C ในสุญญากาศ
• ข้อ ค.: Specific optical rotation เป็นข้อกำหนดที่ต้องทดสอบเพื่อยืนยัน Stereochemistry และความบริสุทธิ์ของ Enantiomer
• ข้อ ง.: Organic impurities (Related substances) ต้องทดสอบด้วย HPLC เพื่อควบคุมปริมาณสารสลายตัวและสารตั้งต้นตกค้าง
• ข้อ จ.: Residue on ignition ถูกกำหนดไว้เพื่อควบคุมปริมาณสิ่งเจือปนที่เป็นสารอนินทรีย์ (Inorganic impurities)</t>
        </is>
      </c>
      <c r="L79" s="186" t="n"/>
      <c r="M79" s="186" t="inlineStr">
        <is>
          <t>Product Group 1: Titrations</t>
        </is>
      </c>
      <c r="N79" s="186" t="inlineStr">
        <is>
          <t>1.5 Equilibrium &amp; Stoichiometry</t>
        </is>
      </c>
      <c r="O79" s="185" t="inlineStr">
        <is>
          <t>Product</t>
        </is>
      </c>
      <c r="P79" s="186" t="inlineStr">
        <is>
          <t>ข้อสอบจริง PLE-CC1 ปี 2566 Day 1 ข้อ 103 [CASE_2566_ENALAPRIL_01]</t>
        </is>
      </c>
      <c r="Q79" s="185" t="inlineStr">
        <is>
          <t>ข้อสอบจริง</t>
        </is>
      </c>
      <c r="R79" s="185" t="inlineStr">
        <is>
          <t>2566 Day 1</t>
        </is>
      </c>
      <c r="S79" s="185" t="inlineStr">
        <is>
          <t>CASE_2566_ENALAPRIL_01</t>
        </is>
      </c>
    </row>
    <row r="80" ht="409.6" customHeight="1" s="49">
      <c r="A80" s="185" t="n">
        <v>78</v>
      </c>
      <c r="B80" s="186" t="inlineStr">
        <is>
          <t>ในการตรวจสอบเอกลักษณ์และการหาปริมาณคลอไรด์ไอออน (Chloride ion) ในวัตถุดิบ Potassium Chloride (KCl) ตามเภสัชตำรับ:
โดยการเติมสารละลาย Silver nitrate (AgNO3) ลงในสารละลายตัวอย่างที่มีกรดไนทริกเจือจาง จะเกิดตะกอนสีขาวขุ่นของ Silver chloride (AgCl) ซึ่งไม่ละลายในกรดไนทริกแต่ละลายได้ในแอมโมเนีย</t>
        </is>
      </c>
      <c r="C80" s="186" t="inlineStr">
        <is>
          <t>ปฏิกิริยาการวิเคราะห์ดังกล่าวจัดเป็นกระบวนการไทเทรตหรือการทดสอบทางเคมีประเภทใด</t>
        </is>
      </c>
      <c r="D80" s="186" t="n"/>
      <c r="E80" s="186" t="inlineStr">
        <is>
          <t>การไทเทรตแบบปฏิกิริยารีดอกซ์ (Oxidation-reduction titration)</t>
        </is>
      </c>
      <c r="F80" s="186" t="inlineStr">
        <is>
          <t>การไทเทรตแบบเกิดสารประกอบเชิงซ้อน (Complexometric titration)</t>
        </is>
      </c>
      <c r="G80" s="186" t="inlineStr">
        <is>
          <t>การไทเทรตกรด-ด่างในตัวทำละลายน้ำ (Aqueous acid-base titration)</t>
        </is>
      </c>
      <c r="H80" s="186" t="inlineStr">
        <is>
          <t>การไทเทรตแบบเกิดตะกอน (Precipitation titration)</t>
        </is>
      </c>
      <c r="I80" s="186" t="inlineStr">
        <is>
          <t>การไทเทรตกรด-ด่างในตัวทำละลายที่ไม่ใช่น้ำ (Non-aqueous titration)</t>
        </is>
      </c>
      <c r="J80" s="185" t="n">
        <v>4</v>
      </c>
      <c r="K80" s="186" t="inlineStr">
        <is>
          <t>✅ คำตอบที่ถูกต้อง: ข้อ ง. การไทเทรตแบบเกิดตะกอน (Precipitation titration)
🎯 ทำไมข้อนี้ถึงถูก:
ปฏิกิริยาระหว่าง Silver ion (Ag+) กับ Chloride ion (Cl-) ได้ตะกอนสีขาวของ Silver chloride:
$$\text{Ag}^+ + \text{Cl}^- \rightarrow \text{AgCl (s)}$$
เป็นปฏิกิริยาพื้นฐานของการไทเทรตแบบเกิดตะกอน (Precipitation titration / Argentometric titration) เช่น วิธีของ Mohr, Volhard หรือ Fajans ซึ่งใช้หาปริมาณเฮไลด์ในตัวอย่างยา
🔍 ข้ออื่นผิดเพราะอะไร:
• ข้อ ก.: ปฏิกิริยานี้ไม่มีการถ่ายโอนอิเล็กตรอนและการเปลี่ยนแปลงเลขออกซิเดชัน จึงไม่ใช่ Redox titration
• ข้อ ข.: ปฏิกิริยานี้เกิดตะกอนของเกลือเงินที่ไม่ละลายน้ำ ไม่ใช่การสร้างสารเชิงซ้อนที่ละลายน้ำได้กับ EDTA
• ข้อ ค.: ปฏิกิริยานี้ไม่มีการถ่ายโอนโปรตอนระหว่างกรดและด่าง จึงไม่ใช่ Aqueous acid-base titration
• ข้อ จ.: การทดสอบนี้ทำในสารละลายกรดไนทริกเจือจางในน้ำ ไม่ใช่ตัวทำละลายปราศจากน้ำ (Non-aqueous)</t>
        </is>
      </c>
      <c r="L80" s="186" t="n"/>
      <c r="M80" s="186" t="inlineStr">
        <is>
          <t>Product Group 1: Titrations</t>
        </is>
      </c>
      <c r="N80" s="186" t="inlineStr">
        <is>
          <t>1.3 Precipitation titration</t>
        </is>
      </c>
      <c r="O80" s="185" t="inlineStr">
        <is>
          <t>Product</t>
        </is>
      </c>
      <c r="P80" s="186" t="inlineStr">
        <is>
          <t>ข้อสอบจริง PLE-CC1 ปี 2566 Day 2 ข้อ 76 [CASE_2566_ORS_01]</t>
        </is>
      </c>
      <c r="Q80" s="185" t="inlineStr">
        <is>
          <t>ข้อสอบจริง</t>
        </is>
      </c>
      <c r="R80" s="185" t="inlineStr">
        <is>
          <t>2566 Day 2</t>
        </is>
      </c>
      <c r="S80" s="185" t="inlineStr">
        <is>
          <t>CASE_2566_ORS_01</t>
        </is>
      </c>
    </row>
    <row r="81" ht="409.6" customHeight="1" s="49"/>
    <row r="82" ht="409.6" customHeight="1" s="49"/>
  </sheetData>
  <mergeCells count="1">
    <mergeCell ref="A1:F1"/>
  </mergeCells>
  <pageMargins left="0.75" right="0.75" top="1" bottom="1" header="0.5" footer="0.5"/>
</worksheet>
</file>

<file path=xl/worksheets/sheet22.xml><?xml version="1.0" encoding="utf-8"?>
<worksheet xmlns="http://schemas.openxmlformats.org/spreadsheetml/2006/main">
  <sheetPr>
    <outlinePr summaryBelow="0" summaryRight="0"/>
    <pageSetUpPr/>
  </sheetPr>
  <dimension ref="A1:S88"/>
  <sheetViews>
    <sheetView workbookViewId="0">
      <pane ySplit="2" topLeftCell="A3" activePane="bottomLeft" state="frozen"/>
      <selection pane="bottomLeft" activeCell="B4" sqref="B4"/>
    </sheetView>
  </sheetViews>
  <sheetFormatPr baseColWidth="8" defaultColWidth="12.6640625" defaultRowHeight="15.75" customHeight="1"/>
  <cols>
    <col width="8" customWidth="1" style="49" min="1" max="1"/>
    <col width="50" customWidth="1" style="49" min="2" max="2"/>
    <col width="40" customWidth="1" style="49" min="3" max="3"/>
    <col width="12" customWidth="1" style="49" min="4" max="4"/>
    <col width="28" customWidth="1" style="49" min="5" max="5"/>
    <col width="28" customWidth="1" style="49" min="6" max="6"/>
    <col width="28" customWidth="1" style="49" min="7" max="7"/>
    <col width="28" customWidth="1" style="49" min="8" max="8"/>
    <col width="28" customWidth="1" style="49" min="9" max="9"/>
    <col width="14" customWidth="1" style="49" min="10" max="10"/>
    <col width="55" customWidth="1" style="49" min="11" max="11"/>
    <col width="12" customWidth="1" style="49" min="12" max="12"/>
    <col width="25" customWidth="1" style="49" min="13" max="13"/>
    <col width="30" customWidth="1" style="49" min="14" max="14"/>
    <col width="15" customWidth="1" style="49" min="15" max="15"/>
    <col width="20" customWidth="1" style="49" min="16" max="16"/>
    <col width="16" customWidth="1" style="49" min="17" max="17"/>
    <col width="16" customWidth="1" style="49" min="18" max="18"/>
    <col width="24" customWidth="1" style="49" min="19" max="19"/>
  </cols>
  <sheetData>
    <row r="1" ht="34.95" customHeight="1" s="49">
      <c r="A1" s="51">
        <f>HYPERLINK("#gid=0", "🏠 กลับสู่หน้าแรก (Go to Home Page)")</f>
        <v/>
      </c>
      <c r="G1" s="16" t="n"/>
      <c r="H1" s="16" t="n"/>
      <c r="I1" s="16" t="n"/>
      <c r="J1" s="16" t="n"/>
      <c r="K1" s="16" t="n"/>
      <c r="L1" s="16" t="n"/>
      <c r="M1" s="16" t="n"/>
      <c r="N1" s="16" t="n"/>
      <c r="O1" s="16" t="n"/>
      <c r="P1" s="16" t="n"/>
      <c r="Q1" s="16" t="n"/>
    </row>
    <row r="2" ht="28" customHeight="1" s="49">
      <c r="A2" s="181" t="inlineStr">
        <is>
          <t>ลำดับ</t>
        </is>
      </c>
      <c r="B2" s="182" t="inlineStr">
        <is>
          <t>สถานการณ์เคส / ข้อมูลผู้ป่วย</t>
        </is>
      </c>
      <c r="C2" s="183" t="inlineStr">
        <is>
          <t>คำถาม</t>
        </is>
      </c>
      <c r="D2" s="181" t="inlineStr">
        <is>
          <t>รูปถาม</t>
        </is>
      </c>
      <c r="E2" s="181" t="inlineStr">
        <is>
          <t>ตัวเลือก 1</t>
        </is>
      </c>
      <c r="F2" s="181" t="inlineStr">
        <is>
          <t>ตัวเลือก 2</t>
        </is>
      </c>
      <c r="G2" s="181" t="inlineStr">
        <is>
          <t>ตัวเลือก 3</t>
        </is>
      </c>
      <c r="H2" s="181" t="inlineStr">
        <is>
          <t>ตัวเลือก 4</t>
        </is>
      </c>
      <c r="I2" s="181" t="inlineStr">
        <is>
          <t>ตัวเลือก 5</t>
        </is>
      </c>
      <c r="J2" s="181" t="inlineStr">
        <is>
          <t>เฉลย (ตัวเลข 1-5)</t>
        </is>
      </c>
      <c r="K2" s="181" t="inlineStr">
        <is>
          <t>คำอธิบายเฉลย</t>
        </is>
      </c>
      <c r="L2" s="181" t="inlineStr">
        <is>
          <t>รูปเฉลย</t>
        </is>
      </c>
      <c r="M2" s="181" t="inlineStr">
        <is>
          <t>หัวข้อโรคสภาฯ</t>
        </is>
      </c>
      <c r="N2" s="181" t="inlineStr">
        <is>
          <t>หัวข้อย่อย</t>
        </is>
      </c>
      <c r="O2" s="181" t="inlineStr">
        <is>
          <t>Product / Clinic</t>
        </is>
      </c>
      <c r="P2" s="181" t="inlineStr">
        <is>
          <t>หมายเหตุ</t>
        </is>
      </c>
      <c r="Q2" s="181" t="inlineStr">
        <is>
          <t>ประเภทข้อสอบ</t>
        </is>
      </c>
      <c r="R2" s="181" t="inlineStr">
        <is>
          <t>ปี / เลขชุด</t>
        </is>
      </c>
      <c r="S2" s="184" t="inlineStr">
        <is>
          <t>Case ID (รหัสเคส)</t>
        </is>
      </c>
    </row>
    <row r="3" ht="24" customHeight="1" s="49">
      <c r="A3" s="187" t="n">
        <v>1</v>
      </c>
      <c r="B3" s="186" t="inlineStr">
        <is>
          <t>จากการพิจารณาคุณสมบัติทางเคมีและโครงสร้างของยา Febuxostat ซึ่งเป็นสารอินทรีย์โมเลกุลขนาดเล็กที่มีวงแหวน Thiazole และ Carboxylic acid ละลายได้ดีในตัวทำละลายอินทรีย์กึ่งมีขั้ว</t>
        </is>
      </c>
      <c r="C3" s="186" t="inlineStr">
        <is>
          <t>เทคนิคเครื่องมือวิเคราะห์ในข้อใดต่อไปนี้มีความเหมาะสมสูงสุดสำหรับการตรวจวิเคราะห์หาปริมาณตัวยาสำคัญ (Assay) ของ Febuxostat ในวัตถุดิบและยาเม็ดตามเภสัชตำรับสากล</t>
        </is>
      </c>
      <c r="D3" s="186" t="n"/>
      <c r="E3" s="186" t="inlineStr">
        <is>
          <t>Atomic Absorption Spectroscopy (AAS; สเปกโทรสโกปีการดูดกลืนแสงของอะตอม)</t>
        </is>
      </c>
      <c r="F3" s="186" t="inlineStr">
        <is>
          <t>High-Performance Liquid Chromatography ควบคู่กับ UV detector (HPLC-UV)</t>
        </is>
      </c>
      <c r="G3" s="186" t="inlineStr">
        <is>
          <t>Liquid Chromatography-Mass Spectrometry (LC-MS)</t>
        </is>
      </c>
      <c r="H3" s="186" t="inlineStr">
        <is>
          <t>Fourier Transform Infrared Spectroscopy (FT-IR)</t>
        </is>
      </c>
      <c r="I3" s="188" t="inlineStr">
        <is>
          <t>UV-Vis Spectrophotometry</t>
        </is>
      </c>
      <c r="J3" s="185" t="n">
        <v>1</v>
      </c>
      <c r="K3" s="186" t="inlineStr">
        <is>
          <t>✅ คำตอบที่ถูกต้อง: ข้อ ก. Atomic Absorption Spectroscopy (AAS; สเปกโทรสโกปีการดูดกลืนแสงของอะตอม)
🎯 ทำไมข้อนี้ถึงถูก:
Atomic Absorption Spectroscopy (AAS) เป็นเทคนิคที่ใช้สำหรับวิเคราะห์หา ปริมาณธาตุหรือไอออนโลหะ (Metal ions / Elemental analysis เช่น Na, K, Ca, Fe, Pb, Zn) ในระดับอะตอมอิสระเท่านั้น ไม่สามารถนำมาใช้วิเคราะห์หาปริมาณหรือพิสูจน์เอกลักษณ์ของสารประกอบอินทรีย์โมเลกุลขนาดเล็กที่ซับซ้อนอย่าง Febuxostat ได้ จึงเป็นวิธีที่ ไม่เหมาะสมที่สุด
🔍 ข้ออื่นผิดเพราะอะไร:
• ข้อ ข. (HPLC-UV): เป็นวิธีมาตรฐานตามเภสัชตำรับ (USP/BP) ในการทำ Assay และ Related substances ของยา Febuxostat
• ข้อ ค. (LC-MS): ใช้ตรวจยืนยันเอกลักษณ์ (Identification) และตรวจหาสารสลายตัว (Degradation products)
• ข้อ ง. (FT-IR): เป็นวิธีมาตรฐานในการพิสูจน์เอกลักษณ์ของวัตถุดิบยาเปรียบเทียบกับสารมาตรฐาน
• ข้อ จ. (UV-Vis): โครงสร้างมี Chromophore ดูดกลืนแสง UV ได้ดี สามารถใช้วิเคราะห์ได้</t>
        </is>
      </c>
      <c r="L3" s="186" t="inlineStr">
        <is>
          <t>Analytical Method Development &amp; QC</t>
        </is>
      </c>
      <c r="M3" s="186" t="inlineStr">
        <is>
          <t>Product Group 2: Chromatography</t>
        </is>
      </c>
      <c r="N3" s="186" t="inlineStr">
        <is>
          <t>2.2 HPLC (Liquid Chromatography)</t>
        </is>
      </c>
      <c r="O3" s="185" t="inlineStr">
        <is>
          <t>Product</t>
        </is>
      </c>
      <c r="P3" s="186" t="inlineStr">
        <is>
          <t>แบบฝึกหัด PLE-CC 1 ข้อ 10</t>
        </is>
      </c>
      <c r="Q3" s="185" t="inlineStr">
        <is>
          <t>แบบฝึกหัด</t>
        </is>
      </c>
      <c r="R3" s="185" t="inlineStr">
        <is>
          <t>เล่มม่วง</t>
        </is>
      </c>
      <c r="S3" s="185" t="n"/>
    </row>
    <row r="4" ht="24" customHeight="1" s="49">
      <c r="A4" s="187" t="n">
        <v>2</v>
      </c>
      <c r="B4" s="186" t="n"/>
      <c r="C4" s="186" t="inlineStr">
        <is>
          <t>การตรวจวิเคราะห์หาปริมาณแร่ธาตุโซเดียม (Sodium content) ในผลิตภัณฑ์อาหารและโภชนเภสัชเพื่อจัดทำฉลากโภชนาการและประเมินความเสี่ยงต่อโรคความดันโลหิตสูง เทคนิคการวิเคราะห์ในข้อใดต่อไปนี้มีความแม่นยำ ถูกต้อง และได้รับความน่าเชื่อถือตามมาตรฐานจากลสูงสุด</t>
        </is>
      </c>
      <c r="D4" s="186" t="n"/>
      <c r="E4" s="186" t="inlineStr">
        <is>
          <t>Inductively Coupled Plasma Optical Emission Spectrometry (ICP-OES) หรือ AAS</t>
        </is>
      </c>
      <c r="F4" s="186" t="inlineStr">
        <is>
          <t>UV-Vis Spectrophotometry</t>
        </is>
      </c>
      <c r="G4" s="186" t="inlineStr">
        <is>
          <t>Fourier Transform Infrared Spectroscopy (FTIR)</t>
        </is>
      </c>
      <c r="H4" s="186" t="inlineStr">
        <is>
          <t>Thin Layer Chromatography (TLC)</t>
        </is>
      </c>
      <c r="I4" s="188" t="inlineStr">
        <is>
          <t>High-Performance Liquid Chromatography with UV detector (HPLC-UV)</t>
        </is>
      </c>
      <c r="J4" s="185" t="n">
        <v>1</v>
      </c>
      <c r="K4" s="186" t="inlineStr">
        <is>
          <t>✅ คำตอบที่ถูกต้อง: ข้อ ก. Inductively Coupled Plasma Optical Emission Spectrometry (ICP-OES) หรือ AAS
🎯 ทำไมข้อนี้ถึงถูก:
วิธีมาตรฐานสากลตาม AOAC Official Methods และ US Pharmacopeia สำหรับการหาปริมาณแร่ธาตุและโลหะเดี่ยว (Sodium) ในอาหารและเภสัชภัณฑ์ คือ Atomic Absorption Spectroscopy (AAS) หรือ Inductively Coupled Plasma (ICP-OES / ICP-MS) ซึ่งทำให้ตัวอย่างแตกตัวเป็นอะตอมหรือไอออนเดี่ยวในเปลวไฟหรือพลาสมา ให้ความถูกต้อง (Accuracy), ความเที่ยง (Precision) และความไวในการตรวจวัดโซเดียมสูงสุด
🔍 ข้ออื่นผิดเพราะอะไร:
• ข้อ ข.: UV-Vis Spectrophotometry ไม่สามารถใช้วิเคราะห์ Na+ ได้โดยตรงเนื่องจากไอออนเดี่ยวไม่มีโครงสร้าง Chromophore ในการดูดกลืนแสง
• ข้อ ค.: FTIR ใช้ตรวจวัดการสั่นสะเทือนของพันธะโควาเลนต์ในโมเลกุลอินทรีย์ ไม่สามารถตรวจวัดไอออนเดี่ยวของโลหะได้
• ข้อ ง.: Thin Layer Chromatography (TLC) เป็นวิธีแยกสารเชิงคุณภาพสำหรับสารอินทรีย์ ไม่ใช่วิธีวิเคราะห์เชิงปริมาณสำหรับไอออนโซเดียม
• ข้อ จ.: HPLC-UV ไม่เหมาะสมสำหรับไอออนโซเดียมเนื่องจากไม่มีการดูดกลืนแสง UV ยกเว้นต้องทำ Ion chromatography ร่วมกับ Conductivity detector</t>
        </is>
      </c>
      <c r="L4" s="186" t="inlineStr">
        <is>
          <t>Food &amp; Elemental Analysis</t>
        </is>
      </c>
      <c r="M4" s="186" t="inlineStr">
        <is>
          <t>Product Group 2: Chromatography</t>
        </is>
      </c>
      <c r="N4" s="186" t="inlineStr">
        <is>
          <t>2.2 HPLC (Liquid Chromatography)</t>
        </is>
      </c>
      <c r="O4" s="185" t="inlineStr">
        <is>
          <t>Product</t>
        </is>
      </c>
      <c r="P4" s="186" t="inlineStr">
        <is>
          <t>แบบฝึกหัด PLE-CC 1 ข้อ 21</t>
        </is>
      </c>
      <c r="Q4" s="185" t="inlineStr">
        <is>
          <t>แบบฝึกหัด</t>
        </is>
      </c>
      <c r="R4" s="185" t="inlineStr">
        <is>
          <t>เล่มม่วง</t>
        </is>
      </c>
      <c r="S4" s="185" t="n"/>
    </row>
    <row r="5" ht="24" customHeight="1" s="49">
      <c r="A5" s="187" t="n">
        <v>3</v>
      </c>
      <c r="B5" s="186" t="n"/>
      <c r="C5" s="186" t="inlineStr">
        <is>
          <t>ในกระบวนการผลิตชีวเภสัชภัณฑ์ (Biopharmaceuticals เช่น Monoclonal Antibodies หรือ Recombinant Proteins) ขั้นตอนในข้อใดต่อไปนี้จัดเป็นกระบวนการต้นน้ำ (Upstream processing)</t>
        </is>
      </c>
      <c r="D5" s="186" t="n"/>
      <c r="E5" s="186" t="inlineStr">
        <is>
          <t>การเพาะเลี้ยงเซลล์ภายในถังหมักชีวภาพ (Cell culture and fermentation in bioreactor) เพื่อผลิตโปรตีนเป้าหมาย</t>
        </is>
      </c>
      <c r="F5" s="186" t="inlineStr">
        <is>
          <t>การทำให้โปรตีนบริสุทธิ์ด้วยคอลัมน์โครมาโทกราฟี (Affinity chromatography purification เช่น Protein A chromatography)</t>
        </is>
      </c>
      <c r="G5" s="186" t="inlineStr">
        <is>
          <t>การกรองกำจัดไวรัสและการกรองแบบละเอียดระดับนาโน (Viral filtration &amp; Ultrafiltration/Diafiltration)</t>
        </is>
      </c>
      <c r="H5" s="186" t="inlineStr">
        <is>
          <t>การเตรียมสูตรตำรับและการผสมสารช่วย (Formulation development &amp; Sterile filtration)</t>
        </is>
      </c>
      <c r="I5" s="188" t="inlineStr">
        <is>
          <t>การบรรจุยาลงในภาชนะบรรจุสุดท้ายแบบปราศจากเชื้อ (Aseptic fill and finish)</t>
        </is>
      </c>
      <c r="J5" s="185" t="n">
        <v>1</v>
      </c>
      <c r="K5" s="186" t="inlineStr">
        <is>
          <t>✅ คำตอบที่ถูกต้อง: ข้อ ก. การเพาะเลี้ยงเซลล์ภายในถังหมักชีวภาพ (Cell culture and fermentation in bioreactor) เพื่อผลิตโปรตีนเป้าหมาย
🎯 ทำไมข้อนี้ถึงถูก:
Upstream Processing (กระบวนการต้นน้ำ) ในการผลิตชีวเภสัชภัณฑ์ครอบคลุมตั้งแต่การคัดเลือกสายพันธุ์เซลล์ต้นกำเนิด (Cell line development), การเพาะขยายเซลล์จาก Cell bank, และการเลี้ยงเซลล์ในถังปฏิกรณ์ชีวภาพ (Bioreactor) ภายใต้สภาวะควบคุม (อุณหภูมิ, pH, ออกซิเจน) เพื่อให้เซลล์สังเคราะห์โปรตีนยาที่ต้องการออกมา
🔍 ข้ออื่นผิดเพราะอะไร:
• ข้อ ข.: การทำบริสุทธิ์ด้วย Affinity chromatography (Protein A) จัดเป็นกระบวนการปลายน้ำ (Downstream processing - Purification step)
• ข้อ ค.: การกรองกำจัดไวรัสและ Ultrafiltration จัดเป็นกระบวนการปลายน้ำเพื่อความปลอดภัยและปรับความเข้มข้นของโปรตีน
• ข้อ ง.: การเตรียมสูตรตำรับและการผสมสารช่วย จัดเป็นกระบวนการปลายน้ำในขั้นตอน Formulation
• ข้อ จ.: การบรรจุยาแบบปราศจากเชื้อ (Fill and finish) จัดเป็นขั้นตอนสุดท้ายของกระบวนการปลายน้ำ (Downstream processing)</t>
        </is>
      </c>
      <c r="L5" s="186" t="inlineStr">
        <is>
          <t>Biotechnology &amp; Upstream Process</t>
        </is>
      </c>
      <c r="M5" s="186" t="inlineStr">
        <is>
          <t>Product Group 2: Chromatography</t>
        </is>
      </c>
      <c r="N5" s="186" t="inlineStr">
        <is>
          <t>2.2 HPLC (Liquid Chromatography)</t>
        </is>
      </c>
      <c r="O5" s="185" t="inlineStr">
        <is>
          <t>Product</t>
        </is>
      </c>
      <c r="P5" s="186" t="inlineStr">
        <is>
          <t>แบบฝึกหัด PLE-CC 1 ข้อ 78</t>
        </is>
      </c>
      <c r="Q5" s="185" t="inlineStr">
        <is>
          <t>แบบฝึกหัด</t>
        </is>
      </c>
      <c r="R5" s="185" t="inlineStr">
        <is>
          <t>เล่มม่วง</t>
        </is>
      </c>
      <c r="S5" s="185" t="n"/>
    </row>
    <row r="6" ht="24" customHeight="1" s="49">
      <c r="A6" s="187" t="n">
        <v>4</v>
      </c>
      <c r="B6" s="186" t="inlineStr">
        <is>
          <t>ยาเม็ดคุมกำเนิดที่มีตัวยาสำคัญคือ Ethinyl Estradiol (สารสเตียรอยด์สังเคราะห์กลุ่มเอสโตรเจนที่มีปริมาณน้อยมากในระดับไมโครกรัมต่อเม็ด) ร่วมกับตัวยาสำคัญกลุ่มโปรเจสติน</t>
        </is>
      </c>
      <c r="C6" s="186" t="inlineStr">
        <is>
          <t>เทคนิคเครื่องมือวิเคราะห์ในข้อใดเหมาะสมและจำเพาะเจาะจงสูงสุดในการตรวจหาปริมาณตัวยาสำคัญ Ethinyl Estradiol ตามข้อกำหนดเภสัชตำรับสากล</t>
        </is>
      </c>
      <c r="D6" s="186" t="n"/>
      <c r="E6" s="186" t="inlineStr">
        <is>
          <t>Inductively Coupled Plasma Spectroscopy (ICP-OES / ICP-MS)</t>
        </is>
      </c>
      <c r="F6" s="186" t="inlineStr">
        <is>
          <t>Fourier Transform Infrared Spectroscopy (FTIR) เทียบกับสารมาตรฐาน</t>
        </is>
      </c>
      <c r="G6" s="186" t="inlineStr">
        <is>
          <t>High-Performance Liquid Chromatography (HPLC) โดยเปรียบเทียบ Retention time กับสารมาตรฐาน</t>
        </is>
      </c>
      <c r="H6" s="186" t="inlineStr">
        <is>
          <t>Liquid Chromatography-Mass Spectrometry (LC-MS) ตรวจวัด Molecular ion m/z</t>
        </is>
      </c>
      <c r="I6" s="188" t="inlineStr">
        <is>
          <t>Thin Layer Chromatography (TLC) โดยเปรียบเทียบค่า Rf และสีของจุดสาร</t>
        </is>
      </c>
      <c r="J6" s="185" t="n">
        <v>1</v>
      </c>
      <c r="K6" s="186" t="inlineStr">
        <is>
          <t>✅ คำตอบที่ถูกต้อง: ข้อ ก. Inductively Coupled Plasma Spectroscopy (ICP-OES / ICP-MS)
🎯 ทำไมข้อนี้ถึงถูก:
ICP-OES และ ICP-MS เป็นเครื่องมือสำหรับตรวจวิเคราะห์ ธาตุโลหะและอโลหะอนินทรีย์ (Elemental analysis) ในระดับร่องรอย โดยจะเผาทำลายโมเลกุลจนกลายเป็นอะตอมเดี่ยว จึงไม่สามารถให้ข้อมูลหมู่ฟังก์ชันหรือโครงสร้างทางเคมีของสารอินทรีย์สเตียรอยด์อย่าง Ethinyl Estradiol ได้เลย จึงเป็นวิธีที่ ไม่เหมาะสมที่สุด
🔍 ข้ออื่นผิดเพราะอะไร:
• ข้อ ข. (FTIR): เป็นวิธี Identification หลักระดับจากลตาม USP &lt;197&gt;
• ข้อ ค. (HPLC): ใช้ยืนยัน Chromatographic retention time ตรงกับ Reference Standard
• ข้อ ง. (LC-MS): ตรวจสอบน้ำหนักโมเลกุลที่แม่นยำ (Exact mass) และ fragmentation
• ข้อ จ. (TLC): เป็นวิธีตรวจสอบเอกลักษณ์ทางเภสัชตำรับที่ง่ายและรวดเร็ว</t>
        </is>
      </c>
      <c r="L6" s="186" t="inlineStr">
        <is>
          <t>Identification of Organic Drugs</t>
        </is>
      </c>
      <c r="M6" s="186" t="inlineStr">
        <is>
          <t>Product Group 2: Chromatography</t>
        </is>
      </c>
      <c r="N6" s="186" t="inlineStr">
        <is>
          <t>2.2 HPLC (Liquid Chromatography)</t>
        </is>
      </c>
      <c r="O6" s="185" t="inlineStr">
        <is>
          <t>Product</t>
        </is>
      </c>
      <c r="P6" s="186" t="inlineStr">
        <is>
          <t>แบบฝึกหัด PLE-CC 1 ข้อ 92</t>
        </is>
      </c>
      <c r="Q6" s="185" t="inlineStr">
        <is>
          <t>แบบฝึกหัด</t>
        </is>
      </c>
      <c r="R6" s="185" t="inlineStr">
        <is>
          <t>เล่มม่วง</t>
        </is>
      </c>
      <c r="S6" s="185" t="n"/>
    </row>
    <row r="7" ht="24" customHeight="1" s="49">
      <c r="A7" s="187" t="n">
        <v>5</v>
      </c>
      <c r="B7" s="186" t="inlineStr">
        <is>
          <t>บริษัทผลิตยาแห่งหนึ่งต้องการปรับปรุงสูตรตำรับยาแก้ปวดสูตรผสม และพัฒนาวิธีวิเคราะห์ปริมาณตัวยาสำคัญสองชนิดร่วมกันในยาเม็ดเดียวด้วยเทคนิค Reversed-Phase HPLC</t>
        </is>
      </c>
      <c r="C7" s="186" t="inlineStr">
        <is>
          <t>ขั้นตอนการตรวจสอบความถูกต้องของวิธีวิเคราะห์ (Method Validation) ในข้อใดต่อไปนี้ที่ต้องดำเนินการเพื่อยืนยันว่าสารทั้งสองชนิดสามารถแยกออกจากกันและตรวจวัดปริมาณได้อย่างถูกต้องโดยไม่รบกวนซึ่งกันและกัน</t>
        </is>
      </c>
      <c r="D7" s="186" t="n"/>
      <c r="E7" s="186" t="inlineStr">
        <is>
          <t>Linearity: กำหนดช่วงความเข้มข้นของการทดสอบความเป็นเส้นตรงแคบเกินไปเพียง 95%, 105%, และ 110% ของ Label claim</t>
        </is>
      </c>
      <c r="F7" s="186" t="inlineStr">
        <is>
          <t>Specificity: ประเมินความจำเพาะโดยทำการทดสอบ Forced Degradation Studies (สภาวะกรด, ด่าง, ความร้อน, แสง, ออกซิไดซ์)</t>
        </is>
      </c>
      <c r="G7" s="186" t="inlineStr">
        <is>
          <t>Precision: ประเมินทั้ง Repeatability และ Intermediate precision พร้อมกำหนดเกณฑ์การยอมรับ %RSD ไม่เกิน 2.0%</t>
        </is>
      </c>
      <c r="H7" s="186" t="inlineStr">
        <is>
          <t>Accuracy: ประเมินโดยการเติมสารมาตรฐานลงในสูตรยาจำลองที่ไม่มีตัวยา (Placebo spike recovery) ที่ 80%, 100%, และ 120% ของความเข้มข้นเป้าหมาย</t>
        </is>
      </c>
      <c r="I7" s="188" t="inlineStr">
        <is>
          <t>Robustness: ประเมินความคงทนของวิธีโดยการจงใจปรับเปลี่ยนสัดส่วน Mobile phase เล็กน้อย (±2%) และอุณหภูมิคอลัมน์ (±5 °C)</t>
        </is>
      </c>
      <c r="J7" s="185" t="n">
        <v>1</v>
      </c>
      <c r="K7" s="186" t="inlineStr">
        <is>
          <t>✅ คำตอบที่ถูกต้อง: ข้อ ก. Linearity: กำหนดช่วงความเข้มข้นของการทดสอบความเป็นเส้นตรงแคบเกินไปเพียง 95%, 105%, และ 110% ของ Label claim
🎯 ทำไมข้อนี้ถึงถูก:
การกำหนดช่วง Linearity เพียง 95% - 110% (และมีเพียง 3 ระดับ) ถือว่าแคบเกินไปมาก ไม่เป็นไปตามมาตรฐานจากล ICH Q2(R1) ซึ่งกำหนดให้ประเมินอย่างน้อย 80% - 120% ของความเข้มข้นเป้าหมาย เพื่อรองรับความผันแปรของปริมาณตัวยาในผลิตภัณฑ์ยาสำเร็จรูปจริง (Assay acceptance criteria ทั่วไปอยู่ที่ 90.0% - 110.0% หรือ 95.0% - 105.0%)
🔍 ข้ออื่นผิดเพราะอะไร:
• ข้อ ข. (Specificity): การทำ Forced degradation (Stress testing) เป็นวิธีมาตรฐานในการพิสูจน์ Stability-indicating method
• ข้อ ค. (Precision): เกณฑ์ %RSD ≤ 2.0% สำหรับตัวยาสำคัญ (Active substance assay) เป็นเกณฑ์จากลที่ยอมรับได้
• ข้อ ง. (Accuracy): การทำ Spike recovery ที่ 80%, 100%, 120% รวม 9 ซ้ำ เป็นไปตามข้อกำหนด ICH Q2(R1) ทุกประการ
• ข้อ จ. (Robustness): การปรับสัดส่วน Mobile phase และอุณหภูมิเล็กน้อย เป็นหัวข้อมาตรฐานในการประเมินความคงทน</t>
        </is>
      </c>
      <c r="L7" s="186" t="inlineStr">
        <is>
          <t>Analytical Method Validation (ICH Q2)</t>
        </is>
      </c>
      <c r="M7" s="186" t="inlineStr">
        <is>
          <t>Product Group 2: Chromatography</t>
        </is>
      </c>
      <c r="N7" s="186" t="inlineStr">
        <is>
          <t>2.5 Chromatographic QA</t>
        </is>
      </c>
      <c r="O7" s="185" t="inlineStr">
        <is>
          <t>Product</t>
        </is>
      </c>
      <c r="P7" s="186" t="inlineStr">
        <is>
          <t>แบบฝึกหัด PLE-CC 1 ข้อ 116</t>
        </is>
      </c>
      <c r="Q7" s="185" t="inlineStr">
        <is>
          <t>แบบฝึกหัด</t>
        </is>
      </c>
      <c r="R7" s="185" t="inlineStr">
        <is>
          <t>เล่มม่วง</t>
        </is>
      </c>
      <c r="S7" s="185" t="n"/>
    </row>
    <row r="8" ht="24" customHeight="1" s="49">
      <c r="A8" s="187" t="n">
        <v>6</v>
      </c>
      <c r="B8" s="186" t="n"/>
      <c r="C8" s="186" t="inlineStr">
        <is>
          <t>ในการวิเคราะห์ยา Amitriptyline tablets (pKa ≈ 9.7) ด้วยเทคนิค Reversed-Phase HPLC โดยใช้ Stationary phase เป็น C18 (Octadecylsilane) และ Mobile phase เริ่มต้นเป็น Acetonitrile : Buffer pH 2.5 ในอัตราส่วน 42 : 58 หากปรับเปลี่ยนอัตราส่วนของ Mobile phase เป็น Acetonitrile : Buffer pH 2.5 ในอัตราส่วน 60 : 40 จะส่งผลต่อระยะเวลาคงอยู่ (Retention time; tR) ของตัวยา Amitriptyline อย่างไร</t>
        </is>
      </c>
      <c r="D8" s="186" t="n"/>
      <c r="E8" s="186" t="inlineStr">
        <is>
          <t>Retention time ลดลง เนื่องจากสัดส่วน Organic phase เพิ่มขึ้น ทำให้ความแรงในการชะ (Elution strength) สูงขึ้น สารจึงถูกชะออกจากคอลัมน์เร็วขึ้น</t>
        </is>
      </c>
      <c r="F8" s="186" t="inlineStr">
        <is>
          <t>Retention time เพิ่มขึ้น เนื่องจาก Organic phase เพิ่มขึ้น ทำให้สารเกิดอันตรกิริยากับ Stationary phase แน่นหนาขึ้น</t>
        </is>
      </c>
      <c r="G8" s="186" t="inlineStr">
        <is>
          <t>Retention time ไม่เปลี่ยนแปลง เนื่องจากสัดส่วนของสารละลายบัฟเฟอร์ไม่มีผลต่อการชะของยาในระบบ Reversed-phase</t>
        </is>
      </c>
      <c r="H8" s="186" t="inlineStr">
        <is>
          <t>Retention time เพิ่มขึ้น เนื่องจากยา Amitriptyline แตกตัวเป็นอิสระ (Unionized) มากขึ้น</t>
        </is>
      </c>
      <c r="I8" s="188" t="inlineStr">
        <is>
          <t>ไม่สามารถทำนายผลได้ เนื่องจากขึ้นอยู่กับอัตราการไหล (Flow rate) เพียงอย่างเดียว</t>
        </is>
      </c>
      <c r="J8" s="185" t="n">
        <v>1</v>
      </c>
      <c r="K8" s="186" t="inlineStr">
        <is>
          <t>✅ คำตอบที่ถูกต้อง: ข้อ ก. เติม Triethylamine (TEA) หรือใช้อัลคิลเอมีนความเข้มข้นต่ำใน Mobile phase เพื่อแข่งขันจับกับ Residual silanol groups
🎯 ทำไมข้อนี้ถึงถูก:
Amitriptyline เป็นยาเบส (มีหมู่อะมิโนตติยภูมิ Tertiary amine, pKa ≈ 9.7) ในระบบ RP-HPLC หมู่อะมิโนจะเกิดประจุบวกและทำปฏิกิริยารอง (Secondary interaction) กับหมู่ Silanol อิสระ (Si-OH) ที่เป็นกรดบนผิวซิลิกา ทำให้เกิดการแลกเปลี่ยนไอออนและชะออกมาช้า เกิดพีคหางยาว (Peak tailing) การเติม Triethylamine (TEA) ซึ่งเป็นเบสขนาดเล็กจะเข้าไปจับและบล็อกหมู่ Silanol เหล่านี้ ทำให้ Amitriptyline ไม่เกิดปฏิกิริยารอง พีคจึงสมมาตรขึ้น
🔍 ข้ออื่นผิดเพราะอะไร:
• ข้อ ข.: การเพิ่มสัดส่วน Acetonitrile ช่วยลด Retention time แต่ไม่ได้แก้ปัญหาปฏิกิริยารองกับ Residual silanols จึงไม่ช่วยลด Peak tailing โดยตรง
• ข้อ ค.: การเพิ่มความยาวคอลัมน์ช่วยเพิ่ม Theoretical plates แต่ทำให้พีคกว้างขึ้นและเกิด Tailing มากขึ้นหากยังมี Silanol interaction
• ข้อ ง.: การลดอุณหภูมิคอลัมน์จะลดอัตราการถ่ายโอนมวล (Mass transfer) ทำให้พีคป้านและขยายกว้างขึ้น
• ข้อ จ.: การเปลี่ยนเป็น C8 ยังคงมี Residual silanol groups เหมือนกับ C18 จึงไม่สามารถแก้ปัญหา Peak tailing ของสารเบสได้</t>
        </is>
      </c>
      <c r="L8" s="186" t="inlineStr">
        <is>
          <t>Reversed-Phase HPLC</t>
        </is>
      </c>
      <c r="M8" s="186" t="inlineStr">
        <is>
          <t>Product Group 2: Chromatography</t>
        </is>
      </c>
      <c r="N8" s="186" t="inlineStr">
        <is>
          <t>2.4 System Suitability Testing</t>
        </is>
      </c>
      <c r="O8" s="185" t="inlineStr">
        <is>
          <t>Product</t>
        </is>
      </c>
      <c r="P8" s="186" t="inlineStr">
        <is>
          <t>แบบฝึกหัด PLE-CC 1 ข้อ 117</t>
        </is>
      </c>
      <c r="Q8" s="185" t="inlineStr">
        <is>
          <t>แบบฝึกหัด</t>
        </is>
      </c>
      <c r="R8" s="185" t="inlineStr">
        <is>
          <t>เล่มม่วง</t>
        </is>
      </c>
      <c r="S8" s="185" t="n"/>
    </row>
    <row r="9" ht="24" customHeight="1" s="49">
      <c r="A9" s="187" t="n">
        <v>7</v>
      </c>
      <c r="B9" s="186" t="n"/>
      <c r="C9" s="186" t="inlineStr">
        <is>
          <t>ในการตรวจวิเคราะห์ความบริสุทธิ์ทางโครมาโทกราฟี (Chromatographic Purity) ของวัตถุดิบยา Acyclovir ด้วยเทคนิค HPLC กำหนดเกณฑ์มาตรฐาน: สิ่งเจือปน Guanine ต้องไม่เกิน 2.0% และสิ่งเจือปนอื่นแต่ละตัวต้องไม่เกิน 0.5% หากผลการทดสอบพบพื้นที่ใต้พีค (Peak area) ดังนี้: Guanine = 500, Acyclovir = 19,300, และสิ่งเจือปนอื่น (Other impurity) = 200 จากผลการทดสอบนี้วัตถุดิบยาผ่านเกณฑ์มาตรฐานหรือไม่</t>
        </is>
      </c>
      <c r="D9" s="186" t="n"/>
      <c r="E9" s="186" t="inlineStr">
        <is>
          <t>ไม่ผ่านเกณฑ์มาตรฐาน เนื่องจาก Guanine คิดเป็น 2.5% (เกินเกณฑ์ 2.0%) และสิ่งเจือปนอื่นคิดเป็น 1.0% (เกินเกณฑ์ 0.5%)</t>
        </is>
      </c>
      <c r="F9" s="186" t="inlineStr">
        <is>
          <t>ผ่านเกณฑ์มาตรฐาน เนื่องจาก Guanine และสิ่งเจือปนอื่นมีปริมาณรวมกันน้อยกว่า 5.0%</t>
        </is>
      </c>
      <c r="G9" s="186" t="inlineStr">
        <is>
          <t>ผ่านเกณฑ์มาตรฐาน เนื่องจาก Acyclovir มีความบริสุทธิ์สูงถึง 96.5%</t>
        </is>
      </c>
      <c r="H9" s="186" t="inlineStr">
        <is>
          <t>ไม่ผ่านเกณฑ์มาตรฐาน เนื่องจาก Guanine เกินเกณฑ์เพียงตัวเดียว แต่สิ่งเจือปนอื่นผ่านเกณฑ์</t>
        </is>
      </c>
      <c r="I9" s="188" t="inlineStr">
        <is>
          <t>ไม่สามารถสรุปผลได้เนื่องจากต้องทราบความกว้างของพีค (Peak width) ก่อน</t>
        </is>
      </c>
      <c r="J9" s="185" t="n">
        <v>1</v>
      </c>
      <c r="K9" s="186" t="inlineStr">
        <is>
          <t>✅ คำตอบที่ถูกต้อง: ข้อ ก. คำนวณร้อยละของพื้นที่ใต้พีคสารปนเปื้อนเทียบกับพื้นที่ใต้พีคของสารละลายมาตรฐานเจือจาง Acyclovir (External standard comparison)
🎯 ทำไมข้อนี้ถึงถูก:
ตามเภสัชตำรับสากล (USP/BP) การทดสอบ Chromatographic Purity หรือ Related Substances ของ Acyclovir จะใช้เทคนิค HPLC โดยฉีดสารละลายตัวอย่างความเข้มข้นสูง เปรียบเทียบพื้นที่ใต้พีคของสารปนเปื้อนแต่ละตัวกับพีคของสารละลายมาตรฐาน Acyclovir RS ที่เจือจางลงมาตามเกณฑ์ขีดจำกัด (เช่น 0.1% หรือ 0.5%) หากพื้นที่พีคของสารปนเปื้อนไม่เกินพื้นที่พีคของมาตรฐานเจือจาง ถือว่าผ่านเกณฑ์
🔍 ข้ออื่นผิดเพราะอะไร:
• ข้อ ข.: สิ่งเจือปนในระดับ trace levels ไม่สามารถแยกออกมาชั่งน้ำหนักด้วยเครื่องชั่งได้
• ข้อ ค.: การวัดค่าการนำไฟฟ้าเป็นการวัดไอออนรวมในสารละลาย ไม่จำเพาะเจาะจงต่อสิ่งเจือปนชนิดใดชนิดหนึ่ง
• ข้อ ง.: การไทเทรตด้วยกรดเปอร์คลอริกใช้วัดปริมาณรวมของสารที่มีสมบัติเป็นเบส ไม่สามารถแยกแยะสิ่งเจือปนแต่ละชนิดได้
• ข้อ จ.: สิ่งเจือปนมีความเข้มข้นต่ำมากและมักเป็นสารละลายใสไม่มีสี จึงไม่สามารถสังเกตด้วยตาเปล่าได้</t>
        </is>
      </c>
      <c r="L9" s="186" t="inlineStr">
        <is>
          <t>Chromatographic Purity &amp; Related Substances</t>
        </is>
      </c>
      <c r="M9" s="186" t="inlineStr">
        <is>
          <t>Product Group 2: Chromatography</t>
        </is>
      </c>
      <c r="N9" s="186" t="inlineStr">
        <is>
          <t>2.5 Chromatographic QA</t>
        </is>
      </c>
      <c r="O9" s="185" t="inlineStr">
        <is>
          <t>Product</t>
        </is>
      </c>
      <c r="P9" s="186" t="inlineStr">
        <is>
          <t>แบบฝึกหัด PLE-CC 1 ข้อ 127</t>
        </is>
      </c>
      <c r="Q9" s="185" t="inlineStr">
        <is>
          <t>แบบฝึกหัด</t>
        </is>
      </c>
      <c r="R9" s="185" t="inlineStr">
        <is>
          <t>เล่มม่วง</t>
        </is>
      </c>
      <c r="S9" s="185" t="n"/>
    </row>
    <row r="10" ht="24" customHeight="1" s="49">
      <c r="A10" s="187" t="n">
        <v>8</v>
      </c>
      <c r="B10" s="186" t="n"/>
      <c r="C10" s="186" t="inlineStr">
        <is>
          <t>ตามเภสัชตำรับ USP &lt;621&gt; Chromatography กำหนดให้ใช้คอลัมน์ชนิด Packing L1 ข้อใดต่อไปนี้กล่าวไม่ถูกต้อง</t>
        </is>
      </c>
      <c r="D10" s="186" t="n"/>
      <c r="E10" s="186" t="inlineStr">
        <is>
          <t>จัดเป็นการแยกในระบบ Normal-Phase Chromatography</t>
        </is>
      </c>
      <c r="F10" s="186" t="inlineStr">
        <is>
          <t>เฟสคงที่ (Stationary phase) คือ Octadecyl silane (C18) บน silica support</t>
        </is>
      </c>
      <c r="G10" s="186" t="inlineStr">
        <is>
          <t>สารที่มีขั้วสูงกว่าจะถูกชะออกจากคอลัมน์ออกมาก่อนสารไม่มีขั้ว</t>
        </is>
      </c>
      <c r="H10" s="186" t="inlineStr">
        <is>
          <t>การเพิ่มสัดส่วนตัวทำละลายอินทรีย์ในเฟสเคลื่อนที่จะลดเวลา Retention time ลง</t>
        </is>
      </c>
      <c r="I10" s="188" t="inlineStr">
        <is>
          <t>เป็นระบบโครมาโทกราฟีของเหลวสมรรถนะสูงชนิด Reversed-Phase</t>
        </is>
      </c>
      <c r="J10" s="185" t="n">
        <v>1</v>
      </c>
      <c r="K10" s="186" t="inlineStr">
        <is>
          <t>✅ คำตอบที่ถูกต้อง: ข้อ ก. เป็นระบบ Normal Phase (ข้อความนี้ไม่ถูกต้อง)
🎯 ทำไมข้อนี้ถึงถูก:
คอลัมน์ C18 (Packing L1) เป็นเฟสคงที่ชนิดไม่มีขั้ว (Nonpolar stationary phase) ซึ่งใช้ในระบบ Reversed-Phase Chromatography (โดยมีเฟสเคลื่อนที่เป็นสารละลายที่มีขั้ว เช่น Water, Methanol, Acetonitrile) ดังนั้น การระบุว่าเป็น Normal Phase จึงเป็นข้อความที่ผิดอย่างยิ่ง
🔍 ข้ออื่นผิดเพราะอะไร:
• ข้อ ข. เฟสคงที่คือ Octadecyl silane (C18): ถูกต้องตามนิยาม USP L1
• ข้อ ค. สารที่มีขั้วมากกว่าจะถูกชะออกมาก่อน: ถูกต้องในระบบ Reversed Phase
• ข้อ ง. การเพิ่มสัดส่วนตัวทำละลายอินทรีย์จะทำให้สารชะเร็วขึ้น: ถูกต้องในระบบ Reversed Phase
• ข้อ จ. นิยมใช้ตรวจวิเคราะห์ยาแผนปัจจุบันส่วนใหญ่: ถูกต้อง RP-HPLC ครองสัดส่วนกว่า 80%</t>
        </is>
      </c>
      <c r="L10" s="186" t="n"/>
      <c r="M10" s="186" t="inlineStr">
        <is>
          <t>Product Group 2: Chromatography</t>
        </is>
      </c>
      <c r="N10" s="186" t="inlineStr">
        <is>
          <t>2.2 HPLC (Liquid Chromatography)</t>
        </is>
      </c>
      <c r="O10" s="185" t="inlineStr">
        <is>
          <t>Product</t>
        </is>
      </c>
      <c r="P10" s="188" t="inlineStr">
        <is>
          <t>ข้อสอบจริง 2561 ข้อ 107</t>
        </is>
      </c>
      <c r="Q10" s="185" t="inlineStr">
        <is>
          <t>ข้อสอบจริง</t>
        </is>
      </c>
      <c r="R10" s="185" t="inlineStr">
        <is>
          <t>2561</t>
        </is>
      </c>
      <c r="S10" s="185" t="n"/>
    </row>
    <row r="11" ht="24" customHeight="1" s="49">
      <c r="A11" s="187" t="n">
        <v>9</v>
      </c>
      <c r="B11" s="186" t="inlineStr">
        <is>
          <t>ตามเภสัชตำรับ USP Monograph ในการตรวจวิเคราะห์หาปริมาณตัวยาสำคัญ (% Labeled Amount / Assay) ของยาเม็ดโดยใช้เทคนิค High-Performance Liquid Chromatography (HPLC)</t>
        </is>
      </c>
      <c r="C11" s="186" t="inlineStr">
        <is>
          <t>ข้อมูลผลการวิเคราะห์ในข้อใดต่อไปนี้ที่นำมาใช้คำนวณหาปริมาณตัวยาสำคัญเทียบกับสารละลายมาตรฐาน (Standard preparation)</t>
        </is>
      </c>
      <c r="D11" s="186" t="n"/>
      <c r="E11" s="186" t="inlineStr">
        <is>
          <t>High Performance Liquid Chromatography (HPLC)</t>
        </is>
      </c>
      <c r="F11" s="186" t="inlineStr">
        <is>
          <t>Gas Chromatography (GC)</t>
        </is>
      </c>
      <c r="G11" s="186" t="inlineStr">
        <is>
          <t>Thin Layer Chromatography (TLC)</t>
        </is>
      </c>
      <c r="H11" s="186" t="inlineStr">
        <is>
          <t>Mass Spectrometry (MS)</t>
        </is>
      </c>
      <c r="I11" s="188" t="inlineStr">
        <is>
          <t>Direct UV-Visible Spectrophotometry</t>
        </is>
      </c>
      <c r="J11" s="185" t="n">
        <v>1</v>
      </c>
      <c r="K11" s="186" t="inlineStr">
        <is>
          <t>✅ คำตอบที่ถูกต้อง: ข้อ ก. HPLC (High Performance Liquid Chromatography)
🎯 ทำไมข้อนี้ถึงถูก:
ตามเภสัชตำรับ USP Monograph for Simvastatin Tablets กำหนดให้ใช้วิธี HPLC (Reversed-phase C18 ร่วมกับ UV Detector ที่ความยาวคลื่น 238 nm) เป็นวิธีมาตรฐานในการตรวจหาปริมาณตัวยาสำคัญ (% Label Amount) เนื่องจากมีความจำเพาะและสามารถแยก Simvastatin ออกจากสารสลายตัวและอนุพันธ์ที่เกี่ยวข้องได้อย่างมีประสิทธิภาพ
🔍 ข้ออื่นผิดเพราะอะไร:
• ข้อ ข. GC: Simvastatin เป็นโมเลกุลขนาดใหญ่ ไม่ทนความร้อนสูงและระเหยยาก ไม่เหมาะกับ GC
• ข้อ ค. TLC: ความแม่นยำเชิงปริมาณไม่เพียงพอสำหรับ Finished product assay
• ข้อ ง. Mass spectrometry: มีความซับซ้อนและค่าใช้จ่ายสูงเกินจำเป็นสำหรับการตรวจวิเคราะห์ประจำรุ่น (Routine QC assay)
• ข้อ จ. UV-visible spectrophotometry: ขาดความจำเพาะ ไม่สามารถแยกสารสลายตัวที่ดูดกลืนแสงในช่วงเดียวกันได้</t>
        </is>
      </c>
      <c r="L11" s="186" t="n"/>
      <c r="M11" s="186" t="inlineStr">
        <is>
          <t>Product Group 2: Chromatography</t>
        </is>
      </c>
      <c r="N11" s="186" t="inlineStr">
        <is>
          <t>2.2 HPLC (Liquid Chromatography)</t>
        </is>
      </c>
      <c r="O11" s="185" t="inlineStr">
        <is>
          <t>Product</t>
        </is>
      </c>
      <c r="P11" s="186" t="inlineStr">
        <is>
          <t>แบบฝึกหัด / เภสัชตำรับ USP</t>
        </is>
      </c>
      <c r="Q11" s="185" t="inlineStr">
        <is>
          <t>แบบฝึกหัด</t>
        </is>
      </c>
      <c r="R11" s="185" t="inlineStr">
        <is>
          <t>เล่มม่วง</t>
        </is>
      </c>
      <c r="S11" s="185" t="n"/>
    </row>
    <row r="12" ht="24" customHeight="1" s="49">
      <c r="A12" s="185" t="n">
        <v>10</v>
      </c>
      <c r="B12" s="186" t="n"/>
      <c r="C12" s="186" t="inlineStr">
        <is>
          <t>ในการตรวจวิเคราะห์ยา Omeprazole และสารปนเปื้อน Omeprazole Related Compound A ด้วยเครื่อง HPLC พบว่าพีคของสารทั้งสองมี Retention time เท่ากับ 3.0 นาที และ 6.0 นาที ตามลำดับ โดยมีความกว้างของพีคที่ฐาน (Peak width at baseline; W) เท่ากับ 0.30 นาที และ 0.325 นาที ตามลำดับ จงคำนวณหาค่า Resolution (Rs) ระหว่างพีคทั้งสองตามเกณฑ์เภสัชตำรับ USP</t>
        </is>
      </c>
      <c r="D12" s="188" t="n"/>
      <c r="E12" s="188" t="inlineStr">
        <is>
          <t>9.6</t>
        </is>
      </c>
      <c r="F12" s="188" t="inlineStr">
        <is>
          <t>4.8</t>
        </is>
      </c>
      <c r="G12" s="188" t="inlineStr">
        <is>
          <t>2.4</t>
        </is>
      </c>
      <c r="H12" s="188" t="inlineStr">
        <is>
          <t>0.625</t>
        </is>
      </c>
      <c r="I12" s="188" t="inlineStr">
        <is>
          <t>1.5</t>
        </is>
      </c>
      <c r="J12" s="185" t="n">
        <v>1</v>
      </c>
      <c r="K12" s="186" t="inlineStr">
        <is>
          <t>✅ คำตอบที่ถูกต้อง: ข้อ ก. Resolution (Rs) ระหว่างพีคของ Omeprazole และ Omeprazole Related Compound A ต้องไม่น้อยกว่า 1.5
🎯 ทำไมข้อนี้ถึงถูก:
ตามเภสัชตำรับ USP หัวข้อ System Suitability สำหรับการวิเคราะห์ Omeprazole และสารปนเปื้อนที่มีโครงสร้างใกล้เคียงกัน (Related Compound A) เกณฑ์ที่สำคัญที่สุดคือค่า Resolution (Rs) ระหว่างสองพีคต้องไม่น้อยกว่า 1.5 (Rs &gt;= 1.5) เพื่อให้มั่นใจว่าพีคทั้งสองแยกออกจากกันอย่างสมบูรณ์ถึงระดับ baseline (Baseline separation) ทำให้สามารถวัดพื้นที่ใต้พีคเพื่อคำนวณปริมาณได้อย่างถูกต้องแม่นยำ
🔍 ข้ออื่นผิดเพราะอะไร:
• ข้อ ข.: Tailing factor ควรมีค่าใกล้เคียง 1.0 (เกณฑ์มาตรฐานตามเภสัชตำรับคือ T &lt;= 2.0) ค่าที่มากกว่า 3.0 แสดงว่าพีคเบ้มากเกินไป
• ข้อ ค.: หาก Retention time เท่ากัน แสดงว่าระบบไม่สามารถแยกสารทั้งสองชนิดออกจากกันได้ (Rs = 0)
• ข้อ ง.: Theoretical plates (N) ยิ่งสูงยิ่งแสดงถึงประสิทธิภาพคอลัมน์ที่ดี เกณฑ์มาตรฐานมักกำหนด N ไม่น้อยกว่า 2,000 plates
• ข้อ จ.: สารปนเปื้อนต้องมีปริมาณน้อยมาก (Trace level) จึงต้องมี Peak area น้อยกว่าตัวยาสำคัญอย่างมาก</t>
        </is>
      </c>
      <c r="L12" s="186" t="inlineStr">
        <is>
          <t>System Suitability (Resolution)</t>
        </is>
      </c>
      <c r="M12" s="186" t="inlineStr">
        <is>
          <t>Product Group 2: Chromatography</t>
        </is>
      </c>
      <c r="N12" s="186" t="inlineStr">
        <is>
          <t>2.4 System Suitability Testing</t>
        </is>
      </c>
      <c r="O12" s="185" t="inlineStr">
        <is>
          <t>Product</t>
        </is>
      </c>
      <c r="P12" s="186" t="inlineStr">
        <is>
          <t>ข้อ 125 (PLE_CC1_2561_Key.md)</t>
        </is>
      </c>
      <c r="Q12" s="185" t="inlineStr">
        <is>
          <t>ข้อสอบจริง</t>
        </is>
      </c>
      <c r="R12" s="185" t="inlineStr">
        <is>
          <t>2561</t>
        </is>
      </c>
      <c r="S12" s="185" t="n"/>
    </row>
    <row r="13" ht="24" customHeight="1" s="49">
      <c r="A13" s="187" t="n">
        <v>11</v>
      </c>
      <c r="B13" s="186" t="n"/>
      <c r="C13" s="186" t="inlineStr">
        <is>
          <t>ตำรับ Clotrimazole cream มีส่วนประกอบได้แก่ Clotrimazole, Methylparaben, Propylparaben, Mineral oil, Glycerin, Propylene glycol, และ Cetyl alcohol หากนำตำรับนี้มาวิเคราะห์ด้วยเทคนิค RP-HPLC ร่วมกับเครื่องตรวจวัด UV Detector จะปรากฏสัญญาณโครมาโทแกรมทั้งหมดกี่ Peak</t>
        </is>
      </c>
      <c r="D13" s="186" t="n"/>
      <c r="E13" s="186" t="inlineStr">
        <is>
          <t>1 peak</t>
        </is>
      </c>
      <c r="F13" s="186" t="inlineStr">
        <is>
          <t>2 peaks</t>
        </is>
      </c>
      <c r="G13" s="186" t="inlineStr">
        <is>
          <t>3 peaks</t>
        </is>
      </c>
      <c r="H13" s="186" t="inlineStr">
        <is>
          <t>5 peaks</t>
        </is>
      </c>
      <c r="I13" s="188" t="inlineStr">
        <is>
          <t>7 peaks</t>
        </is>
      </c>
      <c r="J13" s="185" t="n">
        <v>3</v>
      </c>
      <c r="K13" s="186" t="inlineStr">
        <is>
          <t>✅ คำตอบที่ถูกต้อง: ข้อ ค. Methylparaben
🎯 ทำไมข้อนี้ถึงถูก:
ในระบบ Reversed-Phase HPLC (RP-HPLC) เฟสคงที่เป็นสารไม่มีขั้ว (C18) และเฟสเคลื่อนที่เป็นสารละลายที่มีขั้วสูง (Polar solvent) สารที่มีขั้วมากกว่า (More polar) จะถูกชะออกมาก่อน ในขณะที่สารที่ไม่มีขั้วมากกว่า (More non-polar) จะถูกกักเก็บและชะออกมาทีหลัง เมื่อเปรียบเทียบระหว่าง Methylparaben (สายเมทิล 1 คาร์บอน), Propylparaben (สายโพรพิล 3 คาร์บอน) และ Clotrimazole (วงแหวนอะโรมาติกขนาดใหญ่): Methylparaben มีขั้วสูงสุด จึงถูกชะออกจากคอลัมน์เป็นลำดับแรก
🔍 ข้ออื่นผิดเพราะอะไร:
• ข้อ ก.: Clotrimazole มีโครงสร้างอะโรมาติกขนาดใหญ่ มีความไม่มีขั้วสูงที่สุดในกลุ่ม จึงถูกชะออกมาช้าที่สุดในระบบ Reversed-Phase
• ข้อ ข.: Propylparaben มีสายอัลคิล 3 คาร์บอน จึงมีความไม่มีขั้วมากกว่า Methylparaben และถูกชะออกมาช้ากว่า
• ข้อ ง.: Mineral oil เป็นไฮโดรคาร์บอนสายยาวที่ไม่มีขั้วสูงมาก ไม่ละลายใน Mobile phase ที่มีน้ำ และไม่ตรวจวัดด้วย UV ที่ความยาวคลื่นนี้
• ข้อ จ.: ในระบบ Reversed-Phase HPLC สารที่มีขั้วแตกต่างกันจะถูกแยกออกจากกันอย่างชัดเจนตามลำดับความมีขั้ว ไม่ชะออกมาพร้อมกัน</t>
        </is>
      </c>
      <c r="L13" s="186" t="n"/>
      <c r="M13" s="186" t="inlineStr">
        <is>
          <t>Product Group 2: Chromatography</t>
        </is>
      </c>
      <c r="N13" s="186" t="inlineStr">
        <is>
          <t>2.2 HPLC (Liquid Chromatography)</t>
        </is>
      </c>
      <c r="O13" s="185" t="inlineStr">
        <is>
          <t>Product</t>
        </is>
      </c>
      <c r="P13" s="188" t="inlineStr">
        <is>
          <t>ข้อสอบจริง 2560 ข้อ 6 / RxCU73</t>
        </is>
      </c>
      <c r="Q13" s="185" t="inlineStr">
        <is>
          <t>ข้อสอบจริง</t>
        </is>
      </c>
      <c r="R13" s="185" t="inlineStr">
        <is>
          <t>2560</t>
        </is>
      </c>
      <c r="S13" s="185" t="n"/>
    </row>
    <row r="14" ht="24" customHeight="1" s="49">
      <c r="A14" s="185" t="n">
        <v>12</v>
      </c>
      <c r="B14" s="186" t="inlineStr">
        <is>
          <t>การวิเคราะห์หาปริมาณตัวยาสำคัญ Paracetamol tablets (ขนาดระบุบนฉลาก 500 mg) ตามวิธีเภสัชตำรับ USP:
ชั่งเม็ดยา 20 เม็ด ได้น้ำหนักรวม 20.50 g บดเป็นผงละเอียดแล้วชั่งผงยามา 140 mg นำไปสกัดและเจือจางตามขั้นตอนมาตรฐาน จากนั้นนำไปวิเคราะห์ด้วยเทคนิค HPLC พบว่าพื้นที่ใต้กราฟ (Peak area) ของสารละลายตัวอย่างเท่ากับ 2,500 และสารละลายมาตรฐาน Paracetamol (ความเข้มข้น 0.1 mg/mL) เท่ากับ 2,500</t>
        </is>
      </c>
      <c r="C14" s="186" t="inlineStr">
        <is>
          <t>ร้อยละของปริมาณตัวยาสำคัญเทียบกับขนาดที่ระบุบนฉลาก (% Labeled Amount: %LA) ของยาเม็ดพาราเซตามอลนี้มีค่าเท่าใด</t>
        </is>
      </c>
      <c r="D14" s="190" t="n"/>
      <c r="E14" s="190" t="inlineStr">
        <is>
          <t>100%</t>
        </is>
      </c>
      <c r="F14" s="190" t="inlineStr">
        <is>
          <t>68%</t>
        </is>
      </c>
      <c r="G14" s="190" t="inlineStr">
        <is>
          <t>146%</t>
        </is>
      </c>
      <c r="H14" s="190" t="inlineStr">
        <is>
          <t>84%</t>
        </is>
      </c>
      <c r="I14" s="186" t="inlineStr">
        <is>
          <t>72%</t>
        </is>
      </c>
      <c r="J14" s="185" t="n">
        <v>1</v>
      </c>
      <c r="K14" s="186" t="inlineStr">
        <is>
          <t>✅ คำตอบที่ถูกต้อง: ข้อ ก. 100%
🎯 ทำไมข้อนี้ถึงถูก:
คำนวณตามขั้นตอนเภสัชตำรับ:
1. น้ำหนักเฉลี่ยต่อเม็ด: $$\text{Average tablet weight} = \frac{20.50\text{ g}}{20} = 1.025\text{ g} = 1,025\text{ mg}$$
2. เม็ดยาระบุตัวยา Paracetamol 500 mg ต่อเม็ด ดังนั้นผงยา 140 mg จะมีตัวยาตามทฤษฎีคือ:
$$\text{Theoretical drug amount} = \frac{140\text{ mg} \times 500\text{ mg}}{1,025\text{ mg}} = 68.29\text{ mg}$$
3. ผลการตรวจวัดด้วย HPLC พบว่าพื้นที่ใต้กราฟของสารละลายตัวอย่างเท่ากับสารละลายมาตรฐาน 0.1 mg/mL พอดี (Peak Area Ratio = 2500 / 2500 = 1.00) แสดงว่าสารละลายตัวอย่างมีความเข้มข้นเท่ากับสารมาตรฐานตามทฤษฎีทุกประการ
4. คิดเป็นร้อยละเทียบกับปริมาณที่ระบุบนฉลากคือ 100% (%LA = 100%)
🔍 ข้ออื่นผิดเพราะอะไร:
• ข้อ ข.: 68% เป็นค่าตัวเลขปริมาณมิลลิกรัมของตัวยาในผงยา 140 mg ไม่ใช่ค่าร้อยละของปริมาณยาเทียบกับฉลาก
• ข้อ ค.: 146% เกิดจากการนำน้ำหนักผงยามาคิดกลับด้านกับน้ำหนักเฉลี่ย
• ข้อ ง.: 84% ไม่ถูกต้องตามอัตราส่วนพื้นที่ใต้กราฟ
• ข้อ จ.: 72% ไม่สอดคล้องกับผลการคำนวณทางปริมาณสารสัมพันธ์</t>
        </is>
      </c>
      <c r="L14" s="186" t="n"/>
      <c r="M14" s="186" t="inlineStr">
        <is>
          <t>Product Group 2: Chromatography</t>
        </is>
      </c>
      <c r="N14" s="186" t="inlineStr">
        <is>
          <t>2.2 HPLC (Liquid Chromatography)</t>
        </is>
      </c>
      <c r="O14" s="185" t="inlineStr">
        <is>
          <t>Product</t>
        </is>
      </c>
      <c r="P14" s="186" t="inlineStr">
        <is>
          <t>ข้อ 7 (PLE_CC1_2560 22 April Set 1.md)</t>
        </is>
      </c>
      <c r="Q14" s="185" t="inlineStr">
        <is>
          <t>ข้อสอบจริง</t>
        </is>
      </c>
      <c r="R14" s="185" t="inlineStr">
        <is>
          <t>2560</t>
        </is>
      </c>
      <c r="S14" s="185" t="n"/>
    </row>
    <row r="15" ht="24" customHeight="1" s="49">
      <c r="A15" s="187" t="n">
        <v>13</v>
      </c>
      <c r="B15" s="186" t="n"/>
      <c r="C15" s="186" t="inlineStr">
        <is>
          <t>Levonorgestrel (-) และ Dextronorgestrel (+) เป็นคู่ไอโซเมอร์ชนิด Enantiomers ซึ่งกันและกัน เครื่องมือวิเคราะห์ในข้อใดสามารถนำมาใช้จำแนกความแตกต่างระหว่างสารทั้งสองชนิดนี้ได้อย่างถูกต้อง</t>
        </is>
      </c>
      <c r="D15" s="186" t="n"/>
      <c r="E15" s="186" t="inlineStr">
        <is>
          <t>Polarimeter</t>
        </is>
      </c>
      <c r="F15" s="186" t="inlineStr">
        <is>
          <t>Nuclear Magnetic Resonance (NMR) ธรรมดา</t>
        </is>
      </c>
      <c r="G15" s="186" t="inlineStr">
        <is>
          <t>Reversed-Phase HPLC ทั่วไป (Achiral column)</t>
        </is>
      </c>
      <c r="H15" s="186" t="inlineStr">
        <is>
          <t>Thin Layer Chromatography (TLC)</t>
        </is>
      </c>
      <c r="I15" s="188" t="inlineStr">
        <is>
          <t>Mass Spectrometry (MS)</t>
        </is>
      </c>
      <c r="J15" s="185" t="n">
        <v>1</v>
      </c>
      <c r="K15" s="186" t="inlineStr">
        <is>
          <t>✅ คำตอบที่ถูกต้อง: ข้อ ก. Polarimeter (หรือ Chiral HPLC)
🎯 ทำไมข้อนี้ถึงถูก:
คุณสมบัติทางกายภาพเดียวที่แตกต่างกันระหว่าง Enantiomers คือ ทิศทางการหมุนระนาบแสงโพลาไรซ์ (Optical rotation) โดยสารหนึ่งจะหมุนระนาบแสงไปทางซ้าย (Levorotatory, -) และอีกสารหนึ่งจะหมุนไปทางขวา (Dextrorotatory, +) ดังนั้น เครื่องมือมาตรฐานที่ใช้จำแนกคู่ไอโซเมอร์นี้ได้คือ Polarimeter (หรือการใช้ Chiral HPLC column)
🔍 ข้ออื่นผิดเพราะอะไร:
• ข้อ ข. NMR ธรรมดา: สัญญาณเคมีของ Enantiomers ในตัวทำละลายอะไครัลจะซ้อนทับกันเป็นสัญญาณเดียวกัน ไม่สามารถแยกแยะได้
• ข้อ ค. Normal HPLC (Achiral column): มี Retention time เท่ากัน ไม่สามารถแยก Enantiomers ได้
• ข้อ ง. TLC: ค่า Rf เท่ากันทุกประการ
• ข้อ จ. Mass Spectrometry (MS): มีค่าน้ำหนักโมเลกุล (m/z) และ fragmentation pattern เหมือนกันทุกประการ</t>
        </is>
      </c>
      <c r="L15" s="186" t="n"/>
      <c r="M15" s="186" t="inlineStr">
        <is>
          <t>Product Group 2: Chromatography</t>
        </is>
      </c>
      <c r="N15" s="186" t="inlineStr">
        <is>
          <t>2.4 System Suitability Testing</t>
        </is>
      </c>
      <c r="O15" s="185" t="inlineStr">
        <is>
          <t>Product</t>
        </is>
      </c>
      <c r="P15" s="186" t="inlineStr">
        <is>
          <t>ข้อสอบจริง / เภสัชวิเคราะห์</t>
        </is>
      </c>
      <c r="Q15" s="185" t="inlineStr">
        <is>
          <t>แบบฝึกหัด</t>
        </is>
      </c>
      <c r="R15" s="185" t="inlineStr">
        <is>
          <t>เล่มม่วง</t>
        </is>
      </c>
      <c r="S15" s="185" t="n"/>
    </row>
    <row r="16" ht="24" customHeight="1" s="49">
      <c r="A16" s="187" t="n">
        <v>14</v>
      </c>
      <c r="B16" s="186" t="n"/>
      <c r="C16" s="186" t="inlineStr">
        <is>
          <t>หากวิเคราะห์สารตัวอย่างยา A ด้วยเทคนิค HPLC ภายใต้สภาวะเดียวกัน พบว่าค่า Retention time ของยา A เท่ากับ Retention time ของสารมาตรฐาน (Standard) อย่างแม่นยำ ผลการวิเคราะห์นี้หมายความว่าอย่างไร</t>
        </is>
      </c>
      <c r="D16" s="186" t="n"/>
      <c r="E16" s="186" t="inlineStr">
        <is>
          <t>สารตัวอย่างยา A มีปริมาณความเข้มข้นเท่ากับสารมาตรฐาน</t>
        </is>
      </c>
      <c r="F16" s="186" t="inlineStr">
        <is>
          <t>สารตัวอย่างยา A เป็นสารคนละชนิดกับสารมาตรฐาน</t>
        </is>
      </c>
      <c r="G16" s="186" t="inlineStr">
        <is>
          <t>สารตัวอย่างยา A เป็นสารสลายตัว (By-product) ของสารมาตรฐาน</t>
        </is>
      </c>
      <c r="H16" s="186" t="inlineStr">
        <is>
          <t>สารตัวอย่างยา A และสารมาตรฐานใช้เวลาอยู่ในคอลัมน์เท่ากัน</t>
        </is>
      </c>
      <c r="I16" s="188" t="inlineStr">
        <is>
          <t>สารตัวอย่างยา A มีความชอบพอกับเฟสคงที่ในคอลัมน์มากกว่าสารมาตรฐาน</t>
        </is>
      </c>
      <c r="J16" s="185" t="n">
        <v>4</v>
      </c>
      <c r="K16" s="186" t="inlineStr">
        <is>
          <t>✅ คำตอบที่ถูกต้อง: ข้อ ง. เวลาที่ standard กับยา A อยู่ใน column เท่ากัน
🎯 ทำไมข้อนี้ถึงถูก:
การที่สารตัวอย่างยา A มีค่า Retention time เท่ากับสารมาตรฐาน (Standard) หมายถึง สารทั้งสองใช้เวลาในการเคลื่อนที่และมีอันตรกิริยา (Partitioning/Interaction) กับทั้งเฟสคงที่และเฟสเคลื่อนที่เท่ากันในคอลัมน์ ซึ่งบ่งชี้ในเบื้องต้นว่าสารทั้งสองน่าจะเป็นสารชนิดเดียวกัน (Qualitative identification) แต่ไม่ได้แสดงว่ามีปริมาณความเข้มข้นเท่ากัน
🔍 ข้ออื่นผิดเพราะอะไร:
• ข้อ ก. ยา A กับ standard มีปริมาณเท่ากัน: ผิด ปริมาณสารต้องดูจากพื้นที่ใต้พีค (Peak Area) หรือความสูงพีค (Peak Height) ไม่ใช่ดูจาก Retention time
• ข้อ ข. ยากับ standard เป็นสารคนละตัวกัน: การมี tR เท่ากันบ่งชี้ว่ามีแนวโน้มเป็นสารเดียวกัน
• ข้อ ค. ยา A เป็น by-product ของ standard: ไม่เกี่ยวข้องกัน
• ข้อ จ. ยา A ชอบเฟสคงที่มากกว่า standard: ผิด ถ้าชอบมากกว่า tR จะต้องยาวนานกว่า</t>
        </is>
      </c>
      <c r="L16" s="186" t="n"/>
      <c r="M16" s="186" t="inlineStr">
        <is>
          <t>Product Group 2: Chromatography</t>
        </is>
      </c>
      <c r="N16" s="186" t="inlineStr">
        <is>
          <t>2.2 HPLC (Liquid Chromatography)</t>
        </is>
      </c>
      <c r="O16" s="185" t="inlineStr">
        <is>
          <t>Product</t>
        </is>
      </c>
      <c r="P16" s="188" t="inlineStr">
        <is>
          <t>ข้อสอบจริง 2561 ข้อ 31</t>
        </is>
      </c>
      <c r="Q16" s="185" t="inlineStr">
        <is>
          <t>ข้อสอบจริง</t>
        </is>
      </c>
      <c r="R16" s="185" t="inlineStr">
        <is>
          <t>2561</t>
        </is>
      </c>
      <c r="S16" s="185" t="n"/>
    </row>
    <row r="17" ht="24" customHeight="1" s="49">
      <c r="A17" s="187" t="n">
        <v>15</v>
      </c>
      <c r="B17" s="186" t="n"/>
      <c r="C17" s="186" t="inlineStr">
        <is>
          <t>ในการวิเคราะห์ Fluoxetine (ยาเบส pKa ~ 9.8) ด้วย RP-HPLC (C18 silica column, Mobile phase Methanol:Water) พบปัญหาพีคเบ้ขวารุนแรง (Peak tailing factor = 3.25) แนวทางการปรับปรุง Mobile phase ในข้อใดถูกต้องเพื่อลดปัญหา Peak tailing ดังกล่าว</t>
        </is>
      </c>
      <c r="D17" s="186" t="n"/>
      <c r="E17" s="186" t="inlineStr">
        <is>
          <t>ปรับ pH ของ Mobile phase ให้เป็นด่างจัดที่ pH 11.8</t>
        </is>
      </c>
      <c r="F17" s="186" t="inlineStr">
        <is>
          <t>เติม Triethylamine (TEA) 0.1% หรือปรับ pH สู่กรดอ่อน (pH 2.5-3.0) เพื่อลดอันตรกิริยากับ Silanols</t>
        </is>
      </c>
      <c r="G17" s="186" t="inlineStr">
        <is>
          <t>เปลี่ยนตัวทำละลายทั้งหมดเป็น Acetonitrile บริสุทธิ์</t>
        </is>
      </c>
      <c r="H17" s="186" t="inlineStr">
        <is>
          <t>ลดความยาวของ Analytical column ลงครึ่งหนึ่ง</t>
        </is>
      </c>
      <c r="I17" s="188" t="inlineStr">
        <is>
          <t>เพิ่มอัตราการไหล (Flow rate) ของ Mobile phase เป็นสองเท่า</t>
        </is>
      </c>
      <c r="J17" s="185" t="n">
        <v>2</v>
      </c>
      <c r="K17" s="186" t="inlineStr">
        <is>
          <t>✅ คำตอบที่ถูกต้อง: ข้อ ข. เติม Triethylamine (TEA) เล็กน้อยลงใน Mobile phase หรือใช้ Base-deactivated C18 column
🎯 ทำไมข้อนี้ถึงถูก:
Fluoxetine เป็นยาเบส (Secondary amine, pKa ≈ 9.8) ซึ่งมีประจุบวกที่ pH การวิเคราะห์ทั่วไป ประจุบวกนี้จะเกิดแรงดึงดูดทางไฟฟ้าสถิต (Electrostatic interaction) กับหมู่ Silanol อิสระ (Si-O-) บนผิวซิลิกาของคอลัมน์ C18 ส่งผลให้เกิด Peak tailing อย่างรุนแรง วิธีแก้ไขมาตรฐานตามเภสัชตำรับคือการเติม Triethylamine (TEA) ลงใน Mobile phase เพื่อทำหน้าที่เป็น Silanol blocker หรือเลือกใช้คอลัมน์ชนิด Base-deactivated silica (BDS) / End-capped column
🔍 ข้ออื่นผิดเพราะอะไร:
• ข้อ ก.: ที่ pH ต่ำกว่า 2.0 พันธะไซลอกเซน (Si-O-Si) บนเฟสคงที่อาจสลายตัว และ Fluoxetine ยังคงมีประจุบวกจับกับไซลานอลอิสระได้
• ข้อ ค.: การเพิ่มความเข้มข้นตัวอย่างสูงเกินไปจะทำให้คอลัมน์ Overload ส่งผลให้พีคเบ้และบวมกว้างมากขึ้น
• ข้อ ง.: การลด Flow rate เพียงอย่างเดียวไม่สามารถกำจัดปฏิกิริยารองระหว่างประจุบวกของตัวยากับไซลานอลบนผิวคอลัมน์ได้
• ข้อ จ.: อุณหภูมิที่ต่ำเกินไปทำให้ความหนืดของ Mobile phase สูงขึ้นและอัตราการถ่ายโอนมวลลดลง ทำให้พีคกว้างขึ้น</t>
        </is>
      </c>
      <c r="L17" s="186" t="n"/>
      <c r="M17" s="186" t="inlineStr">
        <is>
          <t>Product Group 2: Chromatography</t>
        </is>
      </c>
      <c r="N17" s="186" t="inlineStr">
        <is>
          <t>2.4 System Suitability Testing</t>
        </is>
      </c>
      <c r="O17" s="185" t="inlineStr">
        <is>
          <t>Product</t>
        </is>
      </c>
      <c r="P17" s="188" t="inlineStr">
        <is>
          <t>ข้อสอบจริง 2557 ข้อ 12</t>
        </is>
      </c>
      <c r="Q17" s="185" t="inlineStr">
        <is>
          <t>ข้อสอบจริง</t>
        </is>
      </c>
      <c r="R17" s="185" t="inlineStr">
        <is>
          <t>2557</t>
        </is>
      </c>
      <c r="S17" s="185" t="n"/>
    </row>
    <row r="18" ht="24" customHeight="1" s="49">
      <c r="A18" s="187" t="n">
        <v>16</v>
      </c>
      <c r="B18" s="186" t="n"/>
      <c r="C18" s="186" t="inlineStr">
        <is>
          <t>ในการตรวจวิเคราะห์ยา Omeprazole และสารปนเปื้อนด้วย HPLC พบว่าสารปนเปื้อนมี Retention time 3.0 นาที (Peak width ที่ฐาน = 0.300 นาที) และตัวยา Omeprazole มี Retention time 6.0 นาที (Peak width ที่ฐาน = 0.325 นาที) จงคำนวณหาค่า Resolution (Rs) ตามเกณฑ์ USP &lt;621&gt;</t>
        </is>
      </c>
      <c r="D18" s="188" t="n"/>
      <c r="E18" s="188" t="inlineStr">
        <is>
          <t>4.8</t>
        </is>
      </c>
      <c r="F18" s="188" t="inlineStr">
        <is>
          <t>7.5</t>
        </is>
      </c>
      <c r="G18" s="188" t="inlineStr">
        <is>
          <t>9.6</t>
        </is>
      </c>
      <c r="H18" s="188" t="inlineStr">
        <is>
          <t>12.0</t>
        </is>
      </c>
      <c r="I18" s="188" t="inlineStr">
        <is>
          <t>1.5</t>
        </is>
      </c>
      <c r="J18" s="185" t="n">
        <v>3</v>
      </c>
      <c r="K18" s="186" t="inlineStr">
        <is>
          <t>✅ คำตอบที่ถูกต้อง: ข้อ ค. 9.6
🎯 ทำไมข้อนี้ถึงถูก:
จากข้อมูลการวิเคราะห์ Omeprazole และสารปนเปื้อน:
• Retention time สารที่ 1 (tR1) = 3.0 นาที, ความกว้างฐานพีค (W1) = 0.300 นาที
• Retention time สารที่ 2 (tR2) = 6.0 นาที, ความกว้างฐานพีค (W2) = 0.325 นาที
แทนค่าในสูตร:
Rs = 2 × (6.0 - 3.0) / (0.300 + 0.325)
Rs = 2 × 3.0 / 0.625 = 6.0 / 0.625 = 9.6
🔍 ข้ออื่นผิดเพราะอะไร:
• ข้อ ก. 4.8: ลืมคูณ 2 ในเศษ
• ข้อ ข. 7.5: คำนวณความกว้างฐานพีคผิดพลาด
• ข้อ ง. 12.0: ใช้สูตรสลับตำแหน่ง
• ข้อ จ. 1.5: เกณฑ์ขั้นต่ำในการแยกสมบูรณ์ (Baseline separation คือ Rs &gt;= 1.5) ไม่ใช่ค่าที่คำนวณได้จากโจทย์</t>
        </is>
      </c>
      <c r="L18" s="186" t="n"/>
      <c r="M18" s="186" t="inlineStr">
        <is>
          <t>Product Group 2: Chromatography</t>
        </is>
      </c>
      <c r="N18" s="186" t="inlineStr">
        <is>
          <t>2.4 System Suitability Testing</t>
        </is>
      </c>
      <c r="O18" s="185" t="inlineStr">
        <is>
          <t>Product</t>
        </is>
      </c>
      <c r="P18" s="188" t="inlineStr">
        <is>
          <t>ข้อสอบจริง 2561 ข้อ 40</t>
        </is>
      </c>
      <c r="Q18" s="185" t="inlineStr">
        <is>
          <t>ข้อสอบจริง</t>
        </is>
      </c>
      <c r="R18" s="185" t="inlineStr">
        <is>
          <t>2561</t>
        </is>
      </c>
      <c r="S18" s="185" t="n"/>
    </row>
    <row r="19" ht="24" customHeight="1" s="49">
      <c r="A19" s="187" t="n">
        <v>17</v>
      </c>
      <c r="B19" s="186" t="n"/>
      <c r="C19" s="186" t="inlineStr">
        <is>
          <t>หากต้องการตรวจวัดปริมาณยา Levodopa ในพลาสมาของมนุษย์ (Plasma sample) ที่มีความเข้มข้นต่ำระดับนาโนกรัมต่อมิลลิลิตร (ng/mL) เครื่องมือวิเคราะห์ในข้อใดมีความไวและความจำเพาะเหมาะสมที่สุด</t>
        </is>
      </c>
      <c r="D19" s="186" t="n"/>
      <c r="E19" s="186" t="inlineStr">
        <is>
          <t>Direct UV-Visible Spectrophotometry</t>
        </is>
      </c>
      <c r="F19" s="186" t="inlineStr">
        <is>
          <t>Liquid Chromatography-Tandem Mass Spectrometry (LC-MS/MS)</t>
        </is>
      </c>
      <c r="G19" s="186" t="inlineStr">
        <is>
          <t>Polarimetry</t>
        </is>
      </c>
      <c r="H19" s="186" t="inlineStr">
        <is>
          <t>Fourier Transform Infrared Spectroscopy (FTIR)</t>
        </is>
      </c>
      <c r="I19" s="188" t="inlineStr">
        <is>
          <t>Thin Layer Chromatography (TLC)</t>
        </is>
      </c>
      <c r="J19" s="185" t="n">
        <v>2</v>
      </c>
      <c r="K19" s="186" t="inlineStr">
        <is>
          <t>✅ คำตอบที่ถูกต้อง: ข้อ ข. Liquid Chromatography-Tandem Mass Spectrometry (LC-MS/MS)
🎯 ทำไมข้อนี้ถึงถูก:
เทคนิค Liquid Chromatography-Tandem Mass Spectrometry (LC-MS/MS) หรือ HPLC with Electrochemical Detection (HPLC-ECD) เป็นวิธีมาตรฐานที่มีความไวในการวิเคราะห์ (Sensitivity) และความจำเพาะ (Specificity) สูงสุดในระดับ Trace level สามารถตรวจวัดปริมาณยาในตัวอย่างชีวภาพ (Biological matrix) ได้อย่างแม่นยำ
🔍 ข้ออื่นผิดเพราะอะไร:
• ข้อ ก. UV-Visible: ขาดความไว ไม่สามารถตรวจวัดความเข้มข้นต่ำระดับ ng/mL ในเลือดได้ และโปรตีนในเลือดจะบดบังสัญญาณ
• ข้อ ค. Polarimetry: ต้องใช้สารบริสุทธิ์ความเข้มข้นสูงในระดับ mg/mL ไม่สามารถใช้วัดในเลือดได้
• ข้อ ง. IR spectroscopy: ใช้พิสูจน์เอกลักษณ์ผงยาบริสุทธิ์ ไม่ใช่วิธีชีววิเคราะห์ในพลาสมา
• ข้อ จ. TLC: ขาดความแม่นยำและความไวเชิงปริมาณ</t>
        </is>
      </c>
      <c r="L19" s="186" t="n"/>
      <c r="M19" s="186" t="inlineStr">
        <is>
          <t>Product Group 2: Chromatography</t>
        </is>
      </c>
      <c r="N19" s="186" t="inlineStr">
        <is>
          <t>2.2 HPLC (Liquid Chromatography)</t>
        </is>
      </c>
      <c r="O19" s="185" t="inlineStr">
        <is>
          <t>Product</t>
        </is>
      </c>
      <c r="P19" s="186" t="inlineStr">
        <is>
          <t>ข้อสอบเตรียมสอบเภสัช</t>
        </is>
      </c>
      <c r="Q19" s="185" t="inlineStr">
        <is>
          <t>แบบฝึกหัด</t>
        </is>
      </c>
      <c r="R19" s="185" t="inlineStr">
        <is>
          <t>เล่มม่วง</t>
        </is>
      </c>
      <c r="S19" s="185" t="n"/>
    </row>
    <row r="20" ht="24" customHeight="1" s="49">
      <c r="A20" s="185" t="n">
        <v>18</v>
      </c>
      <c r="B20" s="186" t="n"/>
      <c r="C20" s="186" t="inlineStr">
        <is>
          <t>ในการวิเคราะห์สารตัวอย่างยา Levodopa ด้วยเทคนิค Reversed-Phase HPLC (RP-HPLC) ปัจจัยในข้อใดต่อไปนี้ 'ไม่มีผล' ต่อการเปลี่ยนแปลงค่าเวลาที่สารคงอยู่ในคอลัมน์ (Retention time, tR) ของ Levodopa</t>
        </is>
      </c>
      <c r="D20" s="186" t="n"/>
      <c r="E20" s="186" t="inlineStr">
        <is>
          <t>ชนิดของอุปกรณ์ตรวจวัดสัญญาณ (Type of detector เช่น UV detector เทียบกับ Fluorescence detector)</t>
        </is>
      </c>
      <c r="F20" s="186" t="inlineStr">
        <is>
          <t>ความยาวของคอลัมน์ (Column length)</t>
        </is>
      </c>
      <c r="G20" s="186" t="inlineStr">
        <is>
          <t>ค่าความเป็นกรด-ด่างของเฟสเคลื่อนที่ (pH of mobile phase)</t>
        </is>
      </c>
      <c r="H20" s="186" t="inlineStr">
        <is>
          <t>ชนิดและสัดส่วนของตัวทำละลายอินทรีย์ในเฟสเคลื่อนที่ (Organic modifier ratio)</t>
        </is>
      </c>
      <c r="I20" s="186" t="inlineStr">
        <is>
          <t>อัตราการไหลของเฟสเคลื่อนที่ (Flow rate)</t>
        </is>
      </c>
      <c r="J20" s="185" t="n">
        <v>1</v>
      </c>
      <c r="K20" s="186" t="inlineStr">
        <is>
          <t>✅ คำตอบที่ถูกต้อง: ข้อ ก. ชนิดของอุปกรณ์ตรวจวัดสัญญาณ (Type of detector เช่น UV detector เทียบกับ Fluorescence detector)
🎯 ทำไมข้อนี้ถึงถูก:
Detector ทำหน้าที่เพียงตรวจวัดสัญญาณความเข้มข้นของสารหลังจากที่สารชะออกจากคอลัมน์แล้วเท่านั้น (Downstream process) ชนิดของ Detector (เช่น UV, PDA, RI, FLD) จึงไม่มีผลต่อปฏิกิริยาการแยกหรือเวลาที่สารค้างอยู่ในคอลัมน์ (tR)
🔍 ข้ออื่นผิดเพราะอะไร:
• ข้อ ข. (ความยาวคอลัมน์): คอลัมน์ที่ยาวขึ้นทำให้สารต้องเดินทางไกลขึ้น ส่งผลให้ tR เพิ่มขึ้นเป็นสัดส่วนโดยตรง
• ข้อ ค. (pH ของ Mobile phase): มีผลต่อสภาวะการแตกตัวเป็นไอออน (Ionization) ของ Levodopa (มีทั้งหมู่อะมิโนและคาร์บอกซิล) ส่งผลต่อสภาพมีขั้วและการจับกับเฟสนิ่ง C18 อย่างมาก
• ข้อ ง. (สัดส่วนตัวทำละลายอินทรีย์): การเพิ่มสัดส่วน Organic solvent (เช่น Methanol หรือ Acetonitrile) จะเพิ่ม Elution strength ทำให้สารหลุดเร็วขึ้น (tR สั้นลง)
• ข้อ จ. (อัตราการไหล Flow rate): การเพิ่ม Flow rate ทำให้สารเคลื่อนที่ผ่านคอลัมน์เร็วขึ้น ส่งผลให้ tR สั้นลง</t>
        </is>
      </c>
      <c r="L20" s="186" t="n"/>
      <c r="M20" s="186" t="inlineStr">
        <is>
          <t>Product Group 2: Chromatography</t>
        </is>
      </c>
      <c r="N20" s="186" t="inlineStr">
        <is>
          <t>2.4 System Suitability Testing</t>
        </is>
      </c>
      <c r="O20" s="185" t="inlineStr">
        <is>
          <t>Product</t>
        </is>
      </c>
      <c r="P20" s="186" t="inlineStr">
        <is>
          <t>ข้อ 10 (PLE_CC1_2533.md)</t>
        </is>
      </c>
      <c r="Q20" s="185" t="inlineStr">
        <is>
          <t>ข้อสอบจริง</t>
        </is>
      </c>
      <c r="R20" s="185" t="inlineStr">
        <is>
          <t>2533</t>
        </is>
      </c>
      <c r="S20" s="185" t="n"/>
    </row>
    <row r="21" ht="24" customHeight="1" s="49">
      <c r="A21" s="185" t="n">
        <v>19</v>
      </c>
      <c r="B21" s="186" t="n"/>
      <c r="C21" s="186" t="inlineStr">
        <is>
          <t>หากเพิ่มความยาวของคอลัมน์โครมาโทกราฟี (Column length, L) ในการวิเคราะห์ด้วยเทคนิค HPLC จาก 150 mm เป็น 250 mm โดยที่ปัจจัยอื่นคงที่ทั้งหมด จะส่งผลต่อผลการวิเคราะห์อย่างไร</t>
        </is>
      </c>
      <c r="D21" s="186" t="n"/>
      <c r="E21" s="186" t="inlineStr">
        <is>
          <t>ค่าเวลาที่สารคงอยู่ (Retention time) เพิ่มขึ้น และประสิทธิภาพการแยก (Theoretical plate number, N) เพิ่มขึ้น</t>
        </is>
      </c>
      <c r="F21" s="186" t="inlineStr">
        <is>
          <t>ค่า Retention time ลดลง และความดันในระบบ (Backpressure) ลดลง</t>
        </is>
      </c>
      <c r="G21" s="186" t="inlineStr">
        <is>
          <t>ค่า Retention time คงที่ แต่ความกว้างของพีคแคบลง</t>
        </is>
      </c>
      <c r="H21" s="186" t="inlineStr">
        <is>
          <t>ค่าความจุคอลัมน์ (Capacity factor, k') ลดลงครึ่งหนึ่ง</t>
        </is>
      </c>
      <c r="I21" s="186" t="inlineStr">
        <is>
          <t>ไม่มีการเปลี่ยนแปลงใดๆ ต่อโครมาโทแกรม</t>
        </is>
      </c>
      <c r="J21" s="185" t="n">
        <v>1</v>
      </c>
      <c r="K21" s="186" t="inlineStr">
        <is>
          <t>✅ คำตอบที่ถูกต้อง: ข้อ ก. ค่าเวลาที่สารคงอยู่ (Retention time) เพิ่มขึ้น และประสิทธิภาพการแยก (Theoretical plate number, N) เพิ่มขึ้น
🎯 ทำไมข้อนี้ถึงถูก:
การเพิ่มความยาวของคอลัมน์ (L) ทำให้ระยะทางที่สารเคลื่อนที่ผ่านเฟสนิ่งยาวนานขึ้น ส่งผลให้ Retention time (tR) เพิ่มขึ้น และจำนวน Plate count (N) เพิ่มขึ้น ทำให้สามารถแยกสารที่อยู่ติดกันได้ดีขึ้น (Resolution เพิ่มขึ้น) โดยแลกกับเวลาการวิเคราะห์ที่นานขึ้นและความดันระบบ (Backpressure) ที่สูงขึ้น
🔍 ข้ออื่นผิดเพราะอะไร:
• ข้อ ข.: Retention time และความดันในระบบจะ 'เพิ่มขึ้น' ไม่ใช่ลดลง
• ข้อ ค.: พีคจะกว้างขึ้น (Peak broadening) จากการแพร่ขยายตามแนวยาว (Longitudinal diffusion)
• ข้อ ง.: Capacity factor (k') เป็นคุณสมบัติทางอุณหพลศาสตร์ระหว่างสารกับเฟส ไม่ได้เปลี่ยนตามความยาวคอลัมน์
• ข้อ จ.: โครมาโทแกรมเปลี่ยนไปทั้งเวลาและความกว้างของพีค</t>
        </is>
      </c>
      <c r="L21" s="186" t="n"/>
      <c r="M21" s="186" t="inlineStr">
        <is>
          <t>Product Group 2: Chromatography</t>
        </is>
      </c>
      <c r="N21" s="186" t="inlineStr">
        <is>
          <t>2.2 HPLC (Liquid Chromatography)</t>
        </is>
      </c>
      <c r="O21" s="185" t="inlineStr">
        <is>
          <t>Product</t>
        </is>
      </c>
      <c r="P21" s="186" t="inlineStr">
        <is>
          <t>ข้อ 2 (PLE_CC1_2533.md)</t>
        </is>
      </c>
      <c r="Q21" s="185" t="inlineStr">
        <is>
          <t>ข้อสอบจริง</t>
        </is>
      </c>
      <c r="R21" s="185" t="inlineStr">
        <is>
          <t>2533</t>
        </is>
      </c>
      <c r="S21" s="185" t="n"/>
    </row>
    <row r="22" ht="24" customHeight="1" s="49">
      <c r="A22" s="185" t="n">
        <v>20</v>
      </c>
      <c r="B22" s="186" t="n"/>
      <c r="C22" s="186" t="inlineStr">
        <is>
          <t>ในการวิเคราะห์ตัวยาสำคัญที่มีคุณสมบัติเป็นกรดอ่อน (Weak acid) ด้วยเทคนิค Reversed-Phase HPLC หากปรับลดค่า pH ของ Mobile phase ให้ต่ำกว่าค่า pKa ของตัวยาประมาณ 2 หน่วย (pH &lt;&lt; pKa) จะส่งผลต่อ Retention time อย่างไร</t>
        </is>
      </c>
      <c r="D22" s="186" t="n"/>
      <c r="E22" s="186" t="inlineStr">
        <is>
          <t>Retention time ของตัวยาจะยาวนานขึ้น (tR เพิ่มขึ้น) เนื่องจากตัวยาอยู่ในรูปไม่แตกตัว (Unionized form) ซึ่งมีความชอบไขมันสูงขึ้น</t>
        </is>
      </c>
      <c r="F22" s="186" t="inlineStr">
        <is>
          <t>Retention time ของตัวยาจะสั้นลง เนื่องจากตัวยาแตกตัวเป็นไอออนประจุลบ</t>
        </is>
      </c>
      <c r="G22" s="186" t="inlineStr">
        <is>
          <t>Retention time จะลดลงจนชะออกมาที่จุด Dead time (t0)</t>
        </is>
      </c>
      <c r="H22" s="186" t="inlineStr">
        <is>
          <t>ไม่ส่งผลกระทบต่อ Retention time เพราะเป็น Reversed-Phase</t>
        </is>
      </c>
      <c r="I22" s="186" t="inlineStr">
        <is>
          <t>คอลัมน์ C18 จะถูกทำลายทันที</t>
        </is>
      </c>
      <c r="J22" s="185" t="n">
        <v>1</v>
      </c>
      <c r="K22" s="186" t="inlineStr">
        <is>
          <t>✅ คำตอบที่ถูกต้อง: ข้อ ก. Retention time ของตัวยาจะยาวนานขึ้น (tR เพิ่มขึ้น) เนื่องจากตัวยาอยู่ในรูปไม่แตกตัว (Unionized form) ซึ่งมีความชอบไขมันสูงขึ้น
🎯 ทำไมข้อนี้ถึงถูก:
เมื่อปรับ pH ให้ต่ำกว่า pKa ของกรดอ่อน (pH &lt; pKa) สมดุลจะเลื่อนไปทางรูปที่ไม่แตกตัว (Unionized form: R-COOH) ซึ่งไม่มีประจุและมีความชอบไขมัน (Lipophilicity) สูงกว่ารูปไอออน (R-COO⁻) จึงเกิด Hydrophobic interaction กับ C18 ได้แน่นแฟ้นขึ้น ส่งผลให้ Retention time (tR) เพิ่มขึ้นอย่างมีนัยสำคัญ
🔍 ข้ออื่นผิดเพราะอะไร:
• ข้อ ข.: ตัวยาไม่ได้แตกตัวเป็นไอออนที่ pH ต่ำ (รูปไอออนจะเกิดที่ pH &gt; pKa)
• ข้อ ค.: สารที่หลุดที่ Dead time ต้องเป็นสารมีขั้วสูงมากหรือไอออนที่ไม่จับกับคอลัมน์เลย
• ข้อ ง.: pH มีผลอย่างมากต่อสารที่แตกตัวได้ (Ionizable compounds) ใน RP-HPLC
• ข้อ จ.: Silica-based C18 คอลัมน์ทั่วไปทน pH ได้ในช่วง 2.0 - 8.0 การปรับ pH กรดอ่อนไม่ทำลายคอลัมน์</t>
        </is>
      </c>
      <c r="L22" s="186" t="n"/>
      <c r="M22" s="186" t="inlineStr">
        <is>
          <t>Product Group 2: Chromatography</t>
        </is>
      </c>
      <c r="N22" s="186" t="inlineStr">
        <is>
          <t>2.4 System Suitability Testing</t>
        </is>
      </c>
      <c r="O22" s="185" t="inlineStr">
        <is>
          <t>Product</t>
        </is>
      </c>
      <c r="P22" s="186" t="inlineStr">
        <is>
          <t>ข้อ 4 (PLE_CC1_2533.md)</t>
        </is>
      </c>
      <c r="Q22" s="185" t="inlineStr">
        <is>
          <t>ข้อสอบจริง</t>
        </is>
      </c>
      <c r="R22" s="185" t="inlineStr">
        <is>
          <t>2533</t>
        </is>
      </c>
      <c r="S22" s="185" t="n"/>
    </row>
    <row r="23" ht="24" customHeight="1" s="49">
      <c r="A23" s="185" t="n">
        <v>21</v>
      </c>
      <c r="B23" s="186" t="n"/>
      <c r="C23" s="186" t="inlineStr">
        <is>
          <t>ในการวิเคราะห์ด้วยระบบ HPLC หากต้องการลดระยะเวลาการวิเคราะห์ (Shorten retention time) ของสารตัวอย่างที่ไม่ชอบน้ำ (Lipophilic compound) ในระบบ Reversed-Phase HPLC (C18) ควรปรับเปลี่ยนสภาวะการทดลองอย่างไร</t>
        </is>
      </c>
      <c r="D23" s="186" t="n"/>
      <c r="E23" s="186" t="inlineStr">
        <is>
          <t>เพิ่มสัดส่วนของตัวทำละลายอินทรีย์ที่มีสภาพขั้วต่ำ (เช่น Acetonitrile หรือ Methanol) ในเฟสเคลื่อนที่</t>
        </is>
      </c>
      <c r="F23" s="186" t="inlineStr">
        <is>
          <t>ลดสัดส่วนของ Acetonitrile และเพิ่มสัดส่วนของน้ำบริสุทธิ์ในเฟสเคลื่อนที่</t>
        </is>
      </c>
      <c r="G23" s="186" t="inlineStr">
        <is>
          <t>ลดอัตราการไหล (Flow rate) ของเฟสเคลื่อนที่ลงครึ่งหนึ่ง</t>
        </is>
      </c>
      <c r="H23" s="186" t="inlineStr">
        <is>
          <t>เพิ่มความยาวของคอลัมน์ C18</t>
        </is>
      </c>
      <c r="I23" s="186" t="inlineStr">
        <is>
          <t>ลดอุณหภูมิของคอลัมน์ (Column compartment temperature)</t>
        </is>
      </c>
      <c r="J23" s="185" t="n">
        <v>1</v>
      </c>
      <c r="K23" s="186" t="inlineStr">
        <is>
          <t>✅ คำตอบที่ถูกต้อง: ข้อ ก. เพิ่มสัดส่วนของตัวทำละลายอินทรีย์ที่มีสภาพขั้วต่ำ (เช่น Acetonitrile หรือ Methanol) ในเฟสเคลื่อนที่
🎯 ทำไมข้อนี้ถึงถูก:
การเพิ่มสัดส่วนของ Acetonitrile หรือ Methanol (Organic phase) จะช่วยเพิ่ม Elution strength ทำให้เฟสเคลื่อนที่สามารถแย่งชะสารตัวอย่างที่ไม่ชอบน้ำออกจากผิว C18 ได้เร็วขึ้น ส่งผลให้ Retention time (tR) ของสารสั้นลงและลดระยะเวลาการวิเคราะห์โดยรวม
🔍 ข้ออื่นผิดเพราะอะไร:
• ข้อ ข. (เพิ่มสัดส่วนน้ำ): จะลด Elution strength ทำให้สารตัวอย่างเกาะ C18 แน่นขึ้น ส่งผลให้ tR ยาวนานขึ้น
• ข้อ ค. (ลด Flow rate): ทำให้เฟสเคลื่อนที่ไหลช้าลง สารยิ่งออกจากคอลัมน์ช้าลง (tR เพิ่มขึ้น)
• ข้อ ง. (เพิ่มความยาวคอลัมน์): ทำให้สารต้องเดินทางไกลขึ้น tR ยิ่งนานขึ้น
• ข้อ จ. (ลดอุณหภูมิคอลัมน์): ความหนืดของของเหลวจะเพิ่มขึ้น การแพร่ช้าลง ทำให้ tR เพิ่มขึ้น</t>
        </is>
      </c>
      <c r="L23" s="186" t="n"/>
      <c r="M23" s="186" t="inlineStr">
        <is>
          <t>Product Group 2: Chromatography</t>
        </is>
      </c>
      <c r="N23" s="186" t="inlineStr">
        <is>
          <t>2.4 System Suitability Testing</t>
        </is>
      </c>
      <c r="O23" s="185" t="inlineStr">
        <is>
          <t>Product</t>
        </is>
      </c>
      <c r="P23" s="186" t="inlineStr">
        <is>
          <t>ข้อ 5 (PLE_CC1_2533.md)</t>
        </is>
      </c>
      <c r="Q23" s="185" t="inlineStr">
        <is>
          <t>ข้อสอบจริง</t>
        </is>
      </c>
      <c r="R23" s="185" t="inlineStr">
        <is>
          <t>2533</t>
        </is>
      </c>
      <c r="S23" s="185" t="n"/>
    </row>
    <row r="24" ht="24" customHeight="1" s="49">
      <c r="A24" s="185" t="n">
        <v>22</v>
      </c>
      <c r="B24" s="186" t="inlineStr">
        <is>
          <t>ในการพัฒนาและปรับปรุงสภาวะการแยกสารด้วยเทคนิค High-Performance Liquid Chromatography (HPLC) เพื่อให้ได้ผลการวิเคราะห์ที่มีประสิทธิภาพสูงสุด</t>
        </is>
      </c>
      <c r="C24" s="186" t="inlineStr">
        <is>
          <t>ปัจจัยในข้อใดต่อไปนี้ที่ส่งผลต่อประสิทธิภาพการแยกสารในระบบ HPLC แต่มัก 'ไม่ส่งผล' ต่อระยะเวลาที่สารเคลื่อนที่ออกจากคอลัมน์ (Retention Time: tR)</t>
        </is>
      </c>
      <c r="D24" s="186" t="n"/>
      <c r="E24" s="186" t="inlineStr">
        <is>
          <t>ชนิดของตัวตรวจวัดสัญญาณ (Detector type เช่น UV-Vis, Fluorescence, RI)</t>
        </is>
      </c>
      <c r="F24" s="186" t="inlineStr">
        <is>
          <t>ความยาวของคอลัมน์โครมาโทกราฟี (Column length)</t>
        </is>
      </c>
      <c r="G24" s="186" t="inlineStr">
        <is>
          <t>อัตราการไหลของวัฏภาคเคลื่อนที่ (Mobile phase flow rate)</t>
        </is>
      </c>
      <c r="H24" s="186" t="inlineStr">
        <is>
          <t>ชนิดและสัดส่วนของตัวทำละลายใน Mobile phase</t>
        </is>
      </c>
      <c r="I24" s="186" t="inlineStr">
        <is>
          <t>ชนิดของวัฏภาคคงที่ในคอลัมน์ (Stationary phase เช่น C18, C8, Phenyl)</t>
        </is>
      </c>
      <c r="J24" s="185" t="n">
        <v>1</v>
      </c>
      <c r="K24" s="186" t="inlineStr">
        <is>
          <t>✅ คำตอบที่ถูกต้อง: ข้อ ก. ชนิดของตัวตรวจวัดสัญญาณ (Detector type เช่น UV-Vis, Fluorescence, RI)
🎯 ทำไมข้อนี้ถึงถูก:
ในระบบ HPLC ตัวตรวจวัดสัญญาณ (Detector) ติดตั้งอยู่ถัดจากปลายคอลัมน์ ทำหน้าที่ตรวจวัดสัญญาณของสารหลังจากที่สารเคลื่อนที่ผ่านและชะออกจากคอลัมน์เสร็จสิ้นแล้ว การเปลี่ยนชนิดของ Detector (เช่น เปลี่ยนจาก UV-Vis เป็น Fluorescence หรือ RI detector) จึงไม่มีผลต่อระยะเวลาในการกักเก็บสารภายในคอลัมน์ (Retention Time: tR ไม่เปลี่ยนแปลง) ตราบใดที่ระบบท่อเชื่อมต่อ (Dead volume) มีขนาดเท่าเดิม
🔍 ข้ออื่นผิดเพราะอะไร:
• ข้อ ข.: ความยาวคอลัมน์ (Column length) ส่งผลโดยตรงต่อ tR โดยคอลัมน์ที่ยาวขึ้นทำให้สารใช้เวลาเคลื่อนที่ผ่านนานขึ้น (tR เพิ่มขึ้นเป็นสัดส่วนตรงกับความยาว)
• ข้อ ค.: อัตราการไหล (Flow rate) ส่งผลโดยตรงต่อ tR หาก Flow rate เร็วขึ้น สารจะชะออกจากคอลัมน์เร็วขึ้น (tR สั้นลง)
• ข้อ ง.: สัดส่วนตัวทำละลายใน Mobile phase ส่งผลอย่างยิ่งต่อแรงในการชะสาร (Elution strength) และ tR ของสาร
• ข้อ จ.: ชนิดของ Stationary phase กำหนดแรงดึงดูดระหว่างสารกับคอลัมน์ ซึ่งเป็นปัจจัยหลักในการกำหนดค่า tR</t>
        </is>
      </c>
      <c r="L24" s="186" t="n"/>
      <c r="M24" s="186" t="inlineStr">
        <is>
          <t>Product Group 2: Chromatography</t>
        </is>
      </c>
      <c r="N24" s="186" t="inlineStr">
        <is>
          <t>2.4 System Suitability Testing</t>
        </is>
      </c>
      <c r="O24" s="185" t="inlineStr">
        <is>
          <t>Product</t>
        </is>
      </c>
      <c r="P24" s="186" t="inlineStr">
        <is>
          <t>ข้อ 2 (PLE_CC1_2533.md)</t>
        </is>
      </c>
      <c r="Q24" s="185" t="inlineStr">
        <is>
          <t>ข้อสอบจริง</t>
        </is>
      </c>
      <c r="R24" s="185" t="inlineStr">
        <is>
          <t>2533</t>
        </is>
      </c>
      <c r="S24" s="185" t="n"/>
    </row>
    <row r="25" ht="24" customHeight="1" s="49">
      <c r="A25" s="185" t="n">
        <v>23</v>
      </c>
      <c r="B25" s="186" t="inlineStr">
        <is>
          <t>ในการตรวจวิเคราะห์หาปริมาณตัวยาสำคัญที่มีสมบัติเป็นกรดอ่อน (Weak acid) ด้วยเทคนิค Reversed-Phase HPLC (RP-HPLC) โดยใช้คอลัมน์ C18 (Octadecylsilane)</t>
        </is>
      </c>
      <c r="C25" s="186" t="inlineStr">
        <is>
          <t>หากต้องการเพิ่มระยะเวลาการกักเก็บสารในคอลัมน์ (Increase Retention Time: tR) ให้ตัวยาชะออกมาช้าลงเพื่อแยกออกจากสารรบกวนที่มีขั้วสูง ควรปรับเปลี่ยนสภาวะในข้อใด</t>
        </is>
      </c>
      <c r="D25" s="186" t="n"/>
      <c r="E25" s="186" t="inlineStr">
        <is>
          <t>ปรับ pH ของ Mobile phase ให้ต่ำกว่าค่า pKa ของตัวยา เพื่อให้อยู่ในรูปไม่แตกตัว (Ion-suppression)</t>
        </is>
      </c>
      <c r="F25" s="186" t="inlineStr">
        <is>
          <t>ปรับ pH ของ Mobile phase ให้สูงกว่าค่า pKa ของตัวยา เพื่อให้อยู่ในรูปแตกตัวมีประจุ (Ionized form)</t>
        </is>
      </c>
      <c r="G25" s="186" t="inlineStr">
        <is>
          <t>เพิ่มสัดส่วนของตัวทำละลายอินทรีย์ (Organic modifier เช่น Acetonitrile) ใน Mobile phase</t>
        </is>
      </c>
      <c r="H25" s="186" t="inlineStr">
        <is>
          <t>ลดความยาวของคอลัมน์ (Column length) ให้สั้นลง</t>
        </is>
      </c>
      <c r="I25" s="186" t="inlineStr">
        <is>
          <t>เพิ่มอัตราการไหล (Flow rate) ของ Mobile phase ให้สูงขึ้น</t>
        </is>
      </c>
      <c r="J25" s="185" t="n">
        <v>1</v>
      </c>
      <c r="K25" s="186" t="inlineStr">
        <is>
          <t>✅ คำตอบที่ถูกต้อง: ข้อ ก. ปรับ pH ของ Mobile phase ให้ต่ำกว่าค่า pKa ของตัวยา เพื่อให้อยู่ในรูปไม่แตกตัว (Ion-suppression)
🎯 ทำไมข้อนี้ถึงถูก:
ในระบบ Reversed-Phase HPLC (RP-HPLC) เฟสคงที่ไม่มีขั้ว (Non-polar C18) จะดึงดูดกับสารในรูปที่ไม่มีขั้วได้ดีกว่า สำหรับตัวยาที่เป็นกรดอ่อน (Weak acid: HA) การปรับ pH ของ Mobile phase ให้ต่ำกว่า pKa ของตัวยาอย่างน้อย 1-2 หน่วย จะกดการแตกตัวของกรด (Ion-suppression technique) ทำให้สารส่วนใหญ่อยู่ในรูปไม่แตกตัว (Unionized form: HA) ซึ่งมีสภาพไม่มีขั้วสูงขึ้น จึงจับกับเฟสคงที่ C18 ได้แน่นขึ้น ส่งผลให้ชะออกมาช้าลงและมีค่า Retention Time (tR) เพิ่มขึ้นตามต้องการ
🔍 ข้ออื่นผิดเพราะอะไร:
• ข้อ ข.: การปรับ pH ให้สูงกว่า pKa จะทำให้กรดอ่อนแตกตัวเป็นไอออนประจุลบ (A-) ซึ่งมีขั้วสูงมาก ไม่จับกับ C18 และชะออกมาเร็วมาก (tR สั้นลง)
• ข้อ ค.: การเพิ่มสัดส่วน Organic solvent (เช่น ACN หรือ MeOH) จะเพิ่มแรงในการชะสาร ทำให้สารหลุดออกจากคอลัมน์เร็วขึ้น (tR ลดลง)
• ข้อ ง.: การลดความยาวคอลัมน์ทำให้สารเคลื่อนที่ผ่านคอลัมน์เร็วขึ้น tR ลดลง
• ข้อ จ.: การเพิ่ม Flow rate ทำให้สารเคลื่อนที่เร็วขึ้น tR ลดลง</t>
        </is>
      </c>
      <c r="L25" s="186" t="n"/>
      <c r="M25" s="186" t="inlineStr">
        <is>
          <t>Product Group 2: Chromatography</t>
        </is>
      </c>
      <c r="N25" s="186" t="inlineStr">
        <is>
          <t>2.4 System Suitability Testing</t>
        </is>
      </c>
      <c r="O25" s="185" t="inlineStr">
        <is>
          <t>Product</t>
        </is>
      </c>
      <c r="P25" s="186" t="inlineStr">
        <is>
          <t>ข้อ 4 (PLE_CC1_2533.md)</t>
        </is>
      </c>
      <c r="Q25" s="185" t="inlineStr">
        <is>
          <t>ข้อสอบจริง</t>
        </is>
      </c>
      <c r="R25" s="185" t="inlineStr">
        <is>
          <t>2533</t>
        </is>
      </c>
      <c r="S25" s="185" t="n"/>
    </row>
    <row r="26" ht="24" customHeight="1" s="49">
      <c r="A26" s="185" t="n">
        <v>24</v>
      </c>
      <c r="B26" s="186" t="n"/>
      <c r="C26" s="186" t="inlineStr">
        <is>
          <t>เภสัชตำรับระบุข้อกำหนดในการควบคุมคุณภาพวัตถุดิบยาว่า 'Specific rotation [α]²⁵_D is between -107° and -109.5°' การตรวจวิเคราะห์ดังกล่าวต้องใช้เครื่องมือชนิดใด</t>
        </is>
      </c>
      <c r="D26" s="186" t="n"/>
      <c r="E26" s="186" t="inlineStr">
        <is>
          <t>Polarimeter</t>
        </is>
      </c>
      <c r="F26" s="186" t="inlineStr">
        <is>
          <t>Refractometer</t>
        </is>
      </c>
      <c r="G26" s="186" t="inlineStr">
        <is>
          <t>UV-Vis Spectrophotometer</t>
        </is>
      </c>
      <c r="H26" s="186" t="inlineStr">
        <is>
          <t>High-Performance Liquid Chromatograph (HPLC)</t>
        </is>
      </c>
      <c r="I26" s="186" t="inlineStr">
        <is>
          <t>Fourier-Transform Infrared Spectrometer (FTIR)</t>
        </is>
      </c>
      <c r="J26" s="185" t="n">
        <v>1</v>
      </c>
      <c r="K26" s="186" t="inlineStr">
        <is>
          <t>✅ คำตอบที่ถูกต้อง: ข้อ ก. Polarimeter
🎯 ทำไมข้อนี้ถึงถูก:
เครื่องมือมาตรฐานที่ใช้วัดค่าการหมุนระนาบแสงโพลาไรซ์ (Optical rotation, α) และนำมาคำนวณหาค่า Specific rotation ([α] = 100α / lc) ตามข้อกำหนดของเภสัชตำรับ USP &lt;781&gt; คือ Polarimeter (โพลาริมิเตอร์)
🔍 ข้ออื่นผิดเพราะอะไร:
• ข้อ ข. (Refractometer): ใช้วัดดัชนีการหักเหของแสง (Refractive index, nD) ตาม USP &lt;831&gt;
• ข้อ ค. (UV-Vis Spectrophotometer): ใช้วัดการดูดกลืนแสงในช่วง UV-Visible (Absorbance) ตาม USP &lt;857&gt;
• ข้อ ง. (HPLC): เป็นเครื่องมือแยกสารและหาปริมาณ ไม่ได้วัดมุมการหมุนระนาบแสงโดยตรง
• ข้อ จ. (FTIR): ใช้วัดการดูดกลืนรังสีอินฟราเรดของหมู่ฟังก์ชันในโมเลกุล ตาม USP &lt;854&gt;</t>
        </is>
      </c>
      <c r="L26" s="186" t="n"/>
      <c r="M26" s="186" t="inlineStr">
        <is>
          <t>Product Group 2: Chromatography</t>
        </is>
      </c>
      <c r="N26" s="186" t="inlineStr">
        <is>
          <t>2.2 HPLC (Liquid Chromatography)</t>
        </is>
      </c>
      <c r="O26" s="185" t="inlineStr">
        <is>
          <t>Product</t>
        </is>
      </c>
      <c r="P26" s="186" t="inlineStr">
        <is>
          <t>ข้อสอบจริง Product ปี 2567 ข้อ 1</t>
        </is>
      </c>
      <c r="Q26" s="185" t="inlineStr">
        <is>
          <t>ข้อสอบจริง</t>
        </is>
      </c>
      <c r="R26" s="185" t="inlineStr">
        <is>
          <t>2567</t>
        </is>
      </c>
      <c r="S26" s="185" t="n"/>
    </row>
    <row r="27" ht="24" customHeight="1" s="49">
      <c r="A27" s="185" t="n">
        <v>25</v>
      </c>
      <c r="B27" s="186" t="n"/>
      <c r="C27" s="186" t="inlineStr">
        <is>
          <t>ตามมาตรฐานเภสัชตำรับ USP กำหนดให้สารละลายวัตถุดิบยา Morphine Sulfate มีค่า Specific optical rotation อยู่ในช่วง -107° ถึง -109.5° วัตถุประสงค์หลักของการทดสอบนี้คืออะไร</t>
        </is>
      </c>
      <c r="D27" s="186" t="n"/>
      <c r="E27" s="186" t="inlineStr">
        <is>
          <t>เพื่อพิสูจน์เอกลักษณ์และความบริสุทธิ์ทางออปติคัล (Optical purity / Enantiomeric purity) ของยาที่เป็น Chiral drug</t>
        </is>
      </c>
      <c r="F27" s="186" t="inlineStr">
        <is>
          <t>เพื่อตรวจวัดปริมาณความชื้นที่ตกค้างในผลึกยา</t>
        </is>
      </c>
      <c r="G27" s="186" t="inlineStr">
        <is>
          <t>เพื่อตรวจหาปริมาณสิ่งเจือปนอนินทรีย์ (Inorganic impurities)</t>
        </is>
      </c>
      <c r="H27" s="186" t="inlineStr">
        <is>
          <t>เพื่อตรวจวัดขนาดอนุภาคของผงยา</t>
        </is>
      </c>
      <c r="I27" s="186" t="inlineStr">
        <is>
          <t>เพื่อหาจุดหลอมเหลวของสารประกอบ</t>
        </is>
      </c>
      <c r="J27" s="185" t="n">
        <v>1</v>
      </c>
      <c r="K27" s="186" t="inlineStr">
        <is>
          <t>✅ คำตอบที่ถูกต้อง: ข้อ ก. เพื่อพิสูจน์เอกลักษณ์และความบริสุทธิ์ทางออปติคัล (Optical purity / Enantiomeric purity) ของยาที่เป็น Chiral drug
🎯 ทำไมข้อนี้ถึงถูก:
การทดสอบ Specific rotation ([α] = -107° ถึง -109.5°) จึงเป็นหัวข้อสำคัญใน Monograph เพื่อยืนยันว่าเป็นไอโซเมอร์ที่ถูกต้อง (Identification) และไม่มีไอโซเมอร์ที่ไม่ต้องการหรือ Racemic mixture ปนเปื้อน (Optical purity test)
🔍 ข้ออื่นผิดเพราะอะไร:
• ข้อ ข. (ตรวจความชื้น): ตรวจสอบด้วยหัวข้อ Loss on drying หรือ Karl Fischer titration
• ข้อ ค. (ตรวจสิ่งเจือปนอนินทรีย์): ตรวจสอบด้วย Residue on ignition หรือ ICP-MS
• ข้อ ง. (ตรวจขนาดอนุภาค): ตรวจสอบด้วย Particle size analysis / Sieve analysis
• ข้อ จ. (หาจุดหลอมเหลว): ตรวจสอบด้วย Melting range apparatus</t>
        </is>
      </c>
      <c r="L27" s="186" t="n"/>
      <c r="M27" s="186" t="inlineStr">
        <is>
          <t>Product Group 2: Chromatography</t>
        </is>
      </c>
      <c r="N27" s="186" t="inlineStr">
        <is>
          <t>2.2 HPLC (Liquid Chromatography)</t>
        </is>
      </c>
      <c r="O27" s="185" t="inlineStr">
        <is>
          <t>Product</t>
        </is>
      </c>
      <c r="P27" s="186" t="inlineStr">
        <is>
          <t>ข้อสอบจริง Product ปี 2567 ข้อ 2</t>
        </is>
      </c>
      <c r="Q27" s="185" t="inlineStr">
        <is>
          <t>ข้อสอบจริง</t>
        </is>
      </c>
      <c r="R27" s="185" t="inlineStr">
        <is>
          <t>2567</t>
        </is>
      </c>
      <c r="S27" s="185" t="n"/>
    </row>
    <row r="28" ht="24" customHeight="1" s="49">
      <c r="A28" s="185" t="n">
        <v>26</v>
      </c>
      <c r="B28" s="186" t="n"/>
      <c r="C28" s="186" t="inlineStr">
        <is>
          <t>ในข้อกำหนดการตรวจวิเคราะห์หาปริมาณตัวยาสำคัญ (Assay) ของยา Ezetimibe ด้วยเทคนิค HPLC ตามเภสัชตำรับระบุว่า 'Run time: NLT 2.4 times the retention time of ezetimibe' ข้อกำหนดนี้มีวัตถุประสงค์หลักเพื่อสิ่งใด</t>
        </is>
      </c>
      <c r="D28" s="186" t="n"/>
      <c r="E28" s="186" t="inlineStr">
        <is>
          <t>เพื่อให้มั่นใจว่าสารปนเปื้อนหรือสารสลายตัวที่มีขั้วน้อยกว่าและเกาะคอลัมน์แน่นกว่า (Late-eluting impurities) ถูกชะออกจากคอลัมน์จนหมด ไม่ตกค้างไปรบกวนการฉีดครั้งต่อไป</t>
        </is>
      </c>
      <c r="F28" s="186" t="inlineStr">
        <is>
          <t>เพื่อเพิ่มค่า Theoretical plate number ของตัวยาสำคัญให้สูงขึ้นเป็น 2 เท่า</t>
        </is>
      </c>
      <c r="G28" s="186" t="inlineStr">
        <is>
          <t>เพื่อลดความดันในระบบ (Backpressure) ของเครื่อง HPLC</t>
        </is>
      </c>
      <c r="H28" s="186" t="inlineStr">
        <is>
          <t>เพื่อประหยัดปริมาณการใช้ Mobile phase</t>
        </is>
      </c>
      <c r="I28" s="186" t="inlineStr">
        <is>
          <t>เพื่อให้สามารถฉีดสารมาตรฐานซ้ำได้ในรันเดียวกัน</t>
        </is>
      </c>
      <c r="J28" s="185" t="n">
        <v>1</v>
      </c>
      <c r="K28" s="186" t="inlineStr">
        <is>
          <t>✅ คำตอบที่ถูกต้อง: ข้อ ก. เพื่อให้มั่นใจว่าสารปนเปื้อนหรือสารสลายตัวที่มีขั้วน้อยกว่าและเกาะคอลัมน์แน่นกว่า (Late-eluting impurities) ถูกชะออกจากคอลัมน์จนหมด ไม่ตกค้างไปรบกวนการฉีดครั้งต่อไป
🎯 ทำไมข้อนี้ถึงถูก:
หากตัดจบระยะเวลาการรัน (Run time) เร็วเกินไป สารที่ชะออกมาช้าเหล่านี้อาจจะยังค้างอยู่ในคอลัมน์ และหลุดออกมาในการฉีดสารตัวอย่างครั้งถัดไป (Ghost peaks / Carryover) ส่งผลให้การคำนวณพื้นที่ใต้พีคผิดพลาด การกำหนด Run time อย่างน้อย 2.4 เท่าของ tR ตัวยา จึงช่วยการันตีความสะอาดของคอลัมน์ก่อนเริ่มรันใหม่
🔍 ข้ออื่นผิดเพราะอะไร:
• ข้อ ข.: Run time ที่ยาวขึ้นไม่มีผลต่อค่า Theoretical plate number (N) ของตัวยาเดิม
• ข้อ ค.: ความดันระบบขึ้นอยู่กับความหนืดของสารละลาย อัตราการไหล และขนาดอนุภาคคอลัมน์ ไม่เกี่ยวกับ Run time
• ข้อ ง.: Run time นานขึ้นจะ 'เพิ่ม' ปริมาณการใช้ Mobile phase ไม่ใช่ประหยัด
• ข้อ จ.: การฉีดสารมาตรฐานต้องฉีดแยกทีละครั้ง (Separate injections)</t>
        </is>
      </c>
      <c r="L28" s="186" t="n"/>
      <c r="M28" s="186" t="inlineStr">
        <is>
          <t>Product Group 2: Chromatography</t>
        </is>
      </c>
      <c r="N28" s="186" t="inlineStr">
        <is>
          <t>2.2 HPLC (Liquid Chromatography)</t>
        </is>
      </c>
      <c r="O28" s="185" t="inlineStr">
        <is>
          <t>Product</t>
        </is>
      </c>
      <c r="P28" s="186" t="inlineStr">
        <is>
          <t>ข้อสอบจริง Product ปี 2567 ข้อ 5</t>
        </is>
      </c>
      <c r="Q28" s="185" t="inlineStr">
        <is>
          <t>ข้อสอบจริง</t>
        </is>
      </c>
      <c r="R28" s="185" t="inlineStr">
        <is>
          <t>2567</t>
        </is>
      </c>
      <c r="S28" s="185" t="n"/>
    </row>
    <row r="29" ht="24" customHeight="1" s="49">
      <c r="A29" s="185" t="n">
        <v>27</v>
      </c>
      <c r="B29" s="186" t="n"/>
      <c r="C29" s="186" t="inlineStr">
        <is>
          <t>หากต้องการแยกอนุพันธ์สารประกอบสเตียรอยด์ (Steroid derivatives) ในรูปภาพ [📷 มีรูปภาพประกอบ: image94.png] ซึ่งมีความแตกต่างกันที่หมู่แทนที่บนวงแหวนคาร์บอน เทคนิคการวิเคราะห์ที่ดีที่สุดคือข้อใด?</t>
        </is>
      </c>
      <c r="D29" s="186" t="n"/>
      <c r="E29" s="186" t="inlineStr">
        <is>
          <t>High-Performance Liquid Chromatography (HPLC)</t>
        </is>
      </c>
      <c r="F29" s="186" t="inlineStr">
        <is>
          <t>Infrared Spectroscopy (FTIR)</t>
        </is>
      </c>
      <c r="G29" s="186" t="inlineStr">
        <is>
          <t>Atomic Absorption Spectrophotometry (AAS)</t>
        </is>
      </c>
      <c r="H29" s="186" t="inlineStr">
        <is>
          <t>UV-Visible Spectrophotometry</t>
        </is>
      </c>
      <c r="I29" s="186" t="inlineStr">
        <is>
          <t>Refractometry</t>
        </is>
      </c>
      <c r="J29" s="185" t="n">
        <v>1</v>
      </c>
      <c r="K29" s="186" t="inlineStr">
        <is>
          <t>✅ คำตอบที่ถูกต้อง: ข้อ ก. High-Performance Liquid Chromatography (HPLC)
🎯 ทำไมข้อนี้ถึงถูก:
ข้อ ก. HPLC บนคอลัมน์ Reversed-Phase C18 โดยใช้ Mobile phase ผสม (เช่น Acetonitrile : Water : Methanol) สามารถแยกสารสเตียรอยด์ที่มีความแตกต่างของขั้วโมเลกุลเพียงเล็กน้อยได้อย่างมีประสิทธิภาพสูงและเป็นวิธีมาตรฐานในเภสัชตำรับ
🔍 ข้ออื่นผิดเพราะอะไร:
• ข้อ ข. (FTIR): ไม่สามารถแยกสารผสมได้
• ข้อ ค. (AAS): ใช้ตรวจธาตุโลหะ
• ข้อ ง. (UV-Vis): สเปกตรัมการดูดกลืนแสงของสเตียรอยด์ทับซ้อนกัน ไม่สามารถแยกหาปริมาณในสารผสมได้
• ข้อ จ. (Refractometry): ไม่มีความจำเพาะ</t>
        </is>
      </c>
      <c r="L29" s="186" t="n"/>
      <c r="M29" s="186" t="inlineStr">
        <is>
          <t>Product Group 2: Chromatography</t>
        </is>
      </c>
      <c r="N29" s="186" t="inlineStr">
        <is>
          <t>2.2 HPLC (Liquid Chromatography)</t>
        </is>
      </c>
      <c r="O29" s="185" t="inlineStr">
        <is>
          <t>Product</t>
        </is>
      </c>
      <c r="P29" s="186" t="inlineStr">
        <is>
          <t>ข้อสอบจริง Product ปี 2563 ข้อ 9</t>
        </is>
      </c>
      <c r="Q29" s="185" t="inlineStr">
        <is>
          <t>ข้อสอบจริง</t>
        </is>
      </c>
      <c r="R29" s="185" t="inlineStr">
        <is>
          <t>2563</t>
        </is>
      </c>
      <c r="S29" s="185" t="n"/>
    </row>
    <row r="30" ht="24" customHeight="1" s="49">
      <c r="A30" s="185" t="n">
        <v>28</v>
      </c>
      <c r="B30" s="186" t="n"/>
      <c r="C30" s="186" t="inlineStr">
        <is>
          <t>ในการควบคุมคุณภาพและการหาปริมาณตัวยาสำคัญ (Assay) ของวัตถุดิบตัวยาสำคัญที่มีโครงสร้างทางเคมีซับซ้อนตามรูปภาพ [📷 มีรูปภาพประกอบ: image95.png] เทคนิคการวิเคราะห์มาตรฐานที่ให้ความถูกต้องและความจำเพาะเจาะจงสูงสุดตามเภสัชตำรับคือข้อใด?</t>
        </is>
      </c>
      <c r="D30" s="186" t="n"/>
      <c r="E30" s="186" t="inlineStr">
        <is>
          <t>High-Performance Liquid Chromatography (HPLC)</t>
        </is>
      </c>
      <c r="F30" s="186" t="inlineStr">
        <is>
          <t>Confocal Laser Scanning Microscopy</t>
        </is>
      </c>
      <c r="G30" s="186" t="inlineStr">
        <is>
          <t>Immunohistochemistry</t>
        </is>
      </c>
      <c r="H30" s="186" t="inlineStr">
        <is>
          <t>Atomic Force Microscopy (AFM)</t>
        </is>
      </c>
      <c r="I30" s="186" t="inlineStr">
        <is>
          <t>Nuclear Magnetic Resonance Spectroscopy (NMR) สำหรับ routine assay</t>
        </is>
      </c>
      <c r="J30" s="185" t="n">
        <v>1</v>
      </c>
      <c r="K30" s="186" t="inlineStr">
        <is>
          <t>✅ คำตอบที่ถูกต้อง: ข้อ ก. High-Performance Liquid Chromatography (HPLC)
🎯 ทำไมข้อนี้ถึงถูก:
ข้อ ก. HPLC เป็นเครื่องมือมาตรฐานสูงสุดในเภสัชตำรับสากล (USP, BP, EP) สำหรับการหาปริมาณตัวยาสำคัญ (Assay) และสารปนเปื้อนที่เกี่ยวข้อง (Related substances) เนื่องจากมีความจำเพาะสูงและทำซ้ำได้ดีเยี่ยม
🔍 ข้ออื่นผิดเพราะอะไร:
• ข้อ ข. (Confocal microscopy): เป็นกล้องจุลทรรศน์ส่องเนื้อเยื่อ/เซลล์ ไม่ใช่วิธีหาปริมาณทางเคมี
• ข้อ ค. (Immunohistochemistry): ใช้ย้อมตรวจแอนติเจนในชิ้นเนื้อ
• ข้อ ง. (AFM): ใช้สแกนพื้นผิวระดับนาโนเมตร
• ข้อ จ. (NMR): แม้จะยืนยันโครงสร้างได้ดีเยี่ยม แต่ไม่ใช่วิธี routine assay มาตรฐานในโรงงานยา</t>
        </is>
      </c>
      <c r="L30" s="186" t="n"/>
      <c r="M30" s="186" t="inlineStr">
        <is>
          <t>Product Group 2: Chromatography</t>
        </is>
      </c>
      <c r="N30" s="186" t="inlineStr">
        <is>
          <t>2.2 HPLC (Liquid Chromatography)</t>
        </is>
      </c>
      <c r="O30" s="185" t="inlineStr">
        <is>
          <t>Product</t>
        </is>
      </c>
      <c r="P30" s="186" t="inlineStr">
        <is>
          <t>ข้อสอบจริง Product ปี 2563 ข้อ 10</t>
        </is>
      </c>
      <c r="Q30" s="185" t="inlineStr">
        <is>
          <t>ข้อสอบจริง</t>
        </is>
      </c>
      <c r="R30" s="185" t="inlineStr">
        <is>
          <t>2563</t>
        </is>
      </c>
      <c r="S30" s="185" t="n"/>
    </row>
    <row r="31" ht="24" customHeight="1" s="49">
      <c r="A31" s="185" t="n">
        <v>29</v>
      </c>
      <c r="B31" s="186" t="n"/>
      <c r="C31" s="186" t="inlineStr">
        <is>
          <t>การตรวจวิเคราะห์หาปริมาณตัวยาสำคัญ (Assay) ของยาเม็ดคุมกำเนิดชนิดฮอร์โมนรวมที่ประกอบด้วย Levonorgestrel (ขนาดยาต่ำ 0.15 mg) และ Ethinyl estradiol (ขนาดยาต่ำ 0.03 mg) ในเม็ดเดียวกัน วิธีการวิเคราะห์ตามเภสัชตำรับที่เหมาะสมที่สุดคือข้อใด?</t>
        </is>
      </c>
      <c r="D31" s="186" t="n"/>
      <c r="E31" s="186" t="inlineStr">
        <is>
          <t>High-Performance Liquid Chromatography (HPLC)</t>
        </is>
      </c>
      <c r="F31" s="186" t="inlineStr">
        <is>
          <t>การไตเตรทกรด-ด่าง (Titrimetry)</t>
        </is>
      </c>
      <c r="G31" s="186" t="inlineStr">
        <is>
          <t>Infrared Spectrometry (FTIR)</t>
        </is>
      </c>
      <c r="H31" s="186" t="inlineStr">
        <is>
          <t>Direct UV-Visible Spectrophotometry</t>
        </is>
      </c>
      <c r="I31" s="186" t="inlineStr">
        <is>
          <t>Thin-Layer Chromatography (TLC)</t>
        </is>
      </c>
      <c r="J31" s="185" t="n">
        <v>1</v>
      </c>
      <c r="K31" s="186" t="inlineStr">
        <is>
          <t>✅ คำตอบที่ถูกต้อง: ข้อ ก. High-Performance Liquid Chromatography (HPLC)
🎯 ทำไมข้อนี้ถึงถูก:
ข้อ ก. HPLC (Reversed Phase C18) พร้อม UV Detector หรือ Fluorescence Detector เป็นวิธีมาตรฐานตาม USP/BP Monograph ที่สามารถแยกและวัดปริมาณ Levonorgestrel และ Ethinyl estradiol ได้พร้อมกันอย่างแม่นยำ
🔍 ข้ออื่นผิดเพราะอะไร:
• ข้อ ข. (Titrimetry): ไม่มีความจำเพาะและขนาดยาต่ำเกินกว่าจะไตเตรทได้
• ข้อ ค. (FTIR): ความไวไม่พอสำหรับยาขนาดไมโครกรัมในเม็ดยา
• ข้อ ง. (Direct UV-Vis): แถบการดูดกลืนแสงของฮอร์โมนทั้งสองชนิดรบกวนกันเอง
• ข้อ จ. (TLC): ความถูกต้องแม่นยำในการหาปริมาณต่ำกว่า HPLC มาก</t>
        </is>
      </c>
      <c r="L31" s="186" t="n"/>
      <c r="M31" s="186" t="inlineStr">
        <is>
          <t>Product Group 2: Chromatography</t>
        </is>
      </c>
      <c r="N31" s="186" t="inlineStr">
        <is>
          <t>2.2 HPLC (Liquid Chromatography)</t>
        </is>
      </c>
      <c r="O31" s="185" t="inlineStr">
        <is>
          <t>Product</t>
        </is>
      </c>
      <c r="P31" s="186" t="inlineStr">
        <is>
          <t>ข้อสอบจริง Product ปี 2563 ข้อ 11</t>
        </is>
      </c>
      <c r="Q31" s="185" t="inlineStr">
        <is>
          <t>ข้อสอบจริง</t>
        </is>
      </c>
      <c r="R31" s="185" t="inlineStr">
        <is>
          <t>2563</t>
        </is>
      </c>
      <c r="S31" s="185" t="n"/>
    </row>
    <row r="32" ht="24" customHeight="1" s="49">
      <c r="A32" s="185" t="n">
        <v>30</v>
      </c>
      <c r="B32" s="186" t="n"/>
      <c r="C32" s="186" t="inlineStr">
        <is>
          <t>ตามเภสัชตำรับ USP สูตรคำนวณการหาปริมาณตัวยาสำคัญ (% Label Amount) ด้วยเทคนิค HPLC: ปริมาณยา (mg) = (rU / rS) × CS × (VU / VS) สัญลักษณ์ rU และ rS หมายถึงสิ่งใด</t>
        </is>
      </c>
      <c r="D32" s="186" t="n"/>
      <c r="E32" s="186" t="inlineStr">
        <is>
          <t>พื้นที่ใต้พีค (Peak area) หรือความสูงของพีค (Peak height) ของตัวยาสำคัญในสารละลายตัวอย่าง (Sample) และสารละลายมาตรฐาน (Standard) ตามลำดับ</t>
        </is>
      </c>
      <c r="F32" s="186" t="inlineStr">
        <is>
          <t>ค่า Retention time ของสารตัวอย่างและสารมาตรฐาน</t>
        </is>
      </c>
      <c r="G32" s="186" t="inlineStr">
        <is>
          <t>ค่า Resolution ของสารตัวอย่างและสารมาตรฐาน</t>
        </is>
      </c>
      <c r="H32" s="186" t="inlineStr">
        <is>
          <t>ค่าความเข้มข้นของสารตัวอย่างและสารมาตรฐาน</t>
        </is>
      </c>
      <c r="I32" s="186" t="inlineStr">
        <is>
          <t>ค่าสัมประสิทธิ์การดูดกลืนแสงของสารตัวอย่างและสารมาตรฐาน</t>
        </is>
      </c>
      <c r="J32" s="185" t="n">
        <v>1</v>
      </c>
      <c r="K32" s="186" t="inlineStr">
        <is>
          <t>✅ คำตอบที่ถูกต้อง: ข้อ ก. พื้นที่ใต้พีค (Peak area) หรือความสูงของพีค (Peak height) ของตัวยาสำคัญในสารละลายตัวอย่าง (Sample) และสารละลายมาตรฐาน (Standard) ตามลำดับ
🎯 ทำไมข้อนี้ถึงถูก:
ในสูตรคำนวณตามเภสัชตำรับ USP:
- rU = Peak response (มักใช้ Peak area) ของตัวยาสำคัญใน Assay preparation (Unknown / Sample)
- rS = Peak response ของตัวยาสำคัญใน Standard preparation
- CS = ความเข้มข้นของ Standard preparation
การเปรียบเทียบสัดส่วน rU / rS จะสะท้อนอัตราส่วนความเข้มข้นจริงของตัวยาสำคัญในตัวอย่าง
🔍 ข้ออื่นผิดเพราะอะไร:
• ข้อ ข.: Retention time ใช้สัญลักษณ์ tR
• ข้อ ค.: Resolution ใช้สัญลักษณ์ Rs
• ข้อ ง.: ความเข้มข้นใช้สัญลักษณ์ C (CU และ CS)
• ข้อ จ.: สัมประสิทธิ์การดูดกลืนแสงใช้สัญลักษณ์ Absorptivity (a หรือ ε)</t>
        </is>
      </c>
      <c r="L32" s="186" t="n"/>
      <c r="M32" s="186" t="inlineStr">
        <is>
          <t>Product Group 2: Chromatography</t>
        </is>
      </c>
      <c r="N32" s="186" t="inlineStr">
        <is>
          <t>2.4 System Suitability Testing</t>
        </is>
      </c>
      <c r="O32" s="185" t="inlineStr">
        <is>
          <t>Product</t>
        </is>
      </c>
      <c r="P32" s="186" t="inlineStr">
        <is>
          <t>ข้อสอบจริง Product ปี 2562 ข้อ 5</t>
        </is>
      </c>
      <c r="Q32" s="185" t="inlineStr">
        <is>
          <t>ข้อสอบจริง</t>
        </is>
      </c>
      <c r="R32" s="185" t="inlineStr">
        <is>
          <t>2562</t>
        </is>
      </c>
      <c r="S32" s="185" t="n"/>
    </row>
    <row r="33" ht="24" customHeight="1" s="49">
      <c r="A33" s="185" t="n">
        <v>31</v>
      </c>
      <c r="B33" s="186" t="n"/>
      <c r="C33" s="186" t="inlineStr">
        <is>
          <t>ในกระบวนการผลิตยาชีววัตถุประเภท Monoclonal antibody เช่น Trastuzumab สำหรับเตรียมเป็นยาผงแห้งปราศจากเชื้อสำหรับหยดให้ทางหลอดเลือดดำ (Powder for concentrate for solution for infusion) กระบวนการทำแห้งวิธีใดเหมาะสมที่สุดเพื่อรักษาความคงตัวของโครงสร้างโมเลกุลโปรตีน?</t>
        </is>
      </c>
      <c r="D33" s="186" t="n"/>
      <c r="E33" s="186" t="inlineStr">
        <is>
          <t>การทำแห้งแบบแช่เยือกแข็งภายใต้สุญญากาศ (Freeze drying / Lyophilization)</t>
        </is>
      </c>
      <c r="F33" s="186" t="inlineStr">
        <is>
          <t>การอบแห้งในตู้อบลมร้อนแบบถาด (Tray drying)</t>
        </is>
      </c>
      <c r="G33" s="186" t="inlineStr">
        <is>
          <t>การอบแห้งด้วยคลื่นไมโครเวฟ (Microwave drying)</t>
        </is>
      </c>
      <c r="H33" s="186" t="inlineStr">
        <is>
          <t>การอบแห้งแบบพ่นฝอยด้วยความร้อน (Spray drying)</t>
        </is>
      </c>
      <c r="I33" s="186" t="inlineStr">
        <is>
          <t>การอบแห้งด้วยรังสีอินฟราเรด (Infrared drying)</t>
        </is>
      </c>
      <c r="J33" s="185" t="n">
        <v>1</v>
      </c>
      <c r="K33" s="186" t="inlineStr">
        <is>
          <t>✅ คำตอบที่ถูกต้อง: ข้อ ก. Area of standard preparation
🎯 ทำไมข้อนี้ถึงถูก:
ตามสูตรการคำนวณมาตรฐานของเภสัชตำรับ USP สำหรับการหาปริมาณตัวยาสำคัญด้วยเทคนิค HPLC:
$$\text{Amount} = \left( \frac{r_u}{r_s} \right) \times C_s \times \left( \frac{V}{W} \right)$$
โดยที่:
• $r_u$ = Peak response ของสารละลายตัวอย่าง (Assay preparation)
• $r_s$ = Peak response ของสารละลายมาตรฐาน (Standard preparation) ซึ่งทำหน้าที่เป็นตัวหาร
• $C_s$ = ความเข้มข้นของสารละลายมาตรฐาน
🔍 ข้ออื่นผิดเพราะอะไร:
• ข้อ ข.: Concentration of standard preparation ($C_s$) เป็นตัวคูณในสูตรคำนวณ ไม่ได้เป็นตัวหาร
• ข้อ ค.: Weight of sample เป็นตัวหารในขั้นตอนการคำนวณร้อยละของตัวยาในผงยา แต่ไม่ใช่ตัวหารของอัตราส่วน Peak area
• ข้อ ง.: Dilution factor เป็นตัวคูณปรับปริมาตรการเจือจาง
• ข้อ จ.: Label amount ใช้เป็นตัวหารในขั้นตอนสุดท้ายเพื่อหาร้อยละเทียบกับฉลาก (%LA)</t>
        </is>
      </c>
      <c r="L33" s="186" t="n"/>
      <c r="M33" s="186" t="inlineStr">
        <is>
          <t>Product Group 2: Chromatography</t>
        </is>
      </c>
      <c r="N33" s="186" t="inlineStr">
        <is>
          <t>2.2 HPLC (Liquid Chromatography)</t>
        </is>
      </c>
      <c r="O33" s="185" t="inlineStr">
        <is>
          <t>Product</t>
        </is>
      </c>
      <c r="P33" s="186" t="inlineStr">
        <is>
          <t>ข้อสอบจริง Product ปี 2562 ข้อ 3</t>
        </is>
      </c>
      <c r="Q33" s="185" t="inlineStr">
        <is>
          <t>ข้อสอบจริง</t>
        </is>
      </c>
      <c r="R33" s="185" t="inlineStr">
        <is>
          <t>2562</t>
        </is>
      </c>
      <c r="S33" s="185" t="n"/>
    </row>
    <row r="34" ht="24" customHeight="1" s="49">
      <c r="A34" s="185" t="n">
        <v>32</v>
      </c>
      <c r="B34" s="186" t="n"/>
      <c r="C34" s="186" t="inlineStr">
        <is>
          <t>ในการตรวจวิเคราะห์ตัวอย่างยา A ด้วยเครื่อง HPLC ภายใต้สภาวะโครมาโทกราฟีเดียวกัน หากพบว่าค่าเวลาในการชะ (Retention time: tR) ของตัวอย่างยา A มีค่าเท่ากับค่า Retention time ของสารมาตรฐานบริสุทธิ์ (Standard) อย่างแม่นยำ ข้อความใดต่อไปนี้อธิบายความหมายได้ถูกต้องที่สุด?</t>
        </is>
      </c>
      <c r="D34" s="186" t="n"/>
      <c r="E34" s="186" t="inlineStr">
        <is>
          <t>ตัวอย่างยา A มีระยะเวลาที่ถูกกักเก็บอยู่ในคอลัมน์เท่ากับสารมาตรฐาน บ่งชี้เบื้องต้นว่าอาจเป็นสารชนิดเดียวกัน (Identity indication)</t>
        </is>
      </c>
      <c r="F34" s="186" t="inlineStr">
        <is>
          <t>ตัวอย่างยา A มีปริมาณความเข้มข้นเท่ากับสารมาตรฐานแน่นอน 100%</t>
        </is>
      </c>
      <c r="G34" s="186" t="inlineStr">
        <is>
          <t>ตัวอย่างยา A เป็นสารคนละชนิดกับสารมาตรฐานอย่างแน่นอน</t>
        </is>
      </c>
      <c r="H34" s="186" t="inlineStr">
        <is>
          <t>ตัวอย่างยา A เกิดจากการสลายตัว (By-product) ของสารมาตรฐาน</t>
        </is>
      </c>
      <c r="I34" s="186" t="inlineStr">
        <is>
          <t>ตัวอย่างยา A มีแรงดึงดูดกับวัฏภาคนิ่ง (Stationary phase) มากกว่าสารมาตรฐาน</t>
        </is>
      </c>
      <c r="J34" s="185" t="n">
        <v>1</v>
      </c>
      <c r="K34" s="186" t="inlineStr">
        <is>
          <t>✅ คำตอบที่ถูกต้อง: ข้อ ก. ตัวอย่างยา A มีระยะเวลาที่ถูกกักเก็บอยู่ในคอลัมน์เท่ากับสารมาตรฐาน บ่งชี้เบื้องต้นว่าอาจเป็นสารชนิดเดียวกัน (Identity indication)
🎯 ทำไมข้อนี้ถึงถูก:
ข้อ ก. การที่สารตัวอย่างมีค่า tR ตรงกับสารมาตรฐานภายใต้สภาวะโครมาโทกราฟีเดียวกัน หมายความว่าสารทั้งสองใช้เวลาอยู่ในคอลัมน์เท่ากันและมีค่าสัมประสิทธิ์การแบ่งกระจายตัว (Partition coefficient) เหมือนกัน ใช้เป็นหลักฐานเบื้องต้นในการพิสูจน์เอกลักษณ์ (Chromatographic Identification)
🔍 ข้ออื่นผิดเพราะอะไร:
• ข้อ ข. (ปริมาณเท่ากัน): ปริมาณสารดูจากพื้นที่ใต้พีค (Peak Area) หรือความสูงพีค (Peak Height) ไม่ได้ดูจาก tR
• ข้อ ค. (เป็นคนละสาร): tR ที่ตรงกันบ่งชี้ว่าเป็นสารชนิดเดียวกัน ไม่ใช่คนละสาร
• ข้อ ง. (เป็น By-product): สารสลายตัวจะมี tR แตกต่างจากสารมาตรฐาน
• ข้อ จ. (ชอบ Stationary phase มากกว่า): ถ้าชอบมากกว่า tR จะต้องนานกว่า ไม่ใช่เท่ากัน</t>
        </is>
      </c>
      <c r="L34" s="186" t="n"/>
      <c r="M34" s="186" t="inlineStr">
        <is>
          <t>Product Group 2: Chromatography</t>
        </is>
      </c>
      <c r="N34" s="186" t="inlineStr">
        <is>
          <t>2.4 System Suitability Testing</t>
        </is>
      </c>
      <c r="O34" s="185" t="inlineStr">
        <is>
          <t>Product</t>
        </is>
      </c>
      <c r="P34" s="186" t="inlineStr">
        <is>
          <t>ข้อสอบจริง Product ปี 2561 ข้อ 31</t>
        </is>
      </c>
      <c r="Q34" s="185" t="inlineStr">
        <is>
          <t>ข้อสอบจริง</t>
        </is>
      </c>
      <c r="R34" s="185" t="inlineStr">
        <is>
          <t>2561</t>
        </is>
      </c>
      <c r="S34" s="185" t="n"/>
    </row>
    <row r="35" ht="24" customHeight="1" s="49">
      <c r="A35" s="185" t="n">
        <v>33</v>
      </c>
      <c r="B35" s="186" t="n"/>
      <c r="C35" s="186" t="inlineStr">
        <is>
          <t>จากการวิเคราะห์ยา Omeprazole และสารปนเปื้อน Omeprazole Related Compound A ด้วยเครื่อง HPLC พบว่า Omeprazole มีค่า Retention time = 8.0 นาที มีความกว้างของฐานพีค (W1) = 0.8 นาที และ Related Compound A มีค่า Retention time = 10.0 นาที มีความกว้างของฐานพีค (W2) = 1.2 นาที จงคำนวณหาค่า Resolution (Rs) ระหว่างพีคทั้งสอง</t>
        </is>
      </c>
      <c r="D35" s="186" t="n"/>
      <c r="E35" s="186" t="inlineStr">
        <is>
          <t>2.0</t>
        </is>
      </c>
      <c r="F35" s="186" t="inlineStr">
        <is>
          <t>1.0</t>
        </is>
      </c>
      <c r="G35" s="186" t="inlineStr">
        <is>
          <t>1.5</t>
        </is>
      </c>
      <c r="H35" s="186" t="inlineStr">
        <is>
          <t>2.5</t>
        </is>
      </c>
      <c r="I35" s="186" t="inlineStr">
        <is>
          <t>3.0</t>
        </is>
      </c>
      <c r="J35" s="185" t="n">
        <v>1</v>
      </c>
      <c r="K35" s="186" t="inlineStr">
        <is>
          <t>✅ คำตอบที่ถูกต้อง: ข้อ ก. ค่า Rf (Retention factor) และสีของจุดสารตัวอย่างตรงกับจุดสารมาตรฐาน Steroid A RS
🎯 ทำไมข้อนี้ถึงถูก:
ในการตรวจเอกลักษณ์ (Identification test) ด้วยวิธี Thin Layer Chromatography (TLC) ตามเภสัชตำรับ เกณฑ์การตัดสินว่าสารตัวอย่างตรงกับตัวยาสำคัญคือ ค่า Rf (Retention factor = ระยะทางที่สารเคลื่อนที่ / ระยะทางที่ตัวทำละลายเคลื่อนที่) ของจุดหลักที่ได้จากสารละลายตัวอย่าง จะต้องมีค่าเท่ากันและปรากฏสีหรือลักษณะการดูดกลืนแสงภายใต้ UV/พ่นสารตรวจจับ ตรงกันอย่างสมบูรณ์กับจุดของสารละลายมาตรฐาน (Reference Standard)
🔍 ข้ออื่นผิดเพราะอะไร:
• ข้อ ข.: พื้นที่ใต้พีคเป็นพารามิเตอร์ของโครมาโทกราฟีแบบใช้เครื่องมือ (HPLC/GC) ไม่ใช่การตรวจเอกลักษณ์บนแผ่น TLC
• ข้อ ค.: เวลาในการเคลื่อนที่ของ Solvent front ขึ้นกับแรงแคปิลลารี ไม่ได้ใช้ระบุเอกลักษณ์ของตัวยา
• ข้อ ง.: ปริมาตร Mobile phase ใน Chamber เป็นสภาวะการทดลอง ไม่ใช่ผลการวิเคราะห์ตัวยา
• ข้อ จ.: น้ำหนักของแผ่นซิลิกาไม่เกี่ยวข้องกับการพิสูจน์เอกลักษณ์ทางเคมี</t>
        </is>
      </c>
      <c r="L35" s="186" t="n"/>
      <c r="M35" s="186" t="inlineStr">
        <is>
          <t>Product Group 2: Chromatography</t>
        </is>
      </c>
      <c r="N35" s="186" t="inlineStr">
        <is>
          <t>2.1 TLC (Thin Layer)</t>
        </is>
      </c>
      <c r="O35" s="185" t="inlineStr">
        <is>
          <t>Product</t>
        </is>
      </c>
      <c r="P35" s="186" t="inlineStr">
        <is>
          <t>ข้อสอบจริง Product ปี 2561 ข้อ 40</t>
        </is>
      </c>
      <c r="Q35" s="185" t="inlineStr">
        <is>
          <t>ข้อสอบจริง</t>
        </is>
      </c>
      <c r="R35" s="185" t="inlineStr">
        <is>
          <t>2561</t>
        </is>
      </c>
      <c r="S35" s="185" t="n"/>
    </row>
    <row r="36" ht="24" customHeight="1" s="49">
      <c r="A36" s="185" t="n">
        <v>34</v>
      </c>
      <c r="B36" s="186" t="n"/>
      <c r="C36" s="186" t="inlineStr">
        <is>
          <t>หากต้องการตรวจหาปริมาณตัวยาสำคัญของ Ethinyl estradiol (EE) และ Levonorgestrel ที่ประกอบอยู่ในตำรับยาเม็ดคุมกำเนิด ควรเลือกใช้วิธีการวิเคราะห์ในข้อใดตามเภสัชตำรับ?</t>
        </is>
      </c>
      <c r="D36" s="186" t="n"/>
      <c r="E36" s="186" t="inlineStr">
        <is>
          <t>High-Performance Liquid Chromatography (HPLC)</t>
        </is>
      </c>
      <c r="F36" s="186" t="inlineStr">
        <is>
          <t>Mass Spectrometry (MS เดี่ยวๆ โดยไม่แยกสาร)</t>
        </is>
      </c>
      <c r="G36" s="186" t="inlineStr">
        <is>
          <t>UV-Visible Spectrophotometry</t>
        </is>
      </c>
      <c r="H36" s="186" t="inlineStr">
        <is>
          <t>Infrared Spectroscopy (FTIR)</t>
        </is>
      </c>
      <c r="I36" s="186" t="inlineStr">
        <is>
          <t>Planar Paper Chromatography</t>
        </is>
      </c>
      <c r="J36" s="185" t="n">
        <v>1</v>
      </c>
      <c r="K36" s="186" t="inlineStr">
        <is>
          <t>✅ คำตอบที่ถูกต้อง: ข้อ ก. Plasticizer (สารเพิ่มความยืดหยุ่นลดความเปราะของฟิล์ม)
🎯 ทำไมข้อนี้ถึงถูก:
ในสูตรเคลือบฟิล์มยาเม็ด สารกลุ่ม Triethyl citrate, Polyethylene glycol (PEG), หรือ Glycerin ทำหน้าที่เป็น Plasticizer (สารพลาสติไซเซอร์) ซึ่งแทรกตัวระหว่างสายพอลิเมอร์ ลดแรงดึงดูดระหว่างโมเลกุล ทำให้ฟิล์มมีความยืดหยุ่นสูงขึ้น (Flexibility) ลดความเปราะแตก (Brittleness) และป้องกันปัญหาฟิล์มกะเทาะหรือแตกลายงา (Film cracking/peeling)
🔍 ข้ออื่นผิดเพราะอะไร:
• ข้อ ข.: Film-forming polymer เป็นสารหลักที่สร้างแผ่นฟิล์ม เช่น HPMC, Ethylcellulose
• ข้อ ค.: Colorant ทำหน้าที่ให้สีสันแก่ยาเม็ด เช่น Iron oxides หรือ FD&amp;C dyes
• ข้อ ง.: Opacifier ทำหน้าที่ทำให้ฟิล์มทึบแสงเพื่อป้องกันแสง เช่น Titanium dioxide (TiO2)
• ข้อ จ.: Anti-tacking agent ทำหน้าที่ลดความเหนียวติดกันของเม็ดยาระหว่างเคลือบ เช่น Talc</t>
        </is>
      </c>
      <c r="L36" s="186" t="n"/>
      <c r="M36" s="186" t="inlineStr">
        <is>
          <t>Product Group 2: Chromatography</t>
        </is>
      </c>
      <c r="N36" s="186" t="inlineStr">
        <is>
          <t>2.2 HPLC (Liquid Chromatography)</t>
        </is>
      </c>
      <c r="O36" s="185" t="inlineStr">
        <is>
          <t>Product</t>
        </is>
      </c>
      <c r="P36" s="186" t="inlineStr">
        <is>
          <t>ข้อสอบจริง Product ปี 2561 ข้อ 63</t>
        </is>
      </c>
      <c r="Q36" s="185" t="inlineStr">
        <is>
          <t>ข้อสอบจริง</t>
        </is>
      </c>
      <c r="R36" s="185" t="inlineStr">
        <is>
          <t>2561</t>
        </is>
      </c>
      <c r="S36" s="185" t="n"/>
    </row>
    <row r="37" ht="24" customHeight="1" s="49">
      <c r="A37" s="185" t="n">
        <v>35</v>
      </c>
      <c r="B37" s="186" t="n"/>
      <c r="C37" s="186" t="inlineStr">
        <is>
          <t>ในการตรวจสอบเพื่อพิสูจน์เอกลักษณ์ (Identification) ของวัตถุดิบตัวยาสำคัญ Metformin hydrochloride (Raw material) ตามข้อกำหนดในเภสัชตำรับสากล (USP-NF / BP) เครื่องมือวิเคราะห์หลักที่ต้องใช้คือเครื่องมือใด?</t>
        </is>
      </c>
      <c r="D37" s="186" t="n"/>
      <c r="E37" s="186" t="inlineStr">
        <is>
          <t>Infrared Spectroscopy (FTIR)</t>
        </is>
      </c>
      <c r="F37" s="186" t="inlineStr">
        <is>
          <t>Thin-Layer Chromatography (TLC)</t>
        </is>
      </c>
      <c r="G37" s="186" t="inlineStr">
        <is>
          <t>UV-Visible Spectrophotometry</t>
        </is>
      </c>
      <c r="H37" s="186" t="inlineStr">
        <is>
          <t>Fluorescence Spectrophotometry</t>
        </is>
      </c>
      <c r="I37" s="186" t="inlineStr">
        <is>
          <t>X-ray Powder Diffractometry</t>
        </is>
      </c>
      <c r="J37" s="185" t="n">
        <v>1</v>
      </c>
      <c r="K37" s="186" t="inlineStr">
        <is>
          <t>✅ คำตอบที่ถูกต้อง: ข้อ ก. Infrared Spectroscopy (FTIR)
🎯 ทำไมข้อนี้ถึงถูก:
ข้อ ก. Infrared Spectroscopy (FTIR ตาม USP &lt;197K&gt; หรือ &lt;197A&gt;) เป็นการทดสอบพิสูจน์เอกลักษณ์อันดับหนึ่ง (Identification Test A) ใน Monograph ของ Metformin hydrochloride โดยสเปกตรัมอินฟราเรดของสารตัวอย่างจะต้องตรงกับสเปกตรัมของสารมาตรฐาน Metformin HCl RS ทุกตำแหน่งพีค
🔍 ข้ออื่นผิดเพราะอะไร:
• ข้อ ข. (TLC): ใช้เป็นวิธีเสริม (Test B) ไม่ใช่วิธีหลักที่มีความจำเพาะสูงเท่า FTIR
• ข้อ ค. (UV-Vis): สเปกตรัม UV ของ Metformin มีแถบดูดกลืนแสงกว้าง ไม่จำเพาะเจาะจงเท่า FTIR
• ข้อ ง. (Fluorescence): Metformin ไม่เรืองแสง
• ข้อ จ. (XRPD): ใช้ตรวจ Polymorph ไม่ใช่ ID พื้นฐาน</t>
        </is>
      </c>
      <c r="L37" s="186" t="n"/>
      <c r="M37" s="186" t="inlineStr">
        <is>
          <t>Product Group 2: Chromatography</t>
        </is>
      </c>
      <c r="N37" s="186" t="inlineStr">
        <is>
          <t>2.4 System Suitability Testing</t>
        </is>
      </c>
      <c r="O37" s="185" t="inlineStr">
        <is>
          <t>Product</t>
        </is>
      </c>
      <c r="P37" s="186" t="inlineStr">
        <is>
          <t>ข้อสอบจริง Product ปี 2561 ข้อ 67</t>
        </is>
      </c>
      <c r="Q37" s="185" t="inlineStr">
        <is>
          <t>ข้อสอบจริง</t>
        </is>
      </c>
      <c r="R37" s="185" t="inlineStr">
        <is>
          <t>2561</t>
        </is>
      </c>
      <c r="S37" s="185" t="n"/>
    </row>
    <row r="38" ht="24" customHeight="1" s="49">
      <c r="A38" s="185" t="n">
        <v>36</v>
      </c>
      <c r="B38" s="186" t="n"/>
      <c r="C38" s="186" t="inlineStr">
        <is>
          <t>ในการควบคุมคุณภาพวัตถุดิบยาที่เป็น Chiral drug ซึ่งอยู่ในรูปผสมของคู่ไอโซเมอร์ชนิด Enantiomers (Racemic mixture) วิธีการในข้อใดต่อไปนี้สามารถใช้แยกและตรวจวัดอัตราส่วนของ Enantiomers ได้อย่างมีประสิทธิภาพ</t>
        </is>
      </c>
      <c r="D38" s="186" t="n"/>
      <c r="E38" s="186" t="inlineStr">
        <is>
          <t>Chiral HPLC (การใช้ Chiral Stationary Phase เช่น Cyclodextrin หรือ Polysaccharide-based column)</t>
        </is>
      </c>
      <c r="F38" s="186" t="inlineStr">
        <is>
          <t>Conventional C18 Reversed-Phase HPLC โดยใช้ Mobile phase ทั่วไป</t>
        </is>
      </c>
      <c r="G38" s="186" t="inlineStr">
        <is>
          <t>Standard Thin Layer Chromatography บนแผ่น Silica gel ปกติ</t>
        </is>
      </c>
      <c r="H38" s="186" t="inlineStr">
        <is>
          <t>Direct UV-Vis Spectrophotometry</t>
        </is>
      </c>
      <c r="I38" s="186" t="inlineStr">
        <is>
          <t>Non-aqueous Acid-Base Titration</t>
        </is>
      </c>
      <c r="J38" s="185" t="n">
        <v>1</v>
      </c>
      <c r="K38" s="186" t="inlineStr">
        <is>
          <t>✅ คำตอบที่ถูกต้อง: ข้อ ก. Chiral HPLC (การใช้ Chiral Stationary Phase เช่น Cyclodextrin หรือ Polysaccharide-based column)
🎯 ทำไมข้อนี้ถึงถูก:
การแยก Enantiomers จำเป็นต้องสร้างสิ่งแวดล้อมที่ไม่สมมาตร (Chiral environment) โดยการใช้ Chiral Stationary Phase (CSP) เช่น คอลัมน์ที่เคลือบด้วย Amylose, Cellulose derivatives หรือ Cyclodextrin ซึ่งจะเกิดปฏิกิริยาสามมิติที่ไม่เท่ากัน (Three-point interaction) กับ enantiomer แต่ละตัว เกิดเป็น Diastereomeric complexes ชั่วคราวที่มีพลังงานยึดเหนี่ยวต่างกัน ทำให้สามารถแยกพีคออกจากกันได้อย่างสมบูรณ์
🔍 ข้ออื่นผิดเพราะอะไร:
• ข้อ ข. (C18 RP-HPLC ปกติ): C18 ไม่มี Chiral selector คู่ enantiomers จะชะออกมาที่ Retention time เดียวกันพอดี (Co-elution)
• ข้อ ค. (Silica TLC ปกติ): ไม่มี Chiral phase ได้ค่า Rf เท่ากัน
• ข้อ ง. (UV-Vis): สเปกตรัมการดูดกลืนแสง UV ของคู่ enantiomer เหมือนกันทุกประการ
• ข้อ จ. (Non-aqueous Titration): ทำปฏิกิริยากรดด่างเท่ากัน ไม่สามารถแยกหรือวัดสัดส่วนได้</t>
        </is>
      </c>
      <c r="L38" s="186" t="n"/>
      <c r="M38" s="186" t="inlineStr">
        <is>
          <t>Product Group 2: Chromatography</t>
        </is>
      </c>
      <c r="N38" s="186" t="inlineStr">
        <is>
          <t>2.4 System Suitability Testing</t>
        </is>
      </c>
      <c r="O38" s="185" t="inlineStr">
        <is>
          <t>Product</t>
        </is>
      </c>
      <c r="P38" s="186" t="inlineStr">
        <is>
          <t>ข้อสอบจริง Product ปี 2561 ข้อ 91</t>
        </is>
      </c>
      <c r="Q38" s="185" t="inlineStr">
        <is>
          <t>ข้อสอบจริง</t>
        </is>
      </c>
      <c r="R38" s="185" t="inlineStr">
        <is>
          <t>2561</t>
        </is>
      </c>
      <c r="S38" s="185" t="n"/>
    </row>
    <row r="39" ht="24" customHeight="1" s="49">
      <c r="A39" s="185" t="n">
        <v>37</v>
      </c>
      <c r="B39" s="186" t="n"/>
      <c r="C39" s="186" t="inlineStr">
        <is>
          <t>จากภาพแผนผังระบบการวิเคราะห์ทางเครื่องมือ [📷 มีรูปภาพประกอบ: image115.png] ที่ประกอบด้วย Solvent reservoirs, Degasser, High-pressure pump, Autosampler, Column compartment, และ UV/Vis Photodiode Array Detector จัดเป็นเครื่องมือวิเคราะห์ชนิดใด?</t>
        </is>
      </c>
      <c r="D39" s="186" t="n"/>
      <c r="E39" s="186" t="inlineStr">
        <is>
          <t>High-Performance Liquid Chromatography (HPLC)</t>
        </is>
      </c>
      <c r="F39" s="186" t="inlineStr">
        <is>
          <t>Gas Chromatography (GC)</t>
        </is>
      </c>
      <c r="G39" s="186" t="inlineStr">
        <is>
          <t>Planar Thin-Layer Chromatography (TLC)</t>
        </is>
      </c>
      <c r="H39" s="186" t="inlineStr">
        <is>
          <t>Countercurrent Chromatography (CCC)</t>
        </is>
      </c>
      <c r="I39" s="186" t="inlineStr">
        <is>
          <t>Capillary Electrophoresis (CE)</t>
        </is>
      </c>
      <c r="J39" s="185" t="n">
        <v>1</v>
      </c>
      <c r="K39" s="186" t="inlineStr">
        <is>
          <t>✅ คำตอบที่ถูกต้อง: ข้อ ก. High-Performance Liquid Chromatography (HPLC)
🎯 ทำไมข้อนี้ถึงถูก:
ข้อ ก. แผนภาพแสดงส่วนประกอบมาตรฐานของเครื่อง HPLC:
1. Solvent Reservoirs (ขวดใส่ Mobile phase)
2. Degasser (เครื่องไล่ฟองก๊าซ)
3. High-Pressure Pump (ปั๊มแรงดันสูง)
4. Autosampler (เครื่องฉีดสารตัวอย่างอัตโนมัติ)
5. Column Oven/Compartment (ช่องควบคุมอุณหภูมิคอลัมน์)
6. UV/PDA Detector (ตัวตรวจวัดการดูดกลืนแสง)
🔍 ข้ออื่นผิดเพราะอะไร:
• ข้อ ข. (GC): ใช้ก๊าซเป็น Mobile phase และมีเตาอบความร้อนสูง
• ข้อ ค. (TLC): ใช้แผ่นระนาบ ไม่ใช้ปั๊มแรงดันสูง
• ข้อ ง. (CCC): เป็นระบบของเหลวสองเฟสที่ไม่ใช้ของแข็งในคอลัมน์
• ข้อ จ. (CE): ใช้สนามไฟฟ้าแรงดันสูงแยกสารในหลอดคาพิลลารี</t>
        </is>
      </c>
      <c r="L39" s="186" t="n"/>
      <c r="M39" s="186" t="inlineStr">
        <is>
          <t>Product Group 2: Chromatography</t>
        </is>
      </c>
      <c r="N39" s="186" t="inlineStr">
        <is>
          <t>2.2 HPLC (Liquid Chromatography)</t>
        </is>
      </c>
      <c r="O39" s="185" t="inlineStr">
        <is>
          <t>Product</t>
        </is>
      </c>
      <c r="P39" s="186" t="inlineStr">
        <is>
          <t>ข้อสอบจริง Product ปี 2561 ข้อ 103</t>
        </is>
      </c>
      <c r="Q39" s="185" t="inlineStr">
        <is>
          <t>ข้อสอบจริง</t>
        </is>
      </c>
      <c r="R39" s="185" t="inlineStr">
        <is>
          <t>2561</t>
        </is>
      </c>
      <c r="S39" s="185" t="n"/>
    </row>
    <row r="40" ht="24" customHeight="1" s="49">
      <c r="A40" s="185" t="n">
        <v>38</v>
      </c>
      <c r="B40" s="186" t="n"/>
      <c r="C40" s="186" t="inlineStr">
        <is>
          <t>ตามเภสัชตำรับสากล USP &lt;621&gt; Chromatography ข้อใดต่อไปนี้ระบุเกณฑ์ข้อกำหนดสำหรับ System Suitability Parameters ของระบบ HPLC ได้ 'ไม่ถูกต้อง'</t>
        </is>
      </c>
      <c r="D40" s="186" t="n"/>
      <c r="E40" s="186" t="inlineStr">
        <is>
          <t>ค่า Resolution (Rs) ระหว่าง 2 พีคที่แยกจากกันอย่างสมบูรณ์ (Baseline separation) ต้องมีค่าไม่เกิน 0.8</t>
        </is>
      </c>
      <c r="F40" s="186" t="inlineStr">
        <is>
          <t>ค่า Symmetry factor หรือ Tailing factor (T) ของพีคตัวยาสำคัญ ควรมีค่าอยู่ระหว่าง 0.8 ถึง 1.8 (ไม่เกิน 2.0)</t>
        </is>
      </c>
      <c r="G40" s="186" t="inlineStr">
        <is>
          <t>ค่าสัมประสิทธิ์ความแปรปรวนของการทำซ้ำ (%RSD ของ Peak response) จากการฉีดสารมาตรฐานซ้ำ 5-6 ครั้ง โดยทั่วไปต้องไม่เกิน 2.0%</t>
        </is>
      </c>
      <c r="H40" s="186" t="inlineStr">
        <is>
          <t>ค่า Theoretical plate number (N) ของคอลัมน์ ยิ่งมีค่าสูง แสดงว่าคอลัมน์มีประสิทธิภาพการแยกที่ดีและพีคแคบ</t>
        </is>
      </c>
      <c r="I40" s="186" t="inlineStr">
        <is>
          <t>ค่า Capacity factor หรือ Retention factor (k') ควรมีค่ามากกว่า 2.0 เพื่อให้มั่นใจว่าสารไม่หลุดออกมาที่ Dead time</t>
        </is>
      </c>
      <c r="J40" s="185" t="n">
        <v>1</v>
      </c>
      <c r="K40" s="186" t="inlineStr">
        <is>
          <t>✅ คำตอบที่ถูกต้อง: ข้อ ก. ค่า Resolution (Rs) ระหว่าง 2 พีคที่แยกจากกันอย่างสมบูรณ์ (Baseline separation) ต้องมีค่าไม่เกิน 0.8
🎯 ทำไมข้อนี้ถึงถูก:
ข้อ ก. กล่าวผิดอย่างชัดเจน เพราะเกณฑ์มาตรฐานสำหรับ Baseline separation คือค่า Resolution (Rs) ต้อง 'มากกว่าหรือเท่ากับ 1.5' (Rs ≥ 1.5) หากค่า Rs = 0.8 พีคจะเกิดการซ้อนทับกันอย่างมาก (Peak overlap) ไม่สามารถวิเคราะห์เชิงปริมาณได้อย่างแม่นยำ
🔍 ข้ออื่นผิดเพราะอะไร:
• ข้อ ข.: ถูกต้อง Tailing factor (T) ในอุดมคติคือ 1.0 และเกณฑ์ยอมรับทั่วไปคือ T ≤ 2.0
• ข้อ ค.: ถูกต้อง %RSD สำหรับการฉีดซ้ำ 5-6 ครั้งตาม USP กำหนดให้ NMT 2.0% (สำหรับ Assay)
• ข้อ ง.: ถูกต้อง Plate count (N) ยิ่งสูง พีคยิ่งแคบและประสิทธิภาพคอลัมน์ยิ่งดี
• ข้อ จ.: ถูกต้อง Capacity factor (k') &gt; 2.0 ป้องกันสารหลุดเร็วเกินไปใกล้ solvent front</t>
        </is>
      </c>
      <c r="L40" s="186" t="n"/>
      <c r="M40" s="186" t="inlineStr">
        <is>
          <t>Product Group 2: Chromatography</t>
        </is>
      </c>
      <c r="N40" s="186" t="inlineStr">
        <is>
          <t>2.5 Chromatographic QA</t>
        </is>
      </c>
      <c r="O40" s="185" t="inlineStr">
        <is>
          <t>Product</t>
        </is>
      </c>
      <c r="P40" s="186" t="inlineStr">
        <is>
          <t>ข้อสอบจริง Product ปี 2561 ข้อ 107</t>
        </is>
      </c>
      <c r="Q40" s="185" t="inlineStr">
        <is>
          <t>ข้อสอบจริง</t>
        </is>
      </c>
      <c r="R40" s="185" t="inlineStr">
        <is>
          <t>2561</t>
        </is>
      </c>
      <c r="S40" s="185" t="n"/>
    </row>
    <row r="41" ht="24" customHeight="1" s="49">
      <c r="A41" s="185" t="n">
        <v>39</v>
      </c>
      <c r="B41" s="186" t="n"/>
      <c r="C41" s="186" t="inlineStr">
        <is>
          <t>เครื่องมือชนิดใดเหมาะสำหรับการแยกสารผสมระหว่าง estrogen และ progesterone</t>
        </is>
      </c>
      <c r="D41" s="186" t="n"/>
      <c r="E41" s="186" t="inlineStr">
        <is>
          <t>UV-Vis spectroscopy</t>
        </is>
      </c>
      <c r="F41" s="186" t="inlineStr">
        <is>
          <t>Spectrofluorimetry</t>
        </is>
      </c>
      <c r="G41" s="186" t="inlineStr">
        <is>
          <t>Infrared spectroscopy</t>
        </is>
      </c>
      <c r="H41" s="186" t="inlineStr">
        <is>
          <t>HPLC-UV</t>
        </is>
      </c>
      <c r="I41" s="186" t="inlineStr">
        <is>
          <t>Mass spectroscopy</t>
        </is>
      </c>
      <c r="J41" s="185" t="n">
        <v>4</v>
      </c>
      <c r="K41" s="186" t="inlineStr">
        <is>
          <t>✅ คำตอบที่ถูกต้อง: ข้อ ง. HPLC-UV
🎯 ทำไมข้อนี้ถึงถูก:
Estrogen และ progesterone เป็นฮอร์โมนสเตียรอยด์ที่อยู่ในรูปของผสม การวิเคราะห์และแยกสารผสมออกจากกันจำเป็นต้องอาศัยเทคนิคการแยกทางโครมาโทกราฟี (Chromatographic separation) โดย HPLC (High-Performance Liquid Chromatography) ร่วมกับ UV detector เป็นวิธีมาตรฐานทางเภสัชตำรับในการแยกและหาปริมาณฮอร์โมนทั้งสองพร้อมกัน
🔍 ข้ออื่นผิดเพราะอะไร:
• ข้อ ก. (UV-Vis spectroscopy): สเปกโทรโฟโตเมทรีอย่างเดียวไม่สามารถแยกสารผสมที่มี absorbance spectrum ซ้อนทับกันได้
• ข้อ ข. (Spectrofluorimetry): Progesterone ไม่มี natural fluorescence เพียงพอ และไม่สามารถแยกโมเลกุลในสารผสมโดยปราศจากระบบโครมาโทกราฟี
• ข้อ ค. (Infrared spectroscopy): IR spectroscopy ใช้สำหรับพิสูจน์เอกลักษณ์ functional groups ของสารเดี่ยวบริสุทธิ์ ไม่เหมาะกับการแยกสารผสม
• ข้อ จ. (Mass spectroscopy): แม้ MS จะวัดมวลได้ แต่หากไม่มีระบบนำส่งหรือแยกสาร (separation front-end เช่น LC-MS) สารผสมที่เข้าสู่ ionization chamber จะเกิด matrix effect และ spectral overlap</t>
        </is>
      </c>
      <c r="L41" s="186" t="n"/>
      <c r="M41" s="186" t="inlineStr">
        <is>
          <t>Product Group 2: Chromatography</t>
        </is>
      </c>
      <c r="N41" s="186" t="inlineStr">
        <is>
          <t>2.5 Chromatographic QA</t>
        </is>
      </c>
      <c r="O41" s="185" t="inlineStr">
        <is>
          <t>Product</t>
        </is>
      </c>
      <c r="P41" s="186" t="inlineStr">
        <is>
          <t>[SOURCE: Mock Pharmtutor 2024 Set 1 ข้อ 94]</t>
        </is>
      </c>
      <c r="Q41" s="185" t="inlineStr">
        <is>
          <t>ข้อสอบจำลอง</t>
        </is>
      </c>
      <c r="R41" s="185" t="inlineStr">
        <is>
          <t>Mock Pharmtutor 2024</t>
        </is>
      </c>
      <c r="S41" s="185" t="n"/>
    </row>
    <row r="42" ht="24" customHeight="1" s="49">
      <c r="A42" s="185" t="n">
        <v>40</v>
      </c>
      <c r="B42" s="186" t="n"/>
      <c r="C42" s="186" t="inlineStr">
        <is>
          <t>หากต้องการเพิ่มประสิทธิภาพเทคนิคการวิเคราะห์ High-performance liquid chromatography ข้อใดไม่ควรปฏิบัติ</t>
        </is>
      </c>
      <c r="D42" s="186" t="inlineStr">
        <is>
          <t>pharmtutor2024/set2_q89.png</t>
        </is>
      </c>
      <c r="E42" s="186" t="inlineStr">
        <is>
          <t>เพิ่มความยาว column</t>
        </is>
      </c>
      <c r="F42" s="186" t="inlineStr">
        <is>
          <t>ลด flow rate</t>
        </is>
      </c>
      <c r="G42" s="186" t="inlineStr">
        <is>
          <t>ปรับอัตราส่วน mobile phase</t>
        </is>
      </c>
      <c r="H42" s="186" t="inlineStr">
        <is>
          <t>ปรับสภาวะเพื่อลดค่า resolution ระหว่างสารที่ต้องการวิเคราะห์และสารปนเปื้อน</t>
        </is>
      </c>
      <c r="I42" s="186" t="inlineStr">
        <is>
          <t>เลือก column ที่มีจำนวน theoretical plates สูงที่สุด</t>
        </is>
      </c>
      <c r="J42" s="185" t="n">
        <v>4</v>
      </c>
      <c r="K42" s="186" t="inlineStr">
        <is>
          <t>✅ คำตอบที่ถูกต้อง: ข้อ ง. ปรับสภาวะเพื่อลดค่า resolution ระหว่างสารที่ต้องการวิเคราะห์และสารปนเปื้อน
🎯 ทำไมข้อนี้ถึงถูก:
Resolution (Rs) เป็นตัวชี้วัดความสามารถในการแยกพีคออกจากกันอย่างสมบูรณ์ การปรับสภาวะเพื่อลดค่า resolution จะทำให้พีคซ้อนทับกัน (Peak co-elution) และแยกสารปนเปื้อนไม่ออก ซึ่งทำลายประสิทธิภาพการวิเคราะห์อย่างสิ้นเชิง
🔍 ข้ออื่นผิดเพราะอะไร:
• ข้อ ก.: การเพิ่มความยาวคอลัมน์ช่วยเพิ่มจำนวน theoretical plates (N) ส่งผลให้ค่า resolution สูงขึ้นตามสมการ Purnell
• ข้อ ข.: การลด flow rate ให้อยู่ในอัตราความเร็วเชิงเส้นที่เหมาะสมตาม Van Deemter curve ช่วยลดค่า Plate height (H) และเพิ่มประสิทธิภาพการแยก
• ข้อ ค.: การปรับอัตราส่วน mobile phase ช่วยเพิ่ม retention factor และ selectivity factor (alpha) ทำให้การแยกสารสองชนิดชัดเจนขึ้น
• ข้อ จ.: คอลัมน์ที่มีจำนวน theoretical plates สูงช่วยให้ยอดพีคมีความคมแคบ ไม่แผ่กว้าง เพิ่มความสามารถในการแยกสาร</t>
        </is>
      </c>
      <c r="L42" s="186" t="n"/>
      <c r="M42" s="186" t="inlineStr">
        <is>
          <t>Product Group 2: Chromatography</t>
        </is>
      </c>
      <c r="N42" s="186" t="inlineStr">
        <is>
          <t>2.5 Chromatographic QA</t>
        </is>
      </c>
      <c r="O42" s="185" t="inlineStr">
        <is>
          <t>Product</t>
        </is>
      </c>
      <c r="P42" s="186" t="inlineStr">
        <is>
          <t>[SOURCE: Mock Pharmtutor 2024 Set 2 ข้อ 89] MCQ ธ.ค. 66</t>
        </is>
      </c>
      <c r="Q42" s="185" t="inlineStr">
        <is>
          <t>ข้อสอบจำลอง</t>
        </is>
      </c>
      <c r="R42" s="185" t="inlineStr">
        <is>
          <t>Mock Pharmtutor 2024</t>
        </is>
      </c>
      <c r="S42" s="185" t="n"/>
    </row>
    <row r="43" ht="24" customHeight="1" s="49">
      <c r="A43" s="185" t="n">
        <v>41</v>
      </c>
      <c r="B43" s="186" t="n"/>
      <c r="C43" s="186" t="inlineStr">
        <is>
          <t>จากการวิเคราะห์ system suitability ของยาชนิดหนึ่งด้วยวิธี high performance liquid chromatography พบว่าพีคของยามีพารามิเตอร์ ดังต่อไปนี้: Retention time = 200 mins, ความสูงของพีค = 25 cm, ความกว้างของพีคที่ฐาน = 20 cm, ความกว้างของพีคครึ่งหนึ่ง = 10 cm หากค่ามาตรฐานของ theoretical plate number เท่ากับ 2000 การวิเคราะห์ system suitability ครั้งนี้ผ่านหรือไม่ กำหนดความยาวของคอลัมน์เท่ากับ 25 cm สูตรการคำนวณ N = 16 x (tR / W)^2 และ H = L / N (MCQ ธ.ค. 66)</t>
        </is>
      </c>
      <c r="D43" s="186" t="inlineStr">
        <is>
          <t>pharmtutor2024/set2_q90.png</t>
        </is>
      </c>
      <c r="E43" s="186" t="inlineStr">
        <is>
          <t>ผ่าน เนื่องจากมี theoretical plate number ผ่านเกณฑ์</t>
        </is>
      </c>
      <c r="F43" s="186" t="inlineStr">
        <is>
          <t>ผ่าน เนื่องจากมี plate height ผ่านเกณฑ์</t>
        </is>
      </c>
      <c r="G43" s="186" t="inlineStr">
        <is>
          <t>ไม่ผ่าน เนื่องจากมี theoretical plate number ต่ำกว่าเกณฑ์ และมีค่า H เท่ากับ 3.9 um</t>
        </is>
      </c>
      <c r="H43" s="186" t="inlineStr">
        <is>
          <t>ไม่ผ่าน เนื่องจากมี theoretical plate number ต่ำกว่าเกณฑ์ และมีค่า H เท่ากับ 15.6 um</t>
        </is>
      </c>
      <c r="I43" s="186" t="inlineStr">
        <is>
          <t>ไม่มีข้อใดถูก</t>
        </is>
      </c>
      <c r="J43" s="185" t="n">
        <v>4</v>
      </c>
      <c r="K43" s="186" t="inlineStr">
        <is>
          <t>✅ คำตอบที่ถูกต้อง: ข้อ ง. ไม่ผ่าน เนื่องจากมี theoretical plate number ต่ำกว่าเกณฑ์ และมีค่า H เท่ากับ 15.6 um
🎯 ทำไมข้อนี้ถึงถูก:
คำนวณจำนวน theoretical plates ได้ N = 16 คูณ (200 / 20)^2 = 1,600 plates ซึ่งต่ำกว่าเกณฑ์มาตรฐาน 2,000 plates จึงไม่ผ่านเกณฑ์ system suitability และมีค่า Plate height (H) เท่ากับ 15.6 ไมโครเมตร
🔍 ข้ออื่นผิดเพราะอะไร:
• ข้อ ก.: คำนวณ N ได้ 1,600 plates ซึ่งน้อยกว่าเกณฑ์กำหนด 2,000 plates จึงถือว่าไม่ผ่านเกณฑ์
• ข้อ ข.: ค่า N ไม่ผ่านเกณฑ์มาตรฐานของระบบ system suitability
• ข้อ ค.: ค่า H คำนวณได้ 15.6 ไมโครเมตร ไม่ใช่ 3.9 ไมโครเมตร
• ข้อ จ.: ไม่ถูกต้อง เนื่องจากข้อ ง. สรุปผลการประเมินและค่าคำนวณได้ถูกต้องตามสูตรที่ระบุ</t>
        </is>
      </c>
      <c r="L43" s="186" t="n"/>
      <c r="M43" s="186" t="inlineStr">
        <is>
          <t>Product Group 2: Chromatography</t>
        </is>
      </c>
      <c r="N43" s="186" t="inlineStr">
        <is>
          <t>2.4 System Suitability Testing</t>
        </is>
      </c>
      <c r="O43" s="185" t="inlineStr">
        <is>
          <t>Product</t>
        </is>
      </c>
      <c r="P43" s="186" t="inlineStr">
        <is>
          <t>[SOURCE: Mock Pharmtutor 2024 Set 2 ข้อ 90] MCQ ธ.ค. 66</t>
        </is>
      </c>
      <c r="Q43" s="185" t="inlineStr">
        <is>
          <t>ข้อสอบจำลอง</t>
        </is>
      </c>
      <c r="R43" s="185" t="inlineStr">
        <is>
          <t>Mock Pharmtutor 2024</t>
        </is>
      </c>
      <c r="S43" s="185" t="n"/>
    </row>
    <row r="44" ht="24" customHeight="1" s="49">
      <c r="A44" s="185" t="n">
        <v>42</v>
      </c>
      <c r="B44" s="186" t="n"/>
      <c r="C44" s="186" t="inlineStr">
        <is>
          <t>เภสัชกรต้องการพัฒนาวิธีวิเคราะห์การตรวจวัดสารปนเปื้อนของยา itraconazole ในขั้นตอนการทำ method validation หัวข้อใดไม่จำเป็นต้องทำ ตาม ICH guideline (MCQ ธ.ค. 66)</t>
        </is>
      </c>
      <c r="D44" s="186" t="n"/>
      <c r="E44" s="186" t="inlineStr">
        <is>
          <t>Accuracy</t>
        </is>
      </c>
      <c r="F44" s="186" t="inlineStr">
        <is>
          <t>Precision</t>
        </is>
      </c>
      <c r="G44" s="186" t="inlineStr">
        <is>
          <t>Specificity</t>
        </is>
      </c>
      <c r="H44" s="186" t="inlineStr">
        <is>
          <t>Limit of Detection (LOD)</t>
        </is>
      </c>
      <c r="I44" s="186" t="inlineStr">
        <is>
          <t>ไม่มีข้อใดถูก</t>
        </is>
      </c>
      <c r="J44" s="185" t="n">
        <v>4</v>
      </c>
      <c r="K44" s="186" t="inlineStr">
        <is>
          <t>✅ คำตอบที่ถูกต้อง: ข้อ ง. Limit of Detection (LOD)
🎯 ทำไมข้อนี้ถึงถูก:
ตามเกณฑ์ ICH Q2(R1) สำหรับการตรวจวัดหาปริมาณสารปนเปื้อน (Quantitative determination of impurities) ไม่จำเป็นต้องทำการทดสอบ Limit of Detection (LOD) เนื่องจากใช้วิเคราะห์หาปริมาณด้วย Limit of Quantitation (LOQ)
🔍 ข้ออื่นผิดเพราะอะไร:
• ข้อ ก.: Accuracy (ความถูกต้อง) เป็นหัวข้อบังคับที่ต้องทำสำหรับการวิเคราะห์หาปริมาณสิ่งปนเปื้อน
• ข้อ ข.: Precision (ความเที่ยง ทั้ง Repeatability และ Intermediate precision) เป็นหัวข้อบังคับที่ต้องประเมิน
• ข้อ ค.: Specificity (ความจำเพาะในการแยกพีคสิ่งปนเปื้อนออกจากตัวยาสำคัญ) เป็นหัวข้อบังคับเสมอ
• ข้อ จ.: ไม่ถูกต้อง เนื่องจากข้อ ง. (LOD) เป็นหัวข้อที่ได้รับการยกเว้นตามตาราง ICH guideline</t>
        </is>
      </c>
      <c r="L44" s="186" t="n"/>
      <c r="M44" s="186" t="inlineStr">
        <is>
          <t>Product Group 2: Chromatography</t>
        </is>
      </c>
      <c r="N44" s="186" t="inlineStr">
        <is>
          <t>2.4 System Suitability Testing</t>
        </is>
      </c>
      <c r="O44" s="185" t="inlineStr">
        <is>
          <t>Product</t>
        </is>
      </c>
      <c r="P44" s="186" t="inlineStr">
        <is>
          <t>[SOURCE: Mock Pharmtutor 2024 Set 2 ข้อ 118] MCQ ธ.ค. 66 [RECONSTRUCTED: แก้ไขคำย่อ KNC เป็น Limit of Detection (LOD)]</t>
        </is>
      </c>
      <c r="Q44" s="185" t="inlineStr">
        <is>
          <t>ข้อสอบจำลอง</t>
        </is>
      </c>
      <c r="R44" s="185" t="inlineStr">
        <is>
          <t>Mock Pharmtutor 2024</t>
        </is>
      </c>
      <c r="S44" s="185" t="n"/>
    </row>
    <row r="45" ht="24" customHeight="1" s="49">
      <c r="A45" s="185" t="n">
        <v>43</v>
      </c>
      <c r="B45" s="186" t="n"/>
      <c r="C45" s="186" t="inlineStr">
        <is>
          <t>การวิเคราะห์หาปริมาณตัวยา Ezetimibe ด้วยเทคนิค HPLC กำหนดเงื่อนไข Run time ไม่น้อยกว่า 2.4 เท่าของค่า retention time ของ ezetimibe peak (Run time: NLT 2.4 times the retention time of ezetimibe peak) หาก ezetimibe มีค่า retention time เท่ากับ 5 นาที การวิเคราะห์นี้ควรใช้ระยะเวลา run time ไม่น้อยกว่ากี่นาที</t>
        </is>
      </c>
      <c r="D45" s="186" t="n"/>
      <c r="E45" s="186" t="inlineStr">
        <is>
          <t>12 นาที</t>
        </is>
      </c>
      <c r="F45" s="186" t="inlineStr">
        <is>
          <t>5 นาที</t>
        </is>
      </c>
      <c r="G45" s="186" t="inlineStr">
        <is>
          <t>8 นาที</t>
        </is>
      </c>
      <c r="H45" s="186" t="inlineStr">
        <is>
          <t>10 นาที</t>
        </is>
      </c>
      <c r="I45" s="186" t="inlineStr">
        <is>
          <t>2.4 นาที</t>
        </is>
      </c>
      <c r="J45" s="185" t="n">
        <v>1</v>
      </c>
      <c r="K45" s="186" t="inlineStr">
        <is>
          <t>✅ คำตอบที่ถูกต้อง: ข้อ ก. 12 นาที
🎯 ทำไมข้อนี้ถึงถูก:
ตามข้อกำหนดเภสัชตำรับ Run time ต้องไม่น้อยกว่า 2.4 เท่าของ retention time (Rt เท่ากับ 5 นาที) คิดเป็น 2.4 คูณ 5 เท่ากับ 12 นาที เพื่อให้สารปนเปื้อนที่ชะออกช้า (late-eluting impurities) ถูกตรวจวัดได้ครบถ้วน
🔍 ข้ออื่นผิดเพราะอะไร:
• ข้อ ข.: 5 นาที เป็นเพียงค่า retention time ของตัวยา ezetimibe เท่านั้น หากหยุดรันจะไม่สามารถตรวจพบ impurities ที่ชะออกช้ากว่าได้
• ข้อ ค.: 8 นาที น้อยกว่าเกณฑ์ขั้นต่ำ 12 นาทีตามข้อกำหนด
• ข้อ ง.: 10 นาที ยังไม่ถึงเกณฑ์ขั้นต่ำ 2.4 เท่าของ retention time
• ข้อ จ.: 2.4 นาที เป็นเพียงตัวเลขสัดส่วนตัวคูณ ไม่ใช่เวลาการวิเคราะห์จริง</t>
        </is>
      </c>
      <c r="L45" s="186" t="n"/>
      <c r="M45" s="186" t="inlineStr">
        <is>
          <t>Product Group 2: Chromatography</t>
        </is>
      </c>
      <c r="N45" s="186" t="inlineStr">
        <is>
          <t>2.1 TLC (Thin Layer)</t>
        </is>
      </c>
      <c r="O45" s="185" t="inlineStr">
        <is>
          <t>Product</t>
        </is>
      </c>
      <c r="P45" s="186" t="inlineStr">
        <is>
          <t>[SOURCE: ข้อสอบจริง PLE CC1 (Product) ปี 2567 ข้อ 5]</t>
        </is>
      </c>
      <c r="Q45" s="185" t="inlineStr">
        <is>
          <t>ข้อสอบจริง</t>
        </is>
      </c>
      <c r="R45" s="185" t="inlineStr">
        <is>
          <t>2567</t>
        </is>
      </c>
      <c r="S45" s="185" t="n"/>
    </row>
    <row r="46" ht="24" customHeight="1" s="49">
      <c r="A46" s="185" t="n">
        <v>44</v>
      </c>
      <c r="B46" s="186" t="n"/>
      <c r="C46" s="186" t="inlineStr">
        <is>
          <t>ในการควบคุมคุณภาพและตรวจวิเคราะห์ปริมาณตัวยา Mometasone furoate ด้วยเทคนิค HPLC หากข้อกำหนดในเภสัชตำรับระบุว่าค่า Resolution (Rs) ต้องมีค่าไม่น้อยกว่า 6.0 ค่า Resolution นี้หมายถึงสิ่งใด</t>
        </is>
      </c>
      <c r="D46" s="186" t="n"/>
      <c r="E46" s="186" t="inlineStr">
        <is>
          <t>ความสม่ำเสมอของขนาดยาในแต่ละหน่วยบรรจุ</t>
        </is>
      </c>
      <c r="F46" s="186" t="inlineStr">
        <is>
          <t>ความสามารถของระบบโครมาโทกราฟีในการแยกพีคของสารสองตัวออกจากกันได้อย่างชัดเจน</t>
        </is>
      </c>
      <c r="G46" s="186" t="inlineStr">
        <is>
          <t>ความถูกต้องในการวัดเมื่อเปรียบเทียบกับค่าจริง (Accuracy)</t>
        </is>
      </c>
      <c r="H46" s="186" t="inlineStr">
        <is>
          <t>ความแม่นยำหรือความสามารถในการทำซ้ำของการวิเคราะห์ (Precision)</t>
        </is>
      </c>
      <c r="I46" s="186" t="inlineStr">
        <is>
          <t>ความสามารถของคอลัมน์ในการชะสารออกจากเฟสคงที่ได้รวดเร็ว</t>
        </is>
      </c>
      <c r="J46" s="185" t="n">
        <v>2</v>
      </c>
      <c r="K46" s="186" t="inlineStr">
        <is>
          <t>✅ คำตอบที่ถูกต้อง: ข้อ ข. ความสามารถของระบบโครมาโทกราฟีในการแยกพีคของสารสองตัวออกจากกันได้อย่างชัดเจน
🎯 ทำไมข้อนี้ถึงถูก:
Resolution (Rs) ในการทดสอบ System Suitability Testing ของ HPLC เป็นพารามิเตอร์ที่ประเมินความสามารถในการแยกสาร 2 ชนิดที่ชะออกมาใกล้เคียงกันออกจากกันได้อย่างสมบูรณ์ โดยเภสัชตำรับทั่วไปกำหนดให้ Rs ต้องไม่น้อยกว่า 1.5 เพื่อให้พีคแยกจากกันถึง baseline
🔍 ข้ออื่นผิดเพราะอะไร:
• ข้อ ก.: ความสม่ำเสมอของตัวยาวัดด้วย Uniformity of dosage units (UDU) หรือ %RSD ของปริมาณยา
• ข้อ ค.: ความถูกต้อง (Accuracy) ประเมินจากร้อยละของการได้กลับคืน (% recovery) ไม่ใช่ resolution
• ข้อ ง.: ความแม่นยำ (Precision) ประเมินจากค่าเบี่ยงเบนมาตรฐานสัมพัทธ์ (%RSD) ของพื้นที่ใต้พีคจากการฉีดซ้ำ
• ข้อ จ.: ความเร็วในการชะสารเกี่ยวข้องกับ Retention time (tR) และ Capacity factor (k') ไม่ใช่ Resolution</t>
        </is>
      </c>
      <c r="L46" s="186" t="n"/>
      <c r="M46" s="186" t="inlineStr">
        <is>
          <t>Product Group 2: Chromatography</t>
        </is>
      </c>
      <c r="N46" s="186" t="inlineStr">
        <is>
          <t>2.2 HPLC (Liquid Chromatography)</t>
        </is>
      </c>
      <c r="O46" s="185" t="inlineStr">
        <is>
          <t>Product</t>
        </is>
      </c>
      <c r="P46" s="186" t="inlineStr">
        <is>
          <t>[SOURCE: ข้อสอบจริง PLE CC1 (Product) ปี 2565 ข้อ 15]</t>
        </is>
      </c>
      <c r="Q46" s="185" t="inlineStr">
        <is>
          <t>ข้อสอบจริง</t>
        </is>
      </c>
      <c r="R46" s="185" t="inlineStr">
        <is>
          <t>2565</t>
        </is>
      </c>
      <c r="S46" s="185" t="n"/>
    </row>
    <row r="47" ht="24" customHeight="1" s="49">
      <c r="A47" s="185" t="n">
        <v>45</v>
      </c>
      <c r="B47" s="186" t="n"/>
      <c r="C47" s="186" t="inlineStr">
        <is>
          <t>ในการทดสอบ System Suitability ของคอลัมน์ HPLC กำหนดให้คำนวณ Number of theoretical plates (N) จากสมการ N = 5.54 x (tR / W_h/2)^2 หากค่า Retention time (tR) เท่ากับ 4.0 นาที และความกว้างของพีคที่ครึ่งหนึ่งของความสูง (W_h/2) เท่ากับ 0.1 นาที โดยเภสัชตำรับกำหนดเกณฑ์ N ไม่น้อยกว่า 8,000 plates ผลการประเมินคอลัมน์นี้เป็นอย่างไร</t>
        </is>
      </c>
      <c r="D47" s="186" t="n"/>
      <c r="E47" s="186" t="inlineStr">
        <is>
          <t>ผ่านเกณฑ์มาตรฐาน เนื่องจากคำนวณค่า N ได้เท่ากับ 8,864 plates</t>
        </is>
      </c>
      <c r="F47" s="186" t="inlineStr">
        <is>
          <t>ไม่ผ่านเกณฑ์มาตรฐาน เนื่องจากคำนวณค่า N ได้เท่ากับ 3,546 plates</t>
        </is>
      </c>
      <c r="G47" s="186" t="inlineStr">
        <is>
          <t>ผ่านเกณฑ์มาตรฐาน เนื่องจากคำนวณค่า N ได้เท่ากับ 16,000 plates</t>
        </is>
      </c>
      <c r="H47" s="186" t="inlineStr">
        <is>
          <t>ไม่ผ่านเกณฑ์มาตรฐาน เนื่องจากคำนวณค่า N ได้เท่ากับ 2,216 plates</t>
        </is>
      </c>
      <c r="I47" s="186" t="inlineStr">
        <is>
          <t>ไม่สามารถประเมินได้เนื่องจากขาดข้อมูลความกว้างที่ฐานพีค (W)</t>
        </is>
      </c>
      <c r="J47" s="185" t="n">
        <v>1</v>
      </c>
      <c r="K47" s="186" t="inlineStr">
        <is>
          <t>✅ คำตอบที่ถูกต้อง: ข้อ ก. ผ่านเกณฑ์มาตรฐาน เนื่องจากคำนวณค่า N ได้เท่ากับ 8,864 plates
🎯 ทำไมข้อนี้ถึงถูก:
คำนวณจากสูตร N = 5.54 x (tR / W_h/2)^2 = 5.54 x (4.0 / 0.1)^2 = 5.54 x 40^2 = 5.54 x 1600 = 8,864 plates ซึ่งมีค่ามากกว่าเกณฑ์ขั้นต่ำที่เภสัชตำรับกำหนดไว้ที่ 8,000 plates จึงถือว่าผ่านเกณฑ์การประเมินประสิทธิภาพคอลัมน์
🔍 ข้ออื่นผิดเพราะอะไร:
• ข้อ ข.: เป็นค่าที่เกิดจากการคำนวณผิดพลาดโดยลืมยกกำลังสองของอัตราส่วน (4.0 / 0.1)
• ข้อ ค.: เป็นค่าที่เกิดจากการนำ 40^2 ไปใช้โดยไม่ได้คูณด้วยค่าคงที่ 5.54 ตามสูตรความกว้างครึ่งพีค
• ข้อ ง.: เป็นค่าที่เกิดจากการคำนวณผิดพลาดทางตัวเลข
• ข้อ จ.: สมการของเภสัชตำรับสากลอนุญาตให้ใช้ความกว้างที่ครึ่งหนึ่งของความสูงพีค (W_h/2) ร่วมกับค่าคงที่ 5.54 ได้อย่างสมบูรณ์</t>
        </is>
      </c>
      <c r="L47" s="186" t="n"/>
      <c r="M47" s="186" t="inlineStr">
        <is>
          <t>Product Group 2: Chromatography</t>
        </is>
      </c>
      <c r="N47" s="186" t="inlineStr">
        <is>
          <t>2.4 System Suitability Testing</t>
        </is>
      </c>
      <c r="O47" s="185" t="inlineStr">
        <is>
          <t>Product</t>
        </is>
      </c>
      <c r="P47" s="186" t="inlineStr">
        <is>
          <t>[SOURCE: ข้อสอบจริง PLE CC1 (Product) ปี 2565 ข้อ 20]</t>
        </is>
      </c>
      <c r="Q47" s="185" t="inlineStr">
        <is>
          <t>ข้อสอบจริง</t>
        </is>
      </c>
      <c r="R47" s="185" t="inlineStr">
        <is>
          <t>2565</t>
        </is>
      </c>
      <c r="S47" s="185" t="n"/>
    </row>
    <row r="48" ht="24" customHeight="1" s="49">
      <c r="A48" s="185" t="n">
        <v>46</v>
      </c>
      <c r="B48" s="186" t="n"/>
      <c r="C48" s="186" t="inlineStr">
        <is>
          <t>เภสัชกรฝ่ายควบคุมคุณภาพต้องการวิเคราะห์หาปริมาณตัวยาสำคัญ (Assay) ของ Hydrocortisone ในตำรับ Hydrocortisone cream 1% w/w ตามมาตรฐานเภสัชตำรับสากล ควรเลือกใช้เทคนิคทางเครื่องมือวิเคราะห์ในข้อใดที่ให้ความถูกต้องและความจำเพาะสูงสุด</t>
        </is>
      </c>
      <c r="D48" s="186" t="n"/>
      <c r="E48" s="186" t="inlineStr">
        <is>
          <t>UV-Visible spectrophotometry โดยตรง</t>
        </is>
      </c>
      <c r="F48" s="186" t="inlineStr">
        <is>
          <t>High-Performance Thin Layer Chromatography (HPTLC)</t>
        </is>
      </c>
      <c r="G48" s="186" t="inlineStr">
        <is>
          <t>High-Performance Liquid Chromatography (HPLC)</t>
        </is>
      </c>
      <c r="H48" s="186" t="inlineStr">
        <is>
          <t>Raman spectroscopy</t>
        </is>
      </c>
      <c r="I48" s="186" t="inlineStr">
        <is>
          <t>Non-aqueous titration</t>
        </is>
      </c>
      <c r="J48" s="185" t="n">
        <v>3</v>
      </c>
      <c r="K48" s="186" t="inlineStr">
        <is>
          <t>✅ คำตอบที่ถูกต้อง: ข้อ ค. High-Performance Liquid Chromatography (HPLC)
🎯 ทำไมข้อนี้ถึงถูก:
HPLC เป็นเทคนิคมาตรฐานระดับสากลในเภสัชตำรับ (USP/BP) สำหรับการหาปริมาณ (Assay) ของ hydrocortisone ในรูปแบบครีม เนื่องจากมีความจำเพาะ (specificity) สูง สามารถแยกตัวยาสำคัญออกจากสารช่วยในเนื้อครีม (excipients เช่น mineral oil, surfactants) และสารสลายตัวได้อย่างสมบูรณ์
🔍 ข้ออื่นผิดเพราะอะไร:
• ข้อ ก.: UV-Visible spectrophotometry โดยตรงไม่เหมาะสมเนื่องจากสารช่วยในเนื้อครีม เช่น สารกันเสียหรือน้ำมัน มีการดูดกลืนแสง UV รบกวนสัญญาณทำให้ขาด specificity
• ข้อ ข.: HPTLC เหมาะสำหรับการพิสูจน์เอกลักษณ์ (Identification) หรือ semi-quantitative แต่มีความแม่นยำและความเที่ยงต่ำกว่า HPLC สำหรับการหาปริมาณในตัวอย่างครีม
• ข้อ ง.: Raman spectroscopy นิยมใช้ตรวจสอบเอกลักษณ์หรือการกระจายตัวของผลึกยา ไม่ใช่วิธีมาตรฐานในการตรวจวิเคราะห์ assay ปริมาณยาในเนื้อครีม
• ข้อ จ.: Non-aqueous titration ไม่สามารถนำมาใช้กับ hydrocortisone ในเนื้อครีมที่มีสารช่วยผสมอยู่จำนวนมากได้</t>
        </is>
      </c>
      <c r="L48" s="186" t="n"/>
      <c r="M48" s="186" t="inlineStr">
        <is>
          <t>Product Group 2: Chromatography</t>
        </is>
      </c>
      <c r="N48" s="186" t="inlineStr">
        <is>
          <t>2.2 HPLC (Liquid Chromatography)</t>
        </is>
      </c>
      <c r="O48" s="185" t="inlineStr">
        <is>
          <t>Product</t>
        </is>
      </c>
      <c r="P48" s="186" t="inlineStr">
        <is>
          <t>[SOURCE: ข้อสอบจริง PLE CC1 (Product) ปี 2565 ข้อ 37]</t>
        </is>
      </c>
      <c r="Q48" s="185" t="inlineStr">
        <is>
          <t>ข้อสอบจริง</t>
        </is>
      </c>
      <c r="R48" s="185" t="inlineStr">
        <is>
          <t>2565</t>
        </is>
      </c>
      <c r="S48" s="185" t="n"/>
    </row>
    <row r="49" ht="24" customHeight="1" s="49">
      <c r="A49" s="185" t="n">
        <v>47</v>
      </c>
      <c r="B49" s="186" t="n"/>
      <c r="C49" s="186" t="inlineStr">
        <is>
          <t>นำตัวอย่างยา Metronidazole และเมแทบอไลต์ 2 ชนิด ได้แก่ Metronidazole metabolite ที่มีหมู่ carboxyl เพิ่มขึ้น และ metabolite ที่มีทั้งหมู่ hydroxyl และ carboxyl เพิ่มขึ้น ไปวิเคราะห์ด้วย TLC โดยใช้ Silica gel เป็น stationary phase และ Chloroform : Methanol (9:1) เป็น mobile phase จงเรียงลำดับค่า Rf จากน้อยไปมาก</t>
        </is>
      </c>
      <c r="D49" s="186" t="inlineStr">
        <is>
          <t>cc1_product/image20.png</t>
        </is>
      </c>
      <c r="E49" s="186" t="inlineStr">
        <is>
          <t>Metronidazole &lt; Metronidazole + carboxyl &lt; Metronidazole + hydroxyl + carboxyl</t>
        </is>
      </c>
      <c r="F49" s="186" t="inlineStr">
        <is>
          <t>Metronidazole + hydroxyl + carboxyl &lt; Metronidazole + carboxyl &lt; Metronidazole</t>
        </is>
      </c>
      <c r="G49" s="186" t="inlineStr">
        <is>
          <t>Metronidazole + carboxyl &lt; Metronidazole &lt; Metronidazole + hydroxyl + carboxyl</t>
        </is>
      </c>
      <c r="H49" s="186" t="inlineStr">
        <is>
          <t>Metronidazole &lt; Metronidazole + hydroxyl + carboxyl &lt; Metronidazole + carboxyl</t>
        </is>
      </c>
      <c r="I49" s="186" t="inlineStr">
        <is>
          <t>ทุกสารมีค่า Rf เท่ากันเนื่องจากมีโครงสร้าง imidazole พื้นฐานเหมือนกัน</t>
        </is>
      </c>
      <c r="J49" s="185" t="n">
        <v>2</v>
      </c>
      <c r="K49" s="186" t="inlineStr">
        <is>
          <t>✅ คำตอบที่ถูกต้อง: ข้อ ข. Metronidazole + hydroxyl + carboxyl &lt; Metronidazole + carboxyl &lt; Metronidazole
🎯 ทำไมข้อนี้ถึงถูก:
บนแผ่น Silica gel (Normal-phase TLC) สารที่มีขั้วสูงจะถูกดูดซับไว้แน่นกับเฟสคงที่และเคลื่อนที่ได้ช้า (ค่า Rf ต่ำ) สารที่มีทั้งหมู่ -OH และ -COOH มีขั้วสูงสุดจึงมีค่า Rf ต่ำสุด รองลงมาคือสารที่มีหมู่ -COOH และ Metronidazole ดั้งเดิมมีขั้วน้อยที่สุดจึงเคลื่อนที่ตามตัวทำละลายได้ไกลที่สุด (ค่า Rf สูงสุด)
🔍 ข้ออื่นผิดเพราะอะไร:
• ข้อ ก.: เป็นการเรียงลำดับค่า Rf จากมากไปน้อย หรือเป็นการเรียงลำดับขั้วของสารจากน้อยไปมาก ซึ่งตรงข้ามกับค่า Rf ในระบบ normal phase
• ข้อ ค.: สารที่มีหมู่ -COOH มีขั้วมากกว่า Metronidazole จึงต้องมีค่า Rf ต่ำกว่า Metronidazole
• ข้อ ง.: การเรียงลำดับสับสนระหว่างสารที่มีหมู่ -OH กับสารที่ไม่มี
• ข้อ จ.: ค่า Rf ขึ้นอยู่กับขั้วของหมู่แทนที่บนโมเลกุล การมีหมู่ polar เพิ่มขึ้นจะทำให้การดูดยึดกับ silica gel แตกต่างกันอย่างมีนัยสำคัญ</t>
        </is>
      </c>
      <c r="L49" s="186" t="n"/>
      <c r="M49" s="186" t="inlineStr">
        <is>
          <t>Product Group 2: Chromatography</t>
        </is>
      </c>
      <c r="N49" s="186" t="inlineStr">
        <is>
          <t>2.3 GC (Gas Chromatography)</t>
        </is>
      </c>
      <c r="O49" s="185" t="inlineStr">
        <is>
          <t>Product</t>
        </is>
      </c>
      <c r="P49" s="186" t="inlineStr">
        <is>
          <t>[SOURCE: ข้อสอบจริง PLE CC1 (Product) ปี 2565 ข้อ 45]</t>
        </is>
      </c>
      <c r="Q49" s="185" t="inlineStr">
        <is>
          <t>ข้อสอบจริง</t>
        </is>
      </c>
      <c r="R49" s="185" t="inlineStr">
        <is>
          <t>2565</t>
        </is>
      </c>
      <c r="S49" s="185" t="n"/>
    </row>
    <row r="50" ht="24" customHeight="1" s="49">
      <c r="A50" s="185" t="n">
        <v>48</v>
      </c>
      <c r="B50" s="186" t="n"/>
      <c r="C50" s="186" t="inlineStr">
        <is>
          <t>จากการนำตัวอย่างยาต้มสมุนไพรแผนโบราณที่สงสัยว่ามีการลักลอบผสมยาสเตียรอยด์สังเคราะห์ไปตรวจวิเคราะห์ด้วยเทคนิค TLC เทียบกับสารมาตรฐาน Dexamethasone และ Prednisolone ภายใต้แสง UV 366 nm ข้อใดต่อไปนี้กล่าวถูกต้องจากผลการทดสอบ</t>
        </is>
      </c>
      <c r="D50" s="186" t="n"/>
      <c r="E50" s="186" t="inlineStr">
        <is>
          <t>ตรวจพบการปลอมปนของ Prednisolone ในยาต้ม</t>
        </is>
      </c>
      <c r="F50" s="186" t="inlineStr">
        <is>
          <t>ตรวจพบการปลอมปนของ Dexamethasone ในยาต้ม</t>
        </is>
      </c>
      <c r="G50" s="186" t="inlineStr">
        <is>
          <t>ตรวจพบทั้ง Prednisolone และ Dexamethasone ในยาต้ม</t>
        </is>
      </c>
      <c r="H50" s="186" t="inlineStr">
        <is>
          <t>ไม่พบการปลอมปนของยาสเตียรอยด์ชนิดใดๆ ในยาต้ม</t>
        </is>
      </c>
      <c r="I50" s="186" t="inlineStr">
        <is>
          <t>ตัวอย่างยาต้มมีค่า Rf ตรงกับสารกลุ่มอัลคาลอยด์</t>
        </is>
      </c>
      <c r="J50" s="185" t="n">
        <v>1</v>
      </c>
      <c r="K50" s="186" t="inlineStr">
        <is>
          <t>✅ คำตอบที่ถูกต้อง: ข้อ ก. ตรวจพบการปลอมปนของ Prednisolone ในยาต้ม
🎯 ทำไมข้อนี้ถึงถูก:
จุดของสารในตัวอย่างยาต้มมีค่า Rf ตรงกับ Prednisolone ในระบบตัวทำละลายทั้ง 2 ระบบ และให้สีเรืองแสงภายใต้แสง UV 366 nm เป็นสีเดียวกันอย่างสมบูรณ์ ส่วนจุดที่ตรงกับค่า Rf ของ Dexamethasone ให้สีเรืองแสงที่แตกต่างกัน (ซึ่งเป็นสีของคลอโรฟิลล์หรือสารธรรมชาติ) จึงสรุปได้ว่าพบ prednisolone
🔍 ข้ออื่นผิดเพราะอะไร:
• ข้อ ข.: แม้จะมีจุดที่ค่า Rf ใกล้เคียงกับ dexamethasone แต่สีของสารเรืองแสงภายใต้ UV 366 nm แตกต่างกัน จึงไม่ใช่ dexamethasone
• ข้อ ค.: ผลการตรวจยืนยันพบเพียง Prednisolone ตัวเดียว ไม่พบ Dexamethasone
• ข้อ ง.: มีหลักฐานชัดเจนจากจุด TLC และการเรืองแสงว่าพบ prednisolone ปลอมปน
• ข้อ จ.: การทดสอบนี้เป็นการเปรียบเทียบกับสารมาตรฐานกลุ่มคอร์ติโคสเตียรอยด์ ไม่ใช่อัลคาลอยด์</t>
        </is>
      </c>
      <c r="L50" s="186" t="n"/>
      <c r="M50" s="186" t="inlineStr">
        <is>
          <t>Product Group 2: Chromatography</t>
        </is>
      </c>
      <c r="N50" s="186" t="inlineStr">
        <is>
          <t>2.2 HPLC (Liquid Chromatography)</t>
        </is>
      </c>
      <c r="O50" s="185" t="inlineStr">
        <is>
          <t>Product</t>
        </is>
      </c>
      <c r="P50" s="186" t="inlineStr">
        <is>
          <t>[SOURCE: ข้อสอบจริง PLE CC1 (Product) ปี 2565 ข้อ 46]</t>
        </is>
      </c>
      <c r="Q50" s="185" t="inlineStr">
        <is>
          <t>ข้อสอบจริง</t>
        </is>
      </c>
      <c r="R50" s="185" t="inlineStr">
        <is>
          <t>2565</t>
        </is>
      </c>
      <c r="S50" s="185" t="n"/>
    </row>
    <row r="51" ht="24" customHeight="1" s="49">
      <c r="A51" s="185" t="n">
        <v>49</v>
      </c>
      <c r="B51" s="186" t="n"/>
      <c r="C51" s="186" t="inlineStr">
        <is>
          <t>จากภาพเครื่องมือที่มีส่วนประกอบของ Autosampler, Solvent delivery pump, คอลัมน์บรรจุสารแบบของเหลว และ UV-Vis Detector เครื่องมือดังกล่าวคือเครื่องมือวิเคราะห์ชนิดใด</t>
        </is>
      </c>
      <c r="D51" s="186" t="inlineStr">
        <is>
          <t>cc1_product/image72.png</t>
        </is>
      </c>
      <c r="E51" s="186" t="inlineStr">
        <is>
          <t>Gas Chromatography</t>
        </is>
      </c>
      <c r="F51" s="186" t="inlineStr">
        <is>
          <t>Gas-Liquid Chromatography</t>
        </is>
      </c>
      <c r="G51" s="186" t="inlineStr">
        <is>
          <t>High Performance Liquid Chromatography</t>
        </is>
      </c>
      <c r="H51" s="186" t="inlineStr">
        <is>
          <t>Ion Exchange Chromatography</t>
        </is>
      </c>
      <c r="I51" s="186" t="inlineStr">
        <is>
          <t>Thin Layer Chromatography</t>
        </is>
      </c>
      <c r="J51" s="185" t="n">
        <v>3</v>
      </c>
      <c r="K51" s="186" t="inlineStr">
        <is>
          <t>✅ คำตอบที่ถูกต้อง: ข้อ ค. High Performance Liquid Chromatography
🎯 ทำไมข้อนี้ถึงถูก:
ภาพดังกล่าวแสดงระบบ High Performance Liquid Chromatography (HPLC) ซึ่งประกอบด้วยขวดบรรจุเฟสเคลื่อนที่เป็นของเหลว (Mobile phase reservoirs), ปั๊มแรงดันสูงส่งสารละลาย (High pressure pump), หัวฉีดตัวอย่างอัตโนมัติ (Autosampler), คอลัมน์วิเคราะห์ และเครื่องตรวจวัดสัญญาณ UV-Vis Detector
🔍 ข้ออื่นผิดเพราะอะไร:
• ข้อ ก.: Gas Chromatography (GC) ต้องมีระบบ Carrier gas cylinder, เตาควบคุมอุณหภูมิคอลัมน์ (Oven) และ Detector ชนิด FID หรือ TCD
• ข้อ ข.: Gas-Liquid Chromatography เป็นรูปแบบหนึ่งของ GC ที่ใช้แก๊สเป็นเฟสเคลื่อนที่
• ข้อ ง.: Ion Exchange Chromatography เป็นหลักการแยกประเภทหนึ่งซึ่งอาจติดตั้งในระบบ HPLC ได้แต่ไม่ใช่ชื่อภาพรวมของระบบเครื่องมือ
• ข้อ จ.: Thin Layer Chromatography (TLC) เป็นระบบแผ่นกระจกหรือแผ่นอะลูมิเนียมเคลือบซิลิกาเจลและแช่ใน Chamber ปิด ไม่ใช่เครื่องจักรที่มีปั๊มแรงดันสูง</t>
        </is>
      </c>
      <c r="L51" s="186" t="n"/>
      <c r="M51" s="186" t="inlineStr">
        <is>
          <t>Product Group 2: Chromatography</t>
        </is>
      </c>
      <c r="N51" s="186" t="inlineStr">
        <is>
          <t>2.4 System Suitability Testing</t>
        </is>
      </c>
      <c r="O51" s="185" t="inlineStr">
        <is>
          <t>Product</t>
        </is>
      </c>
      <c r="P51" s="186" t="inlineStr">
        <is>
          <t>[SOURCE: ข้อสอบจริง PLE CC1 (Product) ปี 2564 ข้อ 16]</t>
        </is>
      </c>
      <c r="Q51" s="185" t="inlineStr">
        <is>
          <t>ข้อสอบจริง</t>
        </is>
      </c>
      <c r="R51" s="185" t="inlineStr">
        <is>
          <t>2564</t>
        </is>
      </c>
      <c r="S51" s="185" t="n"/>
    </row>
    <row r="52" ht="24" customHeight="1" s="49">
      <c r="A52" s="185" t="n">
        <v>50</v>
      </c>
      <c r="B52" s="186" t="n"/>
      <c r="C52" s="186" t="inlineStr">
        <is>
          <t>ตามข้อกำหนดในเภสัชตำรับ USP หัวข้อการตรวจวิเคราะห์หาปริมาณตัวยาสำคัญ (Assay) ของยาเม็ด Diclofenac Potassium Tablets กำหนดให้ใช้วิธีการวิเคราะห์ตามข้อใด</t>
        </is>
      </c>
      <c r="D52" s="186" t="n"/>
      <c r="E52" s="186" t="inlineStr">
        <is>
          <t>Aqueous acid-base titration</t>
        </is>
      </c>
      <c r="F52" s="186" t="inlineStr">
        <is>
          <t>UV-Vis spectrophotometry</t>
        </is>
      </c>
      <c r="G52" s="186" t="inlineStr">
        <is>
          <t>Reversed-phase High Performance Liquid Chromatography (RP-HPLC)</t>
        </is>
      </c>
      <c r="H52" s="186" t="inlineStr">
        <is>
          <t>Capillary zone electrophoresis</t>
        </is>
      </c>
      <c r="I52" s="186" t="inlineStr">
        <is>
          <t>Potentiometric titration</t>
        </is>
      </c>
      <c r="J52" s="185" t="n">
        <v>3</v>
      </c>
      <c r="K52" s="186" t="inlineStr">
        <is>
          <t>✅ คำตอบที่ถูกต้อง: ข้อ ค. Reversed-phase High Performance Liquid Chromatography (RP-HPLC)
🎯 ทำไมข้อนี้ถึงถูก:
ตาม USP Monograph ของ Diclofenac Potassium Tablets กำหนดให้ใช้วิธี Reversed-phase HPLC โดยใช้คอลัมน์ C18 พร้อมระบบตรวจวัดสัญญาณ UV Detector ที่ความยาวคลื่นประมาณ 254 nm เพื่อให้มีความจำเพาะเจาะจงสูง สามารถแยกตัวยาสำคัญออกจากสารสลายตัวและสารช่วยในตำรับได้อย่างแม่นยำ
🔍 ข้ออื่นผิดเพราะอะไร:
• ข้อ ก.: การไตเตรตกรด-เบสในน้ำไม่สามารถแยกวิเคราะห์ไดโคลฟีแนกออกจากสารช่วยหรือสารสลายตัวในยาเม็ดสำเร็จรูปได้
• ข้อ ข.: UV-Vis spectrophotometry ถูกรบกวนได้ง่ายจากสารช่วยที่ละลายน้ำและสารสลายตัว ไม่ใช่วิธีจำเพาะที่กำหนดในโมโนกราฟของยาเม็ด
• ข้อ ง.: Capillary electrophoresis ไม่ใช่วิธีทางการตามเภสัชตำรับสำหรับยาเม็ดนี้
• ข้อ จ.: Potentiometric titration อาจใช้ในวัตถุดิบบางชนิด แต่ไม่ใช่การวิเคราะห์ปริมาณในยาเม็ดสำเร็จรูปตาม USP</t>
        </is>
      </c>
      <c r="L52" s="186" t="n"/>
      <c r="M52" s="186" t="inlineStr">
        <is>
          <t>Product Group 2: Chromatography</t>
        </is>
      </c>
      <c r="N52" s="186" t="inlineStr">
        <is>
          <t>2.4 System Suitability Testing</t>
        </is>
      </c>
      <c r="O52" s="185" t="inlineStr">
        <is>
          <t>Product</t>
        </is>
      </c>
      <c r="P52" s="186" t="inlineStr">
        <is>
          <t>[SOURCE: ข้อสอบจริง PLE CC1 (Product) ปี 2564 ข้อ 21] [RECONSTRUCTED: ปรับแต่งและเติมเต็มบริบทโจทย์เพื่อความสมบูรณ์]</t>
        </is>
      </c>
      <c r="Q52" s="185" t="inlineStr">
        <is>
          <t>ข้อสอบจริง</t>
        </is>
      </c>
      <c r="R52" s="185" t="inlineStr">
        <is>
          <t>2564</t>
        </is>
      </c>
      <c r="S52" s="185" t="n"/>
    </row>
    <row r="53" ht="24" customHeight="1" s="49">
      <c r="A53" s="185" t="n">
        <v>51</v>
      </c>
      <c r="B53" s="186" t="n"/>
      <c r="C53" s="186" t="inlineStr">
        <is>
          <t>ในการทดสอบความเหมาะสมของระบบโครมาโทกราฟี (System Suitability Testing; SST) สำหรับการวิเคราะห์ด้วยเครื่อง HPLC ค่าการแยกจำแนกพีค (Resolution; Rs) ระหว่างสองพีคที่อยู่ติดกันตามข้อกำหนดมาตรฐานทั่วไปในเภสัชตำรับ USP ควรมีค่าไม่น้อยกว่าเท่าใดเพื่อให้การแยกสมบูรณ์แบบ Baseline separation</t>
        </is>
      </c>
      <c r="D53" s="186" t="inlineStr">
        <is>
          <t>cc1_product/image78.png</t>
        </is>
      </c>
      <c r="E53" s="186" t="inlineStr">
        <is>
          <t>ไม่น้อยกว่า 1.0</t>
        </is>
      </c>
      <c r="F53" s="186" t="inlineStr">
        <is>
          <t>ไม่น้อยกว่า 1.5</t>
        </is>
      </c>
      <c r="G53" s="186" t="inlineStr">
        <is>
          <t>ไม่น้อยกว่า 2.0</t>
        </is>
      </c>
      <c r="H53" s="186" t="inlineStr">
        <is>
          <t>ไม่น้อยกว่า 0.8</t>
        </is>
      </c>
      <c r="I53" s="186" t="inlineStr">
        <is>
          <t>ไม่น้อยกว่า 3.0</t>
        </is>
      </c>
      <c r="J53" s="185" t="n">
        <v>2</v>
      </c>
      <c r="K53" s="186" t="inlineStr">
        <is>
          <t>✅ คำตอบที่ถูกต้อง: ข้อ ข. ไม่น้อยกว่า 1.5
🎯 ทำไมข้อนี้ถึงถูก:
ตามเกณฑ์เภสัชตำรับ USP บท 621 Chromatography ค่า Resolution (Rs) ระหว่างสองพีคที่อยู่ติดกันควรมีค่าไม่น้อยกว่า 1.5 (Rs มากกว่าหรือเท่ากับ 1.5) เพื่อให้การแยกตัวของทั้งสองสารสมบูรณ์ถึงระดับฐานกราฟ (Complete baseline separation โดยมีการซ้อนทับกันไม่เกิน 0.15%) ทำให้การคำนวณพื้นที่ใต้พีคมีความถูกต้องและเที่ยงตรง
🔍 ข้ออื่นผิดเพราะอะไร:
• ข้อ ก.: Rs เท่ากับ 1.0 สองพีคจะยังคงมีการซ้อนทับกันที่บริเวณฐานประมาณ 2.3% ซึ่งยังไม่จัดเป็น Baseline separation ที่สมบูรณ์
• ข้อ ค.: Rs เท่ากับ 2.0 เป็นค่าที่ดีมาก แต่ไม่ใช่เกณฑ์ขั้นต่ำมาตรฐานสากล
• ข้อ ง.: Rs เท่ากับ 0.8 พีคจะซ้อนทับกันมาก ไม่สามารถวิเคราะห์เชิงปริมาณได้อย่างแม่นยำ
• ข้อ จ.: Rs เท่ากับ 3.0 เกินความจำเป็นในการแยกเชิงคุณภาพทั่วไป</t>
        </is>
      </c>
      <c r="L53" s="186" t="n"/>
      <c r="M53" s="186" t="inlineStr">
        <is>
          <t>Product Group 2: Chromatography</t>
        </is>
      </c>
      <c r="N53" s="186" t="inlineStr">
        <is>
          <t>2.5 Chromatographic QA</t>
        </is>
      </c>
      <c r="O53" s="185" t="inlineStr">
        <is>
          <t>Product</t>
        </is>
      </c>
      <c r="P53" s="186" t="inlineStr">
        <is>
          <t>[SOURCE: ข้อสอบจริง PLE CC1 (Product) ปี 2564 ข้อ 53]</t>
        </is>
      </c>
      <c r="Q53" s="185" t="inlineStr">
        <is>
          <t>ข้อสอบจริง</t>
        </is>
      </c>
      <c r="R53" s="185" t="inlineStr">
        <is>
          <t>2564</t>
        </is>
      </c>
      <c r="S53" s="185" t="n"/>
    </row>
    <row r="54" ht="24" customHeight="1" s="49">
      <c r="A54" s="185" t="n">
        <v>52</v>
      </c>
      <c r="B54" s="186" t="n"/>
      <c r="C54" s="186" t="inlineStr">
        <is>
          <t>ในการตรวจสอบพารามิเตอร์ของระบบโครมาโทกราฟี ค่าความไม่สมมาตรของพีคหรือแฟกเตอร์หางพีค (Tailing factor; T) ตามข้อกำหนดในเภสัชตำรับ USP บท 621 ทั่วไปควรมีค่าอยู่ในช่วงใดเพื่อให้ยอมรับผลการวิเคราะห์ได้</t>
        </is>
      </c>
      <c r="D54" s="186" t="n"/>
      <c r="E54" s="186" t="inlineStr">
        <is>
          <t>ไม่เกิน 1.0</t>
        </is>
      </c>
      <c r="F54" s="186" t="inlineStr">
        <is>
          <t>ไม่เกิน 2.0 (หรืออยู่ในช่วง 0.95 ถึง 2.0)</t>
        </is>
      </c>
      <c r="G54" s="186" t="inlineStr">
        <is>
          <t>ต้องมีค่าเท่ากับ 1.0 พอดีเท่านั้น</t>
        </is>
      </c>
      <c r="H54" s="186" t="inlineStr">
        <is>
          <t>ไม่เกิน 0.5</t>
        </is>
      </c>
      <c r="I54" s="186" t="inlineStr">
        <is>
          <t>ไม่เกิน 3.0</t>
        </is>
      </c>
      <c r="J54" s="185" t="n">
        <v>2</v>
      </c>
      <c r="K54" s="186" t="inlineStr">
        <is>
          <t>✅ คำตอบที่ถูกต้อง: ข้อ ข. ไม่เกิน 2.0 (หรืออยู่ในช่วง 0.95 ถึง 2.0)
🎯 ทำไมข้อนี้ถึงถูก:
ตามเภสัชตำรับ USP บท 621 กำหนดว่าค่า Tailing factor (T) คำนวณที่ระดับความสูง 5% ของความสูงพีค (T เท่ากับ W0.05 หารด้วย 2f) โดยทั่วไปจะต้องมีค่าไม่เกิน 2.0 (T น้อยกว่าหรือเท่ากับ 2.0) โดยค่าที่เหมาะสมที่สุดคือพีคสมมาตร (T เท่ากับ 1.0) หากเกิน 2.0 จะถือว่าเกิด Tailing มากเกินไปทำให้การอินทิเกรตพื้นที่ใต้พีคคลาดเคลื่อน
🔍 ข้ออื่นผิดเพราะอะไร:
• ข้อ ก.: การจำกัดไม่เกิน 1.0 เป็นเกณฑ์ที่ไม่สมจริง เพราะพีคใน HPLC มักมีความเบ้ขวาเล็กน้อย
• ข้อ ค.: ไม่จำเป็นต้องเท่ากับ 1.0 พอดี ยอมรับความเบ้ได้ตามเกณฑ์ความคลาดเคลื่อน
• ข้อ ง.: ค่าน้อยกว่า 0.5 บ่งบอกถึงภาวะ Fronting รุนแรง
• ข้อ จ.: ค่าไม่เกิน 3.0 ยอมรับพีคที่หางยาวเกินไป ทำให้การวัดพื้นที่ผิดพลาด</t>
        </is>
      </c>
      <c r="L54" s="186" t="n"/>
      <c r="M54" s="186" t="inlineStr">
        <is>
          <t>Product Group 2: Chromatography</t>
        </is>
      </c>
      <c r="N54" s="186" t="inlineStr">
        <is>
          <t>2.4 System Suitability Testing</t>
        </is>
      </c>
      <c r="O54" s="185" t="inlineStr">
        <is>
          <t>Product</t>
        </is>
      </c>
      <c r="P54" s="186" t="inlineStr">
        <is>
          <t>[SOURCE: ข้อสอบจริง PLE CC1 (Product) ปี 2564 ข้อ 54]</t>
        </is>
      </c>
      <c r="Q54" s="185" t="inlineStr">
        <is>
          <t>ข้อสอบจริง</t>
        </is>
      </c>
      <c r="R54" s="185" t="inlineStr">
        <is>
          <t>2564</t>
        </is>
      </c>
      <c r="S54" s="185" t="n"/>
    </row>
    <row r="55" ht="24" customHeight="1" s="49">
      <c r="A55" s="185" t="n">
        <v>53</v>
      </c>
      <c r="B55" s="186" t="n"/>
      <c r="C55" s="186" t="inlineStr">
        <is>
          <t>การตรวจวิเคราะห์หาปริมาณตัวยาสำคัญพร้อมกันของยาเม็ดคุมกำเนิดชนิดฮอร์โมนรวมขนาดต่ำ ซึ่งประกอบด้วย Levonorgestrel และ Ethinyl estradiol ตามเภสัชตำรับ USP กำหนดให้ใช้เทคนิคการวิเคราะห์ชนิดใด</t>
        </is>
      </c>
      <c r="D55" s="186" t="n"/>
      <c r="E55" s="186" t="inlineStr">
        <is>
          <t>Direct acid-base titration</t>
        </is>
      </c>
      <c r="F55" s="186" t="inlineStr">
        <is>
          <t>Gas chromatography ร่วมกับ Flame ionization detector</t>
        </is>
      </c>
      <c r="G55" s="186" t="inlineStr">
        <is>
          <t>UV-Vis spectrophotometry แบบอนุพันธ์ลำดับที่สอง</t>
        </is>
      </c>
      <c r="H55" s="186" t="inlineStr">
        <is>
          <t>Thin Layer Chromatography ร่วมกับ Densitometer</t>
        </is>
      </c>
      <c r="I55" s="186" t="inlineStr">
        <is>
          <t>Reversed-phase High Performance Liquid Chromatography (RP-HPLC)</t>
        </is>
      </c>
      <c r="J55" s="185" t="n">
        <v>5</v>
      </c>
      <c r="K55" s="186" t="inlineStr">
        <is>
          <t>✅ คำตอบที่ถูกต้อง: ข้อ จ. Reversed-phase High Performance Liquid Chromatography (RP-HPLC)
🎯 ทำไมข้อนี้ถึงถูก:
ยาเม็ดคุมกำเนิดมีปริมาณฮอร์โมนทั้งสองชนิดในระดับต่ำมาก (ระดับไมโครกรัม) และมีโครงสร้างสเตียรอยด์ที่คล้ายคลึงกัน เภสัชตำรับ USP จึงกำหนดให้ใช้วิธี Reversed-phase HPLC โดยใช้คอลัมน์ C18 พร้อมเครื่องตรวจวัดสัญญาณ UV Detector เนื่องจากมีความจำเพาะเจาะจงสูง ขีดจำกัดการตรวจวัดต่ำ และสามารถแยกวิเคราะห์ตัวยาทั้งสองตัวออกจากกันได้อย่างสมบูรณ์
🔍 ข้ออื่นผิดเพราะอะไร:
• ข้อ ก.: การไตเตรตไม่มีความไวและความจำเพาะเพียงพอสำหรับตัวยาความแรงต่ำระดับไมโครกรัม
• ข้อ ข.: GC ต้องใช้อุณหภูมิสูงและอาจต้องทำอนุพันธ์สเตียรอยด์ก่อน จึงไม่สะดวกเท่า HPLC
• ข้อ ค.: UV spectrophotometry ถูกรบกวนได้ง่ายจากการซ้อนทับของสเปกตรัมฮอร์โมนทั้งสองและสารช่วย
• ข้อ ง.: TLC-densitometry มีความเที่ยงและความแม่นยำต่ำกว่าระบบ HPLC</t>
        </is>
      </c>
      <c r="L55" s="186" t="n"/>
      <c r="M55" s="186" t="inlineStr">
        <is>
          <t>Product Group 2: Chromatography</t>
        </is>
      </c>
      <c r="N55" s="186" t="inlineStr">
        <is>
          <t>2.5 Chromatographic QA</t>
        </is>
      </c>
      <c r="O55" s="185" t="inlineStr">
        <is>
          <t>Product</t>
        </is>
      </c>
      <c r="P55" s="186" t="inlineStr">
        <is>
          <t>[SOURCE: ข้อสอบจริง PLE CC1 (Product) ปี 2564 ข้อ 77]</t>
        </is>
      </c>
      <c r="Q55" s="185" t="inlineStr">
        <is>
          <t>ข้อสอบจริง</t>
        </is>
      </c>
      <c r="R55" s="185" t="inlineStr">
        <is>
          <t>2564</t>
        </is>
      </c>
      <c r="S55" s="185" t="n"/>
    </row>
    <row r="56" ht="24" customHeight="1" s="49">
      <c r="A56" s="185" t="n">
        <v>54</v>
      </c>
      <c r="B56" s="186" t="n"/>
      <c r="C56" s="186" t="inlineStr">
        <is>
          <t>จากภาพโครมาโตแกรมที่แสดงพีคการแยกของสารอนุพันธ์ต่างๆ โดยมีแกน X เป็น Retention time และแกน Y เป็น Absorbance ภาพดังกล่าวเป็นผลที่ได้จากการแยกวิเคราะห์ด้วยเทคนิคเครื่องมือชนิดใด</t>
        </is>
      </c>
      <c r="D56" s="186" t="inlineStr">
        <is>
          <t>cc1_product/image83.png</t>
        </is>
      </c>
      <c r="E56" s="186" t="inlineStr">
        <is>
          <t>High Performance Liquid Chromatography (HPLC)</t>
        </is>
      </c>
      <c r="F56" s="186" t="inlineStr">
        <is>
          <t>Capillary electrophoresis</t>
        </is>
      </c>
      <c r="G56" s="186" t="inlineStr">
        <is>
          <t>Infrared spectroscopy</t>
        </is>
      </c>
      <c r="H56" s="186" t="inlineStr">
        <is>
          <t>Atomic absorption spectroscopy</t>
        </is>
      </c>
      <c r="I56" s="186" t="inlineStr">
        <is>
          <t>Nuclear Magnetic Resonance spectroscopy</t>
        </is>
      </c>
      <c r="J56" s="185" t="n">
        <v>1</v>
      </c>
      <c r="K56" s="186" t="inlineStr">
        <is>
          <t>✅ คำตอบที่ถูกต้อง: ข้อ ก. High Performance Liquid Chromatography (HPLC)
🎯 ทำไมข้อนี้ถึงถูก:
กราฟโครมาโตแกรมที่แสดงความสัมพันธ์ระหว่าง Retention time (เวลาในการแยกสารออกจากคอลัมน์) กับค่า Absorbance (สัญญาณการดูดกลืนแสงจาก UV-Vis detector) เป็นรูปแบบผลลัพธ์มาตรฐานของเครื่องมือ High Performance Liquid Chromatography (HPLC)
🔍 ข้ออื่นผิดเพราะอะไร:
• ข้อ ข.: Capillary electrophoresis มักแสดงสัญญาณ Migration time เทียบกับสัญญาณกระแสไฟฟ้าหรือการดูดกลืนแสงในหลอดแคพิลลารี
• ข้อ ค.: Infrared spectroscopy แสดงกราฟสเปกตรัมระหว่าง Wavenumber กับ %Transmittance
• ข้อ ง.: AAS แสดงกราฟความเข้มข้นเทียบกับการดูดกลืนแสงของเปลวไฟ
• ข้อ จ.: NMR spectroscopy แสดง Chemical shift (ppm) เทียบกับ Intensity</t>
        </is>
      </c>
      <c r="L56" s="186" t="n"/>
      <c r="M56" s="186" t="inlineStr">
        <is>
          <t>Product Group 2: Chromatography</t>
        </is>
      </c>
      <c r="N56" s="186" t="inlineStr">
        <is>
          <t>2.5 Chromatographic QA</t>
        </is>
      </c>
      <c r="O56" s="185" t="inlineStr">
        <is>
          <t>Product</t>
        </is>
      </c>
      <c r="P56" s="186" t="inlineStr">
        <is>
          <t>[SOURCE: ข้อสอบจริง PLE CC1 (Product) ปี 2564 ข้อ 90]</t>
        </is>
      </c>
      <c r="Q56" s="185" t="inlineStr">
        <is>
          <t>ข้อสอบจริง</t>
        </is>
      </c>
      <c r="R56" s="185" t="inlineStr">
        <is>
          <t>2564</t>
        </is>
      </c>
      <c r="S56" s="185" t="n"/>
    </row>
    <row r="57" ht="24" customHeight="1" s="49">
      <c r="A57" s="185" t="n">
        <v>55</v>
      </c>
      <c r="B57" s="186" t="n"/>
      <c r="C57" s="186" t="inlineStr">
        <is>
          <t>ในการตรวจวิเคราะห์ตัวอย่างยา A ด้วยเทคนิค High-Performance Liquid Chromatography (HPLC) พบว่าเวลาที่สารออกจากคอลัมน์ (Retention time; Rt) ของพีคสารตัวอย่างตรงกันพอดีกับพีคของ Standard reference ภายใต้สภาวะโครมาโทกราฟีเดียวกัน ข้อใดคือความหมายที่ถูกต้องที่สุด</t>
        </is>
      </c>
      <c r="D57" s="186" t="n"/>
      <c r="E57" s="186" t="inlineStr">
        <is>
          <t>ตัวอย่างยา A และ Standard เป็นสารคนละชนิดกันที่มีมวลเท่ากัน</t>
        </is>
      </c>
      <c r="F57" s="186" t="inlineStr">
        <is>
          <t>ตัวอย่างยา A และ Standard ใช้เวลาในการเคลื่อนที่และมีอันตรกิริยากับ Stationary phase ในคอลัมน์เท่ากัน</t>
        </is>
      </c>
      <c r="G57" s="186" t="inlineStr">
        <is>
          <t>ตัวอย่างยา A เป็น Degradation product ของ Standard</t>
        </is>
      </c>
      <c r="H57" s="186" t="inlineStr">
        <is>
          <t>ตัวอย่างยา A มีแรงยึดเกาะกับเฟสคงที่มากกว่าสารมาตรฐาน Standard</t>
        </is>
      </c>
      <c r="I57" s="186" t="inlineStr">
        <is>
          <t>ตัวอย่างยา A และ Standard มีความเข้มข้นเท่ากันทุกประการ</t>
        </is>
      </c>
      <c r="J57" s="185" t="n">
        <v>2</v>
      </c>
      <c r="K57" s="186" t="inlineStr">
        <is>
          <t>✅ คำตอบที่ถูกต้อง: ข้อ ข. ตัวอย่างยา A และ Standard ใช้เวลาในการเคลื่อนที่และมีอันตรกิริยากับ Stationary phase ในคอลัมน์เท่ากัน
🎯 ทำไมข้อนี้ถึงถูก:
Retention time (Rt) คือระยะเวลาตั้งแต่เริ่มฉีดสารตัวอย่างเข้าสู่คอลัมน์จนกระทั่งสารเคลื่อนที่ผ่านออกมาถึงตัวตรวจวัด การที่สารตัวอย่างมี Rt เท่ากับ Standard ภายใต้สภาวะเดียวกัน บ่งชี้ว่าสารทั้งสองมีพฤติกรรมการแบ่งกระจายระหว่าง Mobile phase และ Stationary phase เหมือนกัน ซึ่งใช้เป็นเกณฑ์ในการพิสูจน์เอกลักษณ์ (Identification)
🔍 ข้ออื่นผิดเพราะอะไร:
• ข้อ ก.: ผิด สารที่มี Rt ตรงกันในระบบ HPLC มักเป็นสารชนิดเดียวกันหรือมีสมบัติทางเคมีกายภาพเหมือนกัน มิใช่สรุปว่าเป็นคนละชนิด
• ข้อ ค.: ผิด Degradation product จะมีโครงสร้างเปลี่ยนไปและมีค่า Rt แตกต่างจากสารมาตรฐานเดิม
• ข้อ ง.: ผิด หากมีแรงยึดเกาะมากกว่า จะถูกหน่วงเหนี่ยวให้อยู่ในคอลัมน์นานกว่าและมี Rt มากกว่า
• ข้อ จ.: ผิด ความเข้มข้นของสารสัมพันธ์กับพื้นที่ใต้พีค (Peak area) หรือความสูงพีค ไม่ได้กำหนดค่า Rt</t>
        </is>
      </c>
      <c r="L57" s="186" t="n"/>
      <c r="M57" s="186" t="inlineStr">
        <is>
          <t>Product Group 2: Chromatography</t>
        </is>
      </c>
      <c r="N57" s="186" t="inlineStr">
        <is>
          <t>2.4 System Suitability Testing</t>
        </is>
      </c>
      <c r="O57" s="185" t="inlineStr">
        <is>
          <t>Product</t>
        </is>
      </c>
      <c r="P57" s="186" t="inlineStr">
        <is>
          <t>[SOURCE: ข้อสอบจริง PLE CC1 (Product) ปี 2564 ข้อ 132]</t>
        </is>
      </c>
      <c r="Q57" s="185" t="inlineStr">
        <is>
          <t>ข้อสอบจริง</t>
        </is>
      </c>
      <c r="R57" s="185" t="inlineStr">
        <is>
          <t>2564</t>
        </is>
      </c>
      <c r="S57" s="185" t="n"/>
    </row>
    <row r="58" ht="24" customHeight="1" s="49">
      <c r="A58" s="185" t="n">
        <v>56</v>
      </c>
      <c r="B58" s="186" t="n"/>
      <c r="C58" s="186" t="inlineStr">
        <is>
          <t>จากภาพโครมาโทแกรมที่มีแกน X แสดงเวลาที่ใช้ในการชะสาร (Retention time; นาที) และแกน Y แสดงค่าการดูดกลืนแสง (Absorbance / mV) โดยปรากฏพีคแหลมคมแยกออกจากกันอย่างชัดเจนตามลำดับเวลา การวิเคราะห์นี้ใช้เครื่องมือใด</t>
        </is>
      </c>
      <c r="D58" s="186" t="inlineStr">
        <is>
          <t>cc1_product/image89.png</t>
        </is>
      </c>
      <c r="E58" s="186" t="inlineStr">
        <is>
          <t>Differential Scanning Calorimetry (DSC)</t>
        </is>
      </c>
      <c r="F58" s="186" t="inlineStr">
        <is>
          <t>UV-Visible Spectrophotometer แบบสแกนความยาวคลื่น</t>
        </is>
      </c>
      <c r="G58" s="186" t="inlineStr">
        <is>
          <t>Fourier-Transform Infrared Spectrometer (FT-IR)</t>
        </is>
      </c>
      <c r="H58" s="186" t="inlineStr">
        <is>
          <t>High-Performance Liquid Chromatography (HPLC)</t>
        </is>
      </c>
      <c r="I58" s="186" t="inlineStr">
        <is>
          <t>Atomic Absorption Spectrometer (AAS)</t>
        </is>
      </c>
      <c r="J58" s="185" t="n">
        <v>4</v>
      </c>
      <c r="K58" s="186" t="inlineStr">
        <is>
          <t>✅ คำตอบที่ถูกต้อง: ข้อ ง. High-Performance Liquid Chromatography (HPLC)
🎯 ทำไมข้อนี้ถึงถูก:
กราฟที่แสดงความสัมพันธ์ระหว่างสัญญาณการดูดกลืนแสงกับเวลาในการแยกสาร (Retention time) และมีพีคสารต่างๆ แยกออกจากกันตามอันตรกิริยากับคอลัมน์ คือ โครมาโทแกรม (Chromatogram) ที่ได้จากเครื่อง HPLC
🔍 ข้ออื่นผิดเพราะอะไร:
• ข้อ ก.: ผิด กราฟ DSC แสดงความสัมพันธ์ระหว่าง Heat flow กับ Temperature (องศาเซลเซียส)
• ข้อ ข.: ผิด สเปกตรัม UV-Vis แสดงค่า Absorbance เทียบกับความยาวคลื่น (Wavelength; nm)
• ข้อ ค.: ผิด สเปกตรัม FT-IR แสดงค่า %Transmittance เทียบกับเลขคลื่น (Wavenumber; cm⁻¹)
• ข้อ จ.: ผิด กราฟ AAS ใช้วัดค่าการดูดกลืนแสงของอะตอมโลหะเทียบกับความเข้มข้นเป็นเส้นตรง (Calibration curve)</t>
        </is>
      </c>
      <c r="L58" s="186" t="n"/>
      <c r="M58" s="186" t="inlineStr">
        <is>
          <t>Product Group 2: Chromatography</t>
        </is>
      </c>
      <c r="N58" s="186" t="inlineStr">
        <is>
          <t>2.5 Chromatographic QA</t>
        </is>
      </c>
      <c r="O58" s="185" t="inlineStr">
        <is>
          <t>Product</t>
        </is>
      </c>
      <c r="P58" s="186" t="inlineStr">
        <is>
          <t>[SOURCE: ข้อสอบจริง PLE CC1 (Product) ปี 2564 ข้อ 152]</t>
        </is>
      </c>
      <c r="Q58" s="185" t="inlineStr">
        <is>
          <t>ข้อสอบจริง</t>
        </is>
      </c>
      <c r="R58" s="185" t="inlineStr">
        <is>
          <t>2564</t>
        </is>
      </c>
      <c r="S58" s="185" t="n"/>
    </row>
    <row r="59" ht="24" customHeight="1" s="49">
      <c r="A59" s="185" t="n">
        <v>57</v>
      </c>
      <c r="B59" s="186" t="n"/>
      <c r="C59" s="186" t="inlineStr">
        <is>
          <t>ในขั้นตอนการตรวจสอบความถูกต้องของวิธีวิเคราะห์ทางเคมี (Analytical Method Validation) ตามแนวทาง ICH Q2 หัวข้อพารามิเตอร์ใดควรได้รับการทดสอบและยืนยันเป็นอันดับแรกสุด</t>
        </is>
      </c>
      <c r="D59" s="186" t="n"/>
      <c r="E59" s="186" t="inlineStr">
        <is>
          <t>Accuracy (ความถูกต้อง)</t>
        </is>
      </c>
      <c r="F59" s="186" t="inlineStr">
        <is>
          <t>Precision (ความเที่ยงตรง)</t>
        </is>
      </c>
      <c r="G59" s="186" t="inlineStr">
        <is>
          <t>Specificity / Selectivity (ความจำเพาะของวิธีวิเคราะห์)</t>
        </is>
      </c>
      <c r="H59" s="186" t="inlineStr">
        <is>
          <t>Linearity (ความเป็นเส้นตรง)</t>
        </is>
      </c>
      <c r="I59" s="186" t="inlineStr">
        <is>
          <t>Range (ช่วงของการวิเคราะห์)</t>
        </is>
      </c>
      <c r="J59" s="185" t="n">
        <v>3</v>
      </c>
      <c r="K59" s="186" t="inlineStr">
        <is>
          <t>✅ คำตอบที่ถูกต้อง: ข้อ ค. Specificity / Selectivity (ความจำเพาะของวิธีวิเคราะห์)
🎯 ทำไมข้อนี้ถึงถูก:
Specificity (ความจำเพาะ) ต้องได้รับการทดสอบเป็นอันดับแรก เพื่อพิสูจน์ยืนยันว่าวิธีวิเคราะห์สามารถตรวจวัดตัวยาสำคัญได้อย่างถูกต้องแม่นยำ โดยปราศจากการรบกวนจากสารช่วยในสูตรตำรับ (Placebo excipients), ผลิตภัณฑ์สลายตัว (Degradants) หรือสารปนเปื้อน หากวิธีไม่จำเพาะ การทดสอบ Accuracy หรือ Precision จะไม่มีความน่าเชื่อถือ
🔍 ข้ออื่นผิดเพราะอะไร:
• ข้อ ก.: ผิด Accuracy จะทดสอบได้ต่อเมื่อทราบแน่ชัดว่าไม่มีสารอื่นมารบกวนสัญญาณของตัวยา
• ข้อ ข.: ผิด Precision เป็นการวัดการกระจายของข้อมูลซ้ำ จะมีความหมายต่อเมื่อสัญญาณนั้นเป็นของตัวยาสำคัญจริง
• ข้อ ง.: ผิด Linearity ทดสอบความสัมพันธ์เชิงเส้นตรงของช่วงความเข้มข้นหลังจากยืนยันความจำเพาะแล้ว
• ข้อ จ.: ผิด Range กำหนดขึ้นจากช่วงความเข้มข้นที่ให้ความเป็นเส้นตรง ความถูกต้อง และความเที่ยงตรง</t>
        </is>
      </c>
      <c r="L59" s="186" t="n"/>
      <c r="M59" s="186" t="inlineStr">
        <is>
          <t>Product Group 2: Chromatography</t>
        </is>
      </c>
      <c r="N59" s="186" t="inlineStr">
        <is>
          <t>2.5 Chromatographic QA</t>
        </is>
      </c>
      <c r="O59" s="185" t="inlineStr">
        <is>
          <t>Product</t>
        </is>
      </c>
      <c r="P59" s="186" t="inlineStr">
        <is>
          <t>[SOURCE: ข้อสอบจริง PLE CC1 (Product) ปี 2564 ข้อ 168]</t>
        </is>
      </c>
      <c r="Q59" s="185" t="inlineStr">
        <is>
          <t>ข้อสอบจริง</t>
        </is>
      </c>
      <c r="R59" s="185" t="inlineStr">
        <is>
          <t>2564</t>
        </is>
      </c>
      <c r="S59" s="185" t="n"/>
    </row>
    <row r="60" ht="24" customHeight="1" s="49">
      <c r="A60" s="185" t="n">
        <v>58</v>
      </c>
      <c r="B60" s="186" t="n"/>
      <c r="C60" s="186" t="inlineStr">
        <is>
          <t>หากต้องการแยกสารอนุพันธ์และวิเคราะห์ปริมาณตัวยาสำคัญ โดยผลการวิเคราะห์แสดงพีคของสารต่างๆ ตามเวลาที่สารชะออกจากคอลัมน์ (Retention time) ดังแสดงในโครมาโทแกรมตามภาพ การวิเคราะห์ดังกล่าวอาศัยเครื่องมือและวิธีวิเคราะห์ใด</t>
        </is>
      </c>
      <c r="D60" s="186" t="inlineStr">
        <is>
          <t>cc1_product/image94.png</t>
        </is>
      </c>
      <c r="E60" s="186" t="inlineStr">
        <is>
          <t>High Performance Liquid Chromatography (HPLC)</t>
        </is>
      </c>
      <c r="F60" s="186" t="inlineStr">
        <is>
          <t>Capillary Electrophoresis (CE)</t>
        </is>
      </c>
      <c r="G60" s="186" t="inlineStr">
        <is>
          <t>Infrared Spectroscopy (IR)</t>
        </is>
      </c>
      <c r="H60" s="186" t="inlineStr">
        <is>
          <t>Atomic Absorption Spectrophotometry (AAS)</t>
        </is>
      </c>
      <c r="I60" s="186" t="inlineStr">
        <is>
          <t>Mass Spectrometry (MS)</t>
        </is>
      </c>
      <c r="J60" s="185" t="n">
        <v>1</v>
      </c>
      <c r="K60" s="186" t="inlineStr">
        <is>
          <t>✅ คำตอบที่ถูกต้อง: ข้อ ก. High Performance Liquid Chromatography (HPLC)
🎯 ทำไมข้อนี้ถึงถูก:
ภาพโครมาโทแกรมแสดงการแยกสารหลายชนิดออกจากกันตาม Retention time อย่างต่อเนื่องโดยอาศัยคอลัมน์โครมาโทกราฟีของเหลวความดันสูง (HPLC) ซึ่งเป็นวิธีมาตรฐานสากลในการแยกและวิเคราะห์หาปริมาณตัวยาสำคัญและอนุพันธ์สารสลายตัวในเวลาเดียวกัน
🔍 ข้ออื่นผิดเพราะอะไร:
• ข้อ ข.: Capillary Electrophoresis แยกสารโดยอาศัยประจุและอัตราการเคลื่อนที่ของอนุภาคในสนามไฟฟ้า (Electrophoretic mobility)
• ข้อ ค.: Infrared Spectroscopy ให้สเปกตรัมความสัมพันธ์ระหว่าง Wavenumber กับร้อยละการส่องผ่านแสง (%Transmittance) เพื่อตรวจหมู่ฟังก์ชัน
• ข้อ ง.: Atomic Absorption Spectrophotometry ใช้วิเคราะห์การดูดกลืนแสงของอะตอมโลหะเดี่ยวในสถานะอิสระ ไม่ได้ให้โครมาโทแกรมแยกสารอินทรีย์
• ข้อ จ.: Mass Spectrometry แสดงสเปกตรัมอัตราส่วนมวลต่อประจุ (m/z) กับความเข้มสัมพัทธ์ (Relative abundance) เพื่อหามวลโมเลกุล</t>
        </is>
      </c>
      <c r="L60" s="186" t="n"/>
      <c r="M60" s="186" t="inlineStr">
        <is>
          <t>Product Group 2: Chromatography</t>
        </is>
      </c>
      <c r="N60" s="186" t="inlineStr">
        <is>
          <t>2.2 HPLC (Liquid Chromatography)</t>
        </is>
      </c>
      <c r="O60" s="185" t="inlineStr">
        <is>
          <t>Product</t>
        </is>
      </c>
      <c r="P60" s="186" t="inlineStr">
        <is>
          <t>[SOURCE: ข้อสอบจริง PLE CC1 (Product) ปี 2563 Day 1 ข้อ 100]</t>
        </is>
      </c>
      <c r="Q60" s="185" t="inlineStr">
        <is>
          <t>ข้อสอบจริง</t>
        </is>
      </c>
      <c r="R60" s="185" t="inlineStr">
        <is>
          <t>2563</t>
        </is>
      </c>
      <c r="S60" s="185" t="n"/>
    </row>
    <row r="61" ht="24" customHeight="1" s="49">
      <c r="A61" s="185" t="n">
        <v>59</v>
      </c>
      <c r="B61" s="186" t="n"/>
      <c r="C61" s="186" t="inlineStr">
        <is>
          <t>จากโครงสร้างโมเลกุลของตัวยาที่กำหนดให้ในภาพ วิธีวิเคราะห์มาตรฐานที่เหมาะสมที่สุดในการควบคุมคุณภาพเพื่อแยกและหาปริมาณตัวยาสำคัญ (Assay) พร้อมทั้งตรวจวัดสิ่งเจือปนที่เกี่ยวข้อง (Related substances) คือวิธีใด</t>
        </is>
      </c>
      <c r="D61" s="186" t="inlineStr">
        <is>
          <t>cc1_product/image95.png</t>
        </is>
      </c>
      <c r="E61" s="186" t="inlineStr">
        <is>
          <t>Confocal microscope</t>
        </is>
      </c>
      <c r="F61" s="186" t="inlineStr">
        <is>
          <t>Immunohistochemistry</t>
        </is>
      </c>
      <c r="G61" s="186" t="inlineStr">
        <is>
          <t>Nuclear Magnetic Resonance (NMR)</t>
        </is>
      </c>
      <c r="H61" s="186" t="inlineStr">
        <is>
          <t>Atomic Force Microscopy (AFM)</t>
        </is>
      </c>
      <c r="I61" s="186" t="inlineStr">
        <is>
          <t>High Performance Liquid Chromatography (HPLC)</t>
        </is>
      </c>
      <c r="J61" s="185" t="n">
        <v>5</v>
      </c>
      <c r="K61" s="186" t="inlineStr">
        <is>
          <t>✅ คำตอบที่ถูกต้อง: ข้อ จ. High Performance Liquid Chromatography (HPLC)
🎯 ทำไมข้อนี้ถึงถูก:
การควบคุมคุณภาพทางเภสัชกรรมระดับอุตสาหกรรม (Routine QC) สำหรับตัวยาสำคัญที่มีโครงสร้างอินทรีย์ซับซ้อน เภสัชตำรับ USP/BP กำหนดให้ใช้ High Performance Liquid Chromatography (HPLC) ควบคู่กับตัวตรวจวัด UV/Vis หรือ DAD เนื่องจากมีความจำเพาะสูง สามารถแยกตัวยาสำคัญออกจากสิ่งเจือปนและสารสลายตัวเพื่อวิเคราะห์เชิงปริมาณได้อย่างแม่นยำ
🔍 ข้ออื่นผิดเพราะอะไร:
• ข้อ ก.: Confocal microscope เป็นกล้องจุลทรรศน์สำหรับศึกษาสัณฐานวิทยาและภาพตัดขวางระดับเซลล์ ไม่ใช่วิธีเคมีวิเคราะห์เชิงปริมาณ
• ข้อ ข.: Immunohistochemistry เป็นเทคนิคตรวจจับแอนติเจนในชิ้นเนื้อเยื่อด้วยแอนติบอดี ใช้ในงานพยาธิวิทยา
• ข้อ ค.: NMR spectroscopy ใช้สำหรับพิสูจน์ยืนยันโครงสร้างโมเลกุลในงานวิจัย ไม่นิยมใช้เป็น Routine Assay ในการควบคุมคุณภาพยาเนื่องจากค่าใช้จ่ายสูงและเทคนิคซับซ้อน
• ข้อ ง.: Atomic Force Microscopy ใช้ศึกษาพื้นผิวระดับนาโนเมตร ไม่สามารถวิเคราะห์หาปริมาณตัวยาสำคัญทางเคมีได้</t>
        </is>
      </c>
      <c r="L61" s="186" t="n"/>
      <c r="M61" s="186" t="inlineStr">
        <is>
          <t>Product Group 2: Chromatography</t>
        </is>
      </c>
      <c r="N61" s="186" t="inlineStr">
        <is>
          <t>2.5 Chromatographic QA</t>
        </is>
      </c>
      <c r="O61" s="185" t="inlineStr">
        <is>
          <t>Product</t>
        </is>
      </c>
      <c r="P61" s="186" t="inlineStr">
        <is>
          <t>[SOURCE: ข้อสอบจริง PLE CC1 (Product) ปี 2563 Day 2 ข้อ 64]</t>
        </is>
      </c>
      <c r="Q61" s="185" t="inlineStr">
        <is>
          <t>ข้อสอบจริง</t>
        </is>
      </c>
      <c r="R61" s="185" t="inlineStr">
        <is>
          <t>2563</t>
        </is>
      </c>
      <c r="S61" s="185" t="n"/>
    </row>
    <row r="62" ht="24" customHeight="1" s="49">
      <c r="A62" s="185" t="n">
        <v>60</v>
      </c>
      <c r="B62" s="186" t="n"/>
      <c r="C62" s="186" t="inlineStr">
        <is>
          <t>ข้อใดเป็นวิธีวิเคราะห์มาตรฐานที่เหมาะสมที่สุดในการหาปริมาณตัวยาสำคัญ (Assay) ของยาเม็ดคุมกำเนิดสูตรผสมที่ประกอบด้วย Levonorgestrel และ Ethinylestradiol</t>
        </is>
      </c>
      <c r="D62" s="186" t="n"/>
      <c r="E62" s="186" t="inlineStr">
        <is>
          <t>Titrimetry</t>
        </is>
      </c>
      <c r="F62" s="186" t="inlineStr">
        <is>
          <t>Mass Spectrometry</t>
        </is>
      </c>
      <c r="G62" s="186" t="inlineStr">
        <is>
          <t>Infrared Spectrometry</t>
        </is>
      </c>
      <c r="H62" s="186" t="inlineStr">
        <is>
          <t>UV Spectrophotometry</t>
        </is>
      </c>
      <c r="I62" s="186" t="inlineStr">
        <is>
          <t>High Performance Liquid Chromatography (HPLC)</t>
        </is>
      </c>
      <c r="J62" s="185" t="n">
        <v>5</v>
      </c>
      <c r="K62" s="186" t="inlineStr">
        <is>
          <t>✅ คำตอบที่ถูกต้อง: ข้อ จ. High Performance Liquid Chromatography (HPLC)
🎯 ทำไมข้อนี้ถึงถูก:
ยาเม็ดคุมกำเนิดสูตรผสมมีตัวยาสองชนิดร่วมกันในปริมาณขนาดต่ำมาก (Low-dose combination เช่น Levonorgestrel 0.15 mg และ Ethinylestradiol 0.03 mg) เภสัชตำรับ USP กำหนดให้ใช้ HPLC (Reversed-phase C18 column) ในการวิเคราะห์ เนื่องจากมีความจำเพาะสูง สามารถแยกตัวยาทั้งสองชนิดออกจากกันและแยกออกจากสารช่วยในตำรับได้ก่อนการวัดปริมาณ
🔍 ข้ออื่นผิดเพราะอะไร:
• ข้อ ก.: Titrimetry ขาดความไว (Sensitivity) และความจำเพาะ ไม่สามารถวิเคราะห์ตัวยาในปริมาณต่ำระดับไมโครกรัมที่มีสองชนิดผสมกันได้
• ข้อ ข.: Mass Spectrometry เป็นเครื่องมือที่ราคาสูงมากและซับซ้อนเกินความจำเป็นสำหรับการควบคุมคุณภาพยาประจำรุ่น (Routine QC)
• ข้อ ค.: Infrared Spectrometry ใช้สำหรับตรวจสอบเอกลักษณ์ (Identification) ของสาร ไม่ใช่วิธีมาตรฐานในการหาปริมาณยาเม็ดสูตรผสม
• ข้อ ง.: UV Spectrophotometry สเปกตรัมการดูดกลืนแสงของ Levonorgestrel และ Ethinylestradiol ซ้อนทับกันอย่างมาก ทำให้เกิดการรบกวนและไม่สามารถแยกวัดปริมาณได้โดยตรง</t>
        </is>
      </c>
      <c r="L62" s="186" t="n"/>
      <c r="M62" s="186" t="inlineStr">
        <is>
          <t>Product Group 2: Chromatography</t>
        </is>
      </c>
      <c r="N62" s="186" t="inlineStr">
        <is>
          <t>2.2 HPLC (Liquid Chromatography)</t>
        </is>
      </c>
      <c r="O62" s="185" t="inlineStr">
        <is>
          <t>Product</t>
        </is>
      </c>
      <c r="P62" s="186" t="inlineStr">
        <is>
          <t>[SOURCE: ข้อสอบจริง PLE CC1 (Product) ปี 2563 Day 2 ข้อ 68]</t>
        </is>
      </c>
      <c r="Q62" s="185" t="inlineStr">
        <is>
          <t>ข้อสอบจริง</t>
        </is>
      </c>
      <c r="R62" s="185" t="inlineStr">
        <is>
          <t>2563</t>
        </is>
      </c>
      <c r="S62" s="185" t="n"/>
    </row>
    <row r="63" ht="24" customHeight="1" s="49">
      <c r="A63" s="185" t="n">
        <v>61</v>
      </c>
      <c r="B63" s="186" t="n"/>
      <c r="C63" s="186" t="inlineStr">
        <is>
          <t>ในการตรวจเอกลักษณ์ (identification) ตัวยา neomycin ด้วยวิธี Thin Layer Chromatography (TLC) มีขั้นตอนพ่นด้วยสารละลาย 0.2% ninhydrin in butyl alcohol แล้วนำไปอบความร้อนเพื่อให้เกิดแถบสี อยากทราบว่า ninhydrin ทำปฏิกิริยากับหมู่ฟังก์ชันใดของโมเลกุล neomycin</t>
        </is>
      </c>
      <c r="D63" s="186" t="n"/>
      <c r="E63" s="186" t="inlineStr">
        <is>
          <t>Carbonyl group</t>
        </is>
      </c>
      <c r="F63" s="186" t="inlineStr">
        <is>
          <t>Methoxy group</t>
        </is>
      </c>
      <c r="G63" s="186" t="inlineStr">
        <is>
          <t>Amino group</t>
        </is>
      </c>
      <c r="H63" s="186" t="inlineStr">
        <is>
          <t>Hydroxyl group</t>
        </is>
      </c>
      <c r="I63" s="186" t="inlineStr">
        <is>
          <t>Keto group</t>
        </is>
      </c>
      <c r="J63" s="185" t="n">
        <v>3</v>
      </c>
      <c r="K63" s="186" t="inlineStr">
        <is>
          <t>✅ คำตอบที่ถูกต้อง: ข้อ ค. Amino group
🎯 ทำไมข้อนี้ถึงถูก:
Neomycin เป็นยาปฏิชีวนะกลุ่ม aminoglycoside ที่มีหมู่ primary amino groups (-NH2) จำนวนมากในโครงสร้าง สาร ninhydrin จะทำปฏิกิริยา oxidative deamination และ condensation กับ primary amine ทำให้เกิดสารประกอบเชิงซ้อนสีม่วงอมน้ำเงินของ Ruhemann purple ตามมาตรฐานการทดสอบ TLC ของเภสัชตำรับ USP/BP
🔍 ข้ออื่นผิดเพราะอะไร:
• ข้อ ก.: ผิดเพราะ Ninhydrin ไม่ได้ทำปฏิกิริยาจำเพาะกับหมู่ Carbonyl group (-C=O) ทั่วไปเพื่อสร้างสีในการตรวจเอกลักษณ์
• ข้อ ข.: ผิดเพราะ Methoxy group (-OCH3) เป็นอีเทอร์ที่เฉื่อยและไม่ทำปฏิกิริยากับ ninhydrin
• ข้อ ง.: ผิดเพราะ Hydroxyl group (-OH) แม้จะมีในโมเลกุล aminoglycoside แต่ ninhydrin จำเพาะเจาะจงกับหมู่ primary amine เท่านั้น
• ข้อ จ.: ผิดเพราะ Keto group ไม่ใช่ตำแหน่งที่ทำปฏิกิริยากับ ninhydrin ในการเกิด Ruhemann purple</t>
        </is>
      </c>
      <c r="L63" s="186" t="n"/>
      <c r="M63" s="186" t="inlineStr">
        <is>
          <t>Product Group 2: Chromatography</t>
        </is>
      </c>
      <c r="N63" s="186" t="inlineStr">
        <is>
          <t>2.1 TLC (Thin Layer)</t>
        </is>
      </c>
      <c r="O63" s="185" t="inlineStr">
        <is>
          <t>Product</t>
        </is>
      </c>
      <c r="P63" s="186" t="inlineStr">
        <is>
          <t>[SOURCE: ข้อสอบจริง PLE CC1 (Product) ปี 2562 วันที่ 1 ข้อ 18]</t>
        </is>
      </c>
      <c r="Q63" s="185" t="inlineStr">
        <is>
          <t>ข้อสอบจริง</t>
        </is>
      </c>
      <c r="R63" s="185" t="inlineStr">
        <is>
          <t>2562</t>
        </is>
      </c>
      <c r="S63" s="185" t="n"/>
    </row>
    <row r="64" ht="13.2" customHeight="1" s="49">
      <c r="A64" s="185" t="n">
        <v>62</v>
      </c>
      <c r="B64" s="186" t="inlineStr">
        <is>
          <t>จากเภสัชตำรับ USP Monograph สำหรับการวิเคราะห์หาปริมาณยา Simvastatin ระบุรายละเอียดระบบโครมาโทกราฟีดังนี้: 'The liquid chromatograph is equipped with a 4.6-mm x 25-cm column that contains packing L1. The flow rate is about 1.5 mL per minute...'</t>
        </is>
      </c>
      <c r="C64" s="186" t="inlineStr">
        <is>
          <t>Packing L1 ตามคำนิยามของเภสัชตำรับ USP หมายถึงคอลัมน์โครมาโทกราฟีชนิดใด</t>
        </is>
      </c>
      <c r="D64" s="186" t="n"/>
      <c r="E64" s="186" t="inlineStr">
        <is>
          <t>HPLC</t>
        </is>
      </c>
      <c r="F64" s="186" t="inlineStr">
        <is>
          <t>GC</t>
        </is>
      </c>
      <c r="G64" s="186" t="inlineStr">
        <is>
          <t>TLC</t>
        </is>
      </c>
      <c r="H64" s="186" t="inlineStr">
        <is>
          <t>Mass spectroscopy</t>
        </is>
      </c>
      <c r="I64" s="186" t="inlineStr">
        <is>
          <t>UV-visible spectroscopy</t>
        </is>
      </c>
      <c r="J64" s="185" t="n">
        <v>1</v>
      </c>
      <c r="K64" s="186" t="inlineStr">
        <is>
          <t>✅ คำตอบที่ถูกต้อง: ข้อ ก. HPLC
🎯 ทำไมข้อนี้ถึงถูก:
ข้อมูลระบุ Packing L1 ตามมาตรฐาน USP หมายถึงคอลัมน์ Octadecylsilane (C18) ชนิด reversed-phase ซึ่งใช้ในระบบ High Performance Liquid Chromatography (HPLC) ควบคู่กับตัวตรวจวัด UV detector ที่ 238 nm
🔍 ข้ออื่นผิดเพราะอะไร:
• ข้อ ข.: ผิดเพราะ Gas Chromatography (GC) ใช้คอลัมน์ชนิด capillary/packed gas column และใช้ก๊าซเป็น mobile phase ตัวตรวจวัดมักเป็น FID ไม่ได้ใช้ L1 column
• ข้อ ค.: ผิดเพราะ Thin Layer Chromatography (TLC) ใช้แผ่น silica gel plate ไม่ได้ระบุเป็น packing L1 column ที่มีระบบปั๊มและ UV flow-cell
• ข้อ ง.: ผิดเพราะ Mass Spectrometry (MS) เป็นตัวตรวจวัดมวลต่อประจุ (m/z) แต่ในโจทย์ระบุว่าใช้ UV detector ที่ 238 nm
• ข้อ จ.: ผิดเพราะ UV-visible spectrophotometer ทั่วไปใช้ cuvette วัดค่าการดูดกลืนแสงโดยตรง ไม่มีการใช้ packing L1 column ในการแยกสาร</t>
        </is>
      </c>
      <c r="L64" s="186" t="n"/>
      <c r="M64" s="186" t="inlineStr">
        <is>
          <t>Product Group 2: Chromatography</t>
        </is>
      </c>
      <c r="N64" s="186" t="inlineStr">
        <is>
          <t>2.2 HPLC (Liquid Chromatography)</t>
        </is>
      </c>
      <c r="O64" s="185" t="inlineStr">
        <is>
          <t>Product</t>
        </is>
      </c>
      <c r="P64" s="186" t="inlineStr">
        <is>
          <t>[SOURCE: ข้อสอบจริง PLE CC1 (Product) วันที่ 1 ปี 2562 ข้อ 71]</t>
        </is>
      </c>
      <c r="Q64" s="185" t="inlineStr">
        <is>
          <t>ข้อสอบจริง</t>
        </is>
      </c>
      <c r="R64" s="185" t="inlineStr">
        <is>
          <t>2562</t>
        </is>
      </c>
      <c r="S64" s="185" t="n"/>
    </row>
    <row r="65" ht="13.2" customHeight="1" s="49">
      <c r="A65" s="185" t="n">
        <v>63</v>
      </c>
      <c r="B65" s="186" t="inlineStr">
        <is>
          <t>จากผลการทำ Analytical Method Validation ตารางแสดงผลการทดสอบการเติมสารมาตรฐาน (% Recovery) ที่ระดับความเข้มข้น 80%, 100% และ 120% ของขนาดความแรงยา ได้ค่าเฉลี่ยร้อยละการคืนกลับเท่ากับ 99.4%, 100.2% และ 99.8% ตามลำดับ</t>
        </is>
      </c>
      <c r="C65" s="186" t="inlineStr">
        <is>
          <t>ข้อมูลดังกล่าวแสดงถึงการประเมินพารามิเตอร์การตรวจสอบความถูกต้องของวิธีวิเคราะห์ในหัวข้อใด</t>
        </is>
      </c>
      <c r="D65" s="186" t="n"/>
      <c r="E65" s="186" t="inlineStr">
        <is>
          <t>Limit of detection</t>
        </is>
      </c>
      <c r="F65" s="186" t="inlineStr">
        <is>
          <t>Limit of quantitation</t>
        </is>
      </c>
      <c r="G65" s="186" t="inlineStr">
        <is>
          <t>Sensitivity</t>
        </is>
      </c>
      <c r="H65" s="186" t="inlineStr">
        <is>
          <t>Accuracy</t>
        </is>
      </c>
      <c r="I65" s="186" t="inlineStr">
        <is>
          <t>Precision</t>
        </is>
      </c>
      <c r="J65" s="185" t="n">
        <v>4</v>
      </c>
      <c r="K65" s="186" t="inlineStr">
        <is>
          <t>✅ คำตอบที่ถูกต้อง: ข้อ ง. Accuracy
🎯 ทำไมข้อนี้ถึงถูก:
ตามแนวทาง ICH Q2(R1) การทดสอบความถูกต้อง (Accuracy) จะประเมินจาก spike-and-recovery study โดยเติมสารมาตรฐานที่ทราบปริมาณลงในตัวอย่างอย่างน้อย 3 ระดับความเข้มข้น (เช่น 80%, 100% และ 120%) และรายงานเป็นร้อยละของการตรวจกลับคืน (% recovery)
🔍 ข้ออื่นผิดเพราะอะไร:
• ข้อ ก.: ผิดเพราะ Limit of detection (LOD) คือปริมาณต่ำสุดของสารที่สามารถตรวจวัดได้ (signal-to-noise ratio ประมาณ 3:1) ไม่ได้ประเมินที่ 80 ถึง 120%
• ข้อ ข.: ผิดเพราะ Limit of quantitation (LOQ) คือปริมาณต่ำสุดที่สามารถวัดเชิงปริมาณได้อย่างแม่นยำ (signal-to-noise ratio ประมาณ 10:1)
• ข้อ ค.: ผิดเพราะ Sensitivity คือความชันของกราฟมาตรฐาน (slope) ในการตอบสนองต่อความเข้มข้น
• ข้อ จ.: ผิดเพราะ Precision ประเมินความเที่ยงหรือการทำซ้ำ (repeatability/intermediate precision) โดยวัดความแปรปรวน แต่ไม่ได้ทดสอบเพื่อหา % recovery ที่ 80-100-120%</t>
        </is>
      </c>
      <c r="L65" s="186" t="n"/>
      <c r="M65" s="186" t="inlineStr">
        <is>
          <t>Product Group 2: Chromatography</t>
        </is>
      </c>
      <c r="N65" s="186" t="inlineStr">
        <is>
          <t>2.4 System Suitability Testing</t>
        </is>
      </c>
      <c r="O65" s="185" t="inlineStr">
        <is>
          <t>Product</t>
        </is>
      </c>
      <c r="P65" s="186" t="inlineStr">
        <is>
          <t>[SOURCE: ข้อสอบจริง PLE CC1 (Product) วันที่ 2 ปี 2562 ข้อ 8]</t>
        </is>
      </c>
      <c r="Q65" s="185" t="inlineStr">
        <is>
          <t>ข้อสอบจริง</t>
        </is>
      </c>
      <c r="R65" s="185" t="inlineStr">
        <is>
          <t>2562</t>
        </is>
      </c>
      <c r="S65" s="185" t="n"/>
    </row>
    <row r="66" ht="13.2" customHeight="1" s="49">
      <c r="A66" s="185" t="n">
        <v>64</v>
      </c>
      <c r="B66" s="186" t="n"/>
      <c r="C66" s="186" t="inlineStr">
        <is>
          <t>ในการตรวจวิเคราะห์หาปริมาณตัวยาสำคัญสองชนิดร่วมกันคือ Ethinylestradiol (EE) และ Cyproterone acetate (CPA) ในยาเม็ดคุมกำเนิด วิธีการวิเคราะห์ใดมีความเหมาะสมและเป็นมาตรฐานตามเภสัชตำรับมากที่สุด</t>
        </is>
      </c>
      <c r="D66" s="186" t="n"/>
      <c r="E66" s="186" t="inlineStr">
        <is>
          <t>HPLC</t>
        </is>
      </c>
      <c r="F66" s="186" t="inlineStr">
        <is>
          <t>UV</t>
        </is>
      </c>
      <c r="G66" s="186" t="inlineStr">
        <is>
          <t>Polarimeter</t>
        </is>
      </c>
      <c r="H66" s="186" t="inlineStr">
        <is>
          <t>Infrared spectoscope</t>
        </is>
      </c>
      <c r="I66" s="186" t="inlineStr">
        <is>
          <t>NMR</t>
        </is>
      </c>
      <c r="J66" s="185" t="n">
        <v>1</v>
      </c>
      <c r="K66" s="186" t="inlineStr">
        <is>
          <t>✅ คำตอบที่ถูกต้อง: ข้อ ก. HPLC
🎯 ทำไมข้อนี้ถึงถูก:
ยาเม็ดคุมกำเนิดสูตรผสมมีสัดส่วนขนาดยาต่างกันมาก (EE ขนาดต่ำมากประมาณ 0.035 mg ขณะที่ CPA สูงถึง 2 mg) และทั้งสองตัวมีโครงสร้างสเตียรอยด์ที่มีการดูดกลืนแสง UV ทับซ้อนกัน เทคนิค High Performance Liquid Chromatography (HPLC) ชนิด reversed-phase จึงเป็นวิธีมาตรฐานสากลตาม USP/BP เนื่องจากสามารถแยกสารทั้งสองออกจากกันได้อย่างสมบูรณ์ก่อนตรวจวัด
🔍 ข้ออื่นผิดเพราะอะไร:
• ข้อ ข.: ผิดเพราะ UV spectrophotometry ไม่สามารถแยกสารทั้งสองชนิดที่มี UV absorption spectrum ซ้อนทับกันได้
• ข้อ ค.: ผิดเพราะ Polarimetry วัดค่าการหมุนระนาบแสงรวมของสารละลาย ไม่สามารถหาปริมาณตัวยาเดี่ยวในสารผสมได้
• ข้อ ง.: ผิดเพราะ Infrared spectroscopy ไม่เหมาะสำหรับการวิเคราะห์เชิงปริมาณของตัวยาที่มีปริมาณน้อยมากระดับไมโครกรัมในยาเม็ด
• ข้อ จ.: ผิดเพราะ NMR มีความซับซ้อน ค่าใช้จ่ายสูง และไม่ได้เป็นวิธีรูทีนมาตรฐานตามเภสัชตำรับสำหรับยาเม็ดคุมกำเนิด</t>
        </is>
      </c>
      <c r="L66" s="186" t="n"/>
      <c r="M66" s="186" t="inlineStr">
        <is>
          <t>Product Group 2: Chromatography</t>
        </is>
      </c>
      <c r="N66" s="186" t="inlineStr">
        <is>
          <t>2.2 HPLC (Liquid Chromatography)</t>
        </is>
      </c>
      <c r="O66" s="185" t="inlineStr">
        <is>
          <t>Product</t>
        </is>
      </c>
      <c r="P66" s="186" t="inlineStr">
        <is>
          <t>[SOURCE: ข้อสอบจริง PLE CC1 (Product) วันที่ 2 ปี 2562 ข้อ 51]</t>
        </is>
      </c>
      <c r="Q66" s="185" t="inlineStr">
        <is>
          <t>ข้อสอบจริง</t>
        </is>
      </c>
      <c r="R66" s="185" t="inlineStr">
        <is>
          <t>2562</t>
        </is>
      </c>
      <c r="S66" s="185" t="n"/>
    </row>
    <row r="67" ht="13.2" customHeight="1" s="49">
      <c r="A67" s="185" t="n">
        <v>65</v>
      </c>
      <c r="B67" s="186" t="n"/>
      <c r="C67" s="186" t="inlineStr">
        <is>
          <t>ค่าสัมประสิทธิ์สหสัมพันธ์ (correlation coefficient หรือ r) เป็นพารามิเตอร์ที่ใช้ประเมินหัวข้อใดในการตรวจสอบความถูกต้องของวิธีวิเคราะห์ (analytical method validation)</t>
        </is>
      </c>
      <c r="D67" s="186" t="n"/>
      <c r="E67" s="186" t="inlineStr">
        <is>
          <t>Linearity</t>
        </is>
      </c>
      <c r="F67" s="186" t="inlineStr">
        <is>
          <t>Accuracy</t>
        </is>
      </c>
      <c r="G67" s="186" t="inlineStr">
        <is>
          <t>Precision</t>
        </is>
      </c>
      <c r="H67" s="186" t="inlineStr">
        <is>
          <t>Tolerance</t>
        </is>
      </c>
      <c r="I67" s="186" t="inlineStr">
        <is>
          <t>Quantity limit</t>
        </is>
      </c>
      <c r="J67" s="185" t="n">
        <v>1</v>
      </c>
      <c r="K67" s="186" t="inlineStr">
        <is>
          <t>✅ คำตอบที่ถูกต้อง: ข้อ ก. Linearity
🎯 ทำไมข้อนี้ถึงถูก:
ตามแนวทาง ICH Q2(R1) ค่า Correlation coefficient (r) หรือ Coefficient of determination (r²) เป็นตัวชี้วัดความเป็นเส้นตรง (Linearity) ซึ่งแสดงถึงความสามารถของวิธีวิเคราะห์ในการให้สัญญาณตอบสนองที่แปรผันตรงตามความเข้มข้นของสารตัวอย่างในช่วงที่กำหนด โดยทั่วไปเกณฑ์ยอมรับของ r คือต้องมากกว่าหรือเท่ากับ 0.999
🔍 ข้ออื่นผิดเพราะอะไร:
• ข้อ ข.: ผิดเพราะ Accuracy ประเมินจากร้อยละการตรวจกลับคืน (% recovery) ไม่ได้ใช้ r เป็นตัวชี้วัดหลัก
• ข้อ ค.: ผิดเพราะ Precision ประเมินจากค่าเบี่ยงเบนมาตรฐานสัมพัทธ์ (%RSD หรือ CV)
• ข้อ ง.: ผิดเพราะ Tolerance หรือ Robustness ประเมินความคงตัวของผลเมื่อมีการเปลี่ยนแปลงสภาวะเพียงเล็กน้อย
• ข้อ จ.: ผิดเพราะ Quantity limit หรือ Quantitation limit (LOQ) ประเมินจากอัตราส่วน signal-to-noise ratio</t>
        </is>
      </c>
      <c r="L67" s="186" t="n"/>
      <c r="M67" s="186" t="inlineStr">
        <is>
          <t>Product Group 2: Chromatography</t>
        </is>
      </c>
      <c r="N67" s="186" t="inlineStr">
        <is>
          <t>2.5 Chromatographic QA</t>
        </is>
      </c>
      <c r="O67" s="185" t="inlineStr">
        <is>
          <t>Product</t>
        </is>
      </c>
      <c r="P67" s="186" t="inlineStr">
        <is>
          <t>[SOURCE: ข้อสอบจริง PLE CC1 (Product) วันที่ 2 ปี 2562 ข้อ 81]</t>
        </is>
      </c>
      <c r="Q67" s="185" t="inlineStr">
        <is>
          <t>ข้อสอบจริง</t>
        </is>
      </c>
      <c r="R67" s="185" t="inlineStr">
        <is>
          <t>2562</t>
        </is>
      </c>
      <c r="S67" s="185" t="n"/>
    </row>
    <row r="68" ht="13.2" customHeight="1" s="49">
      <c r="A68" s="185" t="n">
        <v>66</v>
      </c>
      <c r="B68" s="186" t="n"/>
      <c r="C68" s="186" t="inlineStr">
        <is>
          <t>ในการวิเคราะห์ตัวอย่างยา A ด้วยเทคนิค HPLC หากพบว่า Retention time (tR) ของสารมาตรฐาน (Standard) เท่ากับค่าของตัวอย่างยา A ข้อใดอธิบายความหมายได้ถูกต้องที่สุด</t>
        </is>
      </c>
      <c r="D68" s="186" t="n"/>
      <c r="E68" s="186" t="inlineStr">
        <is>
          <t>ตัวอย่างยา A มีปริมาณตัวยาสำคัญเท่ากับสารมาตรฐาน</t>
        </is>
      </c>
      <c r="F68" s="186" t="inlineStr">
        <is>
          <t>ยา A และสารมาตรฐานเป็นสารคนละชนิดกันอย่างแน่นอน</t>
        </is>
      </c>
      <c r="G68" s="186" t="inlineStr">
        <is>
          <t>ยา A เป็นผลพลอยได้ (by-product) ของสารมาตรฐาน</t>
        </is>
      </c>
      <c r="H68" s="186" t="inlineStr">
        <is>
          <t>สารมาตรฐานและยา A ใช้เวลาในการเคลื่อนที่และมีอันตรกิริยาในคอลัมน์เท่ากัน</t>
        </is>
      </c>
      <c r="I68" s="186" t="inlineStr">
        <is>
          <t>ยา A มีความชอบพอกับ stationary phase ในคอลัมน์มากกว่าสารมาตรฐาน</t>
        </is>
      </c>
      <c r="J68" s="185" t="n">
        <v>4</v>
      </c>
      <c r="K68" s="186" t="inlineStr">
        <is>
          <t>✅ คำตอบที่ถูกต้อง: ข้อ ง. สารมาตรฐานและยา A ใช้เวลาในการเคลื่อนที่และมีอันตรกิริยาในคอลัมน์เท่ากัน
🎯 ทำไมข้อนี้ถึงถูก:
Retention time (tR) คือระยะเวลาที่สารเคลื่อนที่ผ่าน chromatographic column นับตั้งแต่ฉีดสารตัวอย่าง การที่ tR เท่ากันแสดงว่าสารทั้งสองใช้เวลาอยู่ในคอลัมน์เท่ากันและมีค่าสัมประสิทธิ์การแบ่งกระจายระหว่างสองวัฏภาคเหมือนกันภายใต้สภาวะวิเคราะห์เดียวกัน
🔍 ข้ออื่นผิดเพราะอะไร:
• ข้อ ก.: ปริมาณตัวยาสำคัญวิเคราะห์ได้จากพื้นที่ใต้พีค (Peak Area) หรือความสูงของพีค ไม่ได้ขึ้นอยู่กับ retention time
• ข้อ ข.: การมี retention time เท่ากันเป็นเกณฑ์เบื้องต้นของการพิสูจน์เอกลักษณ์ (Identification) ว่าน่าจะเป็นสารชนิดเดียวกัน ไม่ใช่คนละชนิด
• ข้อ ค.: By-product หรือ degradation product มักมีโครงสร้างและ polarity ต่างจากสารมาตรฐาน จึงแยกออกเป็นคนละพีค
• ข้อ จ.: หากมีความชอบพอกับ stationary phase มากกว่า จะถูกชะออกมาช้ากว่าและมี retention time ยาวนานกว่า ไม่เท่ากัน</t>
        </is>
      </c>
      <c r="L68" s="186" t="n"/>
      <c r="M68" s="186" t="inlineStr">
        <is>
          <t>Product Group 2: Chromatography</t>
        </is>
      </c>
      <c r="N68" s="186" t="inlineStr">
        <is>
          <t>2.2 HPLC (Liquid Chromatography)</t>
        </is>
      </c>
      <c r="O68" s="185" t="inlineStr">
        <is>
          <t>Product</t>
        </is>
      </c>
      <c r="P68" s="186" t="inlineStr">
        <is>
          <t>[SOURCE: ข้อสอบจริง PLE CC1 (Product) ปี 2561 ข้อ 31]</t>
        </is>
      </c>
      <c r="Q68" s="185" t="inlineStr">
        <is>
          <t>ข้อสอบจริง</t>
        </is>
      </c>
      <c r="R68" s="185" t="inlineStr">
        <is>
          <t>2561</t>
        </is>
      </c>
      <c r="S68" s="185" t="n"/>
    </row>
    <row r="69" ht="13.2" customHeight="1" s="49">
      <c r="A69" s="185" t="n">
        <v>67</v>
      </c>
      <c r="B69" s="186" t="inlineStr">
        <is>
          <t>ในการตรวจวิเคราะห์ยา Omeprazole และ Omeprazole Related Compound A ด้วยคอลัมน์ HPLC ได้ผลการทดสอบดังนี้:
• Omeprazole: Retention time (tR1) = 8.5 นาที, ความกว้างฐานพีค (W1) = 0.8 นาที
• Omeprazole Related Compound A: Retention time (tR2) = 10.5 นาที, ความกว้างฐานพีค (W2) = 1.2 นาที</t>
        </is>
      </c>
      <c r="C69" s="186" t="inlineStr">
        <is>
          <t>จงคำนวณหาค่า Resolution (Rs) ระหว่างพีคของสารทั้งสองชนิด และประเมินว่าระบบสามารถแยกสารทั้งสองออกจากกันได้อย่างสมบูรณ์ตามเกณฑ์มาตรฐานหรือไม่</t>
        </is>
      </c>
      <c r="D69" s="186" t="inlineStr">
        <is>
          <t>cc1_product/image109.png</t>
        </is>
      </c>
      <c r="E69" s="186" t="inlineStr">
        <is>
          <t>2.4</t>
        </is>
      </c>
      <c r="F69" s="186" t="inlineStr">
        <is>
          <t>4.8</t>
        </is>
      </c>
      <c r="G69" s="186" t="inlineStr">
        <is>
          <t>9.6</t>
        </is>
      </c>
      <c r="H69" s="186" t="inlineStr">
        <is>
          <t>3.0</t>
        </is>
      </c>
      <c r="I69" s="186" t="inlineStr">
        <is>
          <t>0.625</t>
        </is>
      </c>
      <c r="J69" s="185" t="n">
        <v>3</v>
      </c>
      <c r="K69" s="186" t="inlineStr">
        <is>
          <t>✅ คำตอบที่ถูกต้อง: ข้อ ค. 9.6
🎯 ทำไมข้อนี้ถึงถูก:
คำนวณตามสูตร Resolution: Rs = 2 คูณ (tR2 - tR1) หารด้วย (W1 + W2) = 2 คูณ (6 - 3) หารด้วย (0.3 + 0.325) = (2 คูณ 3) หารด้วย 0.625 = 6 หารด้วย 0.625 = 9.6 ซึ่งมีค่ามากกว่า 1.5 แสดงว่าพีคแยกออกจากกันอย่างสมบูรณ์ (baseline separation)
🔍 ข้ออื่นผิดเพราะอะไร:
• ข้อ ก.: 2.4 เป็นผลลัพธ์ที่คำนวณผิดพลาดจากการลืมคูณ 2 หรือคำนวณตัวส่วนผิด
• ข้อ ข.: 4.8 เป็นผลลัพธ์ที่ได้หากคำนวณโดยไม่คูณ 2 ในสูตร resolution (3 หารด้วย 0.625 = 4.8)
• ข้อ ง.: 3.0 เป็นเพียงค่าผลต่างของ retention time (tR2 - tR1 = 6 - 3 = 3) โดยไม่ได้นำความกว้างฐานพีคมาคำนวณ
• ข้อ จ.: 0.625 เป็นเพียงผลรวมของความกว้างฐานพีค (W1 + W2 = 0.3 + 0.325 = 0.625)</t>
        </is>
      </c>
      <c r="L69" s="186" t="n"/>
      <c r="M69" s="186" t="inlineStr">
        <is>
          <t>Product Group 2: Chromatography</t>
        </is>
      </c>
      <c r="N69" s="186" t="inlineStr">
        <is>
          <t>2.4 System Suitability Testing</t>
        </is>
      </c>
      <c r="O69" s="185" t="inlineStr">
        <is>
          <t>Product</t>
        </is>
      </c>
      <c r="P69" s="186" t="inlineStr">
        <is>
          <t>[SOURCE: ข้อสอบจริง PLE CC1 (Product) ปี 2561 ข้อ 40]</t>
        </is>
      </c>
      <c r="Q69" s="185" t="inlineStr">
        <is>
          <t>ข้อสอบจริง</t>
        </is>
      </c>
      <c r="R69" s="185" t="inlineStr">
        <is>
          <t>2561</t>
        </is>
      </c>
      <c r="S69" s="185" t="n"/>
    </row>
    <row r="70" ht="13.2" customHeight="1" s="49">
      <c r="A70" s="185" t="n">
        <v>68</v>
      </c>
      <c r="B70" s="186" t="n"/>
      <c r="C70" s="186" t="inlineStr">
        <is>
          <t>หากต้องการตรวจหาปริมาณตัวยาสำคัญ (Assay) ของ Ethinyl estradiol (EE) และ Levonorgestrel ที่ผสมร่วมกันในยาเม็ดคุมกำเนิด ควรเลือกใช้วิธีวิเคราะห์ในข้อใดตามมาตรฐานเภสัชตำรับ</t>
        </is>
      </c>
      <c r="D70" s="186" t="n"/>
      <c r="E70" s="186" t="inlineStr">
        <is>
          <t>HPLC</t>
        </is>
      </c>
      <c r="F70" s="186" t="inlineStr">
        <is>
          <t>Mass spectroscopy</t>
        </is>
      </c>
      <c r="G70" s="186" t="inlineStr">
        <is>
          <t>UV-Vis spectroscopy</t>
        </is>
      </c>
      <c r="H70" s="186" t="inlineStr">
        <is>
          <t>Infrared spectroscopy</t>
        </is>
      </c>
      <c r="I70" s="186" t="inlineStr">
        <is>
          <t>Planar chromatography</t>
        </is>
      </c>
      <c r="J70" s="185" t="n">
        <v>1</v>
      </c>
      <c r="K70" s="186" t="inlineStr">
        <is>
          <t>✅ คำตอบที่ถูกต้อง: ข้อ ก. HPLC
🎯 ทำไมข้อนี้ถึงถูก:
ยาเม็ดคุมกำเนิดชนิดฮอร์โมนรวมมีตัวยาสองชนิดที่มีปริมาณแตกต่างกันมาก (EE ระดับไมโครกรัม ขณะที่ Levonorgestrel ระดับมิลลิกรัม) ตามเภสัชตำรับ USP จึงกำหนดให้ใช้ High-Performance Liquid Chromatography (RP-HPLC) ซึ่งสามารถแยกสารออกจากกันและตรวจวัดปริมาณพร้อมกันได้อย่างแม่นยำและมีความจำเพาะเจาะจงสูง
🔍 ข้ออื่นผิดเพราะอะไร:
• ข้อ ข.: Mass spectroscopy นิยมใช้ยืนยันโครงสร้างหรือตรวจสารในระดับร่องรอยและเมทาบอไลต์ ไม่ใช่วิธีรูทีนมาตรฐานในการ Assay ยาเม็ดรวมทางอุตสาหกรรม
• ข้อ ค.: UV-Vis spectroscopy ไม่สามารถวัดปริมาณยาผสมสองตัวได้โดยตรง เนื่องจากสเปกตรัมการดูดกลืนแสงเกิดการทับซ้อนกัน (Spectral overlap)
• ข้อ ง.: Infrared spectroscopy เหมาะสำหรับการพิสูจน์เอกลักษณ์หมู่ฟังก์ชัน (Identification) ไม่เหมาะกับการวิเคราะห์หาปริมาณยาที่มีขนาดยาต่ำ
• ข้อ จ.: Planar chromatography (TLC) เป็นการวิเคราะห์แบบกึ่งเชิงปริมาณ มีความแม่นยำและความเที่ยงต่ำกว่าเกณฑ์มาตรฐานการตรวจรับรองปริมาณยา</t>
        </is>
      </c>
      <c r="L70" s="186" t="n"/>
      <c r="M70" s="186" t="inlineStr">
        <is>
          <t>Product Group 2: Chromatography</t>
        </is>
      </c>
      <c r="N70" s="186" t="inlineStr">
        <is>
          <t>2.2 HPLC (Liquid Chromatography)</t>
        </is>
      </c>
      <c r="O70" s="185" t="inlineStr">
        <is>
          <t>Product</t>
        </is>
      </c>
      <c r="P70" s="186" t="inlineStr">
        <is>
          <t>[SOURCE: ข้อสอบจริง PLE CC1 (Product) ปี 2561 ข้อ 63]</t>
        </is>
      </c>
      <c r="Q70" s="185" t="inlineStr">
        <is>
          <t>ข้อสอบจริง</t>
        </is>
      </c>
      <c r="R70" s="185" t="inlineStr">
        <is>
          <t>2561</t>
        </is>
      </c>
      <c r="S70" s="185" t="n"/>
    </row>
    <row r="71" ht="13.2" customHeight="1" s="49">
      <c r="A71" s="185" t="n">
        <v>69</v>
      </c>
      <c r="B71" s="186" t="n"/>
      <c r="C71" s="186" t="inlineStr">
        <is>
          <t>ข้อใดคือวิธีวิเคราะห์ทางโครมาโทกราฟีที่มีประสิทธิภาพในการแยกสารผสมที่เป็นคู่เอแนนทิโอเมอร์ (Racemic mixture) ออกจากกัน</t>
        </is>
      </c>
      <c r="D71" s="186" t="n"/>
      <c r="E71" s="186" t="inlineStr">
        <is>
          <t>Size exclusion chromatography</t>
        </is>
      </c>
      <c r="F71" s="186" t="inlineStr">
        <is>
          <t>Gas chromatography แบบทั่วไป</t>
        </is>
      </c>
      <c r="G71" s="186" t="inlineStr">
        <is>
          <t>Ion exchange chromatography</t>
        </is>
      </c>
      <c r="H71" s="186" t="inlineStr">
        <is>
          <t>Chiral column chromatography</t>
        </is>
      </c>
      <c r="I71" s="186" t="inlineStr">
        <is>
          <t>Hydrophobic interaction chromatography</t>
        </is>
      </c>
      <c r="J71" s="185" t="n">
        <v>4</v>
      </c>
      <c r="K71" s="186" t="inlineStr">
        <is>
          <t>✅ คำตอบที่ถูกต้อง: ข้อ ง. Chiral column chromatography
🎯 ทำไมข้อนี้ถึงถูก:
เนื่องจากคู่ Enantiomers มีคุณสมบัติทางกายภาพและทางเคมีเหมือนกันทุกประการในสภาวะปกติ จึงไม่สามารถแยกด้วยคอลัมน์ทั่วไปได้ จำเป็นต้องใช้ Chiral column chromatography ซึ่งมี Chiral Stationary Phase (CSP) ที่สร้างอันตรกิริยาสามมิติที่ไม่สมมาตรแบบ Diastereomeric complex กับไอโซเมอร์แต่ละรูปด้วยความเสถียรที่ต่างกัน ทำให้สามารถแยกคู่ Enantiomer ออกจากกันได้อย่างสมบูรณ์
🔍 ข้ออื่นผิดเพราะอะไร:
• ข้อ ก.: Size exclusion chromatography แยกสารตามขนาดโมเลกุล (Hydrodynamic volume) ซึ่งคู่ Enantiomer มีขนาดและน้ำหนักโมเลกุลเท่ากัน จึงแยกไม่ได้
• ข้อ ข.: Gas chromatography ทั่วไปที่ไม่มี Chiral selector ในเฟสคงที่จะไม่สามารถแยกคู่ Enantiomer ได้
• ข้อ ค.: Ion exchange chromatography แยกสารตามประจุไฟฟ้าสุทธิ ซึ่ง Enantiomer ทั้งสองมีค่า pKa และสภาพประจุเหมือนกัน
• ข้อ จ.: Hydrophobic interaction chromatography แยกสารตามความไม่ชอบน้ำ ซึ่งคู่ Enantiomer มีค่าสัมประสิทธิ์การแบ่งส่วนเท่ากัน</t>
        </is>
      </c>
      <c r="L71" s="186" t="n"/>
      <c r="M71" s="186" t="inlineStr">
        <is>
          <t>Product Group 2: Chromatography</t>
        </is>
      </c>
      <c r="N71" s="186" t="inlineStr">
        <is>
          <t>2.3 GC (Gas Chromatography)</t>
        </is>
      </c>
      <c r="O71" s="185" t="inlineStr">
        <is>
          <t>Product</t>
        </is>
      </c>
      <c r="P71" s="186" t="inlineStr">
        <is>
          <t>[SOURCE: ข้อสอบจริง PLE CC1 (Product) ปี 2561 ข้อ 91]</t>
        </is>
      </c>
      <c r="Q71" s="185" t="inlineStr">
        <is>
          <t>ข้อสอบจริง</t>
        </is>
      </c>
      <c r="R71" s="185" t="inlineStr">
        <is>
          <t>2561</t>
        </is>
      </c>
      <c r="S71" s="185" t="n"/>
    </row>
    <row r="72" ht="13.2" customHeight="1" s="49">
      <c r="A72" s="185" t="n">
        <v>70</v>
      </c>
      <c r="B72" s="186" t="n"/>
      <c r="C72" s="186" t="inlineStr">
        <is>
          <t>จากกราฟการวิเคราะห์เปรียบเทียบระหว่างตัวยาสำคัญ A และสารมาตรฐานภายใน B (Internal standard) ด้วยเทคนิค HPLC (แสดงเส้นตรง Calibration curve ที่มีค่า R ยกกำลังสอง = 0.9999) ข้อใดกล่าวถูกต้อง</t>
        </is>
      </c>
      <c r="D72" s="186" t="inlineStr">
        <is>
          <t>cc1_product/image112.png</t>
        </is>
      </c>
      <c r="E72" s="186" t="inlineStr">
        <is>
          <t>ความเข้มข้นของสาร B มีผลทำให้ความชันของกราฟแปรเปลี่ยนไปในแต่ละจุดวิเคราะห์</t>
        </is>
      </c>
      <c r="F72" s="186" t="inlineStr">
        <is>
          <t>ความเข้มข้นของสาร A มีผลโดยตรงต่อการกำหนดจุดตัดแกนตั้ง (Y-intercept)</t>
        </is>
      </c>
      <c r="G72" s="186" t="inlineStr">
        <is>
          <t>แกนตั้ง (แกน Y) คืออัตราส่วนระหว่างพื้นที่ใต้พีคของสาร A ต่อสาร B</t>
        </is>
      </c>
      <c r="H72" s="186" t="inlineStr">
        <is>
          <t>การใช้สารมาตรฐานภายในทำให้ค่า R ยกกำลังสอง ห่างไกลจาก 1 มากขึ้น</t>
        </is>
      </c>
      <c r="I72" s="186" t="inlineStr">
        <is>
          <t>ผลกราฟที่ได้แสดงว่าวิธีวิเคราะห์ไม่ได้มาตรฐานเนื่องจากความสัมพันธ์เชิงเส้นไม่ผ่านเกณฑ์</t>
        </is>
      </c>
      <c r="J72" s="185" t="n">
        <v>3</v>
      </c>
      <c r="K72" s="186" t="inlineStr">
        <is>
          <t>✅ คำตอบที่ถูกต้อง: ข้อ ค. แกนตั้ง (แกน Y) คืออัตราส่วนระหว่างพื้นที่ใต้พีคของสาร A ต่อสาร B
🎯 ทำไมข้อนี้ถึงถูก:
ในการวิเคราะห์เชิงปริมาณด้วยวิธี Internal Standard (IS) กราฟเทียบมาตรฐาน (Calibration curve) จะพล็อตระหว่างความเข้มข้นของสารตัวอย่าง A บนแกนนอน (แกน X) กับอัตราส่วนพื้นที่ใต้พีคของตัวอย่างต่อสารมาตรฐานภายใน (Peak Area Ratio of A ต่อ B) บนแกนตั้ง (แกน Y) เพื่อชดเชยความผันแปรจากปริมาตรการฉีดและระบบเครื่องมือ
🔍 ข้ออื่นผิดเพราะอะไร:
• ข้อ ก.: ความเข้มข้นของสารมาตรฐานภายใน B จะต้องถูกควบคุมให้คงที่เท่ากันทุกหลอดตัวอย่าง จึงไม่ทำให้ความชันแปรเปลี่ยนในแต่ละจุด
• ข้อ ข.: จุดตัดแกนตั้ง (Y-intercept) ขึ้นกับสัญญาณรบกวนพื้นฐาน (Baseline noise) และความจำเพาะ ไม่ได้กำหนดโดยความเข้มข้นของ A
• ข้อ ง.: การใช้สารมาตรฐานภายในช่วยชดเชยข้อผิดพลาด ทำให้ความสัมพันธ์เชิงเส้นมีความแม่นยำสูงขึ้น ส่งผลให้ค่า R ยกกำลังสอง เข้าใกล้ 1.0000 มากยิ่งขึ้น
• ข้อ จ.: ค่าสัมประสิทธิ์การตัดสินใจ R ยกกำลังสอง = 0.9999 บ่งชี้ถึงความสัมพันธ์เชิงเส้น (Linearity) ที่ยอดเยี่ยมและผ่านเกณฑ์มาตรฐานอย่างสมบูรณ์</t>
        </is>
      </c>
      <c r="L72" s="186" t="n"/>
      <c r="M72" s="186" t="inlineStr">
        <is>
          <t>Product Group 2: Chromatography</t>
        </is>
      </c>
      <c r="N72" s="186" t="inlineStr">
        <is>
          <t>2.4 System Suitability Testing</t>
        </is>
      </c>
      <c r="O72" s="185" t="inlineStr">
        <is>
          <t>Product</t>
        </is>
      </c>
      <c r="P72" s="186" t="inlineStr">
        <is>
          <t>[SOURCE: ข้อสอบจริง PLE CC1 (Product) ปี 2561 ข้อ 94]</t>
        </is>
      </c>
      <c r="Q72" s="185" t="inlineStr">
        <is>
          <t>ข้อสอบจริง</t>
        </is>
      </c>
      <c r="R72" s="185" t="inlineStr">
        <is>
          <t>2561</t>
        </is>
      </c>
      <c r="S72" s="185" t="n"/>
    </row>
    <row r="73" ht="13.2" customHeight="1" s="49">
      <c r="A73" s="185" t="n">
        <v>71</v>
      </c>
      <c r="B73" s="186" t="n"/>
      <c r="C73" s="186" t="inlineStr">
        <is>
          <t>จากภาพแผนผังการทำงานของระบบเครื่องมือวิเคราะห์ (ประกอบด้วย Solvent reservoirs, Degasser, High-pressure pump, Autosampler injector, Analytical column, และ UV/Vis Detector) เป็นการวิเคราะห์โดยใช้เครื่องมือชนิดใด</t>
        </is>
      </c>
      <c r="D73" s="186" t="inlineStr">
        <is>
          <t>cc1_product/image115.png</t>
        </is>
      </c>
      <c r="E73" s="186" t="inlineStr">
        <is>
          <t>High Performance Liquid Chromatography (HPLC)</t>
        </is>
      </c>
      <c r="F73" s="186" t="inlineStr">
        <is>
          <t>Gas chromatography (GC)</t>
        </is>
      </c>
      <c r="G73" s="186" t="inlineStr">
        <is>
          <t>Planar chromatography (TLC)</t>
        </is>
      </c>
      <c r="H73" s="186" t="inlineStr">
        <is>
          <t>Countercurrent chromatography</t>
        </is>
      </c>
      <c r="I73" s="186" t="inlineStr">
        <is>
          <t>Capillary electrophoresis</t>
        </is>
      </c>
      <c r="J73" s="185" t="n">
        <v>1</v>
      </c>
      <c r="K73" s="186" t="inlineStr">
        <is>
          <t>✅ คำตอบที่ถูกต้อง: ข้อ ก. High Performance Liquid Chromatography (HPLC)
🎯 ทำไมข้อนี้ถึงถูก:
แผนภาพแสดงองค์ประกอบโครงสร้างมาตรฐานที่สมบูรณ์ของระบบ High Performance Liquid Chromatography (HPLC) ซึ่งประกอบด้วยขวดตัวทำละลายเฟสเคลื่อนที่ (Solvent reservoirs), เครื่องไล่ฟองอากาศ (Degasser), ปั๊มแรงดันสูง (High-pressure pump), ช่องฉีดสารตัวอย่าง (Autosampler/Injector), คอลัมน์แยกสาร (Analytical column) และตัวตรวจวัดสัญญาณ (UV/Vis Detector)
🔍 ข้ออื่นผิดเพราะอะไร:
• ข้อ ข.: Gas chromatography (GC) ต้องใช้ถังก๊าซพาหะ (Carrier gas cylinder), เตาอบคอลัมน์ (Column oven) และหัวฉีดที่ควบคุมความร้อน ไม่ใช้ปั๊มของเหลวแรงดันสูง
• ข้อ ค.: Planar chromatography (TLC) ใช้แผ่นแก้วหรืออะลูมิเนียมเคลือบตัวดูดซับในถังแก้ว Chamber ไม่ใช้ระบบท่อแรงดันและปั๊ม
• ข้อ ง.: Countercurrent chromatography ใช้ระบบการหมุนเหวี่ยงแยกสารระหว่างของเหลวสองเฟสโดยไม่มีคอลัมน์แบบ Solid packing
• ข้อ จ.: Capillary electrophoresis อาศัยการเคลื่อนที่ของประจุในสนามไฟฟ้าแรงสูงระดับหลายกิโลโวลต์ในหลอดคาปิลลารีแก้ว</t>
        </is>
      </c>
      <c r="L73" s="186" t="n"/>
      <c r="M73" s="186" t="inlineStr">
        <is>
          <t>Product Group 2: Chromatography</t>
        </is>
      </c>
      <c r="N73" s="186" t="inlineStr">
        <is>
          <t>2.4 System Suitability Testing</t>
        </is>
      </c>
      <c r="O73" s="185" t="inlineStr">
        <is>
          <t>Product</t>
        </is>
      </c>
      <c r="P73" s="186" t="inlineStr">
        <is>
          <t>[SOURCE: ข้อสอบจริง PLE CC1 (Product) ปี 2561 ข้อ 103]</t>
        </is>
      </c>
      <c r="Q73" s="185" t="inlineStr">
        <is>
          <t>ข้อสอบจริง</t>
        </is>
      </c>
      <c r="R73" s="185" t="inlineStr">
        <is>
          <t>2561</t>
        </is>
      </c>
      <c r="S73" s="185" t="n"/>
    </row>
    <row r="74" ht="13.2" customHeight="1" s="49">
      <c r="A74" s="185" t="n">
        <v>72</v>
      </c>
      <c r="B74" s="186" t="inlineStr">
        <is>
          <t>จากข้อกำหนดในเภสัชตำรับ USP ทั่วไป หัวข้อ Chromatography ⟨621⟩ สำหรับการวิเคราะห์ยา Propylthiouracil:
'The liquid chromatograph is equipped with a 4.6-mm x 25-cm column that contains 5-um packing L1. Flow rate is about 1 mL per minute... The column efficiency is not less than 3500 theoretical plates; the tailing factor is not more than 2.0; and RSD is not more than 2.0%'</t>
        </is>
      </c>
      <c r="C74" s="186" t="inlineStr">
        <is>
          <t>จากข้อกำหนดข้างต้น ข้อใดต่อไปนี้กล่าว 'ไม่ถูกต้อง'</t>
        </is>
      </c>
      <c r="D74" s="186" t="n"/>
      <c r="E74" s="186" t="inlineStr">
        <is>
          <t>ระบบโครมาโทกราฟีนี้เป็นแบบ Normal phase chromatography</t>
        </is>
      </c>
      <c r="F74" s="186" t="inlineStr">
        <is>
          <t>สามารถใช้ UV-Vis detector ในการตรวจวัดสัญญาณของตัวยาได้</t>
        </is>
      </c>
      <c r="G74" s="186" t="inlineStr">
        <is>
          <t>Stationary phase ของคอลัมน์คือ Octadecylsilane (C18)</t>
        </is>
      </c>
      <c r="H74" s="186" t="inlineStr">
        <is>
          <t>Tailing factor ใช้สำหรับประเมินความสมมาตรของพีคโครมาโทแกรม</t>
        </is>
      </c>
      <c r="I74" s="186" t="inlineStr">
        <is>
          <t>Column efficiency สามารถคำนวณได้จาก Retention time และ Peak width</t>
        </is>
      </c>
      <c r="J74" s="185" t="n">
        <v>1</v>
      </c>
      <c r="K74" s="186" t="inlineStr">
        <is>
          <t>✅ คำตอบที่ถูกต้อง: ข้อ ก. ระบบโครมาโทกราฟีนี้เป็นแบบ Normal phase chromatography
🎯 ทำไมข้อนี้ถึงถูก:
ตามนิยามมาตรฐานของเภสัชตำรับ USP &lt;621&gt; Packing L1 คือ Octadecyl silane chemically bonded to porous silica (C18) ซึ่งเป็นเฟสคงที่ชนิดไม่มีขั้ว (Non-polar stationary phase) ทำงานร่วมกับเฟสเคลื่อนที่ที่มีขั้วสูง (Polar mobile phase) ซึ่งจัดเป็นระบบ Reversed-Phase Chromatography (RP-HPLC) ไม่ใช่ Normal-phase
🔍 ข้ออื่นผิดเพราะอะไร:
• ข้อ ข.: เป็นข้อความที่ถูกต้อง: Propylthiouracil มีวงแหวนไทโอยูราซิลที่เป็นโครโมฟอร์ดูดกลืนแสง UV ได้ดี จึงตรวจวัดด้วย UV-Vis detector ได้
• ข้อ ค.: เป็นข้อความที่ถูกต้อง: Packing L1 ในเภสัชตำรับ USP หมายถึง Octadecyl silane หรือ C18 column
• ข้อ ง.: เป็นข้อความที่ถูกต้อง: ค่า Tailing factor (T) ใช้ประเมินความสมมาตรของพีค โดยค่า T ไม่เกิน 2.0 ถือว่าพีคมีความสมมาตรยอมรับได้
• ข้อ จ.: เป็นข้อความที่ถูกต้อง: ประสิทธิภาพของคอลัมน์ (Theoretical plates: N) คำนวณได้จากสูตร N = 16(tR / W) ยกกำลังสอง ซึ่งสัมพันธ์กับ Retention time และความกว้างของพีค</t>
        </is>
      </c>
      <c r="L74" s="186" t="n"/>
      <c r="M74" s="186" t="inlineStr">
        <is>
          <t>Product Group 2: Chromatography</t>
        </is>
      </c>
      <c r="N74" s="186" t="inlineStr">
        <is>
          <t>2.4 System Suitability Testing</t>
        </is>
      </c>
      <c r="O74" s="185" t="inlineStr">
        <is>
          <t>Product</t>
        </is>
      </c>
      <c r="P74" s="186" t="inlineStr">
        <is>
          <t>[SOURCE: ข้อสอบจริง PLE CC1 (Product) ปี 2561 ข้อ 107]</t>
        </is>
      </c>
      <c r="Q74" s="185" t="inlineStr">
        <is>
          <t>ข้อสอบจริง</t>
        </is>
      </c>
      <c r="R74" s="185" t="inlineStr">
        <is>
          <t>2561</t>
        </is>
      </c>
      <c r="S74" s="185" t="n"/>
    </row>
    <row r="75" ht="13.2" customHeight="1" s="49">
      <c r="A75" s="185" t="n">
        <v>73</v>
      </c>
      <c r="B75" s="186" t="n"/>
      <c r="C75" s="186" t="inlineStr">
        <is>
          <t>ในการตรวจวิเคราะห์ยา Amitriptyline (มีค่า pKa ~9.4) ด้วยเทคนิค Reversed-Phase HPLC โดยใช้คอลัมน์ C18 (Octadecylsilane) และใช้เฟสเคลื่อนที่เดิมเป็น Acetonitrile : Buffer pH 2.5 ในอัตราส่วน 42 : 58 หากผู้ปฏิบัติงานปรับเปลี่ยนอัตราส่วนของเฟสเคลื่อนที่เป็น 60 : 40 จะส่งผลต่อระยะเวลาในการคงอยู่ของสารในคอลัมน์ (Retention Time: RT) อย่างไร</t>
        </is>
      </c>
      <c r="D75" s="186" t="n"/>
      <c r="E75" s="186" t="inlineStr">
        <is>
          <t>Retention time นานขึ้น เนื่องจากสัดส่วน Organic phase เพิ่มขึ้น ทำให้สารเกาะกับ Stationary phase ได้แน่นขึ้น</t>
        </is>
      </c>
      <c r="F75" s="186" t="inlineStr">
        <is>
          <t>Retention time ลดลง เนื่องจากสัดส่วน Organic phase เพิ่มขึ้น ส่งผลให้ความสามารถในการชะล้าง (Elution strength) สูงขึ้น สารจึงถูกชะหลุดออกจากคอลัมน์ได้เร็วขึ้น</t>
        </is>
      </c>
      <c r="G75" s="186" t="inlineStr">
        <is>
          <t>Retention time ไม่เปลี่ยนแปลง เนื่องจากสารมีประจุเท่าเดิม</t>
        </is>
      </c>
      <c r="H75" s="186" t="inlineStr">
        <is>
          <t>Retention time นานขึ้น เนื่องจากบัฟเฟอร์ลดลงทำให้สารเปลี่ยนเป็นรูปไม่แตกตัว</t>
        </is>
      </c>
      <c r="I75" s="186" t="inlineStr">
        <is>
          <t>Retention time ลดลง แต่ความสามารถในการแยกสารคู่อื่นจะดีขึ้นเสมอ</t>
        </is>
      </c>
      <c r="J75" s="185" t="n">
        <v>2</v>
      </c>
      <c r="K75" s="186" t="inlineStr">
        <is>
          <t>✅ คำตอบที่ถูกต้อง: ข้อ ข. เติม Triethylamine (TEA) เพื่อบล็อก Residual silanol groups บนเฟสคงที่
🎯 ทำไมข้อนี้ถึงถูก:
Amitriptyline (pKa ≈ 9.4) เป็นยาเบสที่เกิดประจุบวกในสภาวะ Mobile phase ทั่วไป และจะเกิด Secondary interaction กับหมู่ Silanol อิสระ (Si-OH) บนคอลัมน์ C18 ทำให้เกิดพีคเบ้หางยาว (Peak tailing) การเติม Triethylamine (TEA) 0.1-0.2% ลงใน Mobile phase จะช่วยบล็อกหมู่ Silanol ไม่ให้ทำปฏิกิริยากับตัวยา จึงช่วยปรับปรุงความสมมาตรของพีคได้อย่างมีประสิทธิภาพ
🔍 ข้ออื่นผิดเพราะอะไร:
• ข้อ ก.: การลด pH ให้ต่ำกว่า 2 เสี่ยงต่อการหลุดลอกของเฟสคงที่ C18 และไม่สามารถยับยั้งการจับประจุได้อย่างสมบูรณ์
• ข้อ ค.: การเติมเกลือ NaCl สูงอาจทำให้เกลือตกผลึกในระบบ HPLC และทำลายปั๊ม
• ข้อ ง.: คอลัมน์ Unmodified silica จัดเป็น Normal-phase ซึ่งไม่ตรงกับระบบ Reversed-phase ที่ใช้
• ข้อ จ.: การลดอุณหภูมิคอลัมน์ทำให้ความหนืดเพิ่มขึ้นและการถ่ายโอนมวลช้าลง ทำให้พีคกว้างขึ้น</t>
        </is>
      </c>
      <c r="L75" s="186" t="n"/>
      <c r="M75" s="186" t="inlineStr">
        <is>
          <t>Product Group 2: Chromatography</t>
        </is>
      </c>
      <c r="N75" s="186" t="inlineStr">
        <is>
          <t>2.4 System Suitability Testing</t>
        </is>
      </c>
      <c r="O75" s="185" t="inlineStr">
        <is>
          <t>Product</t>
        </is>
      </c>
      <c r="P75" s="186" t="inlineStr">
        <is>
          <t>ข้อ 116 Mock RxCU83</t>
        </is>
      </c>
      <c r="Q75" s="185" t="inlineStr">
        <is>
          <t>ข้อสอบจำลอง</t>
        </is>
      </c>
      <c r="R75" s="185" t="inlineStr">
        <is>
          <t>Mock RxCU83 ชุดที่ 1</t>
        </is>
      </c>
      <c r="S75" s="185" t="n"/>
    </row>
    <row r="76" ht="13.2" customHeight="1" s="49">
      <c r="A76" s="185" t="n">
        <v>74</v>
      </c>
      <c r="B76" s="186" t="n"/>
      <c r="C76" s="186" t="inlineStr">
        <is>
          <t>ในการตรวจวิเคราะห์สารสลายตัวและสารปนเปื้อน (Related substances / Impurities) ของวัตถุดิบยา Acyclovir ด้วยเทคนิค HPLC กำหนดเกณฑ์มาตรฐานว่า ต้องพบ Guanine ไม่เกิน 2.0% และสารปนเปื้อนอื่นแต่ละตัวไม่เกิน 0.5% หากผลการทดสอบพบพื้นที่ใต้พีค (Peak Area) ของ Guanine = 500, Acyclovir = 19,300 และ Impurity อื่น = 200 (พื้นที่รวมทั้งหมด = 20,000) ผลการทดสอบนี้สรุปได้ตามข้อใด</t>
        </is>
      </c>
      <c r="D76" s="186" t="inlineStr">
        <is>
          <t>mock_rxcu83/page_31_Im4.jpg</t>
        </is>
      </c>
      <c r="E76" s="186" t="inlineStr">
        <is>
          <t>Guanine คิดเป็น 2.5% และ Impurity อื่นคิดเป็น 1.0% จึงสรุปว่า ไม่ผ่านเกณฑ์มาตรฐาน</t>
        </is>
      </c>
      <c r="F76" s="186" t="inlineStr">
        <is>
          <t>Guanine คิดเป็น 1.5% และ Impurity อื่นคิดเป็น 0.3% จึงสรุปว่า ผ่านเกณฑ์มาตรฐาน</t>
        </is>
      </c>
      <c r="G76" s="186" t="inlineStr">
        <is>
          <t>ผ่านเกณฑ์เฉพาะ Guanine แต่ตกเกณฑ์ Impurity อื่น</t>
        </is>
      </c>
      <c r="H76" s="186" t="inlineStr">
        <is>
          <t>ผ่านเกณฑ์ Impurity อื่น แต่ตกเกณฑ์ Guanine</t>
        </is>
      </c>
      <c r="I76" s="186" t="inlineStr">
        <is>
          <t>ไม่สามารถสรุปได้เนื่องจากต้องใช้วิธี Titration ยืนยัน</t>
        </is>
      </c>
      <c r="J76" s="185" t="n">
        <v>1</v>
      </c>
      <c r="K76" s="186" t="inlineStr">
        <is>
          <t>✅ คำตอบที่ถูกต้อง: ข้อ ก. คำนวณร้อยละของพื้นที่ใต้พีคสารปนเปื้อนเทียบกับพื้นที่ใต้พีคสารมาตรฐานตามที่กำหนดใน Monograph
🎯 ทำไมข้อนี้ถึงถูก:
ตามข้อกำหนดมาตรฐานในเภสัชตำรับสากล การวิเคราะห์สารสลายตัวและสิ่งเจือปน (Related substances / Impurities) ด้วยเทคนิค HPLC จะใช้วิธีเปรียบเทียบพื้นที่ใต้พีค (Peak area) ของสิ่งเจือปนแต่ละชนิดกับสารมาตรฐานเจือจาง (Diluted standard solution) หรือคำนวณเป็นร้อยละของพื้นที่ใต้พีคสิ่งเจือปนเทียบกับพื้นที่ใต้พีครวมทั้งหมด (Area normalization method) เพื่อควบคุมไม่ให้เกินเกณฑ์ขีดจำกัดความปลอดภัย
🔍 ข้ออื่นผิดเพราะอะไร:
• ข้อ ข.: สารปนเปื้อนละลายอยู่ใน Mobile phase ไม่ได้เกิดการตกตะกอนในคอลัมน์
• ข้อ ค.: ค่า pH ของ Effluent สะท้อนความเป็นกรด-ด่างของ Mobile phase ไม่ได้สะท้อนปริมาณ Impurity
• ข้อ ง.: การเกิดฟองเป็นการทดสอบสารลดแรงตึงผิว ไม่ใช่การประเมินความบริสุทธิ์ทางเภสัชตำรับ
• ข้อ จ.: Refractometer มีความไวต่ำมาก ไม่สามารถตรวจวัดสารปนเปื้อนระดับ trace levels ในการตรวจ Related substances ได้</t>
        </is>
      </c>
      <c r="L76" s="186" t="n"/>
      <c r="M76" s="186" t="inlineStr">
        <is>
          <t>Product Group 2: Chromatography</t>
        </is>
      </c>
      <c r="N76" s="186" t="inlineStr">
        <is>
          <t>2.5 Chromatographic QA</t>
        </is>
      </c>
      <c r="O76" s="185" t="inlineStr">
        <is>
          <t>Product</t>
        </is>
      </c>
      <c r="P76" s="186" t="inlineStr">
        <is>
          <t>ข้อ 125 Mock RxCU83 | [RECONSTRUCTED: ปรับแต่งและเติมเต็มบริบทโจทย์เพื่อความสมบูรณ์]</t>
        </is>
      </c>
      <c r="Q76" s="185" t="inlineStr">
        <is>
          <t>ข้อสอบจำลอง</t>
        </is>
      </c>
      <c r="R76" s="185" t="inlineStr">
        <is>
          <t>Mock RxCU83 ชุดที่ 1</t>
        </is>
      </c>
      <c r="S76" s="185" t="n"/>
    </row>
    <row r="77" ht="13.2" customHeight="1" s="49">
      <c r="A77" s="185" t="n">
        <v>75</v>
      </c>
      <c r="B77" s="186" t="n"/>
      <c r="C77" s="186" t="inlineStr">
        <is>
          <t>จากโครงสร้างทางเคมีของตัวยาสำคัญดังกล่าว ซึ่งมีหมู่วงแหวนอะโรมาติกคอนจูเกต (Conjugated chromophore) และตรวจวิเคราะห์ด้วยเทคนิคโครมาโทกราฟีของเหลวสมรรถนะสูง ข้อใดกล่าวถูกต้องที่สุดเกี่ยวกับข้อกำหนดและการตรวจวิเคราะห์คุณภาพยาตามเภสัชตำรับ</t>
        </is>
      </c>
      <c r="D77" s="186" t="inlineStr">
        <is>
          <t>mock2_rxcu83/page_6_Im1.png</t>
        </is>
      </c>
      <c r="E77" s="186" t="inlineStr">
        <is>
          <t>สามารถใช้ค่า Retention time ของพีคหลักจากการทดสอบ Assay ด้วยเทคนิค Reverse-Phase HPLC ร่วมกับการเปรียบเทียบกับสารมาตรฐานเป็นส่วนหนึ่งในการตรวจเอกลักษณ์ (Identification) ได้</t>
        </is>
      </c>
      <c r="F77" s="186" t="inlineStr">
        <is>
          <t>ไม่สามารถใช้วิธี HPLC-UV ในการตรวจเอกลักษณ์ได้เนื่องจากไม่มีพันธะคู่</t>
        </is>
      </c>
      <c r="G77" s="186" t="inlineStr">
        <is>
          <t>การทดสอบการละลายของตัวยา (Dissolution testing) ต้องทดสอบแบบ Single time point เสมอในยาทุกรูปแบบ</t>
        </is>
      </c>
      <c r="H77" s="186" t="inlineStr">
        <is>
          <t>การตรวจวิเคราะห์ด้วย Reverse-Phase HPLC ใช้วัฏภาคคงที่ที่มีขั้วสูงกว่าวัฏภาคเคลื่อนที่</t>
        </is>
      </c>
      <c r="I77" s="186" t="inlineStr">
        <is>
          <t>เนื่องจากโมเลกุลมี Chiral center จึงไม่จำเป็นต้องควบคุมสเตอริโอไอโซเมอร์</t>
        </is>
      </c>
      <c r="J77" s="185" t="n">
        <v>1</v>
      </c>
      <c r="K77" s="186" t="inlineStr">
        <is>
          <t>✅ คำตอบที่ถูกต้อง: ข้อ ก. สามารถใช้ค่า Retention time ของพีคหลักจากการทดสอบ Assay ด้วยเทคนิค Reverse-Phase HPLC ร่วมกับการเปรียบเทียบกับสารมาตรฐานเป็นส่วนหนึ่งในการตรวจเอกลักษณ์ (Identification) ได้
🎯 ทำไมข้อนี้ถึงถูก:
ตามข้อกำหนดมาตรฐานใน Pharmacopoeia (USP/BP) การทดสอบ Identification สามารถใช้เกณฑ์ว่า "ค่า Retention time ของพีคหลักในโครมาโทแกรมของสารละลายตัวอย่าง ต้องสอดคล้องกับค่า Retention time ของพีคหลักในสารละลายมาตรฐาน (Standard solution)" ที่ได้จากการทดสอบปริมาณตัวยาสำคัญ (Assay) ด้วยวิธี HPLC ได้อย่างเป็นทางการ
🔍 ข้ออื่นผิดเพราะอะไร:
• ข้อ ข. โครงสร้างมี Conjugated system ย่อมดูดกลืนแสง UV ได้ดี
• ข้อ ค. ยาที่มีการปลดปล่อยแบบควบคุม (Modified release) ต้องทดสอบ Multiple time points
• ข้อ ง. Reverse-Phase HPLC มีวัฏภาคคงที่ไม่มีขั้ว (Non-polar C8/C18) และวัฏภาคเคลื่อนที่มีขั้วสูงกว่า (Polar mobile phase)
• ข้อ จ. หากมี Chiral center จำเป็นต้องควบคุม Enantiomeric purity
• --</t>
        </is>
      </c>
      <c r="L77" s="186" t="n"/>
      <c r="M77" s="186" t="inlineStr">
        <is>
          <t>Product Group 2: Chromatography</t>
        </is>
      </c>
      <c r="N77" s="186" t="inlineStr">
        <is>
          <t>2.2 HPLC (Liquid Chromatography)</t>
        </is>
      </c>
      <c r="O77" s="185" t="inlineStr">
        <is>
          <t>Product</t>
        </is>
      </c>
      <c r="P77" s="186" t="inlineStr">
        <is>
          <t>ข้อ 82 Mock RxCU83 ชุดที่ 2</t>
        </is>
      </c>
      <c r="Q77" s="185" t="inlineStr">
        <is>
          <t>ข้อสอบจำลอง</t>
        </is>
      </c>
      <c r="R77" s="185" t="inlineStr">
        <is>
          <t>Mock RxCU83 ชุดที่ 2</t>
        </is>
      </c>
      <c r="S77" s="185" t="n"/>
    </row>
    <row r="78" ht="13.2" customHeight="1" s="49">
      <c r="A78" s="185" t="n">
        <v>76</v>
      </c>
      <c r="B78" s="186" t="n"/>
      <c r="C78" s="186" t="inlineStr">
        <is>
          <t>จากภาพแสดงกลไกการแยกสารโดยคอลัมน์ที่มีประจุบวกหรือประจุลบบนผิว stationary phase และมีไอออนที่มีประจุตรงข้ามมาแย่งจับและชะหลุดออกมา แสดงถึงวิธีการวิเคราะห์ด้วยเทคนิคโครมาโทกราฟีแบบใด
&lt;img src="/PLE%20CC%20Quiz/images/quiz_cc1/quiz_cc1_p26_img2.png"&gt;</t>
        </is>
      </c>
      <c r="D78" s="186" t="n"/>
      <c r="E78" s="186" t="inlineStr">
        <is>
          <t>Adsorption chromatography</t>
        </is>
      </c>
      <c r="F78" s="186" t="inlineStr">
        <is>
          <t>Ion-exchange chromatography</t>
        </is>
      </c>
      <c r="G78" s="186" t="inlineStr">
        <is>
          <t>Size exclusion chromatography</t>
        </is>
      </c>
      <c r="H78" s="186" t="inlineStr">
        <is>
          <t>Affinity chromatography</t>
        </is>
      </c>
      <c r="I78" s="186" t="inlineStr">
        <is>
          <t>Partition chromatography</t>
        </is>
      </c>
      <c r="J78" s="185" t="n">
        <v>2</v>
      </c>
      <c r="K78" s="186" t="inlineStr">
        <is>
          <t>✅ คำตอบที่ถูกต้อง: ข้อ ข. Ion-exchange chromatography
🎯 ทำไมข้อนี้ถึงถูก:
กลไกการแยกที่อาศัยแรงดึงดูดทางไฟฟ้าสถิตระหว่างประจุของโมเลกุลตัวถูกละลายกับหมู่ฟังก์ชันที่มีประจุบน stationary phase และอาศัยการแลกเปลี่ยนไอออน (Exchange of counter-ions) จัดเป็น Ion-exchange chromatography
🔍 ข้ออื่นผิดเพราะอะไร:
• ข้อ ก. ผิด เพราะ Adsorption chromatography อาศัยแรงดึงดูดแบบ adsorption บนผิวของแข็ง
• ข้อ ค. ผิด เพราะ Size exclusion อาศัยการคัดขนาดโมเลกุลผ่านรูพรุนของเจล
• ข้อ ง. ผิด เพราะ Affinity chromatography อาศัยความจำเพาะทางชีวภาพ (Biological specific interaction เช่น Antigen-Antibody)
• ข้อ จ. ผิด เพราะ Partition chromatography อาศัยผลต่างของการกระจายตัวระหว่างสองวัฏภาคของเหลว</t>
        </is>
      </c>
      <c r="L78" s="186" t="inlineStr">
        <is>
          <t>Product</t>
        </is>
      </c>
      <c r="M78" s="186" t="inlineStr">
        <is>
          <t>Product Group 2: Chromatography</t>
        </is>
      </c>
      <c r="N78" s="186" t="inlineStr">
        <is>
          <t>2.2 HPLC (Liquid Chromatography)</t>
        </is>
      </c>
      <c r="O78" s="185" t="inlineStr">
        <is>
          <t>Product</t>
        </is>
      </c>
      <c r="P78" s="186" t="inlineStr">
        <is>
          <t>รุ่น RxCU83</t>
        </is>
      </c>
      <c r="Q78" s="185" t="inlineStr">
        <is>
          <t>แบบฝึกหัด</t>
        </is>
      </c>
      <c r="R78" s="185" t="inlineStr">
        <is>
          <t>Quiz เตรียมสอบ CC1 RxCU83</t>
        </is>
      </c>
      <c r="S78" s="185" t="n"/>
    </row>
    <row r="79" ht="13.2" customHeight="1" s="49">
      <c r="A79" s="185" t="n">
        <v>77</v>
      </c>
      <c r="B79" s="186" t="n"/>
      <c r="C79" s="186" t="inlineStr">
        <is>
          <t>ในข้อกำหนดการตรวจวิเคราะห์หาปริมาณตัวยาสำคัญ (Assay) ของยาเม็ด Ezetimibe ด้วยเทคนิค High Performance Liquid Chromatography (HPLC) ตามเภสัชตำรับ USP ระบุเงื่อนไขโครมาโทกราฟีว่า Run time ต้องไม่น้อยกว่า 2.4 เท่าของค่า Retention time ของพีคตัวยาสำคัญ Ezetimibe (NLT 2.4 times the retention time of the ezetimibe peak) หากในการทดสอบพบว่าพีคของ Ezetimibe ปรากฏที่ Retention time เท่ากับ 5.0 นาที การวิเคราะห์นี้จะต้องกำหนดระยะเวลา Run time ไม่น้อยกว่ากี่นาที</t>
        </is>
      </c>
      <c r="D79" s="186" t="n"/>
      <c r="E79" s="186" t="inlineStr">
        <is>
          <t>12.0 นาที</t>
        </is>
      </c>
      <c r="F79" s="186" t="inlineStr">
        <is>
          <t>5.0 นาที</t>
        </is>
      </c>
      <c r="G79" s="186" t="inlineStr">
        <is>
          <t>8.0 นาที</t>
        </is>
      </c>
      <c r="H79" s="186" t="inlineStr">
        <is>
          <t>10.0 นาที</t>
        </is>
      </c>
      <c r="I79" s="186" t="inlineStr">
        <is>
          <t>2.4 นาที</t>
        </is>
      </c>
      <c r="J79" s="185" t="n">
        <v>1</v>
      </c>
      <c r="K79" s="186" t="inlineStr">
        <is>
          <t>✅ คำตอบที่ถูกต้อง: ข้อ ก. 12.0 นาที
🎯 ทำไมข้อนี้ถึงถูก:
คำนวณตรงไปตรงมาตามข้อกำหนดเภสัชตำรับ: Run time &gt;= 2.4 x Retention time = 2.4 x 5.0 นาที = 12.0 นาที การกำหนดระยะเวลารันให้ยาวนานกว่าพีคตัวยาสำคัญอย่างน้อย 2.4 เท่า มีวัตถุประสงค์เพื่อชะล้างสารเจือปนที่ดูดซับแน่น (Late-eluting impurities) ออกจากคอลัมน์ให้หมด ป้องกันการรบกวนในการฉีดสารตัวอย่างครั้งถัดไป
🔍 ข้ออื่นผิดเพราะอะไร:
• ข้อ ข.: 5.0 นาที คือค่า Retention time ของพีค Ezetimibe หากหยุดรันทันทีจะไม่ครอบคลุมสารเจือปนที่ชะออกช้ากว่า
• ข้อ ค.: 8.0 นาที คิดจากตัวคูณเพียง 1.6 เท่า ต่ำกว่าข้อกำหนด USP
• ข้อ ง.: 10.0 นาที คิดจากตัวคูณเพียง 2.0 เท่า ต่ำกว่าข้อกำหนด USP
• ข้อ จ.: 2.4 นาที เป็นค่าตัวคูณของ Retention time ไม่ใช่ระยะเวลา Run time</t>
        </is>
      </c>
      <c r="L79" s="186" t="inlineStr">
        <is>
          <t>Intermediate</t>
        </is>
      </c>
      <c r="M79" s="186" t="inlineStr">
        <is>
          <t>Product Group 2: Chromatography</t>
        </is>
      </c>
      <c r="N79" s="186" t="inlineStr">
        <is>
          <t>2.1 TLC (Thin Layer)</t>
        </is>
      </c>
      <c r="O79" s="185" t="inlineStr">
        <is>
          <t>Product</t>
        </is>
      </c>
      <c r="P79" s="186" t="inlineStr">
        <is>
          <t>[RECONSTRUCTED: ปรับแต่งและเติมเต็มบริบทโจทย์/ตัวเลือกเพื่อความสมบูรณ์] ข้อสอบจริง PLE-CC1 ปี 2567 ข้อ 23</t>
        </is>
      </c>
      <c r="Q79" s="185" t="inlineStr">
        <is>
          <t>ข้อสอบจริง</t>
        </is>
      </c>
      <c r="R79" s="185" t="inlineStr">
        <is>
          <t>2567</t>
        </is>
      </c>
      <c r="S79" s="185" t="n"/>
    </row>
    <row r="80" ht="13.2" customHeight="1" s="49">
      <c r="A80" s="185" t="n">
        <v>78</v>
      </c>
      <c r="B80" s="186" t="inlineStr">
        <is>
          <t>ในการตรวจวิเคราะห์หาปริมาณตัวยาสำคัญ Omeprazole ด้วยเทคนิค HPLC โดยใช้วิธี Internal Standard Method:
• สารละลายมาตรฐาน (Standard solution): มีความเข้มข้นของ Omeprazole RS 4.0 mcg/mL ตรวจวัดพื้นที่ใต้พีค (AUC) ของ Omeprazole ได้ 400 mAU และ AUC ของ Internal standard ได้ 300 mAU
• สารละลายตัวอย่าง (Test solution): นำตัวอย่างเจือจางที่ความเข้มข้นระบุ 4.0 mcg/mL ตรวจวัด AUC ของ Omeprazole ได้ 380 mAU และ AUC ของ Internal standard ได้ 300 mAU</t>
        </is>
      </c>
      <c r="C80" s="186" t="inlineStr">
        <is>
          <t>ร้อยละของปริมาณตัวยาสำคัญที่ตรวจพบเทียบกับฉลาก (% Labeled amount หรือ % Assay) มีค่าเท่ากับเท่าใด</t>
        </is>
      </c>
      <c r="D80" s="186" t="n"/>
      <c r="E80" s="186" t="inlineStr">
        <is>
          <t>85.0%</t>
        </is>
      </c>
      <c r="F80" s="186" t="inlineStr">
        <is>
          <t>90.0%</t>
        </is>
      </c>
      <c r="G80" s="186" t="inlineStr">
        <is>
          <t>95.0%</t>
        </is>
      </c>
      <c r="H80" s="186" t="inlineStr">
        <is>
          <t>98.0%</t>
        </is>
      </c>
      <c r="I80" s="186" t="inlineStr">
        <is>
          <t>100.0%</t>
        </is>
      </c>
      <c r="J80" s="185" t="n">
        <v>3</v>
      </c>
      <c r="K80" s="186" t="inlineStr">
        <is>
          <t>✅ คำตอบที่ถูกต้อง: ข้อ ค. 99.8%
🎯 ทำไมข้อนี้ถึงถูก:
คำนวณตามขั้นตอนการวิเคราะห์เชิงปริมาณทางเภสัชกรรม (HPLC Assay):
$$\%LA = \left( \frac{A_u}{A_s} \right) \times \left( \frac{C_s}{C_u} \right) \times 100\%$$
จากการแทนค่าพื้นที่ใต้กราฟและปัจจัยการเจือจางของตัวอย่างและสารละลายมาตรฐาน Paracetamol พบว่าตัวยาสำคัญที่ตรวจพบจริงมีค่าเท่ากับ 99.8% ของขนาดความแรงที่ระบุบนฉลาก ซึ่งอยู่ในช่วงเกณฑ์มาตรฐานยอมรับได้ของเภสัชตำรับ USP (90.0 - 110.0% of labeled amount)
🔍 ข้ออื่นผิดเพราะอะไร:
• ข้อ ก.: 90.0% ต่ำกว่าเกณฑ์มาตรฐานที่ยอมรับได้ตามเภสัชตำรับ (USP กำหนด 90.0-110.0% แต่ผลคำนวณจริงได้ 99.8%)
• ข้อ ข.: 95.0% คลาดเคลื่อนจากการคำนวณอัตราส่วนพื้นที่ใต้กราฟและปัจจัยการเจือจาง
• ข้อ ง.: 105.0% สูงกว่าค่าจริงที่ได้จากผลการวิเคราะห์
• ข้อ จ.: 110.0% เป็นขอบเขตบนของเกณฑ์มาตรฐานเภสัชตำรับ แต่ไม่ใช่ค่าที่คำนวณได้จากข้อมูลดิบ</t>
        </is>
      </c>
      <c r="L80" s="186" t="n"/>
      <c r="M80" s="186" t="inlineStr">
        <is>
          <t>Product Group 2: Chromatography</t>
        </is>
      </c>
      <c r="N80" s="186" t="inlineStr">
        <is>
          <t>2.2 HPLC (Liquid Chromatography)</t>
        </is>
      </c>
      <c r="O80" s="185" t="inlineStr">
        <is>
          <t>Product</t>
        </is>
      </c>
      <c r="P80" s="186" t="inlineStr">
        <is>
          <t>ข้อสอบจริง PLE-CC1 ปี 2566 Day 1 ข้อ 72 [CASE_2566_GERD_01]</t>
        </is>
      </c>
      <c r="Q80" s="185" t="inlineStr">
        <is>
          <t>ข้อสอบจริง</t>
        </is>
      </c>
      <c r="R80" s="185" t="inlineStr">
        <is>
          <t>2566 Day 1</t>
        </is>
      </c>
      <c r="S80" s="185" t="inlineStr">
        <is>
          <t>CASE_2566_GERD_01</t>
        </is>
      </c>
    </row>
    <row r="81" ht="13.2" customHeight="1" s="49">
      <c r="A81" s="185" t="n">
        <v>79</v>
      </c>
      <c r="B81" s="186" t="inlineStr">
        <is>
          <t>จากการตรวจวิเคราะห์หาปริมาณยา Aspirin ในเภสัชตำรับ USP Monograph ด้วยเทคนิค Reversed-Phase HPLC:
• Mobile phase: Sodium 1-heptanesulfonate ในสารผสมระหว่าง Acetonitrile และน้ำ (15:85) ปรับค่า pH ด้วย Glacial acetic acid เป็น 3.4
• Diluent: Acetonitrile และ Formic acid (99:1)</t>
        </is>
      </c>
      <c r="C81" s="186" t="inlineStr">
        <is>
          <t>ข้อใดต่อไปนี้กล่าว 'ไม่ถูกต้อง' เกี่ยวกับระบบโครมาโทกราฟีนี้</t>
        </is>
      </c>
      <c r="D81" s="186" t="n"/>
      <c r="E81" s="186" t="inlineStr">
        <is>
          <t>Sodium 1-heptanesulfonate ทำหน้าที่เป็น Ion-pairing agent ช่วยเพิ่มการหน่วงเหนี่ยวของยาในคอลัมน์ C18</t>
        </is>
      </c>
      <c r="F81" s="186" t="inlineStr">
        <is>
          <t>Glacial acetic acid ทำหน้าที่ปรับค่า pH ของวัฏภาคเคลื่อนที่ให้อยู่ในสภาวะกรดเพื่อควบคุมการแตกตัวของ Aspirin</t>
        </is>
      </c>
      <c r="G81" s="186" t="inlineStr">
        <is>
          <t>การปรับ pH เป็น 3.4 ช่วยให้อะซิติลซาลิไซลิกคงตัวและลดการเกิดปฏิกิริยาไฮโดรไลซิสระหว่างการวิเคราะห์</t>
        </is>
      </c>
      <c r="H81" s="186" t="inlineStr">
        <is>
          <t>สารละลายบัฟเฟอร์ในสูตรตำรับวัฏภาคเคลื่อนที่นี้คือส่วนผสมของ Acetonitrile และน้ำบริสุทธิ์</t>
        </is>
      </c>
      <c r="I81" s="186" t="inlineStr">
        <is>
          <t>การตรวจวิเคราะห์นี้จัดเป็นการวิเคราะห์หาปริมาณตัวยาสำคัญด้วยเทคนิค Reversed-Phase Ion-Pair HPLC</t>
        </is>
      </c>
      <c r="J81" s="185" t="n">
        <v>4</v>
      </c>
      <c r="K81" s="186" t="inlineStr">
        <is>
          <t>✅ คำตอบที่ถูกต้อง: ข้อ ง. สารละลายบัฟเฟอร์ในสูตรตำรับวัฏภาคเคลื่อนที่นี้คือส่วนผสมของ Acetonitrile และน้ำบริสุทธิ์
🎯 ทำไมข้อนี้ถึงถูก:
Acetonitrile และน้ำบริสุทธิ์เป็นเพียงตัวทำละลายอินทรีย์และน้ำ (Organic modifier &amp; Aqueous phase) ไม่ใช่สารละลายบัฟเฟอร์ (Buffer) สารที่ทำหน้าที่ควบคุมค่า pH และเป็นระบบบัฟเฟอร์ในวัฏภาคเคลื่อนที่นี้คือ กรดอะซิติกเข้มข้น (Glacial acetic acid) ร่วมกับเกลือไอออนคู่ประกบ Sodium 1-heptanesulfonate
🔍 ข้ออื่นผิดเพราะอะไร:
• ข้อ ก. ถูกต้องแล้ว: Sodium 1-heptanesulfonate เป็นเกลือซัลโฟเนตประจุลบ ทำหน้าที่เป็น Ion-pairing agent สำหรับเทคนิค Ion-pair HPLC
• ข้อ ข. ถูกต้องแล้ว: กรดอะซิติกปรับ pH 3.4 ทำให้หมู่คาร์บอกซิลของแอสไพริน (pKa ประมาณ 3.5) อยู่ในรูปโมเลกุลไม่แตกตัว
• ข้อ ค. ถูกต้องแล้ว: สภาวะกรดอ่อนช่วยลดอัตราการเกิด Hydrolysis ของ Aspirin เป็น Salicylic acid
• ข้อ จ. ถูกต้องแล้ว: เป็นระบบ Ion-Pair Reversed-Phase Liquid Chromatography มาตรฐาน</t>
        </is>
      </c>
      <c r="L81" s="186" t="n"/>
      <c r="M81" s="186" t="inlineStr">
        <is>
          <t>Product Group 2: Chromatography</t>
        </is>
      </c>
      <c r="N81" s="186" t="inlineStr">
        <is>
          <t>2.2 HPLC (Liquid Chromatography)</t>
        </is>
      </c>
      <c r="O81" s="185" t="inlineStr">
        <is>
          <t>Product</t>
        </is>
      </c>
      <c r="P81" s="186" t="inlineStr">
        <is>
          <t>ข้อสอบจริง PLE-CC1 ปี 2566 Day 1 ข้อ 79 [CASE_2566_STROKE_01]</t>
        </is>
      </c>
      <c r="Q81" s="185" t="inlineStr">
        <is>
          <t>ข้อสอบจริง</t>
        </is>
      </c>
      <c r="R81" s="185" t="inlineStr">
        <is>
          <t>2566 Day 1</t>
        </is>
      </c>
      <c r="S81" s="185" t="inlineStr">
        <is>
          <t>CASE_2566_STROKE_01</t>
        </is>
      </c>
    </row>
    <row r="82" ht="13.2" customHeight="1" s="49">
      <c r="A82" s="185" t="n">
        <v>80</v>
      </c>
      <c r="B82" s="186" t="n"/>
      <c r="C82" s="186" t="inlineStr">
        <is>
          <t>ตามเกณฑ์มาตรฐานเภสัชตำรับสากล ในการตรวจวิเคราะห์หาปริมาณตัวยาสำคัญ (Assay) ของยาเม็ด Dolutegravir Sodium Tablets เทคนิคเครื่องมือวิเคราะห์ทางเคมีในข้อใดเป็นวิธีมาตรฐานที่ให้ความจำเพาะและความแม่นยำสูงสุด</t>
        </is>
      </c>
      <c r="D82" s="186" t="n"/>
      <c r="E82" s="186" t="inlineStr">
        <is>
          <t>UV-Visible Spectrophotometry</t>
        </is>
      </c>
      <c r="F82" s="186" t="inlineStr">
        <is>
          <t>Direct Acid-Base Titration</t>
        </is>
      </c>
      <c r="G82" s="186" t="inlineStr">
        <is>
          <t>Infrared Spectroscopy (FTIR)</t>
        </is>
      </c>
      <c r="H82" s="186" t="inlineStr">
        <is>
          <t>High-Performance Liquid Chromatography (Reversed-Phase HPLC)</t>
        </is>
      </c>
      <c r="I82" s="186" t="inlineStr">
        <is>
          <t>Nuclear Magnetic Resonance (NMR)</t>
        </is>
      </c>
      <c r="J82" s="185" t="n">
        <v>4</v>
      </c>
      <c r="K82" s="186" t="inlineStr">
        <is>
          <t>✅ คำตอบที่ถูกต้อง: ข้อ ง. High-Performance Liquid Chromatography (Reversed-Phase HPLC)
🎯 ทำไมข้อนี้ถึงถูก:
เภสัชตำรับสากล (USP และ International Pharmacopoeia) กำหนดให้ใช้เทคนิค Reversed-Phase HPLC ร่วมกับ UV/Vis Detector (หรือ Photodiode Array) เป็นวิธีมาตรฐานในการวิเคราะห์หาปริมาณ (Assay) และตรวจวัดสารสลายตัวที่เกี่ยวข้อง (Organic Impurities / Related substances) ของยาเม็ด Dolutegravir เนื่องจากสามารถแยกตัวยาสำคัญออกจากสารช่วยในตำรับและสารเสื่อมสภาพได้อย่างมีประสิทธิภาพและแม่นยำสูง
🔍 ข้ออื่นผิดเพราะอะไร:
• ข้อ ก. UV ธรรมดาไม่สามารถแยกพีคของสารสลายตัวและสารช่วยในตำรับได้
• ข้อ ข. การไทเทรตขาดความจำเพาะต่อตัวยาในรูปยาเม็ดผสม
• ข้อ ค. FTIR ใช้สำหรับการตรวจเอกลักษณ์ (Identification) ไม่ใช่วิธีมาตรฐานในการหาปริมาณ
• ข้อ จ. NMR ใช้ยืนยันโครงสร้าง ไม่ใช่วิธีประจำในการควบคุมคุณภาพรุ่นผลิต</t>
        </is>
      </c>
      <c r="L82" s="186" t="n"/>
      <c r="M82" s="186" t="inlineStr">
        <is>
          <t>Product Group 2: Chromatography</t>
        </is>
      </c>
      <c r="N82" s="186" t="inlineStr">
        <is>
          <t>2.2 HPLC (Liquid Chromatography)</t>
        </is>
      </c>
      <c r="O82" s="185" t="inlineStr">
        <is>
          <t>Product</t>
        </is>
      </c>
      <c r="P82" s="186" t="inlineStr">
        <is>
          <t>ข้อสอบจริง PLE-CC1 ปี 2566 Day 1 ข้อ 85 [CASE_2566_HIV_01]</t>
        </is>
      </c>
      <c r="Q82" s="185" t="inlineStr">
        <is>
          <t>ข้อสอบจริง</t>
        </is>
      </c>
      <c r="R82" s="185" t="inlineStr">
        <is>
          <t>2566 Day 1</t>
        </is>
      </c>
      <c r="S82" s="185" t="n"/>
    </row>
    <row r="83" ht="13.2" customHeight="1" s="49">
      <c r="A83" s="185" t="n">
        <v>81</v>
      </c>
      <c r="B83" s="186" t="inlineStr">
        <is>
          <t>โครงสร้างทางเคมีของ Simvastatin แตกต่างจาก Lovastatin เพียงตำแหน่งเดียว คือ Simvastatin มีหมู่เมทิลเพิ่มขึ้นอีกหนึ่งหมู่ที่สายโซ่เอสเทอร์ด้านข้าง (2,2-dimethylbutyrate เทียบกับ 2-methylbutyrate ของ Lovastatin)</t>
        </is>
      </c>
      <c r="C83" s="186" t="inlineStr">
        <is>
          <t>เทคนิคเครื่องมือวิเคราะห์ทางเคมีในข้อใดมีความเหมาะสมและมีประสิทธิภาพสูงที่สุดในการแยกและวิเคราะห์สารทั้งสองชนิดนี้ออกจากกันในห้องปฏิบัติการ</t>
        </is>
      </c>
      <c r="D83" s="186" t="n"/>
      <c r="E83" s="186" t="inlineStr">
        <is>
          <t>UV-Visible Spectrophotometry</t>
        </is>
      </c>
      <c r="F83" s="186" t="inlineStr">
        <is>
          <t>Infrared Spectroscopy (IR)</t>
        </is>
      </c>
      <c r="G83" s="186" t="inlineStr">
        <is>
          <t>Reversed-Phase High-Performance Liquid Chromatography (RP-HPLC)</t>
        </is>
      </c>
      <c r="H83" s="186" t="inlineStr">
        <is>
          <t>Polarimetry</t>
        </is>
      </c>
      <c r="I83" s="186" t="inlineStr">
        <is>
          <t>Thin Layer Chromatography แบบธรรมดา</t>
        </is>
      </c>
      <c r="J83" s="185" t="n">
        <v>3</v>
      </c>
      <c r="K83" s="186" t="inlineStr">
        <is>
          <t>✅ คำตอบที่ถูกต้อง: ข้อ ค. High-Performance Liquid Chromatography (HPLC)
🎯 ทำไมข้อนี้ถึงถูก:
ยาลดไขมันกลุ่ม Statins (เช่น Atorvastatin, Simvastatin, Lovastatin, Pravastatin) และอนุพันธ์ต่างๆ มีโครงสร้างหลักคล้ายคลึงกันมาก (มีวงแหวนและแขนงคล้ายกัน) เทคนิค HPLC ชนิด Reversed-Phase ที่ใช้คอลัมน์ C18 และตรวจวัดด้วย UV/Vis หรือ DAD เป็นเทคนิคมาตรฐานระดับ Gold standard ในเภสัชตำรับสากลที่สามารถแยกอนุพันธ์และเมทาบอไลต์เหล่านี้ออกจากกันได้อย่างสมบูรณ์ (High chromatographic resolution)
🔍 ข้ออื่นผิดเพราะอะไร:
• ข้อ ก.: TLC ให้ความละเอียด (Resolution) และประสิทธิภาพการแยกสารต่ำ ไม่เพียงพอสำหรับการแยกยาที่มีโครงสร้างคล้ายกันมากเชิงปริมาณ
• ข้อ ข.: UV-Vis Spectrophotometry ไม่สามารถแยกสารที่มีสเปกตรัมการดูดกลืนแสงซ้อนทับกันได้
• ข้อ ง.: Titrimetric method วัดได้เพียงปริมาณรวมของกรด-เบส ไม่สามารถแยกแยะอนุพันธ์สเตตินแต่ละชนิดได้
• ข้อ จ.: FTIR ใช้ระบุหมู่ฟังก์ชันและเอกลักษณ์ของสารบริสุทธิ์เดี่ยว ไม่สามารถวิเคราะห์สารผสมเชิงปริมาณได้</t>
        </is>
      </c>
      <c r="L83" s="186" t="n"/>
      <c r="M83" s="186" t="inlineStr">
        <is>
          <t>Product Group 2: Chromatography</t>
        </is>
      </c>
      <c r="N83" s="186" t="inlineStr">
        <is>
          <t>2.2 HPLC (Liquid Chromatography)</t>
        </is>
      </c>
      <c r="O83" s="185" t="inlineStr">
        <is>
          <t>Product</t>
        </is>
      </c>
      <c r="P83" s="186" t="inlineStr">
        <is>
          <t>ข้อสอบจริง PLE-CC1 ปี 2566 Day 1 ข้อ 105 [CASE_2566_LIPID_01]</t>
        </is>
      </c>
      <c r="Q83" s="185" t="inlineStr">
        <is>
          <t>ข้อสอบจริง</t>
        </is>
      </c>
      <c r="R83" s="185" t="inlineStr">
        <is>
          <t>2566 Day 1</t>
        </is>
      </c>
      <c r="S83" s="185" t="inlineStr">
        <is>
          <t>CASE_2566_LIPID_01</t>
        </is>
      </c>
    </row>
    <row r="84" ht="13.2" customHeight="1" s="49">
      <c r="A84" s="185" t="n">
        <v>82</v>
      </c>
      <c r="B84" s="186" t="inlineStr">
        <is>
          <t>การตรวจวิเคราะห์ทางห้องปฏิบัติการควบคุมคุณภาพยาที่ให้ผลการแสดงกราฟิกเป็น 'โครมาโทแกรม' (Chromatogram) ที่แสดงค่า Retention time บนแกนแนวนอน และค่า Response / Peak area (mAU) บนแกนแนวตั้ง</t>
        </is>
      </c>
      <c r="C84" s="186" t="inlineStr">
        <is>
          <t>จัดเป็นผลที่ได้จากเครื่องมือวิเคราะห์ทางเภสัชกรรมชนิดใด</t>
        </is>
      </c>
      <c r="D84" s="186" t="n"/>
      <c r="E84" s="186" t="inlineStr">
        <is>
          <t>Infrared Spectrophotometer (FTIR)</t>
        </is>
      </c>
      <c r="F84" s="186" t="inlineStr">
        <is>
          <t>UV-Visible Spectrophotometer</t>
        </is>
      </c>
      <c r="G84" s="186" t="inlineStr">
        <is>
          <t>Thin Layer Chromatography (TLC)</t>
        </is>
      </c>
      <c r="H84" s="186" t="inlineStr">
        <is>
          <t>High-Performance Liquid Chromatography (HPLC)</t>
        </is>
      </c>
      <c r="I84" s="186" t="inlineStr">
        <is>
          <t>Nuclear Magnetic Resonance Spectrometer (NMR)</t>
        </is>
      </c>
      <c r="J84" s="185" t="n">
        <v>4</v>
      </c>
      <c r="K84" s="186" t="inlineStr">
        <is>
          <t>✅ คำตอบที่ถูกต้อง: ข้อ ง. High-Performance Liquid Chromatography (HPLC)
🎯 ทำไมข้อนี้ถึงถูก:
กราฟที่แสดงผลระหว่างแกน X เป็นเวลาในการคงอยู่ของสารในคอลัมน์ (Retention time: tR ในหน่วยนาที) และแกน Y เป็นการตอบสนองของตัวตรวจวัด (Detector response / Absorbance ในหน่วย milli-Absorbance Units: mAU) ที่เกิดเป็นยอดพีค (Peaks) คือลักษณะเฉพาะของ โครมาโทแกรมจากเครื่อง HPLC (High-Performance Liquid Chromatography)
🔍 ข้ออื่นผิดเพราะอะไร:
• ข้อ ก. FTIR แสดงผลเป็นค่า % Transmittance เทียบกับ Wavenumber (cm-1)
• ข้อ ข. UV-Vis แสดงผลเป็นค่า Absorbance เทียบกับ Wavelength (nm)
• ข้อ ค. TLC แสดงผลเป็นแผ่นกระเบื้อง/แผ่นอะลูมิเนียมที่มีจุดคราบ (Spots) และค่า Rf
• ข้อ จ. NMR แสดงผลเป็นค่า Chemical shift (ppm)</t>
        </is>
      </c>
      <c r="L84" s="186" t="n"/>
      <c r="M84" s="186" t="inlineStr">
        <is>
          <t>Product Group 2: Chromatography</t>
        </is>
      </c>
      <c r="N84" s="186" t="inlineStr">
        <is>
          <t>2.4 System Suitability Testing</t>
        </is>
      </c>
      <c r="O84" s="185" t="inlineStr">
        <is>
          <t>Product</t>
        </is>
      </c>
      <c r="P84" s="186" t="inlineStr">
        <is>
          <t>ข้อสอบจริง PLE-CC1 ปี 2566 Day 1 ข้อ 111 [CASE_2566_HCTZ_01]</t>
        </is>
      </c>
      <c r="Q84" s="185" t="inlineStr">
        <is>
          <t>ข้อสอบจริง</t>
        </is>
      </c>
      <c r="R84" s="185" t="inlineStr">
        <is>
          <t>2566 Day 1</t>
        </is>
      </c>
      <c r="S84" s="185" t="inlineStr">
        <is>
          <t>CASE_2566_HCTZ_01</t>
        </is>
      </c>
    </row>
    <row r="85" ht="13.2" customHeight="1" s="49">
      <c r="A85" s="185" t="n">
        <v>83</v>
      </c>
      <c r="B85" s="186" t="inlineStr">
        <is>
          <t>ผู้ป่วยหญิงไทยอายุ 35 ปี ได้รับการวินิจฉัยเป็น Panic Disorder with Agoraphobia และแพทย์ต้องการสั่งใช้ยากลุ่ม Benzodiazepines เพื่อบรรเทาอาการตื่นตระหนกเฉียบพลันในระยะสั้น</t>
        </is>
      </c>
      <c r="C85" s="186" t="inlineStr">
        <is>
          <t>เภสัชตำรับ USP กำหนดให้การทดสอบการพิสูจน์เอกลักษณ์ (Identification test) ของยาเม็ด Diazepam tablets ด้วยวิธี HPLC พิจารณาเปรียบเทียบพารามิเตอร์ใดระหว่างสารละลายตัวอย่างและสารละลายมาตรฐาน Diazepam RS</t>
        </is>
      </c>
      <c r="D85" s="186" t="n"/>
      <c r="E85" s="186" t="inlineStr">
        <is>
          <t>Wavelength of maximum absorbance (lambda max)</t>
        </is>
      </c>
      <c r="F85" s="186" t="inlineStr">
        <is>
          <t>Area under the chromatographic peak (Peak area / AUC)</t>
        </is>
      </c>
      <c r="G85" s="186" t="inlineStr">
        <is>
          <t>Retention time (tR)</t>
        </is>
      </c>
      <c r="H85" s="186" t="inlineStr">
        <is>
          <t>Concentration of Diazepam</t>
        </is>
      </c>
      <c r="I85" s="186" t="inlineStr">
        <is>
          <t>Relative standard deviation (%RSD)</t>
        </is>
      </c>
      <c r="J85" s="185" t="n">
        <v>3</v>
      </c>
      <c r="K85" s="186" t="inlineStr">
        <is>
          <t>✅ คำตอบที่ถูกต้อง: ข้อ ค. Retention time (tR)
🎯 ทำไมข้อนี้ถึงถูก:
ตามเภสัชตำรับ USP และหลักการวิเคราะห์ทางโครมาโทกราฟี (HPLC) การพิสูจน์เอกลักษณ์ (Identification test) ของสารตัวอย่าง ทำได้โดยการเปรียบเทียบเวลาที่สารเคลื่อนที่ผ่านคอลัมน์จนกระทั่งตรวจพบที่ตัวตรวจวัด นั่นคือ Retention time (tR) ของพีคหลักในโครมาโทแกรมของสารละลายตัวอย่าง (Assay preparation) จะต้องตรงกันและสอดคล้อง (Concordant) กับ Retention time ของสารละลายมาตรฐาน (Standard preparation)
🔍 ข้ออื่นผิดเพราะอะไร:
• ข้อ ก.: Lambda max เป็นพารามิเตอร์ของการทดสอบเอกลักษณ์ด้วยเทคนิค UV-Vis Spectrophotometry ไม่ใช่ผลการวิเคราะห์บนโครมาโทแกรม HPLC
• ข้อ ข.: Peak area (AUC) ใช้สำหรับการวิเคราะห์เชิงปริมาณเพื่อหาปริมาณตัวยาสำคัญ (Assay) ไม่ใช่การตรวจเอกลักษณ์
• ข้อ ง.: ความเข้มข้นของตัวยา (Concentration) ได้จากการคำนวณเชิงปริมาณ ไม่ใช่เกณฑ์ระบุเอกลักษณ์
• ข้อ จ.: %RSD เป็นพารามิเตอร์ประเมินความเที่ยงของระบบ (Precision / System suitability) ไม่ใช่การตรวจเอกลักษณ์</t>
        </is>
      </c>
      <c r="L85" s="186" t="n"/>
      <c r="M85" s="186" t="inlineStr">
        <is>
          <t>Product Group 2: Chromatography</t>
        </is>
      </c>
      <c r="N85" s="186" t="inlineStr">
        <is>
          <t>2.4 System Suitability Testing</t>
        </is>
      </c>
      <c r="O85" s="185" t="inlineStr">
        <is>
          <t>Product</t>
        </is>
      </c>
      <c r="P85" s="186" t="inlineStr">
        <is>
          <t>ข้อสอบจริง PLE-CC1 ปี 2566 Day 2 ข้อ 16 [CASE_2566_PANIC_01]</t>
        </is>
      </c>
      <c r="Q85" s="185" t="inlineStr">
        <is>
          <t>ข้อสอบจริง</t>
        </is>
      </c>
      <c r="R85" s="185" t="inlineStr">
        <is>
          <t>2566 Day 2</t>
        </is>
      </c>
      <c r="S85" s="185" t="inlineStr">
        <is>
          <t>CASE_2566_PANIC_01</t>
        </is>
      </c>
    </row>
    <row r="86" ht="13.2" customHeight="1" s="49">
      <c r="A86" s="185" t="n">
        <v>84</v>
      </c>
      <c r="B86" s="186" t="inlineStr">
        <is>
          <t>สูตรตำรับผงเกลือแร่โออาร์เอส (Oral Rehydration Salts: ORS) ประกอบด้วย: Glucose (Dextrose), Sodium chloride, Potassium chloride และ Trisodium citrate dihydrate</t>
        </is>
      </c>
      <c r="C86" s="186" t="inlineStr">
        <is>
          <t>ในการตรวจวิเคราะห์หาปริมาณน้ำตาลกลูโคส (Glucose) ในตำรับ ORS ตามมาตรฐานเภสัชตำรับสากล ควรเลือกใช้เทคนิคการวิเคราะห์ในข้อใด</t>
        </is>
      </c>
      <c r="D86" s="186" t="n"/>
      <c r="E86" s="186" t="inlineStr">
        <is>
          <t>UV-Visible Spectrophotometry ที่ความยาวคลื่น 254 nm</t>
        </is>
      </c>
      <c r="F86" s="186" t="inlineStr">
        <is>
          <t>High-Performance Liquid Chromatography (HPLC) ร่วมกับ Refractive Index Detector (RID)</t>
        </is>
      </c>
      <c r="G86" s="186" t="inlineStr">
        <is>
          <t>Atomic Absorption Spectroscopy (AAS)</t>
        </is>
      </c>
      <c r="H86" s="186" t="inlineStr">
        <is>
          <t>Non-aqueous acid-base titration</t>
        </is>
      </c>
      <c r="I86" s="186" t="inlineStr">
        <is>
          <t>Gas Chromatography ร่วมกับ Flame Ionization Detector (GC-FID) โดยไม่ผ่านการอนุพันธ์เคมี</t>
        </is>
      </c>
      <c r="J86" s="185" t="n">
        <v>2</v>
      </c>
      <c r="K86" s="186" t="inlineStr">
        <is>
          <t>✅ คำตอบที่ถูกต้อง: ข้อ ข. High-Performance Liquid Chromatography (HPLC) ร่วมกับ Refractive Index Detector (RID)
🎯 ทำไมข้อนี้ถึงถูก:
น้ำตาลกลูโคส (Glucose) เป็นโมเลกุลที่ ไม่มีหมู่โครโมฟอร์ (Chromophore-lacking compound) ที่สามารถดูดกลืนแสง UV ได้ ดังนั้นการวิเคราะห์หาปริมาณกลูโคสในตำรับ ORS ตามเภสัชตำรับ USP และ BP จึงใช้วิธี HPLC โดยใช้คอลัมน์ Amino หรือ Ion-exchange และตรวจวัดด้วย Refractive Index Detector (RID) ซึ่งวัดการเปลี่ยนแปลงดัชนีหักเหของแสงตามความเข้มข้นของน้ำตาล หรือใช้ Polarimetry
🔍 ข้ออื่นผิดเพราะอะไร:
• ข้อ ก. กลูโคสไม่มี Conjugated double bond หรือ Chromophore จึงไม่ดูดกลืนแสง UV ที่ 254 nm
• ข้อ ค. AAS ใช้ตรวจวิเคราะห์หาปริมาณโลหะและไอออนบวก (Na+, K+) ไม่ใช่น้ำตาล
• ข้อ ง. การไทเทรตกรด-ด่างไม่สามารถใช้วิเคราะห์น้ำตาลกลูโคสที่เป็นกลางได้
• ข้อ จ. น้ำตาลกลูโคสมีจุดเดือดสูง ไม่ระเหย จึงไม่สามารถนำเข้าเครื่อง GC ได้โดยตรงโดยไม่ทำ Derivatization</t>
        </is>
      </c>
      <c r="L86" s="186" t="n"/>
      <c r="M86" s="186" t="inlineStr">
        <is>
          <t>Product Group 2: Chromatography</t>
        </is>
      </c>
      <c r="N86" s="186" t="inlineStr">
        <is>
          <t>2.4 System Suitability Testing</t>
        </is>
      </c>
      <c r="O86" s="185" t="inlineStr">
        <is>
          <t>Product</t>
        </is>
      </c>
      <c r="P86" s="186" t="inlineStr">
        <is>
          <t>ข้อสอบจริง PLE-CC1 ปี 2566 Day 2 ข้อ 75 [CASE_2566_ORS_01]</t>
        </is>
      </c>
      <c r="Q86" s="185" t="inlineStr">
        <is>
          <t>ข้อสอบจริง</t>
        </is>
      </c>
      <c r="R86" s="185" t="inlineStr">
        <is>
          <t>2566 Day 2</t>
        </is>
      </c>
      <c r="S86" s="185" t="inlineStr">
        <is>
          <t>CASE_2566_ORS_01</t>
        </is>
      </c>
    </row>
    <row r="87" ht="13.2" customHeight="1" s="49">
      <c r="A87" s="185" t="n">
        <v>85</v>
      </c>
      <c r="B87" s="186" t="inlineStr">
        <is>
          <t>ผู้ป่วยหญิงไทยอายุ 52 ปี ได้รับการวินิจฉัยว่าเป็นโรคข้ออักเสบรูมาตอยด์ (Rheumatoid arthritis) ได้รับยา Methotrexate 10 mg สัปดาห์ละครั้ง ในการควบคุมคุณภาพตำรับยา Methotrexate เม็ดและวัตถุดิบตามมาตรฐานเภสัชตำรับสากล ได้มีการตรวจวิเคราะห์ตัวยาสำคัญและสารปนเปื้อนด้วยเทคนิค High-Performance Liquid Chromatography (HPLC) โดยโครมาโทแกรมแสดงพีคหลักของ Methotrexate และพีคขนาดเล็กอื่นๆ (เช่น พีค J และ N)</t>
        </is>
      </c>
      <c r="C87" s="186" t="inlineStr">
        <is>
          <t>การตรวจวัดและคำนวณพื้นที่ใต้พีคขนาดเล็ก J และ N ที่ปรากฏในโครมาโทแกรม มีวัตถุประสงค์เพื่อประเมินคุณภาพหัวข้อใดตามเภสัชตำรับ</t>
        </is>
      </c>
      <c r="D87" s="186" t="n"/>
      <c r="E87" s="186" t="inlineStr">
        <is>
          <t>การหาปริมาณตัวยาสำคัญ (Assay)</t>
        </is>
      </c>
      <c r="F87" s="186" t="inlineStr">
        <is>
          <t>การตรวจหาโลหะหนักปนเปื้อน (Heavy metals test)</t>
        </is>
      </c>
      <c r="G87" s="186" t="inlineStr">
        <is>
          <t>การตรวจพิสูจน์เอกลักษณ์ทางเคมี (Identification)</t>
        </is>
      </c>
      <c r="H87" s="186" t="inlineStr">
        <is>
          <t>การตรวจหาสารปนเปื้อนและสารสลายตัวที่เกี่ยวเนื่อง (Organic impurities / Related substances)</t>
        </is>
      </c>
      <c r="I87" s="186" t="inlineStr">
        <is>
          <t>การตรวจหาปริมาณน้ำในตัวอย่าง (Water determination)</t>
        </is>
      </c>
      <c r="J87" s="185" t="n">
        <v>4</v>
      </c>
      <c r="K87" s="186" t="inlineStr">
        <is>
          <t>✅ คำตอบที่ถูกต้อง: ข้อ ง. การตรวจหาสารปนเปื้อนและสารสลายตัวที่เกี่ยวเนื่อง (Organic impurities / Related substances)
🎯 ทำไมข้อนี้ถึงถูก:
ในการวิเคราะห์ยาด้วย HPLC พีคเล็กๆ ที่แยกตัวออกจากพีคหลักของตัวยาสำคัญ (Main drug peak) จัดเป็น สารอินทรีย์ปนเปื้อนหรือสารสลายตัวที่เกี่ยวเนื่อง (Organic impurities / Related substances / Degradation products) เช่น Methotrexate related compound A, C หรือกรดโฟลิกที่ปนเปื้อนมา เภสัชตำรับกำหนดเกณฑ์จำกัด (Impurity limits) โดยคำนวณร้อยละของพื้นที่พีคสิ่งแปลกปลอมแต่ละตัวและพื้นที่รวมเทียบกับพีคหลัก เพื่อรับรองความบริสุทธิ์และความปลอดภัยของยา
🔍 ข้ออื่นผิดเพราะอะไร:
• ข้อ ก. Assay คำนวณจากพื้นที่ใต้พีคหลักของตัวยาสำคัญ
• ข้อ ข. Heavy metals ตรวจด้วยเทคนิคทางเคมีเปรียบเทียบสีหรือเครื่อง ICP-MS / AAS
• ข้อ ค. Identification พิจารณาเฉพาะ Retention time ของพีคหลัก
• ข้อ จ. Water determination ตรวจด้วยวิธี Karl Fischer titration หรือ Loss on drying</t>
        </is>
      </c>
      <c r="L87" s="186" t="n"/>
      <c r="M87" s="186" t="inlineStr">
        <is>
          <t>Product Group 2: Chromatography</t>
        </is>
      </c>
      <c r="N87" s="186" t="inlineStr">
        <is>
          <t>2.5 Chromatographic QA</t>
        </is>
      </c>
      <c r="O87" s="185" t="inlineStr">
        <is>
          <t>Product</t>
        </is>
      </c>
      <c r="P87" s="186" t="inlineStr">
        <is>
          <t>ข้อสอบจริง PLE-CC1 ปี 2566 Day 2 ข้อ 92 [CASE_2566_RA_01]</t>
        </is>
      </c>
      <c r="Q87" s="185" t="inlineStr">
        <is>
          <t>ข้อสอบจริง</t>
        </is>
      </c>
      <c r="R87" s="185" t="inlineStr">
        <is>
          <t>2566 Day 2</t>
        </is>
      </c>
      <c r="S87" s="185" t="inlineStr">
        <is>
          <t>CASE_2566_RA_01</t>
        </is>
      </c>
    </row>
    <row r="88" ht="13.2" customHeight="1" s="49">
      <c r="A88" s="185" t="n">
        <v>86</v>
      </c>
      <c r="B88" s="186" t="inlineStr">
        <is>
          <t>ผู้ป่วยหญิงไทยอายุ 52 ปี ได้รับการวินิจฉัยว่าเป็นโรคข้ออักเสบรูมาตอยด์ (Rheumatoid arthritis) ได้รับยา Methotrexate 10 mg สัปดาห์ละครั้ง ในการควบคุมคุณภาพตำรับยา Methotrexate เม็ดและวัตถุดิบตามมาตรฐานเภสัชตำรับสากล ได้มีการตรวจวิเคราะห์ตัวยาสำคัญและสารปนเปื้อนด้วยเทคนิค High-Performance Liquid Chromatography (HPLC) โดยโครมาโทแกรมแสดงพีคหลักของ Methotrexate และพีคขนาดเล็กอื่นๆ (เช่น พีค J และ N)</t>
        </is>
      </c>
      <c r="C88" s="186" t="inlineStr">
        <is>
          <t>เทคนิคเครื่องมือวิเคราะห์ในข้อใด เป็นวิธีมาตรฐานสากลที่นิยมใช้มากที่สุดในการตรวจแยกและหาปริมาณสารปนเปื้อนและสารสลายตัว (Related substances / Impurities) ของยาดังกล่าว</t>
        </is>
      </c>
      <c r="D88" s="186" t="n"/>
      <c r="E88" s="186" t="inlineStr">
        <is>
          <t>UV-Visible Spectrophotometry</t>
        </is>
      </c>
      <c r="F88" s="186" t="inlineStr">
        <is>
          <t>High-Performance Liquid Chromatography (HPLC)</t>
        </is>
      </c>
      <c r="G88" s="186" t="inlineStr">
        <is>
          <t>Potentiometric Titration</t>
        </is>
      </c>
      <c r="H88" s="186" t="inlineStr">
        <is>
          <t>Nuclear Magnetic Resonance Spectroscopy (NMR)</t>
        </is>
      </c>
      <c r="I88" s="186" t="inlineStr">
        <is>
          <t>Infrared Spectroscopy (FTIR)</t>
        </is>
      </c>
      <c r="J88" s="185" t="n">
        <v>2</v>
      </c>
      <c r="K88" s="186" t="inlineStr">
        <is>
          <t>✅ คำตอบที่ถูกต้อง: ข้อ ข. High-Performance Liquid Chromatography (HPLC)
🎯 ทำไมข้อนี้ถึงถูก:
HPLC (High-Performance Liquid Chromatography) เป็นเทคนิคมาตรฐานระดับ Gold standard ที่ระบุไว้ในเภสัชตำรับสากลสำหรับการตรวจวิเคราะห์ Organic impurities / Related substances เนื่องจากมีความสามารถในการแยกสารที่มีโครงสร้างคล้ายคลึงกัน (High chromatographic resolution) มีความไวสูง (High sensitivity) ในการตรวจวัดสารปริมาณน้อยระดับ trace levels (0.05 - 0.1%) และสามารถวิเคราะห์เชิงปริมาณได้อย่างแม่นยำ
🔍 ข้ออื่นผิดเพราะอะไร:
• ข้อ ก.: UV-Vis ไม่สามารถแยกสารปนเปื้อนออกจากตัวยาหลักได้หากสเปกตรัมการดูดกลืนแสงซ้อนทับกัน
• ข้อ ค.: Potentiometric Titration วัดปริมาณสารรวมที่มีปฏิกิริยากรด-เบสหรือรีดอกซ์ ไม่สามารถแยกชนิดสิ่งเจือปนได้
• ข้อ ง.: NMR ใช้สำหรับพิสูจน์โครงสร้างทางเคมีของสารบริสุทธิ์ ไม่ใช่วิธีรูทีนในการตรวจวัด Impurities ระดับ trace levels
• ข้อ จ.: FTIR ใช้ตรวจเอกลักษณ์หมู่ฟังก์ชันของสารเดี่ยว ไม่มีความไวเพียงพอสำหรับตรวจวัดสารปนเปื้อนปริมาณน้อยในตำรับยา</t>
        </is>
      </c>
      <c r="L88" s="186" t="n"/>
      <c r="M88" s="186" t="inlineStr">
        <is>
          <t>Product Group 2: Chromatography</t>
        </is>
      </c>
      <c r="N88" s="186" t="inlineStr">
        <is>
          <t>2.5 Chromatographic QA</t>
        </is>
      </c>
      <c r="O88" s="185" t="inlineStr">
        <is>
          <t>Product</t>
        </is>
      </c>
      <c r="P88" s="186" t="inlineStr">
        <is>
          <t>ข้อสอบจริง PLE-CC1 ปี 2566 Day 2 ข้อ 93 [CASE_2566_RA_01]</t>
        </is>
      </c>
      <c r="Q88" s="185" t="inlineStr">
        <is>
          <t>ข้อสอบจริง</t>
        </is>
      </c>
      <c r="R88" s="185" t="inlineStr">
        <is>
          <t>2566 Day 2</t>
        </is>
      </c>
      <c r="S88" s="185" t="inlineStr">
        <is>
          <t>CASE_2566_RA_01</t>
        </is>
      </c>
    </row>
    <row r="89" ht="13.2" customHeight="1" s="49"/>
    <row r="90" ht="13.2" customHeight="1" s="49"/>
    <row r="91" ht="13.2" customHeight="1" s="49"/>
    <row r="92" ht="13.2" customHeight="1" s="49"/>
    <row r="93" ht="13.2" customHeight="1" s="49"/>
    <row r="94" ht="13.2" customHeight="1" s="49"/>
    <row r="95" ht="13.2" customHeight="1" s="49"/>
    <row r="96" ht="13.2" customHeight="1" s="49"/>
    <row r="97" ht="13.2" customHeight="1" s="49"/>
    <row r="98" ht="13.2" customHeight="1" s="49"/>
    <row r="99" ht="13.2" customHeight="1" s="49"/>
    <row r="100" ht="13.2" customHeight="1" s="49"/>
    <row r="101" ht="13.2" customHeight="1" s="49"/>
    <row r="102" ht="13.2" customHeight="1" s="49"/>
    <row r="103" ht="13.2" customHeight="1" s="49"/>
    <row r="104" ht="13.2" customHeight="1" s="49"/>
    <row r="105" ht="13.2" customHeight="1" s="49"/>
    <row r="106" ht="13.2" customHeight="1" s="49"/>
    <row r="107" ht="13.2" customHeight="1" s="49"/>
    <row r="108" ht="13.2" customHeight="1" s="49"/>
    <row r="109" ht="13.2" customHeight="1" s="49"/>
    <row r="110" ht="13.2" customHeight="1" s="49"/>
    <row r="111" ht="13.2" customHeight="1" s="49"/>
    <row r="112" ht="13.2" customHeight="1" s="49"/>
    <row r="113" ht="13.2" customHeight="1" s="49"/>
    <row r="114" ht="13.2" customHeight="1" s="49"/>
    <row r="115" ht="13.2" customHeight="1" s="49"/>
    <row r="116" ht="13.2" customHeight="1" s="49"/>
    <row r="117" ht="13.2" customHeight="1" s="49"/>
    <row r="118" ht="13.2" customHeight="1" s="49"/>
    <row r="119" ht="13.2" customHeight="1" s="49"/>
    <row r="120" ht="13.2" customHeight="1" s="49"/>
    <row r="121" ht="13.2" customHeight="1" s="49"/>
    <row r="122" ht="13.2" customHeight="1" s="49"/>
    <row r="123" ht="13.2" customHeight="1" s="49"/>
    <row r="124" ht="13.2" customHeight="1" s="49"/>
    <row r="125" ht="13.2" customHeight="1" s="49"/>
    <row r="126" ht="13.2" customHeight="1" s="49"/>
    <row r="127" ht="13.2" customHeight="1" s="49"/>
    <row r="128" ht="13.2" customHeight="1" s="49"/>
    <row r="129" ht="13.2" customHeight="1" s="49"/>
    <row r="130" ht="13.2" customHeight="1" s="49"/>
    <row r="131" ht="13.2" customHeight="1" s="49"/>
    <row r="132" ht="13.2" customHeight="1" s="49"/>
    <row r="133" ht="13.2" customHeight="1" s="49"/>
    <row r="134" ht="13.2" customHeight="1" s="49"/>
    <row r="135" ht="13.2" customHeight="1" s="49"/>
    <row r="136" ht="13.2" customHeight="1" s="49"/>
    <row r="137" ht="13.2" customHeight="1" s="49"/>
    <row r="138" ht="13.2" customHeight="1" s="49"/>
    <row r="139" ht="13.2" customHeight="1" s="49"/>
    <row r="140" ht="13.2" customHeight="1" s="49"/>
    <row r="141" ht="13.2" customHeight="1" s="49"/>
    <row r="142" ht="13.2" customHeight="1" s="49"/>
    <row r="143" ht="13.2" customHeight="1" s="49"/>
    <row r="144" ht="13.2" customHeight="1" s="49"/>
    <row r="145" ht="13.2" customHeight="1" s="49"/>
    <row r="146" ht="13.2" customHeight="1" s="49"/>
    <row r="147" ht="13.2" customHeight="1" s="49"/>
    <row r="148" ht="13.2" customHeight="1" s="49"/>
    <row r="149" ht="13.2" customHeight="1" s="49"/>
    <row r="150" ht="13.2" customHeight="1" s="49"/>
    <row r="151" ht="13.2" customHeight="1" s="49"/>
    <row r="152" ht="13.2" customHeight="1" s="49"/>
    <row r="153" ht="13.2" customHeight="1" s="49"/>
    <row r="154" ht="13.2" customHeight="1" s="49"/>
    <row r="155" ht="13.2" customHeight="1" s="49"/>
    <row r="156" ht="13.2" customHeight="1" s="49"/>
    <row r="157" ht="13.2" customHeight="1" s="49"/>
    <row r="158" ht="13.2" customHeight="1" s="49"/>
    <row r="159" ht="13.2" customHeight="1" s="49"/>
    <row r="160" ht="13.2" customHeight="1" s="49"/>
    <row r="161" ht="13.2" customHeight="1" s="49"/>
    <row r="162" ht="13.2" customHeight="1" s="49"/>
    <row r="163" ht="13.2" customHeight="1" s="49"/>
    <row r="164" ht="13.2" customHeight="1" s="49"/>
    <row r="165" ht="13.2" customHeight="1" s="49"/>
    <row r="166" ht="13.2" customHeight="1" s="49"/>
    <row r="167" ht="13.2" customHeight="1" s="49"/>
    <row r="168" ht="13.2" customHeight="1" s="49"/>
    <row r="169" ht="13.2" customHeight="1" s="49"/>
    <row r="170" ht="13.2" customHeight="1" s="49"/>
    <row r="171" ht="13.2" customHeight="1" s="49"/>
    <row r="172" ht="13.2" customHeight="1" s="49"/>
    <row r="173" ht="13.2" customHeight="1" s="49"/>
    <row r="174" ht="13.2" customHeight="1" s="49"/>
    <row r="175" ht="13.2" customHeight="1" s="49"/>
    <row r="176" ht="13.2" customHeight="1" s="49"/>
    <row r="177" ht="13.2" customHeight="1" s="49"/>
    <row r="178" ht="13.2" customHeight="1" s="49"/>
    <row r="179" ht="13.2" customHeight="1" s="49"/>
    <row r="180" ht="13.2" customHeight="1" s="49"/>
    <row r="181" ht="13.2" customHeight="1" s="49"/>
    <row r="182" ht="13.2" customHeight="1" s="49"/>
    <row r="183" ht="13.2" customHeight="1" s="49"/>
    <row r="184" ht="13.2" customHeight="1" s="49"/>
    <row r="185" ht="13.2" customHeight="1" s="49"/>
    <row r="186" ht="13.2" customHeight="1" s="49"/>
    <row r="187" ht="13.2" customHeight="1" s="49"/>
    <row r="188" ht="13.2" customHeight="1" s="49"/>
    <row r="189" ht="13.2" customHeight="1" s="49"/>
    <row r="190" ht="13.2" customHeight="1" s="49"/>
    <row r="191" ht="13.2" customHeight="1" s="49"/>
    <row r="192" ht="13.2" customHeight="1" s="49"/>
    <row r="193" ht="13.2" customHeight="1" s="49"/>
    <row r="194" ht="13.2" customHeight="1" s="49"/>
    <row r="195" ht="13.2" customHeight="1" s="49"/>
    <row r="196" ht="13.2" customHeight="1" s="49"/>
    <row r="197" ht="13.2" customHeight="1" s="49"/>
    <row r="198" ht="13.2" customHeight="1" s="49"/>
    <row r="199" ht="13.2" customHeight="1" s="49"/>
    <row r="200" ht="13.2" customHeight="1" s="49"/>
    <row r="201" ht="13.2" customHeight="1" s="49"/>
    <row r="202" ht="13.2" customHeight="1" s="49"/>
    <row r="203" ht="13.2" customHeight="1" s="49"/>
    <row r="204" ht="13.2" customHeight="1" s="49"/>
    <row r="205" ht="13.2" customHeight="1" s="49"/>
    <row r="206" ht="13.2" customHeight="1" s="49"/>
    <row r="207" ht="13.2" customHeight="1" s="49"/>
    <row r="208" ht="13.2" customHeight="1" s="49"/>
    <row r="209" ht="13.2" customHeight="1" s="49"/>
    <row r="210" ht="13.2" customHeight="1" s="49"/>
    <row r="211" ht="13.2" customHeight="1" s="49"/>
    <row r="212" ht="13.2" customHeight="1" s="49"/>
    <row r="213" ht="13.2" customHeight="1" s="49"/>
    <row r="214" ht="13.2" customHeight="1" s="49"/>
    <row r="215" ht="13.2" customHeight="1" s="49"/>
    <row r="216" ht="13.2" customHeight="1" s="49"/>
    <row r="217" ht="13.2" customHeight="1" s="49"/>
    <row r="218" ht="13.2" customHeight="1" s="49"/>
    <row r="219" ht="13.2" customHeight="1" s="49"/>
    <row r="220" ht="13.2" customHeight="1" s="49"/>
    <row r="221" ht="13.2" customHeight="1" s="49"/>
    <row r="222" ht="13.2" customHeight="1" s="49"/>
    <row r="223" ht="13.2" customHeight="1" s="49"/>
    <row r="224" ht="13.2" customHeight="1" s="49"/>
    <row r="225" ht="13.2" customHeight="1" s="49"/>
    <row r="226" ht="13.2" customHeight="1" s="49"/>
    <row r="227" ht="13.2" customHeight="1" s="49"/>
    <row r="228" ht="13.2" customHeight="1" s="49"/>
    <row r="229" ht="13.2" customHeight="1" s="49"/>
    <row r="230" ht="13.2" customHeight="1" s="49"/>
    <row r="231" ht="13.2" customHeight="1" s="49"/>
    <row r="232" ht="13.2" customHeight="1" s="49"/>
    <row r="233" ht="13.2" customHeight="1" s="49"/>
    <row r="234" ht="13.2" customHeight="1" s="49"/>
    <row r="235" ht="13.2" customHeight="1" s="49"/>
    <row r="236" ht="13.2" customHeight="1" s="49"/>
    <row r="237" ht="13.2" customHeight="1" s="49"/>
    <row r="238" ht="13.2" customHeight="1" s="49"/>
    <row r="239" ht="13.2" customHeight="1" s="49"/>
    <row r="240" ht="13.2" customHeight="1" s="49"/>
    <row r="241" ht="13.2" customHeight="1" s="49"/>
    <row r="242" ht="13.2" customHeight="1" s="49"/>
    <row r="243" ht="13.2" customHeight="1" s="49"/>
    <row r="244" ht="13.2" customHeight="1" s="49"/>
    <row r="245" ht="13.2" customHeight="1" s="49"/>
    <row r="246" ht="13.2" customHeight="1" s="49"/>
    <row r="247" ht="13.2" customHeight="1" s="49"/>
    <row r="248" ht="13.2" customHeight="1" s="49"/>
    <row r="249" ht="13.2" customHeight="1" s="49"/>
    <row r="250" ht="13.2" customHeight="1" s="49"/>
    <row r="251" ht="13.2" customHeight="1" s="49"/>
    <row r="252" ht="13.2" customHeight="1" s="49"/>
    <row r="253" ht="13.2" customHeight="1" s="49"/>
    <row r="254" ht="13.2" customHeight="1" s="49"/>
    <row r="255" ht="13.2" customHeight="1" s="49"/>
    <row r="256" ht="13.2" customHeight="1" s="49"/>
    <row r="257" ht="13.2" customHeight="1" s="49"/>
    <row r="258" ht="13.2" customHeight="1" s="49"/>
    <row r="259" ht="13.2" customHeight="1" s="49"/>
    <row r="260" ht="13.2" customHeight="1" s="49"/>
    <row r="261" ht="13.2" customHeight="1" s="49"/>
    <row r="262" ht="13.2" customHeight="1" s="49"/>
    <row r="263" ht="13.2" customHeight="1" s="49"/>
    <row r="264" ht="13.2" customHeight="1" s="49"/>
    <row r="265" ht="13.2" customHeight="1" s="49"/>
    <row r="266" ht="13.2" customHeight="1" s="49"/>
    <row r="267" ht="13.2" customHeight="1" s="49"/>
    <row r="268" ht="13.2" customHeight="1" s="49"/>
    <row r="269" ht="13.2" customHeight="1" s="49"/>
    <row r="270" ht="13.2" customHeight="1" s="49"/>
    <row r="271" ht="13.2" customHeight="1" s="49"/>
    <row r="272" ht="13.2" customHeight="1" s="49"/>
    <row r="273" ht="13.2" customHeight="1" s="49"/>
    <row r="274" ht="13.2" customHeight="1" s="49"/>
    <row r="275" ht="13.2" customHeight="1" s="49"/>
    <row r="276" ht="13.2" customHeight="1" s="49"/>
    <row r="277" ht="13.2" customHeight="1" s="49"/>
    <row r="278" ht="13.2" customHeight="1" s="49"/>
    <row r="279" ht="13.2" customHeight="1" s="49"/>
    <row r="280" ht="13.2" customHeight="1" s="49"/>
    <row r="281" ht="13.2" customHeight="1" s="49"/>
    <row r="282" ht="13.2" customHeight="1" s="49"/>
    <row r="283" ht="13.2" customHeight="1" s="49"/>
    <row r="284" ht="13.2" customHeight="1" s="49"/>
    <row r="285" ht="13.2" customHeight="1" s="49"/>
    <row r="286" ht="13.2" customHeight="1" s="49"/>
    <row r="287" ht="13.2" customHeight="1" s="49"/>
    <row r="288" ht="13.2" customHeight="1" s="49"/>
    <row r="289" ht="13.2" customHeight="1" s="49"/>
    <row r="290" ht="13.2" customHeight="1" s="49"/>
    <row r="291" ht="13.2" customHeight="1" s="49"/>
    <row r="292" ht="13.2" customHeight="1" s="49"/>
    <row r="293" ht="13.2" customHeight="1" s="49"/>
    <row r="294" ht="13.2" customHeight="1" s="49"/>
    <row r="295" ht="13.2" customHeight="1" s="49"/>
    <row r="296" ht="13.2" customHeight="1" s="49"/>
    <row r="297" ht="13.2" customHeight="1" s="49"/>
    <row r="298" ht="13.2" customHeight="1" s="49"/>
    <row r="299" ht="13.2" customHeight="1" s="49"/>
    <row r="300" ht="13.2" customHeight="1" s="49"/>
    <row r="301" ht="13.2" customHeight="1" s="49"/>
    <row r="302" ht="13.2" customHeight="1" s="49"/>
    <row r="303" ht="13.2" customHeight="1" s="49"/>
    <row r="304" ht="13.2" customHeight="1" s="49"/>
    <row r="305" ht="13.2" customHeight="1" s="49"/>
    <row r="306" ht="13.2" customHeight="1" s="49"/>
    <row r="307" ht="13.2" customHeight="1" s="49"/>
    <row r="308" ht="13.2" customHeight="1" s="49"/>
    <row r="309" ht="13.2" customHeight="1" s="49"/>
    <row r="310" ht="13.2" customHeight="1" s="49"/>
    <row r="311" ht="13.2" customHeight="1" s="49"/>
    <row r="312" ht="13.2" customHeight="1" s="49"/>
    <row r="313" ht="13.2" customHeight="1" s="49"/>
    <row r="314" ht="13.2" customHeight="1" s="49"/>
    <row r="315" ht="13.2" customHeight="1" s="49"/>
    <row r="316" ht="13.2" customHeight="1" s="49"/>
    <row r="317" ht="13.2" customHeight="1" s="49"/>
    <row r="318" ht="13.2" customHeight="1" s="49"/>
    <row r="319" ht="13.2" customHeight="1" s="49"/>
    <row r="320" ht="13.2" customHeight="1" s="49"/>
    <row r="321" ht="13.2" customHeight="1" s="49"/>
    <row r="322" ht="13.2" customHeight="1" s="49"/>
    <row r="323" ht="13.2" customHeight="1" s="49"/>
    <row r="324" ht="13.2" customHeight="1" s="49"/>
    <row r="325" ht="13.2" customHeight="1" s="49"/>
    <row r="326" ht="13.2" customHeight="1" s="49"/>
    <row r="327" ht="13.2" customHeight="1" s="49"/>
    <row r="328" ht="13.2" customHeight="1" s="49"/>
    <row r="329" ht="13.2" customHeight="1" s="49"/>
    <row r="330" ht="13.2" customHeight="1" s="49"/>
    <row r="331" ht="13.2" customHeight="1" s="49"/>
    <row r="332" ht="13.2" customHeight="1" s="49"/>
    <row r="333" ht="13.2" customHeight="1" s="49"/>
    <row r="334" ht="13.2" customHeight="1" s="49"/>
    <row r="335" ht="13.2" customHeight="1" s="49"/>
    <row r="336" ht="13.2" customHeight="1" s="49"/>
    <row r="337" ht="13.2" customHeight="1" s="49"/>
    <row r="338" ht="13.2" customHeight="1" s="49"/>
    <row r="339" ht="13.2" customHeight="1" s="49"/>
    <row r="340" ht="13.2" customHeight="1" s="49"/>
    <row r="341" ht="13.2" customHeight="1" s="49"/>
    <row r="342" ht="13.2" customHeight="1" s="49"/>
    <row r="343" ht="13.2" customHeight="1" s="49"/>
    <row r="344" ht="13.2" customHeight="1" s="49"/>
    <row r="345" ht="13.2" customHeight="1" s="49"/>
    <row r="346" ht="13.2" customHeight="1" s="49"/>
    <row r="347" ht="13.2" customHeight="1" s="49"/>
    <row r="348" ht="13.2" customHeight="1" s="49"/>
    <row r="349" ht="13.2" customHeight="1" s="49"/>
    <row r="350" ht="13.2" customHeight="1" s="49"/>
    <row r="351" ht="13.2" customHeight="1" s="49"/>
    <row r="352" ht="13.2" customHeight="1" s="49"/>
    <row r="353" ht="13.2" customHeight="1" s="49"/>
    <row r="354" ht="13.2" customHeight="1" s="49"/>
    <row r="355" ht="13.2" customHeight="1" s="49"/>
    <row r="356" ht="13.2" customHeight="1" s="49"/>
    <row r="357" ht="13.2" customHeight="1" s="49"/>
    <row r="358" ht="13.2" customHeight="1" s="49"/>
    <row r="359" ht="13.2" customHeight="1" s="49"/>
    <row r="360" ht="13.2" customHeight="1" s="49"/>
    <row r="361" ht="13.2" customHeight="1" s="49"/>
    <row r="362" ht="13.2" customHeight="1" s="49"/>
    <row r="363" ht="13.2" customHeight="1" s="49"/>
    <row r="364" ht="13.2" customHeight="1" s="49"/>
    <row r="365" ht="13.2" customHeight="1" s="49"/>
    <row r="366" ht="13.2" customHeight="1" s="49"/>
    <row r="367" ht="13.2" customHeight="1" s="49"/>
    <row r="368" ht="13.2" customHeight="1" s="49"/>
    <row r="369" ht="13.2" customHeight="1" s="49"/>
    <row r="370" ht="13.2" customHeight="1" s="49"/>
    <row r="371" ht="13.2" customHeight="1" s="49"/>
    <row r="372" ht="13.2" customHeight="1" s="49"/>
    <row r="373" ht="13.2" customHeight="1" s="49"/>
    <row r="374" ht="13.2" customHeight="1" s="49"/>
    <row r="375" ht="13.2" customHeight="1" s="49"/>
    <row r="376" ht="13.2" customHeight="1" s="49"/>
    <row r="377" ht="13.2" customHeight="1" s="49"/>
    <row r="378" ht="13.2" customHeight="1" s="49"/>
    <row r="379" ht="13.2" customHeight="1" s="49"/>
    <row r="380" ht="13.2" customHeight="1" s="49"/>
    <row r="381" ht="13.2" customHeight="1" s="49"/>
    <row r="382" ht="13.2" customHeight="1" s="49"/>
    <row r="383" ht="13.2" customHeight="1" s="49"/>
    <row r="384" ht="13.2" customHeight="1" s="49"/>
    <row r="385" ht="13.2" customHeight="1" s="49"/>
    <row r="386" ht="13.2" customHeight="1" s="49"/>
    <row r="387" ht="13.2" customHeight="1" s="49"/>
    <row r="388" ht="13.2" customHeight="1" s="49"/>
    <row r="389" ht="13.2" customHeight="1" s="49"/>
    <row r="390" ht="13.2" customHeight="1" s="49"/>
    <row r="391" ht="13.2" customHeight="1" s="49"/>
    <row r="392" ht="13.2" customHeight="1" s="49"/>
    <row r="393" ht="13.2" customHeight="1" s="49"/>
    <row r="394" ht="13.2" customHeight="1" s="49"/>
    <row r="395" ht="13.2" customHeight="1" s="49"/>
    <row r="396" ht="13.2" customHeight="1" s="49"/>
    <row r="397" ht="13.2" customHeight="1" s="49"/>
    <row r="398" ht="13.2" customHeight="1" s="49"/>
    <row r="399" ht="13.2" customHeight="1" s="49"/>
    <row r="400" ht="13.2" customHeight="1" s="49"/>
    <row r="401" ht="13.2" customHeight="1" s="49"/>
    <row r="402" ht="13.2" customHeight="1" s="49"/>
    <row r="403" ht="13.2" customHeight="1" s="49"/>
    <row r="404" ht="13.2" customHeight="1" s="49"/>
    <row r="405" ht="13.2" customHeight="1" s="49"/>
    <row r="406" ht="13.2" customHeight="1" s="49"/>
    <row r="407" ht="13.2" customHeight="1" s="49"/>
    <row r="408" ht="13.2" customHeight="1" s="49"/>
    <row r="409" ht="13.2" customHeight="1" s="49"/>
    <row r="410" ht="13.2" customHeight="1" s="49"/>
    <row r="411" ht="13.2" customHeight="1" s="49"/>
    <row r="412" ht="13.2" customHeight="1" s="49"/>
    <row r="413" ht="13.2" customHeight="1" s="49"/>
    <row r="414" ht="13.2" customHeight="1" s="49"/>
    <row r="415" ht="13.2" customHeight="1" s="49"/>
    <row r="416" ht="13.2" customHeight="1" s="49"/>
    <row r="417" ht="13.2" customHeight="1" s="49"/>
    <row r="418" ht="13.2" customHeight="1" s="49"/>
    <row r="419" ht="13.2" customHeight="1" s="49"/>
    <row r="420" ht="13.2" customHeight="1" s="49"/>
    <row r="421" ht="13.2" customHeight="1" s="49"/>
    <row r="422" ht="13.2" customHeight="1" s="49"/>
    <row r="423" ht="13.2" customHeight="1" s="49"/>
    <row r="424" ht="13.2" customHeight="1" s="49"/>
    <row r="425" ht="13.2" customHeight="1" s="49"/>
    <row r="426" ht="13.2" customHeight="1" s="49"/>
    <row r="427" ht="13.2" customHeight="1" s="49"/>
    <row r="428" ht="13.2" customHeight="1" s="49"/>
    <row r="429" ht="13.2" customHeight="1" s="49"/>
    <row r="430" ht="13.2" customHeight="1" s="49"/>
    <row r="431" ht="13.2" customHeight="1" s="49"/>
    <row r="432" ht="13.2" customHeight="1" s="49"/>
    <row r="433" ht="13.2" customHeight="1" s="49"/>
    <row r="434" ht="13.2" customHeight="1" s="49"/>
    <row r="435" ht="13.2" customHeight="1" s="49"/>
    <row r="436" ht="13.2" customHeight="1" s="49"/>
    <row r="437" ht="13.2" customHeight="1" s="49"/>
    <row r="438" ht="13.2" customHeight="1" s="49"/>
    <row r="439" ht="13.2" customHeight="1" s="49"/>
    <row r="440" ht="13.2" customHeight="1" s="49"/>
    <row r="441" ht="13.2" customHeight="1" s="49"/>
    <row r="442" ht="13.2" customHeight="1" s="49"/>
    <row r="443" ht="13.2" customHeight="1" s="49"/>
    <row r="444" ht="13.2" customHeight="1" s="49"/>
    <row r="445" ht="13.2" customHeight="1" s="49"/>
    <row r="446" ht="13.2" customHeight="1" s="49"/>
    <row r="447" ht="13.2" customHeight="1" s="49"/>
    <row r="448" ht="13.2" customHeight="1" s="49"/>
    <row r="449" ht="13.2" customHeight="1" s="49"/>
    <row r="450" ht="13.2" customHeight="1" s="49"/>
    <row r="451" ht="13.2" customHeight="1" s="49"/>
    <row r="452" ht="13.2" customHeight="1" s="49"/>
    <row r="453" ht="13.2" customHeight="1" s="49"/>
    <row r="454" ht="13.2" customHeight="1" s="49"/>
    <row r="455" ht="13.2" customHeight="1" s="49"/>
    <row r="456" ht="13.2" customHeight="1" s="49"/>
    <row r="457" ht="13.2" customHeight="1" s="49"/>
    <row r="458" ht="13.2" customHeight="1" s="49"/>
    <row r="459" ht="13.2" customHeight="1" s="49"/>
    <row r="460" ht="13.2" customHeight="1" s="49"/>
    <row r="461" ht="13.2" customHeight="1" s="49"/>
    <row r="462" ht="13.2" customHeight="1" s="49"/>
    <row r="463" ht="13.2" customHeight="1" s="49"/>
    <row r="464" ht="13.2" customHeight="1" s="49"/>
    <row r="465" ht="13.2" customHeight="1" s="49"/>
    <row r="466" ht="13.2" customHeight="1" s="49"/>
    <row r="467" ht="13.2" customHeight="1" s="49"/>
    <row r="468" ht="13.2" customHeight="1" s="49"/>
    <row r="469" ht="13.2" customHeight="1" s="49"/>
    <row r="470" ht="13.2" customHeight="1" s="49"/>
    <row r="471" ht="13.2" customHeight="1" s="49"/>
    <row r="472" ht="13.2" customHeight="1" s="49"/>
    <row r="473" ht="13.2" customHeight="1" s="49"/>
    <row r="474" ht="13.2" customHeight="1" s="49"/>
    <row r="475" ht="13.2" customHeight="1" s="49"/>
    <row r="476" ht="13.2" customHeight="1" s="49"/>
    <row r="477" ht="13.2" customHeight="1" s="49"/>
    <row r="478" ht="13.2" customHeight="1" s="49"/>
    <row r="479" ht="13.2" customHeight="1" s="49"/>
    <row r="480" ht="13.2" customHeight="1" s="49"/>
    <row r="481" ht="13.2" customHeight="1" s="49"/>
    <row r="482" ht="13.2" customHeight="1" s="49"/>
    <row r="483" ht="13.2" customHeight="1" s="49"/>
    <row r="484" ht="13.2" customHeight="1" s="49"/>
    <row r="485" ht="13.2" customHeight="1" s="49"/>
    <row r="486" ht="13.2" customHeight="1" s="49"/>
    <row r="487" ht="13.2" customHeight="1" s="49"/>
    <row r="488" ht="13.2" customHeight="1" s="49"/>
    <row r="489" ht="13.2" customHeight="1" s="49"/>
    <row r="490" ht="13.2" customHeight="1" s="49"/>
    <row r="491" ht="13.2" customHeight="1" s="49"/>
    <row r="492" ht="13.2" customHeight="1" s="49"/>
    <row r="493" ht="13.2" customHeight="1" s="49"/>
    <row r="494" ht="13.2" customHeight="1" s="49"/>
    <row r="495" ht="13.2" customHeight="1" s="49"/>
    <row r="496" ht="13.2" customHeight="1" s="49"/>
    <row r="497" ht="13.2" customHeight="1" s="49"/>
    <row r="498" ht="13.2" customHeight="1" s="49"/>
    <row r="499" ht="13.2" customHeight="1" s="49"/>
    <row r="500" ht="13.2" customHeight="1" s="49"/>
    <row r="501" ht="13.2" customHeight="1" s="49"/>
    <row r="502" ht="13.2" customHeight="1" s="49"/>
    <row r="503" ht="13.2" customHeight="1" s="49"/>
    <row r="504" ht="13.2" customHeight="1" s="49"/>
    <row r="505" ht="13.2" customHeight="1" s="49"/>
    <row r="506" ht="13.2" customHeight="1" s="49"/>
    <row r="507" ht="13.2" customHeight="1" s="49"/>
    <row r="508" ht="13.2" customHeight="1" s="49"/>
    <row r="509" ht="13.2" customHeight="1" s="49"/>
    <row r="510" ht="13.2" customHeight="1" s="49"/>
    <row r="511" ht="13.2" customHeight="1" s="49"/>
    <row r="512" ht="13.2" customHeight="1" s="49"/>
    <row r="513" ht="13.2" customHeight="1" s="49"/>
    <row r="514" ht="13.2" customHeight="1" s="49"/>
    <row r="515" ht="13.2" customHeight="1" s="49"/>
    <row r="516" ht="13.2" customHeight="1" s="49"/>
    <row r="517" ht="13.2" customHeight="1" s="49"/>
    <row r="518" ht="13.2" customHeight="1" s="49"/>
    <row r="519" ht="13.2" customHeight="1" s="49"/>
    <row r="520" ht="13.2" customHeight="1" s="49"/>
    <row r="521" ht="13.2" customHeight="1" s="49"/>
    <row r="522" ht="13.2" customHeight="1" s="49"/>
    <row r="523" ht="13.2" customHeight="1" s="49"/>
    <row r="524" ht="13.2" customHeight="1" s="49"/>
    <row r="525" ht="13.2" customHeight="1" s="49"/>
    <row r="526" ht="13.2" customHeight="1" s="49"/>
    <row r="527" ht="13.2" customHeight="1" s="49"/>
    <row r="528" ht="13.2" customHeight="1" s="49"/>
    <row r="529" ht="13.2" customHeight="1" s="49"/>
    <row r="530" ht="13.2" customHeight="1" s="49"/>
    <row r="531" ht="13.2" customHeight="1" s="49"/>
    <row r="532" ht="13.2" customHeight="1" s="49"/>
    <row r="533" ht="13.2" customHeight="1" s="49"/>
    <row r="534" ht="13.2" customHeight="1" s="49"/>
    <row r="535" ht="13.2" customHeight="1" s="49"/>
    <row r="536" ht="13.2" customHeight="1" s="49"/>
    <row r="537" ht="13.2" customHeight="1" s="49"/>
    <row r="538" ht="13.2" customHeight="1" s="49"/>
    <row r="539" ht="13.2" customHeight="1" s="49"/>
    <row r="540" ht="13.2" customHeight="1" s="49"/>
    <row r="541" ht="13.2" customHeight="1" s="49"/>
    <row r="542" ht="13.2" customHeight="1" s="49"/>
    <row r="543" ht="13.2" customHeight="1" s="49"/>
    <row r="544" ht="13.2" customHeight="1" s="49"/>
    <row r="545" ht="13.2" customHeight="1" s="49"/>
    <row r="546" ht="13.2" customHeight="1" s="49"/>
    <row r="547" ht="13.2" customHeight="1" s="49"/>
    <row r="548" ht="13.2" customHeight="1" s="49"/>
    <row r="549" ht="13.2" customHeight="1" s="49"/>
    <row r="550" ht="13.2" customHeight="1" s="49"/>
    <row r="551" ht="13.2" customHeight="1" s="49"/>
    <row r="552" ht="13.2" customHeight="1" s="49"/>
    <row r="553" ht="13.2" customHeight="1" s="49"/>
    <row r="554" ht="13.2" customHeight="1" s="49"/>
    <row r="555" ht="13.2" customHeight="1" s="49"/>
    <row r="556" ht="13.2" customHeight="1" s="49"/>
    <row r="557" ht="13.2" customHeight="1" s="49"/>
    <row r="558" ht="13.2" customHeight="1" s="49"/>
    <row r="559" ht="13.2" customHeight="1" s="49"/>
    <row r="560" ht="13.2" customHeight="1" s="49"/>
    <row r="561" ht="13.2" customHeight="1" s="49"/>
    <row r="562" ht="13.2" customHeight="1" s="49"/>
    <row r="563" ht="13.2" customHeight="1" s="49"/>
    <row r="564" ht="13.2" customHeight="1" s="49"/>
    <row r="565" ht="13.2" customHeight="1" s="49"/>
    <row r="566" ht="13.2" customHeight="1" s="49"/>
    <row r="567" ht="13.2" customHeight="1" s="49"/>
    <row r="568" ht="13.2" customHeight="1" s="49"/>
    <row r="569" ht="13.2" customHeight="1" s="49"/>
    <row r="570" ht="13.2" customHeight="1" s="49"/>
    <row r="571" ht="13.2" customHeight="1" s="49"/>
    <row r="572" ht="13.2" customHeight="1" s="49"/>
    <row r="573" ht="13.2" customHeight="1" s="49"/>
    <row r="574" ht="13.2" customHeight="1" s="49"/>
    <row r="575" ht="13.2" customHeight="1" s="49"/>
    <row r="576" ht="13.2" customHeight="1" s="49"/>
    <row r="577" ht="13.2" customHeight="1" s="49"/>
    <row r="578" ht="13.2" customHeight="1" s="49"/>
    <row r="579" ht="13.2" customHeight="1" s="49"/>
    <row r="580" ht="13.2" customHeight="1" s="49"/>
    <row r="581" ht="13.2" customHeight="1" s="49"/>
    <row r="582" ht="13.2" customHeight="1" s="49"/>
    <row r="583" ht="13.2" customHeight="1" s="49"/>
    <row r="584" ht="13.2" customHeight="1" s="49"/>
    <row r="585" ht="13.2" customHeight="1" s="49"/>
    <row r="586" ht="13.2" customHeight="1" s="49"/>
    <row r="587" ht="13.2" customHeight="1" s="49"/>
    <row r="588" ht="13.2" customHeight="1" s="49"/>
    <row r="589" ht="13.2" customHeight="1" s="49"/>
    <row r="590" ht="13.2" customHeight="1" s="49"/>
    <row r="591" ht="13.2" customHeight="1" s="49"/>
    <row r="592" ht="13.2" customHeight="1" s="49"/>
    <row r="593" ht="13.2" customHeight="1" s="49"/>
    <row r="594" ht="13.2" customHeight="1" s="49"/>
    <row r="595" ht="13.2" customHeight="1" s="49"/>
    <row r="596" ht="13.2" customHeight="1" s="49"/>
    <row r="597" ht="13.2" customHeight="1" s="49"/>
    <row r="598" ht="13.2" customHeight="1" s="49"/>
    <row r="599" ht="13.2" customHeight="1" s="49"/>
    <row r="600" ht="13.2" customHeight="1" s="49"/>
    <row r="601" ht="13.2" customHeight="1" s="49"/>
    <row r="602" ht="13.2" customHeight="1" s="49"/>
    <row r="603" ht="13.2" customHeight="1" s="49"/>
    <row r="604" ht="13.2" customHeight="1" s="49"/>
    <row r="605" ht="13.2" customHeight="1" s="49"/>
    <row r="606" ht="13.2" customHeight="1" s="49"/>
    <row r="607" ht="13.2" customHeight="1" s="49"/>
    <row r="608" ht="13.2" customHeight="1" s="49"/>
    <row r="609" ht="13.2" customHeight="1" s="49"/>
    <row r="610" ht="13.2" customHeight="1" s="49"/>
    <row r="611" ht="13.2" customHeight="1" s="49"/>
    <row r="612" ht="13.2" customHeight="1" s="49"/>
    <row r="613" ht="13.2" customHeight="1" s="49"/>
    <row r="614" ht="13.2" customHeight="1" s="49"/>
    <row r="615" ht="13.2" customHeight="1" s="49"/>
    <row r="616" ht="13.2" customHeight="1" s="49"/>
    <row r="617" ht="13.2" customHeight="1" s="49"/>
    <row r="618" ht="13.2" customHeight="1" s="49"/>
    <row r="619" ht="13.2" customHeight="1" s="49"/>
    <row r="620" ht="13.2" customHeight="1" s="49"/>
    <row r="621" ht="13.2" customHeight="1" s="49"/>
    <row r="622" ht="13.2" customHeight="1" s="49"/>
    <row r="623" ht="13.2" customHeight="1" s="49"/>
    <row r="624" ht="13.2" customHeight="1" s="49"/>
    <row r="625" ht="13.2" customHeight="1" s="49"/>
    <row r="626" ht="13.2" customHeight="1" s="49"/>
    <row r="627" ht="13.2" customHeight="1" s="49"/>
    <row r="628" ht="13.2" customHeight="1" s="49"/>
    <row r="629" ht="13.2" customHeight="1" s="49"/>
    <row r="630" ht="13.2" customHeight="1" s="49"/>
    <row r="631" ht="13.2" customHeight="1" s="49"/>
    <row r="632" ht="13.2" customHeight="1" s="49"/>
    <row r="633" ht="13.2" customHeight="1" s="49"/>
    <row r="634" ht="13.2" customHeight="1" s="49"/>
    <row r="635" ht="13.2" customHeight="1" s="49"/>
    <row r="636" ht="13.2" customHeight="1" s="49"/>
    <row r="637" ht="13.2" customHeight="1" s="49"/>
    <row r="638" ht="13.2" customHeight="1" s="49"/>
    <row r="639" ht="13.2" customHeight="1" s="49"/>
    <row r="640" ht="13.2" customHeight="1" s="49"/>
    <row r="641" ht="13.2" customHeight="1" s="49"/>
    <row r="642" ht="13.2" customHeight="1" s="49"/>
    <row r="643" ht="13.2" customHeight="1" s="49"/>
    <row r="644" ht="13.2" customHeight="1" s="49"/>
    <row r="645" ht="13.2" customHeight="1" s="49"/>
    <row r="646" ht="13.2" customHeight="1" s="49"/>
    <row r="647" ht="13.2" customHeight="1" s="49"/>
    <row r="648" ht="13.2" customHeight="1" s="49"/>
    <row r="649" ht="13.2" customHeight="1" s="49"/>
    <row r="650" ht="13.2" customHeight="1" s="49"/>
    <row r="651" ht="13.2" customHeight="1" s="49"/>
    <row r="652" ht="13.2" customHeight="1" s="49"/>
    <row r="653" ht="13.2" customHeight="1" s="49"/>
    <row r="654" ht="13.2" customHeight="1" s="49"/>
    <row r="655" ht="13.2" customHeight="1" s="49"/>
    <row r="656" ht="13.2" customHeight="1" s="49"/>
    <row r="657" ht="13.2" customHeight="1" s="49"/>
    <row r="658" ht="13.2" customHeight="1" s="49"/>
    <row r="659" ht="13.2" customHeight="1" s="49"/>
    <row r="660" ht="13.2" customHeight="1" s="49"/>
    <row r="661" ht="13.2" customHeight="1" s="49"/>
    <row r="662" ht="13.2" customHeight="1" s="49"/>
    <row r="663" ht="13.2" customHeight="1" s="49"/>
    <row r="664" ht="13.2" customHeight="1" s="49"/>
    <row r="665" ht="13.2" customHeight="1" s="49"/>
    <row r="666" ht="13.2" customHeight="1" s="49"/>
    <row r="667" ht="13.2" customHeight="1" s="49"/>
    <row r="668" ht="13.2" customHeight="1" s="49"/>
    <row r="669" ht="13.2" customHeight="1" s="49"/>
    <row r="670" ht="13.2" customHeight="1" s="49"/>
    <row r="671" ht="13.2" customHeight="1" s="49"/>
    <row r="672" ht="13.2" customHeight="1" s="49"/>
    <row r="673" ht="13.2" customHeight="1" s="49"/>
    <row r="674" ht="13.2" customHeight="1" s="49"/>
    <row r="675" ht="13.2" customHeight="1" s="49"/>
    <row r="676" ht="13.2" customHeight="1" s="49"/>
    <row r="677" ht="13.2" customHeight="1" s="49"/>
    <row r="678" ht="13.2" customHeight="1" s="49"/>
    <row r="679" ht="13.2" customHeight="1" s="49"/>
    <row r="680" ht="13.2" customHeight="1" s="49"/>
    <row r="681" ht="13.2" customHeight="1" s="49"/>
    <row r="682" ht="13.2" customHeight="1" s="49"/>
    <row r="683" ht="13.2" customHeight="1" s="49"/>
    <row r="684" ht="13.2" customHeight="1" s="49"/>
    <row r="685" ht="13.2" customHeight="1" s="49"/>
    <row r="686" ht="13.2" customHeight="1" s="49"/>
    <row r="687" ht="13.2" customHeight="1" s="49"/>
    <row r="688" ht="13.2" customHeight="1" s="49"/>
    <row r="689" ht="13.2" customHeight="1" s="49"/>
    <row r="690" ht="13.2" customHeight="1" s="49"/>
    <row r="691" ht="13.2" customHeight="1" s="49"/>
    <row r="692" ht="13.2" customHeight="1" s="49"/>
    <row r="693" ht="13.2" customHeight="1" s="49"/>
    <row r="694" ht="13.2" customHeight="1" s="49"/>
    <row r="695" ht="13.2" customHeight="1" s="49"/>
    <row r="696" ht="13.2" customHeight="1" s="49"/>
    <row r="697" ht="13.2" customHeight="1" s="49"/>
    <row r="698" ht="13.2" customHeight="1" s="49"/>
    <row r="699" ht="13.2" customHeight="1" s="49"/>
    <row r="700" ht="13.2" customHeight="1" s="49"/>
    <row r="701" ht="13.2" customHeight="1" s="49"/>
    <row r="702" ht="13.2" customHeight="1" s="49"/>
    <row r="703" ht="13.2" customHeight="1" s="49"/>
    <row r="704" ht="13.2" customHeight="1" s="49"/>
    <row r="705" ht="13.2" customHeight="1" s="49"/>
    <row r="706" ht="13.2" customHeight="1" s="49"/>
    <row r="707" ht="13.2" customHeight="1" s="49"/>
    <row r="708" ht="13.2" customHeight="1" s="49"/>
    <row r="709" ht="13.2" customHeight="1" s="49"/>
    <row r="710" ht="13.2" customHeight="1" s="49"/>
    <row r="711" ht="13.2" customHeight="1" s="49"/>
    <row r="712" ht="13.2" customHeight="1" s="49"/>
    <row r="713" ht="13.2" customHeight="1" s="49"/>
    <row r="714" ht="13.2" customHeight="1" s="49"/>
    <row r="715" ht="13.2" customHeight="1" s="49"/>
    <row r="716" ht="13.2" customHeight="1" s="49"/>
    <row r="717" ht="13.2" customHeight="1" s="49"/>
    <row r="718" ht="13.2" customHeight="1" s="49"/>
    <row r="719" ht="13.2" customHeight="1" s="49"/>
    <row r="720" ht="13.2" customHeight="1" s="49"/>
    <row r="721" ht="13.2" customHeight="1" s="49"/>
    <row r="722" ht="13.2" customHeight="1" s="49"/>
    <row r="723" ht="13.2" customHeight="1" s="49"/>
    <row r="724" ht="13.2" customHeight="1" s="49"/>
    <row r="725" ht="13.2" customHeight="1" s="49"/>
    <row r="726" ht="13.2" customHeight="1" s="49"/>
    <row r="727" ht="13.2" customHeight="1" s="49"/>
    <row r="728" ht="13.2" customHeight="1" s="49"/>
    <row r="729" ht="13.2" customHeight="1" s="49"/>
    <row r="730" ht="13.2" customHeight="1" s="49"/>
    <row r="731" ht="13.2" customHeight="1" s="49"/>
    <row r="732" ht="13.2" customHeight="1" s="49"/>
    <row r="733" ht="13.2" customHeight="1" s="49"/>
    <row r="734" ht="13.2" customHeight="1" s="49"/>
    <row r="735" ht="13.2" customHeight="1" s="49"/>
    <row r="736" ht="13.2" customHeight="1" s="49"/>
    <row r="737" ht="13.2" customHeight="1" s="49"/>
    <row r="738" ht="13.2" customHeight="1" s="49"/>
    <row r="739" ht="13.2" customHeight="1" s="49"/>
    <row r="740" ht="13.2" customHeight="1" s="49"/>
    <row r="741" ht="13.2" customHeight="1" s="49"/>
    <row r="742" ht="13.2" customHeight="1" s="49"/>
    <row r="743" ht="13.2" customHeight="1" s="49"/>
    <row r="744" ht="13.2" customHeight="1" s="49"/>
    <row r="745" ht="13.2" customHeight="1" s="49"/>
    <row r="746" ht="13.2" customHeight="1" s="49"/>
    <row r="747" ht="13.2" customHeight="1" s="49"/>
    <row r="748" ht="13.2" customHeight="1" s="49"/>
    <row r="749" ht="13.2" customHeight="1" s="49"/>
    <row r="750" ht="13.2" customHeight="1" s="49"/>
    <row r="751" ht="13.2" customHeight="1" s="49"/>
    <row r="752" ht="13.2" customHeight="1" s="49"/>
    <row r="753" ht="13.2" customHeight="1" s="49"/>
    <row r="754" ht="13.2" customHeight="1" s="49"/>
    <row r="755" ht="13.2" customHeight="1" s="49"/>
    <row r="756" ht="13.2" customHeight="1" s="49"/>
    <row r="757" ht="13.2" customHeight="1" s="49"/>
    <row r="758" ht="13.2" customHeight="1" s="49"/>
    <row r="759" ht="13.2" customHeight="1" s="49"/>
    <row r="760" ht="13.2" customHeight="1" s="49"/>
    <row r="761" ht="13.2" customHeight="1" s="49"/>
    <row r="762" ht="13.2" customHeight="1" s="49"/>
    <row r="763" ht="13.2" customHeight="1" s="49"/>
    <row r="764" ht="13.2" customHeight="1" s="49"/>
    <row r="765" ht="13.2" customHeight="1" s="49"/>
    <row r="766" ht="13.2" customHeight="1" s="49"/>
    <row r="767" ht="13.2" customHeight="1" s="49"/>
    <row r="768" ht="13.2" customHeight="1" s="49"/>
    <row r="769" ht="13.2" customHeight="1" s="49"/>
    <row r="770" ht="13.2" customHeight="1" s="49"/>
    <row r="771" ht="13.2" customHeight="1" s="49"/>
    <row r="772" ht="13.2" customHeight="1" s="49"/>
    <row r="773" ht="13.2" customHeight="1" s="49"/>
    <row r="774" ht="13.2" customHeight="1" s="49"/>
    <row r="775" ht="13.2" customHeight="1" s="49"/>
    <row r="776" ht="13.2" customHeight="1" s="49"/>
    <row r="777" ht="13.2" customHeight="1" s="49"/>
    <row r="778" ht="13.2" customHeight="1" s="49"/>
    <row r="779" ht="13.2" customHeight="1" s="49"/>
    <row r="780" ht="13.2" customHeight="1" s="49"/>
    <row r="781" ht="13.2" customHeight="1" s="49"/>
    <row r="782" ht="13.2" customHeight="1" s="49"/>
    <row r="783" ht="13.2" customHeight="1" s="49"/>
    <row r="784" ht="13.2" customHeight="1" s="49"/>
    <row r="785" ht="13.2" customHeight="1" s="49"/>
    <row r="786" ht="13.2" customHeight="1" s="49"/>
    <row r="787" ht="13.2" customHeight="1" s="49"/>
    <row r="788" ht="13.2" customHeight="1" s="49"/>
    <row r="789" ht="13.2" customHeight="1" s="49"/>
    <row r="790" ht="13.2" customHeight="1" s="49"/>
    <row r="791" ht="13.2" customHeight="1" s="49"/>
    <row r="792" ht="13.2" customHeight="1" s="49"/>
    <row r="793" ht="13.2" customHeight="1" s="49"/>
    <row r="794" ht="13.2" customHeight="1" s="49"/>
    <row r="795" ht="13.2" customHeight="1" s="49"/>
    <row r="796" ht="13.2" customHeight="1" s="49"/>
    <row r="797" ht="13.2" customHeight="1" s="49"/>
    <row r="798" ht="13.2" customHeight="1" s="49"/>
    <row r="799" ht="13.2" customHeight="1" s="49"/>
    <row r="800" ht="13.2" customHeight="1" s="49"/>
    <row r="801" ht="13.2" customHeight="1" s="49"/>
    <row r="802" ht="13.2" customHeight="1" s="49"/>
    <row r="803" ht="13.2" customHeight="1" s="49"/>
    <row r="804" ht="13.2" customHeight="1" s="49"/>
    <row r="805" ht="13.2" customHeight="1" s="49"/>
    <row r="806" ht="13.2" customHeight="1" s="49"/>
    <row r="807" ht="13.2" customHeight="1" s="49"/>
    <row r="808" ht="13.2" customHeight="1" s="49"/>
    <row r="809" ht="13.2" customHeight="1" s="49"/>
    <row r="810" ht="13.2" customHeight="1" s="49"/>
    <row r="811" ht="13.2" customHeight="1" s="49"/>
    <row r="812" ht="13.2" customHeight="1" s="49"/>
    <row r="813" ht="13.2" customHeight="1" s="49"/>
    <row r="814" ht="13.2" customHeight="1" s="49"/>
    <row r="815" ht="13.2" customHeight="1" s="49"/>
    <row r="816" ht="13.2" customHeight="1" s="49"/>
    <row r="817" ht="13.2" customHeight="1" s="49"/>
    <row r="818" ht="13.2" customHeight="1" s="49"/>
    <row r="819" ht="13.2" customHeight="1" s="49"/>
    <row r="820" ht="13.2" customHeight="1" s="49"/>
    <row r="821" ht="13.2" customHeight="1" s="49"/>
    <row r="822" ht="13.2" customHeight="1" s="49"/>
    <row r="823" ht="13.2" customHeight="1" s="49"/>
    <row r="824" ht="13.2" customHeight="1" s="49"/>
    <row r="825" ht="13.2" customHeight="1" s="49"/>
    <row r="826" ht="13.2" customHeight="1" s="49"/>
    <row r="827" ht="13.2" customHeight="1" s="49"/>
    <row r="828" ht="13.2" customHeight="1" s="49"/>
    <row r="829" ht="13.2" customHeight="1" s="49"/>
    <row r="830" ht="13.2" customHeight="1" s="49"/>
    <row r="831" ht="13.2" customHeight="1" s="49"/>
    <row r="832" ht="13.2" customHeight="1" s="49"/>
    <row r="833" ht="13.2" customHeight="1" s="49"/>
    <row r="834" ht="13.2" customHeight="1" s="49"/>
    <row r="835" ht="13.2" customHeight="1" s="49"/>
    <row r="836" ht="13.2" customHeight="1" s="49"/>
    <row r="837" ht="13.2" customHeight="1" s="49"/>
    <row r="838" ht="13.2" customHeight="1" s="49"/>
    <row r="839" ht="13.2" customHeight="1" s="49"/>
    <row r="840" ht="13.2" customHeight="1" s="49"/>
    <row r="841" ht="13.2" customHeight="1" s="49"/>
    <row r="842" ht="13.2" customHeight="1" s="49"/>
    <row r="843" ht="13.2" customHeight="1" s="49"/>
    <row r="844" ht="13.2" customHeight="1" s="49"/>
    <row r="845" ht="13.2" customHeight="1" s="49"/>
    <row r="846" ht="13.2" customHeight="1" s="49"/>
    <row r="847" ht="13.2" customHeight="1" s="49"/>
    <row r="848" ht="13.2" customHeight="1" s="49"/>
    <row r="849" ht="13.2" customHeight="1" s="49"/>
    <row r="850" ht="13.2" customHeight="1" s="49"/>
    <row r="851" ht="13.2" customHeight="1" s="49"/>
    <row r="852" ht="13.2" customHeight="1" s="49"/>
    <row r="853" ht="13.2" customHeight="1" s="49"/>
    <row r="854" ht="13.2" customHeight="1" s="49"/>
    <row r="855" ht="13.2" customHeight="1" s="49"/>
    <row r="856" ht="13.2" customHeight="1" s="49"/>
    <row r="857" ht="13.2" customHeight="1" s="49"/>
    <row r="858" ht="13.2" customHeight="1" s="49"/>
    <row r="859" ht="13.2" customHeight="1" s="49"/>
    <row r="860" ht="13.2" customHeight="1" s="49"/>
    <row r="861" ht="13.2" customHeight="1" s="49"/>
    <row r="862" ht="13.2" customHeight="1" s="49"/>
    <row r="863" ht="13.2" customHeight="1" s="49"/>
    <row r="864" ht="13.2" customHeight="1" s="49"/>
    <row r="865" ht="13.2" customHeight="1" s="49"/>
    <row r="866" ht="13.2" customHeight="1" s="49"/>
    <row r="867" ht="13.2" customHeight="1" s="49"/>
    <row r="868" ht="13.2" customHeight="1" s="49"/>
    <row r="869" ht="13.2" customHeight="1" s="49"/>
    <row r="870" ht="13.2" customHeight="1" s="49"/>
    <row r="871" ht="13.2" customHeight="1" s="49"/>
    <row r="872" ht="13.2" customHeight="1" s="49"/>
    <row r="873" ht="13.2" customHeight="1" s="49"/>
    <row r="874" ht="13.2" customHeight="1" s="49"/>
    <row r="875" ht="13.2" customHeight="1" s="49"/>
    <row r="876" ht="13.2" customHeight="1" s="49"/>
    <row r="877" ht="13.2" customHeight="1" s="49"/>
    <row r="878" ht="13.2" customHeight="1" s="49"/>
    <row r="879" ht="13.2" customHeight="1" s="49"/>
    <row r="880" ht="13.2" customHeight="1" s="49"/>
    <row r="881" ht="13.2" customHeight="1" s="49"/>
    <row r="882" ht="13.2" customHeight="1" s="49"/>
    <row r="883" ht="13.2" customHeight="1" s="49"/>
    <row r="884" ht="13.2" customHeight="1" s="49"/>
    <row r="885" ht="13.2" customHeight="1" s="49"/>
    <row r="886" ht="13.2" customHeight="1" s="49"/>
    <row r="887" ht="13.2" customHeight="1" s="49"/>
    <row r="888" ht="13.2" customHeight="1" s="49"/>
    <row r="889" ht="13.2" customHeight="1" s="49"/>
    <row r="890" ht="13.2" customHeight="1" s="49"/>
    <row r="891" ht="13.2" customHeight="1" s="49"/>
    <row r="892" ht="13.2" customHeight="1" s="49"/>
    <row r="893" ht="13.2" customHeight="1" s="49"/>
    <row r="894" ht="13.2" customHeight="1" s="49"/>
    <row r="895" ht="13.2" customHeight="1" s="49"/>
    <row r="896" ht="13.2" customHeight="1" s="49"/>
    <row r="897" ht="13.2" customHeight="1" s="49"/>
    <row r="898" ht="13.2" customHeight="1" s="49"/>
    <row r="899" ht="13.2" customHeight="1" s="49"/>
    <row r="900" ht="13.2" customHeight="1" s="49"/>
    <row r="901" ht="13.2" customHeight="1" s="49"/>
    <row r="902" ht="13.2" customHeight="1" s="49"/>
    <row r="903" ht="13.2" customHeight="1" s="49"/>
    <row r="904" ht="13.2" customHeight="1" s="49"/>
    <row r="905" ht="13.2" customHeight="1" s="49"/>
    <row r="906" ht="13.2" customHeight="1" s="49"/>
    <row r="907" ht="13.2" customHeight="1" s="49"/>
    <row r="908" ht="13.2" customHeight="1" s="49"/>
    <row r="909" ht="13.2" customHeight="1" s="49"/>
    <row r="910" ht="13.2" customHeight="1" s="49"/>
    <row r="911" ht="13.2" customHeight="1" s="49"/>
    <row r="912" ht="13.2" customHeight="1" s="49"/>
    <row r="913" ht="13.2" customHeight="1" s="49"/>
    <row r="914" ht="13.2" customHeight="1" s="49"/>
    <row r="915" ht="13.2" customHeight="1" s="49"/>
    <row r="916" ht="13.2" customHeight="1" s="49"/>
    <row r="917" ht="13.2" customHeight="1" s="49"/>
    <row r="918" ht="13.2" customHeight="1" s="49"/>
    <row r="919" ht="13.2" customHeight="1" s="49"/>
    <row r="920" ht="13.2" customHeight="1" s="49"/>
    <row r="921" ht="13.2" customHeight="1" s="49"/>
    <row r="922" ht="13.2" customHeight="1" s="49"/>
    <row r="923" ht="13.2" customHeight="1" s="49"/>
    <row r="924" ht="13.2" customHeight="1" s="49"/>
    <row r="925" ht="13.2" customHeight="1" s="49"/>
    <row r="926" ht="13.2" customHeight="1" s="49"/>
    <row r="927" ht="13.2" customHeight="1" s="49"/>
    <row r="928" ht="13.2" customHeight="1" s="49"/>
    <row r="929" ht="13.2" customHeight="1" s="49"/>
    <row r="930" ht="13.2" customHeight="1" s="49"/>
    <row r="931" ht="13.2" customHeight="1" s="49"/>
    <row r="932" ht="13.2" customHeight="1" s="49"/>
    <row r="933" ht="13.2" customHeight="1" s="49"/>
    <row r="934" ht="13.2" customHeight="1" s="49"/>
    <row r="935" ht="13.2" customHeight="1" s="49"/>
    <row r="936" ht="13.2" customHeight="1" s="49"/>
    <row r="937" ht="13.2" customHeight="1" s="49"/>
    <row r="938" ht="13.2" customHeight="1" s="49"/>
    <row r="939" ht="13.2" customHeight="1" s="49"/>
    <row r="940" ht="13.2" customHeight="1" s="49"/>
    <row r="941" ht="13.2" customHeight="1" s="49"/>
    <row r="942" ht="13.2" customHeight="1" s="49"/>
    <row r="943" ht="13.2" customHeight="1" s="49"/>
    <row r="944" ht="13.2" customHeight="1" s="49"/>
    <row r="945" ht="13.2" customHeight="1" s="49"/>
    <row r="946" ht="13.2" customHeight="1" s="49"/>
    <row r="947" ht="13.2" customHeight="1" s="49"/>
    <row r="948" ht="13.2" customHeight="1" s="49"/>
    <row r="949" ht="13.2" customHeight="1" s="49"/>
    <row r="950" ht="13.2" customHeight="1" s="49"/>
    <row r="951" ht="13.2" customHeight="1" s="49"/>
    <row r="952" ht="13.2" customHeight="1" s="49"/>
    <row r="953" ht="13.2" customHeight="1" s="49"/>
    <row r="954" ht="13.2" customHeight="1" s="49"/>
    <row r="955" ht="13.2" customHeight="1" s="49"/>
    <row r="956" ht="13.2" customHeight="1" s="49"/>
    <row r="957" ht="13.2" customHeight="1" s="49"/>
    <row r="958" ht="13.2" customHeight="1" s="49"/>
    <row r="959" ht="13.2" customHeight="1" s="49"/>
    <row r="960" ht="13.2" customHeight="1" s="49"/>
    <row r="961" ht="13.2" customHeight="1" s="49"/>
    <row r="962" ht="13.2" customHeight="1" s="49"/>
    <row r="963" ht="13.2" customHeight="1" s="49"/>
    <row r="964" ht="13.2" customHeight="1" s="49"/>
    <row r="965" ht="13.2" customHeight="1" s="49"/>
    <row r="966" ht="13.2" customHeight="1" s="49"/>
    <row r="967" ht="13.2" customHeight="1" s="49"/>
    <row r="968" ht="13.2" customHeight="1" s="49"/>
    <row r="969" ht="13.2" customHeight="1" s="49"/>
    <row r="970" ht="13.2" customHeight="1" s="49"/>
    <row r="971" ht="13.2" customHeight="1" s="49"/>
    <row r="972" ht="13.2" customHeight="1" s="49"/>
    <row r="973" ht="13.2" customHeight="1" s="49"/>
    <row r="974" ht="13.2" customHeight="1" s="49"/>
    <row r="975" ht="13.2" customHeight="1" s="49"/>
    <row r="976" ht="13.2" customHeight="1" s="49"/>
    <row r="977" ht="13.2" customHeight="1" s="49"/>
    <row r="978" ht="13.2" customHeight="1" s="49"/>
    <row r="979" ht="13.2" customHeight="1" s="49"/>
    <row r="980" ht="13.2" customHeight="1" s="49"/>
    <row r="981" ht="13.2" customHeight="1" s="49"/>
    <row r="982" ht="13.2" customHeight="1" s="49"/>
    <row r="983" ht="13.2" customHeight="1" s="49"/>
    <row r="984" ht="13.2" customHeight="1" s="49"/>
    <row r="985" ht="13.2" customHeight="1" s="49"/>
    <row r="986" ht="13.2" customHeight="1" s="49"/>
    <row r="987" ht="13.2" customHeight="1" s="49"/>
    <row r="988" ht="13.2" customHeight="1" s="49"/>
    <row r="989" ht="13.2" customHeight="1" s="49"/>
    <row r="990" ht="13.2" customHeight="1" s="49"/>
    <row r="991" ht="13.2" customHeight="1" s="49"/>
    <row r="992" ht="13.2" customHeight="1" s="49"/>
    <row r="993" ht="13.2" customHeight="1" s="49"/>
    <row r="994" ht="13.2" customHeight="1" s="49"/>
    <row r="995" ht="13.2" customHeight="1" s="49"/>
    <row r="996" ht="13.2" customHeight="1" s="49"/>
    <row r="997" ht="13.2" customHeight="1" s="49"/>
    <row r="998" ht="13.2" customHeight="1" s="49"/>
    <row r="999" ht="13.2" customHeight="1" s="49"/>
    <row r="1000" ht="13.2" customHeight="1" s="49"/>
  </sheetData>
  <mergeCells count="1">
    <mergeCell ref="A1:F1"/>
  </mergeCells>
  <pageMargins left="0.75" right="0.75" top="1" bottom="1" header="0.5" footer="0.5"/>
</worksheet>
</file>

<file path=xl/worksheets/sheet23.xml><?xml version="1.0" encoding="utf-8"?>
<worksheet xmlns="http://schemas.openxmlformats.org/spreadsheetml/2006/main">
  <sheetPr>
    <outlinePr summaryBelow="0" summaryRight="0"/>
    <pageSetUpPr/>
  </sheetPr>
  <dimension ref="A1:S80"/>
  <sheetViews>
    <sheetView workbookViewId="0">
      <pane ySplit="2" topLeftCell="A3" activePane="bottomLeft" state="frozen"/>
      <selection pane="bottomLeft" activeCell="B4" sqref="B4"/>
    </sheetView>
  </sheetViews>
  <sheetFormatPr baseColWidth="8" defaultColWidth="12.6640625" defaultRowHeight="15.75" customHeight="1"/>
  <cols>
    <col width="8" customWidth="1" style="49" min="1" max="1"/>
    <col width="50" customWidth="1" style="49" min="2" max="2"/>
    <col width="40" customWidth="1" style="49" min="3" max="3"/>
    <col width="12" customWidth="1" style="49" min="4" max="4"/>
    <col width="28" customWidth="1" style="49" min="5" max="5"/>
    <col width="28" customWidth="1" style="49" min="6" max="6"/>
    <col width="28" customWidth="1" style="49" min="7" max="7"/>
    <col width="28" customWidth="1" style="49" min="8" max="8"/>
    <col width="28" customWidth="1" style="49" min="9" max="9"/>
    <col width="14" customWidth="1" style="49" min="10" max="10"/>
    <col width="55" customWidth="1" style="49" min="11" max="11"/>
    <col width="12" customWidth="1" style="49" min="12" max="12"/>
    <col width="25" customWidth="1" style="49" min="13" max="13"/>
    <col width="30" customWidth="1" style="49" min="14" max="14"/>
    <col width="15" customWidth="1" style="49" min="15" max="15"/>
    <col width="20" customWidth="1" style="49" min="16" max="16"/>
    <col width="16" customWidth="1" style="49" min="17" max="17"/>
    <col width="16" customWidth="1" style="49" min="18" max="18"/>
    <col width="24" customWidth="1" style="49" min="19" max="19"/>
  </cols>
  <sheetData>
    <row r="1" ht="34.95" customHeight="1" s="49">
      <c r="A1" s="51">
        <f>HYPERLINK("#gid=0", "🏠 กลับสู่หน้าแรก (Go to Home Page)")</f>
        <v/>
      </c>
      <c r="G1" s="10" t="n"/>
      <c r="H1" s="10" t="n"/>
      <c r="I1" s="10" t="n"/>
      <c r="J1" s="10" t="n"/>
      <c r="K1" s="10" t="n"/>
      <c r="L1" s="10" t="n"/>
      <c r="M1" s="10" t="n"/>
      <c r="N1" s="10" t="n"/>
      <c r="O1" s="10" t="n"/>
      <c r="P1" s="10" t="n"/>
      <c r="Q1" s="10" t="n"/>
    </row>
    <row r="2" ht="28" customHeight="1" s="49">
      <c r="A2" s="181" t="inlineStr">
        <is>
          <t>ลำดับ</t>
        </is>
      </c>
      <c r="B2" s="182" t="inlineStr">
        <is>
          <t>สถานการณ์เคส / ข้อมูลผู้ป่วย</t>
        </is>
      </c>
      <c r="C2" s="183" t="inlineStr">
        <is>
          <t>คำถาม</t>
        </is>
      </c>
      <c r="D2" s="181" t="inlineStr">
        <is>
          <t>รูปถาม</t>
        </is>
      </c>
      <c r="E2" s="181" t="inlineStr">
        <is>
          <t>ตัวเลือก 1</t>
        </is>
      </c>
      <c r="F2" s="181" t="inlineStr">
        <is>
          <t>ตัวเลือก 2</t>
        </is>
      </c>
      <c r="G2" s="181" t="inlineStr">
        <is>
          <t>ตัวเลือก 3</t>
        </is>
      </c>
      <c r="H2" s="181" t="inlineStr">
        <is>
          <t>ตัวเลือก 4</t>
        </is>
      </c>
      <c r="I2" s="181" t="inlineStr">
        <is>
          <t>ตัวเลือก 5</t>
        </is>
      </c>
      <c r="J2" s="181" t="inlineStr">
        <is>
          <t>เฉลย (ตัวเลข 1-5)</t>
        </is>
      </c>
      <c r="K2" s="181" t="inlineStr">
        <is>
          <t>คำอธิบายเฉลย</t>
        </is>
      </c>
      <c r="L2" s="181" t="inlineStr">
        <is>
          <t>รูปเฉลย</t>
        </is>
      </c>
      <c r="M2" s="181" t="inlineStr">
        <is>
          <t>หัวข้อโรคสภาฯ</t>
        </is>
      </c>
      <c r="N2" s="181" t="inlineStr">
        <is>
          <t>หัวข้อย่อย</t>
        </is>
      </c>
      <c r="O2" s="181" t="inlineStr">
        <is>
          <t>Product / Clinic</t>
        </is>
      </c>
      <c r="P2" s="181" t="inlineStr">
        <is>
          <t>หมายเหตุ</t>
        </is>
      </c>
      <c r="Q2" s="181" t="inlineStr">
        <is>
          <t>ประเภทข้อสอบ</t>
        </is>
      </c>
      <c r="R2" s="181" t="inlineStr">
        <is>
          <t>ปี / เลขชุด</t>
        </is>
      </c>
      <c r="S2" s="184" t="inlineStr">
        <is>
          <t>Case ID (รหัสเคส)</t>
        </is>
      </c>
    </row>
    <row r="3" ht="24" customHeight="1" s="49">
      <c r="A3" s="187" t="n">
        <v>1</v>
      </c>
      <c r="B3" s="186" t="n"/>
      <c r="C3" s="186" t="inlineStr">
        <is>
          <t>ข้อใดเป็นเทคนิคที่เหมาะสมในการพิสูจน์ chirality อัตลักษณ์ของวัตถุดิบยา Paclitaxel</t>
        </is>
      </c>
      <c r="D3" s="186" t="n"/>
      <c r="E3" s="186" t="inlineStr">
        <is>
          <t>NIR (near infrared spectroscopy)</t>
        </is>
      </c>
      <c r="F3" s="186" t="inlineStr">
        <is>
          <t>Karl Fischer titration</t>
        </is>
      </c>
      <c r="G3" s="186" t="inlineStr">
        <is>
          <t>Polarimeter</t>
        </is>
      </c>
      <c r="H3" s="186" t="inlineStr">
        <is>
          <t>Refractometer</t>
        </is>
      </c>
      <c r="I3" s="188" t="inlineStr">
        <is>
          <t>Mass spectrometry</t>
        </is>
      </c>
      <c r="J3" s="185" t="n">
        <v>3</v>
      </c>
      <c r="K3" s="186" t="inlineStr">
        <is>
          <t>✅ คำตอบที่ถูกต้อง: ข้อ ค. Polarimeter
🎯 ทำไมข้อนี้ถึงถูก:
เป็นเครื่องมือมาตรฐานตามเภสัชตำรับ (USP/BP) ในการวัดค่า Specific rotation ([α]) เพื่อตรวจสอบ Chirality, Optical purity และใช้ในการระบุเอกลักษณ์ (Identification) ของวัตถุดิบยาที่มีไครัลเซนเตอร์ เช่น Paclitaxel
🔍 ข้ออื่นผิดเพราะอะไร:
• ข้อ ก. (NIR): ใช้ตรวจเอกลักษณ์ทางเคมีหรือความชื้นแบบไม่ทำลายตัวอย่าง ไม่ได้ใช้วัด optical rotation โดยตรง
• ข้อ ข. (Karl Fischer): ใช้หาปริมาณน้ำ (Water determination) ในตัวอย่าง
• ข้อ ง. (Refractometer): ใช้วัดค่าดัชนีหักเหของแสง (Refractive index) ของของเหลว ไม่จำเพาะต่อ chirality
• ข้อ จ. (Mass spectrometry): ใช้วัดมวลต่อประจุ (m/z) ไม่สามารถแยกความแตกต่างของ enantiomers ได้โดยตรง</t>
        </is>
      </c>
      <c r="L3" s="186" t="inlineStr">
        <is>
          <t>Optical Rotation &amp; Chirality</t>
        </is>
      </c>
      <c r="M3" s="186" t="inlineStr">
        <is>
          <t>Product Group 3: Spectroscopy &amp; Optics</t>
        </is>
      </c>
      <c r="N3" s="186" t="inlineStr">
        <is>
          <t>3.4 Polarimetry</t>
        </is>
      </c>
      <c r="O3" s="185" t="inlineStr">
        <is>
          <t>Product</t>
        </is>
      </c>
      <c r="P3" s="186" t="inlineStr">
        <is>
          <t>แบบฝึกหัด PLE-CC 1 ข้อ 74</t>
        </is>
      </c>
      <c r="Q3" s="185" t="inlineStr">
        <is>
          <t>แบบฝึกหัด</t>
        </is>
      </c>
      <c r="R3" s="185" t="inlineStr">
        <is>
          <t>เล่มม่วง</t>
        </is>
      </c>
      <c r="S3" s="185" t="n"/>
    </row>
    <row r="4" ht="24" customHeight="1" s="49">
      <c r="A4" s="187" t="n">
        <v>2</v>
      </c>
      <c r="B4" s="186" t="n"/>
      <c r="C4" s="186" t="inlineStr">
        <is>
          <t>ในการตรวจวิเคราะห์ทางเภสัชกรรม หากได้รับภาพผลการวิเคราะห์ด้วยเทคนิค Infrared Spectroscopy (IR Spectrum) ภาพดังกล่าวมีวัตถุประสงค์หลักเพื่อใช้ตรวจสอบหรือระบุสิ่งใด</t>
        </is>
      </c>
      <c r="D4" s="186" t="n"/>
      <c r="E4" s="186" t="inlineStr">
        <is>
          <t>Functional group (หมู่ฟังก์ชันในโมเลกุล)</t>
        </is>
      </c>
      <c r="F4" s="186" t="inlineStr">
        <is>
          <t>Electrospray Ionization Mass (m/z)</t>
        </is>
      </c>
      <c r="G4" s="186" t="inlineStr">
        <is>
          <t>Optical Rotation via Polarimeter</t>
        </is>
      </c>
      <c r="H4" s="186" t="inlineStr">
        <is>
          <t>Refractive Index via Abbe Refractometer</t>
        </is>
      </c>
      <c r="I4" s="188" t="inlineStr">
        <is>
          <t>Melting point and thermal behavior</t>
        </is>
      </c>
      <c r="J4" s="185" t="n">
        <v>1</v>
      </c>
      <c r="K4" s="186" t="inlineStr">
        <is>
          <t>✅ คำตอบที่ถูกต้อง: ข้อ ก. Functional group (หมู่ฟังก์ชันในโมเลกุล)
🎯 ทำไมข้อนี้ถึงถูก:
IR Spectrum แสดงพีคการดูดกลืนแสงที่ความถี่/เลขคลื่น (Wavenumber, cm⁻¹) เฉพาะของพันธะเคมีแต่ละชนิด จึงเป็นเทคนิคหลักที่ใช้ระบุหมู่ฟังก์ชัน (Functional group region: 4000-1500 cm⁻¹) และใช้ยืนยันเอกลักษณ์โครงสร้างด้วยบริเวณลายนิ้วมือโมเลกุล (Fingerprint region: 1500-400 cm⁻¹)
🔍 ข้ออื่นผิดเพราะอะไร:
• ข้อ ข. (Mass m/z): ตรวจด้วย Mass Spectrometry (MS)
• ข้อ ค. (Optical Rotation): ตรวจด้วย Polarimeter
• ข้อ ง. (Refractive Index): ตรวจด้วย Abbe Refractometer
• ข้อ จ. (Thermal behavior): ตรวจด้วย DSC หรือ Melting point apparatus</t>
        </is>
      </c>
      <c r="L4" s="186" t="inlineStr">
        <is>
          <t>Infrared (IR) Spectroscopy</t>
        </is>
      </c>
      <c r="M4" s="186" t="inlineStr">
        <is>
          <t>Product Group 3: Spectroscopy &amp; Optics</t>
        </is>
      </c>
      <c r="N4" s="186" t="inlineStr">
        <is>
          <t>3.2 Infrared (IR) Spectroscopy</t>
        </is>
      </c>
      <c r="O4" s="185" t="inlineStr">
        <is>
          <t>Product</t>
        </is>
      </c>
      <c r="P4" s="186" t="inlineStr">
        <is>
          <t>PLE-CC1 ปี 2566 Day 1 ข้อ 29</t>
        </is>
      </c>
      <c r="Q4" s="185" t="inlineStr">
        <is>
          <t>ข้อสอบจริง</t>
        </is>
      </c>
      <c r="R4" s="185" t="inlineStr">
        <is>
          <t>2566</t>
        </is>
      </c>
      <c r="S4" s="185" t="n"/>
    </row>
    <row r="5" ht="24" customHeight="1" s="49">
      <c r="A5" s="187" t="n">
        <v>3</v>
      </c>
      <c r="B5" s="186" t="n"/>
      <c r="C5" s="186" t="inlineStr">
        <is>
          <t>ในการควบคุมคุณภาพเภสัชภัณฑ์ตามมาตรฐานจากล (ICH Q3D / USP &lt;232&gt;, &lt;233&gt;) หากต้องการตรวจวิเคราะห์หาปริมาณสิ่งเจือปนประเภทธาตุโลหะหนัก (Elemental Impurities เช่น As, Cd, Pb, Hg) ในวัตถุดิบหรือยาสำเร็จรูป เทคนิคหรือเครื่องมือใดต่อไปนี้เหมาะสมที่สุด</t>
        </is>
      </c>
      <c r="D5" s="186" t="n"/>
      <c r="E5" s="186" t="inlineStr">
        <is>
          <t>Inductively Coupled Plasma Spectroscopy (ICP-MS หรือ ICP-OES)</t>
        </is>
      </c>
      <c r="F5" s="186" t="inlineStr">
        <is>
          <t>Fourier Transform Infrared Spectroscopy (FT-IR)</t>
        </is>
      </c>
      <c r="G5" s="186" t="inlineStr">
        <is>
          <t>UV-Vis Spectrophotometry</t>
        </is>
      </c>
      <c r="H5" s="186" t="inlineStr">
        <is>
          <t>Refractive Index via Abbe Refractometer</t>
        </is>
      </c>
      <c r="I5" s="188" t="inlineStr">
        <is>
          <t>Differential Scanning Calorimetry (DSC)</t>
        </is>
      </c>
      <c r="J5" s="185" t="n">
        <v>1</v>
      </c>
      <c r="K5" s="186" t="inlineStr">
        <is>
          <t>✅ คำตอบที่ถูกต้อง: ข้อ ก. Inductively Coupled Plasma Spectroscopy (ICP-MS หรือ ICP-OES)
🎯 ทำไมข้อนี้ถึงถูก:
USP &lt;233&gt; กำหนดให้ใช้เทคนิค Inductively Coupled Plasma ควบคู่กับ Mass Spectrometry (ICP-MS) หรือ Optical Emission Spectrometry (ICP-OES) เป็นวิธีมาตรฐาน เนื่องจากพลาสมาอุณหภูมิสูง (6,000-10,000 K) สามารถแตกตัวธาตุทุกชนิดให้เป็นอะตอมและไอออนเดี่ยวได้อย่างสมบูรณ์ มีความจำเพาะสูงมาก สามารถวิเคราะห์หลายธาตุพร้อมกัน (Multi-elemental analysis) และมีขีดจำกัดในการตรวจวัดต่ำมากในระดับ trace/ultratrace level (ppb/ppt)
🔍 ข้ออื่นผิดเพราะอะไร:
• ข้อ ข. (FT-IR): ใช้ตรวจหมู่ฟังก์ชันและพันธะโควาเลนต์ในสารอินทรีย์ ไม่สามารถตรวจโลหะเดี่ยวในระดับร่องรอยได้
• ข้อ ค. (UV-Vis): ความจำเพาะและความไวไม่เพียงพอสำหรับการตรวจ elemental impurities ที่ซับซ้อนตามเกณฑ์ USP
• ข้อ ง. (Refractometer): วัดดัชนีหักเหของของเหลว
• ข้อ จ. (DSC): วัดการเปลี่ยนแปลงทางความร้อนของของแข็ง</t>
        </is>
      </c>
      <c r="L5" s="186" t="inlineStr">
        <is>
          <t>Atomic Spectroscopy &amp; Elemental Impurities</t>
        </is>
      </c>
      <c r="M5" s="186" t="inlineStr">
        <is>
          <t>Product Group 3: Spectroscopy &amp; Optics</t>
        </is>
      </c>
      <c r="N5" s="186" t="inlineStr">
        <is>
          <t>3.3 NMR &amp; Mass Spectrometry</t>
        </is>
      </c>
      <c r="O5" s="185" t="inlineStr">
        <is>
          <t>Product</t>
        </is>
      </c>
      <c r="P5" s="186" t="inlineStr">
        <is>
          <t>PLE-CC1 ปี 2566 Day 2 ข้อ 1</t>
        </is>
      </c>
      <c r="Q5" s="185" t="inlineStr">
        <is>
          <t>ข้อสอบจริง</t>
        </is>
      </c>
      <c r="R5" s="185" t="inlineStr">
        <is>
          <t>2566</t>
        </is>
      </c>
      <c r="S5" s="185" t="n"/>
    </row>
    <row r="6" ht="24" customHeight="1" s="49">
      <c r="A6" s="187" t="n">
        <v>4</v>
      </c>
      <c r="B6" s="186" t="n"/>
      <c r="C6" s="186" t="inlineStr">
        <is>
          <t>ในการทดสอบความถูกต้องของวิธีวิเคราะห์ที่พัฒนาขึ้นเองในห้องปฏิบัติการ (In-house analytical method validation) สำหรับการหาปริมาณตัวยาสำคัญ (Assay) ด้วยเทคนิค UV-Vis Spectrophotometry ตามแนวทาง ICH Q2(R1) และ USP &lt;1225&gt; หัวข้อใดต่อไปนี้ไม่มีความจำเป็นต้องประเมิน (ไม่ต้อง validate)</t>
        </is>
      </c>
      <c r="D6" s="186" t="n"/>
      <c r="E6" s="186" t="inlineStr">
        <is>
          <t>Limit of Detection (LOD; ขีดจำกัดต่ำสุดที่สามารถตรวจพบได้)</t>
        </is>
      </c>
      <c r="F6" s="186" t="inlineStr">
        <is>
          <t>Specificity (ความจำเพาะในการตรวจวิเคราะห์ตัวยาสำคัญท่ามกลางสารช่วยในตำรับ)</t>
        </is>
      </c>
      <c r="G6" s="186" t="inlineStr">
        <is>
          <t>Accuracy (ความถูกต้อง โดยประเมินค่า %Recovery)</t>
        </is>
      </c>
      <c r="H6" s="186" t="inlineStr">
        <is>
          <t>Precision (ความเที่ยง ทั้ง Repeatability และ Intermediate precision)</t>
        </is>
      </c>
      <c r="I6" s="188" t="inlineStr">
        <is>
          <t>Linearity and Range (ความเป็นเส้นตรงและช่วงการวิเคราะห์)</t>
        </is>
      </c>
      <c r="J6" s="185" t="n">
        <v>1</v>
      </c>
      <c r="K6" s="186" t="inlineStr">
        <is>
          <t>✅ คำตอบที่ถูกต้อง: ข้อ ก. Limit of Detection (LOD; ขีดจำกัดต่ำสุดที่สามารถตรวจพบได้)
🎯 ทำไมข้อนี้ถึงถูก:
สำหรับวิธีตรวจวิเคราะห์หาปริมาณตัวยาสำคัญ (Assay / Content uniformity) ความเข้มข้นของตัวยาในสารละลายทดสอบจะอยู่ในระดับสูง (ปกติประมาณ 80-120% ของ label claim) จึงต้องประเมิน Specificity, Linearity, Range, Accuracy และ Precision เป็นหลัก โดย ไม่จำเป็นต้องประเมิน Limit of Detection (LOD) เนื่องจาก LOD เป็นพารามิเตอร์ที่จำเป็นสำหรับการทดสอบสิ่งเจือปนหรือสารปนเปื้อนปริมาณน้อย (Limit tests of impurities) เท่านั้น
🔍 ข้ออื่นผิดเพราะอะไร:
• ข้อ ข.: Specificity เป็นหัวข้อบังคับสำหรับการทำ Assay เพื่อพิสูจน์ว่าวิธีวิเคราะห์สามารถวัดเฉพาะตัวยาสำคัญได้อย่างแม่นยำโดยไม่มีสิ่งรบกวนจาก Excipients หรือ Degradation products
• ข้อ ค.: Accuracy เป็นหัวข้อบังคับเพื่อพิสูจน์ความใกล้เคียงของค่าที่วัดได้กับค่าจริง โดยประเมินค่าร้อยละการคืนกลับ (%Recovery)
• ข้อ ง.: Precision เป็นหัวข้อบังคับเพื่อประเมินความสามารถในการทำซ้ำได้ของผลวิเคราะห์ ทั้งการวิเคราะห์ซ้ำในวันเดียวกัน (Repeatability) และต่างวัน/ต่างผู้วิเคราะห์ (Intermediate precision)
• ข้อ จ.: Linearity and Range เป็นหัวข้อบังคับเพื่อพิสูจน์ว่าการตอบสนองของสัญญาณ (Absorbance) แปรผันตรงกับความเข้มข้นของตัวยาสำคัญในช่วงที่ครอบคลุมการใช้งาน</t>
        </is>
      </c>
      <c r="L6" s="186" t="inlineStr">
        <is>
          <t>Analytical Method Validation (ICH Q2)</t>
        </is>
      </c>
      <c r="M6" s="186" t="inlineStr">
        <is>
          <t>Product Group 3: Spectroscopy &amp; Optics</t>
        </is>
      </c>
      <c r="N6" s="186" t="inlineStr">
        <is>
          <t>3.1 UV-Vis Spectroscopy</t>
        </is>
      </c>
      <c r="O6" s="185" t="inlineStr">
        <is>
          <t>Product</t>
        </is>
      </c>
      <c r="P6" s="186" t="inlineStr">
        <is>
          <t>PLE-CC1 ปี 2566 Day 2 ข้อ 2</t>
        </is>
      </c>
      <c r="Q6" s="185" t="inlineStr">
        <is>
          <t>ข้อสอบจริง</t>
        </is>
      </c>
      <c r="R6" s="185" t="inlineStr">
        <is>
          <t>2566</t>
        </is>
      </c>
      <c r="S6" s="185" t="n"/>
    </row>
    <row r="7" ht="24" customHeight="1" s="49">
      <c r="A7" s="187" t="n">
        <v>5</v>
      </c>
      <c r="B7" s="186" t="n"/>
      <c r="C7" s="186" t="inlineStr">
        <is>
          <t>จากการตรวจวิเคราะห์เอกลักษณ์ของตัวยาสำคัญด้วย Infrared Spectroscopy (IR Spectrum) พบพีคการดูดกลืนแสงที่คมชัดและรุนแรง (Strong sharp band) ที่เลขคลื่นประมาณ 1,700 cm⁻¹ (1690 - 1750 cm⁻¹) พีคดังกล่าวแสดงถึงการสั่นแบบยืดตัว (Stretching vibration) ของหมู่ฟังก์ชันใดในโครงสร้างโมเลกุล</t>
        </is>
      </c>
      <c r="D7" s="186" t="n"/>
      <c r="E7" s="186" t="inlineStr">
        <is>
          <t>Carbonyl group (C=O stretching เช่น ใน ketone, ester, carboxylic acid)</t>
        </is>
      </c>
      <c r="F7" s="186" t="inlineStr">
        <is>
          <t>Hydroxyl group (O-H stretching ใน alcohol หรือ phenol)</t>
        </is>
      </c>
      <c r="G7" s="186" t="inlineStr">
        <is>
          <t>Amine group (N-H stretching ใน primary หรือ secondary amine)</t>
        </is>
      </c>
      <c r="H7" s="186" t="inlineStr">
        <is>
          <t>Alkyne group (C≡C stretching)</t>
        </is>
      </c>
      <c r="I7" s="188" t="inlineStr">
        <is>
          <t>Aromatic ring (C=C aromatic stretching)</t>
        </is>
      </c>
      <c r="J7" s="185" t="n">
        <v>1</v>
      </c>
      <c r="K7" s="186" t="inlineStr">
        <is>
          <t>✅ คำตอบที่ถูกต้อง: ข้อ ก. Carbonyl group (C=O stretching เช่น ใน ketone, ester, carboxylic acid)
🎯 ทำไมข้อนี้ถึงถูก:
พันธะ Carbonyl (C=O) มีความแตกต่างของสภาพขั้วสูงมาก (High dipole moment) จึงดูดกลืนรังสี IR ได้อย่างรุนแรงและเกิดพีคคมชัดเด่นชัดที่สุดในสเปกตรัมที่ช่วงความถี่ 1,680 - 1,750 cm⁻¹ (เช่น Ketone ~1715 cm⁻¹, Ester ~1735 cm⁻¹, Carboxylic acid ~1710 cm⁻¹)
🔍 ข้ออื่นผิดเพราะอะไร:
• ข้อ ข. (O-H stretch): เกิดพีคกว้างมาก (Broad band) ที่ 3,200 - 3,600 cm⁻¹
• ข้อ ค. (N-H stretch): เกิดพีคที่ 3,300 - 3,500 cm⁻¹
• ข้อ ง. (C≡C stretch): เกิดพีคแหลมปานกลางที่ 2,100 - 2,260 cm⁻¹
• ข้อ จ. (C=C aromatic): เกิดพีคหลายพีคที่ 1,450 - 1,600 cm⁻¹</t>
        </is>
      </c>
      <c r="L7" s="186" t="inlineStr">
        <is>
          <t>Infrared (IR) Spectroscopy</t>
        </is>
      </c>
      <c r="M7" s="186" t="inlineStr">
        <is>
          <t>Product Group 3: Spectroscopy &amp; Optics</t>
        </is>
      </c>
      <c r="N7" s="186" t="inlineStr">
        <is>
          <t>3.2 Infrared (IR) Spectroscopy</t>
        </is>
      </c>
      <c r="O7" s="185" t="inlineStr">
        <is>
          <t>Product</t>
        </is>
      </c>
      <c r="P7" s="186" t="inlineStr">
        <is>
          <t>PLE-CC1 ปี 2566 Day 2 ข้อ 3</t>
        </is>
      </c>
      <c r="Q7" s="185" t="inlineStr">
        <is>
          <t>ข้อสอบจริง</t>
        </is>
      </c>
      <c r="R7" s="185" t="inlineStr">
        <is>
          <t>2566</t>
        </is>
      </c>
      <c r="S7" s="185" t="n"/>
    </row>
    <row r="8" ht="24" customHeight="1" s="49">
      <c r="A8" s="187" t="n">
        <v>6</v>
      </c>
      <c r="B8" s="186" t="n"/>
      <c r="C8" s="186" t="inlineStr">
        <is>
          <t>จากสูตรโครงสร้างของยาต้านวัณโรค Ethambutol ซึ่งมี Chiral centers จำนวน 2 ตำแหน่งในโมเลกุล ข้อใดต่อไปนี้กล่าวถูกต้องเกี่ยวกับไอโซเมอร์ที่นำมาใช้เป็นยารักษาโรค</t>
        </is>
      </c>
      <c r="D8" s="186" t="n"/>
      <c r="E8" s="186" t="inlineStr">
        <is>
          <t>ใช้เฉพาะไอโซเมอร์ชนิด (S,S)-(+)-Ethambutol (Dextro-isomer) เนื่องจากมีฤทธิ์ต้านเชื้อวัณโรคสูงกว่า (R,R)-enantiomer ถึง 500 เท่า และมีพิษต่อระบบสายตาน้อยกว่า</t>
        </is>
      </c>
      <c r="F8" s="186" t="inlineStr">
        <is>
          <t>ใช้รูปผสม Racemic mixture (50:50) เพราะออกฤทธิ์ได้เท่ากัน</t>
        </is>
      </c>
      <c r="G8" s="186" t="inlineStr">
        <is>
          <t>ใช้เฉพาะ (R,R)-(-)-Ethambutol เพราะไม่ทำให้เกิด Optic neuritis</t>
        </is>
      </c>
      <c r="H8" s="186" t="inlineStr">
        <is>
          <t>ใช้รูป Meso-ethambutol เพราะละลายน้ำได้ดีที่สุด</t>
        </is>
      </c>
      <c r="I8" s="188" t="inlineStr">
        <is>
          <t>Ethambutol ไม่มี Chiral center จึงไม่มีไอโซเมอร์เชิงแสง</t>
        </is>
      </c>
      <c r="J8" s="185" t="n">
        <v>1</v>
      </c>
      <c r="K8" s="186" t="inlineStr">
        <is>
          <t>✅ คำตอบที่ถูกต้อง: ข้อ ก. ใช้เฉพาะไอโซเมอร์ชนิด (S,S)-(+)-Ethambutol (Dextro-isomer) เนื่องจากมีฤทธิ์ต้านเชื้อวัณโรคสูงกว่า (R,R)-enantiomer ถึง 500 เท่า และมีพิษต่อระบบสายตาน้อยกว่า
🎯 ทำไมข้อนี้ถึงถูก:
(S,S)-(+)-Ethambutol (Dextro-rotatory form) เป็นรูปไอโซเมอร์เดียวที่มีฤทธิ์ยับยั้งเอนไซม์ Arabinosyl transferase ยับยั้งการสร้างผนังเซลล์ของ Mycobacterium tuberculosis อย่างมีประสิทธิภาพ โดยมีฤทธิ์แรงกว่า (R,R)-enantiomer ถึง 200-500 เท่า ขณะที่ (R,R)-form มีความเป็นพิษสูงต่อประสาทตา (Optic neuritis / Blindness) เภสัชตำรับจึงกำหนดให้ใช้เฉพาะ (S,S)-(+)-enantiomer
🔍 ข้ออื่นผิดเพราะอะไร:
• ข้อ ข. (Racemic mixture): ห้ามใช้เด็ดขาดเพราะมี (R,R)-form ที่เป็นพิษต่อจอประสาทตา
• ข้อ ค. (ใช้ R,R-form): (R,R)-form แทบไม่มีฤทธิ์ต้านวัณโรคและก่อพิษต่อประสาทตารุนแรง
• ข้อ ง. (Meso-form): มีฤทธิ์ต้านเชื้อต่ำมาก (เพียง 1/12 ของ S,S-form)
• ข้อ จ. (ไม่มี Chiral center): ผิด Ethambutol มี Chiral center 2 ตำแหน่ง</t>
        </is>
      </c>
      <c r="L8" s="186" t="n"/>
      <c r="M8" s="186" t="inlineStr">
        <is>
          <t>Product Group 3: Spectroscopy &amp; Optics</t>
        </is>
      </c>
      <c r="N8" s="186" t="inlineStr">
        <is>
          <t>3.4 Polarimetry</t>
        </is>
      </c>
      <c r="O8" s="185" t="inlineStr">
        <is>
          <t>Product</t>
        </is>
      </c>
      <c r="P8" s="186" t="inlineStr">
        <is>
          <t>ข้อ 14 (PLE_CC1_2562_Key.md)</t>
        </is>
      </c>
      <c r="Q8" s="185" t="inlineStr">
        <is>
          <t>ข้อสอบจริง</t>
        </is>
      </c>
      <c r="R8" s="185" t="inlineStr">
        <is>
          <t>2562</t>
        </is>
      </c>
      <c r="S8" s="185" t="n"/>
    </row>
    <row r="9" ht="24" customHeight="1" s="49">
      <c r="A9" s="187" t="n">
        <v>7</v>
      </c>
      <c r="B9" s="186" t="n"/>
      <c r="C9" s="186" t="inlineStr">
        <is>
          <t>จากสูตรโครงสร้างของยา Triprolidine โครงสร้างหรือส่วนใดของโมเลกุลทำหน้าที่เป็น Chromophore ที่ทำให้สารสามารถตรวจวิเคราะห์ได้ด้วยเทคนิค UV-Vis Spectrophotometry</t>
        </is>
      </c>
      <c r="D9" s="186" t="n"/>
      <c r="E9" s="186" t="inlineStr">
        <is>
          <t>Phenyl ring (และ Pyridyl ring ที่มี conjugated double bonds)</t>
        </is>
      </c>
      <c r="F9" s="186" t="inlineStr">
        <is>
          <t>Pyrrolidine ring (วง aliphatic heterocyclic amine)</t>
        </is>
      </c>
      <c r="G9" s="186" t="inlineStr">
        <is>
          <t>Methyl group</t>
        </is>
      </c>
      <c r="H9" s="186" t="inlineStr">
        <is>
          <t>Ethylene bridge ที่ไม่มี conjugation</t>
        </is>
      </c>
      <c r="I9" s="188" t="inlineStr">
        <is>
          <t>Aliphatic tertiary amine</t>
        </is>
      </c>
      <c r="J9" s="185" t="n">
        <v>1</v>
      </c>
      <c r="K9" s="186" t="inlineStr">
        <is>
          <t>✅ คำตอบที่ถูกต้อง: ข้อ ก. Phenyl ring (และ Pyridyl ring ที่มี conjugated double bonds)
🎯 ทำไมข้อนี้ถึงถูก:
ในโครงสร้างของ Triprolidine มีหมู่อะโรมาติกคือ Phenyl ring และ 2-Pyridyl ring ที่เชื่อมต่อกับพันธะคู่ (Conjugated double bond system) ซึ่งทำหน้าที่เป็น Chromophore ดูดกลืนรังสี UV ที่ความยาวคลื่นประมาณ 230-290 nm ได้อย่างมีประสิทธิภาพ
🔍 ข้ออื่นผิดเพราะอะไร:
• ข้อ ข.: Pyrrolidine ring เป็นวงแหวนอิ่มตัวที่มีเฉพาะพันธะเดี่ยว ($\sigma$ bond) และ Non-bonding electrons ของไนโตรเจน ซึ่งจะดูดกลืนแสงที่ความยาวคลื่นต่ำกว่า 190 nm (Vacuum UV) จึงไม่ใช่ Chromophore ที่ตรวจวัดด้วย UV-Vis ทั่วไป
• ข้อ ค.: Methyl group เป็นหมู่อัลคิลอิ่มตัวที่มีเฉพาะพันธะเดี่ยว C-H และ C-C (การเปลี่ยนระดับพลังงานแบบ sigma ไปยัง sigma anti-bonding) ไม่สามารถทำหน้าที่เป็น Chromophore ได้
• ข้อ ง.: พันธะเดี่ยวอิ่มตัวที่ไม่มีระบบคู่ควบ (Non-conjugated aliphatic bridge) ไม่สามารถดูดกลืนแสงในช่วงอัลตราไวโอเลตที่ตามองเห็นได้
• ข้อ จ.: Aliphatic tertiary amine เป็นหมู่ที่มีเฉพาะการเปลี่ยนระดับพลังงานแบบ n ไปยัง sigma anti-bonding ซึ่งดูดกลืนแสงที่ความยาวคลื่นต่ำมากในระดับ Far UV จึงไม่ทำหน้าที่เป็น Chromophore ในการวิเคราะห์ UV-Vis ปกติ</t>
        </is>
      </c>
      <c r="L9" s="186" t="inlineStr">
        <is>
          <t>UV-Vis Spectroscopy</t>
        </is>
      </c>
      <c r="M9" s="186" t="inlineStr">
        <is>
          <t>Product Group 3: Spectroscopy &amp; Optics</t>
        </is>
      </c>
      <c r="N9" s="186" t="inlineStr">
        <is>
          <t>3.1 UV-Vis Spectroscopy</t>
        </is>
      </c>
      <c r="O9" s="185" t="inlineStr">
        <is>
          <t>Product</t>
        </is>
      </c>
      <c r="P9" s="186" t="inlineStr">
        <is>
          <t>ข้อ 6 (PLE_CC1_2560 22 April Set 1.md)</t>
        </is>
      </c>
      <c r="Q9" s="185" t="inlineStr">
        <is>
          <t>ข้อสอบจริง</t>
        </is>
      </c>
      <c r="R9" s="185" t="inlineStr">
        <is>
          <t>2560</t>
        </is>
      </c>
      <c r="S9" s="185" t="n"/>
    </row>
    <row r="10" ht="24" customHeight="1" s="49">
      <c r="A10" s="187" t="n">
        <v>8</v>
      </c>
      <c r="B10" s="186" t="n"/>
      <c r="C10" s="186" t="inlineStr">
        <is>
          <t>ข้อใดคือเครื่องมือที่ใช้พิสูจน์เอกลักษณ์ในการออกฤทธิ์ของยาในข้อ 60</t>
        </is>
      </c>
      <c r="D10" s="186" t="n"/>
      <c r="E10" s="186" t="inlineStr">
        <is>
          <t>Refractometer</t>
        </is>
      </c>
      <c r="F10" s="186" t="inlineStr">
        <is>
          <t>Polarimeter</t>
        </is>
      </c>
      <c r="G10" s="186" t="inlineStr">
        <is>
          <t>Infrared spectrometer</t>
        </is>
      </c>
      <c r="H10" s="186" t="inlineStr">
        <is>
          <t>Mass spectrometer</t>
        </is>
      </c>
      <c r="I10" s="188" t="inlineStr">
        <is>
          <t>UV-visible spectrometer ห้ามนำไปทำซ้ำทุกกรณี เว้นแต่จะได้รับอนุญาต candidiasis และ trichomonas vaginitis สั่งให้ยา - Tinidazole 500 mg 4x1 - Clotrimazole vaginal tablets 500 mg hs</t>
        </is>
      </c>
      <c r="J10" s="185" t="n">
        <v>1</v>
      </c>
      <c r="K10" s="186" t="inlineStr">
        <is>
          <t>✅ คำตอบที่ถูกต้อง: ข้อ ก. Refractometer
🎯 ทำไมข้อนี้ถึงถูก:
กรณีศึกษาที่ 10 หญิง มีอาการคัน ตกขาวเป็นสีเหลือง และมีกลิ่นเหม็นคาวมาก แพทย์์วินิจฉัยว่าเป็น vulvovaginal
USP/NF, British Pharmacopoeia (BP) และ Remington: The Science and Practice of Pharmacy (หัวข้อ UV-Vis Spectroscopy)
🔍 ข้ออื่นผิดเพราะอะไร:
• ข้อ ข. (Polarimeter): Polarimeter ไม่ถูกต้องตามหลักการ Analytical Chemistry สำหรับวิธีทดสอบนี้
• ข้อ ค. (Infrared spectrometer): Infrared spectrometer ไม่ถูกต้องตามหลักการ Analytical Chemistry สำหรับวิธีทดสอบนี้
• ข้อ ง. (Mass spectrometer): Mass spectrometer ไม่ถูกต้องตามหลักการ Analytical Chemistry สำหรับวิธีทดสอบนี้
• ข้อ จ. (UV-visible spectrometer ห้ามนำไปทำซ้ำทุกกรณี เว้นแต่จะได้รับอนุญาต candidiasis และ trichomonas vaginitis สั่งให้ยา - Tinidazole 500 mg 4x1 - Clotrimazole vaginal tablets 500 mg hs): UV-visible spectrometer ห้ามนำไปทำซ้ำทุกกรณี เว้นแต่จะได้รับอนุญาต candidiasis และ trichomonas vaginitis สั่งให้ยา - Tinidazole 500 mg 4x1 - Clotrimazole vaginal tablets 500 mg hs ไม่ถูกต้องตามหลักการ Analytical Chemistry สำหรับวิธีทดสอบนี้</t>
        </is>
      </c>
      <c r="L10" s="186" t="n"/>
      <c r="M10" s="186" t="inlineStr">
        <is>
          <t>Product Group 3: Spectroscopy &amp; Optics</t>
        </is>
      </c>
      <c r="N10" s="186" t="inlineStr">
        <is>
          <t>3.4 Polarimetry</t>
        </is>
      </c>
      <c r="O10" s="185" t="inlineStr">
        <is>
          <t>Product</t>
        </is>
      </c>
      <c r="P10" s="186" t="inlineStr">
        <is>
          <t>ข้อ 61 (PLE_CC1_2559.md)</t>
        </is>
      </c>
      <c r="Q10" s="185" t="inlineStr">
        <is>
          <t>ข้อสอบจริง</t>
        </is>
      </c>
      <c r="R10" s="185" t="inlineStr">
        <is>
          <t>2559</t>
        </is>
      </c>
      <c r="S10" s="185" t="n"/>
    </row>
    <row r="11" ht="24" customHeight="1" s="49">
      <c r="A11" s="187" t="n">
        <v>9</v>
      </c>
      <c r="B11" s="186" t="inlineStr">
        <is>
          <t>ผู้ป่วยหญิงไทย อายุ 50 ปี ได้รับการวินิจฉัยว่าเป็น Pulmonary tuberculosis และมีภาวะตับอักเสบเรื้อรัง (Chronic liver disease) ร่วมด้วย โดยแพทย์และเภสัชกรกำลังวางแผนการรักษาด้วยสูตรยาต้านวัณโรคและควบคุมคุณภาพตัวยาสำคัญ</t>
        </is>
      </c>
      <c r="C11" s="186" t="inlineStr">
        <is>
          <t>เภสัชกรต้องการเลือกสูตรยารักษาวัณโรคที่มีความเป็นพิษต่อตับต่ำที่สุด (Least hepatotoxic regimen) ข้อใดต่อไปนี้เหมาะสมที่สุด</t>
        </is>
      </c>
      <c r="D11" s="186" t="n"/>
      <c r="E11" s="186" t="inlineStr">
        <is>
          <t>2 SHE / 10 HE (สูตรที่ใช้ Streptomycin, Isoniazid, Ethambutol โดยตัด Rifampicin และ Pyrazinamide)</t>
        </is>
      </c>
      <c r="F11" s="186" t="inlineStr">
        <is>
          <t>2 HRZE / 4 HR (สูตรมาตรฐาน)</t>
        </is>
      </c>
      <c r="G11" s="186" t="inlineStr">
        <is>
          <t>2 RZE / 10 RE</t>
        </is>
      </c>
      <c r="H11" s="186" t="inlineStr">
        <is>
          <t>2 HRE / 7 HR</t>
        </is>
      </c>
      <c r="I11" s="188" t="inlineStr">
        <is>
          <t>2 ZES / 10 ZE</t>
        </is>
      </c>
      <c r="J11" s="185" t="n">
        <v>1</v>
      </c>
      <c r="K11" s="186" t="inlineStr">
        <is>
          <t>✅ คำตอบที่ถูกต้อง: ข้อ ก. 2 SHE / 10 HE (สูตรที่ใช้ Streptomycin, Isoniazid, Ethambutol โดยตัด Rifampicin และ Pyrazinamide)
🎯 ทำไมข้อนี้ถึงถูก:
ในผู้ป่วยที่มีภาวะตับถูกทำลายรุนแรงหรือไม่สามารถทนต่อยาที่มีพิษต่อตับได้ การตัด Pyrazinamide (Z) ซึ่งมีพิษต่อตับสูงสุดออก และใช้ Streptomycin (S) ร่วมกับ Isoniazid (H) และ Ethambutol (E) (สูตร 2SHE/10HE) จัดเป็นสูตรที่ปลอดภัยต่อตับที่สุดในตัวเลือก
🔍 ข้ออื่นผิดเพราะอะไร:
• ข้อ ข.: 2 HRZE / 4 HR เป็นสูตรมาตรฐานสำหรับผู้ป่วยที่การทำงานของตับปกติ ประกอบด้วยยาที่มีพิษต่อตับถึง 3 ชนิด (INH, RIF, PZA) จึงมีความเสี่ยงต่อภาวะตับวายสูง ไม่เหมาะกับผู้ป่วยตับอักเสบเรื้อรัง
• ข้อ ค.: 2 RZE / 10 RE มีส่วนประกอบของ Pyrazinamide (Z) ซึ่งเป็นยาต้านวัณโรคที่มีพิษต่อตับรุนแรงที่สุดในกลุ่ม First-line drugs
• ข้อ ง.: 2 HRE / 7 HR มีทั้ง Isoniazid (H) และ Rifampicin (R) ซึ่งมีผลเสริมพิษต่อตับร่วมกัน จึงยังมีความเป็นพิษต่อตับสูงกว่าสูตรที่ตัด Rifampicin ออก
• ข้อ จ.: 2 ZES / 10 ZE มีส่วนผสมของ Pyrazinamide (Z) จึงมีความเสี่ยงสูงมากต่อภาวะตับอักเสบเฉียบพลันและไม่ปลอดภัยในผู้ป่วยโรคตับ</t>
        </is>
      </c>
      <c r="L11" s="186" t="n"/>
      <c r="M11" s="186" t="inlineStr">
        <is>
          <t>Product Group 3: Spectroscopy &amp; Optics</t>
        </is>
      </c>
      <c r="N11" s="186" t="inlineStr">
        <is>
          <t>3.1 UV-Vis Spectroscopy</t>
        </is>
      </c>
      <c r="O11" s="185" t="inlineStr">
        <is>
          <t>Product</t>
        </is>
      </c>
      <c r="P11" s="186" t="inlineStr">
        <is>
          <t>ข้อ 20 (PLE_CC1_2557.md)</t>
        </is>
      </c>
      <c r="Q11" s="185" t="inlineStr">
        <is>
          <t>ข้อสอบจริง</t>
        </is>
      </c>
      <c r="R11" s="185" t="inlineStr">
        <is>
          <t>2557</t>
        </is>
      </c>
      <c r="S11" s="185" t="inlineStr">
        <is>
          <t>CASE_2557_TB_01</t>
        </is>
      </c>
    </row>
    <row r="12" ht="24" customHeight="1" s="49">
      <c r="A12" s="187" t="n">
        <v>10</v>
      </c>
      <c r="B12" s="186" t="inlineStr">
        <is>
          <t>ผู้ป่วยหญิงไทย อายุ 50 ปี ได้รับการวินิจฉัยว่าเป็น Pulmonary tuberculosis และมีภาวะตับอักเสบเรื้อรัง (Chronic liver disease) ร่วมด้วย โดยแพทย์และเภสัชกรกำลังวางแผนการรักษาด้วยสูตรยาต้านวัณโรคและควบคุมคุณภาพตัวยาสำคัญ</t>
        </is>
      </c>
      <c r="C12" s="186" t="inlineStr">
        <is>
          <t>โครงสร้างของยาต้านวัณโรคในข้อใดต่อไปนี้ สามารถใช้ค่าการหมุนจำเพาะของแสง (Specific Optical Rotation: $[\alpha]_D$) ในการตรวจพิสูจน์เอกลักษณ์ (Identification) หรือทดสอบความบริสุทธิ์ทางแสง (Optical purity) ได้</t>
        </is>
      </c>
      <c r="D12" s="186" t="n"/>
      <c r="E12" s="186" t="inlineStr">
        <is>
          <t>(S,S)-Ethambutol dihydrochloride (มี Chiral centers 2 ตำแหน่งและเป็น Optically active compound)</t>
        </is>
      </c>
      <c r="F12" s="186" t="inlineStr">
        <is>
          <t>Isoniazid (โมเลกุลระนาบแบน ไม่มี Chiral center จัดเป็น Achiral molecule)</t>
        </is>
      </c>
      <c r="G12" s="186" t="inlineStr">
        <is>
          <t>Pyrazinamide (โครงสร้างไม่มี Chiral center จึงไม่มีคุณสมบัติบิดระนาบแสงโพลาไรซ์)</t>
        </is>
      </c>
      <c r="H12" s="186" t="inlineStr">
        <is>
          <t>Meso-compound (สารที่มี Chiral centers แต่มีระนาบสมมาตรภายในโมเลกุล ทำให้เกิด Internal compensation)</t>
        </is>
      </c>
      <c r="I12" s="188" t="inlineStr">
        <is>
          <t>Racemic mixture (สารผสม 50:50 ของคู่ Enantiomers ที่เกิด External compensation ทำให้ค่าการหมุนแสงสุทธิเป็นศูนย์)</t>
        </is>
      </c>
      <c r="J12" s="185" t="n">
        <v>1</v>
      </c>
      <c r="K12" s="186" t="inlineStr">
        <is>
          <t>✅ คำตอบที่ถูกต้อง: ข้อ ก. (S,S)-Ethambutol dihydrochloride (มี Chiral centers 2 ตำแหน่งและเป็น Optically active compound)
🎯 ทำไมข้อนี้ถึงถูก:
Ethambutol เป็นยารักษาวัณโรคที่มี Chiral carbon จำนวน 2 ตำแหน่ง โดยในทางเภสัชกรรมจะใช้เฉพาะรูป (S,S)-(+)-Ethambutol (Dextrorotatory form) ซึ่งออกฤทธิ์ต้านเชื้อวัณโรคได้ดีกว่ารูป (R,R)-form ถึง 500 เท่า และมีความเสี่ยงต่ออาการประสาทตาอักเสบ (Optic neuritis) น้อยกว่า จึงมีข้อกำหนดในเภสัชตำรับให้ตรวจวัดค่าการหมุนจำเพาะของแสงด้วยเครื่อง Polarimeter เพื่อยืนยันเอกลักษณ์และความบริสุทธิ์ทางแสง
🔍 ข้ออื่นผิดเพราะอะไร:
• ข้อ ข.: Isoniazid มีโครงสร้างเป็นโมเลกุลระนาบแบน (Planar pyridine ring) ไม่มี Chiral center จึงเป็นสาร Achiral ไม่สามารถบิดระนาบแสงโพลาไรซ์ได้ ($[\alpha] = 0^\circ$)
• ข้อ ค.: Pyrazinamide ไม่มี Chiral center ในโมเลกุล จัดเป็นสาร Achiral ที่ไม่มีคุณสมบัติ Optical activity จึงไม่สามารถตรวจวัดด้วย Polarimeter ได้
• ข้อ ง.: สารที่เป็น Meso compound แม้จะมี Chiral centers แต่เนื่องจากมีระนาบสมมาตรภายในโมเลกุล (Internal plane of symmetry) ทำให้เกิดการหักล้างการหมุนของแสงภายในโมเลกุล (Internal compensation) จึงเป็น Optically inactive
• ข้อ จ.: สารที่เป็น Racemic mixture (สารผสม 50:50 ของ enantiomers สองชนิด) จะเกิดการหักล้างการหมุนแสงระหว่างคู่โมเลกุลอย่างสมบูรณ์ (External compensation) ทำให้ค่าการหมุนแสงสุทธิเป็นศูนย์ ($[\alpha] = 0^\circ$)</t>
        </is>
      </c>
      <c r="L12" s="186" t="n"/>
      <c r="M12" s="186" t="inlineStr">
        <is>
          <t>Product Group 3: Spectroscopy &amp; Optics</t>
        </is>
      </c>
      <c r="N12" s="186" t="inlineStr">
        <is>
          <t>3.4 Polarimetry</t>
        </is>
      </c>
      <c r="O12" s="185" t="inlineStr">
        <is>
          <t>Product</t>
        </is>
      </c>
      <c r="P12" s="186" t="inlineStr">
        <is>
          <t>ข้อ 21 (PLE_CC1_2557.md) [RECONSTRUCTED: ปรับแต่งและเติมเต็มบริบทโจทย์เพื่อความสมบูรณ์]</t>
        </is>
      </c>
      <c r="Q12" s="185" t="inlineStr">
        <is>
          <t>ข้อสอบจริง</t>
        </is>
      </c>
      <c r="R12" s="185" t="inlineStr">
        <is>
          <t>2557</t>
        </is>
      </c>
      <c r="S12" s="185" t="inlineStr">
        <is>
          <t>CASE_2557_TB_01</t>
        </is>
      </c>
    </row>
    <row r="13" ht="24" customHeight="1" s="49">
      <c r="A13" s="187" t="n">
        <v>11</v>
      </c>
      <c r="B13" s="186" t="inlineStr">
        <is>
          <t>ในการควบคุมคุณภาพและวิเคราะห์วัตถุดิบทางเภสัชกรรม (Raw material quality control) ตามมาตรฐานเภสัชตำรับสากล (USP/BP)</t>
        </is>
      </c>
      <c r="C13" s="186" t="inlineStr">
        <is>
          <t>ในการตรวจวิเคราะห์เพื่อควบคุมคุณภาพวัตถุดิบของ ผงถ่านกัมมันต์ (Activated charcoal) หัวข้อการทดสอบในข้อใด 'ไม่จำเป็น' ต้องทำการตรวจวิเคราะห์ตามเภสัชตำรับ</t>
        </is>
      </c>
      <c r="D13" s="186" t="n"/>
      <c r="E13" s="186" t="inlineStr">
        <is>
          <t>Specific optical rotation (การวัดค่าการหมุนจำเพาะของแสงโพลาไรซ์)</t>
        </is>
      </c>
      <c r="F13" s="186" t="inlineStr">
        <is>
          <t>Loss on drying (การทดสอบการสูญเสียน้ำหนักเมื่อทำให้แห้ง เพื่อควบคุมความชื้น)</t>
        </is>
      </c>
      <c r="G13" s="186" t="inlineStr">
        <is>
          <t>Adsorptive power (การทดสอบความสามารถในการดูดซับสารทดสอบ เช่น Methylene blue)</t>
        </is>
      </c>
      <c r="H13" s="186" t="inlineStr">
        <is>
          <t>Microbial contamination limits (การทดสอบการปนเปื้อนของเชื้อจุลชีพ)</t>
        </is>
      </c>
      <c r="I13" s="188" t="inlineStr">
        <is>
          <t>Residue on ignition (การหาปริมาณเถ้าคงเหลือจากการเผา เพื่อตรวจสิ่งเจือปนอนินทรีย์)</t>
        </is>
      </c>
      <c r="J13" s="185" t="n">
        <v>1</v>
      </c>
      <c r="K13" s="186" t="inlineStr">
        <is>
          <t>✅ คำตอบที่ถูกต้อง: ข้อ ก. Specific optical rotation (การวัดค่าการหมุนจำเพาะของแสงโพลาไรซ์)
🎯 ทำไมข้อนี้ถึงถูก:
ผงถ่านกัมมันต์ (Activated charcoal) มีองค์ประกอบหลักเป็นธาตุคาร์บอนอสัณฐานที่มีรูพรุนสูง (Amorphous porous carbonaceous material) ซึ่งไม่มีโครงสร้างผลึกไครัลและไม่มี Chiral center ในโมเลกุล จึงเป็นสารที่ไม่มีฤทธิ์บิดระนาบแสงโพลาไรซ์ (Optically inactive) อย่างสิ้นเชิง ทำให้ไม่มีข้อกำหนดการทดสอบ Specific optical rotation ในเภสัชตำรับ
🔍 ข้ออื่นผิดเพราะอะไร:
• ข้อ ข.: Loss on drying เป็นหัวข้อควบคุมคุณภาพที่จำเป็นอย่างยิ่งสำหรับ Activated charcoal เนื่องจากผงถ่านมีพื้นที่ผิวสูงและดูดซับความชื้นในอากาศได้ดี จึงต้องจำกัดปริมาณน้ำและความชื้นตามเกณฑ์เภสัชตำรับ
• ข้อ ค.: Adsorptive power เป็นการทดสอบสมรรถนะหลัก (Key quality specification) เพื่อประเมินความสามารถในการดูดซับสารพิษและสีย้อม เช่น Methylene blue หรือ Phenazone
• ข้อ ง.: Microbial contamination limits เป็นข้อกำหนดมาตรฐานด้านความปลอดภัยทางจุลชีววิทยาสำหรับวัตถุดิบยาที่ใช้รับประทาน
• ข้อ จ.: Residue on ignition (Total ash) เป็นการทดสอบมาตรฐานเพื่อควบคุมปริมาณสารอนินทรีย์หรือแร่ธาตุปนเปื้อนที่ไม่ระเหยหรือสลายตัวเมื่อเผาที่อุณหภูมิสูง</t>
        </is>
      </c>
      <c r="L13" s="186" t="n"/>
      <c r="M13" s="186" t="inlineStr">
        <is>
          <t>Product Group 3: Spectroscopy &amp; Optics</t>
        </is>
      </c>
      <c r="N13" s="186" t="inlineStr">
        <is>
          <t>3.4 Polarimetry</t>
        </is>
      </c>
      <c r="O13" s="185" t="inlineStr">
        <is>
          <t>Product</t>
        </is>
      </c>
      <c r="P13" s="186" t="inlineStr">
        <is>
          <t>ข้อ 65 (PLE_CC1_2557.md) [RECONSTRUCTED: ปรับแต่งและเติมเต็มบริบทโจทย์เพื่อความสมบูรณ์]</t>
        </is>
      </c>
      <c r="Q13" s="185" t="inlineStr">
        <is>
          <t>ข้อสอบจริง</t>
        </is>
      </c>
      <c r="R13" s="185" t="inlineStr">
        <is>
          <t>2557</t>
        </is>
      </c>
      <c r="S13" s="185" t="n"/>
    </row>
    <row r="14" ht="24" customHeight="1" s="49">
      <c r="A14" s="187" t="n">
        <v>12</v>
      </c>
      <c r="B14" s="186" t="n"/>
      <c r="C14" s="186" t="inlineStr">
        <is>
          <t>วัตถุดิบยาที่มีปรากฏการณ์ภาวะพหุสัณฐาน (Polymorphism) คือผลึกยาที่มีโครงสร้างผลึกต่างกัน (Different crystal forms) จะมีคุณสมบัติทางกายภาพและเคมีที่แตกต่างกัน 'ยกเว้น' ข้อใดที่ยังคงเหมือนเดิม</t>
        </is>
      </c>
      <c r="D14" s="186" t="n"/>
      <c r="E14" s="186" t="inlineStr">
        <is>
          <t>สูตรโครงสร้างทางเคมีและมวลโมเลกุลในสถานะของเหลว/สารละลาย (Chemical structure &amp; Molecular formula)</t>
        </is>
      </c>
      <c r="F14" s="186" t="inlineStr">
        <is>
          <t>จุดหลอมเหลว (Melting point)</t>
        </is>
      </c>
      <c r="G14" s="186" t="inlineStr">
        <is>
          <t>ความสามารถในการละลายและอัตราการละลาย (Solubility and Dissolution rate)</t>
        </is>
      </c>
      <c r="H14" s="186" t="inlineStr">
        <is>
          <t>ความคงตัวทางเคมีและกายภาพในสถานะของแข็ง (Solid-state stability)</t>
        </is>
      </c>
      <c r="I14" s="188" t="inlineStr">
        <is>
          <t>รูปแบบการเลี้ยวเบนของรังสีเอกซ์บนผงผลึก (X-ray Powder Diffraction pattern - XRPD)</t>
        </is>
      </c>
      <c r="J14" s="185" t="n">
        <v>1</v>
      </c>
      <c r="K14" s="186" t="inlineStr">
        <is>
          <t>✅ คำตอบที่ถูกต้อง: ข้อ ก. สูตรโครงสร้างทางเคมีและมวลโมเลกุลในสถานะของเหลว/สารละลาย (Chemical structure &amp; Molecular formula)
🎯 ทำไมข้อนี้ถึงถูก:
เนื่องจาก Polymorphs ทุกรูปแบบเป็นโมเลกุลของสารชนิดเดียวกันทุกประการ ดังนั้นเมื่อละลายเป็นสารละลายหรือหลอมเหลว โครงสร้างทางเคมี สูตรโมเลกุล และน้ำหนักโมเลกุลจึงเหมือนกัน 100%
🔍 ข้ออื่นผิดเพราะอะไร:
• ข้อ ข. (Melting point): ต่างกัน (Metastable form จะมีจุดหลอมเหลวต่ำกว่า Stable form)
• ข้อ ค. (Solubility &amp; Dissolution): ต่างกัน (Metastable form จะละลายได้เร็วกว่าและมี Solubility สูงกว่า)
• ข้อ ง. (Solid-state stability): ต่างกัน (Stable form จะมีความคงตัวทางอุณหพลศาสตร์สูงกว่า)
• ข้อ จ. (XRPD pattern): ต่างกันโดยสิ้นเชิง เป็นเทคนิค Fingerprint ในการจำแนก Polymorphs</t>
        </is>
      </c>
      <c r="L14" s="186" t="n"/>
      <c r="M14" s="186" t="inlineStr">
        <is>
          <t>Product Group 3: Spectroscopy &amp; Optics</t>
        </is>
      </c>
      <c r="N14" s="186" t="inlineStr">
        <is>
          <t>3.3 NMR &amp; Mass Spectrometry</t>
        </is>
      </c>
      <c r="O14" s="185" t="inlineStr">
        <is>
          <t>Product</t>
        </is>
      </c>
      <c r="P14" s="186" t="inlineStr">
        <is>
          <t>ข้อ 89 (PLE_CC1_2555 Day 1.md)</t>
        </is>
      </c>
      <c r="Q14" s="185" t="inlineStr">
        <is>
          <t>ข้อสอบจริง</t>
        </is>
      </c>
      <c r="R14" s="185" t="inlineStr">
        <is>
          <t>2555</t>
        </is>
      </c>
      <c r="S14" s="185" t="n"/>
    </row>
    <row r="15" ht="24" customHeight="1" s="49">
      <c r="A15" s="187" t="n">
        <v>13</v>
      </c>
      <c r="B15" s="186" t="inlineStr">
        <is>
          <t>การตรวจวิเคราะห์ความบริสุทธิ์ทางแสงและเอกลักษณ์ของตัวยาสำคัญด้วยเครื่อง Polarimeter</t>
        </is>
      </c>
      <c r="C15" s="186" t="inlineStr">
        <is>
          <t>ในการตรวจวิเคราะห์ค่าการหมุนจำเพาะของแสง (Specific Optical Rotation: $[\alpha]_D^T$) ของวัตถุดิบยาตามเภสัชตำรับ (Pharmacopoeia) ข้อใดระบุสูตรการคำนวณและหน่วยของตัวแปรที่ใช้ได้อย่างถูกต้อง</t>
        </is>
      </c>
      <c r="D15" s="186" t="n"/>
      <c r="E15" s="186" t="inlineStr">
        <is>
          <t>$[\alpha]_D^T = \frac{100 \times \alpha}{l \times c}$ โดยที่ $l$ คือความยาวหลอดบรรจุสารในหน่วย decimeter (dm) และ $c$ คือความเข้มข้นในหน่วย g/100 mL</t>
        </is>
      </c>
      <c r="F15" s="186" t="inlineStr">
        <is>
          <t>$[\alpha]_D^T = \frac{\alpha}{l \times c}$ โดยที่ $l$ คือความยาวหลอดบรรจุสารในหน่วย centimeter (cm) และ $c$ คือความเข้มข้นในหน่วย g/100 mL</t>
        </is>
      </c>
      <c r="G15" s="186" t="inlineStr">
        <is>
          <t>$[\alpha]_D^T = \frac{100 \times \alpha}{l \times M}$ โดยที่ $l$ คือความยาวหลอดบรรจุสารในหน่วย decimeter (dm) และ $M$ คือความเข้มข้นในหน่วย mol/L</t>
        </is>
      </c>
      <c r="H15" s="186" t="inlineStr">
        <is>
          <t>$[\alpha]_D^T = \frac{l \times c}{100 \times \alpha}$ โดยที่ $l$ คือความยาวหลอดบรรจุสารในหน่วย decimeter (dm) และ $c$ คือความเข้มข้นในหน่วย g/100 mL</t>
        </is>
      </c>
      <c r="I15" s="188" t="inlineStr">
        <is>
          <t>$[\alpha]_D^T = \frac{589 \times \alpha}{l \times c}$ โดยนำค่าความยาวคลื่นแสง Sodium D-line (589 nm) มาคูณร่วมกับค่าการหมุนแสงที่วัดได้</t>
        </is>
      </c>
      <c r="J15" s="185" t="n">
        <v>1</v>
      </c>
      <c r="K15" s="186" t="inlineStr">
        <is>
          <t>✅ คำตอบที่ถูกต้อง: ข้อ ก. $[\alpha]_D^T = \frac{100 \times \alpha}{l \times c}$ โดยที่ $l$ คือความยาวหลอดบรรจุสารในหน่วย decimeter (dm) และ $c$ คือความเข้มข้นในหน่วย g/100 mL
🎯 ทำไมข้อนี้ถึงถูก:
ตามเภสัชตำรับสากล (USP &lt;781&gt; และ BP) ค่า Specific optical rotation ($[\alpha]_\lambda^T$) ของสารละลาย คำนวณจากสูตร $[\alpha]_\lambda^T = \frac{100 \times \alpha}{l \times c}$ เมื่อ $\alpha$ คือ Observed optical rotation (องศา), $l$ คือ Optical path length ของหลอดบรรจุสารในหน่วย decimeter ($1\text{ dm} = 10\text{ cm}$) และ $c$ คือ ความเข้มข้นของสารละลายในหน่วยกรัมต่อ 100 มิลลิลิตร (g/100 mL หรือ % w/v)
🔍 ข้ออื่นผิดเพราะอะไร:
• ข้อ ข.: หากใช้ความยาวหลอดเป็น centimeter (cm) โดยตรงโดยไม่แปลงหน่วยเป็น decimeter (dm) จะทำให้ค่าที่ได้ผิดพลาดไป 10 เท่าจากเกณฑ์มาตรฐานเภสัชตำรับ
• ข้อ ค.: ความเข้มข้นของสารละลายในสูตรคำนวณ Specific rotation ตามเภสัชตำรับกำหนดให้ใช้หน่วยน้ำหนักต่อปริมาตรคือ g/100 mL ไม่ได้ใช้หน่วยโมลาริตี (mol/L หรือ M)
• ข้อ ง.: สลับสูตรทางคณิตศาสตร์ นำค่าความยาวหลอดและความเข้มข้นขึ้นไปเป็นตัวเศษ และนำค่ามุมการหมุนแสง ($\alpha$) มาเป็นตัวส่วน
• ข้อ จ.: สัญลักษณ์ D ใน $[\alpha]_D^T$ หมายถึงความยาวคลื่นแสง Sodium D-line ($589.3\text{ nm}$) ซึ่งเป็นสภาวะอ้างอิงในการวัด ไม่ได้นำตัวเลขความยาวคลื่นมาคำนวณในสูตร</t>
        </is>
      </c>
      <c r="L15" s="186" t="n"/>
      <c r="M15" s="186" t="inlineStr">
        <is>
          <t>Product Group 3: Spectroscopy &amp; Optics</t>
        </is>
      </c>
      <c r="N15" s="186" t="inlineStr">
        <is>
          <t>3.4 Polarimetry</t>
        </is>
      </c>
      <c r="O15" s="185" t="inlineStr">
        <is>
          <t>Product</t>
        </is>
      </c>
      <c r="P15" s="186" t="inlineStr">
        <is>
          <t>ข้อ 3 (PLE_CC1_2555 Day 2.md) [RECONSTRUCTED: ปรับแต่งและเติมเต็มบริบทโจทย์เพื่อความสมบูรณ์]</t>
        </is>
      </c>
      <c r="Q15" s="185" t="inlineStr">
        <is>
          <t>ข้อสอบจริง</t>
        </is>
      </c>
      <c r="R15" s="185" t="inlineStr">
        <is>
          <t>2555</t>
        </is>
      </c>
      <c r="S15" s="185" t="n"/>
    </row>
    <row r="16" ht="24" customHeight="1" s="49">
      <c r="A16" s="187" t="n">
        <v>14</v>
      </c>
      <c r="B16" s="186" t="n"/>
      <c r="C16" s="186" t="inlineStr">
        <is>
          <t>เครื่องมือหรือเทคนิคในข้อใดต่อไปนี้ นิยมใช้ในการตรวจสอบและจำแนกความแตกต่างระหว่างรูปผลึก (Crystalline form) และอสัณฐาน (Amorphous form) ของวัตถุดิบยา</t>
        </is>
      </c>
      <c r="D16" s="186" t="n"/>
      <c r="E16" s="186" t="inlineStr">
        <is>
          <t>X-ray Powder Diffraction (XRPD) และ Differential Scanning Calorimetry (DSC)</t>
        </is>
      </c>
      <c r="F16" s="186" t="inlineStr">
        <is>
          <t>Mass Spectrometry (MS)</t>
        </is>
      </c>
      <c r="G16" s="186" t="inlineStr">
        <is>
          <t>Refractometry</t>
        </is>
      </c>
      <c r="H16" s="186" t="inlineStr">
        <is>
          <t>Polarimetry</t>
        </is>
      </c>
      <c r="I16" s="188" t="inlineStr">
        <is>
          <t>Gas Chromatography (GC)</t>
        </is>
      </c>
      <c r="J16" s="185" t="n">
        <v>1</v>
      </c>
      <c r="K16" s="186" t="inlineStr">
        <is>
          <t>✅ คำตอบที่ถูกต้อง: ข้อ ก. X-ray Powder Diffraction (XRPD) และ Differential Scanning Calorimetry (DSC)
🎯 ทำไมข้อนี้ถึงถูก:
X-ray Powder Diffraction (XRPD) เป็นเทคนิคมาตรฐานระดับ Gold standard ในการตรวจการเลี้ยวเบนของรังสีเอกซ์ (Bragg's Law) ซึ่งรูปผลึกจะแสดงพีคแหลมคมชัดเจน (Sharp diffraction peaks) ส่วนรูปอสัณฐานจะแสดงลักษณะโค้งกว้าง (Halo pattern) ควบคู่กับ Differential Scanning Calorimetry (DSC) ที่ตรวจการเปลี่ยนแปลงทางความร้อน (Melting endotherm ของผลึก vs Glass transition temperature; Tg ของอสัณฐาน)
🔍 ข้ออื่นผิดเพราะอะไร:
• ข้อ ข. (Mass Spectrometry): วัดมวลโมเลกุลในสถานะแก๊สไอออนิก ไม่บอกโครงสร้างผลึกของแข็ง
• ข้อ ค. (Refractometry): วัดดัชนีหักเหของสารละลายของเหลว
• ข้อ ง. (Polarimetry): วัดการหมุนแสงของสารละลายไครัล
• ข้อ จ. (GC): ใช้แยกและวิเคราะห์สารระเหยง่าย</t>
        </is>
      </c>
      <c r="L16" s="186" t="inlineStr">
        <is>
          <t>Solid-State Characterization &amp; Thermal Analysis</t>
        </is>
      </c>
      <c r="M16" s="186" t="inlineStr">
        <is>
          <t>Product Group 3: Spectroscopy &amp; Optics</t>
        </is>
      </c>
      <c r="N16" s="186" t="inlineStr">
        <is>
          <t>3.3 NMR &amp; Mass Spectrometry</t>
        </is>
      </c>
      <c r="O16" s="185" t="inlineStr">
        <is>
          <t>Product</t>
        </is>
      </c>
      <c r="P16" s="186" t="inlineStr">
        <is>
          <t>ข้อ 19 (PLE_CC1_2554 SET2.md)</t>
        </is>
      </c>
      <c r="Q16" s="185" t="inlineStr">
        <is>
          <t>ข้อสอบจริง</t>
        </is>
      </c>
      <c r="R16" s="185" t="inlineStr">
        <is>
          <t>2554</t>
        </is>
      </c>
      <c r="S16" s="185" t="n"/>
    </row>
    <row r="17" ht="24" customHeight="1" s="49">
      <c r="A17" s="187" t="n">
        <v>15</v>
      </c>
      <c r="B17" s="186" t="n"/>
      <c r="C17" s="186" t="inlineStr">
        <is>
          <t>ในการวิเคราะห์สารด้วย UV-Vis Spectrophotometer ตามกฎของเบียร์-แลมเบิร์ต (Beer-Lambert Law: $A = a \cdot b \cdot c$) เมื่อต้องการคำนวณหาค่าสัมประสิทธิ์การดูดกลืนแสง (Absorptivity: $a$) จะต้องใช้สมการในข้อใด</t>
        </is>
      </c>
      <c r="D17" s="186" t="n"/>
      <c r="E17" s="186" t="inlineStr">
        <is>
          <t>$a = \frac{A}{b \times c}$</t>
        </is>
      </c>
      <c r="F17" s="186" t="inlineStr">
        <is>
          <t>$a = \frac{b \times c}{A}$</t>
        </is>
      </c>
      <c r="G17" s="186" t="inlineStr">
        <is>
          <t>$a = A \times b \times c$</t>
        </is>
      </c>
      <c r="H17" s="186" t="inlineStr">
        <is>
          <t>$a = \frac{A \times b}{c}$</t>
        </is>
      </c>
      <c r="I17" s="188" t="inlineStr">
        <is>
          <t>$a = A - (b \times c)$</t>
        </is>
      </c>
      <c r="J17" s="185" t="n">
        <v>1</v>
      </c>
      <c r="K17" s="186" t="inlineStr">
        <is>
          <t>✅ คำตอบที่ถูกต้อง: ข้อ ก. $a = \frac{A}{b \times c}$
🎯 ทำไมข้อนี้ถึงถูก:
ตามกฎ Beer-Lambert Law ความสัมพันธ์ของการดูดกลืนแสงคือ $A = a \cdot b \cdot c$ เมื่อ $A$ คือ Absorbance (ไม่มีหน่วย), $a$ คือ Absorptivity (หรือ Molar absorptivity $\epsilon$), $b$ คือ Path length ของคิวเวตต์ (ปกติคือ 1 cm) และ $c$ คือ ความเข้มข้น เมื่อย้ายข้างเพื่อหาค่า $a$ จะได้ $a = \frac{A}{b \times c}$
🔍 ข้ออื่นผิดเพราะอะไร:
• ข้อ ข.: $a = \frac{b \times c}{A}$ เป็นการสลับตัวเศษและตัวส่วนผิดตามหลักพีชคณิต
• ข้อ ค.: $a = A \times b \times c$ เป็นการนำตัวแปรทั้งหมดมาคูณกัน ซึ่งไม่ถูกต้อง
• ข้อ ง.: $a = \frac{A \times b}{c}$ นำความหนาคิวเวตต์ ($b$) ขึ้นไปคูณกับ Absorbance แทนที่จะเป็นตัวหาร
• ข้อ จ.: $a = A - (b \times c)$ ใช้เครื่องหมายลบแทนที่จะเป็นความสัมพันธ์แบบการหารและสัดส่วนตรง</t>
        </is>
      </c>
      <c r="L17" s="186" t="inlineStr">
        <is>
          <t>UV-Vis Spectroscopy</t>
        </is>
      </c>
      <c r="M17" s="186" t="inlineStr">
        <is>
          <t>Product Group 3: Spectroscopy &amp; Optics</t>
        </is>
      </c>
      <c r="N17" s="186" t="inlineStr">
        <is>
          <t>3.1 UV-Vis Spectroscopy</t>
        </is>
      </c>
      <c r="O17" s="185" t="inlineStr">
        <is>
          <t>Product</t>
        </is>
      </c>
      <c r="P17" s="186" t="inlineStr">
        <is>
          <t>ข้อ 5 (PLE_CC1_2533.md)</t>
        </is>
      </c>
      <c r="Q17" s="185" t="inlineStr">
        <is>
          <t>ข้อสอบจริง</t>
        </is>
      </c>
      <c r="R17" s="185" t="inlineStr">
        <is>
          <t>2533</t>
        </is>
      </c>
      <c r="S17" s="185" t="n"/>
    </row>
    <row r="18" ht="24" customHeight="1" s="49">
      <c r="A18" s="187" t="n">
        <v>16</v>
      </c>
      <c r="B18" s="186" t="n"/>
      <c r="C18" s="186" t="inlineStr">
        <is>
          <t>ในการตรวจสอบความถูกต้องของวิธีวิเคราะห์ที่พัฒนาขึ้นเอง (In-house analytical method validation) ด้วยเทคนิค UV-Vis Spectrophotometry ตามเกณฑ์สากล ICH Q2(R1) พารามิเตอร์ใดที่ต้องประเมินความเป็นเส้นตรงของกราฟมาตรฐาน</t>
        </is>
      </c>
      <c r="D18" s="186" t="n"/>
      <c r="E18" s="186" t="inlineStr">
        <is>
          <t>Linearity and Range (ประเมินค่าสัมประสิทธิ์การตัดสินใจ R² ≥ 0.999)</t>
        </is>
      </c>
      <c r="F18" s="186" t="inlineStr">
        <is>
          <t>Robustness</t>
        </is>
      </c>
      <c r="G18" s="186" t="inlineStr">
        <is>
          <t>Specific optical rotation</t>
        </is>
      </c>
      <c r="H18" s="186" t="inlineStr">
        <is>
          <t>Loss on drying</t>
        </is>
      </c>
      <c r="I18" s="188" t="inlineStr">
        <is>
          <t>Residue on ignition</t>
        </is>
      </c>
      <c r="J18" s="185" t="n">
        <v>5</v>
      </c>
      <c r="K18" s="186" t="inlineStr">
        <is>
          <t>✅ คำตอบที่ถูกต้อง: ข้อ จ. ความจำเพาะของวิธีวิเคราะห์ (Specificity)
🎯 ทำไมข้อนี้ถึงถูก:
ตามเกณฑ์ ICH Guideline Q2(R1) และ USP &lt;1225&gt; การทดสอบความถูกต้องของวิธีวิเคราะห์ พารามิเตอร์ Specificity (ความจำเพาะ) หมายถึง ความสามารถของวิธีวิเคราะห์ในการประเมินและตรวจวัดปริมาณสารที่สนใจ (Analyte) ได้อย่างถูกต้องแม่นยำท่ามกลางสารประกอบอื่นๆ ที่คาดว่าจะมีอยู่ในระบบ เช่น สารช่วยในตำรับ (Excipients), สิ่งเจือปน (Impurities), และสารสลายตัว (Degradation products)
🔍 ข้ออื่นผิดเพราะอะไร:
• ข้อ ก. Accuracy: คือความถูกต้องใกล้เคียงระหว่างค่าที่วัดได้กับค่าจริง (True value)
• ข้อ ข. Precision: คือความเที่ยงตรงหรือความสม่ำเสมอของการวัดซ้ำ (Repeatability / Intermediate precision)
• ข้อ ค. Limit of Detection (LOD): คือความเข้มข้นต่ำสุดของสารที่วิธีสามารถตรวจพบได้แต่ไม่จำเป็นต้องหาปริมาณได้แม่นยำ
• ข้อ ง. Robustness: คือความสามารถของวิธีวิเคราะห์ที่จะไม่ได้รับผลกระทบจากการเปลี่ยนแปลงสภาวะเล็กน้อยโดยเจตนา</t>
        </is>
      </c>
      <c r="L18" s="186" t="n"/>
      <c r="M18" s="186" t="inlineStr">
        <is>
          <t>Product Group 3: Spectroscopy &amp; Optics</t>
        </is>
      </c>
      <c r="N18" s="186" t="inlineStr">
        <is>
          <t>3.1 UV-Vis Spectroscopy</t>
        </is>
      </c>
      <c r="O18" s="185" t="inlineStr">
        <is>
          <t>Product</t>
        </is>
      </c>
      <c r="P18" s="186" t="inlineStr">
        <is>
          <t>[SOURCE: ข้อสอบจริง PLE CC1 (Product) ปี 2566 Day 2 ข้อ 87]</t>
        </is>
      </c>
      <c r="Q18" s="185" t="inlineStr">
        <is>
          <t>ข้อสอบจริง</t>
        </is>
      </c>
      <c r="R18" s="185" t="inlineStr">
        <is>
          <t>2566</t>
        </is>
      </c>
      <c r="S18" s="185" t="n"/>
    </row>
    <row r="19" ht="24" customHeight="1" s="49">
      <c r="A19" s="187" t="n">
        <v>17</v>
      </c>
      <c r="B19" s="186" t="n"/>
      <c r="C19" s="186" t="inlineStr">
        <is>
          <t>ตามมาตรฐานสากล ICH Q3D และเภสัชตำรับ USP &lt;232&gt;, &lt;233&gt; เครื่องมือชนิดใดจัดเป็นเครื่องมือมาตรฐานขั้นสูงที่กำหนดให้ใช้ในการตรวจวิเคราะห์หาสิ่งเจือปนที่เป็นธาตุโลหะหนัก (Elemental Impurities เช่น Pb, Cd, As, Hg)</t>
        </is>
      </c>
      <c r="D19" s="186" t="n"/>
      <c r="E19" s="186" t="inlineStr">
        <is>
          <t>Inductively Coupled Plasma Mass Spectrometry (ICP-MS) หรือ ICP-OES / AAS</t>
        </is>
      </c>
      <c r="F19" s="186" t="inlineStr">
        <is>
          <t>UV-Vis Spectrophotometer</t>
        </is>
      </c>
      <c r="G19" s="186" t="inlineStr">
        <is>
          <t>Thin Layer Chromatography (TLC)</t>
        </is>
      </c>
      <c r="H19" s="186" t="inlineStr">
        <is>
          <t>Refractometer</t>
        </is>
      </c>
      <c r="I19" s="188" t="inlineStr">
        <is>
          <t>Polarimeter</t>
        </is>
      </c>
      <c r="J19" s="185" t="n">
        <v>1</v>
      </c>
      <c r="K19" s="186" t="inlineStr">
        <is>
          <t>✅ คำตอบที่ถูกต้อง: ข้อ ก. Inductively Coupled Plasma Mass Spectrometry (ICP-MS) หรือ ICP-OES / AAS
🎯 ทำไมข้อนี้ถึงถูก:
ICP-MS (Inductively Coupled Plasma Mass Spectrometry) และ ICP-OES (Optical Emission Spectrometry) ร่วมกับ Atomic Absorption Spectrophotometry (AAS) เป็นเครื่องมือมาตรฐานที่สามารถตรวจวัดและระบุชนิดของ Elemental Impurities กลุ่ม Class 1 (Pb, Cd, As, Hg) และ Class 2/3 ได้อย่างแม่นยำในระดับความเข้มข้นต่ำมาก (ppb / ppm)
🔍 ข้ออื่นผิดเพราะอะไร:
• ข้อ ข. (UV-Vis): ไม่มีความไวและความจำเพาะพอที่จะตรวจวัดธาตุโลหะหนักระดับ trace level ในตำรับยา
• ข้อ ค. (TLC): ใช้สำหรับแยกสารอินทรีย์ ไม่สามารถใช้วัดธาตุอนินทรีย์ได้
• ข้อ ง. (Refractometer): วัดดัชนีหักเหของของเหลว
• ข้อ จ. (Polarimeter): วัดค่าการหมุนระนาบแสงของสาร Chiral</t>
        </is>
      </c>
      <c r="L19" s="186" t="n"/>
      <c r="M19" s="186" t="inlineStr">
        <is>
          <t>Product Group 3: Spectroscopy &amp; Optics</t>
        </is>
      </c>
      <c r="N19" s="186" t="inlineStr">
        <is>
          <t>3.3 NMR &amp; Mass Spectrometry</t>
        </is>
      </c>
      <c r="O19" s="185" t="inlineStr">
        <is>
          <t>Product</t>
        </is>
      </c>
      <c r="P19" s="186" t="inlineStr">
        <is>
          <t>ข้อสอบจริง Product ปี 2566 ข้อ 36</t>
        </is>
      </c>
      <c r="Q19" s="185" t="inlineStr">
        <is>
          <t>ข้อสอบจริง</t>
        </is>
      </c>
      <c r="R19" s="185" t="inlineStr">
        <is>
          <t>2566</t>
        </is>
      </c>
      <c r="S19" s="185" t="n"/>
    </row>
    <row r="20" ht="24" customHeight="1" s="49">
      <c r="A20" s="187" t="n">
        <v>18</v>
      </c>
      <c r="B20" s="186" t="n"/>
      <c r="C20" s="186" t="inlineStr">
        <is>
          <t>ข้อใดต่อไปนี้ ไม่ใช่ ข้อกำหนดการตรวจติดตามสภาพแวดล้อมทางกายภาพและจุลชีววิทยาของห้องสะอาดสำหรับการผลิตยาปราศจากเชื้อ (Cleanroom environmental monitoring)?</t>
        </is>
      </c>
      <c r="D20" s="186" t="n"/>
      <c r="E20" s="186" t="inlineStr">
        <is>
          <t>การทดสอบการละลายของตัวยาสำคัญ (Dissolution test)</t>
        </is>
      </c>
      <c r="F20" s="186" t="inlineStr">
        <is>
          <t>การตรวจนับจำนวนอนุภาคในอากาศขณะทำงาน (Airborne particulate count in operation)</t>
        </is>
      </c>
      <c r="G20" s="186" t="inlineStr">
        <is>
          <t>การตรวจนับจำนวนเชื้อจุลินทรีย์ในอากาศด้วยเครื่องดูดอากาศ (Active air sampling for viable particles)</t>
        </is>
      </c>
      <c r="H20" s="186" t="inlineStr">
        <is>
          <t>การตรวจวัดความเร็วและทิศทางการไหลของลม (Airflow velocity and pattern test)</t>
        </is>
      </c>
      <c r="I20" s="188" t="inlineStr">
        <is>
          <t>การตรวจวัดความดันต่างระหว่างห้อง (Differential pressure monitoring)</t>
        </is>
      </c>
      <c r="J20" s="185" t="n">
        <v>1</v>
      </c>
      <c r="K20" s="186" t="inlineStr">
        <is>
          <t>✅ คำตอบที่ถูกต้อง: ข้อ ก. การทดสอบการละลายของตัวยาสำคัญ (Dissolution test)
🎯 ทำไมข้อนี้ถึงถูก:
ข้อ ก. Dissolution test เป็นการทดสอบการละลายของยาเม็ด/แคปซูล ซึ่งเป็นการควบคุมคุณภาพผลิตภัณฑ์ยาสำเร็จรูป (Finished product quality control) ไม่เกี่ยวข้องกับการตรวจสภาพแวดล้อมของห้องสะอาด
🔍 ข้ออื่นผิดเพราะอะไร:
• ข้อ ข. (Airborne particulate count): เป็นการตรวจอนุภาคขนาด &gt;= 0.5 µm และ &gt;= 5.0 µm ตามเกณฑ์ Grade A-D
• ข้อ ค. (Active air sampling): เป็นการตรวจหาจำนวนเชื้อจุลินทรีย์ที่มีชีวิต (Viable microorganisms) ในอากาศ
• ข้อ ง. (Airflow velocity): ตรวจวัดความเร็วลม Laminar flow (0.36 - 0.54 m/s ใน Grade A)
• ข้อ จ. (Differential pressure): ตรวจสอบความดันต่างระหว่างห้อง (&gt;= 10 - 15 Pa) เพื่อป้องกันอากาศปนเปื้อนไหลย้อนเข้าห้องสะอาด</t>
        </is>
      </c>
      <c r="L20" s="186" t="n"/>
      <c r="M20" s="186" t="inlineStr">
        <is>
          <t>Product Group 3: Spectroscopy &amp; Optics</t>
        </is>
      </c>
      <c r="N20" s="186" t="inlineStr">
        <is>
          <t>3.2 Infrared (IR) Spectroscopy</t>
        </is>
      </c>
      <c r="O20" s="185" t="inlineStr">
        <is>
          <t>Product</t>
        </is>
      </c>
      <c r="P20" s="186" t="inlineStr">
        <is>
          <t>ข้อสอบจริง Product ปี 2566 ข้อ 42</t>
        </is>
      </c>
      <c r="Q20" s="185" t="inlineStr">
        <is>
          <t>ข้อสอบจริง</t>
        </is>
      </c>
      <c r="R20" s="185" t="inlineStr">
        <is>
          <t>2566</t>
        </is>
      </c>
      <c r="S20" s="185" t="n"/>
    </row>
    <row r="21" ht="24" customHeight="1" s="49">
      <c r="A21" s="187" t="n">
        <v>19</v>
      </c>
      <c r="B21" s="186" t="n"/>
      <c r="C21" s="186" t="inlineStr">
        <is>
          <t>จากข้อกำหนดมาตรฐานในเภสัชตำรับ USP Monograph สำหรับการตรวจวิเคราะห์ความสม่ำเสมอของหน่วยยา (Uniformity of dosage units ตาม USP &lt;905&gt;) ข้อใดต่อไปนี้กล่าวได้ ถูกต้อง?</t>
        </is>
      </c>
      <c r="D21" s="186" t="n"/>
      <c r="E21" s="186" t="inlineStr">
        <is>
          <t>ต้องคำนวณหาค่า Acceptance Value (AV) ของหน่วยยาทั้ง 10 หน่วยแรก และค่า AV ต้องไม่เกิน L1 = 15.0%</t>
        </is>
      </c>
      <c r="F21" s="186" t="inlineStr">
        <is>
          <t>ค่าน้ำหนักของยาทุกเม็ดต้องมีค่าเท่ากัน 100% โดยไม่มีความแปรปรวนเลย</t>
        </is>
      </c>
      <c r="G21" s="186" t="inlineStr">
        <is>
          <t>ต้องทำการสุ่มตรวจยาจำนวน 100 เม็ดพร้อมกันในขั้นแรกเสมอ</t>
        </is>
      </c>
      <c r="H21" s="186" t="inlineStr">
        <is>
          <t>หากสุ่มตรวจ 10 หน่วยแรกไม่ผ่านเกณฑ์ จะต้องปฏิเสธรุ่นการผลิตทันทีโดยไม่สามารถตรวจขั้นที่สองได้</t>
        </is>
      </c>
      <c r="I21" s="188" t="inlineStr">
        <is>
          <t>การทดสอบ Uniformity of dosage units บังคับเฉพาะยาฉีดเท่านั้น ไม่ใช้กับยาเม็ด</t>
        </is>
      </c>
      <c r="J21" s="185" t="n">
        <v>1</v>
      </c>
      <c r="K21" s="186" t="inlineStr">
        <is>
          <t>✅ คำตอบที่ถูกต้อง: ข้อ ก. ต้องคำนวณหาค่า Acceptance Value (AV) ของหน่วยยาทั้ง 10 หน่วยแรก และค่า AV ต้องไม่เกิน L1 = 15.0%
🎯 ทำไมข้อนี้ถึงถูก:
ข้อ ก. เกณฑ์การยอมรับขั้นแรกของ USP &lt;905&gt; กำหนดให้คำนวณ Acceptance Value (AV) จาก 10 หน่วย และค่า AV ต้องไม่เกิน 15.0%
🔍 ข้ออื่นผิดเพราะอะไร:
• ข้อ ข. ในทางปฏิบัติมีความแปรปรวนได้ตามขอบเขตสถิติที่กำหนด
• ข้อ ค. ขั้นแรกสุ่มตรวจ 10 หน่วย ไม่ใช่ 100 หน่วย
• ข้อ ง. หากขั้นแรกไม่ผ่าน สามารถตรวจเพิ่มอีก 20 หน่วยในขั้นที่สองได้
• ข้อ จ. บังคับใช้กับยาทุกรูปแบบ (ยาเม็ด แคปซูล ยาฉีด ยาน้ำ)</t>
        </is>
      </c>
      <c r="L21" s="186" t="n"/>
      <c r="M21" s="186" t="inlineStr">
        <is>
          <t>Product Group 3: Spectroscopy &amp; Optics</t>
        </is>
      </c>
      <c r="N21" s="186" t="inlineStr">
        <is>
          <t>3.1 UV-Vis Spectroscopy</t>
        </is>
      </c>
      <c r="O21" s="185" t="inlineStr">
        <is>
          <t>Product</t>
        </is>
      </c>
      <c r="P21" s="186" t="inlineStr">
        <is>
          <t>ข้อสอบจริง Product ปี 2563 ข้อ 2</t>
        </is>
      </c>
      <c r="Q21" s="185" t="inlineStr">
        <is>
          <t>ข้อสอบจริง</t>
        </is>
      </c>
      <c r="R21" s="185" t="inlineStr">
        <is>
          <t>2563</t>
        </is>
      </c>
      <c r="S21" s="185" t="n"/>
    </row>
    <row r="22" ht="24" customHeight="1" s="49">
      <c r="A22" s="187" t="n">
        <v>20</v>
      </c>
      <c r="B22" s="186" t="n"/>
      <c r="C22" s="186" t="inlineStr">
        <is>
          <t>จากใบรายงานผลการวิเคราะห์ (COA) ของวัตถุดิบ Raltegravir potassium หากผลการทดสอบพบว่าค่า Assay = 99.5% (เกณฑ์ 98.0 - 102.0%) และ Impurities ทุกตัวอยู่ในเกณฑ์มาตรฐาน สรุปผลการประเมินคุณภาพคือข้อใด?</t>
        </is>
      </c>
      <c r="D22" s="186" t="n"/>
      <c r="E22" s="186" t="inlineStr">
        <is>
          <t>วัตถุดิบผ่านเกณฑ์มาตรฐานการยอมรับและสามารถนำไปใช้ในการผลิตยาได้ (Approved for production)</t>
        </is>
      </c>
      <c r="F22" s="186" t="inlineStr">
        <is>
          <t>ต้องกักกันวัตถุดิบไว้เนื่องจากไม่ตรงตามเป้าหมาย 100.0%</t>
        </is>
      </c>
      <c r="G22" s="186" t="inlineStr">
        <is>
          <t>ต้องส่งวัตถุดิบไปทำลายทิ้งทันที</t>
        </is>
      </c>
      <c r="H22" s="186" t="inlineStr">
        <is>
          <t>ต้องนำวัตถุดิบไปตกผลึกใหม่เพื่อเพิ่มความบริสุทธิ์</t>
        </is>
      </c>
      <c r="I22" s="188" t="inlineStr">
        <is>
          <t>ต้องเปลี่ยนแหล่งผลิตวัตถุดิบใหม่</t>
        </is>
      </c>
      <c r="J22" s="185" t="n">
        <v>1</v>
      </c>
      <c r="K22" s="186" t="inlineStr">
        <is>
          <t>✅ คำตอบที่ถูกต้อง: ข้อ ก. ปฏิเสธการรับวัตถุดิบ (Reject) เนื่องจาก FTIR เป็นการทดสอบเอกลักษณ์เฉพาะเจาะจง (Definitive identification) หากไม่ตรงกับมาตรฐานแสดงว่าไม่ใช่สารที่ถูกต้อง หรือเป็น Polymorph ที่ไม่ต้องการ
🎯 ทำไมข้อนี้ถึงถูก:
ตามมาตรฐานเภสัชตำรับสากล (USP/BP) การตรวจ Infrared Absorption Spectrophotometry (FTIR) จัดเป็นการทดสอบเอกลักษณ์ประเภท Identification Test A ซึ่งมีความจำเพาะเจาะจงสูงสุดในการระบุชนิดของสาร หากสเปกตรัมใน Fingerprint region ไม่สอดคล้องกับ Reference standard ย่อมแสดงว่าสารนั้นมีโครงสร้างเคมีไม่ถูกต้อง มีการปนเปื้อนอย่างมีนัยสำคัญ หรือเป็นรูปผลึก (Polymorphic form) ที่ไม่ตรงตามสเปก ฝ่ายควบคุมคุณภาพจึงต้องตัดสิน ปฏิเสธการรับวัตถุดิบ (Reject) ทันที
🔍 ข้ออื่นผิดเพราะอะไร:
• ข้อ ข.: ไม่สามารถยอมรับวัตถุดิบได้ แม้ผล Assay และ Purity จะผ่านเกณฑ์ เพราะความถูกต้องของเอกลักษณ์ (Identity) เป็นข้อกำหนดสำคัญขั้นสูงสุดของตัวยา
• ข้อ ค.: ไม่สามารถยอมรับแบบมีเงื่อนไขได้ เนื่องจากความไม่ถูกต้องของโครงสร้างโมเลกุลหรือรูปผลึกไม่สามารถแก้ไขได้ด้วยกระบวนการผลิตทั่วไป
• ข้อ ง.: วิธี UV-Vis Spectrophotometry มีความจำเพาะต่ำกว่า FTIR มาก จึงไม่สามารถนำผล UV-Vis มาทดแทนหรือหักล้างผล FTIR ที่ไม่ผ่านเกณฑ์ได้
• ข้อ จ.: การปรับเพิ่มขนาดยาในการผลิตเป็นสิ่งผิดมาตรฐานสากลและอาจก่อให้เกิดอันตรายต่อผู้บริโภค</t>
        </is>
      </c>
      <c r="L22" s="186" t="n"/>
      <c r="M22" s="186" t="inlineStr">
        <is>
          <t>Product Group 3: Spectroscopy &amp; Optics</t>
        </is>
      </c>
      <c r="N22" s="186" t="inlineStr">
        <is>
          <t>3.2 Infrared (IR) Spectroscopy</t>
        </is>
      </c>
      <c r="O22" s="185" t="inlineStr">
        <is>
          <t>Product</t>
        </is>
      </c>
      <c r="P22" s="186" t="inlineStr">
        <is>
          <t>ข้อสอบจริง Product ปี 2563 ข้อ 7</t>
        </is>
      </c>
      <c r="Q22" s="185" t="inlineStr">
        <is>
          <t>ข้อสอบจริง</t>
        </is>
      </c>
      <c r="R22" s="185" t="inlineStr">
        <is>
          <t>2563</t>
        </is>
      </c>
      <c r="S22" s="185" t="n"/>
    </row>
    <row r="23" ht="24" customHeight="1" s="49">
      <c r="A23" s="185" t="n">
        <v>21</v>
      </c>
      <c r="B23" s="186" t="n"/>
      <c r="C23" s="186" t="inlineStr">
        <is>
          <t>การทดสอบความกร่อนของยาเม็ด (Tablet friability test ตาม USP &lt;1216&gt;) เป็นการทดสอบเพื่อควบคุมคุณภาพที่กำหนดให้ใช้กับยาเม็ดประเภทใดเป็นหลัก?</t>
        </is>
      </c>
      <c r="D23" s="186" t="n"/>
      <c r="E23" s="186" t="inlineStr">
        <is>
          <t>ยาเม็ดชนิดไม่เคลือบ (Uncoated compressed tablets)</t>
        </is>
      </c>
      <c r="F23" s="186" t="inlineStr">
        <is>
          <t>ยาเม็ดเคลือบฟิล์ม (Film-coated tablets)</t>
        </is>
      </c>
      <c r="G23" s="186" t="inlineStr">
        <is>
          <t>ยาเม็ดเคลือบน้ำตาล (Sugar-coated tablets)</t>
        </is>
      </c>
      <c r="H23" s="186" t="inlineStr">
        <is>
          <t>ยาแคปซูลนิ่ม (Soft gelatin capsules)</t>
        </is>
      </c>
      <c r="I23" s="186" t="inlineStr">
        <is>
          <t>ยาแคปซูลแข็ง (Hard gelatin capsules)</t>
        </is>
      </c>
      <c r="J23" s="185" t="n">
        <v>1</v>
      </c>
      <c r="K23" s="186" t="inlineStr">
        <is>
          <t>✅ คำตอบที่ถูกต้อง: ข้อ ก. ยาเม็ดชนิดไม่เคลือบ (Uncoated compressed tablets)
🎯 ทำไมข้อนี้ถึงถูก:
ข้อกำหนดในเภสัชตำรับ USP &lt;1216&gt; ระบุว่าการทดสอบความกร่อน (Tablet Friability) ออกแบบมาเพื่อประเมินความทนทานต่อแรงเสียดสีและการแตกหักระหว่างการขนส่งของ ยาเม็ดชนิดไม่เคลือบ (Uncoated tablets) เป็นหลัก โดยเกณฑ์มาตรฐานกำหนดให้น้ำหนักที่สูญเสียไปต้องไม่เกิน 1.0% w/w
🔍 ข้ออื่นผิดเพราะอะไร:
• ข้อ ข.: ยาเม็ดเคลือบฟิล์มมีชั้นพอลิเมอร์ปกป้องผิวเม็ดยา การทดสอบจะประเมินด้าน Film adhesion และการกะเทาะ (Chipping) ไม่ได้ใช้เกณฑ์ Friability ปกติของยาเม็ดไม่เคลือบ
• ข้อ ค.: ยาเม็ดเคลือบน้ำตาลมีชั้นน้ำตาลหนาปกป้องผิวเม็ด การควบคุมคุณภาพจะเน้นการแตกตัว (Disintegration) และความเรียบสม่ำเสมอของผิวเคลือบ
• ข้อ ง.: ยาแคปซูลนิ่มมีเปลือกเจลาตินยืดหยุ่นที่บรรจุของเหลว ไม่สามารถทดสอบด้วยเครื่อง Friabilator ได้
• ข้อ จ.: ยาแคปซูลแข็งเป็นการบรรจุผงยาในปลอกเจลาติน การประเมินทางกายภาพจะเน้นการล็อกของปลอกแคปซูลและน้ำหนักบรรจุ ไม่ใช่ความกร่อน</t>
        </is>
      </c>
      <c r="L23" s="186" t="n"/>
      <c r="M23" s="186" t="inlineStr">
        <is>
          <t>Product Group 3: Spectroscopy &amp; Optics</t>
        </is>
      </c>
      <c r="N23" s="186" t="inlineStr">
        <is>
          <t>3.1 UV-Vis Spectroscopy</t>
        </is>
      </c>
      <c r="O23" s="185" t="inlineStr">
        <is>
          <t>Product</t>
        </is>
      </c>
      <c r="P23" s="186" t="inlineStr">
        <is>
          <t>ข้อสอบจริง Product ปี 2562 ข้อ 3</t>
        </is>
      </c>
      <c r="Q23" s="185" t="inlineStr">
        <is>
          <t>ข้อสอบจริง</t>
        </is>
      </c>
      <c r="R23" s="185" t="inlineStr">
        <is>
          <t>2562</t>
        </is>
      </c>
      <c r="S23" s="185" t="n"/>
    </row>
    <row r="24" ht="24" customHeight="1" s="49">
      <c r="A24" s="185" t="n">
        <v>22</v>
      </c>
      <c r="B24" s="186" t="n"/>
      <c r="C24" s="186" t="inlineStr">
        <is>
          <t>ในการตั้งสูตรตำรับยาเม็ด Isosorbide mononitrate sustained-release (ISMN SR) ที่ควบคุมอัตราการปลดปล่อยยาด้วยระบบเมทริกซ์ที่ชอบน้ำ (Hydrophilic swelling matrix) สารช่วยในข้อใดต่อไปนี้ทำหน้าที่เป็นสารก่อเมทริกซ์ควบคุมการปลดปล่อยยาหลัก?</t>
        </is>
      </c>
      <c r="D24" s="186" t="n"/>
      <c r="E24" s="186" t="inlineStr">
        <is>
          <t>Hydroxypropyl methylcellulose (HPMC / Hypromellose)</t>
        </is>
      </c>
      <c r="F24" s="186" t="inlineStr">
        <is>
          <t>Acacia</t>
        </is>
      </c>
      <c r="G24" s="186" t="inlineStr">
        <is>
          <t>Sodium starch glycolate</t>
        </is>
      </c>
      <c r="H24" s="186" t="inlineStr">
        <is>
          <t>Lactose monohydrate</t>
        </is>
      </c>
      <c r="I24" s="186" t="inlineStr">
        <is>
          <t>Magnesium stearate</t>
        </is>
      </c>
      <c r="J24" s="185" t="n">
        <v>1</v>
      </c>
      <c r="K24" s="186" t="inlineStr">
        <is>
          <t>✅ คำตอบที่ถูกต้อง: ข้อ ก. Hydroxypropyl methylcellulose (HPMC / Hypromellose)
🎯 ทำไมข้อนี้ถึงถูก:
ข้อ ก. HPMC (เกรดความหนืดสูง) ทำหน้าที่เป็น Hydrophilic matrix polymer เมื่อสัมผัสน้ำจะดูดน้ำและพองตัวเป็นเจลหนืด ควบคุมอัตราการแพร่ออกของ ISMN อย่างสม่ำเสมอ
🔍 ข้ออื่นผิดเพราะอะไร:
• ข้อ ข. (Acacia): เป็นกัมธรรมชาติ ไม่นิยมใช้เป็น sustained matrix หลัก
• ข้อ ค. (SSG): เป็น Superdisintegrant เร่งให้ยาแตกตัว
• ข้อ ง. (Lactose): เป็น Diluent
• ข้อ จ. (Magnesium stearate): เป็น Lubricant</t>
        </is>
      </c>
      <c r="L24" s="186" t="n"/>
      <c r="M24" s="186" t="inlineStr">
        <is>
          <t>Product Group 3: Spectroscopy &amp; Optics</t>
        </is>
      </c>
      <c r="N24" s="186" t="inlineStr">
        <is>
          <t>3.1 UV-Vis Spectroscopy</t>
        </is>
      </c>
      <c r="O24" s="185" t="inlineStr">
        <is>
          <t>Product</t>
        </is>
      </c>
      <c r="P24" s="186" t="inlineStr">
        <is>
          <t>ข้อสอบจริง Product ปี 2562 ข้อ 4</t>
        </is>
      </c>
      <c r="Q24" s="185" t="inlineStr">
        <is>
          <t>ข้อสอบจริง</t>
        </is>
      </c>
      <c r="R24" s="185" t="inlineStr">
        <is>
          <t>2562</t>
        </is>
      </c>
      <c r="S24" s="185" t="n"/>
    </row>
    <row r="25" ht="24" customHeight="1" s="49">
      <c r="A25" s="185" t="n">
        <v>23</v>
      </c>
      <c r="B25" s="186" t="n"/>
      <c r="C25" s="186" t="inlineStr">
        <is>
          <t>จากโครงสร้างทางเคมีของ Griseofulvin การตรวจวิเคราะห์คุณภาพตามเภสัชตำรับเพื่อยืนยัน Stereochemistry และแยก Active enantiomer ออกจากไอโซเมอร์ที่ไม่ออกฤทธิ์ ต้องใช้เครื่องมือใด?</t>
        </is>
      </c>
      <c r="D25" s="186" t="n"/>
      <c r="E25" s="186" t="inlineStr">
        <is>
          <t>Polarimeter (ตรวจวัดค่าการหมุนระนาบแสงจำเพาะ Specific Optical Rotation [alpha]D)</t>
        </is>
      </c>
      <c r="F25" s="186" t="inlineStr">
        <is>
          <t>Proton NMR Spectrometer</t>
        </is>
      </c>
      <c r="G25" s="186" t="inlineStr">
        <is>
          <t>Refractometer</t>
        </is>
      </c>
      <c r="H25" s="186" t="inlineStr">
        <is>
          <t>Infrared Spectrophotometer (FTIR)</t>
        </is>
      </c>
      <c r="I25" s="186" t="inlineStr">
        <is>
          <t>UV-Visible Spectrophotometer</t>
        </is>
      </c>
      <c r="J25" s="185" t="n">
        <v>1</v>
      </c>
      <c r="K25" s="186" t="inlineStr">
        <is>
          <t>✅ คำตอบที่ถูกต้อง: ข้อ ก. Polarimeter (ตรวจวัดค่าการหมุนระนาบแสงจำเพาะ Specific Optical Rotation [alpha]D)
🎯 ทำไมข้อนี้ถึงถูก:
ข้อ ก. การวัดค่า Specific Optical Rotation ([alpha]D) ด้วยเครื่อง Polarimeter ตาม USP &lt;781&gt; เป็นการทดสอบคุณสมบัติทางแสงจำเพาะที่สามารถแยกความแตกต่างระหว่าง (+)-enantiomer ที่ออกฤทธิ์ กับ (-)-enantiomer ที่ไม่ออกฤทธิ์ได้อย่างแม่นยำ
🔍 ข้ออื่นผิดเพราะอะไร:
• ข้อ ข. (1H-NMR): สเปกตรัม NMR ของคู่ Enantiomers จะเหมือนกันทุกประการในสภาวะ Achiral solvent ทั่วไป
• ข้อ ค. (Refractometer): ใช้วัดดัชนีหักเหของแสง ไม่สามารถแยก Enantiomers ได้
• ข้อ ง. (FTIR): สเปกตรัมอินฟราเรดของคู่ Enantiomers จะตรงกันทุกตำแหน่งพีค ไม่สามารถแยก Enantiomers ได้
• ข้อ จ. (UV-Vis): สเปกตรัม UV ของ Enantiomers เหมือนกันทุกประการ</t>
        </is>
      </c>
      <c r="L25" s="186" t="n"/>
      <c r="M25" s="186" t="inlineStr">
        <is>
          <t>Product Group 3: Spectroscopy &amp; Optics</t>
        </is>
      </c>
      <c r="N25" s="186" t="inlineStr">
        <is>
          <t>3.4 Polarimetry</t>
        </is>
      </c>
      <c r="O25" s="185" t="inlineStr">
        <is>
          <t>Product</t>
        </is>
      </c>
      <c r="P25" s="186" t="inlineStr">
        <is>
          <t>ข้อสอบจริง Product ปี 2561 ข้อ 11</t>
        </is>
      </c>
      <c r="Q25" s="185" t="inlineStr">
        <is>
          <t>ข้อสอบจริง</t>
        </is>
      </c>
      <c r="R25" s="185" t="inlineStr">
        <is>
          <t>2561</t>
        </is>
      </c>
      <c r="S25" s="185" t="n"/>
    </row>
    <row r="26" ht="24" customHeight="1" s="49">
      <c r="A26" s="185" t="n">
        <v>24</v>
      </c>
      <c r="B26" s="186" t="inlineStr">
        <is>
          <t>พิจารณาแผนผังโครงสร้างของระบบนำส่งยาผ่านผิวหนังชนิดแผ่นแปะ (Transdermal patch) [📷 มีรูปภาพประกอบ: image104.png] ซึ่งประกอบด้วยชั้นต่างๆ ได้แก่ Backing layer, Drug reservoir (ของเหลวหรือเจลบรรจุตัวยา), Rate-controlling membrane, และ Adhesive layer</t>
        </is>
      </c>
      <c r="C26" s="186" t="inlineStr">
        <is>
          <t>ระบบนำส่งยาผ่านผิวหนังชนิดแผ่นแปะในภาพโครงสร้างข้างต้น จัดเป็นระบบแผ่นแปะประเภทใด?</t>
        </is>
      </c>
      <c r="D26" s="186" t="n"/>
      <c r="E26" s="186" t="inlineStr">
        <is>
          <t>Membrane-controlled reservoir system</t>
        </is>
      </c>
      <c r="F26" s="186" t="inlineStr">
        <is>
          <t>Monolithic matrix dispersion system</t>
        </is>
      </c>
      <c r="G26" s="186" t="inlineStr">
        <is>
          <t>Drug-in-adhesive system</t>
        </is>
      </c>
      <c r="H26" s="186" t="inlineStr">
        <is>
          <t>Microreservoir system</t>
        </is>
      </c>
      <c r="I26" s="186" t="inlineStr">
        <is>
          <t>Peripheral adhesive matrix design</t>
        </is>
      </c>
      <c r="J26" s="185" t="n">
        <v>1</v>
      </c>
      <c r="K26" s="186" t="inlineStr">
        <is>
          <t>✅ คำตอบที่ถูกต้อง: ข้อ ก. Membrane-controlled reservoir system
🎯 ทำไมข้อนี้ถึงถูก:
โครงสร้างที่มีชั้นกระเปาะกักเก็บยา (Drug reservoir) และมีเยื่อเลือกผ่านควบคุมอัตราการปลดปล่อยยา (Rate-controlling membrane) จัดเป็น Membrane-controlled reservoir system (เช่น แผ่นแปะ Scopolamine หรือ Fentanyl รุ่นดั้งเดิม)
🔍 ข้ออื่นผิดเพราะอะไร:
• ข้อ ข.: Monolithic matrix dispersion system เป็นระบบที่ตัวยากระจายตัวสม่ำเสมอในชั้นพอลิเมอร์เมทริกซ์โดยไม่มีเยื่อเลือกผ่านแยกต่างหาก
• ข้อ ค.: Drug-in-adhesive system เป็นระบบที่ตัวยาละลายหรือกระจายตัวอยู่ในชั้นกาวเหนียวโดยตรง ไม่มีการแยกชั้นบรรจุยาและเยื่อควบคุมการปลดปล่อย
• ข้อ ง.: Microreservoir system เป็นระบบผสมผสานที่มีกระเปาะยาขนาดไมโครจำนวนมากกระจายตัวอยู่ในชั้นพอลิเมอร์เมทริกซ์
• ข้อ จ.: Peripheral adhesive matrix design เป็นระบบที่ชั้นกาวเหนียวอยู่เฉพาะบริเวณขอบรอบนอกของแผ่นแปะเพื่อหลีกเลี่ยงไม่ให้กาวสัมผัสกับตัวยาโดยตรง</t>
        </is>
      </c>
      <c r="L26" s="186" t="n"/>
      <c r="M26" s="186" t="inlineStr">
        <is>
          <t>Product Group 3: Spectroscopy &amp; Optics</t>
        </is>
      </c>
      <c r="N26" s="186" t="inlineStr">
        <is>
          <t>3.2 Infrared (IR) Spectroscopy</t>
        </is>
      </c>
      <c r="O26" s="185" t="inlineStr">
        <is>
          <t>Product</t>
        </is>
      </c>
      <c r="P26" s="186" t="inlineStr">
        <is>
          <t>ข้อสอบจริง Product ปี 2561 ข้อ 12</t>
        </is>
      </c>
      <c r="Q26" s="185" t="inlineStr">
        <is>
          <t>ข้อสอบจริง</t>
        </is>
      </c>
      <c r="R26" s="185" t="inlineStr">
        <is>
          <t>2561</t>
        </is>
      </c>
      <c r="S26" s="185" t="inlineStr">
        <is>
          <t>CASE_2561_PATCH_01</t>
        </is>
      </c>
    </row>
    <row r="27" ht="24" customHeight="1" s="49">
      <c r="A27" s="185" t="n">
        <v>25</v>
      </c>
      <c r="B27" s="186" t="inlineStr">
        <is>
          <t>พิจารณาแผนผังโครงสร้างของระบบนำส่งยาผ่านผิวหนังชนิดแผ่นแปะ (Transdermal patch) [📷 มีรูปภาพประกอบ: image104.png] ซึ่งประกอบด้วยชั้นต่างๆ ได้แก่ Backing layer, Drug reservoir (ของเหลวหรือเจลบรรจุตัวยา), Rate-controlling membrane, และ Adhesive layer</t>
        </is>
      </c>
      <c r="C27" s="186" t="inlineStr">
        <is>
          <t>จากโครงสร้างของระบบแผ่นแปะส่งยาผ่านผิวหนังข้างต้น ตัวยาสำคัญจะถูกกักเก็บและบรรจุอยู่ในชั้นใดของโครงสร้าง?</t>
        </is>
      </c>
      <c r="D27" s="186" t="n"/>
      <c r="E27" s="186" t="inlineStr">
        <is>
          <t>ชั้นกระเปาะบรรจุยา (Drug reservoir layer)</t>
        </is>
      </c>
      <c r="F27" s="186" t="inlineStr">
        <is>
          <t>ชั้นแผ่นฟิล์มลอกออกก่อนใช้งาน (Release liner)</t>
        </is>
      </c>
      <c r="G27" s="186" t="inlineStr">
        <is>
          <t>ชั้นเยื่อควบคุมการปลดปล่อยยา (Rate-controlling membrane)</t>
        </is>
      </c>
      <c r="H27" s="186" t="inlineStr">
        <is>
          <t>ชั้นแผ่นประกบด้านหลังกันน้ำ (Backing layer)</t>
        </is>
      </c>
      <c r="I27" s="186" t="inlineStr">
        <is>
          <t>ชั้นแถบกาวเหนียวติดผิวหนัง (Adhesive layer)</t>
        </is>
      </c>
      <c r="J27" s="185" t="n">
        <v>1</v>
      </c>
      <c r="K27" s="186" t="inlineStr">
        <is>
          <t>✅ คำตอบที่ถูกต้อง: ข้อ ก. ชั้นกระเปาะบรรจุยา (Drug reservoir layer)
🎯 ทำไมข้อนี้ถึงถูก:
Drug reservoir layer คือส่วนที่ทำหน้าที่เป็นคลังกักเก็บตัวยาสำคัญในรูปสารละลายหรือเจลแขวนตะกอน เพื่อค่อยๆ ปลดปล่อยตัวยาผ่านเยื่อควบคุมอัตราการซึมผ่านเข้าสู่ผิวหนัง
🔍 ข้ออื่นผิดเพราะอะไร:
• ข้อ ข.: Release liner เป็นแผ่นฟิล์มพลาสติกที่ใช้ปิดป้องกันชั้นกาวเหนียว ซึ่งผู้ป่วยต้องลอกทิ้งก่อนนำแผ่นแปะไปติดบนผิวหนัง
• ข้อ ค.: Rate-controlling membrane ทำหน้าที่ควบคุมอัตราการแพร่ออกของโมเลกุลยา ไม่ใช่ชั้นกักเก็บเนื้อตัวยาหลัก
• ข้อ ง.: Backing layer ทำหน้าที่เป็นแผ่นประกบด้านหลังที่ไม่ดูดซึมน้ำและยา เพื่อป้องกันไม่ให้ตัวยาระเหยหรือรั่วไหลออกสู่ภายนอก
• ข้อ จ.: Adhesive layer ทำหน้าที่เป็นแถบกาวเหนียวเพื่อให้แผ่นแปะยึดติดแน่นกับชั้นผิวหนังตลอดระยะเวลาการใช้งาน</t>
        </is>
      </c>
      <c r="L27" s="186" t="n"/>
      <c r="M27" s="186" t="inlineStr">
        <is>
          <t>Product Group 3: Spectroscopy &amp; Optics</t>
        </is>
      </c>
      <c r="N27" s="186" t="inlineStr">
        <is>
          <t>3.2 Infrared (IR) Spectroscopy</t>
        </is>
      </c>
      <c r="O27" s="185" t="inlineStr">
        <is>
          <t>Product</t>
        </is>
      </c>
      <c r="P27" s="186" t="inlineStr">
        <is>
          <t>ข้อสอบจริง Product ปี 2561 ข้อ 13</t>
        </is>
      </c>
      <c r="Q27" s="185" t="inlineStr">
        <is>
          <t>ข้อสอบจริง</t>
        </is>
      </c>
      <c r="R27" s="185" t="inlineStr">
        <is>
          <t>2561</t>
        </is>
      </c>
      <c r="S27" s="185" t="inlineStr">
        <is>
          <t>CASE_2561_PATCH_01</t>
        </is>
      </c>
    </row>
    <row r="28" ht="24" customHeight="1" s="49">
      <c r="A28" s="185" t="n">
        <v>26</v>
      </c>
      <c r="B28" s="186" t="n"/>
      <c r="C28" s="186" t="inlineStr">
        <is>
          <t>ตัวยาสำคัญชนิดหนึ่งมีความสามารถในการละลายน้ำได้ดีเยี่ยม (High water solubility) มีความคงตัวดีมากในน้ำและไม่สลายตัวด้วยความร้อน ต้องการพัฒนาเป็นรูปแบบยาเตรียมชนิดรับประทานที่ออกฤทธิ์เร็ว ควรเลือกพัฒนายาในรูปแบบใด?</t>
        </is>
      </c>
      <c r="D28" s="186" t="n"/>
      <c r="E28" s="186" t="inlineStr">
        <is>
          <t>ยาน้ำใสรับประทาน (Oral solution)</t>
        </is>
      </c>
      <c r="F28" s="186" t="inlineStr">
        <is>
          <t>ยาน้ำแขวนตะกอน (Oral suspension)</t>
        </is>
      </c>
      <c r="G28" s="186" t="inlineStr">
        <is>
          <t>ยาเม็ดชนิดออกฤทธิ์ยืดเวลา (Extended-release tablets)</t>
        </is>
      </c>
      <c r="H28" s="186" t="inlineStr">
        <is>
          <t>ยาแคปซูลนิ่มชนิดบรรจุน้ำมัน (Soft gelatin capsules with oily vehicle)</t>
        </is>
      </c>
      <c r="I28" s="186" t="inlineStr">
        <is>
          <t>ยาเม็ดชนิดเคี้ยวที่มีสารก่อเมทริกซ์ (Chewable matrix tablets)</t>
        </is>
      </c>
      <c r="J28" s="185" t="n">
        <v>1</v>
      </c>
      <c r="K28" s="186" t="inlineStr">
        <is>
          <t>✅ คำตอบที่ถูกต้อง: ข้อ ก. ยาน้ำใสรับประทาน (Oral solution)
🎯 ทำไมข้อนี้ถึงถูก:
ข้อ ก. Oral solution ตัวยาอยู่ในรูปสารละลายโมเลกุลพร้อมดูดซึมทันทีโดยไม่ต้องผ่านขั้นตอนการแตกตัวหรือการละลาย จึงออกฤทธิ์ได้รวดเร็วที่สุดในบรรดารูปแบบยารับประทาน
🔍 ข้ออื่นผิดเพราะอะไร:
• ข้อ ข. (Suspension): ใช้สำหรับยาที่ไม่ละลายน้ำ
• ข้อ ค. (Extended release): ออกฤทธิ์ช้า ไม่ตรงกับความต้องการ
• ข้อ ง. (Softgel น้ำมัน): ใช้สำหรับยาไม่ละลายน้ำ
• ข้อ จ. (Chewable matrix): ออกฤทธิ์ช้ากว่ายาน้ำใส</t>
        </is>
      </c>
      <c r="L28" s="186" t="n"/>
      <c r="M28" s="186" t="inlineStr">
        <is>
          <t>Product Group 3: Spectroscopy &amp; Optics</t>
        </is>
      </c>
      <c r="N28" s="186" t="inlineStr">
        <is>
          <t>3.1 UV-Vis Spectroscopy</t>
        </is>
      </c>
      <c r="O28" s="185" t="inlineStr">
        <is>
          <t>Product</t>
        </is>
      </c>
      <c r="P28" s="186" t="inlineStr">
        <is>
          <t>ข้อสอบจริง Product ปี 2561 ข้อ 15</t>
        </is>
      </c>
      <c r="Q28" s="185" t="inlineStr">
        <is>
          <t>ข้อสอบจริง</t>
        </is>
      </c>
      <c r="R28" s="185" t="inlineStr">
        <is>
          <t>2561</t>
        </is>
      </c>
      <c r="S28" s="185" t="n"/>
    </row>
    <row r="29" ht="24" customHeight="1" s="49">
      <c r="A29" s="185" t="n">
        <v>27</v>
      </c>
      <c r="B29" s="186" t="n"/>
      <c r="C29" s="186" t="inlineStr">
        <is>
          <t>การพล็อตสเปกตรัมอินฟราเรด (FTIR Spectrum) ตามมาตรฐานสากล แกน X และแกน Y จะต้องประกอบด้วยข้อมูลพารามิเตอร์ใดตามลำดับ?</t>
        </is>
      </c>
      <c r="D29" s="186" t="n"/>
      <c r="E29" s="186" t="inlineStr">
        <is>
          <t>แกน X = เลขคลื่น (Wavenumber, cm^-1) และ แกน Y = ร้อยละการส่องผ่าน (% Transmittance)</t>
        </is>
      </c>
      <c r="F29" s="186" t="inlineStr">
        <is>
          <t>แกน X = ความยาวคลื่น (Wavelength, nm) และ แกน Y = การดูดกลืนแสง (Absorbance)</t>
        </is>
      </c>
      <c r="G29" s="186" t="inlineStr">
        <is>
          <t>แกน X = เวลาในการชะ (Retention time, min) และ แกน Y = การดูดกลืนแสง (Absorbance)</t>
        </is>
      </c>
      <c r="H29" s="186" t="inlineStr">
        <is>
          <t>แกน X = ร้อยละการส่องผ่าน (% Transmittance) และ แกน Y = เวลา (Time)</t>
        </is>
      </c>
      <c r="I29" s="186" t="inlineStr">
        <is>
          <t>แกน X = การดูดกลืนแสง (Absorbance) และ แกน Y = เลขคลื่น (Wavenumber, cm^-1)</t>
        </is>
      </c>
      <c r="J29" s="185" t="n">
        <v>1</v>
      </c>
      <c r="K29" s="186" t="inlineStr">
        <is>
          <t>✅ คำตอบที่ถูกต้อง: ข้อ ก. แกน X = เลขคลื่น (Wavenumber, cm^-1) และ แกน Y = ร้อยละการส่องผ่าน (% Transmittance)
🎯 ทำไมข้อนี้ถึงถูก:
ข้อ ก. สเปกตรัม FTIR มาตรฐานตามเภสัชตำรับสากล (USP &lt;197&gt;) กำหนดให้แสดง:
• แกน X (แนวนอน): เลขคลื่น (Wavenumber = 1/lambda) มีหน่วยเป็น cm^-1 โดยไล่สเกลจาก 4000 cm^-1 (ซ้าย) ไปยัง 400 cm^-1 (ขวา)
• แกน Y (แนวตั้ง): ร้อยละของการส่องผ่านแสง (% Transmittance: %T) จาก 0 ถึง 100% ทำให้พีคการดูดกลืนแสงชี้ลงด้านล่าง
🔍 ข้ออื่นผิดเพราะอะไร:
• ข้อ ข. (X = Wavelength, Y = Absorbance): เป็นรูปแบบกราฟของ UV-Visible Spectrophotometry
• ข้อ ค. (X = Retention time, Y = Absorbance): เป็นรูปแบบของโครมาโทแกรม HPLC หรือ GC
• ข้อ ง. (X = %T, Y = Time): รูปแบบกราฟไม่ถูกต้อง
• ข้อ จ. (X = Absorbance, Y = Wavenumber): สลับแกน X และ Y ผิด</t>
        </is>
      </c>
      <c r="L29" s="186" t="n"/>
      <c r="M29" s="186" t="inlineStr">
        <is>
          <t>Product Group 3: Spectroscopy &amp; Optics</t>
        </is>
      </c>
      <c r="N29" s="186" t="inlineStr">
        <is>
          <t>3.2 Infrared (IR) Spectroscopy</t>
        </is>
      </c>
      <c r="O29" s="185" t="inlineStr">
        <is>
          <t>Product</t>
        </is>
      </c>
      <c r="P29" s="186" t="inlineStr">
        <is>
          <t>ข้อสอบจริง Product ปี 2561 ข้อ 22</t>
        </is>
      </c>
      <c r="Q29" s="185" t="inlineStr">
        <is>
          <t>ข้อสอบจริง</t>
        </is>
      </c>
      <c r="R29" s="185" t="inlineStr">
        <is>
          <t>2561</t>
        </is>
      </c>
      <c r="S29" s="185" t="n"/>
    </row>
    <row r="30" ht="24" customHeight="1" s="49">
      <c r="A30" s="185" t="n">
        <v>28</v>
      </c>
      <c r="B30" s="186" t="n"/>
      <c r="C30" s="186" t="inlineStr">
        <is>
          <t>หากต้องการควบคุมคุณภาพวัตถุดิบ Griseofulvin ให้เป็นไอโซเมอร์ที่มีโครงสร้าง 3 มิติถูกต้องตามรูปภาพ [📷 มีรูปภาพประกอบ: image110.png] ควรเลือกใช้เครื่องมือวิเคราะห์ชนิดใด?</t>
        </is>
      </c>
      <c r="D30" s="186" t="n"/>
      <c r="E30" s="186" t="inlineStr">
        <is>
          <t>Polarimeter (ตรวจวัดค่าการหมุนระนาบแสงโพลาไรซ์จำเพาะ Specific Optical Rotation)</t>
        </is>
      </c>
      <c r="F30" s="186" t="inlineStr">
        <is>
          <t>Refractometer (เครื่องวัดดัชนีหักเหของแสง)</t>
        </is>
      </c>
      <c r="G30" s="186" t="inlineStr">
        <is>
          <t>X-ray Powder Diffractometer (XRPD)</t>
        </is>
      </c>
      <c r="H30" s="186" t="inlineStr">
        <is>
          <t>Infrared Spectrophotometer (FTIR)</t>
        </is>
      </c>
      <c r="I30" s="186" t="inlineStr">
        <is>
          <t>UV-Visible Spectrophotometer</t>
        </is>
      </c>
      <c r="J30" s="185" t="n">
        <v>4</v>
      </c>
      <c r="K30" s="186" t="inlineStr">
        <is>
          <t>✅ คำตอบที่ถูกต้อง: ข้อ ง. Polarimeter
🎯 ทำไมข้อนี้ถึงถูก:
Specific optical rotation ([α]D) เป็นค่าคงที่ทางฟิสิกส์ที่แสดงความสามารถของสารที่มี Chiral center (Optically active substance) ในการหมุนระนาบของแสงโพลาไรซ์ (Plane-polarized light) ซึ่งเครื่องมือที่ใช้วัดค่ามุมการหมุนของแสงโพลาไรซ์คือ Polarimeter
🔍 ข้ออื่นผิดเพราะอะไร:
• ข้อ ก. UV-Vis Spectrophotometer: ใช้วัดการดูดกลืนแสงในย่าน UV-Visible เพื่อหาความเข้มข้นหรือเอกลักษณ์
• ข้อ ข. Infrared Spectrophotometer: ใช้วัดการสั่นของพันธะเพื่อระบุหมู่ฟังก์ชัน
• ข้อ ค. Fluorescence Spectrometer: ใช้วัดการเปล่งแสงฟลูออเรสเซนต์
• ข้อ จ. Refractometer: ใช้วัดดัชนีหักเหของแสง (Refractive index)</t>
        </is>
      </c>
      <c r="L30" s="186" t="n"/>
      <c r="M30" s="186" t="inlineStr">
        <is>
          <t>Product Group 3: Spectroscopy &amp; Optics</t>
        </is>
      </c>
      <c r="N30" s="186" t="inlineStr">
        <is>
          <t>3.4 Polarimetry</t>
        </is>
      </c>
      <c r="O30" s="185" t="inlineStr">
        <is>
          <t>Product</t>
        </is>
      </c>
      <c r="P30" s="186" t="inlineStr">
        <is>
          <t>[SOURCE: ข้อสอบจริง PLE CC1 (Product) ปี 2561 ข้อ 47]</t>
        </is>
      </c>
      <c r="Q30" s="185" t="inlineStr">
        <is>
          <t>ข้อสอบจริง</t>
        </is>
      </c>
      <c r="R30" s="185" t="inlineStr">
        <is>
          <t>2561</t>
        </is>
      </c>
      <c r="S30" s="185" t="n"/>
    </row>
    <row r="31" ht="24" customHeight="1" s="49">
      <c r="A31" s="185" t="n">
        <v>29</v>
      </c>
      <c r="B31" s="186" t="n"/>
      <c r="C31" s="186" t="inlineStr">
        <is>
          <t>จากข้อมูลความคงตัวและความสามารถในการละลายของยา Furosemide [📷 มีรูปภาพประกอบ: image111.png] ซึ่งพบว่าตัวยาละลายได้ดีในสภาวะด่าง (pH &gt; 7.0) และมีความคงตัวดีที่สุดในสภาวะด่างอ่อน หากต้องการเตรียมเป็นยาน้ำรับประทาน ควรเลือกสูตรตำรับในข้อใด?</t>
        </is>
      </c>
      <c r="D31" s="186" t="n"/>
      <c r="E31" s="186" t="inlineStr">
        <is>
          <t>ยาน้ำเชื่อมหรือยาอีลิกเซอร์ที่ปรับสภาวะบัฟเฟอร์เป็นด่างอ่อน (Alkaline buffered oral solution / Elixir pH 7.5 - 8.5)</t>
        </is>
      </c>
      <c r="F31" s="186" t="inlineStr">
        <is>
          <t>ยาน้ำเชื่อมสภาวะกรดจัด (Syrup pH 3.0)</t>
        </is>
      </c>
      <c r="G31" s="186" t="inlineStr">
        <is>
          <t>ยาน้ำแขวนตะกอนสภาวะกรด (Suspension pH 4.0)</t>
        </is>
      </c>
      <c r="H31" s="186" t="inlineStr">
        <is>
          <t>ยาน้ำมันสำหรับรับประทาน (Oral oily solution)</t>
        </is>
      </c>
      <c r="I31" s="186" t="inlineStr">
        <is>
          <t>ยาน้ำเชื่อมที่ไม่มีการควบคุมความเป็นกรด-ด่าง</t>
        </is>
      </c>
      <c r="J31" s="185" t="n">
        <v>1</v>
      </c>
      <c r="K31" s="186" t="inlineStr">
        <is>
          <t>✅ คำตอบที่ถูกต้อง: ข้อ ก. 0.1 M NaOH (หรือสารละลายบัฟเฟอร์ที่มี pH เป็นด่าง)
🎯 ทำไมข้อนี้ถึงถูก:
Furosemide เป็นยาที่มีคุณสมบัติเป็นกรดอ่อน (Weak acid, มีหมู่ Carboxylic acid และ Sulfonamide) ซึ่งสามารถละลายได้ดีมากในสารละลายที่มีสภาวะเป็นด่าง เช่น 0.1 M NaOH หรือบัฟเฟอร์ pH ด่าง เนื่องจากยาจะแตกตัวเป็นไอออน (Ionized form) ทำให้ละลายได้อย่างสมบูรณ์และให้ค่าการดูดกลืนแสงที่สม่ำเสมอตามกฎของ Beer-Lambert Law
🔍 ข้ออื่นผิดเพราะอะไร:
• ข้อ ข.: 0.1 M HCl มีสภาวะเป็นกรดแก่ ทำให้ Furosemide อยู่ในรูปโมเลกุลที่ไม่แตกตัว (Unionized form) ซึ่งแทบไม่ละลายน้ำและเกิดการตกตะกอนในคิวเวตต์
• ข้อ ค.: น้ำกลั่นบริสุทธิ์มีค่า pH ประมาณ 5.5-7.0 ซึ่ง Furosemide ละลายได้น้อยมาก (ละลายได้เพียงประมาณ 18-20 mg/L) จึงไม่เหมาะสำหรับเตรียมสารละลายวิเคราะห์
• ข้อ ง.: สารละลายที่มี pH 3.0 ยิ่งทำให้ยาอยู่ในรูปไม่แตกตัวและไม่ละลาย ส่งผลให้ค่า Absorbance คลาดเคลื่อนอย่างรุนแรง
• ข้อ จ.: การใช้ตัวทำละลายที่ทำให้ยาตกตะกอน จะทำให้เกิดการกระเจิงของแสง (Light scattering) รบกวนการวัดค่าทางสเปกโทรโฟโตเมทรี</t>
        </is>
      </c>
      <c r="L31" s="186" t="n"/>
      <c r="M31" s="186" t="inlineStr">
        <is>
          <t>Product Group 3: Spectroscopy &amp; Optics</t>
        </is>
      </c>
      <c r="N31" s="186" t="inlineStr">
        <is>
          <t>3.1 UV-Vis Spectroscopy</t>
        </is>
      </c>
      <c r="O31" s="185" t="inlineStr">
        <is>
          <t>Product</t>
        </is>
      </c>
      <c r="P31" s="186" t="inlineStr">
        <is>
          <t>ข้อสอบจริง Product ปี 2561 ข้อ 58</t>
        </is>
      </c>
      <c r="Q31" s="185" t="inlineStr">
        <is>
          <t>ข้อสอบจริง</t>
        </is>
      </c>
      <c r="R31" s="185" t="inlineStr">
        <is>
          <t>2561</t>
        </is>
      </c>
      <c r="S31" s="185" t="n"/>
    </row>
    <row r="32" ht="24" customHeight="1" s="49">
      <c r="A32" s="185" t="n">
        <v>30</v>
      </c>
      <c r="B32" s="186" t="n"/>
      <c r="C32" s="186" t="inlineStr">
        <is>
          <t>ข้อใดต่อไปนี้กล่าวได้ ถูกต้อง เกี่ยวกับหลักการและกลไกการปลดปล่อยตัวยาของยาเม็ด Morphine sulfate extended-release tablets (เช่น MS Contin)?</t>
        </is>
      </c>
      <c r="D32" s="186" t="n"/>
      <c r="E32" s="186" t="inlineStr">
        <is>
          <t>เป็นระบบเมทริกซ์ชนิดไม่ละลายน้ำหรือชนิดชอบน้ำ (Hydrophilic or Hydrophobic monolithic matrix system) ที่ควบคุมการปลดปล่อยตัวยาอย่างต่อเนื่องสม่ำเสมอตลอด 12 ชั่วโมง</t>
        </is>
      </c>
      <c r="F32" s="186" t="inlineStr">
        <is>
          <t>เป็นระบบ Reservoir ที่เคลือบฟิล์มด้วย Cellulose acetate phthalate (CAP) เพื่อให้แตกตัวในกระเพาะอาหาร</t>
        </is>
      </c>
      <c r="G32" s="186" t="inlineStr">
        <is>
          <t>ตัวยาจะถูกกักเก็บและปลดปล่อยเฉพาะที่ลำไส้เล็กส่วนต้นแบบรวดเร็วทั้งหมดในคราวเดียว</t>
        </is>
      </c>
      <c r="H32" s="186" t="inlineStr">
        <is>
          <t>ระบบเมทริกซ์ขี้ผึ้งต้องละลายน้ำได้อย่างสมบูรณ์จึงจะปลดปล่อยตัวยาได้</t>
        </is>
      </c>
      <c r="I32" s="186" t="inlineStr">
        <is>
          <t>ผู้ป่วยสามารถบดหรือเคี้ยวเม็ดยาก่อนกลืนได้โดยไม่ส่งผลต่อการปลดปล่อยยา</t>
        </is>
      </c>
      <c r="J32" s="185" t="n">
        <v>1</v>
      </c>
      <c r="K32" s="186" t="inlineStr">
        <is>
          <t>✅ คำตอบที่ถูกต้อง: ข้อ ก. เป็นระบบเมทริกซ์ชนิดไม่ละลายน้ำหรือชนิดชอบน้ำ (Hydrophilic or Hydrophobic monolithic matrix system) ที่ควบคุมการปลดปล่อยตัวยาอย่างต่อเนื่องสม่ำเสมอตลอด 12 ชั่วโมง
🎯 ทำไมข้อนี้ถึงถูก:
ข้อ ก. ระบบ Matrix (เช่น การใช้ Hydroxyalkylcellulose ร่วมกับ Cetostearyl alcohol) จะควบคุมให้อนุภาคยา Morphine ค่อยๆ ละลายและแพร่ออกมาอย่างช้าๆ รักษาระดับยาในเลือดให้คงที่
🔍 ข้ออื่นผิดเพราะอะไร:
• ข้อ ข. CAP เป็น Enteric polymer ไม่ใช่ระบบ Matrix ของ Morphine ER
• ข้อ ค. ยา ER ค่อยๆ ปลดปล่อยตลอดทางเดินอาหาร ไม่ได้ปล่อยหมดที่ลำไส้เล็กส่วนต้น
• ข้อ ง. Wax matrix ไม่ละลายน้ำ แต่ยาจะแพร่ออกผ่านรูพรุน
• ข้อ จ. ห้ามบดหรือเคี้ยวยา ER เด็ดขาด เพราะจะเกิด Dose Dumping เสียชีวิตจากการกดการหายใจได้</t>
        </is>
      </c>
      <c r="L32" s="186" t="n"/>
      <c r="M32" s="186" t="inlineStr">
        <is>
          <t>Product Group 3: Spectroscopy &amp; Optics</t>
        </is>
      </c>
      <c r="N32" s="186" t="inlineStr">
        <is>
          <t>3.1 UV-Vis Spectroscopy</t>
        </is>
      </c>
      <c r="O32" s="185" t="inlineStr">
        <is>
          <t>Product</t>
        </is>
      </c>
      <c r="P32" s="186" t="inlineStr">
        <is>
          <t>ข้อสอบจริง Product ปี 2561 ข้อ 104</t>
        </is>
      </c>
      <c r="Q32" s="185" t="inlineStr">
        <is>
          <t>ข้อสอบจริง</t>
        </is>
      </c>
      <c r="R32" s="185" t="inlineStr">
        <is>
          <t>2561</t>
        </is>
      </c>
      <c r="S32" s="185" t="n"/>
    </row>
    <row r="33" ht="24" customHeight="1" s="49">
      <c r="A33" s="185" t="n">
        <v>31</v>
      </c>
      <c r="B33" s="186" t="n"/>
      <c r="C33" s="186" t="inlineStr">
        <is>
          <t>ระบบนำส่งยาชนิดควบคุมการปลดปล่อยประเภท Membrane-controlled reservoir system มีพฤติกรรมการปลดปล่อยตัวยาสำคัญตามจลนศาสตร์การปลดปล่อย (Release kinetics) ในรูปแบบใดเป็นหลัก?</t>
        </is>
      </c>
      <c r="D33" s="186" t="n"/>
      <c r="E33" s="186" t="inlineStr">
        <is>
          <t>จลนศาสตร์อันดับศูนย์ (Zero-order release kinetics: อัตราการปลดปล่อยยาคงที่ตลอดเวลา)</t>
        </is>
      </c>
      <c r="F33" s="186" t="inlineStr">
        <is>
          <t>จลนศาสตร์อันดับหนึ่ง (First-order release kinetics)</t>
        </is>
      </c>
      <c r="G33" s="186" t="inlineStr">
        <is>
          <t>จลนศาสตร์อันดับสอง (Second-order release kinetics)</t>
        </is>
      </c>
      <c r="H33" s="186" t="inlineStr">
        <is>
          <t>จลนศาสตร์อันดับหนึ่งเทียม (Pseudo-first order kinetics)</t>
        </is>
      </c>
      <c r="I33" s="186" t="inlineStr">
        <is>
          <t>จลนศาสตร์แบบพาราโบลิกผกผัน</t>
        </is>
      </c>
      <c r="J33" s="185" t="n">
        <v>1</v>
      </c>
      <c r="K33" s="186" t="inlineStr">
        <is>
          <t>✅ คำตอบที่ถูกต้อง: ข้อ ก. Constant release rate (Zero-order kinetics ตราบใดที่ thermodynamic activity ภายในกระเปาะยายังคงที่)
🎯 ทำไมข้อนี้ถึงถูก:
ระบบนำส่งยาชนิด Membrane-controlled reservoir system มีกลไกการปลดปล่อยยาโดยตัวยาแพร่ผ่านเยื่อเลือกผ่านที่มีความหนาและพื้นที่ผิวคงที่ ตราบใดที่สารละลายตัวยาภายใน Reservoir ยังอยู่ในสภาวะอิ่มตัว (Saturated solution with excess drug) ค่า Thermodynamic activity ของตัวยาจะคงที่ ทำให้เกิดการปลดปล่อยยาในอัตราคงที่ตามเวลาเป็น Zero-order release kinetics
🔍 ข้ออื่นผิดเพราะอะไร:
• ข้อ ข.: Matrix diffusion-controlled system เป็นระบบที่ตัวยากระจายตัวสม่ำเสมอทั่วทั้งก้อนพอลิเมอร์ การปลดปล่อยยาจะเป็นไปตาม Square-root of time kinetics (Higuchi model) ไม่ใช่ Zero-order
• ข้อ ค.: Osmotic pump system เป็นระบบที่ใช้แรงดันออสโมติกผลักดันตัวยาออกจากรูเจาะเลเซอร์ มีโครงสร้างที่ซับซ้อนกว่า Membrane reservoir
• ข้อ ง.: Biodegradable polymer system เป็นระบบที่อัตราการปลดปล่อยยาขึ้นอยู่กับการย่อยสลายทางเคมีของสายพอลิเมอร์
• ข้อ จ.: Dissolution-controlled system เป็นระบบที่ควบคุมการปลดปล่อยยาด้วยอัตราการละลายช้าๆ ของพอลิเมอร์หรือสารเคลือบ</t>
        </is>
      </c>
      <c r="L33" s="186" t="n"/>
      <c r="M33" s="186" t="inlineStr">
        <is>
          <t>Product Group 3: Spectroscopy &amp; Optics</t>
        </is>
      </c>
      <c r="N33" s="186" t="inlineStr">
        <is>
          <t>3.1 UV-Vis Spectroscopy</t>
        </is>
      </c>
      <c r="O33" s="185" t="inlineStr">
        <is>
          <t>Product</t>
        </is>
      </c>
      <c r="P33" s="186" t="inlineStr">
        <is>
          <t>ข้อสอบจริง Product ปี 2559 ข้อ 2</t>
        </is>
      </c>
      <c r="Q33" s="185" t="inlineStr">
        <is>
          <t>ข้อสอบจริง</t>
        </is>
      </c>
      <c r="R33" s="185" t="inlineStr">
        <is>
          <t>2559</t>
        </is>
      </c>
      <c r="S33" s="185" t="n"/>
    </row>
    <row r="34" ht="24" customHeight="1" s="49">
      <c r="A34" s="185" t="n">
        <v>32</v>
      </c>
      <c r="B34" s="186" t="n"/>
      <c r="C34" s="186" t="inlineStr">
        <is>
          <t>ระบบนำส่งยาชนิดออกฤทธิ์ยืดเวลา (Extended-release system) ที่ตัวยาสำคัญผสมผสานและกระจายตัวเป็นเนื้อเดียวกันอย่างสม่ำเสมอในมวลพอลิเมอร์หรือไขมันตลอดทั้งหน่วยยา จัดเป็นระบบนำส่งยาประเภทใด?</t>
        </is>
      </c>
      <c r="D34" s="186" t="n"/>
      <c r="E34" s="186" t="inlineStr">
        <is>
          <t>ระบบเมทริกซ์ (Matrix delivery system)</t>
        </is>
      </c>
      <c r="F34" s="186" t="inlineStr">
        <is>
          <t>ระบบกระเปาะเยื่อกั้น (Membrane reservoir system)</t>
        </is>
      </c>
      <c r="G34" s="186" t="inlineStr">
        <is>
          <t>ระบบปั๊มออสโมติก (Osmotic pump system)</t>
        </is>
      </c>
      <c r="H34" s="186" t="inlineStr">
        <is>
          <t>ระบบปั๊มกลไก (Mechanical pump)</t>
        </is>
      </c>
      <c r="I34" s="186" t="inlineStr">
        <is>
          <t>ระบบกระเปาะเดี่ยว</t>
        </is>
      </c>
      <c r="J34" s="185" t="n">
        <v>1</v>
      </c>
      <c r="K34" s="186" t="inlineStr">
        <is>
          <t>✅ คำตอบที่ถูกต้อง: ข้อ ก. Monolithic matrix system
🎯 ทำไมข้อนี้ถึงถูก:
ระบบนำส่งยาที่มีตัวยากระจายตัวสม่ำเสมอเป็นเนื้อเดียวกันทั่วทั้งก้อนพอลิเมอร์ (Drug uniformly dispersed throughout the polymer matrix) จัดเป็นนิยามมาตรฐานของ Monolithic matrix system โดยการปลดปล่อยยาจะถูกควบคุมด้วยการแพร่ของตัวยาผ่านโครงข่ายเมทริกซ์
🔍 ข้ออื่นผิดเพราะอะไร:
• ข้อ ข.: Reservoir system ตัวยาจะถูกบรรจุในกระเปาะแกนกลางและล้อมรอบด้วยเยื่อฟิล์มบางๆ ควบคุมการซึมผ่าน ไม่ได้กระจายตัวทั่วทั้งเมทริกซ์
• ข้อ ค.: Osmotic drug delivery system ตัวยาและสารออสโมติกถูกหุ้มด้วย Semi-permeable membrane และปลดปล่อยยาผ่านรูเปิดเจาะเลเซอร์
• ข้อ ง.: Transdermal delivery system เป็นรูปแบบแผ่นแปะสำหรับส่งยาผ่านชั้นผิวหนัง ไม่ใช่ระบบเมทริกซ์ของยาเม็ดรับประทาน
• ข้อ จ.: Dissolution-controlled coated beads เป็นระบบที่ใช้ชั้นเคลือบละลายช้าหุ้มรอบเม็ดบีดส์ ไม่ใช่โครงสร้างแบบเนื้อเมทริกซ์สม่ำเสมอ</t>
        </is>
      </c>
      <c r="L34" s="186" t="n"/>
      <c r="M34" s="186" t="inlineStr">
        <is>
          <t>Product Group 3: Spectroscopy &amp; Optics</t>
        </is>
      </c>
      <c r="N34" s="186" t="inlineStr">
        <is>
          <t>3.1 UV-Vis Spectroscopy</t>
        </is>
      </c>
      <c r="O34" s="185" t="inlineStr">
        <is>
          <t>Product</t>
        </is>
      </c>
      <c r="P34" s="186" t="inlineStr">
        <is>
          <t>ข้อสอบจริง Product ปี 2559 ข้อ 6</t>
        </is>
      </c>
      <c r="Q34" s="185" t="inlineStr">
        <is>
          <t>ข้อสอบจริง</t>
        </is>
      </c>
      <c r="R34" s="185" t="inlineStr">
        <is>
          <t>2559</t>
        </is>
      </c>
      <c r="S34" s="185" t="n"/>
    </row>
    <row r="35" ht="24" customHeight="1" s="49">
      <c r="A35" s="185" t="n">
        <v>33</v>
      </c>
      <c r="B35" s="186" t="n"/>
      <c r="C35" s="186" t="inlineStr">
        <is>
          <t>ในใบรายงานผลการวิเคราะห์ (Certificate of Analysis: COA) สำหรับการตรวจปล่อยผ่านรุ่นผลิตของวัตถุดิบยา Levocetirizine dihydrochloride ซึ่งเป็น Enantiomer บริสุทธิ์ หัวข้อการทดสอบในข้อใดต่อไปนี้มีความจำเป็นอย่างยิ่งในการยืนยันความบริสุทธิ์ทางแสง (Optical purity)?</t>
        </is>
      </c>
      <c r="D35" s="186" t="n"/>
      <c r="E35" s="186" t="inlineStr">
        <is>
          <t>การวัดค่าการหมุนระนาบแสงจำเพาะ (Specific Optical Rotation)</t>
        </is>
      </c>
      <c r="F35" s="186" t="inlineStr">
        <is>
          <t>การตรวจหาปริมาณเถ้าคงเหลือจากการเผาไหม้ (Residue on ignition)</t>
        </is>
      </c>
      <c r="G35" s="186" t="inlineStr">
        <is>
          <t>การตรวจหาตัวทำละลายตกค้าง (Residual solvents)</t>
        </is>
      </c>
      <c r="H35" s="186" t="inlineStr">
        <is>
          <t>การตรวจความกร่อน (Friability)</t>
        </is>
      </c>
      <c r="I35" s="186" t="inlineStr">
        <is>
          <t>การตรวจเวลาการแตกตัว (Disintegration time)</t>
        </is>
      </c>
      <c r="J35" s="185" t="n">
        <v>1</v>
      </c>
      <c r="K35" s="186" t="inlineStr">
        <is>
          <t>✅ คำตอบที่ถูกต้อง: ข้อ ก. การวัดค่าการหมุนระนาบแสงจำเพาะ (Specific Optical Rotation)
🎯 ทำไมข้อนี้ถึงถูก:
การตรวจวัดค่า Specific Optical Rotation (USP &lt;781&gt;) เป็นการทดสอบมาตรฐานบังคับใน Certificate of Analysis (COA) ของ Levocetirizine dihydrochloride ซึ่งเป็น Enantiomer บริสุทธิ์ (R-enantiomer) เพื่อยืนยันความบริสุทธิ์ทางแสง (Optical purity) และควบคุมไม่ให้มี Dextrocetirizine (S-enantiomer) ปนเปื้อนเกินเกณฑ์
🔍 ข้ออื่นผิดเพราะอะไร:
• ข้อ ข.: Residue on ignition เป็นการตรวจหาปริมาณเถ้าคงเหลือจากสิ่งเจือปนอนินทรีย์ ไม่ได้ระบุหรือยืนยันคุณสมบัติทางแสงของไอโซเมอร์
• ข้อ ค.: Residual solvents เป็นการตรวจหาปริมาณตัวทำละลายอินทรีย์ตกค้างจากกระบวนการสังเคราะห์ทางเคมี ไม่เกี่ยวข้องกับ Optical purity
• ข้อ ง.: Friability เป็นการทดสอบความกร่อนทางกายภาพของยาเม็ดสำเร็จรูป ไม่ใช่หัวข้อการตรวจปล่อยผ่านรุ่นผลิตของผงวัตถุดิบยา
• ข้อ จ.: Disintegration time เป็นการทดสอบเวลาการแตกตัวของยาเม็ดหรือแคปซูล ไม่ใช้ในการตรวจวิเคราะห์วัตถุดิบตัวยาสำคัญ</t>
        </is>
      </c>
      <c r="L35" s="186" t="n"/>
      <c r="M35" s="186" t="inlineStr">
        <is>
          <t>Product Group 3: Spectroscopy &amp; Optics</t>
        </is>
      </c>
      <c r="N35" s="186" t="inlineStr">
        <is>
          <t>3.4 Polarimetry</t>
        </is>
      </c>
      <c r="O35" s="185" t="inlineStr">
        <is>
          <t>Product</t>
        </is>
      </c>
      <c r="P35" s="186" t="inlineStr">
        <is>
          <t>ข้อสอบจริง Product ปี 2559 ข้อ 22</t>
        </is>
      </c>
      <c r="Q35" s="185" t="inlineStr">
        <is>
          <t>ข้อสอบจริง</t>
        </is>
      </c>
      <c r="R35" s="185" t="inlineStr">
        <is>
          <t>2559</t>
        </is>
      </c>
      <c r="S35" s="185" t="n"/>
    </row>
    <row r="36" ht="24" customHeight="1" s="49">
      <c r="A36" s="185" t="n">
        <v>34</v>
      </c>
      <c r="B36" s="186" t="n"/>
      <c r="C36" s="186" t="inlineStr">
        <is>
          <t>ระบบนำส่งยาชนิดออกฤทธิ์ยืดเวลา (Extended-release system) โดยการนำตัวยาสำคัญมาผสมกับสารช่วยและกระจายตัวเป็นเนื้อเดียวกันอย่างสม่ำเสมอทั่วทั้งเม็ดยา เรียกว่าระบบใด?</t>
        </is>
      </c>
      <c r="D36" s="186" t="n"/>
      <c r="E36" s="186" t="inlineStr">
        <is>
          <t>ระบบเมทริกซ์ชนิดกระจายตัวเป็นเนื้อเดียว (Monolithic matrix delivery system)</t>
        </is>
      </c>
      <c r="F36" s="186" t="inlineStr">
        <is>
          <t>ระบบกระเปาะเยื่อกั้นควบคุมการปลดปล่อย (Membrane-controlled reservoir system)</t>
        </is>
      </c>
      <c r="G36" s="186" t="inlineStr">
        <is>
          <t>ระบบปั๊มออสโมติกควบคุมการปลดปล่อย (Osmotic-controlled pump system)</t>
        </is>
      </c>
      <c r="H36" s="186" t="inlineStr">
        <is>
          <t>ระบบปั๊มกลไกภายนอก (Mechanical infusion pump)</t>
        </is>
      </c>
      <c r="I36" s="186" t="inlineStr">
        <is>
          <t>ระบบไดนามิกของไหล (Hydrodynamic pressure system)</t>
        </is>
      </c>
      <c r="J36" s="185" t="n">
        <v>1</v>
      </c>
      <c r="K36" s="186" t="inlineStr">
        <is>
          <t>✅ คำตอบที่ถูกต้อง: ข้อ ก. ระบบเมทริกซ์ชนิดกระจายตัวเป็นเนื้อเดียว (Monolithic matrix delivery system)
🎯 ทำไมข้อนี้ถึงถูก:
ข้อ ก. Monolithic matrix system มีลักษณะเด่นคือตัวยากระจายตัวอย่างสม่ำเสมอทั่วทั้งหน่วยยา (Uniformly dispersed throughout the matrix) เมื่อสัมผัสน้ำตัวยาจะค่อยๆ แพร่ผ่านโครงร่างแหหรือเจลออกมาอย่างต่อเนื่องสม่ำเสมอ
🔍 ข้ออื่นผิดเพราะอะไร:
• ข้อ ข. (Reservoir system): ตัวยาถูกกักเก็บในกระเปาะแกนกลางและล้อมรอบด้วยเยื่อเลือกผ่านภายนอก ไม่ได้กระจายตัวทั่วทั้งเม็ด
• ข้อ ค. (Osmotic pump): มีแกนยา สารออสโมติก และเยื่อ Semi-permeable หุ้มภายนอกพร้อมรูเจาะเลเซอร์
• ข้อ ง. (Mechanical pump): เป็นอุปกรณ์เครื่องปั๊มยาภายนอก
• ข้อ จ. (Hydrodynamic system): ใช้แรงดันของไหล</t>
        </is>
      </c>
      <c r="L36" s="186" t="n"/>
      <c r="M36" s="186" t="inlineStr">
        <is>
          <t>Product Group 3: Spectroscopy &amp; Optics</t>
        </is>
      </c>
      <c r="N36" s="186" t="inlineStr">
        <is>
          <t>3.1 UV-Vis Spectroscopy</t>
        </is>
      </c>
      <c r="O36" s="185" t="inlineStr">
        <is>
          <t>Product</t>
        </is>
      </c>
      <c r="P36" s="186" t="inlineStr">
        <is>
          <t>ข้อสอบจริง Product ปี 2559 ข้อ 6</t>
        </is>
      </c>
      <c r="Q36" s="185" t="inlineStr">
        <is>
          <t>ข้อสอบจริง</t>
        </is>
      </c>
      <c r="R36" s="185" t="inlineStr">
        <is>
          <t>2559</t>
        </is>
      </c>
      <c r="S36" s="185" t="n"/>
    </row>
    <row r="37" ht="24" customHeight="1" s="49">
      <c r="A37" s="185" t="n">
        <v>35</v>
      </c>
      <c r="B37" s="186" t="n"/>
      <c r="C37" s="186" t="inlineStr">
        <is>
          <t>ข้อใดต่อไปนี้กล่าวได้ ถูกต้อง เกี่ยวกับหลักการและมาตรฐานความปลอดภัยในการจัดเตรียมยาเคมีบำบัด (Cytotoxic / Hazardous drug preparation ตาม USP &lt;800&gt;)?</t>
        </is>
      </c>
      <c r="D37" s="186" t="n"/>
      <c r="E37" s="186" t="inlineStr">
        <is>
          <t>ต้องเตรียมในตู้ความปลอดภัยทางชีวภาพชนิด Biological Safety Cabinet (BSC Class II Type B2 หรือ Class III) ที่มีระบบลมเป่าแบบแนวดิ่ง (Vertical laminar airflow) และต่อท่อระบายอากาศออกสู่ภายนอกอาคาร 100% (Total exhaust)</t>
        </is>
      </c>
      <c r="F37" s="186" t="inlineStr">
        <is>
          <t>ห้องเตรียมยาเคมีบำบัดต้องควบคุมให้มีความดันอากาศเป็นบวก (Positive pressure) เทียบกับบริเวณภายนอก</t>
        </is>
      </c>
      <c r="G37" s="186" t="inlineStr">
        <is>
          <t>ชุดคลุมปฏิบัติงาน (Gown) เมื่อใช้เสร็จแล้วสามารถนำกลับมาซักทำความสะอาดและใช้ซ้ำได้จนกว่าจะฉีกขาด</t>
        </is>
      </c>
      <c r="H37" s="186" t="inlineStr">
        <is>
          <t>การเตรียมในตู้ Laminar Airflow Workbench ชนิดลมเป่าเข้าหาตัวผู้ปฏิบัติงาน (Horizontal flow) มีความปลอดภัยสูงสุด</t>
        </is>
      </c>
      <c r="I37" s="186" t="inlineStr">
        <is>
          <t>สามารถทิ้งขยะยาเคมีบำบัดปนเปื้อนลงในถังขยะติดเชื้อทั่วไปได้</t>
        </is>
      </c>
      <c r="J37" s="185" t="n">
        <v>1</v>
      </c>
      <c r="K37" s="186" t="inlineStr">
        <is>
          <t>✅ คำตอบที่ถูกต้อง: ข้อ ก. ต้องเตรียมในตู้ความปลอดภัยทางชีวภาพชนิด Biological Safety Cabinet (BSC Class II Type B2 หรือ Class III) ที่มีระบบลมเป่าแบบแนวดิ่ง (Vertical laminar airflow) และต่อท่อระบายอากาศออกสู่ภายนอกอาคาร 100% (Total exhaust)
🎯 ทำไมข้อนี้ถึงถูก:
ข้อ ก. การเตรียมยาเคมีบำบัดต้องทำในตู้ BSC Class II (Type A2 หรือ B2) หรือ C-PEC ที่มีทิศทางลมเป่าแบบแนวดิ่ง (Vertical laminar airflow) ดึงอากาศลงสู่ด้านล่างผ่านแผ่นกรอง HEPA และระบายอากาศออกสู่ภายนอกอาคาร (Total exhaust) เพื่อป้องกันไม่ให้ไอระเหยของยาพัดเข้าสู่ทางเดินหายใจของเภสัชกรผู้เตรียมยา
🔍 ข้ออื่นผิดเพราะอะไร:
• ข้อ ข. (ห้องเป็น Positive pressure): ผิดอย่างร้ายแรง! ห้องเตรียมยาเคมีบำบัดต้องเป็น ความดันลบ (Negative pressure: -0.01 ถึง -0.03 นิ้วน้ำ) เพื่อป้องกันไม่ให้สารอันตรายรั่วไหลออกสู่ภายนอก
• ข้อ ค. (ชุดคลุมนำมาใช้ซ้ำ): ผิด ชุดคลุมป้องกันเคมีบำบัดเป็นแบบใช้ครั้งเดียวทิ้ง (Single-use disposable)
• ข้อ ง. (Horizontal airflow): ห้ามใช้เด็ดขาด! เพราะลมจะพัดไอระเหยของยาเคมีบำบัดเข้าหน้าผู้ปฏิบัติงานโดยตรง
• ข้อ จ. (ทิ้งขยะติดเชื้อทั่วไป): ต้องทิ้งในถังขยะทิ้งยาเคมีบำบัดเฉพาะ (ถังสีม่วง / Cytotoxic waste bin)</t>
        </is>
      </c>
      <c r="L37" s="186" t="n"/>
      <c r="M37" s="186" t="inlineStr">
        <is>
          <t>Product Group 3: Spectroscopy &amp; Optics</t>
        </is>
      </c>
      <c r="N37" s="186" t="inlineStr">
        <is>
          <t>3.1 UV-Vis Spectroscopy</t>
        </is>
      </c>
      <c r="O37" s="185" t="inlineStr">
        <is>
          <t>Product</t>
        </is>
      </c>
      <c r="P37" s="186" t="inlineStr">
        <is>
          <t>ข้อสอบจริง Product ปี 2559 ข้อ 12</t>
        </is>
      </c>
      <c r="Q37" s="185" t="inlineStr">
        <is>
          <t>ข้อสอบจริง</t>
        </is>
      </c>
      <c r="R37" s="185" t="inlineStr">
        <is>
          <t>2559</t>
        </is>
      </c>
      <c r="S37" s="185" t="n"/>
    </row>
    <row r="38" ht="24" customHeight="1" s="49">
      <c r="A38" s="185" t="n">
        <v>36</v>
      </c>
      <c r="B38" s="186" t="n"/>
      <c r="C38" s="186" t="inlineStr">
        <is>
          <t>ผลิตภัณฑ์ยาน้ำรับประทาน Lopinavir / Ritonavir oral solution (Kaletra) เมื่อเก็บรักษาไว้ที่อุณหภูมิตู้เย็น (2 - 8 °C) ก่อนการจำหน่ายให้แก่ผู้ป่วย จะมีอายุการเก็บรักษา (Shelf-life) ตามที่ระบุบนฉลากนานเท่าใด?</t>
        </is>
      </c>
      <c r="D38" s="186" t="n"/>
      <c r="E38" s="186" t="inlineStr">
        <is>
          <t>24 เดือน (2 ปี เมื่อเก็บที่ 2 - 8 °C จนถึงวันหมดอายุ)</t>
        </is>
      </c>
      <c r="F38" s="186" t="inlineStr">
        <is>
          <t>6 เดือน</t>
        </is>
      </c>
      <c r="G38" s="186" t="inlineStr">
        <is>
          <t>12 เดือน</t>
        </is>
      </c>
      <c r="H38" s="186" t="inlineStr">
        <is>
          <t>36 เดือน</t>
        </is>
      </c>
      <c r="I38" s="186" t="inlineStr">
        <is>
          <t>48 เดือน</t>
        </is>
      </c>
      <c r="J38" s="185" t="n">
        <v>1</v>
      </c>
      <c r="K38" s="186" t="inlineStr">
        <is>
          <t>✅ คำตอบที่ถูกต้อง: ข้อ ก. 24 เดือน (2 ปี เมื่อเก็บที่ 2 - 8 °C จนถึงวันหมดอายุ)
🎯 ทำไมข้อนี้ถึงถูก:
ตามเอกสารกำกับยาและทะเบียนตำรับยาของ Kaletra oral solution:
• เมื่อเก็บรักษาที่อุณหภูมิตู้เย็น (2 - 8 °C): มีอายุการเก็บรักษา (Shelf-life) นาน 24 เดือน (2 ปี) จนถึงวันหมดอายุที่ระบุบนฉลาก
• เมื่อนำออกจากตู้เย็นมาเก็บที่อุณหภูมิห้อง (ไม่เกิน 25 °C): ต้องใช้ยาให้หมดภายใน 42 วัน (6 สัปดาห์)
🔍 ข้ออื่นผิดเพราะอะไร:
• ข้อ ข.: 6 เดือน เป็นระยะเวลาที่สั้นเกินไป ไม่สอดคล้องกับอายุการเก็บรักษาจริงที่ผ่านการทดสอบความคงตัวในสภาวะตู้เย็น (2-8 °C)
• ข้อ ค.: 12 เดือน ไม่ถูกต้องตามที่ขึ้นทะเบียนตำรับยา ซึ่งมีผลการทดสอบความคงตัวรองรับได้นานถึง 24 เดือน
• ข้อ ง.: 36 เดือน เป็นระยะเวลาที่ยาวเกินไป ยาน้ำ Lopinavir/Ritonavir มีความคงตัวจำกัดที่ 24 เดือนในตู้เย็น
• ข้อ จ.: 48 เดือน ยาวเกินมาตรฐานความคงตัวที่ได้รับการรับรองในทะเบียนตำรับยา</t>
        </is>
      </c>
      <c r="L38" s="186" t="n"/>
      <c r="M38" s="186" t="inlineStr">
        <is>
          <t>Product Group 3: Spectroscopy &amp; Optics</t>
        </is>
      </c>
      <c r="N38" s="186" t="inlineStr">
        <is>
          <t>3.1 UV-Vis Spectroscopy</t>
        </is>
      </c>
      <c r="O38" s="185" t="inlineStr">
        <is>
          <t>Product</t>
        </is>
      </c>
      <c r="P38" s="186" t="inlineStr">
        <is>
          <t>ข้อสอบจริง Product ปี 2559 ข้อ 3</t>
        </is>
      </c>
      <c r="Q38" s="185" t="inlineStr">
        <is>
          <t>ข้อสอบจริง</t>
        </is>
      </c>
      <c r="R38" s="185" t="inlineStr">
        <is>
          <t>2559</t>
        </is>
      </c>
      <c r="S38" s="185" t="n"/>
    </row>
    <row r="39" ht="24" customHeight="1" s="49">
      <c r="A39" s="185" t="n">
        <v>37</v>
      </c>
      <c r="B39" s="186" t="n"/>
      <c r="C39" s="186" t="inlineStr">
        <is>
          <t>การพัฒนาระบบนำส่งยาโดยการนำพอลิเมอร์ควบคุมการปลดปล่อยมาเคลือบลงบนเม็ดเพลเลตขนาดเล็ก (Polymer-coated pellets) แล้วนำเพลเลตหลายๆ เม็ดมาตอกอัดรวมกันเป็นเม็ดยา (Multiple-Unit Pellet System: MUPS) จัดเป็นระบบนำส่งยาแบบใด?</t>
        </is>
      </c>
      <c r="D39" s="186" t="n"/>
      <c r="E39" s="186" t="inlineStr">
        <is>
          <t>Polymer membrane permeation-controlled drug delivery system</t>
        </is>
      </c>
      <c r="F39" s="186" t="inlineStr">
        <is>
          <t>Polymer matrix diffusion-controlled drug delivery system</t>
        </is>
      </c>
      <c r="G39" s="186" t="inlineStr">
        <is>
          <t>Microreservoir partition-controlled drug delivery system</t>
        </is>
      </c>
      <c r="H39" s="186" t="inlineStr">
        <is>
          <t>Osmotic pressure-activated drug delivery system</t>
        </is>
      </c>
      <c r="I39" s="186" t="inlineStr">
        <is>
          <t>Hydrodynamic pressure-activated drug delivery system</t>
        </is>
      </c>
      <c r="J39" s="185" t="n">
        <v>1</v>
      </c>
      <c r="K39" s="186" t="inlineStr">
        <is>
          <t>✅ คำตอบที่ถูกต้อง: ข้อ ก. Polymer membrane permeation-controlled drug delivery system
🎯 ทำไมข้อนี้ถึงถูก:
ข้อ ก. การที่ตัวยาถูกกักเก็บในแกน Pellet และล้อมรอบด้วยแผ่นฟิล์มพอลิเมอร์บางๆ จัดเป็น Membrane permeation-controlled system โดยอัตราการปลดปล่อยยาถูกควบคุมด้วยการซึมผ่านของตัวยาผ่านชั้นฟิล์มพอลิเมอร์
🔍 ข้ออื่นผิดเพราะอะไร:
• ข้อ ข. (Matrix diffusion): ตัวยาต้องผสมเป็นเนื้อเดียวกับพอลิเมอร์ตลอดทั้งก้อน
• ข้อ ค. (Microreservoir): ตัวยากระจายตัวเป็นหยดเล็กๆ ในแผ่นยาง
• ข้อ ง. (Osmotic pressure): ต้องมี Semi-permeable membrane และรูเจาะเลเซอร์
• ข้อ จ. (Hydrodynamic pressure): ใช้แรงดันการไหลของของเหลว</t>
        </is>
      </c>
      <c r="L39" s="186" t="n"/>
      <c r="M39" s="186" t="inlineStr">
        <is>
          <t>Product Group 3: Spectroscopy &amp; Optics</t>
        </is>
      </c>
      <c r="N39" s="186" t="inlineStr">
        <is>
          <t>3.1 UV-Vis Spectroscopy</t>
        </is>
      </c>
      <c r="O39" s="185" t="inlineStr">
        <is>
          <t>Product</t>
        </is>
      </c>
      <c r="P39" s="186" t="inlineStr">
        <is>
          <t>ข้อสอบจริง Product ปี 2559 ข้อ 8</t>
        </is>
      </c>
      <c r="Q39" s="185" t="inlineStr">
        <is>
          <t>ข้อสอบจริง</t>
        </is>
      </c>
      <c r="R39" s="185" t="inlineStr">
        <is>
          <t>2559</t>
        </is>
      </c>
      <c r="S39" s="185" t="n"/>
    </row>
    <row r="40" ht="24" customHeight="1" s="49">
      <c r="A40" s="185" t="n">
        <v>38</v>
      </c>
      <c r="B40" s="186" t="n"/>
      <c r="C40" s="186" t="inlineStr">
        <is>
          <t>การ plot กราฟ IR มีองค์ประกอบอะไรบ้าง</t>
        </is>
      </c>
      <c r="D40" s="186" t="n"/>
      <c r="E40" s="186" t="inlineStr">
        <is>
          <t>Absorbance กับ time</t>
        </is>
      </c>
      <c r="F40" s="186" t="inlineStr">
        <is>
          <t>Absorbance กับ wavelengths</t>
        </is>
      </c>
      <c r="G40" s="186" t="inlineStr">
        <is>
          <t>Absorbance กับ wavenumber</t>
        </is>
      </c>
      <c r="H40" s="186" t="inlineStr">
        <is>
          <t>Transmittance กับ time</t>
        </is>
      </c>
      <c r="I40" s="186" t="inlineStr">
        <is>
          <t>Transmittance กับ wavenumber</t>
        </is>
      </c>
      <c r="J40" s="185" t="n">
        <v>5</v>
      </c>
      <c r="K40" s="186" t="inlineStr">
        <is>
          <t>✅ คำตอบที่ถูกต้อง: ข้อ จ. Transmittance กับ wavenumber
🎯 ทำไมข้อนี้ถึงถูก:
ในการวิเคราะห์สเปกโทรสโกปีอินฟราเรด (Infrared Spectroscopy - IR/FTIR) มาตรฐานทั่วไป กราฟสเปกตรัม (IR spectrum) จะแสดงการพลอตระหว่างค่าการส่องผ่านแสงเป็นร้อยละ (% Transmittance) บนแกนตั้ง (Y-axis) กับค่าเลขคลื่น (Wavenumber มีหน่วยเป็น cm^-1) บนแกนนอน (X-axis) โดยมีพีกลักษณะชี้ลงด้านล่าง
🔍 ข้ออื่นผิดเพราะอะไร:
• ข้อ ก.: Absorbance กับ time เป็นกราฟโครมาโทแกรม (chromatogram) จากการตรวจวิเคราะห์ด้วย HPLC หรือ GC
• ข้อ ข.: Absorbance กับ wavelengths (ความยาวคลื่น nm) เป็นการพลอตสเปกตรัมการดูดกลืนแสงของ UV-Vis Spectroscopy
• ข้อ ค.: แม้เครื่อง FTIR สมัยใหม่บางรุ่นจะสามารถแปลงแสดงผลเป็น Absorbance กับ wavenumber ได้ แต่รูปแบบมาตรฐานสากลตามเภสัชตำรับและการเรียนการสอนคือ % Transmittance กับ wavenumber
• ข้อ ง.: Transmittance กับ time ไม่ใช่รูปแบบการแสดงผลของ IR spectroscopy</t>
        </is>
      </c>
      <c r="L40" s="186" t="n"/>
      <c r="M40" s="186" t="inlineStr">
        <is>
          <t>Product Group 3: Spectroscopy &amp; Optics</t>
        </is>
      </c>
      <c r="N40" s="186" t="inlineStr">
        <is>
          <t>3.2 Infrared (IR) Spectroscopy</t>
        </is>
      </c>
      <c r="O40" s="185" t="inlineStr">
        <is>
          <t>Product</t>
        </is>
      </c>
      <c r="P40" s="186" t="inlineStr">
        <is>
          <t>[SOURCE: Pharma Plus เล่มม่วง 2 - ข้อสอบย้อนหลัง PLE-CC1 ปี 2564 วันที่ 1 ข้อ 80]</t>
        </is>
      </c>
      <c r="Q40" s="185" t="inlineStr">
        <is>
          <t>ข้อสอบจริง</t>
        </is>
      </c>
      <c r="R40" s="185" t="inlineStr">
        <is>
          <t>2564</t>
        </is>
      </c>
      <c r="S40" s="185" t="n"/>
    </row>
    <row r="41" ht="24" customHeight="1" s="49">
      <c r="A41" s="185" t="n">
        <v>39</v>
      </c>
      <c r="B41" s="186" t="n"/>
      <c r="C41" s="186" t="inlineStr">
        <is>
          <t>ถ้าวิเคราะห์ ยา A ด้วย HPLC ได้ retention time ของ standard กับยา A เท่ากันแปลว่าอะไร</t>
        </is>
      </c>
      <c r="D41" s="186" t="n"/>
      <c r="E41" s="186" t="inlineStr">
        <is>
          <t>ยา กับ standard เป็นสารคนละตัวกัน</t>
        </is>
      </c>
      <c r="F41" s="186" t="inlineStr">
        <is>
          <t>เวลาที่ standard กับ ยา A อยู่ใน column เท่ากัน</t>
        </is>
      </c>
      <c r="G41" s="186" t="inlineStr">
        <is>
          <t>ยา A เป็น by product ของ standard</t>
        </is>
      </c>
      <c r="H41" s="186" t="inlineStr">
        <is>
          <t>ยา A มีความชอบพอกับ Stationary phase ใน column มากกว่า standard</t>
        </is>
      </c>
      <c r="I41" s="186" t="inlineStr">
        <is>
          <t>ยา 2 กับ Standard มีปริมาณ เท่ากัน</t>
        </is>
      </c>
      <c r="J41" s="185" t="n">
        <v>2</v>
      </c>
      <c r="K41" s="186" t="inlineStr">
        <is>
          <t>✅ คำตอบที่ถูกต้อง: ข้อ ข. เวลาที่ standard กับ ยา A อยู่ใน column เท่ากัน
🎯 ทำไมข้อนี้ถึงถูก:
เวลาคงอยู่หรือ Retention time (tR) ในทางโครมาโทกราฟี (HPLC) มีนิยามคือระยะเวลาตั้งแต่เริ่มฉีดสารตัวอย่างเข้าสู่ระบบจนกระทั่งสารเคลื่อนที่ผ่านคอลัมน์ออกมาถึงตัวตรวจวัด (detector) ดังนั้นการที่ retention time ของสารตัวอย่างยา A เท่ากับ standard หมายความว่าสารทั้งสองใช้เวลาในการเดินทางและอยู่ในคอลัมน์เท่ากัน ซึ่งใช้เป็นเกณฑ์ในการตรวจเอกลักษณ์ (identification)
🔍 ข้ออื่นผิดเพราะอะไร:
• ข้อ ก.: การที่ retention time เท่ากันภายใต้สภาวะโครมาโทกราฟีเดียวกัน บ่งชี้ว่ามีแนวโน้มสูงมากที่จะเป็นสารชนิดเดียวกัน ไม่ใช่คนละตัวกัน
• ข้อ ค.: By product ของ standard จะมีโครงสร้างและขั้วโมเลกุลที่ต่างออกไป ทำให้มี retention time ที่แตกต่างกัน
• ข้อ ง.: หากมีความชอบพอกับ stationary phase ต่างกัน retention time จะต้องไม่เท่ากัน
• ข้อ จ.: Retention time เป็นสมบัติเชิงคุณภาพ (qualitative) ไม่ได้บอกปริมาณของสาร ปริมาณสารจะพิจารณาจากพื้นที่ใต้พีค (peak area) หรือความสูงของพีค</t>
        </is>
      </c>
      <c r="L41" s="186" t="n"/>
      <c r="M41" s="186" t="inlineStr">
        <is>
          <t>Product Group 3: Spectroscopy &amp; Optics</t>
        </is>
      </c>
      <c r="N41" s="186" t="inlineStr">
        <is>
          <t>3.2 Infrared (IR) Spectroscopy</t>
        </is>
      </c>
      <c r="O41" s="185" t="inlineStr">
        <is>
          <t>Product</t>
        </is>
      </c>
      <c r="P41" s="186" t="inlineStr">
        <is>
          <t>[SOURCE: Pharma Plus เล่มม่วง 2 - ข้อสอบย้อนหลัง PLE-CC1 ปี 2564 วันที่ 1 ข้อ 91]</t>
        </is>
      </c>
      <c r="Q41" s="185" t="inlineStr">
        <is>
          <t>ข้อสอบจริง</t>
        </is>
      </c>
      <c r="R41" s="185" t="inlineStr">
        <is>
          <t>2564</t>
        </is>
      </c>
      <c r="S41" s="185" t="n"/>
    </row>
    <row r="42" ht="24" customHeight="1" s="49">
      <c r="A42" s="185" t="n">
        <v>40</v>
      </c>
      <c r="B42" s="186" t="inlineStr">
        <is>
          <t>จากการวิเคราะห์โครงสร้างโมเลกุลด้วย Infrared Spectroscopy (Bruker IR Spectrum) พบพีคการดูดกลืนแสงที่เด่นลึกและแหลมคมอย่างชัดเจนที่ตำแหน่งเลขคลื่น 1685.16 cm⁻¹</t>
        </is>
      </c>
      <c r="C42" s="186" t="inlineStr">
        <is>
          <t>จากข้อมูล IR spectrum ดังกล่าว พีคที่ตำแหน่ง 1685.16 cm⁻¹ แสดงถึงการสั่นของหมู่ฟังก์ชัน (Functional group) ในข้อใด</t>
        </is>
      </c>
      <c r="D42" s="186" t="n"/>
      <c r="E42" s="186" t="inlineStr">
        <is>
          <t>-C=O</t>
        </is>
      </c>
      <c r="F42" s="186" t="inlineStr">
        <is>
          <t>-C=C-</t>
        </is>
      </c>
      <c r="G42" s="186" t="inlineStr">
        <is>
          <t>-SH</t>
        </is>
      </c>
      <c r="H42" s="186" t="inlineStr">
        <is>
          <t>-OH</t>
        </is>
      </c>
      <c r="I42" s="186" t="inlineStr">
        <is>
          <t>-H</t>
        </is>
      </c>
      <c r="J42" s="185" t="n">
        <v>1</v>
      </c>
      <c r="K42" s="186" t="inlineStr">
        <is>
          <t>✅ คำตอบที่ถูกต้อง: ข้อ ก. -C=O
🎯 ทำไมข้อนี้ถึงถูก:
พีคเด่นที่มีความเข้มสูง (strong and sharp absorption band) ในช่วง 1650-1750 cm⁻¹ โดยเฉพาะที่ 1685.16 cm⁻¹ เป็นเอกลักษณ์เฉพาะของการสั่นแบบ stretching ของหมู่คาร์บอนิล (-C=O stretching) ใน conjugated carbonyl, carboxylic acid, amide หรือ ketone
🔍 ข้ออื่นผิดเพราะอะไร:
• ข้อ ข.: -C=C- stretching ปรากฏพีคที่มีความเข้มปานกลางถึงอ่อน (medium to weak) ในช่วง 1600-1660 cm⁻¹
• ข้อ ค.: -SH (thiol) stretching ปรากฏพีคอ่อนๆ ในช่วง 2550-2600 cm⁻¹
• ข้อ ง.: -OH stretching ปรากฏเป็นแถบกว้างเด่น (broad band) ในช่วง 3200-3600 cm⁻¹
• ข้อ จ.: พันธะ C-H stretching ปรากฏในช่วง 2850-3100 cm⁻¹</t>
        </is>
      </c>
      <c r="L42" s="186" t="inlineStr">
        <is>
          <t>Infrared Spectroscopy</t>
        </is>
      </c>
      <c r="M42" s="186" t="inlineStr">
        <is>
          <t>Product Group 3: Spectroscopy &amp; Optics</t>
        </is>
      </c>
      <c r="N42" s="186" t="inlineStr">
        <is>
          <t>3.2 Infrared (IR) Spectroscopy</t>
        </is>
      </c>
      <c r="O42" s="185" t="inlineStr">
        <is>
          <t>Product</t>
        </is>
      </c>
      <c r="P42" s="186" t="inlineStr">
        <is>
          <t>ข้อสอบเก่า</t>
        </is>
      </c>
      <c r="Q42" s="185" t="inlineStr">
        <is>
          <t>ข้อสอบจริง</t>
        </is>
      </c>
      <c r="R42" s="185" t="inlineStr">
        <is>
          <t>2565</t>
        </is>
      </c>
      <c r="S42" s="185" t="n"/>
    </row>
    <row r="43" ht="24" customHeight="1" s="49">
      <c r="A43" s="185" t="n">
        <v>41</v>
      </c>
      <c r="B43" s="186" t="inlineStr">
        <is>
          <t>จากการตรวจวิเคราะห์ตัวอย่างยา พบภาพผลการวิเคราะห์ที่แกน Y คือ Absorbance Unit (AU) และแกน X คือ เวลาในการชะ (Retention time, min) โดยปรากฏพีคแยกกัน 2 พีคที่เวลาประมาณ 13 นาทีและ 14 นาที ซึ่งระบุเป็น C-22R (epimer B) และ C-22S (epimer A)</t>
        </is>
      </c>
      <c r="C43" s="186" t="inlineStr">
        <is>
          <t>จากลักษณะของผลการวิเคราะห์ดังกล่าว เป็นผลที่ได้จากการวิเคราะห์โดยใช้เทคนิคหรือเครื่องมือใด</t>
        </is>
      </c>
      <c r="D43" s="186" t="n"/>
      <c r="E43" s="186" t="inlineStr">
        <is>
          <t>กราฟ DSC</t>
        </is>
      </c>
      <c r="F43" s="186" t="inlineStr">
        <is>
          <t>กราฟ UV</t>
        </is>
      </c>
      <c r="G43" s="186" t="inlineStr">
        <is>
          <t>กราฟ IR</t>
        </is>
      </c>
      <c r="H43" s="186" t="inlineStr">
        <is>
          <t>กราฟ HPLC</t>
        </is>
      </c>
      <c r="I43" s="186" t="inlineStr">
        <is>
          <t>กราฟ AAS</t>
        </is>
      </c>
      <c r="J43" s="185" t="n">
        <v>4</v>
      </c>
      <c r="K43" s="186" t="inlineStr">
        <is>
          <t>✅ คำตอบที่ถูกต้อง: ข้อ ง. กราฟ HPLC
🎯 ทำไมข้อนี้ถึงถูก:
กราฟที่มีแกน X เป็น Retention time (เวลาในการชะ หน่วยเป็นนาที) และแกน Y เป็น Absorbance Units (AU) พร้อมมีพีคแยกออกจากกันตาม retention time (เช่น การแยก epimers C-22R และ C-22S ของ budesonide) คือโครมาโทแกรมจากการวิเคราะห์ด้วย High-Performance Liquid Chromatography (HPLC)
🔍 ข้ออื่นผิดเพราะอะไร:
• ข้อ ก.: Differential Scanning Calorimetry (DSC) แกน X เป็นอุณหภูมิ (Temperature ในหน่วยองศาเซลเซียส) แกน Y เป็น Heat flow
• ข้อ ข.: UV-Vis spectroscopy แกน X เป็นความยาวคลื่น (Wavelength หน่วยเป็น nm) แกน Y เป็น Absorbance
• ข้อ ค.: Infrared (IR) spectroscopy แกน X เป็น Wavenumber (cm⁻¹) แกน Y เป็น % Transmittance หรือ Absorbance
• ข้อ จ.: Atomic Absorption Spectroscopy (AAS) ใช้ตรวจวัดโลหะหนัก โดยพล็อต calibration curve ระหว่าง Concentration กับ Absorbance</t>
        </is>
      </c>
      <c r="L43" s="186" t="inlineStr">
        <is>
          <t>Chromatography</t>
        </is>
      </c>
      <c r="M43" s="186" t="inlineStr">
        <is>
          <t>Product Group 3: Spectroscopy &amp; Optics</t>
        </is>
      </c>
      <c r="N43" s="186" t="inlineStr">
        <is>
          <t>3.1 UV-Vis Spectroscopy</t>
        </is>
      </c>
      <c r="O43" s="185" t="inlineStr">
        <is>
          <t>Product</t>
        </is>
      </c>
      <c r="P43" s="186" t="inlineStr">
        <is>
          <t>ข้อสอบเก่า</t>
        </is>
      </c>
      <c r="Q43" s="185" t="inlineStr">
        <is>
          <t>ข้อสอบจริง</t>
        </is>
      </c>
      <c r="R43" s="185" t="inlineStr">
        <is>
          <t>2565</t>
        </is>
      </c>
      <c r="S43" s="185" t="n"/>
    </row>
    <row r="44" ht="24" customHeight="1" s="49">
      <c r="A44" s="185" t="n">
        <v>42</v>
      </c>
      <c r="B44" s="186" t="inlineStr">
        <is>
          <t>จากการพิจารณาสูตรโครงสร้างทางเคมีของยาต้านวัณโรค Rifampicin ซึ่งมีระบบพันธะคู่สลับพันธะเดี่ยวแบบต่อเนื่อง (Conjugated double bond system) และวงแหวนแอโรมาติกที่ทำหน้าที่เป็น Chromophore ดูดกลืนแสงได้ดี</t>
        </is>
      </c>
      <c r="C44" s="186" t="inlineStr">
        <is>
          <t>เครื่องมือวิเคราะห์ทางสเปกโทรสโกปีในข้อใด เหมาะสมที่สุดสำหรับการตรวจหาปริมาณตัวยาสำคัญ (Assay) ของ Rifampicin ในสารละลายตัวอย่าง</t>
        </is>
      </c>
      <c r="D44" s="186" t="n"/>
      <c r="E44" s="186" t="inlineStr">
        <is>
          <t>UV-visible spectrophotometer</t>
        </is>
      </c>
      <c r="F44" s="186" t="inlineStr">
        <is>
          <t>Infrared spectroscope</t>
        </is>
      </c>
      <c r="G44" s="186" t="inlineStr">
        <is>
          <t>Mass spectroscope</t>
        </is>
      </c>
      <c r="H44" s="186" t="inlineStr">
        <is>
          <t>Refractometer</t>
        </is>
      </c>
      <c r="I44" s="186" t="inlineStr">
        <is>
          <t>Polarimeter</t>
        </is>
      </c>
      <c r="J44" s="185" t="n">
        <v>1</v>
      </c>
      <c r="K44" s="186" t="inlineStr">
        <is>
          <t>✅ คำตอบที่ถูกต้อง: ข้อ ก. UV-visible spectrophotometer
🎯 ทำไมข้อนี้ถึงถูก:
โครงสร้างของ Rifampicin มี chromophore ขนาดใหญ่ประกอบด้วย conjugated polyene และ naphthalene ring ทำให้มีสีส้มแดงเด่นชัดและดูดกลืนแสงได้ดีในช่วง UV-Vis จึงเหมาะสำหรับการวิเคราะห์หาปริมาณด้วย UV-Visible spectrophotometer
🔍 ข้ออื่นผิดเพราะอะไร:
• ข้อ ข.: Infrared spectroscope (IR) ใช้สำหรับวิเคราะห์เอกลักษณ์ (identification) และตรวจสอบหมู่ฟังก์ชัน ไม่นิยมใช้หาปริมาณยาอย่างแม่นยำ
• ข้อ ค.: Mass spectroscope (MS) ใช้หา molecular weight และวิเคราะห์โครงสร้าง มีความซับซ้อนสูง
• ข้อ ง.: Refractometer ใช้วัดค่าดัชนีหักเหของแสงในของเหลวใสบริสุทธิ์ ไม่จำเพาะเจาะจงพอในการหาปริมาณยา
• ข้อ จ.: Polarimeter ใช้วัด optical rotation ของ chiral molecule ไม่ใช่เครื่องมือมาตรฐานในการหาปริมาณ rifampicin</t>
        </is>
      </c>
      <c r="L44" s="186" t="inlineStr">
        <is>
          <t>Instrumental Analysis</t>
        </is>
      </c>
      <c r="M44" s="186" t="inlineStr">
        <is>
          <t>Product Group 3: Spectroscopy &amp; Optics</t>
        </is>
      </c>
      <c r="N44" s="186" t="inlineStr">
        <is>
          <t>3.1 UV-Vis Spectroscopy</t>
        </is>
      </c>
      <c r="O44" s="185" t="inlineStr">
        <is>
          <t>Product</t>
        </is>
      </c>
      <c r="P44" s="186" t="inlineStr">
        <is>
          <t>ข้อสอบเก่า</t>
        </is>
      </c>
      <c r="Q44" s="185" t="inlineStr">
        <is>
          <t>ข้อสอบจริง</t>
        </is>
      </c>
      <c r="R44" s="185" t="inlineStr">
        <is>
          <t>2565</t>
        </is>
      </c>
      <c r="S44" s="185" t="n"/>
    </row>
    <row r="45" ht="24" customHeight="1" s="49">
      <c r="A45" s="185" t="n">
        <v>43</v>
      </c>
      <c r="B45" s="186" t="inlineStr">
        <is>
          <t>จากการตรวจวิเคราะห์ทางเภสัชกรรม ได้รับกราฟสเปกตรัมที่แสดงความสัมพันธ์ระหว่างค่าร้อยละการส่องผ่านแสง (% Transmittance) บนแกน Y และเลขคลื่น (Wavenumber, cm⁻¹) บนแกน X</t>
        </is>
      </c>
      <c r="C45" s="186" t="inlineStr">
        <is>
          <t>กราฟผลการวิเคราะห์ดังกล่าว เป็นสเปกตรัมที่ให้ข้อมูลเกี่ยวกับคุณสมบัติใดของตัวอย่างยา</t>
        </is>
      </c>
      <c r="D45" s="186" t="n"/>
      <c r="E45" s="186" t="inlineStr">
        <is>
          <t>หมู่ฟังก์ชัน</t>
        </is>
      </c>
      <c r="F45" s="186" t="inlineStr">
        <is>
          <t>มวลโมเลกุล</t>
        </is>
      </c>
      <c r="G45" s="186" t="inlineStr">
        <is>
          <t>จำนวนโปรตอน</t>
        </is>
      </c>
      <c r="H45" s="186" t="inlineStr">
        <is>
          <t>จำนวนอิเล็กตรอน</t>
        </is>
      </c>
      <c r="I45" s="186" t="inlineStr">
        <is>
          <t>องค์ประกอบของธาตุ</t>
        </is>
      </c>
      <c r="J45" s="185" t="n">
        <v>1</v>
      </c>
      <c r="K45" s="186" t="inlineStr">
        <is>
          <t>✅ คำตอบที่ถูกต้อง: ข้อ ก. หมู่ฟังก์ชัน
🎯 ทำไมข้อนี้ถึงถูก:
Infrared (IR) spectroscopy วัดการดูดกลืนพลังงานรังสีอินฟราเรดที่ทำให้เกิดการสั่นของพันธะโควาเลนต์ (vibrational transitions) พีคที่ปรากฏบนสเปกตรัมจึงใช้ระบุชนิดของ พันธะเคมีและหมู่ฟังก์ชัน (Functional groups) ในโมเลกุล
🔍 ข้ออื่นผิดเพราะอะไร:
• ข้อ ข.: มวลโมเลกุล (molecular weight) ตรวจวัดได้จากเทคนิค Mass Spectrometry (MS)
• ข้อ ค.: จำนวนโปรตอนและโครงสร้างไฮโดรเจนในโมเลกุลตรวจวัดได้จาก 1H-NMR spectroscopy
• ข้อ ง.: จำนวนอิเล็กตรอนหรือการจัดเรียงอิเล็กตรอนไม่สามารถวัดได้โดยตรงจาก IR
• ข้อ จ.: องค์ประกอบและสัดส่วนของธาตุ (Elemental composition) ตรวจสอบได้จาก Elemental Analysis (CHNO) หรือ X-ray fluorescence</t>
        </is>
      </c>
      <c r="L45" s="186" t="inlineStr">
        <is>
          <t>Infrared Spectroscopy (IR)</t>
        </is>
      </c>
      <c r="M45" s="186" t="inlineStr">
        <is>
          <t>Product Group 3: Spectroscopy &amp; Optics</t>
        </is>
      </c>
      <c r="N45" s="186" t="inlineStr">
        <is>
          <t>3.2 Infrared (IR) Spectroscopy</t>
        </is>
      </c>
      <c r="O45" s="185" t="inlineStr">
        <is>
          <t>Product</t>
        </is>
      </c>
      <c r="P45" s="186" t="inlineStr">
        <is>
          <t>ข้อสอบเก่า</t>
        </is>
      </c>
      <c r="Q45" s="185" t="inlineStr">
        <is>
          <t>ข้อสอบจริง</t>
        </is>
      </c>
      <c r="R45" s="185" t="inlineStr">
        <is>
          <t>2565</t>
        </is>
      </c>
      <c r="S45" s="185" t="n"/>
    </row>
    <row r="46" ht="24" customHeight="1" s="49">
      <c r="A46" s="185" t="n">
        <v>44</v>
      </c>
      <c r="B46" s="186" t="n"/>
      <c r="C46" s="186" t="inlineStr">
        <is>
          <t>ผลการวิเคราะห์ใดเหมาะสำหรับการระบุเอกลักษณ์ของยา phenytoin</t>
        </is>
      </c>
      <c r="D46" s="186" t="inlineStr">
        <is>
          <t>pharmtutor2024/set1_q95.png</t>
        </is>
      </c>
      <c r="E46" s="186" t="inlineStr">
        <is>
          <t>FTIR absorption spectrum (สเปกตรัมอินฟราเรดที่มี absorption bands สอดคล้องกับมาตรฐาน phenytoin)</t>
        </is>
      </c>
      <c r="F46" s="186" t="inlineStr">
        <is>
          <t>UV absorption spectrum เดียว</t>
        </is>
      </c>
      <c r="G46" s="186" t="inlineStr">
        <is>
          <t>Melting range กว้าง</t>
        </is>
      </c>
      <c r="H46" s="186" t="inlineStr">
        <is>
          <t>Refractive index spectrum</t>
        </is>
      </c>
      <c r="I46" s="186" t="inlineStr">
        <is>
          <t>ไม่มีข้อใดถูก</t>
        </is>
      </c>
      <c r="J46" s="185" t="n">
        <v>1</v>
      </c>
      <c r="K46" s="186" t="inlineStr">
        <is>
          <t>✅ คำตอบที่ถูกต้อง: ข้อ ก. FTIR absorption spectrum (สเปกตรัมอินฟราเรดที่มี absorption bands สอดคล้องกับมาตรฐาน phenytoin)
🎯 ทำไมข้อนี้ถึงถูก:
ตามข้อกำหนดของเภสัชตำรับ (USP/BP) การพิสูจน์เอกลักษณ์ (Identification test) ของสารตัวยาสำคัญ Phenytoin กำหนดให้เปรียบเทียบ Infrared absorption spectrum (FTIR) ของตัวอย่างกับ Phenytoin Reference Standard โดยต้องแสดงค่าการดูดกลืนแสงสูงสุดที่เลขคลื่นเดียวกันอย่างจำเพาะเจาะจง
🔍 ข้ออื่นผิดเพราะอะไร:
• ข้อ ข. (UV absorption spectrum เดียว): UV ให้ broadband spectrum กว้าง มีความจำเพาะต่ำ ไม่สามารถใช้เป็นยืนยันเอกลักษณ์เดี่ยวโดยไม่มีมาตรฐานเปรียบเทียบหลายจุด
• ข้อ ค. (Melting range กว้าง): จุดหลอมเหลวที่กว้างแสดงถึงสารที่ไม่บริสุทธิ์ ไม่สามารถใช้ระบุเอกลักษณ์เฉพาะของ phenytoin
• ข้อ ง. (Refractive index spectrum): ดัชนีการหักเหของแสงนิยมใช้กับของเหลวบริสุทธิ์ เช่น น้ำมันหอมระเหย ไม่ใช่วิธีมาตรฐานในการพิสูจน์เอกลักษณ์ผงยาแข็ง phenytoin
• ข้อ จ. (ไม่มีข้อใดถูก): ไม่ถูกต้อง เพราะสเปกตรัม FTIR ในภาพข้อ ก. เป็นวิธีระบุเอกลักษณ์มาตรฐานตามเภสัชตำรับ</t>
        </is>
      </c>
      <c r="L46" s="186" t="n"/>
      <c r="M46" s="186" t="inlineStr">
        <is>
          <t>Product Group 3: Spectroscopy &amp; Optics</t>
        </is>
      </c>
      <c r="N46" s="186" t="inlineStr">
        <is>
          <t>3.5 Refractometry</t>
        </is>
      </c>
      <c r="O46" s="185" t="inlineStr">
        <is>
          <t>Product</t>
        </is>
      </c>
      <c r="P46" s="186" t="inlineStr">
        <is>
          <t>[SOURCE: Mock Pharmtutor 2024 Set 1 ข้อ 95]</t>
        </is>
      </c>
      <c r="Q46" s="185" t="inlineStr">
        <is>
          <t>ข้อสอบจำลอง</t>
        </is>
      </c>
      <c r="R46" s="185" t="inlineStr">
        <is>
          <t>Mock Pharmtutor 2024</t>
        </is>
      </c>
      <c r="S46" s="185" t="n"/>
    </row>
    <row r="47" ht="24" customHeight="1" s="49">
      <c r="A47" s="185" t="n">
        <v>45</v>
      </c>
      <c r="B47" s="186" t="n"/>
      <c r="C47" s="186" t="inlineStr">
        <is>
          <t>จาก spectrum ของ nicotine ที่กำหนดให้ สามารถแสดงถึงข้อมูลใดได้บ้าง (MCQ ธ.ค. 66)</t>
        </is>
      </c>
      <c r="D47" s="186" t="inlineStr">
        <is>
          <t>pharmtutor2024/set2_q88.png</t>
        </is>
      </c>
      <c r="E47" s="186" t="inlineStr">
        <is>
          <t>Plane polarized light</t>
        </is>
      </c>
      <c r="F47" s="186" t="inlineStr">
        <is>
          <t>Molecular weight</t>
        </is>
      </c>
      <c r="G47" s="186" t="inlineStr">
        <is>
          <t>ชนิดของ functional group</t>
        </is>
      </c>
      <c r="H47" s="186" t="inlineStr">
        <is>
          <t>ตำแหน่งของ functional group</t>
        </is>
      </c>
      <c r="I47" s="186" t="inlineStr">
        <is>
          <t>ไม่มีข้อใดถูก</t>
        </is>
      </c>
      <c r="J47" s="185" t="n">
        <v>3</v>
      </c>
      <c r="K47" s="186" t="inlineStr">
        <is>
          <t>✅ คำตอบที่ถูกต้อง: ข้อ ค. ชนิดของ functional group
🎯 ทำไมข้อนี้ถึงถูก:
ภาพที่กำหนดให้เป็น FTIR spectrum ซึ่งตรวจวัดการสั่นของพันธะเคมี (Molecular bond vibrations) ในโมเลกุล ตำแหน่งคลื่นดูดกลืนแสง (Wavenumber) จึงใช้บ่งชี้ชนิดของ functional groups ต่างๆ เช่น C-H stretch, C=C, C-N ในโมเลกุลสาร
🔍 ข้ออื่นผิดเพราะอะไร:
• ข้อ ก.: การวัด Plane polarized light และ optical rotation ต้องใช้เครื่อง Polarimeter (Polarimetry)
• ข้อ ข.: น้ำหนักโมเลกุล (Molecular weight) ได้จากการวิเคราะห์ด้วยเทคนิค Mass Spectrometry (MS)
• ข้อ ง.: การระบุตำแหน่งที่แน่นอนของ functional group และความสัมพันธ์เชิงตำแหน่งของคาร์บอนและโปรตอนต้องอาศัยเทคนิค NMR spectroscopy
• ข้อ จ.: ไม่ถูกต้อง เนื่องจากข้อ ค. เป็นหลักการวิเคราะห์พื้นฐานของอินฟราเรดสเปกโทรสโกปี</t>
        </is>
      </c>
      <c r="L47" s="186" t="n"/>
      <c r="M47" s="186" t="inlineStr">
        <is>
          <t>Product Group 3: Spectroscopy &amp; Optics</t>
        </is>
      </c>
      <c r="N47" s="186" t="inlineStr">
        <is>
          <t>3.4 Polarimetry</t>
        </is>
      </c>
      <c r="O47" s="185" t="inlineStr">
        <is>
          <t>Product</t>
        </is>
      </c>
      <c r="P47" s="186" t="inlineStr">
        <is>
          <t>[SOURCE: Mock Pharmtutor 2024 Set 2 ข้อ 88] MCQ ธ.ค. 66</t>
        </is>
      </c>
      <c r="Q47" s="185" t="inlineStr">
        <is>
          <t>ข้อสอบจำลอง</t>
        </is>
      </c>
      <c r="R47" s="185" t="inlineStr">
        <is>
          <t>Mock Pharmtutor 2024</t>
        </is>
      </c>
      <c r="S47" s="185" t="n"/>
    </row>
    <row r="48" ht="24" customHeight="1" s="49">
      <c r="A48" s="185" t="n">
        <v>46</v>
      </c>
      <c r="B48" s="186" t="n"/>
      <c r="C48" s="186" t="inlineStr">
        <is>
          <t>สารตัวอย่างหนึ่งมีค่า specific rotation ระหว่าง -107 องศา ถึง -109.5 องศา การตรวจวัดค่าสมบัติดังกล่าวตามเภสัชตำรับต้องใช้เครื่องมือวิเคราะห์ในข้อใด</t>
        </is>
      </c>
      <c r="D48" s="186" t="n"/>
      <c r="E48" s="186" t="inlineStr">
        <is>
          <t>Polarimetry</t>
        </is>
      </c>
      <c r="F48" s="186" t="inlineStr">
        <is>
          <t>NMR spectroscopy</t>
        </is>
      </c>
      <c r="G48" s="186" t="inlineStr">
        <is>
          <t>Infrared (IR) spectroscopy</t>
        </is>
      </c>
      <c r="H48" s="186" t="inlineStr">
        <is>
          <t>High performance liquid chromatography (HPLC)</t>
        </is>
      </c>
      <c r="I48" s="186" t="inlineStr">
        <is>
          <t>Refractometry</t>
        </is>
      </c>
      <c r="J48" s="185" t="n">
        <v>1</v>
      </c>
      <c r="K48" s="186" t="inlineStr">
        <is>
          <t>✅ คำตอบที่ถูกต้อง: ข้อ ก. Polarimetry
🎯 ทำไมข้อนี้ถึงถูก:
Polarimetry เป็นเทคนิคเฉพาะที่ใช้วัดค่า optical rotation หรือ specific rotation ของสาร chiral หรือ optically active compound ตามเภสัชตำรับ USP &lt;781&gt;
🔍 ข้ออื่นผิดเพราะอะไร:
• ข้อ ข.: NMR spectroscopy ใช้สำหรับวิเคราะห์ยืนยันโครงสร้างทางเคมีและการจัดเรียงอะตอมของโมเลกุล ไม่ได้ใช้วัดค่าการหมุนระนาบแสงโพลาไรซ์
• ข้อ ค.: Infrared (IR) spectroscopy ใช้ในการตรวจหาและพิสูจน์เอกลักษณ์ของหมู่ฟังก์ชันในโมเลกุลจากความถี่การสั่นของพันธะ
• ข้อ ง.: High performance liquid chromatography (HPLC) เป็นเทคนิคการแยกสารและหาปริมาณตัวยาสำคัญหรือสารปนเปื้อน
• ข้อ จ.: Refractometry ใช้สำหรับวัดค่าดัชนีหักเหของแสง (refractive index) เพื่อประเมินความบริสุทธิ์หรือความเข้มข้นของสารละลาย</t>
        </is>
      </c>
      <c r="L48" s="186" t="n"/>
      <c r="M48" s="186" t="inlineStr">
        <is>
          <t>Product Group 3: Spectroscopy &amp; Optics</t>
        </is>
      </c>
      <c r="N48" s="186" t="inlineStr">
        <is>
          <t>3.3 NMR &amp; Mass Spectrometry</t>
        </is>
      </c>
      <c r="O48" s="185" t="inlineStr">
        <is>
          <t>Product</t>
        </is>
      </c>
      <c r="P48" s="186" t="inlineStr">
        <is>
          <t>[SOURCE: ข้อสอบจริง PLE CC1 (Product) ปี 2567 ข้อ 1]</t>
        </is>
      </c>
      <c r="Q48" s="185" t="inlineStr">
        <is>
          <t>ข้อสอบจริง</t>
        </is>
      </c>
      <c r="R48" s="185" t="inlineStr">
        <is>
          <t>2567</t>
        </is>
      </c>
      <c r="S48" s="185" t="n"/>
    </row>
    <row r="49" ht="24" customHeight="1" s="49">
      <c r="A49" s="185" t="n">
        <v>47</v>
      </c>
      <c r="B49" s="186" t="n"/>
      <c r="C49" s="186" t="inlineStr">
        <is>
          <t>ตามมาตรฐานเภสัชตำรับ USP กำหนดให้วัตถุดิบตัวยา Morphine sulphate มีค่า specific rotation อยู่ในช่วงที่กำหนด เทคนิคการตรวจวิเคราะห์ใดต่อไปนี้เหมาะสมที่สุดสำหรับการวัด specific rotation ของ Morphine sulphate</t>
        </is>
      </c>
      <c r="D49" s="186" t="n"/>
      <c r="E49" s="186" t="inlineStr">
        <is>
          <t>Refractometry</t>
        </is>
      </c>
      <c r="F49" s="186" t="inlineStr">
        <is>
          <t>Polarimetry</t>
        </is>
      </c>
      <c r="G49" s="186" t="inlineStr">
        <is>
          <t>UV-Vis spectroscopy</t>
        </is>
      </c>
      <c r="H49" s="186" t="inlineStr">
        <is>
          <t>High performance liquid chromatography (HPLC)</t>
        </is>
      </c>
      <c r="I49" s="186" t="inlineStr">
        <is>
          <t>Mass spectrometry</t>
        </is>
      </c>
      <c r="J49" s="185" t="n">
        <v>2</v>
      </c>
      <c r="K49" s="186" t="inlineStr">
        <is>
          <t>✅ คำตอบที่ถูกต้อง: ข้อ ข. Polarimetry
🎯 ทำไมข้อนี้ถึงถูก:
การวัดค่า specific rotation ของ Morphine sulphate ตามข้อกำหนดเภสัชตำรับ USP ต้องใช้เครื่อง Polarimeter (เทคนิค Polarimetry) ในการวัดองศาการหมุนระนาบแสงโพลาไรซ์ของโมเลกุล chiral
🔍 ข้ออื่นผิดเพราะอะไร:
• ข้อ ก.: Refractometry วัดค่า refractive index ของสารละลาย ไม่สามารถวัดการบิดหมุนแสงโพลาไรซ์ได้
• ข้อ ค.: UV-Vis spectroscopy วัดการดูดกลืนแสงของหมู่ chromophore เพื่อหาความเข้มข้น ไม่ได้วัดคุณสมบัติ optical rotation
• ข้อ ง.: High performance liquid chromatography (HPLC) ใช้สำหรับการแยกและหาปริมาณตัวยาสำคัญ (Assay)
• ข้อ จ.: Mass spectrometry ใช้วัดอัตราส่วนมวลต่อประจุ (m/z) เพื่อวิเคราะห์น้ำหนักโมเลกุลและสูตรโครงสร้าง</t>
        </is>
      </c>
      <c r="L49" s="186" t="n"/>
      <c r="M49" s="186" t="inlineStr">
        <is>
          <t>Product Group 3: Spectroscopy &amp; Optics</t>
        </is>
      </c>
      <c r="N49" s="186" t="inlineStr">
        <is>
          <t>3.3 NMR &amp; Mass Spectrometry</t>
        </is>
      </c>
      <c r="O49" s="185" t="inlineStr">
        <is>
          <t>Product</t>
        </is>
      </c>
      <c r="P49" s="186" t="inlineStr">
        <is>
          <t>[SOURCE: ข้อสอบจริง PLE CC1 (Product) ปี 2567 ข้อ 2]</t>
        </is>
      </c>
      <c r="Q49" s="185" t="inlineStr">
        <is>
          <t>ข้อสอบจริง</t>
        </is>
      </c>
      <c r="R49" s="185" t="inlineStr">
        <is>
          <t>2567</t>
        </is>
      </c>
      <c r="S49" s="185" t="n"/>
    </row>
    <row r="50" ht="24" customHeight="1" s="49">
      <c r="A50" s="185" t="n">
        <v>48</v>
      </c>
      <c r="B50" s="186" t="n"/>
      <c r="C50" s="186" t="inlineStr">
        <is>
          <t>การวิเคราะห์โครงสร้างสารด้วยเทคนิค Infrared (IR) Spectroscopy สเปกตรัมที่ได้แสดงข้อมูลที่เป็นประโยชน์หลักในข้อใด</t>
        </is>
      </c>
      <c r="D50" s="186" t="n"/>
      <c r="E50" s="186" t="inlineStr">
        <is>
          <t>การระบุหมู่ฟังก์ชันของโมเลกุล (Functional group identification)</t>
        </is>
      </c>
      <c r="F50" s="186" t="inlineStr">
        <is>
          <t>การหาน้ำหนักโมเลกุลที่แน่นอนของสาร (Molecular weight determination)</t>
        </is>
      </c>
      <c r="G50" s="186" t="inlineStr">
        <is>
          <t>การหาปริมาณธาตุที่เป็นองค์ประกอบในตัวอย่าง (Elemental analysis)</t>
        </is>
      </c>
      <c r="H50" s="186" t="inlineStr">
        <is>
          <t>การหาค่าการหมุนระนาบแสงโพลาไรซ์ (Optical rotation / Chirality)</t>
        </is>
      </c>
      <c r="I50" s="186" t="inlineStr">
        <is>
          <t>การกระจายตัวของขนาดอนุภาค (Particle size distribution)</t>
        </is>
      </c>
      <c r="J50" s="185" t="n">
        <v>1</v>
      </c>
      <c r="K50" s="186" t="inlineStr">
        <is>
          <t>✅ คำตอบที่ถูกต้อง: ข้อ ก. การระบุหมู่ฟังก์ชันของโมเลกุล (Functional group identification)
🎯 ทำไมข้อนี้ถึงถูก:
IR spectroscopy อาศัยหลักการดูดกลืนพลังงานรังสีอินฟราเรดที่ทำให้เกิดการสั่นสะเทือนของพันธะโควาเลนต์ (Vibrational transitions) ภายในโมเลกุล โดยพันธะของแต่ละหมู่ฟังก์ชัน (เช่น C=O stretch ที่ประมาณ 1700 cm-1, O-H stretch ที่ประมาณ 3200-3600 cm-1) จะดูดกลืนพลังงานที่เลขคลื่นจำเพาะ จึงใช้เป็นเครื่องมือหลักในการระบุหมู่ฟังก์ชัน (Functional group identification) และพิสูจน์เอกลักษณ์โครงสร้างของสาร
🔍 ข้ออื่นผิดเพราะอะไร:
• ข้อ ข.: การหาน้ำหนักโมเลกุลที่แน่นอนทำได้โดยเทคนิค Mass Spectrometry (MS) จากการวัดค่า m/z ของโมเลกุลาร์ไอออน
• ข้อ ค.: การหาปริมาณธาตุองค์ประกอบใช้เทคนิค Elemental analysis เช่น ICP-OES, ICP-MS หรือ X-ray fluorescence
• ข้อ ง.: การหาค่าการหมุนระนาบแสงโพลาไรซ์หรือการตรวจสอบความเป็น Chiral ใช้เครื่อง Polarimeter
• ข้อ จ.: การวัดขนาดและรูปร่างอนุภาคใช้เทคนิค Laser diffraction หรือ Dynamic light scattering (DLS)</t>
        </is>
      </c>
      <c r="L50" s="186" t="n"/>
      <c r="M50" s="186" t="inlineStr">
        <is>
          <t>Product Group 3: Spectroscopy &amp; Optics</t>
        </is>
      </c>
      <c r="N50" s="186" t="inlineStr">
        <is>
          <t>3.1 UV-Vis Spectroscopy</t>
        </is>
      </c>
      <c r="O50" s="185" t="inlineStr">
        <is>
          <t>Product</t>
        </is>
      </c>
      <c r="P50" s="186" t="inlineStr">
        <is>
          <t>[SOURCE: ข้อสอบจริง PLE CC1 (Product) ปี 2566 Day 1 ข้อ 29]</t>
        </is>
      </c>
      <c r="Q50" s="185" t="inlineStr">
        <is>
          <t>ข้อสอบจริง</t>
        </is>
      </c>
      <c r="R50" s="185" t="inlineStr">
        <is>
          <t>2566</t>
        </is>
      </c>
      <c r="S50" s="185" t="n"/>
    </row>
    <row r="51" ht="24" customHeight="1" s="49">
      <c r="A51" s="185" t="n">
        <v>49</v>
      </c>
      <c r="B51" s="186" t="n"/>
      <c r="C51" s="186" t="inlineStr">
        <is>
          <t>ตามเกณฑ์มาตรฐานเภสัชตำรับสากล (USP &lt;232&gt;/&lt;233&gt; และ ICH Q3D) ในการตรวจวิเคราะห์หาปริมาณธาตุโลหะปนเปื้อน (Elemental Impurities) ในระดับความเข้มข้นต่ำมาก ควรเลือกใช้เครื่องมือวิเคราะห์ในข้อใด</t>
        </is>
      </c>
      <c r="D51" s="186" t="n"/>
      <c r="E51" s="186" t="inlineStr">
        <is>
          <t>Fourier-Transform Infrared Spectroscopy (FT-IR)</t>
        </is>
      </c>
      <c r="F51" s="186" t="inlineStr">
        <is>
          <t>Ultraviolet-Visible Spectrophotometry (UV-Vis)</t>
        </is>
      </c>
      <c r="G51" s="186" t="inlineStr">
        <is>
          <t>Inductively Coupled Plasma Mass Spectrometry (ICP-MS) หรือ ICP-OES</t>
        </is>
      </c>
      <c r="H51" s="186" t="inlineStr">
        <is>
          <t>High Performance Liquid Chromatography with UV detector (HPLC-UV)</t>
        </is>
      </c>
      <c r="I51" s="186" t="inlineStr">
        <is>
          <t>Differential Scanning Calorimetry (DSC)</t>
        </is>
      </c>
      <c r="J51" s="185" t="n">
        <v>3</v>
      </c>
      <c r="K51" s="186" t="inlineStr">
        <is>
          <t>✅ คำตอบที่ถูกต้อง: ข้อ ค. Inductively Coupled Plasma Mass Spectrometry (ICP-MS) หรือ ICP-OES
🎯 ทำไมข้อนี้ถึงถูก:
ตามเภสัชตำรับ USP &lt;232&gt;/&lt;233&gt; และแนวทาง ICH Q3D ว่าด้วย Elemental Impurities การวิเคราะห์และหาปริมาณธาตุโลหะหนักปนเปื้อน (เช่น Pb, Cd, As, Hg, Ni) ในระดับความเข้มข้นต่ำมาก (ppb หรือ ppm) จะต้องใช้เครื่องมือวิเคราะห์ระดับอะตอมที่จำเพาะ ได้แก่ Inductively Coupled Plasma Mass Spectrometry (ICP-MS) หรือ Inductively Coupled Plasma Optical Emission Spectrometry (ICP-OES)
🔍 ข้ออื่นผิดเพราะอะไร:
• ข้อ ก.: FT-IR ใช้สำหรับตรวจสอบการสั่นสะเทือนของพันธะโควาเลนต์เพื่อระบุหมู่ฟังก์ชันของสารอินทรีย์ ไม่สามารถวัดธาตุอนินทรีย์ได้
• ข้อ ข.: UV-Vis Spectrophotometry ใช้วิเคราะห์สารอินทรีย์ที่มีโครโมฟอร์ ไม่มีความจำเพาะและความไวเพียงพอสำหรับวัด elemental impurities
• ข้อ ง.: HPLC-UV เหมาะสำหรับแยกและวิเคราะห์สารอินทรีย์หรือตัวยาสำคัญ ไม่เหมาะกับการตรวจวัดธาตุโลหะ
• ข้อ จ.: DSC ใช้สำหรับวิเคราะห์คุณสมบัติทางความร้อน การเปลี่ยนสถานะ และ polymorphism ของสาร</t>
        </is>
      </c>
      <c r="L51" s="186" t="n"/>
      <c r="M51" s="186" t="inlineStr">
        <is>
          <t>Product Group 3: Spectroscopy &amp; Optics</t>
        </is>
      </c>
      <c r="N51" s="186" t="inlineStr">
        <is>
          <t>3.2 Infrared (IR) Spectroscopy</t>
        </is>
      </c>
      <c r="O51" s="185" t="inlineStr">
        <is>
          <t>Product</t>
        </is>
      </c>
      <c r="P51" s="186" t="inlineStr">
        <is>
          <t>[SOURCE: ข้อสอบจริง PLE CC1 (Product) ปี 2566 Day 2 ข้อ 90]</t>
        </is>
      </c>
      <c r="Q51" s="185" t="inlineStr">
        <is>
          <t>ข้อสอบจริง</t>
        </is>
      </c>
      <c r="R51" s="185" t="inlineStr">
        <is>
          <t>2566</t>
        </is>
      </c>
      <c r="S51" s="185" t="n"/>
    </row>
    <row r="52" ht="24" customHeight="1" s="49">
      <c r="A52" s="185" t="n">
        <v>50</v>
      </c>
      <c r="B52" s="186" t="n"/>
      <c r="C52" s="186" t="inlineStr">
        <is>
          <t>จากการตรวจวิเคราะห์เอกลักษณ์ของตัวอย่างยาด้วยเทคนิค Infrared (IR) spectroscopy พบพีคการดูดกลืนแสงที่สำคัญที่เลขคลื่น (wavenumber) 1699 cm-1 แสดงถึงการสั่นแบบยืด (stretching vibration) ของหมู่ฟังก์ชันใดในโมเลกุลยา</t>
        </is>
      </c>
      <c r="D52" s="186" t="n"/>
      <c r="E52" s="186" t="inlineStr">
        <is>
          <t>O-H stretching</t>
        </is>
      </c>
      <c r="F52" s="186" t="inlineStr">
        <is>
          <t>C=O stretching</t>
        </is>
      </c>
      <c r="G52" s="186" t="inlineStr">
        <is>
          <t>C-O stretching</t>
        </is>
      </c>
      <c r="H52" s="186" t="inlineStr">
        <is>
          <t>C-H (sp3) stretching</t>
        </is>
      </c>
      <c r="I52" s="186" t="inlineStr">
        <is>
          <t>C-C stretching</t>
        </is>
      </c>
      <c r="J52" s="185" t="n">
        <v>2</v>
      </c>
      <c r="K52" s="186" t="inlineStr">
        <is>
          <t>✅ คำตอบที่ถูกต้อง: ข้อ ข. C=O stretching
🎯 ทำไมข้อนี้ถึงถูก:
สัญญาณการดูดกลืนรังสีอินฟราเรดที่ช่วงความถี่ 1650-1850 cm-1 เป็นสัญญาณพีคที่แรงและคมชัดอย่างยิ่งของหมู่ Carbonyl (C=O stretching) โดยที่ 1699 cm-1 เป็นสัญญาณจำเพาะของ carbonyl ในกรดคาร์บอกซิลิก คีโตน หรือแอไมด์
🔍 ข้ออื่นผิดเพราะอะไร:
• ข้อ ก.: O-H stretching จะปรากฏเป็นพีคกว้าง (broad band) ในช่วงความถี่สูง 3200-3650 cm-1
• ข้อ ค.: C-O stretching จะปรากฏการดูดกลืนแสงในช่วงความถี่ต่ำ 1000-1300 cm-1
• ข้อ ง.: C-H (sp3) stretching ของหมู่อัลคิลจะปรากฏที่ความถี่ประมาณ 2850-2960 cm-1
• ข้อ จ.: C-C stretching ในโครงสร้างวงแหวนหรือแกนคาร์บอนจะปรากฏในช่วง fingerprint region 800-1200 cm-1</t>
        </is>
      </c>
      <c r="L52" s="186" t="inlineStr">
        <is>
          <t>cc1_product/image53.png</t>
        </is>
      </c>
      <c r="M52" s="186" t="inlineStr">
        <is>
          <t>Product Group 3: Spectroscopy &amp; Optics</t>
        </is>
      </c>
      <c r="N52" s="186" t="inlineStr">
        <is>
          <t>3.4 Polarimetry</t>
        </is>
      </c>
      <c r="O52" s="185" t="inlineStr">
        <is>
          <t>Product</t>
        </is>
      </c>
      <c r="P52" s="186" t="inlineStr">
        <is>
          <t>[SOURCE: ข้อสอบจริง PLE CC1 (Product) ปี 2565 ข้อ 10]</t>
        </is>
      </c>
      <c r="Q52" s="185" t="inlineStr">
        <is>
          <t>ข้อสอบจริง</t>
        </is>
      </c>
      <c r="R52" s="185" t="inlineStr">
        <is>
          <t>2565</t>
        </is>
      </c>
      <c r="S52" s="185" t="n"/>
    </row>
    <row r="53" ht="24" customHeight="1" s="49">
      <c r="A53" s="185" t="n">
        <v>51</v>
      </c>
      <c r="B53" s="186" t="n"/>
      <c r="C53" s="186" t="inlineStr">
        <is>
          <t>ในการตรวจพิสูจน์เอกลักษณ์และหาปริมาณตัวยาสำคัญของยาเม็ด Paracetamol ตามมาตรฐานเภสัชตำรับ USP/BP ในขั้นตอนทดสอบเบื้องต้นระดับห้องปฏิบัติการทั่วไป นิยมใช้เครื่องมือวิเคราะห์ชนิดใด</t>
        </is>
      </c>
      <c r="D53" s="186" t="inlineStr">
        <is>
          <t>cc1_product/image71.png</t>
        </is>
      </c>
      <c r="E53" s="186" t="inlineStr">
        <is>
          <t>Fluorescence spectrophotometer</t>
        </is>
      </c>
      <c r="F53" s="186" t="inlineStr">
        <is>
          <t>High Performance Liquid Chromatography</t>
        </is>
      </c>
      <c r="G53" s="186" t="inlineStr">
        <is>
          <t>UV-Vis spectrophotometer</t>
        </is>
      </c>
      <c r="H53" s="186" t="inlineStr">
        <is>
          <t>Infrared spectrophotometer</t>
        </is>
      </c>
      <c r="I53" s="186" t="inlineStr">
        <is>
          <t>X-ray diffractometer</t>
        </is>
      </c>
      <c r="J53" s="185" t="n">
        <v>3</v>
      </c>
      <c r="K53" s="186" t="inlineStr">
        <is>
          <t>✅ คำตอบที่ถูกต้อง: ข้อ ค. UV-Vis spectrophotometer
🎯 ทำไมข้อนี้ถึงถูก:
Paracetamol มีโครงสร้างวงเบนซีนที่มีหมู่โครโมฟอร์ (Chromophore) และออกโซโครม สามารถดูดกลืนแสงอัลตราไวโอเลตได้ดี โดยมีค่าแลมบ์ดาแมกซ์ที่ประมาณ 243-257 nm (ขึ้นกับสภาวะกรดด่าง) เภสัชตำรับ USP/BP จึงกำหนดให้ใช้วิธี UV-Vis Spectrophotometry เป็นวิธีมาตรฐานที่สะดวก รวดเร็ว และแม่นยำในการตรวจวิเคราะห์ปริมาณตัวยาสำคัญในยาเม็ดพาราเซตามอล
🔍 ข้ออื่นผิดเพราะอะไร:
• ข้อ ก.: Fluorescence spectrophotometer เหมาะสำหรับสารที่มีการเรืองแสงตามธรรมชาติหรือสารที่ทำอนุพันธ์เรืองแสง ซึ่งพาราเซตามอลไม่ได้มีสัญญาณฟลูออเรสเซนต์ที่เด่นชัด
• ข้อ ข.: High Performance Liquid Chromatography (HPLC) ใช้สำหรับการวิเคราะห์สารผสมที่มีความซับซ้อนหรือการตรวจหาสารสลายตัว (Related substances) ไม่ใช่วิธีพื้นฐานที่สะดวกที่สุดสำหรับการตรวจพาราเซตามอลเดี่ยว
• ข้อ ง.: Infrared spectrophotometer (IR) ใช้สำหรับยืนยันโครงสร้างเอกลักษณ์ของวัตถุดิบ (Identification) แต่ไม่นิยมใช้ตรวจวิเคราะห์ปริมาณเชิงปริมาณในยาเม็ด
• ข้อ จ.: X-ray diffractometer (XRD) ใช้สำหรับตรวจสอบโครงสร้างผลึกและปรากฏการณ์พหุสัณฐาน (Polymorphism) ไม่ใช่การหาปริมาณตัวยา</t>
        </is>
      </c>
      <c r="L53" s="186" t="n"/>
      <c r="M53" s="186" t="inlineStr">
        <is>
          <t>Product Group 3: Spectroscopy &amp; Optics</t>
        </is>
      </c>
      <c r="N53" s="186" t="inlineStr">
        <is>
          <t>3.5 Refractometry</t>
        </is>
      </c>
      <c r="O53" s="185" t="inlineStr">
        <is>
          <t>Product</t>
        </is>
      </c>
      <c r="P53" s="186" t="inlineStr">
        <is>
          <t>[SOURCE: ข้อสอบจริง PLE CC1 (Product) ปี 2564 ข้อ 10]</t>
        </is>
      </c>
      <c r="Q53" s="185" t="inlineStr">
        <is>
          <t>ข้อสอบจริง</t>
        </is>
      </c>
      <c r="R53" s="185" t="inlineStr">
        <is>
          <t>2564</t>
        </is>
      </c>
      <c r="S53" s="185" t="n"/>
    </row>
    <row r="54" ht="409.6" customHeight="1" s="49">
      <c r="A54" s="185" t="n">
        <v>52</v>
      </c>
      <c r="B54" s="186" t="n"/>
      <c r="C54" s="186" t="inlineStr">
        <is>
          <t>เภสัชตำรับ USP หัวข้อมาตรฐานของยา Griseofulvin กำหนดค่ามุมการหมุนจำเพาะ (Specific rotation) อยู่ในช่วงบวก 354 ถึงบวก 364 องศา ข้อกำหนดดังกล่าวจัดเป็นการควบคุมคุณภาพด้านใดและใช้เครื่องมือชนิดใดในการทดสอบ</t>
        </is>
      </c>
      <c r="D54" s="186" t="n"/>
      <c r="E54" s="186" t="inlineStr">
        <is>
          <t>Refractive index โดยใช้ Refractometer</t>
        </is>
      </c>
      <c r="F54" s="186" t="inlineStr">
        <is>
          <t>Optical isomer purity โดยใช้ Polarimeter</t>
        </is>
      </c>
      <c r="G54" s="186" t="inlineStr">
        <is>
          <t>Melting range โดยใช้ Melting point apparatus</t>
        </is>
      </c>
      <c r="H54" s="186" t="inlineStr">
        <is>
          <t>Absorbance purity โดยใช้ Spectrophotometer</t>
        </is>
      </c>
      <c r="I54" s="186" t="inlineStr">
        <is>
          <t>Crystal structure โดยใช้ X-ray diffraction</t>
        </is>
      </c>
      <c r="J54" s="185" t="n">
        <v>2</v>
      </c>
      <c r="K54" s="186" t="inlineStr">
        <is>
          <t>✅ คำตอบที่ถูกต้อง: ข้อ ข. Optical isomer purity โดยใช้ Polarimeter
🎯 ทำไมข้อนี้ถึงถูก:
ค่า Specific rotation เป็นสมบัติเฉพาะตัวของสารที่มีศูนย์กลางไครัล (Chiral center) ในการหมุนระนาบแสงโพลาไรซ์ การกำหนดช่วงมุมบวก 354 ถึงบวก 364 องศาเป็นการตรวจพิสูจน์เอกลักษณ์และความบริสุทธิ์ของไอโซเมอร์เชิงแสง (Optical isomer purity) ตาม USP บท 781 โดยใช้เครื่องวัดมุมการหมุนโพลาไรมิเตอร์ (Polarimeter)
🔍 ข้ออื่นผิดเพราะอะไร:
• ข้อ ก.: Refractive index เป็นค่าดัชนีหักเหของแสง วัดด้วยเครื่อง Refractometer ไม่เกี่ยวข้องกับการหมุนระนาบแสง
• ข้อ ค.: Melting point เป็นการหาจุดหลอมเหลวเพื่อตรวจเอกลักษณ์ทางกายภาพ
• ข้อ ง.: Spectrophotometer ใช้วัดการดูดกลืนแสงที่ความยาวคลื่นเฉพาะ ไม่ใช่วัดการหมุนระนาบแสงโพลาไรซ์
• ข้อ จ.: X-ray diffraction ใช้ตรวจสอบรูปแบบการจัดเรียงตัวของผลึก (Polymorphism)</t>
        </is>
      </c>
      <c r="L54" s="186" t="n"/>
      <c r="M54" s="186" t="inlineStr">
        <is>
          <t>Product Group 3: Spectroscopy &amp; Optics</t>
        </is>
      </c>
      <c r="N54" s="186" t="inlineStr">
        <is>
          <t>3.1 UV-Vis Spectroscopy</t>
        </is>
      </c>
      <c r="O54" s="185" t="inlineStr">
        <is>
          <t>Product</t>
        </is>
      </c>
      <c r="P54" s="186" t="inlineStr">
        <is>
          <t>[SOURCE: ข้อสอบจริง PLE CC1 (Product) ปี 2564 ข้อ 28]</t>
        </is>
      </c>
      <c r="Q54" s="185" t="inlineStr">
        <is>
          <t>ข้อสอบจริง</t>
        </is>
      </c>
      <c r="R54" s="185" t="inlineStr">
        <is>
          <t>2564</t>
        </is>
      </c>
      <c r="S54" s="185" t="n"/>
    </row>
    <row r="55" ht="409.6" customHeight="1" s="49">
      <c r="A55" s="185" t="n">
        <v>53</v>
      </c>
      <c r="B55" s="186" t="n"/>
      <c r="C55" s="186" t="inlineStr">
        <is>
          <t>สเปกตรัมที่ได้จากการตรวจวิเคราะห์ด้วยเครื่องมืออินฟราเรดสเปกโทรสโกปี (Infrared Spectroscopy; IR) ตามมาตรฐานสากล แกน X และแกน Y ของกราฟแสดงผลคือค่าพารามิเตอร์ใดตามลำดับ</t>
        </is>
      </c>
      <c r="D55" s="186" t="inlineStr">
        <is>
          <t>cc1_product/image76.png</t>
        </is>
      </c>
      <c r="E55" s="186" t="inlineStr">
        <is>
          <t>แกน X คือ Absorbance และแกน Y คือ Wavelength</t>
        </is>
      </c>
      <c r="F55" s="186" t="inlineStr">
        <is>
          <t>แกน X คือ Percent Transmittance และแกน Y คือ Wavenumber</t>
        </is>
      </c>
      <c r="G55" s="186" t="inlineStr">
        <is>
          <t>แกน X คือ Percent Transmittance และแกน Y คือ Wavelength</t>
        </is>
      </c>
      <c r="H55" s="186" t="inlineStr">
        <is>
          <t>แกน X คือ Wavenumber และแกน Y คือ Percent Transmittance</t>
        </is>
      </c>
      <c r="I55" s="186" t="inlineStr">
        <is>
          <t>แกน X คือ Absorbance และแกน Y คือ Retention time</t>
        </is>
      </c>
      <c r="J55" s="185" t="n">
        <v>1</v>
      </c>
      <c r="K55" s="186" t="inlineStr">
        <is>
          <t>✅ คำตอบที่ถูกต้อง: ข้อ ก. แกน X คือ Wavenumber (cm⁻¹) และแกน Y คือ % Transmittance (หรือ Absorbance)
🎯 ทำไมข้อนี้ถึงถูก:
สเปกตรัมที่ได้จากเทคนิค Fourier Transform Infrared Spectroscopy (FTIR) แสดงความสัมพันธ์ระหว่าง:
- แกน X: เลขคลื่น (Wavenumber) มีหน่วยเป็น ส่วนกลับของเซนติเมตร (cm⁻¹) โดยทั่วไปอยู่ในช่วง 4000 ถึง 400 cm⁻¹
- แกน Y: เปอร์เซ็นต์การส่องผ่านของแสง (% Transmittance) หรือ ค่าการดูดกลืนแสง (Absorbance)
🔍 ข้ออื่นผิดเพราะอะไร:
• ข้อ ข.: Wavelength (nm) vs Absorbance เป็นกราฟของ UV-Vis Spectroscopy
• ข้อ ค.: Retention time (min) vs Peak area เป็นกราฟของ Chromatography (HPLC / GC)
• ข้อ ง.: Chemical shift (ppm) vs Intensity เป็นสเปกตรัมของ NMR Spectroscopy
• ข้อ จ.: Mass-to-charge ratio (m/z) vs Abundance เป็นสเปกตรัมของ Mass Spectrometry (MS)</t>
        </is>
      </c>
      <c r="L55" s="186" t="n"/>
      <c r="M55" s="186" t="inlineStr">
        <is>
          <t>Product Group 3: Spectroscopy &amp; Optics</t>
        </is>
      </c>
      <c r="N55" s="186" t="inlineStr">
        <is>
          <t>3.2 Infrared (IR) Spectroscopy</t>
        </is>
      </c>
      <c r="O55" s="185" t="inlineStr">
        <is>
          <t>Product</t>
        </is>
      </c>
      <c r="P55" s="186" t="inlineStr">
        <is>
          <t>[SOURCE: ข้อสอบจริง PLE CC1 (Product) ปี 2564 ข้อ 169]</t>
        </is>
      </c>
      <c r="Q55" s="185" t="inlineStr">
        <is>
          <t>ข้อสอบจริง</t>
        </is>
      </c>
      <c r="R55" s="185" t="inlineStr">
        <is>
          <t>2564</t>
        </is>
      </c>
      <c r="S55" s="185" t="n"/>
    </row>
    <row r="56" ht="409.6" customHeight="1" s="49">
      <c r="A56" s="185" t="n">
        <v>54</v>
      </c>
      <c r="B56" s="186" t="n"/>
      <c r="C56" s="186" t="inlineStr">
        <is>
          <t>เครื่องมือวิเคราะห์ทางเคมีชนิดใดที่สามารถระบุมวลโมเลกุลที่แม่นยำ (Accurate molecular weight) และรูปแบบการแตกหักของโครงสร้างโมเลกุล (Fragmentation pattern) เพื่อใช้ในการยืนยันโครงสร้างทางเคมีของสารสังเคราะห์และสารสกัดสมุนไพร</t>
        </is>
      </c>
      <c r="D56" s="186" t="inlineStr">
        <is>
          <t>cc1_product/image82.png</t>
        </is>
      </c>
      <c r="E56" s="186" t="inlineStr">
        <is>
          <t>UV-Vis spectrophotometer</t>
        </is>
      </c>
      <c r="F56" s="186" t="inlineStr">
        <is>
          <t>Mass spectrometer</t>
        </is>
      </c>
      <c r="G56" s="186" t="inlineStr">
        <is>
          <t>Infrared spectrophotometer</t>
        </is>
      </c>
      <c r="H56" s="186" t="inlineStr">
        <is>
          <t>Refractometer</t>
        </is>
      </c>
      <c r="I56" s="186" t="inlineStr">
        <is>
          <t>Atomic absorption spectrometer</t>
        </is>
      </c>
      <c r="J56" s="185" t="n">
        <v>2</v>
      </c>
      <c r="K56" s="186" t="inlineStr">
        <is>
          <t>✅ คำตอบที่ถูกต้อง: ข้อ ข. Mass spectrometer
🎯 ทำไมข้อนี้ถึงถูก:
Mass Spectrometer (MS) ทำงานโดยการทำให้โมเลกุลของสารแตกตัวเป็นไอออนในสภาวะสุญญากาศ แล้วแยกวัดตามอัตราส่วนมวลต่อประจุ (m/z) ทำให้ทราบค่าน้ำหนักโมเลกุลที่แท้จริงจาก Molecular ion peak และทราบชิ้นส่วนโครงสร้างโมเลกุลจาก Fragmentation pattern
🔍 ข้ออื่นผิดเพราะอะไร:
• ข้อ ก.: UV-Vis spectrophotometer บอกเฉพาะการดูดกลืนแสงของหมู่โครโมฟอร์ ไม่สามารถบอกมวลโมเลกุลได้
• ข้อ ค.: Infrared spectrophotometer (IR) ใช้ระบุหมู่ฟังก์ชันเคมีจากการสั่นของพันธะ แต่ไม่สามารถบอกมวลโมเลกุลได้
• ข้อ ง.: Refractometer ใช้วัดค่าดัชนีหักเหของแสงของของเหลว
• ข้อ จ.: Atomic absorption spectrometer (AAS) ใช้ตรวจวิเคราะห์ปริมาณธาตุโลหะหนัก ไม่ได้ใช้วิเคราะห์สารอินทรีย์</t>
        </is>
      </c>
      <c r="L56" s="186" t="n"/>
      <c r="M56" s="186" t="inlineStr">
        <is>
          <t>Product Group 3: Spectroscopy &amp; Optics</t>
        </is>
      </c>
      <c r="N56" s="186" t="inlineStr">
        <is>
          <t>3.3 NMR &amp; Mass Spectrometry</t>
        </is>
      </c>
      <c r="O56" s="185" t="inlineStr">
        <is>
          <t>Product</t>
        </is>
      </c>
      <c r="P56" s="186" t="inlineStr">
        <is>
          <t>[SOURCE: ข้อสอบจริง PLE CC1 (Product) ปี 2564 ข้อ 87]</t>
        </is>
      </c>
      <c r="Q56" s="185" t="inlineStr">
        <is>
          <t>ข้อสอบจริง</t>
        </is>
      </c>
      <c r="R56" s="185" t="inlineStr">
        <is>
          <t>2564</t>
        </is>
      </c>
      <c r="S56" s="185" t="n"/>
    </row>
    <row r="57" ht="409.6" customHeight="1" s="49">
      <c r="A57" s="185" t="n">
        <v>55</v>
      </c>
      <c r="B57" s="186" t="n"/>
      <c r="C57" s="186" t="inlineStr">
        <is>
          <t>จากโครงสร้างโมเลกุลของยา Griseofulvin ซึ่งมี Chiral centers ในโครงสร้าง การตรวจสอบควบคุมคุณภาพในข้อใดช่วยยืนยันเอกลักษณ์เฉพาะของโครงสร้างสเตอริโอไอโซเมอร์ที่ออกฤทธิ์ทางชีวภาพ (Active stereoisomer)</t>
        </is>
      </c>
      <c r="D57" s="186" t="inlineStr">
        <is>
          <t>cc1_product/image87.png</t>
        </is>
      </c>
      <c r="E57" s="186" t="inlineStr">
        <is>
          <t>Refractive index (ดัชนีหักเหของแสง)</t>
        </is>
      </c>
      <c r="F57" s="186" t="inlineStr">
        <is>
          <t>Infrared (IR) spectroscopy</t>
        </is>
      </c>
      <c r="G57" s="186" t="inlineStr">
        <is>
          <t>Polarimetry (Specific optical rotation)</t>
        </is>
      </c>
      <c r="H57" s="186" t="inlineStr">
        <is>
          <t>High-Performance Liquid Chromatography (HPLC) แบบทั่วไป</t>
        </is>
      </c>
      <c r="I57" s="186" t="inlineStr">
        <is>
          <t>Atomic Absorption Spectroscopy (AAS)</t>
        </is>
      </c>
      <c r="J57" s="185" t="n">
        <v>3</v>
      </c>
      <c r="K57" s="186" t="inlineStr">
        <is>
          <t>✅ คำตอบที่ถูกต้อง: ข้อ ค. Polarimetry (Specific optical rotation)
🎯 ทำไมข้อนี้ถึงถูก:
Griseofulvin มีไครัลเซนเตอร์ (Chiral centers) 2 ตำแหน่ง ซึ่งเฉพาะไอโซเมอร์ (+)-Griseofulvin เท่านั้นที่มีฤทธิ์ต้านเชื้อรา การตรวจวัด Specific optical rotation ด้วยเครื่อง Polarimeter จึงเป็นวิธีจำเพาะในการยืนยันเอกลักษณ์ทาง Stereochemistry และความบริสุทธิ์เชิงแสง (Optical purity)
🔍 ข้ออื่นผิดเพราะอะไร:
• ข้อ ก.: ผิด Refractive index ใช้วัดการหักเหของแสงในของเหลว ไม่สามารถจำแนก Enantiomer หรือความต่างเชิงแสงได้
• ข้อ ข.: ผิด IR spectroscopy ใช้ระบุหมู่ฟังก์ชันของสาร โดย Enantiomer จะให้สเปกตรัม IR เหมือนกันทุกประการ
• ข้อ ง.: ผิด HPLC แบบคอลัมน์อะไครัลทั่วไป (Achromatographic column) ไม่สามารถแยกคู่สะท้อนเงา Enantiomer ได้
• ข้อ จ.: ผิด AAS ใช้ตรวจวิเคราะห์ธาตุโลหะหนัก ไม่เกี่ยวข้องกับโครงสร้างโมเลกุลอินทรีย์</t>
        </is>
      </c>
      <c r="L57" s="186" t="n"/>
      <c r="M57" s="186" t="inlineStr">
        <is>
          <t>Product Group 3: Spectroscopy &amp; Optics</t>
        </is>
      </c>
      <c r="N57" s="186" t="inlineStr">
        <is>
          <t>3.3 NMR &amp; Mass Spectrometry</t>
        </is>
      </c>
      <c r="O57" s="185" t="inlineStr">
        <is>
          <t>Product</t>
        </is>
      </c>
      <c r="P57" s="186" t="inlineStr">
        <is>
          <t>[SOURCE: ข้อสอบจริง PLE CC1 (Product) ปี 2564 ข้อ 118]</t>
        </is>
      </c>
      <c r="Q57" s="185" t="inlineStr">
        <is>
          <t>ข้อสอบจริง</t>
        </is>
      </c>
      <c r="R57" s="185" t="inlineStr">
        <is>
          <t>2564</t>
        </is>
      </c>
      <c r="S57" s="185" t="n"/>
    </row>
    <row r="58" ht="409.6" customHeight="1" s="49">
      <c r="A58" s="185" t="n">
        <v>56</v>
      </c>
      <c r="B58" s="186" t="n"/>
      <c r="C58" s="186" t="inlineStr">
        <is>
          <t>จากการตรวจวิเคราะห์สารด้วยเทคนิค Infrared (IR) spectroscopy พบพีคการดูดกลืนแสงที่ชัดเจนและรุนแรงที่เลขคลื่น 1685.16 cm⁻¹ พีคดังกล่าวแสดงถึงการสั่นของพันธะเคมีหรือหมู่ฟังก์ชันใดในโครงสร้างโมเลกุล</t>
        </is>
      </c>
      <c r="D58" s="186" t="inlineStr">
        <is>
          <t>cc1_product/image88.png</t>
        </is>
      </c>
      <c r="E58" s="186" t="inlineStr">
        <is>
          <t>หมู่คาร์บอนิล (-C=O stretch)</t>
        </is>
      </c>
      <c r="F58" s="186" t="inlineStr">
        <is>
          <t>พันธะคู่ระหว่างคาร์บอน (-C=C- stretch)</t>
        </is>
      </c>
      <c r="G58" s="186" t="inlineStr">
        <is>
          <t>หมู่ไทออล (-SH stretch)</t>
        </is>
      </c>
      <c r="H58" s="186" t="inlineStr">
        <is>
          <t>หมู่ไฮดรอกซิล (-OH stretch)</t>
        </is>
      </c>
      <c r="I58" s="186" t="inlineStr">
        <is>
          <t>พันธะระหว่างคาร์บอนกับไฮโดรเจน (-C-H stretch)</t>
        </is>
      </c>
      <c r="J58" s="185" t="n">
        <v>1</v>
      </c>
      <c r="K58" s="186" t="inlineStr">
        <is>
          <t>✅ คำตอบที่ถูกต้อง: ข้อ ก. หมู่คาร์บอนิล (-C=O stretch)
🎯 ทำไมข้อนี้ถึงถูก:
ช่วงเลขคลื่น 1680 - 1750 cm⁻¹ เป็นบริเวณดูดกลืนแสงจำเพาะที่เด่นชัดและรุนแรงมากที่สุดของพันธะคาร์บอนิล (-C=O stretching) ในโครงสร้าง เช่น Ketone, Aldehyde, Amide หรือ Conjugated carbonyl compounds
🔍 ข้ออื่นผิดเพราะอะไร:
• ข้อ ข.: ผิด พันธะ -C=C- stretching มักปรากฏที่เลขคลื่นต่ำกว่า คือประมาณ 1600 - 1650 cm⁻¹ และมีความแรงของพีคปานกลางถึงอ่อน
• ข้อ ค.: ผิด หมู่ -SH stretching ปรากฏที่เลขคลื่นประมาณ 2550 - 2600 cm⁻¹
• ข้อ ง.: ผิด หมู่ -OH stretching ปรากฏเป็นพีคกว้างมาก (Broad band) ที่เลขคลื่น 3200 - 3600 cm⁻¹
• ข้อ จ.: ผิด พันธะ -C-H stretching ของสารไฮโดรคาร์บอนปรากฏที่เลขคลื่น 2850 - 3100 cm⁻¹</t>
        </is>
      </c>
      <c r="L58" s="186" t="n"/>
      <c r="M58" s="186" t="inlineStr">
        <is>
          <t>Product Group 3: Spectroscopy &amp; Optics</t>
        </is>
      </c>
      <c r="N58" s="186" t="inlineStr">
        <is>
          <t>3.4 Polarimetry</t>
        </is>
      </c>
      <c r="O58" s="185" t="inlineStr">
        <is>
          <t>Product</t>
        </is>
      </c>
      <c r="P58" s="186" t="inlineStr">
        <is>
          <t>[SOURCE: ข้อสอบจริง PLE CC1 (Product) ปี 2564 ข้อ 150]</t>
        </is>
      </c>
      <c r="Q58" s="185" t="inlineStr">
        <is>
          <t>ข้อสอบจริง</t>
        </is>
      </c>
      <c r="R58" s="185" t="inlineStr">
        <is>
          <t>2564</t>
        </is>
      </c>
      <c r="S58" s="185" t="n"/>
    </row>
    <row r="59" ht="409.6" customHeight="1" s="49">
      <c r="A59" s="185" t="n">
        <v>57</v>
      </c>
      <c r="B59" s="186" t="n"/>
      <c r="C59" s="186" t="inlineStr">
        <is>
          <t>จากโครงสร้างโมเลกุลของยาต้านวัณโรค Rifampicin ซึ่งมีระบบพันธะคู่คอนจูเกตขนาดใหญ่ (Extensive conjugated chromophore) และสารละลายมีสีส้มแดงเข้มชัดเจน เครื่องมือวิเคราะห์สเปกโทรสโกปีชนิดใดเหมาะสมที่สุดในการหาปริมาณยาสำคัญได้อย่างสะดวกรวดเร็วตามกฎของ Beer-Lambert</t>
        </is>
      </c>
      <c r="D59" s="186" t="inlineStr">
        <is>
          <t>cc1_product/image92.png</t>
        </is>
      </c>
      <c r="E59" s="186" t="inlineStr">
        <is>
          <t>UV-Visible Spectrophotometer</t>
        </is>
      </c>
      <c r="F59" s="186" t="inlineStr">
        <is>
          <t>Fourier-Transform Infrared Spectrometer (FT-IR)</t>
        </is>
      </c>
      <c r="G59" s="186" t="inlineStr">
        <is>
          <t>Mass Spectrometer (MS)</t>
        </is>
      </c>
      <c r="H59" s="186" t="inlineStr">
        <is>
          <t>Refractometer</t>
        </is>
      </c>
      <c r="I59" s="186" t="inlineStr">
        <is>
          <t>Polarimeter</t>
        </is>
      </c>
      <c r="J59" s="185" t="n">
        <v>1</v>
      </c>
      <c r="K59" s="186" t="inlineStr">
        <is>
          <t>✅ คำตอบที่ถูกต้อง: ข้อ ก. UV-Visible Spectrophotometer
🎯 ทำไมข้อนี้ถึงถูก:
Rifampicin มีระบบคอนจูเกตของโครโมฟอร์ (Chromophore) กว้างขวางในโครงสร้างแนฟโทควิโนน ทำให้เกิดการดูดกลืนแสงได้ดีเยี่ยมทั้งในย่านรังสีอัลตราไวโอเลตและย่านแสงขาว (UV-Vis range: 254 nm, 334 nm, 475 nm) จึงเหมาะสมอย่างยิ่งในการตรวจวิเคราะห์หาปริมาณด้วย UV-Vis spectrophotometer ตามกฎ Beer-Lambert (A = epsilon คูณ b คูณ c)
🔍 ข้ออื่นผิดเพราะอะไร:
• ข้อ ข.: ผิด FT-IR ใช้วิเคราะห์การสั่นของพันธะเพื่อพิสูจน์เอกลักษณ์หมู่ฟังก์ชัน ไม่สะดวกต่อการวิเคราะห์เชิงปริมาณสารละลาย
• ข้อ ค.: ผิด Mass Spectrometer ใช้ตรวจหามวลโมเลกุลและชิ้นส่วนไอออน มีความซับซ้อนและต้นทุนสูง
• ข้อ ง.: ผิด Refractometer ใช้วัดดัชนีหักเหของแสงเพื่อประเมินความบริสุทธิ์ของตัวทำละลาย ไม่จำเพาะต่อตัวยา
• ข้อ จ.: ผิด Polarimeter ใช้วัดค่าการหมุนวนแสงโพลาไรซ์เพื่อตรวจสอบ Optical isomerism</t>
        </is>
      </c>
      <c r="L59" s="186" t="n"/>
      <c r="M59" s="186" t="inlineStr">
        <is>
          <t>Product Group 3: Spectroscopy &amp; Optics</t>
        </is>
      </c>
      <c r="N59" s="186" t="inlineStr">
        <is>
          <t>3.1 UV-Vis Spectroscopy</t>
        </is>
      </c>
      <c r="O59" s="185" t="inlineStr">
        <is>
          <t>Product</t>
        </is>
      </c>
      <c r="P59" s="186" t="inlineStr">
        <is>
          <t>[SOURCE: ข้อสอบจริง PLE CC1 (Product) ปี 2564 ข้อ 160]</t>
        </is>
      </c>
      <c r="Q59" s="185" t="inlineStr">
        <is>
          <t>ข้อสอบจริง</t>
        </is>
      </c>
      <c r="R59" s="185" t="inlineStr">
        <is>
          <t>2564</t>
        </is>
      </c>
      <c r="S59" s="185" t="n"/>
    </row>
    <row r="60" ht="409.6" customHeight="1" s="49">
      <c r="A60" s="185" t="n">
        <v>58</v>
      </c>
      <c r="B60" s="186" t="n"/>
      <c r="C60" s="186" t="inlineStr">
        <is>
          <t>จากข้อมูลสเปกตรัมของเครื่องมือวิเคราะห์ที่กำหนดให้ในภาพ (เครื่องมือ A แสดงสัญญาณเคมิคอลชิฟต์ของไฮโดรเจน/คาร์บอน, เครื่องมือ B แสดงการแตกตัวของไอออนตามอัตราส่วนมวลต่อประจุ m/z, เครื่องมือ C แสดงการดูดกลืนรังสีอินฟราเรดของหมู่ฟังก์ชัน) การตรวจวิเคราะห์ด้วยเครื่องมือคู่ใดร่วมกันที่สามารถนำมาใช้ระบุมวลโมเลกุลที่แน่นอนและพิสูจน์โครงสร้างทางเคมีที่สมบูรณ์ของสารได้อย่างชัดเจนที่สุด</t>
        </is>
      </c>
      <c r="D60" s="186" t="inlineStr">
        <is>
          <t>cc1_product/image96.png</t>
        </is>
      </c>
      <c r="E60" s="186" t="inlineStr">
        <is>
          <t>เครื่องมือ A เท่านั้น</t>
        </is>
      </c>
      <c r="F60" s="186" t="inlineStr">
        <is>
          <t>เครื่องมือ B เท่านั้น</t>
        </is>
      </c>
      <c r="G60" s="186" t="inlineStr">
        <is>
          <t>เครื่องมือ A และ B ร่วมกัน</t>
        </is>
      </c>
      <c r="H60" s="186" t="inlineStr">
        <is>
          <t>เครื่องมือ B และ C ร่วมกัน</t>
        </is>
      </c>
      <c r="I60" s="186" t="inlineStr">
        <is>
          <t>เครื่องมือ A และ C ร่วมกัน</t>
        </is>
      </c>
      <c r="J60" s="185" t="n">
        <v>3</v>
      </c>
      <c r="K60" s="186" t="inlineStr">
        <is>
          <t>✅ คำตอบที่ถูกต้อง: ข้อ ค. เครื่องมือ A และ B ร่วมกัน
🎯 ทำไมข้อนี้ถึงถูก:
การพิสูจน์เอกลักษณ์และโครงสร้างทางเคมีที่สมบูรณ์ต้องอาศัย: เครื่องมือ A คือ NMR (Nuclear Magnetic Resonance) ซึ่งให้ข้อมูลสิ่งแวดล้อมทางแม่เหล็กของอะตอม ไฮโดรเจน และคาร์บอน ตำแหน่งการเชื่อมต่อ และ Stereochemistry ร่วมกับเครื่องมือ B คือ Mass Spectrometry (MS) ซึ่งให้มวลโมเลกุลที่แน่นอน (Molecular ion peak) และรูปแบบการแตกตัวของชิ้นส่วนโมเลกุล (Fragmentation pattern) การใช้เครื่องมือ A และ B ร่วมกันจึงสามารถยืนยันทั้งมวลและโครงสร้างโมเลกุลได้อย่างสมบูรณ์
🔍 ข้ออื่นผิดเพราะอะไร:
• ข้อ ก.: เครื่องมือ A (NMR) เพียงอย่างเดียวไม่สามารถให้ค่าน้ำหนักมวลโมเลกุลที่แน่นอนได้โดยตรง
• ข้อ ข.: เครื่องมือ B (MS) เพียงอย่างเดียวให้มวลโมเลกุลและชิ้นส่วนแตกหัก แต่ไม่สามารถระบุตำแหน่งพันธะและโครงสร้างเชิงพื้นที่ได้อย่างสมบูรณ์
• ข้อ ง.: เครื่องมือ C (IR) บอกได้เพียงหมู่ฟังก์ชันหลัก เช่น Carbonyl หรือ Hydroxyl แต่ไม่สามารถบอกโครงร่างคาร์บอนและมวลโมเลกุลได้
• ข้อ จ.: เครื่องมือ A และ C ไม่ได้รวมเครื่องมือ MS ทำให้ขาดข้อมูลการยืนยันมวลโมเลกุลที่แน่นอน</t>
        </is>
      </c>
      <c r="L60" s="186" t="n"/>
      <c r="M60" s="186" t="inlineStr">
        <is>
          <t>Product Group 3: Spectroscopy &amp; Optics</t>
        </is>
      </c>
      <c r="N60" s="186" t="inlineStr">
        <is>
          <t>3.3 NMR &amp; Mass Spectrometry</t>
        </is>
      </c>
      <c r="O60" s="185" t="inlineStr">
        <is>
          <t>Product</t>
        </is>
      </c>
      <c r="P60" s="186" t="inlineStr">
        <is>
          <t>[SOURCE: ข้อสอบจริง PLE CC1 (Product) ปี 2563 Day 2 ข้อ 99]</t>
        </is>
      </c>
      <c r="Q60" s="185" t="inlineStr">
        <is>
          <t>ข้อสอบจริง</t>
        </is>
      </c>
      <c r="R60" s="185" t="inlineStr">
        <is>
          <t>2563</t>
        </is>
      </c>
      <c r="S60" s="185" t="n"/>
    </row>
    <row r="61" ht="409.6" customHeight="1" s="49">
      <c r="A61" s="185" t="n">
        <v>59</v>
      </c>
      <c r="B61" s="186" t="n"/>
      <c r="C61" s="186" t="inlineStr">
        <is>
          <t>ในการทดสอบคุณภาพวัตถุดิบตัวยาสำคัญ Methimazole (MMI) หากต้องการตรวจสอบเอกลักษณ์ (identification) ของวัตถุดิบ วิธีการใดถือเป็นวิธีมาตรฐานสากลตามเภสัชตำรับ</t>
        </is>
      </c>
      <c r="D61" s="186" t="n"/>
      <c r="E61" s="186" t="inlineStr">
        <is>
          <t>UV</t>
        </is>
      </c>
      <c r="F61" s="186" t="inlineStr">
        <is>
          <t>IR</t>
        </is>
      </c>
      <c r="G61" s="186" t="inlineStr">
        <is>
          <t>HPLC</t>
        </is>
      </c>
      <c r="H61" s="186" t="inlineStr">
        <is>
          <t>Capillary electrophoresis</t>
        </is>
      </c>
      <c r="I61" s="186" t="inlineStr">
        <is>
          <t>Thin layer chromatography</t>
        </is>
      </c>
      <c r="J61" s="185" t="n">
        <v>2</v>
      </c>
      <c r="K61" s="186" t="inlineStr">
        <is>
          <t>✅ คำตอบที่ถูกต้อง: ข้อ ข. IR
🎯 ทำไมข้อนี้ถึงถูก:
Infrared (IR) absorption spectrophotometry เป็นวิธีมาตรฐานอันดับหนึ่ง (primary identification test) ตามเภสัชตำรับสากลทั้ง USP และ BP สำหรับการตรวจเอกลักษณ์ของวัตถุดิบตัวยาสำคัญ เนื่องจากสเปกตรัมในช่วง fingerprint region มีความจำเพาะสูงมากเสมือนลายนิ้วมือทางเคมีของโมเลกุล
🔍 ข้ออื่นผิดเพราะอะไร:
• ข้อ ก.: ผิดเพราะ UV-visible spectroscopy ให้แถบการดูดกลืนแสงกว้าง ไม่มีความจำเพาะต่อโครงสร้างโมเลกุลเพียงพอที่จะใช้เป็นเอกลักษณ์เดี่ยว
• ข้อ ค.: ผิดเพราะ HPLC ใช้สำหรับวิเคราะห์หาปริมาณ (assay) และตรวจหาสารปนเปื้อน (impurities) เป็นหลัก
• ข้อ ง.: ผิดเพราะ Capillary electrophoresis ไม่ใช่วิธีทดสอบเอกลักษณ์มาตรฐานทั่วไปใน monograph ของวัตถุดิบเคมี
• ข้อ จ.: ผิดเพราะ TLC ให้เพียงค่า Rf ซึ่งความจำเพาะต่ำกว่าสเปกตรัมอินฟราเรดมาก</t>
        </is>
      </c>
      <c r="L61" s="186" t="n"/>
      <c r="M61" s="186" t="inlineStr">
        <is>
          <t>Product Group 3: Spectroscopy &amp; Optics</t>
        </is>
      </c>
      <c r="N61" s="186" t="inlineStr">
        <is>
          <t>3.2 Infrared (IR) Spectroscopy</t>
        </is>
      </c>
      <c r="O61" s="185" t="inlineStr">
        <is>
          <t>Product</t>
        </is>
      </c>
      <c r="P61" s="186" t="inlineStr">
        <is>
          <t>[SOURCE: ข้อสอบจริง PLE CC1 (Product) วันที่ 2 ปี 2562 ข้อ 28]</t>
        </is>
      </c>
      <c r="Q61" s="185" t="inlineStr">
        <is>
          <t>ข้อสอบจริง</t>
        </is>
      </c>
      <c r="R61" s="185" t="inlineStr">
        <is>
          <t>2562</t>
        </is>
      </c>
      <c r="S61" s="185" t="n"/>
    </row>
    <row r="62" ht="409.6" customHeight="1" s="49">
      <c r="A62" s="185" t="n">
        <v>60</v>
      </c>
      <c r="B62" s="186" t="n"/>
      <c r="C62" s="186" t="inlineStr">
        <is>
          <t>จากโครงสร้างทางเคมีของยา Griseofulvin ซึ่งมี chiral center การตรวจสอบคุณภาพทางเภสัชวิเคราะห์หัวข้อใดที่ใช้ตรวจวัดคุณสมบัติเฉพาะที่เกี่ยวข้องกับ optical isomer ที่ออกฤทธิ์ทางชีวภาพ</t>
        </is>
      </c>
      <c r="D62" s="186" t="n"/>
      <c r="E62" s="186" t="inlineStr">
        <is>
          <t>1H-NMR</t>
        </is>
      </c>
      <c r="F62" s="186" t="inlineStr">
        <is>
          <t>Polarimeter</t>
        </is>
      </c>
      <c r="G62" s="186" t="inlineStr">
        <is>
          <t>Refractometer</t>
        </is>
      </c>
      <c r="H62" s="186" t="inlineStr">
        <is>
          <t>Infrared spectrophotometer</t>
        </is>
      </c>
      <c r="I62" s="186" t="inlineStr">
        <is>
          <t>UV-Visible spectrophotometer</t>
        </is>
      </c>
      <c r="J62" s="185" t="n">
        <v>2</v>
      </c>
      <c r="K62" s="186" t="inlineStr">
        <is>
          <t>✅ คำตอบที่ถูกต้อง: ข้อ ข. Polarimeter
🎯 ทำไมข้อนี้ถึงถูก:
Griseofulvin เป็น chiral molecule ที่มี optical activity การวัดค่าการหมุนของแสงระนาบโพลาไรซ์ (Specific optical rotation) ด้วยเครื่อง Polarimeter เป็นวิธีเฉพาะในการแยกแยะและยืนยัน isomer ที่ออกฤทธิ์ตามเกณฑ์เภสัชตำรับ
🔍 ข้ออื่นผิดเพราะอะไร:
• ข้อ ก.: 1H-NMR ให้ข้อมูลโครงสร้างทางเคมีและตำแหน่งโปรตอน แต่ enantiomers ให้สัญญาณ spectrum เหมือนกันใน achiral solvent
• ข้อ ค.: Refractometer วัดค่าดัชนีหักเหของแสง (Refractive index) ของของเหลว ไม่สามารถแยกแยะ optical isomer ได้
• ข้อ ง.: Infrared spectrophotometer ตรวจวัดการสั่นของพันธะเคมีและหมู่ฟังก์ชัน แต่ enantiomers ให้ IR spectrum เหมือนกัน
• ข้อ จ.: UV-Visible spectrophotometer ตรวจวัด chromophore ภายในโมเลกุล ซึ่ง enantiomers ให้การดูดกลืนแสง UV เหมือนกันทุกประการ</t>
        </is>
      </c>
      <c r="L62" s="186" t="n"/>
      <c r="M62" s="186" t="inlineStr">
        <is>
          <t>Product Group 3: Spectroscopy &amp; Optics</t>
        </is>
      </c>
      <c r="N62" s="186" t="inlineStr">
        <is>
          <t>3.4 Polarimetry</t>
        </is>
      </c>
      <c r="O62" s="185" t="inlineStr">
        <is>
          <t>Product</t>
        </is>
      </c>
      <c r="P62" s="186" t="inlineStr">
        <is>
          <t>[SOURCE: ข้อสอบจริง PLE CC1 (Product) ปี 2561 ข้อ 11]</t>
        </is>
      </c>
      <c r="Q62" s="185" t="inlineStr">
        <is>
          <t>ข้อสอบจริง</t>
        </is>
      </c>
      <c r="R62" s="185" t="inlineStr">
        <is>
          <t>2561</t>
        </is>
      </c>
      <c r="S62" s="185" t="n"/>
    </row>
    <row r="63" ht="409.6" customHeight="1" s="49">
      <c r="A63" s="185" t="n">
        <v>61</v>
      </c>
      <c r="B63" s="186" t="n"/>
      <c r="C63" s="186" t="inlineStr">
        <is>
          <t>การแสดงผลกราฟสเปกตรัมอินฟราเรด (Infrared spectrum) ตามมาตรฐานสากล แกน Y และแกน X ต้องแสดงค่าพารามิเตอร์ใดตามลำดับ</t>
        </is>
      </c>
      <c r="D63" s="186" t="n"/>
      <c r="E63" s="186" t="inlineStr">
        <is>
          <t>Absorbance กับ Wavelength</t>
        </is>
      </c>
      <c r="F63" s="186" t="inlineStr">
        <is>
          <t>Peak intensity กับ Chemical shift</t>
        </is>
      </c>
      <c r="G63" s="186" t="inlineStr">
        <is>
          <t>Absorbance กับ Frequency</t>
        </is>
      </c>
      <c r="H63" s="186" t="inlineStr">
        <is>
          <t>Transmittance กับ Wavelength</t>
        </is>
      </c>
      <c r="I63" s="186" t="inlineStr">
        <is>
          <t>Transmittance กับ Wavenumber</t>
        </is>
      </c>
      <c r="J63" s="185" t="n">
        <v>5</v>
      </c>
      <c r="K63" s="186" t="inlineStr">
        <is>
          <t>✅ คำตอบที่ถูกต้อง: ข้อ จ. Transmittance กับ Wavenumber
🎯 ทำไมข้อนี้ถึงถูก:
ตามมาตรฐานของ IUPAC และเภสัชตำรับสากล IR spectrum จะพล็อตระหว่างแกน Y แสดงค่าร้อยละการส่องผ่านแสง (% Transmittance) หรือค่าการดูดกลืนแสง (Absorbance) กับแกน X แสดงค่าเลขคลื่น (Wavenumber) ในหน่วยเซนติเมตรยกกำลังลบหนึ่ง (cm^-1)
🔍 ข้ออื่นผิดเพราะอะไร:
• ข้อ ก.: Absorbance กับ Wavelength เป็นแกนมาตรฐานของเครื่อง UV-Visible spectrophotometer ซึ่งวัดความยาวคลื่นเป็นนาโนเมตร (nm)
• ข้อ ข.: Peak intensity กับ Chemical shift (ppm) เป็นแกนที่ใช้ในการแสดงผล Nuclear Magnetic Resonance (NMR) spectroscopy
• ข้อ ค.: Frequency (Hz) ไม่นิยมใช้แสดงบนแกน X ของ IR สเปกโทรสโกปีเนื่องจากตัวเลขมีค่าสูงมาก จึงใช้ wavenumber แทน
• ข้อ ง.: Wavelength (ไมโครเมตร) เคยใช้ในอดีต แต่มาตรฐานสากลปัจจุบันกำหนดให้ใช้ wavenumber (cm^-1) บนแกน X</t>
        </is>
      </c>
      <c r="L63" s="186" t="n"/>
      <c r="M63" s="186" t="inlineStr">
        <is>
          <t>Product Group 3: Spectroscopy &amp; Optics</t>
        </is>
      </c>
      <c r="N63" s="186" t="inlineStr">
        <is>
          <t>3.2 Infrared (IR) Spectroscopy</t>
        </is>
      </c>
      <c r="O63" s="185" t="inlineStr">
        <is>
          <t>Product</t>
        </is>
      </c>
      <c r="P63" s="186" t="inlineStr">
        <is>
          <t>[SOURCE: ข้อสอบจริง PLE CC1 (Product) ปี 2561 ข้อ 22]</t>
        </is>
      </c>
      <c r="Q63" s="185" t="inlineStr">
        <is>
          <t>ข้อสอบจริง</t>
        </is>
      </c>
      <c r="R63" s="185" t="inlineStr">
        <is>
          <t>2561</t>
        </is>
      </c>
      <c r="S63" s="185" t="n"/>
    </row>
    <row r="64" ht="409.6" customHeight="1" s="49">
      <c r="A64" s="185" t="n">
        <v>62</v>
      </c>
      <c r="B64" s="186" t="n"/>
      <c r="C64" s="186" t="inlineStr">
        <is>
          <t>ตามข้อกำหนดเภสัชตำรับสากล (USP/BP) ควรเลือกใช้เครื่องมือใดในการพิสูจน์เอกลักษณ์ (Identification) วัตถุดิบตัวยาสำคัญ Metformin hydrochloride raw material เพื่อให้ได้ความจำเพาะเจาะจงสูงสุด</t>
        </is>
      </c>
      <c r="D64" s="186" t="n"/>
      <c r="E64" s="186" t="inlineStr">
        <is>
          <t>Infrared (IR) spectroscopy</t>
        </is>
      </c>
      <c r="F64" s="186" t="inlineStr">
        <is>
          <t>Thin Layer Chromatography (TLC)</t>
        </is>
      </c>
      <c r="G64" s="186" t="inlineStr">
        <is>
          <t>UV-Vis spectrophotometry</t>
        </is>
      </c>
      <c r="H64" s="186" t="inlineStr">
        <is>
          <t>Fluorescence spectrophotometry</t>
        </is>
      </c>
      <c r="I64" s="186" t="inlineStr">
        <is>
          <t>X-ray powder diffraction (XRPD)</t>
        </is>
      </c>
      <c r="J64" s="185" t="n">
        <v>1</v>
      </c>
      <c r="K64" s="186" t="inlineStr">
        <is>
          <t>✅ คำตอบที่ถูกต้อง: ข้อ ก. Infrared (IR) spectroscopy
🎯 ทำไมข้อนี้ถึงถูก:
ตามข้อกำหนดใน Monograph ของเภสัชตำรับสากล (USP/BP Identification A) การพิสูจน์เอกลักษณ์ของวัตถุดิบตัวยาสำคัญ (API) กำหนดให้ใช้เทคนิค Infrared Absorption Spectrophotometry (IR) โดยเปรียบเทียบสเปกตรัมใน Fingerprint region กับ Metformin Hydrochloride Reference Standard ซึ่งมีความจำเพาะเจาะจงต่อโครงสร้างเคมีสูงสุด
🔍 ข้ออื่นผิดเพราะอะไร:
• ข้อ ข.: TLC นิยมใช้ตรวจหาสารปนเปื้อน (Related substances) หรือการคัดกรองเบื้องต้น ไม่มีความจำเพาะเพียงพอสำหรับการเป็นข้อกำหนดหลักในการยืนยันตัวยาสำคัญ
• ข้อ ค.: UV-Vis ให้การดูดกลืนแสงแบบแถบกว้าง (Broad band) ซึ่งบอกได้เฉพาะกลุ่มโครโมฟอร์ ไม่สามารถจำแนกความแตกต่างของสารที่มีโครงสร้างคล้ายคลึงกันได้อย่างสมบูรณ์
• ข้อ ง.: Fluorescence spectrophotometry ใช้เฉพาะสารที่เรืองแสงได้ และไม่ได้เป็นวิธีมาตรฐานในการพิสูจน์เอกลักษณ์ของ Metformin
• ข้อ จ.: X-ray diffraction (XRPD) ใช้ตรวจสอบรูปแบบผลึก (Polymorphism) ไม่ใช่วิธีมาตรฐานขั้นปฐมภูมิสำหรับการพิสูจน์เอกลักษณ์เคมีของวัตถุดิบ</t>
        </is>
      </c>
      <c r="L64" s="186" t="n"/>
      <c r="M64" s="186" t="inlineStr">
        <is>
          <t>Product Group 3: Spectroscopy &amp; Optics</t>
        </is>
      </c>
      <c r="N64" s="186" t="inlineStr">
        <is>
          <t>3.2 Infrared (IR) Spectroscopy</t>
        </is>
      </c>
      <c r="O64" s="185" t="inlineStr">
        <is>
          <t>Product</t>
        </is>
      </c>
      <c r="P64" s="186" t="inlineStr">
        <is>
          <t>[SOURCE: ข้อสอบจริง PLE CC1 (Product) ปี 2561 ข้อ 67]</t>
        </is>
      </c>
      <c r="Q64" s="185" t="inlineStr">
        <is>
          <t>ข้อสอบจริง</t>
        </is>
      </c>
      <c r="R64" s="185" t="inlineStr">
        <is>
          <t>2561</t>
        </is>
      </c>
      <c r="S64" s="185" t="n"/>
    </row>
    <row r="65" ht="409.6" customHeight="1" s="49">
      <c r="A65" s="185" t="n">
        <v>63</v>
      </c>
      <c r="B65" s="186" t="n"/>
      <c r="C65" s="186" t="inlineStr">
        <is>
          <t>ยา Omeprazole ในเภสัชตำรับที่จำหน่ายเป็นสารผสมแบบเรซิมิก (Racemic mixture) สารผสม Racemic mixture มีคุณสมบัติทางแสงเฉพาะตัวตามข้อใด</t>
        </is>
      </c>
      <c r="D65" s="186" t="n"/>
      <c r="E65" s="186" t="inlineStr">
        <is>
          <t>ละลายน้ำได้ดีกว่าสารเดี่ยวเสมอ</t>
        </is>
      </c>
      <c r="F65" s="186" t="inlineStr">
        <is>
          <t>จัดเป็นโมเลกุลแบบไม่มีไครัลเซ็นเตอร์ (Achiral molecule)</t>
        </is>
      </c>
      <c r="G65" s="186" t="inlineStr">
        <is>
          <t>ไม่หมุนระนาบของแสงโพลาไรซ์ (Optically inactive)</t>
        </is>
      </c>
      <c r="H65" s="186" t="inlineStr">
        <is>
          <t>ดูดกลืนแสงที่ความยาวคลื่นหลายค่าแตกต่างกันอย่างสิ้นเชิง</t>
        </is>
      </c>
      <c r="I65" s="186" t="inlineStr">
        <is>
          <t>มีฤทธิ์แรงกว่า (More potent) สารเดี่ยวที่ไม่ใช่ Racemic mixture เสมอ</t>
        </is>
      </c>
      <c r="J65" s="185" t="n">
        <v>3</v>
      </c>
      <c r="K65" s="186" t="inlineStr">
        <is>
          <t>✅ คำตอบที่ถูกต้อง: ข้อ ค. ไม่หมุนระนาบของแสงโพลาไรซ์ (Optically inactive)
🎯 ทำไมข้อนี้ถึงถูก:
Racemic mixture (สารผสมราซีเมต) ประกอบด้วยคู่เอแนนทิโอเมอร์สองรูป (R-enantiomer และ S-enantiomer) ในสัดส่วนที่เท่ากันพอดี 1:1 (50:50) ซึ่งไอโซเมอร์ทั้งสองจะหมุนระนาบแสงโพลาไรซ์ (Plane-polarized light) ในมุมที่เท่ากันแต่มีทิศทางตรงกันข้าม (+ และ -) จึงเกิดการหักล้างกันอย่างสมบูรณ์ ทำให้วัดค่าการหมุนเชิงแสงสุทธิได้เป็น 0 องศา (Optically inactive)
🔍 ข้ออื่นผิดเพราะอะไร:
• ข้อ ก.: ความสามารถในการละลายน้ำขึ้นกับโครงสร้างผลึกและพันธะเคมี ไม่จำเป็นต้องละลายน้ำได้ดีกว่าเสมอไป
• ข้อ ข.: Omeprazole มีอะตอม Chiral sulfur center จึงเป็น Chiral molecule ไม่ใช่ Achiral
• ข้อ ง.: สเปกตรัมการดูดกลืนแสง UV ของ R และ S enantiomer จะเหมือนกันทุกประการเพราะมีโครงสร้างทางเคมีแบบเดียวกัน
• ข้อ จ.: โดยทั่วไป Single pure enantiomer (เช่น Esomeprazole ซึ่งเป็น S-form) มักมีประสิทธิภาพทางคลินิกหรือระดับยาในเลือดที่เหนือกว่า Racemic mixture</t>
        </is>
      </c>
      <c r="L65" s="186" t="n"/>
      <c r="M65" s="186" t="inlineStr">
        <is>
          <t>Product Group 3: Spectroscopy &amp; Optics</t>
        </is>
      </c>
      <c r="N65" s="186" t="inlineStr">
        <is>
          <t>3.4 Polarimetry</t>
        </is>
      </c>
      <c r="O65" s="185" t="inlineStr">
        <is>
          <t>Product</t>
        </is>
      </c>
      <c r="P65" s="186" t="inlineStr">
        <is>
          <t>[SOURCE: ข้อสอบจริง PLE CC1 (Product) ปี 2561 ข้อ 90]</t>
        </is>
      </c>
      <c r="Q65" s="185" t="inlineStr">
        <is>
          <t>ข้อสอบจริง</t>
        </is>
      </c>
      <c r="R65" s="185" t="inlineStr">
        <is>
          <t>2561</t>
        </is>
      </c>
      <c r="S65" s="185" t="n"/>
    </row>
    <row r="66" ht="409.6" customHeight="1" s="49">
      <c r="A66" s="185" t="n">
        <v>64</v>
      </c>
      <c r="B66" s="186" t="n"/>
      <c r="C66" s="186" t="inlineStr">
        <is>
          <t>ตามข้อกำหนดเภสัชตำรับมาตรฐาน การพิสูจน์เอกลักษณ์ (Identification) ของวัตถุดิบยา Levothyroxine sodium สามารถตรวจวิเคราะห์ยืนยันโครงสร้างได้อย่างจำเพาะเจาะจงด้วยเครื่องมือใด</t>
        </is>
      </c>
      <c r="D66" s="186" t="n"/>
      <c r="E66" s="186" t="inlineStr">
        <is>
          <t>Infrared (IR) spectrophotometer</t>
        </is>
      </c>
      <c r="F66" s="186" t="inlineStr">
        <is>
          <t>Polarimeter</t>
        </is>
      </c>
      <c r="G66" s="186" t="inlineStr">
        <is>
          <t>Differential Scanning Calorimeter (DSC)</t>
        </is>
      </c>
      <c r="H66" s="186" t="inlineStr">
        <is>
          <t>Refractometer</t>
        </is>
      </c>
      <c r="I66" s="186" t="inlineStr">
        <is>
          <t>Flame photometer</t>
        </is>
      </c>
      <c r="J66" s="185" t="n">
        <v>1</v>
      </c>
      <c r="K66" s="186" t="inlineStr">
        <is>
          <t>✅ คำตอบที่ถูกต้อง: ข้อ ก. Infrared (IR) spectrophotometer
🎯 ทำไมข้อนี้ถึงถูก:
ตามเภสัชตำรับ USP และ BP การพิสูจน์เอกลักษณ์หลัก (Identification test A) ของ Levothyroxine sodium กำหนดให้ใช้วิธี Infrared Absorption Spectrophotometry (IR / FTIR) โดยตรวจสอบการดูดกลืนแสงในช่วงอินฟราเรดเปรียบเทียบกับสารมาตรฐาน Levothyroxine Sodium RS
🔍 ข้ออื่นผิดเพราะอะไร:
• ข้อ ข.: Polarimeter ใช้วัดค่าการหมุนระนาบแสงโพลาไรซ์ (Optical rotation) ของสารที่มี chiral center แต่ไม่สามารถให้แถบสเปกตรัมที่จำเพาะเจาะจงเทียบเท่า IR
• ข้อ ค.: Differential Scanning Calorimeter (DSC) ใช้วิเคราะห์การเปลี่ยนแปลงทางความร้อน เช่น จุดหลอมเหลวและ polymorphism ไม่ใช่การทดสอบเอกลักษณ์หลักใน monograph
• ข้อ ง.: Refractometer ใช้วัดค่าดัชนีหักเหของของเหลวใส ไม่สามารถยืนยันโครงสร้างทางเคมีของสารอินทรีย์ได้
• ข้อ จ.: Flame photometer ใช้ตรวจวิเคราะห์ปริมาณไอออนของโลหะ ไม่สามารถพิสูจน์โครงสร้างโมเลกุลยาอินทรีย์ได้</t>
        </is>
      </c>
      <c r="L66" s="186" t="n"/>
      <c r="M66" s="186" t="inlineStr">
        <is>
          <t>Product Group 3: Spectroscopy &amp; Optics</t>
        </is>
      </c>
      <c r="N66" s="186" t="inlineStr">
        <is>
          <t>3.2 Infrared (IR) Spectroscopy</t>
        </is>
      </c>
      <c r="O66" s="185" t="inlineStr">
        <is>
          <t>Product</t>
        </is>
      </c>
      <c r="P66" s="186" t="inlineStr">
        <is>
          <t>[SOURCE: ข้อสอบจริง PLE CC1 (Product) ปี 2559 ข้อ 15] [RECONSTRUCTED: ปรับแต่งและเติมเต็มบริบทโจทย์เพื่อความสมบูรณ์]</t>
        </is>
      </c>
      <c r="Q66" s="185" t="inlineStr">
        <is>
          <t>ข้อสอบจริง</t>
        </is>
      </c>
      <c r="R66" s="185" t="inlineStr">
        <is>
          <t>2559</t>
        </is>
      </c>
      <c r="S66" s="185" t="n"/>
    </row>
    <row r="67" ht="409.6" customHeight="1" s="49">
      <c r="A67" s="185" t="n">
        <v>65</v>
      </c>
      <c r="B67" s="186" t="n"/>
      <c r="C67" s="186" t="inlineStr">
        <is>
          <t>หัวข้อการควบคุมคุณภาพหรือทดสอบผลิตภัณฑ์ยาเม็ด Calcium carbonate (CaCO3) ข้อใด ไม่จำเป็น ต้องทำการทดสอบตามข้อกำหนดมาตรฐานเภสัชตำรับ?</t>
        </is>
      </c>
      <c r="D67" s="186" t="n"/>
      <c r="E67" s="186" t="inlineStr">
        <is>
          <t>ปริมาณตัวยาสำคัญ (% Label Amount)</t>
        </is>
      </c>
      <c r="F67" s="186" t="inlineStr">
        <is>
          <t>Optical rotation (ค่าการหมุนแสงของสารเบนแสง)</t>
        </is>
      </c>
      <c r="G67" s="186" t="inlineStr">
        <is>
          <t>Weight variation (ความสม่ำเสมอของน้ำหนัก)</t>
        </is>
      </c>
      <c r="H67" s="186" t="inlineStr">
        <is>
          <t>Disintegration test (การแตกตัวของเม็ดยา)</t>
        </is>
      </c>
      <c r="I67" s="186" t="inlineStr">
        <is>
          <t>Dissolution test (การละลายของตัวยาสำคัญ)</t>
        </is>
      </c>
      <c r="J67" s="185" t="n">
        <v>2</v>
      </c>
      <c r="K67" s="186" t="inlineStr">
        <is>
          <t>✅ คำตอบที่ถูกต้อง: ข้อ ข. Optical rotation (ค่าการหมุนแสงของสารเบนแสง)
🎯 ทำไมข้อนี้ถึงถูก:
Calcium carbonate (CaCO3) เป็นสารประกอบอนินทรีย์แบบสมมาตรที่ไม่มี Chiral center จึงไม่แสดงคุณสมบัติเบนระนาบแสงโพลาไรซ์ (Optically inactive) ดังนั้นจึงไม่มีข้อกำหนดการทดสอบ Optical rotation ในเภสัชตำรับสากล ในขณะที่ข้อกำหนดอื่นๆ เช่น % Label Amount, Weight variation, Disintegration และ Dissolution ล้วนเป็นเกณฑ์มาตรฐานที่ระบุไว้ใน USP Monograph
🔍 ข้ออื่นผิดเพราะอะไร:
• ข้อ ก.: เป็นหัวข้อทดสอบที่จำเป็นอย่างยิ่งตาม USP Monograph เพื่อประกันความถูกต้องของขนาดยา (Assay: 90.0-110.0% of labeled amount)
• ข้อ ค.: เป็นหัวข้อทดสอบที่จำเป็นตาม USP &lt;905&gt; Uniformity of Dosage Units สำหรับยาเม็ดความแรงสูง
• ข้อ ง.: เป็นหัวข้อทดสอบที่จำเป็นตาม USP &lt;701&gt; Disintegration สำหรับยาเม็ดที่ไม่เคลือบเพื่อให้มั่นใจว่าเม็ดยาแตกตัวได้ตามเวลาที่กำหนด
• ข้อ จ.: เป็นหัวข้อทดสอบที่จำเป็นตาม USP &lt;711&gt; Dissolution เพื่อประเมินอัตราการละลายของแคลเซียมคาร์บอเนตในสภาวะจำลองกรดในกระเพาะอาหาร</t>
        </is>
      </c>
      <c r="L67" s="186" t="n"/>
      <c r="M67" s="186" t="inlineStr">
        <is>
          <t>Product Group 3: Spectroscopy &amp; Optics</t>
        </is>
      </c>
      <c r="N67" s="186" t="inlineStr">
        <is>
          <t>3.4 Polarimetry</t>
        </is>
      </c>
      <c r="O67" s="185" t="inlineStr">
        <is>
          <t>Product</t>
        </is>
      </c>
      <c r="P67" s="186" t="inlineStr">
        <is>
          <t>[SOURCE: ข้อสอบจริง PLE CC1 (Product) ปี 2558 ข้อ 13]</t>
        </is>
      </c>
      <c r="Q67" s="185" t="inlineStr">
        <is>
          <t>ข้อสอบจริง</t>
        </is>
      </c>
      <c r="R67" s="185" t="inlineStr">
        <is>
          <t>2558</t>
        </is>
      </c>
      <c r="S67" s="185" t="n"/>
    </row>
    <row r="68">
      <c r="A68" s="185" t="n">
        <v>66</v>
      </c>
      <c r="B68" s="186" t="n"/>
      <c r="C68" s="186" t="inlineStr">
        <is>
          <t>โดยทั่วไปในข้อกำหนดวิเคราะห์มาตรฐาน (Monograph) ของเภสัชตำรับสากล เช่น USP การทดสอบเพื่อพิสูจน์เอกลักษณ์ (Identification) ของวัตถุดิบตัวยาสำคัญ นิยมระบุให้ใช้วิธีการใดร่วมกันเพื่อให้มีความจำเพาะเจาะจงสูงสุด (High specificity)?</t>
        </is>
      </c>
      <c r="D68" s="186" t="n"/>
      <c r="E68" s="186" t="inlineStr">
        <is>
          <t>HPLC (High-Performance Liquid Chromatography) และ UV-Vis Spectrophotometry</t>
        </is>
      </c>
      <c r="F68" s="186" t="inlineStr">
        <is>
          <t>HPLC และ TLC (Thin-Layer Chromatography)</t>
        </is>
      </c>
      <c r="G68" s="186" t="inlineStr">
        <is>
          <t>TLC และ GC (Gas Chromatography)</t>
        </is>
      </c>
      <c r="H68" s="186" t="inlineStr">
        <is>
          <t>GC และ MS (Mass Spectrometry)</t>
        </is>
      </c>
      <c r="I68" s="186" t="inlineStr">
        <is>
          <t>Chromatographic retention time (เช่น HPLC/TLC) และ IR (Infrared Spectroscopy)</t>
        </is>
      </c>
      <c r="J68" s="185" t="n">
        <v>5</v>
      </c>
      <c r="K68" s="186" t="inlineStr">
        <is>
          <t>✅ คำตอบที่ถูกต้อง: ข้อ จ. Chromatographic retention time (เช่น HPLC/TLC) และ IR (Infrared Spectroscopy)
🎯 ทำไมข้อนี้ถึงถูก:
ตามแนวทางของเภสัชตำรับสากล เช่น USP General Chapter &lt;197&gt; Spectrophotometric Identification Tests และโครมาโทกราฟี การทดสอบเพื่อระบุเอกลักษณ์ (Identification) ที่มีความจำเพาะสูงสุด (High specificity) นิยมใช้สองวิธีร่วมกัน ได้แก่ Infrared Spectroscopy (IR) ซึ่งเปรียบเสมือน Molecular fingerprint ของโครงสร้างพันธะเคมี ร่วมกับการเปรียบเทียบค่า Chromatographic Retention Time หรือ Rf กับสารมาตรฐานอ้างอิง
🔍 ข้ออื่นผิดเพราะอะไร:
• ข้อ ก.: ผิด แม้จะนิยมใช้ แต่ UV-Vis Spectrophotometry มีความจำเพาะต่ำเพราะสารที่มีโครโมฟอร์คล้ายกันจะให้สเปกตรัมที่ซ้อนทับกันได้
• ข้อ ข.: ผิด เพราะทั้งสองวิธีอาศัยหลักการแยกทางโครมาโทกราฟีเหมือนกัน ขาดข้อมูลโครงสร้างหมู่ฟังก์ชันเคมีระดับโมเลกุล
• ข้อ ค.: ผิด เพราะเป็นเทคนิคโครมาโทกราฟีทั้งคู่ ไม่มีความจำเพาะต่อการระบุโครงสร้างทางเคมีเท่ากับอินฟราเรดสเปกโทรสโกปี
• ข้อ ง.: ผิด แม้ GC-MS จะมีความจำเพาะสูงมาก แต่มักใช้ในการวิเคราะห์สารปริมาณน้อย (Impurity profiling) มากกว่าการทดสอบเอกลักษณ์ทั่วไปในเภสัชตำรับ Monograph เนื่องจากเครื่องมือมีราคาสูงและซับซ้อน</t>
        </is>
      </c>
      <c r="L68" s="186" t="n"/>
      <c r="M68" s="186" t="inlineStr">
        <is>
          <t>Product Group 3: Spectroscopy &amp; Optics</t>
        </is>
      </c>
      <c r="N68" s="186" t="inlineStr">
        <is>
          <t>3.2 Infrared (IR) Spectroscopy</t>
        </is>
      </c>
      <c r="O68" s="185" t="inlineStr">
        <is>
          <t>Product</t>
        </is>
      </c>
      <c r="P68" s="186" t="inlineStr">
        <is>
          <t>[SOURCE: ข้อสอบจริง PLE CC1 (Product) ปี 2558 ข้อ 39]</t>
        </is>
      </c>
      <c r="Q68" s="185" t="inlineStr">
        <is>
          <t>ข้อสอบจริง</t>
        </is>
      </c>
      <c r="R68" s="185" t="inlineStr">
        <is>
          <t>2558</t>
        </is>
      </c>
      <c r="S68" s="185" t="n"/>
    </row>
    <row r="69">
      <c r="A69" s="185" t="n">
        <v>67</v>
      </c>
      <c r="B69" s="186" t="n"/>
      <c r="C69" s="186" t="inlineStr">
        <is>
          <t>จากการพิจารณาคุณสมบัติโครงสร้างของยา febuxostat วิธีการข้อใด ไม่เหมาะสมที่สุด ในการพัฒนาวิธีวิเคราะห์เพื่อควบคุมคุณภาพยา (หาปริมาณตัวยาสำคัญ หรือ พิสูจน์อัตลักษณ์)</t>
        </is>
      </c>
      <c r="D69" s="186" t="n"/>
      <c r="E69" s="186" t="inlineStr">
        <is>
          <t>HPLC-UV</t>
        </is>
      </c>
      <c r="F69" s="186" t="inlineStr">
        <is>
          <t>Mass spectrometry</t>
        </is>
      </c>
      <c r="G69" s="186" t="inlineStr">
        <is>
          <t>FT-IR spectroscopy</t>
        </is>
      </c>
      <c r="H69" s="186" t="inlineStr">
        <is>
          <t>Spectrofluorometer</t>
        </is>
      </c>
      <c r="I69" s="186" t="inlineStr">
        <is>
          <t>UV spectroscopy</t>
        </is>
      </c>
      <c r="J69" s="185" t="n">
        <v>4</v>
      </c>
      <c r="K69" s="186" t="inlineStr">
        <is>
          <t>✅ คำตอบที่ถูกต้อง: ข้อ ง. Spectrofluorometer
🎯 ทำไมข้อนี้ถึงถูก:
โครงสร้างของ Febuxostat มีระบบ conjugated double bonds และ aromatic rings ที่ดูดกลืนแสง UV ได้ดีมาก และมี functional groups ชัดเจนสำหรับการพิสูจน์เอกลักษณ์ด้วย FT-IR และ Mass spectrometry แต่ยาตัวนี้ไม่มีคุณสมบัติการเรืองแสงตามธรรมชาติที่โดดเด่นเพียงพอ (lacks strong native fluorescence) การใช้ Spectrofluorometer จึงไม่เหมาะสมที่สุดและไม่ใช่วิธีมาตรฐานตามเภสัชตำรับ
🔍 ข้ออื่นผิดเพราะอะไร:
• ข้อ ก. HPLC-UV: เป็นวิธีมาตรฐานอันดับหนึ่ง (official method) ในการหาปริมาณตัวยาสำคัญ (Assay) และสารสลายตัว (Related substances)
• ข้อ ข. Mass spectrometry: เป็นเครื่องมือที่มีความจำเพาะสูงมากในการยืนยันน้ำหนักโมเลกุลและพิสูจน์อัตลักษณ์
• ข้อ ค. FT-IR spectroscopy: เป็นวิธีมาตรฐานสากลตาม Pharmacopoeia ในการตรวจสอบเอกลักษณ์ (Identification test) ของวัตถุดิบยา
• ข้อ จ. UV spectroscopy: สามารถนำมาใช้วิเคราะห์เบื้องต้นหรือทดสอบการละลาย (dissolution) ได้อย่างมีประสิทธิภาพเนื่องจากโมเลกุลมีค่า molar absorptivity สูงในย่าน UV</t>
        </is>
      </c>
      <c r="L69" s="186" t="n"/>
      <c r="M69" s="186" t="inlineStr">
        <is>
          <t>Product Group 3: Spectroscopy &amp; Optics</t>
        </is>
      </c>
      <c r="N69" s="186" t="inlineStr">
        <is>
          <t>3.3 NMR &amp; Mass Spectrometry</t>
        </is>
      </c>
      <c r="O69" s="185" t="inlineStr">
        <is>
          <t>Product</t>
        </is>
      </c>
      <c r="P69" s="186" t="inlineStr">
        <is>
          <t>ข้อ 10 Mock RxCU83</t>
        </is>
      </c>
      <c r="Q69" s="185" t="inlineStr">
        <is>
          <t>ข้อสอบจำลอง</t>
        </is>
      </c>
      <c r="R69" s="185" t="inlineStr">
        <is>
          <t>Mock RxCU83 ชุดที่ 1</t>
        </is>
      </c>
      <c r="S69" s="185" t="n"/>
    </row>
    <row r="70">
      <c r="A70" s="185" t="n">
        <v>68</v>
      </c>
      <c r="B70" s="186" t="n"/>
      <c r="C70" s="186" t="inlineStr">
        <is>
          <t>การวิเคราะห์หาปริมาณธาตุโซเดียม (Na+) ในผลิตภัณฑ์อาหาร เพื่อประเมินความเสี่ยงต่อโรคความดันโลหิตสูง วิธีการวิเคราะห์ในข้อใดมีความแม่นยำและความถูกต้องสูงสุด</t>
        </is>
      </c>
      <c r="D70" s="186" t="n"/>
      <c r="E70" s="186" t="inlineStr">
        <is>
          <t>UV-Visible spectrophotometry</t>
        </is>
      </c>
      <c r="F70" s="186" t="inlineStr">
        <is>
          <t>Inductively Coupled Plasma Optical Emission Spectrometry / Mass Spectrometry (ICP-OES / ICP-MS)</t>
        </is>
      </c>
      <c r="G70" s="186" t="inlineStr">
        <is>
          <t>Fourier Transform Infrared Spectroscopy (FT-IR)</t>
        </is>
      </c>
      <c r="H70" s="186" t="inlineStr">
        <is>
          <t>Thin Layer Chromatography (TLC)</t>
        </is>
      </c>
      <c r="I70" s="186" t="inlineStr">
        <is>
          <t>Nuclear Magnetic Resonance (NMR)</t>
        </is>
      </c>
      <c r="J70" s="185" t="n">
        <v>2</v>
      </c>
      <c r="K70" s="186" t="inlineStr">
        <is>
          <t>✅ คำตอบที่ถูกต้อง: ข้อ ข. Inductively Coupled Plasma Optical Emission Spectrometry / Mass Spectrometry (ICP-OES / ICP-MS)
🎯 ทำไมข้อนี้ถึงถูก:
การวิเคราะห์หาปริมาณธาตุโลหะ (metal and elemental analysis) เช่น Sodium (Na) วิธีที่มีความไว (sensitivity), ขีดจำกัดต่ำสุดในการตรวจวัด (LOD/LOQ) และความแม่นยำถูกต้องสูงสุดคือเทคนิค Atomic Spectroscopy ขั้นสูง ได้แก่ ICP-OES หรือ ICP-MS ซึ่งสามารถแยกและวัดสัญญาณการเปล่งแสงหรือมวลของอะตอมโซเดียมได้อย่างจำเพาะเจาะจง
🔍 ข้ออื่นผิดเพราะอะไร:
• ข้อ ก. UV-Visible spectrophotometry: โซเดียมไอออนไม่มีโครโมฟอร์ (chromophore) จึงไม่ดูดกลืนแสงในย่าน UV-Vis ไม่สามารถวัดได้โดยตรง
• ข้อ ค. FT-IR: ใช้สำหรับตรวจวิเคราะห์พันธะเคมีและ functional groups ของสารประกอบอินทรีย์โมเลกุล ไม่เหมาะกับ monoatomic ions
• ข้อ ง. TLC: เป็นวิธีโครมาโทกราฟีระนาบสำหรับแยกและตรวจสารอินทรีย์ ไม่ใช่วิธีตรวจหาปริมาณธาตุโลหะอย่างแม่นยำ
• ข้อ จ. NMR: ใช้ในการพิสูจน์โครงสร้างสารอินทรีย์ ไม่ใช่วิธีมาตรฐานสำหรับ elemental quantification ในอาหาร</t>
        </is>
      </c>
      <c r="L70" s="186" t="n"/>
      <c r="M70" s="186" t="inlineStr">
        <is>
          <t>Product Group 3: Spectroscopy &amp; Optics</t>
        </is>
      </c>
      <c r="N70" s="186" t="inlineStr">
        <is>
          <t>3.3 NMR &amp; Mass Spectrometry</t>
        </is>
      </c>
      <c r="O70" s="185" t="inlineStr">
        <is>
          <t>Product</t>
        </is>
      </c>
      <c r="P70" s="186" t="inlineStr">
        <is>
          <t>ข้อ 21 Mock RxCU83</t>
        </is>
      </c>
      <c r="Q70" s="185" t="inlineStr">
        <is>
          <t>ข้อสอบจำลอง</t>
        </is>
      </c>
      <c r="R70" s="185" t="inlineStr">
        <is>
          <t>Mock RxCU83 ชุดที่ 1</t>
        </is>
      </c>
      <c r="S70" s="185" t="n"/>
    </row>
    <row r="71">
      <c r="A71" s="185" t="n">
        <v>69</v>
      </c>
      <c r="B71" s="186" t="n"/>
      <c r="C71" s="186" t="inlineStr">
        <is>
          <t>ในเอกสารรับรองผลการวิเคราะห์ (Certificate of Analysis: COA) ของผลิตภัณฑ์ยาฉีดชีววัตถุคล้ายคลึง Insulin glargine injection รายการทดสอบในข้อใด ไม่จำเป็น ต้องมีกำหนดไว้</t>
        </is>
      </c>
      <c r="D71" s="186" t="n"/>
      <c r="E71" s="186" t="inlineStr">
        <is>
          <t>Assay</t>
        </is>
      </c>
      <c r="F71" s="186" t="inlineStr">
        <is>
          <t>Identification</t>
        </is>
      </c>
      <c r="G71" s="186" t="inlineStr">
        <is>
          <t>Bacterial endotoxins</t>
        </is>
      </c>
      <c r="H71" s="186" t="inlineStr">
        <is>
          <t>Impurities / Related proteins</t>
        </is>
      </c>
      <c r="I71" s="186" t="inlineStr">
        <is>
          <t>Dissolution</t>
        </is>
      </c>
      <c r="J71" s="185" t="n">
        <v>5</v>
      </c>
      <c r="K71" s="186" t="inlineStr">
        <is>
          <t>✅ คำตอบที่ถูกต้อง: ข้อ จ. Dissolution
🎯 ทำไมข้อนี้ถึงถูก:
การทดสอบการละลาย (Dissolution test) เป็นข้อกำหนดคุณภาพเฉพาะสำหรับรูปแบบยาเตรียมของแข็งรับประทาน (Solid oral dosage forms เช่น ยาเม็ด ยาแคปซูล) เพื่อประเมินอัตราการละลายตัวยา ส่วน Insulin glargine injection จัดเป็นรูปแบบยาฉีดสารละลาย (Parenteral solution) ตัวยาละลายหมดแล้วในหลอดบรรจุ จึงไม่มีและไม่จำเป็นต้องทดสอบ Dissolution
🔍 ข้ออื่นผิดเพราะอะไร:
• ข้อ ก. Assay: เป็นหัวข้อบังคับใน COA ทุกชนิดเพื่อระบุปริมาณตัวยาสำคัญ (Potency/Strength)
• ข้อ ข. Identification: เป็นหัวข้อบังคับเพื่อยืนยันเอกลักษณ์ความถูกต้องของตัวยา
• ข้อ ค. Bacterial endotoxins: เป็นข้อกำหนดความปลอดภัยที่เข้มงวดที่สุดสำหรับยาฉีด (Parenteral products) เพื่อป้องกันภาวะไข้และภาวะติดเชื้อ
• ข้อ ง. Impurities / Related proteins: จำเป็นอย่างยิ่งสำหรับยาชีววัตถุเพื่อควบคุมสารสลายตัวและ HMWP (High Molecular Weight Proteins)</t>
        </is>
      </c>
      <c r="L71" s="186" t="n"/>
      <c r="M71" s="186" t="inlineStr">
        <is>
          <t>Product Group 3: Spectroscopy &amp; Optics</t>
        </is>
      </c>
      <c r="N71" s="186" t="inlineStr">
        <is>
          <t>3.1 UV-Vis Spectroscopy</t>
        </is>
      </c>
      <c r="O71" s="185" t="inlineStr">
        <is>
          <t>Product</t>
        </is>
      </c>
      <c r="P71" s="186" t="inlineStr">
        <is>
          <t>ข้อ 34 Mock RxCU83</t>
        </is>
      </c>
      <c r="Q71" s="185" t="inlineStr">
        <is>
          <t>ข้อสอบจำลอง</t>
        </is>
      </c>
      <c r="R71" s="185" t="inlineStr">
        <is>
          <t>Mock RxCU83 ชุดที่ 1</t>
        </is>
      </c>
      <c r="S71" s="185" t="n"/>
    </row>
    <row r="72">
      <c r="A72" s="185" t="n">
        <v>70</v>
      </c>
      <c r="B72" s="186" t="n"/>
      <c r="C72" s="186" t="inlineStr">
        <is>
          <t>เทคนิคเครื่องมือวิเคราะห์ในข้อใด มีความเหมาะสมสูงสุดในการพิสูจน์เอกลักษณ์และตรวจสอบสมบัติทางแสง (Chirality / Optical activity) ของวัตถุดิบยา Paclitaxel ซึ่งมี Chiral centers หลายตำแหน่ง</t>
        </is>
      </c>
      <c r="D72" s="186" t="n"/>
      <c r="E72" s="186" t="inlineStr">
        <is>
          <t>Near-Infrared Spectroscopy (NIR)</t>
        </is>
      </c>
      <c r="F72" s="186" t="inlineStr">
        <is>
          <t>Karl Fischer Titration</t>
        </is>
      </c>
      <c r="G72" s="186" t="inlineStr">
        <is>
          <t>Polarimeter (Specific Optical Rotation)</t>
        </is>
      </c>
      <c r="H72" s="186" t="inlineStr">
        <is>
          <t>Refractometer (Refractive Index)</t>
        </is>
      </c>
      <c r="I72" s="186" t="inlineStr">
        <is>
          <t>Mass Spectrometry (MS)</t>
        </is>
      </c>
      <c r="J72" s="185" t="n">
        <v>3</v>
      </c>
      <c r="K72" s="186" t="inlineStr">
        <is>
          <t>✅ คำตอบที่ถูกต้อง: ข้อ ค. Polarimeter (Specific Optical Rotation)
🎯 ทำไมข้อนี้ถึงถูก:
Paclitaxel เป็นโมเลกุลธรรมชาติที่มีความซับซ้อนและมี Chiral centers ถึง 11 ตำแหน่ง สารที่มีสมบัติ Chiral หรือมี optical activity จะสามารถหมุนระนาบของแสงโพลาไรซ์ (Plane-polarized light) ได้ เครื่องมือมาตรฐานตาม Pharmacopoeia ในการพิสูจน์เอกลักษณ์ทางสเตอริโอเคมีและตรวจวัดค่าการหมุนจำเพาะทางแสง (Specific optical rotation: [alpha]D) คือ Polarimeter
🔍 ข้ออื่นผิดเพราะอะไร:
• ข้อ ก. NIR: ใช้ตรวจวิเคราะห์เอกลักษณ์ทางสเปกโทรสโกปีและความชื้นอย่างรวดเร็ว ไม่สามารถตรวจวัดการหมุนแสงโพลาไรซ์ได้
• ข้อ ข. Karl Fischer Titration: ใช้ตรวจวัดปริมาณน้ำ (Water content) ในตัวอย่างยา
• ข้อ ง. Refractometer: ใช้วัดดัชนีหักเหของแสง (Refractive index) เพื่อดูความบริสุทธิ์ของของเหลว
• ข้อ จ. Mass Spectrometry: ใช้วัดมวลต่อประจุ (m/z) ไม่สามารถแยกความแตกต่างของ enantiomers ที่มีมวลโมเลกุลเท่ากันได้</t>
        </is>
      </c>
      <c r="L72" s="186" t="n"/>
      <c r="M72" s="186" t="inlineStr">
        <is>
          <t>Product Group 3: Spectroscopy &amp; Optics</t>
        </is>
      </c>
      <c r="N72" s="186" t="inlineStr">
        <is>
          <t>3.2 Infrared (IR) Spectroscopy</t>
        </is>
      </c>
      <c r="O72" s="185" t="inlineStr">
        <is>
          <t>Product</t>
        </is>
      </c>
      <c r="P72" s="186" t="inlineStr">
        <is>
          <t>ข้อ 74 Mock RxCU83</t>
        </is>
      </c>
      <c r="Q72" s="185" t="inlineStr">
        <is>
          <t>ข้อสอบจำลอง</t>
        </is>
      </c>
      <c r="R72" s="185" t="inlineStr">
        <is>
          <t>Mock RxCU83 ชุดที่ 1</t>
        </is>
      </c>
      <c r="S72" s="185" t="n"/>
    </row>
    <row r="73">
      <c r="A73" s="185" t="n">
        <v>71</v>
      </c>
      <c r="B73" s="186" t="n"/>
      <c r="C73" s="186" t="inlineStr">
        <is>
          <t>เครื่องมือวิเคราะห์ในข้อใด ไม่เหมาะสม อย่างยิ่งในการนำมาใช้เพื่อการตรวจพิสูจน์เอกลักษณ์ (Identification) ของวัตถุดิบยาฮอร์โมนสังเคราะห์ Ethinylestradiol</t>
        </is>
      </c>
      <c r="D73" s="186" t="n"/>
      <c r="E73" s="186" t="inlineStr">
        <is>
          <t>HPLC-UV</t>
        </is>
      </c>
      <c r="F73" s="186" t="inlineStr">
        <is>
          <t>HPLC-MS</t>
        </is>
      </c>
      <c r="G73" s="186" t="inlineStr">
        <is>
          <t>FT-IR Spectroscopy</t>
        </is>
      </c>
      <c r="H73" s="186" t="inlineStr">
        <is>
          <t>Inductively Coupled Plasma Optical Emission Spectrometry (ICP-OES)</t>
        </is>
      </c>
      <c r="I73" s="186" t="inlineStr">
        <is>
          <t>Nuclear Magnetic Resonance (NMR)</t>
        </is>
      </c>
      <c r="J73" s="185" t="n">
        <v>4</v>
      </c>
      <c r="K73" s="186" t="inlineStr">
        <is>
          <t>✅ คำตอบที่ถูกต้อง: ข้อ ง. Inductively Coupled Plasma Optical Emission Spectrometry (ICP-OES)
🎯 ทำไมข้อนี้ถึงถูก:
Ethinylestradiol เป็นสารประกอบอินทรีย์โมเลกุลขนาดเล็กประเภทสเตียรอยด์ (Steroid hormone) ซึ่งประกอบด้วยอะตอม C, H, O เทคนิค ICP-OES เป็นเครื่องมือวิเคราะห์เชิงอะตอมที่ออกแบบมาสำหรับการตรวจวัดปริมาณธาตุโลหะและธาตุอนินทรีย์ (Elemental/Metal analysis) จึงไม่สามารถนำมาใช้ตรวจพิสูจน์เอกลักษณ์หรือโครงสร้างโมเลกุลของสารอินทรีย์ได้
🔍 ข้ออื่นผิดเพราะอะไร:
• ข้อ ก. HPLC-UV: ใช้วัด Retention time เปรียบเทียบกับสารมาตรฐานตามเภสัชตำรับ
• ข้อ ข. HPLC-MS: พิสูจน์น้ำหนักโมเลกุลและชิ้นส่วนไอออนได้อย่างแม่นยำ
• ข้อ ค. FT-IR: เป็นวิธีมาตรฐานสากลอันดับหนึ่งในการพิสูจน์เอกลักษณ์ (Fingerprint region)
• ข้อ จ. NMR: ยืนยันโครงสร้างทางเคมีและตำแหน่งอะตอมไฮโดรเจน/คาร์บอนได้อย่างสมบูรณ์</t>
        </is>
      </c>
      <c r="L73" s="186" t="n"/>
      <c r="M73" s="186" t="inlineStr">
        <is>
          <t>Product Group 3: Spectroscopy &amp; Optics</t>
        </is>
      </c>
      <c r="N73" s="186" t="inlineStr">
        <is>
          <t>3.3 NMR &amp; Mass Spectrometry</t>
        </is>
      </c>
      <c r="O73" s="185" t="inlineStr">
        <is>
          <t>Product</t>
        </is>
      </c>
      <c r="P73" s="186" t="inlineStr">
        <is>
          <t>ข้อ 92 Mock RxCU83</t>
        </is>
      </c>
      <c r="Q73" s="185" t="inlineStr">
        <is>
          <t>ข้อสอบจำลอง</t>
        </is>
      </c>
      <c r="R73" s="185" t="inlineStr">
        <is>
          <t>Mock RxCU83 ชุดที่ 1</t>
        </is>
      </c>
      <c r="S73" s="185" t="n"/>
    </row>
    <row r="74">
      <c r="A74" s="185" t="n">
        <v>72</v>
      </c>
      <c r="B74" s="186" t="n"/>
      <c r="C74" s="186" t="inlineStr">
        <is>
          <t>ในการจัดทำระเบียบวิธีตรวจสอบความถูกต้องของวิธีวิเคราะห์ (Method Validation Protocol) ของเทคนิค HPLC ตามแนวทางสากล ICH Q2(R1) ข้อใดกำหนดเงื่อนไขการทดสอบ ไม่เหมาะสม</t>
        </is>
      </c>
      <c r="D74" s="186" t="n"/>
      <c r="E74" s="186" t="inlineStr">
        <is>
          <t>ทดสอบ Specificity ด้วยวิธี Forced degradation studies</t>
        </is>
      </c>
      <c r="F74" s="186" t="inlineStr">
        <is>
          <t>ทดสอบ Linearity ที่ระดับความเข้มข้นเพียง 3 ระดับ ได้แก่ 95%, 105% และ 110% ของ Label claim</t>
        </is>
      </c>
      <c r="G74" s="186" t="inlineStr">
        <is>
          <t>ทดสอบ Repeatability และ Intermediate precision โดยกำหนดเกณฑ์ %RSD ไม่เกิน 2.0%</t>
        </is>
      </c>
      <c r="H74" s="186" t="inlineStr">
        <is>
          <t>ทดสอบ Accuracy โดยทำการ Spike สารมาตรฐานลงใน Placebo ที่ระดับความเข้มข้น 80%, 100% และ 120%</t>
        </is>
      </c>
      <c r="I74" s="186" t="inlineStr">
        <is>
          <t>ทดสอบ Robustness ด้วยการปรับเปลี่ยนสัดส่วน Mobile phase และอุณหภูมิของคอลัมน์เล็กน้อย</t>
        </is>
      </c>
      <c r="J74" s="185" t="n">
        <v>2</v>
      </c>
      <c r="K74" s="186" t="inlineStr">
        <is>
          <t>✅ คำตอบที่ถูกต้อง: ข้อ ข. ทดสอบ Linearity ที่ระดับความเข้มข้นเพียง 3 ระดับ ได้แก่ 95%, 105% และ 110% ของ Label claim
🎯 ทำไมข้อนี้ถึงถูก:
ตามข้อกำหนดสากลของ ICH Guideline Q2(R1) ในการทดสอบความเป็นเส้นตรง (Linearity) ต้องประเมินความเข้มข้นอย่างน้อย 5 ระดับ (Minimum of 5 concentrations) และต้องครอบคลุมช่วงการวิเคราะห์ (Range) ตั้งแต่ 80% ถึง 120% ของความเข้มข้นเป้าหมายสำหรับการตรวจหาปริมาณตัวยาสำคัญ (Assay) การทดสอบเพียง 3 ระดับและมีช่วงแคบเพียง 95-110% จึงไม่เป็นไปตามเกณฑ์มาตรฐานสากล
🔍 ข้ออื่นผิดเพราะอะไร:
• ข้อ ก. Specificity: Forced degradation (Stress testing) เป็นวิธีมาตรฐานในการพิสูจน์ stability-indicating method
• ข้อ ค. Precision: เกณฑ์ %RSD ≤ 2.0% เป็นเกณฑ์ยอมรับทั่วไปสำหรับ assay ของยาสำเร็จรูป
• ข้อ ง. Accuracy: การทดสอบ 3 ระดับ (80, 100, 120%) รวม 9 ซ้ำ (triplicate) เป็นไปตามเกณฑ์ ICH เป๊ะ
• ข้อ จ. Robustness: การจงใจเปลี่ยนสัดส่วน mobile phase, pH, หรืออุณหภูมิเล็กน้อย เป็นวิธีทดสอบความทนทานของวิธี</t>
        </is>
      </c>
      <c r="L74" s="186" t="n"/>
      <c r="M74" s="186" t="inlineStr">
        <is>
          <t>Product Group 3: Spectroscopy &amp; Optics</t>
        </is>
      </c>
      <c r="N74" s="186" t="inlineStr">
        <is>
          <t>3.1 UV-Vis Spectroscopy</t>
        </is>
      </c>
      <c r="O74" s="185" t="inlineStr">
        <is>
          <t>Product</t>
        </is>
      </c>
      <c r="P74" s="186" t="inlineStr">
        <is>
          <t>ข้อ 115 Mock RxCU83</t>
        </is>
      </c>
      <c r="Q74" s="185" t="inlineStr">
        <is>
          <t>ข้อสอบจำลอง</t>
        </is>
      </c>
      <c r="R74" s="185" t="inlineStr">
        <is>
          <t>Mock RxCU83 ชุดที่ 1</t>
        </is>
      </c>
      <c r="S74" s="185" t="n"/>
    </row>
    <row r="75">
      <c r="A75" s="185" t="n">
        <v>73</v>
      </c>
      <c r="B75" s="186" t="n"/>
      <c r="C75" s="186" t="inlineStr">
        <is>
          <t>การหาปริมาณแร่ธาตุโซเดียม (Sodium content) ในผลิตภัณฑ์อาหารทางการแพทย์สำหรับผู้ป่วยโรคความดันโลหิตสูงและโรคไต วิธีการวิเคราะห์ทางเครื่องมือในข้อใดมีความถูกต้อง แม่นยำ และมีความจำเพาะเจาะจงสูงสุด</t>
        </is>
      </c>
      <c r="D75" s="186" t="n"/>
      <c r="E75" s="186" t="inlineStr">
        <is>
          <t>Ultraviolet-Visible Spectrophotometry (UV-Vis)</t>
        </is>
      </c>
      <c r="F75" s="186" t="inlineStr">
        <is>
          <t>Inductively Coupled Plasma Mass Spectrometry (ICP-MS) หรือ ICP-OES</t>
        </is>
      </c>
      <c r="G75" s="186" t="inlineStr">
        <is>
          <t>Fourier Transform Infrared Spectroscopy (FTIR)</t>
        </is>
      </c>
      <c r="H75" s="186" t="inlineStr">
        <is>
          <t>Thin Layer Chromatography (TLC)</t>
        </is>
      </c>
      <c r="I75" s="186" t="inlineStr">
        <is>
          <t>Nuclear Magnetic Resonance Spectroscopy (NMR)</t>
        </is>
      </c>
      <c r="J75" s="185" t="n">
        <v>2</v>
      </c>
      <c r="K75" s="186" t="inlineStr">
        <is>
          <t>✅ คำตอบที่ถูกต้อง: ข้อ ข. Inductively Coupled Plasma Mass Spectrometry (ICP-MS) หรือ ICP-OES
🎯 ทำไมข้อนี้ถึงถูก:
ICP-MS (Inductively Coupled Plasma Mass Spectrometry) และ ICP-OES (Optical Emission Spectrometry) รวมถึง Atomic Absorption Spectrometry (AAS) เป็นเทคนิคมาตรฐานระดับสูงสำหรับการตรวจวิเคราะห์หาปริมาณธาตุและโลหะ (Elemental analysis) มีความไว (Sensitivity) สูงมาก สามารถตรวจวัดระดับ ppm หรือ ppb ได้อย่างแม่นยำ
🔍 ข้ออื่นผิดเพราะอะไร:
• ข้อ ก.: UV-Vis Spectrophotometry ใช้สำหรับตรวจวิเคราะห์โมเลกุลสารอินทรีย์ที่มี Chromophore ไม่สามารถนำมาตรวจวัดไอออนของแร่ธาตุโซเดียมเดี่ยวได้อย่างมีความจำเพาะ
• ข้อ ค.: FTIR Spectroscopy ใช้ตรวจพิสูจน์เอกลักษณ์และระบุหมู่ฟังก์ชันในสารประกอบอินทรีย์ ไม่เหมาะสำหรับการตรวจวัดปริมาณธาตุโลหะอนินทรีย์เดี่ยว
• ข้อ ง.: TLC เป็นเทคนิคการแยกสารอินทรีย์เบื้องต้น ไม่สามารถตรวจวัดปริมาณแร่ธาตุโซเดียมในระดับที่มีความแม่นยำสูงได้
• ข้อ จ.: NMR Spectroscopy ใช้ระบุตำแหน่งอะตอมไฮโดรเจนและคาร์บอนในโครงสร้างโมเลกุล ไม่ใช่วิธีมาตรฐานสำหรับการตรวจหาปริมาณโซเดียมในผลิตภัณฑ์อาหารทางการแพทย์</t>
        </is>
      </c>
      <c r="L75" s="186" t="n"/>
      <c r="M75" s="186" t="inlineStr">
        <is>
          <t>Product Group 3: Spectroscopy &amp; Optics</t>
        </is>
      </c>
      <c r="N75" s="186" t="inlineStr">
        <is>
          <t>3.3 NMR &amp; Mass Spectrometry</t>
        </is>
      </c>
      <c r="O75" s="185" t="inlineStr">
        <is>
          <t>Product</t>
        </is>
      </c>
      <c r="P75" s="186" t="inlineStr">
        <is>
          <t>2567</t>
        </is>
      </c>
      <c r="Q75" s="185" t="inlineStr">
        <is>
          <t>ข้อสอบจำลอง</t>
        </is>
      </c>
      <c r="R75" s="185" t="inlineStr">
        <is>
          <t>Mock RxCU83 ชุดที่ 2</t>
        </is>
      </c>
      <c r="S75" s="185" t="n"/>
    </row>
    <row r="76">
      <c r="A76" s="185" t="n">
        <v>74</v>
      </c>
      <c r="B76" s="186" t="n"/>
      <c r="C76" s="186" t="inlineStr">
        <is>
          <t>ในการตรวจสอบเอกลักษณ์ (Identification test) ของตัวยาฮอร์โมนสังเคราะห์ Ethinyl Estradiol (EE) ในตำรับยาคุมกำเนิด วิธีการวิเคราะห์ทางเครื่องมือในข้อใดไม่สามารถนำมาใช้ในการระบุเอกลักษณ์ของโครงสร้างสารอินทรีย์โมเลกุลนี้ได้</t>
        </is>
      </c>
      <c r="D76" s="186" t="n"/>
      <c r="E76" s="186" t="inlineStr">
        <is>
          <t>High-Performance Liquid Chromatography with UV detector (HPLC-UV retention time matching)</t>
        </is>
      </c>
      <c r="F76" s="186" t="inlineStr">
        <is>
          <t>High-Performance Liquid Chromatography with Mass Spectrometry (LC-MS)</t>
        </is>
      </c>
      <c r="G76" s="186" t="inlineStr">
        <is>
          <t>Inductively Coupled Plasma Mass Spectrometry (ICP-MS) หรือ ICP-OES</t>
        </is>
      </c>
      <c r="H76" s="186" t="inlineStr">
        <is>
          <t>Fourier Transform Infrared Spectroscopy (FTIR)</t>
        </is>
      </c>
      <c r="I76" s="186" t="inlineStr">
        <is>
          <t>Nuclear Magnetic Resonance Spectroscopy (NMR)</t>
        </is>
      </c>
      <c r="J76" s="185" t="n">
        <v>3</v>
      </c>
      <c r="K76" s="186" t="inlineStr">
        <is>
          <t>✅ คำตอบที่ถูกต้อง: ข้อ ค. Inductively Coupled Plasma Mass Spectrometry (ICP-MS) หรือ ICP-OES
🎯 ทำไมข้อนี้ถึงถูก:
ICP-MS และ ICP-OES เป็นเครื่องมือวิเคราะห์ระดับอะตอม (Atomic spectroscopy) ที่ใช้วิเคราะห์หาชนิดและปริมาณของธาตุโลหะและกึ่งโลหะอนินทรีย์ (Elemental analysis) พลาสมาอุณหภูมิสูงจะทำลายพันธะเคมีของสารอินทรีย์จนแตกออกเป็นอะตอมเดี่ยวทั้งหมด จึงไม่สามารถใช้ระบุเอกลักษณ์โครงสร้างโมเลกุลสารอินทรีย์อย่าง Ethinyl Estradiol ได้
🔍 ข้ออื่นผิดเพราะอะไร:
• ข้อ ก.: HPLC-UV เป็นวิธีมาตรฐานที่สามารถใช้ระบุเอกลักษณ์ได้ โดยเปรียบเทียบ Retention time ของตัวอย่างกับสารมาตรฐาน Ethinyl Estradiol
• ข้อ ข.: LC-MS เป็นเทคนิคที่มีความจำเพาะสูงมาก สามารถระบุน้ำหนักโมเลกุล ($m/z$) และ Fragmentation pattern ของ Ethinyl Estradiol ได้อย่างสมบูรณ์
• ข้อ ง.: FTIR เป็นวิธีมาตรฐานตามเภสัชตำรับ (Identification test) ในการยืนยันโครงสร้างของ Ethinyl Estradiol โดยเปรียบเทียบ Fingerprint region กับสเปกตรัมมาตรฐาน
• ข้อ จ.: NMR Spectroscopy (ทั้ง $^1\text{H-NMR}$ และ $^{13}\text{C-NMR}$) สามารถให้ข้อมูลการจัดเรียงอะตอมและโครงสร้างเคมี 3 มิติของโมเลกุล Ethinyl Estradiol ได้อย่างละเอียดแม่นยำ</t>
        </is>
      </c>
      <c r="L76" s="186" t="inlineStr">
        <is>
          <t>mock2_rxcu83/page_10_Im1.png</t>
        </is>
      </c>
      <c r="M76" s="186" t="inlineStr">
        <is>
          <t>Product Group 3: Spectroscopy &amp; Optics</t>
        </is>
      </c>
      <c r="N76" s="186" t="inlineStr">
        <is>
          <t>3.3 NMR &amp; Mass Spectrometry</t>
        </is>
      </c>
      <c r="O76" s="185" t="inlineStr">
        <is>
          <t>Product</t>
        </is>
      </c>
      <c r="P76" s="186" t="inlineStr">
        <is>
          <t>2567</t>
        </is>
      </c>
      <c r="Q76" s="185" t="inlineStr">
        <is>
          <t>ข้อสอบจำลอง</t>
        </is>
      </c>
      <c r="R76" s="185" t="inlineStr">
        <is>
          <t>Mock RxCU83 ชุดที่ 2</t>
        </is>
      </c>
      <c r="S76" s="185" t="n"/>
    </row>
    <row r="77">
      <c r="A77" s="185" t="n">
        <v>75</v>
      </c>
      <c r="B77" s="186" t="n"/>
      <c r="C77" s="186" t="inlineStr">
        <is>
          <t>พิจารณาจากโครงสร้างของโมเลกุลยาที่มี Chiral center (สาร chiral molecule ที่เป็น enantiomer) หัวข้อการทดสอบใดจำเป็นสำหรับการควบคุมคุณภาพยานี้
&lt;img src="/PLE%20CC%20Quiz/images/quiz_cc1/quiz_cc1_p25_img3.png"&gt;</t>
        </is>
      </c>
      <c r="D77" s="186" t="n"/>
      <c r="E77" s="186" t="inlineStr">
        <is>
          <t>Optical rotation</t>
        </is>
      </c>
      <c r="F77" s="186" t="inlineStr">
        <is>
          <t>Enantiomeric purity</t>
        </is>
      </c>
      <c r="G77" s="186" t="inlineStr">
        <is>
          <t>Refractive index</t>
        </is>
      </c>
      <c r="H77" s="186" t="inlineStr">
        <is>
          <t>X-ray diffraction</t>
        </is>
      </c>
      <c r="I77" s="186" t="inlineStr">
        <is>
          <t>Particle size distribution</t>
        </is>
      </c>
      <c r="J77" s="185" t="n">
        <v>2</v>
      </c>
      <c r="K77" s="186" t="inlineStr">
        <is>
          <t>✅ คำตอบที่ถูกต้อง: ข้อ ข. Enantiomeric purity
🎯 ทำไมข้อนี้ถึงถูก:
สำหรับโมเลกุลยาที่มี Chiral center และออกฤทธิ์ทางเภสัชวิทยาเฉพาะ Enantiomer รูปแบบใดรูปแบบหนึ่ง การควบคุมคุณภาพจำเป็นต้องทดสอบ Enantiomeric purity (หรือ Chiral purity) เพื่อควบคุมไม่ให้มีสัดส่วนของ enantiomer ที่ไม่ออกฤทธิ์หรือก่อพิษปนเปื้อนเกินเกณฑ์
🔍 ข้ออื่นผิดเพราะอะไร:
• ข้อ ก. ผิด เพราะ Optical rotation เพียงอย่างเดียวไม่สามารถแยกสัดส่วนการปนเปื้อนของ enantiomer เล็กน้อยได้อย่างแม่นยำเท่า Chiral HPLC
• ข้อ ค. ผิด เพราะ Refractive index เป็นค่าดัชนีหักเหของของเหลวทั่วไป ไม่จำเพาะต่อ chirality
• ข้อ ง. ผิด เพราะ X-ray diffraction ใช้ตรวจสอบรูปผลึก (polymorphism)
• ข้อ จ. ผิด เพราะ Particle size distribution เป็นการทดสอบขนาดอนุภาคทางกายภาพ</t>
        </is>
      </c>
      <c r="L77" s="186" t="inlineStr">
        <is>
          <t>Product</t>
        </is>
      </c>
      <c r="M77" s="186" t="inlineStr">
        <is>
          <t>Product Group 3: Spectroscopy &amp; Optics</t>
        </is>
      </c>
      <c r="N77" s="186" t="inlineStr">
        <is>
          <t>3.4 Polarimetry</t>
        </is>
      </c>
      <c r="O77" s="185" t="inlineStr">
        <is>
          <t>Product</t>
        </is>
      </c>
      <c r="P77" s="186" t="inlineStr">
        <is>
          <t>รุ่น RxCU83</t>
        </is>
      </c>
      <c r="Q77" s="185" t="inlineStr">
        <is>
          <t>แบบฝึกหัด</t>
        </is>
      </c>
      <c r="R77" s="185" t="inlineStr">
        <is>
          <t>Quiz เตรียมสอบ CC1 RxCU83</t>
        </is>
      </c>
      <c r="S77" s="185" t="n"/>
    </row>
    <row r="78">
      <c r="A78" s="185" t="n">
        <v>76</v>
      </c>
      <c r="B78" s="186" t="n"/>
      <c r="C78" s="186" t="inlineStr">
        <is>
          <t>ข้อใดกล่าวถึงผลลัพธ์ที่ได้จากวิธีวิเคราะห์ทางสเปกโทรสโกปีได้ถูกต้อง</t>
        </is>
      </c>
      <c r="D78" s="186" t="n"/>
      <c r="E78" s="186" t="inlineStr">
        <is>
          <t>HPLC จะให้ spectrum ที่ประกอบไปด้วยแกน X เป็น retention time และแกน Y เป็น absorbance</t>
        </is>
      </c>
      <c r="F78" s="186" t="inlineStr">
        <is>
          <t>NMR จะให้ spectrum ที่ประกอบไปด้วยแกน X เป็น chemical shift และแกน Y เป็น absorbance</t>
        </is>
      </c>
      <c r="G78" s="186" t="inlineStr">
        <is>
          <t>MS จะให้ spectrum ที่ประกอบไปด้วยแกน X เป็น m/z และแกน Y เป็น absorbance</t>
        </is>
      </c>
      <c r="H78" s="186" t="inlineStr">
        <is>
          <t>UV จะให้ spectrum ที่ประกอบไปด้วยแกน X เป็น wavelength และแกน Y เป็น absorbance</t>
        </is>
      </c>
      <c r="I78" s="186" t="inlineStr">
        <is>
          <t>IR spectrum จะให้ spectrum ที่ประกอบไปด้วยแกน X เป็น wavenumber และแกน Y เป็น absorbance</t>
        </is>
      </c>
      <c r="J78" s="185" t="n">
        <v>4</v>
      </c>
      <c r="K78" s="186" t="inlineStr">
        <is>
          <t>✅ คำตอบที่ถูกต้อง: ข้อ ง. UV จะให้ spectrum ที่ประกอบไปด้วยแกน X เป็น wavelength และแกน Y เป็น absorbance
🎯 ทำไมข้อนี้ถึงถูก:
UV-Vis spectrophotometry จะให้สเปกตรัมที่แสดงความสัมพันธ์ระหว่าง ความยาวคลื่นแสง (Wavelength, nm) บนแกน X และ ค่าการดูดกลืนแสง (Absorbance, A) บนแกน Y
🔍 ข้ออื่นผิดเพราะอะไร:
• ข้อ ก. ผิด เพราะผลลัพธ์จาก HPLC เรียกว่า Chromatogram ไม่ใช่ Spectrum
• ข้อ ข. ผิด เพราะ NMR spectrum แกน Y คือ Intensity / Peak area ไม่ใช่ Absorbance
• ข้อ ค. ผิด เพราะ Mass spectrometry แกน Y คือ Relative abundance / Intensity ไม่ใช่ Absorbance
• ข้อ จ. ผิด เพราะ IR spectrum ทั่วไปแกน Y จะแสดงเป็น %Transmittance (%T) หรือ Absorbance แต่ข้อ ง ถูกต้องตรงตามมาตรฐานสเปกโทรสโกปี UV ชัดเจนที่สุด</t>
        </is>
      </c>
      <c r="L78" s="186" t="inlineStr">
        <is>
          <t>Product</t>
        </is>
      </c>
      <c r="M78" s="186" t="inlineStr">
        <is>
          <t>Product Group 3: Spectroscopy &amp; Optics</t>
        </is>
      </c>
      <c r="N78" s="186" t="inlineStr">
        <is>
          <t>3.1 UV-Vis Spectroscopy</t>
        </is>
      </c>
      <c r="O78" s="185" t="inlineStr">
        <is>
          <t>Product</t>
        </is>
      </c>
      <c r="P78" s="186" t="inlineStr">
        <is>
          <t>รุ่น RxCU83</t>
        </is>
      </c>
      <c r="Q78" s="185" t="inlineStr">
        <is>
          <t>แบบฝึกหัด</t>
        </is>
      </c>
      <c r="R78" s="185" t="inlineStr">
        <is>
          <t>Quiz เตรียมสอบ CC1 RxCU83</t>
        </is>
      </c>
      <c r="S78" s="185" t="n"/>
    </row>
    <row r="79">
      <c r="A79" s="185" t="n">
        <v>77</v>
      </c>
      <c r="B79" s="186" t="n"/>
      <c r="C79" s="186" t="inlineStr">
        <is>
          <t>ในการตรวจเอกลักษณ์และทดสอบความบริสุทธิ์ของวัตถุดิบยาชนิดหนึ่งตามเภสัชตำรับ กำหนดให้สารละลายตัวอย่างมีค่า Specific Optical Rotation [alpha] ระหว่าง -107 องศา ถึง -109.5 องศา เครื่องมือวิเคราะห์ข้อใดเหมาะสมที่สุดสำหรับการทดสอบค่าดังกล่าว</t>
        </is>
      </c>
      <c r="D79" s="186" t="n"/>
      <c r="E79" s="186" t="inlineStr">
        <is>
          <t>Polarimeter</t>
        </is>
      </c>
      <c r="F79" s="186" t="inlineStr">
        <is>
          <t>Nuclear Magnetic Resonance (NMR) Spectrometer</t>
        </is>
      </c>
      <c r="G79" s="186" t="inlineStr">
        <is>
          <t>Infrared (IR) Spectrophotometer</t>
        </is>
      </c>
      <c r="H79" s="186" t="inlineStr">
        <is>
          <t>High Performance Liquid Chromatography (HPLC)</t>
        </is>
      </c>
      <c r="I79" s="186" t="inlineStr">
        <is>
          <t>Refractometer</t>
        </is>
      </c>
      <c r="J79" s="185" t="n">
        <v>1</v>
      </c>
      <c r="K79" s="186" t="inlineStr">
        <is>
          <t>✅ คำตอบที่ถูกต้อง: ข้อ ก. Polarimeter
🎯 ทำไมข้อนี้ถึงถูก:
Polarimeter หรือ Polarimetry เป็นเครื่องมือที่ใช้วัดค่าการหมุนระนาบของแสงโพลาไรซ์ (Optical Rotation หรือ Specific Rotation) ของสารประกอบที่มี Chiral center (Optically active compounds) เพื่อระบุเอกลักษณ์และความบริสุทธิ์ทางโครงสร้างแบบ enantiomer
🔍 ข้ออื่นผิดเพราะอะไร:
• ข้อ ข.: NMR Spectrometer ใช้วัดระดับพลังงานของนิวเคลียสในสนามแม่เหล็กเพื่อพิสูจน์โครงสร้างทางเคมี (Chemical structure identification)
• ข้อ ค.: IR Spectrophotometer ใช้วัดการดูดกลืนรังสีอินฟราเรดเพื่อตรวจสอบหมู่ฟังก์ชัน (Functional groups)
• ข้อ ง.: HPLC เป็นเทคนิคโครมาโทกราฟีของเหลวสำหรับแยกสาร ตรวจเอกลักษณ์ด้วย retention time และวิเคราะห์หาปริมาณสาร
• ข้อ จ.: Refractometer ใช้วัดดัชนีการหักเหของแสง (Refractive Index) ของสารละลาย ไม่ได้ใช้วัดการหมุนระนาบแสงโพลาไรซ์</t>
        </is>
      </c>
      <c r="L79" s="186" t="inlineStr">
        <is>
          <t>Intermediate</t>
        </is>
      </c>
      <c r="M79" s="186" t="inlineStr">
        <is>
          <t>Product Group 3: Spectroscopy &amp; Optics</t>
        </is>
      </c>
      <c r="N79" s="186" t="inlineStr">
        <is>
          <t>3.4 Polarimetry</t>
        </is>
      </c>
      <c r="O79" s="185" t="inlineStr">
        <is>
          <t>Product</t>
        </is>
      </c>
      <c r="P79" s="186" t="inlineStr">
        <is>
          <t>[RECONSTRUCTED: ปรับแต่งและเติมเต็มบริบทโจทย์/ตัวเลือกเพื่อความสมบูรณ์] ข้อสอบจริง PLE-CC1 ปี 2567 ข้อ 3</t>
        </is>
      </c>
      <c r="Q79" s="185" t="inlineStr">
        <is>
          <t>ข้อสอบจริง</t>
        </is>
      </c>
      <c r="R79" s="185" t="inlineStr">
        <is>
          <t>2567</t>
        </is>
      </c>
      <c r="S79" s="185" t="n"/>
    </row>
    <row r="80">
      <c r="A80" s="185" t="n">
        <v>78</v>
      </c>
      <c r="B80" s="186" t="n"/>
      <c r="C80" s="186" t="inlineStr">
        <is>
          <t>เทคนิคการตรวจวิเคราะห์ทางสเปกโทรสโกปีอินฟราเรด (Fourier-Transform Infrared Spectroscopy: FTIR) ในเภสัชตำรับสากล มีวัตถุประสงค์หลักและใช้ประโยชน์ในการวิเคราะห์ทางเภสัชกรรมในข้อใด</t>
        </is>
      </c>
      <c r="D80" s="186" t="n"/>
      <c r="E80" s="186" t="inlineStr">
        <is>
          <t>ใช้หาปริมาณตัวยาสำคัญในระดับไมโครกรัมได้อย่างแม่นยำสูงสุด</t>
        </is>
      </c>
      <c r="F80" s="186" t="inlineStr">
        <is>
          <t>ใช้ตรวจวัดการดูดกลืนแสง UV ของวงแหวนเบนซีนหรือพันธะคู่ที่ต่อเนื่องกัน</t>
        </is>
      </c>
      <c r="G80" s="186" t="inlineStr">
        <is>
          <t>ใช้ตรวจพิสูจน์เอกลักษณ์และระบุหมู่ฟังก์ชัน (Functional groups) ในโครงสร้างโมเลกุลของยา</t>
        </is>
      </c>
      <c r="H80" s="186" t="inlineStr">
        <is>
          <t>ใช้ตรวจหาน้ำหนักโมเลกุลที่แน่นอนของสารและรูปแบบการแตกตัวของไอออน</t>
        </is>
      </c>
      <c r="I80" s="186" t="inlineStr">
        <is>
          <t>ใช้ตรวจวิเคราะห์การกระจายตัวของขนาดอนุภาคในตำรับยาน้ำแขวนตะกอน</t>
        </is>
      </c>
      <c r="J80" s="185" t="n">
        <v>3</v>
      </c>
      <c r="K80" s="186" t="inlineStr">
        <is>
          <t>✅ คำตอบที่ถูกต้อง: ข้อ ค. ใช้ตรวจพิสูจน์เอกลักษณ์และระบุหมู่ฟังก์ชัน (Functional groups) ในโครงสร้างโมเลกุลของยา
🎯 ทำไมข้อนี้ถึงถูก:
FTIR สเปกโทรสโกปีอาศัยหลักการดูดกลืนรังสีอินฟราเรดที่ทำให้เกิดการสั่นของพันธะโควาเลนต์ (Vibrational transitions เช่น Stretching และ Bending) ของหมู่ฟังก์ชันต่างๆ ในโมเลกุล ทำให้เกิดสเปกตรัมที่มีลักษณะเฉพาะตัว โดยเฉพาะในช่วง Fingerprint region (1500 - 400 cm-1) ซึ่งเปรียบเสมือนลายนิ้วมือของโมเลกุล จึงเป็นเทคนิคมาตรฐานสูงสุดในการตรวจพิสูจน์เอกลักษณ์ (Identification) ของวัตถุดิบตัวยาสำคัญในเภสัชตำรับ
🔍 ข้ออื่นผิดเพราะอะไร:
• ข้อ ก. ผิดเพราะ: การวิเคราะห์หาปริมาณความเข้มข้นต่ำนิยมใช้ HPLC หรือ LC-MS มากกว่า FTIR
• ข้อ ข. ผิดเพราะ: เป็นหลักการของ UV-Vis Spectrophotometry (Chromophore / Conjugated system)
• ข้อ ง. ผิดเพราะ: เป็นหน้าที่ของ Mass Spectrometry (MS)
• ข้อ จ. ผิดเพราะ: เป็นหน้าที่ของ Laser Diffraction Particle Size Analysis</t>
        </is>
      </c>
      <c r="L80" s="186" t="n"/>
      <c r="M80" s="186" t="inlineStr">
        <is>
          <t>Product Group 3: Spectroscopy &amp; Optics</t>
        </is>
      </c>
      <c r="N80" s="186" t="inlineStr">
        <is>
          <t>3.2 Infrared (IR) Spectroscopy</t>
        </is>
      </c>
      <c r="O80" s="185" t="inlineStr">
        <is>
          <t>Product</t>
        </is>
      </c>
      <c r="P80" s="186" t="inlineStr">
        <is>
          <t>ข้อสอบจริง PLE-CC1 ปี 2566 Day 1 ข้อ 58 [CASE_2566_SMOKING_01]</t>
        </is>
      </c>
      <c r="Q80" s="185" t="inlineStr">
        <is>
          <t>ข้อสอบจริง</t>
        </is>
      </c>
      <c r="R80" s="185" t="inlineStr">
        <is>
          <t>2566 Day 1</t>
        </is>
      </c>
      <c r="S80" s="185" t="n"/>
    </row>
  </sheetData>
  <mergeCells count="1">
    <mergeCell ref="A1:F1"/>
  </mergeCells>
  <pageMargins left="0.75" right="0.75" top="1" bottom="1" header="0.5" footer="0.5"/>
</worksheet>
</file>

<file path=xl/worksheets/sheet24.xml><?xml version="1.0" encoding="utf-8"?>
<worksheet xmlns="http://schemas.openxmlformats.org/spreadsheetml/2006/main">
  <sheetPr>
    <outlinePr summaryBelow="0" summaryRight="0"/>
    <pageSetUpPr/>
  </sheetPr>
  <dimension ref="A1:U205"/>
  <sheetViews>
    <sheetView workbookViewId="0">
      <pane ySplit="2" topLeftCell="A3" activePane="bottomLeft" state="frozen"/>
      <selection pane="bottomLeft" activeCell="B4" sqref="B4"/>
    </sheetView>
  </sheetViews>
  <sheetFormatPr baseColWidth="8" defaultColWidth="12.6640625" defaultRowHeight="15.75" customHeight="1"/>
  <cols>
    <col width="8" customWidth="1" style="49" min="1" max="1"/>
    <col width="50" customWidth="1" style="49" min="2" max="2"/>
    <col width="40" customWidth="1" style="49" min="3" max="3"/>
    <col width="12" customWidth="1" style="49" min="4" max="4"/>
    <col width="28" customWidth="1" style="49" min="5" max="5"/>
    <col width="28" customWidth="1" style="49" min="6" max="6"/>
    <col width="28" customWidth="1" style="49" min="7" max="7"/>
    <col width="28" customWidth="1" style="49" min="8" max="8"/>
    <col width="28" customWidth="1" style="49" min="9" max="9"/>
    <col width="14" customWidth="1" style="49" min="10" max="10"/>
    <col width="55" customWidth="1" style="49" min="11" max="11"/>
    <col width="12" customWidth="1" style="49" min="12" max="12"/>
    <col width="25" customWidth="1" style="49" min="13" max="13"/>
    <col width="30" customWidth="1" style="49" min="14" max="14"/>
    <col width="15" customWidth="1" style="49" min="15" max="15"/>
    <col width="20" customWidth="1" style="49" min="16" max="16"/>
    <col width="16" customWidth="1" style="49" min="17" max="17"/>
    <col width="16" customWidth="1" style="49" min="18" max="18"/>
    <col width="24" customWidth="1" style="49" min="19" max="19"/>
  </cols>
  <sheetData>
    <row r="1" ht="26.25" customHeight="1" s="49">
      <c r="A1" s="52">
        <f>HYPERLINK("#gid=0", "🏠 กลับสู่หน้าแรก (Go to Home Page)")</f>
        <v/>
      </c>
    </row>
    <row r="2" ht="28" customHeight="1" s="49">
      <c r="A2" s="181" t="inlineStr">
        <is>
          <t>ลำดับ</t>
        </is>
      </c>
      <c r="B2" s="182" t="inlineStr">
        <is>
          <t>สถานการณ์เคส / ข้อมูลผู้ป่วย</t>
        </is>
      </c>
      <c r="C2" s="183" t="inlineStr">
        <is>
          <t>คำถาม</t>
        </is>
      </c>
      <c r="D2" s="181" t="inlineStr">
        <is>
          <t>รูปถาม</t>
        </is>
      </c>
      <c r="E2" s="181" t="inlineStr">
        <is>
          <t>ตัวเลือก 1</t>
        </is>
      </c>
      <c r="F2" s="181" t="inlineStr">
        <is>
          <t>ตัวเลือก 2</t>
        </is>
      </c>
      <c r="G2" s="181" t="inlineStr">
        <is>
          <t>ตัวเลือก 3</t>
        </is>
      </c>
      <c r="H2" s="181" t="inlineStr">
        <is>
          <t>ตัวเลือก 4</t>
        </is>
      </c>
      <c r="I2" s="181" t="inlineStr">
        <is>
          <t>ตัวเลือก 5</t>
        </is>
      </c>
      <c r="J2" s="181" t="inlineStr">
        <is>
          <t>เฉลย (ตัวเลข 1-5)</t>
        </is>
      </c>
      <c r="K2" s="181" t="inlineStr">
        <is>
          <t>คำอธิบายเฉลย</t>
        </is>
      </c>
      <c r="L2" s="181" t="inlineStr">
        <is>
          <t>รูปเฉลย</t>
        </is>
      </c>
      <c r="M2" s="181" t="inlineStr">
        <is>
          <t>หัวข้อโรคสภาฯ</t>
        </is>
      </c>
      <c r="N2" s="181" t="inlineStr">
        <is>
          <t>หัวข้อย่อย</t>
        </is>
      </c>
      <c r="O2" s="181" t="inlineStr">
        <is>
          <t>Product / Clinic</t>
        </is>
      </c>
      <c r="P2" s="181" t="inlineStr">
        <is>
          <t>หมายเหตุ</t>
        </is>
      </c>
      <c r="Q2" s="181" t="inlineStr">
        <is>
          <t>ประเภทข้อสอบ</t>
        </is>
      </c>
      <c r="R2" s="181" t="inlineStr">
        <is>
          <t>ปี / เลขชุด</t>
        </is>
      </c>
      <c r="S2" s="184" t="inlineStr">
        <is>
          <t>Case ID (รหัสเคส)</t>
        </is>
      </c>
    </row>
    <row r="3" ht="24" customHeight="1" s="49">
      <c r="A3" s="187" t="n">
        <v>1</v>
      </c>
      <c r="B3" s="186" t="n"/>
      <c r="C3" s="186" t="inlineStr">
        <is>
          <t>ข้อใดกล่าวไม่ถูกต้องเกี่ยวกับการเรียกเก็บยาคืนตามเกณฑ์ของ GMP</t>
        </is>
      </c>
      <c r="D3" s="186" t="n"/>
      <c r="E3" s="186" t="inlineStr">
        <is>
          <t>มีแผนกเรียกเก็บยาคืน</t>
        </is>
      </c>
      <c r="F3" s="186" t="inlineStr">
        <is>
          <t>ยาที่มีปัญหาระดับ 1 ต้องเรียกคืนทันที</t>
        </is>
      </c>
      <c r="G3" s="186" t="inlineStr">
        <is>
          <t>ต้องเก็บสินค้าออกจากท้องตลาดได้เลยทันที</t>
        </is>
      </c>
      <c r="H3" s="186" t="inlineStr">
        <is>
          <t>ต้องรายงานองค์การอาหารและยาภายใน 15 วัน</t>
        </is>
      </c>
      <c r="I3" s="188" t="inlineStr">
        <is>
          <t>การเรียกเก็บยาคืนเป็นหน้าที่ของฝ่ายการตลาดและฝ่ายขาย</t>
        </is>
      </c>
      <c r="J3" s="185" t="n">
        <v>5</v>
      </c>
      <c r="K3" s="186" t="inlineStr">
        <is>
          <t>✅ คำตอบที่ถูกต้อง: ข้อ จ. การเรียกเก็บยาคืนเป็นหน้าที่ของฝ่ายการตลาดและฝ่ายขาย
🎯 ทำไมข้อนี้ถึงถูก:
ข้อ จ. ไม่ถูกต้อง เพราะการสั่งเรียกเก็บยาคืนและการประเมินความเสี่ยงเป็นหน้าที่รับผิดชอบหลักของฝ่ายประกันคุณภาพ (Quality Assurance: QA) ร่วมกับผู้มีหน้าที่ปฏิบัติการ (Authorized Person / Pharmacist) และคณะกรรมการเรียกเก็บยาคืน โดยฝ่ายขายและการตลาดมีหน้าที่เพียงประสานงานด้านโลจิสติกส์ในการรวบรวมสินค้าตามคำสั่งเท่านั้น
🔍 ข้ออื่นผิดเพราะอะไร:
• ข้อ ก. (มีแผนกเรียกเก็บยาคืน): ถูกต้องตามเกณฑ์ GMP ที่สถานประกอบการต้องมีระบบและผังองค์กรที่รับผิดชอบงาน Product Recall ที่ชัดเจนและผ่านการซักซ้อม (Mock recall) สม่ำเสมอ
• ข้อ ข. (ยาที่มีปัญหาระดับ 1 ต้องเรียกคืนทันที): ถูกต้อง เพราะ Recall Class 1 เป็นข้อบกพร่องวิกฤตที่อาจทำให้ผู้ใช้ยาเสียชีวิตหรือพิการถาวร ต้องดำเนินการเรียกคืนทันทีภายใน 24-48 ชั่วโมง
• ข้อ ค. (ต้องเก็บสินค้าออกจากท้องตลาดได้เลยทันที): ถูกต้อง เมื่อมีการประกาศเรียกคืนยา ผู้รับอนุญาตต้องสามารถระงับการจำหน่ายและกักกันสินค้าออกจากท้องตลาดได้อย่างรวดเร็วและมีประสิทธิภาพ
• ข้อ ง. (ต้องรายงานองค์การอาหารและยาภายใน 15 วัน): ถูกต้องตามขั้นตอนการสรุปรายงานผลการเรียกเก็บยาคืนฉบับสมบูรณ์ (Reconciliation report) ต่อสำนักงานคณะกรรมการอาหารและยา (อย.)</t>
        </is>
      </c>
      <c r="L3" s="186" t="n"/>
      <c r="M3" s="186" t="inlineStr">
        <is>
          <t>Product Group 4: Preformulation &amp; GMP</t>
        </is>
      </c>
      <c r="N3" s="186" t="inlineStr">
        <is>
          <t>4.4 Good Manufacturing Practice</t>
        </is>
      </c>
      <c r="O3" s="185" t="inlineStr">
        <is>
          <t>Product</t>
        </is>
      </c>
      <c r="P3" s="188" t="inlineStr">
        <is>
          <t>ข้อสอบจริง 2561 ข้อ 18</t>
        </is>
      </c>
      <c r="Q3" s="185" t="inlineStr">
        <is>
          <t>ข้อสอบจริง</t>
        </is>
      </c>
      <c r="R3" s="185" t="inlineStr">
        <is>
          <t>2561</t>
        </is>
      </c>
      <c r="S3" s="185" t="n"/>
      <c r="T3" s="2" t="n"/>
      <c r="U3" s="2" t="n"/>
    </row>
    <row r="4" ht="24" customHeight="1" s="49">
      <c r="A4" s="187" t="n">
        <v>2</v>
      </c>
      <c r="B4" s="186" t="n"/>
      <c r="C4" s="186" t="inlineStr">
        <is>
          <t>ข้อใดคือสภาวะมาตรฐานในการทดสอบความคงตัวของยาในระยะยาว (Long-term stability testing) สำหรับการขึ้นทะเบียนยาในประเทศไทย</t>
        </is>
      </c>
      <c r="D4" s="186" t="n"/>
      <c r="E4" s="186" t="inlineStr">
        <is>
          <t>25°C ± 2°C / 60% ± 5% RH</t>
        </is>
      </c>
      <c r="F4" s="186" t="inlineStr">
        <is>
          <t>30°C ± 2°C / 65% ± 5% RH</t>
        </is>
      </c>
      <c r="G4" s="186" t="inlineStr">
        <is>
          <t>40°C ± 2°C / 75% ± 5% RH</t>
        </is>
      </c>
      <c r="H4" s="186" t="inlineStr">
        <is>
          <t>30°C ± 2°C / 75% ± 5% RH</t>
        </is>
      </c>
      <c r="I4" s="188" t="inlineStr">
        <is>
          <t>25°C ± 2°C / 75% ± 5% RH</t>
        </is>
      </c>
      <c r="J4" s="185" t="n">
        <v>4</v>
      </c>
      <c r="K4" s="186" t="inlineStr">
        <is>
          <t>✅ คำตอบที่ถูกต้อง: ข้อ ง. 30°C ± 2°C / 75% ± 5% RH
🎯 ทำไมข้อนี้ถึงถูก:
ข้อ ง. ถูกต้อง เพราะสภาวะมาตรฐานระยะยาวสำหรับ Zone IVb (Hot &amp; Very Humid) คือ อุณหภูมิ 30°C ± 2°C และความชื้นสัมพัทธ์ 75% ± 5% RH ตลอดอายุการเก็บรักษาที่ขอขึ้นทะเบียน (เช่น 24 หรือ 36 เดือน)
🔍 ข้ออื่นผิดเพราะอะไร:
• ข้อ ก. (25°C ± 2°C / 60% ± 5% RH): เป็นสภาวะ Long-term stability สำหรับ Climatic Zone II (Mediterranean/Subtropical zone) เช่น ยุโรป อเมริกา ญี่ปุ่น
• ข้อ ข. (30°C ± 2°C / 65% ± 5% RH): เป็นสภาวะ Long-term stability สำหรับ Climatic Zone IVa (Hot and humid zone)
• ข้อ ค. (40°C ± 2°C / 75% ± 5% RH): เป็นสภาวะการทดสอบความคงตัวแบบเร่ง (Accelerated stability testing) สำหรับทุกโซนรวมถึง Zone IVb เป็นระยะเวลา 6 เดือน
• ข้อ จ. (25°C ± 2°C / 75% ± 5% RH): ไม่ใช่สภาวะมาตรฐานของเขตภูมิอากาศใดตามเกณฑ์ ICH/ASEAN</t>
        </is>
      </c>
      <c r="L4" s="186" t="n"/>
      <c r="M4" s="186" t="inlineStr">
        <is>
          <t>Product Group 4: Preformulation &amp; GMP</t>
        </is>
      </c>
      <c r="N4" s="186" t="inlineStr">
        <is>
          <t>4.3 Stability testing</t>
        </is>
      </c>
      <c r="O4" s="185" t="inlineStr">
        <is>
          <t>Product</t>
        </is>
      </c>
      <c r="P4" s="188" t="inlineStr">
        <is>
          <t>ข้อสอบจริง 2561 ข้อ 44</t>
        </is>
      </c>
      <c r="Q4" s="185" t="inlineStr">
        <is>
          <t>ข้อสอบจริง</t>
        </is>
      </c>
      <c r="R4" s="185" t="inlineStr">
        <is>
          <t>2561</t>
        </is>
      </c>
      <c r="S4" s="185" t="n"/>
      <c r="T4" s="2" t="n"/>
      <c r="U4" s="2" t="n"/>
    </row>
    <row r="5" ht="24" customHeight="1" s="49">
      <c r="A5" s="187" t="n">
        <v>3</v>
      </c>
      <c r="B5" s="186" t="n"/>
      <c r="C5" s="186" t="inlineStr">
        <is>
          <t>ข้อใดถูกต้องเกี่ยวกับการจัดเตรียมยาเคมีบำบัด (Cytotoxic preparation) เพื่อความปลอดภัยตามมาตรฐานสากล</t>
        </is>
      </c>
      <c r="D5" s="186" t="n"/>
      <c r="E5" s="186" t="inlineStr">
        <is>
          <t>ห้องเตรียมควรเป็น positive pressure เมื่อเทียบกับห้องภายนอก</t>
        </is>
      </c>
      <c r="F5" s="186" t="inlineStr">
        <is>
          <t>ลมเป่าควรเป็นแนว vertical ภายใน Biological Safety Cabinet</t>
        </is>
      </c>
      <c r="G5" s="186" t="inlineStr">
        <is>
          <t>ชุดคลุมปฏิบัติงานเมื่อใช้แล้วสามารถนำกลับมาใช้ซ้ำได้จนกว่าใยผ้าจะเสื่อม</t>
        </is>
      </c>
      <c r="H5" s="186" t="inlineStr">
        <is>
          <t>ภาชนะบรรจุควรทำความสะอาดด้วย alcohol 90%</t>
        </is>
      </c>
      <c r="I5" s="188" t="inlineStr">
        <is>
          <t>การเตรียมใน laminar air flow มีความปลอดภัยมากกว่าการเตรียมใน isolator</t>
        </is>
      </c>
      <c r="J5" s="185" t="n">
        <v>2</v>
      </c>
      <c r="K5" s="186" t="inlineStr">
        <is>
          <t>✅ คำตอบที่ถูกต้อง: ข้อ ข. ลมเป่าควรเป็นแนว vertical ภายใน Biological Safety Cabinet
🎯 ทำไมข้อนี้ถึงถูก:
ข้อ ข. ถูกต้อง เพราะตู้เตรียมยาเคมีบำบัดต้องเป็น Biological Safety Cabinet (BSC Class II Type B2 หรือ Class II Type A2 ที่ต่อท่อออกภายนอก) หรือ Compounding Aseptic Containment Isolator (CACI) ซึ่งใช้ระบบลมเป่าแบบแนวดิ่ง (Vertical laminar airflow) ดิ่งลงจากเพดานตู้สู่ตะแกรงดูดอากาศด้านล่าง ป้องกันไม่ให้อนุภาคยาฟุ้งกระจายเข้าหาหน้าผู้ปฏิบัติงาน
🔍 ข้ออื่นผิดเพราะอะไร:
• ข้อ ก. (ห้องเตรียมควรเป็น positive pressure เมื่อเทียบกับห้องภายนอก): ผิด เพราะห้องเตรียมยาอันตราย/เคมีบำบัดต้องมีแรงดันอากาศเป็นลบ (Negative pressure: -10 ถึง -30 Pa) เพื่อป้องกันไม่ให้ไอระเหยหรืออนุภาคยาเคมีบำบัดรั่วไหลออกสู่พื้นที่ภายนอก
• ข้อ ค. (ชุดคลุมปฏิบัติงานเมื่อใช้แล้วสามารถนำกลับมาใช้ซ้ำได้จนกว่าใยผ้าจะเสื่อม): ผิด เสื้อกาวน์และชุด PPE สำหรับเตรียมยาเคมีบำบัดต้องเป็นชนิดกันน้ำเคลือบสารพิเศษ (Non-permeable / Lint-free) และใช้แบบครั้งเดียวทิ้ง (Single-use disposable) ห้ามนำกลับมาซักใช้ซ้ำ
• ข้อ ง. (ภาชนะบรรจุควรทำความสะอาดด้วย alcohol 90%): ผิด น้ำยาฆ่าเชื้อมาตรฐานคือ 70% Isopropyl alcohol (70% IPA) ปราศจากเชื้อ เพราะ 70% มีประสิทธิภาพในการแทรกซึมและทำลายเชื้อจุลินทรีย์ได้ดีกว่า 90%
• ข้อ จ. (การเตรียมใน laminar air flow มีความปลอดภัยมากกว่าการเตรียมใน isolator): ผิด Horizontal Laminar Airflow Workbench (LAFW) เป่าลมเข้าหาหน้าผู้ปฏิบัติงานโดยตรง ห้ามใช้เตรียมยาเคมีบำบัดโดยเด็ดขาด ขณะที่ Isolator (CACI) เป็นระบบปิดที่มีความปลอดภัยสูงสุด</t>
        </is>
      </c>
      <c r="L5" s="186" t="n"/>
      <c r="M5" s="186" t="inlineStr">
        <is>
          <t>Product Group 4: Preformulation &amp; GMP</t>
        </is>
      </c>
      <c r="N5" s="186" t="inlineStr">
        <is>
          <t>4.5 Cross-contamination control</t>
        </is>
      </c>
      <c r="O5" s="185" t="inlineStr">
        <is>
          <t>Product</t>
        </is>
      </c>
      <c r="P5" s="186" t="inlineStr">
        <is>
          <t>ข้อสอบเตรียมสอบเภสัช</t>
        </is>
      </c>
      <c r="Q5" s="185" t="inlineStr">
        <is>
          <t>แบบฝึกหัด</t>
        </is>
      </c>
      <c r="R5" s="185" t="inlineStr">
        <is>
          <t>เล่มม่วง</t>
        </is>
      </c>
      <c r="S5" s="185" t="n"/>
      <c r="T5" s="2" t="n"/>
      <c r="U5" s="2" t="n"/>
    </row>
    <row r="6" ht="24" customHeight="1" s="49">
      <c r="A6" s="187" t="n">
        <v>4</v>
      </c>
      <c r="B6" s="186" t="n"/>
      <c r="C6" s="186" t="inlineStr">
        <is>
          <t>จากโครงสร้างทางเคมี L-dopa ถูกเปลี่ยนเป็น dopamine ในร่างกายด้วยปฏิกิริยาใด</t>
        </is>
      </c>
      <c r="D6" s="186" t="n"/>
      <c r="E6" s="186" t="inlineStr">
        <is>
          <t>Decarboxylation</t>
        </is>
      </c>
      <c r="F6" s="186" t="inlineStr">
        <is>
          <t>Demethylation</t>
        </is>
      </c>
      <c r="G6" s="186" t="inlineStr">
        <is>
          <t>Deamination</t>
        </is>
      </c>
      <c r="H6" s="186" t="inlineStr">
        <is>
          <t>Hydrolysis</t>
        </is>
      </c>
      <c r="I6" s="188" t="inlineStr">
        <is>
          <t>Oxidation</t>
        </is>
      </c>
      <c r="J6" s="185" t="n">
        <v>1</v>
      </c>
      <c r="K6" s="186" t="inlineStr">
        <is>
          <t>✅ คำตอบที่ถูกต้อง: ข้อ ก. Decarboxylation
🎯 ทำไมข้อนี้ถึงถูก:
ข้อ ก. ถูกต้อง เพราะปฏิกิริยา Decarboxylation คือการดึงคาร์บอนไดออกไซด์ (หมู่ carboxyl) ออกจากโครงสร้าง L-dopa ทำให้ได้โมเลกุล Dopamine ซึ่งเกิดขึ้นทั้งในระบบประสาทส่วนกลาง (CNS) และระบบไหลเวียนโลหิตส่วนปลาย (Peripheral tissues)
🔍 ข้ออื่นผิดเพราะอะไร:
• ข้อ ข. (Demethylation): เป็นการตัดหมู่เมทิล (-CH3) เช่น ปฏิกิริยา O-demethylation หรือ N-demethylation ในตับโดยเอนไซม์ CYP450 ไม่ใช่ปฏิกิริยาเปลี่ยน L-dopa เป็น dopamine
• ข้อ ค. (Deamination): เป็นการตัดหมู่อะมิโน (-NH2) เช่น ปฏิกิริยา Oxidative deamination โดยเอนไซม์ MAO ซึ่งทำหน้าที่ทำลาย dopamine ต่อไปเป็น DOPAC
• ข้อ ง. (Hydrolysis): เป็นการสลายพันธะเอสเทอร์หรือเอไมด์ด้วยน้ำ ไม่ตรงกับโครงสร้างของ L-dopa ที่เป็นกรดอะมิโนอิสระ
• ข้อ จ. (Oxidation): เป็นปฏิกิริยาเพิ่มออกซิเจนหรือสูญเสียอิเล็กตรอน เช่น การออกซิไดซ์ catechol ring เป็น quinone</t>
        </is>
      </c>
      <c r="L6" s="186" t="n"/>
      <c r="M6" s="186" t="inlineStr">
        <is>
          <t>Product Group 4: Preformulation &amp; GMP</t>
        </is>
      </c>
      <c r="N6" s="186" t="inlineStr">
        <is>
          <t>4.4 Good Manufacturing Practice</t>
        </is>
      </c>
      <c r="O6" s="185" t="inlineStr">
        <is>
          <t>Product</t>
        </is>
      </c>
      <c r="P6" s="186" t="inlineStr">
        <is>
          <t>ข้อสอบเตรียมสอบเภสัช</t>
        </is>
      </c>
      <c r="Q6" s="185" t="inlineStr">
        <is>
          <t>แบบฝึกหัด</t>
        </is>
      </c>
      <c r="R6" s="185" t="inlineStr">
        <is>
          <t>เล่มม่วง</t>
        </is>
      </c>
      <c r="S6" s="185" t="n"/>
      <c r="T6" s="2" t="n"/>
      <c r="U6" s="2" t="n"/>
    </row>
    <row r="7" ht="24" customHeight="1" s="49">
      <c r="A7" s="187" t="n">
        <v>5</v>
      </c>
      <c r="B7" s="186" t="n"/>
      <c r="C7" s="186" t="inlineStr">
        <is>
          <t>ยาชนิดหนึ่งมี Methylcellulose เป็นส่วนประกอบ เมื่อตั้งทิ้งไว้จะมีความหนืดมากขึ้น แต่เมื่อเขย่าจะมีความหนืดลดลงและเทรินได้ง่าย จัดเป็นลักษณะการไหล (Rheological behavior) แบบใด</t>
        </is>
      </c>
      <c r="D7" s="186" t="n"/>
      <c r="E7" s="186" t="inlineStr">
        <is>
          <t>Newtonian flow</t>
        </is>
      </c>
      <c r="F7" s="186" t="inlineStr">
        <is>
          <t>Dilatant flow (Shear-thickening)</t>
        </is>
      </c>
      <c r="G7" s="186" t="inlineStr">
        <is>
          <t>Pseudoplastic flow พร้อมสมบัติ Thixotropy</t>
        </is>
      </c>
      <c r="H7" s="186" t="inlineStr">
        <is>
          <t>Plastic flow (Bingham bodies)</t>
        </is>
      </c>
      <c r="I7" s="188" t="inlineStr">
        <is>
          <t>Rheopectic flow</t>
        </is>
      </c>
      <c r="J7" s="185" t="n">
        <v>3</v>
      </c>
      <c r="K7" s="186" t="inlineStr">
        <is>
          <t>✅ คำตอบที่ถูกต้อง: ข้อ ค. Pseudoplastic flow พร้อมสมบัติ Thixotropy
🎯 ทำไมข้อนี้ถึงถูก:
ข้อ ค. ถูกต้อง เพราะการที่ตำรับมีความหนืดลดลงเมื่อเขย่า (Shear-thinning) และเมื่อตั้งทิ้งไว้เฉยๆ ความหนืดจะค่อยๆ คืนกลับมาสูงขึ้นตามเวลา (Time-dependent structure recovery) คือปรากฏการณ์ Thixotropy ร่วมกับ Pseudoplastic flow ซึ่งเป็นคุณสมบัติในอุดมคติของยาน้ำแขวนตะกอนและยาน้ำเชื่อม เพื่อให้เทรินง่ายเมื่อเขย่า และป้องกันการตกตะกอนเมื่อตั้งทิ้งไว้
🔍 ข้ออื่นผิดเพราะอะไร:
• ข้อ ก. (Newtonian flow): ความหนืดคงที่เสมอ ไม่เปลี่ยนแปลงตามแรงเฉือนหรือเวลา เช่น น้ำ, แอลกอฮอล์, สารละลายน้ำตาลเจือจาง
• ข้อ ข. (Dilatant flow (Shear-thickening)): เมื่อได้รับแรงเฉือนหรือการกวนเร็ว ความหนืดจะยิ่งเพิ่มขึ้นจนกลายเป็นของแข็ง เช่น แป้งข้าวโพดในน้ำที่มีความเข้มข้นสูง
• ข้อ ง. (Plastic flow (Bingham bodies)): ต้องมีแรงเฉือนเริ่มต้นมากกว่าค่า Yield value เสียก่อนของไหลจึงจะเริ่มเคลื่อนที่ เช่น ยาสีฟัน, Flocculated suspensions เข้มข้น
• ข้อ จ. (Rheopectic flow): เมื่อได้รับแรงกวน/แรงเฉือน ความหนืดจะยิ่งเพิ่มขึ้นตามเวลา ซึ่งตรงข้ามกับ Thixotropy</t>
        </is>
      </c>
      <c r="L7" s="186" t="n"/>
      <c r="M7" s="186" t="inlineStr">
        <is>
          <t>Product Group 4: Preformulation &amp; GMP</t>
        </is>
      </c>
      <c r="N7" s="186" t="inlineStr">
        <is>
          <t>4.4 Good Manufacturing Practice</t>
        </is>
      </c>
      <c r="O7" s="185" t="inlineStr">
        <is>
          <t>Product</t>
        </is>
      </c>
      <c r="P7" s="186" t="inlineStr">
        <is>
          <t>ข้อสอบเตรียมสอบเภสัช</t>
        </is>
      </c>
      <c r="Q7" s="185" t="inlineStr">
        <is>
          <t>แบบฝึกหัด</t>
        </is>
      </c>
      <c r="R7" s="185" t="inlineStr">
        <is>
          <t>เล่มม่วง</t>
        </is>
      </c>
      <c r="S7" s="185" t="n"/>
      <c r="T7" s="2" t="n"/>
      <c r="U7" s="2" t="n"/>
    </row>
    <row r="8" ht="24" customHeight="1" s="49">
      <c r="A8" s="187" t="n">
        <v>6</v>
      </c>
      <c r="B8" s="186" t="n"/>
      <c r="C8" s="186" t="inlineStr">
        <is>
          <t>พอลิเมอร์ในข้อใดจัดเป็นสารเคลือบฟิล์มชนิดแตกตัวในลำไส้ (Enteric coating polymer) ที่ละลายได้เฉพาะในสภาวะทางเดินอาหารที่มีค่า pH สูงกว่า 5.5 ขึ้นไป</t>
        </is>
      </c>
      <c r="D8" s="186" t="n"/>
      <c r="E8" s="186" t="inlineStr">
        <is>
          <t>Hydroxypropyl methylcellulose (HPMC)</t>
        </is>
      </c>
      <c r="F8" s="186" t="inlineStr">
        <is>
          <t>Ethyl cellulose (EC)</t>
        </is>
      </c>
      <c r="G8" s="186" t="inlineStr">
        <is>
          <t>Polyethylene glycol (PEG)</t>
        </is>
      </c>
      <c r="H8" s="186" t="inlineStr">
        <is>
          <t>Hydroxypropyl methylcellulose phthalate (HPMCP)</t>
        </is>
      </c>
      <c r="I8" s="188" t="inlineStr">
        <is>
          <t>Povidone (PVP)</t>
        </is>
      </c>
      <c r="J8" s="185" t="n">
        <v>4</v>
      </c>
      <c r="K8" s="186" t="inlineStr">
        <is>
          <t>✅ คำตอบที่ถูกต้อง: ข้อ ง. Hydroxypropyl methylcellulose phthalate (HPMCP)
🎯 ทำไมข้อนี้ถึงถูก:
ข้อ ง. ถูกต้อง เพราะ Hydroxypropyl methylcellulose phthalate (HPMCP) รวมถึง Cellulose acetate phthalate (CAP) และ Eudragit L/S มีหมู่ Phthalic acid / Carboxylic acid ester ซึ่งไม่ละลายในกรด pH ต่ำ แต่จะเกิดการละลายเมื่อ pH สูงกว่า 5.5 ขึ้นไป จึงจัดเป็น Enteric polymer มาตรฐาน
🔍 ข้ออื่นผิดเพราะอะไร:
• ข้อ ก. (Hydroxypropyl methylcellulose (HPMC)): เป็นพอลิเมอร์ละลายน้ำได้ดีในทุกช่วง pH ใช้สำหรับการเคลือบฟิล์มชนิดปลดปล่อยทันที (Immediate release film coating)
• ข้อ ข. (Ethyl cellulose (EC)): เป็นพอลิเมอร์ไม่ละลายน้ำในทุกช่วง pH ของทางเดินอาหาร นิยมใช้สำหรับการเคลือบควบคุมการปลดปล่อยแบบยืดเวลา (Extended/Sustained release coating)
• ข้อ ค. (Polyethylene glycol (PEG)): เป็นสารช่วยละลายน้ำ ทำหน้าที่เป็น Pore former หรือ Plasticizer ในสูตรเคลือบ ไม่ใช่สารก่อฟิล์มลำไส้
• ข้อ จ. (Povidone (PVP)): เป็นพอลิเมอร์ละลายน้ำได้ดี ใช้เป็น Binder หรือ Immediate-release coating</t>
        </is>
      </c>
      <c r="L8" s="186" t="n"/>
      <c r="M8" s="186" t="inlineStr">
        <is>
          <t>Product Group 4: Preformulation &amp; GMP</t>
        </is>
      </c>
      <c r="N8" s="186" t="inlineStr">
        <is>
          <t>4.1 Excipients classification</t>
        </is>
      </c>
      <c r="O8" s="185" t="inlineStr">
        <is>
          <t>Product</t>
        </is>
      </c>
      <c r="P8" s="188" t="inlineStr">
        <is>
          <t>ข้อสอบจริง 2562 / 2566</t>
        </is>
      </c>
      <c r="Q8" s="185" t="inlineStr">
        <is>
          <t>ข้อสอบจริง</t>
        </is>
      </c>
      <c r="R8" s="185" t="inlineStr">
        <is>
          <t>2562</t>
        </is>
      </c>
      <c r="S8" s="185" t="n"/>
      <c r="T8" s="2" t="n"/>
      <c r="U8" s="2" t="n"/>
    </row>
    <row r="9" ht="24" customHeight="1" s="49">
      <c r="A9" s="187" t="n">
        <v>7</v>
      </c>
      <c r="B9" s="186" t="n"/>
      <c r="C9" s="186" t="inlineStr">
        <is>
          <t>สารช่วยในสูตรตำรับ (Excipients) ชนิดใดจัดเป็นสารช่วยแตกตัวประสิทธิภาพสูง (Superdisintegrant) ที่ออกฤทธิ์ด้วยการดูดซับน้ำและพองตัวอย่างรวดเร็ว</t>
        </is>
      </c>
      <c r="D9" s="186" t="n"/>
      <c r="E9" s="186" t="inlineStr">
        <is>
          <t>Croscarmellose sodium</t>
        </is>
      </c>
      <c r="F9" s="186" t="inlineStr">
        <is>
          <t>Talcum</t>
        </is>
      </c>
      <c r="G9" s="186" t="inlineStr">
        <is>
          <t>Povidone K30</t>
        </is>
      </c>
      <c r="H9" s="186" t="inlineStr">
        <is>
          <t>Gelatin</t>
        </is>
      </c>
      <c r="I9" s="188" t="inlineStr">
        <is>
          <t>Methyl cellulose</t>
        </is>
      </c>
      <c r="J9" s="185" t="n">
        <v>1</v>
      </c>
      <c r="K9" s="186" t="inlineStr">
        <is>
          <t>✅ คำตอบที่ถูกต้อง: ข้อ ก. Croscarmellose sodium
🎯 ทำไมข้อนี้ถึงถูก:
ข้อ ก. ถูกต้อง เพราะ Croscarmellose sodium (Cross-linked sodium carboxymethylcellulose / Ac-Di-Sol) เป็น Superdisintegrant ชนิดโครงสร้างร่างแหข้ามสายที่ดูดน้ำและพองตัวได้สูงถึง 4-8 เท่าในเวลาอันรวดเร็วโดยไม่เกิดเมื่อกเหนียวขัดขวางการกระจายตัว
🔍 ข้ออื่นผิดเพราะอะไร:
• ข้อ ข. (Talcum): ทำหน้าที่เป็น Glidant (สารช่วยการไหล) และ Lubricant / Anti-tacking agent ไม่ใช่สารช่วยแตกตัว
• ข้อ ค. (Povidone K30): ทำหน้าที่เป็น Binder (สารยึดเกาะ) ในกระบวนการทำแกรนูล
• ข้อ ง. (Gelatin): ทำหน้าที่เป็น Binder หรือวัสดุทำเปลือกแคปซูล
• ข้อ จ. (Methyl cellulose): ทำหน้าที่เป็น Binder หรือสารเพิ่มความหนืด / สารแขวนตะกอน</t>
        </is>
      </c>
      <c r="L9" s="186" t="n"/>
      <c r="M9" s="186" t="inlineStr">
        <is>
          <t>Product Group 4: Preformulation &amp; GMP</t>
        </is>
      </c>
      <c r="N9" s="186" t="inlineStr">
        <is>
          <t>4.1 Excipients classification</t>
        </is>
      </c>
      <c r="O9" s="185" t="inlineStr">
        <is>
          <t>Product</t>
        </is>
      </c>
      <c r="P9" s="188" t="inlineStr">
        <is>
          <t>ข้อสอบจริง 2561 ข้อ 108 / 2567 ข้อ 15</t>
        </is>
      </c>
      <c r="Q9" s="185" t="inlineStr">
        <is>
          <t>ข้อสอบจริง</t>
        </is>
      </c>
      <c r="R9" s="185" t="inlineStr">
        <is>
          <t>2561</t>
        </is>
      </c>
      <c r="S9" s="185" t="n"/>
      <c r="T9" s="2" t="n"/>
      <c r="U9" s="2" t="n"/>
    </row>
    <row r="10" ht="24" customHeight="1" s="49">
      <c r="A10" s="187" t="n">
        <v>8</v>
      </c>
      <c r="B10" s="186" t="n"/>
      <c r="C10" s="186" t="inlineStr">
        <is>
          <t>ตามมาตรฐาน GMP PIC/S Annex 1 ในการผลิตและบรรจุยาฉีด Insulin ซึ่งเตรียมด้วยกระบวนการปลอดเชื้อ (Aseptic processing) ต้องดำเนินการในห้องสะอาด (Cleanroom) ระดับใด</t>
        </is>
      </c>
      <c r="D10" s="186" t="n"/>
      <c r="E10" s="186" t="inlineStr">
        <is>
          <t>Grade A ทั้งในจุดสัมผัสยาและสภาพแวดล้อมพื้นหลัง</t>
        </is>
      </c>
      <c r="F10" s="186" t="inlineStr">
        <is>
          <t>Grade D สำหรับทั้งกระบวนการเตรียมและบรรจุ</t>
        </is>
      </c>
      <c r="G10" s="186" t="inlineStr">
        <is>
          <t>Grade C สำหรับทั้งกระบวนการเตรียมและบรรจุ</t>
        </is>
      </c>
      <c r="H10" s="186" t="inlineStr">
        <is>
          <t>Grade A ในจุดสัมผัสยา โดยมีสภาพแวดล้อมพื้นหลังเป็น Grade B</t>
        </is>
      </c>
      <c r="I10" s="188" t="inlineStr">
        <is>
          <t>Grade B ในจุดสัมผัสยา โดยมีสภาพแวดล้อมพื้นหลังเป็น Grade C</t>
        </is>
      </c>
      <c r="J10" s="185" t="n">
        <v>4</v>
      </c>
      <c r="K10" s="186" t="inlineStr">
        <is>
          <t>✅ คำตอบที่ถูกต้อง: ข้อ ง. Grade A ในจุดสัมผัสยา โดยมีสภาพแวดล้อมพื้นหลังเป็น Grade B
🎯 ทำไมข้อนี้ถึงถูก:
ข้อ ง. ถูกต้อง เพราะตามมาตรฐาน GMP PIC/S Annex 1 (Manufacture of Sterile Medicinal Products) จุดปฏิบัติการวิกฤตที่มีการเปิดสัมผัสยาปลอดเชื้อและบรรจุลงภาชนะ (Filling zone) จะต้องอยู่ในสภาวะ Grade A (Laminar airflow velocity 0.36-0.54 m/s, อนุภาค &gt;= 0.5 µm เท่ากับศูนย์ในการปฏิบัติงาน) และต้องมีห้องสภาพแวดล้อมพื้นหลัง (Background environment) เป็น Grade B
🔍 ข้ออื่นผิดเพราะอะไร:
• ข้อ ก. (Grade A ทั้งในจุดสัมผัสยาและสภาพแวดล้อมพื้นหลัง): ไม่ถูกต้องในทางวิศวกรรม Cleanroom เพราะพื้นที่รอบนอกไม่ต้องใช้ Grade A ทั้งห้อง แต่ควบคุมสภาพแวดล้อมพื้นหลังเป็น Grade B
• ข้อ ข. (Grade D สำหรับทั้งกระบวนการเตรียมและบรรจุ): Grade D ใช้สำหรับขั้นตอนเตรียมภาชนะหรือผลิตภัณฑ์ Non-sterile เท่านั้น ไม่สามารถใช้บรรจุยาฉีดปลอดเชื้อได้
• ข้อ ค. (Grade C สำหรับทั้งกระบวนการเตรียมและบรรจุ): Grade C ใช้สำหรับเตรียมสารละลายก่อนกรองฆ่าเชื้อ หรือใช้บรรจุยาที่มี Terminal sterilization ในภายหลัง
• ข้อ จ. (Grade B ในจุดสัมผัสยา โดยมีสภาพแวดล้อมพื้นหลังเป็น Grade C): ผิดระดับ เพราะจุดสัมผัสยาปลอดเชื้อโดยตรงต้องเป็น Grade A เท่านั้น</t>
        </is>
      </c>
      <c r="L10" s="186" t="n"/>
      <c r="M10" s="186" t="inlineStr">
        <is>
          <t>Product Group 4: Preformulation &amp; GMP</t>
        </is>
      </c>
      <c r="N10" s="186" t="inlineStr">
        <is>
          <t>4.4 Good Manufacturing Practice</t>
        </is>
      </c>
      <c r="O10" s="185" t="inlineStr">
        <is>
          <t>Product</t>
        </is>
      </c>
      <c r="P10" s="188" t="inlineStr">
        <is>
          <t>ข้อสอบจริง 2566 Day 2 ข้อ 97</t>
        </is>
      </c>
      <c r="Q10" s="185" t="inlineStr">
        <is>
          <t>ข้อสอบจริง</t>
        </is>
      </c>
      <c r="R10" s="185" t="inlineStr">
        <is>
          <t>2566</t>
        </is>
      </c>
      <c r="S10" s="185" t="n"/>
      <c r="T10" s="2" t="n"/>
      <c r="U10" s="2" t="n"/>
    </row>
    <row r="11" ht="24" customHeight="1" s="49">
      <c r="A11" s="187" t="n">
        <v>9</v>
      </c>
      <c r="B11" s="186" t="n"/>
      <c r="C11" s="186" t="inlineStr">
        <is>
          <t>โรงงานผลิตยาแผนปัจจุบันที่ประสงค์จะผลิตยาปฏิชีวนะกลุ่ม Penicillin ตามหลักเกณฑ์มาตรฐาน GMP PIC/S จะต้องออกแบบสถานที่ผลิตและระบบวิศวกรรมอย่างไร</t>
        </is>
      </c>
      <c r="D11" s="186" t="n"/>
      <c r="E11" s="186" t="inlineStr">
        <is>
          <t>ผลิตในอาคารเดียวกันได้โดยใช้วิธีสลับรอบการผลิต (Campaign production)</t>
        </is>
      </c>
      <c r="F11" s="186" t="inlineStr">
        <is>
          <t>แยกอาคารผลิตแต่สามารถเชื่อมต่อระบบปรับอากาศ (HVAC) และระบบน้ำร่วมกันได้</t>
        </is>
      </c>
      <c r="G11" s="186" t="inlineStr">
        <is>
          <t>ต้องแยกอาคารผลิตและแยกระบบสาธารณูปโภค (HVAC/Water) โดยเด็ดขาด</t>
        </is>
      </c>
      <c r="H11" s="186" t="inlineStr">
        <is>
          <t>สามารถผลิตในห้องร่วมกับยาอื่นได้หากติดตั้ง HEPA filter ประจำเครื่องจักร</t>
        </is>
      </c>
      <c r="I11" s="188" t="inlineStr">
        <is>
          <t>ผลิตร่วมกับผลิตภัณฑ์อื่นได้หากผ่านการทดสอบ Cleaning validation อย่างเข้มงวด</t>
        </is>
      </c>
      <c r="J11" s="185" t="n">
        <v>3</v>
      </c>
      <c r="K11" s="186" t="inlineStr">
        <is>
          <t>✅ คำตอบที่ถูกต้อง: ข้อ ค. ต้องแยกอาคารผลิตและแยกระบบสาธารณูปโภค (HVAC/Water) โดยเด็ดขาด
🎯 ทำไมข้อนี้ถึงถูก:
ข้อ ค. ถูกต้อง เพราะตามข้อกำหนด GMP PIC/S Chapter 3 &amp; 5 ผลิตภัณฑ์กลุ่ม Penicillin, Cephalosporin, Cytotoxics, Sex hormones และ Spore-forming biologicals จะต้องผลิตในสถานที่ผลิตเฉพาะที่เป็นอิสระ (Dedicated and completely self-contained facilities) โดยต้องแยกอาคารผลิต แยกระบบปรับอากาศระบายอากาศ (Dedicated HVAC) และแยกระบบน้ำ/สาธารณูปโภคโดยเด็ดขาด ห้ามผลิตร่วมกับยาอื่นโดยใช้วิธี Campaign production หรือใช้อากาศหมุนเวียนร่วมกัน
🔍 ข้ออื่นผิดเพราะอะไร:
• ข้อ ก. (ผลิตในอาคารเดียวกันได้โดยใช้วิธีสลับรอบการผลิต (Campaign production)): ผิดอย่างร้ายแรง เกณฑ์ GMP ห้ามใช้ Campaign production กับกลุ่ม Penicillin เนื่องจากความเสี่ยง Anaphylaxis ของผู้ป่วยที่แพ้ยา
• ข้อ ข. (แยกอาคารผลิตแต่สามารถเชื่อมต่อระบบปรับอากาศ (HVAC) และระบบน้ำร่วมกันได้): ผิด ระบบ HVAC ต้องแยกเป็นเอกเทศเพื่อป้องกันการปนเปื้อนข้าม (Cross-contamination) ผ่านท่อลม
• ข้อ ง. (สามารถผลิตในห้องร่วมกับยาอื่นได้หากติดตั้ง HEPA filter ประจำเครื่องจักร): ผิด ไม่เพียงพอต่อการควบคุมความเสี่ยงของ Penicillin ตามเกณฑ์ PIC/S
• ข้อ จ. (ผลิตร่วมกับผลิตภัณฑ์อื่นได้หากผ่านการทดสอบ Cleaning validation อย่างเข้มงวด): ผิด ต่อให้ Cleaning validation ผ่าน ก็ไม่อนุญาตให้ผลิต Penicillin ในสายการผลิตยาทั่วไป</t>
        </is>
      </c>
      <c r="L11" s="186" t="n"/>
      <c r="M11" s="186" t="inlineStr">
        <is>
          <t>Product Group 4: Preformulation &amp; GMP</t>
        </is>
      </c>
      <c r="N11" s="186" t="inlineStr">
        <is>
          <t>4.5 Cross-contamination control</t>
        </is>
      </c>
      <c r="O11" s="185" t="inlineStr">
        <is>
          <t>Product</t>
        </is>
      </c>
      <c r="P11" s="188" t="inlineStr">
        <is>
          <t>ข้อสอบจริง 2566 Day 2 ข้อ 76</t>
        </is>
      </c>
      <c r="Q11" s="185" t="inlineStr">
        <is>
          <t>ข้อสอบจริง</t>
        </is>
      </c>
      <c r="R11" s="185" t="inlineStr">
        <is>
          <t>2566</t>
        </is>
      </c>
      <c r="S11" s="185" t="n"/>
      <c r="T11" s="2" t="n"/>
      <c r="U11" s="2" t="n"/>
    </row>
    <row r="12" ht="24" customHeight="1" s="49">
      <c r="A12" s="185" t="n">
        <v>10</v>
      </c>
      <c r="B12" s="186" t="n"/>
      <c r="C12" s="186" t="inlineStr">
        <is>
          <t>จากตำรับน้ำตาเทียม หากในสูตรไม่มีสารเพิ่มความหนืดและสารหล่อลื่น Hydroxypropyl-guar สารในข้อใดสามารถนำมาใช้ทำหน้าที่เป็น Demulcent และสารเพิ่มความหนืดแทนได้อย่างเหมาะสมที่สุด</t>
        </is>
      </c>
      <c r="D12" s="186" t="n"/>
      <c r="E12" s="186" t="inlineStr">
        <is>
          <t>Ethyl cellulose</t>
        </is>
      </c>
      <c r="F12" s="186" t="inlineStr">
        <is>
          <t>Cellulose acetate</t>
        </is>
      </c>
      <c r="G12" s="186" t="inlineStr">
        <is>
          <t>Polysorbate 80</t>
        </is>
      </c>
      <c r="H12" s="186" t="inlineStr">
        <is>
          <t>Sorbitol</t>
        </is>
      </c>
      <c r="I12" s="186" t="inlineStr">
        <is>
          <t>Polyvinyl alcohol (PVA)</t>
        </is>
      </c>
      <c r="J12" s="185" t="n">
        <v>5</v>
      </c>
      <c r="K12" s="186" t="inlineStr">
        <is>
          <t>✅ คำตอบที่ถูกต้อง: ข้อ จ. Polyvinyl alcohol (PVA)
🎯 ทำไมข้อนี้ถึงถูก:
ข้อ จ. ถูกต้อง เพราะ Polyvinyl alcohol (PVA) เป็นพอลิเมอร์สังเคราะห์ที่ละลายน้ำได้ดี มีความคงตัวสูง เข้ากันได้กับเนื้อเยื่อตา (Biocompatible) และนิยมใช้เป็นสารหล่อลื่นตา/สารเพิ่มความหนืด (Demulcent / Viscosity enhancer) ในน้ำตาเทียมมาตรฐานร่วมกับกลุ่ม HPMC, CMC-Na และ Povidone (PVP)
🔍 ข้ออื่นผิดเพราะอะไร:
• ข้อ ก. (Ethyl cellulose): เป็นพอลิเมอร์ที่ไม่ละลายน้ำ จึงไม่สามารถนำมาเตรียมเป็นสารละลายน้ำตาเทียมสูตรน้ำได้
• ข้อ ข. (Cellulose acetate): เป็นพอลิเมอร์ที่ไม่ละลายน้ำ นิยมใช้ทำเยื่อแผ่น Semi-permeable membrane สำหรับระบบ Osmotic pump
• ข้อ ค. (Polysorbate 80): เป็นสารลดแรงตึงผิวชนิดไม่มีประจุ (Non-ionic surfactant) ใช้เป็น Solubilizer หรือ Emulsifier ไม่ใช่สารหล่อลื่นฟิล์มหลัก
• ข้อ ง. (Sorbitol): ทำหน้าที่เป็น Osmolality/Tonicity adjusting agent (สารปรับแรงดันออสโมติก) หรือ Humectant ไม่ใช่สารเพิ่มความหนืดหลัก</t>
        </is>
      </c>
      <c r="L12" s="186" t="n"/>
      <c r="M12" s="186" t="inlineStr">
        <is>
          <t>Product Group 4: Preformulation &amp; GMP</t>
        </is>
      </c>
      <c r="N12" s="186" t="inlineStr">
        <is>
          <t>4.3 Stability testing</t>
        </is>
      </c>
      <c r="O12" s="185" t="inlineStr">
        <is>
          <t>Product</t>
        </is>
      </c>
      <c r="P12" s="186" t="inlineStr">
        <is>
          <t>ข้อสอบจริง Product ปี 2567 ข้อ 6</t>
        </is>
      </c>
      <c r="Q12" s="185" t="inlineStr">
        <is>
          <t>ข้อสอบจริง</t>
        </is>
      </c>
      <c r="R12" s="185" t="inlineStr">
        <is>
          <t>2567</t>
        </is>
      </c>
      <c r="S12" s="185" t="n"/>
      <c r="T12" s="2" t="n"/>
      <c r="U12" s="2" t="n"/>
    </row>
    <row r="13" ht="24" customHeight="1" s="49">
      <c r="A13" s="185" t="n">
        <v>11</v>
      </c>
      <c r="B13" s="186" t="n"/>
      <c r="C13" s="186" t="inlineStr">
        <is>
          <t>การตรวจวิเคราะห์หาปริมาณน้ำผลึกและปริมาณน้ำทั้งหมดในวัตถุดิบตัวยา Ferrous Sulfate Heptahydrate (FeSO4·7H2O) ตามข้อกำหนดเภสัชตำรับ ต้องใช้วิธีวิเคราะห์ใด</t>
        </is>
      </c>
      <c r="D13" s="186" t="n"/>
      <c r="E13" s="186" t="inlineStr">
        <is>
          <t>Karl Fischer Titration (Water Determination Method Ia)</t>
        </is>
      </c>
      <c r="F13" s="186" t="inlineStr">
        <is>
          <t>Loss on Drying (LOD)</t>
        </is>
      </c>
      <c r="G13" s="186" t="inlineStr">
        <is>
          <t>Thermogravimetric Analysis (TGA)</t>
        </is>
      </c>
      <c r="H13" s="186" t="inlineStr">
        <is>
          <t>Azeotropic Distillation Method</t>
        </is>
      </c>
      <c r="I13" s="186" t="inlineStr">
        <is>
          <t>Gas Chromatography with TCD</t>
        </is>
      </c>
      <c r="J13" s="185" t="n">
        <v>1</v>
      </c>
      <c r="K13" s="186" t="inlineStr">
        <is>
          <t>✅ คำตอบที่ถูกต้อง: ข้อ ก. Karl Fischer Titration (Water Determination Method Ia)
🎯 ทำไมข้อนี้ถึงถูก:
ข้อ ก. ถูกต้อง เพราะ Ferrous sulfate heptahydrate (FeSO4·7H2O) เป็นสารที่มีน้ำผลึก (Hydrate water / Bound water) สูงถึง 7 โมเลกุล และตัวยา Fe2+ ไวต่อการถูกออกซิไดซ์ด้วยความร้อนไปเป็น Fe3+ หากใช้วิธีอบความร้อน LOD จะเกิดการสูญเสียน้ำหนักที่ไม่เฉพาะเจาะจงและการสลายตัวของสาร เภสัชตำรับ USP/BP จึงกำหนดให้ใช้วิธี Karl Fischer Titration (Water determination Method I) ซึ่งทำปฏิกิริยาเคมีกับโมเลกุลน้ำโดยตรงได้อย่างถูกต้องแม่นยำ
🔍 ข้ออื่นผิดเพราะอะไร:
• ข้อ ข. (Loss on Drying (LOD)): วัดสารระเหยทั้งหมดรวมถึงสารอินทรีย์ที่ระเหยได้ ไม่ได้วัดเฉพาะเจาะจงกับน้ำ และความร้อนอาจทำให้ Fe2+ เสื่อมสลาย
• ข้อ ค. (Thermogravimetric Analysis (TGA)): เป็นเครื่องมือวิเคราะห์เชิงความร้อนเพื่อศึกษาอุณหภูมิการสูญเสียน้ำผลึก แต่ไม่ใช่วิธีมาตรฐานเภสัชตำรับสำหรับการตรวจรับรองวัตถุดิบประจำรุ่น
• ข้อ ง. (Azeotropic Distillation Method): ใช้กับสมุนไพรหรือสารสกัดที่มีน้ำมันหอมระเหยและน้ำปริมาณมาก (Toluene distillation) ไม่นิยมใช้กับเกลืออนินทรีย์บริสุทธิ์
• ข้อ จ. (Gas Chromatography with TCD): ไม่ใช่วิธีมาตรฐานทั่วไปในเภสัชตำรับสำหรับการหาปริมาณน้ำผลึกในเกลือแร่</t>
        </is>
      </c>
      <c r="L13" s="186" t="n"/>
      <c r="M13" s="186" t="inlineStr">
        <is>
          <t>Product Group 4: Preformulation &amp; GMP</t>
        </is>
      </c>
      <c r="N13" s="186" t="inlineStr">
        <is>
          <t>4.3 Stability testing</t>
        </is>
      </c>
      <c r="O13" s="185" t="inlineStr">
        <is>
          <t>Product</t>
        </is>
      </c>
      <c r="P13" s="186" t="inlineStr">
        <is>
          <t>ข้อสอบจริง Product ปี 2567 ข้อ 7</t>
        </is>
      </c>
      <c r="Q13" s="185" t="inlineStr">
        <is>
          <t>ข้อสอบจริง</t>
        </is>
      </c>
      <c r="R13" s="185" t="inlineStr">
        <is>
          <t>2567</t>
        </is>
      </c>
      <c r="S13" s="185" t="n"/>
      <c r="T13" s="2" t="n"/>
      <c r="U13" s="2" t="n"/>
    </row>
    <row r="14" ht="24" customHeight="1" s="49">
      <c r="A14" s="185" t="n">
        <v>12</v>
      </c>
      <c r="B14" s="186" t="n"/>
      <c r="C14" s="186" t="inlineStr">
        <is>
          <t>จากการศึกษาแบบไปข้างหน้า (Cohort study) เกี่ยวกับความสัมพันธ์ระหว่างการใช้ยาลดความดันกลุ่ม ACEIs กับการเกิดอาการไอแห้ง พบว่าในกลุ่มผู้ใช้ยา ACEIs เกิดอาการไอ 33.5% ขณะที่กลุ่มผู้ใช้ยาลดความดันกลุ่มอื่นเกิดอาการไอ 9.33% จงคำนวณหาค่าความเสี่ยงสัมพัทธ์ (Relative Risk: RR) ของการเกิดอาการไอกับการใช้ยา ACEIs</t>
        </is>
      </c>
      <c r="D14" s="186" t="n"/>
      <c r="E14" s="186" t="inlineStr">
        <is>
          <t>3.59</t>
        </is>
      </c>
      <c r="F14" s="186" t="inlineStr">
        <is>
          <t>3.33</t>
        </is>
      </c>
      <c r="G14" s="186" t="inlineStr">
        <is>
          <t>0.28</t>
        </is>
      </c>
      <c r="H14" s="186" t="inlineStr">
        <is>
          <t>2.69</t>
        </is>
      </c>
      <c r="I14" s="186" t="inlineStr">
        <is>
          <t>0.30</t>
        </is>
      </c>
      <c r="J14" s="185" t="n">
        <v>1</v>
      </c>
      <c r="K14" s="186" t="inlineStr">
        <is>
          <t>✅ คำตอบที่ถูกต้อง: ข้อ ก. 3.59
🎯 ทำไมข้อนี้ถึงถูก:
ข้อ ก. ถูกต้อง จากสูตรคำนวณ Relative Risk (RR):
RR = (อุบัติการณ์การเกิดเหตุการณ์ในกลุ่มที่สัมผัสยา ACEIs) / (อุบัติการณ์การเกิดเหตุการณ์ในกลุ่มที่ไม่สัมผัสยา ACEIs)
RR = 33.5% / 9.33% = 0.335 / 0.0933 = 3.5905 ≈ 3.59
แปลผล: ผู้ที่ใช้ยา ACEIs มีความเสี่ยงที่จะเกิดอาการไอแห้งมากกว่าผู้ที่ใช้ยาลดความดันกลุ่มอื่นถึง 3.59 เท่า
🔍 ข้ออื่นผิดเพราะอะไร:
• ข้อ ข. (3.33): เป็นตัวเลขคลาดเคลื่อนจากการนำตัวเลขหลักมาลบหรือประมาณค่าผิดวิธี
• ข้อ ค. (0.28): เป็นค่าส่วนกลับ 1 / RR = 9.33 / 33.5 = 0.278 ซึ่งเป็นการคำนวณกลับเศษเป็นส่วน
• ข้อ ง. (2.69): เป็นตัวเลขคำนวณที่ผิดสัดส่วน
• ข้อ จ. (0.30): เป็นค่าปัดเศษของส่วนกลับ</t>
        </is>
      </c>
      <c r="L14" s="186" t="n"/>
      <c r="M14" s="186" t="inlineStr">
        <is>
          <t>Product Group 4: Preformulation &amp; GMP</t>
        </is>
      </c>
      <c r="N14" s="186" t="inlineStr">
        <is>
          <t>4.4 Good Manufacturing Practice</t>
        </is>
      </c>
      <c r="O14" s="185" t="inlineStr">
        <is>
          <t>Product</t>
        </is>
      </c>
      <c r="P14" s="186" t="inlineStr">
        <is>
          <t>ข้อสอบจริง Product ปี 2567 ข้อ 9</t>
        </is>
      </c>
      <c r="Q14" s="185" t="inlineStr">
        <is>
          <t>ข้อสอบจริง</t>
        </is>
      </c>
      <c r="R14" s="185" t="inlineStr">
        <is>
          <t>2567</t>
        </is>
      </c>
      <c r="S14" s="185" t="n"/>
      <c r="T14" s="2" t="n"/>
      <c r="U14" s="2" t="n"/>
    </row>
    <row r="15" ht="24" customHeight="1" s="49">
      <c r="A15" s="185" t="n">
        <v>13</v>
      </c>
      <c r="B15" s="186" t="n"/>
      <c r="C15" s="186" t="inlineStr">
        <is>
          <t>ในสูตรตำรับหมากฝรั่งนิโคติน (Nicotine chewing gum) การเติมสารในข้อใดมีวัตถุประสงค์หลักเพื่อทำหน้าที่เป็น Plasticizer เพิ่มความยืดหยุ่นและความนุ่มในการเคี้ยวของกัมเบส (Gum base)</t>
        </is>
      </c>
      <c r="D15" s="186" t="n"/>
      <c r="E15" s="186" t="inlineStr">
        <is>
          <t>Sodium sulfate</t>
        </is>
      </c>
      <c r="F15" s="186" t="inlineStr">
        <is>
          <t>Glycerin</t>
        </is>
      </c>
      <c r="G15" s="186" t="inlineStr">
        <is>
          <t>Sorbitol</t>
        </is>
      </c>
      <c r="H15" s="186" t="inlineStr">
        <is>
          <t>Aspartame</t>
        </is>
      </c>
      <c r="I15" s="186" t="inlineStr">
        <is>
          <t>Polacrilex (Cation exchange resin)</t>
        </is>
      </c>
      <c r="J15" s="185" t="n">
        <v>2</v>
      </c>
      <c r="K15" s="186" t="inlineStr">
        <is>
          <t>✅ คำตอบที่ถูกต้อง: ข้อ ข. Glycerin
🎯 ทำไมข้อนี้ถึงถูก:
ข้อ ข. ถูกต้อง เพราะ Glycerin (รวมถึง Propylene glycol และ Triacetin) ทำหน้าที่เป็น Plasticizer / Softening agent เข้าไปแทรกระหว่างสายพอลิเมอร์ของกัมเบส ลดแรงดึงดูดระหว่างโมเลกุล ทำให้เนื้อหมากฝรั่งมีความนุ่ม ยืดหยุ่น ไม่แข็งกระด้าง และเคี้ยวได้ง่ายขณะบริหารยาในช่องปาก
🔍 ข้ออื่นผิดเพราะอะไร:
• ข้อ ก. (Sodium sulfate): เป็นเกลืออนินทรีย์ ไม่มีคุณสมบัติเป็นพลาสติกไซเซอร์สำหรับกัมเบส
• ข้อ ค. (Sorbitol): ทำหน้าที่เป็น Bulking agent และ Sweetener (สารให้ความหวานทดแทนน้ำตาลที่ป้องกันฟันผุ)
• ข้อ ง. (Aspartame): ทำหน้าที่เป็นสารให้ความหวานความเข้มข้นสูง (Intense artificial sweetener) เพื่อกลบรสขมและฉุนของนิโคติน
• ข้อ จ. (Polacrilex (Cation exchange resin)): เป็นเรซินแลกเปลี่ยนประจุบวกที่ทำหน้าที่จับกับโมเลกุลนิโคติน (Nicotine polacrilex complex) เพื่อควบคุมอัตราการปลดปล่อยยาขณะเคี้ยว</t>
        </is>
      </c>
      <c r="L15" s="186" t="n"/>
      <c r="M15" s="186" t="inlineStr">
        <is>
          <t>Product Group 4: Preformulation &amp; GMP</t>
        </is>
      </c>
      <c r="N15" s="186" t="inlineStr">
        <is>
          <t>4.4 Good Manufacturing Practice</t>
        </is>
      </c>
      <c r="O15" s="185" t="inlineStr">
        <is>
          <t>Product</t>
        </is>
      </c>
      <c r="P15" s="186" t="inlineStr">
        <is>
          <t>ข้อสอบจริง Product ปี 2567 ข้อ 16</t>
        </is>
      </c>
      <c r="Q15" s="185" t="inlineStr">
        <is>
          <t>ข้อสอบจริง</t>
        </is>
      </c>
      <c r="R15" s="185" t="inlineStr">
        <is>
          <t>2567</t>
        </is>
      </c>
      <c r="S15" s="185" t="n"/>
      <c r="T15" s="2" t="n"/>
      <c r="U15" s="2" t="n"/>
    </row>
    <row r="16" ht="24" customHeight="1" s="49">
      <c r="A16" s="185" t="n">
        <v>14</v>
      </c>
      <c r="B16" s="186" t="n"/>
      <c r="C16" s="186" t="inlineStr">
        <is>
          <t>แพทย์สอบถามเภสัชกรเกี่ยวกับการใช้ยา Methimazole ในหญิงตั้งครรภ์ หากเภสัชกรทำการสืบค้นข้อมูลจากฐานข้อมูล Micromedex และ Lexicomp แหล่งข้อมูลดังกล่าวจัดเป็นสารสนเทศทางยาประเภทใด</t>
        </is>
      </c>
      <c r="D16" s="186" t="n"/>
      <c r="E16" s="186" t="inlineStr">
        <is>
          <t>Secondary resources</t>
        </is>
      </c>
      <c r="F16" s="186" t="inlineStr">
        <is>
          <t>Primary resources</t>
        </is>
      </c>
      <c r="G16" s="186" t="inlineStr">
        <is>
          <t>Secondary และ tertiary resources</t>
        </is>
      </c>
      <c r="H16" s="186" t="inlineStr">
        <is>
          <t>Tertiary resources</t>
        </is>
      </c>
      <c r="I16" s="186" t="inlineStr">
        <is>
          <t>Primary และ secondary resources</t>
        </is>
      </c>
      <c r="J16" s="185" t="n">
        <v>4</v>
      </c>
      <c r="K16" s="186" t="inlineStr">
        <is>
          <t>✅ คำตอบที่ถูกต้อง: ข้อ ง. Tertiary resources
🎯 ทำไมข้อนี้ถึงถูก:
ข้อ ง. ถูกต้อง เพราะฐานข้อมูล Micromedex, Lexicomp, Drug Facts &amp; Comparisons, AHFS Drug Information และหนังสือตำราต่างๆ จัดเป็น "Tertiary resources" (แหล่งข้อมูลตติยภูมิ) เนื่องจากเป็นแหล่งที่ผู้เชี่ยวชาญได้รวบรวม สังเคราะห์ และสรุปข้อมูลจากงานวิจัยปฐมภูมิต่างๆ มาเรียบเรียงให้อ่านและนำไปใช้ทางคลินิกได้สะดวกรวดเร็ว
🔍 ข้ออื่นผิดเพราะอะไร:
• ข้อ ก. (Secondary resources): คือแหล่งข้อมูลดัชนีและบทคัดย่อที่ใช้ชี้เป้า/สืบค้นงานวิจัยปฐมภูมิ เช่น PubMed, EMBASE, Scopus, Google Scholar, Cochrane Library
• ข้อ ข. (Primary resources): คืองานวิจัยต้นฉบับดั้งเดิมที่รายงานผลการทดลองโดยตรง เช่น Original research articles, Clinical trials, Case reports ที่ตีพิมพ์ในวารสารวิชาการ
• ข้อ ค. (Secondary และ tertiary resources): ตัวเลือกรวมที่ไม่ถูกต้องตามการจัดหมวดหมู่ฐานข้อมูลสำเร็จรูป
• ข้อ จ. (Primary และ secondary resources): ไม่ถูกต้อง</t>
        </is>
      </c>
      <c r="L16" s="186" t="n"/>
      <c r="M16" s="186" t="inlineStr">
        <is>
          <t>Product Group 4: Preformulation &amp; GMP</t>
        </is>
      </c>
      <c r="N16" s="186" t="inlineStr">
        <is>
          <t>4.4 Good Manufacturing Practice</t>
        </is>
      </c>
      <c r="O16" s="185" t="inlineStr">
        <is>
          <t>Product</t>
        </is>
      </c>
      <c r="P16" s="186" t="inlineStr">
        <is>
          <t>ข้อสอบจริง Product ปี 2567 ข้อ 20</t>
        </is>
      </c>
      <c r="Q16" s="185" t="inlineStr">
        <is>
          <t>ข้อสอบจริง</t>
        </is>
      </c>
      <c r="R16" s="185" t="inlineStr">
        <is>
          <t>2567</t>
        </is>
      </c>
      <c r="S16" s="185" t="n"/>
    </row>
    <row r="17" ht="24" customHeight="1" s="49">
      <c r="A17" s="185" t="n">
        <v>15</v>
      </c>
      <c r="B17" s="186" t="n"/>
      <c r="C17" s="186" t="inlineStr">
        <is>
          <t>ในสูตรตำรับผลิตภัณฑ์บำรุงผิว หากต้องการป้องกันการสูญเสียน้ำออกจากผิวหนังโดยการสร้างฟิล์มเคลือบปิดกั้นผิว (Occlusive mechanism) ควรเลือกใช้สารในข้อใด</t>
        </is>
      </c>
      <c r="D17" s="186" t="n"/>
      <c r="E17" s="186" t="inlineStr">
        <is>
          <t>Glycerin</t>
        </is>
      </c>
      <c r="F17" s="186" t="inlineStr">
        <is>
          <t>Sorbitol</t>
        </is>
      </c>
      <c r="G17" s="186" t="inlineStr">
        <is>
          <t>White petrolatum (White soft paraffin)</t>
        </is>
      </c>
      <c r="H17" s="186" t="inlineStr">
        <is>
          <t>Hyaluronic acid</t>
        </is>
      </c>
      <c r="I17" s="186" t="inlineStr">
        <is>
          <t>Niacinamide</t>
        </is>
      </c>
      <c r="J17" s="185" t="n">
        <v>3</v>
      </c>
      <c r="K17" s="186" t="inlineStr">
        <is>
          <t>✅ คำตอบที่ถูกต้อง: ข้อ ค. White petrolatum (White soft paraffin)
🎯 ทำไมข้อนี้ถึงถูก:
ข้อ ค. ถูกต้อง เพราะ White petrolatum (Hydrocarbon base / Vaseline) เป็นสารกลุ่ม Occlusive ที่มีประสิทธิภาพสูงสุดในการป้องกันการสูญเสียน้ำผ่านผิวหนัง (Transepidermal Water Loss: TEWL) โดยทำหน้าที่สร้างฟิล์มไฮโดรโฟบิกเคลือบปิดผิวชั้น Stratum corneum กักเก็บความชื้นได้มากกว่า 98%
🔍 ข้ออื่นผิดเพราะอะไร:
• ข้อ ก. (Glycerin): เป็นสารกลุ่ม Humectant (สารดูดความชื้น) ที่ดึงดูดน้ำจากสิ่งแวดล้อมหรือผิวชั้นในเข้าสู่ Stratum corneum
• ข้อ ข. (Sorbitol): เป็นสารกลุ่ม Humectant ดูดซับความชื้น ไม่ใช่สารสร้างฟิล์มปิดกั้นผิวแบบ Occlusive
• ข้อ ง. (Hyaluronic acid): เป็น High molecular weight humectant ที่จับกับโมเลกุลน้ำได้ปริมาณมหาศาล
• ข้อ จ. (Niacinamide): เป็น Vitamin B3 ทำหน้าที่เสริมเกราะป้องกันผิว (Skin barrier enhancer) และต้านการอักเสบ</t>
        </is>
      </c>
      <c r="L17" s="186" t="n"/>
      <c r="M17" s="186" t="inlineStr">
        <is>
          <t>Product Group 4: Preformulation &amp; GMP</t>
        </is>
      </c>
      <c r="N17" s="186" t="inlineStr">
        <is>
          <t>4.4 Good Manufacturing Practice</t>
        </is>
      </c>
      <c r="O17" s="185" t="inlineStr">
        <is>
          <t>Product</t>
        </is>
      </c>
      <c r="P17" s="186" t="inlineStr">
        <is>
          <t>ข้อสอบจริง Product ปี 2567 ข้อ 26</t>
        </is>
      </c>
      <c r="Q17" s="185" t="inlineStr">
        <is>
          <t>ข้อสอบจริง</t>
        </is>
      </c>
      <c r="R17" s="185" t="inlineStr">
        <is>
          <t>2567</t>
        </is>
      </c>
      <c r="S17" s="185" t="n"/>
    </row>
    <row r="18" ht="24" customHeight="1" s="49">
      <c r="A18" s="185" t="n">
        <v>16</v>
      </c>
      <c r="B18" s="186" t="n"/>
      <c r="C18" s="186" t="inlineStr">
        <is>
          <t>หากต้องการเคลือบฟิล์มเม็ดยาเพื่อวัตถุประสงค์ให้ยาปลดปล่อยทันที (Immediate release) โดยฟิล์มสามารถละลายน้ำได้อย่างรวดเร็วทั้งในกระเพาะอาหารและลำไส้เล็ก ควรเลือกใช้สารก่อฟิล์มในข้อใด</t>
        </is>
      </c>
      <c r="D18" s="186" t="n"/>
      <c r="E18" s="186" t="inlineStr">
        <is>
          <t>Cellulose acetate</t>
        </is>
      </c>
      <c r="F18" s="186" t="inlineStr">
        <is>
          <t>Cellulose acetate phthalate (CAP)</t>
        </is>
      </c>
      <c r="G18" s="186" t="inlineStr">
        <is>
          <t>Shellac</t>
        </is>
      </c>
      <c r="H18" s="186" t="inlineStr">
        <is>
          <t>Ethyl cellulose</t>
        </is>
      </c>
      <c r="I18" s="186" t="inlineStr">
        <is>
          <t>Polyvinyl alcohol (PVA)</t>
        </is>
      </c>
      <c r="J18" s="185" t="n">
        <v>5</v>
      </c>
      <c r="K18" s="186" t="inlineStr">
        <is>
          <t>✅ คำตอบที่ถูกต้อง: ข้อ จ. Polyvinyl alcohol (PVA)
🎯 ทำไมข้อนี้ถึงถูก:
ข้อ จ. ถูกต้อง เพราะ Polyvinyl alcohol (PVA) เช่น ในระบบเคลือบสำเร็จรูป Opadry II หรือ Opadry amb เป็นสารก่อฟิล์มสังเคราะห์ที่ละลายน้ำได้เร็วมากในทุกช่วง pH ให้ฟิล์มที่เรียบเนียน ยืดหยุ่นดี และป้องกันความชื้นจากสิ่งแวดล้อมได้ดีเยี่ยมขณะเก็บรักษา
🔍 ข้ออื่นผิดเพราะอะไร:
• ข้อ ก. (Cellulose acetate): เป็นพอลิเมอร์ที่ไม่ละลายน้ำ นิยมใช้ทำแผ่นเยื่อกึ่งซึมผ่านได้ (Semipermeable membrane) ในระบบ Osmotic pump (OROS)
• ข้อ ข. (Cellulose acetate phthalate (CAP)): เป็นพอลิเมอร์เคลือบแตกตัวในลำไส้ (Enteric coating) ที่ไม่ละลายในกระเพาะอาหาร (pH 1.2) แต่ละลายที่ pH &gt; 6.0
• ข้อ ค. (Shellac): เป็นสารเคลือบธรรมชาติชนิด Enteric polymer ที่ละลายเฉพาะในลำไส้เล็ก
• ข้อ ง. (Ethyl cellulose): เป็นพอลิเมอร์ที่ไม่ละลายน้ำในทุกช่วง pH ใช้สำหรับเคลือบควบคุมการปลดปล่อยแบบยืดเวลา (Extended release)</t>
        </is>
      </c>
      <c r="L18" s="186" t="n"/>
      <c r="M18" s="186" t="inlineStr">
        <is>
          <t>Product Group 4: Preformulation &amp; GMP</t>
        </is>
      </c>
      <c r="N18" s="186" t="inlineStr">
        <is>
          <t>4.4 Good Manufacturing Practice</t>
        </is>
      </c>
      <c r="O18" s="185" t="inlineStr">
        <is>
          <t>Product</t>
        </is>
      </c>
      <c r="P18" s="186" t="inlineStr">
        <is>
          <t>ข้อสอบจริง Product ปี 2567 ข้อ 28</t>
        </is>
      </c>
      <c r="Q18" s="185" t="inlineStr">
        <is>
          <t>ข้อสอบจริง</t>
        </is>
      </c>
      <c r="R18" s="185" t="inlineStr">
        <is>
          <t>2567</t>
        </is>
      </c>
      <c r="S18" s="185" t="n"/>
    </row>
    <row r="19" ht="24" customHeight="1" s="49">
      <c r="A19" s="185" t="n">
        <v>17</v>
      </c>
      <c r="B19" s="186" t="inlineStr">
        <is>
          <t>ชายอายุ 28 ปี มาขอซื้อยา Tramadol capsules เพื่อบรรเทาอาการปวดจากโรคประจำตัวและแจ้งว่าต้องการพกติดตัวไปต่างประเทศ เภสัชกรจึงจ่ายยาให้ไปจำนวน 30 เม็ด พร้อมเขียนฉลากระบุข้อบ่งใช้ วิธีบริหารยา และข้อควรระวังครบถ้วน</t>
        </is>
      </c>
      <c r="C19" s="186" t="inlineStr">
        <is>
          <t>จากสถานการณ์ดังกล่าวข้อใดสรุปถูกต้องตามกฎหมายและจรรยาบรรณวิชาชีพเภสัชกรรม</t>
        </is>
      </c>
      <c r="D19" s="186" t="n"/>
      <c r="E19" s="186" t="inlineStr">
        <is>
          <t>สามารถขายได้ ไม่ผิดกฎหมาย และผิดจรรยาบรรณ</t>
        </is>
      </c>
      <c r="F19" s="186" t="inlineStr">
        <is>
          <t>ไม่สามารถขายได้ การจ่ายยานี้ผิดกฎหมาย และผิดจรรยาบรรณวิชาชีพ</t>
        </is>
      </c>
      <c r="G19" s="186" t="inlineStr">
        <is>
          <t>สามารถขายได้ ไม่ผิดกฎหมาย และไม่ผิดจรรยาบรรณ</t>
        </is>
      </c>
      <c r="H19" s="186" t="inlineStr">
        <is>
          <t>ไม่สามารถขายได้ ผิดกฎหมาย แต่ไม่ผิดจรรยาบรรณ</t>
        </is>
      </c>
      <c r="I19" s="186" t="inlineStr">
        <is>
          <t>ไม่สามารถขายได้ ไม่ผิดกฎหมาย แต่ผิดจรรยาบรรณ</t>
        </is>
      </c>
      <c r="J19" s="185" t="n">
        <v>2</v>
      </c>
      <c r="K19" s="186" t="inlineStr">
        <is>
          <t>✅ คำตอบที่ถูกต้อง: ข้อ ข. ไม่สามารถขายได้ การจ่ายยานี้ผิดกฎหมาย และผิดจรรยาบรรณวิชาชีพ
🎯 ทำไมข้อนี้ถึงถูก:
ข้อ ข. ถูกต้อง เพราะตามประกาศกระทรวงสาธารณสุขและมาตรการควบคุมการจำหน่ายยา Tramadol ในร้านยา:
1. ห้ามจำหน่ายให้แก่ผู้ที่มีอายุต่ำกว่า 17 ปี
2. จำกัดปริมาณการจำหน่ายไม่เกิน "20 เม็ด/แคปซูล ต่อครั้ง"
3. ต้องจัดทำบัญชีการจ่ายยาอันตรายเฉพาะตามแบบ ข.ย.11 และรายงาน อย.
ดังนั้น การจ่ายยา Tramadol ให้ผู้ป่วยจำนวน 30 เม็ด (เกินกว่า 20 เม็ด) จึงเป็นการกระทำที่ "ผิดกฎหมาย พ.ร.บ. ยา" และ "ผิดจรรยาบรรณแห่งวิชาชีพเภสัชกรรม"
🔍 ข้ออื่นผิดเพราะอะไร:
• ข้อ ก. (สามารถขายได้ ไม่ผิดกฎหมาย และผิดจรรยาบรรณ): ผิด เพราะการจ่ายเกิน 20 เม็ด เป็นการฝ่าฝืนกฎหมายควบคุมยาอันตรายของ อย. โดยตรง
• ข้อ ค. (สามารถขายได้ ไม่ผิดกฎหมาย และไม่ผิดจรรยาบรรณ): ผิด เพราะเป็นการกระทำที่ผิดทั้งข้อบังคับทางกฎหมายและมาตรฐานจริยธรรมวิชาชีพ
• ข้อ ง. (ไม่สามารถขายได้ ผิดกฎหมาย แต่ไม่ผิดจรรยาบรรณ): ผิด เพราะการละเมิดกฎหมายควบคุมยาที่เสี่ยงต่อการเสพติดถือเป็นการละเมิดจรรยาบรรณวิชาชีพด้วย
• ข้อ จ. (ไม่สามารถขายได้ ไม่ผิดกฎหมาย แต่ผิดจรรยาบรรณ): ผิด เพราะการจ่ายยาเกิน 20 เม็ด มีความผิดตามกฎหมาย พ.ร.บ. ยา ชัดเจน</t>
        </is>
      </c>
      <c r="L19" s="186" t="n"/>
      <c r="M19" s="186" t="inlineStr">
        <is>
          <t>Product Group 4: Preformulation &amp; GMP</t>
        </is>
      </c>
      <c r="N19" s="186" t="inlineStr">
        <is>
          <t>4.4 Good Manufacturing Practice</t>
        </is>
      </c>
      <c r="O19" s="185" t="inlineStr">
        <is>
          <t>Product</t>
        </is>
      </c>
      <c r="P19" s="186" t="inlineStr">
        <is>
          <t>ข้อสอบจริง Product ปี 2567 ข้อ 38</t>
        </is>
      </c>
      <c r="Q19" s="185" t="inlineStr">
        <is>
          <t>ข้อสอบจริง</t>
        </is>
      </c>
      <c r="R19" s="185" t="inlineStr">
        <is>
          <t>2567</t>
        </is>
      </c>
      <c r="S19" s="185" t="n"/>
    </row>
    <row r="20" ht="24" customHeight="1" s="49">
      <c r="A20" s="185" t="n">
        <v>18</v>
      </c>
      <c r="B20" s="186" t="n"/>
      <c r="C20" s="186" t="inlineStr">
        <is>
          <t>ยาในข้อใดต่อไปนี้จัดเป็นยาอันตรายที่ห้ามวางจำหน่ายในส่วนบริการตนเอง (Self-service area) ในร้านขายยาแผนปัจจุบันตามกฎกระทรวง GPP</t>
        </is>
      </c>
      <c r="D20" s="186" t="n"/>
      <c r="E20" s="186" t="inlineStr">
        <is>
          <t>Niclosamide</t>
        </is>
      </c>
      <c r="F20" s="186" t="inlineStr">
        <is>
          <t>Chlorpheniramine maleate (ยาน้ำ)</t>
        </is>
      </c>
      <c r="G20" s="186" t="inlineStr">
        <is>
          <t>Paracetamol 500 mg (บรรจุแผง)</t>
        </is>
      </c>
      <c r="H20" s="186" t="inlineStr">
        <is>
          <t>Oral Rehydration Salts (ORS)</t>
        </is>
      </c>
      <c r="I20" s="186" t="inlineStr">
        <is>
          <t>Aluminum hydroxide + Magnesium hydroxide suspension</t>
        </is>
      </c>
      <c r="J20" s="185" t="n">
        <v>1</v>
      </c>
      <c r="K20" s="186" t="inlineStr">
        <is>
          <t>✅ คำตอบที่ถูกต้อง: ข้อ ก. Niclosamide
🎯 ทำไมข้อนี้ถึงถูก:
ข้อ ก. ถูกต้อง เพราะ Niclosamide เป็นยาถ่ายพยาธิตัวตืด จัดเป็น "ยาอันตราย" ที่ต้องอาศัยการซักประวัติ ตรวจสอบข้อห้ามใช้ และให้คำแนะนำการเคี้ยวเม็ดยาให้ละเอียดก่อนกลืนโดยเภสัชกร จึงต้องวางไว้ในพื้นที่ส่งมอบยาโดยเภสัชกรเท่านั้น ห้ามวางในส่วนบริการตนเองโดยเด็ดขาด
🔍 ข้ออื่นผิดเพราะอะไร:
• ข้อ ข. (Chlorpheniramine maleate (ยาน้ำ)): แม้เป็นยาอันตราย แต่วางในพื้นที่ส่งมอบยาเช่นกัน โดยโจทย์ถามถึงยาอันตรายจำเพาะที่ต้องระวังในการเลือกใช้
• ข้อ ค. (Paracetamol 500 mg (บรรจุแผง)): หากขึ้นทะเบียนเป็นยาสามัญประจำบ้าน สามารถวางในส่วนบริการตนเองได้
• ข้อ ง. (Oral Rehydration Salts (ORS)): จัดเป็นยาสามัญประจำบ้าน สามารถวางในส่วนบริการตนเองให้ผู้ป่วยหยิบเลือกได้
• ข้อ จ. (Aluminum hydroxide + Magnesium hydroxide suspension): สูตรยาสามัญประจำบ้านสามารถวางในพื้นที่บริการตนเองได้</t>
        </is>
      </c>
      <c r="L20" s="186" t="n"/>
      <c r="M20" s="186" t="inlineStr">
        <is>
          <t>Product Group 4: Preformulation &amp; GMP</t>
        </is>
      </c>
      <c r="N20" s="186" t="inlineStr">
        <is>
          <t>4.4 Good Manufacturing Practice</t>
        </is>
      </c>
      <c r="O20" s="185" t="inlineStr">
        <is>
          <t>Product</t>
        </is>
      </c>
      <c r="P20" s="186" t="inlineStr">
        <is>
          <t>ข้อสอบจริง Product ปี 2566 ข้อ 14</t>
        </is>
      </c>
      <c r="Q20" s="185" t="inlineStr">
        <is>
          <t>ข้อสอบจริง</t>
        </is>
      </c>
      <c r="R20" s="185" t="inlineStr">
        <is>
          <t>2566</t>
        </is>
      </c>
      <c r="S20" s="185" t="n"/>
    </row>
    <row r="21" ht="24" customHeight="1" s="49">
      <c r="A21" s="185" t="n">
        <v>19</v>
      </c>
      <c r="B21" s="186" t="n"/>
      <c r="C21" s="186" t="inlineStr">
        <is>
          <t>ยาเม็ดเคี้ยว Albendazole 200 mg มีคุณสมบัติไวต่อความชื้นสูงมาก (Highly hygroscopic &amp; moisture sensitive) บรรจุภัณฑ์ปฐมภูมิ (Primary packaging) ชนิดใดเหมาะสมที่สุดในการปกป้องคุณภาพยา</t>
        </is>
      </c>
      <c r="D21" s="186" t="n"/>
      <c r="E21" s="186" t="inlineStr">
        <is>
          <t>ขวดพลาสติก HDPE พร้อมใส่ซองสารดูดความชื้น Silica gel</t>
        </is>
      </c>
      <c r="F21" s="186" t="inlineStr">
        <is>
          <t>ขวดแก้วสีชา (Amber glass bottle) ปิดจุกยาง</t>
        </is>
      </c>
      <c r="G21" s="186" t="inlineStr">
        <is>
          <t>แผงฟอยล์ชนิด Push-through Blister (PVC เคลือบ PVDC ด้านหนึ่ง อีกด้านเป็น Aluminium foil)</t>
        </is>
      </c>
      <c r="H21" s="186" t="inlineStr">
        <is>
          <t>แผง Blister ชนิด Plastic Polyethylene (PE/Alu)</t>
        </is>
      </c>
      <c r="I21" s="186" t="inlineStr">
        <is>
          <t>แผงฟอยล์ชนิดขึ้นรูปเย็นประกบสองด้าน (Alu-Alu Cold-form blister pack)</t>
        </is>
      </c>
      <c r="J21" s="185" t="n">
        <v>5</v>
      </c>
      <c r="K21" s="186" t="inlineStr">
        <is>
          <t>✅ คำตอบที่ถูกต้อง: ข้อ จ. แผงฟอยล์ชนิดขึ้นรูปเย็นประกบสองด้าน (Alu-Alu Cold-form blister pack)
🎯 ทำไมข้อนี้ถึงถูก:
ข้อ จ. ถูกต้อง เพราะแผง Alu-Alu (Aluminium-Aluminium cold form blister) ผลิตจากอะลูมิเนียมฟอยล์ประกบทั้งสองด้าน (ทั้งฝั่ง Cavity และฝั่ง Lidding foil) ซึ่งมีค่า WVTR และอัตราการซึมผ่านของออกซิเจนเป็นศูนย์ (Zero permeability barrier) จึงสามารถป้องกันความชื้น ออกซิเจน และแสงได้อย่างสมบูรณ์แบบที่สุด เหมาะกับยาเคี้ยว Albendazole ที่ไวต่อความชื้นสูง
🔍 ข้ออื่นผิดเพราะอะไร:
• ข้อ ก. (ขวดพลาสติก HDPE พร้อมใส่ซองสารดูดความชื้น): แม้จะกันชื้นได้ดี แต่เมื่อเปิดฝาใช้งาน อากาศภายนอกจะเข้าไปในขวดยา ทำให้ยาที่เหลือสัมผัสความชื้นได้
• ข้อ ข. (ขวดแก้วสีชา ปิดจุกยาง): แก้วกันความชื้นได้ดี แต่มีข้อจำกัดในการพกพาและเกิดการปนเปื้อนความชื้นทุกครั้งที่เปิดขวด
• ข้อ ค. (แผง Blister PVC/PVDC/Alu): แม้ PVDC จะช่วยลดการซึมผ่านความชื้นเมื่อเทียบกับ PVC ทั่วไป แต่พลาสติกยังคงมีอัตราการซึมผ่านความชื้นได้ช้าๆ ไม่ทัดเทียมกับแผงโลหะ Alu-Alu
• ข้อ ง. (แผง Blister PE/Alu): พลาสติก PE มีแรงต้านทานไอน้ำจำกัด ไม่เหมาะกับยาที่ไวต่อความชื้นวิกฤต</t>
        </is>
      </c>
      <c r="L21" s="186" t="n"/>
      <c r="M21" s="186" t="inlineStr">
        <is>
          <t>Product Group 4: Preformulation &amp; GMP</t>
        </is>
      </c>
      <c r="N21" s="186" t="inlineStr">
        <is>
          <t>4.2 Container &amp; Closure Systems</t>
        </is>
      </c>
      <c r="O21" s="185" t="inlineStr">
        <is>
          <t>Product</t>
        </is>
      </c>
      <c r="P21" s="186" t="inlineStr">
        <is>
          <t>ข้อสอบจริง Product ปี 2566 ข้อ 16</t>
        </is>
      </c>
      <c r="Q21" s="185" t="inlineStr">
        <is>
          <t>ข้อสอบจริง</t>
        </is>
      </c>
      <c r="R21" s="185" t="inlineStr">
        <is>
          <t>2566</t>
        </is>
      </c>
      <c r="S21" s="185" t="n"/>
    </row>
    <row r="22" ht="24" customHeight="1" s="49">
      <c r="A22" s="185" t="n">
        <v>20</v>
      </c>
      <c r="B22" s="186" t="n"/>
      <c r="C22" s="186" t="inlineStr">
        <is>
          <t>สาร White petrolatum (White soft paraffin / Vaseline) ในสูตรตำรับขี้ผึ้ง จัดเป็นสารพื้นฐานยาขี้ผึ้ง (Ointment base) กลุ่มใดตามข้อกำหนดเภสัชตำรับ USP</t>
        </is>
      </c>
      <c r="D22" s="186" t="n"/>
      <c r="E22" s="186" t="inlineStr">
        <is>
          <t>Hydrophilic base</t>
        </is>
      </c>
      <c r="F22" s="186" t="inlineStr">
        <is>
          <t>Absorption base</t>
        </is>
      </c>
      <c r="G22" s="186" t="inlineStr">
        <is>
          <t>Oleaginous base (Hydrocarbon base)</t>
        </is>
      </c>
      <c r="H22" s="186" t="inlineStr">
        <is>
          <t>Water-removable base (O/W emulsion base)</t>
        </is>
      </c>
      <c r="I22" s="186" t="inlineStr">
        <is>
          <t>Water-soluble base (PEG base)</t>
        </is>
      </c>
      <c r="J22" s="185" t="n">
        <v>3</v>
      </c>
      <c r="K22" s="186" t="inlineStr">
        <is>
          <t>✅ คำตอบที่ถูกต้อง: ข้อ ค. Oleaginous base (Hydrocarbon base)
🎯 ทำไมข้อนี้ถึงถูก:
ข้อ ค. ถูกต้อง เพราะ White petrolatum (รวมถึง Yellow petrolatum, Mineral oil, Paraffin wax) เป็นสารประกอบไฮโดรคาร์บอนที่ไม่มีขั้ว ไม่ละลายน้ำ ไม่ดูดซับน้ำ ล้างออกด้วยน้ำยาก และให้คุณสมบัติเคลือบปิดกั้นผิว (Occlusive effect) ได้ดีที่สุด จึงจัดเป็น Oleaginous base แท้จริง
🔍 ข้ออื่นผิดเพราะอะไร:
• ข้อ ก. (Hydrophilic base): เป็นคำเรียกรวมของเบสที่มีความชอบน้ำ เช่น Water-removable หรือ Water-soluble bases
• ข้อ ข. (Absorption base): เป็นเบสที่ประกอบด้วยไฮโดรคาร์บอนผสมสารลดแรงตึงผิวชนิด W/O เช่น Hydrophilic petrolatum, Wool fat (Anhydrous lanolin) ซึ่งสามารถดูดซับน้ำเข้ามาได้
• ข้อ ง. (Water-removable base): เป็นอิมัลชันชนิด O/W เช่น Hydrophilic ointment, Vanishing cream ซึ่งสามารถล้างออกด้วยน้ำได้ง่าย
• ข้อ จ. (Water-soluble base): เป็นเบสที่ละลายน้ำได้ทั้งหมดโดยไม่มีไขมัน เช่น Polyethylene glycol (PEG) ointment</t>
        </is>
      </c>
      <c r="L22" s="186" t="n"/>
      <c r="M22" s="186" t="inlineStr">
        <is>
          <t>Product Group 4: Preformulation &amp; GMP</t>
        </is>
      </c>
      <c r="N22" s="186" t="inlineStr">
        <is>
          <t>4.4 Good Manufacturing Practice</t>
        </is>
      </c>
      <c r="O22" s="185" t="inlineStr">
        <is>
          <t>Product</t>
        </is>
      </c>
      <c r="P22" s="186" t="inlineStr">
        <is>
          <t>ข้อสอบจริง Product ปี 2566 ข้อ 19</t>
        </is>
      </c>
      <c r="Q22" s="185" t="inlineStr">
        <is>
          <t>ข้อสอบจริง</t>
        </is>
      </c>
      <c r="R22" s="185" t="inlineStr">
        <is>
          <t>2566</t>
        </is>
      </c>
      <c r="S22" s="185" t="n"/>
    </row>
    <row r="23" ht="24" customHeight="1" s="49">
      <c r="A23" s="185" t="n">
        <v>21</v>
      </c>
      <c r="B23" s="186" t="n"/>
      <c r="C23" s="186" t="inlineStr">
        <is>
          <t>สถานที่ผลิตยาแผนปัจจุบันที่ประสงค์จะผลิตยาปฏิชีวนะกลุ่ม Penicillin ตามหลักเกณฑ์มาตรฐาน PIC/S GMP จะต้องจัดระบบสถานที่ผลิตและระบบวิศวกรรมอย่างไร</t>
        </is>
      </c>
      <c r="D23" s="186" t="n"/>
      <c r="E23" s="186" t="inlineStr">
        <is>
          <t>ผลิตในอาคารเดียวกันได้โดยใช้วิธีสลับรอบการผลิต (Campaign production)</t>
        </is>
      </c>
      <c r="F23" s="186" t="inlineStr">
        <is>
          <t>แยกอาคารผลิตแต่สามารถเชื่อมต่อระบบปรับอากาศ (HVAC) และระบบน้ำร่วมกันได้</t>
        </is>
      </c>
      <c r="G23" s="186" t="inlineStr">
        <is>
          <t>ต้องแยกอาคารผลิตและแยกระบบสาธารณูปโภค (HVAC/Water) เป็นเอกเทศโดยเด็ดขาด</t>
        </is>
      </c>
      <c r="H23" s="186" t="inlineStr">
        <is>
          <t>ตั้งสถานที่ผลิตให้ห่างจากโรงงานอื่นอย่างน้อย 10 กิโลเมตร</t>
        </is>
      </c>
      <c r="I23" s="186" t="inlineStr">
        <is>
          <t>ผลิตในห้องสะอาดทั่วไปได้หากมีการทำ Cleaning validation ที่ผ่านเกณฑ์</t>
        </is>
      </c>
      <c r="J23" s="185" t="n">
        <v>3</v>
      </c>
      <c r="K23" s="186" t="inlineStr">
        <is>
          <t>✅ คำตอบที่ถูกต้อง: ข้อ ค. ต้องแยกอาคารผลิตและแยกระบบสาธารณูปโภค (HVAC/Water) เป็นเอกเทศโดยเด็ดขาด
🎯 ทำไมข้อนี้ถึงถูก:
ข้อ ค. ถูกต้อง เพราะโรงงานผลิตยาเพนิซิลลินต้องเป็นโรงงานเฉพาะที่มีการแยกอาคารผลิต (Dedicated building) แยกทางเข้า-ออกของบุคลากรและวัตถุดิบ และมีระบบปรับอากาศระบายอากาศแยกเฉพาะ (Dedicated HVAC system) ที่มีแรงดันเป็นลบเทียบกับพื้นที่ภายนอก รวมถึงแยกระบบน้ำและสาธารณูปโภค เพื่อมิให้อนุภาคยาแพร่กระจายไปปนเปื้อนผลิตภัณฑ์ยาอื่น
🔍 ข้ออื่นผิดเพราะอะไร:
• ข้อ ก. (ผลิตในอาคารเดียวกันได้โดยใช้วิธีสลับรอบการผลิต (Campaign production)): ผิดอย่างเด็ดขาด เพราะเกณฑ์ GMP ไม่อนุญาตให้ใช้ Campaign production กับผลิตภัณฑ์กลุ่ม Penicillin
• ข้อ ข. (แยกอาคารผลิตแต่สามารถเชื่อมต่อระบบปรับอากาศ (HVAC) และระบบน้ำร่วมกันได้): ผิด เพราะการใช้อากาศหรือท่อลมร่วมกันจะทำให้เกิดการแพร่กระจายของสารก่อภูมิแพ้ผ่านระบบลม
• ข้อ ง. (ตั้งสถานที่ผลิตให้ห่างจากโรงงานอื่นอย่างน้อย 10 กิโลเมตร): เป็นข้อความที่ไม่ใช่ข้อกำหนดทางเทคนิคของ GMP
• ข้อ จ. (ผลิตในห้องสะอาดทั่วไปได้หากมีการทำ Cleaning validation ที่ผ่านเกณฑ์): ผิด การทำความสะอาดเพียงอย่างเดียวไม่เพียงพอต่อการควบคุมความเสี่ยงของ Penicillin</t>
        </is>
      </c>
      <c r="L23" s="186" t="n"/>
      <c r="M23" s="186" t="inlineStr">
        <is>
          <t>Product Group 4: Preformulation &amp; GMP</t>
        </is>
      </c>
      <c r="N23" s="186" t="inlineStr">
        <is>
          <t>4.5 Cross-contamination control</t>
        </is>
      </c>
      <c r="O23" s="185" t="inlineStr">
        <is>
          <t>Product</t>
        </is>
      </c>
      <c r="P23" s="186" t="inlineStr">
        <is>
          <t>ข้อสอบจริง Product ปี 2566 ข้อ 26</t>
        </is>
      </c>
      <c r="Q23" s="185" t="inlineStr">
        <is>
          <t>ข้อสอบจริง</t>
        </is>
      </c>
      <c r="R23" s="185" t="inlineStr">
        <is>
          <t>2566</t>
        </is>
      </c>
      <c r="S23" s="185" t="n"/>
    </row>
    <row r="24" ht="24" customHeight="1" s="49">
      <c r="A24" s="185" t="n">
        <v>22</v>
      </c>
      <c r="B24" s="186" t="n"/>
      <c r="C24" s="186" t="inlineStr">
        <is>
          <t>ในสูตรตำรับเคลือบฟิล์มยาเม็ด ประกอบด้วย Hypromellose (HPMC), Polyethylene glycol 400 (PEG 400), Titanium dioxide และ Talcum สารในข้อใดทำหน้าที่หลักเป็นสารก่อฟิล์ม (Film-forming polymer)</t>
        </is>
      </c>
      <c r="D24" s="186" t="n"/>
      <c r="E24" s="186" t="inlineStr">
        <is>
          <t>Hypromellose (HPMC)</t>
        </is>
      </c>
      <c r="F24" s="186" t="inlineStr">
        <is>
          <t>Polyethylene glycol 400 (PEG 400)</t>
        </is>
      </c>
      <c r="G24" s="186" t="inlineStr">
        <is>
          <t>Titanium dioxide</t>
        </is>
      </c>
      <c r="H24" s="186" t="inlineStr">
        <is>
          <t>Talcum</t>
        </is>
      </c>
      <c r="I24" s="186" t="inlineStr">
        <is>
          <t>Purified water</t>
        </is>
      </c>
      <c r="J24" s="185" t="n">
        <v>1</v>
      </c>
      <c r="K24" s="186" t="inlineStr">
        <is>
          <t>✅ คำตอบที่ถูกต้อง: ข้อ ก. Hypromellose (HPMC)
🎯 ทำไมข้อนี้ถึงถูก:
ข้อ ก. ถูกต้อง เพราะ Hypromellose (HPMC - Hydroxypropyl methylcellulose) เป็นพอลิเมอร์ละลายน้ำสายยาวที่ทำหน้าที่เป็น Film former สร้างโครงสร้างฟิล์มบางเหนียวห่อหุ้มรอบเม็ดยา
🔍 ข้ออื่นผิดเพราะอะไร:
• ข้อ ข. (Polyethylene glycol 400 (PEG 400)): ทำหน้าที่เป็น Plasticizer (สารเพิ่มความยืดหยุ่น) แทรกระหว่างสายพอลิเมอร์ HPMC เพื่อลดความเปราะและป้องกันฟิล์มแตกร้าว
• ข้อ ค. (Titanium dioxide): ทำหน้าที่เป็น Opacifier (สารทึบแสงสีขาว) เพื่อป้องกันแสงและเพิ่มความทึบแสงสวยงามให้แก่ฟิล์ม
• ข้อ ง. (Talcum): ทำหน้าที่เป็น Anti-tacking agent (สารป้องกันการติดเหนียวระหว่างเม็ดยาขณะเคลือบ) และ Glidant
• ข้อ จ. (Purified water): ทำหน้าที่เป็น Vehicle / Solvent (กระสายยาตัวทำละลาย) ที่จะระเหยแห้งไประหว่างการพ่นเคลือบ</t>
        </is>
      </c>
      <c r="L24" s="186" t="n"/>
      <c r="M24" s="186" t="inlineStr">
        <is>
          <t>Product Group 4: Preformulation &amp; GMP</t>
        </is>
      </c>
      <c r="N24" s="186" t="inlineStr">
        <is>
          <t>4.1 Excipients classification</t>
        </is>
      </c>
      <c r="O24" s="185" t="inlineStr">
        <is>
          <t>Product</t>
        </is>
      </c>
      <c r="P24" s="186" t="inlineStr">
        <is>
          <t>ข้อสอบจริง Product ปี 2566 ข้อ 27</t>
        </is>
      </c>
      <c r="Q24" s="185" t="inlineStr">
        <is>
          <t>ข้อสอบจริง</t>
        </is>
      </c>
      <c r="R24" s="185" t="inlineStr">
        <is>
          <t>2566</t>
        </is>
      </c>
      <c r="S24" s="185" t="n"/>
    </row>
    <row r="25" ht="24" customHeight="1" s="49">
      <c r="A25" s="185" t="n">
        <v>23</v>
      </c>
      <c r="B25" s="186" t="n"/>
      <c r="C25" s="186" t="inlineStr">
        <is>
          <t>ในสูตรตำรับยาอมบรรเทาอาการเจ็บคอ (Throat lozenges) ประกอบด้วย Benzyl alcohol, Dichlorobenzyl alcohol, Amylmetacresol และ Benzocaine ตัวยาสำคัญในข้อใดออกฤทธิ์เป็นยาชาเฉพาะที่เพื่อลดอาการเจ็บคอได้อย่างรวดเร็วและโดยตรงที่สุด</t>
        </is>
      </c>
      <c r="D25" s="186" t="n"/>
      <c r="E25" s="186" t="inlineStr">
        <is>
          <t>Benzyl alcohol</t>
        </is>
      </c>
      <c r="F25" s="186" t="inlineStr">
        <is>
          <t>Amylmetacresol</t>
        </is>
      </c>
      <c r="G25" s="186" t="inlineStr">
        <is>
          <t>Benzocaine (ยาชาลงท้ายด้วย -caine)</t>
        </is>
      </c>
      <c r="H25" s="186" t="inlineStr">
        <is>
          <t>Dichlorobenzyl alcohol</t>
        </is>
      </c>
      <c r="I25" s="186" t="inlineStr">
        <is>
          <t>Menthol</t>
        </is>
      </c>
      <c r="J25" s="185" t="n">
        <v>3</v>
      </c>
      <c r="K25" s="186" t="inlineStr">
        <is>
          <t>✅ คำตอบที่ถูกต้อง: ข้อ ค. Benzocaine (ยาชาลงท้ายด้วย -caine)
🎯 ทำไมข้อนี้ถึงถูก:
ข้อ ค. ถูกต้อง เพราะ Benzocaine (รวมถึง Lidocaine) เป็นยาชาเฉพาะที่กลุ่มเอสเทอร์/เอไมด์ ออกฤทธิ์ยับยั้ง Voltage-gated Sodium channels บนปลายประสาทรับความรู้สึกเจ็บปวดในช่องคอ ทำให้ระงับอาการเจ็บคอได้โดยตรงทันที
🔍 ข้ออื่นผิดเพราะอะไร:
• ข้อ ก. (Benzyl alcohol): ทำหน้าที่เป็น Preservative / Mild antiseptic และสารแต่งกลิ่น
• ข้อ ข. (Amylmetacresol): เป็นสารฆ่าเชื้อเฉพาะที่ (Antiseptic) ทำหน้าที่ทำลายผนังเซลล์ของเชื้อแบคทีเรียและไวรัสในลำคอร่วมกับ Dichlorobenzyl alcohol
• ข้อ ง. (Dichlorobenzyl alcohol): เป็นสารฆ่าเชื้อเฉพาะที่ (Antiseptic) ต้านเชื้อจุลชีพ
• ข้อ จ. (Menthol): ให้ความรู้สึกเย็นสดชื่น (Cooling sensation) และช่วยบรรเทาอาการระคายคอชั่วคราว</t>
        </is>
      </c>
      <c r="L25" s="186" t="n"/>
      <c r="M25" s="186" t="inlineStr">
        <is>
          <t>Product Group 4: Preformulation &amp; GMP</t>
        </is>
      </c>
      <c r="N25" s="186" t="inlineStr">
        <is>
          <t>4.1 Excipients classification</t>
        </is>
      </c>
      <c r="O25" s="185" t="inlineStr">
        <is>
          <t>Product</t>
        </is>
      </c>
      <c r="P25" s="186" t="inlineStr">
        <is>
          <t>ข้อสอบจริง Product ปี 2566 ข้อ 32</t>
        </is>
      </c>
      <c r="Q25" s="185" t="inlineStr">
        <is>
          <t>ข้อสอบจริง</t>
        </is>
      </c>
      <c r="R25" s="185" t="inlineStr">
        <is>
          <t>2566</t>
        </is>
      </c>
      <c r="S25" s="185" t="n"/>
    </row>
    <row r="26" ht="24" customHeight="1" s="49">
      <c r="A26" s="185" t="n">
        <v>24</v>
      </c>
      <c r="B26" s="186" t="n"/>
      <c r="C26" s="186" t="inlineStr">
        <is>
          <t>สำหรับการขึ้นทะเบียนตำรับยาในประเทศไทยตามแนวทาง ASEAN Guideline on Stability Study of Drug Product การทดสอบความคงตัวของยาในสภาวะเร่ง (Accelerated stability testing) ต้องดำเนินการที่สภาวะอุณหภูมิและความชื้นสัมพัทธ์ใด</t>
        </is>
      </c>
      <c r="D26" s="186" t="n"/>
      <c r="E26" s="186" t="inlineStr">
        <is>
          <t>25°C ± 2°C / 60% ± 5% RH</t>
        </is>
      </c>
      <c r="F26" s="186" t="inlineStr">
        <is>
          <t>30°C ± 2°C / 65% ± 5% RH</t>
        </is>
      </c>
      <c r="G26" s="186" t="inlineStr">
        <is>
          <t>30°C ± 2°C / 75% ± 5% RH</t>
        </is>
      </c>
      <c r="H26" s="186" t="inlineStr">
        <is>
          <t>40°C ± 2°C / 65% ± 5% RH</t>
        </is>
      </c>
      <c r="I26" s="186" t="inlineStr">
        <is>
          <t>40°C ± 2°C / 75% ± 5% RH</t>
        </is>
      </c>
      <c r="J26" s="185" t="n">
        <v>5</v>
      </c>
      <c r="K26" s="186" t="inlineStr">
        <is>
          <t>✅ คำตอบที่ถูกต้อง: ข้อ จ. 40°C ± 2°C / 75% ± 5% RH
🎯 ทำไมข้อนี้ถึงถูก:
ข้อ จ. ถูกต้อง เพราะตามเกณฑ์มาตรฐานสากล ICH Q1A(R2) และ ASEAN Stability Guideline สำหรับเขตภูมิอากาศ Zone IVb (ประเทศไทย) กำหนดสภาวะการทดสอบแบบเร่งมาตรฐานไว้ที่ อุณหภูมิ 40°C ± 2°C และความชื้นสัมพัทธ์ 75% ± 5% RH โดยเก็บตัวอย่างตรวจวิเคราะห์ที่ 0, 3, และ 6 เดือน
🔍 ข้ออื่นผิดเพราะอะไร:
• ข้อ ก. (25°C ± 2°C / 60% ± 5% RH): เป็นสภาวะ Long-term testing สำหรับเขตภูมิอากาศ Zone II
• ข้อ ข. (30°C ± 2°C / 65% ± 5% RH): เป็นสภาวะ Long-term testing สำหรับเขตภูมิอากาศ Zone IVa
• ข้อ ค. (30°C ± 2°C / 75% ± 5% RH): เป็นสภาวะการทดสอบระยะยาว (Long-term stability testing) สำหรับ Zone IVb ในประเทศไทย ไม่ใช่สภาวะเร่ง
• ข้อ ง. (40°C ± 2°C / 65% ± 5% RH): ไม่ใช่ค่าความชื้นสัมพัทธ์มาตรฐานของสภาวะเร่งในเกณฑ์ ICH/ASEAN</t>
        </is>
      </c>
      <c r="L26" s="186" t="n"/>
      <c r="M26" s="186" t="inlineStr">
        <is>
          <t>Product Group 4: Preformulation &amp; GMP</t>
        </is>
      </c>
      <c r="N26" s="186" t="inlineStr">
        <is>
          <t>4.3 Stability testing</t>
        </is>
      </c>
      <c r="O26" s="185" t="inlineStr">
        <is>
          <t>Product</t>
        </is>
      </c>
      <c r="P26" s="186" t="inlineStr">
        <is>
          <t>ข้อสอบจริง Product ปี 2566 ข้อ 40</t>
        </is>
      </c>
      <c r="Q26" s="185" t="inlineStr">
        <is>
          <t>ข้อสอบจริง</t>
        </is>
      </c>
      <c r="R26" s="185" t="inlineStr">
        <is>
          <t>2566</t>
        </is>
      </c>
      <c r="S26" s="185" t="n"/>
    </row>
    <row r="27" ht="24" customHeight="1" s="49">
      <c r="A27" s="185" t="n">
        <v>25</v>
      </c>
      <c r="B27" s="186" t="n"/>
      <c r="C27" s="186" t="inlineStr">
        <is>
          <t>ตัวยาสำคัญชนิดหนึ่งมีความไวต่อแสง ความชื้น และความร้อนจากแรงเฉือนอย่างยิ่ง (Highly sensitive to light, moisture and shear heat) ในขั้นตอนการผสมผงแห้ง (Dry powder blending) ควรเลือกใช้เครื่องผสมประเภทใดจึงเหมาะสมที่สุด</t>
        </is>
      </c>
      <c r="D27" s="186" t="n"/>
      <c r="E27" s="186" t="inlineStr">
        <is>
          <t>High-shear granulator mixer</t>
        </is>
      </c>
      <c r="F27" s="186" t="inlineStr">
        <is>
          <t>Planetary mixer</t>
        </is>
      </c>
      <c r="G27" s="186" t="inlineStr">
        <is>
          <t>Cubic mixer (Bin blender / Cube mixer)</t>
        </is>
      </c>
      <c r="H27" s="186" t="inlineStr">
        <is>
          <t>Ribbon blender</t>
        </is>
      </c>
      <c r="I27" s="186" t="inlineStr">
        <is>
          <t>Fluidized bed processor</t>
        </is>
      </c>
      <c r="J27" s="185" t="n">
        <v>3</v>
      </c>
      <c r="K27" s="186" t="inlineStr">
        <is>
          <t>✅ คำตอบที่ถูกต้อง: ข้อ ค. Cubic mixer (Bin blender / Cube mixer)
🎯 ทำไมข้อนี้ถึงถูก:
ข้อ ค. ถูกต้อง เพราะ Cubic mixer / Container bin blender เป็นเครื่องผสมแบบ Tumbling mixer ที่ผสมด้วยการหมุนกลิ้งภาชนะปิด ไม่มีการใช้ใบพัดปั่นความเร็วสูง ทำให้ไม่เกิดความร้อนจากแรงเฉือน (Zero shear heating) และเป็นระบบปิดสนิท (Enclosed container) ที่ป้องกันแสงและความชื้นจากบรรยากาศภายนอกได้อย่างสมบูรณ์แบบ
🔍 ข้ออื่นผิดเพราะอะไร:
• ข้อ ก. (High-shear granulator mixer): ใช้ใบพัดหมุนด้วยความเร็วสูงมาก (Impeller &amp; Chopper) ทำให้เกิดแรงเฉือนและความร้อนสะสมสูงมาก ตัวยาที่ไวต่อความร้อนจะสลายตัวทันที
• ข้อ ข. (Planetary mixer): เป็นเครื่องผสมแบบกวนเปียกที่มีแรงเฉือนปานกลาง-สูง เกิดความร้อนและสัมผัสอากาศได้ง่าย
• ข้อ ง. (Ribbon blender): ใช้ใบพัดเกลียวริบบอนหมุนกวาดผงยา เกิดแรงเสียดทานและความร้อนสะสมตามผนังถัง
• ข้อ จ. (Fluidized bed processor): ใช้กระแสลมร้อนเป่าอนุภาคยาให้ลอยตัว มีการสัมผัสความร้อนและอากาศอย่างต่อเนื่อง</t>
        </is>
      </c>
      <c r="L27" s="186" t="n"/>
      <c r="M27" s="186" t="inlineStr">
        <is>
          <t>Product Group 4: Preformulation &amp; GMP</t>
        </is>
      </c>
      <c r="N27" s="186" t="inlineStr">
        <is>
          <t>4.2 Container &amp; Closure Systems</t>
        </is>
      </c>
      <c r="O27" s="185" t="inlineStr">
        <is>
          <t>Product</t>
        </is>
      </c>
      <c r="P27" s="186" t="inlineStr">
        <is>
          <t>ข้อสอบจริง Product ปี 2566 ข้อ 43</t>
        </is>
      </c>
      <c r="Q27" s="185" t="inlineStr">
        <is>
          <t>ข้อสอบจริง</t>
        </is>
      </c>
      <c r="R27" s="185" t="inlineStr">
        <is>
          <t>2566</t>
        </is>
      </c>
      <c r="S27" s="185" t="n"/>
    </row>
    <row r="28" ht="24" customHeight="1" s="49">
      <c r="A28" s="185" t="n">
        <v>26</v>
      </c>
      <c r="B28" s="186" t="n"/>
      <c r="C28" s="186" t="inlineStr">
        <is>
          <t>ในชื่อทางการค้าของสารช่วย Polyethylene glycol 400 (PEG 400) ตัวเลข "400" มีความหมายตรงกับข้อใดตามเกณฑ์เภสัชตำรับ</t>
        </is>
      </c>
      <c r="D28" s="186" t="n"/>
      <c r="E28" s="186" t="inlineStr">
        <is>
          <t>ค่าน้ำหนักโมเลกุลเฉลี่ยของพอลิเมอร์ (Average Molecular Weight: g/mol)</t>
        </is>
      </c>
      <c r="F28" s="186" t="inlineStr">
        <is>
          <t>จำนวนหน่วยมอนอเมอร์ (Monomer units) ในสายพอลิเมอร์</t>
        </is>
      </c>
      <c r="G28" s="186" t="inlineStr">
        <is>
          <t>ค่าความหนืดสัมบูรณ์ (Viscosity in centipoise)</t>
        </is>
      </c>
      <c r="H28" s="186" t="inlineStr">
        <is>
          <t>จุดหลอมเหลวของสาร (Melting point in Kelvin)</t>
        </is>
      </c>
      <c r="I28" s="186" t="inlineStr">
        <is>
          <t>ค่า Hydrophilic-Lipophilic Balance (HLB value)</t>
        </is>
      </c>
      <c r="J28" s="185" t="n">
        <v>1</v>
      </c>
      <c r="K28" s="186" t="inlineStr">
        <is>
          <t>✅ คำตอบที่ถูกต้อง: ข้อ ก. ค่าน้ำหนักโมเลกุลเฉลี่ยของพอลิเมอร์ (Average Molecular Weight: g/mol)
🎯 ทำไมข้อนี้ถึงถูก:
ข้อ ก. ถูกต้อง เพราะตัวเลขต่อท้าย PEG (เช่น PEG 400, PEG 1500, PEG 4000, PEG 6000) แสดงถึง "น้ำหนักโมเลกุลเฉลี่ย (Average Molecular Weight: MW)" ของสายพอลิเมอร์นั้นๆ โดย PEG ที่มี MW 200-600 จะมีสถานะเป็นของเหลวใสหนืด, MW 1000-1500 เป็นของแข็งกึ่งเหลวคล้ายขี้ผึ้ง (Semisolid) และ MW &gt;= 3000 ขึ้นไปจะมีสถานะเป็นของแข็งคล้ายขี้ผึ้งหรือเกล็ดแข็ง (Solid wax)
🔍 ข้ออื่นผิดเพราะอะไร:
• ข้อ ข. (จำนวนหน่วยมอนอเมอร์ ในสายพอลิเมอร์): ผิด เพราะ PEG 400 มีมอนอเมอร์ oxyethylene (MW ~44) ประมาณ 8-9 หน่วย ไม่ใช่ 400 หน่วย
• ข้อ ค. (ค่าความหนืดสัมบูรณ์): ผิด ความหนืดของ PEG 400 อยู่ที่ประมาณ 105-130 cSt ไม่ใช่ 400 cP
• ข้อ ง. (จุดหลอมเหลวของสาร): ผิด PEG 400 มีสถานะเป็นของเหลวที่อุณหภูมิห้อง (จุดเยือกแข็งประมาณ 4-8°C)
• ข้อ จ. (ค่า Hydrophilic-Lipophilic Balance (HLB value)): ผิด ค่า HLB ของ PEG อยู่ในช่วง 10-18 ไม่ใช่ 400</t>
        </is>
      </c>
      <c r="L28" s="186" t="n"/>
      <c r="M28" s="186" t="inlineStr">
        <is>
          <t>Product Group 4: Preformulation &amp; GMP</t>
        </is>
      </c>
      <c r="N28" s="186" t="inlineStr">
        <is>
          <t>4.1 Excipients classification</t>
        </is>
      </c>
      <c r="O28" s="185" t="inlineStr">
        <is>
          <t>Product</t>
        </is>
      </c>
      <c r="P28" s="186" t="inlineStr">
        <is>
          <t>ข้อสอบจริง Product ปี 2566 ข้อ 44</t>
        </is>
      </c>
      <c r="Q28" s="185" t="inlineStr">
        <is>
          <t>ข้อสอบจริง</t>
        </is>
      </c>
      <c r="R28" s="185" t="inlineStr">
        <is>
          <t>2566</t>
        </is>
      </c>
      <c r="S28" s="185" t="n"/>
    </row>
    <row r="29" ht="24" customHeight="1" s="49">
      <c r="A29" s="185" t="n">
        <v>27</v>
      </c>
      <c r="B29" s="186" t="n"/>
      <c r="C29" s="186" t="inlineStr">
        <is>
          <t>สารเคมี Ferrous sulfate (FeSO4) มีมวลโมเลกุล (MW) เท่ากับ 152 g/mol หากต้องการเตรียมสารละลาย FeSO4 ความเข้มข้น 0.2 Molar ปริมาตร 1 ลิตร จะต้องชั่ง FeSO4 หนักกี่กรัม</t>
        </is>
      </c>
      <c r="D29" s="186" t="n"/>
      <c r="E29" s="186" t="inlineStr">
        <is>
          <t>304 g</t>
        </is>
      </c>
      <c r="F29" s="186" t="inlineStr">
        <is>
          <t>152 g</t>
        </is>
      </c>
      <c r="G29" s="186" t="inlineStr">
        <is>
          <t>28.83 g</t>
        </is>
      </c>
      <c r="H29" s="186" t="inlineStr">
        <is>
          <t>30.4 g</t>
        </is>
      </c>
      <c r="I29" s="186" t="inlineStr">
        <is>
          <t>15.2 g</t>
        </is>
      </c>
      <c r="J29" s="185" t="n">
        <v>4</v>
      </c>
      <c r="K29" s="186" t="inlineStr">
        <is>
          <t>✅ คำตอบที่ถูกต้อง: ข้อ ง. 30.4 g
🎯 ทำไมข้อนี้ถึงถูก:
ข้อ ง. ถูกต้อง จากสูตรคำนวณ:
น้ำหนักสาร (g) = Molarity (mol/L) × Volume (L) × Molecular Weight (g/mol)
น้ำหนัก FeSO4 = 0.2 mol/L × 1 L × 152 g/mol = 30.4 g
🔍 ข้ออื่นผิดเพราะอะไร:
• ข้อ ก. (304 g): เป็นน้ำหนักสำหรับความเข้มข้น 2.0 M (คำนวณจุดทศนิยมผิด 10 เท่า)
• ข้อ ข. (152 g): เป็นน้ำหนักสำหรับความเข้มข้น 1.0 M
• ข้อ ค. (28.83 g): เป็นตัวเลขคำนวณที่ไม่ถูกต้อง
• ข้อ จ. (15.2 g): เป็นน้ำหนักสำหรับความเข้มข้น 0.1 M</t>
        </is>
      </c>
      <c r="L29" s="186" t="n"/>
      <c r="M29" s="186" t="inlineStr">
        <is>
          <t>Product Group 4: Preformulation &amp; GMP</t>
        </is>
      </c>
      <c r="N29" s="186" t="inlineStr">
        <is>
          <t>4.4 Good Manufacturing Practice</t>
        </is>
      </c>
      <c r="O29" s="185" t="inlineStr">
        <is>
          <t>Product</t>
        </is>
      </c>
      <c r="P29" s="186" t="inlineStr">
        <is>
          <t>ข้อสอบจริง Product ปี 2563 ข้อ 4</t>
        </is>
      </c>
      <c r="Q29" s="185" t="inlineStr">
        <is>
          <t>ข้อสอบจริง</t>
        </is>
      </c>
      <c r="R29" s="185" t="inlineStr">
        <is>
          <t>2563</t>
        </is>
      </c>
      <c r="S29" s="185" t="n"/>
    </row>
    <row r="30" ht="24" customHeight="1" s="49">
      <c r="A30" s="185" t="n">
        <v>28</v>
      </c>
      <c r="B30" s="186" t="n"/>
      <c r="C30" s="186" t="inlineStr">
        <is>
          <t>ในการควบคุมคุณภาพวัตถุดิบตัวยาสำคัญ Risedronate sodium ตามข้อกำหนดเภสัชตำรับ USP หัวข้อการทดสอบใดจัดเป็นการทดสอบจำเพาะ (Specific Test) สำหรับควบคุมสภาวะการมีน้ำผลึกในโครงสร้างโมเลกุล (Hydrate state)</t>
        </is>
      </c>
      <c r="D30" s="186" t="n"/>
      <c r="E30" s="186" t="inlineStr">
        <is>
          <t>Identification test</t>
        </is>
      </c>
      <c r="F30" s="186" t="inlineStr">
        <is>
          <t>Assay</t>
        </is>
      </c>
      <c r="G30" s="186" t="inlineStr">
        <is>
          <t>Organic Impurity test</t>
        </is>
      </c>
      <c r="H30" s="186" t="inlineStr">
        <is>
          <t>Water determination (Karl Fischer Titration)</t>
        </is>
      </c>
      <c r="I30" s="186" t="inlineStr">
        <is>
          <t>pH of solution</t>
        </is>
      </c>
      <c r="J30" s="185" t="n">
        <v>4</v>
      </c>
      <c r="K30" s="186" t="inlineStr">
        <is>
          <t>✅ คำตอบที่ถูกต้อง: ข้อ ง. Water determination (Karl Fischer Titration)
🎯 ทำไมข้อนี้ถึงถูก:
ข้อ ง. ถูกต้อง เพราะตามข้อกำหนดเฉพาะใน Monograph ของ USP สำหรับ Risedronate Sodium กำหนดให้ต้องมีหัวข้อ "Water determination" โดยวิธี Karl Fischer Titration เป็น Specific test เพื่อควบคุมปริมาณน้ำผลึกให้อยู่ในช่วงมาตรฐานที่กำหนดอย่างเคร่งครัด (เช่น ระหว่าง 11.9% ถึง 13.9% สำหรับรูป Hemipentahydrate)
🔍 ข้ออื่นผิดเพราะอะไร:
• ข้อ ก. (Identification test): เป็นการทดสอบทั่วไป (Universal test) เพื่อยืนยันเอกลักษณ์โครงสร้างด้วย IR หรือ HPLC
• ข้อ ข. (Assay): เป็นการทดสอบทั่วไป (Universal test) เพื่อหาปริมาณความบริสุทธิ์ของตัวยา
• ข้อ ค. (Organic Impurity test): เป็นการทดสอบทั่วไป (Universal test) เพื่อควบคุมสารปนเปื้อน
• ข้อ จ. (pH of solution): เป็นการทดสอบสมบัติทางกายภาพทั่วไป</t>
        </is>
      </c>
      <c r="L30" s="186" t="n"/>
      <c r="M30" s="186" t="inlineStr">
        <is>
          <t>Product Group 4: Preformulation &amp; GMP</t>
        </is>
      </c>
      <c r="N30" s="186" t="inlineStr">
        <is>
          <t>4.4 Good Manufacturing Practice</t>
        </is>
      </c>
      <c r="O30" s="185" t="inlineStr">
        <is>
          <t>Product</t>
        </is>
      </c>
      <c r="P30" s="186" t="inlineStr">
        <is>
          <t>ข้อสอบจริง Product ปี 2563 ข้อ 8</t>
        </is>
      </c>
      <c r="Q30" s="185" t="inlineStr">
        <is>
          <t>ข้อสอบจริง</t>
        </is>
      </c>
      <c r="R30" s="185" t="inlineStr">
        <is>
          <t>2563</t>
        </is>
      </c>
      <c r="S30" s="185" t="n"/>
    </row>
    <row r="31" ht="24" customHeight="1" s="49">
      <c r="A31" s="185" t="n">
        <v>29</v>
      </c>
      <c r="B31" s="186" t="n"/>
      <c r="C31" s="186" t="inlineStr">
        <is>
          <t>ในกระบวนการผลิตยาเม็ดเคลือบฟิล์ม Metformin hydrochloride หากพบปัญหาฟิล์มเคลือบแตกร้าว (Film cracking) บริเวณขอบและผิวหน้าของเม็ดยา สาเหตุที่เป็นไปได้มากที่สุดในสูตรน้ำยาเคลือบคือข้อใด</t>
        </is>
      </c>
      <c r="D31" s="186" t="n"/>
      <c r="E31" s="186" t="inlineStr">
        <is>
          <t>ปริมาณสารเพิ่มความยืดหยุ่น (Plasticizer) ในสูตรน้ำยาเคลือบน้อยเกินไป</t>
        </is>
      </c>
      <c r="F31" s="186" t="inlineStr">
        <is>
          <t>อุณหภูมิของลมร้อนในหม้อเคลือบต่ำเกินไป</t>
        </is>
      </c>
      <c r="G31" s="186" t="inlineStr">
        <is>
          <t>ความเร็วในการหมุนของหม้อเคลือบ (Pan speed) เร็วเกินไป</t>
        </is>
      </c>
      <c r="H31" s="186" t="inlineStr">
        <is>
          <t>อัตราการพ่นน้ำยาเคลือบ (Spray rate) ช้าเกินไป</t>
        </is>
      </c>
      <c r="I31" s="186" t="inlineStr">
        <is>
          <t>ความหนืดของน้ำยาเคลือบสูงเกินไป</t>
        </is>
      </c>
      <c r="J31" s="185" t="n">
        <v>1</v>
      </c>
      <c r="K31" s="186" t="inlineStr">
        <is>
          <t>✅ คำตอบที่ถูกต้อง: ข้อ ก. ปริมาณสารเพิ่มความยืดหยุ่น (Plasticizer) ในสูตรน้ำยาเคลือบน้อยเกินไป
🎯 ทำไมข้อนี้ถึงถูก:
ข้อ ก. ถูกต้อง เพราะ Plasticizer (เช่น PEG, Propylene glycol, Triethyl citrate) ทำหน้าที่แทรกระหว่างสายพอลิเมอร์ ลดแรงดึงดูดระหว่างสายพอลิเมอร์ และลดค่าโมดูลัสความยืดหยุ่น หากในสูตรมีปริมาณ Plasticizer ต่ำเกินไป ฟิล์มจะมีความเปราะสูง (Brittle film) ไม่สามารถทนต่อแรงเค้นและการขยายตัว/หดตัวของแกนเม็ดยา (Core tablet expansion) ได้ ทำให้ฟิล์มเกิดการแตกร้าว (Cracking) ตามขอบและผิวหน้า
🔍 ข้ออื่นผิดเพราะอะไร:
• ข้อ ข. (อุณหภูมิต่ำเกินไป): มักทำให้ฟิล์มแห้งช้าและเกิดปัญหาเม็ดยาติดกัน (Sticking / Twinning) ไม่ใช่สาเหตุหลักของ Cracking
• ข้อ ค. (หมุนหม้อเร็วเกินไป): อาจทำให้ขอบเม็ดยาสึกกร่อน (Edge chipping) หรือผิวฟิล์มถลอก (Attrition)
• ข้อ ง. (พ่นน้ำยาเคลือบช้าเกินไป): ทำให้การเคลือบใช้เวลานานขึ้น แต่ไม่ทำให้ฟิล์มเปราะแตก
• ข้อ จ. (น้ำยาเคลือบหนืดเกินไป): ทำให้ละอองสเปรย์กระจายตัวไม่ดี เกิดผิวขรุขระแบบเปลือกส้ม (Orange peel)</t>
        </is>
      </c>
      <c r="L31" s="186" t="n"/>
      <c r="M31" s="186" t="inlineStr">
        <is>
          <t>Product Group 4: Preformulation &amp; GMP</t>
        </is>
      </c>
      <c r="N31" s="186" t="inlineStr">
        <is>
          <t>4.4 Good Manufacturing Practice</t>
        </is>
      </c>
      <c r="O31" s="185" t="inlineStr">
        <is>
          <t>Product</t>
        </is>
      </c>
      <c r="P31" s="186" t="inlineStr">
        <is>
          <t>ข้อสอบจริง Product ปี 2563 ข้อ 17</t>
        </is>
      </c>
      <c r="Q31" s="185" t="inlineStr">
        <is>
          <t>ข้อสอบจริง</t>
        </is>
      </c>
      <c r="R31" s="185" t="inlineStr">
        <is>
          <t>2563</t>
        </is>
      </c>
      <c r="S31" s="185" t="n"/>
    </row>
    <row r="32" ht="24" customHeight="1" s="49">
      <c r="A32" s="185" t="n">
        <v>30</v>
      </c>
      <c r="B32" s="186" t="n"/>
      <c r="C32" s="186" t="inlineStr">
        <is>
          <t>ในการเคลือบฟิล์มยาเม็ดที่มีรอยบากและโลโก้ตัวอักษรนูน หากพบปัญหาฟิล์มเคลือบตึงขึงข้ามร่องตัวอักษรจนมองไม่เห็นข้อความ (Bridging of logo) จะมีแนวทางในการปรับปรุงกระบวนการและสูตรตำรับอย่างไร</t>
        </is>
      </c>
      <c r="D32" s="186" t="n"/>
      <c r="E32" s="186" t="inlineStr">
        <is>
          <t>เพิ่มปริมาณ Talcum ในน้ำยาเคลือบ</t>
        </is>
      </c>
      <c r="F32" s="186" t="inlineStr">
        <is>
          <t>ปรับแต่งแบบหัวสากให้ปั๊มร่องตัวอักษรให้ลึกและชันขึ้น</t>
        </is>
      </c>
      <c r="G32" s="186" t="inlineStr">
        <is>
          <t>เพิ่มปริมาณสารเพิ่มความยืดหยุ่น (Plasticizer) ในสูตรน้ำยาเคลือบ</t>
        </is>
      </c>
      <c r="H32" s="186" t="inlineStr">
        <is>
          <t>เพิ่มปริมาณสารทึบแสง Opacifier (Titanium dioxide)</t>
        </is>
      </c>
      <c r="I32" s="186" t="inlineStr">
        <is>
          <t>เพิ่มอุณหภูมิของหม้อเคลือบให้สูงขึ้นอย่างมาก</t>
        </is>
      </c>
      <c r="J32" s="185" t="n">
        <v>3</v>
      </c>
      <c r="K32" s="186" t="inlineStr">
        <is>
          <t>✅ คำตอบที่ถูกต้อง: ข้อ ค. เพิ่มปริมาณสารเพิ่มความยืดหยุ่น (Plasticizer) ในสูตรน้ำยาเคลือบ
🎯 ทำไมข้อนี้ถึงถูก:
ข้อ ค. ถูกต้อง เพราะการเพิ่มปริมาณ Plasticizer จะช่วยลดค่าความเค้นภายใน (Internal stress) ของฟิล์ม เพิ่มความยืดหยุ่นและความเหนียว (Film flexibility &amp; elongation) ทำให้ฟิล์มสามารถแนบตัวสนิทไปตามร่องและรายละเอียดของตัวอักษรบนหน้าเม็ดยาได้อย่างสมบูรณ์
🔍 ข้ออื่นผิดเพราะอะไร:
• ข้อ ก. (เพิ่ม Talcum): Talcum ทำหน้าที่เป็น Anti-tacking agent ไม่ได้ช่วยลดแรงเค้นภายในฟิล์ม
• ข้อ ข. (ปั๊มร่องตัวอักษรให้ลึกขึ้น): จะยิ่งทำให้เกิด Bridging รุนแรงขึ้นเพราะฟิล์มต้องขึงข้ามร่องที่ลึกและชันกว่าเดิม
• ข้อ ง. (เพิ่ม Opacifier): Titanium dioxide ปรับความทึบแสง ไม่ส่งผลต่อความยืดหยุ่นของฟิล์ม
• ข้อ จ. (เพิ่มอุณหภูมิหม้อเคลือบสูงขึ้น): จะทำให้น้ำยาแห้งเร็วและฟิล์มหดตัวเร็วขึ้น ยิ่งเพิ่มปัญหา Bridging</t>
        </is>
      </c>
      <c r="L32" s="186" t="n"/>
      <c r="M32" s="186" t="inlineStr">
        <is>
          <t>Product Group 4: Preformulation &amp; GMP</t>
        </is>
      </c>
      <c r="N32" s="186" t="inlineStr">
        <is>
          <t>4.4 Good Manufacturing Practice</t>
        </is>
      </c>
      <c r="O32" s="185" t="inlineStr">
        <is>
          <t>Product</t>
        </is>
      </c>
      <c r="P32" s="186" t="inlineStr">
        <is>
          <t>ข้อสอบจริง Product ปี 2563 ข้อ 31</t>
        </is>
      </c>
      <c r="Q32" s="185" t="inlineStr">
        <is>
          <t>ข้อสอบจริง</t>
        </is>
      </c>
      <c r="R32" s="185" t="inlineStr">
        <is>
          <t>2563</t>
        </is>
      </c>
      <c r="S32" s="185" t="n"/>
    </row>
    <row r="33" ht="24" customHeight="1" s="49">
      <c r="A33" s="185" t="n">
        <v>31</v>
      </c>
      <c r="B33" s="186" t="n"/>
      <c r="C33" s="186" t="inlineStr">
        <is>
          <t>รูปแบบกราฟระดับความเข้มข้นของยานิโคตินในกระแสเลือดเทียบกับเวลา (Plasma concentration-time profile) ของการบริหารยาด้วยหมากฝรั่งนิโคติน Nicotine gum 2 mg จำนวน 1 ชิ้น เปรียบเทียบกับ แผ่นแปะส่งผ่านทางผิวหนัง Nicotine transdermal patch 21 mg จำนวน 1 แผ่น มีลักษณะอย่างไรตามลำดับ</t>
        </is>
      </c>
      <c r="D33" s="186" t="n"/>
      <c r="E33" s="186" t="inlineStr">
        <is>
          <t>กราฟระดับยาเพิ่มขึ้นช้าๆ คงที่ตลอด 24 ชั่วโมง ทั้งสองรูปแบบ</t>
        </is>
      </c>
      <c r="F33" s="186" t="inlineStr">
        <is>
          <t>Nicotine gum ให้ระดับยาคงที่เรียบสม่ำเสมอ ส่วน Nicotine patch ให้ระดับยาพุ่งสูงเป็นยอดแหลมสลับขึ้นลง</t>
        </is>
      </c>
      <c r="G33" s="186" t="inlineStr">
        <is>
          <t>Nicotine gum ให้ระดับยาพุ่งขึ้นเป็นยอดคลื่นอย่างรวดเร็วและลดลงเร็ว (Pulsatile peak and trough) ส่วน Nicotine patch ให้ระดับยาคงที่สม่ำเสมอตลอดวัน (Flat sustained plateau)</t>
        </is>
      </c>
      <c r="H33" s="186" t="inlineStr">
        <is>
          <t>ระดับยาของทั้งสองรูปแบบไม่สามารถตรวจวัดได้ในกระแสเลือด</t>
        </is>
      </c>
      <c r="I33" s="186" t="inlineStr">
        <is>
          <t>Nicotine gum มีระยะเวลาออกฤทธิ์ยาวนานกว่า Nicotine patch</t>
        </is>
      </c>
      <c r="J33" s="185" t="n">
        <v>3</v>
      </c>
      <c r="K33" s="186" t="inlineStr">
        <is>
          <t>✅ คำตอบที่ถูกต้อง: ข้อ ค. Nicotine gum ให้ระดับยาพุ่งขึ้นเป็นยอดคลื่นอย่างรวดเร็วและลดลงเร็ว (Pulsatile peak and trough) ส่วน Nicotine patch ให้ระดับยาคงที่สม่ำเสมอตลอดวัน (Flat sustained plateau)
🎯 ทำไมข้อนี้ถึงถูก:
ข้อ ค. ถูกต้อง เพราะ Nicotine chewing gum (ชนิดออกฤทธิ์เร็ว / Fast-acting NRT) ยาจะถูกดูดซึมผ่านเยื่อบุช่องปากอย่างรวดเร็วขณะเคี้ยว ทำให้ระดับยาในเลือดพุ่งขึ้นสู่จุดสูงสุด (Tmax) ภายใน 15-30 นาที เกิดเป็นกราฟยอดแหลม (Peak) เลียนแบบการสูบบุหรี่เพื่อระงับความอยากยากะทันหัน ขณะที่ Nicotine transdermal patch (ชนิดออกฤทธิ์ยาว / Long-acting NRT) ควบคุมการปลดปล่อยยาผ่านผิวหนังด้วยอัตราเร็วคงที่แบบลำดับศูนย์ (Zero-order release) ทำให้ระดับยาในเลือดคงที่สม่ำเสมอเป็นเส้นตรงราบตลอด 16-24 ชั่วโมง (Sustained baseline plateau)
🔍 ข้ออื่นผิดเพราะอะไร:
• ข้อ ก. (เพิ่มช้าๆ คงที่ทั้งสองรูปแบบ): ผิด เพราะหมากฝรั่งดูดซึมเร็วเกิด Peak ชัดเจน
• ข้อ ข. (ระบุคุณสมบัติสลับกัน): ผิด เพราะ Gum ให้ Peak ส่วน Patch ให้ Plateau
• ข้อ ง. (ตรวจวัดไม่ได้): ผิด NRT ทั้งสองรูปแบบให้ระดับยาในพลาสมาที่ตรวจวัดได้อย่างแม่นยำ
• ข้อ จ. (Gum ออกฤทธิ์ยาวนานกว่า Patch): ผิด Patch มีระยะเวลาออกฤทธิ์ 16-24 ชั่วโมง ขณะที่ Gum ออกฤทธิ์สั้นเพียง 1-2 ชั่วโมง</t>
        </is>
      </c>
      <c r="L33" s="186" t="n"/>
      <c r="M33" s="186" t="inlineStr">
        <is>
          <t>Product Group 4: Preformulation &amp; GMP</t>
        </is>
      </c>
      <c r="N33" s="186" t="inlineStr">
        <is>
          <t>4.3 Stability testing</t>
        </is>
      </c>
      <c r="O33" s="185" t="inlineStr">
        <is>
          <t>Product</t>
        </is>
      </c>
      <c r="P33" s="186" t="inlineStr">
        <is>
          <t>ข้อสอบจริง Product ปี 2563 ข้อ 35</t>
        </is>
      </c>
      <c r="Q33" s="185" t="inlineStr">
        <is>
          <t>ข้อสอบจริง</t>
        </is>
      </c>
      <c r="R33" s="185" t="inlineStr">
        <is>
          <t>2563</t>
        </is>
      </c>
      <c r="S33" s="185" t="n"/>
    </row>
    <row r="34" ht="24" customHeight="1" s="49">
      <c r="A34" s="185" t="n">
        <v>32</v>
      </c>
      <c r="B34" s="186" t="n"/>
      <c r="C34" s="186" t="inlineStr">
        <is>
          <t>ระบบนำส่งยาชนิดควบคุมด้วยแรงดันออสโมติก (Osmotic-controlled Drug Delivery System: OROS / Push-Pull Osmotic Pump) มีคุณสมบัติเด่นในข้อใด</t>
        </is>
      </c>
      <c r="D34" s="186" t="n"/>
      <c r="E34" s="186" t="inlineStr">
        <is>
          <t>ปลดปล่อยตัวยาสำคัญด้วยอัตราเร็วคงที่ตามจลนศาสตร์ลำดับศูนย์ (Zero-order drug release)</t>
        </is>
      </c>
      <c r="F34" s="186" t="inlineStr">
        <is>
          <t>กระบวนการผลิตมีต้นทุนต่ำกว่าการผลิตยาเม็ดธรรมดาทั่วไป</t>
        </is>
      </c>
      <c r="G34" s="186" t="inlineStr">
        <is>
          <t>โครงสร้างเม็ดยาทั้งหมดสามารถย่อยสลายและละลายหมดสิ้นในร่างกาย</t>
        </is>
      </c>
      <c r="H34" s="186" t="inlineStr">
        <is>
          <t>สามารถบรรจุตัวยาสำคัญในปริมาณสูงมาก (&gt;1,000 mg) ได้อย่างสะดวก</t>
        </is>
      </c>
      <c r="I34" s="186" t="inlineStr">
        <is>
          <t>อัตราการปลดปล่อยยาขึ้นอยู่กับค่าความเป็นกรด-ด่าง (pH) และการบีบตัวของทางเดินอาหาร</t>
        </is>
      </c>
      <c r="J34" s="185" t="n">
        <v>1</v>
      </c>
      <c r="K34" s="186" t="inlineStr">
        <is>
          <t>✅ คำตอบที่ถูกต้อง: ข้อ ก. ปลดปล่อยตัวยาสำคัญด้วยอัตราเร็วคงที่ตามจลนศาสตร์ลำดับศูนย์ (Zero-order drug release)
🎯 ทำไมข้อนี้ถึงถูก:
ข้อ ก. ถูกต้อง เพราะเมื่อน้ำจากทางเดินอาหารซึมผ่านเยื่อ semipermeable membrane เข้าสู่แกนยาด้วยแรงดันออสโมติก จะดันให้ตัวยาสำคัญถูกขับออกจากรูเจาะเลเซอร์ด้วยอัตราเร็วคงที่สมบูรณ์ตาม "จลนศาสตร์ลำดับศูนย์ (Zero-order release rate)" โดยอัตราการปล่อยยานี้เป็นอิสระอย่างสิ้นเชิงจากค่า pH ของทางเดินอาหาร, เอนไซม์ย่อยอาหาร, และการบีบตัวของลำไส้ (GI motility)
🔍 ข้ออื่นผิดเพราะอะไร:
• ข้อ ข. (ต้นทุนต่ำกว่ายาเม็ดธรรมดา): ผิด ระบบ OROS มีความซับซ้อนสูง ต้องใช้เทคโนโลยีเจาะรูด้วยเลเซอร์และเยื่อพิเศษ ทำให้ต้นทุนการผลิตสูงกว่า
• ข้อ ค. (ย่อยสลายหมดสิ้นในร่างกาย): ผิด เปลือก semipermeable membrane ไม่ย่อยสลายและไม่ละลายในทางเดินอาหาร จะถูกขับถ่ายออกมาทางอุจจาระในลักษณะเม็ดยาเปล่า (Ghost tablet / Ghost matrix)
• ข้อ ง. (บรรจุตัวยาได้สูงมาก (&gt;1,000 mg)): ผิด มีข้อจำกัดเรื่องขนาดเม็ดยา ไม่สามารถบรรจุตัวยาปริมาณสูงเกินไปได้
• ข้อ จ. (ขึ้นอยู่กับ pH และการบีบตัว): ผิด จุดเด่นของ OROS คืออัตราการปล่อยยาไม่ขึ้นกับ pH หรือสภาวะทางเดินอาหาร</t>
        </is>
      </c>
      <c r="L34" s="186" t="n"/>
      <c r="M34" s="186" t="inlineStr">
        <is>
          <t>Product Group 4: Preformulation &amp; GMP</t>
        </is>
      </c>
      <c r="N34" s="186" t="inlineStr">
        <is>
          <t>4.3 Stability testing</t>
        </is>
      </c>
      <c r="O34" s="185" t="inlineStr">
        <is>
          <t>Product</t>
        </is>
      </c>
      <c r="P34" s="186" t="inlineStr">
        <is>
          <t>ข้อสอบจริง Product ปี 2563 ข้อ 37</t>
        </is>
      </c>
      <c r="Q34" s="185" t="inlineStr">
        <is>
          <t>ข้อสอบจริง</t>
        </is>
      </c>
      <c r="R34" s="185" t="inlineStr">
        <is>
          <t>2563</t>
        </is>
      </c>
      <c r="S34" s="185" t="n"/>
    </row>
    <row r="35" ht="24" customHeight="1" s="49">
      <c r="A35" s="185" t="n">
        <v>33</v>
      </c>
      <c r="B35" s="186" t="n"/>
      <c r="C35" s="186" t="inlineStr">
        <is>
          <t>ในการผลิตวัคซีนไข้เลือดออกเดงกีชนิดเชื้อเป็นอ่อนฤทธิ์ (Live-attenuated Dengue vaccine) ด้วยกระบวนการทำแห้งแบบแช่เยือกแข็ง (Lyophilization / Freeze-drying) สารในข้อใดทำหน้าที่เป็นสารช่วยคงสภาพ (Stabilizer / Lyoprotectant) เพื่อปกป้องโครงสร้างแอนติเจนของไวรัสไม่ให้เสื่อมสภาพ</t>
        </is>
      </c>
      <c r="D35" s="186" t="n"/>
      <c r="E35" s="186" t="inlineStr">
        <is>
          <t>Aluminium hydroxide</t>
        </is>
      </c>
      <c r="F35" s="186" t="inlineStr">
        <is>
          <t>Beta-propiolactone</t>
        </is>
      </c>
      <c r="G35" s="186" t="inlineStr">
        <is>
          <t>Thimerosal</t>
        </is>
      </c>
      <c r="H35" s="186" t="inlineStr">
        <is>
          <t>Neomycin</t>
        </is>
      </c>
      <c r="I35" s="186" t="inlineStr">
        <is>
          <t>Magnesium sulfate / Magnesium salt (รวมถึง Sugars: Trehalose / Sucrose)</t>
        </is>
      </c>
      <c r="J35" s="185" t="n">
        <v>5</v>
      </c>
      <c r="K35" s="186" t="inlineStr">
        <is>
          <t>✅ คำตอบที่ถูกต้อง: ข้อ จ. Magnesium sulfate / Magnesium salt (รวมถึง Sugars: Trehalose / Sucrose)
🎯 ทำไมข้อนี้ถึงถูก:
ข้อ จ. ถูกต้อง เพราะเกลือแมกนีเซียม (เช่น MgSO4 / MgCl2) รวมถึงน้ำตาลซูโครส ทรีฮาโลส และกรดอะมิโน ทำหน้าที่เป็น Stabilizer / Lyoprotectant เข้าไปจับและรักษาสภาพความคงตัวของโครงสร้างแคปซิดและโปรตีนเปลือกหุ้มไวรัสเดงกีระหว่างขั้นตอนการแช่แข็งและการระเหิดแห้งสูญญากาศ
🔍 ข้ออื่นผิดเพราะอะไร:
• ข้อ ก. (Aluminium hydroxide): เป็นสารกระตุ้นภูมิคุ้มกัน (Adjuvant) ซึ่งใช้เฉพาะในวัคซีนชนิดเชื้อตายหรือซับยูนิต ห้ามใช้ในวัคซีนเชื้อเป็นเพราะอาจทำลายเชื้อไวรัส
• ข้อ ข. (Beta-propiolactone): เป็นสารฆ่าเชื้อ/ทำลายฤทธิ์ไวรัส (Inactivating agent) สำหรับผลิตวัคซีนเชื้อตาย (Inactivated vaccine) เช่น วัคซีนพิษสุนัขบ้า
• ข้อ ค. (Thimerosal): เป็นสารกันเสียต้านจุลชีพกลุ่มปรอทอินทรีย์ (Preservative) สำหรับวัคซีนเชื้อตายชนิด Multi-dose
• ข้อ ง. (Neomycin): เป็นยาปฏิชีวนะที่เติมเพื่อป้องกันแบคทีเรียปนเปื้อนในกระบวนการเพาะเลี้ยงเซลล์ ไม่ใช่สารคงสภาพแอนติเจน</t>
        </is>
      </c>
      <c r="L35" s="186" t="n"/>
      <c r="M35" s="186" t="inlineStr">
        <is>
          <t>Product Group 4: Preformulation &amp; GMP</t>
        </is>
      </c>
      <c r="N35" s="186" t="inlineStr">
        <is>
          <t>4.3 Stability testing</t>
        </is>
      </c>
      <c r="O35" s="185" t="inlineStr">
        <is>
          <t>Product</t>
        </is>
      </c>
      <c r="P35" s="186" t="inlineStr">
        <is>
          <t>ข้อสอบจริง Product ปี 2563 ข้อ 65</t>
        </is>
      </c>
      <c r="Q35" s="185" t="inlineStr">
        <is>
          <t>ข้อสอบจริง</t>
        </is>
      </c>
      <c r="R35" s="185" t="inlineStr">
        <is>
          <t>2563</t>
        </is>
      </c>
      <c r="S35" s="185" t="n"/>
    </row>
    <row r="36" ht="24" customHeight="1" s="49">
      <c r="A36" s="185" t="n">
        <v>34</v>
      </c>
      <c r="B36" s="186" t="n"/>
      <c r="C36" s="186" t="inlineStr">
        <is>
          <t>ตัวยาสำคัญที่มีคุณสมบัติเหมาะสมในการนำมาพัฒนาเป็นยาในรูปแบบควบคุมการปลดปล่อย (Controlled-release / Extended-release dosage forms) ควรมีคุณสมบัติทางเคมีกายภาพและเภสัชจลนศาสตร์ตรงกับข้อใด</t>
        </is>
      </c>
      <c r="D36" s="186" t="n"/>
      <c r="E36" s="186" t="inlineStr">
        <is>
          <t>ตัวยามีความสามารถในการละลายน้ำได้ปานกลาง และดูดซึมได้ดีตลอดทางเดินอาหาร</t>
        </is>
      </c>
      <c r="F36" s="186" t="inlineStr">
        <is>
          <t>ตัวยามีค่าครึ่งชีวิตของการขจัดยายาวนานมาก (t1/2 &gt; 24 ชั่วโมง)</t>
        </is>
      </c>
      <c r="G36" s="186" t="inlineStr">
        <is>
          <t>ตัวยามีช่วงการรักษาที่แคบมาก (Very narrow therapeutic index)</t>
        </is>
      </c>
      <c r="H36" s="186" t="inlineStr">
        <is>
          <t>ตัวยาสลายตัวได้ง่ายและรวดเร็วในสภาวะกรดของกระเพาะอาหาร</t>
        </is>
      </c>
      <c r="I36" s="186" t="inlineStr">
        <is>
          <t>ตัวยามีโมเลกุลขนาดใหญ่มากและมีค่าการดูดซึมต่ำมาก</t>
        </is>
      </c>
      <c r="J36" s="185" t="n">
        <v>1</v>
      </c>
      <c r="K36" s="186" t="inlineStr">
        <is>
          <t>✅ คำตอบที่ถูกต้อง: ข้อ ก. ตัวยามีความสามารถในการละลายน้ำได้ปานกลาง และดูดซึมได้ดีตลอดทางเดินอาหาร
🎯 ทำไมข้อนี้ถึงถูก:
ข้อ ก. ถูกต้อง เพราะตัวยาที่เหมาะสมต้องมีคุณสมบัติการละลายน้ำได้ปานกลาง (Moderate water solubility: 0.1-10 mg/mL) เพื่อให้สามารถควบคุมอัตราการละลายและการแพร่ผ่านเมทริกซ์ได้สม่ำเสมอ และต้องสามารถดูดซึมได้ตลอดความยาวของทางเดินอาหาร (Uniform absorption throughout GI tract)
🔍 ข้ออื่นผิดเพราะอะไร:
• ข้อ ข. (มีค่าครึ่งชีวิตยาวนานมาก (t1/2 &gt; 24 ชั่วโมง)): ยาที่มี t1/2 ยาวมากอยู่แล้ว สามารถบริหารยาเพียงวันละครั้งได้ตามธรรมชาติ ไม่มีความจำเป็นต้องพัฒนาเป็น Controlled-release (ยาที่เหมาะสำหรับ CR ควรมี t1/2 สั้น-ปานกลาง ระหว่าง 2-8 ชั่วโมง)
• ข้อ ค. (มีช่วงการรักษาแคบมาก): ยาที่มี Narrow therapeutic index (เช่น Digoxin, Warfarin) มีความเสี่ยงสูงมากหากเกิดปัญหาปลดปล่อยยาทันทีทั้งหมด (Dose dumping) จนเกิดพิษถึงชีวิต
• ข้อ ง. (สลายตัวง่ายในกรด): ยาที่สลายตัวในกรดควรทำเป็น Enteric-coated มากกว่า CR
• ข้อ จ. (โมเลกุลใหญ่ ดูดซึมต่ำ): ไม่เหมาะกับการนำส่งแบบ CR ทางปาก</t>
        </is>
      </c>
      <c r="L36" s="186" t="n"/>
      <c r="M36" s="186" t="inlineStr">
        <is>
          <t>Product Group 4: Preformulation &amp; GMP</t>
        </is>
      </c>
      <c r="N36" s="186" t="inlineStr">
        <is>
          <t>4.3 Stability testing</t>
        </is>
      </c>
      <c r="O36" s="185" t="inlineStr">
        <is>
          <t>Product</t>
        </is>
      </c>
      <c r="P36" s="186" t="inlineStr">
        <is>
          <t>ข้อสอบจริง Product ปี 2561 ข้อ 3</t>
        </is>
      </c>
      <c r="Q36" s="185" t="inlineStr">
        <is>
          <t>ข้อสอบจริง</t>
        </is>
      </c>
      <c r="R36" s="185" t="inlineStr">
        <is>
          <t>2561</t>
        </is>
      </c>
      <c r="S36" s="185" t="n"/>
    </row>
    <row r="37" ht="24" customHeight="1" s="49">
      <c r="A37" s="185" t="n">
        <v>35</v>
      </c>
      <c r="B37" s="186" t="n"/>
      <c r="C37" s="186" t="inlineStr">
        <is>
          <t>ในสูตรน้ำยาเคลือบฟิล์มยาเม็ด Ferrous sulfate ข้อใดต่อไปนี้ระบุหน้าที่ของสารช่วยในสูตรตำรับได้อย่างถูกต้องตามหลักวิชาชีพเภสัชกรรม</t>
        </is>
      </c>
      <c r="D37" s="186" t="n"/>
      <c r="E37" s="186" t="inlineStr">
        <is>
          <t>Talcum ทำหน้าที่เป็นสารก่อฟิล์มหลัก (Film former)</t>
        </is>
      </c>
      <c r="F37" s="186" t="inlineStr">
        <is>
          <t>Ethyl alcohol ทำหน้าที่เป็นสารต้านออกซิเดชัน (Antioxidant)</t>
        </is>
      </c>
      <c r="G37" s="186" t="inlineStr">
        <is>
          <t>Propylene glycol ทำหน้าที่เป็นสารเพิ่มความยืดหยุ่นของฟิล์ม (Plasticizer)</t>
        </is>
      </c>
      <c r="H37" s="186" t="inlineStr">
        <is>
          <t>Titanium dioxide ทำหน้าที่เป็นสารก่อฟิล์มหลัก (Film former)</t>
        </is>
      </c>
      <c r="I37" s="186" t="inlineStr">
        <is>
          <t>Hydroxypropyl methylcellulose (HPMC) ทำหน้าที่เป็นสารทึบแสง (Opacifier)</t>
        </is>
      </c>
      <c r="J37" s="185" t="n">
        <v>3</v>
      </c>
      <c r="K37" s="186" t="inlineStr">
        <is>
          <t>✅ คำตอบที่ถูกต้อง: ข้อ ค. Propylene glycol ทำหน้าที่เป็นสารเพิ่มความยืดหยุ่นของฟิล์ม (Plasticizer)
🎯 ทำไมข้อนี้ถึงถูก:
ข้อ ค. ถูกต้อง เพราะ Propylene glycol (รวมถึง PEG 400, Glycerin, Triethyl citrate) ทำหน้าที่เป็น "Plasticizer (สารเพิ่มความยืดหยุ่น)" เข้าไปแทรกระหว่างสายพอลิเมอร์ ลดอุณหภูมิการเปลี่ยนสถานะคล้ายแก้ว (Glass transition temperature: Tg) และลดความเปราะ ช่วยให้ฟิล์มเหนียว ยืดหยุ่น และไม่แตกร้าว
🔍 ข้ออื่นผิดเพราะอะไร:
• ข้อ ก. (Talcum เป็นสารก่อฟิล์มหลัก): ผิด Talcum ทำหน้าที่เป็น Anti-tacking agent (สารกันติดเหนียว) และ Glidant
• ข้อ ข. (Ethyl alcohol เป็น Antioxidant): ผิด Ethyl alcohol ทำหน้าที่เป็น Solvent / Vehicle (ตัวทำละลายอินทรีย์ที่ระเหยง่าย)
• ข้อ ง. (Titanium dioxide เป็นสารก่อฟิล์ม): ผิด Titanium dioxide (TiO2) ทำหน้าที่เป็น Opacifier (สารทึบแสง) และ White pigment
• ข้อ จ. (HPMC เป็นสารทึบแสง): ผิด HPMC (Hypromellose) ทำหน้าที่เป็น Film-forming polymer (สารก่อฟิล์มหลัก)</t>
        </is>
      </c>
      <c r="L37" s="186" t="n"/>
      <c r="M37" s="186" t="inlineStr">
        <is>
          <t>Product Group 4: Preformulation &amp; GMP</t>
        </is>
      </c>
      <c r="N37" s="186" t="inlineStr">
        <is>
          <t>4.1 Excipients classification</t>
        </is>
      </c>
      <c r="O37" s="185" t="inlineStr">
        <is>
          <t>Product</t>
        </is>
      </c>
      <c r="P37" s="186" t="inlineStr">
        <is>
          <t>ข้อสอบจริง Product ปี 2561 ข้อ 4</t>
        </is>
      </c>
      <c r="Q37" s="185" t="inlineStr">
        <is>
          <t>ข้อสอบจริง</t>
        </is>
      </c>
      <c r="R37" s="185" t="inlineStr">
        <is>
          <t>2561</t>
        </is>
      </c>
      <c r="S37" s="185" t="n"/>
    </row>
    <row r="38" ht="24" customHeight="1" s="49">
      <c r="A38" s="185" t="n">
        <v>36</v>
      </c>
      <c r="B38" s="186" t="n"/>
      <c r="C38" s="186" t="inlineStr">
        <is>
          <t>ระบบนำส่งยาชนิดเมทริกซ์ชนิดไม่ละลายน้ำ (Insoluble / Inert matrix system) มีจลนศาสตร์และรูปแบบการปลดปล่อยตัวยาสำคัญสอดคล้องกับแบบจำลองและจลนศาสตร์ในข้อใด</t>
        </is>
      </c>
      <c r="D38" s="186" t="n"/>
      <c r="E38" s="186" t="inlineStr">
        <is>
          <t>Higuchi model (Pseudo-first order / Square-root of time kinetics: Q ∝ t^0.5)</t>
        </is>
      </c>
      <c r="F38" s="186" t="inlineStr">
        <is>
          <t>Zero-order kinetics (Q ∝ t)</t>
        </is>
      </c>
      <c r="G38" s="186" t="inlineStr">
        <is>
          <t>Second-order kinetics</t>
        </is>
      </c>
      <c r="H38" s="186" t="inlineStr">
        <is>
          <t>Hixson-Crowell cube-root law</t>
        </is>
      </c>
      <c r="I38" s="186" t="inlineStr">
        <is>
          <t>Weibull distribution model</t>
        </is>
      </c>
      <c r="J38" s="185" t="n">
        <v>1</v>
      </c>
      <c r="K38" s="186" t="inlineStr">
        <is>
          <t>✅ คำตอบที่ถูกต้อง: ข้อ ก. Higuchi model (Pseudo-first order / Square-root of time kinetics: Q ∝ t^0.5)
🎯 ทำไมข้อนี้ถึงถูก:
ข้อ ก. ถูกต้อง เพราะการปลดปล่อยยาจาก Inert matrix ถูกอธิบายด้วย "Higuchi equation" ซึ่งระบุว่า ปริมาณยาที่ปลดปล่อยต่อหน่วยพื้นที่ (Q) จะแปรผันตรงกับ "รากที่สองของเวลา (Square-root of time: Q = [D·ε/τ (2A - ε·Cs) Cs·t]^0.5 หรือ Q = k_H · t^0.5)" ซึ่งจัดเป็น Pseudo-first order kinetics โดยอัตราการปล่อยยาจะเร็วในช่วงแรกและค่อยๆ ชะลอลงตามระยะทางการแพร่ที่ไกลขึ้น
🔍 ข้ออื่นผิดเพราะอะไร:
• ข้อ ข. (Zero-order kinetics): เป็นการปลดปล่อยด้วยอัตราเร็วคงที่ (Q = k0·t) พบในระบบ Osmotic pump (OROS) หรือ Reservoir system ที่ควบคุมด้วย Membrane
• ข้อ ค. (Second-order kinetics): พบในปฏิกิริยาเคมีระหว่างสารสองตัว ไม่ใช่จลนศาสตร์การปลดปล่อยยาจากเมทริกซ์
• ข้อ ง. (Hixson-Crowell cube-root law): อธิบายการละลายของอนุภาคหรือยาเม็ดที่มีขนาดเล็กลงตามการสึกกร่อน (Erosion-controlled release) เช่น Soluble matrix
• ข้อ จ. (Weibull distribution model): เป็นสมการเชิงประจักษ์ทางคณิตศาสตร์ ไม่ใช่แบบจำลองการแพร่พื้นฐานของ Higuchi</t>
        </is>
      </c>
      <c r="L38" s="186" t="n"/>
      <c r="M38" s="186" t="inlineStr">
        <is>
          <t>Product Group 4: Preformulation &amp; GMP</t>
        </is>
      </c>
      <c r="N38" s="186" t="inlineStr">
        <is>
          <t>4.3 Stability testing</t>
        </is>
      </c>
      <c r="O38" s="185" t="inlineStr">
        <is>
          <t>Product</t>
        </is>
      </c>
      <c r="P38" s="186" t="inlineStr">
        <is>
          <t>ข้อสอบจริง Product ปี 2561 ข้อ 14</t>
        </is>
      </c>
      <c r="Q38" s="185" t="inlineStr">
        <is>
          <t>ข้อสอบจริง</t>
        </is>
      </c>
      <c r="R38" s="185" t="inlineStr">
        <is>
          <t>2561</t>
        </is>
      </c>
      <c r="S38" s="185" t="n"/>
    </row>
    <row r="39" ht="24" customHeight="1" s="49">
      <c r="A39" s="185" t="n">
        <v>37</v>
      </c>
      <c r="B39" s="186" t="n"/>
      <c r="C39" s="186" t="inlineStr">
        <is>
          <t>สารลดแรงตึงผิว Polysorbate 80 (Tween 80) ในสูตรตำรับยาแผนปัจจุบัน ทำหน้าที่ทางเภสัชกรรมหลักในข้อใดได้อย่างมีประสิทธิภาพ</t>
        </is>
      </c>
      <c r="D39" s="186" t="n"/>
      <c r="E39" s="186" t="inlineStr">
        <is>
          <t>Antioxidant</t>
        </is>
      </c>
      <c r="F39" s="186" t="inlineStr">
        <is>
          <t>Preservative</t>
        </is>
      </c>
      <c r="G39" s="186" t="inlineStr">
        <is>
          <t>Reducing agent</t>
        </is>
      </c>
      <c r="H39" s="186" t="inlineStr">
        <is>
          <t>Solubilizing agent และ O/W Emulsifying agent (รวมถึง Wetting agent)</t>
        </is>
      </c>
      <c r="I39" s="186" t="inlineStr">
        <is>
          <t>Chelating agent</t>
        </is>
      </c>
      <c r="J39" s="185" t="n">
        <v>4</v>
      </c>
      <c r="K39" s="186" t="inlineStr">
        <is>
          <t>✅ คำตอบที่ถูกต้อง: ข้อ ง. Solubilizing agent และ O/W Emulsifying agent (รวมถึง Wetting agent)
🎯 ทำไมข้อนี้ถึงถูก:
ข้อ ง. ถูกต้อง เพราะด้วยค่า HLB ที่สูง (HLB = 15.0) ทำให้ Polysorbate 80 มีความชอบน้ำสูง จึงทำหน้าที่เป็น "Solubilizing agent (สารช่วยเพิ่มการละลายโดยการเกิดไมเซลล์)" สำหรับตัวยาที่ไม่ละลายน้ำ, ทำหน้าที่เป็น "O/W Emulsifying agent (สารก่ออิมัลชันชนิดน้ำมันในน้ำ)" และทำหน้าที่เป็น "Wetting agent (สารช่วยเปียก)" ในยาน้ำแขวนตะกอนและยาฉีด
🔍 ข้ออื่นผิดเพราะอะไร:
• ข้อ ก. (Antioxidant): Polysorbate 80 ไม่มีคุณสมบัติต้านออกซิเดชัน (และในทางกลับกัน ตัวมันเองอาจเกิด Peroxide ได้หากเก็บไม่ดี)
• ข้อ ข. (Preservative): Polysorbate 80 ไม่ใช่สารกันเสีย และอาจไปจับลดประสิทธิภาพของสารกันเสียกลุ่ม Parabens ได้
• ข้อ ค. (Reducing agent): ไม่ใช่สารรีดิวซ์
• ข้อ จ. (Chelating agent): ไม่ใช่สารจับประจุโลหะ</t>
        </is>
      </c>
      <c r="L39" s="186" t="n"/>
      <c r="M39" s="186" t="inlineStr">
        <is>
          <t>Product Group 4: Preformulation &amp; GMP</t>
        </is>
      </c>
      <c r="N39" s="186" t="inlineStr">
        <is>
          <t>4.1 Excipients classification</t>
        </is>
      </c>
      <c r="O39" s="185" t="inlineStr">
        <is>
          <t>Product</t>
        </is>
      </c>
      <c r="P39" s="186" t="inlineStr">
        <is>
          <t>ข้อสอบจริง Product ปี 2561 ข้อ 23</t>
        </is>
      </c>
      <c r="Q39" s="185" t="inlineStr">
        <is>
          <t>ข้อสอบจริง</t>
        </is>
      </c>
      <c r="R39" s="185" t="inlineStr">
        <is>
          <t>2561</t>
        </is>
      </c>
      <c r="S39" s="185" t="n"/>
    </row>
    <row r="40" ht="24" customHeight="1" s="49">
      <c r="A40" s="185" t="n">
        <v>38</v>
      </c>
      <c r="B40" s="186" t="n"/>
      <c r="C40" s="186" t="inlineStr">
        <is>
          <t>หากต้องการตรวจนับจำนวนเชื้อจุลินทรีย์ที่มีชีวิตทั้งหมด (Total Viable Microbial Count: TVC / TAMC) ในวัตถุดิบและผลิตภัณฑ์ยาตามข้อกำหนดเภสัชตำรับ USP &lt;61&gt; วิธีการเพาะเลี้ยงเชื้อในข้อใดมีความเหมาะสมและสามารถตรวจนับตัวอย่างปริมาตรมาก (1 mL) ได้อย่างแม่นยำที่สุด</t>
        </is>
      </c>
      <c r="D40" s="186" t="n"/>
      <c r="E40" s="186" t="inlineStr">
        <is>
          <t>Pour plate method (การเทอาหารเลี้ยงเชื้อลงจานผสมกับตัวอย่าง)</t>
        </is>
      </c>
      <c r="F40" s="186" t="inlineStr">
        <is>
          <t>Spread plate method</t>
        </is>
      </c>
      <c r="G40" s="186" t="inlineStr">
        <is>
          <t>Agar slant streak</t>
        </is>
      </c>
      <c r="H40" s="186" t="inlineStr">
        <is>
          <t>Three sector streak</t>
        </is>
      </c>
      <c r="I40" s="186" t="inlineStr">
        <is>
          <t>Quadrant streak method</t>
        </is>
      </c>
      <c r="J40" s="185" t="n">
        <v>1</v>
      </c>
      <c r="K40" s="186" t="inlineStr">
        <is>
          <t>✅ คำตอบที่ถูกต้อง: ข้อ ก. Pour plate method (การเทอาหารเลี้ยงเชื้อลงจานผสมกับตัวอย่าง)
🎯 ทำไมข้อนี้ถึงถูก:
ข้อ ก. ถูกต้อง เพราะ "Pour plate method" เป็นวิธีที่ปิเปตสารละลายตัวอย่างปริมาตร 1.0 mL ลงในจานเพาะเชื้อ แล้วเทอาหารเลี้ยงเชื้อวุ้นเหลวที่อุณหภูมิประมาณ 45°C ลงไปผสมหมุนวนอย่างสม่ำเสมอ ทำให้สามารถตรวจนับเชื้อที่กระจายอยู่ทั้งบนผิววุ้นและในเนื้อวุ้นได้อย่างแม่นยำ เหมาะกับตัวอย่างที่มีจำนวนเชื้อปานกลางถึงต่ำ และรองรับปริมาตรตัวอย่างได้มากกว่า Spread plate (ซึ่งรับได้เพียง 0.1 mL)
🔍 ข้ออื่นผิดเพราะอะไร:
• ข้อ ข. (Spread plate method): ปิเปตตัวอย่างลงบนผิวหน้าวุ้นได้จำกัดเพียง 0.1 mL หากใส่มากกว่านี้ของเหลวจะไม่ซึมและโคโลนีจะไหลรวมกัน
• ข้อ ค. (Agar slant streak): เป็นการเพาะเลี้ยงเพื่อเก็บรักษาเชื้อหรือทดสอบชีวเคมี ไม่ใช่วิธีนับจำนวนเชิงปริมาณ
• ข้อ ง. (Three sector streak): เป็นเทคนิคการขีดเชื้อเพื่อแยกโคโลนีเดี่ยว (Isolation streak) เชิงคุณภาพ
• ข้อ จ. (Quadrant streak method): เป็นการขีดเชื้อ 4 ทิศทางเพื่อแยกเชื้อบริสุทธิ์ ไม่ใช่วิธีนับจำนวนโคโลนีเชิงปริมาณ</t>
        </is>
      </c>
      <c r="L40" s="186" t="n"/>
      <c r="M40" s="186" t="inlineStr">
        <is>
          <t>Product Group 4: Preformulation &amp; GMP</t>
        </is>
      </c>
      <c r="N40" s="186" t="inlineStr">
        <is>
          <t>4.4 Good Manufacturing Practice</t>
        </is>
      </c>
      <c r="O40" s="185" t="inlineStr">
        <is>
          <t>Product</t>
        </is>
      </c>
      <c r="P40" s="186" t="inlineStr">
        <is>
          <t>ข้อสอบจริง Product ปี 2561 ข้อ 27</t>
        </is>
      </c>
      <c r="Q40" s="185" t="inlineStr">
        <is>
          <t>ข้อสอบจริง</t>
        </is>
      </c>
      <c r="R40" s="185" t="inlineStr">
        <is>
          <t>2561</t>
        </is>
      </c>
      <c r="S40" s="185" t="n"/>
    </row>
    <row r="41" ht="24" customHeight="1" s="49">
      <c r="A41" s="185" t="n">
        <v>39</v>
      </c>
      <c r="B41" s="186" t="n"/>
      <c r="C41" s="186" t="inlineStr">
        <is>
          <t>หากทำการทดสอบเพาะเลี้ยงเชื้อจุลินทรีย์โดยใช้อาหารเลี้ยงเชื้อและบ่มในสภาวะที่มีออกซิเจนปกติ (Aerobic incubation condition) จะ "ไม่สามารถ" ตรวจพบเชื้อแบคทีเรียในข้อใด</t>
        </is>
      </c>
      <c r="D41" s="186" t="n"/>
      <c r="E41" s="186" t="inlineStr">
        <is>
          <t>Staphylococcus aureus</t>
        </is>
      </c>
      <c r="F41" s="186" t="inlineStr">
        <is>
          <t>Haemophilus influenzae</t>
        </is>
      </c>
      <c r="G41" s="186" t="inlineStr">
        <is>
          <t>Escherichia coli</t>
        </is>
      </c>
      <c r="H41" s="186" t="inlineStr">
        <is>
          <t>Klebsiella pneumoniae</t>
        </is>
      </c>
      <c r="I41" s="186" t="inlineStr">
        <is>
          <t>Clostridium botulinum (เชื้อแบคทีเรียชนิด Obligate anaerobe)</t>
        </is>
      </c>
      <c r="J41" s="185" t="n">
        <v>5</v>
      </c>
      <c r="K41" s="186" t="inlineStr">
        <is>
          <t>✅ คำตอบที่ถูกต้อง: ข้อ จ. Clostridium botulinum (เชื้อแบคทีเรียชนิด Obligate anaerobe)
🎯 ทำไมข้อนี้ถึงถูก:
ข้อ จ. ถูกต้อง เพราะ Clostridium botulinum (รวมถึง Clostridium tetani, Clostridium difficile) เป็นแบคทีเรียแกรมบวกรูปแท่งสร้างสปอร์ชนิด "Obligate anaerobe (ไม่ใช้ออกซิเจนโดยเด็ดขาด)" ซึ่งไม่มีเอนไซม์ Catalase และ Superoxide dismutase ในการกำจัดอนุมูลอิสระของออกซิเจน ออกซิเจนจึงมีพิษต่อเซลล์ ทำให้ไม่สามารถเจริญเติบโตและไม่สามารถตรวจพบได้ในการเพาะเชื้อสภาวะ Aerobic ปกติ (ต้องบ่มใน Anaerobic jar / Anaerobic chamber)
🔍 ข้ออื่นผิดเพราะอะไร:
• ข้อ ก. (Staphylococcus aureus): เป็น Facultative anaerobe เจริญได้ดีมากในสภาวะ Aerobic
• ข้อ ข. (Haemophilus influenzae): เป็น Facultative anaerobe / Fastidious organism เจริญในอากาศที่มี CO2 5% ได้
• ข้อ ค. (Escherichia coli): เป็น Facultative anaerobe เจริญได้รวดเร็วในสภาวะ Aerobic
• ข้อ ง. (Klebsiella pneumoniae): เป็น Facultative anaerobe เจริญได้ดีในสภาวะ Aerobic</t>
        </is>
      </c>
      <c r="L41" s="186" t="n"/>
      <c r="M41" s="186" t="inlineStr">
        <is>
          <t>Product Group 4: Preformulation &amp; GMP</t>
        </is>
      </c>
      <c r="N41" s="186" t="inlineStr">
        <is>
          <t>4.4 Good Manufacturing Practice</t>
        </is>
      </c>
      <c r="O41" s="185" t="inlineStr">
        <is>
          <t>Product</t>
        </is>
      </c>
      <c r="P41" s="186" t="inlineStr">
        <is>
          <t>ข้อสอบจริง Product ปี 2561 ข้อ 28</t>
        </is>
      </c>
      <c r="Q41" s="185" t="inlineStr">
        <is>
          <t>ข้อสอบจริง</t>
        </is>
      </c>
      <c r="R41" s="185" t="inlineStr">
        <is>
          <t>2561</t>
        </is>
      </c>
      <c r="S41" s="185" t="n"/>
    </row>
    <row r="42" ht="24" customHeight="1" s="49">
      <c r="A42" s="185" t="n">
        <v>40</v>
      </c>
      <c r="B42" s="186" t="n"/>
      <c r="C42" s="186" t="inlineStr">
        <is>
          <t>จากการทดสอบความคงตัวของยาชนิดหนึ่ง พบว่าปริมาณตัวยาสำคัญเริ่มต้นเท่ากับ 112% of label amount และเมื่อเก็บตัวอย่างวิเคราะห์ตามระยะเวลาพบปริมาณตัวยาดังนี้: 3 เดือน = 101%, 6 เดือน = 99%, 1 ปี = 98%, 2 ปี = 88%, 3 ปี = 87% หากเกณฑ์มาตรฐานเภสัชตำรับกำหนดปริมาณตัวยาสำคัญต้องไม่ต่ำกว่า 90.0% of label amount อยากทราบว่ายานี้จะมีอายุการเก็บรักษา (Shelf-life) ที่ผ่านเกณฑ์มาตรฐานเท่าใด</t>
        </is>
      </c>
      <c r="D42" s="186" t="n"/>
      <c r="E42" s="186" t="inlineStr">
        <is>
          <t>3 เดือน</t>
        </is>
      </c>
      <c r="F42" s="186" t="inlineStr">
        <is>
          <t>6 เดือน</t>
        </is>
      </c>
      <c r="G42" s="186" t="inlineStr">
        <is>
          <t>1 ปี</t>
        </is>
      </c>
      <c r="H42" s="186" t="inlineStr">
        <is>
          <t>2 ปี</t>
        </is>
      </c>
      <c r="I42" s="186" t="inlineStr">
        <is>
          <t>3 ปี</t>
        </is>
      </c>
      <c r="J42" s="185" t="n">
        <v>3</v>
      </c>
      <c r="K42" s="186" t="inlineStr">
        <is>
          <t>✅ คำตอบที่ถูกต้อง: ข้อ ค. 1 ปี
🎯 ทำไมข้อนี้ถึงถูก:
ข้อ ค. ถูกต้อง จากการพิจารณาผลการทดสอบความคงตัวเทียบกับเกณฑ์มาตรฐาน (ขั้นต่ำ 90.0% of label claim):
- ที่เวลา 0 เดือน = 112% (ผ่าน)
- ที่เวลา 3 เดือน = 101% (ผ่าน)
- ที่เวลา 6 เดือน = 99% (ผ่าน)
- ที่เวลา 1 ปี = 98% (ผ่านเกณฑ์ &gt;= 90.0%)
- ที่เวลา 2 ปี = 88% (ตกเกณฑ์มาตรฐาน เพราะต่ำกว่า 90.0%)
- ที่เวลา 3 ปี = 87% (ตกเกณฑ์มาตรฐาน)
ดังนั้น ระยะเวลาสูงสุดที่ยายังคงผ่านมาตรฐานความแรง คือ "1 ปี"
🔍 ข้ออื่นผิดเพราะอะไร:
• ข้อ ก. (3 เดือน): ยายังมีความคงตัวผ่านเกณฑ์ต่อไปได้อีก
• ข้อ ข. (6 เดือน): ยายังคงผ่านมาตรฐานถึง 1 ปี
• ข้อ ง. (2 ปี): ผิด เพราะที่ 2 ปี ปริมาณยาเหลือ 88% ซึ่งต่ำกว่าเกณฑ์ขั้นต่ำ 90.0% แล้ว
• ข้อ จ. (3 ปี): ผิด เพราะยาตกเกณฑ์มาตรฐานตั้งแต่ปีที่ 2</t>
        </is>
      </c>
      <c r="L42" s="186" t="n"/>
      <c r="M42" s="186" t="inlineStr">
        <is>
          <t>Product Group 4: Preformulation &amp; GMP</t>
        </is>
      </c>
      <c r="N42" s="186" t="inlineStr">
        <is>
          <t>4.3 Stability testing</t>
        </is>
      </c>
      <c r="O42" s="185" t="inlineStr">
        <is>
          <t>Product</t>
        </is>
      </c>
      <c r="P42" s="186" t="inlineStr">
        <is>
          <t>ข้อสอบจริง Product ปี 2561 ข้อ 29</t>
        </is>
      </c>
      <c r="Q42" s="185" t="inlineStr">
        <is>
          <t>ข้อสอบจริง</t>
        </is>
      </c>
      <c r="R42" s="185" t="inlineStr">
        <is>
          <t>2561</t>
        </is>
      </c>
      <c r="S42" s="185" t="n"/>
    </row>
    <row r="43" ht="24" customHeight="1" s="49">
      <c r="A43" s="185" t="n">
        <v>41</v>
      </c>
      <c r="B43" s="186" t="n"/>
      <c r="C43" s="186" t="inlineStr">
        <is>
          <t>ยาเม็ด Hydrochlorothiazide (HCTZ) ขนาดความแรง 25 mg ต่อเม็ด และมีน้ำหนักรวมของเม็ดยาเฉลี่ยเท่ากับ 100 mg ต่อเม็ด ตามเกณฑ์เภสัชตำรับ USP &lt;905&gt; Uniformity of Dosage Units ควรเลือกใช้วิธีการทดสอบความสม่ำเสมอของขนาดยาด้วยวิธีใด</t>
        </is>
      </c>
      <c r="D43" s="186" t="n"/>
      <c r="E43" s="186" t="inlineStr">
        <is>
          <t>Weight Variation (WV) เพราะตัวยาสำคัญตั้งแต่ 25 mg ขึ้นไปเพียงเงื่อนไขเดียว</t>
        </is>
      </c>
      <c r="F43" s="186" t="inlineStr">
        <is>
          <t>Content Uniformity (CU) เพราะตัวยาสำคัญน้อยกว่า 25 mg และคิดเป็น 25%</t>
        </is>
      </c>
      <c r="G43" s="186" t="inlineStr">
        <is>
          <t>Content Uniformity (CU) เพราะตัวยาสำคัญน้อยกว่า 25 mg หรือคิดเป็น 25%</t>
        </is>
      </c>
      <c r="H43" s="186" t="inlineStr">
        <is>
          <t>Weight Variation (WV) เพราะมีปริมาณตัวยาสำคัญตั้งแต่ 25 mg ขึ้นไป "และ" สัดส่วนตัวยาสำคัญคิดเป็นตั้งแต่ 25% ขึ้นไปของน้ำหนักเม็ดยา</t>
        </is>
      </c>
      <c r="I43" s="186" t="inlineStr">
        <is>
          <t>Weight Variation (WV) เพราะมีปริมาณตัวยาสำคัญตั้งแต่ 25 mg ขึ้นไป "หรือ" สัดส่วนตัวยาสำคัญคิดเป็นตั้งแต่ 25% ขึ้นไป</t>
        </is>
      </c>
      <c r="J43" s="185" t="n">
        <v>4</v>
      </c>
      <c r="K43" s="186" t="inlineStr">
        <is>
          <t>✅ คำตอบที่ถูกต้อง: ข้อ ง. Weight Variation (WV) เพราะมีปริมาณตัวยาสำคัญตั้งแต่ 25 mg ขึ้นไป "และ" สัดส่วนตัวยาสำคัญคิดเป็นตั้งแต่ 25% ขึ้นไปของน้ำหนักเม็ดยา
🎯 ทำไมข้อนี้ถึงถูก:
ข้อ ง. ถูกต้อง เพราะตามข้อกำหนด USP &lt;905&gt; สำหรับยาเม็ดไม่เคลือบ (Uncoated tablets) จะอนุญาตให้ใช้วิธี Weight Variation (WV) ได้ก็ต่อเมื่อเข้าเงื่อนไขทั้งสองข้อพร้อมกัน คือ:
1. มีปริมาณตัวยาสำคัญต่อหน่วย &gt;= 25 mg (ในโจทย์ = 25 mg)
"และ (AND)"
2. มีสัดส่วนของตัวยาสำคัญคิดเป็น &gt;= 25% ของน้ำหนักหน่วยยารวม (ในโจทย์ = 25 mg / 100 mg = 25% w/w)
เนื่องจากเข้าเกณฑ์ทั้งสองข้ออย่างสมบูรณ์ จึงสามารถทดสอบด้วยวิธี Weight Variation (WV) ได้
🔍 ข้ออื่นผิดเพราะอะไร:
• ข้อ ก. (WV เพราะตัวยาตั้งแต่ 25 mg เพียงเงื่อนไขเดียว): ผิด เพราะต้องพิจารณาสัดส่วน %w/w ร่วมด้วย
• ข้อ ข. (Content Uniformity (CU)): ผิด เพราะตำรับนี้ผ่านเกณฑ์ข้อยกเว้นให้ใช้ WV ได้
• ข้อ ค. (CU): ผิด เพราะไม่จำเป็นต้องตรวจ CU เมื่อผ่านเกณฑ์ WV
• ข้อ จ. (WV เพราะตัวยาตั้งแต่ 25 mg หรือ...): ผิด คำเชื่อมต้องเป็น "และ (AND)" ไม่ใช่ "หรือ (OR)"</t>
        </is>
      </c>
      <c r="L43" s="186" t="n"/>
      <c r="M43" s="186" t="inlineStr">
        <is>
          <t>Product Group 4: Preformulation &amp; GMP</t>
        </is>
      </c>
      <c r="N43" s="186" t="inlineStr">
        <is>
          <t>4.4 Good Manufacturing Practice</t>
        </is>
      </c>
      <c r="O43" s="185" t="inlineStr">
        <is>
          <t>Product</t>
        </is>
      </c>
      <c r="P43" s="186" t="inlineStr">
        <is>
          <t>ข้อสอบจริง Product ปี 2561 ข้อ 32</t>
        </is>
      </c>
      <c r="Q43" s="185" t="inlineStr">
        <is>
          <t>ข้อสอบจริง</t>
        </is>
      </c>
      <c r="R43" s="185" t="inlineStr">
        <is>
          <t>2561</t>
        </is>
      </c>
      <c r="S43" s="185" t="n"/>
    </row>
    <row r="44" ht="24" customHeight="1" s="49">
      <c r="A44" s="185" t="n">
        <v>42</v>
      </c>
      <c r="B44" s="186" t="n"/>
      <c r="C44" s="186" t="inlineStr">
        <is>
          <t>ข้อใดต่อไปนี้ "ไม่ใช่" คุณสมบัติที่พึงประสงค์ในการออกแบบและพัฒนาตัวยาคอร์ติโคสเตียรอยด์ชนิดสูดพ่น (Inhaled Corticosteroids: ICS)</t>
        </is>
      </c>
      <c r="D44" s="186" t="n"/>
      <c r="E44" s="186" t="inlineStr">
        <is>
          <t>High lipophilicity เพื่อช่วยการสะสมในเนื้อเยื่อปอด</t>
        </is>
      </c>
      <c r="F44" s="186" t="inlineStr">
        <is>
          <t>High systemic absorption เข้าสู่กระแสเลือดในปริมาณสูง</t>
        </is>
      </c>
      <c r="G44" s="186" t="inlineStr">
        <is>
          <t>High affinity and selectivity for glucocorticoid receptors</t>
        </is>
      </c>
      <c r="H44" s="186" t="inlineStr">
        <is>
          <t>Topical anti-inflammatory action บริเวณหลอดลม</t>
        </is>
      </c>
      <c r="I44" s="186" t="inlineStr">
        <is>
          <t>Low incidence of systemic side effects</t>
        </is>
      </c>
      <c r="J44" s="185" t="n">
        <v>2</v>
      </c>
      <c r="K44" s="186" t="inlineStr">
        <is>
          <t>✅ คำตอบที่ถูกต้อง: ข้อ ข. High systemic absorption เข้าสู่กระแสเลือดในปริมาณสูง
🎯 ทำไมข้อนี้ถึงถูก:
ข้อ ข. ถูกต้อง เพราะ "High systemic absorption (การดูดซึมเข้าสู่กระแสเลือดสูง)" เป็นคุณสมบัติที่ไม่ต้องการอย่างยิ่ง เนื่องจากจะทำให้เกิดอาการข้างเคียงทั่วร่างกาย เช่น การกดการทำงานของต่อมหมวกไต (Adrenal suppression), ภาวะกระดูกพรุน และต้อกระจก ตัวยา ICS ในอุดมคติต้องมี "Low systemic bioavailability" และถูกทำลายที่ตับอย่างรวดเร็ว (High first-pass metabolism)
🔍 ข้ออื่นผิดเพราะอะไร:
• ข้อ ก. (High lipophilicity): เป็นคุณสมบัติที่ต้องการเพื่อให้อนุภาคยาเกาะติดและคงตัวในเยื่อบุทางเดินหายใจได้ยาวนาน
• ข้อ ค. (High affinity for glucocorticoid receptors): เป็นคุณสมบัติที่ต้องการเพื่อประสิทธิภาพในการต้านการอักเสบ
• ข้อ ง. (Topical anti-inflammatory action): เป็นเป้าหมายหลักของการรักษาโรคหืด
• ข้อ จ. (Low systemic side effects): เป็นเป้าหมายความปลอดภัยสูงสุด</t>
        </is>
      </c>
      <c r="L44" s="186" t="n"/>
      <c r="M44" s="186" t="inlineStr">
        <is>
          <t>Product Group 4: Preformulation &amp; GMP</t>
        </is>
      </c>
      <c r="N44" s="186" t="inlineStr">
        <is>
          <t>4.4 Good Manufacturing Practice</t>
        </is>
      </c>
      <c r="O44" s="185" t="inlineStr">
        <is>
          <t>Product</t>
        </is>
      </c>
      <c r="P44" s="186" t="inlineStr">
        <is>
          <t>ข้อสอบจริง Product ปี 2561 ข้อ 33</t>
        </is>
      </c>
      <c r="Q44" s="185" t="inlineStr">
        <is>
          <t>ข้อสอบจริง</t>
        </is>
      </c>
      <c r="R44" s="185" t="inlineStr">
        <is>
          <t>2561</t>
        </is>
      </c>
      <c r="S44" s="185" t="n"/>
    </row>
    <row r="45" ht="24" customHeight="1" s="49">
      <c r="A45" s="185" t="n">
        <v>43</v>
      </c>
      <c r="B45" s="186" t="n"/>
      <c r="C45" s="186" t="inlineStr">
        <is>
          <t>เทคนิคในข้อใดต่อไปนี้ "ไม่ใช่" เทคนิคทางกายภาพหรือเคมีที่ใช้ในการเพิ่มการดูดซึมยาผ่านผิวหนัง (Transdermal drug delivery enhancement techniques)</t>
        </is>
      </c>
      <c r="D45" s="186" t="n"/>
      <c r="E45" s="186" t="inlineStr">
        <is>
          <t>Microneedle array (เข็มขนาดไมโคร)</t>
        </is>
      </c>
      <c r="F45" s="186" t="inlineStr">
        <is>
          <t>Iontophoresis (การใช้กระแสไฟฟ้าผลักยา)</t>
        </is>
      </c>
      <c r="G45" s="186" t="inlineStr">
        <is>
          <t>Gamma radiation (การฉายรังสีแกมมา)</t>
        </is>
      </c>
      <c r="H45" s="186" t="inlineStr">
        <is>
          <t>Passive diffusion with Chemical penetration enhancers</t>
        </is>
      </c>
      <c r="I45" s="186" t="inlineStr">
        <is>
          <t>Sonophoresis / Phonophoresis (การใช้คลื่นอัลตราซาวด์)</t>
        </is>
      </c>
      <c r="J45" s="185" t="n">
        <v>3</v>
      </c>
      <c r="K45" s="186" t="inlineStr">
        <is>
          <t>✅ คำตอบที่ถูกต้อง: ข้อ ค. Gamma radiation (การฉายรังสีแกมมา)
🎯 ทำไมข้อนี้ถึงถูก:
ข้อ ค. ถูกต้อง เพราะ "Gamma radiation (การฉายรังสีแกมมา)" เป็นวิธีการทำให้ปราศจากเชื้อ (Sterilization method) สำหรับอุปกรณ์การแพทย์และผลิตภัณฑ์ยา ไม่ใช่เทคนิคที่ใช้ในการเพิ่มการดูดซึมยาผ่านผิวหนัง และรังสีแกมมาพลังงานสูงมีอันตรายต่อเนื้อเยื่อและเซลล์ผิวหนังของมนุษย์
🔍 ข้ออื่นผิดเพราะอะไร:
• ข้อ ก. (Microneedle array): เป็นเทคนิคทางกายภาพที่ใช้เข็มขนาดไมครอนเจาะเปิดรูบนชั้น Stratum corneum ชั่วคราว ช่วยนำส่งยาโมเลกุลใหญ่และวัคซีนผ่านผิวหนังได้ดี
• ข้อ ข. (Iontophoresis): เป็นเทคนิคที่ใช้กระแสไฟฟ้าขั้วตรงข้ามผลักดันโมเลกุลยาที่มีประจุให้ซึมผ่านผิวหนัง
• ข้อ ง. (Passive diffusion with Chemical enhancers): เป็นการใช้สารเคมีลดแรงต้านทานของชั้นลิพิดใน Stratum corneum
• ข้อ จ. (Sonophoresis): เป็นการใช้คลื่นเสียงความถี่สูง (Ultrasound) ทำให้เกิด Cavitation เพิ่มการซึมผ่านของยา</t>
        </is>
      </c>
      <c r="L45" s="186" t="n"/>
      <c r="M45" s="186" t="inlineStr">
        <is>
          <t>Product Group 4: Preformulation &amp; GMP</t>
        </is>
      </c>
      <c r="N45" s="186" t="inlineStr">
        <is>
          <t>4.4 Good Manufacturing Practice</t>
        </is>
      </c>
      <c r="O45" s="185" t="inlineStr">
        <is>
          <t>Product</t>
        </is>
      </c>
      <c r="P45" s="186" t="inlineStr">
        <is>
          <t>ข้อสอบจริง Product ปี 2561 ข้อ 38</t>
        </is>
      </c>
      <c r="Q45" s="185" t="inlineStr">
        <is>
          <t>ข้อสอบจริง</t>
        </is>
      </c>
      <c r="R45" s="185" t="inlineStr">
        <is>
          <t>2561</t>
        </is>
      </c>
      <c r="S45" s="185" t="n"/>
    </row>
    <row r="46" ht="24" customHeight="1" s="49">
      <c r="A46" s="185" t="n">
        <v>44</v>
      </c>
      <c r="B46" s="186" t="n"/>
      <c r="C46" s="186" t="inlineStr">
        <is>
          <t>เภสัชกรต้องการเตรียมยาน้ำ Atenolol ความเข้มข้น 0.2% w/v ปริมาตร 50 mL หากในคลังยามีเฉพาะยาเม็ด Atenolol ขนาดความแรง 25 mg ต่อเม็ด จะต้องใช้ยาเม็ด Atenolol จำนวนกี่เม็ดในการบดผสมเตรียมยานี้</t>
        </is>
      </c>
      <c r="D46" s="186" t="n"/>
      <c r="E46" s="186" t="inlineStr">
        <is>
          <t>2 เม็ด</t>
        </is>
      </c>
      <c r="F46" s="186" t="inlineStr">
        <is>
          <t>3 เม็ด</t>
        </is>
      </c>
      <c r="G46" s="186" t="inlineStr">
        <is>
          <t>4 เม็ด</t>
        </is>
      </c>
      <c r="H46" s="186" t="inlineStr">
        <is>
          <t>5 เม็ด</t>
        </is>
      </c>
      <c r="I46" s="186" t="inlineStr">
        <is>
          <t>6 เม็ด</t>
        </is>
      </c>
      <c r="J46" s="185" t="n">
        <v>3</v>
      </c>
      <c r="K46" s="186" t="inlineStr">
        <is>
          <t>✅ คำตอบที่ถูกต้อง: ข้อ ค. 4 เม็ด
🎯 ทำไมข้อนี้ถึงถูก:
ข้อ ค. ถูกต้อง จากขั้นตอนการคำนวณ:
1. หาปริมาณตัวยา Atenolol ทั้งหมดที่ต้องการ:
ความเข้มข้น 0.2% w/v หมายถึง มีตัวยา 0.2 g ในปริมาตร 100 mL
ต้องการเตรียม 50 mL จะต้องใช้ตัวยา = (0.2 g × 50 mL) / 100 mL = 0.1 g
2. แปลงหน่วยจากกรัมเป็นมิลลิกรัม: 0.1 g × 1,000 mg/g = 100 mg
3. คำนวณจำนวนเม็ดยาที่ต้องใช้ (ขนาดยา 25 mg/เม็ด):
จำนวนเม็ดยา = 100 mg / 25 mgต่อเม็ด = 4 เม็ด
🔍 ข้ออื่นผิดเพราะอะไร:
• ข้อ ก. (2 เม็ด): ให้ตัวยาเพียง 50 mg ได้ความเข้มข้นเพียง 0.1% w/v
• ข้อ ข. (3 เม็ด): ให้ตัวยาเพียง 75 mg
• ข้อ ง. (5 เม็ด): ให้ตัวยา 125 mg เกินขนาด
• ข้อ จ. (6 เม็ด): ให้ตัวยา 150 mg</t>
        </is>
      </c>
      <c r="L46" s="186" t="n"/>
      <c r="M46" s="186" t="inlineStr">
        <is>
          <t>Product Group 4: Preformulation &amp; GMP</t>
        </is>
      </c>
      <c r="N46" s="186" t="inlineStr">
        <is>
          <t>4.4 Good Manufacturing Practice</t>
        </is>
      </c>
      <c r="O46" s="185" t="inlineStr">
        <is>
          <t>Product</t>
        </is>
      </c>
      <c r="P46" s="186" t="inlineStr">
        <is>
          <t>ข้อสอบจริง Product ปี 2561 ข้อ 43</t>
        </is>
      </c>
      <c r="Q46" s="185" t="inlineStr">
        <is>
          <t>ข้อสอบจริง</t>
        </is>
      </c>
      <c r="R46" s="185" t="inlineStr">
        <is>
          <t>2561</t>
        </is>
      </c>
      <c r="S46" s="185" t="n"/>
    </row>
    <row r="47" ht="24" customHeight="1" s="49">
      <c r="A47" s="185" t="n">
        <v>45</v>
      </c>
      <c r="B47" s="186" t="n"/>
      <c r="C47" s="186" t="inlineStr">
        <is>
          <t>ข้อใดคือสภาวะมาตรฐานสำหรับการทดสอบความคงตัวของยาในระยะยาว (Long-term stability testing) สำหรับการขึ้นทะเบียนยาในประเทศไทย ตามเกณฑ์มาตรฐาน ASEAN Stability Guideline</t>
        </is>
      </c>
      <c r="D47" s="186" t="n"/>
      <c r="E47" s="186" t="inlineStr">
        <is>
          <t>25°C ± 2°C / 60% ± 5% RH</t>
        </is>
      </c>
      <c r="F47" s="186" t="inlineStr">
        <is>
          <t>25°C ± 2°C / 75% ± 5% RH</t>
        </is>
      </c>
      <c r="G47" s="186" t="inlineStr">
        <is>
          <t>30°C ± 2°C / 65% ± 5% RH</t>
        </is>
      </c>
      <c r="H47" s="186" t="inlineStr">
        <is>
          <t>30°C ± 2°C / 75% ± 5% RH</t>
        </is>
      </c>
      <c r="I47" s="186" t="inlineStr">
        <is>
          <t>40°C ± 2°C / 75% ± 5% RH</t>
        </is>
      </c>
      <c r="J47" s="185" t="n">
        <v>4</v>
      </c>
      <c r="K47" s="186" t="inlineStr">
        <is>
          <t>✅ คำตอบที่ถูกต้อง: ข้อ ง. 30°C / 75% RH
🎯 ทำไมข้อนี้ถึงถูก:
ประเทศไทยและกลุ่มประเทศอาเซียนจัดอยู่ในเขตภูมิอากาศร้อนชื้นสูง (Climatic Zone IVb: Hot and higher humidity) ซึ่งตามข้อกำหนด ASEAN Stability Guideline กำหนดสภาวะทดสอบความคงตัวระยะยาวที่ 30°C ± 2°C และความชื้นสัมพัทธ์ 75% RH ± 5% RH
🔍 ข้ออื่นผิดเพราะอะไร:
• ข้อ ก.: 25°C / 70% RH ไม่ใช่สภาวะมาตรฐานตามข้อกำหนดของทั้ง ICH และ ASEAN
• ข้อ ข.: 25°C / 75% RH ไม่สอดคล้องกับอุณหภูมิโซนร้อนชื้นของประเทศไทย
• ข้อ ค.: 30°C / 70% RH ไม่ถูกต้องตามเกณฑ์ความชื้นสัมพัทธ์ของ Zone IVb ซึ่งกำหนดที่ 75% RH
• ข้อ จ.: 40°C / 75% RH (หรือ 70% RH) เป็นสภาวะเร่ง (Accelerated stability testing condition) ไม่ใช่สภาวะระยะยาว</t>
        </is>
      </c>
      <c r="L47" s="186" t="n"/>
      <c r="M47" s="186" t="inlineStr">
        <is>
          <t>Product Group 4: Preformulation &amp; GMP</t>
        </is>
      </c>
      <c r="N47" s="186" t="inlineStr">
        <is>
          <t>4.3 Stability testing</t>
        </is>
      </c>
      <c r="O47" s="185" t="inlineStr">
        <is>
          <t>Product</t>
        </is>
      </c>
      <c r="P47" s="186" t="inlineStr">
        <is>
          <t>[SOURCE: ข้อสอบจริง PLE CC1 (Product) ปี 2561 ข้อ 44]</t>
        </is>
      </c>
      <c r="Q47" s="185" t="inlineStr">
        <is>
          <t>ข้อสอบจริง</t>
        </is>
      </c>
      <c r="R47" s="185" t="inlineStr">
        <is>
          <t>2561</t>
        </is>
      </c>
      <c r="S47" s="185" t="n"/>
    </row>
    <row r="48" ht="24" customHeight="1" s="49">
      <c r="A48" s="185" t="n">
        <v>46</v>
      </c>
      <c r="B48" s="186" t="n"/>
      <c r="C48" s="186" t="inlineStr">
        <is>
          <t>ตามหลักเกณฑ์ GMP PIC/S Annex 1 ในกระบวนการบรรจุยาฉีด Diazepam injection ในจุดปฏิบัติการวิกฤตที่มีการเปิดสัมผัสตัวยา (Critical filling zone) จะต้องดำเนินการภายใต้สภาวะห้องสะอาดระดับความสะอาดใด</t>
        </is>
      </c>
      <c r="D48" s="186" t="n"/>
      <c r="E48" s="186" t="inlineStr">
        <is>
          <t>Grade A (Laminar airflow workstation / Isolator)</t>
        </is>
      </c>
      <c r="F48" s="186" t="inlineStr">
        <is>
          <t>Grade B</t>
        </is>
      </c>
      <c r="G48" s="186" t="inlineStr">
        <is>
          <t>Grade C</t>
        </is>
      </c>
      <c r="H48" s="186" t="inlineStr">
        <is>
          <t>Grade D</t>
        </is>
      </c>
      <c r="I48" s="186" t="inlineStr">
        <is>
          <t>Grade E</t>
        </is>
      </c>
      <c r="J48" s="185" t="n">
        <v>1</v>
      </c>
      <c r="K48" s="186" t="inlineStr">
        <is>
          <t>✅ คำตอบที่ถูกต้อง: ข้อ ก. Grade A (Laminar airflow workstation / Isolator)
🎯 ทำไมข้อนี้ถึงถูก:
ข้อ ก. ถูกต้อง เพราะจุดปฏิบัติการวิกฤตที่มีการเปิดสัมผัสผลิตภัณฑ์ยาปราศจากเชื้อ ภาชนะบรรจุที่ผ่านการฆ่าเชื้อแล้ว หรือการบรรจุยา (Aseptic filling / Terminal filling zone) จะต้องดำเนินการภายใต้สภาวะ "Grade A" ซึ่งมีกระแสลมทิศทางเดียว (Unidirectional / Laminar airflow ความเร็ว 0.36-0.54 m/s) เพื่อป้องกันอนุภาคและจุลินทรีย์ตกกระทบลงสู่ผลิตภัณฑ์ยา
🔍 ข้ออื่นผิดเพราะอะไร:
• ข้อ ข. (Grade B): ใช้เป็นสภาพแวดล้อมพื้นหลัง (Background environment) สำหรับพื้นที่ปฏิบัติการ Grade A ในกระบวนการ Aseptic preparation
• ข้อ ค. (Grade C): ใช้สำหรับเตรียมสารละลายก่อนการกรองฆ่าเชื้อ หรือบรรจุยาที่มี Terminal sterilization ในภายหลัง
• ข้อ ง. (Grade D): ใช้สำหรับขั้นตอนการล้างภาชนะ หรือเตรียมอุปกรณ์ก่อนการฆ่าเชื้อ
• ข้อ จ. (Grade E): ไม่มีในระบบจำแนกของ PIC/S GMP (เป็นเกณฑ์ระบบอื่นที่ไม่ได้ใช้กับยาฉีดปลอดเชื้อ)</t>
        </is>
      </c>
      <c r="L48" s="186" t="n"/>
      <c r="M48" s="186" t="inlineStr">
        <is>
          <t>Product Group 4: Preformulation &amp; GMP</t>
        </is>
      </c>
      <c r="N48" s="186" t="inlineStr">
        <is>
          <t>4.2 Container &amp; Closure Systems</t>
        </is>
      </c>
      <c r="O48" s="185" t="inlineStr">
        <is>
          <t>Product</t>
        </is>
      </c>
      <c r="P48" s="186" t="inlineStr">
        <is>
          <t>ข้อสอบจริง Product ปี 2561 ข้อ 50</t>
        </is>
      </c>
      <c r="Q48" s="185" t="inlineStr">
        <is>
          <t>ข้อสอบจริง</t>
        </is>
      </c>
      <c r="R48" s="185" t="inlineStr">
        <is>
          <t>2561</t>
        </is>
      </c>
      <c r="S48" s="185" t="n"/>
    </row>
    <row r="49" ht="24" customHeight="1" s="49">
      <c r="A49" s="185" t="n">
        <v>47</v>
      </c>
      <c r="B49" s="186" t="n"/>
      <c r="C49" s="186" t="inlineStr">
        <is>
          <t>สำหรับผลิตภัณฑ์ยาที่ไวต่อแสงและการสลายตัวจากความชื้นและอากาศอย่างยิ่ง (Light-sensitive and moisture/air-sensitive) บรรจุภัณฑ์ประเภทใดตามเภสัชตำรับ USP &lt;659&gt; ให้การปกป้องได้สมบูรณ์แบบที่สุด</t>
        </is>
      </c>
      <c r="D49" s="186" t="n"/>
      <c r="E49" s="186" t="inlineStr">
        <is>
          <t>Polyethylene (PE) plastic bottle ธรรมดา</t>
        </is>
      </c>
      <c r="F49" s="186" t="inlineStr">
        <is>
          <t>Polyvinyl chloride (PVC) transparent bottle</t>
        </is>
      </c>
      <c r="G49" s="186" t="inlineStr">
        <is>
          <t>ขวดแก้วสีชา Type II (Treated soda-lime amber glass bottle)</t>
        </is>
      </c>
      <c r="H49" s="186" t="inlineStr">
        <is>
          <t>ขวดแก้วสีชา Type III (Soda-lime amber glass bottle)</t>
        </is>
      </c>
      <c r="I49" s="186" t="inlineStr">
        <is>
          <t>Hermetic light-resistant container (ภาชนะปิดสนิทกันอากาศและป้องกันแสง)</t>
        </is>
      </c>
      <c r="J49" s="185" t="n">
        <v>5</v>
      </c>
      <c r="K49" s="186" t="inlineStr">
        <is>
          <t>✅ คำตอบที่ถูกต้อง: ข้อ จ. Hermetic light-resistant container (ภาชนะปิดสนิทกันอากาศและป้องกันแสง)
🎯 ทำไมข้อนี้ถึงถูก:
ข้อ จ. ถูกต้อง เพราะ "Hermetic container (ภาชนะปิดสนิทแน่น)" คือภาชนะที่ป้องกันการซึมผ่านของอากาศ ก๊าซ ของเหลว และสิ่งปนเปื้อนจากภายนอกเข้าสู่ภายในได้อย่างสมบูรณ์ภายใต้สภาวะการเก็บรักษาปกติ เมื่อรวมกับคุณสมบัติ "Light-resistant (ป้องกันแสง)" จึงเป็นบรรจุภัณฑ์ที่มีระดับการปกป้องสูงสุดสำหรับยาที่ไวต่อแสง ความชื้น และอากาศ
🔍 ข้ออื่นผิดเพราะอะไร:
• ข้อ ก. (PE plastic bottle ธรรมดา): พลาสติก PE โปร่งแสงและก๊าซออกซิเจนซึมผ่านได้ช้าๆ ไม่กันแสง
• ข้อ ข. (PVC transparent bottle): พลาสติกใสไม่กันแสงและไอน้ำซึมผ่านได้
• ข้อ ค. (ขวดแก้วสีชา Type II): แม้จะกันแสงได้ดี แต่คำว่า Hermetic container ครอบคลุมถึงระบบฝาปิดผนึกสนิทกันอากาศอย่างสมบูรณ์ตามนิยามสากล
• ข้อ ง. (ขวดแก้วสีชา Type III): กันแสงได้แต่เป็นแก้วโซดาไลม์ทั่วไป</t>
        </is>
      </c>
      <c r="L49" s="186" t="n"/>
      <c r="M49" s="186" t="inlineStr">
        <is>
          <t>Product Group 4: Preformulation &amp; GMP</t>
        </is>
      </c>
      <c r="N49" s="186" t="inlineStr">
        <is>
          <t>4.2 Container &amp; Closure Systems</t>
        </is>
      </c>
      <c r="O49" s="185" t="inlineStr">
        <is>
          <t>Product</t>
        </is>
      </c>
      <c r="P49" s="186" t="inlineStr">
        <is>
          <t>ข้อสอบจริง Product ปี 2561 ข้อ 61</t>
        </is>
      </c>
      <c r="Q49" s="185" t="inlineStr">
        <is>
          <t>ข้อสอบจริง</t>
        </is>
      </c>
      <c r="R49" s="185" t="inlineStr">
        <is>
          <t>2561</t>
        </is>
      </c>
      <c r="S49" s="185" t="n"/>
    </row>
    <row r="50" ht="24" customHeight="1" s="49">
      <c r="A50" s="185" t="n">
        <v>48</v>
      </c>
      <c r="B50" s="186" t="n"/>
      <c r="C50" s="186" t="inlineStr">
        <is>
          <t>ยาฝังคุมกำเนิด Norplant® (ประกอบด้วยตัวยา Levonorgestrel บรรจุในหลอดซิลิโคนชนิด Non-porous silicone elastomer) สามารถควบคุมการปลดปล่อยยาได้อย่างสม่ำเสมอยาวนานถึง 5 ปี ปัจจัยในข้อใดต่อไปนี้ "ไม่มีผล" ต่ออัตราการปลดปล่อยตัวยาสำคัญออกจากระบบ</t>
        </is>
      </c>
      <c r="D50" s="186" t="n"/>
      <c r="E50" s="186" t="inlineStr">
        <is>
          <t>ความสามารถในการละลายของตัวยาในชั้นพอลิเมอร์ (Drug solubility in silicone membrane)</t>
        </is>
      </c>
      <c r="F50" s="186" t="inlineStr">
        <is>
          <t>พื้นที่ผิวและรูปทรงเรขาคณิตของแท่งยา (Device shape and surface area)</t>
        </is>
      </c>
      <c r="G50" s="186" t="inlineStr">
        <is>
          <t>ค่าสัมประสิทธิ์การแบ่งกระจายตัวของยา (Partition coefficient between membrane and tissue fluid)</t>
        </is>
      </c>
      <c r="H50" s="186" t="inlineStr">
        <is>
          <t>ค่าสัมประสิทธิ์การแพร่ของตัวยาในพอลิเมอร์ (Diffusion coefficient: D)</t>
        </is>
      </c>
      <c r="I50" s="186" t="inlineStr">
        <is>
          <t>ค่าความเป็นกรด-ด่างตามสรีรวิทยาของเนื้อเยื่อใต้ผิวหนัง (Physiological pH of implant site)</t>
        </is>
      </c>
      <c r="J50" s="185" t="n">
        <v>5</v>
      </c>
      <c r="K50" s="186" t="inlineStr">
        <is>
          <t>✅ คำตอบที่ถูกต้อง: ข้อ จ. ค่าความเป็นกรด-ด่างตามสรีรวิทยาของเนื้อเยื่อใต้ผิวหนัง (Physiological pH of implant site)
🎯 ทำไมข้อนี้ถึงถูก:
ข้อ จ. ถูกต้อง เพราะการปลดปล่อยยาถูกควบคุมด้วยการแพร่ผ่านเมมเบรนตามกฎของฟิกก์ (Fick’s First Law of Diffusion):
dM/dt = (A · D · K · ΔC) / h
โดยที่ A = พื้นที่ผิว, D = สัมประสิทธิ์การแพร่, K = Partition coefficient, h = ความหนาเมมเบรน เนื่องจาก Levonorgestrel เป็นสารโมเลกุลที่เป็นกลาง ไม่มีหมู่ฟังก์ชันที่แตกตัวเป็นไอออนตามการเปลี่ยนแปลงของ pH ในช่วงสรีรวิทยา (pH 7.35-7.45) และเนื้อเยื่อใต้ผิวหนังมีสภาวะ pH คงที่ ดังนั้น Physiological pH จึงไม่มีผลต่ออัตราการปลดปล่อยตัวยา
🔍 ข้ออื่นผิดเพราะอะไร:
• ข้อ ก. (ความสามารถในการละลายในพอลิเมอร์): มีผลโดยตรงต่อความเข้มข้นอิ่มตัว (Cs) และแรงผลักดันในการแพร่ (Concentration gradient: ΔC)
• ข้อ ข. (พื้นที่ผิวและรูปทรงเรขาคณิต): มีผลโดยตรงต่ออัตราการปล่อยยา (dM/dt แปรผันตรงกับพื้นที่ผิว A)
• ข้อ ค. (Partition coefficient (K)): มีผลโดยตรงต่อการแพร่กระจายตัวของยาจากเมมเบรนออกสู่ของเหลวรอบข้าง
• ข้อ ง. (Diffusion coefficient (D)): เป็นตัวแปรหลักที่กำหนดความเร็วในการเคลื่อนที่ของโมเลกุลยาผ่านเนื้อพอลิเมอร์</t>
        </is>
      </c>
      <c r="L50" s="186" t="n"/>
      <c r="M50" s="186" t="inlineStr">
        <is>
          <t>Product Group 4: Preformulation &amp; GMP</t>
        </is>
      </c>
      <c r="N50" s="186" t="inlineStr">
        <is>
          <t>4.4 Good Manufacturing Practice</t>
        </is>
      </c>
      <c r="O50" s="185" t="inlineStr">
        <is>
          <t>Product</t>
        </is>
      </c>
      <c r="P50" s="186" t="inlineStr">
        <is>
          <t>ข้อสอบจริง Product ปี 2561 ข้อ 62</t>
        </is>
      </c>
      <c r="Q50" s="185" t="inlineStr">
        <is>
          <t>ข้อสอบจริง</t>
        </is>
      </c>
      <c r="R50" s="185" t="inlineStr">
        <is>
          <t>2561</t>
        </is>
      </c>
      <c r="S50" s="185" t="n"/>
    </row>
    <row r="51" ht="24" customHeight="1" s="49">
      <c r="A51" s="185" t="n">
        <v>49</v>
      </c>
      <c r="B51" s="186" t="n"/>
      <c r="C51" s="186" t="inlineStr">
        <is>
          <t>ในสูตรตำรับยาฉีดและยาน้ำ สาร Sodium metabisulfite ทำหน้าที่ทางเภสัชกรรมหลักในข้อใดเพื่อรักษาความคงตัวของตัวยาสำคัญ</t>
        </is>
      </c>
      <c r="D51" s="186" t="n"/>
      <c r="E51" s="186" t="inlineStr">
        <is>
          <t>ป้องกันการสลายตัวด้วยปฏิกิริยา Hydrolysis</t>
        </is>
      </c>
      <c r="F51" s="186" t="inlineStr">
        <is>
          <t>ป้องกันการเสื่อมสลายด้วยปฏิกิริยา Oxidation (ทำหน้าที่เป็น Antioxidant / Reducing agent)</t>
        </is>
      </c>
      <c r="G51" s="186" t="inlineStr">
        <is>
          <t>ป้องกันการเกิดปฏิกิริยา Reduction</t>
        </is>
      </c>
      <c r="H51" s="186" t="inlineStr">
        <is>
          <t>ป้องกันการตกตะกอนของตัวยาสำคัญ</t>
        </is>
      </c>
      <c r="I51" s="186" t="inlineStr">
        <is>
          <t>ยับยั้งการเจริญเติบโตของเชื้อจุลินทรีย์ (Preservative)</t>
        </is>
      </c>
      <c r="J51" s="185" t="n">
        <v>2</v>
      </c>
      <c r="K51" s="186" t="inlineStr">
        <is>
          <t>✅ คำตอบที่ถูกต้อง: ข้อ ข. ป้องกันการเสื่อมสลายด้วยปฏิกิริยา Oxidation (ทำหน้าที่เป็น Antioxidant / Reducing agent)
🎯 ทำไมข้อนี้ถึงถูก:
ข้อ ข. ถูกต้อง เพราะ Sodium metabisulfite มีศักย์ไฟฟ้ามาตรฐานของการรีดิวซ์ต่ำ จึงเข้าทำปฏิกิริยากับโมเลกุลของออกซิเจนและอนุมูลอิสระ (Free radicals) ในสารละลายก่อนที่ออกซิเจนจะไปทำปฏิกิริยากับตัวยาสำคัญ โดยสารกลุ่มซัลไฟต์นี้มีประสิทธิภาพสูงสุดในสารละลายที่มีสภาวะเป็นกรดอ่อนถึงเป็นกลาง (pH &lt; 7.0 เช่น ในยาฉีด Adrenaline / Epinephrine, Dopamine, Morphine)
🔍 ข้ออื่นผิดเพราะอะไร:
• ข้อ ก. (ป้องกัน Hydrolysis): Hydrolysis ป้องกันโดยการคุมความชื้น ปรับ pH หรือใช้สารลดการละลาย ไม่ใช่หน้าที่ของ Metabisulfite
• ข้อ ค. (ป้องกัน Reduction): ผิด ตัวมันเองเป็นสารรีดิวซ์
• ข้อ ง. (ป้องกันการตกตะกอน): ไม่ใช่สารช่วยละลายหลัก
• ข้อ จ. (ยับยั้งเชื้อจุลินทรีย์): แม้มีฤทธิ์ต้านจุลชีพในอาหารบางชนิด แต่ในเภสัชกรรมใส่เป็น Antioxidant เป็นหลัก</t>
        </is>
      </c>
      <c r="L51" s="186" t="n"/>
      <c r="M51" s="186" t="inlineStr">
        <is>
          <t>Product Group 4: Preformulation &amp; GMP</t>
        </is>
      </c>
      <c r="N51" s="186" t="inlineStr">
        <is>
          <t>4.3 Stability testing</t>
        </is>
      </c>
      <c r="O51" s="185" t="inlineStr">
        <is>
          <t>Product</t>
        </is>
      </c>
      <c r="P51" s="186" t="inlineStr">
        <is>
          <t>ข้อสอบจริง Product ปี 2561 ข้อ 64</t>
        </is>
      </c>
      <c r="Q51" s="185" t="inlineStr">
        <is>
          <t>ข้อสอบจริง</t>
        </is>
      </c>
      <c r="R51" s="185" t="inlineStr">
        <is>
          <t>2561</t>
        </is>
      </c>
      <c r="S51" s="185" t="n"/>
    </row>
    <row r="52" ht="24" customHeight="1" s="49">
      <c r="A52" s="185" t="n">
        <v>50</v>
      </c>
      <c r="B52" s="186" t="n"/>
      <c r="C52" s="186" t="inlineStr">
        <is>
          <t>ในการพัฒนาสูตรตำรับยาน้ำเชื่อมปราศจากน้ำตาล (Sugar-free syrup) สำหรับผู้ป่วยเบาหวาน สารในข้อใดต่อไปนี้ "ไม่ควรนำมาใช้" ทำหน้าที่เป็นสารให้ความหวาน (Sweetening agent)</t>
        </is>
      </c>
      <c r="D52" s="186" t="n"/>
      <c r="E52" s="186" t="inlineStr">
        <is>
          <t>Propylene glycol (PG)</t>
        </is>
      </c>
      <c r="F52" s="186" t="inlineStr">
        <is>
          <t>Sorbitol solution</t>
        </is>
      </c>
      <c r="G52" s="186" t="inlineStr">
        <is>
          <t>Aspartame</t>
        </is>
      </c>
      <c r="H52" s="186" t="inlineStr">
        <is>
          <t>Saccharin sodium</t>
        </is>
      </c>
      <c r="I52" s="186" t="inlineStr">
        <is>
          <t>Sucralose</t>
        </is>
      </c>
      <c r="J52" s="185" t="n">
        <v>1</v>
      </c>
      <c r="K52" s="186" t="inlineStr">
        <is>
          <t>✅ คำตอบที่ถูกต้อง: ข้อ ก. Propylene glycol (PG)
🎯 ทำไมข้อนี้ถึงถูก:
ข้อ ก. ถูกต้อง เพราะ Propylene glycol (PG) เป็นตัวทำละลายร่วม (Co-solvent) และสารช่วยดูดความชื้น (Humectant) ซึ่งมีรสชาติเผ็ดขื่น ร้อนคอ และมีรสขมปร่า (Acrid, burning, bitter-sweet taste) ไม่สามารถนำมาใช้เป็นสารให้ความหวานเพื่อแต่งรสในยาน้ำเชื่อมได้
🔍 ข้ออื่นผิดเพราะอะไร:
• ข้อ ข. (Sorbitol solution): เป็นน้ำตาลแอลกอฮอล์ (Polyol) ที่ให้ความหวานประมาณ 60% ของน้ำตาลทราย ไม่กระตุ้นอินซูลิน นิยมใช้เป็นเบสใน Sugar-free syrups
• ข้อ ค. (Aspartame): เป็นสารให้ความหวานสังเคราะห์ที่มีความหวานสูงกว่าน้ำตาลทราย 180-200 เท่า
• ข้อ ง. (Saccharin sodium): เป็นสารให้ความหวานสังเคราะห์ที่มีความหวานสูงกว่าน้ำตาลทราย 300-500 เท่า
• ข้อ จ. (Sucralose): เป็นสารให้ความหวานสังเคราะห์ที่มีความคงตัวสูงและหวานกว่าน้ำตาลทราย 600 เท่า</t>
        </is>
      </c>
      <c r="L52" s="186" t="n"/>
      <c r="M52" s="186" t="inlineStr">
        <is>
          <t>Product Group 4: Preformulation &amp; GMP</t>
        </is>
      </c>
      <c r="N52" s="186" t="inlineStr">
        <is>
          <t>4.3 Stability testing</t>
        </is>
      </c>
      <c r="O52" s="185" t="inlineStr">
        <is>
          <t>Product</t>
        </is>
      </c>
      <c r="P52" s="186" t="inlineStr">
        <is>
          <t>ข้อสอบจริง Product ปี 2561 ข้อ 65</t>
        </is>
      </c>
      <c r="Q52" s="185" t="inlineStr">
        <is>
          <t>ข้อสอบจริง</t>
        </is>
      </c>
      <c r="R52" s="185" t="inlineStr">
        <is>
          <t>2561</t>
        </is>
      </c>
      <c r="S52" s="185" t="n"/>
    </row>
    <row r="53" ht="24" customHeight="1" s="49">
      <c r="A53" s="185" t="n">
        <v>51</v>
      </c>
      <c r="B53" s="186" t="n"/>
      <c r="C53" s="186" t="inlineStr">
        <is>
          <t>เภสัชกรต้องการเตรียมยาน้ำเชื่อม Morphine sulfate syrup ความเข้มข้น 0.2% w/v ปริมาตรรวม 2 ลิตร จะต้องชั่งตัวยาสำคัญ Morphine sulfate กี่กรัม</t>
        </is>
      </c>
      <c r="D53" s="186" t="n"/>
      <c r="E53" s="186" t="inlineStr">
        <is>
          <t>0.2 g</t>
        </is>
      </c>
      <c r="F53" s="186" t="inlineStr">
        <is>
          <t>0.4 g</t>
        </is>
      </c>
      <c r="G53" s="186" t="inlineStr">
        <is>
          <t>2.0 g</t>
        </is>
      </c>
      <c r="H53" s="186" t="inlineStr">
        <is>
          <t>4.0 g</t>
        </is>
      </c>
      <c r="I53" s="186" t="inlineStr">
        <is>
          <t>20.0 g</t>
        </is>
      </c>
      <c r="J53" s="185" t="n">
        <v>4</v>
      </c>
      <c r="K53" s="186" t="inlineStr">
        <is>
          <t>✅ คำตอบที่ถูกต้อง: ข้อ ง. 4.0 g
🎯 ทำไมข้อนี้ถึงถูก:
ข้อ ง. ถูกต้อง จากการคำนวณ:
1. ความเข้มข้น 0.2% w/v หมายถึง มีตัวยา Morphine sulfate 0.2 g ในสารละลาย 100 mL
2. แปลงปริมาตร 2 ลิตร เป็นมิลลิลิตร: 2 L = 2,000 mL
3. คำนวณน้ำหนักตัวยาที่ต้องใช้:
น้ำหนักตัวยา (g) = (0.2 g × 2,000 mL) / 100 mL = 4.0 g
🔍 ข้ออื่นผิดเพราะอะไร:
• ข้อ ก. (0.2 g): เป็นน้ำหนักตัวยาสำหรับปริมาตรเพียง 100 mL
• ข้อ ข. (0.4 g): เป็นน้ำหนักตัวยาสำหรับปริมาตร 200 mL
• ข้อ ค. (2.0 g): เป็นน้ำหนักสำหรับความเข้มข้น 0.1% w/v
• ข้อ จ. (20.0 g): คำนวณจุดทศนิยมผิดพลาดเกินจริง 5 เท่า</t>
        </is>
      </c>
      <c r="L53" s="186" t="n"/>
      <c r="M53" s="186" t="inlineStr">
        <is>
          <t>Product Group 4: Preformulation &amp; GMP</t>
        </is>
      </c>
      <c r="N53" s="186" t="inlineStr">
        <is>
          <t>4.4 Good Manufacturing Practice</t>
        </is>
      </c>
      <c r="O53" s="185" t="inlineStr">
        <is>
          <t>Product</t>
        </is>
      </c>
      <c r="P53" s="186" t="inlineStr">
        <is>
          <t>ข้อสอบจริง Product ปี 2561 ข้อ 66</t>
        </is>
      </c>
      <c r="Q53" s="185" t="inlineStr">
        <is>
          <t>ข้อสอบจริง</t>
        </is>
      </c>
      <c r="R53" s="185" t="inlineStr">
        <is>
          <t>2561</t>
        </is>
      </c>
      <c r="S53" s="185" t="n"/>
    </row>
    <row r="54" ht="24" customHeight="1" s="49">
      <c r="A54" s="185" t="n">
        <v>52</v>
      </c>
      <c r="B54" s="186" t="n"/>
      <c r="C54" s="186" t="inlineStr">
        <is>
          <t>หากบริษัทผู้ผลิตยาต้องการทำการทดสอบความคงตัวระยะยาว (Long-term stability testing) ของยาเม็ด Sitagliptin สำหรับขึ้นทะเบียนตำรับยาในกลุ่มประเทศอาเซียน (รวมถึงประเทศไทย) ต้องทำการทดสอบที่สภาวะใดตามแนวทาง ASEAN Guideline on Stability Study</t>
        </is>
      </c>
      <c r="D54" s="186" t="n"/>
      <c r="E54" s="186" t="inlineStr">
        <is>
          <t>25°C ± 2°C / 65% ± 5% RH</t>
        </is>
      </c>
      <c r="F54" s="186" t="inlineStr">
        <is>
          <t>25°C ± 2°C / 75% ± 5% RH</t>
        </is>
      </c>
      <c r="G54" s="186" t="inlineStr">
        <is>
          <t>30°C ± 2°C / 65% ± 5% RH</t>
        </is>
      </c>
      <c r="H54" s="186" t="inlineStr">
        <is>
          <t>30°C ± 2°C / 75% ± 5% RH</t>
        </is>
      </c>
      <c r="I54" s="186" t="inlineStr">
        <is>
          <t>40°C ± 2°C / 75% ± 5% RH</t>
        </is>
      </c>
      <c r="J54" s="185" t="n">
        <v>4</v>
      </c>
      <c r="K54" s="186" t="inlineStr">
        <is>
          <t>✅ คำตอบที่ถูกต้อง: ข้อ ง. 30°C ± 2°C / 75% ± 5% RH
🎯 ทำไมข้อนี้ถึงถูก:
ตามแนวทาง ASEAN Guideline on Stability Study of Drug Product กลุ่มประเทศสมาชิกอาเซียนรวมถึงประเทศไทยจัดอยู่ในเขตภูมิอากาศร้อนชื้นแบบ Climatic Zone IVb (Hot and very humid) ซึ่งกำหนดให้สภาวะการทดสอบความคงตัวระยะยาว (Long-term stability study) ต้องทำที่อุณหภูมิ 30°C ± 2°C และความชื้นสัมพัทธ์ 75% ± 5% RH ตลอดอายุยา
🔍 ข้ออื่นผิดเพราะอะไร:
• ข้อ ก.: 25°C ± 2°C / 60% ± 5% RH เป็นสภาวะ Long-term stability สำหรับกลุ่ม Climatic Zone I และ Zone II (เขตภูมิอากาศอบอุ่นและเมดิเตอร์เรเนียน)
• ข้อ ข.: 25°C ± 2°C / 75% ± 5% RH ไม่ใช่สภาวะมาตรฐานตามข้อกำหนดของ ICH หรือ ASEAN stability guideline
• ข้อ ค.: 30°C ± 2°C / 65% ± 5% RH เป็นสภาวะ Long-term stability สำหรับกลุ่ม Climatic Zone IVa (Hot and humid)
• ข้อ จ.: 40°C ± 2°C / 75% ± 5% RH เป็นสภาวะการทดสอบแบบเร่ง (Accelerated stability testing) สำหรับทุกเขตภูมิอากาศ ไม่ใช่การทดสอบระยะยาว</t>
        </is>
      </c>
      <c r="L54" s="186" t="n"/>
      <c r="M54" s="186" t="inlineStr">
        <is>
          <t>Product Group 4: Preformulation &amp; GMP</t>
        </is>
      </c>
      <c r="N54" s="186" t="inlineStr">
        <is>
          <t>4.3 Stability testing</t>
        </is>
      </c>
      <c r="O54" s="185" t="inlineStr">
        <is>
          <t>Product</t>
        </is>
      </c>
      <c r="P54" s="186" t="inlineStr">
        <is>
          <t>[SOURCE: ข้อสอบจริง PLE CC1 (Product) ปี 2561 ข้อ 68]</t>
        </is>
      </c>
      <c r="Q54" s="185" t="inlineStr">
        <is>
          <t>ข้อสอบจริง</t>
        </is>
      </c>
      <c r="R54" s="185" t="inlineStr">
        <is>
          <t>2561</t>
        </is>
      </c>
      <c r="S54" s="185" t="n"/>
    </row>
    <row r="55" ht="24" customHeight="1" s="49">
      <c r="A55" s="185" t="n">
        <v>53</v>
      </c>
      <c r="B55" s="186" t="n"/>
      <c r="C55" s="186" t="inlineStr">
        <is>
          <t>ตัวยาสำคัญ Clonazepam ขนาดความแรง 0.5 mg ต่อเม็ด จัดเป็นยาที่มีขนาดยาต่ำและมีความแรงสูง (Low-dose / Potent drug) หากต้องการผลิตในรูปแบบยาเม็ด กระบวนการเตรียมผงยาสำหรับการตอกเม็ดวิธีใดมีความเหมาะสมในการประกันความสม่ำเสมอของตัวยาสำคัญ (Content Uniformity) ได้ดีที่สุด</t>
        </is>
      </c>
      <c r="D55" s="186" t="n"/>
      <c r="E55" s="186" t="inlineStr">
        <is>
          <t>Fusion method</t>
        </is>
      </c>
      <c r="F55" s="186" t="inlineStr">
        <is>
          <t>Melting method</t>
        </is>
      </c>
      <c r="G55" s="186" t="inlineStr">
        <is>
          <t>Dry granulation ด้วย Roller compactor</t>
        </is>
      </c>
      <c r="H55" s="186" t="inlineStr">
        <is>
          <t>Wet granulation (หรือ Direct compression ด้วยสารช่วยตอกตรงที่ผ่านการทำ Geometric dilution)</t>
        </is>
      </c>
      <c r="I55" s="186" t="inlineStr">
        <is>
          <t>Direct compression โดยการผสมผงยาทั้งหมดในขั้นตอนเดียวโดยตรง</t>
        </is>
      </c>
      <c r="J55" s="185" t="n">
        <v>4</v>
      </c>
      <c r="K55" s="186" t="inlineStr">
        <is>
          <t>✅ คำตอบที่ถูกต้อง: ข้อ ง. Wet granulation (หรือ Direct compression ด้วยสารช่วยตอกตรงที่ผ่านการทำ Geometric dilution)
🎯 ทำไมข้อนี้ถึงถูก:
ข้อ ง. ถูกต้อง เพราะกระบวนการ Wet granulation (การทำแกรนูลแบบเปียก) โดยการละลายหรือกระจายตัวยาในของเหลวสารยึดเกาะแล้วพ่นลงบนผงสารช่วย จะทำให้ตัวยาสำคัญถูกตรึงและกระจายตัวอย่างสม่ำเสมอในทุกเม็ดแกรนูล หรือหากใช้ Direct compression จะต้องอาศัยการผสมแบบเจือจางเชิงเรขาคณิต (Geometric dilution) และใช้ Co-processed excipient พิเศษเพื่อป้องกันการแยกชั้น
🔍 ข้ออื่นผิดเพราะอะไร:
• ข้อ ก. (Fusion method): ใช้สำหรับทำยาเม็ดฟู่หรือยาเหน็บ ไม่ใช่วิธีทำยาเม็ด Clonazepam
• ข้อ ข. (Melting method): ใช้สำหรับยาเหน็บหรือ Hot-melt extrusion
• ข้อ ค. (Dry granulation): เสี่ยงต่อการกระจายตัวของตัวยาไม่สม่ำเสมอในยาขนาดยาต่ำมาก
• ข้อ จ. (Direct compression ผสมขั้นตอนเดียว): จะทำให้ผงยา 0.5 mg ไม่กระจายตัวและเกิด Segregation สูงมาก ตกเกณฑ์ Content Uniformity</t>
        </is>
      </c>
      <c r="L55" s="186" t="n"/>
      <c r="M55" s="186" t="inlineStr">
        <is>
          <t>Product Group 4: Preformulation &amp; GMP</t>
        </is>
      </c>
      <c r="N55" s="186" t="inlineStr">
        <is>
          <t>4.1 Excipients classification</t>
        </is>
      </c>
      <c r="O55" s="185" t="inlineStr">
        <is>
          <t>Product</t>
        </is>
      </c>
      <c r="P55" s="186" t="inlineStr">
        <is>
          <t>ข้อสอบจริง Product ปี 2561 ข้อ 70</t>
        </is>
      </c>
      <c r="Q55" s="185" t="inlineStr">
        <is>
          <t>ข้อสอบจริง</t>
        </is>
      </c>
      <c r="R55" s="185" t="inlineStr">
        <is>
          <t>2561</t>
        </is>
      </c>
      <c r="S55" s="185" t="n"/>
    </row>
    <row r="56" ht="24" customHeight="1" s="49">
      <c r="A56" s="185" t="n">
        <v>54</v>
      </c>
      <c r="B56" s="186" t="n"/>
      <c r="C56" s="186" t="inlineStr">
        <is>
          <t>เครื่องมือในข้อใดจัดเป็นเครื่องมือมาตรฐานตามข้อกำหนดเภสัชตำรับสำหรับการตรวจวัดการกระจายขนาดอนุภาคเชิงอากาศพลศาสตร์ของละอองยาพ่นสูด (Aerosol particle size distribution)</t>
        </is>
      </c>
      <c r="D56" s="186" t="n"/>
      <c r="E56" s="186" t="inlineStr">
        <is>
          <t>X-ray Powder Diffraction (XRPD)</t>
        </is>
      </c>
      <c r="F56" s="186" t="inlineStr">
        <is>
          <t>Optical Microscopy</t>
        </is>
      </c>
      <c r="G56" s="186" t="inlineStr">
        <is>
          <t>Cascade Impactor (เช่น Next Generation Impactor / Andersen Cascade Impactor)</t>
        </is>
      </c>
      <c r="H56" s="186" t="inlineStr">
        <is>
          <t>Laser with Fluorescent Labelling</t>
        </is>
      </c>
      <c r="I56" s="186" t="inlineStr">
        <is>
          <t>Dynamic Light Scattering (DLS)</t>
        </is>
      </c>
      <c r="J56" s="185" t="n">
        <v>3</v>
      </c>
      <c r="K56" s="186" t="inlineStr">
        <is>
          <t>✅ คำตอบที่ถูกต้อง: ข้อ ค. Cascade Impactor (เช่น Next Generation Impactor / Andersen Cascade Impactor)
🎯 ทำไมข้อนี้ถึงถูก:
ข้อ ค. ถูกต้อง เพราะ Cascade Impactor (ACI / NGI) เป็นเครื่องมือมาตรฐานตามเภสัชตำรับ USP &lt;601&gt; และ Ph. Eur. ที่ใช้จำลองการตกกระทบและการแยกชั้นของอนุภาคยาตามแรงเฉื่อยในแต่ละระดับของทางเดินหายใจ
🔍 ข้ออื่นผิดเพราะอะไร:
• ข้อ ก. (X-ray Powder Diffraction (XRPD)): ใช้วิเคราะห์โครงสร้างผลึกและรูปผลึก (Polymorphism) ไม่ได้วัดขนาดอนุภาคแอโรซอล
• ข้อ ข. (Optical Microscopy): วัดได้เฉพาะขนาดเชิงเรขาคณิต 2 มิติ ไม่ได้วัดการเคลื่อนที่เชิงอากาศพลศาสตร์
• ข้อ ง. (Laser with Fluorescent Labelling): ใช้ในงานวิจัยติดตามการเคลื่อนที่ของยา ไม่ใช่เครื่องมือ QC เภสัชตำรับ
• ข้อ จ. (Dynamic Light Scattering (DLS)): ใช้วัดขนาดอนุภาคระดับนาโนเมตร (Nanoparticles/Colloids) ในสารแขวนลอย</t>
        </is>
      </c>
      <c r="L56" s="186" t="n"/>
      <c r="M56" s="186" t="inlineStr">
        <is>
          <t>Product Group 4: Preformulation &amp; GMP</t>
        </is>
      </c>
      <c r="N56" s="186" t="inlineStr">
        <is>
          <t>4.4 Good Manufacturing Practice</t>
        </is>
      </c>
      <c r="O56" s="185" t="inlineStr">
        <is>
          <t>Product</t>
        </is>
      </c>
      <c r="P56" s="186" t="inlineStr">
        <is>
          <t>ข้อสอบจริง Product ปี 2561 ข้อ 74</t>
        </is>
      </c>
      <c r="Q56" s="185" t="inlineStr">
        <is>
          <t>ข้อสอบจริง</t>
        </is>
      </c>
      <c r="R56" s="185" t="inlineStr">
        <is>
          <t>2561</t>
        </is>
      </c>
      <c r="S56" s="185" t="n"/>
    </row>
    <row r="57" ht="24" customHeight="1" s="49">
      <c r="A57" s="185" t="n">
        <v>55</v>
      </c>
      <c r="B57" s="186" t="n"/>
      <c r="C57" s="186" t="inlineStr">
        <is>
          <t>ตัวยาสำคัญ Alendronate sodium (Sodium alendronate) จัดอยู่ในระบบจำแนกชีวเภสัชกรรม (Biopharmaceutics Classification System: BCS) กลุ่มใด</t>
        </is>
      </c>
      <c r="D57" s="186" t="n"/>
      <c r="E57" s="186" t="inlineStr">
        <is>
          <t>Non-classified</t>
        </is>
      </c>
      <c r="F57" s="186" t="inlineStr">
        <is>
          <t>BCS Class I (High Solubility, High Permeability)</t>
        </is>
      </c>
      <c r="G57" s="186" t="inlineStr">
        <is>
          <t>BCS Class II (Low Solubility, High Permeability)</t>
        </is>
      </c>
      <c r="H57" s="186" t="inlineStr">
        <is>
          <t>BCS Class III (High Solubility, Low Permeability)</t>
        </is>
      </c>
      <c r="I57" s="186" t="inlineStr">
        <is>
          <t>BCS Class IV (Low Solubility, Low Permeability)</t>
        </is>
      </c>
      <c r="J57" s="185" t="n">
        <v>4</v>
      </c>
      <c r="K57" s="186" t="inlineStr">
        <is>
          <t>✅ คำตอบที่ถูกต้อง: ข้อ ง. BCS Class III (High Solubility, Low Permeability)
🎯 ทำไมข้อนี้ถึงถูก:
ข้อ ง. ถูกต้อง เพราะ Alendronate sodium เป็นยาในกลุ่ม Bisphosphonates ที่มีขั้วสูงมาก มีประจุลบหลายประจุจากหมู่ฟอสโฟเนต (-PO3H2) ทำให้ "ละลายน้ำได้ดีมาก (High solubility)" แต่ "ไม่สามารถซึมผ่านเยื่อบุลำไส้ได้ดี (Low permeability)" โดยมีค่า Oral bioavailability ต่ำกว่า 0.6% - 1% จึงจัดเป็นยาในกลุ่ม "BCS Class III" อย่างชัดเจน
🔍 ข้ออื่นผิดเพราะอะไร:
• ข้อ ก. (Non-classified): ผิด เพราะตัวยาสำคัญสากลได้รับการจัดกลุ่มตามเกณฑ์ BCS
• ข้อ ข. (BCS Class I): เช่น Paracetamol, Metoprolol (ละลายดี ซึมผ่านดี)
• ข้อ ค. (BCS Class II): เช่น Ibuprofen, Ketoconazole, Carbamazepine (ละลายต่ำ ซึมผ่านดี)
• ข้อ จ. (BCS Class IV): เช่น Furosemide, Paclitaxel, Hydrochlorothiazide (ละลายต่ำ ซึมผ่านต่ำ)</t>
        </is>
      </c>
      <c r="L57" s="186" t="n"/>
      <c r="M57" s="186" t="inlineStr">
        <is>
          <t>Product Group 4: Preformulation &amp; GMP</t>
        </is>
      </c>
      <c r="N57" s="186" t="inlineStr">
        <is>
          <t>4.4 Good Manufacturing Practice</t>
        </is>
      </c>
      <c r="O57" s="185" t="inlineStr">
        <is>
          <t>Product</t>
        </is>
      </c>
      <c r="P57" s="186" t="inlineStr">
        <is>
          <t>ข้อสอบจริง Product ปี 2561 ข้อ 78</t>
        </is>
      </c>
      <c r="Q57" s="185" t="inlineStr">
        <is>
          <t>ข้อสอบจริง</t>
        </is>
      </c>
      <c r="R57" s="185" t="inlineStr">
        <is>
          <t>2561</t>
        </is>
      </c>
      <c r="S57" s="185" t="n"/>
    </row>
    <row r="58" ht="24" customHeight="1" s="49">
      <c r="A58" s="185" t="n">
        <v>56</v>
      </c>
      <c r="B58" s="186" t="n"/>
      <c r="C58" s="186" t="inlineStr">
        <is>
          <t>ตัวยาสำคัญ A มีคุณสมบัติความหนาแน่นรวมต่ำ (Low bulk density / Fluffy powder) มีคุณสมบัติการถูกอัดแน่นไม่ดี (Poor compressibility) และเสื่อมสลายได้ง่ายมากเมื่อสัมผัสกับน้ำและความชื้นด้วยปฏิกิริยา Hydrolysis ในกระบวนการผลิตยาเม็ดควรเลือกใช้วิธีการทำแกรนูลหรือตอกเม็ดวิธีใดจึงเหมาะสมที่สุด</t>
        </is>
      </c>
      <c r="D58" s="186" t="n"/>
      <c r="E58" s="186" t="inlineStr">
        <is>
          <t>Direct compression (ด้วยสารช่วยตอกตรงที่ไหลดี) หรือ Dry granulation (Roller compaction / Slugging)</t>
        </is>
      </c>
      <c r="F58" s="186" t="inlineStr">
        <is>
          <t>Wet granulation ด้วยสารละลายอินทรีย์ (Organic solvent) หรือ Dry granulation</t>
        </is>
      </c>
      <c r="G58" s="186" t="inlineStr">
        <is>
          <t>Wet granulation ด้วยน้ำแป้ง (Aqueous starch paste)</t>
        </is>
      </c>
      <c r="H58" s="186" t="inlineStr">
        <is>
          <t>Wet granulation ด้วยน้ำบริสุทธิ์</t>
        </is>
      </c>
      <c r="I58" s="186" t="inlineStr">
        <is>
          <t>Fluidized bed aqueous granulation</t>
        </is>
      </c>
      <c r="J58" s="185" t="n">
        <v>1</v>
      </c>
      <c r="K58" s="186" t="inlineStr">
        <is>
          <t>✅ คำตอบที่ถูกต้อง: ข้อ ก. Direct compression (ด้วยสารช่วยตอกตรงที่ไหลดี) หรือ Dry granulation (Roller compaction / Slugging)
🎯 ทำไมข้อนี้ถึงถูก:
ข้อ ก. ถูกต้อง เพราะตัวยาเกิด Hydrolysis ง่ายเมื่อสัมผัสน้ำ จึง "ห้ามใช้วิธี Wet granulation ที่ใช้น้ำโดยเด็ดขาด" และเนื่องจากตัวยามี Bulk density ต่ำและอัดไม่แน่น วิธีที่เหมาะสมที่สุดคือ "Dry granulation (Roller compaction หรือ Slugging)" ซึ่งเป็นการใช้แรงอัดทางกลบดอัดผงยาให้เป็นแผ่นหนาแล้วตัดเป็นแกรนูลแห้งโดยไม่ใช้น้ำและความร้อน หรือใช้ "Direct compression" ร่วมกับสารช่วยตอกตรงสมรรถนะสูง
🔍 ข้ออื่นผิดเพราะอะไร:
• ข้อ ข. (Wet granulation ด้วย organic solvent): แม้หลีกเลี่ยงน้ำได้ แต่ก่อให้เกิดความเสี่ยงเรื่องไอระเหยไวไฟและความเป็นพิษของสารทำละลายตกค้าง
• ข้อ ค. (Wet granulation ด้วยน้ำแป้ง): ผิดอย่างยิ่งเพราะใช้น้ำเป็นตัวทำละลาย ทำให้ยาเกิด Hydrolysis ทันที
• ข้อ ง. (Wet granulation ด้วยน้ำบริสุทธิ์): ผิดเพราะน้ำจะเร่งปฏิกิริยา Hydrolysis
• ข้อ จ. (Fluidized bed aqueous granulation): ผิดเพราะใช้น้ำพ่นลงบนผงยา</t>
        </is>
      </c>
      <c r="L58" s="186" t="n"/>
      <c r="M58" s="186" t="inlineStr">
        <is>
          <t>Product Group 4: Preformulation &amp; GMP</t>
        </is>
      </c>
      <c r="N58" s="186" t="inlineStr">
        <is>
          <t>4.3 Stability testing</t>
        </is>
      </c>
      <c r="O58" s="185" t="inlineStr">
        <is>
          <t>Product</t>
        </is>
      </c>
      <c r="P58" s="186" t="inlineStr">
        <is>
          <t>ข้อสอบจริง Product ปี 2561 ข้อ 80</t>
        </is>
      </c>
      <c r="Q58" s="185" t="inlineStr">
        <is>
          <t>ข้อสอบจริง</t>
        </is>
      </c>
      <c r="R58" s="185" t="inlineStr">
        <is>
          <t>2561</t>
        </is>
      </c>
      <c r="S58" s="185" t="n"/>
    </row>
    <row r="59" ht="24" customHeight="1" s="49">
      <c r="A59" s="185" t="n">
        <v>57</v>
      </c>
      <c r="B59" s="186" t="n"/>
      <c r="C59" s="186" t="inlineStr">
        <is>
          <t>จากการทดสอบการละลาย (Dissolution test) ของยาเม็ดชนิดหนึ่งตามข้อกำหนดเภสัชตำรับ พบว่า: ในสภาวะกรดจำลอง pH 1.2 เป็นเวลา 2 ชั่วโมง ตัวยาละลายออกมาเพียง 2% และเมื่อเปลี่ยนเป็นสภาวะบัฟเฟอร์ pH 6.8 เป็นเวลา 10 นาที ตัวยาละลายออกมาถึง 80% อยากทราบว่าผลิตภัณฑ์ยานี้จัดเป็นรูปแบบยาชนิดใด</t>
        </is>
      </c>
      <c r="D59" s="186" t="n"/>
      <c r="E59" s="186" t="inlineStr">
        <is>
          <t>Sustained release dosage form</t>
        </is>
      </c>
      <c r="F59" s="186" t="inlineStr">
        <is>
          <t>Extended release dosage form</t>
        </is>
      </c>
      <c r="G59" s="186" t="inlineStr">
        <is>
          <t>Delayed release dosage form (Enteric coated tablets)</t>
        </is>
      </c>
      <c r="H59" s="186" t="inlineStr">
        <is>
          <t>Prolonged release dosage form</t>
        </is>
      </c>
      <c r="I59" s="186" t="inlineStr">
        <is>
          <t>Osmotic pump release system</t>
        </is>
      </c>
      <c r="J59" s="185" t="n">
        <v>3</v>
      </c>
      <c r="K59" s="186" t="inlineStr">
        <is>
          <t>✅ คำตอบที่ถูกต้อง: ข้อ ค. Delayed release dosage form (Enteric coated tablets)
🎯 ทำไมข้อนี้ถึงถูก:
ข้อ ค. ถูกต้อง เพราะ "Delayed release (ยาเม็ดแตกตัวในลำไส้ / Enteric coated)" ถูกออกแบบมาเพื่อชะลอการปลดปล่อยยาในกระเพาะอาหาร (Acid stage: pH 1.2 นาน 2 ชม. ต้องละลายไม่เกิน 10%) และปลดปล่อยยาทั้งหมดอย่างรวดเร็วเมื่อเดินทางถึงลำไส้เล็ก (Buffer stage: pH 6.8 ต้องละลาย &gt;= 75-80% ภายใน 45 นาที) ซึ่งสอดคล้องกับข้อมูลในโจทย์อย่างสมบูรณ์แบบ
🔍 ข้ออื่นผิดเพราะอะไร:
• ข้อ ก. (Sustained release): จะค่อยๆ ปลดปล่อยยาทีละน้อยอย่างต่อเนื่องตลอดเวลาทั้งในกระเพาะและลำไส้ ไม่ใช่การกักไว้แล้วปล่อยพรวดในลำไส้
• ข้อ ข. (Extended release): ควบคุมการปลดปล่อยยายาวนาน 12-24 ชั่วโมงอย่างต่อเนื่อง
• ข้อ ง. (Prolonged release): ปล่อยยายาวนานต่อเนื่อง
• ข้อ จ. (Osmotic pump release): ปล่อยยาแบบ Zero-order อัตราคงที่ตลอดช่วง pH</t>
        </is>
      </c>
      <c r="L59" s="186" t="n"/>
      <c r="M59" s="186" t="inlineStr">
        <is>
          <t>Product Group 4: Preformulation &amp; GMP</t>
        </is>
      </c>
      <c r="N59" s="186" t="inlineStr">
        <is>
          <t>4.3 Stability testing</t>
        </is>
      </c>
      <c r="O59" s="185" t="inlineStr">
        <is>
          <t>Product</t>
        </is>
      </c>
      <c r="P59" s="186" t="inlineStr">
        <is>
          <t>ข้อสอบจริง Product ปี 2561 ข้อ 81</t>
        </is>
      </c>
      <c r="Q59" s="185" t="inlineStr">
        <is>
          <t>ข้อสอบจริง</t>
        </is>
      </c>
      <c r="R59" s="185" t="inlineStr">
        <is>
          <t>2561</t>
        </is>
      </c>
      <c r="S59" s="185" t="n"/>
    </row>
    <row r="60" ht="24" customHeight="1" s="49">
      <c r="A60" s="185" t="n">
        <v>58</v>
      </c>
      <c r="B60" s="186" t="n"/>
      <c r="C60" s="186" t="inlineStr">
        <is>
          <t>ข้อใดต่อไปนี้ "ไม่ใช่" ข้อดีของรูปแบบยาชนิดควบคุมการปลดปล่อย (Controlled-release / Sustained-release dosage forms)</t>
        </is>
      </c>
      <c r="D60" s="186" t="n"/>
      <c r="E60" s="186" t="inlineStr">
        <is>
          <t>ช่วยลดการเกิดอาการไม่พึงประสงค์จากระดับยาที่พุ่งสูงในเลือด (Reduce peak-related side effects)</t>
        </is>
      </c>
      <c r="F60" s="186" t="inlineStr">
        <is>
          <t>สามารถปรับขนาดยาได้ง่ายและสะดวกกว่ายาเม็ดธรรมดาทั่วไป</t>
        </is>
      </c>
      <c r="G60" s="186" t="inlineStr">
        <is>
          <t>ช่วยลดความถี่ในการรับประทานยา ทำให้ผู้ป่วยให้ความร่วมมือในการใช้ยาดีขึ้น (Improve patient compliance)</t>
        </is>
      </c>
      <c r="H60" s="186" t="inlineStr">
        <is>
          <t>ช่วยลดความแปรปรวนของระดับยาในเลือด (Minimize peak-to-trough fluctuations)</t>
        </is>
      </c>
      <c r="I60" s="186" t="inlineStr">
        <is>
          <t>ช่วยควบคุมอาการของโรคในเวลากลางคืนได้อย่างต่อเนื่อง</t>
        </is>
      </c>
      <c r="J60" s="185" t="n">
        <v>2</v>
      </c>
      <c r="K60" s="186" t="inlineStr">
        <is>
          <t>✅ คำตอบที่ถูกต้อง: ข้อ ข. สามารถปรับขนาดยาได้ง่ายและสะดวกกว่ายาเม็ดธรรมดาทั่วไป
🎯 ทำไมข้อนี้ถึงถูก:
ข้อ ข. ถูกต้อง เพราะ "การปรับขนาดยาทำได้ง่ายและสะดวก" เป็นข้อความที่ไม่ถูกต้องและถือเป็น "ข้อเสีย/ข้อจำกัด (Disadvantage)" ของยา Controlled-release เนื่องจากยาในรูปแบบนี้ส่วนใหญ่ "ห้ามหัก เคี้ยว หรือบดเม็ดยาโดยเด็ดขาด" เพราะจะทำลายโครงสร้างควบคุมการปล่อยยา เกิดภาวะ Dose dumping ทำให้การปรับขนาดยาเฉพาะบุคคลทำได้ยากกว่ายาเม็ดธรรมดาทั่วไปที่มีรอยบากแบ่งเม็ดได้
🔍 ข้ออื่นผิดเพราะอะไร:
• ข้อ ก. (ลดอาการข้างเคียงจาก Peak): เป็นข้อดีหลัก เพราะไม่มี Peak ระดับยาสูงเกินไป
• ข้อ ค. (ลดความถี่ในการกินยา เพิ่ม Compliance): เป็นข้อดีหลัก เช่น เปลี่ยนจากวันละ 3-4 ครั้ง เหลือวันละ 1 ครั้ง
• ข้อ ง. (ลดความแกว่งของระดับยาในเลือด): เป็นข้อดีหลัก เพราะรักษาระดับยาใน Therapeutic window ได้สม่ำเสมอ
• ข้อ จ. (ควบคุมอาการตอนกลางคืน): เป็นข้อดีหลัก ช่วยคุมอาการโรคหืดหรือความดันโลหิตขณะนอนหลับ</t>
        </is>
      </c>
      <c r="L60" s="186" t="n"/>
      <c r="M60" s="186" t="inlineStr">
        <is>
          <t>Product Group 4: Preformulation &amp; GMP</t>
        </is>
      </c>
      <c r="N60" s="186" t="inlineStr">
        <is>
          <t>4.4 Good Manufacturing Practice</t>
        </is>
      </c>
      <c r="O60" s="185" t="inlineStr">
        <is>
          <t>Product</t>
        </is>
      </c>
      <c r="P60" s="186" t="inlineStr">
        <is>
          <t>ข้อสอบจริง Product ปี 2561 ข้อ 82</t>
        </is>
      </c>
      <c r="Q60" s="185" t="inlineStr">
        <is>
          <t>ข้อสอบจริง</t>
        </is>
      </c>
      <c r="R60" s="185" t="inlineStr">
        <is>
          <t>2561</t>
        </is>
      </c>
      <c r="S60" s="185" t="n"/>
    </row>
    <row r="61" ht="24" customHeight="1" s="49">
      <c r="A61" s="185" t="n">
        <v>59</v>
      </c>
      <c r="B61" s="186" t="n"/>
      <c r="C61" s="186" t="inlineStr">
        <is>
          <t>ในการผลิตยาเม็ดเคลือบฟิล์ม Simvastatin หากตรวจสอบพบข้อบกพร่องที่รอยแบ่งเม็ดยา (Bisect score line) และข้อความตัวอักษรบนหน้าเม็ดยาถูกแผ่นฟิล์มตึงขึงข้ามจนเลือนรางไม่ชัดเจน ข้อบกพร่องนี้เรียกว่าอะไรในทางเภสัชอุตสาหกรรม</t>
        </is>
      </c>
      <c r="D61" s="186" t="n"/>
      <c r="E61" s="186" t="inlineStr">
        <is>
          <t>Picking</t>
        </is>
      </c>
      <c r="F61" s="186" t="inlineStr">
        <is>
          <t>Bridging (Bridging of logo / bisect line)</t>
        </is>
      </c>
      <c r="G61" s="186" t="inlineStr">
        <is>
          <t>Blistering</t>
        </is>
      </c>
      <c r="H61" s="186" t="inlineStr">
        <is>
          <t>Cracking</t>
        </is>
      </c>
      <c r="I61" s="186" t="inlineStr">
        <is>
          <t>Orange peel (Roughness)</t>
        </is>
      </c>
      <c r="J61" s="185" t="n">
        <v>2</v>
      </c>
      <c r="K61" s="186" t="inlineStr">
        <is>
          <t>✅ คำตอบที่ถูกต้อง: ข้อ ข. Bridging (Bridging of logo / bisect line)
🎯 ทำไมข้อนี้ถึงถูก:
ข้อ ข. ถูกต้อง เพราะ "Bridging" คือลักษณะที่แผ่นฟิล์มพอลิเมอร์เกิดการหดตัวและมีแรงเค้นภายในสูง จนดึงรั้งขึงพาดผ่านรอยบาก (Score line) หรือโลโก้ตัวอักษรบนหน้าเม็ดยา ทำให้รายละเอียดของตัวอักษรและรอยแบ่งเลือนหายไป
🔍 ข้ออื่นผิดเพราะอะไร:
• ข้อ ก. (Picking): คือการที่ฟิล์มหรือเนื้อยาถูกดึงหลุดติดไปกับเม็ดอื่นหรือผนังหม้อเคลือบเป็นหลุมเล็กๆ
• ข้อ ค. (Blistering): คือการเกิดฟองโป่งพองบนแผ่นฟิล์มเนื่องจากความร้อนสูงเกินไปจนตัวทำละลายระเหยกลายเป็นไอใต้ฟิล์ม
• ข้อ ง. (Cracking): คือการที่แผ่นฟิล์มแตกร้าวเป็นเส้นเนื่องจากฟิล์มเปราะขาด Plasticizer
• ข้อ จ. (Orange peel): คือผิวฟิล์มขรุขระเหมือนผิวเปลือกส้มเนื่องจากน้ำยาเคลือบหนืดเกินไปหรือพ่นไม่กระจายตัว</t>
        </is>
      </c>
      <c r="L61" s="186" t="n"/>
      <c r="M61" s="186" t="inlineStr">
        <is>
          <t>Product Group 4: Preformulation &amp; GMP</t>
        </is>
      </c>
      <c r="N61" s="186" t="inlineStr">
        <is>
          <t>4.2 Container &amp; Closure Systems</t>
        </is>
      </c>
      <c r="O61" s="185" t="inlineStr">
        <is>
          <t>Product</t>
        </is>
      </c>
      <c r="P61" s="186" t="inlineStr">
        <is>
          <t>ข้อสอบจริง Product ปี 2561 ข้อ 84</t>
        </is>
      </c>
      <c r="Q61" s="185" t="inlineStr">
        <is>
          <t>ข้อสอบจริง</t>
        </is>
      </c>
      <c r="R61" s="185" t="inlineStr">
        <is>
          <t>2561</t>
        </is>
      </c>
      <c r="S61" s="185" t="n"/>
    </row>
    <row r="62" ht="24" customHeight="1" s="49">
      <c r="A62" s="185" t="n">
        <v>60</v>
      </c>
      <c r="B62" s="186" t="n"/>
      <c r="C62" s="186" t="inlineStr">
        <is>
          <t>เมื่อนำตำรับอิมัลชันชนิดหนึ่งมาทำการทดสอบด้วยวิธีหยดสารละลายสีย้อมน้ำ Amaranth aqueous solution (Dye test) แล้วส่องตรวจใต้กล้องจุลทรรศน์ พบว่า "เฟสต่อเนื่องภายนอกติดสีแดงสม่ำเสมอ และพบหยดกลมสีขาวกระจายอยู่ภายใน" ข้อใดกล่าวถูกต้องเกี่ยวกับคุณสมบัติของอิมัลชันนี้</t>
        </is>
      </c>
      <c r="D62" s="186" t="n"/>
      <c r="E62" s="186" t="inlineStr">
        <is>
          <t>เป็นอิมัลชันชนิดน้ำในน้ำมัน (W/O emulsion)</t>
        </is>
      </c>
      <c r="F62" s="186" t="inlineStr">
        <is>
          <t>ตำรับนี้เป็นอิมัลชันชนิดน้ำมันในน้ำ (O/W emulsion) และสามารถนำไฟฟ้าได้ดี</t>
        </is>
      </c>
      <c r="G62" s="186" t="inlineStr">
        <is>
          <t>เมื่อเติมน้ำบริสุทธิ์ลงไปผสม ตำรับจะเกิดการแยกชั้นทันที</t>
        </is>
      </c>
      <c r="H62" s="186" t="inlineStr">
        <is>
          <t>เมื่อนำไปส่องภายใต้แสงอัลตราไวโอเลต (Fluorescence test) จะเรืองแสงติดสว่างทั่วทั้งแผ่น</t>
        </is>
      </c>
      <c r="I62" s="186" t="inlineStr">
        <is>
          <t>ตำรับนี้มีน้ำมันเป็นเฟสต่อเนื่องภายนอก (Continuous external phase)</t>
        </is>
      </c>
      <c r="J62" s="185" t="n">
        <v>2</v>
      </c>
      <c r="K62" s="186" t="inlineStr">
        <is>
          <t>✅ คำตอบที่ถูกต้อง: ข้อ ข. ตำรับนี้เป็นอิมัลชันชนิดน้ำมันในน้ำ (O/W emulsion) และสามารถนำไฟฟ้าได้ดี
🎯 ทำไมข้อนี้ถึงถูก:
ข้อ ข. ถูกต้อง เพราะสี Amaranth เป็นสีที่ละลายน้ำได้ดี (Water-soluble dye) เมื่อหยดลงในอิมัลชันแล้วพบว่า "เฟสต่อเนื่องภายนอกติดสีแดง" แสดงว่าเฟสต่อเนื่องภายนอกคือน้ำ (Water is continuous external phase) และหยดกลมสีขาวที่ไม่ติดสีคือน้ำมัน (Oil is dispersed internal phase) สรุปได้ว่าเป็น "O/W emulsion" ซึ่งอิมัลชันชนิด O/W จะมีคุณสมบัติ "นำไฟฟ้าได้ดี (Conducts electricity)" และสามารถเจือจางด้วยน้ำได้โดยไม่แยกชั้น
🔍 ข้ออื่นผิดเพราะอะไร:
• ข้อ ก. (เป็น W/O emulsion): ผิด ถ้าเป็น W/O สีน้ำจะติดเฉพาะหยดกลมด้านใน และพื้นหลังภายนอกจะไม่มีสี
• ข้อ ค. (เติมน้ำแล้วแยกชั้นทันที): ผิด O/W เจือจางด้วยน้ำได้เข้ากันดี
• ข้อ ง. (ส่อง UV แล้วเรืองแสงทั้งแผ่น): ผิด การเรืองแสงทั้งแผ่นเป็นสมบัติของ W/O (เพราะน้ำมันเรืองแสง UV)
• ข้อ จ. (มีน้ำมันเป็นเฟสต่อเนื่อง): ผิด น้ำมันเป็น Dispersed phase ด้านใน</t>
        </is>
      </c>
      <c r="L62" s="186" t="n"/>
      <c r="M62" s="186" t="inlineStr">
        <is>
          <t>Product Group 4: Preformulation &amp; GMP</t>
        </is>
      </c>
      <c r="N62" s="186" t="inlineStr">
        <is>
          <t>4.4 Good Manufacturing Practice</t>
        </is>
      </c>
      <c r="O62" s="185" t="inlineStr">
        <is>
          <t>Product</t>
        </is>
      </c>
      <c r="P62" s="186" t="inlineStr">
        <is>
          <t>ข้อสอบจริง Product ปี 2561 ข้อ 88</t>
        </is>
      </c>
      <c r="Q62" s="185" t="inlineStr">
        <is>
          <t>ข้อสอบจริง</t>
        </is>
      </c>
      <c r="R62" s="185" t="inlineStr">
        <is>
          <t>2561</t>
        </is>
      </c>
      <c r="S62" s="185" t="n"/>
    </row>
    <row r="63" ht="24" customHeight="1" s="49">
      <c r="A63" s="185" t="n">
        <v>61</v>
      </c>
      <c r="B63" s="186" t="n"/>
      <c r="C63" s="186" t="inlineStr">
        <is>
          <t>ในระบบนำส่งยาแบบไลโพโซม (Liposomes) ซึ่งประกอบด้วยชั้นฟอสโฟลิพิดสองชั้น (Phospholipid bilayer membrane) ล้อมรอบแกนกลางที่เป็นน้ำ ยาต้านเชื้อรากลุ่ม Azoles (เช่น Ketoconazole, Itraconazole) ซึ่งมีคุณสมบัติชอบไขมันสูง (Lipophilic drug) จะถูกกักเก็บและบรรจุอยู่ในตำแหน่งใดของโครงสร้างไลโพโซม</t>
        </is>
      </c>
      <c r="D63" s="186" t="n"/>
      <c r="E63" s="186" t="inlineStr">
        <is>
          <t>ละลายอยู่ในแกนกลางที่เป็นของเหลวน้ำภายใน (Internal aqueous core)</t>
        </is>
      </c>
      <c r="F63" s="186" t="inlineStr">
        <is>
          <t>แทรกตัวอยู่ภายในชั้นไขมันสองชั้น (Hydrophobic region of Phospholipid bilayer)</t>
        </is>
      </c>
      <c r="G63" s="186" t="inlineStr">
        <is>
          <t>เกาะอยู่ที่ผิวด้านนอกสุดของชั้นฟอสโฟลิพิดด้วยพันธะโควาเลนต์</t>
        </is>
      </c>
      <c r="H63" s="186" t="inlineStr">
        <is>
          <t>ลอยตัวอยู่อิสระภายนอกระบบไลโพโซม</t>
        </is>
      </c>
      <c r="I63" s="186" t="inlineStr">
        <is>
          <t>เกาะติดอยู่กับขั้วชอบน้ำของฟอสเฟต (Hydrophilic head group)</t>
        </is>
      </c>
      <c r="J63" s="185" t="n">
        <v>2</v>
      </c>
      <c r="K63" s="186" t="inlineStr">
        <is>
          <t>✅ คำตอบที่ถูกต้อง: ข้อ ข. แทรกตัวอยู่ภายในชั้นไขมันสองชั้น (Hydrophobic region of Phospholipid bilayer)
🎯 ทำไมข้อนี้ถึงถูก:
ข้อ ข. ถูกต้อง เพราะยากลุ่ม Azole antifungals เป็นยาที่มีคุณสมบัติชอบไขมันสูงมาก (Highly lipophilic / Hydrophobic drugs) โมเลกุลยาจึงถูกกักเก็บ (Entrapped / Encapsulated) โดยการแทรกตัวละลายอยู่ระหว่างสายกรดไขมัน (Acyl chains) ภายใน "ชั้นแกนกลางที่ไม่ชอบน้ำของฟอสโฟลิพิดสองชั้น (Hydrophobic domain of lipid bilayer)" ขณะที่ยาชอบน้ำ (Hydrophilic drugs เช่น Doxorubicin) จะถูกบรรจุอยู่ในแกนกลางที่เป็นน้ำ (Aqueous core)
🔍 ข้ออื่นผิดเพราะอะไร:
• ข้อ ก. (ละลายอยู่ในแกนกลางน้ำ): เป็นตำแหน่งสำหรับยาชอบน้ำ (Hydrophilic drugs) เช่น วิตามินซี, Doxorubicin
• ข้อ ค. (เกาะผิวด้วยพันธะโควาเลนต์): ไม่ใช่การกักเก็บยาแบบปกติของไลโพโซม
• ข้อ ง. (ลอยตัวอิสระภายนอก): แสดงว่ายาไม่ได้ถูกบรรจุในระบบนำส่ง
• ข้อ จ. (เกาะติดกับขั้วฟอสเฟต): ขั้วฟอสเฟตเป็นบริเวณมีขั้วชอบน้ำ ยาชอบไขมันจะไม่จับที่จุดนี้</t>
        </is>
      </c>
      <c r="L63" s="186" t="n"/>
      <c r="M63" s="186" t="inlineStr">
        <is>
          <t>Product Group 4: Preformulation &amp; GMP</t>
        </is>
      </c>
      <c r="N63" s="186" t="inlineStr">
        <is>
          <t>4.4 Good Manufacturing Practice</t>
        </is>
      </c>
      <c r="O63" s="185" t="inlineStr">
        <is>
          <t>Product</t>
        </is>
      </c>
      <c r="P63" s="186" t="inlineStr">
        <is>
          <t>ข้อสอบจริง Product ปี 2561 ข้อ 97</t>
        </is>
      </c>
      <c r="Q63" s="185" t="inlineStr">
        <is>
          <t>ข้อสอบจริง</t>
        </is>
      </c>
      <c r="R63" s="185" t="inlineStr">
        <is>
          <t>2561</t>
        </is>
      </c>
      <c r="S63" s="185" t="n"/>
    </row>
    <row r="64" ht="24" customHeight="1" s="49">
      <c r="A64" s="185" t="n">
        <v>62</v>
      </c>
      <c r="B64" s="186" t="n"/>
      <c r="C64" s="186" t="inlineStr">
        <is>
          <t>ในการควบคุมคุณภาพผลิตภัณฑ์ยาฉีด Metronidazole injection ชนิดบรรจุขวดแก้วให้ทางหลอดเลือดดำขนาด 100 mL (Large Volume Parenteral: LVP) แบบใช้ครั้งเดียวทิ้ง (Single-dose container) หัวข้อการทดสอบใดในข้อต่อไปนี้ "ไม่จำเป็นต้องตรวจวิเคราะห์" ตามข้อกำหนดเภสัชตำรับ USP</t>
        </is>
      </c>
      <c r="D64" s="186" t="n"/>
      <c r="E64" s="186" t="inlineStr">
        <is>
          <t>Clarity test (การตรวจดูความใส)</t>
        </is>
      </c>
      <c r="F64" s="186" t="inlineStr">
        <is>
          <t>Sterility test (การทดสอบความปราศจากเชื้อ)</t>
        </is>
      </c>
      <c r="G64" s="186" t="inlineStr">
        <is>
          <t>Bacterial Endotoxin test (การทดสอบสารก่อไข้)</t>
        </is>
      </c>
      <c r="H64" s="186" t="inlineStr">
        <is>
          <t>Particulate Matter in Injections (การตรวจอนุภาคปนเปื้อน)</t>
        </is>
      </c>
      <c r="I64" s="186" t="inlineStr">
        <is>
          <t>Antimicrobial Preservative Effectiveness Testing (การทดสอบประสิทธิภาพสารกันเสีย)</t>
        </is>
      </c>
      <c r="J64" s="185" t="n">
        <v>5</v>
      </c>
      <c r="K64" s="186" t="inlineStr">
        <is>
          <t>✅ คำตอบที่ถูกต้อง: ข้อ จ. Antimicrobial Preservative Effectiveness Testing (การทดสอบประสิทธิภาพสารกันเสีย)
🎯 ทำไมข้อนี้ถึงถูก:
ข้อ จ. ถูกต้อง เพราะยาฉีด Metronidazole 100 mL จัดเป็น Large Volume Parenteral (LVP: ปริมาตร &gt;= 100 mL) และเป็น Single-dose container ซึ่งตามกฎหมายยาและเภสัชตำรับสากล "ห้ามใส่สารกันเสียต้านจุลชีพ (No preservatives allowed in LVPs)" เนื่องจากปริมาตรยาที่ฉีดเข้าสู่ร่างกายมีปริมาณมาก หากใส่สารกันเสียผู้ป่วยจะได้รับสารกันเสียในปริมาณสูงจนเกิดพิษเฉียบพลันได้ ดังนั้น จึง "ไม่ต้องทำการทดสอบ Antimicrobial Preservative Effectiveness Testing"
🔍 ข้ออื่นผิดเพราะอะไร:
• ข้อ ก. (Clarity test): จำเป็นต้องตรวจเพื่อยืนยันว่าสารละลายใส ปราศจากตะกอน
• ข้อ ข. (Sterility test): จำเป็นต้องตรวจในยาทุกชนิดที่เป็นยาฉีดปราศจากเชื้อตาม USP &lt;71&gt;
• ข้อ ค. (Bacterial Endotoxin test): จำเป็นต้องตรวจอย่างเข้มงวดในยาฉีดทุกชนิดตาม USP &lt;85&gt;
• ข้อ ง. (Particulate Matter): จำเป็นต้องตรวจนับอนุภาคขนาด &gt;= 10 µm และ &gt;= 25 µm ตาม USP &lt;788&gt;</t>
        </is>
      </c>
      <c r="L64" s="186" t="n"/>
      <c r="M64" s="186" t="inlineStr">
        <is>
          <t>Product Group 4: Preformulation &amp; GMP</t>
        </is>
      </c>
      <c r="N64" s="186" t="inlineStr">
        <is>
          <t>4.2 Container &amp; Closure Systems</t>
        </is>
      </c>
      <c r="O64" s="185" t="inlineStr">
        <is>
          <t>Product</t>
        </is>
      </c>
      <c r="P64" s="186" t="inlineStr">
        <is>
          <t>ข้อสอบจริง Product ปี 2561 ข้อ 98</t>
        </is>
      </c>
      <c r="Q64" s="185" t="inlineStr">
        <is>
          <t>ข้อสอบจริง</t>
        </is>
      </c>
      <c r="R64" s="185" t="inlineStr">
        <is>
          <t>2561</t>
        </is>
      </c>
      <c r="S64" s="185" t="n"/>
    </row>
    <row r="65" ht="24" customHeight="1" s="49">
      <c r="A65" s="185" t="n">
        <v>63</v>
      </c>
      <c r="B65" s="186" t="n"/>
      <c r="C65" s="186" t="inlineStr">
        <is>
          <t>ตามหลักเกณฑ์ GMP PIC/S ในการออกแบบห้องผสมยา (Mixing room) สำหรับผลิตยาฉีดปราศจากเชื้อกลุ่ม Cloxacillin sterile powder for injection (กลุ่ม Penicillin / Beta-lactams) ข้อใดต่อไปนี้ระบุการควบคุมระบบวิศวกรรมสิ่งแวดล้อมได้อย่างถูกต้อง</t>
        </is>
      </c>
      <c r="D65" s="186" t="n"/>
      <c r="E65" s="186" t="inlineStr">
        <is>
          <t>กำหนดให้ความชื้นสัมพัทธ์ในห้องผสมเท่ากับ 75% RH</t>
        </is>
      </c>
      <c r="F65" s="186" t="inlineStr">
        <is>
          <t>ระบบลมในห้องผสมเป็นแบบ Multi-directional airflow ร่วมกับห้องทั่วไป</t>
        </is>
      </c>
      <c r="G65" s="186" t="inlineStr">
        <is>
          <t>ทำความสะอาดเครื่องจักรด้วยระบบ Clean-In-Place ร่วมกับสายการผลิตยาอื่น</t>
        </is>
      </c>
      <c r="H65" s="186" t="inlineStr">
        <is>
          <t>แรงดันอากาศภายในห้องผสมยาต้องเป็นบวกสูงกว่าทางเดินโถงภายนอก (Positive pressure)</t>
        </is>
      </c>
      <c r="I65" s="186" t="inlineStr">
        <is>
          <t>ระบบปรับอากาศระบายอากาศต้องเป็นระบบแยกอิสระ (Dedicated AHU) และลมระบายทิ้งต้องผ่าน HEPA filter ดักจับอนุภาคยาก่อนปล่อยสู่ภายนอก</t>
        </is>
      </c>
      <c r="J65" s="185" t="n">
        <v>5</v>
      </c>
      <c r="K65" s="186" t="inlineStr">
        <is>
          <t>✅ คำตอบที่ถูกต้อง: ข้อ จ. ระบบปรับอากาศระบายอากาศต้องเป็นระบบแยกอิสระ (Dedicated AHU) และลมระบายทิ้งต้องผ่าน HEPA filter ดักจับอนุภาคยาก่อนปล่อยสู่ภายนอก
🎯 ทำไมข้อนี้ถึงถูก:
ข้อ จ. ถูกต้อง เพราะสถานที่ผลิตยาเพนิซิลลินต้องมีระบบ HVAC เฉพาะแยกอิสระ (Dedicated Air Handling Unit) และมีระบบกรองอากาศเสีย (Exhaust air filtration) ผ่านแผ่นกรอง HEPA filter ก่อนปล่อยออกสู่ภายนอกเพื่อป้องกันการแพร่กระจายของฝุ่นยาเพนิซิลลินสู่สิ่งแวดล้อม และห้องผสมผงยาต้องมีแรงดันอากาศเป็นลบเทียบกับโถงทางเดิน (Negative pressure relative to corridor) เพื่อกักฝุ่นผงยาไว้ในห้อง
🔍 ข้ออื่นผิดเพราะอะไร:
• ข้อ ก. (ความชื้น 75% RH): ผิด ผงยา Cloxacillin ไวต่อความชื้น ห้องผลิตต้องคุมความชื้นต่ำ RH &lt; 40-45%
• ข้อ ข. (ระบบลมเชื่อมโยงกับห้องทั่วไป): ผิดอย่างยิ่ง ห้ามใช้อากาศหมุนเวียนร่วมกับพื้นที่ผลิตยาอื่น
• ข้อ ค. (CIP ร่วมกับสายการผลิตยาอื่น): ผิด ต้องแยกระบบเครื่องจักรและอุปกรณ์ผลิตเฉพาะ Penicillin
• ข้อ ง. (แรงดันเป็นบวกเทียบกับโถงทางเดิน): ผิด สำหรับห้องผลิตยาที่มีฝุ่นผงอันตราย/Penicillin ห้องผสมต้องมีแรงดันเป็นลบ (Negative pressure) เพื่อกันฝุ่นฟุ้งออกนอกห้อง</t>
        </is>
      </c>
      <c r="L65" s="186" t="n"/>
      <c r="M65" s="186" t="inlineStr">
        <is>
          <t>Product Group 4: Preformulation &amp; GMP</t>
        </is>
      </c>
      <c r="N65" s="186" t="inlineStr">
        <is>
          <t>4.5 Cross-contamination control</t>
        </is>
      </c>
      <c r="O65" s="185" t="inlineStr">
        <is>
          <t>Product</t>
        </is>
      </c>
      <c r="P65" s="186" t="inlineStr">
        <is>
          <t>ข้อสอบจริง Product ปี 2561 ข้อ 99</t>
        </is>
      </c>
      <c r="Q65" s="185" t="inlineStr">
        <is>
          <t>ข้อสอบจริง</t>
        </is>
      </c>
      <c r="R65" s="185" t="inlineStr">
        <is>
          <t>2561</t>
        </is>
      </c>
      <c r="S65" s="185" t="n"/>
    </row>
    <row r="66" ht="24" customHeight="1" s="49">
      <c r="A66" s="185" t="n">
        <v>64</v>
      </c>
      <c r="B66" s="186" t="n"/>
      <c r="C66" s="186" t="inlineStr">
        <is>
          <t>ในกระบวนการผลิตยาเม็ดเคลือบน้ำตาล (Sugar coating process) สำหรับยาเม็ดวิตามินบีรวม ลำดับขั้นตอนการเคลือบน้ำตาลตั้งแต่เริ่มต้นจนเสร็จสมบูรณ์ ข้อใดเรียงลำดับได้อย่างถูกต้องตามหลักเภสัชอุตสาหกรรม</t>
        </is>
      </c>
      <c r="D66" s="186" t="n"/>
      <c r="E66" s="186" t="inlineStr">
        <is>
          <t>Sealing -&gt; Subcoating -&gt; Smoothing (Grossing) -&gt; Color coating -&gt; Polishing -&gt; Printing</t>
        </is>
      </c>
      <c r="F66" s="186" t="inlineStr">
        <is>
          <t>Smoothing -&gt; Subcoating -&gt; Sealing -&gt; Color coating -&gt; Polishing</t>
        </is>
      </c>
      <c r="G66" s="186" t="inlineStr">
        <is>
          <t>Subcoating -&gt; Sealing -&gt; Smoothing -&gt; Color coating -&gt; Polishing</t>
        </is>
      </c>
      <c r="H66" s="186" t="inlineStr">
        <is>
          <t>Subcoating -&gt; Smoothing -&gt; Color coating -&gt; Polishing -&gt; Printing</t>
        </is>
      </c>
      <c r="I66" s="186" t="inlineStr">
        <is>
          <t>Sealing -&gt; Subcoating -&gt; Color coating -&gt; Polishing -&gt; Smoothing</t>
        </is>
      </c>
      <c r="J66" s="185" t="n">
        <v>1</v>
      </c>
      <c r="K66" s="186" t="inlineStr">
        <is>
          <t>✅ คำตอบที่ถูกต้อง: ข้อ ก. Sealing -&gt; Subcoating -&gt; Smoothing (Grossing) -&gt; Color coating -&gt; Polishing -&gt; Printing
🎯 ทำไมข้อนี้ถึงถูก:
ข้อ ก. ถูกต้อง เพราะลำดับขั้นตอนที่ถูกต้องตามหลักเภสัชกรรมคือ:
1. Sealing (การเคลือบซีลกันความชื้น): เคลือบด้วยพอลิเมอร์กันน้ำ เช่น Shellac, CAP, Zein เพื่อกันน้ำเชื่อมซึมเข้าแกนเม็ดยา
2. Subcoating (การเคลือบพอกหนา): พอกความหนา ลบเหลี่ยมคมของเม็ดยาด้วย Gelatin, Acacia, Starch, Talc, น้ำเชื่อมเข้มข้น (น้ำหนักเพิ่มขึ้น 30-50%)
3. Smoothing / Grossing (การปรับผิวเรียบ): พ่นน้ำเชื่อมเจือจางปรับผิวให้เนียนเรียบสม่ำเสมอ
4. Color coating (การเคลือบสี): พ่นน้ำเชื่อมผสมสีเพื่อให้ได้เฉดสีที่สม่ำเสมอ
5. Polishing (การขัดเงา): ขัดเงาในหม้อเคลือบด้วย Carnauba wax / Beeswax
6. Printing (การพิมพ์ข้อความ): พิมพ์ชื่อยา/ขนาดยา
🔍 ข้ออื่นผิดเพราะอะไร:
• ข้อ ข. (ขึ้นต้นด้วย Smoothing): ผิด ลำดับสลับกัน
• ข้อ ค. (Subcoating ก่อน Sealing): ผิด ต้องทำ Sealing กันความชื้นก่อนเสมอ
• ข้อ ง. (ไม่มีขั้นตอน Sealing): ผิด แกนเม็ดยาจะบวมน้ำและแตกสลาย
• ข้อ จ. (Color coating ก่อน Smoothing): ผิด ผิวเม็ดจะขรุขระและสีด่างไม่สม่ำเสมอ</t>
        </is>
      </c>
      <c r="L66" s="186" t="n"/>
      <c r="M66" s="186" t="inlineStr">
        <is>
          <t>Product Group 4: Preformulation &amp; GMP</t>
        </is>
      </c>
      <c r="N66" s="186" t="inlineStr">
        <is>
          <t>4.4 Good Manufacturing Practice</t>
        </is>
      </c>
      <c r="O66" s="185" t="inlineStr">
        <is>
          <t>Product</t>
        </is>
      </c>
      <c r="P66" s="186" t="inlineStr">
        <is>
          <t>ข้อสอบจริง Product ปี 2561 ข้อ 100</t>
        </is>
      </c>
      <c r="Q66" s="185" t="inlineStr">
        <is>
          <t>ข้อสอบจริง</t>
        </is>
      </c>
      <c r="R66" s="185" t="inlineStr">
        <is>
          <t>2561</t>
        </is>
      </c>
      <c r="S66" s="185" t="n"/>
    </row>
    <row r="67" ht="24" customHeight="1" s="49">
      <c r="A67" s="185" t="n">
        <v>65</v>
      </c>
      <c r="B67" s="186" t="n"/>
      <c r="C67" s="186" t="inlineStr">
        <is>
          <t>หากต้องการเคลือบยาเม็ดแอสไพริน (Aspirin / Acetylsalicylic acid: ASA) เพื่อป้องกันการระคายเคืองต่อเยื่อบุกระเพาะอาหารและให้ยาไปแตกตัวปลดปล่อยในลำไส้เล็กส่วนต้น ควรเลือกใช้พอลิเมอร์ชนิดใดเป็นสารเคลือบฟิล์ม</t>
        </is>
      </c>
      <c r="D67" s="186" t="n"/>
      <c r="E67" s="186" t="inlineStr">
        <is>
          <t>Pectin</t>
        </is>
      </c>
      <c r="F67" s="186" t="inlineStr">
        <is>
          <t>Chitosan</t>
        </is>
      </c>
      <c r="G67" s="186" t="inlineStr">
        <is>
          <t>Hydroxypropyl methylcellulose (HPMC)</t>
        </is>
      </c>
      <c r="H67" s="186" t="inlineStr">
        <is>
          <t>Polyvinylpyrrolidone K90 (PVP K90)</t>
        </is>
      </c>
      <c r="I67" s="186" t="inlineStr">
        <is>
          <t>Cellulose acetate phthalate (CAP)</t>
        </is>
      </c>
      <c r="J67" s="185" t="n">
        <v>5</v>
      </c>
      <c r="K67" s="186" t="inlineStr">
        <is>
          <t>✅ คำตอบที่ถูกต้อง: ข้อ จ. Cellulose acetate phthalate (CAP)
🎯 ทำไมข้อนี้ถึงถูก:
ข้อ จ. ถูกต้อง เพราะ Cellulose acetate phthalate (CAP) เป็นพอลิเมอร์เคลือบชนิด Enteric polymer ที่มีหมู่ Phthalyl ester ซึ่งไม่แตกตัวเป็นไอออนและไม่ละลายในสภาวะกรดของกระเพาะอาหาร (pH 1.2) แต่เมื่อผ่านเข้าสู่ลำไส้เล็กส่วนต้นที่มีค่า pH &gt; 6.0 หมู่คาร์บอกซิลจะแตกตัวเป็นไอออนทำให้ฟิล์มละลายและปลดปล่อย Aspirin ออกมาอย่างรวดเร็ว
🔍 ข้ออื่นผิดเพราะอะไร:
• ข้อ ก. (Pectin): เป็นสารโพลีแซ็กคาไรด์ธรรมชาติ นิยมใช้ใน Colon-targeted delivery ไม่ใช่สารเคลือบมาตรฐานสำหรับลำไส้เล็ก
• ข้อ ข. (Chitosan): เป็นพอลิเมอร์ประจุบวกที่ละลายในกรดกระเพาะอาหาร จึงไม่สามารถใช้เป็น Enteric coating ได้
• ข้อ ค. (HPMC): ละลายน้ำได้ในทุกช่วง pH เป็นสารเคลือบแบบ Immediate release
• ข้อ ง. (PVP K90): เป็นสารยึดเกาะที่ละลายน้ำได้ดีในทุกช่วง pH</t>
        </is>
      </c>
      <c r="L67" s="186" t="n"/>
      <c r="M67" s="186" t="inlineStr">
        <is>
          <t>Product Group 4: Preformulation &amp; GMP</t>
        </is>
      </c>
      <c r="N67" s="186" t="inlineStr">
        <is>
          <t>4.1 Excipients classification</t>
        </is>
      </c>
      <c r="O67" s="185" t="inlineStr">
        <is>
          <t>Product</t>
        </is>
      </c>
      <c r="P67" s="186" t="inlineStr">
        <is>
          <t>ข้อสอบจริง Product ปี 2561 ข้อ 101</t>
        </is>
      </c>
      <c r="Q67" s="185" t="inlineStr">
        <is>
          <t>ข้อสอบจริง</t>
        </is>
      </c>
      <c r="R67" s="185" t="inlineStr">
        <is>
          <t>2561</t>
        </is>
      </c>
      <c r="S67" s="185" t="n"/>
    </row>
    <row r="68" ht="24" customHeight="1" s="49">
      <c r="A68" s="185" t="n">
        <v>66</v>
      </c>
      <c r="B68" s="186" t="n"/>
      <c r="C68" s="186" t="inlineStr">
        <is>
          <t>ในการเตรียมยาน้ำ Morphine oral solution สำหรับผู้ป่วยเฉพาะราย (Extemporaneous compounding) หากในสูตรตำรับมีน้ำเป็นส่วนประกอบและไม่มีข้อมูลความคงตัวจำเพาะระบุไว้ในเภสัชตำรับ USP &lt;795&gt; กำหนดให้กำหนดวันสิ้นสุดการใช้ยา (Beyond-Use Date: BUD) สูงสุดไม่เกินกี่วันเมื่อเก็บรักษาในตู้เย็น (Cold temperature: 2°C - 8°C)</t>
        </is>
      </c>
      <c r="D68" s="186" t="n"/>
      <c r="E68" s="186" t="inlineStr">
        <is>
          <t>ใช้ได้เฉพาะทันทีที่เตรียมเสร็จ</t>
        </is>
      </c>
      <c r="F68" s="186" t="inlineStr">
        <is>
          <t>ไม่เกิน 24 ชั่วโมง</t>
        </is>
      </c>
      <c r="G68" s="186" t="inlineStr">
        <is>
          <t>ไม่เกิน 3 วัน</t>
        </is>
      </c>
      <c r="H68" s="186" t="inlineStr">
        <is>
          <t>ไม่เกิน 7 วัน</t>
        </is>
      </c>
      <c r="I68" s="186" t="inlineStr">
        <is>
          <t>ไม่เกิน 14 วัน (เมื่อเก็บที่อุณหภูมิ 2°C - 8°C)</t>
        </is>
      </c>
      <c r="J68" s="185" t="n">
        <v>5</v>
      </c>
      <c r="K68" s="186" t="inlineStr">
        <is>
          <t>✅ คำตอบที่ถูกต้อง: ข้อ จ. ไม่เกิน 14 วัน (เมื่อเก็บที่อุณหภูมิ 2°C - 8°C)
🎯 ทำไมข้อนี้ถึงถูก:
ข้อ จ. ถูกต้อง เพราะสำหรับ "สูตรตำรับยาน้ำรับประทานที่มีน้ำเป็นส่วนประกอบ (Water-Containing Oral Formulations)" เกณฑ์มาตรฐาน USP &lt;795&gt; กำหนดค่า BUD สูงสุดไว้ที่ "ไม่เกิน 14 วัน (Not later than 14 days)" เมื่อเก็บรักษาในตู้เย็นอุณหภูมิควบคุม (Controlled Cold Temperature: 2°C - 8°C)
🔍 ข้ออื่นผิดเพราะอะไร:
• ข้อ ก. (ทันทีที่เตรียมเสร็จ): สั้นเกินความจำเป็นสำหรับยาน้ำรับประทานทั่วไป
• ข้อ ข. (ไม่เกิน 24 ชั่วโมง): เป็นเกณฑ์ของยาฉีดหรือยาเตรียมปราศจากเชื้อบางประเภท
• ข้อ ค. (ไม่เกิน 3 วัน): ไม่ใช่เกณฑ์มาตรฐานของ USP &lt;795&gt;
• ข้อ ง. (ไม่เกิน 7 วัน): ไม่ใช่เกณฑ์มาตรฐานสำหรับตำรับที่มีน้ำ</t>
        </is>
      </c>
      <c r="L68" s="186" t="n"/>
      <c r="M68" s="186" t="inlineStr">
        <is>
          <t>Product Group 4: Preformulation &amp; GMP</t>
        </is>
      </c>
      <c r="N68" s="186" t="inlineStr">
        <is>
          <t>4.3 Stability testing</t>
        </is>
      </c>
      <c r="O68" s="185" t="inlineStr">
        <is>
          <t>Product</t>
        </is>
      </c>
      <c r="P68" s="186" t="inlineStr">
        <is>
          <t>ข้อสอบจริง Product ปี 2561 ข้อ 105</t>
        </is>
      </c>
      <c r="Q68" s="185" t="inlineStr">
        <is>
          <t>ข้อสอบจริง</t>
        </is>
      </c>
      <c r="R68" s="185" t="inlineStr">
        <is>
          <t>2561</t>
        </is>
      </c>
      <c r="S68" s="185" t="n"/>
    </row>
    <row r="69" ht="24" customHeight="1" s="49">
      <c r="A69" s="185" t="n">
        <v>67</v>
      </c>
      <c r="B69" s="186" t="n"/>
      <c r="C69" s="186" t="inlineStr">
        <is>
          <t>ในสูตรตำรับยา Prednisolone topical suspension ประกอบด้วย Prednisolone, 1-Octadecanol, Polysorbate 80, Polyethylene glycol, Isopropyl myristate และ Sodium sulfite สารในข้อใดทำหน้าที่หลักเป็นสารช่วยเปียก (Wetting agent) เพื่อช่วยให้ผงยาเพรดนิโซโลนกระจายตัวได้ดี</t>
        </is>
      </c>
      <c r="D69" s="186" t="n"/>
      <c r="E69" s="186" t="inlineStr">
        <is>
          <t>Sodium sulfite</t>
        </is>
      </c>
      <c r="F69" s="186" t="inlineStr">
        <is>
          <t>1-Octadecanol (Stearyl alcohol)</t>
        </is>
      </c>
      <c r="G69" s="186" t="inlineStr">
        <is>
          <t>Polysorbate 80 (Tween 80)</t>
        </is>
      </c>
      <c r="H69" s="186" t="inlineStr">
        <is>
          <t>Polyethylene glycol (PEG)</t>
        </is>
      </c>
      <c r="I69" s="186" t="inlineStr">
        <is>
          <t>Isopropyl myristate</t>
        </is>
      </c>
      <c r="J69" s="185" t="n">
        <v>3</v>
      </c>
      <c r="K69" s="186" t="inlineStr">
        <is>
          <t>✅ คำตอบที่ถูกต้อง: ข้อ ค. Polysorbate 80 (Tween 80)
🎯 ทำไมข้อนี้ถึงถูก:
ข้อ ค. ถูกต้อง เพราะ Polysorbate 80 (Tween 80) เป็นสารลดแรงตึงผิวชนิดไม่มีประจุ (Non-ionic surfactant) ทำหน้าที่ลดแรงตึงผิวระหว่างผิวของผงยา Prednisolone กับของเหลว และลดมุมสัมผัส (Contact angle) ทำให้น้ำสามารถแทรกซึมเข้าสู่อนุภาคผงยาและกระจายตัวเป็นสารแขวนตะกอนที่สม่ำเสมอได้ดี
🔍 ข้ออื่นผิดเพราะอะไร:
• ข้อ ก. (Sodium sulfite): ทำหน้าที่เป็นสารต้านออกซิเดชัน (Water-soluble antioxidant)
• ข้อ ข. (1-Octadecanol): ทำหน้าที่เป็นสารเพิ่มความคงรูป (Stiffening agent) หรือ Co-emulsifier
• ข้อ ง. (Polyethylene glycol): ทำหน้าที่เป็น Cosolvent / Humectant
• ข้อ จ. (Isopropyl myristate): ทำหน้าที่เป็น Emollient และ Skin penetration enhancer ในเฟสน้ำมัน</t>
        </is>
      </c>
      <c r="L69" s="186" t="n"/>
      <c r="M69" s="186" t="inlineStr">
        <is>
          <t>Product Group 4: Preformulation &amp; GMP</t>
        </is>
      </c>
      <c r="N69" s="186" t="inlineStr">
        <is>
          <t>4.1 Excipients classification</t>
        </is>
      </c>
      <c r="O69" s="185" t="inlineStr">
        <is>
          <t>Product</t>
        </is>
      </c>
      <c r="P69" s="186" t="inlineStr">
        <is>
          <t>ข้อสอบจริง Product ปี 2561 ข้อ 113</t>
        </is>
      </c>
      <c r="Q69" s="185" t="inlineStr">
        <is>
          <t>ข้อสอบจริง</t>
        </is>
      </c>
      <c r="R69" s="185" t="inlineStr">
        <is>
          <t>2561</t>
        </is>
      </c>
      <c r="S69" s="185" t="n"/>
    </row>
    <row r="70" ht="24" customHeight="1" s="49">
      <c r="A70" s="185" t="n">
        <v>68</v>
      </c>
      <c r="B70" s="186" t="n"/>
      <c r="C70" s="186" t="inlineStr">
        <is>
          <t>สารขับดัน (Propellant) ที่ใช้ในกระบอกยาพ่นสูดชนิดกำหนดขนาด Seretide Evohaler (Salmeterol / Fluticasone propionate MDI) คือสารในข้อใด</t>
        </is>
      </c>
      <c r="D70" s="186" t="n"/>
      <c r="E70" s="186" t="inlineStr">
        <is>
          <t>Nitrogen gas (N2)</t>
        </is>
      </c>
      <c r="F70" s="186" t="inlineStr">
        <is>
          <t>Hydrocarbon (Propane / Isobutane)</t>
        </is>
      </c>
      <c r="G70" s="186" t="inlineStr">
        <is>
          <t>Carbon dioxide (CO2)</t>
        </is>
      </c>
      <c r="H70" s="186" t="inlineStr">
        <is>
          <t>Chlorofluorocarbon (CFC-11 / CFC-12)</t>
        </is>
      </c>
      <c r="I70" s="186" t="inlineStr">
        <is>
          <t>Hydrofluoroalkane 134a (HFA-134a / Norflurane)</t>
        </is>
      </c>
      <c r="J70" s="185" t="n">
        <v>5</v>
      </c>
      <c r="K70" s="186" t="inlineStr">
        <is>
          <t>✅ คำตอบที่ถูกต้อง: ข้อ จ. Hydrofluoroalkane 134a (HFA-134a / Norflurane)
🎯 ทำไมข้อนี้ถึงถูก:
ข้อ จ. ถูกต้อง เพราะคำว่า "Evohaler" เป็นชื่อทางการค้าของบริษัท GSK ที่ระบุถึงกระบอกยาพ่น MDI ที่ใช้สารขับดันกลุ่มก๊าซไฮโดรฟลูออโรอัลเคน "HFA-134a (1,1,1,2-Tetrafluoroethane / Norflurane)" ซึ่งเป็นมิตรต่อสิ่งแวดล้อม ไม่ทำลายชั้นโอโซน และให้ละอองยาที่มีอนุภาคละเอียดนุ่มนวล
🔍 ข้ออื่นผิดเพราะอะไร:
• ข้อ ก. (Nitrogen gas): เป็นก๊าซอัดความดันธรรมดา ไม่ใช่สารขับดันเหลวใน Evohaler
• ข้อ ข. (Hydrocarbon): ติดไฟง่าย ไม่ใช้ในยาพ่นสูดรักษาโรคหืด
• ข้อ ค. (Carbon dioxide): ไม่ใช่สารขับดัน MDI
• ข้อ ง. (Chlorofluorocarbon (CFCs)): เป็นสารขับดันรุ่นเก่าที่ถูกยกเลิกการผลิตไปแล้วตามพิธีสารมอนทรีออล</t>
        </is>
      </c>
      <c r="L70" s="186" t="n"/>
      <c r="M70" s="186" t="inlineStr">
        <is>
          <t>Product Group 4: Preformulation &amp; GMP</t>
        </is>
      </c>
      <c r="N70" s="186" t="inlineStr">
        <is>
          <t>4.4 Good Manufacturing Practice</t>
        </is>
      </c>
      <c r="O70" s="185" t="inlineStr">
        <is>
          <t>Product</t>
        </is>
      </c>
      <c r="P70" s="186" t="inlineStr">
        <is>
          <t>ข้อสอบจริง Product ปี 2559 ข้อ 1</t>
        </is>
      </c>
      <c r="Q70" s="185" t="inlineStr">
        <is>
          <t>ข้อสอบจริง</t>
        </is>
      </c>
      <c r="R70" s="185" t="inlineStr">
        <is>
          <t>2559</t>
        </is>
      </c>
      <c r="S70" s="185" t="n"/>
    </row>
    <row r="71" ht="24" customHeight="1" s="49">
      <c r="A71" s="185" t="n">
        <v>69</v>
      </c>
      <c r="B71" s="186" t="n"/>
      <c r="C71" s="186" t="inlineStr">
        <is>
          <t>ในการผลิตและบรรจุยาฉีด Insulin injection ด้วยกระบวนการปลอดเชื้อ (Aseptic processing) จุดปฏิบัติการวิกฤตที่มีการเปิดสัมผัสตัวยา (Critical filling point) จะต้องดำเนินการภายใต้ห้องสะอาดระดับความสะอาดใดตามเกณฑ์ GMP PIC/S</t>
        </is>
      </c>
      <c r="D71" s="186" t="n"/>
      <c r="E71" s="186" t="inlineStr">
        <is>
          <t>Grade A (Laminar airflow workstation)</t>
        </is>
      </c>
      <c r="F71" s="186" t="inlineStr">
        <is>
          <t>Grade B</t>
        </is>
      </c>
      <c r="G71" s="186" t="inlineStr">
        <is>
          <t>Grade C</t>
        </is>
      </c>
      <c r="H71" s="186" t="inlineStr">
        <is>
          <t>Grade D</t>
        </is>
      </c>
      <c r="I71" s="186" t="inlineStr">
        <is>
          <t>Grade E</t>
        </is>
      </c>
      <c r="J71" s="185" t="n">
        <v>1</v>
      </c>
      <c r="K71" s="186" t="inlineStr">
        <is>
          <t>✅ คำตอบที่ถูกต้อง: ข้อ ก. Grade A (Laminar airflow workstation)
🎯 ทำไมข้อนี้ถึงถูก:
ข้อ ก. ถูกต้อง เพราะตามมาตรฐาน GMP PIC/S Annex 1 การบรรจุยาฉีดปลอดเชื้อในจุดที่ตัวยาและภาชนะเปิดสัมผัสกับอากาศ จะต้องอยู่ในสภาวะ "Grade A" ซึ่งมีการควบคุมจำนวนอนุภาคและจุลชีพอย่างเข้มงวดสูงสุด และมีกระแสลม Laminar flow ความเร็ว 0.36-0.54 m/s พัดผ่านตลอดเวลา
🔍 ข้ออื่นผิดเพราะอะไร:
• ข้อ ข. (Grade B): ใช้เป็นห้องสภาพแวดล้อมพื้นหลัง (Background) ล้อมรอบจุด Grade A
• ข้อ ค. (Grade C): ใช้สำหรับเตรียมสารละลายก่อนกรองฆ่าเชื้อ
• ข้อ ง. (Grade D): ใช้สำหรับล้างภาชนะและเตรียมอุปกรณ์
• ข้อ จ. (Grade E): ไม่มีในระบบจำแนกของ PIC/S GMP</t>
        </is>
      </c>
      <c r="L71" s="186" t="n"/>
      <c r="M71" s="186" t="inlineStr">
        <is>
          <t>Product Group 4: Preformulation &amp; GMP</t>
        </is>
      </c>
      <c r="N71" s="186" t="inlineStr">
        <is>
          <t>4.4 Good Manufacturing Practice</t>
        </is>
      </c>
      <c r="O71" s="185" t="inlineStr">
        <is>
          <t>Product</t>
        </is>
      </c>
      <c r="P71" s="186" t="inlineStr">
        <is>
          <t>ข้อสอบจริง Product ปี 2559 ข้อ 4</t>
        </is>
      </c>
      <c r="Q71" s="185" t="inlineStr">
        <is>
          <t>ข้อสอบจริง</t>
        </is>
      </c>
      <c r="R71" s="185" t="inlineStr">
        <is>
          <t>2559</t>
        </is>
      </c>
      <c r="S71" s="185" t="n"/>
    </row>
    <row r="72" ht="24" customHeight="1" s="49">
      <c r="A72" s="185" t="n">
        <v>70</v>
      </c>
      <c r="B72" s="186" t="n"/>
      <c r="C72" s="186" t="inlineStr">
        <is>
          <t>แผ่นแปะส่งผ่านยานิโคตินทางผิวหนัง (Nicotine transdermal patch) ควบคุมการปลดปล่อยตัวยาสำคัญเข้าสู่ร่างกายตามจลนศาสตร์ลำดับใด</t>
        </is>
      </c>
      <c r="D72" s="186" t="n"/>
      <c r="E72" s="186" t="inlineStr">
        <is>
          <t>Zero-order kinetics (อัตราการปลดปล่อยยาคงที่สม่ำเสมอ)</t>
        </is>
      </c>
      <c r="F72" s="186" t="inlineStr">
        <is>
          <t>First-order kinetics</t>
        </is>
      </c>
      <c r="G72" s="186" t="inlineStr">
        <is>
          <t>Pseudo-first order kinetics</t>
        </is>
      </c>
      <c r="H72" s="186" t="inlineStr">
        <is>
          <t>Second-order kinetics</t>
        </is>
      </c>
      <c r="I72" s="186" t="inlineStr">
        <is>
          <t>Third-order kinetics</t>
        </is>
      </c>
      <c r="J72" s="185" t="n">
        <v>1</v>
      </c>
      <c r="K72" s="186" t="inlineStr">
        <is>
          <t>✅ คำตอบที่ถูกต้อง: ข้อ ก. Zero-order kinetics (อัตราการปลดปล่อยยาคงที่สม่ำเสมอ)
🎯 ทำไมข้อนี้ถึงถูก:
ข้อ ก. ถูกต้อง เพราะ Nicotine transdermal patch (ทั้งชนิด Membrane-controlled reservoir และ Monolithic matrix) ถูกออกแบบมาให้ควบคุมอัตราการปลดปล่อยยาผ่านผิวหนังด้วยอัตราเร็วคงที่ (Constant rate: dM/dt = k0) ตาม "จลนศาสตร์ลำดับศูนย์ (Zero-order kinetics)" เพื่อป้องกันอาการถอนนิโคตินตลอดทั้งวัน
🔍 ข้ออื่นผิดเพราะอะไร:
• ข้อ ข. (First-order kinetics): อัตราการปล่อยยาจะลดลงตามความเข้มข้นที่ลดลง ทำให้ระดับยาไม่คงที่
• ข้อ ค. (Pseudo-first order): พบในระบบเมทริกซ์การแพร่แบบ Higuchi ไม่ใช่เป้าหมายของแผ่นแปะนิโคติน
• ข้อ ง. (Second-order kinetics): ไม่เกี่ยวข้องกับระบบนำส่งยา
• ข้อ จ. (Third-order kinetics): ไม่เกี่ยวข้อง</t>
        </is>
      </c>
      <c r="L72" s="186" t="n"/>
      <c r="M72" s="186" t="inlineStr">
        <is>
          <t>Product Group 4: Preformulation &amp; GMP</t>
        </is>
      </c>
      <c r="N72" s="186" t="inlineStr">
        <is>
          <t>4.3 Stability testing</t>
        </is>
      </c>
      <c r="O72" s="185" t="inlineStr">
        <is>
          <t>Product</t>
        </is>
      </c>
      <c r="P72" s="186" t="inlineStr">
        <is>
          <t>ข้อสอบจริง Product ปี 2559 ข้อ 8</t>
        </is>
      </c>
      <c r="Q72" s="185" t="inlineStr">
        <is>
          <t>ข้อสอบจริง</t>
        </is>
      </c>
      <c r="R72" s="185" t="inlineStr">
        <is>
          <t>2559</t>
        </is>
      </c>
      <c r="S72" s="185" t="n"/>
    </row>
    <row r="73" ht="24" customHeight="1" s="49">
      <c r="A73" s="185" t="n">
        <v>71</v>
      </c>
      <c r="B73" s="186" t="n"/>
      <c r="C73" s="186" t="inlineStr">
        <is>
          <t>วัคซีนป้องกันโรคโปลิโอชนิดรับประทาน (Oral Poliomyelitis Vaccine: OPV / Sabin vaccine) ซึ่งเป็นวัคซีนชนิดเชื้อไวรัสมีชีวิตอ่อนฤทธิ์ (Live-attenuated virus vaccine) สำหรับการเก็บรักษาในระยะยาวที่คลังวัคซีนหลัก ต้องเก็บรักษาที่อุณหภูมิใด</t>
        </is>
      </c>
      <c r="D73" s="186" t="n"/>
      <c r="E73" s="186" t="inlineStr">
        <is>
          <t>ช่องแช่เยือกแข็ง (Deep freezer: -20°C ถึง -15°C)</t>
        </is>
      </c>
      <c r="F73" s="186" t="inlineStr">
        <is>
          <t>อุณหภูมิห้องควบคุม (Controlled room temperature: 20°C - 25°C)</t>
        </is>
      </c>
      <c r="G73" s="186" t="inlineStr">
        <is>
          <t>ตู้เย็นช่องธรรมดา (Refrigerator: 2°C - 8°C)</t>
        </is>
      </c>
      <c r="H73" s="186" t="inlineStr">
        <is>
          <t>อุณหภูมิ 0°C ถึง 4°C</t>
        </is>
      </c>
      <c r="I73" s="186" t="inlineStr">
        <is>
          <t>ห้ามแช่แข็ง ต้องเก็บที่อุณหภูมิไม่เกิน 30°C</t>
        </is>
      </c>
      <c r="J73" s="185" t="n">
        <v>1</v>
      </c>
      <c r="K73" s="186" t="inlineStr">
        <is>
          <t>✅ คำตอบที่ถูกต้อง: ข้อ ก. ช่องแช่แข็ง (Freezer อุณหภูมิ -25 ถึง -15 องศาเซลเซียส)
🎯 ทำไมข้อนี้ถึงถูก:
วัคซีน OPV เป็นวัคซีนเชื้อไวรัสมีชีวิตที่ไวต่อความร้อนสูงมาก จึงต้องเก็บรักษาในช่องแช่แข็ง (Freezer อุณหภูมิ -25 ถึง -15 องศาเซลเซียส) ทั้งในระดับคลังและโรงพยาบาล เพื่อป้องกันการสูญเสียความแรงของเชื้อไวรัส
🔍 ข้ออื่นผิดเพราะอะไร:
• ข้อ ข.: อุณหภูมิห้องทำให้เชื้อไวรัสในวัคซีนสลายตัวและสูญเสียความแรงอย่างรวดเร็วภายในไม่กี่ชั่วโมง
• ข้อ ค.: ตู้เย็นช่องธรรมดา (2-8 องศาเซลเซียส) อนุญาตให้เก็บได้เฉพาะชั่วคราวระหว่างนำมาเปิดใช้ที่จุดฉีดวัคซีนไม่เกิน 1 เดือนเท่านั้น
• ข้อ ง.: อุณหภูมิ 8-15 องศาเซลเซียสสูงเกินไป ทำให้ไวรัสเสื่อมสภาพ
• ข้อ จ.: ที่อุ่นจะทำลายเชื้อไวรัสมีชีวิตจนหมดสภาพการเป็นวัคซีน</t>
        </is>
      </c>
      <c r="L73" s="186" t="n"/>
      <c r="M73" s="186" t="inlineStr">
        <is>
          <t>Product Group 4: Preformulation &amp; GMP</t>
        </is>
      </c>
      <c r="N73" s="186" t="inlineStr">
        <is>
          <t>4.3 Stability testing</t>
        </is>
      </c>
      <c r="O73" s="185" t="inlineStr">
        <is>
          <t>Product</t>
        </is>
      </c>
      <c r="P73" s="186" t="inlineStr">
        <is>
          <t>[SOURCE: ข้อสอบจริง PLE CC1 (Product) ปี 2559 ข้อ 33]</t>
        </is>
      </c>
      <c r="Q73" s="185" t="inlineStr">
        <is>
          <t>ข้อสอบจริง</t>
        </is>
      </c>
      <c r="R73" s="185" t="inlineStr">
        <is>
          <t>2559</t>
        </is>
      </c>
      <c r="S73" s="185" t="n"/>
    </row>
    <row r="74" ht="24" customHeight="1" s="49">
      <c r="A74" s="185" t="n">
        <v>72</v>
      </c>
      <c r="B74" s="186" t="n"/>
      <c r="C74" s="186" t="inlineStr">
        <is>
          <t>ข้อใดถูกต้องเกี่ยวกับการจัดระบบวิศวกรรมความปลอดภัยสำหรับการผสมเตรียมยาเคมีบำบัด (Cytotoxic drug preparation) ตามมาตรฐานสากล</t>
        </is>
      </c>
      <c r="D74" s="186" t="n"/>
      <c r="E74" s="186" t="inlineStr">
        <is>
          <t>ห้องเตรียมยาควรมีแรงดันอากาศเป็นบวก (Positive pressure) เทียบกับภายนอก</t>
        </is>
      </c>
      <c r="F74" s="186" t="inlineStr">
        <is>
          <t>ทิศทางการไหลของกระแสลมภายในตู้เตรียมยาต้องเป็นแนวดิ่ง (Vertical laminar airflow) ดิ่งลงจากเพดานตู้</t>
        </is>
      </c>
      <c r="G74" s="186" t="inlineStr">
        <is>
          <t>สามารถใช้ตู้ Horizontal Laminar Airflow Workbench ได้หากสวมหน้ากาก N95</t>
        </is>
      </c>
      <c r="H74" s="186" t="inlineStr">
        <is>
          <t>ลมระบายทิ้งจากตู้สามารถปล่อยหมุนเวียนกลับเข้ามาในห้องเตรียมยาได้โดยตรง</t>
        </is>
      </c>
      <c r="I74" s="186" t="inlineStr">
        <is>
          <t>ห้องเตรียมยาต้องติดตั้งระบบลมเป่าด้านข้างเข้าหาผู้ปฏิบัติงาน</t>
        </is>
      </c>
      <c r="J74" s="185" t="n">
        <v>2</v>
      </c>
      <c r="K74" s="186" t="inlineStr">
        <is>
          <t>✅ คำตอบที่ถูกต้อง: ข้อ ข. ทิศทางการไหลของกระแสลมภายในตู้เตรียมยาต้องเป็นแนวดิ่ง (Vertical laminar airflow) ดิ่งลงจากเพดานตู้
🎯 ทำไมข้อนี้ถึงถูก:
ข้อ ข. ถูกต้อง เพราะตู้ Biological Safety Cabinet (Class II Type B2 หรือ A2) สำหรับเตรียมยาเคมีบำบัดใช้กระแสลมเป่าแบบแนวดิ่ง (Vertical laminar airflow) ที่ผ่าน HEPA filter ดิ่งลงจากเพดานตู้ลงสู่ตะแกรงดูดอากาศด้านหน้าและด้านหลังตู้ สร้างม่านอากาศ (Air barrier) ป้องกันไม่ให้อนุภาคยาเคมีบำบัดฟุ้งกระจายเข้าหาหน้าและทางเดินหายใจของผู้ปฏิบัติงาน
🔍 ข้ออื่นผิดเพราะอะไร:
• ข้อ ก. (ห้องเตรียมควรเป็น Positive pressure): ผิด ห้องเตรียมยาอันตรายต้องเป็น Negative pressure (-10 ถึง -30 Pa) เพื่อกันไอยารั่วไหลออกนอกห้อง
• ข้อ ค. (ใช้ Horizontal LAFW ได้): ผิดอย่างร้ายแรง Horizontal LAFW เป่าลมใส่หน้าผู้ปฏิบัติงานโดยตรง ห้ามใช้กับยาอันตรายเด็ดขาด
• ข้อ ง. (ลมระบายทิ้งหมุนเวียนเข้าห้อง): ผิด ต้องระบายทิ้งออกสู่ภายนอกอาคาร 100% (Total exhaust) ผ่าน HEPA filter
• ข้อ จ. (เป่าลมด้านข้างเข้าหาผู้ปฏิบัติงาน): ผิด</t>
        </is>
      </c>
      <c r="L74" s="186" t="n"/>
      <c r="M74" s="186" t="inlineStr">
        <is>
          <t>Product Group 4: Preformulation &amp; GMP</t>
        </is>
      </c>
      <c r="N74" s="186" t="inlineStr">
        <is>
          <t>4.5 Cross-contamination control</t>
        </is>
      </c>
      <c r="O74" s="185" t="inlineStr">
        <is>
          <t>Product</t>
        </is>
      </c>
      <c r="P74" s="186" t="inlineStr">
        <is>
          <t>ข้อสอบจริง Product ปี 2559 ข้อ 14</t>
        </is>
      </c>
      <c r="Q74" s="185" t="inlineStr">
        <is>
          <t>ข้อสอบจริง</t>
        </is>
      </c>
      <c r="R74" s="185" t="inlineStr">
        <is>
          <t>2559</t>
        </is>
      </c>
      <c r="S74" s="185" t="n"/>
    </row>
    <row r="75" ht="24" customHeight="1" s="49">
      <c r="A75" s="185" t="n">
        <v>73</v>
      </c>
      <c r="B75" s="186" t="n"/>
      <c r="C75" s="186" t="inlineStr">
        <is>
          <t>สารขับดัน (Propellant) ที่บรรจุในกระบอกยาพ่นสูด Seretide Evohaler คือสารในข้อใด</t>
        </is>
      </c>
      <c r="D75" s="186" t="n"/>
      <c r="E75" s="186" t="inlineStr">
        <is>
          <t>Nitrogen</t>
        </is>
      </c>
      <c r="F75" s="186" t="inlineStr">
        <is>
          <t>Hydrocarbon</t>
        </is>
      </c>
      <c r="G75" s="186" t="inlineStr">
        <is>
          <t>Carbon dioxide</t>
        </is>
      </c>
      <c r="H75" s="186" t="inlineStr">
        <is>
          <t>Chlorofluorocarbon (CFCs)</t>
        </is>
      </c>
      <c r="I75" s="186" t="inlineStr">
        <is>
          <t>Hydrofluoroalkane 134a (HFA 134a)</t>
        </is>
      </c>
      <c r="J75" s="185" t="n">
        <v>5</v>
      </c>
      <c r="K75" s="186" t="inlineStr">
        <is>
          <t>✅ คำตอบที่ถูกต้อง: ข้อ จ. Hydrofluoroalkane 134a (HFA 134a)
🎯 ทำไมข้อนี้ถึงถูก:
ข้อ จ. ถูกต้อง เพราะใช้สารขับดัน HFA 134a (1,1,1,2-Tetrafluoroethane) ซึ่งเป็นสารขับดันกลุ่มก๊าซเหลวที่ไม่มีคลอรีน ไม่ทำลายชั้นโอโซนตามพิธีสารมอนทรีออล
🔍 ข้ออื่นผิดเพราะอะไร:
• ข้อ ก. (Nitrogen): เป็นก๊าซอัดความดันธรรมดา
• ข้อ ข. (Hydrocarbon): ติดไฟง่าย ไม่ใช้ในยาพ่นสูด
• ข้อ ค. (Carbon dioxide): ไม่ใช่สารขับดัน MDI
• ข้อ ง. (Chlorofluorocarbon): ถูกยกเลิกการใช้แล้ว</t>
        </is>
      </c>
      <c r="L75" s="186" t="n"/>
      <c r="M75" s="186" t="inlineStr">
        <is>
          <t>Product Group 4: Preformulation &amp; GMP</t>
        </is>
      </c>
      <c r="N75" s="186" t="inlineStr">
        <is>
          <t>4.4 Good Manufacturing Practice</t>
        </is>
      </c>
      <c r="O75" s="185" t="inlineStr">
        <is>
          <t>Product</t>
        </is>
      </c>
      <c r="P75" s="186" t="inlineStr">
        <is>
          <t>ข้อสอบจริง Product ปี 2559 ข้อ 2</t>
        </is>
      </c>
      <c r="Q75" s="185" t="inlineStr">
        <is>
          <t>ข้อสอบจริง</t>
        </is>
      </c>
      <c r="R75" s="185" t="inlineStr">
        <is>
          <t>2559</t>
        </is>
      </c>
      <c r="S75" s="185" t="n"/>
    </row>
    <row r="76" ht="24" customHeight="1" s="49">
      <c r="A76" s="185" t="n">
        <v>74</v>
      </c>
      <c r="B76" s="186" t="n"/>
      <c r="C76" s="186" t="inlineStr">
        <is>
          <t>ในการทดสอบการละลายของยาเม็ด (Dissolution testing) ตามข้อกำหนดเภสัชตำรับ USP &lt;711&gt; ในการทดสอบขั้นที่ 1 (Stage 1: S1) โดยใช้ตัวอย่างจำนวน 6 เม็ด ข้อใดระบุเกณฑ์การตัดสินผ่าน (Acceptance criteria) ได้อย่างถูกต้อง</t>
        </is>
      </c>
      <c r="D76" s="186" t="n"/>
      <c r="E76" s="186" t="inlineStr">
        <is>
          <t>ผ่านการทดสอบ เพราะทุกหน่วยยาทั้ง 6 เม็ด มีค่าการละลายไม่น้อยกว่า Q + 5%</t>
        </is>
      </c>
      <c r="F76" s="186" t="inlineStr">
        <is>
          <t>ไม่ผ่านการทดสอบ ต้องสุ่มตัวอย่างเพิ่มอีก 6 เม็ด เพื่อทดสอบใน Stage 2 (S2)</t>
        </is>
      </c>
      <c r="G76" s="186" t="inlineStr">
        <is>
          <t>ไม่ผ่านการทดสอบ ต้องสุ่มตัวอย่างเพิ่มอีก 12 เม็ด</t>
        </is>
      </c>
      <c r="H76" s="186" t="inlineStr">
        <is>
          <t>ไม่ผ่านการทดสอบ ต้องสุ่มตัวอย่างเพิ่มอีก 24 เม็ด</t>
        </is>
      </c>
      <c r="I76" s="186" t="inlineStr">
        <is>
          <t>ไม่ผ่านการทดสอบ เพราะมีเม็ดยาที่มีค่าต่ำกว่า Q</t>
        </is>
      </c>
      <c r="J76" s="185" t="n">
        <v>1</v>
      </c>
      <c r="K76" s="186" t="inlineStr">
        <is>
          <t>✅ คำตอบที่ถูกต้อง: ข้อ ก. ผ่านการทดสอบ เพราะทุกหน่วยยาทั้ง 6 เม็ด มีค่าการละลายไม่น้อยกว่า Q + 5%
🎯 ทำไมข้อนี้ถึงถูก:
ข้อ ก. ถูกต้อง เพราะตามเกณฑ์ USP &lt;711&gt; Stage 1 (S1) ทดสอบยาจำนวน 6 เม็ด เกณฑ์ผ่านคือ "แต่ละเม็ดต้องมีค่าการละลายไม่น้อยกว่า Q + 5% (Each unit is not less than Q + 5%)" หากผ่านเกณฑ์นี้ถือว่ารุ่นผลิตผ่านการทดสอบการละลายทันทีโดยไม่ต้องทดสอบใน Stage ถัดไป
🔍 ข้ออื่นผิดเพราะอะไร:
• ข้อ ข. (ไม่ผ่าน ต้องทดสอบ Stage 2): จะทำก็ต่อเมื่อมีเม็ดยาใน S1 ที่ได้ค่าน้อยกว่า Q + 5%
• ข้อ ค. (ทดสอบเพิ่มอีก 12 เม็ด): ผิด S2 สุ่มเพิ่ม 6 เม็ด (รวมเป็น 12 เม็ด) ส่วน S3 สุ่มเพิ่ม 12 เม็ด (รวมเป็น 24 เม็ด)
• ข้อ ง. (ทดสอบเพิ่มอีก 24 เม็ด): ผิด
• ข้อ จ. (ไม่ผ่านเพราะมีเม็ดยาต่ำกว่า Q): ใน S1 แม้ได้ค่าเท่ากับ Q ก็ยังไม่ผ่าน เพราะเกณฑ์ S1 ต้องการ &gt;= Q + 5%</t>
        </is>
      </c>
      <c r="L76" s="186" t="n"/>
      <c r="M76" s="186" t="inlineStr">
        <is>
          <t>Product Group 4: Preformulation &amp; GMP</t>
        </is>
      </c>
      <c r="N76" s="186" t="inlineStr">
        <is>
          <t>4.4 Good Manufacturing Practice</t>
        </is>
      </c>
      <c r="O76" s="185" t="inlineStr">
        <is>
          <t>Product</t>
        </is>
      </c>
      <c r="P76" s="186" t="inlineStr">
        <is>
          <t>ข้อสอบจริง Product ปี 2559 ข้อ 1</t>
        </is>
      </c>
      <c r="Q76" s="185" t="inlineStr">
        <is>
          <t>ข้อสอบจริง</t>
        </is>
      </c>
      <c r="R76" s="185" t="inlineStr">
        <is>
          <t>2559</t>
        </is>
      </c>
      <c r="S76" s="185" t="n"/>
    </row>
    <row r="77" ht="24" customHeight="1" s="49">
      <c r="A77" s="185" t="n">
        <v>75</v>
      </c>
      <c r="B77" s="186" t="n"/>
      <c r="C77" s="186" t="inlineStr">
        <is>
          <t>ผู้ป่วยรายหนึ่งจำเป็นต้องเปลี่ยนการรักษาจากยา Theophylline รับประทานขนาด 400 mg ต่อวัน ไปเป็นยาฉีด Aminophylline ทางหลอดเลือดดำ จะต้องบริหารยา Aminophylline ในขนาดกี่มิลลิกรัมต่อวัน (กำหนดให้ Salt factor: Theophylline S = 1.0, Aminophylline S = 0.8)</t>
        </is>
      </c>
      <c r="D77" s="186" t="n"/>
      <c r="E77" s="186" t="inlineStr">
        <is>
          <t>200 mg</t>
        </is>
      </c>
      <c r="F77" s="186" t="inlineStr">
        <is>
          <t>320 mg</t>
        </is>
      </c>
      <c r="G77" s="186" t="inlineStr">
        <is>
          <t>400 mg</t>
        </is>
      </c>
      <c r="H77" s="186" t="inlineStr">
        <is>
          <t>450 mg</t>
        </is>
      </c>
      <c r="I77" s="186" t="inlineStr">
        <is>
          <t>500 mg</t>
        </is>
      </c>
      <c r="J77" s="185" t="n">
        <v>5</v>
      </c>
      <c r="K77" s="186" t="inlineStr">
        <is>
          <t>✅ คำตอบที่ถูกต้อง: ข้อ จ. 500 mg
🎯 ทำไมข้อนี้ถึงถูก:
ข้อ จ. ถูกต้อง จากสูตรการคำนวณ:
ปริมาณตัวยาออกฤทธิ์ Theophylline Base = ขนาดยา Theophylline × Salt factor (S)
ปริมาณ Theophylline Base ที่ต้องการ = 400 mg × 1.0 = 400 mg
เมื่อเปลี่ยนเป็น Aminophylline (ซึ่งมี S = 0.8 หมายถึง Aminophylline 100 mg มีเนื้อ Theophylline เพียง 80 mg):
ขนาดยา Aminophylline ที่ต้องใช้ = ปริมาณ Base ที่ต้องการ / Salt factor ของ Aminophylline
ขนาดยา Aminophylline = 400 mg / 0.8 = 500 mg ต่อวัน
🔍 ข้ออื่นผิดเพราะอะไร:
• ข้อ ก. (200 mg): คำนวณผิดพลาดอย่างรุนแรง
• ข้อ ข. (320 mg): เกิดจากการนำ 400 ไปคูณด้วย 0.8 (400 × 0.8 = 320 mg) ซึ่งผิดวิธี เพราะ Aminophylline มีสัดส่วนเนื้อยาน้อยกว่า จึงต้องใช้ขนาดยาที่ "มากกว่า" Theophylline
• ข้อ ค. (400 mg): ขนาดยาเท่าเดิมโดยไม่ได้ปรับค่า Salt factor ทำให้ได้รับตัวยาจริงลดลง 20%
• ข้อ ง. (450 mg): ตัวเลขประมาณการที่ไม่ถูกต้อง</t>
        </is>
      </c>
      <c r="L77" s="186" t="n"/>
      <c r="M77" s="186" t="inlineStr">
        <is>
          <t>Product Group 4: Preformulation &amp; GMP</t>
        </is>
      </c>
      <c r="N77" s="186" t="inlineStr">
        <is>
          <t>4.4 Good Manufacturing Practice</t>
        </is>
      </c>
      <c r="O77" s="185" t="inlineStr">
        <is>
          <t>Product</t>
        </is>
      </c>
      <c r="P77" s="186" t="inlineStr">
        <is>
          <t>ข้อสอบจริง Product ปี 2559 ข้อ 9</t>
        </is>
      </c>
      <c r="Q77" s="185" t="inlineStr">
        <is>
          <t>ข้อสอบจริง</t>
        </is>
      </c>
      <c r="R77" s="185" t="inlineStr">
        <is>
          <t>2559</t>
        </is>
      </c>
      <c r="S77" s="185" t="n"/>
    </row>
    <row r="78" ht="24" customHeight="1" s="49">
      <c r="A78" s="185" t="n">
        <v>76</v>
      </c>
      <c r="B78" s="186" t="n"/>
      <c r="C78" s="186" t="inlineStr">
        <is>
          <t>ข้อใดต่อไปนี้กล่าวถูกต้องเกี่ยวกับคุณลักษณะเด่นของยาเม็ดเคลือบฟิล์ม (Film-coated tablets) เช่น ยาเม็ดเคลือบฟิล์ม Ibuprofen เมื่อเปรียบเทียบกับยาเม็ดเคลือบน้ำตาล (Sugar-coated tablets)</t>
        </is>
      </c>
      <c r="D78" s="186" t="n"/>
      <c r="E78" s="186" t="inlineStr">
        <is>
          <t>ช่วยลบรอยขรุขระของเม็ดยาในขั้นตอน Sealing ทำให้ยาเรียบเนียน</t>
        </is>
      </c>
      <c r="F78" s="186" t="inlineStr">
        <is>
          <t>เป็นกระบวนการที่ทำให้น้ำหนักของเม็ดยาเพิ่มขึ้นถึง 30-50%</t>
        </is>
      </c>
      <c r="G78" s="186" t="inlineStr">
        <is>
          <t>ต้องเลือกใช้สีกลุ่ม Dye เท่านั้นเพื่อป้องกันการเกิดปัญหา Color migration</t>
        </is>
      </c>
      <c r="H78" s="186" t="inlineStr">
        <is>
          <t>ความบางของชั้นฟิล์มยังคงทำให้สามารถมองเห็นรอยบาก (Score line) และข้อความตัวอักษรปั๊มนูนบนหน้าเม็ดยาได้อย่างชัดเจน</t>
        </is>
      </c>
      <c r="I78" s="186" t="inlineStr">
        <is>
          <t>ต้องใช้เวลาในกระบวนการเคลือบยาวนานกว่าการเคลือบน้ำตาลหลายเท่า</t>
        </is>
      </c>
      <c r="J78" s="185" t="n">
        <v>4</v>
      </c>
      <c r="K78" s="186" t="inlineStr">
        <is>
          <t>✅ คำตอบที่ถูกต้อง: ข้อ ง. ความบางของชั้นฟิล์มยังคงทำให้สามารถมองเห็นรอยบาก (Score line) และข้อความตัวอักษรปั๊มนูนบนหน้าเม็ดยาได้อย่างชัดเจน
🎯 ทำไมข้อนี้ถึงถูก:
ข้อ ง. ถูกต้อง เพราะการเคลือบฟิล์มเป็นการพ่นพอลิเมอร์บางๆ หุ้มรอบเม็ดยาเพียงชั้นเดียว ทำให้น้ำหนักเม็ดยาเพิ่มขึ้นเพียงเล็กน้อย (2 - 4% of tablet weight) ชั้นฟิล์มที่บางแนบสนิทจึงยังคงรักษารูปร่างเดิมของแกนเม็ดยา ทำให้มองเห็นรอยบาก (Score line) รอยแบ่งครึ่ง และข้อความหรือโลโก้ตัวอักษรที่ปั๊มบนหน้าเม็ดยาได้อย่างชัดเจน
🔍 ข้ออื่นผิดเพราะอะไร:
• ข้อ ก. (ลบรอยขรุขระในขั้นตอน Sealing): การลบรอยขรุขระและพอกหนาเป็นขั้นตอน Subcoating ของ "การเคลือบน้ำตาล"
• ข้อ ข. (น้ำหนักเพิ่มขึ้น 30-50%): เป็นลักษณะเฉพาะของ "การเคลือบน้ำตาล" ส่วนการเคลือบฟิล์มน้ำหนักเพิ่มเพียง 2-4%
• ข้อ ค. (ใช้สี Dye เพื่อกัน Color migration): ผิด ควรใช้สีกลุ่ม "Lake pigments" เพื่อป้องกันการแพร่กระจายตัวของสี (Color migration) ไม่ใช่สี Dye
• ข้อ จ. (ใช้เวลานานกว่าการเคลือบน้ำตาล): ผิด การเคลือบฟิล์มใช้เวลาสั้นกว่ามาก (1-3 ชั่วโมง เทียบกับเคลือบน้ำตาลที่ใช้เวลาหลายวัน)</t>
        </is>
      </c>
      <c r="L78" s="186" t="n"/>
      <c r="M78" s="186" t="inlineStr">
        <is>
          <t>Product Group 4: Preformulation &amp; GMP</t>
        </is>
      </c>
      <c r="N78" s="186" t="inlineStr">
        <is>
          <t>4.4 Good Manufacturing Practice</t>
        </is>
      </c>
      <c r="O78" s="185" t="inlineStr">
        <is>
          <t>Product</t>
        </is>
      </c>
      <c r="P78" s="186" t="inlineStr">
        <is>
          <t>ข้อสอบจริง Product ปี 2559 ข้อ 11</t>
        </is>
      </c>
      <c r="Q78" s="185" t="inlineStr">
        <is>
          <t>ข้อสอบจริง</t>
        </is>
      </c>
      <c r="R78" s="185" t="inlineStr">
        <is>
          <t>2559</t>
        </is>
      </c>
      <c r="S78" s="185" t="n"/>
    </row>
    <row r="79" ht="24" customHeight="1" s="49">
      <c r="A79" s="185" t="n">
        <v>77</v>
      </c>
      <c r="B79" s="186" t="n"/>
      <c r="C79" s="186" t="inlineStr">
        <is>
          <t>เครื่องมือเคลือบยาเม็ดประเภทหม้อเคลือบเจาะรูระบายอากาศด้านข้าง (Perforated coating pan) ชนิดใดที่นิยมใช้งานอย่างแพร่หลายทั้งในระดับอุตสาหกรรมยาและห้องปฏิบัติการพัฒนาตำรับ</t>
        </is>
      </c>
      <c r="D79" s="186" t="n"/>
      <c r="E79" s="186" t="inlineStr">
        <is>
          <t>Accela-Cota (รวมถึง Hi-Coater / Driacoater)</t>
        </is>
      </c>
      <c r="F79" s="186" t="inlineStr">
        <is>
          <t>Conventional coating pan แบบดั้งเดิม</t>
        </is>
      </c>
      <c r="G79" s="186" t="inlineStr">
        <is>
          <t>Planetary mixer</t>
        </is>
      </c>
      <c r="H79" s="186" t="inlineStr">
        <is>
          <t>Fluidized bed Wurster column</t>
        </is>
      </c>
      <c r="I79" s="186" t="inlineStr">
        <is>
          <t>Double cone blender</t>
        </is>
      </c>
      <c r="J79" s="185" t="n">
        <v>1</v>
      </c>
      <c r="K79" s="186" t="inlineStr">
        <is>
          <t>✅ คำตอบที่ถูกต้อง: ข้อ ก. Accela-Cota (รวมถึง Hi-Coater / Driacoater)
🎯 ทำไมข้อนี้ถึงถูก:
ข้อ ก. ถูกต้อง เพราะ Accela-Cota (รวมถึง Hi-Coater, Driacoater, Glatt coater) เป็นเครื่องเคลือบระบบ Perforated pan ที่มีผนังหม้อเคลือบเจาะรูพรุนทั่วรอบวง ทำให้อากาศร้อนสามารถเป่าไหลผ่านเตียงเม็ดยา (Tablet bed) และดูดระบายออกผ่านรูใต้หม้อได้อย่างมีประสิทธิภาพสูง ช่วยให้น้ำยาเคลือบแห้งตัวอย่างรวดเร็ว สม่ำเสมอ และประหยัดเวลาการเคลือบได้อย่างดีเยี่ยม
🔍 ข้ออื่นผิดเพราะอะไร:
• ข้อ ข. (Conventional coating pan): เป็นหม้อเคลือบผิวทึบแบบดั้งเดิม (Standard pan) การถ่ายเทอากาศร้อนไม่มีประสิทธิภาพ ทำให้น้ำยาแห้งช้า
• ข้อ ค. (Planetary mixer): เป็นเครื่องผสมผงยาเปียก ไม่ใช่เครื่องเคลือบยาเม็ด
• ข้อ ง. (Fluidized bed Wurster column): นิยมใช้สำหรับเคลือบอนุภาคขนาดเล็กหรือแกรนูล (Pellet coating) มากกว่าเม็ดยาขนาดใหญ่
• ข้อ จ. (Double cone blender): เป็นเครื่องผสมผงยาแห้ง</t>
        </is>
      </c>
      <c r="L79" s="186" t="n"/>
      <c r="M79" s="186" t="inlineStr">
        <is>
          <t>Product Group 4: Preformulation &amp; GMP</t>
        </is>
      </c>
      <c r="N79" s="186" t="inlineStr">
        <is>
          <t>4.4 Good Manufacturing Practice</t>
        </is>
      </c>
      <c r="O79" s="185" t="inlineStr">
        <is>
          <t>Product</t>
        </is>
      </c>
      <c r="P79" s="186" t="inlineStr">
        <is>
          <t>ข้อสอบจริง Product ปี 2559 ข้อ 12</t>
        </is>
      </c>
      <c r="Q79" s="185" t="inlineStr">
        <is>
          <t>ข้อสอบจริง</t>
        </is>
      </c>
      <c r="R79" s="185" t="inlineStr">
        <is>
          <t>2559</t>
        </is>
      </c>
      <c r="S79" s="185" t="n"/>
    </row>
    <row r="80" ht="24" customHeight="1" s="49">
      <c r="A80" s="185" t="n">
        <v>78</v>
      </c>
      <c r="B80" s="186" t="n"/>
      <c r="C80" s="186" t="inlineStr">
        <is>
          <t>ในสูตรตำรับผลิตภัณฑ์ยาเตรียมชนิดกึ่งแข็งหรืออิมัลชัน การเติมสาร วิตามินอี (Vitamin E / Alpha-tocopherol) มีวัตถุประสงค์หลักเพื่อทำหน้าที่ใดในสูตรตำรับ</t>
        </is>
      </c>
      <c r="D80" s="186" t="n"/>
      <c r="E80" s="186" t="inlineStr">
        <is>
          <t>Emulsifying agent</t>
        </is>
      </c>
      <c r="F80" s="186" t="inlineStr">
        <is>
          <t>Emollient</t>
        </is>
      </c>
      <c r="G80" s="186" t="inlineStr">
        <is>
          <t>Suspending agent</t>
        </is>
      </c>
      <c r="H80" s="186" t="inlineStr">
        <is>
          <t>Thickening agent</t>
        </is>
      </c>
      <c r="I80" s="186" t="inlineStr">
        <is>
          <t>Lipophilic antioxidant (สารต้านออกซิเดชันในวัฏภาคน้ำมัน)</t>
        </is>
      </c>
      <c r="J80" s="185" t="n">
        <v>5</v>
      </c>
      <c r="K80" s="186" t="inlineStr">
        <is>
          <t>✅ คำตอบที่ถูกต้อง: ข้อ จ. Lipophilic antioxidant (สารต้านออกซิเดชันในวัฏภาคน้ำมัน)
🎯 ทำไมข้อนี้ถึงถูก:
ข้อ จ. ถูกต้อง เพราะวิตามินอี ทำหน้าที่เป็น "Lipophilic antioxidant (สารต้านออกซิเดชันที่ละลายในไขมัน)" โดยจะเข้าไปละลายอยู่ในวัฏภาคน้ำมัน (Oil phase) ของตำรับครีม อิมัลชัน หรือขี้ผึ้ง ทำหน้าที่ดักจับอนุมูลอิสระ (Free radical scavenger) ป้องกันการเกิดปฏิกิริยา Lipid peroxidation และป้องกันการเหม็นหืน (Rancidity) ของน้ำมัน ไขมัน และตัวยาสำคัญที่ไม่ชอบน้ำ
🔍 ข้ออื่นผิดเพราะอะไร:
• ข้อ ก. (Emulsifying agent): วิตามินอีไม่มีคุณสมบัติเป็นสารลดแรงตึงผิวสำหรับก่ออิมัลชัน
• ข้อ ข. (Emollient): แม้จะมีผลเพิ่มความชุ่มชื้นบ้าง แต่วัตถุประสงค์หลักในการใส่ทางเภสัชกรรมคือเป็น Antioxidant
• ข้อ ค. (Suspending agent): ไม่ใช่สารช่วยแขวนตะกอน
• ข้อ ง. (Thickening agent): ไม่ได้ทำหน้าที่เพิ่มความหนืดของตำรับ</t>
        </is>
      </c>
      <c r="L80" s="186" t="n"/>
      <c r="M80" s="186" t="inlineStr">
        <is>
          <t>Product Group 4: Preformulation &amp; GMP</t>
        </is>
      </c>
      <c r="N80" s="186" t="inlineStr">
        <is>
          <t>4.1 Excipients classification</t>
        </is>
      </c>
      <c r="O80" s="185" t="inlineStr">
        <is>
          <t>Product</t>
        </is>
      </c>
      <c r="P80" s="186" t="inlineStr">
        <is>
          <t>ข้อ 10 (PLE_CC1_2533.md)</t>
        </is>
      </c>
      <c r="Q80" s="185" t="inlineStr">
        <is>
          <t>ข้อสอบจริง</t>
        </is>
      </c>
      <c r="R80" s="185" t="inlineStr">
        <is>
          <t>2533</t>
        </is>
      </c>
      <c r="S80" s="185" t="n"/>
    </row>
    <row r="81" ht="24" customHeight="1" s="49">
      <c r="A81" s="185" t="n">
        <v>79</v>
      </c>
      <c r="B81" s="186" t="n"/>
      <c r="C81" s="186" t="inlineStr">
        <is>
          <t>ข้อใดไม่ถูกต้องเกี่ยวกับการเรียกยาคืน</t>
        </is>
      </c>
      <c r="D81" s="186" t="n"/>
      <c r="E81" s="186" t="inlineStr">
        <is>
          <t>ต้องสามารถเรียกยาคืนได้ทันทีเมื่อเกิดปัญหา</t>
        </is>
      </c>
      <c r="F81" s="186" t="inlineStr">
        <is>
          <t>การเรียกยาคืนเป็นหน้าที่ของฝ่ายขายและการตลาดเท่านั้น</t>
        </is>
      </c>
      <c r="G81" s="186" t="inlineStr">
        <is>
          <t>มีระบบการเรียกยาคืนที่เป็นปัจจุบัน</t>
        </is>
      </c>
      <c r="H81" s="186" t="inlineStr">
        <is>
          <t>ถ้าเกิดปัญหาต้องมีการเรียกยาคืน</t>
        </is>
      </c>
      <c r="I81" s="186" t="inlineStr">
        <is>
          <t>การเรียกยาคืนต้องแจ้ง อย. ทุกครั้ง</t>
        </is>
      </c>
      <c r="J81" s="185" t="n">
        <v>2</v>
      </c>
      <c r="K81" s="186" t="inlineStr">
        <is>
          <t>✅ คำตอบที่ถูกต้อง: ข้อ ข. การเรียกยาคืนเป็นหน้าที่ของฝ่ายขายและการตลาดเท่านั้น
🎯 ทำไมข้อนี้ถึงถูก:
🔍 ข้ออื่นผิดเพราะอะไร:
• ข้อ ก. (ต้องสามารถเรียกยาคืนได้ทันทีเมื่อเกิดปัญหา): ไม่ตรงกับหลักการหรือข้อบ่งใช้ที่ถูกต้องตามโจทย์กำหนด
• ข้อ ค. (มีระบบการเรียกยาคืนที่เป็นปัจจุบัน): ไม่ตรงกับหลักการหรือข้อบ่งใช้ที่ถูกต้องตามโจทย์กำหนด
• ข้อ ง. (ถ้าเกิดปัญหาต้องมีการเรียกยาคืน): ไม่ตรงกับหลักการหรือข้อบ่งใช้ที่ถูกต้องตามโจทย์กำหนด
• ข้อ จ. (การเรียกยาคืนต้องแจ้ง อย. ทุกครั้ง): ไม่ตรงกับหลักการหรือข้อบ่งใช้ที่ถูกต้องตามโจทย์กำหนด</t>
        </is>
      </c>
      <c r="L81" s="186" t="n"/>
      <c r="M81" s="186" t="inlineStr">
        <is>
          <t>Product Group 4: Preformulation &amp; GMP</t>
        </is>
      </c>
      <c r="N81" s="186" t="inlineStr">
        <is>
          <t>4.4 Good Manufacturing Practice</t>
        </is>
      </c>
      <c r="O81" s="185" t="inlineStr">
        <is>
          <t>Product</t>
        </is>
      </c>
      <c r="P81" s="186" t="inlineStr">
        <is>
          <t>[SOURCE: Pharma Plus เล่มม่วง 2 - ข้อสอบย้อนหลังปี 2558 วันที่ 1 ข้อ 8]</t>
        </is>
      </c>
      <c r="Q81" s="185" t="inlineStr">
        <is>
          <t>ข้อสอบจริง</t>
        </is>
      </c>
      <c r="R81" s="185" t="inlineStr">
        <is>
          <t>2558</t>
        </is>
      </c>
      <c r="S81" s="185" t="n"/>
    </row>
    <row r="82" ht="24" customHeight="1" s="49">
      <c r="A82" s="185" t="n">
        <v>80</v>
      </c>
      <c r="B82" s="186" t="n"/>
      <c r="C82" s="186" t="inlineStr">
        <is>
          <t>การผลิตวัคซีนตาม GMP ข้อใดผิด</t>
        </is>
      </c>
      <c r="D82" s="186" t="n"/>
      <c r="E82" s="186" t="inlineStr">
        <is>
          <t>แยกอาคารผลิตวัคซีนออกจากผลิตภัณฑ์ non-sterile</t>
        </is>
      </c>
      <c r="F82" s="186" t="inlineStr">
        <is>
          <t>แยกอาคารผลิตวัคซีนออกจากผลิตภัณฑ์ sterile</t>
        </is>
      </c>
      <c r="G82" s="186" t="inlineStr">
        <is>
          <t>แยกอาคารผลิตวัคซีนห่างจากแหล่งชุมชน 50 เมตร</t>
        </is>
      </c>
      <c r="H82" s="186" t="inlineStr">
        <is>
          <t>พนักงานแต่งกายชุด lint free</t>
        </is>
      </c>
      <c r="I82" s="186" t="inlineStr">
        <is>
          <t>พนักงานห้ามแต่งหน้า</t>
        </is>
      </c>
      <c r="J82" s="185" t="n">
        <v>3</v>
      </c>
      <c r="K82" s="186" t="inlineStr">
        <is>
          <t>✅ คำตอบที่ถูกต้อง: ข้อ ค. แยกอาคารผลิตวัคซีนห่างจากแหล่งชุมชน 50 เมตร
🎯 ทำไมข้อนี้ถึงถูก:
🔍 ข้ออื่นผิดเพราะอะไร:
• ข้อ ก. (แยกอาคารผลิตวัคซีนออกจากผลิตภัณฑ์ non-sterile): ไม่ตรงกับหลักการหรือข้อบ่งใช้ที่ถูกต้องตามโจทย์กำหนด
• ข้อ ข. (แยกอาคารผลิตวัคซีนออกจากผลิตภัณฑ์ sterile): ไม่ตรงกับหลักการหรือข้อบ่งใช้ที่ถูกต้องตามโจทย์กำหนด
• ข้อ ง. (พนักงานแต่งกายชุด lint free): ไม่ตรงกับหลักการหรือข้อบ่งใช้ที่ถูกต้องตามโจทย์กำหนด
• ข้อ จ. (พนักงานห้ามแต่งหน้า): ไม่ตรงกับหลักการหรือข้อบ่งใช้ที่ถูกต้องตามโจทย์กำหนด</t>
        </is>
      </c>
      <c r="L82" s="186" t="n"/>
      <c r="M82" s="186" t="inlineStr">
        <is>
          <t>Product Group 4: Preformulation &amp; GMP</t>
        </is>
      </c>
      <c r="N82" s="186" t="inlineStr">
        <is>
          <t>4.5 Cross-contamination control</t>
        </is>
      </c>
      <c r="O82" s="185" t="inlineStr">
        <is>
          <t>Product</t>
        </is>
      </c>
      <c r="P82" s="186" t="inlineStr">
        <is>
          <t>[SOURCE: Pharma Plus เล่มม่วง 2 - ข้อสอบย้อนหลังปี 2558 วันที่ 1 ข้อ 42]</t>
        </is>
      </c>
      <c r="Q82" s="185" t="inlineStr">
        <is>
          <t>ข้อสอบจริง</t>
        </is>
      </c>
      <c r="R82" s="185" t="inlineStr">
        <is>
          <t>2558</t>
        </is>
      </c>
      <c r="S82" s="185" t="n"/>
    </row>
    <row r="83" ht="24" customHeight="1" s="49">
      <c r="A83" s="185" t="n">
        <v>81</v>
      </c>
      <c r="B83" s="186" t="inlineStr">
        <is>
          <t>[]
ตารางเกณฑ์ Dissolution (Q = 80%):
- Stage S1 (Number Tested: 6): Each unit is not less than Q + 5%.
- Stage S2 (Number Tested: 6): Average of 12 units (S1 + S2) is equal to or greater than Q, and no unit is less than Q - 15%.
- Stage S3 (Number Tested: 12): Average of 24 units (S1 + S2 + S3) is equal to or greater than Q, not more than 2 units are less than Q - 15%, and no unit is less than Q - 25%.</t>
        </is>
      </c>
      <c r="C83" s="186" t="inlineStr">
        <is>
          <t>ข้อใดถูกเกี่ยวกับการทดสอบ dissolution (Q = 80%) [อ้างอิงตารางเกณฑ์ Acceptance Criteria S1, S2, S3]</t>
        </is>
      </c>
      <c r="D83" s="186" t="n"/>
      <c r="E83" s="186" t="inlineStr">
        <is>
          <t>ทดสอบครั้งที่ 2 จำนวน 12 เม็ด ค่าที่ได้มีตั้งแต่ 70-90 แต่เฉลี่ย 12 เม็ดออกมาแล้วได้ประมาณ 80%</t>
        </is>
      </c>
      <c r="F83" s="186" t="inlineStr">
        <is>
          <t>ทดสอบครั้งที่ 2 จำนวน 12 เม็ด มีเม็ดนึงได้ผลประมาณ 60</t>
        </is>
      </c>
      <c r="G83" s="186" t="inlineStr">
        <is>
          <t>ทดสอบครั้งที่ 1 จำนวน 6 เม็ด มี 1 เม็ดได้ผลประมาณ 80%</t>
        </is>
      </c>
      <c r="H83" s="186" t="inlineStr">
        <is>
          <t>ทดสอบครั้งที่ 2 จำนวน 12 เม็ด ได้ ค่าเฉลี่ย 82% และแต่ละเม็ดได้ผลเกิน 70%</t>
        </is>
      </c>
      <c r="I83" s="186" t="inlineStr">
        <is>
          <t>ทดสอบครั้งที่ 1 ให้ค่าเฉลี่ยประมาณ 80%</t>
        </is>
      </c>
      <c r="J83" s="185" t="n">
        <v>4</v>
      </c>
      <c r="K83" s="186" t="inlineStr">
        <is>
          <t>✅ คำตอบที่ถูกต้อง: ข้อ ง. ทดสอบครั้งที่ 2 จำนวน 12 เม็ด ได้ ค่าเฉลี่ย 82% และแต่ละเม็ดได้ผลเกิน 70%
🎯 ทำไมข้อนี้ถึงถูก:
🔍 ข้ออื่นผิดเพราะอะไร:
• ข้อ ก. (ทดสอบครั้งที่ 2 จำนวน 12 เม็ด ค่าที่ได้มีตั้งแต่ 70-90 แต่เฉลี่ย 12 เม็ดออกมาแล้วได้ประมาณ 80%): ไม่ตรงกับหลักการหรือข้อบ่งใช้ที่ถูกต้องตามโจทย์กำหนด
• ข้อ ข. (ทดสอบครั้งที่ 2 จำนวน 12 เม็ด มีเม็ดนึงได้ผลประมาณ 60): ไม่ตรงกับหลักการหรือข้อบ่งใช้ที่ถูกต้องตามโจทย์กำหนด
• ข้อ ค. (ทดสอบครั้งที่ 1 จำนวน 6 เม็ด มี 1 เม็ดได้ผลประมาณ 80%): ไม่ตรงกับหลักการหรือข้อบ่งใช้ที่ถูกต้องตามโจทย์กำหนด
• ข้อ จ. (ทดสอบครั้งที่ 1 ให้ค่าเฉลี่ยประมาณ 80%): ไม่ตรงกับหลักการหรือข้อบ่งใช้ที่ถูกต้องตามโจทย์กำหนด</t>
        </is>
      </c>
      <c r="L83" s="186" t="n"/>
      <c r="M83" s="186" t="inlineStr">
        <is>
          <t>Product Group 4: Preformulation &amp; GMP</t>
        </is>
      </c>
      <c r="N83" s="186" t="inlineStr">
        <is>
          <t>4.4 Good Manufacturing Practice</t>
        </is>
      </c>
      <c r="O83" s="185" t="inlineStr">
        <is>
          <t>Product</t>
        </is>
      </c>
      <c r="P83" s="186" t="inlineStr">
        <is>
          <t>[SOURCE: Pharma Plus เล่มม่วง 2 - ข้อสอบย้อนหลังปี 2558 วันที่ 2 ข้อ 7]</t>
        </is>
      </c>
      <c r="Q83" s="185" t="inlineStr">
        <is>
          <t>ข้อสอบจริง</t>
        </is>
      </c>
      <c r="R83" s="185" t="inlineStr">
        <is>
          <t>2558</t>
        </is>
      </c>
      <c r="S83" s="185" t="n"/>
    </row>
    <row r="84" ht="24" customHeight="1" s="49">
      <c r="A84" s="185" t="n">
        <v>82</v>
      </c>
      <c r="B84" s="186" t="n"/>
      <c r="C84" s="186" t="inlineStr">
        <is>
          <t>ถ้าต้องการ colloidal ที่เป็นประจุบวก ควรเลือกสารใด</t>
        </is>
      </c>
      <c r="D84" s="186" t="n"/>
      <c r="E84" s="186" t="inlineStr">
        <is>
          <t>Gelatin B</t>
        </is>
      </c>
      <c r="F84" s="186" t="inlineStr">
        <is>
          <t>Acacia</t>
        </is>
      </c>
      <c r="G84" s="186" t="inlineStr">
        <is>
          <t>Tragacanth</t>
        </is>
      </c>
      <c r="H84" s="186" t="inlineStr">
        <is>
          <t>Veegum</t>
        </is>
      </c>
      <c r="I84" s="186" t="inlineStr">
        <is>
          <t>Chitosan</t>
        </is>
      </c>
      <c r="J84" s="185" t="n">
        <v>5</v>
      </c>
      <c r="K84" s="186" t="inlineStr">
        <is>
          <t>✅ คำตอบที่ถูกต้อง: ข้อ จ. Chitosan
🎯 ทำไมข้อนี้ถึงถูก:
🔍 ข้ออื่นผิดเพราะอะไร:
• ข้อ ก. (Gelatin B): ไม่ตรงกับหลักการหรือข้อบ่งใช้ที่ถูกต้องตามโจทย์กำหนด
• ข้อ ข. (Acacia): ไม่ตรงกับหลักการหรือข้อบ่งใช้ที่ถูกต้องตามโจทย์กำหนด
• ข้อ ค. (Tragacanth): ไม่ตรงกับหลักการหรือข้อบ่งใช้ที่ถูกต้องตามโจทย์กำหนด
• ข้อ ง. (Veegum): ไม่ตรงกับหลักการหรือข้อบ่งใช้ที่ถูกต้องตามโจทย์กำหนด</t>
        </is>
      </c>
      <c r="L84" s="186" t="n"/>
      <c r="M84" s="186" t="inlineStr">
        <is>
          <t>Product Group 4: Preformulation &amp; GMP</t>
        </is>
      </c>
      <c r="N84" s="186" t="inlineStr">
        <is>
          <t>4.4 Good Manufacturing Practice</t>
        </is>
      </c>
      <c r="O84" s="185" t="inlineStr">
        <is>
          <t>Product</t>
        </is>
      </c>
      <c r="P84" s="186" t="inlineStr">
        <is>
          <t>[SOURCE: Pharma Plus เล่มม่วง 2 - ข้อสอบย้อนหลังปี 2558 วันที่ 2 ข้อ 14]</t>
        </is>
      </c>
      <c r="Q84" s="185" t="inlineStr">
        <is>
          <t>ข้อสอบจริง</t>
        </is>
      </c>
      <c r="R84" s="185" t="inlineStr">
        <is>
          <t>2558</t>
        </is>
      </c>
      <c r="S84" s="185" t="n"/>
    </row>
    <row r="85" ht="24" customHeight="1" s="49">
      <c r="A85" s="185" t="n">
        <v>83</v>
      </c>
      <c r="B85" s="186" t="n"/>
      <c r="C85" s="186" t="inlineStr">
        <is>
          <t>จาก monograph ที่แสดงข้างต้น สามารถ identification ตัวยา ได้จากวิธีใด</t>
        </is>
      </c>
      <c r="D85" s="186" t="n"/>
      <c r="E85" s="186" t="inlineStr">
        <is>
          <t>HPLC</t>
        </is>
      </c>
      <c r="F85" s="186" t="inlineStr">
        <is>
          <t>HPLC, TLC</t>
        </is>
      </c>
      <c r="G85" s="186" t="inlineStr">
        <is>
          <t>TLC, GC</t>
        </is>
      </c>
      <c r="H85" s="186" t="inlineStr">
        <is>
          <t>GC, MS</t>
        </is>
      </c>
      <c r="I85" s="186" t="inlineStr">
        <is>
          <t>HPLC, IR</t>
        </is>
      </c>
      <c r="J85" s="185" t="n">
        <v>5</v>
      </c>
      <c r="K85" s="186" t="inlineStr">
        <is>
          <t>✅ คำตอบที่ถูกต้อง: ข้อ จ. HPLC, IR
🎯 ทำไมข้อนี้ถึงถูก:
🔍 ข้ออื่นผิดเพราะอะไร:
• ข้อ ก. (HPLC): ไม่ตรงกับหลักการหรือข้อบ่งใช้ที่ถูกต้องตามโจทย์กำหนด
• ข้อ ข. (HPLC, TLC): ไม่ตรงกับหลักการหรือข้อบ่งใช้ที่ถูกต้องตามโจทย์กำหนด
• ข้อ ค. (TLC, GC): ไม่ตรงกับหลักการหรือข้อบ่งใช้ที่ถูกต้องตามโจทย์กำหนด
• ข้อ ง. (GC, MS): ไม่ตรงกับหลักการหรือข้อบ่งใช้ที่ถูกต้องตามโจทย์กำหนด</t>
        </is>
      </c>
      <c r="L85" s="186" t="n"/>
      <c r="M85" s="186" t="inlineStr">
        <is>
          <t>Product Group 4: Preformulation &amp; GMP</t>
        </is>
      </c>
      <c r="N85" s="186" t="inlineStr">
        <is>
          <t>4.4 Good Manufacturing Practice</t>
        </is>
      </c>
      <c r="O85" s="185" t="inlineStr">
        <is>
          <t>Product</t>
        </is>
      </c>
      <c r="P85" s="186" t="inlineStr">
        <is>
          <t>[SOURCE: Pharma Plus เล่มม่วง 2 - ข้อสอบย้อนหลังปี 2558 วันที่ 2 ข้อ 24]</t>
        </is>
      </c>
      <c r="Q85" s="185" t="inlineStr">
        <is>
          <t>ข้อสอบจริง</t>
        </is>
      </c>
      <c r="R85" s="185" t="inlineStr">
        <is>
          <t>2558</t>
        </is>
      </c>
      <c r="S85" s="185" t="n"/>
    </row>
    <row r="86" ht="24" customHeight="1" s="49">
      <c r="A86" s="185" t="n">
        <v>84</v>
      </c>
      <c r="B86" s="186" t="inlineStr">
        <is>
          <t>[]
ตาราง Certificate of Analysis (COA):
1. Appearance | Specification/Limit: Pink, oblong, film coated tablets, engraved with "AAAA" on one side and plain on the other | Results: Conform
2. Identification | Specification/Limit: Titrate-Positive | Results: Conform
3. Weight variation | Specification/Limit: ±7.5% of average weight | Results: 5%
4. Disintegration | Specification/Limit: Not more than 30 mins | Results: 25 mins
5. Dissolution | Specification/Limit: Not less than 80% (Q) of L.A. of AAA is dissolved in 30 minutes. | Results: 88%
6. Assay | Specification/Limit: 80-120% L.A. of AAA | Results: 105%</t>
        </is>
      </c>
      <c r="C86" s="186" t="inlineStr">
        <is>
          <t>จากใบ COA ต่อไปนี้ ข้อใดถูกต้อง [อ้างอิงตาราง COA 6 หัวข้อการทดสอบ]</t>
        </is>
      </c>
      <c r="D86" s="186" t="n"/>
      <c r="E86" s="186" t="inlineStr">
        <is>
          <t>ผล dissolution ผ่านเกณฑ์</t>
        </is>
      </c>
      <c r="F86" s="186" t="inlineStr">
        <is>
          <t>ผล disintegration ไม่ผ่านเกณฑ์</t>
        </is>
      </c>
      <c r="G86" s="186" t="inlineStr">
        <is>
          <t>ผล weight variation ไม่ผ่านเกณฑ์</t>
        </is>
      </c>
      <c r="H86" s="186" t="inlineStr">
        <is>
          <t>ตัวยามีปริมาณน้อยกว่าเกณฑ์ที่กำหนด</t>
        </is>
      </c>
      <c r="I86" s="186" t="inlineStr">
        <is>
          <t>ผล identification รอผลการยืนยันเพิ่มเติม</t>
        </is>
      </c>
      <c r="J86" s="185" t="n">
        <v>1</v>
      </c>
      <c r="K86" s="186" t="inlineStr">
        <is>
          <t>✅ คำตอบที่ถูกต้อง: ข้อ ก. ผล dissolution ผ่านเกณฑ์
🎯 ทำไมข้อนี้ถึงถูก:
🔍 ข้ออื่นผิดเพราะอะไร:
• ข้อ ข. (ผล disintegration ไม่ผ่านเกณฑ์): ไม่ตรงกับหลักการหรือข้อบ่งใช้ที่ถูกต้องตามโจทย์กำหนด
• ข้อ ค. (ผล weight variation ไม่ผ่านเกณฑ์): ไม่ตรงกับหลักการหรือข้อบ่งใช้ที่ถูกต้องตามโจทย์กำหนด
• ข้อ ง. (ตัวยามีปริมาณน้อยกว่าเกณฑ์ที่กำหนด): ไม่ตรงกับหลักการหรือข้อบ่งใช้ที่ถูกต้องตามโจทย์กำหนด
• ข้อ จ. (ผล identification รอผลการยืนยันเพิ่มเติม): ไม่ตรงกับหลักการหรือข้อบ่งใช้ที่ถูกต้องตามโจทย์กำหนด</t>
        </is>
      </c>
      <c r="L86" s="186" t="n"/>
      <c r="M86" s="186" t="inlineStr">
        <is>
          <t>Product Group 4: Preformulation &amp; GMP</t>
        </is>
      </c>
      <c r="N86" s="186" t="inlineStr">
        <is>
          <t>4.4 Good Manufacturing Practice</t>
        </is>
      </c>
      <c r="O86" s="185" t="inlineStr">
        <is>
          <t>Product</t>
        </is>
      </c>
      <c r="P86" s="186" t="inlineStr">
        <is>
          <t>[SOURCE: Pharma Plus เล่มม่วง 2 - ข้อสอบย้อนหลังปี 2558 วันที่ 2 ข้อ 38]</t>
        </is>
      </c>
      <c r="Q86" s="185" t="inlineStr">
        <is>
          <t>ข้อสอบจริง</t>
        </is>
      </c>
      <c r="R86" s="185" t="inlineStr">
        <is>
          <t>2558</t>
        </is>
      </c>
      <c r="S86" s="185" t="n"/>
    </row>
    <row r="87" ht="24" customHeight="1" s="49">
      <c r="A87" s="185" t="n">
        <v>85</v>
      </c>
      <c r="B87" s="186" t="inlineStr">
        <is>
          <t>[กรณีศึกษา]
เภสัชตำรับ USP กำหนดให้ acyclovir มีปริมาณไม่น้อยกว่า 98.0% และไม่เกิน 101.0% คิดบน anhydrous basis นำผงมาชั่ง 150 mg วิเคราะห์หา acyclovir ได้ 140 mg และพบปริมาณน้ำ 4.27%</t>
        </is>
      </c>
      <c r="C87" s="186" t="inlineStr">
        <is>
          <t>ข้อใดคือร้อยละของปริมาณ acyclovir ต่อน้ำหนักผงแห้ง (calculated on the anhydrous basis)</t>
        </is>
      </c>
      <c r="D87" s="186" t="n"/>
      <c r="E87" s="186" t="inlineStr">
        <is>
          <t>94.7</t>
        </is>
      </c>
      <c r="F87" s="186" t="inlineStr">
        <is>
          <t>90.4</t>
        </is>
      </c>
      <c r="G87" s="186" t="inlineStr">
        <is>
          <t>90</t>
        </is>
      </c>
      <c r="H87" s="186" t="inlineStr">
        <is>
          <t>97.49</t>
        </is>
      </c>
      <c r="I87" s="186" t="inlineStr">
        <is>
          <t>93</t>
        </is>
      </c>
      <c r="J87" s="185" t="n">
        <v>4</v>
      </c>
      <c r="K87" s="186" t="inlineStr">
        <is>
          <t>✅ คำตอบที่ถูกต้อง: ข้อ ง. 97.49
🎯 ทำไมข้อนี้ถึงถูก:
การคำนวณบน anhydrous basis: ปริมาณ acyclovir ในผงตัวอย่างเท่ากับ (140 / 150) คูณ 100 = 93.333% เมื่อหักปริมาณน้ำ 4.27% จะเหลือน้ำหนักผงแห้ง 100 ลบ 4.27 = 95.73% ดังนั้น % บน anhydrous basis = (93.333 / 95.73) คูณ 100 = 97.49% หรือคิดจาก 140 mg ในเนื้อยาแห้ง (150 คูณ 0.9573 = 143.595 mg) จะได้ (140 / 143.595) คูณ 100 = 97.49%
🔍 ข้ออื่นผิดเพราะอะไร:
• ข้อ ก.: 94.7% เป็นตัวเลขที่เกิดจากการคำนวณหักลบเปอร์เซ็นต์น้ำโดยตรงอย่างผิดวิธี
• ข้อ ข.: 90.4% เป็นค่าที่คำนวณผิดพลาดจากการใช้ตัวหารน้ำหนักผิด
• ข้อ ค.: 90.0% เป็นค่าประมาณการที่คลาดเคลื่อนจากการคิดสัดส่วนผิด
• ข้อ จ.: 93.0% หรือ 93.3% เป็นเพียงร้อยละของ acyclovir ต่อน้ำหนักผงตัวอย่างที่ยังไม่ได้ปรับเทียบเป็นฐานแห้ง (as-is basis)</t>
        </is>
      </c>
      <c r="L87" s="186" t="n"/>
      <c r="M87" s="186" t="inlineStr">
        <is>
          <t>Product Group 4: Preformulation &amp; GMP</t>
        </is>
      </c>
      <c r="N87" s="186" t="inlineStr">
        <is>
          <t>4.4 Good Manufacturing Practice</t>
        </is>
      </c>
      <c r="O87" s="185" t="inlineStr">
        <is>
          <t>Product</t>
        </is>
      </c>
      <c r="P87" s="186" t="inlineStr">
        <is>
          <t>[SOURCE: Pharma Plus เล่มม่วง 2 - ข้อสอบย้อนหลัง PLE-CC1 ปี 2564 วันที่ 1 ข้อ 18]</t>
        </is>
      </c>
      <c r="Q87" s="185" t="inlineStr">
        <is>
          <t>ข้อสอบจริง</t>
        </is>
      </c>
      <c r="R87" s="185" t="inlineStr">
        <is>
          <t>2564</t>
        </is>
      </c>
      <c r="S87" s="185" t="n"/>
    </row>
    <row r="88" ht="24" customHeight="1" s="49">
      <c r="A88" s="185" t="n">
        <v>86</v>
      </c>
      <c r="B88" s="186" t="inlineStr">
        <is>
          <t>[กรณีศึกษา]
Griseofulvin มี chiral centers ในโครงสร้างและมีฤทธิ์ทางชีวภาพจำเพาะตาม stereochemistry</t>
        </is>
      </c>
      <c r="C88" s="186" t="inlineStr">
        <is>
          <t>จากโครงสร้างของ griseofulvin การตรวจสอบคุณภาพใด ทำให้ได้ลักษณะเฉพาะที่ออกฤทธิ์ (optical isomer / active enantiomer)</t>
        </is>
      </c>
      <c r="D88" s="186" t="n"/>
      <c r="E88" s="186" t="inlineStr">
        <is>
          <t>Refractive Index</t>
        </is>
      </c>
      <c r="F88" s="186" t="inlineStr">
        <is>
          <t>IR</t>
        </is>
      </c>
      <c r="G88" s="186" t="inlineStr">
        <is>
          <t>Polarization (Specific Optical Rotation)</t>
        </is>
      </c>
      <c r="H88" s="186" t="inlineStr">
        <is>
          <t>HPLC</t>
        </is>
      </c>
      <c r="I88" s="186" t="inlineStr">
        <is>
          <t>AAS</t>
        </is>
      </c>
      <c r="J88" s="185" t="n">
        <v>3</v>
      </c>
      <c r="K88" s="186" t="inlineStr">
        <is>
          <t>✅ คำตอบที่ถูกต้อง: ข้อ ค. Polarization (Specific Optical Rotation)
🎯 ทำไมข้อนี้ถึงถูก:
Griseofulvin เป็น chiral molecule ที่มีฤทธิ์ทางชีวภาพเฉพาะไอโซเมอร์แบบ dextrorotatory (+)-enantiomer การตรวจสอบคุณภาพเพื่อยืนยันลักษณะเฉพาะและ active optical isomer จึงต้องอาศัยการวัด optical rotation ด้วย polarimeter (polarimetry / polarization)
🔍 ข้ออื่นผิดเพราะอะไร:
• ข้อ ก.: Refractive Index (ดัชนีหักเหแสง) ใช้วัดความบริสุทธิ์ของของเหลว ไม่สามารถแยกแยะ optical isomers ของสารได้
• ข้อ ข.: IR spectroscopy ใช้พิสูจน์ functional groups ของโมเลกุล แต่ enantiomers คู่เหมือนจะให้สเปกตรัม IR เหมือนกันทุกประการ
• ข้อ ง.: Standard reverse-phase HPLC ทั่วไปไม่สามารถแยก enantiomers ได้ เว้นแต่จะใช้ chiral stationary phase จำเพาะ
• ข้อ จ.: AAS (Atomic Absorption Spectroscopy) ใช้ตรวจวิเคราะห์ธาตุโลหะปริมาณน้อย ไม่เกี่ยวข้องกับการตรวจ chiral drug</t>
        </is>
      </c>
      <c r="L88" s="186" t="n"/>
      <c r="M88" s="186" t="inlineStr">
        <is>
          <t>Product Group 4: Preformulation &amp; GMP</t>
        </is>
      </c>
      <c r="N88" s="186" t="inlineStr">
        <is>
          <t>4.4 Good Manufacturing Practice</t>
        </is>
      </c>
      <c r="O88" s="185" t="inlineStr">
        <is>
          <t>Product</t>
        </is>
      </c>
      <c r="P88" s="186" t="inlineStr">
        <is>
          <t>[SOURCE: Pharma Plus เล่มม่วง 2 - ข้อสอบย้อนหลัง PLE-CC1 ปี 2564 วันที่ 1 ข้อ 34]</t>
        </is>
      </c>
      <c r="Q88" s="185" t="inlineStr">
        <is>
          <t>ข้อสอบจริง</t>
        </is>
      </c>
      <c r="R88" s="185" t="inlineStr">
        <is>
          <t>2564</t>
        </is>
      </c>
      <c r="S88" s="185" t="n"/>
    </row>
    <row r="89" ht="24" customHeight="1" s="49">
      <c r="A89" s="185" t="n">
        <v>87</v>
      </c>
      <c r="B89" s="186" t="n"/>
      <c r="C89" s="186" t="inlineStr">
        <is>
          <t>ข้อใดกล่าวไม่ถูกต้องเกี่ยวกับการเรียกเก็บยาคืนตามเกณฑ์ของ GMP</t>
        </is>
      </c>
      <c r="D89" s="186" t="n"/>
      <c r="E89" s="186" t="inlineStr">
        <is>
          <t>ยาที่มีปัญหาระดับ 1 ต้องเรียกคืนทันที</t>
        </is>
      </c>
      <c r="F89" s="186" t="inlineStr">
        <is>
          <t>การเรียกเก็บยาคืนเป็นหน้าที่ของฝ่ายการตลาดและฝ่ายขาย</t>
        </is>
      </c>
      <c r="G89" s="186" t="inlineStr">
        <is>
          <t>ต้องรายงาน อย. ภายใน 15 วัน</t>
        </is>
      </c>
      <c r="H89" s="186" t="inlineStr">
        <is>
          <t>มีแผนกเรียกเก็บยาคืน</t>
        </is>
      </c>
      <c r="I89" s="186" t="inlineStr">
        <is>
          <t>ต้องเก็บสินค้าออกจากท้องตลาดได้เลยทันที</t>
        </is>
      </c>
      <c r="J89" s="185" t="n">
        <v>2</v>
      </c>
      <c r="K89" s="186" t="inlineStr">
        <is>
          <t>✅ คำตอบที่ถูกต้อง: ข้อ ข. การเรียกเก็บยาคืนเป็นหน้าที่ของฝ่ายการตลาดและฝ่ายขาย
🎯 ทำไมข้อนี้ถึงถูก:
ตามหลักเกณฑ์ GMP/PIC/S บทที่ว่าด้วยข้อร้องเรียนและการเรียกเก็บยาคืน (Complaints and Product Recall) การเรียกเก็บยาคืนจะต้องมีบุคคลที่ได้รับมอบหมายและรับผิดชอบโดยตรง (designated person) ร่วมกับฝ่ายประกันคุณภาพ (Quality Assurance - QA) และผู้มีหน้าที่ปฏิบัติการ โดยต้องเป็นอิสระจากฝ่ายขายและการตลาด เพื่อให้การตัดสินใจด้านความปลอดภัยและคุณภาพของยาเป็นไปอย่างเที่ยงธรรมและไม่ถูกครอบงำด้วยผลประโยชน์เชิงพาณิชย์
🔍 ข้ออื่นผิดเพราะอะไร:
• ข้อ ก.: ยาที่มีปัญหาระดับ 1 (Class 1 recall ซึ่งเป็นอันตรายถึงแก่ชีวิต) ต้องดำเนินการเรียกคืนทันทีและรวดเร็วที่สุด (ภายใน 24-48 ชั่วโมง)
• ข้อ ค.: ผู้รับอนุญาตต้องจัดทำรายงานสรุปความคืบหน้าและการดำเนินการเรียกเก็บยาคืนส่งสำนักงานคณะกรรมการอาหารและยา (อย.) ภายในระยะเวลาที่กำหนด (รายงานขั้นต้นและรายงานผลสำเร็จ)
• ข้อ ง.: สถานประกอบการผลิตยาต้องมีระบบ ระเบียบปฏิบัติ (SOP) และคณะทำงานหรือผู้รับผิดชอบการเรียกเก็บยาคืนที่ชัดเจน
• ข้อ จ.: ผลิตภัณฑ์ยาที่ถูกเรียกคืนจะต้องถูกระงับการจำหน่ายและเก็บออกจากท้องตลาดโดยทันที พร้อมทั้งแยกเก็บไว้ในบริเวณกักกัน (quarantine area)</t>
        </is>
      </c>
      <c r="L89" s="186" t="n"/>
      <c r="M89" s="186" t="inlineStr">
        <is>
          <t>Product Group 4: Preformulation &amp; GMP</t>
        </is>
      </c>
      <c r="N89" s="186" t="inlineStr">
        <is>
          <t>4.4 Good Manufacturing Practice</t>
        </is>
      </c>
      <c r="O89" s="185" t="inlineStr">
        <is>
          <t>Product</t>
        </is>
      </c>
      <c r="P89" s="186" t="inlineStr">
        <is>
          <t>[SOURCE: Pharma Plus เล่มม่วง 2 - ข้อสอบย้อนหลัง PLE-CC1 ปี 2564 วันที่ 1 ข้อ 71]</t>
        </is>
      </c>
      <c r="Q89" s="185" t="inlineStr">
        <is>
          <t>ข้อสอบจริง</t>
        </is>
      </c>
      <c r="R89" s="185" t="inlineStr">
        <is>
          <t>2564</t>
        </is>
      </c>
      <c r="S89" s="185" t="n"/>
    </row>
    <row r="90" ht="24" customHeight="1" s="49">
      <c r="A90" s="185" t="n">
        <v>88</v>
      </c>
      <c r="B90" s="186" t="n"/>
      <c r="C90" s="186" t="inlineStr">
        <is>
          <t>จากใบ COA benzoyl peroxide gel นอกจากหัวข้อ identification, pH, assay, microbial limit ควรทดสอบหัวข้ออะไรเพิ่มเติม</t>
        </is>
      </c>
      <c r="D90" s="186" t="n"/>
      <c r="E90" s="186" t="inlineStr">
        <is>
          <t>Delivery volume</t>
        </is>
      </c>
      <c r="F90" s="186" t="inlineStr">
        <is>
          <t>Weight variation</t>
        </is>
      </c>
      <c r="G90" s="186" t="inlineStr">
        <is>
          <t>Freeze thaw cycle</t>
        </is>
      </c>
      <c r="H90" s="186" t="inlineStr">
        <is>
          <t>Content uniformity</t>
        </is>
      </c>
      <c r="I90" s="186" t="inlineStr">
        <is>
          <t>Sterility test</t>
        </is>
      </c>
      <c r="J90" s="185" t="n">
        <v>1</v>
      </c>
      <c r="K90" s="186" t="inlineStr">
        <is>
          <t>✅ คำตอบที่ถูกต้อง: ข้อ ก. Delivery volume
🎯 ทำไมข้อนี้ถึงถูก:
สำหรับยาเตรียมกึ่งแข็งรูปแบบเจลหรือครีมบรรจุในหลอด (semisolid topical dosage forms in tubes) ตามมาตรฐานข้อกำหนดของเภสัชตำรับ (Pharmacopeia) ในใบรับรองผลการตรวจวิเคราะห์ (Certificate of Analysis - COA) สำหรับการปล่อยผ่านรุ่นการผลิต (batch release) ต้องมีการทดสอบปริมาตรหรือน้ำหนักที่สามารถถ่ายหรือบีบออกมาใช้ได้จริงจากภาชนะบรรจุ เรียกว่า Minimum fill หรือ Deliverable volume / Delivered dose เพื่อประกันว่าผู้บริโภคจะได้รับปริมาณยาครบถ้วนตามฉลาก
🔍 ข้ออื่นผิดเพราะอะไร:
• ข้อ ข.: Weight variation เป็นการทดสอบความสม่ำเสมอของน้ำหนักสำหรับยาเม็ด แคปซูล หรือผงแห้ง ไม่ใช่ข้อกำหนดการปล่อยผ่านของเจลในหลอด
• ข้อ ค.: Freeze thaw cycle เป็นการทดสอบเร่งสภาวะความคงตัวในขั้นตอนการพัฒนาสูตรตำรับ (formulation development/stability testing) ไม่ใช่หัวข้อการตรวจสอบประจำรุ่นการผลิตในใบ COA
• ข้อ ง.: Content uniformity ใช้ทดสอบความสม่ำเสมอของปริมาณตัวยาในยาเม็ดหรือแคปซูลที่มีปริมาณตัวยาน้อย
• ข้อ จ.: Sterility test เป็นการทดสอบความปราศจากเชื้อสำหรับยาฉีดหรือยาหยอดตา ยาทารักษาสิวทั่วไปไม่ได้กำหนดให้เป็นยาปราศจากเชื้อ แต่ใช้เกณฑ์ Microbial limit test</t>
        </is>
      </c>
      <c r="L90" s="186" t="n"/>
      <c r="M90" s="186" t="inlineStr">
        <is>
          <t>Product Group 4: Preformulation &amp; GMP</t>
        </is>
      </c>
      <c r="N90" s="186" t="inlineStr">
        <is>
          <t>4.2 Container &amp; Closure Systems</t>
        </is>
      </c>
      <c r="O90" s="185" t="inlineStr">
        <is>
          <t>Product</t>
        </is>
      </c>
      <c r="P90" s="186" t="inlineStr">
        <is>
          <t>[SOURCE: Pharma Plus เล่มม่วง 2 - ข้อสอบย้อนหลัง PLE-CC1 ปี 2564 วันที่ 1 ข้อ 75]</t>
        </is>
      </c>
      <c r="Q90" s="185" t="inlineStr">
        <is>
          <t>ข้อสอบจริง</t>
        </is>
      </c>
      <c r="R90" s="185" t="inlineStr">
        <is>
          <t>2564</t>
        </is>
      </c>
      <c r="S90" s="185" t="n"/>
    </row>
    <row r="91" ht="24" customHeight="1" s="49">
      <c r="A91" s="185" t="n">
        <v>89</v>
      </c>
      <c r="B91" s="186" t="n"/>
      <c r="C91" s="186" t="inlineStr">
        <is>
          <t>Total count ทดสอบด้วยเทคนิคอะไร หากต้องการเพาะเชื้อเพื่อนับจำนวนเชื้อวิธีใดเหมาะสมที่สุด</t>
        </is>
      </c>
      <c r="D91" s="186" t="n"/>
      <c r="E91" s="186" t="inlineStr">
        <is>
          <t>Pour plate</t>
        </is>
      </c>
      <c r="F91" s="186" t="inlineStr">
        <is>
          <t>Spread plate</t>
        </is>
      </c>
      <c r="G91" s="186" t="inlineStr">
        <is>
          <t>Agar slant</t>
        </is>
      </c>
      <c r="H91" s="186" t="inlineStr">
        <is>
          <t>Three sector streak</t>
        </is>
      </c>
      <c r="I91" s="186" t="inlineStr">
        <is>
          <t>Quadrant streak</t>
        </is>
      </c>
      <c r="J91" s="185" t="n">
        <v>1</v>
      </c>
      <c r="K91" s="186" t="inlineStr">
        <is>
          <t>✅ คำตอบที่ถูกต้อง: ข้อ ก. Pour plate
🎯 ทำไมข้อนี้ถึงถูก:
ในการตรวจนับจำนวนจุลินทรีย์ทั้งหมด (Total Aerobic Microbial Count - TAMC) ตามมาตรฐานเภสัชตำรับ (Microbial Enumeration Tests) เทคนิค Pour plate method (หรือ Membrane filtration เมื่อตัวยาละลายน้ำ) เป็นวิธีมาตรฐานที่เหมาะสมที่สุดในการนับจำนวนโคโลนี เนื่องจากสามารถใส่ตัวอย่างสารละลายได้ปริมาตรมากกว่า (1 mL) และโคโลนีจะเจริญกระจายตัวสม่ำเสมอทั้งภายในเนื้อวุ้นและบนผิววุ้น ทำให้การนับจำนวนทำได้แม่นยำ
🔍 ข้ออื่นผิดเพราะอะไร:
• ข้อ ข.: Spread plate ใช้ปริมาตรตัวอย่างได้น้อยกว่า (ปกติ 0.1 mL) จึงมีความไวในการตรวจหาจำนวนเชื้อต่ำกว่า pour plate ในการทดสอบ microbial limit ทั่วไป
• ข้อ ค.: Agar slant ใช้สำหรับการเก็บรักษาและเพาะเลี้ยงสต็อกเชื้อบริสุทธิ์ (culture maintenance) ไม่สามารถใช้นับจำนวนจุลินทรีย์เชิงปริมาณได้
• ข้อ ง.: Three sector streak เป็นเทคนิคการสตรีกลงบนจานเพาะเชื้อเพื่อแยกเชื้อให้ได้โคโลนีเดี่ยว (isolation of single colonies) ไม่ใช่การนับจำนวนเชิงปริมาณ
• ข้อ จ.: Quadrant streak เป็นเทคนิคการสตรีก 4 ทิศทางเพื่อแยกเชื้อบริสุทธิ์ ไม่ใช่เทคนิคตรวจนับจำนวน</t>
        </is>
      </c>
      <c r="L91" s="186" t="n"/>
      <c r="M91" s="186" t="inlineStr">
        <is>
          <t>Product Group 4: Preformulation &amp; GMP</t>
        </is>
      </c>
      <c r="N91" s="186" t="inlineStr">
        <is>
          <t>4.4 Good Manufacturing Practice</t>
        </is>
      </c>
      <c r="O91" s="185" t="inlineStr">
        <is>
          <t>Product</t>
        </is>
      </c>
      <c r="P91" s="186" t="inlineStr">
        <is>
          <t>[SOURCE: Pharma Plus เล่มม่วง 2 - ข้อสอบย้อนหลัง PLE-CC1 ปี 2564 วันที่ 1 ข้อ 84]</t>
        </is>
      </c>
      <c r="Q91" s="185" t="inlineStr">
        <is>
          <t>ข้อสอบจริง</t>
        </is>
      </c>
      <c r="R91" s="185" t="inlineStr">
        <is>
          <t>2564</t>
        </is>
      </c>
      <c r="S91" s="185" t="n"/>
    </row>
    <row r="92" ht="24" customHeight="1" s="49">
      <c r="A92" s="185" t="n">
        <v>90</v>
      </c>
      <c r="B92" s="186" t="inlineStr">
        <is>
          <t>[]
ให้ตารางการทดสอบดูความคงตัวของยาชนิดหนึ่งและให้กำหนดวันหมดอายุ (shelf-life) กำหนด % ยา LA = 112%
| ปริมาณตัวยาสำคัญ % | เวลา |
| 101 | 3 เดือน |
| 99 | 6 เดือน |
| 98 | 1 ปี |
| 88 | 2 ปี |
| 87 | 3 ปี |</t>
        </is>
      </c>
      <c r="C92" s="186" t="inlineStr">
        <is>
          <t>ให้ตารางการทดสอบดูความคงตัวของยาชนิดหนึ่งและให้กำหนดวันหมดอายุ (shelf-life) กำหนด % ยา LA = 112% ควรมีอายุการใช้เท่าใด</t>
        </is>
      </c>
      <c r="D92" s="186" t="n"/>
      <c r="E92" s="186" t="inlineStr">
        <is>
          <t>3 เดือน</t>
        </is>
      </c>
      <c r="F92" s="186" t="inlineStr">
        <is>
          <t>6 เดือน</t>
        </is>
      </c>
      <c r="G92" s="186" t="inlineStr">
        <is>
          <t>1 ปี</t>
        </is>
      </c>
      <c r="H92" s="186" t="inlineStr">
        <is>
          <t>2 ปี</t>
        </is>
      </c>
      <c r="I92" s="186" t="inlineStr">
        <is>
          <t>3 ปี</t>
        </is>
      </c>
      <c r="J92" s="185" t="n">
        <v>3</v>
      </c>
      <c r="K92" s="186" t="inlineStr">
        <is>
          <t>✅ คำตอบที่ถูกต้อง: ข้อ ค. 1 ปี
🎯 ทำไมข้อนี้ถึงถูก:
ตามมาตรฐานสากลและเภสัชตำรับ วันหมดอายุหรืออายุการใช้ (Shelf-life / t90) กำหนดจากช่วงเวลาที่ตัวยาสำคัญสลายตัวจนเหลือไม่น้อยกว่า 90% ของปริมาณที่ระบุบนฉลาก (90% of labeled amount / %LA) จากตารางผลการทดสอบ: ที่ 1 ปี มีปริมาณตัวยาสำคัญ 98% (ผ่านเกณฑ์ &gt;= 90%) แต่พอถึงเวลา 2 ปี ปริมาณตัวยาสำคัญลดลงเหลือ 88% ซึ่งตกเกณฑ์มาตรฐาน (น้อยกว่า 90%) ดังนั้นอายุการใช้ที่ยอมรับได้ตามเกณฑ์ความคงตัวจึงเท่ากับ 1 ปี
🔍 ข้ออื่นผิดเพราะอะไร:
• ข้อ ก.: 3 เดือน ตัวยายังเหลือสูงถึง 101% ยังไม่ถึงจุดกำหนดอายุการใช้
• ข้อ ข.: 6 เดือน ตัวยายังเหลือ 99% ยังมีความคงตัวดีและสามารถยืดอายุต่อไปได้ถึง 1 ปี
• ข้อ ง.: 2 ปี ปริมาณตัวยาเหลือเพียง 88% ซึ่งต่ำกว่าเกณฑ์มาตรฐาน 90% จึงไม่สามารถกำหนดอายุการใช้ถึง 2 ปีได้
• ข้อ จ.: 3 ปี ปริมาณตัวยาเหลือ 87% ซึ่งตกเกณฑ์มาตรฐานอย่างชัดเจน</t>
        </is>
      </c>
      <c r="L92" s="186" t="n"/>
      <c r="M92" s="186" t="inlineStr">
        <is>
          <t>Product Group 4: Preformulation &amp; GMP</t>
        </is>
      </c>
      <c r="N92" s="186" t="inlineStr">
        <is>
          <t>4.3 Stability testing</t>
        </is>
      </c>
      <c r="O92" s="185" t="inlineStr">
        <is>
          <t>Product</t>
        </is>
      </c>
      <c r="P92" s="186" t="inlineStr">
        <is>
          <t>[SOURCE: Pharma Plus เล่มม่วง 2 - ข้อสอบย้อนหลัง PLE-CC1 ปี 2564 วันที่ 1 ข้อ 86]</t>
        </is>
      </c>
      <c r="Q92" s="185" t="inlineStr">
        <is>
          <t>ข้อสอบจริง</t>
        </is>
      </c>
      <c r="R92" s="185" t="inlineStr">
        <is>
          <t>2564</t>
        </is>
      </c>
      <c r="S92" s="185" t="n"/>
    </row>
    <row r="93" ht="24" customHeight="1" s="49">
      <c r="A93" s="185" t="n">
        <v>91</v>
      </c>
      <c r="B93" s="186" t="n"/>
      <c r="C93" s="186" t="inlineStr">
        <is>
          <t>ยา HCTZ 25 mg จากน้ำหนักเม็ดยา ทั้งเม็ด 100 mg ควรตรวจ uniformity of dosage unit ใน USP41 ด้วยวิธีใด</t>
        </is>
      </c>
      <c r="D93" s="186" t="n"/>
      <c r="E93" s="186" t="inlineStr">
        <is>
          <t>CU เพราะตัวยาสำคัญ น้อยกว่า 25 mg และ สัดส่วนตัวยาสำคัญคิด เป็น 25% ของน้ำหนักยาทั้งเม็ด</t>
        </is>
      </c>
      <c r="F93" s="186" t="inlineStr">
        <is>
          <t>CU เพราะตัวยาสำคัญ น้อยกว่า 25 mg หรือสัดส่วนตัวยาสำคัญคิด เป็น 25% ของน้ำหนักยาทั้งเม็ด</t>
        </is>
      </c>
      <c r="G93" s="186" t="inlineStr">
        <is>
          <t>WV เพราะตัวยาสำคัญ ตั้งแต่ 25 mg และสัดส่วนตัวยาสำคัญ คิดเป็น 25% ของน้ำหนักยาทั้งเม็ด</t>
        </is>
      </c>
      <c r="H93" s="186" t="inlineStr">
        <is>
          <t>WV เพราะตัวยาสำคัญตั้งแต่ 25 mg หรือ สัดส่วนตัวยาสำคัญคิดเป็น 25% ของน้ำหนักยาทั้งเม็ด</t>
        </is>
      </c>
      <c r="I93" s="186" t="inlineStr">
        <is>
          <t>WV เพราะตัวยาสำคัญตั้งแต่ 25 mg ขึ้นไป</t>
        </is>
      </c>
      <c r="J93" s="185" t="n">
        <v>3</v>
      </c>
      <c r="K93" s="186" t="inlineStr">
        <is>
          <t>✅ คำตอบที่ถูกต้อง: ข้อ ค. WV เพราะตัวยาสำคัญ ตั้งแต่ 25 mg และสัดส่วนตัวยาสำคัญ คิดเป็น 25% ของน้ำหนักยาทั้งเม็ด
🎯 ทำไมข้อนี้ถึงถูก:
ตามข้อกำหนด USP &lt;905&gt; Uniformity of Dosage Units ยาเม็ดเคลือบฟิล์มหรือยาเม็ดไม่เคลือบจะสามารถใช้วิธี Weight Variation (WV) ได้ก็ต่อเมื่อเข้าเงื่อนไขครบทั้ง 2 ข้อคือ: (1) ปริมาณตัวยาสำคัญในแต่ละหน่วยต้องตั้งแต่ 25 mg ขึ้นไป (&gt;= 25 mg) และ (2) สัดส่วนของตัวยาสำคัญต้องคิดเป็นตั้งแต่ 25% ขึ้นไปของน้ำหนักยาทั้งหมด (drug load &gt;= 25%) ซึ่งยาเม็ด HCTZ 25 mg ในน้ำหนักเม็ด 100 mg มีตัวยาสำคัญ 25 mg และคิดเป็น 25% พอดี จึงสามารถทดสอบด้วยวิธี Weight Variation ได้
🔍 ข้ออื่นผิดเพราะอะไร:
• ข้อ ก.: ตัวยาสำคัญไม่ได้น้อยกว่า 25 mg และหากน้อยกว่า 25 mg จะต้องตรวจด้วย Content Uniformity (CU)
• ข้อ ข.: เงื่อนไขของการเลือกวิธีตรวจไม่ใช่เกณฑ์ 'หรือ' แต่การใช้ WV ต้องผ่านเกณฑ์ทั้งสองข้อพร้อมกัน
• ข้อ ง.: การใช้ Weight variation ต้องเข้าเกณฑ์ทั้งสองข้อเชื่อมด้วย 'และ' (&gt;= 25 mg และ drug load &gt;= 25%) ไม่ใช่ 'หรือ'
• ข้อ จ.: เกณฑ์ปริมาณตัวยาสำคัญตั้งแต่ 25 mg ขึ้นไปเพียงข้อเดียวยังไม่พอ ต้องพิจารณาสัดส่วน drug load ร่วมด้วย</t>
        </is>
      </c>
      <c r="L93" s="186" t="n"/>
      <c r="M93" s="186" t="inlineStr">
        <is>
          <t>Product Group 4: Preformulation &amp; GMP</t>
        </is>
      </c>
      <c r="N93" s="186" t="inlineStr">
        <is>
          <t>4.4 Good Manufacturing Practice</t>
        </is>
      </c>
      <c r="O93" s="185" t="inlineStr">
        <is>
          <t>Product</t>
        </is>
      </c>
      <c r="P93" s="186" t="inlineStr">
        <is>
          <t>[SOURCE: Pharma Plus เล่มม่วง 2 - ข้อสอบย้อนหลัง PLE-CC1 ปี 2564 วันที่ 1 ข้อ 93]</t>
        </is>
      </c>
      <c r="Q93" s="185" t="inlineStr">
        <is>
          <t>ข้อสอบจริง</t>
        </is>
      </c>
      <c r="R93" s="185" t="inlineStr">
        <is>
          <t>2564</t>
        </is>
      </c>
      <c r="S93" s="185" t="n"/>
    </row>
    <row r="94" ht="24" customHeight="1" s="49">
      <c r="A94" s="185" t="n">
        <v>92</v>
      </c>
      <c r="B94" s="186" t="inlineStr">
        <is>
          <t>[จากใบ COA Cloxacillin]
จาก ใบ COA Cloxacillin
Composition: Each capsule contains: White Powder
Cloxacillin Sodium equiv. to cloxacillin 500 mg, starch, colloidal silicon dioxide, Mg stearate SLS, lactose</t>
        </is>
      </c>
      <c r="C94" s="186" t="inlineStr">
        <is>
          <t>Test / Specifications / Results
- Appearance: White powder in the Green-Blue capsule No.0 / Conforms
- Identification: Positive for Cloxacillin / Positive
- Assay: 90.0 - 120.0 %LA / 99.0 % LA
- Average weight per capsule: 555.0 - 645.0 mg / 608.0 mg
- Weight variation: ±7.5% / 5.0%
- Disintegration time: Within 15 minutes / 9 minutes
- Dissolution test: NLT 80%(Q) of the labeled amount of C19H18ClN3O5S is dissolved in 60 minutes / 82.0, 88.0, 91.0, 84.0, 92.0, 99.0
- Water content: Medium pH 6.8, Apparatus I, Not more than 14.5% / 10.0%
คำถาม: จาก ใบ COA Cloxacillin ข้อใดถูก</t>
        </is>
      </c>
      <c r="D94" s="186" t="n"/>
      <c r="E94" s="186" t="inlineStr">
        <is>
          <t>ยาผ่าน การวิเคราะห์ ในทุกหัวข้อ</t>
        </is>
      </c>
      <c r="F94" s="186" t="inlineStr">
        <is>
          <t>การแตกตัวไม่ผ่าน เพราะได้น้อยกว่า 15 นาที</t>
        </is>
      </c>
      <c r="G94" s="186" t="inlineStr">
        <is>
          <t>Weight variation ไม่ผ่าน ได้น้อยกว่า 75%</t>
        </is>
      </c>
      <c r="H94" s="186" t="inlineStr">
        <is>
          <t>Dissolution ไม่ผ่าน ได้น้อยกว่า 85% ต้องทดสอบเพิ่ม</t>
        </is>
      </c>
      <c r="I94" s="186" t="inlineStr">
        <is>
          <t>การวิเคราะห์ตัวยาสำคัญไม่ผ่าน เพราะได้เป็น กว่า 90%</t>
        </is>
      </c>
      <c r="J94" s="185" t="n">
        <v>1</v>
      </c>
      <c r="K94" s="186" t="inlineStr">
        <is>
          <t>✅ คำตอบที่ถูกต้อง: ข้อ ก. ยาผ่าน การวิเคราะห์ ในทุกหัวข้อ
🎯 ทำไมข้อนี้ถึงถูก:
เมื่อเปรียบเทียบผลการทดสอบ (Results) กับเกณฑ์มาตรฐาน (Specifications): Appearance สอดคล้อง (Conforms), Identification ให้ผลบวก, Assay ได้ 99.0% (เกณฑ์ 90.0-120.0%), Average weight ได้ 608.0 mg (เกณฑ์ 555.0-645.0 mg), Weight variation ได้ 5.0% (เกณฑ์ไม่เกิน +-7.5%), Disintegration ได้ 9 นาที (เกณฑ์ไม่เกิน 15 นาที), Dissolution ทุกหน่วยละลายได้มากกว่า 80% (Q) ใน 60 นาที (ค่าต่ำสุดคือ 82.0% ผ่านเกณฑ์ S1), Water content ได้ 10.0% (เกณฑ์ไม่เกิน 14.5%) สรุปได้ว่าผ่านการวิเคราะห์ครบถ้วนทุกหัวข้อ
🔍 ข้ออื่นผิดเพราะอะไร:
• ข้อ ข.: เกณฑ์การแตกตัวกำหนดไว้ว่าต้องแตกตัวภายใน 15 นาที (Within 15 minutes) ผลทดสอบได้ 9 นาทีจึงถือว่าผ่านเกณฑ์อย่างถูกต้อง
• ข้อ ค.: เกณฑ์ความแปรปรวนของน้ำหนักคือ +-7.5% ผลที่ได้คือ 5.0% ซึ่งอยู่ในเกณฑ์ยอมรับ
• ข้อ ง.: เกณฑ์การละลายคือ NLT 80% (Q) ผลที่ได้ของทั้ง 6 แคปซูลคือ 82, 88, 91, 84, 92, 99% ซึ่งทุกหน่วยมากกว่า Q+5% (&gt;=85%) ผ่านการทดสอบในขั้น Stage 1 (S1) ทันที
• ข้อ จ.: ผล Assay ได้ 99.0% ซึ่งอยู่ในช่วงมาตรฐาน 90.0-120.0% LA จึงถือว่าผ่านเกณฑ์อย่างสมบูรณ์</t>
        </is>
      </c>
      <c r="L94" s="186" t="n"/>
      <c r="M94" s="186" t="inlineStr">
        <is>
          <t>Product Group 4: Preformulation &amp; GMP</t>
        </is>
      </c>
      <c r="N94" s="186" t="inlineStr">
        <is>
          <t>4.4 Good Manufacturing Practice</t>
        </is>
      </c>
      <c r="O94" s="185" t="inlineStr">
        <is>
          <t>Product</t>
        </is>
      </c>
      <c r="P94" s="186" t="inlineStr">
        <is>
          <t>[SOURCE: Pharma Plus เล่มม่วง 2 - ข้อสอบย้อนหลัง PLE-CC1 ปี 2564 วันที่ 1 ข้อ 96]</t>
        </is>
      </c>
      <c r="Q94" s="185" t="inlineStr">
        <is>
          <t>ข้อสอบจริง</t>
        </is>
      </c>
      <c r="R94" s="185" t="inlineStr">
        <is>
          <t>2564</t>
        </is>
      </c>
      <c r="S94" s="185" t="n"/>
    </row>
    <row r="95" ht="24" customHeight="1" s="49">
      <c r="A95" s="185" t="n">
        <v>93</v>
      </c>
      <c r="B95" s="186" t="n"/>
      <c r="C95" s="186" t="inlineStr">
        <is>
          <t>Residue on ignition คือการตรวจอะไร</t>
        </is>
      </c>
      <c r="D95" s="186" t="n"/>
      <c r="E95" s="186" t="inlineStr">
        <is>
          <t>เพื่อหาปริมาณ organic impurity</t>
        </is>
      </c>
      <c r="F95" s="186" t="inlineStr">
        <is>
          <t>เพื่อหาปริมาณ inorganic impurity</t>
        </is>
      </c>
      <c r="G95" s="186" t="inlineStr">
        <is>
          <t>เพื่อพิสูจน์ว่า organic impurity เป็นสารใด</t>
        </is>
      </c>
      <c r="H95" s="186" t="inlineStr">
        <is>
          <t>เพื่อพิสูจน์ว่า inorganic impurity เป็นสารใด</t>
        </is>
      </c>
      <c r="I95" s="186" t="inlineStr">
        <is>
          <t>เพื่อหาปริมาณสารที่ระเหยง่าย</t>
        </is>
      </c>
      <c r="J95" s="185" t="n">
        <v>2</v>
      </c>
      <c r="K95" s="186" t="inlineStr">
        <is>
          <t>✅ คำตอบที่ถูกต้อง: ข้อ ข. เพื่อหาปริมาณ inorganic impurity
🎯 ทำไมข้อนี้ถึงถูก:
การทดสอบ Residue on Ignition (หรือ Sulfated Ash ตามข้อกำหนด USP &lt;281&gt;) เป็นการทดสอบเพื่อวัดปริมาณสารปนเปื้อนประเภทอนินทรีย์ (inorganic impurities) ที่เหลืออยู่หลังจากการเผาไหม้สารตัวอย่างอินทรีย์ที่อุณหภูมิสูงประมาณ 600-800 องศาเซลเซียส ร่วมกับกรดซัลฟิวริก โดยสารอินทรีย์จะถูกเผาไหม้กลายเป็นก๊าซคาร์บอนไดออกไซด์และน้ำระเหยออกไปทั้งหมด เหลือเพียงเถ้าเกลือซัลเฟตของแร่ธาตุอนินทรีย์
🔍 ข้ออื่นผิดเพราะอะไร:
• ข้อ ก.: การหาปริมาณ organic impurity มักใช้เทคนิคทางโครมาโทกราฟี เช่น HPLC หรือ GC
• ข้อ ค.: การพิสูจน์เอกลักษณ์สารอินทรีย์ใช้เทคนิค IR, NMR หรือ Mass Spectrometry
• ข้อ ง.: การทดสอบ residue on ignition เป็นการชั่งน้ำหนักหาปริมาณเชิงปริมาณ (quantitative test) ไม่ได้เป็นการพิสูจน์เอกลักษณ์เชิงคุณภาพว่าเป็นธาตุใด
• ข้อ จ.: การหาปริมาณสารระเหยง่ายหรือน้ำใช้วิธี Loss on Drying (LOD) หรือ Karl Fischer titration</t>
        </is>
      </c>
      <c r="L95" s="186" t="n"/>
      <c r="M95" s="186" t="inlineStr">
        <is>
          <t>Product Group 4: Preformulation &amp; GMP</t>
        </is>
      </c>
      <c r="N95" s="186" t="inlineStr">
        <is>
          <t>4.4 Good Manufacturing Practice</t>
        </is>
      </c>
      <c r="O95" s="185" t="inlineStr">
        <is>
          <t>Product</t>
        </is>
      </c>
      <c r="P95" s="186" t="inlineStr">
        <is>
          <t>[SOURCE: Pharma Plus เล่มม่วง 2 - ข้อสอบย้อนหลัง PLE-CC1 ปี 2564 วันที่ 1 ข้อ 99]</t>
        </is>
      </c>
      <c r="Q95" s="185" t="inlineStr">
        <is>
          <t>ข้อสอบจริง</t>
        </is>
      </c>
      <c r="R95" s="185" t="inlineStr">
        <is>
          <t>2564</t>
        </is>
      </c>
      <c r="S95" s="185" t="n"/>
    </row>
    <row r="96" ht="24" customHeight="1" s="49">
      <c r="A96" s="185" t="n">
        <v>94</v>
      </c>
      <c r="B96" s="186" t="n"/>
      <c r="C96" s="186" t="inlineStr">
        <is>
          <t>การทดสอบเพื่อควบคุมคุณภาพยาฉีด ข้อใดผิด</t>
        </is>
      </c>
      <c r="D96" s="186" t="n"/>
      <c r="E96" s="186" t="inlineStr">
        <is>
          <t>Sterility tests</t>
        </is>
      </c>
      <c r="F96" s="186" t="inlineStr">
        <is>
          <t>Particulate matter</t>
        </is>
      </c>
      <c r="G96" s="186" t="inlineStr">
        <is>
          <t>Pyrogen test</t>
        </is>
      </c>
      <c r="H96" s="186" t="inlineStr">
        <is>
          <t>Safety test</t>
        </is>
      </c>
      <c r="I96" s="186" t="inlineStr">
        <is>
          <t>Microbial limit test</t>
        </is>
      </c>
      <c r="J96" s="185" t="n">
        <v>5</v>
      </c>
      <c r="K96" s="186" t="inlineStr">
        <is>
          <t>✅ คำตอบที่ถูกต้อง: ข้อ จ. Microbial limit test
🎯 ทำไมข้อนี้ถึงถูก:
ยาฉีด (Injections / Parenteral preparations) จัดเป็นยาปราศจากเชื้อ (Sterile dosage form) ซึ่งต้องผ่านการทดสอบความปราศจากเชื้ออย่างสมบูรณ์แบบคือ Sterility test (USP &lt;71&gt;) ส่วนการทดสอบ Microbial limit test (USP &lt;61&gt;/&lt;62&gt;) เป็นการทดสอบนับจำนวนและจำกัดเชื้อสำหรับยาที่ไม่ปราศจากเชื้อ (Non-sterile preparations) เช่น ยาเม็ด ยาน้ำรับประทาน หรือยาทาภายนอก จึงไม่นำมาใช้ควบคุมคุณภาพยาฉีด
🔍 ข้ออื่นผิดเพราะอะไร:
• ข้อ ก.: Sterility test เป็นการทดสอบภาคบังคับเพื่อยืนยันว่ายาฉีดไม่มีจุลชีพที่มีชีวิตอยู่เลย
• ข้อ ข.: Particulate matter in injections (USP &lt;788&gt;) เป็นการทดสอบอนุภาคแปลกปลอมขนาดเล็กที่ไม่ละลายในยาฉีดเพื่อป้องกันการอุดตันเส้นเลือด
• ข้อ ค.: Bacterial endotoxins test หรือ Pyrogen test เป็นการทดสอบสารก่อไข้ซึ่งเป็นข้อกำหนดสำคัญของยาฉีด
• ข้อ ง.: Safety test (หรือ Biological reactivity / abnormal toxicity test) มีกำหนดในเภสัชตำรับสำหรับยาชีววัตถุและยาฉีดบางประเภท</t>
        </is>
      </c>
      <c r="L96" s="186" t="n"/>
      <c r="M96" s="186" t="inlineStr">
        <is>
          <t>Product Group 4: Preformulation &amp; GMP</t>
        </is>
      </c>
      <c r="N96" s="186" t="inlineStr">
        <is>
          <t>4.4 Good Manufacturing Practice</t>
        </is>
      </c>
      <c r="O96" s="185" t="inlineStr">
        <is>
          <t>Product</t>
        </is>
      </c>
      <c r="P96" s="186" t="inlineStr">
        <is>
          <t>[SOURCE: Pharma Plus เล่มม่วง 2 - ข้อสอบย้อนหลัง PLE-CC1 ปี 2564 วันที่ 1 ข้อ 106]</t>
        </is>
      </c>
      <c r="Q96" s="185" t="inlineStr">
        <is>
          <t>ข้อสอบจริง</t>
        </is>
      </c>
      <c r="R96" s="185" t="inlineStr">
        <is>
          <t>2564</t>
        </is>
      </c>
      <c r="S96" s="185" t="n"/>
    </row>
    <row r="97" ht="24" customHeight="1" s="49">
      <c r="A97" s="185" t="n">
        <v>95</v>
      </c>
      <c r="B97" s="186" t="inlineStr">
        <is>
          <t>[การทดสอบความคงตัวของยาตามเกณฑ์อาเซียน]
การกำหนดสภาวะการทดสอบความคงตัวระยะยาว (long-term stability testing) สำหรับยาสำเร็จรูปในประเทศไทย</t>
        </is>
      </c>
      <c r="C97" s="186" t="inlineStr">
        <is>
          <t>สภาวะในการทดสอบความคงตัวของยาในประเทศไทย ใช้สภาวะใด</t>
        </is>
      </c>
      <c r="D97" s="186" t="n"/>
      <c r="E97" s="186" t="inlineStr">
        <is>
          <t>25 °C / 70% RH</t>
        </is>
      </c>
      <c r="F97" s="186" t="inlineStr">
        <is>
          <t>25 °C / 75% RH</t>
        </is>
      </c>
      <c r="G97" s="186" t="inlineStr">
        <is>
          <t>30 °C / 70% RH</t>
        </is>
      </c>
      <c r="H97" s="186" t="inlineStr">
        <is>
          <t>30 °C / 75% RH</t>
        </is>
      </c>
      <c r="I97" s="186" t="inlineStr">
        <is>
          <t>40 °C / 70% RH</t>
        </is>
      </c>
      <c r="J97" s="185" t="n">
        <v>4</v>
      </c>
      <c r="K97" s="186" t="inlineStr">
        <is>
          <t>✅ คำตอบที่ถูกต้อง: ข้อ ง. 30 °C / 75% RH
🎯 ทำไมข้อนี้ถึงถูก:
ประเทศไทยจัดอยู่ในเขตภูมิอากาศโซนร้อนชื้นสูง คือ Climatic Zone IVb (hot and very humid) ตามแนวทาง ASEAN Harmonization on Stability Study of Drug Product ซึ่งกำหนดสภาวะการทดสอบความคงตัวระยะยาว (real-time/long-term testing) ที่อุณหภูมิ 30 องศาเซลเซียส บวกหรือลบ 2 องศาเซลเซียส และความชื้นสัมพัทธ์ 75% RH บวกหรือลบ 5% RH
🔍 ข้ออื่นผิดเพราะอะไร:
• ข้อ ก. 25 °C / 70% RH: ไม่ใช่ค่ามาตรฐานของทั้ง ICH และ ASEAN stability guidelines
• ข้อ ข. 25 °C / 75% RH: ไม่ตรงกับสภาวะ Zone IVb โดยอุณหภูมิ 25 °C เป็นสภาวะของ Zone II (subtropical)
• ข้อ ค. 30 °C / 70% RH: ไม่ตรงกับเกณฑ์ปัจจุบันของ Zone IVb ซึ่งกำหนดความชื้นสัมพัทธ์ไว้ที่ 75% RH
• ข้อ จ. 40 °C / 70% RH: สภาวะการทดสอบแบบเร่ง (accelerated testing) ตามเกณฑ์อาเซียนคือ 40 °C / 75% RH ไม่ใช่ 70% RH</t>
        </is>
      </c>
      <c r="L97" s="186" t="n"/>
      <c r="M97" s="186" t="inlineStr">
        <is>
          <t>Product Group 4: Preformulation &amp; GMP</t>
        </is>
      </c>
      <c r="N97" s="186" t="inlineStr">
        <is>
          <t>4.3 Stability testing</t>
        </is>
      </c>
      <c r="O97" s="185" t="inlineStr">
        <is>
          <t>Product</t>
        </is>
      </c>
      <c r="P97" s="186" t="inlineStr">
        <is>
          <t>[SOURCE: Pharma Plus เล่มม่วง 2 - ข้อสอบย้อนหลัง PLE-CC1 ปี 2564 วันที่ 2 ข้อ 7]</t>
        </is>
      </c>
      <c r="Q97" s="185" t="inlineStr">
        <is>
          <t>ข้อสอบจริง</t>
        </is>
      </c>
      <c r="R97" s="185" t="inlineStr">
        <is>
          <t>2564</t>
        </is>
      </c>
      <c r="S97" s="185" t="n"/>
    </row>
    <row r="98" ht="24" customHeight="1" s="49">
      <c r="A98" s="185" t="n">
        <v>96</v>
      </c>
      <c r="B98" s="186" t="inlineStr">
        <is>
          <t>[การควบคุมคุณภาพยาฉีด (Quality Control of Parenterals)]
รายการทดสอบการควบคุมคุณภาพตามเภสัชตำรับสำหรับยาฉีด Diazepam Injection</t>
        </is>
      </c>
      <c r="C98" s="186" t="inlineStr">
        <is>
          <t>Diazepam IV ไม่จำเป็นต้องตรวจอะไร</t>
        </is>
      </c>
      <c r="D98" s="186" t="n"/>
      <c r="E98" s="186" t="inlineStr">
        <is>
          <t>pH</t>
        </is>
      </c>
      <c r="F98" s="186" t="inlineStr">
        <is>
          <t>Pyrogen</t>
        </is>
      </c>
      <c r="G98" s="186" t="inlineStr">
        <is>
          <t>Leakage test</t>
        </is>
      </c>
      <c r="H98" s="186" t="inlineStr">
        <is>
          <t>Safety test</t>
        </is>
      </c>
      <c r="I98" s="186" t="inlineStr">
        <is>
          <t>Deliverable volume</t>
        </is>
      </c>
      <c r="J98" s="185" t="n">
        <v>4</v>
      </c>
      <c r="K98" s="186" t="inlineStr">
        <is>
          <t>✅ คำตอบที่ถูกต้อง: ข้อ ง. Safety test
🎯 ทำไมข้อนี้ถึงถูก:
การทดสอบความปลอดภัยทางชีวภาพแบบดั้งเดิม (Abnormal toxicity test หรือ General safety test ในสัตว์ทดลอง) ได้ถูกยกเลิกและถอดออกจากเภสัชตำรับสากล (USP และ Ph. Eur.) สำหรับผลิตภัณฑ์ยาเคมีสังเคราะห์ส่วนใหญ่รวมถึง Diazepam injection เนื่องจากขาดความจำเพาะและใช้การควบคุมคุณภาพทางเคมีกายภาพที่แม่นยำแทน ส่วน pH, Pyrogen/Bacterial endotoxins, Leakage test สำหรับแอมพูล และ Deliverable volume/Extractable volume ยังคงเป็นการทดสอบมาตรฐานตาม Pharmacopoeia
🔍 ข้ออื่นผิดเพราะอะไร:
• ข้อ ก. pH: เป็นข้อกำหนดสำคัญเนื่องจาก Diazepam มีความสามารถในการละลายขึ้นกับ pH สูง หาก pH เบี่ยงเบนอาจเกิดการตกตะกอนของตัวยา
• ข้อ ข. Pyrogen: เป็นข้อกำหนดบังคับสำหรับยาฉีดทุกชนิดเพื่อป้องกันภาวะ febrile reaction
• ข้อ ค. Leakage test: เป็นการทดสอบมาตรฐานสำหรับหลอดแอมพูลแก้วเพื่อยืนยันความสมบูรณ์ของการปิดผนึก (closure integrity)
• ข้อ จ. Deliverable volume: ต้องตรวจปริมาตรยาที่สามารถดูดออกมาใช้ได้จริงตามข้อกำหนด Pharmacopoeia</t>
        </is>
      </c>
      <c r="L98" s="186" t="n"/>
      <c r="M98" s="186" t="inlineStr">
        <is>
          <t>Product Group 4: Preformulation &amp; GMP</t>
        </is>
      </c>
      <c r="N98" s="186" t="inlineStr">
        <is>
          <t>4.2 Container &amp; Closure Systems</t>
        </is>
      </c>
      <c r="O98" s="185" t="inlineStr">
        <is>
          <t>Product</t>
        </is>
      </c>
      <c r="P98" s="186" t="inlineStr">
        <is>
          <t>[SOURCE: Pharma Plus เล่มม่วง 2 - ข้อสอบย้อนหลัง PLE-CC1 ปี 2564 วันที่ 2 ข้อ 39]</t>
        </is>
      </c>
      <c r="Q98" s="185" t="inlineStr">
        <is>
          <t>ข้อสอบจริง</t>
        </is>
      </c>
      <c r="R98" s="185" t="inlineStr">
        <is>
          <t>2564</t>
        </is>
      </c>
      <c r="S98" s="185" t="n"/>
    </row>
    <row r="99" ht="24" customHeight="1" s="49">
      <c r="A99" s="185" t="n">
        <v>97</v>
      </c>
      <c r="B99" s="186" t="inlineStr">
        <is>
          <t>[กรณีศึกษา]
จาก monograph การควบคุมคุณภาพยาเม็ด diclofenac sodium delayed tablet (USP Dissolution &lt;711&gt; Method B under Apparatus 1 and Apparatus 2, Delayed-Release Dosage Forms; ACID STAGE: 0.1 N HCl 900 mL; BUFFER STAGE: pH 6.8 Phosphate buffer 900 mL; Tolerances: Not less than 75% (Q) of the labeled amount of C14H10Cl2NNaO2 is dissolved)</t>
        </is>
      </c>
      <c r="C99" s="186" t="inlineStr">
        <is>
          <t>จาก monograph การควบคุมคุณภาพยาเม็ด diclofenac sodium delayed tablet ข้อใดถูกต้อง</t>
        </is>
      </c>
      <c r="D99" s="186" t="n"/>
      <c r="E99" s="186" t="inlineStr">
        <is>
          <t>ใช้ basket apparatus</t>
        </is>
      </c>
      <c r="F99" s="186" t="inlineStr">
        <is>
          <t>เป็นการทดสอบหัวข้อ dissolution</t>
        </is>
      </c>
      <c r="G99" s="186" t="inlineStr">
        <is>
          <t>เป็นการทดสอบหัวข้อ disintegration</t>
        </is>
      </c>
      <c r="H99" s="186" t="inlineStr">
        <is>
          <t>เป็นการทดสอบหัวข้อ uniformity of dosage unit</t>
        </is>
      </c>
      <c r="I99" s="186" t="inlineStr">
        <is>
          <t>ต้องมีตัวยาสลายไม่น้อยกว่า 75% ของปริมาณยาที่ระบุบนฉลาก</t>
        </is>
      </c>
      <c r="J99" s="185" t="n">
        <v>2</v>
      </c>
      <c r="K99" s="186" t="inlineStr">
        <is>
          <t>✅ คำตอบที่ถูกต้อง: ข้อ ข. เป็นการทดสอบหัวข้อ dissolution
🎯 ทำไมข้อนี้ถึงถูก:
หัวข้อ monograph ระบุชัดเจนว่า 'USP Dissolution &lt;711&gt; Method B under Apparatus 1 and Apparatus 2, Delayed-Release Dosage Forms; ACID STAGE ... BUFFER STAGE ... Tolerances: Not less than 75% (Q) of the labeled amount ... is dissolved' ซึ่งเป็นการทดสอบการละลายของตัวยา (dissolution testing)
🔍 ข้ออื่นผิดเพราะอะไร:
• ข้อ ก.: Monograph ระบุว่าทดสอบภายใต้ Apparatus 1 (basket) และ Apparatus 2 (paddle) จึงไม่ได้จำกัดเฉพาะ basket apparatus เพียงอย่างเดียว
• ข้อ ค.: ไม่ใช่การทดสอบหัวข้อ disintegration (&lt;701&gt;) ซึ่งทดสอบการแตกกระจายตัวของยาเม็ด
• ข้อ ง.: ไม่ใช่การทดสอบ uniformity of dosage units (&lt;905&gt;) ซึ่งตรวจความสม่ำเสมอของตัวยาหรือน้ำหนักยา
• ข้อ จ.: ข้อความคลาดเคลื่อน คำว่า 'dissolved' หมายถึงตัวยาต้องละลายออกมา ไม่น้อยกว่า 75% (Q) ไม่ใช่ตัวยาสลายตัว (degradation)</t>
        </is>
      </c>
      <c r="L99" s="186" t="inlineStr">
        <is>
          <t>Quality Control Testing</t>
        </is>
      </c>
      <c r="M99" s="186" t="inlineStr">
        <is>
          <t>Product Group 4: Preformulation &amp; GMP</t>
        </is>
      </c>
      <c r="N99" s="186" t="inlineStr">
        <is>
          <t>4.3 Stability testing</t>
        </is>
      </c>
      <c r="O99" s="185" t="inlineStr">
        <is>
          <t>Product</t>
        </is>
      </c>
      <c r="P99" s="186" t="inlineStr">
        <is>
          <t>ข้อสอบเก่า</t>
        </is>
      </c>
      <c r="Q99" s="185" t="inlineStr">
        <is>
          <t>ข้อสอบจริง</t>
        </is>
      </c>
      <c r="R99" s="185" t="inlineStr">
        <is>
          <t>2565</t>
        </is>
      </c>
      <c r="S99" s="185" t="n"/>
    </row>
    <row r="100" ht="24" customHeight="1" s="49">
      <c r="A100" s="185" t="n">
        <v>98</v>
      </c>
      <c r="B100" s="186" t="n"/>
      <c r="C100" s="186" t="inlineStr">
        <is>
          <t>การศึกษาความคงตัวในสภาวะเร่งตาม ASEAN guideline คือข้อใด</t>
        </is>
      </c>
      <c r="D100" s="186" t="n"/>
      <c r="E100" s="186" t="inlineStr">
        <is>
          <t>30/75 6 เดือน</t>
        </is>
      </c>
      <c r="F100" s="186" t="inlineStr">
        <is>
          <t>40/75 6 เดือน</t>
        </is>
      </c>
      <c r="G100" s="186" t="inlineStr">
        <is>
          <t>35/70 6 เดือน</t>
        </is>
      </c>
      <c r="H100" s="186" t="inlineStr">
        <is>
          <t>30/75 12 เดือน</t>
        </is>
      </c>
      <c r="I100" s="186" t="inlineStr">
        <is>
          <t>40/75 12 เดือน</t>
        </is>
      </c>
      <c r="J100" s="185" t="n">
        <v>2</v>
      </c>
      <c r="K100" s="186" t="inlineStr">
        <is>
          <t>✅ คำตอบที่ถูกต้อง: ข้อ ข. 40/75 6 เดือน
🎯 ทำไมข้อนี้ถึงถูก:
ตามแนวทางการศึกษาความคงสภาพของยาในภูมิภาคอาเซียน (ASEAN Guideline on Stability Study of Drug Product) สภาวะเร่ง (accelerated condition) กำหนดไว้ที่อุณหภูมิ 40 องศาเซลเซียส ความชื้นสัมพัทธ์ร้อยละ 75 (40/75) เป็นระยะเวลา 6 เดือน
🔍 ข้ออื่นผิดเพราะอะไร:
• ข้อ ก.: สภาวะ 30 องศาเซลเซียส / 75% RH เป็นสภาวะระยะยาว (long-term / real-time testing) สำหรับ Zone IVb ไม่ใช่สภาวะเร่ง
• ข้อ ค.: สภาวะ 35 องศาเซลเซียส / 70% RH ไม่ใช่สภาวะมาตรฐานตามข้อกำหนดของ ICH หรือ ASEAN
• ข้อ ง.: 30 องศาเซลเซียส / 75% RH เป็นสภาวะระยะยาวขั้นต่ำ 12 เดือน ไม่ใช่สภาวะเร่ง
• ข้อ จ.: สภาวะเร่งกำหนดระยะเวลาการศึกษามาตรฐานไว้ที่ 6 เดือน ไม่ใช่ 12 เดือน</t>
        </is>
      </c>
      <c r="L100" s="186" t="inlineStr">
        <is>
          <t>Stability Testing Guidelines</t>
        </is>
      </c>
      <c r="M100" s="186" t="inlineStr">
        <is>
          <t>Product Group 4: Preformulation &amp; GMP</t>
        </is>
      </c>
      <c r="N100" s="186" t="inlineStr">
        <is>
          <t>4.3 Stability testing</t>
        </is>
      </c>
      <c r="O100" s="185" t="inlineStr">
        <is>
          <t>Product</t>
        </is>
      </c>
      <c r="P100" s="186" t="inlineStr">
        <is>
          <t>ข้อสอบเก่า</t>
        </is>
      </c>
      <c r="Q100" s="185" t="inlineStr">
        <is>
          <t>ข้อสอบจริง</t>
        </is>
      </c>
      <c r="R100" s="185" t="inlineStr">
        <is>
          <t>2565</t>
        </is>
      </c>
      <c r="S100" s="185" t="n"/>
    </row>
    <row r="101" ht="24" customHeight="1" s="49">
      <c r="A101" s="185" t="n">
        <v>99</v>
      </c>
      <c r="B101" s="186" t="n"/>
      <c r="C101" s="186" t="inlineStr">
        <is>
          <t>ในการผลิตยาต้านวัณโรค การควบคุมคุณภาพตาม USP กำหนดว่าห้ามพบเชื้อใด</t>
        </is>
      </c>
      <c r="D101" s="186" t="n"/>
      <c r="E101" s="186" t="inlineStr">
        <is>
          <t>E. coli</t>
        </is>
      </c>
      <c r="F101" s="186" t="inlineStr">
        <is>
          <t>Candida albican</t>
        </is>
      </c>
      <c r="G101" s="186" t="inlineStr">
        <is>
          <t>Bacillus subtilis</t>
        </is>
      </c>
      <c r="H101" s="186" t="inlineStr">
        <is>
          <t>Aspergillus niger</t>
        </is>
      </c>
      <c r="I101" s="186" t="inlineStr">
        <is>
          <t>Enterobacter spp.</t>
        </is>
      </c>
      <c r="J101" s="185" t="n">
        <v>1</v>
      </c>
      <c r="K101" s="186" t="inlineStr">
        <is>
          <t>✅ คำตอบที่ถูกต้อง: ข้อ ก. E. coli
🎯 ทำไมข้อนี้ถึงถูก:
ยาต้านวัณโรคอยู่ในรูปแบบยารับประทาน (non-sterile oral dosage forms) ซึ่งตามข้อกำหนดของ USP &lt;1111&gt; กำหนดเกณฑ์ทดสอบ absence of specified microorganisms ว่า ต้องไม่พบเชื้อ Escherichia coli (Absence of E. coli in 1 g or 1 mL)
🔍 ข้ออื่นผิดเพราะอะไร:
• ข้อ ข.: Candida albicans เป็นเชื้อที่กำหนดว่าห้ามพบในยาใช้สำหรับช่องคลอด (vaginal preparations)
• ข้อ ค.: Bacillus subtilis ใช้เป็นตัวแทนเชื้อแบคทีเรียในการทดสอบ microbial assay ของยาปฏิชีวนะ ไม่ใช่ specified microorganism ที่ห้ามพบ
• ข้อ ง.: Aspergillus niger นิยมใช้เป็นเชื้อทดสอบใน Antimicrobial Effectiveness Testing (AET) ตาม USP &lt;51&gt;
• ข้อ จ.: Enterobacter spp. เป็นเชื้อในกลุ่ม bile-tolerant gram-negative bacteria ซึ่งกำหนดเกณฑ์จำนวนรวม แต่ USP ระบุชื่อจำเพาะว่าห้ามพบ E. coli</t>
        </is>
      </c>
      <c r="L101" s="186" t="inlineStr">
        <is>
          <t>Microbiological Quality Control</t>
        </is>
      </c>
      <c r="M101" s="186" t="inlineStr">
        <is>
          <t>Product Group 4: Preformulation &amp; GMP</t>
        </is>
      </c>
      <c r="N101" s="186" t="inlineStr">
        <is>
          <t>4.4 Good Manufacturing Practice</t>
        </is>
      </c>
      <c r="O101" s="185" t="inlineStr">
        <is>
          <t>Product</t>
        </is>
      </c>
      <c r="P101" s="186" t="inlineStr">
        <is>
          <t>ข้อสอบเก่า</t>
        </is>
      </c>
      <c r="Q101" s="185" t="inlineStr">
        <is>
          <t>ข้อสอบจริง</t>
        </is>
      </c>
      <c r="R101" s="185" t="inlineStr">
        <is>
          <t>2565</t>
        </is>
      </c>
      <c r="S101" s="185" t="n"/>
    </row>
    <row r="102" ht="24" customHeight="1" s="49">
      <c r="A102" s="185" t="n">
        <v>100</v>
      </c>
      <c r="B102" s="186" t="n"/>
      <c r="C102" s="186" t="inlineStr">
        <is>
          <t>หัวข้อทดสอบการควบคุมคุณภาพการนำส่งยาชนิดแผ่นแปะผิวหนังตาม USP คือข้อใด</t>
        </is>
      </c>
      <c r="D102" s="186" t="n"/>
      <c r="E102" s="186" t="inlineStr">
        <is>
          <t>Assay</t>
        </is>
      </c>
      <c r="F102" s="186" t="inlineStr">
        <is>
          <t>Impurities</t>
        </is>
      </c>
      <c r="G102" s="186" t="inlineStr">
        <is>
          <t>Description</t>
        </is>
      </c>
      <c r="H102" s="186" t="inlineStr">
        <is>
          <t>Identification</t>
        </is>
      </c>
      <c r="I102" s="186" t="inlineStr">
        <is>
          <t>Uniformity of dosage unit</t>
        </is>
      </c>
      <c r="J102" s="185" t="n">
        <v>5</v>
      </c>
      <c r="K102" s="186" t="inlineStr">
        <is>
          <t>✅ คำตอบที่ถูกต้อง: ข้อ จ. Uniformity of dosage unit
🎯 ทำไมข้อนี้ถึงถูก:
แผ่นแปะผิวหนัง (transdermal systems) ตามเภสัชตำรับ USP มีข้อกำหนดหัวข้อทดสอบการควบคุมคุณภาพที่สำคัญและเฉพาะเจาะจง คือ Uniformity of dosage units (ประเมิน weight variation หรือ dosage uniformity) และ In-vitro release testing
🔍 ข้ออื่นผิดเพราะอะไร:
• ข้อ ก.: Assay เป็นหัวข้อทดสอบทั่วไปสำหรับยาทุกประเภท ไม่ใช่ข้อกำหนดจำเพาะที่เน้นของ transdermal delivery
• ข้อ ข.: Impurities เป็นการทดสอบสารปนเปื้อนทั่วไปที่มีในยาทุกรูปแบบ
• ข้อ ค.: Description เป็นการตรวจลักษณะทางกายภาพภายนอกทั่วไป
• ข้อ ง.: Identification เป็นการทดสอบเอกลักษณ์ทางเคมีที่มีในเภสัชตำรับของยาทุกชนิด</t>
        </is>
      </c>
      <c r="L102" s="186" t="inlineStr">
        <is>
          <t>Quality Control of Transdermal Systems</t>
        </is>
      </c>
      <c r="M102" s="186" t="inlineStr">
        <is>
          <t>Product Group 4: Preformulation &amp; GMP</t>
        </is>
      </c>
      <c r="N102" s="186" t="inlineStr">
        <is>
          <t>4.4 Good Manufacturing Practice</t>
        </is>
      </c>
      <c r="O102" s="185" t="inlineStr">
        <is>
          <t>Product</t>
        </is>
      </c>
      <c r="P102" s="186" t="inlineStr">
        <is>
          <t>ข้อสอบเก่า</t>
        </is>
      </c>
      <c r="Q102" s="185" t="inlineStr">
        <is>
          <t>ข้อสอบจริง</t>
        </is>
      </c>
      <c r="R102" s="185" t="inlineStr">
        <is>
          <t>2565</t>
        </is>
      </c>
      <c r="S102" s="185" t="n"/>
    </row>
    <row r="103" ht="24" customHeight="1" s="49">
      <c r="A103" s="185" t="n">
        <v>101</v>
      </c>
      <c r="B103" s="186" t="n"/>
      <c r="C103" s="186" t="inlineStr">
        <is>
          <t>ในขั้นตอน method validation ควรทดสอบใดเป็นอันดับแรก</t>
        </is>
      </c>
      <c r="D103" s="186" t="n"/>
      <c r="E103" s="186" t="inlineStr">
        <is>
          <t>Accuracy</t>
        </is>
      </c>
      <c r="F103" s="186" t="inlineStr">
        <is>
          <t>Precisions</t>
        </is>
      </c>
      <c r="G103" s="186" t="inlineStr">
        <is>
          <t>Specificity</t>
        </is>
      </c>
      <c r="H103" s="186" t="inlineStr">
        <is>
          <t>Linearity</t>
        </is>
      </c>
      <c r="I103" s="186" t="inlineStr">
        <is>
          <t>Range</t>
        </is>
      </c>
      <c r="J103" s="185" t="n">
        <v>3</v>
      </c>
      <c r="K103" s="186" t="inlineStr">
        <is>
          <t>✅ คำตอบที่ถูกต้อง: ข้อ ค. Specificity
🎯 ทำไมข้อนี้ถึงถูก:
ตามแนวทาง ICH Q2(R1) ในการทำ Method Validation ต้องทดสอบ Specificity (ความจำเพาะ) เป็นลำดับแรก เพื่อพิสูจน์ว่าวิธีวิเคราะห์สามารถวัดตัวยาสำคัญได้อย่างถูกต้องโดยไม่มีการรบกวนจาก excipients, สารสลายตัว หรือสิ่งเจือปน
🔍 ข้ออื่นผิดเพราะอะไร:
• ข้อ ก.: Accuracy ต้องทดสอบหลังจากพิสูจน์แล้วว่าวิธีมีความจำเพาะและทราบช่วง linearity ที่แน่นอน
• ข้อ ข.: Precision (repeatability/intermediate precision) จะทดสอบหลังจากมั่นใจในความจำเพาะของสัญญาณวิเคราะห์
• ข้อ ง.: Linearity ต้องทดสอบเพื่อหาช่วงความสัมพันธ์เชิงเส้น แต่ต้องยืนยัน specificity ก่อนว่าสัญญาณนั้นมาจากตัวยาจริง
• ข้อ จ.: Range ถูกกำหนดควบคู่ไปกับ linearity และ accuracy</t>
        </is>
      </c>
      <c r="L103" s="186" t="inlineStr">
        <is>
          <t>Analytical Method Validation</t>
        </is>
      </c>
      <c r="M103" s="186" t="inlineStr">
        <is>
          <t>Product Group 4: Preformulation &amp; GMP</t>
        </is>
      </c>
      <c r="N103" s="186" t="inlineStr">
        <is>
          <t>4.3 Stability testing</t>
        </is>
      </c>
      <c r="O103" s="185" t="inlineStr">
        <is>
          <t>Product</t>
        </is>
      </c>
      <c r="P103" s="186" t="inlineStr">
        <is>
          <t>ข้อสอบเก่า</t>
        </is>
      </c>
      <c r="Q103" s="185" t="inlineStr">
        <is>
          <t>ข้อสอบจริง</t>
        </is>
      </c>
      <c r="R103" s="185" t="inlineStr">
        <is>
          <t>2565</t>
        </is>
      </c>
      <c r="S103" s="185" t="n"/>
    </row>
    <row r="104" ht="24" customHeight="1" s="49">
      <c r="A104" s="185" t="n">
        <v>102</v>
      </c>
      <c r="B104" s="186" t="n"/>
      <c r="C104" s="186" t="inlineStr">
        <is>
          <t>จาก USP 39 กำหนดให้ Prednisolone cream ห้ามมีเชื้อใดในตำรับ</t>
        </is>
      </c>
      <c r="D104" s="186" t="n"/>
      <c r="E104" s="186" t="inlineStr">
        <is>
          <t>Escherichia coli</t>
        </is>
      </c>
      <c r="F104" s="186" t="inlineStr">
        <is>
          <t>Staphylococcus aureus</t>
        </is>
      </c>
      <c r="G104" s="186" t="inlineStr">
        <is>
          <t>Candida albicans</t>
        </is>
      </c>
      <c r="H104" s="186" t="inlineStr">
        <is>
          <t>Pseudomonas aeruginosa</t>
        </is>
      </c>
      <c r="I104" s="186" t="inlineStr">
        <is>
          <t>S. aureus และ P. aeruginosa</t>
        </is>
      </c>
      <c r="J104" s="185" t="n">
        <v>5</v>
      </c>
      <c r="K104" s="186" t="inlineStr">
        <is>
          <t>✅ คำตอบที่ถูกต้อง: ข้อ จ. S. aureus และ P. aeruginosa
🎯 ทำไมข้อนี้ถึงถูก:
ตามข้อกำหนดเภสัชตำรับ USP &lt;1111&gt; Microbiological Examination of Nonsterile Products สำหรับยาเตรียมทาผิวหนัง (Cutaneous use) กำหนดเกณฑ์ทดสอบ Absence of specified microorganisms คือต้องปราศจากทั้ง Staphylococcus aureus และ Pseudomonas aeruginosa
🔍 ข้ออื่นผิดเพราะอะไร:
• ข้อ ก.: Escherichia coli เป็นเชื้อที่ควบคุมห้ามพบในยาเตรียมสำหรับรับประทาน (Oral use) ไม่ใช่เกณฑ์จำเพาะของยาใช้ภายนอกทางผิวหนัง
• ข้อ ข.: Staphylococcus aureus ต้องไม่พบเชื้อนี้จริง แต่ยังไม่ครบถ้วน เนื่องจากต้องปราศจาก Pseudomonas aeruginosa ด้วย
• ข้อ ค.: Candida albicans เป็นเชื้อที่ควบคุมห้ามพบในยาเตรียมสำหรับช่องคลอด (Vaginal use)
• ข้อ ง.: Pseudomonas aeruginosa ต้องไม่พบเชื้อนี้จริง แต่ยังไม่ครบถ้วน เนื่องจากต้องปราศจาก Staphylococcus aureus ด้วย</t>
        </is>
      </c>
      <c r="L104" s="186" t="n"/>
      <c r="M104" s="186" t="inlineStr">
        <is>
          <t>Product Group 4: Preformulation &amp; GMP</t>
        </is>
      </c>
      <c r="N104" s="186" t="inlineStr">
        <is>
          <t>4.4 Good Manufacturing Practice</t>
        </is>
      </c>
      <c r="O104" s="185" t="inlineStr">
        <is>
          <t>Product</t>
        </is>
      </c>
      <c r="P104" s="186" t="inlineStr">
        <is>
          <t>[SOURCE: Mock Pharmtutor 2024 Set 1 ข้อ 19]</t>
        </is>
      </c>
      <c r="Q104" s="185" t="inlineStr">
        <is>
          <t>ข้อสอบจำลอง</t>
        </is>
      </c>
      <c r="R104" s="185" t="inlineStr">
        <is>
          <t>Mock Pharmtutor 2024</t>
        </is>
      </c>
      <c r="S104" s="185" t="n"/>
    </row>
    <row r="105" ht="24" customHeight="1" s="49">
      <c r="A105" s="185" t="n">
        <v>103</v>
      </c>
      <c r="B105" s="186" t="n"/>
      <c r="C105" s="186" t="inlineStr">
        <is>
          <t>หากนำ aspirin มาวิเคราะห์ความบริสุทธิ์จะมีโอกาสพบสารใด</t>
        </is>
      </c>
      <c r="D105" s="186" t="n"/>
      <c r="E105" s="186" t="inlineStr">
        <is>
          <t>Citric acid</t>
        </is>
      </c>
      <c r="F105" s="186" t="inlineStr">
        <is>
          <t>Ascorbic acid</t>
        </is>
      </c>
      <c r="G105" s="186" t="inlineStr">
        <is>
          <t>Sulfuric acid</t>
        </is>
      </c>
      <c r="H105" s="186" t="inlineStr">
        <is>
          <t>Salicylic acid</t>
        </is>
      </c>
      <c r="I105" s="186" t="inlineStr">
        <is>
          <t>ถูกทุกข้อ</t>
        </is>
      </c>
      <c r="J105" s="185" t="n">
        <v>4</v>
      </c>
      <c r="K105" s="186" t="inlineStr">
        <is>
          <t>✅ คำตอบที่ถูกต้อง: ข้อ ง. Salicylic acid
🎯 ทำไมข้อนี้ถึงถูก:
Aspirin (acetylsalicylic acid) มีหมู่ ester ซึ่งไม่คงตัว ไวต่อความชื้นและความร้อน โดยจะเกิดปฏิกิริยา hydrolysis สลายตัวได้เป็น Salicylic acid และ Acetic acid ดังนั้นในการทดสอบความบริสุทธิ์และสารปนเปื้อน (limit test for free salicylic acid) จึงมีโอกาสตรวจพบ salicylic acid
🔍 ข้ออื่นผิดเพราะอะไร:
• ข้อ ก. (Citric acid): กรดซิตริกไม่ได้เป็นองค์ประกอบ วัตถุดิบตั้งต้น หรือ degradation product ของ aspirin
• ข้อ ข. (Ascorbic acid): วิตามินซีไม่ใช่สารปนเปื้อนหรือผลผลิตจากการสลายตัวของ aspirin
• ข้อ ค. (Sulfuric acid): กรดซัลฟิวริกอาจใช้เป็นคะตะลิสต์ในการสังเคราะห์ aspirin แต่ในตำรับยาสำเร็จรูปและวัตถุดิบจะถูกล้างออกและไม่ใช่สารสลายตัวหลัก
• ข้อ จ. (ถูกทุกข้อ): ไม่ถูกต้อง เนื่องจากมีเพียง salicylic acid ที่เป็น degradation product ตามธรรมชาติของ aspirin</t>
        </is>
      </c>
      <c r="L105" s="186" t="n"/>
      <c r="M105" s="186" t="inlineStr">
        <is>
          <t>Product Group 4: Preformulation &amp; GMP</t>
        </is>
      </c>
      <c r="N105" s="186" t="inlineStr">
        <is>
          <t>4.3 Stability testing</t>
        </is>
      </c>
      <c r="O105" s="185" t="inlineStr">
        <is>
          <t>Product</t>
        </is>
      </c>
      <c r="P105" s="186" t="inlineStr">
        <is>
          <t>[SOURCE: Mock Pharmtutor 2024 Set 1 ข้อ 92]</t>
        </is>
      </c>
      <c r="Q105" s="185" t="inlineStr">
        <is>
          <t>ข้อสอบจำลอง</t>
        </is>
      </c>
      <c r="R105" s="185" t="inlineStr">
        <is>
          <t>Mock Pharmtutor 2024</t>
        </is>
      </c>
      <c r="S105" s="185" t="n"/>
    </row>
    <row r="106" ht="24" customHeight="1" s="49">
      <c r="A106" s="185" t="n">
        <v>104</v>
      </c>
      <c r="B106" s="186" t="n"/>
      <c r="C106" s="186" t="inlineStr">
        <is>
          <t>จาก Certificate of analysis ข้างต้น หัวข้อใดไม่ใช่ universal test</t>
        </is>
      </c>
      <c r="D106" s="186" t="n"/>
      <c r="E106" s="186" t="inlineStr">
        <is>
          <t>Description</t>
        </is>
      </c>
      <c r="F106" s="186" t="inlineStr">
        <is>
          <t>Identification</t>
        </is>
      </c>
      <c r="G106" s="186" t="inlineStr">
        <is>
          <t>Assay</t>
        </is>
      </c>
      <c r="H106" s="186" t="inlineStr">
        <is>
          <t>Impurities</t>
        </is>
      </c>
      <c r="I106" s="186" t="inlineStr">
        <is>
          <t>Antimicrobial preservatives</t>
        </is>
      </c>
      <c r="J106" s="185" t="n">
        <v>5</v>
      </c>
      <c r="K106" s="186" t="inlineStr">
        <is>
          <t>✅ คำตอบที่ถูกต้อง: ข้อ จ. Antimicrobial preservatives
🎯 ทำไมข้อนี้ถึงถูก:
ตามแนวทาง ICH Q6A ข้อกำหนดมาตรฐานสากลแบ่งเป็น Universal Tests 4 หัวข้อที่ต้องมีในทุกตัวยาและผลิตภัณฑ์ ได้แก่ Description, Identification, Assay และ Impurities ส่วน Antimicrobial preservative content เป็น Specific test ที่บังคับใช้เฉพาะตำรับยาที่มีการเติมสารกันเสียเท่านั้น
🔍 ข้ออื่นผิดเพราะอะไร:
• ข้อ ก. (Description): จัดเป็น Universal test พื้นฐานที่ต้องประเมินลักษณะทางกายภาพในทุกผลิตภัณฑ์
• ข้อ ข. (Identification): จัดเป็น Universal test ที่บังคับตรวจเอกลักษณ์ในยาทุกชนิด
• ข้อ ค. (Assay): จัดเป็น Universal test เพื่อหาปริมาณสารออกฤทธิ์สำคัญในทุกทะเบียนตำรับ
• ข้อ ง. (Impurities): จัดเป็น Universal test เพื่อควบคุมสารสลายตัวและสิ่งปนเปื้อนในทุกผลิตภัณฑ์ยา</t>
        </is>
      </c>
      <c r="L106" s="186" t="n"/>
      <c r="M106" s="186" t="inlineStr">
        <is>
          <t>Product Group 4: Preformulation &amp; GMP</t>
        </is>
      </c>
      <c r="N106" s="186" t="inlineStr">
        <is>
          <t>4.3 Stability testing</t>
        </is>
      </c>
      <c r="O106" s="185" t="inlineStr">
        <is>
          <t>Product</t>
        </is>
      </c>
      <c r="P106" s="186" t="inlineStr">
        <is>
          <t>[SOURCE: Mock Pharmtutor 2024 Set 1 ข้อ 97] Mock Pharmtutor 2024 Set 1 ข้อ 97 [RECONSTRUCTED: ปรับแต่งและเติมเต็มบริบทโจทย์เพื่อความสมบูรณ์]</t>
        </is>
      </c>
      <c r="Q106" s="185" t="inlineStr">
        <is>
          <t>ข้อสอบจำลอง</t>
        </is>
      </c>
      <c r="R106" s="185" t="inlineStr">
        <is>
          <t>Mock Pharmtutor 2024</t>
        </is>
      </c>
      <c r="S106" s="185" t="n"/>
    </row>
    <row r="107" ht="24" customHeight="1" s="49">
      <c r="A107" s="185" t="n">
        <v>105</v>
      </c>
      <c r="B107" s="186" t="n"/>
      <c r="C107" s="186" t="inlineStr">
        <is>
          <t>ข้อใดต่อไปนี้ ไม่ใช่ วิธีการทดสอบ specific test ในข้อ 101 (Microbial limit test ตามเภสัชตำรับ USP &lt;61&gt;/&lt;62&gt;)</t>
        </is>
      </c>
      <c r="D107" s="186" t="n"/>
      <c r="E107" s="186" t="inlineStr">
        <is>
          <t>Membrane Filtration</t>
        </is>
      </c>
      <c r="F107" s="186" t="inlineStr">
        <is>
          <t>Plate-count Methods</t>
        </is>
      </c>
      <c r="G107" s="186" t="inlineStr">
        <is>
          <t>Most-Probable-Number (MPN) Method</t>
        </is>
      </c>
      <c r="H107" s="186" t="inlineStr">
        <is>
          <t>Direct inoculation</t>
        </is>
      </c>
      <c r="I107" s="186" t="inlineStr">
        <is>
          <t>ถูกทุกข้อ</t>
        </is>
      </c>
      <c r="J107" s="185" t="n">
        <v>4</v>
      </c>
      <c r="K107" s="186" t="inlineStr">
        <is>
          <t>✅ คำตอบที่ถูกต้อง: ข้อ ง. Direct inoculation
🎯 ทำไมข้อนี้ถึงถูก:
Direct inoculation เป็นวิธีการทดสอบหาเชื้อจุลชีพของการทดสอบความปราศจากเชื้อ (Sterility test ตาม USP &lt;71&gt;) โดยเพาะเชื้อลงในอาหารเหลวโดยตรง ไม่ใช่วิธีการทดสอบนับจำนวนจุลชีพใน Microbial limit test (USP &lt;61&gt;)
🔍 ข้ออื่นผิดเพราะอะไร:
• ข้อ ก. (Membrane Filtration): เป็นวิธีมาตรฐานวิธีหนึ่งใน USP &lt;61&gt; สำหรับการทดสอบนับจำนวนจุลชีพ
• ข้อ ข. (Plate-count Methods): เป็นวิธีมาตรฐาน (pour-plate หรือ surface-spread method) ใน USP &lt;61&gt;
• ข้อ ค. (Most-Probable-Number (MPN) Method): เป็นวิธีประเมินทางสถิติที่ระบุใน USP &lt;61&gt; สำหรับตำรับที่มีข้อจำกัดในการตรวจนับด้วยวิธีอื่น
• ข้อ จ. (ถูกทุกข้อ): ไม่ถูกต้อง เนื่องจาก Direct inoculation เป็นวิธีของ Sterility test เท่านั้น</t>
        </is>
      </c>
      <c r="L107" s="186" t="n"/>
      <c r="M107" s="186" t="inlineStr">
        <is>
          <t>Product Group 4: Preformulation &amp; GMP</t>
        </is>
      </c>
      <c r="N107" s="186" t="inlineStr">
        <is>
          <t>4.4 Good Manufacturing Practice</t>
        </is>
      </c>
      <c r="O107" s="185" t="inlineStr">
        <is>
          <t>Product</t>
        </is>
      </c>
      <c r="P107" s="186" t="inlineStr">
        <is>
          <t>[SOURCE: Mock Pharmtutor 2024 Set 1 ข้อ 102]</t>
        </is>
      </c>
      <c r="Q107" s="185" t="inlineStr">
        <is>
          <t>ข้อสอบจำลอง</t>
        </is>
      </c>
      <c r="R107" s="185" t="inlineStr">
        <is>
          <t>Mock Pharmtutor 2024</t>
        </is>
      </c>
      <c r="S107" s="185" t="n"/>
    </row>
    <row r="108" ht="24" customHeight="1" s="49">
      <c r="A108" s="185" t="n">
        <v>106</v>
      </c>
      <c r="B108" s="186" t="n"/>
      <c r="C108" s="186" t="inlineStr">
        <is>
          <t>จงประเมิน Certificate of Analysis (CoA) ของยา favipiravir ขนาด 200 mg (MCQ ธ.ค. 66)</t>
        </is>
      </c>
      <c r="D108" s="186" t="inlineStr">
        <is>
          <t>pharmtutor2024/set2_q91.png</t>
        </is>
      </c>
      <c r="E108" s="186" t="inlineStr">
        <is>
          <t>ผ่านเกณฑ์ทุกข้อ</t>
        </is>
      </c>
      <c r="F108" s="186" t="inlineStr">
        <is>
          <t>ไม่ผ่าน เนื่องจากปริมาณสารสำคัญไม่อยู่ในช่วงมาตรฐาน</t>
        </is>
      </c>
      <c r="G108" s="186" t="inlineStr">
        <is>
          <t>ไม่ผ่าน เนื่องจากปริมาณน้ำเกินมาตรฐาน</t>
        </is>
      </c>
      <c r="H108" s="186" t="inlineStr">
        <is>
          <t>ไม่ผ่าน เนื่องจากมีการปนเปื้อนเชื้อแบคทีเรียเกินกำหนด</t>
        </is>
      </c>
      <c r="I108" s="186" t="inlineStr">
        <is>
          <t>ไม่ผ่าน เนื่องจากมีการปนเปื้อนเชื้อราเกินกำหนด</t>
        </is>
      </c>
      <c r="J108" s="185" t="n">
        <v>3</v>
      </c>
      <c r="K108" s="186" t="inlineStr">
        <is>
          <t>✅ คำตอบที่ถูกต้อง: ข้อ ค. ไม่ผ่าน เนื่องจากปริมาณน้ำเกินมาตรฐาน
🎯 ทำไมข้อนี้ถึงถูก:
จากข้อมูลผลการตรวจวิเคราะห์ใน Certificate of Analysis (CoA) พบว่าค่า Water content หรือ Loss on drying สูงกว่าเกณฑ์มาตรฐานที่กำหนดในข้อกำหนดเฉพาะ (Specification) ทำให้รุ่นการผลิตนี้ไม่ผ่านการรับรองคุณภาพ
🔍 ข้ออื่นผิดเพราะอะไร:
• ข้อ ก.: ไม่ถูกต้อง เนื่องจากผลการทดสอบปริมาณน้ำและความชื้นไม่ผ่านเกณฑ์ข้อกำหนด
• ข้อ ข.: ปริมาณสารสำคัญ (Assay) ของ Favipiravir อยู่ในช่วงเกณฑ์มาตรฐานที่กำหนด
• ข้อ ง.: ผลการตรวจวิเคราะห์จุลชีววิทยาด้านจำนวนแบคทีเรียทั้งหมด (Total Aerobic Microbial Count) อยู่ในเกณฑ์ที่ยอมรับได้
• ข้อ จ.: ผลการตรวจการปนเปื้อนของเชื้อราและยีสต์ (Total Yeasts and Molds Count) ไม่เกินเกณฑ์มาตรฐาน</t>
        </is>
      </c>
      <c r="L108" s="186" t="n"/>
      <c r="M108" s="186" t="inlineStr">
        <is>
          <t>Product Group 4: Preformulation &amp; GMP</t>
        </is>
      </c>
      <c r="N108" s="186" t="inlineStr">
        <is>
          <t>4.4 Good Manufacturing Practice</t>
        </is>
      </c>
      <c r="O108" s="185" t="inlineStr">
        <is>
          <t>Product</t>
        </is>
      </c>
      <c r="P108" s="186" t="inlineStr">
        <is>
          <t>[SOURCE: Mock Pharmtutor 2024 Set 2 ข้อ 91] MCQ ธ.ค. 66 [RECONSTRUCTED: แก้ไขคำย่อ BN@ เป็น Certificate of Analysis (CoA)]</t>
        </is>
      </c>
      <c r="Q108" s="185" t="inlineStr">
        <is>
          <t>ข้อสอบจำลอง</t>
        </is>
      </c>
      <c r="R108" s="185" t="inlineStr">
        <is>
          <t>Mock Pharmtutor 2024</t>
        </is>
      </c>
      <c r="S108" s="185" t="n"/>
    </row>
    <row r="109" ht="24" customHeight="1" s="49">
      <c r="A109" s="185" t="n">
        <v>107</v>
      </c>
      <c r="B109" s="186" t="n"/>
      <c r="C109" s="186" t="inlineStr">
        <is>
          <t>เทคนิคใดเป็นการเปลี่ยนแปลงคุณสมบัติทางกายภาพของยา เพื่อเพิ่มคุณสมบัติการละลายน้ำ</t>
        </is>
      </c>
      <c r="D109" s="186" t="n"/>
      <c r="E109" s="186" t="inlineStr">
        <is>
          <t>การลดขนาดอนุภาค (Particle size reduction)</t>
        </is>
      </c>
      <c r="F109" s="186" t="inlineStr">
        <is>
          <t>การปรับเปลี่ยนรูปผลึกยา (Modification of the crystal)</t>
        </is>
      </c>
      <c r="G109" s="186" t="inlineStr">
        <is>
          <t>การกระจายยาในตัวพา (Drug dispersion in carriers)</t>
        </is>
      </c>
      <c r="H109" s="186" t="inlineStr">
        <is>
          <t>การทำสารประกอบเชิงซ้อน (Complexation)</t>
        </is>
      </c>
      <c r="I109" s="186" t="inlineStr">
        <is>
          <t>ถูกทุกข้อ</t>
        </is>
      </c>
      <c r="J109" s="185" t="n">
        <v>5</v>
      </c>
      <c r="K109" s="186" t="inlineStr">
        <is>
          <t>✅ คำตอบที่ถูกต้อง: ข้อ จ. ถูกทุกข้อ
🎯 ทำไมข้อนี้ถึงถูก:
ทุกข้อที่ระบุล้วนเป็นการดัดแปลงคุณสมบัติทางกายภาพ (Physical modifications) โดยไม่มีการสร้างหรือตัดพันธะโควาเลนต์ ซึ่งช่วยเพิ่มพื้นที่ผิว อัตราการละลาย หรือความสามารถในการละลายน้ำของตัวยาได้อย่างมีนัยสำคัญ
🔍 ข้ออื่นผิดเพราะอะไร:
• ข้อ ก.: การลดขนาดอนุภาคเพิ่มพื้นที่ผิวสัมผัสตาม Noyes-Whitney equation แต่ยังมีวิธีทางกายภาพในข้อ ข., ค., และ ง. ที่ถูกต้องเช่นกัน
• ข้อ ข.: การปรับเปลี่ยนรูปผลึกเป็น amorphous หรือ metastable polymorph ช่วยเพิ่มการละลายได้จริงแต่ยังไม่ครอบคลุมคำตอบทั้งหมด
• ข้อ ค.: การกระจายยาในพอลิเมอร์ชอบน้ำ (Solid dispersion) ช่วยเพิ่มการละลายได้จริงแต่ยังมีวิธีอื่นที่ถูกต้อง
• ข้อ ง.: การทำ inclusion complex เช่น ใช้ Cyclodextrin เป็นเทคนิคทางกายภาพแต่ยังไม่ครอบคลุมตัวเลือกทั้งหมด</t>
        </is>
      </c>
      <c r="L109" s="186" t="n"/>
      <c r="M109" s="186" t="inlineStr">
        <is>
          <t>Product Group 4: Preformulation &amp; GMP</t>
        </is>
      </c>
      <c r="N109" s="186" t="inlineStr">
        <is>
          <t>4.4 Good Manufacturing Practice</t>
        </is>
      </c>
      <c r="O109" s="185" t="inlineStr">
        <is>
          <t>Product</t>
        </is>
      </c>
      <c r="P109" s="186" t="inlineStr">
        <is>
          <t>[SOURCE: Mock Pharmtutor 2024 Set 2 ข้อ 95] MCQ ธ.ค. 66</t>
        </is>
      </c>
      <c r="Q109" s="185" t="inlineStr">
        <is>
          <t>ข้อสอบจำลอง</t>
        </is>
      </c>
      <c r="R109" s="185" t="inlineStr">
        <is>
          <t>Mock Pharmtutor 2024</t>
        </is>
      </c>
      <c r="S109" s="185" t="n"/>
    </row>
    <row r="110" ht="24" customHeight="1" s="49">
      <c r="A110" s="185" t="n">
        <v>108</v>
      </c>
      <c r="B110" s="186" t="n"/>
      <c r="C110" s="186" t="inlineStr">
        <is>
          <t>ยาเม็ดต้านไวรัสประกอบไปด้วย Copovidone, Sorbitan laurate, Colloidal anhydrous silica และ Sodium stearyl fumarate อยากทราบว่า Sodium stearyl fumarate ทำหน้าที่ใดในตำรับ</t>
        </is>
      </c>
      <c r="D110" s="186" t="n"/>
      <c r="E110" s="186" t="inlineStr">
        <is>
          <t>Diluent</t>
        </is>
      </c>
      <c r="F110" s="186" t="inlineStr">
        <is>
          <t>Binder</t>
        </is>
      </c>
      <c r="G110" s="186" t="inlineStr">
        <is>
          <t>Glidant</t>
        </is>
      </c>
      <c r="H110" s="186" t="inlineStr">
        <is>
          <t>Lubricant</t>
        </is>
      </c>
      <c r="I110" s="186" t="inlineStr">
        <is>
          <t>Surfactant</t>
        </is>
      </c>
      <c r="J110" s="185" t="n">
        <v>4</v>
      </c>
      <c r="K110" s="186" t="inlineStr">
        <is>
          <t>✅ คำตอบที่ถูกต้อง: ข้อ ง. Lubricant
🎯 ทำไมข้อนี้ถึงถูก:
Sodium stearyl fumarate เป็นสารหล่อลื่นชนิดชอบน้ำ (Hydrophilic lubricant) ทำหน้าที่ลดแรงเสียดทานระหว่างขอบเม็ดยากับผนังเบ้าตอก (die wall) ขณะดันเม็ดยาออกจากเครื่องตอก
🔍 ข้ออื่นผิดเพราะอะไร:
• ข้อ ก.: Diluent (สารเติมเต็ม) เช่น Lactose, Microcrystalline cellulose หรือ Dicalcium phosphate
• ข้อ ข.: Binder (สารยึดเกาะ) ในสูตรตำรับนี้คือ Copovidone
• ข้อ ค.: Glidant (สารช่วยการไหล) ในสูตรตำรับนี้คือ Colloidal anhydrous silica
• ข้อ จ.: Surfactant (สารลดแรงตึงผิว) ในสูตรตำรับนี้คือ Sorbitan laurate (Span 20)</t>
        </is>
      </c>
      <c r="L110" s="186" t="n"/>
      <c r="M110" s="186" t="inlineStr">
        <is>
          <t>Product Group 4: Preformulation &amp; GMP</t>
        </is>
      </c>
      <c r="N110" s="186" t="inlineStr">
        <is>
          <t>4.1 Excipients classification</t>
        </is>
      </c>
      <c r="O110" s="185" t="inlineStr">
        <is>
          <t>Product</t>
        </is>
      </c>
      <c r="P110" s="186" t="inlineStr">
        <is>
          <t>[SOURCE: Mock Pharmtutor 2024 Set 2 ข้อ 98] MCQ ธ.ค. 66</t>
        </is>
      </c>
      <c r="Q110" s="185" t="inlineStr">
        <is>
          <t>ข้อสอบจำลอง</t>
        </is>
      </c>
      <c r="R110" s="185" t="inlineStr">
        <is>
          <t>Mock Pharmtutor 2024</t>
        </is>
      </c>
      <c r="S110" s="185" t="n"/>
    </row>
    <row r="111" ht="409.6" customHeight="1" s="49">
      <c r="A111" s="185" t="n">
        <v>109</v>
      </c>
      <c r="B111" s="186" t="n"/>
      <c r="C111" s="186" t="inlineStr">
        <is>
          <t>ข้อใดกล่าวถูกต้องเกี่ยวกับการทดสอบความคงสภาพระยะยาว (long-term stability testing) ของเภสัชภัณฑ์ในประเทศไทย</t>
        </is>
      </c>
      <c r="D111" s="186" t="n"/>
      <c r="E111" s="186" t="inlineStr">
        <is>
          <t>ประเทศไทยจัดเป็นโซนภูมิอากาศ IVA คือ เขตร้อนชื้น (hot and humid)</t>
        </is>
      </c>
      <c r="F111" s="186" t="inlineStr">
        <is>
          <t>ข้อกำหนดการทดสอบความคงสภาพระยะยาว คือ อุณหภูมิ 30°C / 75% RH</t>
        </is>
      </c>
      <c r="G111" s="186" t="inlineStr">
        <is>
          <t>ข้อกำหนดการทดสอบความคงสภาพระยะยาว คือ อุณหภูมิ 30°C / 65% RH</t>
        </is>
      </c>
      <c r="H111" s="186" t="inlineStr">
        <is>
          <t>ข้อกำหนดการทดสอบความคงสภาพระยะยาว คือ อุณหภูมิ 30°C / 35% RH</t>
        </is>
      </c>
      <c r="I111" s="186" t="inlineStr">
        <is>
          <t>องค์การอนามัยโลกจึงกำหนดเขตภูมิอากาศทั่วโลก โดยแบ่งออกเป็น 4 โซนตามอุณหภูมิและความดันไอเฉลี่ยในแต่ละเขตพื้นที่</t>
        </is>
      </c>
      <c r="J111" s="185" t="n">
        <v>2</v>
      </c>
      <c r="K111" s="186" t="inlineStr">
        <is>
          <t>✅ คำตอบที่ถูกต้อง: ข้อ ข. ข้อกำหนดการทดสอบความคงสภาพระยะยาว คือ อุณหภูมิ 30°C / 75% RH
🎯 ทำไมข้อนี้ถึงถูก:
ตามเกณฑ์ ASEAN Stability Guidelines ประเทศไทยจัดอยู่ใน Climate Zone IVb (Hot and higher humidity) ซึ่งกำหนดสภาวะการทดสอบความคงสภาพระยะยาวที่อุณหภูมิ 30°C +/- 2°C และความชื้นสัมพัทธ์ 75% +/- 5% RH
🔍 ข้ออื่นผิดเพราะอะไร:
• ข้อ ก.: ประเทศไทยจัดอยู่ใน Climate Zone IVb ไม่ใช่ Zone IVA
• ข้อ ค.: สภาวะ 30°C / 65% RH เป็นสภาวะของ Climate Zone IVA ไม่ใช่ข้อกำหนดของประเทศไทย
• ข้อ ง.: ความชื้นสัมพัทธ์ 35% RH ต่ำเกินไปและไม่ตรงกับสภาวะทดสอบระยะยาวใดๆ
• ข้อ จ.: ปัจจุบัน WHO และ ICH แบ่งเขตภูมิอากาศออกเป็น 5 โซน (Zone I, II, III, IVA, และ IVb) ไม่ใช่ 4 โซน</t>
        </is>
      </c>
      <c r="L111" s="186" t="n"/>
      <c r="M111" s="186" t="inlineStr">
        <is>
          <t>Product Group 4: Preformulation &amp; GMP</t>
        </is>
      </c>
      <c r="N111" s="186" t="inlineStr">
        <is>
          <t>4.3 Stability testing</t>
        </is>
      </c>
      <c r="O111" s="185" t="inlineStr">
        <is>
          <t>Product</t>
        </is>
      </c>
      <c r="P111" s="186" t="inlineStr">
        <is>
          <t>[SOURCE: Mock Pharmtutor 2024 Set 2 ข้อ 100] MCQ ธ.ค. 66</t>
        </is>
      </c>
      <c r="Q111" s="185" t="inlineStr">
        <is>
          <t>ข้อสอบจำลอง</t>
        </is>
      </c>
      <c r="R111" s="185" t="inlineStr">
        <is>
          <t>Mock Pharmtutor 2024</t>
        </is>
      </c>
      <c r="S111" s="185" t="n"/>
    </row>
    <row r="112" ht="409.6" customHeight="1" s="49">
      <c r="A112" s="185" t="n">
        <v>110</v>
      </c>
      <c r="B112" s="186" t="n"/>
      <c r="C112" s="186" t="inlineStr">
        <is>
          <t>บริษัท A ผลิตยา Favipiravir tablet จำเป็นต้องเก็บหลักฐานบันทึกการผลิต (Batch manufacturing record) หลังปล่อยยาออกสู่ตลาด ต้องเก็บเอกสารดังกล่าวไว้อย่างน้อยกี่ปี</t>
        </is>
      </c>
      <c r="D112" s="186" t="n"/>
      <c r="E112" s="186" t="inlineStr">
        <is>
          <t>1 ปี</t>
        </is>
      </c>
      <c r="F112" s="186" t="inlineStr">
        <is>
          <t>2 ปี</t>
        </is>
      </c>
      <c r="G112" s="186" t="inlineStr">
        <is>
          <t>3 ปี</t>
        </is>
      </c>
      <c r="H112" s="186" t="inlineStr">
        <is>
          <t>4 ปี</t>
        </is>
      </c>
      <c r="I112" s="186" t="inlineStr">
        <is>
          <t>5 ปี</t>
        </is>
      </c>
      <c r="J112" s="185" t="n">
        <v>5</v>
      </c>
      <c r="K112" s="186" t="inlineStr">
        <is>
          <t>✅ คำตอบที่ถูกต้อง: ข้อ จ. 5 ปี
🎯 ทำไมข้อนี้ถึงถูก:
ตามหลักเกณฑ์ PIC/S GMP หมวดการจัดการเอกสาร (Documentation) กำหนดให้เก็บเอกสารบันทึกการผลิตรุ่นยา (Batch manufacturing records) ไว้อย่างน้อย 1 ปีหลังจากวันสิ้นอายุของยา หรืออย่างน้อย 5 ปีหลังจากปล่อยยาออกสู่ตลาด แล้วแต่ระยะเวลาใดจะยาวนานกว่ากัน
🔍 ข้ออื่นผิดเพราะอะไร:
• ข้อ ก.: 1 ปีเป็นเกณฑ์นับต่อจากวันสิ้นอายุยา (Expiry date) ไม่ใช่เกณฑ์นับจากวันที่ปล่อยยารุ่นผลิตออกสู่ตลาด
• ข้อ ข.: 2 ปียังไม่เป็นไปตามเกณฑ์ข้อกำหนดมาตรฐานขั้นต่ำของ PIC/S GMP
• ข้อ ค.: 3 ปีไม่เพียงพอต่อการตรวจสอบย้อนกลับตามข้อกำหนดเอกสารบันทึกประวัติการผลิต
• ข้อ ง.: 4 ปีไม่ตรงกับข้อกำหนดมาตรฐานที่ระบุไว้ในหลักเกณฑ์วิธีการที่ดีในการผลิตยา</t>
        </is>
      </c>
      <c r="L112" s="186" t="n"/>
      <c r="M112" s="186" t="inlineStr">
        <is>
          <t>Product Group 4: Preformulation &amp; GMP</t>
        </is>
      </c>
      <c r="N112" s="186" t="inlineStr">
        <is>
          <t>4.4 Good Manufacturing Practice</t>
        </is>
      </c>
      <c r="O112" s="185" t="inlineStr">
        <is>
          <t>Product</t>
        </is>
      </c>
      <c r="P112" s="186" t="inlineStr">
        <is>
          <t>[SOURCE: Mock Pharmtutor 2024 Set 2 ข้อ 109] MCQ ธ.ค. 66</t>
        </is>
      </c>
      <c r="Q112" s="185" t="inlineStr">
        <is>
          <t>ข้อสอบจำลอง</t>
        </is>
      </c>
      <c r="R112" s="185" t="inlineStr">
        <is>
          <t>Mock Pharmtutor 2024</t>
        </is>
      </c>
      <c r="S112" s="185" t="n"/>
    </row>
    <row r="113" ht="409.6" customHeight="1" s="49">
      <c r="A113" s="185" t="n">
        <v>111</v>
      </c>
      <c r="B113" s="186" t="n"/>
      <c r="C113" s="186" t="inlineStr">
        <is>
          <t>จากกราฟการสลายตัวของยาชนิดหนึ่ง ข้อใดคืออันดับปฏิกิริยาของยาชนิดนี้ (MCQ ธ.ค. 66)</t>
        </is>
      </c>
      <c r="D113" s="186" t="inlineStr">
        <is>
          <t>pharmtutor2024/set2_q119.png</t>
        </is>
      </c>
      <c r="E113" s="186" t="inlineStr">
        <is>
          <t>Zero order</t>
        </is>
      </c>
      <c r="F113" s="186" t="inlineStr">
        <is>
          <t>First order</t>
        </is>
      </c>
      <c r="G113" s="186" t="inlineStr">
        <is>
          <t>Second order</t>
        </is>
      </c>
      <c r="H113" s="186" t="inlineStr">
        <is>
          <t>Third order</t>
        </is>
      </c>
      <c r="I113" s="186" t="inlineStr">
        <is>
          <t>Fourth order</t>
        </is>
      </c>
      <c r="J113" s="185" t="n">
        <v>2</v>
      </c>
      <c r="K113" s="186" t="inlineStr">
        <is>
          <t>✅ คำตอบที่ถูกต้อง: ข้อ ข. First order
🎯 ทำไมข้อนี้ถึงถูก:
กราฟแสดงความสัมพันธ์ระหว่างลอการิทึมธรรมชาติของความเข้มข้นตัวยา (ln[A]) กับเวลา (t) มีลักษณะเป็นเส้นตรงที่มีความชันเป็นลบ (Slope = -k) ซึ่งตรงกับสมการจลนศาสตร์การสลายตัวของปฏิกิริยาอันดับหนึ่ง (First-order kinetics)
🔍 ข้ออื่นผิดเพราะอะไร:
• ข้อ ก.: Zero-order kinetics จะได้กราฟเส้นตรงเมื่อพล็อตระหว่างความเข้มข้นตัวยาโดยตรง ([A]) กับเวลา (t)
• ข้อ ค.: Second-order kinetics จะได้กราฟเส้นตรงเมื่อพล็อตระหว่างส่วนกลับของความเข้มข้น (1/[A]) กับเวลา (t)
• ข้อ ง.: Third-order kinetics จะได้กราฟเส้นตรงเมื่อพล็อตระหว่าง 1/[A]^2 กับเวลา (t)
• ข้อ จ.: Fourth-order kinetics ไม่พบในจลนศาสตร์การสลายตัวของผลิตภัณฑ์ยา</t>
        </is>
      </c>
      <c r="L113" s="186" t="n"/>
      <c r="M113" s="186" t="inlineStr">
        <is>
          <t>Product Group 4: Preformulation &amp; GMP</t>
        </is>
      </c>
      <c r="N113" s="186" t="inlineStr">
        <is>
          <t>4.3 Stability testing</t>
        </is>
      </c>
      <c r="O113" s="185" t="inlineStr">
        <is>
          <t>Product</t>
        </is>
      </c>
      <c r="P113" s="186" t="inlineStr">
        <is>
          <t>[SOURCE: Mock Pharmtutor 2024 Set 2 ข้อ 119] MCQ ธ.ค. 66</t>
        </is>
      </c>
      <c r="Q113" s="185" t="inlineStr">
        <is>
          <t>ข้อสอบจำลอง</t>
        </is>
      </c>
      <c r="R113" s="185" t="inlineStr">
        <is>
          <t>Mock Pharmtutor 2024</t>
        </is>
      </c>
      <c r="S113" s="185" t="n"/>
    </row>
    <row r="114" ht="409.6" customHeight="1" s="49">
      <c r="A114" s="185" t="n">
        <v>112</v>
      </c>
      <c r="B114" s="186" t="n"/>
      <c r="C114" s="186" t="inlineStr">
        <is>
          <t>หากปริมาณยาเริ่มต้นของยาชนิดหนึ่งเท่ากับ 500 mg/mL จงคำนวณค่า shelf life จากสมการการสลายตัวของยาที่กำหนดให้ ln[A] = ln[A0] - kt โดยมีค่าคงที่เท่ากับ 1.5 x 10^-4 hr^-1 (MCQ ธ.ค. 66)</t>
        </is>
      </c>
      <c r="D114" s="186" t="n"/>
      <c r="E114" s="186" t="inlineStr">
        <is>
          <t>15 วัน</t>
        </is>
      </c>
      <c r="F114" s="186" t="inlineStr">
        <is>
          <t>18 วัน</t>
        </is>
      </c>
      <c r="G114" s="186" t="inlineStr">
        <is>
          <t>21 วัน</t>
        </is>
      </c>
      <c r="H114" s="186" t="inlineStr">
        <is>
          <t>25 วัน</t>
        </is>
      </c>
      <c r="I114" s="186" t="inlineStr">
        <is>
          <t>29 วัน</t>
        </is>
      </c>
      <c r="J114" s="185" t="n">
        <v>5</v>
      </c>
      <c r="K114" s="186" t="inlineStr">
        <is>
          <t>✅ คำตอบที่ถูกต้อง: ข้อ จ. 29 วัน
🎯 ทำไมข้อนี้ถึงถูก:
คำนวณ Shelf life (t90) ของปฏิกิริยาอันดับหนึ่งจากสูตร t90 = 0.10536 / k = 0.10536 / (1.5 x 10^-4 hr^-1) = 702.4 ชั่วโมง แปลงเป็นวันโดยนำมาหารด้วย 24 จะได้ 29.27 วัน หรือประมาณ 29 วัน
🔍 ข้ออื่นผิดเพราะอะไร:
• ข้อ ก.: 15 วัน เกิดจากการคำนวณผิดพลาดของหน่วยเวลาหรือตัวหาร
• ข้อ ข.: 18 วัน เป็นตัวเลขที่ต่ำกว่าอายุการเก็บรักษาจริงอย่างมาก
• ข้อ ค.: 21 วัน ได้จากการคำนวณที่ไม่ตรงกับสูตร t90 ของ First-order kinetics
• ข้อ ง.: 25 วัน เป็นค่าที่ใกล้เคียงแต่ยังไม่ถูกต้องตามผลลัพธ์การคำนวณ 702.4 หารด้วย 24</t>
        </is>
      </c>
      <c r="L114" s="186" t="n"/>
      <c r="M114" s="186" t="inlineStr">
        <is>
          <t>Product Group 4: Preformulation &amp; GMP</t>
        </is>
      </c>
      <c r="N114" s="186" t="inlineStr">
        <is>
          <t>4.3 Stability testing</t>
        </is>
      </c>
      <c r="O114" s="185" t="inlineStr">
        <is>
          <t>Product</t>
        </is>
      </c>
      <c r="P114" s="186" t="inlineStr">
        <is>
          <t>[SOURCE: Mock Pharmtutor 2024 Set 2 ข้อ 120] MCQ ธ.ค. 66 [RECONSTRUCTED: แก้ไขตัวพิมพ์ OCR 1.5 x 10L4 hrL1 เป็น 1.5 x 10^-4 hr^-1]</t>
        </is>
      </c>
      <c r="Q114" s="185" t="inlineStr">
        <is>
          <t>ข้อสอบจำลอง</t>
        </is>
      </c>
      <c r="R114" s="185" t="inlineStr">
        <is>
          <t>Mock Pharmtutor 2024</t>
        </is>
      </c>
      <c r="S114" s="185" t="n"/>
    </row>
    <row r="115" ht="409.6" customHeight="1" s="49">
      <c r="A115" s="185" t="n">
        <v>113</v>
      </c>
      <c r="B115" s="186" t="n"/>
      <c r="C115" s="186" t="inlineStr">
        <is>
          <t>ในสูตรตำรับยาเม็ดที่มีส่วนประกอบได้แก่ Microcrystalline cellulose, Starch, Lactose, Colloidal silicon dioxide และ Magnesium stearate สารใดทำหน้าที่เป็นสารช่วยการไหล (Glidant) ในตำรับ</t>
        </is>
      </c>
      <c r="D115" s="186" t="n"/>
      <c r="E115" s="186" t="inlineStr">
        <is>
          <t>Microcrystalline cellulose</t>
        </is>
      </c>
      <c r="F115" s="186" t="inlineStr">
        <is>
          <t>Starch</t>
        </is>
      </c>
      <c r="G115" s="186" t="inlineStr">
        <is>
          <t>Lactose</t>
        </is>
      </c>
      <c r="H115" s="186" t="inlineStr">
        <is>
          <t>Colloidal silicon dioxide</t>
        </is>
      </c>
      <c r="I115" s="186" t="inlineStr">
        <is>
          <t>Magnesium stearate</t>
        </is>
      </c>
      <c r="J115" s="185" t="n">
        <v>4</v>
      </c>
      <c r="K115" s="186" t="inlineStr">
        <is>
          <t>✅ คำตอบที่ถูกต้อง: ข้อ ง. Colloidal silicon dioxide
🎯 ทำไมข้อนี้ถึงถูก:
Colloidal silicon dioxide (Aerosil) ทำหน้าที่เป็น Glidant เคลือบผิวอนุภาคเพื่อลดแรงเสียดทานและเพิ่มความสามารถในการไหลของผงยาลงสู่แม่พิมพ์ตอกเม็ด
🔍 ข้ออื่นผิดเพราะอะไร:
• ข้อ ก.: Microcrystalline cellulose ทำหน้าที่เป็น Direct compression filler-binder และช่วยแตกตัว
• ข้อ ข.: Starch ทำหน้าที่หลักเป็น Disintegrant, Diluent หรือ Binder เมื่อผ่านการต้มสุก
• ข้อ ค.: Lactose ทำหน้าที่เป็น Diluent / Filler เพิ่มปริมาณมวลเม็ดยา
• ข้อ จ.: Magnesium stearate ทำหน้าที่หลักเป็น Lubricant ลดแรงเสียดทานระหว่างเม็ดยากับผนังดายน์</t>
        </is>
      </c>
      <c r="L115" s="186" t="n"/>
      <c r="M115" s="186" t="inlineStr">
        <is>
          <t>Product Group 4: Preformulation &amp; GMP</t>
        </is>
      </c>
      <c r="N115" s="186" t="inlineStr">
        <is>
          <t>4.1 Excipients classification</t>
        </is>
      </c>
      <c r="O115" s="185" t="inlineStr">
        <is>
          <t>Product</t>
        </is>
      </c>
      <c r="P115" s="186" t="inlineStr">
        <is>
          <t>[SOURCE: ข้อสอบจริง PLE CC1 (Product) ปี 2567 ข้อ 15]</t>
        </is>
      </c>
      <c r="Q115" s="185" t="inlineStr">
        <is>
          <t>ข้อสอบจริง</t>
        </is>
      </c>
      <c r="R115" s="185" t="inlineStr">
        <is>
          <t>2567</t>
        </is>
      </c>
      <c r="S115" s="185" t="n"/>
    </row>
    <row r="116" ht="409.6" customHeight="1" s="49">
      <c r="A116" s="185" t="n">
        <v>114</v>
      </c>
      <c r="B116" s="186" t="n"/>
      <c r="C116" s="186" t="inlineStr">
        <is>
          <t>ในตำรับหมากฝรั่งนิโคติน (Nicotine chewing gum) ข้อใดคือสารที่ทำหน้าที่เป็น Plasticizer เพื่อเพิ่มความยืดหยุ่นและความนุ่มของ gum base ทำให้เคี้ยวได้ง่าย</t>
        </is>
      </c>
      <c r="D116" s="186" t="n"/>
      <c r="E116" s="186" t="inlineStr">
        <is>
          <t>Sodium sulfate</t>
        </is>
      </c>
      <c r="F116" s="186" t="inlineStr">
        <is>
          <t>Glycerin</t>
        </is>
      </c>
      <c r="G116" s="186" t="inlineStr">
        <is>
          <t>Sorbitol</t>
        </is>
      </c>
      <c r="H116" s="186" t="inlineStr">
        <is>
          <t>Aspartame</t>
        </is>
      </c>
      <c r="I116" s="186" t="inlineStr">
        <is>
          <t>Polacrilex (cation exchange resin)</t>
        </is>
      </c>
      <c r="J116" s="185" t="n">
        <v>2</v>
      </c>
      <c r="K116" s="186" t="inlineStr">
        <is>
          <t>✅ คำตอบที่ถูกต้อง: ข้อ ข. Glycerin
🎯 ทำไมข้อนี้ถึงถูก:
Glycerin ทำหน้าที่เป็น Plasticizer ในตำรับหมากฝรั่ง ช่วยลดแรงดึงดูดระหว่างสายพอลิเมอร์ของ gum base ทำให้มีความยืดหยุ่น นุ่ม และเคี้ยวง่าย ไม่เปราะหัก และยังเป็น humectant ป้องกันการแห้งแข็ง
🔍 ข้ออื่นผิดเพราะอะไร:
• ข้อ ก.: Sodium sulfate เป็นเกลืออนินทรีย์ ไม่ได้ทำหน้าที่เพิ่มความยืดหยุ่นในหมากฝรั่ง
• ข้อ ค.: Sorbitol ทำหน้าที่เป็น Bulk sweetener และให้ความเย็นสดชื่น
• ข้อ ง.: Aspartame ทำหน้าที่เป็น Intense artificial sweetener เพิ่มความหวานกลบรสนิโคติน
• ข้อ จ.: Polacrilex เป็น cation-exchange resin ที่ทำหน้าที่จับกับนิโคตินเพื่อควบคุมอัตราการปลดปล่อยตัวยาขณะเคี้ยว</t>
        </is>
      </c>
      <c r="L116" s="186" t="n"/>
      <c r="M116" s="186" t="inlineStr">
        <is>
          <t>Product Group 4: Preformulation &amp; GMP</t>
        </is>
      </c>
      <c r="N116" s="186" t="inlineStr">
        <is>
          <t>4.4 Good Manufacturing Practice</t>
        </is>
      </c>
      <c r="O116" s="185" t="inlineStr">
        <is>
          <t>Product</t>
        </is>
      </c>
      <c r="P116" s="186" t="inlineStr">
        <is>
          <t>[SOURCE: ข้อสอบจริง PLE CC1 (Product) ปี 2567 ข้อ 16]</t>
        </is>
      </c>
      <c r="Q116" s="185" t="inlineStr">
        <is>
          <t>ข้อสอบจริง</t>
        </is>
      </c>
      <c r="R116" s="185" t="inlineStr">
        <is>
          <t>2567</t>
        </is>
      </c>
      <c r="S116" s="185" t="n"/>
    </row>
    <row r="117" ht="409.6" customHeight="1" s="49">
      <c r="A117" s="185" t="n">
        <v>115</v>
      </c>
      <c r="B117" s="186" t="n"/>
      <c r="C117" s="186" t="inlineStr">
        <is>
          <t>สภาวะการทดสอบความคงตัวแบบเร่ง (Accelerated stability testing) สำหรับผลิตภัณฑ์ยาตามแนวทาง ASEAN Guideline และ ICH Q1A(R2) กำหนดสภาวะอุณหภูมิและความชื้นสัมพัทธ์ตามข้อใด</t>
        </is>
      </c>
      <c r="D117" s="186" t="n"/>
      <c r="E117" s="186" t="inlineStr">
        <is>
          <t>40 ± 2 องศาเซลเซียส และความชื้นสัมพัทธ์ 75 ± 5 % RH</t>
        </is>
      </c>
      <c r="F117" s="186" t="inlineStr">
        <is>
          <t>40 ± 2 องศาเซลเซียส และความชื้นสัมพัทธ์ 70 ± 5 % RH</t>
        </is>
      </c>
      <c r="G117" s="186" t="inlineStr">
        <is>
          <t>30 ± 2 องศาเซลเซียส และความชื้นสัมพัทธ์ 70 ± 5 % RH</t>
        </is>
      </c>
      <c r="H117" s="186" t="inlineStr">
        <is>
          <t>30 ± 2 องศาเซลเซียส และความชื้นสัมพัทธ์ 75 ± 5 % RH</t>
        </is>
      </c>
      <c r="I117" s="186" t="inlineStr">
        <is>
          <t>20 ± 2 องศาเซลเซียส และความชื้นสัมพัทธ์ 70 ± 5 % RH</t>
        </is>
      </c>
      <c r="J117" s="185" t="n">
        <v>1</v>
      </c>
      <c r="K117" s="186" t="inlineStr">
        <is>
          <t>✅ คำตอบที่ถูกต้อง: ข้อ ก. 40°C ± 2°C / 75% RH ± 5% RH
🎯 ทำไมข้อนี้ถึงถูก:
ตามเกณฑ์มาตรฐานความคงตัวของยาในกลุ่มประเทศอาเซียน (ASEAN Harmonization on Stability Study of Drug Product) และ ICH สำหรับสภาวะเร่ง (Accelerated condition) เพื่อประเมินการสลายตัวของยาสำเร็จรูปในระยะสั้น (6 เดือน) กำหนดสภาวะมาตรฐานคือ อุณหภูมิ 40°C ± 2°C และความชื้นสัมพัทธ์ 75% RH ± 5% RH
🔍 ข้ออื่นผิดเพราะอะไร:
• ข้อ ข.: 40°C ± 2°C / 70% RH ± 5% RH เป็นค่าความชื้นสัมพัทธ์ที่ไม่ถูกต้องตามเกณฑ์สากลของ ICH และ ASEAN
• ข้อ ค.: 30°C ± 2°C / 75% RH ± 5% RH เป็นสภาวะการทดสอบระยะยาว (Long-term / Real-time condition) สำหรับกลุ่มประเทศเขตภูมิอากาศโซน IVb
• ข้อ ง.: 30°C ± 2°C / 70% RH ± 5% RH ไม่ใช่สภาวะมาตรฐานตามข้อกำหนดของ ICH และ ASEAN Guidelines
• ข้อ จ.: 20°C ± 2°C / 70% RH ± 5% RH อุณหภูมิต่ำเกินไป ไม่ใช่สภาวะทดสอบความคงตัวของยา</t>
        </is>
      </c>
      <c r="L117" s="186" t="n"/>
      <c r="M117" s="186" t="inlineStr">
        <is>
          <t>Product Group 4: Preformulation &amp; GMP</t>
        </is>
      </c>
      <c r="N117" s="186" t="inlineStr">
        <is>
          <t>4.3 Stability testing</t>
        </is>
      </c>
      <c r="O117" s="185" t="inlineStr">
        <is>
          <t>Product</t>
        </is>
      </c>
      <c r="P117" s="186" t="inlineStr">
        <is>
          <t>[SOURCE: ข้อสอบจริง PLE CC1 (Product) ปี 2564 ข้อ 59]</t>
        </is>
      </c>
      <c r="Q117" s="185" t="inlineStr">
        <is>
          <t>ข้อสอบจริง</t>
        </is>
      </c>
      <c r="R117" s="185" t="inlineStr">
        <is>
          <t>2564</t>
        </is>
      </c>
      <c r="S117" s="185" t="n"/>
    </row>
    <row r="118" ht="409.6" customHeight="1" s="49">
      <c r="A118" s="185" t="n">
        <v>116</v>
      </c>
      <c r="B118" s="186" t="n"/>
      <c r="C118" s="186" t="inlineStr">
        <is>
          <t>ฉลากบนแผงยาระบุวันหมดอายุของผลิตภัณฑ์ยาเป็น 'Exp. Apr/26' ตามหลักเกณฑ์มาตรฐานเภสัชตำรับสากลและแนวทาง GMP ยานี้จะหมดอายุในวันใด</t>
        </is>
      </c>
      <c r="D118" s="186" t="n"/>
      <c r="E118" s="186" t="inlineStr">
        <is>
          <t>30 เมษายน 2569</t>
        </is>
      </c>
      <c r="F118" s="186" t="inlineStr">
        <is>
          <t>1 เมษายน 2569</t>
        </is>
      </c>
      <c r="G118" s="186" t="inlineStr">
        <is>
          <t>15 เมษายน 2569</t>
        </is>
      </c>
      <c r="H118" s="186" t="inlineStr">
        <is>
          <t>30 เมษายน 2568</t>
        </is>
      </c>
      <c r="I118" s="186" t="inlineStr">
        <is>
          <t>1 เมษายน 2568</t>
        </is>
      </c>
      <c r="J118" s="185" t="n">
        <v>1</v>
      </c>
      <c r="K118" s="186" t="inlineStr">
        <is>
          <t>✅ คำตอบที่ถูกต้อง: ข้อ ก. 30 เมษายน 2569
🎯 ทำไมข้อนี้ถึงถูก:
ตามหลักเกณฑ์ของ USP, WHO และ GMP หากฉลากระบุวันหมดอายุเฉพาะเดือนและปี (Apr/26 หรือ 04/2026) จะหมายถึงผลิตภัณฑ์ยาคงคุณภาพและใช้ได้จนถึงวันสุดท้ายของเดือนนั้น คือ วันที่ 30 เมษายน พ.ศ. 2569 เวลา 23:59 น.
🔍 ข้ออื่นผิดเพราะอะไร:
• ข้อ ข.: 1 เมษายน 2569 เป็นวันเริ่มต้นของเดือน ซึ่งยาไม่ได้หมดอายุ ณ ต้นเดือน
• ข้อ ค.: 15 เมษายน 2569 เป็นช่วงกลางเดือน ไม่ใช่หลักเกณฑ์การตัดวันหมดอายุตามเภสัชตำรับ
• ข้อ ง.: 30 เมษายน 2568 เป็นปี ค.ศ. 2025 ซึ่งคลาดเคลื่อนจากตัวเลขปี 26 (ค.ศ. 2026 เท่ากับ พ.ศ. 2569)
• ข้อ จ.: 1 เมษายน 2568 คิดปี พ.ศ. และวันเริ่มต้นเดือนคลาดเคลื่อน</t>
        </is>
      </c>
      <c r="L118" s="186" t="n"/>
      <c r="M118" s="186" t="inlineStr">
        <is>
          <t>Product Group 4: Preformulation &amp; GMP</t>
        </is>
      </c>
      <c r="N118" s="186" t="inlineStr">
        <is>
          <t>4.3 Stability testing</t>
        </is>
      </c>
      <c r="O118" s="185" t="inlineStr">
        <is>
          <t>Product</t>
        </is>
      </c>
      <c r="P118" s="186" t="inlineStr">
        <is>
          <t>[SOURCE: ข้อสอบจริง PLE CC1 (Product) ปี 2567 ข้อ 34] [RECONSTRUCTED: ปรับแต่งและเติมเต็มตัวเลือก ข-จ ให้สมบูรณ์ตามหลักเกณฑ์วันหมดอายุสากล]</t>
        </is>
      </c>
      <c r="Q118" s="185" t="inlineStr">
        <is>
          <t>ข้อสอบจริง</t>
        </is>
      </c>
      <c r="R118" s="185" t="inlineStr">
        <is>
          <t>2567</t>
        </is>
      </c>
      <c r="S118" s="185" t="n"/>
    </row>
    <row r="119" ht="409.6" customHeight="1" s="49">
      <c r="A119" s="185" t="n">
        <v>117</v>
      </c>
      <c r="B119" s="186" t="n"/>
      <c r="C119" s="186" t="inlineStr">
        <is>
          <t>ในการตั้งสูตรตำรับยาน้ำแขวนตะกอน (Suspensions) สาร Veegum (Magnesium Aluminum Silicate) ทำหน้าที่หลักเป็นสารช่วยในข้อใด</t>
        </is>
      </c>
      <c r="D119" s="186" t="n"/>
      <c r="E119" s="186" t="inlineStr">
        <is>
          <t>Suspending agent / Viscosity-increasing agent</t>
        </is>
      </c>
      <c r="F119" s="186" t="inlineStr">
        <is>
          <t>Wetting agent</t>
        </is>
      </c>
      <c r="G119" s="186" t="inlineStr">
        <is>
          <t>Preservative</t>
        </is>
      </c>
      <c r="H119" s="186" t="inlineStr">
        <is>
          <t>Flocculating agent</t>
        </is>
      </c>
      <c r="I119" s="186" t="inlineStr">
        <is>
          <t>Co-solvent</t>
        </is>
      </c>
      <c r="J119" s="185" t="n">
        <v>1</v>
      </c>
      <c r="K119" s="186" t="inlineStr">
        <is>
          <t>✅ คำตอบที่ถูกต้อง: ข้อ ก. Suspending agent / Viscosity-increasing agent
🎯 ทำไมข้อนี้ถึงถูก:
Veegum (Magnesium Aluminum Silicate) เป็นสารประเภทแร่ดินเหนียวคอลลอยด์จากธรรมชาติ (colloidal clay) ที่สามารถพองตัวในน้ำและสร้างโครงสร้างร่างแหแบบ thixotropic gel ทำหน้าที่เป็น Suspending agent และ Viscosity-increasing agent เพื่อช่วยเพิ่มความหนืดและป้องกันการตกตะกอนจมลงก้นขวดของอนุภาคยา
🔍 ข้ออื่นผิดเพราะอะไร:
• ข้อ ข.: Wetting agent ทำหน้าที่ลดแรงตึงผิวระหว่างของแข็งกับของเหลว เช่น Polysorbate (Tween) หรือ Sorbitan esters (Span)
• ข้อ ค.: Preservative เป็นสารกันเสียสำหรับยับยั้งการเจริญเติบโตของจุลินทรีย์ เช่น Sodium benzoate, Methylparaben, Propylparaben
• ข้อ ง.: Flocculating agent มักเป็น electrolytes (เช่น NaCl, Potassium phosphate) หรือ surfactant ที่ช่วยลด zeta potential ให้อนุภาครวมตัวกันหลวมๆ
• ข้อ จ.: Co-solvent เป็นตัวทำละลายร่วมเพื่อเพิ่มการละลายของสาร เช่น Propylene glycol, Glycerin, Ethanol</t>
        </is>
      </c>
      <c r="L119" s="186" t="n"/>
      <c r="M119" s="186" t="inlineStr">
        <is>
          <t>Product Group 4: Preformulation &amp; GMP</t>
        </is>
      </c>
      <c r="N119" s="186" t="inlineStr">
        <is>
          <t>4.1 Excipients classification</t>
        </is>
      </c>
      <c r="O119" s="185" t="inlineStr">
        <is>
          <t>Product</t>
        </is>
      </c>
      <c r="P119" s="186" t="inlineStr">
        <is>
          <t>[SOURCE: ข้อสอบจริง PLE CC1 (Product) ปี 2566 Day 1 ไม่ระบุข้อ]</t>
        </is>
      </c>
      <c r="Q119" s="185" t="inlineStr">
        <is>
          <t>ข้อสอบจริง</t>
        </is>
      </c>
      <c r="R119" s="185" t="inlineStr">
        <is>
          <t>2566</t>
        </is>
      </c>
      <c r="S119" s="185" t="n"/>
    </row>
    <row r="120" ht="409.6" customHeight="1" s="49">
      <c r="A120" s="185" t="n">
        <v>118</v>
      </c>
      <c r="B120" s="186" t="n"/>
      <c r="C120" s="186" t="inlineStr">
        <is>
          <t>สำหรับยาเม็ด Albendazole ที่มีคุณสมบัติไวต่อความชื้นสูงมาก (Extremely moisture-sensitive) บรรจุภัณฑ์ปฐมภูมิในข้อใดมีประสิทธิภาพในการป้องกันความชื้นได้ดีที่สุด</t>
        </is>
      </c>
      <c r="D120" s="186" t="n"/>
      <c r="E120" s="186" t="inlineStr">
        <is>
          <t>ขวดพลาสติกพร้อมซองสารดูดความชื้น (Plastic bottle with desiccant)</t>
        </is>
      </c>
      <c r="F120" s="186" t="inlineStr">
        <is>
          <t>ขวดแก้วสีชาพร้อมซองสารดูดความชื้น (Amber glass bottle with desiccant)</t>
        </is>
      </c>
      <c r="G120" s="186" t="inlineStr">
        <is>
          <t>แผงบลิสเตอร์แบบอะลูมิเนียมประกบพลาสติกใส (Alu-PVC blister pack)</t>
        </is>
      </c>
      <c r="H120" s="186" t="inlineStr">
        <is>
          <t>แผงบลิสเตอร์แบบอะลูมิเนียมประกบฟอยล์สองด้าน (Alu-Alu blister pack)</t>
        </is>
      </c>
      <c r="I120" s="186" t="inlineStr">
        <is>
          <t>ซองกระดาษเคลือบพลาสติก (Paper-polyethylene pouch)</t>
        </is>
      </c>
      <c r="J120" s="185" t="n">
        <v>4</v>
      </c>
      <c r="K120" s="186" t="inlineStr">
        <is>
          <t>✅ คำตอบที่ถูกต้อง: ข้อ ง. แผงบลิสเตอร์แบบอะลูมิเนียมประกบฟอยล์สองด้าน (Alu-Alu blister pack)
🎯 ทำไมข้อนี้ถึงถูก:
บรรจุภัณฑ์แบบแผงอะลูมิเนียมประกบฟอยล์ทั้งสองด้าน (Alu-Alu blister pack หรือ Cold-formable foil) มีคุณสมบัติในการป้องกันไอน้ำและความชื้นซึมผ่าน (Water vapor transmission rate เกือบเป็นศูนย์) รวมถึงป้องกันแสงและออกซิเจนได้สมบูรณ์แบบที่สุด จึงเป็นบรรจุภัณฑ์มาตรฐานที่ดีที่สุดสำหรับยาเม็ดที่ไวต่อความชื้นสูงมาก
🔍 ข้ออื่นผิดเพราะอะไร:
• ข้อ ก.: ขวดพลาสติก (เช่น HDPE) มีความสามารถในการป้องกันความชื้นซึมผ่านได้น้อยกว่าโลหะ และการเปิด-ปิดขวดซ้ำๆ ทำให้ความชื้นภายนอกเข้าไปในขวดได้
• ข้อ ข.: ขวดแก้วแม้จะกันความชื้นผ่านเนื้อแก้วได้ดี แต่รอยต่อตรงฝาเกลียวและการเปิดปิดบ่อยครั้งยังคงนำพาความชื้นเข้าไปสัมผัสเม็ดยา
• ข้อ ค.: แผง Alu-PVC มีชั้นพลาสติก PVC ใสซึ่งความชื้นและไอระเหยสามารถแพร่ซึมผ่านเนื้อพอลิเมอร์ได้ จึงไม่เหมาะกับยาที่ไวความชื้นสูงมาก
• ข้อ จ.: ซองกระดาษเคลือบพลาสติกไม่สามารถป้องกันความชื้นในระดับสูงได้ดีเท่ากับฟอยล์อะลูมิเนียม</t>
        </is>
      </c>
      <c r="L120" s="186" t="n"/>
      <c r="M120" s="186" t="inlineStr">
        <is>
          <t>Product Group 4: Preformulation &amp; GMP</t>
        </is>
      </c>
      <c r="N120" s="186" t="inlineStr">
        <is>
          <t>4.2 Container &amp; Closure Systems</t>
        </is>
      </c>
      <c r="O120" s="185" t="inlineStr">
        <is>
          <t>Product</t>
        </is>
      </c>
      <c r="P120" s="186" t="inlineStr">
        <is>
          <t>[SOURCE: ข้อสอบจริง PLE CC1 (Product) ปี 2566 Day 2 ข้อ 44]</t>
        </is>
      </c>
      <c r="Q120" s="185" t="inlineStr">
        <is>
          <t>ข้อสอบจริง</t>
        </is>
      </c>
      <c r="R120" s="185" t="inlineStr">
        <is>
          <t>2566</t>
        </is>
      </c>
      <c r="S120" s="185" t="n"/>
    </row>
    <row r="121" ht="24" customHeight="1" s="49">
      <c r="A121" s="185" t="n">
        <v>119</v>
      </c>
      <c r="B121" s="186" t="n"/>
      <c r="C121" s="186" t="inlineStr">
        <is>
          <t>การศึกษาความคงตัวของยาชนิดหนึ่งพบว่าการสลายตัวเป็นไปตามจลนศาสตร์อันดับหนึ่ง (First-order kinetics) โดยมีสมการแสดงความสัมพันธ์คือ lnX = 0.46 - 0.02t (เมื่อ t มีหน่วยเป็นเดือน) จงคำนวณหาอายุการเก็บรักษาของยา (Shelf-life หรือ t90)</t>
        </is>
      </c>
      <c r="D121" s="186" t="n"/>
      <c r="E121" s="186" t="inlineStr">
        <is>
          <t>2.3 เดือน</t>
        </is>
      </c>
      <c r="F121" s="186" t="inlineStr">
        <is>
          <t>3.5 เดือน</t>
        </is>
      </c>
      <c r="G121" s="186" t="inlineStr">
        <is>
          <t>5.3 เดือน</t>
        </is>
      </c>
      <c r="H121" s="186" t="inlineStr">
        <is>
          <t>7.5 เดือน</t>
        </is>
      </c>
      <c r="I121" s="186" t="inlineStr">
        <is>
          <t>10.5 เดือน</t>
        </is>
      </c>
      <c r="J121" s="185" t="n">
        <v>3</v>
      </c>
      <c r="K121" s="186" t="inlineStr">
        <is>
          <t>✅ คำตอบที่ถูกต้อง: ข้อ ค. 5.3 เดือน
🎯 ทำไมข้อนี้ถึงถูก:
จากสมการเส้นตรงของปฏิกิริยาอันดับหนึ่ง (First-order kinetics) lnX = 0.46 - 0.02t แสดงว่าค่าคงที่อัตราการสลายตัว k เท่ากับ 0.02 ต่อเดือน โดยสูตรการคำนวณอายุยาหรือ shelf life (t90 ซึ่งคือเวลาที่ตัวยาสลายตัวไปเหลือ 90%) สำหรับปฏิกิริยาอันดับหนึ่งคือ t90 = ln(100/90) หาร k = 0.10536 หาร 0.02 เท่ากับ 5.268 หรือประมาณ 5.3 เดือน
🔍 ข้ออื่นผิดเพราะอะไร:
• ข้อ ก.: 2.3 เดือน เป็นค่าที่คำนวณคลาดเคลื่อนจากการใช้ค่าคงที่ผิด
• ข้อ ข.: 3.5 เดือน เป็นค่าที่เกิดจากการนำครึ่งชีวิตไปหารผิดสัดส่วน
• ข้อ ง.: 7.5 เดือน เป็นตัวเลขลวงที่ไม่ตรงกับสูตร t90 ของ first-order kinetics
• ข้อ จ.: 10.5 เดือน เป็นค่าที่ได้หากลืมหารด้วย 2 ในขั้นตอนการคิดคำนวณ</t>
        </is>
      </c>
      <c r="L121" s="186" t="n"/>
      <c r="M121" s="186" t="inlineStr">
        <is>
          <t>Product Group 4: Preformulation &amp; GMP</t>
        </is>
      </c>
      <c r="N121" s="186" t="inlineStr">
        <is>
          <t>4.3 Stability testing</t>
        </is>
      </c>
      <c r="O121" s="185" t="inlineStr">
        <is>
          <t>Product</t>
        </is>
      </c>
      <c r="P121" s="186" t="inlineStr">
        <is>
          <t>[SOURCE: ข้อสอบจริง PLE CC1 (Product) ปี 2566 Day 2 ข้อ 53/65]</t>
        </is>
      </c>
      <c r="Q121" s="185" t="inlineStr">
        <is>
          <t>ข้อสอบจริง</t>
        </is>
      </c>
      <c r="R121" s="185" t="inlineStr">
        <is>
          <t>2566</t>
        </is>
      </c>
      <c r="S121" s="185" t="n"/>
    </row>
    <row r="122" ht="24" customHeight="1" s="49">
      <c r="A122" s="185" t="n">
        <v>120</v>
      </c>
      <c r="B122" s="186" t="n"/>
      <c r="C122" s="186" t="inlineStr">
        <is>
          <t>ตามหลักเกณฑ์วิธีการที่ดีในการผลิตยา (PIC/S GMP) สถานที่ผลิตยาที่มีการผลิตยาปฏิชีวนะกลุ่ม Penicillin ต้องมีการจัดการอาคารสถานที่และระบบสนับสนุนอย่างไร</t>
        </is>
      </c>
      <c r="D122" s="186" t="n"/>
      <c r="E122" s="186" t="inlineStr">
        <is>
          <t>ต้องแยกอาคารผลิตเฉพาะและแยกระบบสาธารณูปโภค (Dedicated building and separate utility systems)</t>
        </is>
      </c>
      <c r="F122" s="186" t="inlineStr">
        <is>
          <t>สามารถผลิตในอาคารเดียวกันกับยาอื่นได้โดยใช้วิธีสลับรอบเวลาการผลิต (Campaign basis)</t>
        </is>
      </c>
      <c r="G122" s="186" t="inlineStr">
        <is>
          <t>ผลิตในอาคารเดียวกันแต่แยกห้องและใช้ระบบปรับอากาศ (HVAC) ร่วมกันได้</t>
        </is>
      </c>
      <c r="H122" s="186" t="inlineStr">
        <is>
          <t>แยกอาคารผลิตเฉพาะ แต่สามารถใช้ระบบอากาศและระบบน้ำร่วมกับอาคารอื่นได้</t>
        </is>
      </c>
      <c r="I122" s="186" t="inlineStr">
        <is>
          <t>ต้องสร้างโรงงานผลิตให้อยู่ห่างจากโรงงานอื่นอย่างน้อย 10 กิโลเมตร</t>
        </is>
      </c>
      <c r="J122" s="185" t="n">
        <v>1</v>
      </c>
      <c r="K122" s="186" t="inlineStr">
        <is>
          <t>✅ คำตอบที่ถูกต้อง: ข้อ ก. ต้องแยกอาคารผลิตเฉพาะและแยกระบบสาธารณูปโภค (Dedicated building and separate utility systems)
🎯 ทำไมข้อนี้ถึงถูก:
ตามหลักเกณฑ์มาตรฐาน GMP PIC/S หมวดที่ 3 และ 5 การผลิตยากลุ่ม Penicillins หรือ Beta-lactams ซึ่งมีความเสี่ยงสูงต่อการก่อให้เกิดอาการแพ้รุนแรงถึงแก่ชีวิตจากฝุ่นผงปนเปื้อนข้าม (Cross-contamination) กฎหมายกำหนดให้ต้องมีอาคารผลิตแยกเฉพาะเป็นเอกเทศ (Dedicated and self-contained facilities) พร้อมทั้งแยกระบบสนับสนุนและปรับอากาศ (Dedicated HVAC system) ออกจากสายการผลิตยาอื่นอย่างสิ้นเชิง
🔍 ข้ออื่นผิดเพราะอะไร:
• ข้อ ข.: การผลิตในอาคารเดียวกันโดยสลับรอบเวลา (Campaign production) ไม่ได้รับอนุญาตสำหรับยากลุ่ม Penicillins เพราะสารตกค้างแม้เพียงเล็กน้อย (Trace amount) ก็ทำให้ผู้ป่วยที่แพ้เกิด Anaphylactic shock ได้
• ข้อ ค.: การใช้ระบบปรับอากาศ (HVAC) ร่วมกันจะทำให้ฝุ่นผงยาเพนิซิลลินแพร่กระจายผ่านท่อลมไปยังห้องผลิตยาอื่น
• ข้อ ง.: ระบบน้ำและระบบอากาศของอาคารผลิต Penicillin ต้องแยกอิสระเพื่อป้องกันการปนเปื้อนย้อนกลับ
• ข้อ จ.: มาตรฐาน GMP ไม่ได้กำหนดระยะห่างของโรงงานเป็น 10 กิโลเมตร แต่เน้นการแยกอาคารและระบบควบคุมอากาศภายในบริเวณโรงงาน</t>
        </is>
      </c>
      <c r="L122" s="186" t="n"/>
      <c r="M122" s="186" t="inlineStr">
        <is>
          <t>Product Group 4: Preformulation &amp; GMP</t>
        </is>
      </c>
      <c r="N122" s="186" t="inlineStr">
        <is>
          <t>4.5 Cross-contamination control</t>
        </is>
      </c>
      <c r="O122" s="185" t="inlineStr">
        <is>
          <t>Product</t>
        </is>
      </c>
      <c r="P122" s="186" t="inlineStr">
        <is>
          <t>[SOURCE: ข้อสอบจริง PLE CC1 (Product) ปี 2561 ข้อ 99]</t>
        </is>
      </c>
      <c r="Q122" s="185" t="inlineStr">
        <is>
          <t>ข้อสอบจริง</t>
        </is>
      </c>
      <c r="R122" s="185" t="inlineStr">
        <is>
          <t>2561</t>
        </is>
      </c>
      <c r="S122" s="185" t="n"/>
    </row>
    <row r="123" ht="24" customHeight="1" s="49">
      <c r="A123" s="185" t="n">
        <v>121</v>
      </c>
      <c r="B123" s="186" t="n"/>
      <c r="C123" s="186" t="inlineStr">
        <is>
          <t>สำหรับการขึ้นทะเบียนยาในประเทศไทยตามแนวทางของกลุ่มประเทศอาเซียน (ASEAN Harmonization on Stability) สภาวะในการทดสอบความคงตัวแบบเร่ง (Accelerated stability testing) สำหรับผลิตภัณฑ์ยาสำเร็จรูปทั่วไปกำหนดไว้ที่สภาวะใด</t>
        </is>
      </c>
      <c r="D123" s="186" t="n"/>
      <c r="E123" s="186" t="inlineStr">
        <is>
          <t>25 องศาเซลเซียส บวกลบ 2 องศาเซลเซียส / 60% RH บวกลบ 5% RH</t>
        </is>
      </c>
      <c r="F123" s="186" t="inlineStr">
        <is>
          <t>30 องศาเซลเซียส บวกลบ 2 องศาเซลเซียส / 65% RH บวกลบ 5% RH</t>
        </is>
      </c>
      <c r="G123" s="186" t="inlineStr">
        <is>
          <t>30 องศาเซลเซียส บวกลบ 2 องศาเซลเซียส / 75% RH บวกลบ 5% RH</t>
        </is>
      </c>
      <c r="H123" s="186" t="inlineStr">
        <is>
          <t>40 องศาเซลเซียส บวกลบ 2 องศาเซลเซียส / 65% RH บวกลบ 5% RH</t>
        </is>
      </c>
      <c r="I123" s="186" t="inlineStr">
        <is>
          <t>40 องศาเซลเซียส บวกลบ 2 องศาเซลเซียส / 75% RH บวกลบ 5% RH</t>
        </is>
      </c>
      <c r="J123" s="185" t="n">
        <v>5</v>
      </c>
      <c r="K123" s="186" t="inlineStr">
        <is>
          <t>✅ คำตอบที่ถูกต้อง: ข้อ จ. 40 องศาเซลเซียส บวกลบ 2 องศาเซลเซียส / 75% RH บวกลบ 5% RH
🎯 ทำไมข้อนี้ถึงถูก:
ประเทศไทยจัดอยู่ในกลุ่มเขตภูมิอากาศร้อนชื้นสูง (Climatic Zone IVb) ตามแนวทางของ ASEAN Harmonization และ ICH Q1A(R2) ซึ่งกำหนดให้สภาวะการศึกษาความคงตัวแบบเร่ง (Accelerated stability testing condition) สำหรับผลิตภัณฑ์ยาสำเร็จรูปทั่วไปต้องทำการทดสอบที่อุณหภูมิ 40 องศาเซลเซียส บวกลบ 2 องศาเซลเซียส และความชื้นสัมพัทธ์ 75% RH บวกลบ 5% RH เป็นระยะเวลาอย่างน้อย 6 เดือน
🔍 ข้ออื่นผิดเพราะอะไร:
• ข้อ ก.: 25 องศาเซลเซียส / 60% RH เป็นสภาวะการทดสอบระยะยาว (Long-term) สำหรับ Climatic Zone I และ II
• ข้อ ข.: 30 องศาเซลเซียส / 65% RH เป็นสภาวะการทดสอบระยะยาวสำหรับ Climatic Zone IVa
• ข้อ ค.: 30 องศาเซลเซียส / 75% RH เป็นสภาวะการทดสอบระยะยาว (Long-term / Real-time) สำหรับ Climatic Zone IVb ของประเทศไทย
• ข้อ ง.: 40 องศาเซลเซียส / 65% RH ไม่ใช่ค่าความชื้นสัมพัทธ์มาตรฐานในการทดสอบสภาวะเร่ง</t>
        </is>
      </c>
      <c r="L123" s="186" t="n"/>
      <c r="M123" s="186" t="inlineStr">
        <is>
          <t>Product Group 4: Preformulation &amp; GMP</t>
        </is>
      </c>
      <c r="N123" s="186" t="inlineStr">
        <is>
          <t>4.3 Stability testing</t>
        </is>
      </c>
      <c r="O123" s="185" t="inlineStr">
        <is>
          <t>Product</t>
        </is>
      </c>
      <c r="P123" s="186" t="inlineStr">
        <is>
          <t>[SOURCE: ข้อสอบจริง PLE CC1 (Product) ปี 2566 Day 2 ข้อ 96]</t>
        </is>
      </c>
      <c r="Q123" s="185" t="inlineStr">
        <is>
          <t>ข้อสอบจริง</t>
        </is>
      </c>
      <c r="R123" s="185" t="inlineStr">
        <is>
          <t>2566</t>
        </is>
      </c>
      <c r="S123" s="185" t="n"/>
    </row>
    <row r="124" ht="24" customHeight="1" s="49">
      <c r="A124" s="185" t="n">
        <v>122</v>
      </c>
      <c r="B124" s="186" t="n"/>
      <c r="C124" s="186" t="inlineStr">
        <is>
          <t>ข้อใดไม่ได้จัดเป็นกิจกรรมการตรวจติดตามสภาวะแวดล้อมทางจุลชีววิทยาของพื้นที่ปฏิบัติงานห้องสะอาด (Cleanroom Environmental Monitoring)</t>
        </is>
      </c>
      <c r="D124" s="186" t="n"/>
      <c r="E124" s="186" t="inlineStr">
        <is>
          <t>Active air sampling test</t>
        </is>
      </c>
      <c r="F124" s="186" t="inlineStr">
        <is>
          <t>Glove print test (Glove fingertip sampling)</t>
        </is>
      </c>
      <c r="G124" s="186" t="inlineStr">
        <is>
          <t>Surface contact plate (RODAC plate)</t>
        </is>
      </c>
      <c r="H124" s="186" t="inlineStr">
        <is>
          <t>Settle plates (Passive air sampling)</t>
        </is>
      </c>
      <c r="I124" s="186" t="inlineStr">
        <is>
          <t>Cleaning validation of manufacturing equipment</t>
        </is>
      </c>
      <c r="J124" s="185" t="n">
        <v>5</v>
      </c>
      <c r="K124" s="186" t="inlineStr">
        <is>
          <t>✅ คำตอบที่ถูกต้อง: ข้อ จ. Cleaning validation of manufacturing equipment
🎯 ทำไมข้อนี้ถึงถูก:
การตรวจติดตามสภาวะแวดล้อมทางจุลชีววิทยาของพื้นที่ปฏิบัติงานห้องสะอาด (Cleanroom environmental monitoring) ประกอบด้วยการสุ่มตรวจอากาศแบบดูดอากาศ (Active air sampling), การวางจานอาหารเลี้ยงเชื้อดักจับเชื้อ (Settle plates), การพิมพ์รอยนิ้วมือถุงมือผู้ปฏิบัติงาน (Glove print), และการตรวจพื้นผิวสัมผัส (Surface contact plate) ส่วน Cleaning validation เป็นกระบวนการตรวจสอบความถูกต้องของการทำความสะอาดเครื่องจักรอุปกรณ์เพื่อยืนยันว่าไม่มีสารตกค้าง ไม่ใช่การตรวจติดตามสภาพแวดล้อมประจำวันของพื้นที่ห้องสะอาด
🔍 ข้ออื่นผิดเพราะอะไร:
• ข้อ ก.: Active air sampling เป็นข้อกำหนดมาตรฐานในการวัดจำนวนจุลินทรีย์ต่อปริมาตรอากาศ (CFU/m3)
• ข้อ ข.: Glove print test เป็นข้อกำหนดมาตรฐานในการประเมินสุขอนามัยและการปนเปื้อนของถุงมือผู้ปฏิบัติงานหลังเสร็จสิ้นกระบวนการ
• ข้อ ค.: Surface contact plate เป็นข้อกำหนดมาตรฐานในการตรวจสอบการปนเปื้อนของเชื้อบนโต๊ะทำงานและผนังห้องสะอาด
• ข้อ ง.: Settle plates เป็นข้อกำหนดมาตรฐานในการดักจับจุลินทรีย์ที่ตกลงมาตามแรงโน้มถ่วงในพื้นที่ควบคุม</t>
        </is>
      </c>
      <c r="L124" s="186" t="n"/>
      <c r="M124" s="186" t="inlineStr">
        <is>
          <t>Product Group 4: Preformulation &amp; GMP</t>
        </is>
      </c>
      <c r="N124" s="186" t="inlineStr">
        <is>
          <t>4.4 Good Manufacturing Practice</t>
        </is>
      </c>
      <c r="O124" s="185" t="inlineStr">
        <is>
          <t>Product</t>
        </is>
      </c>
      <c r="P124" s="186" t="inlineStr">
        <is>
          <t>[SOURCE: ข้อสอบจริง PLE CC1 (Product) ปี 2566 Day 2 ข้อ 98]</t>
        </is>
      </c>
      <c r="Q124" s="185" t="inlineStr">
        <is>
          <t>ข้อสอบจริง</t>
        </is>
      </c>
      <c r="R124" s="185" t="inlineStr">
        <is>
          <t>2566</t>
        </is>
      </c>
      <c r="S124" s="185" t="n"/>
    </row>
    <row r="125" ht="24" customHeight="1" s="49">
      <c r="A125" s="185" t="n">
        <v>123</v>
      </c>
      <c r="B125" s="186" t="n"/>
      <c r="C125" s="186" t="inlineStr">
        <is>
          <t>ในชื่อของสาร Polyethylene glycol 400 (PEG 400) ตัวเลข 400 มีความหมายทางเภสัชกรรมตรงกับข้อใด</t>
        </is>
      </c>
      <c r="D125" s="186" t="n"/>
      <c r="E125" s="186" t="inlineStr">
        <is>
          <t>น้ำหนักโมเลกุลเฉลี่ยของพอลิเมอร์ (Average Molecular Weight)</t>
        </is>
      </c>
      <c r="F125" s="186" t="inlineStr">
        <is>
          <t>จำนวนโมโนเมอร์ของ Ethylene glycol ในสายพอลิเมอร์</t>
        </is>
      </c>
      <c r="G125" s="186" t="inlineStr">
        <is>
          <t>ค่าความหนืดของสารละลายที่อุณหภูมิ 25 องศาเซลเซียส</t>
        </is>
      </c>
      <c r="H125" s="186" t="inlineStr">
        <is>
          <t>จุดหลอมเหลวของสารในหน่วยเคลวิน</t>
        </is>
      </c>
      <c r="I125" s="186" t="inlineStr">
        <is>
          <t>ค่าร้อยละของปริมาณน้ำหนักต่อปริมาตร (% w/v)</t>
        </is>
      </c>
      <c r="J125" s="185" t="n">
        <v>1</v>
      </c>
      <c r="K125" s="186" t="inlineStr">
        <is>
          <t>✅ คำตอบที่ถูกต้อง: ข้อ ก. น้ำหนักโมเลกุลเฉลี่ยของพอลิเมอร์ (Average Molecular Weight)
🎯 ทำไมข้อนี้ถึงถูก:
ตัวเลขต่อท้ายชื่อของ Polyethylene Glycol (เช่น PEG 400, PEG 4000, PEG 6000) หมายถึงค่าน้ำหนักโมเลกุลเฉลี่ย (Average Molecular Weight) ของสายโซ่พอลิเมอร์ โดย PEG ที่มีน้ำหนักโมเลกุลต่ำกว่า 600 (เช่น PEG 400) จะมีสถานะเป็นของเหลวใส ส่วน PEG ที่มีน้ำหนักโมเลกุลตั้งแต่ 1,000 ขึ้นไปจะมีสถานะเป็นของแข็งคล้ายขี้ผึ้ง
🔍 ข้ออื่นผิดเพราะอะไร:
• ข้อ ข.: จำนวนโมโนเมอร์ของ ethylene oxide คำนวณได้จากน้ำหนักโมเลกุลหารด้วย 44 ซึ่ง PEG 400 จะมีจำนวนโมโนเมอร์ประมาณ 8-10 หน่วย ไม่ใช่ 400
• ข้อ ค.: ค่าความหนืดไม่ได้แทนด้วยตัวเลขชื่อสารโดยตรง แม้ความหนืดจะแปรผันตามน้ำหนักโมเลกุลก็ตาม
• ข้อ ง.: จุดหลอมเหลวของ PEG 400 อยู่ที่ประมาณ 4-8 องศาเซลเซียส ไม่ใช่ 400
• ข้อ จ.: ตัวเลขดังกล่าวเป็นชื่อมาตรฐานทางเคมีตามเภสัชตำรับ ไม่ได้ระบุความเข้มข้นของสารละลาย</t>
        </is>
      </c>
      <c r="L125" s="186" t="n"/>
      <c r="M125" s="186" t="inlineStr">
        <is>
          <t>Product Group 4: Preformulation &amp; GMP</t>
        </is>
      </c>
      <c r="N125" s="186" t="inlineStr">
        <is>
          <t>4.4 Good Manufacturing Practice</t>
        </is>
      </c>
      <c r="O125" s="185" t="inlineStr">
        <is>
          <t>Product</t>
        </is>
      </c>
      <c r="P125" s="186" t="inlineStr">
        <is>
          <t>[SOURCE: ข้อสอบจริง PLE CC1 (Product) ปี 2566 Day 2 ข้อ 100]</t>
        </is>
      </c>
      <c r="Q125" s="185" t="inlineStr">
        <is>
          <t>ข้อสอบจริง</t>
        </is>
      </c>
      <c r="R125" s="185" t="inlineStr">
        <is>
          <t>2566</t>
        </is>
      </c>
      <c r="S125" s="185" t="n"/>
    </row>
    <row r="126" ht="24" customHeight="1" s="49">
      <c r="A126" s="185" t="n">
        <v>124</v>
      </c>
      <c r="B126" s="186" t="n"/>
      <c r="C126" s="186" t="inlineStr">
        <is>
          <t>ข้อใดกล่าวไม่ถูกต้องเกี่ยวกับปรากฏการณ์การมีหลายรูปผลึก (Polymorphism) ของตัวยาสำคัญ</t>
        </is>
      </c>
      <c r="D126" s="186" t="n"/>
      <c r="E126" s="186" t="inlineStr">
        <is>
          <t>Polymorphs แต่ละรูปมีโครงสร้างผลึกภายในแตกต่างกันทำให้มีจุดหลอมเหลวและอัตราการละลายต่างกัน</t>
        </is>
      </c>
      <c r="F126" s="186" t="inlineStr">
        <is>
          <t>รูปผลึกที่เสถียร (Stable crystalline form) มีจุดหลอมเหลวต่ำกว่ารูปอสัณฐาน (Amorphous form)</t>
        </is>
      </c>
      <c r="G126" s="186" t="inlineStr">
        <is>
          <t>Amorphous form ละลายน้ำได้เร็วกว่าและมีความสามารถในการละลายสูงกว่า Stable crystalline form</t>
        </is>
      </c>
      <c r="H126" s="186" t="inlineStr">
        <is>
          <t>Metastable form มีระดับพลังงานอิสระสูงกว่า Stable form จึงสามารถเปลี่ยนรูปผลึกกลับไปเป็น Stable form ได้ตามเวลา</t>
        </is>
      </c>
      <c r="I126" s="186" t="inlineStr">
        <is>
          <t>การเปลี่ยนรูปผลึกของตัวยาในระหว่างการเก็บรักษาสามารถส่งผลกระทบต่อชีวประสิทธิผล (Bioavailability) ของยาได้</t>
        </is>
      </c>
      <c r="J126" s="185" t="n">
        <v>2</v>
      </c>
      <c r="K126" s="186" t="inlineStr">
        <is>
          <t>✅ คำตอบที่ถูกต้อง: ข้อ ข. รูปผลึกที่เสถียร (Stable crystalline form) มีจุดหลอมเหลวต่ำกว่ารูปอสัณฐาน (Amorphous form)
🎯 ทำไมข้อนี้ถึงถูก:
ตามหลักการของเคมีฟิสิกส์และเภสัชกรรม รูปผลึกที่เสถียร (Stable crystalline form) จะมีโครงสร้างผลึกที่จัดเรียงตัวอย่างเป็นระเบียบแน่นหนาและมีพลังงานโครงผลึก (lattice energy) สูง ทำให้มีจุดหลอมเหลว (Melting point) สูงกว่า และละลายน้ำได้ยากกว่ารูปอสัณฐาน (Amorphous form) ซึ่งไม่มีโครงสร้างผลึกที่แน่นอนและมีพลังงานภายในสูงกว่า ข้อความที่ระบุว่ารูปผลึกมีจุดหลอมเหลวต่ำกว่าจึงผิด
🔍 ข้ออื่นผิดเพราะอะไร:
• ข้อ ก.: เป็นข้อความที่ถูกต้อง สารที่มีหลาย polymorphs จะมีการจัดเรียงโมเลกุลใน lattice ต่างกัน ทำให้มีคุณสมบัติทางเคมีฟิสิกส์ เช่น จุดหลอมเหลวและการละลายต่างกัน
• ข้อ ค.: เป็นข้อความที่ถูกต้อง รูป Amorphous มีพลังงานอิสระสูงกว่าและไม่มี lattice energy ที่ต้องเอาชนะ จึงละลายน้ำได้ง่ายและเร็วกว่า
• ข้อ ง.: เป็นข้อความที่ถูกต้อง Metastable polymorph มีแนวโน้มที่จะเปลี่ยนรูปผลึกไปสู่ Stable polymorph ที่มีระดับพลังงานต่ำสุดตามหลักอุณหพลศาสตร์
• ข้อ จ.: เป็นข้อความที่ถูกต้อง หากยาเปลี่ยนจาก Amorphous/Metastable ไปเป็น Stable form อัตราการละลายจะลดลงอย่างมาก ส่งผลให้ Bioavailability ลดลง</t>
        </is>
      </c>
      <c r="L126" s="186" t="n"/>
      <c r="M126" s="186" t="inlineStr">
        <is>
          <t>Product Group 4: Preformulation &amp; GMP</t>
        </is>
      </c>
      <c r="N126" s="186" t="inlineStr">
        <is>
          <t>4.4 Good Manufacturing Practice</t>
        </is>
      </c>
      <c r="O126" s="185" t="inlineStr">
        <is>
          <t>Product</t>
        </is>
      </c>
      <c r="P126" s="186" t="inlineStr">
        <is>
          <t>[SOURCE: ข้อสอบจริง PLE CC1 (Product) ปี 2566 Day 2 ข้อ 101] [RECONSTRUCTED: ปรับแต่งและเติมเต็มบริบทโจทย์เพื่อความสมบูรณ์]</t>
        </is>
      </c>
      <c r="Q126" s="185" t="inlineStr">
        <is>
          <t>ข้อสอบจริง</t>
        </is>
      </c>
      <c r="R126" s="185" t="inlineStr">
        <is>
          <t>2566</t>
        </is>
      </c>
      <c r="S126" s="185" t="n"/>
    </row>
    <row r="127">
      <c r="A127" s="185" t="n">
        <v>125</v>
      </c>
      <c r="B127" s="186" t="n"/>
      <c r="C127" s="186" t="inlineStr">
        <is>
          <t>ในสูตรตำรับไฮโดรเจลที่ใช้ Carbopol 940 สาร Triethanolamine ทำหน้าที่สำคัญใดในตำรับ</t>
        </is>
      </c>
      <c r="D127" s="186" t="n"/>
      <c r="E127" s="186" t="inlineStr">
        <is>
          <t>Neutralize carbopol เพื่อปรับค่า pH ให้เกิดโครงสร้างเจล</t>
        </is>
      </c>
      <c r="F127" s="186" t="inlineStr">
        <is>
          <t>Protect capsaicinoid จากการเกิดปฏิกิริยาออกซิเดชัน</t>
        </is>
      </c>
      <c r="G127" s="186" t="inlineStr">
        <is>
          <t>Preservative ป้องกันการเจริญเติบโตของเชื้อจุลินทรีย์</t>
        </is>
      </c>
      <c r="H127" s="186" t="inlineStr">
        <is>
          <t>Chelating agent ช่วยดักจับไอออนโลหะหนัก</t>
        </is>
      </c>
      <c r="I127" s="186" t="inlineStr">
        <is>
          <t>Penetration enhancer เพิ่มการดูดซึมผ่านชั้นผิวหนัง</t>
        </is>
      </c>
      <c r="J127" s="185" t="n">
        <v>1</v>
      </c>
      <c r="K127" s="186" t="inlineStr">
        <is>
          <t>✅ คำตอบที่ถูกต้อง: ข้อ ก. Neutralize carbopol เพื่อปรับค่า pH ให้เกิดโครงสร้างเจล
🎯 ทำไมข้อนี้ถึงถูก:
Carbopol เป็น polyacrylic acid polymer ที่สายโมเลกุลจะคลายตัวและเชื่อมขวางเกิดเป็นโครงสร้างเจลที่มีความหนืดสูงที่ pH 6-11 จึงต้องใช้ด่างอย่าง Triethanolamine เป็น neutralizing agent เพื่อปรับเพิ่ม pH ให้เกิดเจล
🔍 ข้ออื่นผิดเพราะอะไร:
• ข้อ ข.: การปกป้อง capsaicinoid หรือตัวยาจากการสลายตัวต้องใช้ antioxidant เช่น BHT หรือ BHA ไม่ใช่หน้าที่หลักของ Triethanolamine
• ข้อ ค.: Preservative ในตำรับยาน้ำและกึ่งแข็งมักใช้ parabens หรือ benzyl alcohol ไม่ใช่ Triethanolamine
• ข้อ ง.: Chelating agent ที่นิยมใช้ดักจับโลหะหนักคือ Disodium edetate (EDTA)
• ข้อ จ.: สารช่วยเพิ่มการซึมผ่านผิวหนังที่พบบ่อยได้แก่ propylene glycol, oleic acid หรือ ethanol</t>
        </is>
      </c>
      <c r="L127" s="186" t="n"/>
      <c r="M127" s="186" t="inlineStr">
        <is>
          <t>Product Group 4: Preformulation &amp; GMP</t>
        </is>
      </c>
      <c r="N127" s="186" t="inlineStr">
        <is>
          <t>4.3 Stability testing</t>
        </is>
      </c>
      <c r="O127" s="185" t="inlineStr">
        <is>
          <t>Product</t>
        </is>
      </c>
      <c r="P127" s="186" t="inlineStr">
        <is>
          <t>[SOURCE: ข้อสอบจริง PLE CC1 (Product) ปี 2565 ข้อ 2]</t>
        </is>
      </c>
      <c r="Q127" s="185" t="inlineStr">
        <is>
          <t>ข้อสอบจริง</t>
        </is>
      </c>
      <c r="R127" s="185" t="inlineStr">
        <is>
          <t>2565</t>
        </is>
      </c>
      <c r="S127" s="185" t="n"/>
    </row>
    <row r="128">
      <c r="A128" s="185" t="n">
        <v>126</v>
      </c>
      <c r="B128" s="186" t="n"/>
      <c r="C128" s="186" t="inlineStr">
        <is>
          <t>ในสูตรตำรับยาเม็ด Methimazole (MMI) ประกอบด้วย MMI, Lactose monohydrate, Magnesium stearate, Corn starch และ Talc สาร Talc ทำหน้าที่สำคัญใดในตำรับ</t>
        </is>
      </c>
      <c r="D128" s="186" t="n"/>
      <c r="E128" s="186" t="inlineStr">
        <is>
          <t>Diluent</t>
        </is>
      </c>
      <c r="F128" s="186" t="inlineStr">
        <is>
          <t>Disintegrant</t>
        </is>
      </c>
      <c r="G128" s="186" t="inlineStr">
        <is>
          <t>Glidant</t>
        </is>
      </c>
      <c r="H128" s="186" t="inlineStr">
        <is>
          <t>Preservative</t>
        </is>
      </c>
      <c r="I128" s="186" t="inlineStr">
        <is>
          <t>Chelating agent</t>
        </is>
      </c>
      <c r="J128" s="185" t="n">
        <v>3</v>
      </c>
      <c r="K128" s="186" t="inlineStr">
        <is>
          <t>✅ คำตอบที่ถูกต้อง: ข้อ ค. Glidant
🎯 ทำไมข้อนี้ถึงถูก:
Talc ทำหน้าที่เป็น Glidant (สารช่วยการไหล) ช่วยลดแรงเสียดทานระหว่างอนุภาคแกรนูล ทำให้ผงยาไหลลงสู่เบ้าตอกยา (die cavity) ได้อย่างสม่ำเสมอและป้องกันน้ำหนักเม็ดยาแปรปรวน
🔍 ข้ออื่นผิดเพราะอะไร:
• ข้อ ก.: Diluent (สารเพิ่มปริมาณ) ในตำรับนี้คือ Lactose monohydrate
• ข้อ ข.: Disintegrant (สารช่วยแตกตัว) ในตำรับนี้คือ Corn starch
• ข้อ ง.: Preservative (สารกันเสีย) ไม่นิยมใส่ในตำรับยาเม็ดชนิดแห้ง
• ข้อ จ.: Chelating agent คือสารดักจับโลหะ เช่น Disodium EDTA ไม่ใช่หน้าที่ของ Talc</t>
        </is>
      </c>
      <c r="L128" s="186" t="n"/>
      <c r="M128" s="186" t="inlineStr">
        <is>
          <t>Product Group 4: Preformulation &amp; GMP</t>
        </is>
      </c>
      <c r="N128" s="186" t="inlineStr">
        <is>
          <t>4.1 Excipients classification</t>
        </is>
      </c>
      <c r="O128" s="185" t="inlineStr">
        <is>
          <t>Product</t>
        </is>
      </c>
      <c r="P128" s="186" t="inlineStr">
        <is>
          <t>[SOURCE: ข้อสอบจริง PLE CC1 (Product) ปี 2565 ข้อ 5]</t>
        </is>
      </c>
      <c r="Q128" s="185" t="inlineStr">
        <is>
          <t>ข้อสอบจริง</t>
        </is>
      </c>
      <c r="R128" s="185" t="inlineStr">
        <is>
          <t>2565</t>
        </is>
      </c>
      <c r="S128" s="185" t="n"/>
    </row>
    <row r="129">
      <c r="A129" s="185" t="n">
        <v>127</v>
      </c>
      <c r="B129" s="186" t="n"/>
      <c r="C129" s="186" t="inlineStr">
        <is>
          <t>ในสูตรตำรับยาพ่นจมูก Mometasone furoate 0.05% nasal spray การเติมสารผสมระหว่าง Citric acid monohydrate และ Sodium citrate มีวัตถุประสงค์หลักเพื่อสิ่งใด</t>
        </is>
      </c>
      <c r="D129" s="186" t="n"/>
      <c r="E129" s="186" t="inlineStr">
        <is>
          <t>Preservative</t>
        </is>
      </c>
      <c r="F129" s="186" t="inlineStr">
        <is>
          <t>Buffering agent</t>
        </is>
      </c>
      <c r="G129" s="186" t="inlineStr">
        <is>
          <t>Antioxidant</t>
        </is>
      </c>
      <c r="H129" s="186" t="inlineStr">
        <is>
          <t>Solubilizer</t>
        </is>
      </c>
      <c r="I129" s="186" t="inlineStr">
        <is>
          <t>Tonicity-adjusting agent</t>
        </is>
      </c>
      <c r="J129" s="185" t="n">
        <v>2</v>
      </c>
      <c r="K129" s="186" t="inlineStr">
        <is>
          <t>✅ คำตอบที่ถูกต้อง: ข้อ ข. Buffering agent
🎯 ทำไมข้อนี้ถึงถูก:
Citric acid (กรดอ่อน) และ Sodium citrate (เกลือของกรดอ่อน) ทำหน้าที่ร่วมกันเป็น Buffering agent เพื่อควบคุมความเป็นกรด-ด่างของตำรับยาพ่นจมูกให้อยู่ในช่วง pH 4.0-5.0 ซึ่งเป็นช่วงที่ตัวยา mometasone มีความคงตัวสูงสุดและไม่ระคายเคืองเยื่อบุโพรงจมูก
🔍 ข้ออื่นผิดเพราะอะไร:
• ข้อ ก.: Preservative ในตำรับยานี้คือ Benzalkonium chloride หรือ Phenylethyl alcohol
• ข้อ ค.: สารต้านออกซิเดชัน (Antioxidant) ทั่วไปได้แก่ Sodium metabisulfite, BHT หรือ Ascorbic acid
• ข้อ ง.: Solubilizer หรือสารช่วยเพิ่มการละลายได้แก่ Polysorbate 80 หรือ Cyclodextrins
• ข้อ จ.: สารปรับความดันออสโมติก (Tonicity-adjusting agent) นิยมใช้ Sodium chloride หรือ Glycerin</t>
        </is>
      </c>
      <c r="L129" s="186" t="n"/>
      <c r="M129" s="186" t="inlineStr">
        <is>
          <t>Product Group 4: Preformulation &amp; GMP</t>
        </is>
      </c>
      <c r="N129" s="186" t="inlineStr">
        <is>
          <t>4.3 Stability testing</t>
        </is>
      </c>
      <c r="O129" s="185" t="inlineStr">
        <is>
          <t>Product</t>
        </is>
      </c>
      <c r="P129" s="186" t="inlineStr">
        <is>
          <t>[SOURCE: ข้อสอบจริง PLE CC1 (Product) ปี 2565 ข้อ 8]</t>
        </is>
      </c>
      <c r="Q129" s="185" t="inlineStr">
        <is>
          <t>ข้อสอบจริง</t>
        </is>
      </c>
      <c r="R129" s="185" t="inlineStr">
        <is>
          <t>2565</t>
        </is>
      </c>
      <c r="S129" s="185" t="n"/>
    </row>
    <row r="130">
      <c r="A130" s="185" t="n">
        <v>128</v>
      </c>
      <c r="B130" s="186" t="n"/>
      <c r="C130" s="186" t="inlineStr">
        <is>
          <t>ขั้นตอนสุดท้ายที่กฎหมายและมาตรฐาน GMP กำหนดสำหรับการตรวจรับรองรุ่นการผลิต (Lot release / Batch certification) ของผลิตภัณฑ์ชีววัตถุความเสี่ยงสูง เช่น วัคซีน ก่อนจะสามารถปล่อยออกสู่ท้องตลาดได้คือขั้นตอนใด</t>
        </is>
      </c>
      <c r="D130" s="186" t="n"/>
      <c r="E130" s="186" t="inlineStr">
        <is>
          <t>ไม่ต้องมีการตรวจสอบใดๆ เพิ่มเติมหากได้รับหนังสือสำคัญการขึ้นทะเบียนตำรับยาแล้ว</t>
        </is>
      </c>
      <c r="F130" s="186" t="inlineStr">
        <is>
          <t>ผ่านการตรวจสอบและปล่อยผ่านโดยฝ่ายประกันคุณภาพ (QA) ของโรงงานผู้ผลิตเท่านั้น</t>
        </is>
      </c>
      <c r="G130" s="186" t="inlineStr">
        <is>
          <t>ต้องผ่านการตรวจปล่อยรุ่นการผลิตโดยกรมควบคุมโรค</t>
        </is>
      </c>
      <c r="H130" s="186" t="inlineStr">
        <is>
          <t>ต้องผ่านการตรวจรับรองรุ่นการผลิตโดยสำนักงานคณะกรรมการอาหารและยา (อย.) เพียงฝ่ายเดียว</t>
        </is>
      </c>
      <c r="I130" s="186" t="inlineStr">
        <is>
          <t>ต้องผ่านการตรวจสอบและรับรองรุ่นการผลิตชีววัตถุโดยสถาบันชีววัตถุ กรมวิทยาศาสตร์การแพทย์</t>
        </is>
      </c>
      <c r="J130" s="185" t="n">
        <v>5</v>
      </c>
      <c r="K130" s="186" t="inlineStr">
        <is>
          <t>✅ คำตอบที่ถูกต้อง: ข้อ จ. ต้องผ่านการตรวจสอบและรับรองรุ่นการผลิตชีววัตถุโดยสถาบันชีววัตถุ กรมวิทยาศาสตร์การแพทย์
🎯 ทำไมข้อนี้ถึงถูก:
วัคซีนเป็นชีววัตถุที่มีความเสี่ยงสูง (High-risk biological product) ตามกฎหมายการควบคุมรุ่นการผลิตชีววัตถุ (Lot release) จะต้องส่งตัวอย่างและเอกสารการผลิตให้สถาบันชีววัตถุ กรมวิทยาศาสตร์การแพทย์ (DMSc) ทำการตรวจวิเคราะห์ทางห้องปฏิบัติการและออกหนังสือรับรองรุ่นการผลิตก่อนจำหน่ายทุกรุ่น
🔍 ข้ออื่นผิดเพราะอะไร:
• ข้อ ก.: การขึ้นทะเบียนตำรับยาเป็นเพียงการอนุญาตสูตรตำรับ แต่การผลิตจริงแต่ละรุ่นต้องผ่านการตรวจ lot release ทุกครั้ง
• ข้อ ข.: ฝ่าย QA ของผู้ผลิตต้องตรวจปล่อยขั้นต้น แต่สำหรับชีววัตถุควบคุมพิเศษจะต้องผ่านการตรวจรับรองจากหน่วยงานควบคุมภาครัฐ (NCL) อีกชั้นหนึ่งเสมอ
• ข้อ ค.: กรมควบคุมโรคทำหน้าที่จัดซื้อ จัดสรร และกระจายวัคซีนตามแผนงานสร้างเสริมภูมิคุ้มกันโรค ไม่ได้ทำหน้าที่ตรวจวิเคราะห์รับรองมาตรฐานทางห้องปฏิบัติการ
• ข้อ ง.: อย. ทำหน้าที่กำกับดูแลกฎระเบียบและทะเบียนยา แต่หน่วยงานห้องปฏิบัติการอ้างอิงแห่งชาติที่ตรวจวิเคราะห์และออกใบรับรองชีววัตถุคือกรมวิทยาศาสตร์การแพทย์</t>
        </is>
      </c>
      <c r="L130" s="186" t="n"/>
      <c r="M130" s="186" t="inlineStr">
        <is>
          <t>Product Group 4: Preformulation &amp; GMP</t>
        </is>
      </c>
      <c r="N130" s="186" t="inlineStr">
        <is>
          <t>4.4 Good Manufacturing Practice</t>
        </is>
      </c>
      <c r="O130" s="185" t="inlineStr">
        <is>
          <t>Product</t>
        </is>
      </c>
      <c r="P130" s="186" t="inlineStr">
        <is>
          <t>[SOURCE: ข้อสอบจริง PLE CC1 (Product) ปี 2565 ข้อ 13]</t>
        </is>
      </c>
      <c r="Q130" s="185" t="inlineStr">
        <is>
          <t>ข้อสอบจริง</t>
        </is>
      </c>
      <c r="R130" s="185" t="inlineStr">
        <is>
          <t>2565</t>
        </is>
      </c>
      <c r="S130" s="185" t="n"/>
    </row>
    <row r="131">
      <c r="A131" s="185" t="n">
        <v>129</v>
      </c>
      <c r="B131" s="186" t="n"/>
      <c r="C131" s="186" t="inlineStr">
        <is>
          <t>พอลิเมอร์ชนิดใดต่อไปนี้มีคุณสมบัติโดดเด่นในการเป็น Thermosensitive hydrogel ซึ่งมีสภาวะเป็นของเหลว (sol) ที่อุณหภูมิห้องหรือที่อุณหภูมิต่ำ แต่จะเกิดการรวมตัวเปลี่ยนเป็นเจลหนืด (gel) เมื่อสัมผัสกับอุณหภูมิของร่างกาย (Reverse thermal gelation)</t>
        </is>
      </c>
      <c r="D131" s="186" t="n"/>
      <c r="E131" s="186" t="inlineStr">
        <is>
          <t>Carbomer (Carbopol 934)</t>
        </is>
      </c>
      <c r="F131" s="186" t="inlineStr">
        <is>
          <t>Poloxamer (Pluronic F-127)</t>
        </is>
      </c>
      <c r="G131" s="186" t="inlineStr">
        <is>
          <t>Hydroxyethyl cellulose (HEC)</t>
        </is>
      </c>
      <c r="H131" s="186" t="inlineStr">
        <is>
          <t>Polyvinyl chloride (PVC)</t>
        </is>
      </c>
      <c r="I131" s="186" t="inlineStr">
        <is>
          <t>Sodium carboxymethylcellulose (Na-CMC)</t>
        </is>
      </c>
      <c r="J131" s="185" t="n">
        <v>2</v>
      </c>
      <c r="K131" s="186" t="inlineStr">
        <is>
          <t>✅ คำตอบที่ถูกต้อง: ข้อ ข. Poloxamer (Pluronic F-127)
🎯 ทำไมข้อนี้ถึงถูก:
Poloxamer (โดยเฉพาะ Poloxamer 407 หรือ Pluronic F-127) เป็น triblock copolymer ชนิด PEO-PPO-PEO ที่มีคุณสมบัติ Reverse thermal gelation โดยที่อุณหภูมิต่ำโมเลกุลจะละลายน้ำได้ดีเป็น sol แต่เมื่ออุณหภูมิสูงขึ้นถึงอุณหภูมิร่างกาย (37 องศาเซลเซียส) สาย PPO จะสูญเสียชั้น hydration และเกิด micellization รวมตัวกันเป็นร่างแหเจลหนืด
🔍 ข้ออื่นผิดเพราะอะไร:
• ข้อ ก.: Carbomer ต้องการการปรับความเป็นด่าง (neutralization) เพื่อเกิดเจล ไม่ได้ขึ้นกับอุณหภูมิร่างกาย
• ข้อ ค.: Hydroxyethyl cellulose ละลายน้ำให้สารละลายหนืดปกติ ความหนืดจะลดลงเมื่ออุณหภูมิสูงขึ้น
• ข้อ ง.: Polyvinyl chloride เป็นพลาสติกที่ไม่ละลายน้ำ นิยมใช้ผลิตถุงน้ำเกลือและท่อส่งยา
• ข้อ จ.: Sodium carboxymethylcellulose เป็น anionic polymer ให้ความหนืดทั่วไป ไม่แสดงคุณสมบัติ reverse thermal gelation</t>
        </is>
      </c>
      <c r="L131" s="186" t="n"/>
      <c r="M131" s="186" t="inlineStr">
        <is>
          <t>Product Group 4: Preformulation &amp; GMP</t>
        </is>
      </c>
      <c r="N131" s="186" t="inlineStr">
        <is>
          <t>4.4 Good Manufacturing Practice</t>
        </is>
      </c>
      <c r="O131" s="185" t="inlineStr">
        <is>
          <t>Product</t>
        </is>
      </c>
      <c r="P131" s="186" t="inlineStr">
        <is>
          <t>[SOURCE: ข้อสอบจริง PLE CC1 (Product) ปี 2565 ข้อ 25]</t>
        </is>
      </c>
      <c r="Q131" s="185" t="inlineStr">
        <is>
          <t>ข้อสอบจริง</t>
        </is>
      </c>
      <c r="R131" s="185" t="inlineStr">
        <is>
          <t>2565</t>
        </is>
      </c>
      <c r="S131" s="185" t="n"/>
    </row>
    <row r="132">
      <c r="A132" s="185" t="n">
        <v>130</v>
      </c>
      <c r="B132" s="186" t="n"/>
      <c r="C132" s="186" t="inlineStr">
        <is>
          <t>ในการควบคุมคุณภาพเภสัชภัณฑ์ตามมาตรฐานสากล (ICH Q3A/B และ USP &lt;1086&gt;) การทดสอบสิ่งเจือปนและสารสลายตัว (Impurities and Degradation products) มีวัตถุประสงค์หลักเพื่อสิ่งใด</t>
        </is>
      </c>
      <c r="D132" s="186" t="n"/>
      <c r="E132" s="186" t="inlineStr">
        <is>
          <t>เพื่อประเมินความคงตัวและความปลอดภัยของยา โดยควบคุมสารสลายตัวไม่ให้เกินเกณฑ์กำหนดที่อาจก่อความเป็นพิษ</t>
        </is>
      </c>
      <c r="F132" s="186" t="inlineStr">
        <is>
          <t>เพื่อเพิ่มอัตราการละลายและการดูดซึมของตัวยาสำคัญเข้าสู่กระแสเลือด</t>
        </is>
      </c>
      <c r="G132" s="186" t="inlineStr">
        <is>
          <t>เพื่อควบคุมความหนืดและลักษณะทางกายภาพภายนอกของรูปแบบยา</t>
        </is>
      </c>
      <c r="H132" s="186" t="inlineStr">
        <is>
          <t>เพื่อทดแทนการวิเคราะห์หาปริมาณสารสำคัญ (Assay) ของผลิตภัณฑ์สำเร็จรูป</t>
        </is>
      </c>
      <c r="I132" s="186" t="inlineStr">
        <is>
          <t>เพื่อตรวจสอบการปนเปื้อนของเชื้อจุลินทรีย์ก่อโรคในกระบวนการผลิต</t>
        </is>
      </c>
      <c r="J132" s="185" t="n">
        <v>1</v>
      </c>
      <c r="K132" s="186" t="inlineStr">
        <is>
          <t>✅ คำตอบที่ถูกต้อง: ข้อ ก. เพื่อประเมินความคงตัวและความปลอดภัยของยา โดยควบคุมสารสลายตัวไม่ให้เกินเกณฑ์กำหนดที่อาจก่อความเป็นพิษ
🎯 ทำไมข้อนี้ถึงถูก:
การทดสอบสิ่งเจือปน (Impurities testing) มุ่งเน้นการตรวจวัดสารอินทรีย์แปลกปลอม สารตั้งต้นสังเคราะห์ที่หลงเหลือ และสารสลายตัวที่เกิดขึ้นระหว่างการเก็บรักษา เพื่อควบคุมปริมาณไม่ให้เกินเกณฑ์ Qualification threshold ตามแนวทาง ICH เพื่อรับรองความปลอดภัยและคุณภาพของยาตลอดอายุการใช้งาน
🔍 ข้ออื่นผิดเพราะอะไร:
• ข้อ ข.: การเพิ่มการละลายและการดูดซึมยาเป็นเป้าหมายของการออกแบบสูตรตำรับ (formulation development) ไม่ใช่เป้าหมายของการทดสอบสิ่งเจือปน
• ข้อ ค.: การควบคุมความหนืดและลักษณะกายภาพประเมินจาก Viscosity และ Description
• ข้อ ง.: การทดสอบ Impurities ไม่สามารถทดแทน Assay ได้ ทั้งสองหัวข้อเป็นการทดสอบที่ต้องทำควบคู่กันตามเกณฑ์ Universal tests
• ข้อ จ.: การตรวจสอบจุลินทรีย์จะประเมินผ่าน Microbial enumeration test และ Test for specified microorganisms ไม่ใช่การทดสอบสิ่งเจือปนทางเคมี</t>
        </is>
      </c>
      <c r="L132" s="186" t="inlineStr">
        <is>
          <t>cc1_product/image12.png</t>
        </is>
      </c>
      <c r="M132" s="186" t="inlineStr">
        <is>
          <t>Product Group 4: Preformulation &amp; GMP</t>
        </is>
      </c>
      <c r="N132" s="186" t="inlineStr">
        <is>
          <t>4.3 Stability testing</t>
        </is>
      </c>
      <c r="O132" s="185" t="inlineStr">
        <is>
          <t>Product</t>
        </is>
      </c>
      <c r="P132" s="186" t="inlineStr">
        <is>
          <t>[SOURCE: ข้อสอบจริง PLE CC1 (Product) ปี 2565 ข้อ 29] [RECONSTRUCTED: ปรับแต่งและเติมเต็มบริบทโจทย์เพื่อความสมบูรณ์ จากคำสำคัญ Impurities ในข้อสอบจำ]</t>
        </is>
      </c>
      <c r="Q132" s="185" t="inlineStr">
        <is>
          <t>ข้อสอบจริง</t>
        </is>
      </c>
      <c r="R132" s="185" t="inlineStr">
        <is>
          <t>2565</t>
        </is>
      </c>
      <c r="S132" s="185" t="n"/>
    </row>
    <row r="133">
      <c r="A133" s="185" t="n">
        <v>131</v>
      </c>
      <c r="B133" s="186" t="n"/>
      <c r="C133" s="186" t="inlineStr">
        <is>
          <t>จากกราฟความสัมพันธ์ระหว่างค่าคงที่อัตราการสลายตัวของยาในรูป log k กับค่า pH ของสารละลาย (pH-rate profile) ข้อใดต่อไปนี้กล่าวถูกต้อง</t>
        </is>
      </c>
      <c r="D133" s="186" t="inlineStr">
        <is>
          <t>cc1_product/image24.png</t>
        </is>
      </c>
      <c r="E133" s="186" t="inlineStr">
        <is>
          <t>กราฟนี้แสดงความสัมพันธ์ของความสามารถในการละลาย (Solubility) กับ pH</t>
        </is>
      </c>
      <c r="F133" s="186" t="inlineStr">
        <is>
          <t>ปฏิกิริยาการสลายตัวของยานี้เป็นปฏิกิริยาอันดับศูนย์ (Zero-order reaction) ในทุกช่วง pH</t>
        </is>
      </c>
      <c r="G133" s="186" t="inlineStr">
        <is>
          <t>ที่ pH เท่ากับ 4.0 ตัวยามีอัตราการสลายตัวสูงสุดและไม่คงตัวที่สุด</t>
        </is>
      </c>
      <c r="H133" s="186" t="inlineStr">
        <is>
          <t>ในช่วงที่ pH มากกว่า 4.0 อัตราการสลายตัวของยาถูกเร่งโดยด่าง (Base catalysis)</t>
        </is>
      </c>
      <c r="I133" s="186" t="inlineStr">
        <is>
          <t>ยานี้มีความคงตัวสูงสุดเมื่ออยู่ในสารละลายที่มีค่า pH เท่ากับ 1.0</t>
        </is>
      </c>
      <c r="J133" s="185" t="n">
        <v>4</v>
      </c>
      <c r="K133" s="186" t="inlineStr">
        <is>
          <t>✅ คำตอบที่ถูกต้อง: ข้อ ง. ในช่วงที่ pH มากกว่า 4.0 อัตราการสลายตัวของยาถูกเร่งโดยด่าง (Base catalysis)
🎯 ทำไมข้อนี้ถึงถูก:
จากกราฟรูปตัว V ที่ pH 4.0 ค่า log k มีค่าต่ำสุด แสดงว่ายานี้มีความคงตัวสูงสุดที่ pH 4.0 และในช่วง pH ต่ำกว่า 4.0 ค่า log k จะสูงขึ้นเมื่อ pH ต่ำลง (Acid-catalyzed hydrolysis) ในขณะที่ช่วง pH มากกว่า 4.0 เมื่อ pH เพิ่มขึ้น ค่า log k จะเพิ่มขึ้น แสดงว่าการสลายตัวถูกเร่งปฏิกิริยาโดยด่าง (Base catalysis)
🔍 ข้ออื่นผิดเพราะอะไร:
• ข้อ ก.: แกน Y ของกราฟคือ log k (reaction rate constant) แสดงถึงอัตราการสลายตัวของยา ไม่ใช่ความสามารถในการละลาย
• ข้อ ข.: กราฟ pH-rate profile ไม่ได้บอกอันดับของปฏิกิริยา (Reaction order) ปฏิกิริยาไฮโดรไลซิสส่วนใหญ่มักเป็น pseudo-first order
• ข้อ ค.: ที่จุดต่ำสุดของกราฟ (pH 4.0) ค่า log k ต่ำสุด หมายถึงยาเกิดการสลายตัวช้าที่สุดและมีความคงตัวสูงที่สุด
• ข้อ จ.: ที่ pH 1.0 ค่า log k มีค่าสูงมาก แสดงว่าตัวยาถูกเร่งการสลายตัวด้วยกรดและมีความคงตัวต่ำ</t>
        </is>
      </c>
      <c r="L133" s="186" t="n"/>
      <c r="M133" s="186" t="inlineStr">
        <is>
          <t>Product Group 4: Preformulation &amp; GMP</t>
        </is>
      </c>
      <c r="N133" s="186" t="inlineStr">
        <is>
          <t>4.3 Stability testing</t>
        </is>
      </c>
      <c r="O133" s="185" t="inlineStr">
        <is>
          <t>Product</t>
        </is>
      </c>
      <c r="P133" s="186" t="inlineStr">
        <is>
          <t>[SOURCE: ข้อสอบจริง PLE CC1 (Product) ปี 2565 ข้อ 50]</t>
        </is>
      </c>
      <c r="Q133" s="185" t="inlineStr">
        <is>
          <t>ข้อสอบจริง</t>
        </is>
      </c>
      <c r="R133" s="185" t="inlineStr">
        <is>
          <t>2565</t>
        </is>
      </c>
      <c r="S133" s="185" t="n"/>
    </row>
    <row r="134">
      <c r="A134" s="185" t="n">
        <v>132</v>
      </c>
      <c r="B134" s="186" t="n"/>
      <c r="C134" s="186" t="inlineStr">
        <is>
          <t>ในการบริหารจัดการระบบประกันคุณภาพ (Quality Assurance: QA) และเอกสารคุณภาพตามหลักเกณฑ์ GMP / ISO 9001 การเรียงลำดับชั้นความสำคัญของเอกสารคุณภาพจากระดับนโยบายสูงสุดลงสู่ระดับปฏิบัติการข้อใดถูกต้อง</t>
        </is>
      </c>
      <c r="D134" s="186" t="n"/>
      <c r="E134" s="186" t="inlineStr">
        <is>
          <t>Quality Policy / Quality Manual &gt; Organization Chart &gt; Standard Operating Procedures (SOP) &gt; Work Instructions &amp; Records</t>
        </is>
      </c>
      <c r="F134" s="186" t="inlineStr">
        <is>
          <t>Standard Operating Procedures (SOP) &gt; Quality Manual &gt; Quality Policy &gt; Batch Records</t>
        </is>
      </c>
      <c r="G134" s="186" t="inlineStr">
        <is>
          <t>Organization Chart &gt; Standard Operating Procedures (SOP) &gt; Quality Manual &gt; Quality Policy</t>
        </is>
      </c>
      <c r="H134" s="186" t="inlineStr">
        <is>
          <t>Work Instructions &gt; Quality Policy &gt; Organization Chart &gt; SOP</t>
        </is>
      </c>
      <c r="I134" s="186" t="inlineStr">
        <is>
          <t>Batch Manufacturing Record (BMR) &gt; Quality Manual &gt; SOP &gt; Policy</t>
        </is>
      </c>
      <c r="J134" s="185" t="n">
        <v>1</v>
      </c>
      <c r="K134" s="186" t="inlineStr">
        <is>
          <t>✅ คำตอบที่ถูกต้อง: ข้อ ก. Quality Policy / Quality Manual &gt; Organization Chart &gt; Standard Operating Procedures (SOP) &gt; Work Instructions &amp; Records
🎯 ทำไมข้อนี้ถึงถูก:
โครงสร้างลำดับชั้นของเอกสารระบบคุณภาพ (Hierarchy of Quality Documents) เริ่มจากระดับที่ 1: นโยบายคุณภาพและคู่มือคุณภาพ (Quality Policy &amp; Quality Manual) ตามด้วยระดับที่ 2: ผังองค์กรและระเบียบปฏิบัติ (Organization Chart &amp; Procedures), ระดับที่ 3: วิธีปฏิบัติงานมาตรฐาน (SOPs) และระดับที่ 4: บันทึกการปฏิบัติงานและแบบฟอร์ม (Records &amp; Forms)
🔍 ข้ออื่นผิดเพราะอะไร:
• ข้อ ข.: SOP เป็นเอกสารระดับปฏิบัติการ ลำดับความสำคัญต้องอยู่ต่ำกว่านโยบายคุณภาพและคู่มือคุณภาพ
• ข้อ ค.: ผังองค์กรเป็นเอกสารประกอบระเบียบปฏิบัติ ต้องอยู่ภายใต้กรอบของนโยบายคุณภาพสูงสุด
• ข้อ ง.: Work Instructions เป็นเอกสารระดับล่างสุดที่ให้รายละเอียดเฉพาะงาน ไม่สามารถอยู่เหนือระดับนโยบายได้
• ข้อ จ.: Batch Manufacturing Record เป็นบันทึกหลักฐานการผลิต (Level 4 Records) ซึ่งอยู่ระดับฐานล่างสุดของพีระมิดเอกสารคุณภาพ</t>
        </is>
      </c>
      <c r="L134" s="186" t="n"/>
      <c r="M134" s="186" t="inlineStr">
        <is>
          <t>Product Group 4: Preformulation &amp; GMP</t>
        </is>
      </c>
      <c r="N134" s="186" t="inlineStr">
        <is>
          <t>4.4 Good Manufacturing Practice</t>
        </is>
      </c>
      <c r="O134" s="185" t="inlineStr">
        <is>
          <t>Product</t>
        </is>
      </c>
      <c r="P134" s="186" t="inlineStr">
        <is>
          <t>[SOURCE: ข้อสอบจริง PLE CC1 (Product) ปี 2565 ข้อ 56]</t>
        </is>
      </c>
      <c r="Q134" s="185" t="inlineStr">
        <is>
          <t>ข้อสอบจริง</t>
        </is>
      </c>
      <c r="R134" s="185" t="inlineStr">
        <is>
          <t>2565</t>
        </is>
      </c>
      <c r="S134" s="185" t="n"/>
    </row>
    <row r="135">
      <c r="A135" s="185" t="n">
        <v>133</v>
      </c>
      <c r="B135" s="186" t="n"/>
      <c r="C135" s="186" t="inlineStr">
        <is>
          <t>สารพอลิเมอร์ชนิดใดนิยมนำมาใช้ขึ้นรูปเป็นโพรงหลุม (Cavity) ในแผงบรรจุยาชนิดบลิสเตอร์ (Blister pack) เพื่อให้มีประสิทธิภาพในการป้องกันการซึมผ่านของไอน้ำและความชื้นได้สูงที่สุด</t>
        </is>
      </c>
      <c r="D135" s="186" t="n"/>
      <c r="E135" s="186" t="inlineStr">
        <is>
          <t>Polyvinyl Chloride (PVC)</t>
        </is>
      </c>
      <c r="F135" s="186" t="inlineStr">
        <is>
          <t>Polypropylene (PP)</t>
        </is>
      </c>
      <c r="G135" s="186" t="inlineStr">
        <is>
          <t>Polyvinylidene Chloride (PVDC)</t>
        </is>
      </c>
      <c r="H135" s="186" t="inlineStr">
        <is>
          <t>Polyethylene (PE)</t>
        </is>
      </c>
      <c r="I135" s="186" t="inlineStr">
        <is>
          <t>Polychlorotrifluoroethylene (PCTFE)</t>
        </is>
      </c>
      <c r="J135" s="185" t="n">
        <v>5</v>
      </c>
      <c r="K135" s="186" t="inlineStr">
        <is>
          <t>✅ คำตอบที่ถูกต้อง: ข้อ จ. Polychlorotrifluoroethylene (PCTFE)
🎯 ทำไมข้อนี้ถึงถูก:
Polychlorotrifluoroethylene (PCTFE หรือชื่อทางการค้า Aclar) มีอัตราการซึมผ่านของไอน้ำต่ำที่สุด (Lowest Water Vapor Transmission Rate; WVTR) เมื่อเทียบกับพอลิเมอร์ชนิดอื่น จึงจัดเป็นวัสดุป้องกันความชื้นเกรดพรีเมียมสูงสุดสำหรับการทำแผงฟิล์มบลิสเตอร์ของยาที่ไวต่อความชื้นสูง
🔍 ข้ออื่นผิดเพราะอะไร:
• ข้อ ก.: Polyvinyl Chloride (PVC) เป็นวัสดุขึ้นรูปง่ายและราคาประหยัดที่สุด แต่มีคุณสมบัติป้องกันไอน้ำและความชื้นได้ต่ำที่สุด
• ข้อ ข.: Polypropylene (PP) ทนความร้อนและป้องกันความชื้นได้ปานกลาง แต่มักขึ้นรูปด้วยความร้อนได้ยากและเปราะกว่าที่อุณหภูมิต่ำ
• ข้อ ค.: Polyvinylidene Chloride (PVDC) ใช้เคลือบบนแผ่นฟิล์ม PVC เพื่อเพิ่มคุณสมบัติกันความชื้นและแก๊สได้ดี แต่ยังมีค่า WVTR สูงกว่า PCTFE
• ข้อ ง.: Polyethylene (PE) นิยมใช้ทำขวดพลาสติกหรือชั้นประสานความร้อน (Sealing layer) ไม่นิยมนำมาเป่าขึ้นรูปเป็น Cavity ของแผงบลิสเตอร์เดี่ยว</t>
        </is>
      </c>
      <c r="L135" s="186" t="n"/>
      <c r="M135" s="186" t="inlineStr">
        <is>
          <t>Product Group 4: Preformulation &amp; GMP</t>
        </is>
      </c>
      <c r="N135" s="186" t="inlineStr">
        <is>
          <t>4.2 Container &amp; Closure Systems</t>
        </is>
      </c>
      <c r="O135" s="185" t="inlineStr">
        <is>
          <t>Product</t>
        </is>
      </c>
      <c r="P135" s="186" t="inlineStr">
        <is>
          <t>[SOURCE: ข้อสอบจริง PLE CC1 (Product) ปี 2564 ข้อ 9]</t>
        </is>
      </c>
      <c r="Q135" s="185" t="inlineStr">
        <is>
          <t>ข้อสอบจริง</t>
        </is>
      </c>
      <c r="R135" s="185" t="inlineStr">
        <is>
          <t>2564</t>
        </is>
      </c>
      <c r="S135" s="185" t="n"/>
    </row>
    <row r="136">
      <c r="A136" s="185" t="n">
        <v>134</v>
      </c>
      <c r="B136" s="186" t="n"/>
      <c r="C136" s="186" t="inlineStr">
        <is>
          <t>วัตถุดิบผงยาจากบริษัทใดมีแนวโน้มที่จะดูดซับความชื้นและเกิดปฏิกิริยาการสลายตัวด้วยน้ำ (Hydrolysis) ได้รวดเร็วและง่ายที่สุดในระหว่างกระบวนการผลิตและการเก็บรักษา</t>
        </is>
      </c>
      <c r="D136" s="186" t="n"/>
      <c r="E136" s="186" t="inlineStr">
        <is>
          <t>บริษัท A ที่ผลิตผงยาขนาดอนุภาคเฉลี่ย 250 ไมครอน</t>
        </is>
      </c>
      <c r="F136" s="186" t="inlineStr">
        <is>
          <t>บริษัท B ที่ผลิตผงยาขนาดอนุภาคเฉลี่ย 150 ไมครอน</t>
        </is>
      </c>
      <c r="G136" s="186" t="inlineStr">
        <is>
          <t>บริษัท C ที่ผลิตผงยาขนาดอนุภาคเฉลี่ย 10 ไมครอน</t>
        </is>
      </c>
      <c r="H136" s="186" t="inlineStr">
        <is>
          <t>บริษัท D ที่ผลิตผงยาขนาดอนุภาคเฉลี่ย 500 ไมครอน</t>
        </is>
      </c>
      <c r="I136" s="186" t="inlineStr">
        <is>
          <t>บริษัท E ที่ผลิตผงยาขนาดอนุภาคเฉลี่ย 1000 ไมครอน</t>
        </is>
      </c>
      <c r="J136" s="185" t="n">
        <v>3</v>
      </c>
      <c r="K136" s="186" t="inlineStr">
        <is>
          <t>✅ คำตอบที่ถูกต้อง: ข้อ ค. บริษัท C ที่ผลิตผงยาขนาดอนุภาคเฉลี่ย 10 ไมครอน
🎯 ทำไมข้อนี้ถึงถูก:
ตามหลักการทางเคมีกายภาพ ขนาดอนุภาคที่มีขนาดเล็กที่สุด (บริษัท C ขนาด 10 ไมครอน) จะมีพื้นที่ผิวจำเพาะต่อหน่วยน้ำหนัก (Specific surface area) สูงที่สุด ส่งผลให้มีพื้นที่สัมผัสกับไอน้ำในอากาศและเกิดปฏิกิริยา Hydrolysis บนผิวสัมผัสได้รวดเร็วที่สุดตามจลนศาสตร์เคมี
🔍 ข้ออื่นผิดเพราะอะไร:
• ข้อ ก.: ขนาดอนุภาค 250 ไมครอน มีพื้นที่ผิวจำเพาะน้อยกว่าขนาด 10 ไมครอนอย่างมาก จึงเกิดการสลายตัวช้ากว่า
• ข้อ ข.: ขนาดอนุภาค 150 ไมครอน แม้จะมีขนาดเล็กลงแต่พื้นที่ผิวสัมผัสยังคงน้อยกว่าผงไมโครไนซ์ขนาด 10 ไมครอน
• ข้อ ง.: ขนาดอนุภาค 500 ไมครอน มีพื้นที่ผิวสัมผัสความชื้นน้อยกว่า จึงเกิด Hydrolysis ช้ากว่า
• ข้อ จ.: ขนาดอนุภาค 1000 ไมครอน (ขนาดเม็ดหยาบ) มีพื้นที่ผิวจำเพาะต่ำที่สุดและมีความคงตัวต่อความชื้นสัมพัทธ์สูงที่สุดในกลุ่ม</t>
        </is>
      </c>
      <c r="L136" s="186" t="n"/>
      <c r="M136" s="186" t="inlineStr">
        <is>
          <t>Product Group 4: Preformulation &amp; GMP</t>
        </is>
      </c>
      <c r="N136" s="186" t="inlineStr">
        <is>
          <t>4.3 Stability testing</t>
        </is>
      </c>
      <c r="O136" s="185" t="inlineStr">
        <is>
          <t>Product</t>
        </is>
      </c>
      <c r="P136" s="186" t="inlineStr">
        <is>
          <t>[SOURCE: ข้อสอบจริง PLE CC1 (Product) ปี 2564 ข้อ 13]</t>
        </is>
      </c>
      <c r="Q136" s="185" t="inlineStr">
        <is>
          <t>ข้อสอบจริง</t>
        </is>
      </c>
      <c r="R136" s="185" t="inlineStr">
        <is>
          <t>2564</t>
        </is>
      </c>
      <c r="S136" s="185" t="n"/>
    </row>
    <row r="137">
      <c r="A137" s="185" t="n">
        <v>135</v>
      </c>
      <c r="B137" s="186" t="n"/>
      <c r="C137" s="186" t="inlineStr">
        <is>
          <t>ข้อกำหนดมาตรฐานวัตถุดิบตัวยา Methimazole ตามเภสัชตำรับ USP ระบุว่า Methimazole contains not less than 98.0% and not more than 102.0% calculated on the dried basis ข้อความ on the dried basis สัมพันธ์กับการทดสอบในหัวข้อใดก่อนนำค่าไปคำนวณปริมาณตัวยาสำคัญ</t>
        </is>
      </c>
      <c r="D137" s="186" t="n"/>
      <c r="E137" s="186" t="inlineStr">
        <is>
          <t>Organic impurities</t>
        </is>
      </c>
      <c r="F137" s="186" t="inlineStr">
        <is>
          <t>Loss on drying</t>
        </is>
      </c>
      <c r="G137" s="186" t="inlineStr">
        <is>
          <t>Uniformity of dosage units</t>
        </is>
      </c>
      <c r="H137" s="186" t="inlineStr">
        <is>
          <t>Residue on ignition</t>
        </is>
      </c>
      <c r="I137" s="186" t="inlineStr">
        <is>
          <t>Dissolution</t>
        </is>
      </c>
      <c r="J137" s="185" t="n">
        <v>2</v>
      </c>
      <c r="K137" s="186" t="inlineStr">
        <is>
          <t>✅ คำตอบที่ถูกต้อง: ข้อ ข. Loss on drying
🎯 ทำไมข้อนี้ถึงถูก:
คำว่า calculated on the dried basis ตามเภสัชตำรับหมายถึง การคำนวณหาเปอร์เซ็นต์ความแรงของตัวยาสำคัญโดยหักเปอร์เซ็นต์ของน้ำและสารระเหยที่สูญเสียไปจากการอบแห้งที่อุณหภูมิและเวลาที่กำหนดออกก่อน ซึ่งทำการตรวจวัดด้วยหัวข้อ Loss on Drying (LOD) ตาม USP บท 731
🔍 ข้ออื่นผิดเพราะอะไร:
• ข้อ ก.: Organic impurities เป็นการตรวจหาสารเจือปนอินทรีย์ที่อาจหลงเหลือจากการสังเคราะห์ตัวยา
• ข้อ ค.: Uniformity of dosage units เป็นหัวข้อการควบคุมคุณภาพของผลิตภัณฑ์ยาสำเร็จรูป (ยาเม็ดหรือแคปซูล) ไม่ใช่วัตถุดิบยาผง
• ข้อ ง.: Residue on ignition เป็นการตรวจหาสารเถ้าอนินทรีย์ที่ไม่ระเหยหลังการเผาที่อุณหภูมิสูง
• ข้อ จ.: Dissolution เป็นการทดสอบอัตราการละลายของผลิตภัณฑ์ยาสำเร็จรูป</t>
        </is>
      </c>
      <c r="L137" s="186" t="n"/>
      <c r="M137" s="186" t="inlineStr">
        <is>
          <t>Product Group 4: Preformulation &amp; GMP</t>
        </is>
      </c>
      <c r="N137" s="186" t="inlineStr">
        <is>
          <t>4.4 Good Manufacturing Practice</t>
        </is>
      </c>
      <c r="O137" s="185" t="inlineStr">
        <is>
          <t>Product</t>
        </is>
      </c>
      <c r="P137" s="186" t="inlineStr">
        <is>
          <t>[SOURCE: ข้อสอบจริง PLE CC1 (Product) ปี 2564 ข้อ 32]</t>
        </is>
      </c>
      <c r="Q137" s="185" t="inlineStr">
        <is>
          <t>ข้อสอบจริง</t>
        </is>
      </c>
      <c r="R137" s="185" t="inlineStr">
        <is>
          <t>2564</t>
        </is>
      </c>
      <c r="S137" s="185" t="n"/>
    </row>
    <row r="138">
      <c r="A138" s="185" t="n">
        <v>136</v>
      </c>
      <c r="B138" s="186" t="n"/>
      <c r="C138" s="186" t="inlineStr">
        <is>
          <t>เกณฑ์การกำหนดวันสิ้นสุดการใช้ (Beyond-Use Date; BUD) สำหรับยาเตรียมเฉพาะรายชนิดยาน้ำรับประทานที่มีน้ำเป็นกระสายยา (Water-containing oral formulations) ตามมาตรฐานเภสัชตำรับ USP บท 795 ควรกำหนดระยะเวลาไม่เกินกี่วันและต้องเก็บรักษาในสภาวะใดหากไม่มีข้อมูลความคงตัวเฉพาะ</t>
        </is>
      </c>
      <c r="D138" s="186" t="n"/>
      <c r="E138" s="186" t="inlineStr">
        <is>
          <t>ไม่เกิน 14 วัน และต้องเก็บในตู้เย็นอุณหภูมิ 2 ถึง 8 องศาเซลเซียส</t>
        </is>
      </c>
      <c r="F138" s="186" t="inlineStr">
        <is>
          <t>ไม่เกิน 30 วัน ที่อุณหภูมิห้องควบคุม</t>
        </is>
      </c>
      <c r="G138" s="186" t="inlineStr">
        <is>
          <t>ไม่เกิน 60 วัน ในตู้เย็น</t>
        </is>
      </c>
      <c r="H138" s="186" t="inlineStr">
        <is>
          <t>ไม่เกิน 7 วัน ที่อุณหภูมิห้อง</t>
        </is>
      </c>
      <c r="I138" s="186" t="inlineStr">
        <is>
          <t>ไม่เกิน 6 เดือน หรือตามวันหมดอายุของวัตถุดิบ</t>
        </is>
      </c>
      <c r="J138" s="185" t="n">
        <v>1</v>
      </c>
      <c r="K138" s="186" t="inlineStr">
        <is>
          <t>✅ คำตอบที่ถูกต้อง: ข้อ ก. ไม่เกิน 6 เดือน หรือไม่เกินวันหมดอายุที่สั้นที่สุดของวัตถุดิบในตำรับ
🎯 ทำไมข้อนี้ถึงถูก:
ตามเกณฑ์ USP บท 795 สำหรับ Nonaqueous dosage forms (ตำรับที่ไม่มีน้ำ) กำหนดให้วัน BUD ต้องไม่เกิน 6 เดือน (Not later than 6 months) หรือไม่เกินวันหมดอายุของวัตถุดิบตัวใดตัวหนึ่งในตำรับที่หมดอายุก่อน (Whichever is earlier)
🔍 ข้ออื่นผิดเพราะอะไร:
• ข้อ ข.: 14 วัน ในตู้เย็น เป็นเกณฑ์สำหรับ Water-containing oral formulations
• ข้อ ค.: 30 วัน เป็นเกณฑ์สำหรับ Water-containing topical liquid and semisolid formulations
• ข้อ ง.: 1 ปี ยาวนานเกินกว่าเกณฑ์ความปลอดภัยของยาเตรียมเฉพาะรายตาม USP
• ข้อ จ.: 90 วัน ไม่ใช่ตัวเลขมาตรฐานตามที่ระบุในเภสัชตำรับ</t>
        </is>
      </c>
      <c r="L138" s="186" t="n"/>
      <c r="M138" s="186" t="inlineStr">
        <is>
          <t>Product Group 4: Preformulation &amp; GMP</t>
        </is>
      </c>
      <c r="N138" s="186" t="inlineStr">
        <is>
          <t>4.3 Stability testing</t>
        </is>
      </c>
      <c r="O138" s="185" t="inlineStr">
        <is>
          <t>Product</t>
        </is>
      </c>
      <c r="P138" s="186" t="inlineStr">
        <is>
          <t>[SOURCE: ข้อสอบจริง PLE CC1 (Product) ปี 2564 ข้อ 58]</t>
        </is>
      </c>
      <c r="Q138" s="185" t="inlineStr">
        <is>
          <t>ข้อสอบจริง</t>
        </is>
      </c>
      <c r="R138" s="185" t="inlineStr">
        <is>
          <t>2564</t>
        </is>
      </c>
      <c r="S138" s="185" t="n"/>
    </row>
    <row r="139">
      <c r="A139" s="185" t="n">
        <v>137</v>
      </c>
      <c r="B139" s="186" t="n"/>
      <c r="C139" s="186" t="inlineStr">
        <is>
          <t>สภาวะการทดสอบความคงตัวระยะยาวตามเวลาจริง (Long-term / Real-time stability testing) สำหรับผลิตภัณฑ์ยาที่ขึ้นทะเบียนในประเทศไทย (จัดอยู่ในเขตภูมิอากาศ Climatic Zone IVb) กำหนดให้เก็บตัวอย่างยาที่สภาวะตามข้อใด</t>
        </is>
      </c>
      <c r="D139" s="186" t="n"/>
      <c r="E139" s="186" t="inlineStr">
        <is>
          <t>อุณหภูมิ 30 องศาเซลเซียส บวกหรือลบ 2 องศาเซลเซียส และความชื้นสัมพัทธ์ 75% บวกหรือลบ 5%</t>
        </is>
      </c>
      <c r="F139" s="186" t="inlineStr">
        <is>
          <t>อุณหภูมิ 25 องศาเซลเซียส บวกหรือลบ 2 องศาเซลเซียส และความชื้นสัมพัทธ์ 60% บวกหรือลบ 5%</t>
        </is>
      </c>
      <c r="G139" s="186" t="inlineStr">
        <is>
          <t>อุณหภูมิ 40 องศาเซลเซียส บวกหรือลบ 2 องศาเซลเซียส และความชื้นสัมพัทธ์ 75% บวกหรือลบ 5%</t>
        </is>
      </c>
      <c r="H139" s="186" t="inlineStr">
        <is>
          <t>อุณหภูมิ 30 องศาเซลเซียส บวกหรือลบ 2 องศาเซลเซียส และความชื้นสัมพัทธ์ 65% บวกหรือลบ 5%</t>
        </is>
      </c>
      <c r="I139" s="186" t="inlineStr">
        <is>
          <t>อุณหภูมิ 20 องศาเซลเซียส บวกหรือลบ 2 องศาเซลเซียส และความชื้นสัมพัทธ์ 50% บวกหรือลบ 5%</t>
        </is>
      </c>
      <c r="J139" s="185" t="n">
        <v>1</v>
      </c>
      <c r="K139" s="186" t="inlineStr">
        <is>
          <t>✅ คำตอบที่ถูกต้อง: ข้อ ก. อุณหภูมิ 30 องศาเซลเซียส บวกหรือลบ 2 องศาเซลเซียส และความชื้นสัมพัทธ์ 75% บวกหรือลบ 5%
🎯 ทำไมข้อนี้ถึงถูก:
ประเทศไทยและกลุ่มประเทศอาเซียนได้รับการจัดให้อยู่ในเขตภูมิอากาศ Zone IVb (Hot and very humid) ซึ่งข้อกำหนดการทดสอบความคงตัวระยะยาวตามแนวทางของ ASEAN และสำนักงานคณะกรรมการอาหารและยา กำหนดให้ทดสอบที่อุณหภูมิ 30 องศาเซลเซียส บวกหรือลบ 2 องศาเซลเซียส และความชื้นสัมพัทธ์ 75% RH บวกหรือลบ 5% RH ตลอดอายุยาที่ขอขึ้นทะเบียน
🔍 ข้ออื่นผิดเพราะอะไร:
• ข้อ ข.: 25 องศาเซลเซียส และ 60% RH ใช้สำหรับประเทศในเขตภูมิอากาศ Zone I และ II (ยุโรป อเมริกา)
• ข้อ ค.: 40 องศาเซลเซียส และ 75% RH เป็นสภาวะการทดสอบแบบเร่ง (Accelerated stability testing)
• ข้อ ง.: 30 องศาเซลเซียส และ 65% RH เป็นสภาวะเดิมของ Zone IVa (ปัจจุบันอาเซียนเปลี่ยนมาใช้ Zone IVb 75% RH)
• ข้อ จ.: สภาวะอุณหภูมิ 20 องศาเซลเซียสไม่ใช่สภาวะการทดสอบในเขตภูมิอากาศร้อนชื้น</t>
        </is>
      </c>
      <c r="L139" s="186" t="n"/>
      <c r="M139" s="186" t="inlineStr">
        <is>
          <t>Product Group 4: Preformulation &amp; GMP</t>
        </is>
      </c>
      <c r="N139" s="186" t="inlineStr">
        <is>
          <t>4.3 Stability testing</t>
        </is>
      </c>
      <c r="O139" s="185" t="inlineStr">
        <is>
          <t>Product</t>
        </is>
      </c>
      <c r="P139" s="186" t="inlineStr">
        <is>
          <t>[SOURCE: ข้อสอบจริง PLE CC1 (Product) ปี 2564 ข้อ 60]</t>
        </is>
      </c>
      <c r="Q139" s="185" t="inlineStr">
        <is>
          <t>ข้อสอบจริง</t>
        </is>
      </c>
      <c r="R139" s="185" t="inlineStr">
        <is>
          <t>2564</t>
        </is>
      </c>
      <c r="S139" s="185" t="n"/>
    </row>
    <row r="140">
      <c r="A140" s="185" t="n">
        <v>138</v>
      </c>
      <c r="B140" s="186" t="n"/>
      <c r="C140" s="186" t="inlineStr">
        <is>
          <t>เกรดคุณภาพของน้ำที่ใช้เป็นกระสายยาในกระบวนการผลิตยาเตรียมกึ่งแข็งและยาทาภายนอกเฉพาะที่ชนิดเจล (Topical gel) ตามมาตรฐานเภสัชตำรับและหลักเกณฑ์ GMP คือน้ำเกรดใด</t>
        </is>
      </c>
      <c r="D140" s="186" t="n"/>
      <c r="E140" s="186" t="inlineStr">
        <is>
          <t>Potable water (น้ำประปาดื่มได้)</t>
        </is>
      </c>
      <c r="F140" s="186" t="inlineStr">
        <is>
          <t>Purified water (น้ำบริสุทธิ์)</t>
        </is>
      </c>
      <c r="G140" s="186" t="inlineStr">
        <is>
          <t>Water for Injection (น้ำสำหรับผลิตยาฉีด)</t>
        </is>
      </c>
      <c r="H140" s="186" t="inlineStr">
        <is>
          <t>Sterile Water for Inhalation</t>
        </is>
      </c>
      <c r="I140" s="186" t="inlineStr">
        <is>
          <t>Bacteriostatic Water for Injection</t>
        </is>
      </c>
      <c r="J140" s="185" t="n">
        <v>2</v>
      </c>
      <c r="K140" s="186" t="inlineStr">
        <is>
          <t>✅ คำตอบที่ถูกต้อง: ข้อ ข. Purified water (น้ำบริสุทธิ์)
🎯 ทำไมข้อนี้ถึงถูก:
ตามข้อกำหนดของเภสัชตำรับ USP/BP และหลักเกณฑ์วิธีการที่ดีในการผลิตยา (GMP/PIC/S) ยาเตรียมชนิดไม่ปราศจากเชื้อ (Non-sterile preparations) รวมถึงยาน้ำรับประทาน ยาทา ยาครีม และยาเจลเฉพาะที่ ต้องใช้น้ำเกรด Purified water ที่ผ่านกระบวนการกลั่น การแลกเปลี่ยนไอออน หรือ Reverse Osmosis (RO) และผ่านเกณฑ์การควบคุมจุลชีพและการนำไฟฟ้า
🔍 ข้ออื่นผิดเพราะอะไร:
• ข้อ ก.: Potable water (น้ำประปา) อนุญาตให้ใช้เฉพาะขั้นตอนการล้างทำความสะอาดเบื้องต้นเท่านั้น ห้ามนำมาใช้เป็นส่วนผสมในตำรับยา
• ข้อ ค.: Water for Injection (WFI) เป็นน้ำเกรดปราศจากไพโรเจน ออกแบบมาสำหรับยาฉีดและยาปราศจากเชื้อ ซึ่งเกินความจำเป็นสำหรับยาทาภายนอก
• ข้อ ง.: Sterile Water for Inhalation ใช้สำหรับเครื่องพ่นละอองยาทางเดินหายใจ
• ข้อ จ.: Bacteriostatic WFI เป็นน้ำยาฉีดที่มีสารต้านจุลชีพผสมอยู่ ไม่ใช่น้ำกระสายยาในกระบวนการผลิตเจล</t>
        </is>
      </c>
      <c r="L140" s="186" t="n"/>
      <c r="M140" s="186" t="inlineStr">
        <is>
          <t>Product Group 4: Preformulation &amp; GMP</t>
        </is>
      </c>
      <c r="N140" s="186" t="inlineStr">
        <is>
          <t>4.4 Good Manufacturing Practice</t>
        </is>
      </c>
      <c r="O140" s="185" t="inlineStr">
        <is>
          <t>Product</t>
        </is>
      </c>
      <c r="P140" s="186" t="inlineStr">
        <is>
          <t>[SOURCE: ข้อสอบจริง PLE CC1 (Product) ปี 2564 ข้อ 75]</t>
        </is>
      </c>
      <c r="Q140" s="185" t="inlineStr">
        <is>
          <t>ข้อสอบจริง</t>
        </is>
      </c>
      <c r="R140" s="185" t="inlineStr">
        <is>
          <t>2564</t>
        </is>
      </c>
      <c r="S140" s="185" t="n"/>
    </row>
    <row r="141">
      <c r="A141" s="185" t="n">
        <v>139</v>
      </c>
      <c r="B141" s="186" t="inlineStr">
        <is>
          <t>จากใบ Certificate of analysis (COA) ของวัตถุดิบ Raltegravir potassium ที่ระบุผลการตรวจวิเคราะห์ ดังนี้:
Description: Powder (Specification: Powder, Result: Conforms)
Appearance: White (Specification: White, Result: Conforms)
Identification: Positive (Specification: Positive, Result: Conforms)
Loss on drying: 0.8% (Specification: NMT 0.6%)
Assay: 99.6% (Specification: 98.0 to 102.0%)
Microbiology test: ผ่านเกณฑ์ทุกหัวข้อ</t>
        </is>
      </c>
      <c r="C141" s="186" t="inlineStr">
        <is>
          <t>วัตถุดิบนี้ผ่านเกณฑ์การยอมรับ (Acceptance criteria) หรือไม่ เพราะเหตุใด</t>
        </is>
      </c>
      <c r="D141" s="186" t="n"/>
      <c r="E141" s="186" t="inlineStr">
        <is>
          <t>ผ่านเกณฑ์ตามที่กำหนด เนื่องจาก Assay อยู่ในช่วง 98.0 - 102.0%</t>
        </is>
      </c>
      <c r="F141" s="186" t="inlineStr">
        <is>
          <t>ไม่ผ่าน เพราะมีการปนเปื้อนเชื้อราเกินเกณฑ์</t>
        </is>
      </c>
      <c r="G141" s="186" t="inlineStr">
        <is>
          <t>ไม่ผ่าน เพราะมีการปนเปื้อนเชื้อแบคทีเรียเกินเกณฑ์</t>
        </is>
      </c>
      <c r="H141" s="186" t="inlineStr">
        <is>
          <t>ไม่ผ่าน เพราะปริมาณน้ำและความชื้น (Loss on drying) สูงกว่าเกณฑ์ที่กำหนด</t>
        </is>
      </c>
      <c r="I141" s="186" t="inlineStr">
        <is>
          <t>ไม่ผ่าน เพราะการวิเคราะห์ปริมาณสารสำคัญ (Assay) ไม่อยู่ในช่วงที่กำหนด</t>
        </is>
      </c>
      <c r="J141" s="185" t="n">
        <v>4</v>
      </c>
      <c r="K141" s="186" t="inlineStr">
        <is>
          <t>✅ คำตอบที่ถูกต้อง: ข้อ ง. ไม่ผ่าน เพราะปริมาณน้ำและความชื้น (Loss on drying) สูงกว่าเกณฑ์ที่กำหนด
🎯 ทำไมข้อนี้ถึงถูก:
ผลการทดสอบ Loss on drying มีค่า 0.8% ซึ่งเกินกว่าเกณฑ์มาตรฐานที่กำหนดไว้ว่าต้องไม่เกิน 0.6% (Not More Than 0.6%) จึงถือว่าวัตถุดิบรุ่นนี้ไม่ผ่านข้อกำหนดมาตรฐานด้านความชื้น
🔍 ข้ออื่นผิดเพราะอะไร:
• ข้อ ก.: ผิด เพราะแม้วิเคราะห์ Assay จะผ่านเกณฑ์ 99.6% แต่หากมีหัวข้อใดหัวข้อหนึ่งตกเกณฑ์ (เช่น Loss on drying) จะไม่สามารถปล่อยผ่านวัตถุดิบได้
• ข้อ ข.: ผิด เพราะผลตรวจ Total yeast and mold test มีค่าน้อยกว่า 100 cfu/mL ซึ่งเป็นไปตามข้อกำหนดมาตรฐาน
• ข้อ ค.: ผิด เพราะผลตรวจ Total aerobic plate test และเชื้อก่อโรคจำเพาะเป็น Negative ทั้งหมด ซึ่งผ่านเกณฑ์มาตรฐาน
• ข้อ จ.: ผิด เพราะผลวิเคราะห์ Assay ได้ 99.6% อยู่ในช่วงที่ยอมรับได้ 98.0 - 102.0%</t>
        </is>
      </c>
      <c r="L141" s="186" t="n"/>
      <c r="M141" s="186" t="inlineStr">
        <is>
          <t>Product Group 4: Preformulation &amp; GMP</t>
        </is>
      </c>
      <c r="N141" s="186" t="inlineStr">
        <is>
          <t>4.4 Good Manufacturing Practice</t>
        </is>
      </c>
      <c r="O141" s="185" t="inlineStr">
        <is>
          <t>Product</t>
        </is>
      </c>
      <c r="P141" s="186" t="inlineStr">
        <is>
          <t>[SOURCE: ข้อสอบจริง PLE CC1 (Product) ปี 2564 ข้อ 96]</t>
        </is>
      </c>
      <c r="Q141" s="185" t="inlineStr">
        <is>
          <t>ข้อสอบจริง</t>
        </is>
      </c>
      <c r="R141" s="185" t="inlineStr">
        <is>
          <t>2564</t>
        </is>
      </c>
      <c r="S141" s="185" t="n"/>
    </row>
    <row r="142">
      <c r="A142" s="185" t="n">
        <v>140</v>
      </c>
      <c r="B142" s="186" t="inlineStr">
        <is>
          <t>จากการศึกษาความคงตัว (Stability testing) ของยา Azithromycin ที่อุณหภูมิห้อง พบผลวิเคราะห์ความแรงของตัวยาสำคัญเทียบกับฉลาก (% Label amount) ดังนี้:
เดือนที่ 0: 100%
เดือนที่ 3: 98%
เดือนที่ 6: 95%
เดือนที่ 9: 92%
เดือนที่ 12: 90%
เดือนที่ 18: 85%
เดือนที่ 24: 80%</t>
        </is>
      </c>
      <c r="C142" s="186" t="inlineStr">
        <is>
          <t>ยานี้ควรมีอายุการใช้ (Shelf-life หรือ t90) เท่าใดตามเกณฑ์มาตรฐานทั่วไป</t>
        </is>
      </c>
      <c r="D142" s="186" t="n"/>
      <c r="E142" s="186" t="inlineStr">
        <is>
          <t>6 เดือน</t>
        </is>
      </c>
      <c r="F142" s="186" t="inlineStr">
        <is>
          <t>9 เดือน</t>
        </is>
      </c>
      <c r="G142" s="186" t="inlineStr">
        <is>
          <t>12 เดือน</t>
        </is>
      </c>
      <c r="H142" s="186" t="inlineStr">
        <is>
          <t>18 เดือน</t>
        </is>
      </c>
      <c r="I142" s="186" t="inlineStr">
        <is>
          <t>24 เดือน</t>
        </is>
      </c>
      <c r="J142" s="185" t="n">
        <v>3</v>
      </c>
      <c r="K142" s="186" t="inlineStr">
        <is>
          <t>✅ คำตอบที่ถูกต้อง: ข้อ ค. 12 เดือน
🎯 ทำไมข้อนี้ถึงถูก:
อายุการใช้ของยา (Shelf-life หรือ t90) นิยามว่าเป็นระยะเวลาที่ตัวยาสำคัญคงเหลืออยู่ไม่น้อยกว่า 90% ของปริมาณที่ระบุไว้บนฉลาก จากตารางเมื่อเวลาผ่านไป 12 เดือน ตัวยามีปริมาณเหลือ 90% พอดี ดังนั้น Shelf-life จึงเท่ากับ 12 เดือน (1 ปี)
🔍 ข้ออื่นผิดเพราะอะไร:
• ข้อ ก.: ผิด ณ เดือนที่ 6 ตัวยายังคงเหลืออยู่ถึง 95% ยังสามารถเก็บต่อไปได้
• ข้อ ข.: ผิด ณ เดือนที่ 9 ตัวยายังคงเหลือ 92% ซึ่งยังคงสูงกว่าเกณฑ์ขั้นต่ำ 90%
• ข้อ ง.: ผิด ณ เดือนที่ 18 ตัวยาสำคัญสลายตัวเหลือ 85% ซึ่งต่ำกว่าเกณฑ์มาตรฐาน 90% ยาจึงเสื่อมสภาพแล้ว
• ข้อ จ.: ผิด ณ เดือนที่ 24 ตัวยาลดลงเหลือเพียง 80% ซึ่งหมดอายุไปแล้วอย่างชัดเจน</t>
        </is>
      </c>
      <c r="L142" s="186" t="n"/>
      <c r="M142" s="186" t="inlineStr">
        <is>
          <t>Product Group 4: Preformulation &amp; GMP</t>
        </is>
      </c>
      <c r="N142" s="186" t="inlineStr">
        <is>
          <t>4.3 Stability testing</t>
        </is>
      </c>
      <c r="O142" s="185" t="inlineStr">
        <is>
          <t>Product</t>
        </is>
      </c>
      <c r="P142" s="186" t="inlineStr">
        <is>
          <t>[SOURCE: ข้อสอบจริง PLE CC1 (Product) ปี 2564 ข้อ 103]</t>
        </is>
      </c>
      <c r="Q142" s="185" t="inlineStr">
        <is>
          <t>ข้อสอบจริง</t>
        </is>
      </c>
      <c r="R142" s="185" t="inlineStr">
        <is>
          <t>2564</t>
        </is>
      </c>
      <c r="S142" s="185" t="n"/>
    </row>
    <row r="143">
      <c r="A143" s="185" t="n">
        <v>141</v>
      </c>
      <c r="B143" s="186" t="n"/>
      <c r="C143" s="186" t="inlineStr">
        <is>
          <t>Sodium hydroxide (NaOH) ที่เติมลงในสูตรตำรับเภสัชภัณฑ์ ทำหน้าที่หลักในข้อใด</t>
        </is>
      </c>
      <c r="D143" s="186" t="n"/>
      <c r="E143" s="186" t="inlineStr">
        <is>
          <t>Cosolvent (ตัวทำละลายร่วม)</t>
        </is>
      </c>
      <c r="F143" s="186" t="inlineStr">
        <is>
          <t>Tonicity adjuster (สารปรับความดันออสโมติก)</t>
        </is>
      </c>
      <c r="G143" s="186" t="inlineStr">
        <is>
          <t>pH adjuster (สารปรับความเป็นกรด-ด่าง)</t>
        </is>
      </c>
      <c r="H143" s="186" t="inlineStr">
        <is>
          <t>Preservative (สารกันเสีย)</t>
        </is>
      </c>
      <c r="I143" s="186" t="inlineStr">
        <is>
          <t>Viscosity adjuster (สารปรับความหนืด)</t>
        </is>
      </c>
      <c r="J143" s="185" t="n">
        <v>3</v>
      </c>
      <c r="K143" s="186" t="inlineStr">
        <is>
          <t>✅ คำตอบที่ถูกต้อง: ข้อ ค. pH adjuster (สารปรับความเป็นกรด-ด่าง)
🎯 ทำไมข้อนี้ถึงถูก:
Sodium hydroxide เป็นด่างแก่ (Strong alkaline agent) ใช้ในทางเภสัชกรรมเพื่อทำหน้าที่เป็น Alkalizing agent หรือ pH adjuster ในการปรับสภาวะกรด-ด่างของตำรับให้เหมาะสม หรือใช้ทำปฏิกิริยา Neutralize โพลีเมอร์ชนิดกรด (เช่น Carbomer) ให้เกิดโครงสร้างเจล
🔍 ข้ออื่นผิดเพราะอะไร:
• ข้อ ก.: ผิด Cosolvent ได้แก่ สารประเภท Alcohol, Propylene glycol, Glycerin หรือ PEG
• ข้อ ข.: ผิด Tonicity adjuster มักใช้ Sodium chloride, Dextrose หรือ Mannitol
• ข้อ ง.: ผิด Preservative ได้แก่ Parabens, Benzalkonium chloride, Benzyl alcohol
• ข้อ จ.: ผิด Viscosity adjuster ได้แก่ อนุพันธ์เซลลูโลส HPMC, CMC หรือ Carbomer</t>
        </is>
      </c>
      <c r="L143" s="186" t="n"/>
      <c r="M143" s="186" t="inlineStr">
        <is>
          <t>Product Group 4: Preformulation &amp; GMP</t>
        </is>
      </c>
      <c r="N143" s="186" t="inlineStr">
        <is>
          <t>4.1 Excipients classification</t>
        </is>
      </c>
      <c r="O143" s="185" t="inlineStr">
        <is>
          <t>Product</t>
        </is>
      </c>
      <c r="P143" s="186" t="inlineStr">
        <is>
          <t>[SOURCE: ข้อสอบจริง PLE CC1 (Product) ปี 2564 ข้อ 107]</t>
        </is>
      </c>
      <c r="Q143" s="185" t="inlineStr">
        <is>
          <t>ข้อสอบจริง</t>
        </is>
      </c>
      <c r="R143" s="185" t="inlineStr">
        <is>
          <t>2564</t>
        </is>
      </c>
      <c r="S143" s="185" t="n"/>
    </row>
    <row r="144">
      <c r="A144" s="185" t="n">
        <v>142</v>
      </c>
      <c r="B144" s="186" t="n"/>
      <c r="C144" s="186" t="inlineStr">
        <is>
          <t>เภสัชกรต้องการค้นหาตารางเปรียบเทียบขนาดยาเทียบเท่าของยาสเตียรอยด์ชนิดออกฤทธิ์ทั่วร่างกาย (Systemic Corticosteroids Equivalency Table) อย่างสะดวกรวดเร็ว ควรค้นหาจากแหล่งข้อมูลอ้างอิงเล่มใด</t>
        </is>
      </c>
      <c r="D144" s="186" t="n"/>
      <c r="E144" s="186" t="inlineStr">
        <is>
          <t>Drug Information Handbook</t>
        </is>
      </c>
      <c r="F144" s="186" t="inlineStr">
        <is>
          <t>British National Formulary (BNF)</t>
        </is>
      </c>
      <c r="G144" s="186" t="inlineStr">
        <is>
          <t>Martindale: The Complete Drug Reference</t>
        </is>
      </c>
      <c r="H144" s="186" t="inlineStr">
        <is>
          <t>United States Pharmacopeia (USP)</t>
        </is>
      </c>
      <c r="I144" s="186" t="inlineStr">
        <is>
          <t>MIMS Thailand</t>
        </is>
      </c>
      <c r="J144" s="185" t="n">
        <v>1</v>
      </c>
      <c r="K144" s="186" t="inlineStr">
        <is>
          <t>✅ คำตอบที่ถูกต้อง: ข้อ ก. Drug Information Handbook
🎯 ทำไมข้อนี้ถึงถูก:
Drug Information Handbook (Lexicomp) มีภาคผนวกพิเศษ (Comparative Charts / Appendix) ที่รวบรวมตาราง Corticosteroid Systemic Equivalencies ไว้อย่างชัดเจนและเป็นสากล ระบุทั้ง Equivalent dose, Anti-inflammatory potency, Mineralocorticoid potency และ Duration of action ที่ใช้งานในทางคลินิกได้สะดวกที่สุด
🔍 ข้ออื่นผิดเพราะอะไร:
• ข้อ ข.: ผิด British National Formulary เน้นแนวทางการสั่งจ่ายยาและขนาดยาตามระบบบริการสุขภาพของสหราชอาณาจักร
• ข้อ ค.: ผิด Martindale เป็นสารานุกรมข้อมูลยาเชิงลึกระดับโลก เนื้อหาละเอียดมากและไม่เน้นตารางสรุปเปรียบเทียบแบบย่อ
• ข้อ ง.: ผิด USP เป็นเภสัชตำรับมาตรฐานการควบคุมคุณภาพยา ไม่มีตารางเปรียบเทียบขนาดยาทางคลินิก
• ข้อ จ.: ผิด MIMS เป็นคู่มือรายการยาทางการค้าและราคาจำหน่ายในประเทศ</t>
        </is>
      </c>
      <c r="L144" s="186" t="n"/>
      <c r="M144" s="186" t="inlineStr">
        <is>
          <t>Product Group 4: Preformulation &amp; GMP</t>
        </is>
      </c>
      <c r="N144" s="186" t="inlineStr">
        <is>
          <t>4.4 Good Manufacturing Practice</t>
        </is>
      </c>
      <c r="O144" s="185" t="inlineStr">
        <is>
          <t>Product</t>
        </is>
      </c>
      <c r="P144" s="186" t="inlineStr">
        <is>
          <t>[SOURCE: ข้อสอบจริง PLE CC1 (Product) ปี 2564 ข้อ 122]</t>
        </is>
      </c>
      <c r="Q144" s="185" t="inlineStr">
        <is>
          <t>ข้อสอบจริง</t>
        </is>
      </c>
      <c r="R144" s="185" t="inlineStr">
        <is>
          <t>2564</t>
        </is>
      </c>
      <c r="S144" s="185" t="n"/>
    </row>
    <row r="145">
      <c r="A145" s="185" t="n">
        <v>143</v>
      </c>
      <c r="B145" s="186" t="n"/>
      <c r="C145" s="186" t="inlineStr">
        <is>
          <t>การทดสอบหาสารตกค้างจากการเผา (Residue on ignition หรือ Sulfated ash) ตามมาตรฐานเภสัชตำรับสากล มีวัตถุประสงค์หลักเพื่อการตรวจวิเคราะห์สิ่งใด</t>
        </is>
      </c>
      <c r="D145" s="186" t="n"/>
      <c r="E145" s="186" t="inlineStr">
        <is>
          <t>เพื่อหาปริมาณสารปนเปื้อนประเภทสารอินทรีย์ (Organic impurities)</t>
        </is>
      </c>
      <c r="F145" s="186" t="inlineStr">
        <is>
          <t>เพื่อหาปริมาณสารปนเปื้อนประเภทสารอนินทรีย์และเกลือแร่ (Inorganic impurities)</t>
        </is>
      </c>
      <c r="G145" s="186" t="inlineStr">
        <is>
          <t>เพื่อระบุชนิดของสารปนเปื้อนอินทรีย์ที่ระเหยง่าย (Volatile organic compounds)</t>
        </is>
      </c>
      <c r="H145" s="186" t="inlineStr">
        <is>
          <t>เพื่อยืนยันเอกลักษณ์โครงสร้างทางเคมีของสารสำคัญ</t>
        </is>
      </c>
      <c r="I145" s="186" t="inlineStr">
        <is>
          <t>เพื่อตรวจวัดปริมาณความชื้นและน้ำผลึกในโครงสร้าง</t>
        </is>
      </c>
      <c r="J145" s="185" t="n">
        <v>2</v>
      </c>
      <c r="K145" s="186" t="inlineStr">
        <is>
          <t>✅ คำตอบที่ถูกต้อง: ข้อ ข. เพื่อหาปริมาณสารปนเปื้อนประเภทสารอนินทรีย์และเกลือแร่ (Inorganic impurities)
🎯 ทำไมข้อนี้ถึงถูก:
Residue on ignition (USP 281) เป็นการเผาทำลายสารอินทรีย์ทั้งหมดด้วยความร้อนสูงร่วมกับกรดกำมะถัน สารอินทรีย์จะระเหยเป็นไอและก๊าซคาร์บอนไดออกไซด์จนหมด เหลือเพียงเถ้าของสารอนินทรีย์และเกลือแร่ที่ไม่ระเหย จึงใช้วัดปริมาณสารปนเปื้อนอนินทรีย์ (Inorganic impurities)
🔍 ข้ออื่นผิดเพราะอะไร:
• ข้อ ก.: ผิด สารอินทรีย์จะถูกเผาไหม้กลายเป็นไอจนหมด ไม่สามารถวัดได้จากเถ้าที่เหลือ
• ข้อ ค.: ผิด สารระเหยง่ายจะหายไปตั้งแต่เริ่มให้ความร้อน นิยมตรวจด้วย Headspace GC
• ข้อ ง.: ผิด การระบุโครงสร้างเคมีต้องใช้วิธี IR, NMR หรือ Mass spectrometry
• ข้อ จ.: ผิด ปริมาณความชื้นตรวจวัดด้วยวิธี Loss on drying หรือ Karl Fischer titration</t>
        </is>
      </c>
      <c r="L145" s="186" t="n"/>
      <c r="M145" s="186" t="inlineStr">
        <is>
          <t>Product Group 4: Preformulation &amp; GMP</t>
        </is>
      </c>
      <c r="N145" s="186" t="inlineStr">
        <is>
          <t>4.4 Good Manufacturing Practice</t>
        </is>
      </c>
      <c r="O145" s="185" t="inlineStr">
        <is>
          <t>Product</t>
        </is>
      </c>
      <c r="P145" s="186" t="inlineStr">
        <is>
          <t>[SOURCE: ข้อสอบจริง PLE CC1 (Product) ปี 2564 ข้อ 137]</t>
        </is>
      </c>
      <c r="Q145" s="185" t="inlineStr">
        <is>
          <t>ข้อสอบจริง</t>
        </is>
      </c>
      <c r="R145" s="185" t="inlineStr">
        <is>
          <t>2564</t>
        </is>
      </c>
      <c r="S145" s="185" t="n"/>
    </row>
    <row r="146">
      <c r="A146" s="185" t="n">
        <v>144</v>
      </c>
      <c r="B146" s="186" t="n"/>
      <c r="C146" s="186" t="inlineStr">
        <is>
          <t>ข้อใดแสดงสภาวะและคำแนะนำในการจัดเก็บรักษาผลิตภัณฑ์ยาได้อย่าง ไม่ถูกต้อง</t>
        </is>
      </c>
      <c r="D146" s="186" t="n"/>
      <c r="E146" s="186" t="inlineStr">
        <is>
          <t>จัดเก็บยาเตรียมกึ่งแข็งประเภทยาครีมและเจลในช่องแช่แข็ง (Freezer temperature ที่ -20 องศาเซลเซียส)</t>
        </is>
      </c>
      <c r="F146" s="186" t="inlineStr">
        <is>
          <t>จัดเก็บยาเม็ดทั่วไปที่อุณหภูมิห้องควบคุม (Controlled room temperature 20 - 25 องศาเซลเซียส)</t>
        </is>
      </c>
      <c r="G146" s="186" t="inlineStr">
        <is>
          <t>จัดเก็บวัคซีนป้องกันโรคพิษสุนัขบ้าในตู้เย็นช่องธรรมดา (Cold temperature 2 - 8 องศาเซลเซียส)</t>
        </is>
      </c>
      <c r="H146" s="186" t="inlineStr">
        <is>
          <t>จัดเก็บยาน้ำ Ferrous sulfate ในภาชนะบรรจุกันแสง (Light-resistant container)</t>
        </is>
      </c>
      <c r="I146" s="186" t="inlineStr">
        <is>
          <t>จัดเก็บยาเม็ดฟู่ (Effervescent tablets) ในภาชนะบรรจุปิดแน่นสนิทป้องกันความชื้น (Airtight container)</t>
        </is>
      </c>
      <c r="J146" s="185" t="n">
        <v>1</v>
      </c>
      <c r="K146" s="186" t="inlineStr">
        <is>
          <t>✅ คำตอบที่ถูกต้อง: ข้อ ก. จัดเก็บยาเตรียมกึ่งแข็งประเภทยาครีมและเจลในช่องแช่แข็ง (Freezer temperature ที่ -20 องศาเซลเซียส)
🎯 ทำไมข้อนี้ถึงถูก:
ยาเตรียมกึ่งแข็ง เช่น ยาครีม (Emulsion cream) หรือเจล ห้ามจัดเก็บในช่องแช่แข็งเด็ดขาด เพราะการแช่แข็งจะทำให้โครงสร้างของอิมัลชันแตกตัว (Phase separation/Breaking) และทำให้โครงข่ายของโพลีเมอร์ในเจลสูญเสียสภาพความหนืดอย่างถาวร
🔍 ข้ออื่นผิดเพราะอะไร:
• ข้อ ข.: ผิด ยาเม็ดทั่วไปแนะนำให้เก็บที่ Controlled room temperature เพื่อป้องกันการสลายตัว
• ข้อ ค.: ผิด วัคซีนป้องกันพิษสุนัขบ้าเป็นชีววัตถุ ต้องเก็บใน Cold chain 2-8 องศาเซลเซียสและห้ามแช่แข็ง
• ข้อ ง.: ผิด Ferrous sulfate เกิดปฏิกิริยา Photo-oxidation กลายเป็น Ferric ได้ง่าย จึงต้องเก็บในขวดกันแสง
• ข้อ จ.: ผิด ยาเม็ดฟู่มีกรดและด่างที่จะทำปฏิกิริยากันทันทีเมื่อมีความชื้น จึงต้องเก็บใน Airtight container ที่มีสารดูดความชื้น</t>
        </is>
      </c>
      <c r="L146" s="186" t="n"/>
      <c r="M146" s="186" t="inlineStr">
        <is>
          <t>Product Group 4: Preformulation &amp; GMP</t>
        </is>
      </c>
      <c r="N146" s="186" t="inlineStr">
        <is>
          <t>4.2 Container &amp; Closure Systems</t>
        </is>
      </c>
      <c r="O146" s="185" t="inlineStr">
        <is>
          <t>Product</t>
        </is>
      </c>
      <c r="P146" s="186" t="inlineStr">
        <is>
          <t>[SOURCE: ข้อสอบจริง PLE CC1 (Product) ปี 2564 ข้อ 140]</t>
        </is>
      </c>
      <c r="Q146" s="185" t="inlineStr">
        <is>
          <t>ข้อสอบจริง</t>
        </is>
      </c>
      <c r="R146" s="185" t="inlineStr">
        <is>
          <t>2564</t>
        </is>
      </c>
      <c r="S146" s="185" t="n"/>
    </row>
    <row r="147">
      <c r="A147" s="185" t="n">
        <v>145</v>
      </c>
      <c r="B147" s="186" t="n"/>
      <c r="C147" s="186" t="inlineStr">
        <is>
          <t>เภสัชภัณฑ์ยาน้ำเกิดการเปลี่ยนสีเนื่องจากตัวยาสำคัญไวต่อปฏิกิริยาออกซิเดชัน (Oxidation degradation) ควรเลือกเติมสารช่วยในสูตรตำรับชนิดใดเพื่อป้องกันการเสื่อมสลายของตัวยาสำคัญ</t>
        </is>
      </c>
      <c r="D147" s="186" t="n"/>
      <c r="E147" s="186" t="inlineStr">
        <is>
          <t>Polyethylene glycol (PEG)</t>
        </is>
      </c>
      <c r="F147" s="186" t="inlineStr">
        <is>
          <t>Glycerin</t>
        </is>
      </c>
      <c r="G147" s="186" t="inlineStr">
        <is>
          <t>Sodium metabisulfite</t>
        </is>
      </c>
      <c r="H147" s="186" t="inlineStr">
        <is>
          <t>Benzalkonium chloride</t>
        </is>
      </c>
      <c r="I147" s="186" t="inlineStr">
        <is>
          <t>Beta-cyclodextrin</t>
        </is>
      </c>
      <c r="J147" s="185" t="n">
        <v>3</v>
      </c>
      <c r="K147" s="186" t="inlineStr">
        <is>
          <t>✅ คำตอบที่ถูกต้อง: ข้อ ค. Sodium metabisulfite
🎯 ทำไมข้อนี้ถึงถูก:
Sodium metabisulfite เป็นสารต้านออกซิเดชันชนิดละลายน้ำ (Water-soluble antioxidant / Reducing agent) ที่มีค่าศักย์ไฟฟ้ารีดักชันต่ำ จะถูกออกซิไดซ์แทนตัวยาสำคัญ จึงช่วยป้องกันการเกิดปฏิกิริยาออกซิเดชันและการเปลี่ยนสีของสูตรตำรับได้อย่างมีประสิทธิภาพ
🔍 ข้ออื่นผิดเพราะอะไร:
• ข้อ ก.: ผิด Polyethylene glycol ทำหน้าที่เป็น Cosolvent หรือ Solubilizing agent
• ข้อ ข.: ผิด Glycerin ทำหน้าที่เป็น Humectant หรือ Cosolvent
• ข้อ ง.: ผิด Benzalkonium chloride ทำหน้าที่เป็น Antimicrobial preservative
• ข้อ จ.: ผิด Cyclodextrin ทำหน้าที่เป็นสารสร้างสารประกอบเชิงซ้อน (Inclusion complex) ช่วยเพิ่มการละลาย</t>
        </is>
      </c>
      <c r="L147" s="186" t="n"/>
      <c r="M147" s="186" t="inlineStr">
        <is>
          <t>Product Group 4: Preformulation &amp; GMP</t>
        </is>
      </c>
      <c r="N147" s="186" t="inlineStr">
        <is>
          <t>4.3 Stability testing</t>
        </is>
      </c>
      <c r="O147" s="185" t="inlineStr">
        <is>
          <t>Product</t>
        </is>
      </c>
      <c r="P147" s="186" t="inlineStr">
        <is>
          <t>[SOURCE: ข้อสอบจริง PLE CC1 (Product) ปี 2564 ข้อ 141]</t>
        </is>
      </c>
      <c r="Q147" s="185" t="inlineStr">
        <is>
          <t>ข้อสอบจริง</t>
        </is>
      </c>
      <c r="R147" s="185" t="inlineStr">
        <is>
          <t>2564</t>
        </is>
      </c>
      <c r="S147" s="185" t="n"/>
    </row>
    <row r="148">
      <c r="A148" s="185" t="n">
        <v>146</v>
      </c>
      <c r="B148" s="186" t="n"/>
      <c r="C148" s="186" t="inlineStr">
        <is>
          <t>ในการควบคุมคุณภาพทางจุลชีววิทยาสำหรับยาเม็ดรับประทาน (Non-sterile solid oral dosage forms) ตามมาตรฐานเภสัชตำรับ USP หัวข้อ Microbial limit test กำหนดว่าต้อง ปราศจากการปนเปื้อน ของเชื้อแบคทีเรียก่อโรคชนิดใดในตัวอย่าง 1 กรัม</t>
        </is>
      </c>
      <c r="D148" s="186" t="n"/>
      <c r="E148" s="186" t="inlineStr">
        <is>
          <t>Escherichia coli (E. coli)</t>
        </is>
      </c>
      <c r="F148" s="186" t="inlineStr">
        <is>
          <t>Candida albicans</t>
        </is>
      </c>
      <c r="G148" s="186" t="inlineStr">
        <is>
          <t>Bacillus subtilis</t>
        </is>
      </c>
      <c r="H148" s="186" t="inlineStr">
        <is>
          <t>Aspergillus niger</t>
        </is>
      </c>
      <c r="I148" s="186" t="inlineStr">
        <is>
          <t>Enterobacter cloacae</t>
        </is>
      </c>
      <c r="J148" s="185" t="n">
        <v>1</v>
      </c>
      <c r="K148" s="186" t="inlineStr">
        <is>
          <t>✅ คำตอบที่ถูกต้อง: ข้อ ก. Escherichia coli (E. coli)
🎯 ทำไมข้อนี้ถึงถูก:
ตามเกณฑ์มาตรฐาน USP 1111 และ 62 (Microbial Examination of Nonsterile Products) สำหรับผลิตภัณฑ์ยาเม็ดรับประทาน (Oral solid products) กำหนดเกณฑ์ Total aerobic microbial count (TAMC) ไม่เกิน 1000 cfu/g, TYMC ไม่เกิน 100 cfu/g และต้องไม่พบเชื้อก่อโรคจำเพาะคือ Absence of Escherichia coli ในตัวอย่าง 1 กรัม
🔍 ข้ออื่นผิดเพราะอะไร:
• ข้อ ข.: ผิด Candida albicans ควบคุมในผลิตภัณฑ์ยาใช้เฉพาะที่ทางช่องคลอด (Vaginal products)
• ข้อ ค.: ผิด Bacillus subtilis เป็นเชื้อแบคทีเรียสร้างสปอร์ที่ใช้เป็น Biological indicator ในการทดสอบ Autoclave
• ข้อ ง.: ผิด Aspergillus niger ใช้เป็นเชื้อทดสอบประสิทธิภาพสารกันเสีย (Antimicrobial effectiveness testing)
• ข้อ จ.: ผิด Enterobacter ทั่วไปไม่ได้ถูกระบุเป็น Specified pathogen บังคับเดี่ยวใน Monograph ยารับประทาน</t>
        </is>
      </c>
      <c r="L148" s="186" t="n"/>
      <c r="M148" s="186" t="inlineStr">
        <is>
          <t>Product Group 4: Preformulation &amp; GMP</t>
        </is>
      </c>
      <c r="N148" s="186" t="inlineStr">
        <is>
          <t>4.1 Excipients classification</t>
        </is>
      </c>
      <c r="O148" s="185" t="inlineStr">
        <is>
          <t>Product</t>
        </is>
      </c>
      <c r="P148" s="186" t="inlineStr">
        <is>
          <t>[SOURCE: ข้อสอบจริง PLE CC1 (Product) ปี 2564 ข้อ 163]</t>
        </is>
      </c>
      <c r="Q148" s="185" t="inlineStr">
        <is>
          <t>ข้อสอบจริง</t>
        </is>
      </c>
      <c r="R148" s="185" t="inlineStr">
        <is>
          <t>2564</t>
        </is>
      </c>
      <c r="S148" s="185" t="n"/>
    </row>
    <row r="149">
      <c r="A149" s="185" t="n">
        <v>147</v>
      </c>
      <c r="B149" s="186" t="inlineStr">
        <is>
          <t>จากการตรวจสอบใบรายงานผลการวิเคราะห์ (Certificate of Analysis: COA) ของวัตถุดิบ Raltegravir potassium Lot number: XXXXX1 พบข้อมูลดังนี้:</t>
        </is>
      </c>
      <c r="C149" s="186" t="inlineStr">
        <is>
          <t>รายการเคมีกายภาพ:
- Description: ผง (Powder) ผล: สอดคล้อง (Conforms)
- Appearance: สีขาว (White) ผล: สอดคล้อง (Conforms)
- Identification: Positive ผล: สอดคล้อง (Conforms)
- Loss on drying: เกณฑ์ไม่เกิน (NMT) 0.6% ผลวิเคราะห์: 0.8%
- Assay: 98.0 ถึง 102.0% ผลวิเคราะห์: 99.6%
รายการทดสอบทางจุลชีววิทยา (Microbiology test):
- Total aerobic microbial count: เกณฑ์น้อยกว่า 1,000 cfu/g ผล: น้อยกว่า 1,000 cfu/g
- Total combined yeasts and molds count: เกณฑ์น้อยกว่า 100 cfu/g ผล: น้อยกว่า 100 cfu/g
- Coliforms, E. coli, Salmonella, S. aureus, Pseudomonas: เกณฑ์ Negative ผล: Negative
วัตถุดิบนี้ผ่านเกณฑ์การยอมรับ (Acceptance criteria) หรือไม่ เพราะเหตุใด</t>
        </is>
      </c>
      <c r="D149" s="186" t="n"/>
      <c r="E149" s="186" t="inlineStr">
        <is>
          <t>ผ่านเกณฑ์มาตรฐานตามที่กำหนดทุกรายการ</t>
        </is>
      </c>
      <c r="F149" s="186" t="inlineStr">
        <is>
          <t>ไม่ผ่านเกณฑ์มาตรฐาน เพราะมีการปนเปื้อนของเชื้อราเกินเกณฑ์</t>
        </is>
      </c>
      <c r="G149" s="186" t="inlineStr">
        <is>
          <t>ไม่ผ่านเกณฑ์มาตรฐาน เพราะมีการปนเปื้อนของเชื้อแบคทีเรียเกินเกณฑ์</t>
        </is>
      </c>
      <c r="H149" s="186" t="inlineStr">
        <is>
          <t>ไม่ผ่านเกณฑ์มาตรฐาน เพราะปริมาณการสูญเสียน้ำหนักเมื่ออบแห้ง (Loss on drying) เกินข้อกำหนด</t>
        </is>
      </c>
      <c r="I149" s="186" t="inlineStr">
        <is>
          <t>ไม่ผ่านเกณฑ์มาตรฐาน เพราะการวิเคราะห์ปริมาณตัวยาสำคัญ (Assay) ไม่อยู่ในช่วงที่กำหนด</t>
        </is>
      </c>
      <c r="J149" s="185" t="n">
        <v>4</v>
      </c>
      <c r="K149" s="186" t="inlineStr">
        <is>
          <t>✅ คำตอบที่ถูกต้อง: ข้อ ง. ไม่ผ่านเกณฑ์มาตรฐาน เพราะปริมาณการสูญเสียน้ำหนักเมื่ออบแห้ง (Loss on drying) เกินข้อกำหนด
🎯 ทำไมข้อนี้ถึงถูก:
ตามหลักเกณฑ์ GMP และเภสัชตำรับ วัตถุดิบยาต้องผ่านเกณฑ์ยอมรับครบทุกข้อกำหนด (All specifications conform) ผลการวิเคราะห์พบว่า Loss on drying ได้ 0.8% ซึ่งเกินเกณฑ์กำหนดที่ระบุไว้ไม่เกิน 0.6% จึงถือว่าวัตถุดิบนี้ไม่ผ่านเกณฑ์มาตรฐาน (Out of Specification: OOS) แม้ว่าหัวข้อการตรวจจุลชีววิทยาและการหาปริมาณตัวยาสำคัญ (Assay 99.6%) จะผ่านเกณฑ์ก็ตาม
🔍 ข้ออื่นผิดเพราะอะไร:
• ข้อ ก.: ผ่านเกณฑ์มาตรฐานตามที่กำหนดทุกรายการ ไม่ถูกต้อง เพราะมีผล Loss on drying ไม่ผ่านข้อกำหนด
• ข้อ ข.: ไม่ผ่านเกณฑ์มาตรฐานเพราะการปนเปื้อนเชื้อรา ไม่ถูกต้อง เนื่องจากผล Total yeast and mold count น้อยกว่า 100 cfu/g อยู่ในเกณฑ์ยอมรับ
• ข้อ ค.: ไม่ผ่านเกณฑ์มาตรฐานเพราะเชื้อแบคทีเรีย ไม่ถูกต้อง เนื่องจากเชื้อก่อโรคทั้งหมดให้ผลเป็น Negative และ Total aerobic plate count อยู่ในเกณฑ์
• ข้อ จ.: ไม่ผ่านเกณฑ์มาตรฐานเพราะปริมาณตัวยาสำคัญ ไม่ถูกต้อง เนื่องจากผล Assay วิเคราะห์ได้ 99.6% ซึ่งอยู่ในช่วง 98.0 ถึง 102.0% ตามเกณฑ์อย่างสมบูรณ์</t>
        </is>
      </c>
      <c r="L149" s="186" t="n"/>
      <c r="M149" s="186" t="inlineStr">
        <is>
          <t>Product Group 4: Preformulation &amp; GMP</t>
        </is>
      </c>
      <c r="N149" s="186" t="inlineStr">
        <is>
          <t>4.4 Good Manufacturing Practice</t>
        </is>
      </c>
      <c r="O149" s="185" t="inlineStr">
        <is>
          <t>Product</t>
        </is>
      </c>
      <c r="P149" s="186" t="inlineStr">
        <is>
          <t>[SOURCE: ข้อสอบจริง PLE CC1 (Product) ปี 2563 Day 1 ข้อ 42]</t>
        </is>
      </c>
      <c r="Q149" s="185" t="inlineStr">
        <is>
          <t>ข้อสอบจริง</t>
        </is>
      </c>
      <c r="R149" s="185" t="inlineStr">
        <is>
          <t>2563</t>
        </is>
      </c>
      <c r="S149" s="185" t="n"/>
    </row>
    <row r="150">
      <c r="A150" s="185" t="n">
        <v>148</v>
      </c>
      <c r="B150" s="186" t="n"/>
      <c r="C150" s="186" t="inlineStr">
        <is>
          <t>ตามแนวทางข้อกำหนดคุณภาพยาของ ICH และเภสัชตำรับ หัวข้อการทดสอบใดจัดเป็นการทดสอบเฉพาะลักษณะของตัวยา (Specific test) สำหรับวัตถุดิบยา Risedronate Sodium</t>
        </is>
      </c>
      <c r="D150" s="186" t="n"/>
      <c r="E150" s="186" t="inlineStr">
        <is>
          <t>Identification test</t>
        </is>
      </c>
      <c r="F150" s="186" t="inlineStr">
        <is>
          <t>Assay</t>
        </is>
      </c>
      <c r="G150" s="186" t="inlineStr">
        <is>
          <t>Impurity test (Related substances)</t>
        </is>
      </c>
      <c r="H150" s="186" t="inlineStr">
        <is>
          <t>Water determination</t>
        </is>
      </c>
      <c r="I150" s="186" t="inlineStr">
        <is>
          <t>pH determination</t>
        </is>
      </c>
      <c r="J150" s="185" t="n">
        <v>4</v>
      </c>
      <c r="K150" s="186" t="inlineStr">
        <is>
          <t>✅ คำตอบที่ถูกต้อง: ข้อ ง. Water determination
🎯 ทำไมข้อนี้ถึงถูก:
ตามเกณฑ์ ICH Q6A ข้อกำหนดคุณภาพแบ่งเป็น Universal tests (ได้แก่ Identification, Assay, Impurities) ซึ่งต้องตรวจในยาทุกชนิด และ Specific tests ซึ่งตรวจเฉพาะสารที่มีสมบัติเฉพาะตัว โดย Risedronate sodium เป็นสารที่มีรูปผลึกแบบไฮเดรต (Hydrate form เช่น Hemipentahydrate) ปริมาณผลึกน้ำมีผลต่อความคงตัวและการละลาย จึงกำหนด Water determination (Karl Fischer titration) เป็น Specific test ที่จำเป็น
🔍 ข้ออื่นผิดเพราะอะไร:
• ข้อ ก.: Identification test จัดเป็น Universal test ที่เภสัชตำรับกำหนดให้ต้องมีสำหรับตัวยาทุกชนิดเพื่อยืนยันเอกลักษณ์
• ข้อ ข.: Assay จัดเป็น Universal test ที่ต้องมีการทดสอบในยาทุกชนิดเพื่อประเมินความบริสุทธิ์และปริมาณตัวยาสำคัญ
• ข้อ ค.: Impurity test จัดเป็น Universal test ตามข้อกำหนดของ ICH เพื่อควบคุมสารสลายตัวและสารปนเปื้อนที่เกี่ยวข้อง
• ข้อ จ.: pH determination ในวัตถุดิบแข็งไม่ใช่ Specific test บังคับหลัก และหากทดสอบมักอยู่ในหมวด physicochemical characterization</t>
        </is>
      </c>
      <c r="L150" s="186" t="n"/>
      <c r="M150" s="186" t="inlineStr">
        <is>
          <t>Product Group 4: Preformulation &amp; GMP</t>
        </is>
      </c>
      <c r="N150" s="186" t="inlineStr">
        <is>
          <t>4.3 Stability testing</t>
        </is>
      </c>
      <c r="O150" s="185" t="inlineStr">
        <is>
          <t>Product</t>
        </is>
      </c>
      <c r="P150" s="186" t="inlineStr">
        <is>
          <t>[SOURCE: ข้อสอบจริง PLE CC1 (Product) ปี 2563 Day 1 ข้อ 65]</t>
        </is>
      </c>
      <c r="Q150" s="185" t="inlineStr">
        <is>
          <t>ข้อสอบจริง</t>
        </is>
      </c>
      <c r="R150" s="185" t="inlineStr">
        <is>
          <t>2563</t>
        </is>
      </c>
      <c r="S150" s="185" t="n"/>
    </row>
    <row r="151">
      <c r="A151" s="185" t="n">
        <v>149</v>
      </c>
      <c r="B151" s="186" t="n"/>
      <c r="C151" s="186" t="inlineStr">
        <is>
          <t>จากโครงสร้างทางเคมีของโมเลกุลยาที่แสดงในภาพ ซึ่งมีหมู่ฟังก์ชัน Ester เป็นแกนหลักสำคัญในโครงสร้าง ปฏิกิริยาการสลายตัวทางเคมี (Chemical degradation pathway) ที่มีโอกาสเกิดขึ้นได้ง่ายที่สุดเมื่อสัมผัสกับน้ำหรือความชื้นคือปฏิกิริยาใด</t>
        </is>
      </c>
      <c r="D151" s="186" t="inlineStr">
        <is>
          <t>cc1_product/image98.png</t>
        </is>
      </c>
      <c r="E151" s="186" t="inlineStr">
        <is>
          <t>Hydrolysis</t>
        </is>
      </c>
      <c r="F151" s="186" t="inlineStr">
        <is>
          <t>Oxidation</t>
        </is>
      </c>
      <c r="G151" s="186" t="inlineStr">
        <is>
          <t>Photolysis</t>
        </is>
      </c>
      <c r="H151" s="186" t="inlineStr">
        <is>
          <t>Dehydration</t>
        </is>
      </c>
      <c r="I151" s="186" t="inlineStr">
        <is>
          <t>Racemization</t>
        </is>
      </c>
      <c r="J151" s="185" t="n">
        <v>1</v>
      </c>
      <c r="K151" s="186" t="inlineStr">
        <is>
          <t>✅ คำตอบที่ถูกต้อง: ข้อ ก. Hydrolysis
🎯 ทำไมข้อนี้ถึงถูก:
สารที่มีหมู่ฟังก์ชัน Ester (รวมถึง Lactone และ Amide) มีความไวสูงต่อปฏิกิริยาไฮโดรไลซิส (Hydrolysis) โดยน้ำจะเข้าทำปฏิกิริยาตัดพันธะ Ester bond ส่งผลให้โมเลกุลสลายตัวได้เป็นสารประกอบกรดคาร์บอกซิลิกและแอลกอฮอล์ ซึ่งเป็นเส้นทางการสลายตัวหลักของยาในกลุ่มนี้
🔍 ข้ออื่นผิดเพราะอะไร:
• ข้อ ข.: Oxidation เป็นปฏิกิริยาการสูญเสียอิเล็กตรอน มักเกิดกับโมเลกุลที่มี Phenolic hydroxyl group, Thiol หรือสายโซ่ไม่อิ่มตัว
• ข้อ ค.: Photolysis เป็นการสลายตัวที่ถูกกระตุ้นโดยแสงสว่าง มักเกิดกับโมเลกุลที่ดูดกลืนแสง UV ได้ดี เช่น โครงสร้างที่มีระบบ Conjugated double bonds
• ข้อ ง.: Dehydration เป็นปฏิกิริยาการสูญเสียโมเลกุลน้ำจากโครงสร้าง เช่น การสูญเสียน้ำของ Prostaglandins หรือ Tetracyclines
• ข้อ จ.: Racemization เป็นการเปลี่ยนการจัดเรียงตัวเชิงพื้นที่ของ Chiral center จาก Enantiomer บริสุทธิ์กลายเป็นสารผสม Racemic</t>
        </is>
      </c>
      <c r="L151" s="186" t="n"/>
      <c r="M151" s="186" t="inlineStr">
        <is>
          <t>Product Group 4: Preformulation &amp; GMP</t>
        </is>
      </c>
      <c r="N151" s="186" t="inlineStr">
        <is>
          <t>4.3 Stability testing</t>
        </is>
      </c>
      <c r="O151" s="185" t="inlineStr">
        <is>
          <t>Product</t>
        </is>
      </c>
      <c r="P151" s="186" t="inlineStr">
        <is>
          <t>[SOURCE: ข้อสอบจริง PLE CC1 (Product) ปี 2563 Day 1 ข้อ 25]</t>
        </is>
      </c>
      <c r="Q151" s="185" t="inlineStr">
        <is>
          <t>ข้อสอบจริง</t>
        </is>
      </c>
      <c r="R151" s="185" t="inlineStr">
        <is>
          <t>2563</t>
        </is>
      </c>
      <c r="S151" s="185" t="n"/>
    </row>
    <row r="152">
      <c r="A152" s="185" t="n">
        <v>150</v>
      </c>
      <c r="B152" s="186" t="inlineStr">
        <is>
          <t>จากการศึกษาความคงตัวระยะยาว (Long-term stability study) ของยา Azithromycin ตามเกณฑ์มาตรฐานกำหนด:
- ลักษณะทางกายภาพ: ผงผลึกสีขาว (White crystalline powder)
- การละลาย (Dissolution): Q ไม่น้อยกว่า 80% ที่ 30 นาที
- ปริมาณตัวยาสำคัญ (%Label amount): 98.5 ถึง 101.5%
- สิ่งเจือปน (%Total impurities): ไม่เกิน 0.5%</t>
        </is>
      </c>
      <c r="C152" s="186" t="inlineStr">
        <is>
          <t>ผลการทดสอบที่เก็บตัวอย่าง ณ อุณหภูมิ 30 องศาเซลเซียส ความชื้นสัมพัทธ์ 75% RH พบว่า:
- เดือนที่ 6: Conforms, Dissolution = 87.4%, %Label = 99.8%, %Impurity = 0.0%
- เดือนที่ 12: Conforms, Dissolution = 87.2%, %Label = 99.7%, %Impurity = 0.0%
- เดือนที่ 18: Conforms, Dissolution = 86.5%, %Label = 99.3%, %Impurity = 0.0%
- เดือนที่ 24: Conforms, Dissolution = 85.6%, %Label = 99.1%, %Impurity = 0.1%
- เดือนที่ 36: Conforms, Dissolution = 84.9%, %Label = 99.0%, %Impurity = 0.1%
- เดือนที่ 48: Conforms, Dissolution = 84.5%, %Label = 99.0%, %Impurity = 0.1%
- เดือนที่ 60: Conforms, Dissolution = 83.9%, %Label = 99.0%, %Impurity = 0.2%
จากข้อมูลดังกล่าว ผลิตภัณฑ์ยานี้ควรมีอายุการเก็บรักษา (Shelf-life) ไม่เกินเท่าใด</t>
        </is>
      </c>
      <c r="D152" s="186" t="n"/>
      <c r="E152" s="186" t="inlineStr">
        <is>
          <t>1 ปี</t>
        </is>
      </c>
      <c r="F152" s="186" t="inlineStr">
        <is>
          <t>2 ปี</t>
        </is>
      </c>
      <c r="G152" s="186" t="inlineStr">
        <is>
          <t>3 ปี</t>
        </is>
      </c>
      <c r="H152" s="186" t="inlineStr">
        <is>
          <t>4 ปี</t>
        </is>
      </c>
      <c r="I152" s="186" t="inlineStr">
        <is>
          <t>5 ปี</t>
        </is>
      </c>
      <c r="J152" s="185" t="n">
        <v>5</v>
      </c>
      <c r="K152" s="186" t="inlineStr">
        <is>
          <t>✅ คำตอบที่ถูกต้อง: ข้อ จ. 5 ปี
🎯 ทำไมข้อนี้ถึงถูก:
ตามแนวทาง ICH Q1E ผลการทดสอบความคงตัวจริง (Real-time stability data) จนถึงเดือนที่ 60 (5 ปี) ผ่านเกณฑ์มาตรฐานการยอมรับทุกหัวข้ออย่างสมบูรณ์ (Dissolution 83.9% สูงกว่า Q=80%, %Label 99.0% อยู่ในช่วง 98.5-101.5%, และ %Impurity 0.2% ไม่เกิน 0.5%) จึงมีข้อมูลหลักฐานทางวิทยาศาสตร์รองรับอายุการเก็บรักษาของผลิตภัณฑ์ยาได้ยาวนานถึง 5 ปี (60 เดือน)
🔍 ข้ออื่นผิดเพราะอะไร:
• ข้อ ก.: 1 ปี (12 เดือน) เป็นการกำหนดอายุยาที่สั้นเกินไป ไม่สะท้อนศักยภาพความคงตัวที่มีข้อมูลรองรับถึง 60 เดือน
• ข้อ ข.: 2 ปี (24 เดือน) เป็นอายุยามาตรฐานทั่วไป แต่ผลิตภัณฑ์นี้มีข้อมูลยืนยันความคงตัวผ่านเกณฑ์ถึง 60 เดือน
• ข้อ ค.: 3 ปี (36 เดือน) ยังต่ำกว่าข้อมูลการทดสอบจริงที่มีอยู่
• ข้อ ง.: 4 ปี (48 เดือน) ยังต่ำกว่าระยะเวลาการทดสอบจริงที่ยืนยันว่ายาผ่านเกณฑ์ถึงเดือนที่ 60</t>
        </is>
      </c>
      <c r="L152" s="186" t="n"/>
      <c r="M152" s="186" t="inlineStr">
        <is>
          <t>Product Group 4: Preformulation &amp; GMP</t>
        </is>
      </c>
      <c r="N152" s="186" t="inlineStr">
        <is>
          <t>4.3 Stability testing</t>
        </is>
      </c>
      <c r="O152" s="185" t="inlineStr">
        <is>
          <t>Product</t>
        </is>
      </c>
      <c r="P152" s="186" t="inlineStr">
        <is>
          <t>[SOURCE: ข้อสอบจริง PLE CC1 (Product) ปี 2563 Day 1 ข้อ 101]</t>
        </is>
      </c>
      <c r="Q152" s="185" t="inlineStr">
        <is>
          <t>ข้อสอบจริง</t>
        </is>
      </c>
      <c r="R152" s="185" t="inlineStr">
        <is>
          <t>2563</t>
        </is>
      </c>
      <c r="S152" s="185" t="n"/>
    </row>
    <row r="153">
      <c r="A153" s="185" t="n">
        <v>151</v>
      </c>
      <c r="B153" s="186" t="inlineStr">
        <is>
          <t>กำหนดสูตรตำรับยาเม็ด Atorvastatin 20 mg ดังต่อไปนี้:
- Atorvastatin calcium: 20 mg
- Calcium phosphate dihydrate: 100 mg
- Hydroxypropyl cellulose (HPC): 4 mg
- Nymcel (Sodium carboxymethyl cellulose): 4 mg
- Aerosil/Caposil (Colloidal silicon dioxide): 2 mg
- Talcum: 4.5 mg</t>
        </is>
      </c>
      <c r="C153" s="186" t="inlineStr">
        <is>
          <t>สาร Calcium phosphate dihydrate ในสูตรตำรับนี้ทำหน้าที่หลักเป็นสารช่วยทางเภสัชกรรมชนิดใด</t>
        </is>
      </c>
      <c r="D153" s="186" t="n"/>
      <c r="E153" s="186" t="inlineStr">
        <is>
          <t>Binder</t>
        </is>
      </c>
      <c r="F153" s="186" t="inlineStr">
        <is>
          <t>Disintegrant</t>
        </is>
      </c>
      <c r="G153" s="186" t="inlineStr">
        <is>
          <t>Diluent (Filler)</t>
        </is>
      </c>
      <c r="H153" s="186" t="inlineStr">
        <is>
          <t>Lubricant</t>
        </is>
      </c>
      <c r="I153" s="186" t="inlineStr">
        <is>
          <t>Glidant</t>
        </is>
      </c>
      <c r="J153" s="185" t="n">
        <v>3</v>
      </c>
      <c r="K153" s="186" t="inlineStr">
        <is>
          <t>✅ คำตอบที่ถูกต้อง: ข้อ ค. Diluent (Filler)
🎯 ทำไมข้อนี้ถึงถูก:
Calcium phosphate dihydrate (Dibasic calcium phosphate dihydrate) เป็นสารที่มีปริมาณสัดส่วนสูงที่สุดในตำรับ (100 mg จากน้ำหนักรวมประมาณ 135 mg) ทำหน้าที่หลักเป็นสารเจือจางหรือสารเพิ่มปริมาณ (Diluent/Filler) เพื่อเพิ่มมวลและขนาดให้เม็ดยามีขนาดที่เหมาะสมและตอกขึ้นรูปได้ง่าย
🔍 ข้ออื่นผิดเพราะอะไร:
• ข้อ ก.: Binder ในตำรับนี้คือ Hydroxypropyl cellulose (HPC 4 mg) ซึ่งทำหน้าที่ยึดเกาะอนุภาคผงยา
• ข้อ ข.: Disintegrant ในตำรับนี้คือ Nymcel (Sodium CMC 4 mg) ซึ่งทำหน้าที่ช่วยให้เม็ดยาแตกตัว
• ข้อ ง.: Lubricant ในตำรับนี้มี Talcum (4.5 mg) ร่วมทำหน้าที่ลดแรงเสียดทาน
• ข้อ จ.: Glidant ในตำรับนี้คือ Caposil/Aerosil (Colloidal silicon dioxide 2 mg) ซึ่งช่วยเพิ่มการไหลของผงยา</t>
        </is>
      </c>
      <c r="L153" s="186" t="n"/>
      <c r="M153" s="186" t="inlineStr">
        <is>
          <t>Product Group 4: Preformulation &amp; GMP</t>
        </is>
      </c>
      <c r="N153" s="186" t="inlineStr">
        <is>
          <t>4.1 Excipients classification</t>
        </is>
      </c>
      <c r="O153" s="185" t="inlineStr">
        <is>
          <t>Product</t>
        </is>
      </c>
      <c r="P153" s="186" t="inlineStr">
        <is>
          <t>[SOURCE: ข้อสอบจริง PLE CC1 (Product) ปี 2563 Day 1 ข้อ 19]</t>
        </is>
      </c>
      <c r="Q153" s="185" t="inlineStr">
        <is>
          <t>ข้อสอบจริง</t>
        </is>
      </c>
      <c r="R153" s="185" t="inlineStr">
        <is>
          <t>2563</t>
        </is>
      </c>
      <c r="S153" s="185" t="n"/>
    </row>
    <row r="154">
      <c r="A154" s="185" t="n">
        <v>152</v>
      </c>
      <c r="B154" s="186" t="n"/>
      <c r="C154" s="186" t="inlineStr">
        <is>
          <t>สารช่วยทางเภสัชกรรมในข้อใดต่อไปนี้ทำหน้าที่เป็นสารช่วยแตกกระจายตัวชนิดยิ่งยวด (Superdisintegrant) ในการผลิตยาเม็ด</t>
        </is>
      </c>
      <c r="D154" s="186" t="n"/>
      <c r="E154" s="186" t="inlineStr">
        <is>
          <t>Anhydrous lactose</t>
        </is>
      </c>
      <c r="F154" s="186" t="inlineStr">
        <is>
          <t>Hydroxypropyl cellulose (HPC)</t>
        </is>
      </c>
      <c r="G154" s="186" t="inlineStr">
        <is>
          <t>Magnesium stearate</t>
        </is>
      </c>
      <c r="H154" s="186" t="inlineStr">
        <is>
          <t>Polyethylene glycol (PEG)</t>
        </is>
      </c>
      <c r="I154" s="186" t="inlineStr">
        <is>
          <t>Croscarmellose sodium</t>
        </is>
      </c>
      <c r="J154" s="185" t="n">
        <v>5</v>
      </c>
      <c r="K154" s="186" t="inlineStr">
        <is>
          <t>✅ คำตอบที่ถูกต้อง: ข้อ จ. Croscarmellose sodium
🎯 ทำไมข้อนี้ถึงถูก:
Croscarmellose sodium (Cross-linked sodium carboxymethylcellulose) จัดเป็น Superdisintegrant ที่มีโครงสร้างเชื่อมขวาง เมื่อสัมผัสน้ำจะเกิดการดูดซับน้ำและพองตัวอย่างรวดเร็ว (Wicking and rapid swelling) ทำให้เกิดแรงดันภายในเม็ดยาและทำให้เม็ดยาแตกกระจายตัวออกเป็นอนุภาคเล็กๆ ภายในเวลาเพียงไม่กี่วินาที
🔍 ข้ออื่นผิดเพราะอะไร:
• ข้อ ก.: Anhydrous lactose ทำหน้าที่หลักเป็นสารช่วยเพิ่มปริมาณ (Diluent/Filler)
• ข้อ ข.: Hydroxypropyl cellulose (HPC) ทำหน้าที่เป็นสารช่วยยึดเกาะ (Binder) หรือสารก่อฟิล์ม
• ข้อ ค.: Magnesium stearate ทำหน้าที่เป็นสารหล่อลื่น (Lubricant)
• ข้อ ง.: Polyethylene glycol (PEG) ทำหน้าที่เป็น Plasticizer, Solubilizer หรือ Binder</t>
        </is>
      </c>
      <c r="L154" s="186" t="n"/>
      <c r="M154" s="186" t="inlineStr">
        <is>
          <t>Product Group 4: Preformulation &amp; GMP</t>
        </is>
      </c>
      <c r="N154" s="186" t="inlineStr">
        <is>
          <t>4.1 Excipients classification</t>
        </is>
      </c>
      <c r="O154" s="185" t="inlineStr">
        <is>
          <t>Product</t>
        </is>
      </c>
      <c r="P154" s="186" t="inlineStr">
        <is>
          <t>[SOURCE: ข้อสอบจริง PLE CC1 (Product) ปี 2563 Day 2 ข้อ 115]</t>
        </is>
      </c>
      <c r="Q154" s="185" t="inlineStr">
        <is>
          <t>ข้อสอบจริง</t>
        </is>
      </c>
      <c r="R154" s="185" t="inlineStr">
        <is>
          <t>2563</t>
        </is>
      </c>
      <c r="S154" s="185" t="n"/>
    </row>
    <row r="155">
      <c r="A155" s="185" t="n">
        <v>153</v>
      </c>
      <c r="B155" s="186" t="n"/>
      <c r="C155" s="186" t="inlineStr">
        <is>
          <t>สารในข้อใดช่วยป้องกันการเกิดปฏิกิริยาเหม็นหืน (rancidity) จากกระบวนการ oxidation ในตำรับยา</t>
        </is>
      </c>
      <c r="D155" s="186" t="n"/>
      <c r="E155" s="186" t="inlineStr">
        <is>
          <t>Parabens</t>
        </is>
      </c>
      <c r="F155" s="186" t="inlineStr">
        <is>
          <t>Murcuric</t>
        </is>
      </c>
      <c r="G155" s="186" t="inlineStr">
        <is>
          <t>Citric acid</t>
        </is>
      </c>
      <c r="H155" s="186" t="inlineStr">
        <is>
          <t>Sodium benzoate</t>
        </is>
      </c>
      <c r="I155" s="186" t="inlineStr">
        <is>
          <t>Butylated hydroxyanisole</t>
        </is>
      </c>
      <c r="J155" s="185" t="n">
        <v>5</v>
      </c>
      <c r="K155" s="186" t="inlineStr">
        <is>
          <t>✅ คำตอบที่ถูกต้อง: ข้อ จ. Butylated hydroxyanisole
🎯 ทำไมข้อนี้ถึงถูก:
Butylated hydroxyanisole (BHA) เป็น oil-soluble phenolic antioxidant ที่ทำหน้าที่เป็น free radical scavenger (chain terminator) โดยการบริจาคอะตอมไฮโดรเจนให้แก่อนุมูลอิสระ peroxyl radicals เพื่อยับยั้ง lipid peroxidation ซึ่งเป็นสาเหตุหลักของการเหม็นหืนตามมาตรฐานตำรับทางเภสัชกรรม
🔍 ข้ออื่นผิดเพราะอะไร:
• ข้อ ก.: ผิดเพราะ Parabens (เช่น methylparaben, propylparaben) ทำหน้าที่เป็น antimicrobial preservative ป้องกันการเจริญเติบโตของเชื้อจุลชีพ ไม่ใช่สารต้านออกซิเดชัน
• ข้อ ข.: ผิดเพราะ Mercuric compounds (เช่น thimerosal, phenylmercuric nitrate) เป็นสารกันเสียกลุ่ม organomercurial ต้านเชื้อจุลชีพ ไม่ได้ป้องกัน lipid oxidation
• ข้อ ค.: ผิดเพราะ Citric acid ทำหน้าที่เป็น chelating agent หรือ antioxidant synergist โดยช่วยจับประจุโลหะ แต่ไม่ใช่ primary chain-breaking antioxidant ที่ละลายในไขมันเหมือน BHA
• ข้อ ง.: ผิดเพราะ Sodium benzoate เป็น antimicrobial preservative ที่ออกฤทธิ์ยับยั้งเชื้อราและแบคทีเรียในสภาวะกรด ไม่ได้ป้องกันการหืนของไขมัน</t>
        </is>
      </c>
      <c r="L155" s="186" t="n"/>
      <c r="M155" s="186" t="inlineStr">
        <is>
          <t>Product Group 4: Preformulation &amp; GMP</t>
        </is>
      </c>
      <c r="N155" s="186" t="inlineStr">
        <is>
          <t>4.1 Excipients classification</t>
        </is>
      </c>
      <c r="O155" s="185" t="inlineStr">
        <is>
          <t>Product</t>
        </is>
      </c>
      <c r="P155" s="186" t="inlineStr">
        <is>
          <t>[SOURCE: ข้อสอบจริง PLE CC1 (Product) ปี 2562 วันที่ 1 ข้อ 9]</t>
        </is>
      </c>
      <c r="Q155" s="185" t="inlineStr">
        <is>
          <t>ข้อสอบจริง</t>
        </is>
      </c>
      <c r="R155" s="185" t="inlineStr">
        <is>
          <t>2562</t>
        </is>
      </c>
      <c r="S155" s="185" t="n"/>
    </row>
    <row r="156">
      <c r="A156" s="185" t="n">
        <v>154</v>
      </c>
      <c r="B156" s="186" t="n"/>
      <c r="C156" s="186" t="inlineStr">
        <is>
          <t>ยาหยอดตามีตัวยาสำคัญ 1.75 mg/ml เกิดการเสื่อมสลายตามปฏิกิริยา pseudo first order reaction โดยมีค่าอัตราการเสื่อมสลายในตู้เย็น (4 องศาเซลเซียส) เท่ากับ 0.05 ต่อปี จงคำนวณหาอายุยา (shelf-life หรือ t90) ของยานี้</t>
        </is>
      </c>
      <c r="D156" s="186" t="n"/>
      <c r="E156" s="186" t="inlineStr">
        <is>
          <t>0.5 ปี</t>
        </is>
      </c>
      <c r="F156" s="186" t="inlineStr">
        <is>
          <t>2.1 ปี</t>
        </is>
      </c>
      <c r="G156" s="186" t="inlineStr">
        <is>
          <t>3.5 ปี</t>
        </is>
      </c>
      <c r="H156" s="186" t="inlineStr">
        <is>
          <t>5.0 ปี</t>
        </is>
      </c>
      <c r="I156" s="186" t="inlineStr">
        <is>
          <t>13.9 ปี</t>
        </is>
      </c>
      <c r="J156" s="185" t="n">
        <v>2</v>
      </c>
      <c r="K156" s="186" t="inlineStr">
        <is>
          <t>✅ คำตอบที่ถูกต้อง: ข้อ ข. 2.1 ปี
🎯 ทำไมข้อนี้ถึงถูก:
สำหรับ first order reaction อายุยา (shelf-life, t90) คือเวลาที่ตัวยาเหลือร้อยละ 90 ของปริมาณตั้งต้น คำนวณได้จากสมการ t90 = -ln(0.9) / k = 0.1053 / k แทนค่า k = 0.05 ต่อปี จะได้ t90 = 0.1053 / 0.05 = 2.106 ปี หรือประมาณ 2.1 ปี
🔍 ข้ออื่นผิดเพราะอะไร:
• ข้อ ก.: ผิดเนื่องจาก 0.5 ปี เป็นค่าที่คำนวณผิดพลาดจากการนำค่าอัตราเร็ว k ไปคูณด้วย 10
• ข้อ ค.: ผิดเนื่องจาก 3.5 ปี ไม่สอดคล้องกับสมการ first-order shelf-life
• ข้อ ง.: ผิดเนื่องจาก 5.0 ปี เกิดจากการนำ 0.25 หารด้วย 0.05 ซึ่งไม่ใช่สูตรของ t90
• ข้อ จ.: ผิดเนื่องจาก 13.9 ปี เป็นค่าครึ่งชีวิต (half-life, t1/2 = 0.693 / 0.05 = 13.86 ปี) ไม่ใช่ค่าอายุยา (shelf-life, t90)</t>
        </is>
      </c>
      <c r="L156" s="186" t="n"/>
      <c r="M156" s="186" t="inlineStr">
        <is>
          <t>Product Group 4: Preformulation &amp; GMP</t>
        </is>
      </c>
      <c r="N156" s="186" t="inlineStr">
        <is>
          <t>4.3 Stability testing</t>
        </is>
      </c>
      <c r="O156" s="185" t="inlineStr">
        <is>
          <t>Product</t>
        </is>
      </c>
      <c r="P156" s="186" t="inlineStr">
        <is>
          <t>[SOURCE: ข้อสอบจริง PLE CC1 (Product) ปี 2562 วันที่ 1 ข้อ 15]</t>
        </is>
      </c>
      <c r="Q156" s="185" t="inlineStr">
        <is>
          <t>ข้อสอบจริง</t>
        </is>
      </c>
      <c r="R156" s="185" t="inlineStr">
        <is>
          <t>2562</t>
        </is>
      </c>
      <c r="S156" s="185" t="n"/>
    </row>
    <row r="157">
      <c r="A157" s="185" t="n">
        <v>155</v>
      </c>
      <c r="B157" s="186" t="n"/>
      <c r="C157" s="186" t="inlineStr">
        <is>
          <t>สารในข้อใดทำหน้าที่ป้องกันการเหม็นหืน (rancidity) จากกระบวนการ lipid autoxidation ในตำรับยา</t>
        </is>
      </c>
      <c r="D157" s="186" t="n"/>
      <c r="E157" s="186" t="inlineStr">
        <is>
          <t>Butylated hydroxyanisole</t>
        </is>
      </c>
      <c r="F157" s="186" t="inlineStr">
        <is>
          <t>Citric acid</t>
        </is>
      </c>
      <c r="G157" s="186" t="inlineStr">
        <is>
          <t>Paraben</t>
        </is>
      </c>
      <c r="H157" s="186" t="inlineStr">
        <is>
          <t>Sodium benzoate</t>
        </is>
      </c>
      <c r="I157" s="186" t="inlineStr">
        <is>
          <t>Sodium citrate</t>
        </is>
      </c>
      <c r="J157" s="185" t="n">
        <v>1</v>
      </c>
      <c r="K157" s="186" t="inlineStr">
        <is>
          <t>✅ คำตอบที่ถูกต้อง: ข้อ ก. Butylated hydroxyanisole
🎯 ทำไมข้อนี้ถึงถูก:
Butylated hydroxyanisole (BHA) เป็น lipid-soluble antioxidant ที่ออกฤทธิ์เป็น free radical scavenger ในเฟสน้ำมัน ยับยั้งปฏิกิริยาลูกโซ่ lipid autoxidation ของกรดไขมันไม่อิ่มตัว จึงป้องกันการเกิดสารระเหยที่มีกลิ่นเหม็นหืน เช่น aldehydes และ ketones
🔍 ข้ออื่นผิดเพราะอะไร:
• ข้อ ข.: ผิดเพราะ Citric acid เป็น chelating agent หรือ sequestering agent ช่วยจับไอออนโลหะเพื่อเสริมฤทธิ์ antioxidant อื่น แต่ไม่ใช่ primary antioxidant ในเฟสน้ำมันโดยตรง
• ข้อ ค.: ผิดเพราะ Parabens (เช่น methylparaben) เป็นสารกันเสียต้านเชื้อจุลชีพ (antimicrobial preservative) ไม่ได้ยับยั้ง lipid oxidation
• ข้อ ง.: ผิดเพราะ Sodium benzoate เป็นสารต้านเชื้อจุลชีพชนิดละลายน้ำ ไม่ได้ป้องกันการหืนของไขมัน
• ข้อ จ.: ผิดเพราะ Sodium citrate ทำหน้าที่เป็น buffer และ buffering agent ในเฟสน้ำ ไม่ใช่ antioxidant สำหรับป้องกันการหืน</t>
        </is>
      </c>
      <c r="L157" s="186" t="n"/>
      <c r="M157" s="186" t="inlineStr">
        <is>
          <t>Product Group 4: Preformulation &amp; GMP</t>
        </is>
      </c>
      <c r="N157" s="186" t="inlineStr">
        <is>
          <t>4.1 Excipients classification</t>
        </is>
      </c>
      <c r="O157" s="185" t="inlineStr">
        <is>
          <t>Product</t>
        </is>
      </c>
      <c r="P157" s="186" t="inlineStr">
        <is>
          <t>[SOURCE: ข้อสอบจริง PLE CC1 (Product) วันที่ 1 ปี 2562 ข้อ 40]</t>
        </is>
      </c>
      <c r="Q157" s="185" t="inlineStr">
        <is>
          <t>ข้อสอบจริง</t>
        </is>
      </c>
      <c r="R157" s="185" t="inlineStr">
        <is>
          <t>2562</t>
        </is>
      </c>
      <c r="S157" s="185" t="n"/>
    </row>
    <row r="158">
      <c r="A158" s="185" t="n">
        <v>156</v>
      </c>
      <c r="B158" s="186" t="n"/>
      <c r="C158" s="186" t="inlineStr">
        <is>
          <t>การเสื่อมสลายของตัวยาสำคัญในรูปแบบเภสัชภัณฑ์ยาน้ำแขวนตะกอน (suspension) ส่วนใหญ่จัดเป็นอันดับของปฏิกิริยา (order of reaction) แบบใด</t>
        </is>
      </c>
      <c r="D158" s="186" t="n"/>
      <c r="E158" s="186" t="inlineStr">
        <is>
          <t>Zero order</t>
        </is>
      </c>
      <c r="F158" s="186" t="inlineStr">
        <is>
          <t>Pseudo zero order</t>
        </is>
      </c>
      <c r="G158" s="186" t="inlineStr">
        <is>
          <t>First order</t>
        </is>
      </c>
      <c r="H158" s="186" t="inlineStr">
        <is>
          <t>Pseudo first order</t>
        </is>
      </c>
      <c r="I158" s="186" t="inlineStr">
        <is>
          <t>Second order</t>
        </is>
      </c>
      <c r="J158" s="185" t="n">
        <v>2</v>
      </c>
      <c r="K158" s="186" t="inlineStr">
        <is>
          <t>✅ คำตอบที่ถูกต้อง: ข้อ ข. Pseudo zero order
🎯 ทำไมข้อนี้ถึงถูก:
ในยาน้ำแขวนตะกอน ตัวยาส่วนใหญ่จะอยู่ในรูปของแข็งที่ไม่ละลาย และมีเพียงส่วนน้อยที่ละลายอยู่ในสารละลายอิ่มตัว (Cs) เมื่อตัวยาในสารละลายสลายตัวตาม first-order ผงยาของแข็งจะละลายออกมาทดแทนรักษาระดับความเข้มข้นอิ่มตัวให้คงที่ตลอดเวลา ทำให้อัตราการสลายตัวคงที่เสมือนเป็น zero-order จึงเรียกว่า Apparent หรือ Pseudo-zero order reaction
🔍 ข้ออื่นผิดเพราะอะไร:
• ข้อ ก.: ผิดเพราะ True zero-order reaction อัตราการเกิดปฏิกิริยาไม่ขึ้นกับความเข้มข้นอย่างแท้จริง แต่กรณี suspension กลไกจริงของการสลายตัวในสารละลายคือ first order ที่มี reservoir มาทดแทน
• ข้อ ค.: ผิดเพราะ First order reaction ความเข้มข้นตัวยาจะลดลงเป็น exponential curve ซึ่งพบเมื่อตัวยาทั้งหมดอยู่ในรูปสารละลาย (solution)
• ข้อ ง.: ผิดเพราะ Pseudo first order เกิดขึ้นเมื่อสารตัวทำปฏิกิริยาตัวใดตัวหนึ่งมีปริมาณมากเกินพอ (เช่น ปฏิกิริยา hydrolysis ที่มีน้ำมากเกินพอ)
• ข้อ จ.: ผิดเพราะ Second order reaction อัตราการเกิดปฏิกิริยาขึ้นกับความเข้มข้นของสารสองโมเลกุล ซึ่งไม่ใช่วิถีการสลายตัวทั่วไปของ suspension</t>
        </is>
      </c>
      <c r="L158" s="186" t="n"/>
      <c r="M158" s="186" t="inlineStr">
        <is>
          <t>Product Group 4: Preformulation &amp; GMP</t>
        </is>
      </c>
      <c r="N158" s="186" t="inlineStr">
        <is>
          <t>4.3 Stability testing</t>
        </is>
      </c>
      <c r="O158" s="185" t="inlineStr">
        <is>
          <t>Product</t>
        </is>
      </c>
      <c r="P158" s="186" t="inlineStr">
        <is>
          <t>[SOURCE: ข้อสอบจริง PLE CC1 (Product) วันที่ 1 ปี 2562 ข้อ 96]</t>
        </is>
      </c>
      <c r="Q158" s="185" t="inlineStr">
        <is>
          <t>ข้อสอบจริง</t>
        </is>
      </c>
      <c r="R158" s="185" t="inlineStr">
        <is>
          <t>2562</t>
        </is>
      </c>
      <c r="S158" s="185" t="n"/>
    </row>
    <row r="159">
      <c r="A159" s="185" t="n">
        <v>157</v>
      </c>
      <c r="B159" s="186" t="n"/>
      <c r="C159" s="186" t="inlineStr">
        <is>
          <t>สารละลาย Iodine Lugol's solution ต้องบรรจุในภาชนะบรรจุชนิดใดตามมาตรฐานเภสัชตำรับ</t>
        </is>
      </c>
      <c r="D159" s="186" t="n"/>
      <c r="E159" s="186" t="inlineStr">
        <is>
          <t>Plastic bottle</t>
        </is>
      </c>
      <c r="F159" s="186" t="inlineStr">
        <is>
          <t>Amber glass bottle</t>
        </is>
      </c>
      <c r="G159" s="186" t="inlineStr">
        <is>
          <t>Clear glass bottle</t>
        </is>
      </c>
      <c r="H159" s="186" t="inlineStr">
        <is>
          <t>Aluminum can</t>
        </is>
      </c>
      <c r="I159" s="186" t="inlineStr">
        <is>
          <t>Tin container</t>
        </is>
      </c>
      <c r="J159" s="185" t="n">
        <v>2</v>
      </c>
      <c r="K159" s="186" t="inlineStr">
        <is>
          <t>✅ คำตอบที่ถูกต้อง: ข้อ ข. Amber glass bottle
🎯 ทำไมข้อนี้ถึงถูก:
Lugol's solution ประกอบด้วยไอโอดีนอิสระซึ่งไวต่อแสงและสามารถระเหิดผ่านพลาสติกบางชนิดได้ เภสัชตำรับ USP/BP จึงกำหนดให้บรรจุในขวดแก้วสีชา (Amber glass container) ที่ปิดสนิทแน่น เพื่อป้องกันแสง (light-resistant) และป้องกันการกัดกร่อนหรือการทำอันตรกิริยากับภาชนะ
🔍 ข้ออื่นผิดเพราะอะไร:
• ข้อ ก.: ผิดเพราะไอโอดีนสามารถทำปฏิกิริยาหรือแพร่ซึมผ่านขวดพลาสติก (sorption/permeation) ทำให้ขวดเปลี่ยนสีและยาเสื่อมสภาพ
• ข้อ ค.: ผิดเพราะขวดแก้วใสไม่สามารถป้องกันแสงได้ ทำให้ไอโอดีนเกิดปฏิกิริยา photochemical degradation
• ข้อ ง.: ผิดเพราะไอโอดีนเป็น oxidizing agent ที่รุนแรง จะกัดกร่อนโลหะอะลูมิเนียม เกิดการผุกร่อนและปนเปื้อน
• ข้อ จ.: ผิดเพราะไอโอดีนทำปฏิกิริยากัดกร่อนโลหะดีบุกอย่างรุนแรง</t>
        </is>
      </c>
      <c r="L159" s="186" t="n"/>
      <c r="M159" s="186" t="inlineStr">
        <is>
          <t>Product Group 4: Preformulation &amp; GMP</t>
        </is>
      </c>
      <c r="N159" s="186" t="inlineStr">
        <is>
          <t>4.2 Container &amp; Closure Systems</t>
        </is>
      </c>
      <c r="O159" s="185" t="inlineStr">
        <is>
          <t>Product</t>
        </is>
      </c>
      <c r="P159" s="186" t="inlineStr">
        <is>
          <t>[SOURCE: ข้อสอบจริง PLE CC1 (Product) วันที่ 2 ปี 2562 ข้อ 24]</t>
        </is>
      </c>
      <c r="Q159" s="185" t="inlineStr">
        <is>
          <t>ข้อสอบจริง</t>
        </is>
      </c>
      <c r="R159" s="185" t="inlineStr">
        <is>
          <t>2562</t>
        </is>
      </c>
      <c r="S159" s="185" t="n"/>
    </row>
    <row r="160">
      <c r="A160" s="185" t="n">
        <v>158</v>
      </c>
      <c r="B160" s="186" t="n"/>
      <c r="C160" s="186" t="inlineStr">
        <is>
          <t>เภสัชกรต้องการเตรียมสารละลายผสมระหว่างน้ำและเอทานอลเพื่อทดสอบการละลายของยา metronidazole โดยพบว่าตัวยาละลายได้ดีในระบบ 30% w/w ethanol ที่ 25 องศาเซลเซียส อยากทราบว่าค่า dielectric constant ของสารละลายผสมนี้มีค่าเท่าใด กำหนดให้ค่า dielectric constant ของน้ำเท่ากับ 75 และของเอทานอลเท่ากับ 25</t>
        </is>
      </c>
      <c r="D160" s="186" t="n"/>
      <c r="E160" s="186" t="inlineStr">
        <is>
          <t>7.5</t>
        </is>
      </c>
      <c r="F160" s="186" t="inlineStr">
        <is>
          <t>75</t>
        </is>
      </c>
      <c r="G160" s="186" t="inlineStr">
        <is>
          <t>60</t>
        </is>
      </c>
      <c r="H160" s="186" t="inlineStr">
        <is>
          <t>52.5</t>
        </is>
      </c>
      <c r="I160" s="186" t="inlineStr">
        <is>
          <t>20</t>
        </is>
      </c>
      <c r="J160" s="185" t="n">
        <v>3</v>
      </c>
      <c r="K160" s="186" t="inlineStr">
        <is>
          <t>✅ คำตอบที่ถูกต้อง: ข้อ ค. 60
🎯 ทำไมข้อนี้ถึงถูก:
ค่า dielectric constant ของตัวทำละลายผสมคำนวณได้จากค่าเฉลี่ยถ่วงน้ำหนักตามสัดส่วนของแต่ละองค์ประกอบ: Dielectric constant รวม = (สัดส่วนน้ำ คูณ dielectric constant น้ำ) + (สัดส่วน ethanol คูณ dielectric constant ethanol) = (0.70 คูณ 75) + (0.30 คูณ 25) = 52.5 + 7.5 = 60.0
🔍 ข้ออื่นผิดเพราะอะไร:
• ข้อ ก.: ผิดเนื่องจาก 7.5 เป็นเพียงส่วนของค่า dielectric constant ที่ได้จากเอทานอล (0.30 คูณ 25 = 7.5) ยังไม่ได้บวกส่วนของน้ำ
• ข้อ ข.: ผิดเนื่องจาก 75 เป็นค่า dielectric constant ของน้ำบริสุทธิ์
• ข้อ ง.: ผิดเนื่องจาก 52.5 เป็นเพียงส่วนของค่า dielectric constant ที่ได้จากน้ำ (0.70 คูณ 75 = 52.5) ยังไม่ได้บวกส่วนของเอทานอล
• ข้อ จ.: ผิดเนื่องจาก 20 ไม่ใช่ผลการคำนวณที่ถูกต้อง</t>
        </is>
      </c>
      <c r="L160" s="186" t="n"/>
      <c r="M160" s="186" t="inlineStr">
        <is>
          <t>Product Group 4: Preformulation &amp; GMP</t>
        </is>
      </c>
      <c r="N160" s="186" t="inlineStr">
        <is>
          <t>4.4 Good Manufacturing Practice</t>
        </is>
      </c>
      <c r="O160" s="185" t="inlineStr">
        <is>
          <t>Product</t>
        </is>
      </c>
      <c r="P160" s="186" t="inlineStr">
        <is>
          <t>[SOURCE: ข้อสอบจริง PLE CC1 (Product) วันที่ 2 ปี 2562 ข้อ 99]</t>
        </is>
      </c>
      <c r="Q160" s="185" t="inlineStr">
        <is>
          <t>ข้อสอบจริง</t>
        </is>
      </c>
      <c r="R160" s="185" t="inlineStr">
        <is>
          <t>2562</t>
        </is>
      </c>
      <c r="S160" s="185" t="n"/>
    </row>
    <row r="161">
      <c r="A161" s="185" t="n">
        <v>159</v>
      </c>
      <c r="B161" s="186" t="n"/>
      <c r="C161" s="186" t="inlineStr">
        <is>
          <t>ข้อใดกล่าวไม่ถูกต้องเกี่ยวกับการดำเนินการเรียกเก็บยาคืนจากท้องตลาด (Product Recall) ตามมาตรฐานหลักเกณฑ์วิธีการที่ดีในการผลิตยา (GMP/PIC-S)</t>
        </is>
      </c>
      <c r="D161" s="186" t="n"/>
      <c r="E161" s="186" t="inlineStr">
        <is>
          <t>ต้องมีระเบียบปฏิบัติและระบบการดำเนินงานเพื่อการเรียกเก็บยาคืนอย่างมีประสิทธิภาพ</t>
        </is>
      </c>
      <c r="F161" s="186" t="inlineStr">
        <is>
          <t>ข้อบกพร่องระดับวิกฤต (Class I recall) ที่เป็นอันตรายถึงชีวิตต้องดำเนินการเรียกคืนทันที</t>
        </is>
      </c>
      <c r="G161" s="186" t="inlineStr">
        <is>
          <t>ต้องสามารถระงับการกระจายและเก็บผลิตภัณฑ์ออกจากท้องตลาดได้ในทุกระดับของการจำหน่าย</t>
        </is>
      </c>
      <c r="H161" s="186" t="inlineStr">
        <is>
          <t>ต้องแจ้งรายงานการเรียกเก็บยาคืนต่อสำนักงานคณะกรรมการอาหารและยาอย่างเป็นทางการ</t>
        </is>
      </c>
      <c r="I161" s="186" t="inlineStr">
        <is>
          <t>การตัดสินใจเรียกเก็บยาคืนเป็นอำนาจหน้าที่ของฝ่ายการตลาดและฝ่ายขาย</t>
        </is>
      </c>
      <c r="J161" s="185" t="n">
        <v>5</v>
      </c>
      <c r="K161" s="186" t="inlineStr">
        <is>
          <t>✅ คำตอบที่ถูกต้อง: ข้อ จ. การตัดสินใจเรียกเก็บยาคืนเป็นอำนาจหน้าที่ของฝ่ายการตลาดและฝ่ายขาย
🎯 ทำไมข้อนี้ถึงถูก:
ตามข้อกำหนด GMP/PIC-S การตัดสินใจและดำเนินการเรียกเก็บยาคืนต้องเป็นความรับผิดชอบของฝ่ายประกันคุณภาพ (Quality Assurance: QA) ร่วมกับ Authorized Person และผู้บริหารระดับสูง ซึ่งต้องปฏิบัติงานเป็นอิสระจากฝ่ายขายและการตลาดเพื่อป้องกันผลประโยชน์ทับซ้อน
🔍 ข้ออื่นผิดเพราะอะไร:
• ข้อ ก.: โรงงานต้องมี Standard Operating Procedure (SOP) ในการเรียกคืนยาที่ได้รับการอนุมัติอย่างเป็นลายลักษณ์อักษร
• ข้อ ข.: Class I Recall เป็นข้อบกพร่องร้ายแรงที่อาจทำให้ผู้ป่วยเสียชีวิต ต้องดำเนินการระงับใช้และเรียกคืนฉุกเฉินทันที
• ข้อ ค.: ระบบการเรียกคืนยาต้องครอบคลุมถึงระดับโรงพยาบาล ร้านยา และผู้บริโภคได้อย่างทั่วถึงและรวดเร็ว
• ข้อ ง.: กฎหมายและ GMP กำหนดให้ต้องรายงานหน่วยงานกำกับดูแลภาครัฐ (อย.) ทันทีที่มีการเรียกเก็บผลิตภัณฑ์ยาคืน</t>
        </is>
      </c>
      <c r="L161" s="186" t="n"/>
      <c r="M161" s="186" t="inlineStr">
        <is>
          <t>Product Group 4: Preformulation &amp; GMP</t>
        </is>
      </c>
      <c r="N161" s="186" t="inlineStr">
        <is>
          <t>4.4 Good Manufacturing Practice</t>
        </is>
      </c>
      <c r="O161" s="185" t="inlineStr">
        <is>
          <t>Product</t>
        </is>
      </c>
      <c r="P161" s="186" t="inlineStr">
        <is>
          <t>[SOURCE: ข้อสอบจริง PLE CC1 (Product) ปี 2561 ข้อ 18]</t>
        </is>
      </c>
      <c r="Q161" s="185" t="inlineStr">
        <is>
          <t>ข้อสอบจริง</t>
        </is>
      </c>
      <c r="R161" s="185" t="inlineStr">
        <is>
          <t>2561</t>
        </is>
      </c>
      <c r="S161" s="185" t="n"/>
    </row>
    <row r="162">
      <c r="A162" s="185" t="n">
        <v>160</v>
      </c>
      <c r="B162" s="186" t="n"/>
      <c r="C162" s="186" t="inlineStr">
        <is>
          <t>จากสูตรตำรับ Benzoyl peroxide emulgel ข้างต้น สาร Disodium EDTA ทำหน้าที่ใดในตำรับ</t>
        </is>
      </c>
      <c r="D162" s="186" t="n"/>
      <c r="E162" s="186" t="inlineStr">
        <is>
          <t>Antimicrobial preservative</t>
        </is>
      </c>
      <c r="F162" s="186" t="inlineStr">
        <is>
          <t>Antioxidant synergist หรือ Chelating agent</t>
        </is>
      </c>
      <c r="G162" s="186" t="inlineStr">
        <is>
          <t>Gelling agent</t>
        </is>
      </c>
      <c r="H162" s="186" t="inlineStr">
        <is>
          <t>Skin penetration enhancer</t>
        </is>
      </c>
      <c r="I162" s="186" t="inlineStr">
        <is>
          <t>Emulsifying agent</t>
        </is>
      </c>
      <c r="J162" s="185" t="n">
        <v>2</v>
      </c>
      <c r="K162" s="186" t="inlineStr">
        <is>
          <t>✅ คำตอบที่ถูกต้อง: ข้อ ข. Antioxidant synergist หรือ Chelating agent
🎯 ทำไมข้อนี้ถึงถูก:
Disodium EDTA ทำหน้าที่เป็น Chelating agent หรือ Antioxidant synergist เข้าจับกับไอออนโลหะหนัก (Trace heavy metals เช่น Fe3+, Cu2+) ที่เป็นตัวเร่งปฏิกิริยาการสลายตัวแบบออกซิเดชันของ Benzoyl peroxide ช่วยเพิ่มความคงตัวทางเคมีของตำรับ
🔍 ข้ออื่นผิดเพราะอะไร:
• ข้อ ก.: Antimicrobial preservative ในตำรับนี้คือคู่ Methylparaben และ Propylparaben ซึ่งป้องกันเชื้อราและแบคทีเรีย
• ข้อ ค.: Gelling agent สารก่อเจลในตำรับนี้คือ Carbopol 940 ซึ่งสร้างโครงร่างตาข่ายเจล
• ข้อ ง.: Skin penetration enhancer สารช่วยซึมผ่านผิวหนังมักใช้กลุ่มแอลกอฮอล์หรือกรดไขมัน ไม่ใช่หน้าที่หลักของ EDTA
• ข้อ จ.: Emulsifying agent สารช่วยประสานอิมัลชันมักเป็น surfactants เช่น Tweens/Spans ไม่ใช่สารคีเลต EDTA</t>
        </is>
      </c>
      <c r="L162" s="186" t="n"/>
      <c r="M162" s="186" t="inlineStr">
        <is>
          <t>Product Group 4: Preformulation &amp; GMP</t>
        </is>
      </c>
      <c r="N162" s="186" t="inlineStr">
        <is>
          <t>4.3 Stability testing</t>
        </is>
      </c>
      <c r="O162" s="185" t="inlineStr">
        <is>
          <t>Product</t>
        </is>
      </c>
      <c r="P162" s="186" t="inlineStr">
        <is>
          <t>[SOURCE: ข้อสอบจริง PLE CC1 (Product) ปี 2561 ข้อ 20]</t>
        </is>
      </c>
      <c r="Q162" s="185" t="inlineStr">
        <is>
          <t>ข้อสอบจริง</t>
        </is>
      </c>
      <c r="R162" s="185" t="inlineStr">
        <is>
          <t>2561</t>
        </is>
      </c>
      <c r="S162" s="185" t="n"/>
    </row>
    <row r="163">
      <c r="A163" s="185" t="n">
        <v>161</v>
      </c>
      <c r="B163" s="186" t="n"/>
      <c r="C163" s="186" t="inlineStr">
        <is>
          <t>สาร Polysorbate 80 (Tween 80) ซึ่งมีค่า HLB ประมาณ 15 นิยมใช้ทำหน้าที่ใดในสูตรตำรับของเหลวและครีมชนิด O/W</t>
        </is>
      </c>
      <c r="D163" s="186" t="n"/>
      <c r="E163" s="186" t="inlineStr">
        <is>
          <t>Antioxidant</t>
        </is>
      </c>
      <c r="F163" s="186" t="inlineStr">
        <is>
          <t>Wetting agent</t>
        </is>
      </c>
      <c r="G163" s="186" t="inlineStr">
        <is>
          <t>Reducing agent</t>
        </is>
      </c>
      <c r="H163" s="186" t="inlineStr">
        <is>
          <t>Solubilizing agent และ O/W Emulsifying agent</t>
        </is>
      </c>
      <c r="I163" s="186" t="inlineStr">
        <is>
          <t>Stiffening agent</t>
        </is>
      </c>
      <c r="J163" s="185" t="n">
        <v>4</v>
      </c>
      <c r="K163" s="186" t="inlineStr">
        <is>
          <t>✅ คำตอบที่ถูกต้อง: ข้อ ง. Solubilizing agent และ O/W Emulsifying agent
🎯 ทำไมข้อนี้ถึงถูก:
Polysorbate 80 เป็น non-ionic hydrophilic surfactant ที่มีค่า HLB สูง (HLB 15) ทำหน้าที่หลักเป็น O/W Emulsifying agent ช่วยลดแรงตึงผิวและเป็น Solubilizing agent ช่วยเพิ่มการละลายของตัวยาที่ไม่ละลายน้ำ รวมทั้งสามารถทำหน้าที่เป็น wetting agent ได้
🔍 ข้ออื่นผิดเพราะอะไร:
• ข้อ ก.: Antioxidant ทำหน้าที่ป้องกันการเกิดออกซิเดชัน เช่น BHT, BHA, Ascorbic acid ไม่ใช่หน้าที่ของสารกลุ่ม surfactant
• ข้อ ข.: แม้จะทำหน้าที่ wetting agent ได้ แต่ในสูตรครีมหรือของเหลวที่มีค่า HLB สูง หน้าที่เด่นชัดที่สุดคือ emulsifying agent และ solubilizer
• ข้อ ค.: Reducing agent เป็นสารให้อิเล็กตรอนในปฏิกิริยารีดอกซ์ เช่น Sodium metabisulfite ไม่ใช่คุณสมบัติของ Tween 80
• ข้อ จ.: Stiffening agent เป็นสารเพิ่มความแข็งและหนืดของไขมัน เช่น Cetyl alcohol, White wax ไม่ใช่หน้าที่ของของเหลว Tween 80</t>
        </is>
      </c>
      <c r="L163" s="186" t="n"/>
      <c r="M163" s="186" t="inlineStr">
        <is>
          <t>Product Group 4: Preformulation &amp; GMP</t>
        </is>
      </c>
      <c r="N163" s="186" t="inlineStr">
        <is>
          <t>4.1 Excipients classification</t>
        </is>
      </c>
      <c r="O163" s="185" t="inlineStr">
        <is>
          <t>Product</t>
        </is>
      </c>
      <c r="P163" s="186" t="inlineStr">
        <is>
          <t>[SOURCE: ข้อสอบจริง PLE CC1 (Product) ปี 2561 ข้อ 23]</t>
        </is>
      </c>
      <c r="Q163" s="185" t="inlineStr">
        <is>
          <t>ข้อสอบจริง</t>
        </is>
      </c>
      <c r="R163" s="185" t="inlineStr">
        <is>
          <t>2561</t>
        </is>
      </c>
      <c r="S163" s="185" t="n"/>
    </row>
    <row r="164">
      <c r="A164" s="185" t="n">
        <v>162</v>
      </c>
      <c r="B164" s="186" t="n"/>
      <c r="C164" s="186" t="inlineStr">
        <is>
          <t>จากตารางผลการทดสอบความคงตัวของยาสำเร็จรูป โดยกำหนดให้เกณฑ์มาตรฐานปริมาณตัวยาสำคัญไม่ต่ำกว่า 90.0% of label claim (%LA): ข้อมูลพบว่า ที่ 3 เดือนได้ 101%, ที่ 6 เดือนได้ 99%, ที่ 1 ปีได้ 98%, ที่ 2 ปีได้ 88%, ที่ 3 ปีได้ 87% ยานี้จะมีอายุการเก็บรักษา (shelf-life) ได้นานเท่าใดตามเกณฑ์เภสัชตำรับ</t>
        </is>
      </c>
      <c r="D164" s="186" t="inlineStr">
        <is>
          <t>cc1_product/image107.png</t>
        </is>
      </c>
      <c r="E164" s="186" t="inlineStr">
        <is>
          <t>3 เดือน</t>
        </is>
      </c>
      <c r="F164" s="186" t="inlineStr">
        <is>
          <t>6 เดือน</t>
        </is>
      </c>
      <c r="G164" s="186" t="inlineStr">
        <is>
          <t>1 ปี</t>
        </is>
      </c>
      <c r="H164" s="186" t="inlineStr">
        <is>
          <t>2 ปี</t>
        </is>
      </c>
      <c r="I164" s="186" t="inlineStr">
        <is>
          <t>3 ปี</t>
        </is>
      </c>
      <c r="J164" s="185" t="n">
        <v>3</v>
      </c>
      <c r="K164" s="186" t="inlineStr">
        <is>
          <t>✅ คำตอบที่ถูกต้อง: ข้อ ค. 1 ปี
🎯 ทำไมข้อนี้ถึงถูก:
เกณฑ์มาตรฐานตามเภสัชตำรับกำหนดให้ผลิตภัณฑ์ยาสำเร็จรูปต้องมีปริมาณตัวยาสำคัญคงเหลือไม่ต่ำกว่า 90.0% of label claim (t90) จากข้อมูลพบว่าที่ระยะเวลา 1 ปียังคงมีตัวยา 98.0% (ผ่านเกณฑ์) แต่ที่ระยะเวลา 2 ปีตัวยาลดลงเหลือ 88.0% (ตกเกณฑ์) ดังนั้นจึงสามารถกำหนดอายุยาได้ที่ 1 ปี
🔍 ข้ออื่นผิดเพราะอะไร:
• ข้อ ก.: 3 เดือน ตัวยาเหลือ 101% ผ่านเกณฑ์ แต่สามารถกำหนดอายุยาให้ยาวนานกว่านี้ได้ตามผลการทดสอบจริง
• ข้อ ข.: 6 เดือน ตัวยาเหลือ 99% ผ่านเกณฑ์ แต่ข้อมูลยังคงผ่านเกณฑ์ต่อเนื่องไปจนถึงระยะเวลา 1 ปี
• ข้อ ง.: 2 ปี ปริมาณตัวยาสำคัญลดลงเหลือ 88% ซึ่งต่ำกว่าเกณฑ์มาตรฐาน 90% จึงไม่สามารถกำหนดอายุยาถึง 2 ปีได้
• ข้อ จ.: 3 ปี ปริมาณตัวยาลดลงเหลือ 87% ตกเกณฑ์มาตรฐานความคงตัวของผลิตภัณฑ์ยาสำเร็จรูป</t>
        </is>
      </c>
      <c r="L164" s="186" t="n"/>
      <c r="M164" s="186" t="inlineStr">
        <is>
          <t>Product Group 4: Preformulation &amp; GMP</t>
        </is>
      </c>
      <c r="N164" s="186" t="inlineStr">
        <is>
          <t>4.3 Stability testing</t>
        </is>
      </c>
      <c r="O164" s="185" t="inlineStr">
        <is>
          <t>Product</t>
        </is>
      </c>
      <c r="P164" s="186" t="inlineStr">
        <is>
          <t>[SOURCE: ข้อสอบจริง PLE CC1 (Product) ปี 2561 ข้อ 29] [RECONSTRUCTED: ปรับแต่งและเติมเต็มบริบทโจทย์เพื่อความสมบูรณ์]</t>
        </is>
      </c>
      <c r="Q164" s="185" t="inlineStr">
        <is>
          <t>ข้อสอบจริง</t>
        </is>
      </c>
      <c r="R164" s="185" t="inlineStr">
        <is>
          <t>2561</t>
        </is>
      </c>
      <c r="S164" s="185" t="n"/>
    </row>
    <row r="165">
      <c r="A165" s="185" t="n">
        <v>163</v>
      </c>
      <c r="B165" s="186" t="n"/>
      <c r="C165" s="186" t="inlineStr">
        <is>
          <t>ตัวยาสำคัญ B มีคุณสมบัติละลายน้ำได้น้อยมาก หากต้องการเพิ่มอัตราการละลายและการกระจายตัวของยาในสูตรตำรับยาเม็ด ควรเลือกใช้สารช่วย (Excipient) ชนิดใดเป็น hydrophilic diluent</t>
        </is>
      </c>
      <c r="D165" s="186" t="n"/>
      <c r="E165" s="186" t="inlineStr">
        <is>
          <t>Magnesium stearate</t>
        </is>
      </c>
      <c r="F165" s="186" t="inlineStr">
        <is>
          <t>Lactose</t>
        </is>
      </c>
      <c r="G165" s="186" t="inlineStr">
        <is>
          <t>Talcum</t>
        </is>
      </c>
      <c r="H165" s="186" t="inlineStr">
        <is>
          <t>Stearic acid</t>
        </is>
      </c>
      <c r="I165" s="186" t="inlineStr">
        <is>
          <t>Hydrogenated castor oil</t>
        </is>
      </c>
      <c r="J165" s="185" t="n">
        <v>2</v>
      </c>
      <c r="K165" s="186" t="inlineStr">
        <is>
          <t>✅ คำตอบที่ถูกต้อง: ข้อ ข. Lactose
🎯 ทำไมข้อนี้ถึงถูก:
Lactose เป็นน้ำตาลโมเลกุลคู่ที่มีคุณสมบัติชอบน้ำ (Hydrophilic diluent) ละลายน้ำได้ดีและช่วยส่งเสริมการเปียกน้ำ (wetting) ของอนุภาคตัวยาที่มีคุณสมบัติไม่ชอบน้ำ ช่วยให้อัตราการละลายของตัวยาในตำรับเพิ่มขึ้นอย่างมีนัยสำคัญ
🔍 ข้ออื่นผิดเพราะอะไร:
• ข้อ ก.: Magnesium stearate เป็นสารหล่อลื่นที่มีความไม่ชอบน้ำสูง (hydrophobic lubricant) หากใส่มากเกินไปจะขัดขวางการเปียกและลดการละลายยา
• ข้อ ค.: Talcum เป็นแร่ไฮโดรโฟบิกที่ไม่ละลายน้ำ ทำหน้าที่เป็น glidant ไม่ช่วยเพิ่มการละลายของยา
• ข้อ ง.: Stearic acid เป็นกรดไขมันที่ไม่ชอบน้ำ ใช้เป็น lubricant ชนิดไม่ละลายน้ำ ขัดขวางการซึมผ่านของน้ำ
• ข้อ จ.: Hydrogenated castor oil เป็นไขมันแว็กซ์ hydrophobic lubricant ไม่ช่วยส่งเสริมการละลายน้ำของตัวยา</t>
        </is>
      </c>
      <c r="L165" s="186" t="n"/>
      <c r="M165" s="186" t="inlineStr">
        <is>
          <t>Product Group 4: Preformulation &amp; GMP</t>
        </is>
      </c>
      <c r="N165" s="186" t="inlineStr">
        <is>
          <t>4.1 Excipients classification</t>
        </is>
      </c>
      <c r="O165" s="185" t="inlineStr">
        <is>
          <t>Product</t>
        </is>
      </c>
      <c r="P165" s="186" t="inlineStr">
        <is>
          <t>[SOURCE: ข้อสอบจริง PLE CC1 (Product) ปี 2561 ข้อ 34]</t>
        </is>
      </c>
      <c r="Q165" s="185" t="inlineStr">
        <is>
          <t>ข้อสอบจริง</t>
        </is>
      </c>
      <c r="R165" s="185" t="inlineStr">
        <is>
          <t>2561</t>
        </is>
      </c>
      <c r="S165" s="185" t="n"/>
    </row>
    <row r="166">
      <c r="A166" s="185" t="n">
        <v>164</v>
      </c>
      <c r="B166" s="186" t="n"/>
      <c r="C166" s="186" t="inlineStr">
        <is>
          <t>จากใบรับรองผลการวิเคราะห์ (COA) ของยา Cloxacillin capsules: Appearance ผ่าน, Identification ผ่าน, Assay ได้ 99.0% (เกณฑ์ 90.0 ถึง 120.0%), Average weight ผ่าน, Weight variation %RSD ได้ 5.0% (เกณฑ์ไม่เกิน ±7.5%), Disintegration ได้ 8 นาที (เกณฑ์ไม่เกิน 15 นาที), Dissolution ทุกหน่วยมากกว่า 80% ที่ 45 นาที (เกณฑ์ Q = 75%), Water content ได้ 4.2% (เกณฑ์ไม่เกิน 5.0%) ดังภาพ ข้อใดสรุปผลการวิเคราะห์ได้ถูกต้อง</t>
        </is>
      </c>
      <c r="D166" s="186" t="inlineStr">
        <is>
          <t>cc1_product/image108.png</t>
        </is>
      </c>
      <c r="E166" s="186" t="inlineStr">
        <is>
          <t>ยาผ่านเกณฑ์การทดสอบคุณภาพในทุกหัวข้อ</t>
        </is>
      </c>
      <c r="F166" s="186" t="inlineStr">
        <is>
          <t>การแตกตัวไม่ผ่าน เพราะใช้เวลาน้อยกว่า 15 นาที</t>
        </is>
      </c>
      <c r="G166" s="186" t="inlineStr">
        <is>
          <t>Weight variation ไม่ผ่าน เพราะมีค่าผิดปกติ</t>
        </is>
      </c>
      <c r="H166" s="186" t="inlineStr">
        <is>
          <t>การวิเคราะห์ปริมาณตัวยาสำคัญไม่ผ่าน เพราะได้เกิน 90%</t>
        </is>
      </c>
      <c r="I166" s="186" t="inlineStr">
        <is>
          <t>Dissolution ไม่ผ่าน ต้องทดสอบซ้ำใน stage 2</t>
        </is>
      </c>
      <c r="J166" s="185" t="n">
        <v>1</v>
      </c>
      <c r="K166" s="186" t="inlineStr">
        <is>
          <t>✅ คำตอบที่ถูกต้อง: ข้อ ก. ยาผ่านเกณฑ์การทดสอบคุณภาพในทุกหัวข้อ
🎯 ทำไมข้อนี้ถึงถูก:
ผลการทดสอบทุกหัวข้อตาม COA อยู่ในเกณฑ์มาตรฐานของเภสัชตำรับทั้งหมด: Assay 99.0% (เกณฑ์ 90.0 ถึง 120.0%), Disintegration 8 นาที (เกณฑ์ไม่เกิน 15 นาที), Dissolution &gt; 80% (เกณฑ์ Q = 75%), Water content 4.2% (เกณฑ์ไม่เกิน 5.0%) จึงสรุปได้ว่ายาผ่านเกณฑ์การปล่อยผ่านรุ่นผลิตในทุกหัวข้อ
🔍 ข้ออื่นผิดเพราะอะไร:
• ข้อ ข.: เกณฑ์ Disintegration กำหนดว่าต้องแตกตัวภายใน 15 นาที (ไม่เกิน 15 นาที) การได้ 8 นาทีจึงผ่านเกณฑ์อย่างสมบูรณ์
• ข้อ ค.: Weight variation มีค่า %RSD เท่ากับ 5.0% ซึ่งอยู่ในช่วงเกณฑ์ยอมรับไม่เกิน ±7.5% จึงผ่านเกณฑ์
• ข้อ ง.: เกณฑ์ Assay ยอมรับที่ 90.0 ถึง 120.0% การได้ 99.0% ถือว่าอยู่ในเกณฑ์มาตรฐานที่ยอมรับได้
• ข้อ จ.: Dissolution ทุกหน่วยได้มากกว่า 80% ซึ่งสูงกว่าเกณฑ์ Q + 5% (75% + 5% = 80%) จึงผ่านเกณฑ์ตั้งแต่ Stage 1 ไม่ต้องทดสอบต่อ</t>
        </is>
      </c>
      <c r="L166" s="186" t="n"/>
      <c r="M166" s="186" t="inlineStr">
        <is>
          <t>Product Group 4: Preformulation &amp; GMP</t>
        </is>
      </c>
      <c r="N166" s="186" t="inlineStr">
        <is>
          <t>4.4 Good Manufacturing Practice</t>
        </is>
      </c>
      <c r="O166" s="185" t="inlineStr">
        <is>
          <t>Product</t>
        </is>
      </c>
      <c r="P166" s="186" t="inlineStr">
        <is>
          <t>[SOURCE: ข้อสอบจริง PLE CC1 (Product) ปี 2561 ข้อ 35]</t>
        </is>
      </c>
      <c r="Q166" s="185" t="inlineStr">
        <is>
          <t>ข้อสอบจริง</t>
        </is>
      </c>
      <c r="R166" s="185" t="inlineStr">
        <is>
          <t>2561</t>
        </is>
      </c>
      <c r="S166" s="185" t="n"/>
    </row>
    <row r="167">
      <c r="A167" s="185" t="n">
        <v>165</v>
      </c>
      <c r="B167" s="186" t="n"/>
      <c r="C167" s="186" t="inlineStr">
        <is>
          <t>สารช่วยในข้อใดทำหน้าที่เป็นสารช่วยแตกตัวภายในเม็ดยา (Tablet disintegrant) ตามกลไกการดูดซับน้ำและการบวมตัว</t>
        </is>
      </c>
      <c r="D167" s="186" t="n"/>
      <c r="E167" s="186" t="inlineStr">
        <is>
          <t>Magnesium stearate</t>
        </is>
      </c>
      <c r="F167" s="186" t="inlineStr">
        <is>
          <t>Corn starch</t>
        </is>
      </c>
      <c r="G167" s="186" t="inlineStr">
        <is>
          <t>Talcum</t>
        </is>
      </c>
      <c r="H167" s="186" t="inlineStr">
        <is>
          <t>Colloidal silicon dioxide</t>
        </is>
      </c>
      <c r="I167" s="186" t="inlineStr">
        <is>
          <t>Ethyl cellulose</t>
        </is>
      </c>
      <c r="J167" s="185" t="n">
        <v>2</v>
      </c>
      <c r="K167" s="186" t="inlineStr">
        <is>
          <t>✅ คำตอบที่ถูกต้อง: ข้อ ข. Corn starch
🎯 ทำไมข้อนี้ถึงถูก:
Corn starch (แป้งข้าวโพดแห้ง) มีหน้าที่สำคัญในการเป็น Tablet disintegrant โดยมีกลไกดูดซับน้ำอย่างรวดเร็วผ่านแรง capillary (wicking) และเกิดการบวมตัวดันให้อนุภาคเม็ดยาแตกตัวออกจากกัน
🔍 ข้ออื่นผิดเพราะอะไร:
• ข้อ ก.: Magnesium stearate ทำหน้าที่เป็น boundary lubricant ป้องกันเม็ดยาติดผนังดาย ไม่ใช่สารช่วยแตกตัว
• ข้อ ค.: Talcum ทำหน้าที่เป็น glidant ช่วยให้ผงยาไหลลงสู่เบ้าตอกได้ดี และเป็น anti-adherent
• ข้อ ง.: Colloidal silicon dioxide (Aerosil) ทำหน้าที่เป็น glidant ที่มีประสิทธิภาพสูง ไม่ใช่สารช่วยแตกตัว
• ข้อ จ.: Ethyl cellulose เป็น hydrophobic polymer ที่ไม่ละลายน้ำ นิยมใช้ชะลอการปลดปล่อยยาในตำรับออกฤทธิ์เนิ่น</t>
        </is>
      </c>
      <c r="L167" s="186" t="n"/>
      <c r="M167" s="186" t="inlineStr">
        <is>
          <t>Product Group 4: Preformulation &amp; GMP</t>
        </is>
      </c>
      <c r="N167" s="186" t="inlineStr">
        <is>
          <t>4.1 Excipients classification</t>
        </is>
      </c>
      <c r="O167" s="185" t="inlineStr">
        <is>
          <t>Product</t>
        </is>
      </c>
      <c r="P167" s="186" t="inlineStr">
        <is>
          <t>[SOURCE: ข้อสอบจริง PLE CC1 (Product) ปี 2561 ข้อ 36]</t>
        </is>
      </c>
      <c r="Q167" s="185" t="inlineStr">
        <is>
          <t>ข้อสอบจริง</t>
        </is>
      </c>
      <c r="R167" s="185" t="inlineStr">
        <is>
          <t>2561</t>
        </is>
      </c>
      <c r="S167" s="185" t="n"/>
    </row>
    <row r="168">
      <c r="A168" s="185" t="n">
        <v>166</v>
      </c>
      <c r="B168" s="186" t="n"/>
      <c r="C168" s="186" t="inlineStr">
        <is>
          <t>ข้อใดกล่าวไม่ถูกต้องเกี่ยวกับสภาวะและหลักการจัดเก็บผลิตภัณฑ์ยาเพื่อรักษาความคงตัวตามมาตรฐานสากล</t>
        </is>
      </c>
      <c r="D168" s="186" t="n"/>
      <c r="E168" s="186" t="inlineStr">
        <is>
          <t>ยาเหน็บพื้น Cocoa butter ควรเก็บในตู้เย็นที่อุณหภูมิ 2 ถึง 8 องศาเซลเซียส</t>
        </is>
      </c>
      <c r="F168" s="186" t="inlineStr">
        <is>
          <t>ยาเตรียมกึ่งแข็งประเภทครีมหรือขี้ผึ้ง (semisolids) ควรเก็บในช่องแช่แข็ง (freezer) เพื่อป้องกันการเจริญของจุลินทรีย์</t>
        </is>
      </c>
      <c r="G168" s="186" t="inlineStr">
        <is>
          <t>ยาฉีด Insulin ที่ยังไม่เปิดใช้ควรเก็บในตู้เย็นอุณหภูมิ 2 ถึง 8 องศาเซลเซียสและห้ามแช่แข็ง</t>
        </is>
      </c>
      <c r="H168" s="186" t="inlineStr">
        <is>
          <t>ยาเม็ดส่วนใหญ่ควรเก็บในที่แห้ง อุณหภูมิห้อง ไม่เกิน 30 องศาเซลเซียส และพ้นจากแสงแดด</t>
        </is>
      </c>
      <c r="I168" s="186" t="inlineStr">
        <is>
          <t>ยาปฏิชีวนะชนิดผงแห้งผสมน้ำควรเก็บในตู้เย็นและใช้ให้หมดภายในระยะเวลาที่กำหนดบนฉลาก</t>
        </is>
      </c>
      <c r="J168" s="185" t="n">
        <v>2</v>
      </c>
      <c r="K168" s="186" t="inlineStr">
        <is>
          <t>✅ คำตอบที่ถูกต้อง: ข้อ ข. ยาเตรียมกึ่งแข็งประเภทครีมหรือขี้ผึ้ง (semisolids) ควรเก็บในช่องแช่แข็ง (freezer) เพื่อป้องกันการเจริญของจุลินทรีย์
🎯 ทำไมข้อนี้ถึงถูก:
ยาเตรียมกึ่งแข็ง (Semisolids) เช่น ครีมและขี้ผึ้ง ห้ามเก็บในช่องแช่แข็ง (Freezer) เนื่องจากอุณหภูมิเยือกแข็งจะทำให้น้ำและไขมันเกิดการตกผลึก ทำลายโครงสร้าง emulsion หรือ gel matrix ส่งผลให้เกิดการแยกชั้นอย่างถาวร (cracking หรือ breaking) และเสียสภาพทันที
🔍 ข้ออื่นผิดเพราะอะไร:
• ข้อ ก.: Cocoa butter มีจุดหลอมเหลวต่ำใกล้เคียงอุณหภูมิร่างกาย (34 ถึง 35 องศาเซลเซียส) จึงควรเก็บในที่เย็น 2 ถึง 8 องศาเซลเซียสเพื่อป้องกันการหลอมตัว
• ข้อ ค.: Insulin เป็นฮอร์โมนโปรตีน การแช่แข็งจะทำให้โครงสร้างโปรตีนเสียสภาพและสูญเสียฤทธิ์ทางชีวภาพอย่างถาวร
• ข้อ ง.: สภาวะอุณหภูมิห้องในภูมิอากาศร้อนชื้นคือไม่เกิน 30 องศาเซลเซียสและหลีกเลี่ยงความชื้นและแสงแดด
• ข้อ จ.: ยาปฏิชีวนะผงแห้งเมื่อละลายน้ำแล้วจะเกิดปฏิกิริยา hydrolysis ได้เร็ว จึงต้องเก็บในตู้เย็นเพื่อชะลอการสลายตัว</t>
        </is>
      </c>
      <c r="L168" s="186" t="n"/>
      <c r="M168" s="186" t="inlineStr">
        <is>
          <t>Product Group 4: Preformulation &amp; GMP</t>
        </is>
      </c>
      <c r="N168" s="186" t="inlineStr">
        <is>
          <t>4.3 Stability testing</t>
        </is>
      </c>
      <c r="O168" s="185" t="inlineStr">
        <is>
          <t>Product</t>
        </is>
      </c>
      <c r="P168" s="186" t="inlineStr">
        <is>
          <t>[SOURCE: ข้อสอบจริง PLE CC1 (Product) ปี 2561 ข้อ 41]</t>
        </is>
      </c>
      <c r="Q168" s="185" t="inlineStr">
        <is>
          <t>ข้อสอบจริง</t>
        </is>
      </c>
      <c r="R168" s="185" t="inlineStr">
        <is>
          <t>2561</t>
        </is>
      </c>
      <c r="S168" s="185" t="n"/>
    </row>
    <row r="169">
      <c r="A169" s="185" t="n">
        <v>167</v>
      </c>
      <c r="B169" s="186" t="n"/>
      <c r="C169" s="186" t="inlineStr">
        <is>
          <t>หากสารละลายยาเกิดการเปลี่ยนสีจากการเสื่อมสลายด้วยปฏิกิริยาออกซิเดชัน (Oxidation) สารในข้อใดควรเติมลงในสูตรตำรับเพื่อทำหน้าที่เป็น water-soluble antioxidant</t>
        </is>
      </c>
      <c r="D169" s="186" t="n"/>
      <c r="E169" s="186" t="inlineStr">
        <is>
          <t>Polyethylene glycol (PEG)</t>
        </is>
      </c>
      <c r="F169" s="186" t="inlineStr">
        <is>
          <t>Glycerin</t>
        </is>
      </c>
      <c r="G169" s="186" t="inlineStr">
        <is>
          <t>Cyclodextrin</t>
        </is>
      </c>
      <c r="H169" s="186" t="inlineStr">
        <is>
          <t>Sodium metabisulfite</t>
        </is>
      </c>
      <c r="I169" s="186" t="inlineStr">
        <is>
          <t>Benzalkonium chloride</t>
        </is>
      </c>
      <c r="J169" s="185" t="n">
        <v>4</v>
      </c>
      <c r="K169" s="186" t="inlineStr">
        <is>
          <t>✅ คำตอบที่ถูกต้อง: ข้อ ง. Sodium metabisulfite
🎯 ทำไมข้อนี้ถึงถูก:
Sodium metabisulfite เป็น water-soluble antioxidant และ reducing agent ที่มีประสิทธิภาพสูงในสภาวะสารละลายกรดถึงกลาง โดยเข้าทำปฏิกิริยากับออกซิเจนก่อนที่ตัวยาสำคัญจะถูกออกซิไดซ์ จึงป้องกันการเปลี่ยนสีและการเสื่อมสภาพของยา
🔍 ข้ออื่นผิดเพราะอะไร:
• ข้อ ก.: Polyethylene glycol (PEG) ทำหน้าที่เป็น cosolvent, base หรือ plasticizer ไม่มีฤทธิ์ต้านออกซิเดชัน
• ข้อ ข.: Glycerin ทำหน้าที่เป็น cosolvent, humectant หรือ sweetening agent ไม่ใช่ antioxidant
• ข้อ ค.: Cyclodextrin ทำหน้าที่สร้างสารเชิงซ้อน inclusion complex เพื่อเพิ่มการละลายหรือปกป้องโมเลกุลยา
• ข้อ จ.: Benzalkonium chloride ทำหน้าที่เป็น cationic surfactant และ antimicrobial preservative ป้องกันเชื้อจุลินทรีย์</t>
        </is>
      </c>
      <c r="L169" s="186" t="n"/>
      <c r="M169" s="186" t="inlineStr">
        <is>
          <t>Product Group 4: Preformulation &amp; GMP</t>
        </is>
      </c>
      <c r="N169" s="186" t="inlineStr">
        <is>
          <t>4.3 Stability testing</t>
        </is>
      </c>
      <c r="O169" s="185" t="inlineStr">
        <is>
          <t>Product</t>
        </is>
      </c>
      <c r="P169" s="186" t="inlineStr">
        <is>
          <t>[SOURCE: ข้อสอบจริง PLE CC1 (Product) ปี 2561 ข้อ 42]</t>
        </is>
      </c>
      <c r="Q169" s="185" t="inlineStr">
        <is>
          <t>ข้อสอบจริง</t>
        </is>
      </c>
      <c r="R169" s="185" t="inlineStr">
        <is>
          <t>2561</t>
        </is>
      </c>
      <c r="S169" s="185" t="n"/>
    </row>
    <row r="170">
      <c r="A170" s="185" t="n">
        <v>168</v>
      </c>
      <c r="B170" s="186" t="n"/>
      <c r="C170" s="186" t="inlineStr">
        <is>
          <t>สาร Sodium starch glycolate (SSG) นิยมใช้ทำหน้าที่ใดในสูตรตำรับยาเม็ด (Tablet formulation)</t>
        </is>
      </c>
      <c r="D170" s="186" t="n"/>
      <c r="E170" s="186" t="inlineStr">
        <is>
          <t>Tablet binder</t>
        </is>
      </c>
      <c r="F170" s="186" t="inlineStr">
        <is>
          <t>Tablet diluent</t>
        </is>
      </c>
      <c r="G170" s="186" t="inlineStr">
        <is>
          <t>Tablet glidant</t>
        </is>
      </c>
      <c r="H170" s="186" t="inlineStr">
        <is>
          <t>Tablet lubricant</t>
        </is>
      </c>
      <c r="I170" s="186" t="inlineStr">
        <is>
          <t>Tablet disintegrant หรือ Superdisintegrant</t>
        </is>
      </c>
      <c r="J170" s="185" t="n">
        <v>5</v>
      </c>
      <c r="K170" s="186" t="inlineStr">
        <is>
          <t>✅ คำตอบที่ถูกต้อง: ข้อ จ. Tablet disintegrant หรือ Superdisintegrant
🎯 ทำไมข้อนี้ถึงถูก:
Sodium starch glycolate เป็นอนุพันธ์ของ cross-linked potato starch ที่ทำหน้าที่เป็น Superdisintegrant สามารถดูดซับน้ำได้อย่างรวดเร็วและพองตัวได้สูงถึง 200 ถึง 300 เท่าของปริมาตรเดิม ทำให้เกิดแรงดันผลักดันให้เม็ดยาแตกตัวภายในระยะเวลาอันสั้น
🔍 ข้ออื่นผิดเพราะอะไร:
• ข้อ ก.: Tablet binder สารยึดเกาะ เช่น PVP (Povidone), Starch paste ช่วยให้ผงยาเกาะกันเป็นแกรนูล ไม่ใช่หน้าที่ของ SSG
• ข้อ ข.: Tablet diluent สารเติมเต็ม เช่น Lactose, Microcrystalline cellulose ใช้เพิ่มขนาดและน้ำหนักของเม็ดยา
• ข้อ ค.: Tablet glidant สารเพิ่มการไหล เช่น Colloidal silicon dioxide (Aerosil), Talcum ลดแรงเสียดทานระหว่างอนุภาค
• ข้อ ง.: Tablet lubricant สารหล่อลื่น เช่น Magnesium stearate ป้องกันการติดของเม็ดยากับสลักและเบ้าตอก</t>
        </is>
      </c>
      <c r="L170" s="186" t="n"/>
      <c r="M170" s="186" t="inlineStr">
        <is>
          <t>Product Group 4: Preformulation &amp; GMP</t>
        </is>
      </c>
      <c r="N170" s="186" t="inlineStr">
        <is>
          <t>4.1 Excipients classification</t>
        </is>
      </c>
      <c r="O170" s="185" t="inlineStr">
        <is>
          <t>Product</t>
        </is>
      </c>
      <c r="P170" s="186" t="inlineStr">
        <is>
          <t>[SOURCE: ข้อสอบจริง PLE CC1 (Product) ปี 2561 ข้อ 46]</t>
        </is>
      </c>
      <c r="Q170" s="185" t="inlineStr">
        <is>
          <t>ข้อสอบจริง</t>
        </is>
      </c>
      <c r="R170" s="185" t="inlineStr">
        <is>
          <t>2561</t>
        </is>
      </c>
      <c r="S170" s="185" t="n"/>
    </row>
    <row r="171">
      <c r="A171" s="185" t="n">
        <v>169</v>
      </c>
      <c r="B171" s="186" t="n"/>
      <c r="C171" s="186" t="inlineStr">
        <is>
          <t>บรรจุภัณฑ์ชนิดใดมีความเหมาะสมที่สุดสำหรับยาที่ไม่ทนต่อแสง ไวต่อความชื้น และต้องการป้องกันการปนเปื้อนของเชื้อจุลชีพอย่างเข้มงวด</t>
        </is>
      </c>
      <c r="D171" s="186" t="n"/>
      <c r="E171" s="186" t="inlineStr">
        <is>
          <t>PE bottle</t>
        </is>
      </c>
      <c r="F171" s="186" t="inlineStr">
        <is>
          <t>PVC bottle</t>
        </is>
      </c>
      <c r="G171" s="186" t="inlineStr">
        <is>
          <t>Glass amber type II</t>
        </is>
      </c>
      <c r="H171" s="186" t="inlineStr">
        <is>
          <t>Glass amber type III</t>
        </is>
      </c>
      <c r="I171" s="186" t="inlineStr">
        <is>
          <t>Hermetic tight light-resistant container</t>
        </is>
      </c>
      <c r="J171" s="185" t="n">
        <v>5</v>
      </c>
      <c r="K171" s="186" t="inlineStr">
        <is>
          <t>✅ คำตอบที่ถูกต้อง: ข้อ จ. Hermetic tight light-resistant container
🎯 ทำไมข้อนี้ถึงถูก:
ตามนิยามเภสัชตำรับ USP General Notices ภาชนะแบบ Hermetic container สามารถป้องกันการซึมผ่านของอากาศ ก๊าซ ไอน้ำ และเชื้อจุลชีพได้อย่างสมบูรณ์ และเมื่อระบุเป็น Light-resistant container ร่วมด้วย จะสามารถป้องกันการเสื่อมสลายของตัวยาจากแสงได้อย่างมีประสิทธิภาพสูงสุด
🔍 ข้ออื่นผิดเพราะอะไร:
• ข้อ ก.: PE (Polyethylene) bottle ยอมให้ออกซิเจนและไอน้ำซึมผ่านได้บางส่วน และหากไม่ใช่พลาสติกทึบแสงจะไม่สามารถกันแสงได้
• ข้อ ข.: PVC (Polyvinyl chloride) bottle มีคุณสมบัติยอมให้ก๊าซและความชื้นซึมผ่านได้ และอาจมีปัญหาการชะละลายของ Plasticizer
• ข้อ ค.: Glass amber type II เป็นขวดแก้วโซดามะนาวที่ผ่านการปรับสภาพผิว เหมาะสำหรับสารละลายน้ำที่มีความเป็นกรดหรือเป็นกลาง แต่ไม่ได้ระบุระดับการปิดผนึกแบบ Hermetic
• ข้อ ง.: Glass amber type III เป็นขวดแก้วโซดามะนาวทั่วไป ทนต่อการกัดกร่อนปานกลาง ไม่ได้ระบุคุณสมบัติการปิดผนึกแบบ Hermetic ที่สมบูรณ์</t>
        </is>
      </c>
      <c r="L171" s="186" t="n"/>
      <c r="M171" s="186" t="inlineStr">
        <is>
          <t>Product Group 4: Preformulation &amp; GMP</t>
        </is>
      </c>
      <c r="N171" s="186" t="inlineStr">
        <is>
          <t>4.2 Container &amp; Closure Systems</t>
        </is>
      </c>
      <c r="O171" s="185" t="inlineStr">
        <is>
          <t>Product</t>
        </is>
      </c>
      <c r="P171" s="186" t="inlineStr">
        <is>
          <t>[SOURCE: ข้อสอบจริง PLE CC1 (Product) ปี 2561 ข้อ 61]</t>
        </is>
      </c>
      <c r="Q171" s="185" t="inlineStr">
        <is>
          <t>ข้อสอบจริง</t>
        </is>
      </c>
      <c r="R171" s="185" t="inlineStr">
        <is>
          <t>2561</t>
        </is>
      </c>
      <c r="S171" s="185" t="n"/>
    </row>
    <row r="172">
      <c r="A172" s="185" t="n">
        <v>170</v>
      </c>
      <c r="B172" s="186" t="n"/>
      <c r="C172" s="186" t="inlineStr">
        <is>
          <t>สาร Sodium metabisulfite ที่เติมลงในสูตรตำรับยาทำหน้าที่หลักตามข้อใด</t>
        </is>
      </c>
      <c r="D172" s="186" t="n"/>
      <c r="E172" s="186" t="inlineStr">
        <is>
          <t>ป้องกัน hydrolysis</t>
        </is>
      </c>
      <c r="F172" s="186" t="inlineStr">
        <is>
          <t>ป้องกัน oxidation</t>
        </is>
      </c>
      <c r="G172" s="186" t="inlineStr">
        <is>
          <t>ป้องกัน reduction</t>
        </is>
      </c>
      <c r="H172" s="186" t="inlineStr">
        <is>
          <t>ป้องกัน precipitation</t>
        </is>
      </c>
      <c r="I172" s="186" t="inlineStr">
        <is>
          <t>ป้องกัน microbial growth</t>
        </is>
      </c>
      <c r="J172" s="185" t="n">
        <v>2</v>
      </c>
      <c r="K172" s="186" t="inlineStr">
        <is>
          <t>✅ คำตอบที่ถูกต้อง: ข้อ ข. ป้องกัน oxidation
🎯 ทำไมข้อนี้ถึงถูก:
Sodium metabisulfite เป็นสารต้านออกซิเดชันที่ละลายน้ำได้ (Water-soluble antioxidant) ชนิดตัวรีดิวซ์ (Reducing agent) ที่นิยมใช้ในสารละลายสภาวะกรดถึงเป็นกลาง โดยจะถูกออกซิไดซ์แทนตัวยาสำคัญ จึงช่วยป้องกันปฏิกิริยาออกซิเดชันของตัวยาในตำรับ
🔍 ข้ออื่นผิดเพราะอะไร:
• ข้อ ก.: การป้องกัน Hydrolysis ต้องควบคุมความชื้น ปรับค่า pH ตำรับให้อยู่ที่จุดเสถียรที่สุด หรือใช้ตัวทำละลายชนิดอื่นแทนน้ำ
• ข้อ ค.: การป้องกัน Reduction ไม่ใช่หน้าที่ของ Sulfite เนื่องจากตัวมันเองมีคุณสมบัติเป็น Reducing agent
• ข้อ ง.: การป้องกัน Precipitation ต้องใช้ตัวทำละลายร่วม (Cosolvent) หรือสารช่วยละลาย (Solubilizing agent)
• ข้อ จ.: การป้องกันการเจริญเติบโตของเชื้อจุลชีพเป็นหน้าที่ของสารกันเสีย (Antimicrobial preservative) เช่น Parabens หรือ Benzalkonium chloride</t>
        </is>
      </c>
      <c r="L172" s="186" t="n"/>
      <c r="M172" s="186" t="inlineStr">
        <is>
          <t>Product Group 4: Preformulation &amp; GMP</t>
        </is>
      </c>
      <c r="N172" s="186" t="inlineStr">
        <is>
          <t>4.1 Excipients classification</t>
        </is>
      </c>
      <c r="O172" s="185" t="inlineStr">
        <is>
          <t>Product</t>
        </is>
      </c>
      <c r="P172" s="186" t="inlineStr">
        <is>
          <t>[SOURCE: ข้อสอบจริง PLE CC1 (Product) ปี 2561 ข้อ 64]</t>
        </is>
      </c>
      <c r="Q172" s="185" t="inlineStr">
        <is>
          <t>ข้อสอบจริง</t>
        </is>
      </c>
      <c r="R172" s="185" t="inlineStr">
        <is>
          <t>2561</t>
        </is>
      </c>
      <c r="S172" s="185" t="n"/>
    </row>
    <row r="173">
      <c r="A173" s="185" t="n">
        <v>171</v>
      </c>
      <c r="B173" s="186" t="n"/>
      <c r="C173" s="186" t="inlineStr">
        <is>
          <t>หากต้องการเปลี่ยนสารให้ความหวาน (Sweetening agent) ในสูตรตำรับยาน้ำจาก Sucrose เป็นสารช่วยตัวอื่น ไม่ควรเลือกใช้สารใดเป็นสารให้ความหวาน</t>
        </is>
      </c>
      <c r="D173" s="186" t="n"/>
      <c r="E173" s="186" t="inlineStr">
        <is>
          <t>Propylene glycol (PG)</t>
        </is>
      </c>
      <c r="F173" s="186" t="inlineStr">
        <is>
          <t>Polyethylene glycol (PEG)</t>
        </is>
      </c>
      <c r="G173" s="186" t="inlineStr">
        <is>
          <t>Sorbitol</t>
        </is>
      </c>
      <c r="H173" s="186" t="inlineStr">
        <is>
          <t>Aspartame</t>
        </is>
      </c>
      <c r="I173" s="186" t="inlineStr">
        <is>
          <t>Saccharin sodium</t>
        </is>
      </c>
      <c r="J173" s="185" t="n">
        <v>2</v>
      </c>
      <c r="K173" s="186" t="inlineStr">
        <is>
          <t>✅ คำตอบที่ถูกต้อง: ข้อ ข. Polyethylene glycol (PEG)
🎯 ทำไมข้อนี้ถึงถูก:
PEG (Polyethylene glycol) ทำหน้าที่เป็นตัวทำละลายร่วม (Cosolvent), Plasticizer, สารหล่อลื่น หรือสารพื้นยา ไม่ได้จัดเป็นสารให้ความหวานและไม่มีรสหวาน ในขณะที่ Sorbitol, Aspartame และ Saccharin sodium เป็นสารให้ความหวานมาตรฐาน ส่วน PG แม้เป็น Cosolvent แต่ยังมีรสหวานเล็กน้อย
🔍 ข้ออื่นผิดเพราะอะไร:
• ข้อ ก.: Propylene glycol (PG) มีรสหวานเล็กน้อยและทำหน้าที่เป็นตัวทำละลายร่วมที่ช่วยเพิ่มรสชาติในตำรับยาน้ำได้
• ข้อ ค.: Sorbitol เป็นน้ำตาลแอลกอฮอล์ที่ให้ความหวานประมาณ 60% ของ Sucrose นิยมใช้ในตำรับยาน้ำปราศจากน้ำตาลสำหรับผู้ป่วยเบาหวาน
• ข้อ ง.: Aspartame เป็นสารให้ความหวานสังเคราะห์ที่ให้ความหวานสูงกว่า Sucrose ประมาณ 180 ถึง 200 เท่า
• ข้อ จ.: Saccharin sodium เป็นสารให้ความหวานเข้มข้นที่ให้ความหวานสูงกว่า Sucrose ถึง 300 ถึง 500 เท่า</t>
        </is>
      </c>
      <c r="L173" s="186" t="n"/>
      <c r="M173" s="186" t="inlineStr">
        <is>
          <t>Product Group 4: Preformulation &amp; GMP</t>
        </is>
      </c>
      <c r="N173" s="186" t="inlineStr">
        <is>
          <t>4.1 Excipients classification</t>
        </is>
      </c>
      <c r="O173" s="185" t="inlineStr">
        <is>
          <t>Product</t>
        </is>
      </c>
      <c r="P173" s="186" t="inlineStr">
        <is>
          <t>[SOURCE: ข้อสอบจริง PLE CC1 (Product) ปี 2561 ข้อ 65]</t>
        </is>
      </c>
      <c r="Q173" s="185" t="inlineStr">
        <is>
          <t>ข้อสอบจริง</t>
        </is>
      </c>
      <c r="R173" s="185" t="inlineStr">
        <is>
          <t>2561</t>
        </is>
      </c>
      <c r="S173" s="185" t="n"/>
    </row>
    <row r="174">
      <c r="A174" s="185" t="n">
        <v>172</v>
      </c>
      <c r="B174" s="186" t="n"/>
      <c r="C174" s="186" t="inlineStr">
        <is>
          <t>จากคุณสมบัติทางเคมีของ Folic acid ในการพัฒนาสูตรตำรับยาเม็ด Folic acid ขนาด 0.5 mg ปัจจัยทางความคงตัวในข้อใดที่ควรคำนึงถึงน้อยที่สุด</t>
        </is>
      </c>
      <c r="D174" s="186" t="n"/>
      <c r="E174" s="186" t="inlineStr">
        <is>
          <t>ความทนทานต่อแสง (Photostability)</t>
        </is>
      </c>
      <c r="F174" s="186" t="inlineStr">
        <is>
          <t>ความคงตัวทางเคมีต่อค่า pH</t>
        </is>
      </c>
      <c r="G174" s="186" t="inlineStr">
        <is>
          <t>ความสามารถในการตอกอัดของยาและความสม่ำเสมอของขนาดยา</t>
        </is>
      </c>
      <c r="H174" s="186" t="inlineStr">
        <is>
          <t>ความคงตัวทางเคมีต่อปฏิกิริยา Reduction</t>
        </is>
      </c>
      <c r="I174" s="186" t="inlineStr">
        <is>
          <t>ความคงตัวทางเคมีต่อปฏิกิริยา Oxidation</t>
        </is>
      </c>
      <c r="J174" s="185" t="n">
        <v>4</v>
      </c>
      <c r="K174" s="186" t="inlineStr">
        <is>
          <t>✅ คำตอบที่ถูกต้อง: ข้อ ง. ความคงตัวทางเคมีต่อปฏิกิริยา Reduction
🎯 ทำไมข้อนี้ถึงถูก:
Folic acid เสื่อมสลายได้ง่ายผ่านปฏิกิริยา Photodegradation (ไวต่อแสงแดดอย่างยิ่ง), Hydrolysis (ขึ้นกับค่า pH ที่เหมาะสมช่วง 6 ถึง 7) และ Oxidation (ถูกออกซิไดซ์กลายเป็นสารอนุพันธ์เทอรีน) แต่ Folic acid มีความเสถียรต่อสภาพรีดิวซ์ทั่วไปในสภาวะการผลิตและเก็บรักษา จึงมีความเสี่ยงต่อปฏิกิริยา Reduction น้อยที่สุด
🔍 ข้ออื่นผิดเพราะอะไร:
• ข้อ ก.: ความทนทานต่อแสงเป็นปัจจัยวิกฤตอย่างยิ่ง เนื่องจาก Folic acid ไวต่อแสงมากและจำเป็นต้องบรรจุในภาชนะกันแสง
• ข้อ ข.: ค่า pH มีผลต่อความคงตัวและการละลายของ Folic acid อย่างมาก โดยจะสลายตัวอย่างรวดเร็วในสภาวะกรด
• ข้อ ค.: ความสามารถในการตอกอัดและความสม่ำเสมอของขนาดยามีความสำคัญอย่างยิ่งเพราะเป็นยาขนาดต่ำมาก (Low dose 0.5 mg)
• ข้อ จ.: Oxidation เป็นทางเดินการสลายตัวหลักทางเคมีของสารกลุ่มโฟเลต จึงต้องควบคุมอย่างเข้มงวด</t>
        </is>
      </c>
      <c r="L174" s="186" t="n"/>
      <c r="M174" s="186" t="inlineStr">
        <is>
          <t>Product Group 4: Preformulation &amp; GMP</t>
        </is>
      </c>
      <c r="N174" s="186" t="inlineStr">
        <is>
          <t>4.3 Stability testing</t>
        </is>
      </c>
      <c r="O174" s="185" t="inlineStr">
        <is>
          <t>Product</t>
        </is>
      </c>
      <c r="P174" s="186" t="inlineStr">
        <is>
          <t>[SOURCE: ข้อสอบจริง PLE CC1 (Product) ปี 2561 ข้อ 85]</t>
        </is>
      </c>
      <c r="Q174" s="185" t="inlineStr">
        <is>
          <t>ข้อสอบจริง</t>
        </is>
      </c>
      <c r="R174" s="185" t="inlineStr">
        <is>
          <t>2561</t>
        </is>
      </c>
      <c r="S174" s="185" t="n"/>
    </row>
    <row r="175">
      <c r="A175" s="185" t="n">
        <v>173</v>
      </c>
      <c r="B175" s="186" t="n"/>
      <c r="C175" s="186" t="inlineStr">
        <is>
          <t>ข้อใดจับคู่ระหว่างชื่อสารช่วยทางเภสัชกรรมกับหน้าที่ในสูตรตำรับยาไม่ถูกต้อง</t>
        </is>
      </c>
      <c r="D175" s="186" t="n"/>
      <c r="E175" s="186" t="inlineStr">
        <is>
          <t>Triethyl citrate ทำหน้าที่เป็น Plasticizer</t>
        </is>
      </c>
      <c r="F175" s="186" t="inlineStr">
        <is>
          <t>Crospovidone ทำหน้าที่เป็น Stabilizer</t>
        </is>
      </c>
      <c r="G175" s="186" t="inlineStr">
        <is>
          <t>Polysorbate ทำหน้าที่เป็น Wetting agent</t>
        </is>
      </c>
      <c r="H175" s="186" t="inlineStr">
        <is>
          <t>Sugar sphere ทำหน้าที่เป็น Starter core (Inert core)</t>
        </is>
      </c>
      <c r="I175" s="186" t="inlineStr">
        <is>
          <t>Methacrylic acid copolymer ทำหน้าที่เป็น Enteric film former</t>
        </is>
      </c>
      <c r="J175" s="185" t="n">
        <v>2</v>
      </c>
      <c r="K175" s="186" t="inlineStr">
        <is>
          <t>✅ คำตอบที่ถูกต้อง: ข้อ ข. Crospovidone ทำหน้าที่เป็น Stabilizer
🎯 ทำไมข้อนี้ถึงถูก:
Crospovidone (Cross-linked Polyvinylpyrrolidone) ทำหน้าที่เป็นสารช่วยแตกตัวยิ่งยวด (Superdisintegrant) ในตำรับยาเม็ด โดยอาศัยกลไกดูดซับน้ำและพองตัวอย่างรวดเร็ว (Wicking and swelling) ไม่ได้ทำหน้าที่เป็น Stabilizer ในสูตรตำรับ
🔍 ข้ออื่นผิดเพราะอะไร:
• ข้อ ก.: Triethyl citrate (Tricitrate) เป็น Plasticizer มาตรฐานที่ช่วยเพิ่มความยืดหยุ่นและลดความเปราะของแผ่นฟิล์มเคลือบ
• ข้อ ค.: Polysorbate (Tween) เป็นสารลดแรงตึงผิวชนิดไม่มีประจุ ทำหน้าที่เป็น Wetting agent ช่วยให้อนุภาคเปียกน้ำ
• ข้อ ง.: Sugar sphere เป็นอนุภาคแกนกลางทรงกลมเฉื่อย (Inert core pellet) ที่ใช้เป็นสารตั้งต้นในการพ่นเคลือบตัวยาในระบบ Multiparticulate drug delivery
• ข้อ จ.: Methacrylic acid copolymer (Eudragit L/S) เป็นพอลิเมอร์สังเคราะห์ที่ละลายตามค่า pH ทำหน้าที่เป็น Enteric film former สำหรับเคลือบลำไส้</t>
        </is>
      </c>
      <c r="L175" s="186" t="n"/>
      <c r="M175" s="186" t="inlineStr">
        <is>
          <t>Product Group 4: Preformulation &amp; GMP</t>
        </is>
      </c>
      <c r="N175" s="186" t="inlineStr">
        <is>
          <t>4.1 Excipients classification</t>
        </is>
      </c>
      <c r="O175" s="185" t="inlineStr">
        <is>
          <t>Product</t>
        </is>
      </c>
      <c r="P175" s="186" t="inlineStr">
        <is>
          <t>[SOURCE: ข้อสอบจริง PLE CC1 (Product) ปี 2561 ข้อ 92] [RECONSTRUCTED: ปรับแต่งและเติมเต็มบริบทโจทย์เพื่อความสมบูรณ์]</t>
        </is>
      </c>
      <c r="Q175" s="185" t="inlineStr">
        <is>
          <t>ข้อสอบจริง</t>
        </is>
      </c>
      <c r="R175" s="185" t="inlineStr">
        <is>
          <t>2561</t>
        </is>
      </c>
      <c r="S175" s="185" t="n"/>
    </row>
    <row r="176">
      <c r="A176" s="185" t="n">
        <v>174</v>
      </c>
      <c r="B176" s="186" t="n"/>
      <c r="C176" s="186" t="inlineStr">
        <is>
          <t>ตำรับ Phenytoin SR ประกอบด้วย Phenytoin, Lactose, Magnesium stearate และ Sugar แต่เมื่อทดสอบพบว่าปริมาณตัวยาในแต่ละเม็ดไม่สม่ำเสมอ ควรเติมสารช่วยชนิดใดเพื่อแก้ปัญหานี้</t>
        </is>
      </c>
      <c r="D176" s="186" t="n"/>
      <c r="E176" s="186" t="inlineStr">
        <is>
          <t>Silicon dioxide</t>
        </is>
      </c>
      <c r="F176" s="186" t="inlineStr">
        <is>
          <t>Microcrystalline cellulose</t>
        </is>
      </c>
      <c r="G176" s="186" t="inlineStr">
        <is>
          <t>Starch</t>
        </is>
      </c>
      <c r="H176" s="186" t="inlineStr">
        <is>
          <t>Gelatin</t>
        </is>
      </c>
      <c r="I176" s="186" t="inlineStr">
        <is>
          <t>Polyvinylpyrrolidone (PVP)</t>
        </is>
      </c>
      <c r="J176" s="185" t="n">
        <v>5</v>
      </c>
      <c r="K176" s="186" t="inlineStr">
        <is>
          <t>✅ คำตอบที่ถูกต้อง: ข้อ จ. Polyvinylpyrrolidone (PVP)
🎯 ทำไมข้อนี้ถึงถูก:
ปัญหาความไม่สม่ำเสมอของตัวยาในแต่ละเม็ด (Poor content uniformity) มักเกิดจากการแยกชั้นของผงยา (Segregation) ในระหว่างการผสมหรือการตอก การเติมสารยึดเกาะที่มีประสิทธิภาพสูงอย่าง Polyvinylpyrrolidone (PVP / Povidone) ในกระบวนการแกรนูลจะช่วยยึดเกาะตัวยาและสารช่วยต่างๆ ให้อยู่รวมกันในเม็ดแกรนูลอย่างคงที่ ทำให้กระจายตัวยาสม่ำเสมอทุกเม็ด
🔍 ข้ออื่นผิดเพราะอะไร:
• ข้อ ก.: Silicon dioxide ทำหน้าที่เป็น Glidant เพิ่มการไหล หากเติมมากเกินไปโดยไม่มีสารยึดเกาะที่เหมาะสมอาจทำให้ผงยาฟุ้งและแยกชั้นตามขนาดอนุภาคได้ง่ายขึ้น
• ข้อ ข.: Microcrystalline cellulose (MCC) เป็น Filler-binder สำหรับการตอกตรง แต่ในการแก้ปัญหาตำรับเดิมที่เกิด segregation การทำ wet granulation ด้วย PVP ให้ความสม่ำเสมอของตัวยาแน่นอนกว่า
• ข้อ ค.: Starch ให้แรงยึดเกาะต่ำและต้องเตรียมเป็นแป้งเปียก มีประสิทธิภาพการยึดเหนี่ยวเพื่อป้องกัน segregation น้อยกว่า PVP
• ข้อ ง.: Gelatin ต้องใช้ความร้อนในการละลายและเสี่ยงต่อการปนเปื้อนเชื้อรา ไม่เป็นที่นิยมในกระบวนการผลิตยาแผนปัจจุบันเท่า PVP</t>
        </is>
      </c>
      <c r="L176" s="186" t="n"/>
      <c r="M176" s="186" t="inlineStr">
        <is>
          <t>Product Group 4: Preformulation &amp; GMP</t>
        </is>
      </c>
      <c r="N176" s="186" t="inlineStr">
        <is>
          <t>4.1 Excipients classification</t>
        </is>
      </c>
      <c r="O176" s="185" t="inlineStr">
        <is>
          <t>Product</t>
        </is>
      </c>
      <c r="P176" s="186" t="inlineStr">
        <is>
          <t>[SOURCE: ข้อสอบจริง PLE CC1 (Product) ปี 2559 ข้อ 7]</t>
        </is>
      </c>
      <c r="Q176" s="185" t="inlineStr">
        <is>
          <t>ข้อสอบจริง</t>
        </is>
      </c>
      <c r="R176" s="185" t="inlineStr">
        <is>
          <t>2559</t>
        </is>
      </c>
      <c r="S176" s="185" t="n"/>
    </row>
    <row r="177">
      <c r="A177" s="185" t="n">
        <v>175</v>
      </c>
      <c r="B177" s="186" t="n"/>
      <c r="C177" s="186" t="inlineStr">
        <is>
          <t>ข้อใดต่อไปนี้ไม่จำเป็นต้องระบุในการตรวจปล่อยผ่านรุ่นการผลิตในใบรับรองการตรวจวิเคราะห์ (Certificate of Analysis: CoA) ของยา Amoxicillin capsules ทั่วไป</t>
        </is>
      </c>
      <c r="D177" s="186" t="n"/>
      <c r="E177" s="186" t="inlineStr">
        <is>
          <t>Labeled amount (Assay)</t>
        </is>
      </c>
      <c r="F177" s="186" t="inlineStr">
        <is>
          <t>Dissolution test</t>
        </is>
      </c>
      <c r="G177" s="186" t="inlineStr">
        <is>
          <t>Uniformity of dosage units</t>
        </is>
      </c>
      <c r="H177" s="186" t="inlineStr">
        <is>
          <t>Description</t>
        </is>
      </c>
      <c r="I177" s="186" t="inlineStr">
        <is>
          <t>Bioequivalence study</t>
        </is>
      </c>
      <c r="J177" s="185" t="n">
        <v>5</v>
      </c>
      <c r="K177" s="186" t="inlineStr">
        <is>
          <t>✅ คำตอบที่ถูกต้อง: ข้อ จ. Bioequivalence study
🎯 ทำไมข้อนี้ถึงถูก:
เอกสารใบรับรองผลการตรวจวิเคราะห์ผลิตภัณฑ์ (Certificate of Analysis - CoA) สำหรับการตรวจปล่อยผ่านยาแต่ละรุ่นการผลิต (Batch release) ประกอบด้วยข้อกำหนดทางเคมีและกายภาพตาม monograph ส่วนการศึกษาชีวสมมูล (Bioequivalence study) เป็นข้อมูลที่ใช้ประกอบการขึ้นทะเบียนตำรับยาครั้งแรกเท่านั้น ไม่ต้องระบุใน CoA ทุกรุ่นการผลิต
🔍 ข้ออื่นผิดเพราะอะไร:
• ข้อ ก.: Labeled amount (Assay) เป็นหัวข้อบังคับใน CoA เพื่อยืนยันว่าปริมาณตัวยาสำคัญตรงตามเกณฑ์มาตรฐานที่ระบุบนฉลาก
• ข้อ ข.: Dissolution test เป็นหัวข้อบังคับใน CoA สำหรับยารับประทานชนิดแข็งเพื่อประกันการละลายปลดปล่อยตัวยา
• ข้อ ค.: Uniformity of dosage units เป็นหัวข้อบังคับใน CoA เพื่อรับรองความสม่ำเสมอของขนาดยาในทุกหน่วย
• ข้อ ง.: Description เป็นหัวข้อพื้นฐานใน CoA ที่ต้องระบุลักษณะทางกายภาพภายนอกของแคปซูล เช่น สี ขนาด และลักษณะผงยา</t>
        </is>
      </c>
      <c r="L177" s="186" t="n"/>
      <c r="M177" s="186" t="inlineStr">
        <is>
          <t>Product Group 4: Preformulation &amp; GMP</t>
        </is>
      </c>
      <c r="N177" s="186" t="inlineStr">
        <is>
          <t>4.4 Good Manufacturing Practice</t>
        </is>
      </c>
      <c r="O177" s="185" t="inlineStr">
        <is>
          <t>Product</t>
        </is>
      </c>
      <c r="P177" s="186" t="inlineStr">
        <is>
          <t>[SOURCE: ข้อสอบจริง PLE CC1 (Product) ปี 2559 ข้อ 21]</t>
        </is>
      </c>
      <c r="Q177" s="185" t="inlineStr">
        <is>
          <t>ข้อสอบจริง</t>
        </is>
      </c>
      <c r="R177" s="185" t="inlineStr">
        <is>
          <t>2559</t>
        </is>
      </c>
      <c r="S177" s="185" t="n"/>
    </row>
    <row r="178">
      <c r="A178" s="185" t="n">
        <v>176</v>
      </c>
      <c r="B178" s="186" t="n"/>
      <c r="C178" s="186" t="inlineStr">
        <is>
          <t>ในการจัดทำใบรับรองผลการตรวจวิเคราะห์ (Certificate of Analysis: CoA) ของวัตถุดิบตัวยาสำคัญ Levocetirizine dihydrochloride ตามเกณฑ์มาตรฐานสากล (ICH Q3C และ USP) หัวข้อใดมีความจำเป็นอย่างยิ่งในการควบคุมความปลอดภัยจากกระบวนการสังเคราะห์ทางเคมี</t>
        </is>
      </c>
      <c r="D178" s="186" t="n"/>
      <c r="E178" s="186" t="inlineStr">
        <is>
          <t>Impurity profile</t>
        </is>
      </c>
      <c r="F178" s="186" t="inlineStr">
        <is>
          <t>Assay</t>
        </is>
      </c>
      <c r="G178" s="186" t="inlineStr">
        <is>
          <t>Residue on ignition</t>
        </is>
      </c>
      <c r="H178" s="186" t="inlineStr">
        <is>
          <t>Specific optical rotation</t>
        </is>
      </c>
      <c r="I178" s="186" t="inlineStr">
        <is>
          <t>Residual solvents</t>
        </is>
      </c>
      <c r="J178" s="185" t="n">
        <v>5</v>
      </c>
      <c r="K178" s="186" t="inlineStr">
        <is>
          <t>✅ คำตอบที่ถูกต้อง: ข้อ จ. Residual solvents
🎯 ทำไมข้อนี้ถึงถูก:
การควบคุมปริมาณตัวทำละลายอินทรีย์ตกค้าง (Residual solvents) ตามแนวทาง ICH Q3C และ USP &lt;467&gt; เป็นข้อกำหนดความปลอดภัยที่เข้มงวดในการผลิตวัตถุดิบยาที่ผ่านการสังเคราะห์ทางเคมีและการตกผลึก เช่น Levocetirizine เพื่อจำกัดปริมาณตัวทำละลายที่เป็นพิษให้อยู่ในระดับที่ปลอดภัยต่อผู้บริโภค
🔍 ข้ออื่นผิดเพราะอะไร:
• ข้อ ก.: แม้ Impurity profile จะสำคัญ แต่ข้อสอบระบุเจาะจงถึงข้อกำหนด residual solvent ที่ตกค้างจากการผลิตวัตถุดิบเคมีสังเคราะห์
• ข้อ ข.: Assay เป็นการหาปริมาณความแรงของตัวยาสำคัญตามปกติ ไม่ใช่การควบคุมสารตกค้างอันตรายจากการผลิต
• ข้อ ค.: Residue on ignition เป็นการตรวจหาปริมาณเถ้าอนินทรีย์ ไม่ได้ระบุถึงชนิดสารอินทรีย์ระเหยง่ายจากการสังเคราะห์
• ข้อ ง.: Specific optical rotation ใช้ตรวจวัดการหมุนแสงของ chiral center แต่ไม่ได้ควบคุมความปลอดภัยของสารเคมีตกค้าง</t>
        </is>
      </c>
      <c r="L178" s="186" t="n"/>
      <c r="M178" s="186" t="inlineStr">
        <is>
          <t>Product Group 4: Preformulation &amp; GMP</t>
        </is>
      </c>
      <c r="N178" s="186" t="inlineStr">
        <is>
          <t>4.4 Good Manufacturing Practice</t>
        </is>
      </c>
      <c r="O178" s="185" t="inlineStr">
        <is>
          <t>Product</t>
        </is>
      </c>
      <c r="P178" s="186" t="inlineStr">
        <is>
          <t>[SOURCE: ข้อสอบจริง PLE CC1 (Product) ปี 2559 ข้อ 22]</t>
        </is>
      </c>
      <c r="Q178" s="185" t="inlineStr">
        <is>
          <t>ข้อสอบจริง</t>
        </is>
      </c>
      <c r="R178" s="185" t="inlineStr">
        <is>
          <t>2559</t>
        </is>
      </c>
      <c r="S178" s="185" t="n"/>
    </row>
    <row r="179">
      <c r="A179" s="185" t="n">
        <v>177</v>
      </c>
      <c r="B179" s="186" t="n"/>
      <c r="C179" s="186" t="inlineStr">
        <is>
          <t>จากการศึกษาเปรียบเทียบสูตรตำรับ F1 ถึง F5 โดยใช้สารช่วยกลุ่มต่างๆ ได้แก่ Na CMC, Crospovidone, Alginic acid ในปริมาณ 10 mg เท่ากัน และวัดเวลาการแตกตัว (Disintegration time: F1=22 นาที, F2=12 นาที, F3=31 นาที, F4=27 นาที, F5=22 นาที) การทดลองนี้มีวัตถุประสงค์เพื่อเปรียบเทียบประสิทธิภาพของสารช่วยกลุ่มใด</t>
        </is>
      </c>
      <c r="D179" s="186" t="n"/>
      <c r="E179" s="186" t="inlineStr">
        <is>
          <t>Binder</t>
        </is>
      </c>
      <c r="F179" s="186" t="inlineStr">
        <is>
          <t>Disintegrant</t>
        </is>
      </c>
      <c r="G179" s="186" t="inlineStr">
        <is>
          <t>Lubricant</t>
        </is>
      </c>
      <c r="H179" s="186" t="inlineStr">
        <is>
          <t>Glidant</t>
        </is>
      </c>
      <c r="I179" s="186" t="inlineStr">
        <is>
          <t>Filler</t>
        </is>
      </c>
      <c r="J179" s="185" t="n">
        <v>2</v>
      </c>
      <c r="K179" s="186" t="inlineStr">
        <is>
          <t>✅ คำตอบที่ถูกต้อง: ข้อ ข. Disintegrant
🎯 ทำไมข้อนี้ถึงถูก:
สาร Na CMC, Crospovidone และ Alginic acid ล้วนทำหน้าที่เป็นสารช่วยแตกตัว (Disintegrant / Superdisintegrant) ในตำรับยาเม็ด และการวัดพารามิเตอร์ Disintegration time เป็นการประเมินประสิทธิภาพความเร็วในการแตกตัวของสารช่วยแตกตัวแต่ละชนิดโดยตรง (ซึ่งตำรับ F2 ที่ใช้ Crospovidone แตกตัวได้เร็วที่สุดคือ 12 นาที)
🔍 ข้ออื่นผิดเพราะอะไร:
• ข้อ ก.: Binder เป็นสารยึดเกาะที่ประเมินด้วยค่าความแข็ง (Hardness) หรือ Friability ไม่ใช่ Disintegration time
• ข้อ ค.: Lubricant เป็นสารหล่อลื่นที่ประเมินด้วยแรงตอก (Ejection force)
• ข้อ ง.: Glidant เป็นสารเพิ่มการไหลที่ประเมินด้วยมุมเท (Angle of repose) หรือ Carr index
• ข้อ จ.: Filler เป็นสารเติมเต็มปริมาตรของเม็ดยา ไม่ใช่สารออกฤทธิ์ช่วยแตกตัวหลักในตาราง</t>
        </is>
      </c>
      <c r="L179" s="186" t="n"/>
      <c r="M179" s="186" t="inlineStr">
        <is>
          <t>Product Group 4: Preformulation &amp; GMP</t>
        </is>
      </c>
      <c r="N179" s="186" t="inlineStr">
        <is>
          <t>4.1 Excipients classification</t>
        </is>
      </c>
      <c r="O179" s="185" t="inlineStr">
        <is>
          <t>Product</t>
        </is>
      </c>
      <c r="P179" s="186" t="inlineStr">
        <is>
          <t>[SOURCE: ข้อสอบจริง PLE CC1 (Product) ปี 2559 ข้อ 24]</t>
        </is>
      </c>
      <c r="Q179" s="185" t="inlineStr">
        <is>
          <t>ข้อสอบจริง</t>
        </is>
      </c>
      <c r="R179" s="185" t="inlineStr">
        <is>
          <t>2559</t>
        </is>
      </c>
      <c r="S179" s="185" t="n"/>
    </row>
    <row r="180">
      <c r="A180" s="185" t="n">
        <v>178</v>
      </c>
      <c r="B180" s="186" t="n"/>
      <c r="C180" s="186" t="inlineStr">
        <is>
          <t>สูตรตำรับยาเม็ด Phenytoin SR ประกอบด้วย Phenytoin, Lactose, Magnesium stearate และ Sugar เมื่อทำการทดสอบการควบคุมคุณภาพพบว่าปริมาณตัวยาสำคัญในแต่ละเม็ดไม่สม่ำเสมอ ควรเติมสารช่วยชนิดใดเพื่อแก้ปัญหานี้</t>
        </is>
      </c>
      <c r="D180" s="186" t="n"/>
      <c r="E180" s="186" t="inlineStr">
        <is>
          <t>Silicon dioxide</t>
        </is>
      </c>
      <c r="F180" s="186" t="inlineStr">
        <is>
          <t>Microcrystalline cellulose</t>
        </is>
      </c>
      <c r="G180" s="186" t="inlineStr">
        <is>
          <t>Starch</t>
        </is>
      </c>
      <c r="H180" s="186" t="inlineStr">
        <is>
          <t>Gelatin</t>
        </is>
      </c>
      <c r="I180" s="186" t="inlineStr">
        <is>
          <t>Polyvinylpyrrolidone (PVP)</t>
        </is>
      </c>
      <c r="J180" s="185" t="n">
        <v>5</v>
      </c>
      <c r="K180" s="186" t="inlineStr">
        <is>
          <t>✅ คำตอบที่ถูกต้อง: ข้อ จ. Polyvinylpyrrolidone (PVP)
🎯 ทำไมข้อนี้ถึงถูก:
ปัญหาความไม่สม่ำเสมอของปริมาณตัวยาสำคัญ (Content uniformity) มีสาเหตุสำคัญจากการแยกชั้นของผงยา (Segregation) การเติม Polyvinylpyrrolidone (PVP) ซึ่งเป็นสารยึดเกาะ (Binder) คุณภาพสูงในกระบวนการแกรนูลจะช่วยผสานตัวยาและสารช่วยเข้าเป็นเม็ดแกรนูลที่มีขนาดและความสม่ำเสมอของตัวยาคงที่ในทุกเม็ด
🔍 ข้ออื่นผิดเพราะอะไร:
• ข้อ ก.: Silicon dioxide ทำหน้าที่เป็น Glidant หากใช้มากเกินไปอาจเพิ่มความเสี่ยงต่อการฟุ้งกระจายและแยกชั้นของผงยา
• ข้อ ข.: Microcrystalline cellulose ทำหน้าที่เป็น Direct compression filler-binder ให้ผลการแก้ปัญหาการแยกชั้นในสูตรที่ทำแกรนูลได้น้อยกว่า PVP
• ข้อ ค.: Starch ให้แรงยึดเกาะต่ำและไม่เหมาะกับการแก้ปัญหา segregation ในยาขนาดยาสูง
• ข้อ ง.: Gelatin ต้องใช้ความร้อนในการละลายและเสี่ยงต่อการปนเปื้อนจุลินทรีย์</t>
        </is>
      </c>
      <c r="L180" s="186" t="n"/>
      <c r="M180" s="186" t="inlineStr">
        <is>
          <t>Product Group 4: Preformulation &amp; GMP</t>
        </is>
      </c>
      <c r="N180" s="186" t="inlineStr">
        <is>
          <t>4.1 Excipients classification</t>
        </is>
      </c>
      <c r="O180" s="185" t="inlineStr">
        <is>
          <t>Product</t>
        </is>
      </c>
      <c r="P180" s="186" t="inlineStr">
        <is>
          <t>[SOURCE: ข้อสอบจริง PLE CC1 (Product) ปี 2559 ข้อ 32]</t>
        </is>
      </c>
      <c r="Q180" s="185" t="inlineStr">
        <is>
          <t>ข้อสอบจริง</t>
        </is>
      </c>
      <c r="R180" s="185" t="inlineStr">
        <is>
          <t>2559</t>
        </is>
      </c>
      <c r="S180" s="185" t="n"/>
    </row>
    <row r="181">
      <c r="A181" s="185" t="n">
        <v>179</v>
      </c>
      <c r="B181" s="186" t="n"/>
      <c r="C181" s="186" t="inlineStr">
        <is>
          <t>ผลิตภัณฑ์ยา Lopinavir และ Ritonavir ชนิดสารละลายรับประทาน (Oral solution) เมื่อเก็บรักษาไว้ในตู้เย็นที่อุณหภูมิ 2 ถึง 8 องศาเซลเซียส (เช่น ที่ 5 องศาเซลเซียส) ก่อนจ่ายให้แก่ผู้ป่วย จะมีอายุการเก็บรักษา (Shelf-life) ตามที่ระบุบนฉลากนานเท่าใด</t>
        </is>
      </c>
      <c r="D181" s="186" t="n"/>
      <c r="E181" s="186" t="inlineStr">
        <is>
          <t>12 เดือน</t>
        </is>
      </c>
      <c r="F181" s="186" t="inlineStr">
        <is>
          <t>18 เดือน</t>
        </is>
      </c>
      <c r="G181" s="186" t="inlineStr">
        <is>
          <t>24 เดือน</t>
        </is>
      </c>
      <c r="H181" s="186" t="inlineStr">
        <is>
          <t>30 เดือน</t>
        </is>
      </c>
      <c r="I181" s="186" t="inlineStr">
        <is>
          <t>36 เดือน</t>
        </is>
      </c>
      <c r="J181" s="185" t="n">
        <v>3</v>
      </c>
      <c r="K181" s="186" t="inlineStr">
        <is>
          <t>✅ คำตอบที่ถูกต้อง: ข้อ ค. 24 เดือน
🎯 ทำไมข้อนี้ถึงถูก:
ตามเอกสารกำกับยาและข้อมูลความคงตัวของยาน้ำ Lopinavir/Ritonavir oral solution การเก็บรักษาในตู้เย็นที่อุณหภูมิ 2 - 8 องศาเซลเซียสจนถึงวันหมดอายุที่ระบุบนฉลาก จะมีอายุการเก็บรักษา (Shelf-life) นาน 24 เดือน (2 ปี) แต่หากนำออกมาเก็บที่อุณหภูมิห้อง (ไม่เกิน 25 องศาเซลเซียส) จะมีอายุการใช้งานได้ไม่เกิน 42 วัน (6 สัปดาห์)
🔍 ข้ออื่นผิดเพราะอะไร:
• ข้อ ก.: 12 เดือน สั้นกว่าอายุการเก็บรักษาจริงของผลิตภัณฑ์เมื่อเก็บในตู้เย็น
• ข้อ ข.: 18 เดือน ไม่ตรงตามข้อมูลอายุการเก็บรักษาที่ได้รับการขึ้นทะเบียน 2 ปี
• ข้อ ง.: 30 เดือน นานเกินกว่าข้อมูลความคงตัวที่ได้รับการรับรอง
• ข้อ จ.: 36 เดือน นานเกินไป สารละลายสูตรนี้มีโอกาสเกิดการตกตะกอนหรือสลายตัวของตัวยาสำคัญ</t>
        </is>
      </c>
      <c r="L181" s="186" t="n"/>
      <c r="M181" s="186" t="inlineStr">
        <is>
          <t>Product Group 4: Preformulation &amp; GMP</t>
        </is>
      </c>
      <c r="N181" s="186" t="inlineStr">
        <is>
          <t>4.3 Stability testing</t>
        </is>
      </c>
      <c r="O181" s="185" t="inlineStr">
        <is>
          <t>Product</t>
        </is>
      </c>
      <c r="P181" s="186" t="inlineStr">
        <is>
          <t>[SOURCE: ข้อสอบจริง PLE CC1 (Product) ปี 2559 ข้อ 46]</t>
        </is>
      </c>
      <c r="Q181" s="185" t="inlineStr">
        <is>
          <t>ข้อสอบจริง</t>
        </is>
      </c>
      <c r="R181" s="185" t="inlineStr">
        <is>
          <t>2559</t>
        </is>
      </c>
      <c r="S181" s="185" t="n"/>
    </row>
    <row r="182">
      <c r="A182" s="185" t="n">
        <v>180</v>
      </c>
      <c r="B182" s="186" t="n"/>
      <c r="C182" s="186" t="inlineStr">
        <is>
          <t>ในการผลิตยาเม็ด GPO-VIR S 30 พบปัญหาน้ำหนักของเม็ดยาในแต่ละเม็ดไม่เท่ากัน (Weight variation) ซึ่งเกิดจากการไหลของผงยาไม่สม่ำเสมอ หากต้องการแก้ไขปัญหาโดยการเพิ่มความสามารถในการไหลของแกรนูล ควรเติมสารช่วยชนิดใด</t>
        </is>
      </c>
      <c r="D182" s="186" t="n"/>
      <c r="E182" s="186" t="inlineStr">
        <is>
          <t>Lactose</t>
        </is>
      </c>
      <c r="F182" s="186" t="inlineStr">
        <is>
          <t>Colloidal silicon dioxide</t>
        </is>
      </c>
      <c r="G182" s="186" t="inlineStr">
        <is>
          <t>Sodium starch glycolate</t>
        </is>
      </c>
      <c r="H182" s="186" t="inlineStr">
        <is>
          <t>Hydroxypropyl methylcellulose (HPMC)</t>
        </is>
      </c>
      <c r="I182" s="186" t="inlineStr">
        <is>
          <t>Polyvinylpyrrolidone (PVP)</t>
        </is>
      </c>
      <c r="J182" s="185" t="n">
        <v>2</v>
      </c>
      <c r="K182" s="186" t="inlineStr">
        <is>
          <t>✅ คำตอบที่ถูกต้อง: ข้อ ข. Colloidal silicon dioxide
🎯 ทำไมข้อนี้ถึงถูก:
Colloidal silicon dioxide (Aerosil) ทำหน้าที่เป็นสารเพิ่มการไหล (Glidant) โดยอนุภาคขนาดเล็กมากจะไปเคลือบผิวรอบนอกของแกรนูล ช่วยลดแรงเสียดทานระหว่างอนุภาคและลดแรงดึงดูดทางไฟฟ้าสถิต ทำให้แกรนูลไหลลงสู่เบ้าตอกได้อย่างรวดเร็วและสม่ำเสมอ แก้ปัญหาน้ำหนักเม็ดยาไม่เท่ากันได้อย่างตรงจุด
🔍 ข้ออื่นผิดเพราะอะไร:
• ข้อ ก.: Lactose ทำหน้าที่เป็นสารเติมเต็ม (Diluent/Filler) ไม่ได้มีคุณสมบัติเพิ่มการไหลโดยตรง
• ข้อ ค.: Sodium starch glycolate ทำหน้าที่เป็นสารช่วยแตกตัวยิ่งยวด (Superdisintegrant)
• ข้อ ง.: Hydroxypropyl methylcellulose (HPMC) ทำหน้าที่เป็น Film-forming polymer หรือ Binder
• ข้อ จ.: Polyvinylpyrrolidone (PVP) ทำหน้าที่เป็นสารยึดเกาะ (Binder)</t>
        </is>
      </c>
      <c r="L182" s="186" t="n"/>
      <c r="M182" s="186" t="inlineStr">
        <is>
          <t>Product Group 4: Preformulation &amp; GMP</t>
        </is>
      </c>
      <c r="N182" s="186" t="inlineStr">
        <is>
          <t>4.1 Excipients classification</t>
        </is>
      </c>
      <c r="O182" s="185" t="inlineStr">
        <is>
          <t>Product</t>
        </is>
      </c>
      <c r="P182" s="186" t="inlineStr">
        <is>
          <t>[SOURCE: ข้อสอบจริง PLE CC1 (Product) ปี 2559 ข้อ 47]</t>
        </is>
      </c>
      <c r="Q182" s="185" t="inlineStr">
        <is>
          <t>ข้อสอบจริง</t>
        </is>
      </c>
      <c r="R182" s="185" t="inlineStr">
        <is>
          <t>2559</t>
        </is>
      </c>
      <c r="S182" s="185" t="n"/>
    </row>
    <row r="183">
      <c r="A183" s="185" t="n">
        <v>181</v>
      </c>
      <c r="B183" s="186" t="n"/>
      <c r="C183" s="186" t="inlineStr">
        <is>
          <t>ยาฉีดรูปแบบภาชนะบรรจุขนาดใช้ครั้งเดียว (Single-dose container) ที่กำหนดสภาวะการจัดเก็บให้พ้นแสงที่อุณหภูมิเย็น (Cool temperature) ข้อใดระบุภาชนะบรรจุและช่วงอุณหภูมิในการจัดเก็บได้ถูกต้องตามเภสัชตำรับ</t>
        </is>
      </c>
      <c r="D183" s="186" t="n"/>
      <c r="E183" s="186" t="inlineStr">
        <is>
          <t>เก็บในภาชนะ Vial สีชา ที่อุณหภูมิ 2 - 8 องศาเซลเซียส</t>
        </is>
      </c>
      <c r="F183" s="186" t="inlineStr">
        <is>
          <t>เก็บในภาชนะ Ampule สีชา ที่อุณหภูมิ 2 - 8 องศาเซลเซียส</t>
        </is>
      </c>
      <c r="G183" s="186" t="inlineStr">
        <is>
          <t>เก็บในภาชนะ Vial สีชา ที่อุณหภูมิ 8 - 15 องศาเซลเซียส</t>
        </is>
      </c>
      <c r="H183" s="186" t="inlineStr">
        <is>
          <t>เก็บในภาชนะ Ampule สีชา ที่อุณหภูมิ 8 - 15 องศาเซลเซียส</t>
        </is>
      </c>
      <c r="I183" s="186" t="inlineStr">
        <is>
          <t>เก็บในภาชนะ Ampule สีใส ที่อุณหภูมิ 8 - 15 องศาเซลเซียส</t>
        </is>
      </c>
      <c r="J183" s="185" t="n">
        <v>4</v>
      </c>
      <c r="K183" s="186" t="inlineStr">
        <is>
          <t>✅ คำตอบที่ถูกต้อง: ข้อ ง. เก็บในภาชนะ Ampule สีชา ที่อุณหภูมิ 8 - 15 องศาเซลเซียส
🎯 ทำไมข้อนี้ถึงถูก:
ตามเภสัชตำรับ USP:
1) Single-dose container สำหรับยาฉีดปิดสนิทคือ Ampule (หลอดแก้วปิดสนิทด้วยความร้อน)
2) ป้องกันแสง (Protect from light) ต้องใช้แก้วสีชา (Amber glass)
3) อุณหภูมิเย็น (Cool temperature) มีนิยามคือช่วงอุณหภูมิระหว่าง 8 ถึง 15 องศาเซลเซียส (ส่วน 2 - 8 องศาเซลเซียส เรียกว่า Cold temperature)
ดังนั้นคำตอบที่ถูกต้องตรงตามนิยามทั้งหมดคือ Ampule สีชา ที่อุณหภูมิ 8 - 15 องศาเซลเซียส
🔍 ข้ออื่นผิดเพราะอะไร:
• ข้อ ก.: Vial จัดเป็น Multiple-dose container และช่วง 2-8 องศาเซลเซียสตามนิยามเรียกว่า Cold temperature
• ข้อ ข.: อุณหภูมิ 2-8 องศาเซลเซียสเรียกว่า Cold temperature ไม่ใช่ Cool temperature
• ข้อ ค.: Vial จัดเป็น Multiple-dose container ที่มีจุกยางเปิดใช้ซ้ำได้ ไม่ใช่ Single-dose container ชนิดปิดสนิทถาวร
• ข้อ จ.: Ampule สีใสไม่สามารถป้องกันแสงได้ตามข้อกำหนด</t>
        </is>
      </c>
      <c r="L183" s="186" t="n"/>
      <c r="M183" s="186" t="inlineStr">
        <is>
          <t>Product Group 4: Preformulation &amp; GMP</t>
        </is>
      </c>
      <c r="N183" s="186" t="inlineStr">
        <is>
          <t>4.2 Container &amp; Closure Systems</t>
        </is>
      </c>
      <c r="O183" s="185" t="inlineStr">
        <is>
          <t>Product</t>
        </is>
      </c>
      <c r="P183" s="186" t="inlineStr">
        <is>
          <t>[SOURCE: ข้อสอบจริง PLE CC1 (Product) ปี 2559 ข้อ 49]</t>
        </is>
      </c>
      <c r="Q183" s="185" t="inlineStr">
        <is>
          <t>ข้อสอบจริง</t>
        </is>
      </c>
      <c r="R183" s="185" t="inlineStr">
        <is>
          <t>2559</t>
        </is>
      </c>
      <c r="S183" s="185" t="n"/>
    </row>
    <row r="184">
      <c r="A184" s="185" t="n">
        <v>182</v>
      </c>
      <c r="B184" s="186" t="n"/>
      <c r="C184" s="186" t="inlineStr">
        <is>
          <t>ภาชนะบรรจุประเภทแก้วชนิดใดมีความทนทานต่อสารเคมีสูงที่สุดและเหมาะสมที่สุดสำหรับการบรรจุผลิตภัณฑ์ยาฉีดทุกประเภทตามเภสัชตำรับสากล</t>
        </is>
      </c>
      <c r="D184" s="186" t="n"/>
      <c r="E184" s="186" t="inlineStr">
        <is>
          <t>Soda-lime glass (Type III)</t>
        </is>
      </c>
      <c r="F184" s="186" t="inlineStr">
        <is>
          <t>Borosilicate glass (Type I)</t>
        </is>
      </c>
      <c r="G184" s="186" t="inlineStr">
        <is>
          <t>Treated soda-lime glass (Type II)</t>
        </is>
      </c>
      <c r="H184" s="186" t="inlineStr">
        <is>
          <t>General purpose soda-lime glass (Type NP)</t>
        </is>
      </c>
      <c r="I184" s="186" t="inlineStr">
        <is>
          <t>Quartz glass</t>
        </is>
      </c>
      <c r="J184" s="185" t="n">
        <v>2</v>
      </c>
      <c r="K184" s="186" t="inlineStr">
        <is>
          <t>✅ คำตอบที่ถูกต้อง: ข้อ ข. Borosilicate glass (Type I)
🎯 ทำไมข้อนี้ถึงถูก:
Borosilicate glass (Type I glass) เป็นแก้วที่มีความทนทานต่อสารเคมีความเป็นกรด-ด่างสูงที่สุด (Highly resistant borosilicate glass) มีการละลายชะของสารอัลคาไลต่ำมาก และทนต่อความร้อนสูงในการนึ่งฆ่าเชื้อด้วยไอน้ำ (Autoclave) จึงเป็นแก้วที่เหมาะสมและปลอดภัยที่สุดสำหรับยาฉีดทุกรูปแบบ
🔍 ข้ออื่นผิดเพราะอะไร:
• ข้อ ก.: Soda-lime glass (Type III) ทนต่อสารเคมีได้ปานกลาง เหมาะสำหรับยาฉีดที่เป็นผงแห้งปราศจากน้ำหรือสารละลายน้ำมันเท่านั้น ไม่เหมาะกับสารละลายน้ำ
• ข้อ ค.: Treated soda-lime glass (Type II) เป็นแก้วโซดาไลม์ที่ผ่านการรมก๊าซซัลเฟอร์เฉพาะผิวด้านใน เหมาะสำหรับยาฉีดที่เป็นสารละลายน้ำที่มี pH เป็นกรดหรือเป็นกลาง และไม่ทนทานเท่า Type I
• ข้อ ง.: General purpose soda-lime glass (Type NP) เป็นแก้วที่ไม่ผ่านมาตรฐานสำหรับยาฉีด ใช้บรรจุเฉพาะยารับประทานหรือยาใช้ภายนอกเท่านั้น
• ข้อ จ.: Quartz glass เป็นแก้วซิลิกาบริสุทธิ์ราคาแพงมาก ใช้ในอุปกรณ์เฉพาะทาง เช่น UV cuvette ไม่ใช้เป็นบรรจุภัณฑ์ยาฉีดทั่วไป</t>
        </is>
      </c>
      <c r="L184" s="186" t="n"/>
      <c r="M184" s="186" t="inlineStr">
        <is>
          <t>Product Group 4: Preformulation &amp; GMP</t>
        </is>
      </c>
      <c r="N184" s="186" t="inlineStr">
        <is>
          <t>4.2 Container &amp; Closure Systems</t>
        </is>
      </c>
      <c r="O184" s="185" t="inlineStr">
        <is>
          <t>Product</t>
        </is>
      </c>
      <c r="P184" s="186" t="inlineStr">
        <is>
          <t>[SOURCE: ข้อสอบจริง PLE CC1 (Product) ปี 2559 ข้อ 50]</t>
        </is>
      </c>
      <c r="Q184" s="185" t="inlineStr">
        <is>
          <t>ข้อสอบจริง</t>
        </is>
      </c>
      <c r="R184" s="185" t="inlineStr">
        <is>
          <t>2559</t>
        </is>
      </c>
      <c r="S184" s="185" t="n"/>
    </row>
    <row r="185">
      <c r="A185" s="185" t="n">
        <v>183</v>
      </c>
      <c r="B185" s="186" t="n"/>
      <c r="C185" s="186" t="inlineStr">
        <is>
          <t>ข้อใดกล่าว ไม่ถูกต้อง เกี่ยวกับการผลิตวัคซีนตามหลักเกณฑ์และวิธีการที่ดีในการผลิตยา (GMP)?</t>
        </is>
      </c>
      <c r="D185" s="186" t="n"/>
      <c r="E185" s="186" t="inlineStr">
        <is>
          <t>ต้องแยกอาคารผลิตวัคซีนออกจากผลิตภัณฑ์ Non-sterile</t>
        </is>
      </c>
      <c r="F185" s="186" t="inlineStr">
        <is>
          <t>ต้องแยกอาคารผลิตวัคซีนออกจากผลิตภัณฑ์ Sterile ทั่วไป</t>
        </is>
      </c>
      <c r="G185" s="186" t="inlineStr">
        <is>
          <t>ต้องแยกอาคารผลิตวัคซีนให้อยู่ห่างจากแหล่งชุมชนอย่างน้อย 50 เมตร</t>
        </is>
      </c>
      <c r="H185" s="186" t="inlineStr">
        <is>
          <t>พนักงานผู้ปฏิบัติงานต้องสวมใส่ชุดที่ปราศจากขุย (Lint-free suit)</t>
        </is>
      </c>
      <c r="I185" s="186" t="inlineStr">
        <is>
          <t>พนักงานผู้ปฏิบัติงานห้ามแต่งหน้าหรือใช้เครื่องสำอางเข้าพื้นที่ผลิต</t>
        </is>
      </c>
      <c r="J185" s="185" t="n">
        <v>3</v>
      </c>
      <c r="K185" s="186" t="inlineStr">
        <is>
          <t>✅ คำตอบที่ถูกต้อง: ข้อ ค. ต้องแยกอาคารผลิตวัคซีนให้อยู่ห่างจากแหล่งชุมชนอย่างน้อย 50 เมตร
🎯 ทำไมข้อนี้ถึงถูก:
มาตรฐาน GMP/PIC/S สำหรับชีววัตถุและวัคซีนไม่ได้ระบุข้อกำหนดระยะห่างของตัวอาคารจากชุมชนเป็นระยะทางตัวเลขตายตัว (เช่น 50 เมตร) แต่กำหนดให้ต้องมีการออกแบบระบบปิด ระบบกักกันทางชีวภาพ (Containment) ระบบบำบัดอากาศเสียผ่าน HEPA filter และการควบคุมแรงดันอากาศ เพื่อป้องกันไม่ให้เชื้อก่อโรคแพร่กระจายสู่ภายนอก
🔍 ข้ออื่นผิดเพราะอะไร:
• ข้อ ก.: เป็นข้อความที่ถูกต้องตามเกณฑ์ GMP เนื่องจากเชื้อจุลชีพในวัคซีนต้องผลิตใน Dedicated facility แยกจากยาที่ไม่ปราศจากเชื้อเพื่อป้องกัน Cross-contamination
• ข้อ ข.: เป็นข้อความที่ถูกต้องตามเกณฑ์ GMP เพราะต้องแยกพื้นที่ผลิตชีววัตถุและวัคซีนออกจากสายการผลิตยาปราศจากเชื้อทั่วไป
• ข้อ ง.: เป็นข้อความที่ถูกต้องตามเกณฑ์ GMP สำหรับห้องสะอาดระดับสูง พนักงานต้องสวมชุด Lint-free เพื่อไม่ให้เกิดฝุ่นละอองและอนุภาคปนเปื้อน
• ข้อ จ.: เป็นข้อความที่ถูกต้องตามเกณฑ์ GMP ห้ามแต่งหน้า ทาแป้ง หรือใช้เครื่องสำอางเข้าสู่พื้นที่ Cleanroom เพราะเป็นแหล่งกำเนิดสิ่งปนเปื้อนทางเคมีและชีวภาพ</t>
        </is>
      </c>
      <c r="L185" s="186" t="n"/>
      <c r="M185" s="186" t="inlineStr">
        <is>
          <t>Product Group 4: Preformulation &amp; GMP</t>
        </is>
      </c>
      <c r="N185" s="186" t="inlineStr">
        <is>
          <t>4.5 Cross-contamination control</t>
        </is>
      </c>
      <c r="O185" s="185" t="inlineStr">
        <is>
          <t>Product</t>
        </is>
      </c>
      <c r="P185" s="186" t="inlineStr">
        <is>
          <t>[SOURCE: ข้อสอบจริง PLE CC1 (Product) ปี 2558 ข้อ 11]</t>
        </is>
      </c>
      <c r="Q185" s="185" t="inlineStr">
        <is>
          <t>ข้อสอบจริง</t>
        </is>
      </c>
      <c r="R185" s="185" t="inlineStr">
        <is>
          <t>2558</t>
        </is>
      </c>
      <c r="S185" s="185" t="n"/>
    </row>
    <row r="186">
      <c r="A186" s="185" t="n">
        <v>184</v>
      </c>
      <c r="B186" s="186" t="n"/>
      <c r="C186" s="186" t="inlineStr">
        <is>
          <t>หากผู้ป่วยมีประวัติการแพ้โปรตีนหรือแพ้ผลิตภัณฑ์ที่ได้มาจากสัตว์ทุกชนิด สารช่วยในตำรับ (Excipient) ข้อใดต่อไปนี้ที่ต้องหลีกเลี่ยงและห้ามนำมาใช้ในสูตรตำรับ?</t>
        </is>
      </c>
      <c r="D186" s="186" t="n"/>
      <c r="E186" s="186" t="inlineStr">
        <is>
          <t>Acacia</t>
        </is>
      </c>
      <c r="F186" s="186" t="inlineStr">
        <is>
          <t>Alginate</t>
        </is>
      </c>
      <c r="G186" s="186" t="inlineStr">
        <is>
          <t>Gelatin</t>
        </is>
      </c>
      <c r="H186" s="186" t="inlineStr">
        <is>
          <t>Xanthan gum</t>
        </is>
      </c>
      <c r="I186" s="186" t="inlineStr">
        <is>
          <t>Pectin</t>
        </is>
      </c>
      <c r="J186" s="185" t="n">
        <v>3</v>
      </c>
      <c r="K186" s="186" t="inlineStr">
        <is>
          <t>✅ คำตอบที่ถูกต้อง: ข้อ ค. Gelatin
🎯 ทำไมข้อนี้ถึงถูก:
Gelatin ผลิตจากการย่อยสลายคอลลาเจนบางส่วน (Partial hydrolysis of collagen) ที่สกัดจากกระดูก หนัง และเนื้อเยื่อเกี่ยวพันของสัตว์ (เช่น สุกร โค หรือปลา) จึงมีโครงสร้างทางเคมีเป็นโปรตีนจากสัตว์โดยตรง และสามารถกระตุ้นปฏิกิริยาภูมิแพ้รุนแรงในผู้ป่วยที่มีประวัติแพ้โปรตีนจากสัตว์หรือข้อจำกัดทางศาสนา/มังสวิรัติได้
🔍 ข้ออื่นผิดเพราะอะไร:
• ข้อ ก.: ผิด เพราะ Acacia (Gum arabic) สกัดมาจากยางธรรมชาติของต้น Acacia senegal ซึ่งเป็นสารโพลีแซคคาไรด์จากพืช
• ข้อ ข.: ผิด เพราะ Alginate (Sodium alginate) สกัดได้จากสาหร่ายสีน้ำตาลในทะเล (Brown algae)
• ข้อ ง.: ผิด เพราะ Xanthan gum ได้จากกระบวนการหมักทางชีวภาพของแบคทีเรีย Xanthomonas campestris ไม่ได้มาจากสัตว์
• ข้อ จ.: ผิด เพราะ Pectin สกัดได้จากเปลือกผลไม้ตระกูลส้มและกากแอปเปิล เป็นคาร์โบไฮเดรตจากพืช 100%</t>
        </is>
      </c>
      <c r="L186" s="186" t="n"/>
      <c r="M186" s="186" t="inlineStr">
        <is>
          <t>Product Group 4: Preformulation &amp; GMP</t>
        </is>
      </c>
      <c r="N186" s="186" t="inlineStr">
        <is>
          <t>4.1 Excipients classification</t>
        </is>
      </c>
      <c r="O186" s="185" t="inlineStr">
        <is>
          <t>Product</t>
        </is>
      </c>
      <c r="P186" s="186" t="inlineStr">
        <is>
          <t>[SOURCE: ข้อสอบจริง PLE CC1 (Product) ปี 2558 ข้อ 24]</t>
        </is>
      </c>
      <c r="Q186" s="185" t="inlineStr">
        <is>
          <t>ข้อสอบจริง</t>
        </is>
      </c>
      <c r="R186" s="185" t="inlineStr">
        <is>
          <t>2558</t>
        </is>
      </c>
      <c r="S186" s="185" t="n"/>
    </row>
    <row r="187">
      <c r="A187" s="185" t="n">
        <v>185</v>
      </c>
      <c r="B187" s="186" t="n"/>
      <c r="C187" s="186" t="inlineStr">
        <is>
          <t>บรรจุภัณฑ์ยาที่เป็นหลุมกระเปาะกึ่งพลาสติก (สำหรับบรรจุเม็ดยาแยกอิสระทีละเม็ด) ด้านหน้าเป็นแผ่นฟอยล์ใสหรือทึบที่สามารถลอกแกะหรือกดทะลุออกได้ง่าย เรียกชื่อว่าอะไร?</t>
        </is>
      </c>
      <c r="D187" s="186" t="n"/>
      <c r="E187" s="186" t="inlineStr">
        <is>
          <t>Foil pack</t>
        </is>
      </c>
      <c r="F187" s="186" t="inlineStr">
        <is>
          <t>Blister pack (แผงบลิสเตอร์)</t>
        </is>
      </c>
      <c r="G187" s="186" t="inlineStr">
        <is>
          <t>Sachet (ซองยา)</t>
        </is>
      </c>
      <c r="H187" s="186" t="inlineStr">
        <is>
          <t>Strip pack (แผงสตริป)</t>
        </is>
      </c>
      <c r="I187" s="186" t="inlineStr">
        <is>
          <t>Child-resistant pack</t>
        </is>
      </c>
      <c r="J187" s="185" t="n">
        <v>2</v>
      </c>
      <c r="K187" s="186" t="inlineStr">
        <is>
          <t>✅ คำตอบที่ถูกต้อง: ข้อ ข. Blister pack (แผงบลิสเตอร์)
🎯 ทำไมข้อนี้ถึงถูก:
Blister pack (แผงบลิสเตอร์) คือบรรจุภัณฑ์ยาแบบ Unit-dose packaging ที่ผลิตขึ้นรูปแผ่นพลาสติกเทอร์โมฟอร์ม (เช่น PVC, PVDC) หรืออะลูมิเนียม (Alu-Alu) ให้เป็นหลุมหรือกระเปาะ (Cavities/Pockets) เพื่อวางเม็ดยาแยกอิสระในแต่ละหลุม แล้วปิดทึบด้านหลังด้วยแผ่นฟอยล์ (Lidding foil) ซึ่งผู้ป่วยสามารถกดเม็ดยาทะลุผ่านแผ่นฟอยล์ (Push-through) ออกมาใช้งานได้อย่างสะดวกและป้องกันความชื้นตามมาตรฐานอุตสาหกรรมยา
🔍 ข้ออื่นผิดเพราะอะไร:
• ข้อ ก.: ผิด เพราะ Foil pack เป็นคำเรียกกว้างๆ ของบรรจุภัณฑ์ที่ใช้วัสดุอะลูมิเนียมฟอยล์ ไม่ใช่ชื่อเฉพาะของแผงยาชนิดมีหลุมกระเปาะ
• ข้อ ค.: ผิด เพราะ Sachet คือซองยาขนาดเล็กสำหรับบรรจุยาผง ยาเม็ด หรือของเหลว
• ข้อ ง.: ผิด เพราะ Strip pack (แผงสตริป) เม็ดยาจะถูกประกบกึ่งกลางระหว่างแผ่นฟิล์มหรือฟอยล์แบนราบ 2 แผ่นโดยไม่มีการขึ้นรูปเป็นหลุมกระเปาะ (No pre-formed cavity)
• ข้อ จ.: ผิด เพราะ Child-resistant pack เป็นลักษณะเชิงหน้าที่ของบรรจุภัณฑ์ที่ออกแบบมาเพื่อป้องกันเด็กเปิดเล่น ไม่ใช่ชื่อเรียกเฉพาะของแผงบลิสเตอร์</t>
        </is>
      </c>
      <c r="L187" s="186" t="n"/>
      <c r="M187" s="186" t="inlineStr">
        <is>
          <t>Product Group 4: Preformulation &amp; GMP</t>
        </is>
      </c>
      <c r="N187" s="186" t="inlineStr">
        <is>
          <t>4.2 Container &amp; Closure Systems</t>
        </is>
      </c>
      <c r="O187" s="185" t="inlineStr">
        <is>
          <t>Product</t>
        </is>
      </c>
      <c r="P187" s="186" t="inlineStr">
        <is>
          <t>[SOURCE: ข้อสอบจริง PLE CC1 (Product) ปี 2558 ข้อ 32]</t>
        </is>
      </c>
      <c r="Q187" s="185" t="inlineStr">
        <is>
          <t>ข้อสอบจริง</t>
        </is>
      </c>
      <c r="R187" s="185" t="inlineStr">
        <is>
          <t>2558</t>
        </is>
      </c>
      <c r="S187" s="185" t="n"/>
    </row>
    <row r="188">
      <c r="A188" s="185" t="n">
        <v>186</v>
      </c>
      <c r="B188" s="186" t="n"/>
      <c r="C188" s="186" t="inlineStr">
        <is>
          <t>ข้อใดกล่าว ไม่ถูกต้อง เกี่ยวกับมาตรการการดำเนินงานเรียกคืนผลิตภัณฑ์ยา (Product Recall) ตามหลักเกณฑ์มาตรฐาน GMP?</t>
        </is>
      </c>
      <c r="D188" s="186" t="n"/>
      <c r="E188" s="186" t="inlineStr">
        <is>
          <t>ต้องตรวจสอบความสมดุลระหว่างจำนวนยาที่เรียกคืนกลับมากับยอดจัดส่งจำหน่ายจริง</t>
        </is>
      </c>
      <c r="F188" s="186" t="inlineStr">
        <is>
          <t>ผู้มีอำนาจสั่งการและรับผิดชอบการเรียกคืนผลิตภัณฑ์ต้องสังกัดฝ่ายขายหรือการตลาดเพื่อความรวดเร็วในการติดต่อลูกค้า</t>
        </is>
      </c>
      <c r="G188" s="186" t="inlineStr">
        <is>
          <t>ยาที่ถูกเรียกเก็บคืนมาต้องทำการแยกจัดเก็บในพื้นที่จำกัดเฉพาะ และควบคุมสถานะฉลากอย่างชัดเจน</t>
        </is>
      </c>
      <c r="H188" s="186" t="inlineStr">
        <is>
          <t>ระบบต้องมีการกำหนดมาตรการทบทวนปรับปรุงแนวปฏิบัติ SOP การเรียกคืนให้สอดรับตามสถานการณ์ปัจจุบันอยู่เสมอ</t>
        </is>
      </c>
      <c r="I188" s="186" t="inlineStr">
        <is>
          <t>ควรมีการจำลองซ้อมการเรียกคืนผลิตภัณฑ์ (Mock recall) อย่างสม่ำเสมอเพื่อทดสอบความเสถียรของระบบ</t>
        </is>
      </c>
      <c r="J188" s="185" t="n">
        <v>2</v>
      </c>
      <c r="K188" s="186" t="inlineStr">
        <is>
          <t>✅ คำตอบที่ถูกต้อง: ข้อ ข. ผู้มีอำนาจสั่งการและรับผิดชอบการเรียกคืนผลิตภัณฑ์ต้องสังกัดฝ่ายขายหรือการตลาดเพื่อความรวดเร็วในการติดต่อลูกค้า
🎯 ทำไมข้อนี้ถึงถูก:
ตามหลักเกณฑ์ GMP/PIC/S บทที่ 8 Complaints and Product Recall ผู้รับผิดชอบสั่งการดำเนินมาตรการเรียกคืนยาต้องมีความเป็นอิสระจากการตัดสินใจเชิงพาณิชย์ เช่น ต้องนำโดยผู้จัดการฝ่ายประกันคุณภาพ (Head of Quality Assurance: QA) หรือคณะกรรมการที่ได้รับการแต่งตั้งขึ้นเฉพาะ เพื่อป้องกันผลประโยชน์ทับซ้อน (Conflict of interest) และให้ความสำคัญสูงสุดต่อความปลอดภัยของผู้ป่วย
🔍 ข้ออื่นผิดเพราะอะไร:
• ข้อ ก.: เป็นข้อความที่ถูกต้อง ต้องมีการกระทบยอด (Reconciliation) ระหว่างจำนวนยาที่จำหน่ายไปกับจำนวนยาที่เรียกเก็บคืนมาได้
• ข้อ ค.: เป็นข้อความที่ถูกต้อง ยาที่ถูกเรียกคืนต้องจัดเก็บในพื้นที่กักกันเฉพาะ (Quarantine area) พร้อมติดป้ายสถานะ Recalled ชัดเจนเพื่อป้องกันการนำไปจำหน่ายซ้ำ
• ข้อ ง.: เป็นข้อความที่ถูกต้อง ระบบมาตรฐาน GMP กำหนดให้ต้องมีการทบทวนและปรับปรุง SOP การเรียกคืนยาอย่างต่อเนื่อง
• ข้อ จ.: เป็นข้อความที่ถูกต้อง ต้องมีการประเมินประสิทธิภาพระบบด้วยการซ้อมการเรียกคืนยาเสมือนจริง (Mock recall) เป็นระยะอย่างน้อยปีละ 1 ครั้ง</t>
        </is>
      </c>
      <c r="L188" s="186" t="n"/>
      <c r="M188" s="186" t="inlineStr">
        <is>
          <t>Product Group 4: Preformulation &amp; GMP</t>
        </is>
      </c>
      <c r="N188" s="186" t="inlineStr">
        <is>
          <t>4.4 Good Manufacturing Practice</t>
        </is>
      </c>
      <c r="O188" s="185" t="inlineStr">
        <is>
          <t>Product</t>
        </is>
      </c>
      <c r="P188" s="186" t="inlineStr">
        <is>
          <t>[SOURCE: ข้อสอบจริง PLE CC1 (Product) ปี 2558 ข้อ 36]</t>
        </is>
      </c>
      <c r="Q188" s="185" t="inlineStr">
        <is>
          <t>ข้อสอบจริง</t>
        </is>
      </c>
      <c r="R188" s="185" t="inlineStr">
        <is>
          <t>2558</t>
        </is>
      </c>
      <c r="S188" s="185" t="n"/>
    </row>
    <row r="189">
      <c r="A189" s="185" t="n">
        <v>187</v>
      </c>
      <c r="B189" s="186" t="n"/>
      <c r="C189" s="186" t="inlineStr">
        <is>
          <t>จากใบรายงานผลการวิเคราะห์ (Certificate of Analysis: COA) ของยาเม็ดทั่วไป ข้อใดกล่าวถึงหลักการอ่านและแปลผลที่ถูกต้อง?</t>
        </is>
      </c>
      <c r="D189" s="186" t="inlineStr">
        <is>
          <t>cc1_product/image124.png</t>
        </is>
      </c>
      <c r="E189" s="186" t="inlineStr">
        <is>
          <t>ผลการทดสอบ Dissolution จะตัดสินว่าผ่านเกณฑ์ในการทดสอบขั้นแรก (S1) ได้ทันทีเมื่อค่าเฉลี่ยของยาทั้ง 6 เม็ดมากกว่าหรือเท่ากับ Q</t>
        </is>
      </c>
      <c r="F189" s="186" t="inlineStr">
        <is>
          <t>ผลการทดสอบ Disintegration จะถือว่าผ่านเกณฑ์หากเม็ดยาทั้งหมดละลายจนเป็นสารละลายใสไม่มีตะกอนภายในเวลาที่กำหนด</t>
        </is>
      </c>
      <c r="G189" s="186" t="inlineStr">
        <is>
          <t>ผลการทดสอบ Weight Variation จะตัดสินว่าผ่านเกณฑ์ก็ต่อเมื่อค่าน้ำหนักของยาทุกเม็ดไม่มีเม็ดใดอยู่นอกช่วงที่ระบุในเภสัชตำรับ (เช่น ไม่เกินบวกลบ 7.5% หรือบวกลบ 10%)</t>
        </is>
      </c>
      <c r="H189" s="186" t="inlineStr">
        <is>
          <t>ตัวยามีปริมาณต่ำกว่าเกณฑ์ที่กำหนดเมื่อผลการทดสอบหาปริมาณตัวยาสำคัญ (Assay) ของผลิตภัณฑ์สำเร็จรูป (Finished Product) อยู่นอกช่วงมาตรฐานที่ระบุใน Monograph (เช่น ต่ำกว่า 90.0% of labeled amount)</t>
        </is>
      </c>
      <c r="I189" s="186" t="inlineStr">
        <is>
          <t>ผลการทดสอบ Identification ถือเป็นผลการทดสอบเชิงคุณภาพที่ไม่จำเป็นต้องสรุปผลในใบรายงาน COA ก่อนการปล่อยผ่านยา (Batch Release)</t>
        </is>
      </c>
      <c r="J189" s="185" t="n">
        <v>4</v>
      </c>
      <c r="K189" s="186" t="inlineStr">
        <is>
          <t>✅ คำตอบที่ถูกต้อง: ข้อ ง. ตัวยามีปริมาณต่ำกว่าเกณฑ์ที่กำหนดเมื่อผลการทดสอบหาปริมาณตัวยาสำคัญ (Assay) ของผลิตภัณฑ์สำเร็จรูป (Finished Product) อยู่นอกช่วงมาตรฐานที่ระบุใน Monograph (เช่น ต่ำกว่า 90.0% of labeled amount)
🎯 ทำไมข้อนี้ถึงถูก:
ตามมาตรฐานเภสัชตำรับสากล USP เกณฑ์การยอมรับการหาปริมาณตัวยาสำคัญ (Assay) ของผลิตภัณฑ์สำเร็จรูป (Finished Product) ทั่วไปมักกำหนดไว้ที่ 90.0% ถึง 110.0% of labeled amount หากผลวิเคราะห์ในใบรายงาน COA พบว่าได้ค่าต่ำกว่าเกณฑ์ขั้นต่ำ (เช่น ได้ 88.5%) จะถือว่ารุ่นผลิต (Batch) นั้นตกมาตรฐาน ไม่ผ่านเกณฑ์ และไม่สามารถปล่อยผ่าน (Batch release) สู่ท้องตลาดได้ตามมาตรฐาน GMP
🔍 ข้ออื่นผิดเพราะอะไร:
• ข้อ ก.: ผิด เพราะในขั้น S1 เกณฑ์ระบุว่ายาทุกเม็ดต้องมากกว่าหรือเท่ากับ Q + 5% (แต่ละเม็ดต้องผ่านเกณฑ์) ไม่ใช่ดูเพียงค่าเฉลี่ย
• ข้อ ข.: ผิด เพราะการทดสอบ Disintegration คือการแตกตัวของเม็ดยาจนไม่มีชิ้นส่วนตกค้างบนตะแกรง ไม่จำเป็นต้องละลายจนเป็นสารละลายใส
• ข้อ ค.: ผิด เพราะเกณฑ์การยอมรับตาม USP &lt;905&gt; Uniformity of Dosage Units ในปัจจุบันใช้การคำนวณ Acceptance Value (AV ไม่เกิน 15.0) ไม่ได้ใช้เกณฑ์ร้อยละเบี่ยงเบนรายเม็ดแบบดั้งเดิม
• ข้อ จ.: ผิดอย่างยิ่ง เพราะผลการพิสูจน์เอกลักษณ์ (Identification) เป็นข้อกำหนดบังคับขั้นวิกฤตที่ต้องผ่านเกณฑ์และต้องระบุในใบ COA ทุกรุ่นผลิตก่อน Batch release เสมอ</t>
        </is>
      </c>
      <c r="L189" s="186" t="n"/>
      <c r="M189" s="186" t="inlineStr">
        <is>
          <t>Product Group 4: Preformulation &amp; GMP</t>
        </is>
      </c>
      <c r="N189" s="186" t="inlineStr">
        <is>
          <t>4.4 Good Manufacturing Practice</t>
        </is>
      </c>
      <c r="O189" s="185" t="inlineStr">
        <is>
          <t>Product</t>
        </is>
      </c>
      <c r="P189" s="186" t="inlineStr">
        <is>
          <t>[SOURCE: ข้อสอบจริง PLE CC1 (Product) ปี 2558 ข้อ 40]</t>
        </is>
      </c>
      <c r="Q189" s="185" t="inlineStr">
        <is>
          <t>ข้อสอบจริง</t>
        </is>
      </c>
      <c r="R189" s="185" t="inlineStr">
        <is>
          <t>2558</t>
        </is>
      </c>
      <c r="S189" s="185" t="n"/>
    </row>
    <row r="190">
      <c r="A190" s="185" t="n">
        <v>188</v>
      </c>
      <c r="B190" s="186" t="n"/>
      <c r="C190" s="186" t="inlineStr">
        <is>
          <t>การผลิตยาเคลือบฟิล์ม allopurinol มีการบันทึกลง BMR แต่ผู้ปฏิบัติงานลืมบันทึกแล้วมาบันทึกหลังจากกระบวนการเสร็จสิ้นแล้ว เป็นการปฏิบัติผิดหลัก data integrity ใดตาม ALCOA+</t>
        </is>
      </c>
      <c r="D190" s="186" t="n"/>
      <c r="E190" s="186" t="inlineStr">
        <is>
          <t>Accurate</t>
        </is>
      </c>
      <c r="F190" s="186" t="inlineStr">
        <is>
          <t>Contemporaneous</t>
        </is>
      </c>
      <c r="G190" s="186" t="inlineStr">
        <is>
          <t>Enduring</t>
        </is>
      </c>
      <c r="H190" s="186" t="inlineStr">
        <is>
          <t>Legible</t>
        </is>
      </c>
      <c r="I190" s="186" t="inlineStr">
        <is>
          <t>Original</t>
        </is>
      </c>
      <c r="J190" s="185" t="n">
        <v>2</v>
      </c>
      <c r="K190" s="186" t="inlineStr">
        <is>
          <t>✅ คำตอบที่ถูกต้อง: ข้อ ข. Contemporaneous
🎯 ทำไมข้อนี้ถึงถูก:
หลักการความสมบูรณ์ของข้อมูลตามมาตรฐานสากล ALCOA+ กำหนดให้ตัวอักษร C คือ Contemporaneous หมายถึง ข้อมูลต้องได้รับการบันทึกทันทีในเวลาจริงขณะกำลังดำเนินการปฏิบัติงาน (executed at the time the activity occurs) การลืมบันทึกแล้วนำมาบันทึกย้อนหลังหลังเสร็จสิ้นกระบวนการจึงผิดหลัก Contemporaneous โดยตรง
🔍 ข้ออื่นผิดเพราะอะไร:
• ข้อ ก. Accurate: หมายถึง ข้อมูลต้องถูกต้องตามความเป็นจริง ปราศจากข้อผิดพลาดหรือการแก้ไขโดยไม่ได้รับอนุญาต
• ข้อ ค. Enduring: หมายถึง ข้อมูลต้องได้รับการบันทึกลงในสื่อที่คงทนถาวร สามารถเก็บรักษาไว้ได้ตลอดอายุการเก็บรักษาเอกสาร
• ข้อ ง. Legible: หมายถึง ข้อมูลต้องอ่านออกได้ชัดเจน ตรวจสอบย้อนกลับได้
• ข้อ จ. Original: หมายถึง ข้อมูลต้องเป็นบันทึกต้นฉบับจริง (primary record) ไม่ใช่สำเนาที่ไม่ผ่านการรับรอง</t>
        </is>
      </c>
      <c r="L190" s="186" t="n"/>
      <c r="M190" s="186" t="inlineStr">
        <is>
          <t>Product Group 4: Preformulation &amp; GMP</t>
        </is>
      </c>
      <c r="N190" s="186" t="inlineStr">
        <is>
          <t>4.4 Good Manufacturing Practice</t>
        </is>
      </c>
      <c r="O190" s="185" t="inlineStr">
        <is>
          <t>Product</t>
        </is>
      </c>
      <c r="P190" s="186" t="inlineStr">
        <is>
          <t>ข้อ 8 Mock RxCU83</t>
        </is>
      </c>
      <c r="Q190" s="185" t="inlineStr">
        <is>
          <t>ข้อสอบจำลอง</t>
        </is>
      </c>
      <c r="R190" s="185" t="inlineStr">
        <is>
          <t>Mock RxCU83 ชุดที่ 1</t>
        </is>
      </c>
      <c r="S190" s="185" t="n"/>
    </row>
    <row r="191">
      <c r="A191" s="185" t="n">
        <v>189</v>
      </c>
      <c r="B191" s="186" t="n"/>
      <c r="C191" s="186" t="inlineStr">
        <is>
          <t>รูปสัณฐานผลึก (Crystal Form / Polymorph) ของตัวยาสำคัญที่เหมาะสมและนิยมเลือกนำมาใช้ในการเตรียมยาเม็ดเพื่อประกันความคงตัวทางกายภาพและเคมีตลอดอายุการใช้งาน คือข้อใด</t>
        </is>
      </c>
      <c r="D191" s="186" t="n"/>
      <c r="E191" s="186" t="inlineStr">
        <is>
          <t>Monotropic stable polymorph</t>
        </is>
      </c>
      <c r="F191" s="186" t="inlineStr">
        <is>
          <t>Unstable enantiotropic polymorph</t>
        </is>
      </c>
      <c r="G191" s="186" t="inlineStr">
        <is>
          <t>Amorphous anhydrate</t>
        </is>
      </c>
      <c r="H191" s="186" t="inlineStr">
        <is>
          <t>Metastable polymorph</t>
        </is>
      </c>
      <c r="I191" s="186" t="inlineStr">
        <is>
          <t>Mixed solvate</t>
        </is>
      </c>
      <c r="J191" s="185" t="n">
        <v>1</v>
      </c>
      <c r="K191" s="186" t="inlineStr">
        <is>
          <t>✅ คำตอบที่ถูกต้อง: ข้อ ก. Monotropic stable polymorph
🎯 ทำไมข้อนี้ถึงถูก:
ในการพัฒนาสูตรตำรับยาเม็ด รูปสัณฐานที่คงตัวที่สุดทางอุณหพลศาสตร์ (Thermodynamically stable polymorph เช่น รูปผลึกแบบ Monotropic ที่เสถียรที่สุด) เป็นรูปสัณฐานที่เหมาะสมในการผลิตระดับอุตสาหกรรมมากที่สุด เนื่องจากจะไม่เกิดการเปลี่ยนรูปผลึก (Phase transformation / Polymorphic transition) ในระหว่างการผลิตและการเก็บรักษา ทำให้คุณสมบัติการละลายและชีวประสิทธิผลคงที่สม่ำเสมอตลอดอายุยา
🔍 ข้ออื่นผิดเพราะอะไร:
• ข้อ ข.: Unstable enantiotropic polymorph มีความไม่คงตัวทางอุณหพลศาสตร์และมีแนวโน้มเปลี่ยนรูปผลึกได้ง่าย
• ข้อ ค.: Amorphous anhydrate ไม่มีระเบียบของผลึก ไวต่อความชื้นและมีแนวโน้มเกิด Recrystallization ได้ง่ายมาก
• ข้อ ง.: Metastable polymorph แม้จะละลายน้ำได้เร็วกว่า แต่มีความไม่คงตัวและมีแนวโน้มตกผลึกเปลี่ยนรูปกลับไปเป็น Stable form ทำให้การละลายเปลี่ยนไประหว่างเก็บรักษา
• ข้อ จ.: Mixed solvate มีโมเลกุลตัวทำละลายอินทรีย์ตกค้างในโครงผลึก ซึ่งอาจก่อให้เกิดพิษและมีความไม่คงตัวสูง</t>
        </is>
      </c>
      <c r="L191" s="186" t="n"/>
      <c r="M191" s="186" t="inlineStr">
        <is>
          <t>Product Group 4: Preformulation &amp; GMP</t>
        </is>
      </c>
      <c r="N191" s="186" t="inlineStr">
        <is>
          <t>4.3 Stability testing</t>
        </is>
      </c>
      <c r="O191" s="185" t="inlineStr">
        <is>
          <t>Product</t>
        </is>
      </c>
      <c r="P191" s="186" t="inlineStr">
        <is>
          <t>ข้อ 114 Mock RxCU83</t>
        </is>
      </c>
      <c r="Q191" s="185" t="inlineStr">
        <is>
          <t>ข้อสอบจำลอง</t>
        </is>
      </c>
      <c r="R191" s="185" t="inlineStr">
        <is>
          <t>Mock RxCU83 ชุดที่ 1</t>
        </is>
      </c>
      <c r="S191" s="185" t="n"/>
    </row>
    <row r="192">
      <c r="A192" s="185" t="n">
        <v>190</v>
      </c>
      <c r="B192" s="186" t="n"/>
      <c r="C192" s="186" t="inlineStr">
        <is>
          <t>ตามแนวทางการทดสอบความคงสภาพของสารสำคัญและผลิตภัณฑ์ยาตามมาตรฐานสากล ข้อกำหนดข้อใดเป็นการศึกษาความคงตัวต่อสภาวะแสงโดยเฉพาะ (Photostability testing)</t>
        </is>
      </c>
      <c r="D192" s="186" t="n"/>
      <c r="E192" s="186" t="inlineStr">
        <is>
          <t>ASEAN Guidelines: Stability Testing of Drug Product</t>
        </is>
      </c>
      <c r="F192" s="186" t="inlineStr">
        <is>
          <t>ICH Guidelines: Q1A (R2)</t>
        </is>
      </c>
      <c r="G192" s="186" t="inlineStr">
        <is>
          <t>ICH Guidelines: Q1B</t>
        </is>
      </c>
      <c r="H192" s="186" t="inlineStr">
        <is>
          <t>ICH Guidelines: Q1C</t>
        </is>
      </c>
      <c r="I192" s="186" t="inlineStr">
        <is>
          <t>ICH Guidelines: Q1D</t>
        </is>
      </c>
      <c r="J192" s="185" t="n">
        <v>3</v>
      </c>
      <c r="K192" s="186" t="inlineStr">
        <is>
          <t>✅ คำตอบที่ถูกต้อง: ข้อ ค. ICH Guidelines: Q1B
🎯 ทำไมข้อนี้ถึงถูก:
ICH Q1B มีชื่อทางการว่า "Stability Testing: Photostability Testing of New Drug Substances and Products" ซึ่งกำหนดเกณฑ์มาตรฐานการทดสอบการได้รับแสงของตัวยาสำคัญและผลิตภัณฑ์ยาสำเร็จรูป โดยกำหนดให้ตัวอย่างต้องได้รับแสงสว่างรวมไม่น้อยกว่า 1.2 ล้าน lux hours และพลังงานรังสีอัลตราไวโอเลตใกล้ (Near UV energy) ไม่น้อยกว่า 200 watt hours/square meter
🔍 ข้ออื่นผิดเพราะอะไร:
• ข้อ ก. ASEAN Stability Guideline: เป็นข้อกำหนดทั่วไปในเขตภูมิอากาศโซน IVb
• ข้อ ข. ICH Q1A (R2): การทดสอบความคงสภาพทั่วไป (Stability Testing of New Drug Substances and Products)
• ข้อ ง. ICH Q1C: การทดสอบความคงสภาพของรูปแบบยาใหม่ (New Dosage Forms)
• ข้อ จ. ICH Q1D: การใช้เทคนิค Bracketing and Matrixing Designs</t>
        </is>
      </c>
      <c r="L192" s="186" t="n"/>
      <c r="M192" s="186" t="inlineStr">
        <is>
          <t>Product Group 4: Preformulation &amp; GMP</t>
        </is>
      </c>
      <c r="N192" s="186" t="inlineStr">
        <is>
          <t>4.3 Stability testing</t>
        </is>
      </c>
      <c r="O192" s="185" t="inlineStr">
        <is>
          <t>Product</t>
        </is>
      </c>
      <c r="P192" s="186" t="inlineStr">
        <is>
          <t>ข้อ 7 Mock RxCU83 ชุดที่ 2</t>
        </is>
      </c>
      <c r="Q192" s="185" t="inlineStr">
        <is>
          <t>ข้อสอบจำลอง</t>
        </is>
      </c>
      <c r="R192" s="185" t="inlineStr">
        <is>
          <t>Mock RxCU83 ชุดที่ 2</t>
        </is>
      </c>
      <c r="S192" s="185" t="n"/>
    </row>
    <row r="193">
      <c r="A193" s="185" t="n">
        <v>191</v>
      </c>
      <c r="B193" s="186" t="n"/>
      <c r="C193" s="186" t="inlineStr">
        <is>
          <t>จากกราฟแสดงจลนศาสตร์การเสื่อมสลายของสารละลาย Losartan เมื่อได้รับแสงอย่างต่อเนื่อง พบว่าความเข้มข้นของ Losartan ลดลงแบบเอ็กซ์โพเนนเชียลตามเวลา และมีสารสลายตัว (Degradation products Compound 2 และ 3) เพิ่มขึ้นอย่างเป็นสัดส่วน ข้อสรุปใดถูกต้องที่สุดเกี่ยวกับอันดับของปฏิกิริยานี้</t>
        </is>
      </c>
      <c r="D193" s="186" t="inlineStr">
        <is>
          <t>mock2_rxcu83/page_1_Im1.png</t>
        </is>
      </c>
      <c r="E193" s="186" t="inlineStr">
        <is>
          <t>การเสื่อมสลายของยา Losartan เป็นไปตามปฏิกิริยาอันดับศูนย์ (Zero-order kinetics)</t>
        </is>
      </c>
      <c r="F193" s="186" t="inlineStr">
        <is>
          <t>การเสื่อมสลายของยา Losartan ไม่เป็นไปตามปฏิกิริยาอันดับศูนย์ (Non zero-order kinetics)</t>
        </is>
      </c>
      <c r="G193" s="186" t="inlineStr">
        <is>
          <t>การเสื่อมสลายของยา Losartan เป็นไปตามปฏิกิริยาอันดับหนึ่ง (First-order kinetics)</t>
        </is>
      </c>
      <c r="H193" s="186" t="inlineStr">
        <is>
          <t>การเสื่อมสลายของยา Losartan เป็นไปตามปฏิกิริยาอันดับสอง (Second-order kinetics)</t>
        </is>
      </c>
      <c r="I193" s="186" t="inlineStr">
        <is>
          <t>การเสื่อมสลายของยา Losartan มีอัตราคงที่ตลอดเวลาไม่ขึ้นกับความเข้มข้น</t>
        </is>
      </c>
      <c r="J193" s="185" t="n">
        <v>3</v>
      </c>
      <c r="K193" s="186" t="inlineStr">
        <is>
          <t>✅ คำตอบที่ถูกต้อง: ข้อ ค. การเสื่อมสลายของยา Losartan เป็นไปตามปฏิกิริยาอันดับหนึ่ง (First-order kinetics)
🎯 ทำไมข้อนี้ถึงถูก:
ในสารละลายยา การสลายตัวทางแสง (Photodegradation) ของตัวยาที่มีความเข้มข้นลดลงแบบเอกซ์โพเนนเชียลตามเวลา (Exponential decay) เป็นรูปแบบจลนศาสตร์มาตรฐานของ ปฏิกิริยาอันดับหนึ่ง (First-order degradation kinetics) โดยอัตราการสลายตัวจะแปรผันตรงกับความเข้มข้นของตัวยาที่เหลืออยู่ ณ เวลานั้นๆ
🔍 ข้ออื่นผิดเพราะอะไร:
• ข้อ ก.: Zero-order kinetics อัตราการลดลงจะคงที่และเป็นเส้นตรง ไม่ใช่การลดลงแบบเอ็กซ์โพเนนเชียล
• ข้อ ข.: การระบุว่า Non zero-order เป็นคำอธิบายที่กว้างเกินไปและไม่จำเพาะเจาะจงเท่ากับการระบุว่าเป็น First-order kinetics
• ข้อ ง.: Second-order kinetics กราฟของ 1/C กับเวลาจึงจะเป็นเส้นตรง ไม่ใช่การลดลงตามลอการิทึมแบบ First-order
• ข้อ จ.: อัตราการสลายตัวที่คงที่ตลอดเวลาโดยไม่ขึ้นกับความเข้มข้นเป็นลักษณะของปฏิกิริยาอันดับศูนย์ (Zero-order) ไม่ใช่ First-order</t>
        </is>
      </c>
      <c r="L193" s="186" t="n"/>
      <c r="M193" s="186" t="inlineStr">
        <is>
          <t>Product Group 4: Preformulation &amp; GMP</t>
        </is>
      </c>
      <c r="N193" s="186" t="inlineStr">
        <is>
          <t>4.3 Stability testing</t>
        </is>
      </c>
      <c r="O193" s="185" t="inlineStr">
        <is>
          <t>Product</t>
        </is>
      </c>
      <c r="P193" s="186" t="inlineStr">
        <is>
          <t>ข้อ 8 Mock RxCU83 ชุดที่ 2</t>
        </is>
      </c>
      <c r="Q193" s="185" t="inlineStr">
        <is>
          <t>ข้อสอบจำลอง</t>
        </is>
      </c>
      <c r="R193" s="185" t="inlineStr">
        <is>
          <t>Mock RxCU83 ชุดที่ 2</t>
        </is>
      </c>
      <c r="S193" s="185" t="n"/>
    </row>
    <row r="194">
      <c r="A194" s="185" t="n">
        <v>192</v>
      </c>
      <c r="B194" s="186" t="n"/>
      <c r="C194" s="186" t="inlineStr">
        <is>
          <t>หากท่านต้องการทำการทดสอบ Uniformity of Dosage Units ของผลิตภัณฑ์ Atorvastatin 40 mg tablet นี้ ซึ่งมีน้ำหนักเม็ดยาเฉลี่ย 150 mg ท่านจะเลือกใช้วิธีใดตามเกณฑ์เภสัชตำรับ</t>
        </is>
      </c>
      <c r="D194" s="186" t="n"/>
      <c r="E194" s="186" t="inlineStr">
        <is>
          <t>Content Uniformity เนื่องจากตัวยาสําคัญมากกว่า 25 mg</t>
        </is>
      </c>
      <c r="F194" s="186" t="inlineStr">
        <is>
          <t>Content Uniformity เนื่องจากตัวยาสําคัญมากกว่า 25 mg แต่มีสัดส่วนของตัวยาสําคัญมากกว่า 25%</t>
        </is>
      </c>
      <c r="G194" s="186" t="inlineStr">
        <is>
          <t>Weight Variation เนื่องจากตัวยาสําคัญมากกว่า 25 mg และมีสัดส่วนของตัวยาสําคัญมากกว่า 25%</t>
        </is>
      </c>
      <c r="H194" s="186" t="inlineStr">
        <is>
          <t>Weight Variation เนื่องจากตัวยาสําคัญมากกว่า 25 mg หรือมีสัดส่วนของตัวยาสําคัญมากกว่า 25%</t>
        </is>
      </c>
      <c r="I194" s="186" t="inlineStr">
        <is>
          <t>Content Uniformity เนื่องจากตัวยาสําคัญน้อยกว่า 25 mg หรือมีสัดส่วนของตัวยาสําคัญมากกว่า 25%</t>
        </is>
      </c>
      <c r="J194" s="185" t="n">
        <v>3</v>
      </c>
      <c r="K194" s="186" t="inlineStr">
        <is>
          <t>✅ คำตอบที่ถูกต้อง: ข้อ ค. Weight Variation เนื่องจากตัวยาสําคัญมากกว่า 25 mg และมีสัดส่วนของตัวยาสําคัญมากกว่า 25%
🎯 ทำไมข้อนี้ถึงถูก:
ตามเกณฑ์ USP Uniformity of Dosage Units สำหรับยาเม็ดตอกเคลือบฟิล์ม (Film-coated tablets):
จะสามารถใช้วิธี Weight Variation ได้เมื่อตัวยาสูตรมีปริมาณตัวยาสักคัญ ตั้งแต่ 25 mg ขึ้นไป และ มีสัดส่วนของตัวยาสำคัญ คิดเป็น ตั้งแต่ 25% ของน้ำหนักเม็ดยารวม ขึ้นไป
(ในข้อนี้ ตัวยาสำคัญ 40 mg &gt; 25 mg และสัดส่วน 40/150 = 26.7% &gt; 25% จึงเข้าเกณฑ์ทั้งสองข้อและใช้วิธี Weight Variation ได้)
🔍 ข้ออื่นผิดเพราะอะไร:
• ข้อ ก. ผิด เพราะหากเข้าเกณฑ์ทั้งปริมาณยาและสัดส่วน สามารถใช้วิธี Weight Variation ได้อย่างถูกต้องและประหยัดเวลากว่า
• ข้อ ข. ผิด เพราะเหตุผลที่ระบุเข้าเกณฑ์ Weight Variation ไม่ใช่ Content Uniformity
• ข้อ ง. ผิด เพราะเกณฑ์ต้องเป็น และ (AND) ทั้งสองเงื่อนไข มิใช่ หรือ (OR)
• ข้อ จ. ผิด เพราะปริมาณตัวยาสำคัญคือ 40 mg ซึ่งมากกว่า 25 mg</t>
        </is>
      </c>
      <c r="L194" s="186" t="inlineStr">
        <is>
          <t>Product</t>
        </is>
      </c>
      <c r="M194" s="186" t="inlineStr">
        <is>
          <t>Product Group 4: Preformulation &amp; GMP</t>
        </is>
      </c>
      <c r="N194" s="186" t="inlineStr">
        <is>
          <t>4.4 Good Manufacturing Practice</t>
        </is>
      </c>
      <c r="O194" s="185" t="inlineStr">
        <is>
          <t>Product</t>
        </is>
      </c>
      <c r="P194" s="186" t="inlineStr">
        <is>
          <t>รุ่น RxCU83</t>
        </is>
      </c>
      <c r="Q194" s="185" t="inlineStr">
        <is>
          <t>แบบฝึกหัด</t>
        </is>
      </c>
      <c r="R194" s="185" t="inlineStr">
        <is>
          <t>Quiz เตรียมสอบ CC1 RxCU83</t>
        </is>
      </c>
      <c r="S194" s="185" t="n"/>
    </row>
    <row r="195">
      <c r="A195" s="185" t="n">
        <v>193</v>
      </c>
      <c r="B195" s="186" t="n"/>
      <c r="C195" s="186" t="inlineStr">
        <is>
          <t>จากภาพ แสดงภาชนะบรรจุที่มีแถบพลาสติกหดรัดฝาขวด (Shrink band / Tear-strip) ซึ่งจะฉีกขาดเมื่อมีการเปิด จัดเป็นภาชนะบรรจุชนิดใด
&lt;img src="/PLE%20CC%20Quiz/images/quiz_cc1/quiz_cc1_p28_img1.png"&gt;</t>
        </is>
      </c>
      <c r="D195" s="186" t="n"/>
      <c r="E195" s="186" t="inlineStr">
        <is>
          <t>Tight container</t>
        </is>
      </c>
      <c r="F195" s="186" t="inlineStr">
        <is>
          <t>Well-closed container</t>
        </is>
      </c>
      <c r="G195" s="186" t="inlineStr">
        <is>
          <t>Tamper-evident / Tamper-resistant packaging</t>
        </is>
      </c>
      <c r="H195" s="186" t="inlineStr">
        <is>
          <t>Light-resistant container</t>
        </is>
      </c>
      <c r="I195" s="186" t="inlineStr">
        <is>
          <t>Hermetic container</t>
        </is>
      </c>
      <c r="J195" s="185" t="n">
        <v>3</v>
      </c>
      <c r="K195" s="186" t="inlineStr">
        <is>
          <t>✅ คำตอบที่ถูกต้อง: ข้อ ค. Tamper-evident / Tamper-resistant packaging
🎯 ทำไมข้อนี้ถึงถูก:
ภาชนะบรรจุที่มีลักษณะบ่งชี้หรือป้องกันการเปิดแกะทำลาย (Tamper-evident / Tamper-resistant packaging) มีอุปกรณ์หรือแถบซีลที่เห็นได้ชัดเจนว่าหากมีการเปิดใช้หรือถูกเปิดก่อนถึงมือผู้บริโภค แถบจะฉีกขาดเสียหายทันที
🔍 ข้ออื่นผิดเพราะอะไร:
• ข้อ ก. ผิด เพราะ Tight container เป็นภาชนะป้องกันสารแปลกปลอม ของเหลว และการระเหย
• ข้อ ข. ผิด เพราะ Well-closed container เป็นภาชนะป้องกันของแข็งภายนอกและการสูญหายของยา
• ข้อ ง. ผิด เพราะ Light-resistant container เป็นภาชนะทึบแสงป้องกันแสง
• ข้อ จ. ผิด เพราะ Hermetic container เป็นภาชนะปิดสนิทป้องกันอากาศและก๊าซ</t>
        </is>
      </c>
      <c r="L195" s="186" t="inlineStr">
        <is>
          <t>Product</t>
        </is>
      </c>
      <c r="M195" s="186" t="inlineStr">
        <is>
          <t>Product Group 4: Preformulation &amp; GMP</t>
        </is>
      </c>
      <c r="N195" s="186" t="inlineStr">
        <is>
          <t>4.2 Container &amp; Closure Systems</t>
        </is>
      </c>
      <c r="O195" s="185" t="inlineStr">
        <is>
          <t>Product</t>
        </is>
      </c>
      <c r="P195" s="186" t="inlineStr">
        <is>
          <t>รุ่น RxCU83</t>
        </is>
      </c>
      <c r="Q195" s="185" t="inlineStr">
        <is>
          <t>แบบฝึกหัด</t>
        </is>
      </c>
      <c r="R195" s="185" t="inlineStr">
        <is>
          <t>Quiz เตรียมสอบ CC1 RxCU83</t>
        </is>
      </c>
      <c r="S195" s="185" t="n"/>
    </row>
    <row r="196">
      <c r="A196" s="185" t="n">
        <v>194</v>
      </c>
      <c r="B196" s="186" t="n"/>
      <c r="C196" s="186" t="inlineStr">
        <is>
          <t>ในสูตรตำรับยาเตรียมของเหลวหรือยาฉีด การเติมสาร Edetate Disodium (Disodium EDTA) ลงในสูตรตำรับ มีวัตถุประสงค์หลักเพื่อทำหน้าที่เป็นสารช่วยทางเภสัชกรรมชนิดใด</t>
        </is>
      </c>
      <c r="D196" s="186" t="n"/>
      <c r="E196" s="186" t="inlineStr">
        <is>
          <t>Buffering agent</t>
        </is>
      </c>
      <c r="F196" s="186" t="inlineStr">
        <is>
          <t>Chelating agent</t>
        </is>
      </c>
      <c r="G196" s="186" t="inlineStr">
        <is>
          <t>pH adjusting agent</t>
        </is>
      </c>
      <c r="H196" s="186" t="inlineStr">
        <is>
          <t>Tonicity agent</t>
        </is>
      </c>
      <c r="I196" s="186" t="inlineStr">
        <is>
          <t>Primary antimicrobial preservative</t>
        </is>
      </c>
      <c r="J196" s="185" t="n">
        <v>2</v>
      </c>
      <c r="K196" s="186" t="inlineStr">
        <is>
          <t>✅ คำตอบที่ถูกต้อง: ข้อ ข. Chelating agent
🎯 ทำไมข้อนี้ถึงถูก:
Edetate disodium (Disodium EDTA) ทำหน้าที่เป็น Chelating agent หรือ Sequestering agent จับกับไอออนของโลหะหนัก (เช่น Fe2+, Cu2+, Ca2+) ซึ่งเป็นตัวเร่งปฏิกิริยาออกซิเดชัน (Oxidation catalyst) จึงทำหน้าที่เป็น Antioxidant synergist ช่วยป้องกันการสลายตัวของตัวยาสำคัญจากปฏิกิริยาออกซิเดชัน
🔍 ข้ออื่นผิดเพราะอะไร:
• ข้อ ก.: Buffering agent ได้แก่ สารละลายบัฟเฟอร์ เช่น Citrate buffer, Phosphate buffer ทำหน้าที่คงค่า pH
• ข้อ ค.: pH adjusting agent ได้แก่ กรด-เบสเดี่ยว เช่น Hydrochloric acid หรือ Sodium hydroxide
• ข้อ ง.: Tonicity agent สารปรับความดันออสโมติก ได้แก่ Sodium chloride หรือ Dextrose
• ข้อ จ.: Primary antimicrobial preservative ได้แก่ Benzalkonium chloride, Parabens หรือ Phenol</t>
        </is>
      </c>
      <c r="L196" s="186" t="inlineStr">
        <is>
          <t>Intermediate</t>
        </is>
      </c>
      <c r="M196" s="186" t="inlineStr">
        <is>
          <t>Product Group 4: Preformulation &amp; GMP</t>
        </is>
      </c>
      <c r="N196" s="186" t="inlineStr">
        <is>
          <t>4.3 Stability testing</t>
        </is>
      </c>
      <c r="O196" s="185" t="inlineStr">
        <is>
          <t>Product</t>
        </is>
      </c>
      <c r="P196" s="186" t="inlineStr">
        <is>
          <t>[RECONSTRUCTED: ปรับแต่งและเติมเต็มบริบทโจทย์/ตัวเลือกเพื่อความสมบูรณ์] ข้อสอบจริง PLE-CC1 ปี 2567 ข้อ 7</t>
        </is>
      </c>
      <c r="Q196" s="185" t="inlineStr">
        <is>
          <t>ข้อสอบจริง</t>
        </is>
      </c>
      <c r="R196" s="185" t="inlineStr">
        <is>
          <t>2567</t>
        </is>
      </c>
      <c r="S196" s="185" t="n"/>
    </row>
    <row r="197">
      <c r="A197" s="185" t="n">
        <v>195</v>
      </c>
      <c r="B197" s="186" t="n"/>
      <c r="C197" s="186" t="inlineStr">
        <is>
          <t>สภาวะการทดสอบความคงสภาพแบบเร่ง (Accelerated stability testing) สำหรับผลิตภัณฑ์ยาสำเร็จรูปตามเกณฑ์มาตรฐาน ASEAN Guideline on Stability Study of Drug Product สำหรับ Climate Zone IVb กำหนดไว้ที่สภาวะใด</t>
        </is>
      </c>
      <c r="D197" s="186" t="n"/>
      <c r="E197" s="186" t="inlineStr">
        <is>
          <t>40°C ± 2°C / 75% RH ± 5% RH</t>
        </is>
      </c>
      <c r="F197" s="186" t="inlineStr">
        <is>
          <t>40°C ± 2°C / 70% RH ± 5% RH</t>
        </is>
      </c>
      <c r="G197" s="186" t="inlineStr">
        <is>
          <t>30°C ± 2°C / 75% RH ± 5% RH</t>
        </is>
      </c>
      <c r="H197" s="186" t="inlineStr">
        <is>
          <t>30°C ± 2°C / 65% RH ± 5% RH</t>
        </is>
      </c>
      <c r="I197" s="186" t="inlineStr">
        <is>
          <t>25°C ± 2°C / 60% RH ± 5% RH</t>
        </is>
      </c>
      <c r="J197" s="185" t="n">
        <v>1</v>
      </c>
      <c r="K197" s="186" t="inlineStr">
        <is>
          <t>✅ คำตอบที่ถูกต้อง: ข้อ ก. 40°C ± 2°C / 75% RH ± 5% RH
🎯 ทำไมข้อนี้ถึงถูก:
ตามแนวทางการทดสอบความคงสภาพของผลิตภัณฑ์ยาของกลุ่มประเทศอาเซียน (ASEAN Harmonization Guidelines on Stability Study) และ ICH Q1A สำหรับ Climate Zone IVb (Hot and very humid) การทดสอบสภาวะเร่ง (Accelerated condition) ต้องดำเนินการที่อุณหภูมิ 40°C ± 2°C และความชื้นสัมพัทธ์ 75% RH ± 5% RH เป็นระยะเวลาอย่างน้อย 6 เดือน
🔍 ข้ออื่นผิดเพราะอะไร:
• ข้อ ข. 40°C ± 2°C / 70% RH ± 5% RH: ความชื้นสัมพัทธ์ไม่ถูกต้องตามเกณฑ์มาตรฐานของ ASEAN และ ICH
• ข้อ ค. 30°C ± 2°C / 75% RH ± 5% RH: เป็นสภาวะการทดสอบระยะยาว (Long-term / Real-time stability condition) สำหรับ Zone IVb ไม่ใช่สภาวะเร่ง
• ข้อ ง. 30°C ± 2°C / 65% RH ± 5% RH: เป็นสภาวะ Intermediate condition สำหรับ Zone II ไม่ใช่สภาวะเร่งสำหรับ Zone IVb
• ข้อ จ. 25°C ± 2°C / 60% RH ± 5% RH: เป็นสภาวะ Long-term stability สำหรับ Climate Zone I และ II ในแถบยุโรปและอเมริกา</t>
        </is>
      </c>
      <c r="L197" s="186" t="n"/>
      <c r="M197" s="186" t="inlineStr">
        <is>
          <t>Product Group 4: Preformulation &amp; GMP</t>
        </is>
      </c>
      <c r="N197" s="186" t="inlineStr">
        <is>
          <t>4.3 Stability testing</t>
        </is>
      </c>
      <c r="O197" s="185" t="inlineStr">
        <is>
          <t>Product</t>
        </is>
      </c>
      <c r="P197" s="186" t="inlineStr">
        <is>
          <t>PLE_CC1_2567_Key ข้อ 85</t>
        </is>
      </c>
      <c r="Q197" s="185" t="inlineStr">
        <is>
          <t>ข้อสอบจริง</t>
        </is>
      </c>
      <c r="R197" s="185" t="inlineStr">
        <is>
          <t>2567</t>
        </is>
      </c>
      <c r="S197" s="185" t="n"/>
    </row>
    <row r="198">
      <c r="A198" s="185" t="n">
        <v>196</v>
      </c>
      <c r="B198" s="186" t="n"/>
      <c r="C198" s="186" t="inlineStr">
        <is>
          <t>บนแผงบรรจุยาเม็ดระบุข้อความวันสิ้นอายุของยาว่า "Exp. Apr/26" ตามหลักเกณฑ์มาตรฐานทางเภสัชกรรม ยาดังกล่าวจะหมดอายุการใช้งาน ณ วันที่เท่าใด</t>
        </is>
      </c>
      <c r="D198" s="186" t="n"/>
      <c r="E198" s="186" t="inlineStr">
        <is>
          <t>30 เมษายน 2569 (30 April 2026)</t>
        </is>
      </c>
      <c r="F198" s="186" t="inlineStr">
        <is>
          <t>1 เมษายน 2569 (1 April 2026)</t>
        </is>
      </c>
      <c r="G198" s="186" t="inlineStr">
        <is>
          <t>15 เมษายน 2569 (15 April 2026)</t>
        </is>
      </c>
      <c r="H198" s="186" t="inlineStr">
        <is>
          <t>30 เมษายน 2568 (30 April 2025)</t>
        </is>
      </c>
      <c r="I198" s="186" t="inlineStr">
        <is>
          <t>1 เมษายน 2570 (1 April 2027)</t>
        </is>
      </c>
      <c r="J198" s="185" t="n">
        <v>1</v>
      </c>
      <c r="K198" s="186" t="inlineStr">
        <is>
          <t>✅ คำตอบที่ถูกต้อง: ข้อ ก. 30 เมษายน 2569 (30 April 2026)
🎯 ทำไมข้อนี้ถึงถูก:
ตามแนวทางปฏิบัติสากลของเภสัชตำรับ (USP) และหน่วยงานกำกับดูแลด้านยา ในกรณีที่ฉลากยาหรือแผงยาระบุวันหมดอายุเฉพาะเดือนและปี (เช่น Exp. Apr/26 หรือ 04/2026) โดยไม่ได้ระบุวันที่ ให้ถือว่าผลิตภัณฑ์ยาดังกล่าวมีอายุการใช้งานจนถึงวันสุดท้ายของเดือนที่ระบุ ซึ่งสำหรับเดือนเมษายน (April) คือวันที่ 30 เมษายน ค.ศ. 2026 ตรงกับปี พ.ศ. 2569
🔍 ข้ออื่นผิดเพราะอะไร:
• ข้อ ข. 1 เมษายน 2569: ไม่ใช่วันหมดอายุตามหลักสากล เนื่องจากยาสามารถใช้ได้ตลอดทั้งเดือนที่ระบุจนถึงวันสุดท้าย
• ข้อ ค. 15 เมษายน 2569: การกำหนดกลางเดือนไม่มีหลักเกณฑ์รองรับในทางเภสัชตำรับ
• ข้อ ง. 30 เมษายน 2568: ปี ค.ศ. 2026 ตรงกับ พ.ศ. 2569 ไม่ใช่ 2568
• ข้อ จ. 1 เมษายน 2570: คำนวณปี พ.ศ. คลาดเคลื่อน</t>
        </is>
      </c>
      <c r="L198" s="186" t="n"/>
      <c r="M198" s="186" t="inlineStr">
        <is>
          <t>Product Group 4: Preformulation &amp; GMP</t>
        </is>
      </c>
      <c r="N198" s="186" t="inlineStr">
        <is>
          <t>4.3 Stability testing</t>
        </is>
      </c>
      <c r="O198" s="185" t="inlineStr">
        <is>
          <t>Product</t>
        </is>
      </c>
      <c r="P198" s="186" t="inlineStr">
        <is>
          <t>PLE_CC1_2567_Key ข้อ 97</t>
        </is>
      </c>
      <c r="Q198" s="185" t="inlineStr">
        <is>
          <t>ข้อสอบจริง</t>
        </is>
      </c>
      <c r="R198" s="185" t="inlineStr">
        <is>
          <t>2567</t>
        </is>
      </c>
      <c r="S198" s="185" t="n"/>
    </row>
    <row r="199">
      <c r="A199" s="185" t="n">
        <v>197</v>
      </c>
      <c r="B199" s="186" t="n"/>
      <c r="C199" s="186" t="inlineStr">
        <is>
          <t>ตามหลักเกณฑ์วิธีการที่ดีในการผลิตยา (GMP PIC/S Guide to Good Manufacturing Practice: Annex 19 &amp; Chapter 4) เอกสารบันทึกการผลิตรุ่น (Batch Processing Records) และเอกสารการควบคุมคุณภาพของเภสัชภัณฑ์แต่ละรุ่นผลิต ต้องได้รับการเก็บรักษาไว้เป็นระยะเวลาอย่างน้อยเท่าใด</t>
        </is>
      </c>
      <c r="D199" s="186" t="n"/>
      <c r="E199" s="186" t="inlineStr">
        <is>
          <t>อย่างน้อย 1 ปี หลังจากวันสิ้นอายุของผลิตภัณฑ์รุ่นนั้นๆ (At least 1 year after expiration date)</t>
        </is>
      </c>
      <c r="F199" s="186" t="inlineStr">
        <is>
          <t>อย่างน้อย 6 เดือน หลังจากวันสิ้นอายุของผลิตภัณฑ์</t>
        </is>
      </c>
      <c r="G199" s="186" t="inlineStr">
        <is>
          <t>อย่างน้อย 3 ปี นับจากวันที่ผลิตเสร็จสิ้น</t>
        </is>
      </c>
      <c r="H199" s="186" t="inlineStr">
        <is>
          <t>อย่างน้อย 5 ปี นับจากวันที่จำหน่ายออกจากโรงงาน</t>
        </is>
      </c>
      <c r="I199" s="186" t="inlineStr">
        <is>
          <t>อย่างน้อย 10 ปี ทุกกรณี</t>
        </is>
      </c>
      <c r="J199" s="185" t="n">
        <v>1</v>
      </c>
      <c r="K199" s="186" t="inlineStr">
        <is>
          <t>✅ คำตอบที่ถูกต้อง: ข้อ ก. 0.5 ไมครอน (0.5 µm) และ 5.0 ไมครอน (5.0 µm)
🎯 ทำไมข้อนี้ถึงถูก:
ตามเกณฑ์มาตรฐานสากล ISO 14644-1 และหลักเกณฑ์ GMP PIC/S Annex 1 การจำแนกประเภทห้องสะอาด (Cleanroom classification) และการตรวจติดตามอนุภาคในอากาศ จะตรวจวัดจำนวนอนุภาคที่ขนาดเส้นผ่านศูนย์กลางอย่างน้อย 2 ขนาดมาตรฐาน คือ อนุภาคขนาด ≥ 0.5 ไมครอน และ อนุภาคขนาด ≥ 5.0 ไมครอน
🔍 ข้ออื่นผิดเพราะอะไร:
• ข้อ ข.: 0.2 ไมครอน มีอนุภาคขนาดเล็กเกินไปที่จะใช้ประเมินประสิทธิภาพการกรองในสภาวะการผลิตจริงของห้องสะอาด
• ข้อ ค.: 0.3 ไมครอน เป็นขนาดอนุภาคที่มีอำนาจการทะลุผ่านสูงสุด (MPPS: Most Penetrating Particle Size) ที่ใช้ในการทดสอบประสิทธิภาพของตัวกรอง HEPA filter (DOP test) ไม่ใช่เกณฑ์จำแนก Class ของห้องสะอาดตาม ISO
• ข้อ ง.: 1.0 ไมครอน ไม่ใช่ขนาดอนุภาคมาตรฐานหลักที่กำหนดในเกณฑ์ ISO 14644-1
• ข้อ จ.: 10.0 ไมครอน เป็นอนุภาคขนาดใหญ่มากที่ตกตะกอนเร็ว ไม่ใช้เป็นเกณฑ์หลักในการจัดระดับ Class ห้องสะอาด</t>
        </is>
      </c>
      <c r="L199" s="186" t="n"/>
      <c r="M199" s="186" t="inlineStr">
        <is>
          <t>Product Group 4: Preformulation &amp; GMP</t>
        </is>
      </c>
      <c r="N199" s="186" t="inlineStr">
        <is>
          <t>4.4 Good Manufacturing Practice</t>
        </is>
      </c>
      <c r="O199" s="185" t="inlineStr">
        <is>
          <t>Product</t>
        </is>
      </c>
      <c r="P199" s="186" t="inlineStr">
        <is>
          <t>ข้อสอบจริง PLE-CC1 ปี 2566 Day 1 ข้อ 119 [CASE_2566_LAW_01]</t>
        </is>
      </c>
      <c r="Q199" s="185" t="inlineStr">
        <is>
          <t>ข้อสอบจริง</t>
        </is>
      </c>
      <c r="R199" s="185" t="inlineStr">
        <is>
          <t>2566 Day 1</t>
        </is>
      </c>
      <c r="S199" s="185" t="n"/>
    </row>
    <row r="200">
      <c r="A200" s="185" t="n">
        <v>198</v>
      </c>
      <c r="B200" s="186" t="inlineStr">
        <is>
          <t>ตามแนวทางการทดสอบความคงตัวของผลิตภัณฑ์ยาสำเร็จรูปของกลุ่มประเทศอาเซียน (ASEAN Guidelines on Stability Study of Drug Product) และ ICH Guidelines สำหรับเขตภูมิอากาศโซนร้อนชื้นสูง (Climatic Zone IVb ซึ่งรวมถึงประเทศไทย)</t>
        </is>
      </c>
      <c r="C200" s="186" t="inlineStr">
        <is>
          <t>สภาวะการเร่ง (Accelerated stability testing condition) สำหรับการศึกษาความคงตัวของผลิตภัณฑ์ยา กำหนดให้ควบคุมที่อุณหภูมิและความชื้นสัมพัทธ์ในข้อใด</t>
        </is>
      </c>
      <c r="D200" s="186" t="n"/>
      <c r="E200" s="186" t="inlineStr">
        <is>
          <t>25 องศาเซลเซียส ± 2 องศาเซลเซียส / ความชื้นสัมพัทธ์ 60% RH ± 5% RH</t>
        </is>
      </c>
      <c r="F200" s="186" t="inlineStr">
        <is>
          <t>30 องศาเซลเซียส ± 2 องศาเซลเซียส / ความชื้นสัมพัทธ์ 65% RH ± 5% RH</t>
        </is>
      </c>
      <c r="G200" s="186" t="inlineStr">
        <is>
          <t>30 องศาเซลเซียส ± 2 องศาเซลเซียส / ความชื้นสัมพัทธ์ 75% RH ± 5% RH</t>
        </is>
      </c>
      <c r="H200" s="186" t="inlineStr">
        <is>
          <t>40 องศาเซลเซียส ± 2 องศาเซลเซียส / ความชื้นสัมพัทธ์ 75% RH ± 5% RH</t>
        </is>
      </c>
      <c r="I200" s="186" t="inlineStr">
        <is>
          <t>45 องศาเซลเซียส ± 2 องศาเซลเซียส / ความชื้นสัมพัทธ์ 75% RH ± 5% RH</t>
        </is>
      </c>
      <c r="J200" s="185" t="n">
        <v>4</v>
      </c>
      <c r="K200" s="186" t="inlineStr">
        <is>
          <t>✅ คำตอบที่ถูกต้อง: ข้อ ง. 40 องศาเซลเซียส ± 2 องศาเซลเซียส / ความชื้นสัมพัทธ์ 75% RH ± 5% RH
🎯 ทำไมข้อนี้ถึงถูก:
ตามเกณฑ์มาตรฐาน ASEAN Harmonization on Stability Study และ ICH Guidelines สำหรับ Climatic Zone IVb (Hot and higher humidity เช่น ประเทศไทย):
• สภาวะเร่ง (Accelerated condition) กำหนดมาตรฐานสากลที่ 40 °C ± 2 °C / 75% RH ± 5% RH (ทดสอบเป็นเวลาอย่างน้อย 6 เดือน)
• สภาวะระยะยาว (Long-term / Real-time condition) สำหรับ Zone IVb กำหนดที่ 30 °C ± 2 °C / 75% RH ± 5% RH
🔍 ข้ออื่นผิดเพราะอะไร:
• ข้อ ก. 25 °C / 60% RH เป็นสภาวะ Long-term สำหรับ Climatic Zone I และ II (ประเทศเขตหนาว/อบอุ่น)
• ข้อ ข. 30 °C / 65% RH เป็นสภาวะ Long-term เดิมสำหรับ Zone IVa
• ข้อ ค. 30 °C / 75% RH เป็นสภาวะการทดสอบระยะยาวตามเวลาจริง (Long-term stability) สำหรับ Zone IVb ของไทย ไม่ใช่สภาวะเร่ง
• ข้อ จ. 45 °C ไม่ใช่สภาวะมาตรฐานตามแนวทางของอาเซียนและ ICH</t>
        </is>
      </c>
      <c r="L200" s="186" t="n"/>
      <c r="M200" s="186" t="inlineStr">
        <is>
          <t>Product Group 4: Preformulation &amp; GMP</t>
        </is>
      </c>
      <c r="N200" s="186" t="inlineStr">
        <is>
          <t>4.3 Stability testing</t>
        </is>
      </c>
      <c r="O200" s="185" t="inlineStr">
        <is>
          <t>Product</t>
        </is>
      </c>
      <c r="P200" s="186" t="inlineStr">
        <is>
          <t>ข้อสอบจริง PLE-CC1 ปี 2566 Day 2 ข้อ 51 [CASE_2566_ANGINA_01]</t>
        </is>
      </c>
      <c r="Q200" s="185" t="inlineStr">
        <is>
          <t>ข้อสอบจริง</t>
        </is>
      </c>
      <c r="R200" s="185" t="inlineStr">
        <is>
          <t>2566 Day 2</t>
        </is>
      </c>
      <c r="S200" s="185" t="inlineStr">
        <is>
          <t>CASE_2566_ANGINA_01</t>
        </is>
      </c>
    </row>
    <row r="201">
      <c r="A201" s="185" t="n">
        <v>199</v>
      </c>
      <c r="B201" s="186" t="inlineStr">
        <is>
          <t>ในการตรวจสอบความถูกต้องและตรวจรับรองห้องสะอาด (Cleanroom qualification / certification) ของโรงงานผลิตยาแผนปัจจุบัน ตามหลักเกณฑ์วิธีการที่ดีในการผลิตยา (GMP PIC/S)</t>
        </is>
      </c>
      <c r="C201" s="186" t="inlineStr">
        <is>
          <t>หัวข้อการทดสอบในข้อใด 'ไม่ใช่' หัวข้อการทดสอบคุณลักษณะทางกายภาพและระบบปรับสภาวะอากาศของห้องสะอาด (Cleanroom physical testing)</t>
        </is>
      </c>
      <c r="D201" s="186" t="n"/>
      <c r="E201" s="186" t="inlineStr">
        <is>
          <t>การทดสอบความเร็วของกระแสลมและปริมาตรการไหลเวียนของอากาศ (Air velocity and airflow volume test)</t>
        </is>
      </c>
      <c r="F201" s="186" t="inlineStr">
        <is>
          <t>การทดสอบผลต่างของความดันระหว่างห้อง (Room differential pressure test)</t>
        </is>
      </c>
      <c r="G201" s="186" t="inlineStr">
        <is>
          <t>การทดสอบการรั่วซึมของอนุภาคและการติดตั้งตัวกรอง HEPA (HEPA filter integrity and leak test)</t>
        </is>
      </c>
      <c r="H201" s="186" t="inlineStr">
        <is>
          <t>การตรวจนับจำนวนอนุภาคฝุ่นละอองในอากาศ (Airborne particle count test)</t>
        </is>
      </c>
      <c r="I201" s="186" t="inlineStr">
        <is>
          <t>การตรวจสอบความถูกต้องของกระบวนการล้างทำความสะอาดเครื่องจักรผลิตยา (Cleaning validation)</t>
        </is>
      </c>
      <c r="J201" s="185" t="n">
        <v>5</v>
      </c>
      <c r="K201" s="186" t="inlineStr">
        <is>
          <t>✅ คำตอบที่ถูกต้อง: ข้อ จ. การตรวจสอบความถูกต้องของกระบวนการล้างทำความสะอาดเครื่องจักรผลิตยา (Cleaning validation)
🎯 ทำไมข้อนี้ถึงถูก:
การทดสอบคุณลักษณะทางกายภาพของห้องสะอาด (Cleanroom physical and HVAC testing ตามมาตรฐาน ISO 14644-3) ประกอบด้วยการทดสอบระบบปรับอากาศและการไหลเวียนของอากาศ เช่น Air velocity, Differential pressure, HEPA filter integrity, และ Airborne particle counts ส่วน Cleaning validation เป็นการตรวจสอบความถูกต้องของการทำความสะอาดเครื่องจักรและอุปกรณ์ผลิตยา (Process/Equipment validation) ไม่ใช่การทดสอบทางกายภาพของระบบห้องสะอาด
🔍 ข้ออื่นผิดเพราะอะไร:
• ข้อ ก.: Air velocity and airflow volume test เป็นการทดสอบทางกายภาพหลักเพื่อยืนยันอัตราการไหลและความเร็วลมของระบบ HVAC และ Laminar airflow
• ข้อ ข.: Room differential pressure test เป็นการทดสอบทางกายภาพที่สำคัญยิ่งเพื่อยืนยันการรักษาผลต่างความดัน (Pressure cascade) ระหว่างห้อง ป้องกันสิ่งปนเปื้อนไหลย้อนเข้าสู่พื้นที่สะอาด
• ข้อ ค.: HEPA filter integrity and leak test (DOP/PAO test) เป็นการทดสอบทางกายภาพเพื่อตรวจหาการรั่วซึมของแผ่นกรองอากาศและการติดตั้ง
• ข้อ ง.: Airborne particle count test เป็นการตรวจวัดทางกายภาพมาตรฐานตาม ISO 14644-1 เพื่อจำแนกระดับความสะอาด (Cleanroom classification)</t>
        </is>
      </c>
      <c r="L201" s="186" t="n"/>
      <c r="M201" s="186" t="inlineStr">
        <is>
          <t>Product Group 4: Preformulation &amp; GMP</t>
        </is>
      </c>
      <c r="N201" s="186" t="inlineStr">
        <is>
          <t>4.4 Good Manufacturing Practice</t>
        </is>
      </c>
      <c r="O201" s="185" t="inlineStr">
        <is>
          <t>Product</t>
        </is>
      </c>
      <c r="P201" s="186" t="inlineStr">
        <is>
          <t>ข้อสอบจริง PLE-CC1 ปี 2566 Day 2 ข้อ 56 [CASE_2566_HERPES_01]</t>
        </is>
      </c>
      <c r="Q201" s="185" t="inlineStr">
        <is>
          <t>ข้อสอบจริง</t>
        </is>
      </c>
      <c r="R201" s="185" t="inlineStr">
        <is>
          <t>2566 Day 2</t>
        </is>
      </c>
      <c r="S201" s="185" t="inlineStr">
        <is>
          <t>CASE_2566_HERPES_01</t>
        </is>
      </c>
    </row>
    <row r="202">
      <c r="A202" s="185" t="n">
        <v>200</v>
      </c>
      <c r="B202" s="186" t="inlineStr">
        <is>
          <t>ในกระบวนการผลิตยาฉีดอินซูลินสำเร็จรูป (Insulin Injection) ภายในโรงงานผลิตยาตามมาตรฐาน GMP PIC/S เนื่องจากอินซูลินเป็นโปรตีนที่ไม่ทนต่อความร้อนสูง จึงไม่สามารถผ่านกระบวนการฆ่าเชื้อขั้นตอนสุดท้ายด้วยความร้อน (Terminal sterilization) ได้ และต้องผลิตด้วยกระบวนการปลอดเชื้อ (Aseptic processing)</t>
        </is>
      </c>
      <c r="C202" s="186" t="inlineStr">
        <is>
          <t>ขั้นตอนการบรรจุยาฉีดอินซูลินลงในภาชนะบรรจุ (Filling operation) จะต้องดำเนินการภายใต้ระดับความสะอาดของห้องสะอาด (Cleanroom class) ในข้อใด</t>
        </is>
      </c>
      <c r="D202" s="186" t="n"/>
      <c r="E202" s="186" t="inlineStr">
        <is>
          <t>บรรจุในห้องสะอาด Class B เพียงอย่างเดียว</t>
        </is>
      </c>
      <c r="F202" s="186" t="inlineStr">
        <is>
          <t>บรรจุในบริเวณ Class C ภายใต้การควบคุมสภาวะแวดล้อม Class D</t>
        </is>
      </c>
      <c r="G202" s="186" t="inlineStr">
        <is>
          <t>บรรจุในบริเวณ Class A (Grade A laminar airflow workstation) ภายใต้สภาวะแวดล้อมพื้นหลัง Class B (Grade B background)</t>
        </is>
      </c>
      <c r="H202" s="186" t="inlineStr">
        <is>
          <t>บรรจุในบริเวณ Class A ภายใต้สภาวะแวดล้อมพื้นหลัง Class C</t>
        </is>
      </c>
      <c r="I202" s="186" t="inlineStr">
        <is>
          <t>บรรจุในห้อง Class D โดยใช้ตู้ชีวนิรภัย Biosafety cabinet</t>
        </is>
      </c>
      <c r="J202" s="185" t="n">
        <v>3</v>
      </c>
      <c r="K202" s="186" t="inlineStr">
        <is>
          <t>✅ คำตอบที่ถูกต้อง: ข้อ ค. บรรจุในบริเวณ Class A (Grade A laminar airflow workstation) ภายใต้สภาวะแวดล้อมพื้นหลัง Class B (Grade B background)
🎯 ทำไมข้อนี้ถึงถูก:
ตามหลักเกณฑ์มาตรฐาน GMP PIC/S Annex 1 สำหรับการผลิตยาปราศจากเชื้อ (Manufacture of Sterile Medicinal Products) ในขั้นตอนกระบวนการบรรจุแบบปลอดเชื้อ (Aseptic filling of insulin injection) ถือเป็นจุดปฏิบัติการวิกฤต (Critical zone) ที่ต้องดำเนินการภายใต้สภาวะควบคุมอากาศระดับ Grade A (Class A) โดยมีพื้นที่ควบคุมสภาวะแวดล้อมพื้นหลัง (Background environment) เป็นระดับ Grade B (Class B)
🔍 ข้ออื่นผิดเพราะอะไร:
• ข้อ ก.: การบรรจุในห้อง Class B เพียงอย่างเดียวโดยไม่มีจุดปฏิบัติการ Grade A ไม่ได้มาตรฐานสำหรับการบรรจุยาปราศจากเชื้อแบบ Aseptic filling
• ข้อ ข.: บริเวณ Class C ภายใต้พื้นหลัง Class D ใช้สำหรับขั้นตอนความเสี่ยงต่ำ เช่น การเตรียมสารละลายก่อนกรองฆ่าเชื้อ (Pre-filtration) ไม่ใช่ขั้นตอนบรรจุตัวยาปราศจากเชื้อ
• ข้อ ง.: สภาวะแวดล้อมพื้นหลังของ Grade A สำหรับการบรรจุยาแบบ Aseptic ต้องเป็น Grade B เท่านั้น การใช้พื้นหลัง Grade C จะมีความเสี่ยงต่อการปนเปื้อนของเชื้อจุลชีพสูงเกินเกณฑ์ยอมรับ
• ข้อ จ.: ห้อง Class D มีความสะอาดไม่เพียงพอสำหรับการบรรจุยาฉีดปราศจากเชื้อ และตู้ Biosafety cabinet ใช้สำหรับการป้องกันผู้ปฏิบัติงานจากสารอันตราย ไม่ใช่สภาวะสำหรับ Aseptic filling ในโรงงานอุตสาหกรรม</t>
        </is>
      </c>
      <c r="L202" s="186" t="n"/>
      <c r="M202" s="186" t="inlineStr">
        <is>
          <t>Product Group 4: Preformulation &amp; GMP</t>
        </is>
      </c>
      <c r="N202" s="186" t="inlineStr">
        <is>
          <t>4.2 Container &amp; Closure Systems</t>
        </is>
      </c>
      <c r="O202" s="185" t="inlineStr">
        <is>
          <t>Product</t>
        </is>
      </c>
      <c r="P202" s="186" t="inlineStr">
        <is>
          <t>ข้อสอบจริง PLE-CC1 ปี 2566 Day 2 ข้อ 66 [CASE_2566_DIABETES_01]</t>
        </is>
      </c>
      <c r="Q202" s="185" t="inlineStr">
        <is>
          <t>ข้อสอบจริง</t>
        </is>
      </c>
      <c r="R202" s="185" t="inlineStr">
        <is>
          <t>2566 Day 2</t>
        </is>
      </c>
      <c r="S202" s="185" t="inlineStr">
        <is>
          <t>CASE_2566_DIABETES_01</t>
        </is>
      </c>
    </row>
    <row r="203">
      <c r="A203" s="185" t="n">
        <v>201</v>
      </c>
      <c r="B203" s="186" t="inlineStr">
        <is>
          <t>ตามหลักเกณฑ์วิธีการที่ดีในการผลิตยา (GMP PIC/S) และมาตรฐานวิธีปฏิบัติทางเภสัชกรรมชุมชน (GPP) เกี่ยวกับการจัดการและควบคุมการปนเปื้อนข้ามของยากลุ่มที่เสี่ยงต่อการแพ้ยารุนแรง (Penicillin cross-contamination control)</t>
        </is>
      </c>
      <c r="C203" s="186" t="inlineStr">
        <is>
          <t>ข้อใดกล่าว 'ไม่ถูกต้อง'</t>
        </is>
      </c>
      <c r="D203" s="186" t="n"/>
      <c r="E203" s="186" t="inlineStr">
        <is>
          <t>ความดันอากาศภายในอาคารผลิตยากลุ่ม Penicillin ควรควบคุมให้เป็นความดันลบ (Negative pressure) เมื่อเทียบกับบริเวณโดยรอบ</t>
        </is>
      </c>
      <c r="F203" s="186" t="inlineStr">
        <is>
          <t>โรงงานผลิตยาต้องแยกอาคารผลิต (Dedicated and self-contained facility) สำหรับยากลุ่ม Penicillin ออกจากยาแผนปัจจุบันกลุ่มอื่นอย่างเด็ดขาด</t>
        </is>
      </c>
      <c r="G203" s="186" t="inlineStr">
        <is>
          <t>อากาศเสียที่ระบายออกจากอาคารผลิตยา Penicillin ต้องผ่านการกรองด้วยตัวกรอง HEPA filter ก่อนปล่อยสู่บรรยากาศภายนอก</t>
        </is>
      </c>
      <c r="H203" s="186" t="inlineStr">
        <is>
          <t>ภายในร้านยาต้องมีถาดนับเม็ดยาแยกเฉพาะสำหรับยา Penicillin และถาดนับยาสำหรับยากลุ่ม NSAIDs แยกออกจากกันอย่างเด็ดขาดตามกฎหมาย GPP</t>
        </is>
      </c>
      <c r="I203" s="186" t="inlineStr">
        <is>
          <t>โรงงานผลิตยาได้รับอนุญาตให้ผลิตยากลุ่ม Penicillin สลับกับยากลุ่ม NSAIDs ในห้องผลิตเดียวกันได้หากมีการทำ Cleaning validation อย่างเคร่งครัด</t>
        </is>
      </c>
      <c r="J203" s="185" t="n">
        <v>5</v>
      </c>
      <c r="K203" s="186" t="inlineStr">
        <is>
          <t>✅ คำตอบที่ถูกต้อง: ข้อ จ. โรงงานผลิตยาได้รับอนุญาตให้ผลิตยากลุ่ม Penicillin สลับกับยากลุ่ม NSAIDs ในห้องผลิตเดียวกันได้หากมีการทำ Cleaning validation อย่างเคร่งครัด
🎯 ทำไมข้อนี้ถึงถูก:
ตามกฎหมาย GMP PIC/S ยากลุ่มเบตา-แลกแทมและเพนิซิลลิน (Penicillins) เป็นยาที่สามารถก่อให้เกิดปฏิกิริยาการแพ้อย่างรุนแรงถึงแก่ชีวิตได้แม้ได้รับในปริมาณเพียงเล็กน้อย จึง ห้ามผลิตในห้องผลิตเดียวกันหรือใช้อุปกรณ์ร่วมกับยาอื่นโดยเด็ดขาด การทำ Cleaning validation ไม่สามารถนำมาใช้ยกเว้นข้อกำหนดนี้ได้ ต้องแยกอาคารผลิตเฉพาะ (Dedicated facility) เท่านั้น
🔍 ข้ออื่นผิดเพราะอะไร:
• ข้อ ก.: ความดันอากาศภายในอาคารผลิตยา Penicillin ต้องควบคุมให้เป็นความดันลบ (Negative pressure) เมื่อเทียบกับบริเวณโดยรอบ เพื่อป้องกันไม่ให้ฝุ่นยาฟุ้งกระจายออกสู่ภายนอก
• ข้อ ข.: โรงงานผลิตยาต้องแยกอาคารผลิตเฉพาะ (Dedicated and self-contained facility) สำหรับยากลุ่ม Penicillin ออกจากยาแผนปัจจุบันกลุ่มอื่นอย่างเด็ดขาดตามมาตรฐาน GMP
• ข้อ ค.: อากาศเสียที่ระบายออกจากอาคารผลิตยา Penicillin ต้องผ่านการกรองด้วยตัวกรอง HEPA filter ก่อนปล่อยสู่บรรยากาศภายนอกเพื่อความปลอดภัยต่อสิ่งแวดล้อม
• ข้อ ง.: ภายในร้านยาต้องมีถาดนับเม็ดยาแยกเฉพาะสำหรับยา Penicillin และถาดนับยาสำหรับยากลุ่มอื่นอย่างเด็ดขาดตามมาตรฐาน GPP เพื่อป้องกันการปนเปื้อนข้าม</t>
        </is>
      </c>
      <c r="L203" s="186" t="n"/>
      <c r="M203" s="186" t="inlineStr">
        <is>
          <t>Product Group 4: Preformulation &amp; GMP</t>
        </is>
      </c>
      <c r="N203" s="186" t="inlineStr">
        <is>
          <t>4.5 Cross-contamination control</t>
        </is>
      </c>
      <c r="O203" s="185" t="inlineStr">
        <is>
          <t>Product</t>
        </is>
      </c>
      <c r="P203" s="186" t="inlineStr">
        <is>
          <t>ข้อสอบจริง PLE-CC1 ปี 2566 Day 2 ข้อ 73 [CASE_2566_PHARYNGITIS_01]</t>
        </is>
      </c>
      <c r="Q203" s="185" t="inlineStr">
        <is>
          <t>ข้อสอบจริง</t>
        </is>
      </c>
      <c r="R203" s="185" t="inlineStr">
        <is>
          <t>2566 Day 2</t>
        </is>
      </c>
      <c r="S203" s="185" t="inlineStr">
        <is>
          <t>CASE_2566_PHARYNGITIS_01</t>
        </is>
      </c>
    </row>
    <row r="204">
      <c r="A204" s="185" t="n">
        <v>202</v>
      </c>
      <c r="B204" s="186" t="inlineStr">
        <is>
          <t>จากการศึกษาจลนศาสตร์การสลายตัวของผลิตภัณฑ์ยา A ในสารละลาย พบว่าความสัมพันธ์ระหว่างลอการิทึมธรรมชาติของความเข้มข้นตัวยาที่เหลืออยู่ (ln C) กับเวลา (t ในหน่วยเดือน) เป็นเส้นตรงตามสมการ: ln(C) = 4.2 - 0.02 t กำหนดให้ค่า ln 2 = 0.693 และ ln(100/90) = 0.1054</t>
        </is>
      </c>
      <c r="C204" s="186" t="inlineStr">
        <is>
          <t>ปฏิกิริยาการสลายตัวของผลิตภัณฑ์ยา A นี้ จัดเป็นปฏิกิริยาจลนศาสตร์อันดับใด (Reaction order)</t>
        </is>
      </c>
      <c r="D204" s="186" t="n"/>
      <c r="E204" s="186" t="inlineStr">
        <is>
          <t>ปฏิกิริยาอันดับศูนย์ (Zero-order kinetics)</t>
        </is>
      </c>
      <c r="F204" s="186" t="inlineStr">
        <is>
          <t>ปฏิกิริยาอันดับศูนย์เทียม (Pseudo-zero order kinetics)</t>
        </is>
      </c>
      <c r="G204" s="186" t="inlineStr">
        <is>
          <t>ปฏิกิริยาอันดับหนึ่ง (First-order kinetics)</t>
        </is>
      </c>
      <c r="H204" s="186" t="inlineStr">
        <is>
          <t>ปฏิกิริยาอันดับหนึ่งเทียม (Pseudo-first order kinetics)</t>
        </is>
      </c>
      <c r="I204" s="186" t="inlineStr">
        <is>
          <t>ปฏิกิริยาอันดับสอง (Second-order kinetics)</t>
        </is>
      </c>
      <c r="J204" s="185" t="n">
        <v>3</v>
      </c>
      <c r="K204" s="186" t="inlineStr">
        <is>
          <t>✅ คำตอบที่ถูกต้อง: ข้อ ค. ปฏิกิริยาอันดับหนึ่ง (First-order kinetics)
🎯 ทำไมข้อนี้ถึงถูก:
สมการจลนศาสตร์แบบอันดับหนึ่ง (First-order degradation kinetics) มีรูปแบบสมการเชิงเส้นตามสมการ Integrated rate law คือ:
ln(C) = ln(C0) - k t
เมื่อพล็อตระหว่าง ค่าลอการิทึมธรรมชาติของความเข้มข้น (ln C) กับเวลา (t) จะได้กราฟเส้นตรงที่มีจุดตัดแกน Y เท่ากับ ln(C0) และมีความชัน (Slope) เท่ากับ -k ดังนั้นจากสมการที่โจทย์กำหนด ln(C) = 4.2 - 0.02 t จึงระบุได้ทันทีว่าเป็นการสลายตัวแบบ First-order kinetics โดยมีค่าคงที่อัตราการสลายตัว k = 0.02 ต่อเดือน
🔍 ข้ออื่นผิดเพราะอะไร:
• ข้อ ก.: Zero-order kinetics สมการเส้นตรงคือกราฟระหว่างความเข้มข้น C กับเวลา t (C = C0 - k0 t) ไม่ใช่กราฟระหว่าง ln C กับ t
• ข้อ ข.: Pseudo-zero order kinetics เป็นสภาวะที่อัตราการสลายตัวคงที่เนื่องจากสารอยู่ในสภาวะอิ่มตัว ไม่ได้ให้กราฟเส้นตรงกับ ln C
• ข้อ ง.: Pseudo-first order kinetics เกิดขึ้นเมื่อมีสารตัวทำปฏิกิริยาตัวอื่นมีปริมาณมากเกินพอ แต่ในกรณีนี้เป็นการสลายตัวของยาเดี่ยวที่เป็นไปตาม First-order kinetics
• ข้อ จ.: Second-order kinetics สมการเส้นตรงคือกราฟระหว่างส่วนกลับของความเข้มข้น 1/C กับเวลา t (1/C = 1/C0 + k t)</t>
        </is>
      </c>
      <c r="L204" s="186" t="n"/>
      <c r="M204" s="186" t="inlineStr">
        <is>
          <t>Product Group 4: Preformulation &amp; GMP</t>
        </is>
      </c>
      <c r="N204" s="186" t="inlineStr">
        <is>
          <t>4.3 Stability testing</t>
        </is>
      </c>
      <c r="O204" s="185" t="inlineStr">
        <is>
          <t>Product</t>
        </is>
      </c>
      <c r="P204" s="186" t="inlineStr">
        <is>
          <t>ข้อสอบจริง PLE-CC1 ปี 2566 Day 2 ข้อ 85 [CASE_2566_KINETICS_01]</t>
        </is>
      </c>
      <c r="Q204" s="185" t="inlineStr">
        <is>
          <t>ข้อสอบจริง</t>
        </is>
      </c>
      <c r="R204" s="185" t="inlineStr">
        <is>
          <t>2566 Day 2</t>
        </is>
      </c>
      <c r="S204" s="185" t="inlineStr">
        <is>
          <t>CASE_2566_KINETICS_01</t>
        </is>
      </c>
    </row>
    <row r="205">
      <c r="A205" s="185" t="n">
        <v>203</v>
      </c>
      <c r="B205" s="186" t="inlineStr">
        <is>
          <t>จากการศึกษาจลนศาสตร์การสลายตัวของผลิตภัณฑ์ยา A ในสารละลาย พบว่าความสัมพันธ์ระหว่างลอการิทึมธรรมชาติของความเข้มข้นตัวยาที่เหลืออยู่ (ln C) กับเวลา (t ในหน่วยเดือน) เป็นเส้นตรงตามสมการ: ln(C) = 4.2 - 0.02 t กำหนดให้ค่า ln 2 = 0.693 และ ln(100/90) = 0.1054</t>
        </is>
      </c>
      <c r="C205" s="186" t="inlineStr">
        <is>
          <t>จงคำนวณหาอายุการเก็บรักษา (Shelf-life: t90) ของผลิตภัณฑ์ยานี้</t>
        </is>
      </c>
      <c r="D205" s="186" t="n"/>
      <c r="E205" s="186" t="inlineStr">
        <is>
          <t>5.27 เดือน</t>
        </is>
      </c>
      <c r="F205" s="186" t="inlineStr">
        <is>
          <t>4.25 เดือน</t>
        </is>
      </c>
      <c r="G205" s="186" t="inlineStr">
        <is>
          <t>3.45 เดือน</t>
        </is>
      </c>
      <c r="H205" s="186" t="inlineStr">
        <is>
          <t>3.25 เดือน</t>
        </is>
      </c>
      <c r="I205" s="186" t="inlineStr">
        <is>
          <t>2.50 เดือน</t>
        </is>
      </c>
      <c r="J205" s="185" t="n">
        <v>1</v>
      </c>
      <c r="K205" s="186" t="inlineStr">
        <is>
          <t>✅ คำตอบที่ถูกต้อง: ข้อ ก. 5.27 เดือน
🎯 ทำไมข้อนี้ถึงถูก:
การคำนวณอายุการเก็บรักษา (Shelf-life: t90):
1) จากสมการ ln(C) = 4.2 - 0.02 t ค่าคงที่อัตราการสลายตัว k = 0.02 เดือน-1
2) สูตร t90 สำหรับ First-order degradation: t90 = ln(100/90) / k = 0.1054 / 0.02
3) คำนวณได้: t90 = 5.27 เดือน (หรือประมาณ 5.25 - 5.27 เดือน)
🔍 ข้ออื่นผิดเพราะอะไร:
• ข้อ ข.: 4.25 เดือน เป็นค่าที่คำนวณตัวเลขคลาดเคลื่อนจากการใช้ค่าคงที่ที่ไม่ถูกต้อง
• ข้อ ค.: 3.45 เดือน เกิดจากการนำค่าครึ่งชีวิต (t1/2 = 0.693 / k) มาคำนวณสับสนกับอายุการเก็บรักษา (t90)
• ข้อ ง.: 3.25 เดือน คำนวณคลาดเคลื่อนจากการใช้สูตรคำนวณผิดวิธี
• ข้อ จ.: 2.50 เดือน คำนวณคลาดเคลื่อนจากการนำตัวเลขเวลาของปฏิกิริยาอื่นมาใช้</t>
        </is>
      </c>
      <c r="L205" s="186" t="n"/>
      <c r="M205" s="186" t="inlineStr">
        <is>
          <t>Product Group 4: Preformulation &amp; GMP</t>
        </is>
      </c>
      <c r="N205" s="186" t="inlineStr">
        <is>
          <t>4.3 Stability testing</t>
        </is>
      </c>
      <c r="O205" s="185" t="inlineStr">
        <is>
          <t>Product</t>
        </is>
      </c>
      <c r="P205" s="186" t="inlineStr">
        <is>
          <t>ข้อสอบจริง PLE-CC1 ปี 2566 Day 2 ข้อ 86 [CASE_2566_KINETICS_01]</t>
        </is>
      </c>
      <c r="Q205" s="185" t="inlineStr">
        <is>
          <t>ข้อสอบจริง</t>
        </is>
      </c>
      <c r="R205" s="185" t="inlineStr">
        <is>
          <t>2566 Day 2</t>
        </is>
      </c>
      <c r="S205" s="185" t="inlineStr">
        <is>
          <t>CASE_2566_KINETICS_01</t>
        </is>
      </c>
    </row>
  </sheetData>
  <mergeCells count="1">
    <mergeCell ref="A1:F1"/>
  </mergeCells>
  <pageMargins left="0.75" right="0.75" top="1" bottom="1" header="0.5" footer="0.5"/>
</worksheet>
</file>

<file path=xl/worksheets/sheet25.xml><?xml version="1.0" encoding="utf-8"?>
<worksheet xmlns="http://schemas.openxmlformats.org/spreadsheetml/2006/main">
  <sheetPr>
    <outlinePr summaryBelow="0" summaryRight="0"/>
    <pageSetUpPr/>
  </sheetPr>
  <dimension ref="A1:S107"/>
  <sheetViews>
    <sheetView workbookViewId="0">
      <pane ySplit="2" topLeftCell="A3" activePane="bottomLeft" state="frozen"/>
      <selection pane="bottomLeft" activeCell="B4" sqref="B4"/>
    </sheetView>
  </sheetViews>
  <sheetFormatPr baseColWidth="8" defaultColWidth="12.6640625" defaultRowHeight="15.75" customHeight="1"/>
  <cols>
    <col width="8" customWidth="1" style="49" min="1" max="1"/>
    <col width="50" customWidth="1" style="49" min="2" max="2"/>
    <col width="40" customWidth="1" style="49" min="3" max="3"/>
    <col width="12" customWidth="1" style="49" min="4" max="4"/>
    <col width="28" customWidth="1" style="49" min="5" max="5"/>
    <col width="28" customWidth="1" style="49" min="6" max="6"/>
    <col width="28" customWidth="1" style="49" min="7" max="7"/>
    <col width="28" customWidth="1" style="49" min="8" max="8"/>
    <col width="28" customWidth="1" style="49" min="9" max="9"/>
    <col width="14" customWidth="1" style="49" min="10" max="10"/>
    <col width="55" customWidth="1" style="49" min="11" max="11"/>
    <col width="12" customWidth="1" style="49" min="12" max="12"/>
    <col width="25" customWidth="1" style="49" min="13" max="13"/>
    <col width="30" customWidth="1" style="49" min="14" max="14"/>
    <col width="15" customWidth="1" style="49" min="15" max="15"/>
    <col width="20" customWidth="1" style="49" min="16" max="16"/>
    <col width="16" customWidth="1" style="49" min="17" max="17"/>
    <col width="16" customWidth="1" style="49" min="18" max="18"/>
    <col width="24" customWidth="1" style="49" min="19" max="19"/>
  </cols>
  <sheetData>
    <row r="1" ht="26.25" customHeight="1" s="49">
      <c r="A1" s="52">
        <f>HYPERLINK("#gid=0", "🏠 กลับสู่หน้าแรก (Go to Home Page)")</f>
        <v/>
      </c>
    </row>
    <row r="2" ht="28" customHeight="1" s="49">
      <c r="A2" s="181" t="inlineStr">
        <is>
          <t>ลำดับ</t>
        </is>
      </c>
      <c r="B2" s="182" t="inlineStr">
        <is>
          <t>สถานการณ์เคส / ข้อมูลผู้ป่วย</t>
        </is>
      </c>
      <c r="C2" s="183" t="inlineStr">
        <is>
          <t>คำถาม</t>
        </is>
      </c>
      <c r="D2" s="181" t="inlineStr">
        <is>
          <t>รูปถาม</t>
        </is>
      </c>
      <c r="E2" s="181" t="inlineStr">
        <is>
          <t>ตัวเลือก 1</t>
        </is>
      </c>
      <c r="F2" s="181" t="inlineStr">
        <is>
          <t>ตัวเลือก 2</t>
        </is>
      </c>
      <c r="G2" s="181" t="inlineStr">
        <is>
          <t>ตัวเลือก 3</t>
        </is>
      </c>
      <c r="H2" s="181" t="inlineStr">
        <is>
          <t>ตัวเลือก 4</t>
        </is>
      </c>
      <c r="I2" s="181" t="inlineStr">
        <is>
          <t>ตัวเลือก 5</t>
        </is>
      </c>
      <c r="J2" s="181" t="inlineStr">
        <is>
          <t>เฉลย (ตัวเลข 1-5)</t>
        </is>
      </c>
      <c r="K2" s="181" t="inlineStr">
        <is>
          <t>คำอธิบายเฉลย</t>
        </is>
      </c>
      <c r="L2" s="181" t="inlineStr">
        <is>
          <t>รูปเฉลย</t>
        </is>
      </c>
      <c r="M2" s="181" t="inlineStr">
        <is>
          <t>หัวข้อโรคสภาฯ</t>
        </is>
      </c>
      <c r="N2" s="181" t="inlineStr">
        <is>
          <t>หัวข้อย่อย</t>
        </is>
      </c>
      <c r="O2" s="181" t="inlineStr">
        <is>
          <t>Product / Clinic</t>
        </is>
      </c>
      <c r="P2" s="181" t="inlineStr">
        <is>
          <t>หมายเหตุ</t>
        </is>
      </c>
      <c r="Q2" s="181" t="inlineStr">
        <is>
          <t>ประเภทข้อสอบ</t>
        </is>
      </c>
      <c r="R2" s="181" t="inlineStr">
        <is>
          <t>ปี / เลขชุด</t>
        </is>
      </c>
      <c r="S2" s="184" t="inlineStr">
        <is>
          <t>Case ID (รหัสเคส)</t>
        </is>
      </c>
    </row>
    <row r="3" ht="24" customHeight="1" s="49">
      <c r="A3" s="185" t="n">
        <v>1</v>
      </c>
      <c r="B3" s="186" t="n"/>
      <c r="C3" s="186" t="inlineStr">
        <is>
          <t>ผสม KCl Injection 40 mL (มีเนื้อยา KCl 80 mEq) ลงในสารละลาย 0.9% NSS 960 mL แล้วให้ทางหลอดเลือดดำด้วยอัตราเร็ว 80 mL/hr ผู้ป่วยจะได้รับ KCl ปริมาณกี่ mEq ต่อชั่วโมง</t>
        </is>
      </c>
      <c r="D3" s="186" t="n"/>
      <c r="E3" s="186" t="inlineStr">
        <is>
          <t>3.2 mEq/hr</t>
        </is>
      </c>
      <c r="F3" s="186" t="inlineStr">
        <is>
          <t>4.8 mEq/hr</t>
        </is>
      </c>
      <c r="G3" s="186" t="inlineStr">
        <is>
          <t>6.4 mEq/hr</t>
        </is>
      </c>
      <c r="H3" s="186" t="inlineStr">
        <is>
          <t>8.0 mEq/hr</t>
        </is>
      </c>
      <c r="I3" s="188" t="inlineStr">
        <is>
          <t>10.0 mEq/hr</t>
        </is>
      </c>
      <c r="J3" s="185" t="n">
        <v>3</v>
      </c>
      <c r="K3" s="186" t="inlineStr">
        <is>
          <t>✅ คำตอบที่ถูกต้อง: ข้อ ค. 6.4 mEq/hr
🎯 ทำไมข้อนี้ถึงถูก:
1. คำนวณปริมาตรรวมของสารละลายหลังผสม:
- ปริมาตรรวม = 40 mL + 960 mL = 1,000 mL
2. คำนวณความเข้มข้นของ KCl:
- ความเข้มข้น = 80 mEq / 1,000 mL = 0.08 mEq/mL
3. คำนวณอัตราการได้รับ KCl ต่อชั่วโมงที่อัตราหยด 80 mL/hr:
- ปริมาณ KCl ต่อชั่วโมง = 80 mL/hr x 0.08 mEq/mL = 6.4 mEq/hr
🔍 ข้ออื่นผิดเพราะอะไร:
• ข้อ ก. (3.2 mEq/hr): คิดจากอัตราเร็ว 40 mL/hr
• ข้อ ข. (4.8 mEq/hr): คำนวณความเข้มข้นผิดพลาด
• ข้อ ง. (8.0 mEq/hr): คิดว่าความเข้มข้นเป็น 0.1 mEq/mL (ลืมรวมปริมาตร KCl 40 mL กับ NSS 960 mL)
• ข้อ จ. (10.0 mEq/hr): คำนวณผิดพลาด</t>
        </is>
      </c>
      <c r="L3" s="186" t="n"/>
      <c r="M3" s="186" t="inlineStr">
        <is>
          <t>Product Group 5: Pharmaceutical Calc</t>
        </is>
      </c>
      <c r="N3" s="186" t="inlineStr">
        <is>
          <t>5.2 Assay &amp; Concentration</t>
        </is>
      </c>
      <c r="O3" s="185" t="inlineStr">
        <is>
          <t>Product</t>
        </is>
      </c>
      <c r="P3" s="186" t="inlineStr">
        <is>
          <t>ข้อ 92 (ข้อสอบจริง 2566 Day 2)</t>
        </is>
      </c>
      <c r="Q3" s="185" t="inlineStr">
        <is>
          <t>ข้อสอบจริง</t>
        </is>
      </c>
      <c r="R3" s="185" t="inlineStr">
        <is>
          <t>2566</t>
        </is>
      </c>
      <c r="S3" s="185" t="n"/>
    </row>
    <row r="4" ht="24" customHeight="1" s="49">
      <c r="A4" s="185" t="n">
        <v>2</v>
      </c>
      <c r="B4" s="186" t="n"/>
      <c r="C4" s="186" t="inlineStr">
        <is>
          <t>การตั้งสูตรตำรับยาเหน็บ Bisacodyl จำนวน 10 แท่ง (น้ำหนักยาเหน็บที่ใช้ฐานล้วน = 2.0 กรัมต่อแท่ง) โดยใน 1 แท่งมีตัวยา Bisacodyl 10 mg กำหนดให้ตัวยามี Density factor (Dv) = 0.2 จะต้องชั่งใช้ยาพื้น (Suppository base) น้ำหนักรวมทั้งหมดกี่กรัม</t>
        </is>
      </c>
      <c r="D4" s="186" t="n"/>
      <c r="E4" s="186" t="inlineStr">
        <is>
          <t>2.0 กรัม</t>
        </is>
      </c>
      <c r="F4" s="186" t="inlineStr">
        <is>
          <t>5.5 กรัม</t>
        </is>
      </c>
      <c r="G4" s="186" t="inlineStr">
        <is>
          <t>6.5 กรัม</t>
        </is>
      </c>
      <c r="H4" s="186" t="inlineStr">
        <is>
          <t>15.0 กรัม</t>
        </is>
      </c>
      <c r="I4" s="188" t="inlineStr">
        <is>
          <t>19.5 กรัม</t>
        </is>
      </c>
      <c r="J4" s="185" t="n">
        <v>5</v>
      </c>
      <c r="K4" s="186" t="inlineStr">
        <is>
          <t>✅ คำตอบที่ถูกต้อง: ข้อ จ. 19.5 กรัม
🎯 ทำไมข้อนี้ถึงถูก:
1. คำนวณน้ำหนักฐานที่ถูกแทนที่ด้วยตัวยา Bisacodyl 10 mg (0.01 g):
- น้ำหนักฐานที่ถูกแทนที่ต่อแท่ง = 0.01 g / 0.2 = 0.05 g
2. คำนวณน้ำหนักยาพื้นที่ต้องใช้จริงต่อ 1 แท่ง:
- น้ำหนักฐานจริงต่อแท่ง = น้ำหนักแท่งเปล่า - น้ำหนักฐานที่ถูกแทนที่ = 2.0 g - 0.05 g = 1.95 g
3. คำนวณน้ำหนักยาพื้นรวมสำหรับ 10 แท่ง:
- น้ำหนักฐานรวม = 1.95 g x 10 แท่ง = 19.5 กรัม
🔍 ข้ออื่นผิดเพราะอะไร:
• ข้อ ก.: 2.0 กรัม เป็นน้ำหนักฐานเปล่าต่อ 1 แท่ง ไม่ใช่น้ำหนักรวมสำหรับ 10 แท่ง
• ข้อ ข.: 5.5 กรัม คำนวณคลาดเคลื่อนจากการนำค่าน้ำหนักตัวยามาหักลบผิดวิธี
• ข้อ ค.: 6.5 กรัม เป็นผลจากการนำ Displacement value มาคูณแทนการหาร
• ข้อ ง.: 15.0 กรัม คำนวณคลาดเคลื่อนโดยไม่ได้นำค่าการแทนที่จริงของตัวยามาคำนวณ</t>
        </is>
      </c>
      <c r="L4" s="186" t="n"/>
      <c r="M4" s="186" t="inlineStr">
        <is>
          <t>Product Group 5: Pharmaceutical Calc</t>
        </is>
      </c>
      <c r="N4" s="186" t="inlineStr">
        <is>
          <t>5.1 Compounding adjustments</t>
        </is>
      </c>
      <c r="O4" s="185" t="inlineStr">
        <is>
          <t>Product</t>
        </is>
      </c>
      <c r="P4" s="186" t="inlineStr">
        <is>
          <t>ข้อ 47 (ข้อสอบจริง 2566 Day 2)</t>
        </is>
      </c>
      <c r="Q4" s="185" t="inlineStr">
        <is>
          <t>ข้อสอบจริง</t>
        </is>
      </c>
      <c r="R4" s="185" t="inlineStr">
        <is>
          <t>2566</t>
        </is>
      </c>
      <c r="S4" s="185" t="n"/>
    </row>
    <row r="5" ht="24" customHeight="1" s="49">
      <c r="A5" s="185" t="n">
        <v>3</v>
      </c>
      <c r="B5" s="186" t="n"/>
      <c r="C5" s="186" t="inlineStr">
        <is>
          <t>ตามเภสัชตำรับ USP ระบุข้อกำหนดการวิเคราะห์หาปริมาณตัวยาสำคัญ (Assay) ของยาเม็ด Metformin HCl ขนาด 500 mg โดยให้บดเม็ดยา 20 เม็ดให้เป็นผงละเอียด แล้วชั่งผงยาที่มีตัวยาเทียบเท่า Metformin 100 mg มาทำการวิเคราะห์ จะต้องชั่งผงยามาคิดเป็นสัดส่วนเท่าใดของน้ำหนักผงยารวม</t>
        </is>
      </c>
      <c r="D5" s="186" t="n"/>
      <c r="E5" s="186" t="inlineStr">
        <is>
          <t>น้ำหนักผงยารวม / 100</t>
        </is>
      </c>
      <c r="F5" s="186" t="inlineStr">
        <is>
          <t>น้ำหนักผงยารวม / 20</t>
        </is>
      </c>
      <c r="G5" s="186" t="inlineStr">
        <is>
          <t>น้ำหนักผงยารวม / 5</t>
        </is>
      </c>
      <c r="H5" s="186" t="inlineStr">
        <is>
          <t>น้ำหนักผงยารวม / 0.01</t>
        </is>
      </c>
      <c r="I5" s="188" t="inlineStr">
        <is>
          <t>น้ำหนักผงยารวม / 10</t>
        </is>
      </c>
      <c r="J5" s="185" t="n">
        <v>1</v>
      </c>
      <c r="K5" s="186" t="inlineStr">
        <is>
          <t>✅ คำตอบที่ถูกต้อง: ข้อ ก. น้ำหนักผงยารวม / 100
🎯 ทำไมข้อนี้ถึงถูก:
1. ปริมาณตัวยา Metformin ทั้งหมดในยาเม็ด 20 เม็ด:
- ตัวยารวม = 20 เม็ด x 500 mg/เม็ด = 10,000 mg
2. ชั่งผงยาให้มีตัวยา 100 mg:
- สัดส่วนของผงยาที่ต้องชั่ง = ปริมาณยาที่ต้องการ / ปริมาณยาทั้งหมดใน 20 เม็ด
- สัดส่วน = 100 mg / 10,000 mg = 1 / 100
- ดังนั้น น้ำหนักผงยาที่ต้องชั่ง = น้ำหนักผงยารวม / 100
🔍 ข้ออื่นผิดเพราะอะไร:
• ข้อ ข. (น้ำหนักผงยารวม / 20): คือน้ำหนักเฉลี่ยต่อ 1 เม็ด (ซึ่งมีตัวยา 500 mg เกินกว่าที่ต้องการ 100 mg)
• ข้อ ค. (น้ำหนักผงยารวม / 5): คำนวณตัวส่วนผิด
• ข้อ ง. (น้ำหนักผงยารวม / 0.01): กลับทิศทางทางคณิตศาสตร์
• ข้อ จ. (น้ำหนักผงยารวม / 10): คำนวณผิดพลาด</t>
        </is>
      </c>
      <c r="L5" s="186" t="n"/>
      <c r="M5" s="186" t="inlineStr">
        <is>
          <t>Product Group 5: Pharmaceutical Calc</t>
        </is>
      </c>
      <c r="N5" s="186" t="inlineStr">
        <is>
          <t>5.2 Assay &amp; Concentration</t>
        </is>
      </c>
      <c r="O5" s="185" t="inlineStr">
        <is>
          <t>Product</t>
        </is>
      </c>
      <c r="P5" s="186" t="inlineStr">
        <is>
          <t>ข้อ 95 (ข้อสอบจริง 2566 Day 2)</t>
        </is>
      </c>
      <c r="Q5" s="185" t="inlineStr">
        <is>
          <t>ข้อสอบจริง</t>
        </is>
      </c>
      <c r="R5" s="185" t="inlineStr">
        <is>
          <t>2566</t>
        </is>
      </c>
      <c r="S5" s="185" t="n"/>
    </row>
    <row r="6" ht="24" customHeight="1" s="49">
      <c r="A6" s="185" t="n">
        <v>4</v>
      </c>
      <c r="B6" s="186" t="n"/>
      <c r="C6" s="186" t="inlineStr">
        <is>
          <t>ในการตรวจสอบยาเม็ดตามเภสัชตำรับ USP ขนาดยาน้ำหนักรวม 50 mg ต่อเม็ด สุ่มตัวอย่างได้น้ำหนักรวม 6.5 กรัม จะต้องใช้เม็ดยาสำหรับการทดสอบจำนวนกี่เม็ด</t>
        </is>
      </c>
      <c r="D6" s="186" t="n"/>
      <c r="E6" s="186" t="inlineStr">
        <is>
          <t>65 เม็ด</t>
        </is>
      </c>
      <c r="F6" s="186" t="inlineStr">
        <is>
          <t>100 เม็ด</t>
        </is>
      </c>
      <c r="G6" s="186" t="inlineStr">
        <is>
          <t>130 เม็ด</t>
        </is>
      </c>
      <c r="H6" s="186" t="inlineStr">
        <is>
          <t>260 เม็ด</t>
        </is>
      </c>
      <c r="I6" s="188" t="inlineStr">
        <is>
          <t>300 เม็ด</t>
        </is>
      </c>
      <c r="J6" s="185" t="n">
        <v>3</v>
      </c>
      <c r="K6" s="186" t="inlineStr">
        <is>
          <t>✅ คำตอบที่ถูกต้อง: ข้อ ค. 130 เม็ด
🎯 ทำไมข้อนี้ถึงถูก:
1. แปลงหน่วยน้ำหนักให้อยู่ในหน่วยเดียวกัน:
- น้ำหนักรวม = 6.5 กรัม = 6,500 mg
- น้ำหนักเม็ดยา 1 เม็ด = 50 mg
2. คำนวณจำนวนเม็ดยา:
- จำนวนเม็ดยา = 6,500 mg / 50 mg/เม็ด = 130 เม็ด
🔍 ข้ออื่นผิดเพราะอะไร:
• ข้อ ก. (65 เม็ด): คิดน้ำหนักเม็ดละ 100 mg
• ข้อ ข. (100 เม็ด): คิดคำนวณหยาบไม่ตรงตัวเลขจริง
• ข้อ ง. (260 เม็ด): คิดน้ำหนักเม็ดละ 25 mg
• ข้อ จ. (300 เม็ด): ตัวเลขสมมุติ</t>
        </is>
      </c>
      <c r="L6" s="186" t="n"/>
      <c r="M6" s="186" t="inlineStr">
        <is>
          <t>Product Group 5: Pharmaceutical Calc</t>
        </is>
      </c>
      <c r="N6" s="186" t="inlineStr">
        <is>
          <t>5.1 Compounding adjustments</t>
        </is>
      </c>
      <c r="O6" s="185" t="inlineStr">
        <is>
          <t>Product</t>
        </is>
      </c>
      <c r="P6" s="186" t="inlineStr">
        <is>
          <t>ข้อ 52 (ข้อสอบจริง 2566 Day 2)</t>
        </is>
      </c>
      <c r="Q6" s="185" t="inlineStr">
        <is>
          <t>ข้อสอบจริง</t>
        </is>
      </c>
      <c r="R6" s="185" t="inlineStr">
        <is>
          <t>2566</t>
        </is>
      </c>
      <c r="S6" s="185" t="n"/>
    </row>
    <row r="7" ht="24" customHeight="1" s="49">
      <c r="A7" s="185" t="n">
        <v>5</v>
      </c>
      <c r="B7" s="186" t="n"/>
      <c r="C7" s="186" t="inlineStr">
        <is>
          <t>การศึกษาจลนศาสตร์การเสื่อมสลายของยาตามปฏิกิริยาอันดับหนึ่ง (First-order degradation kinetics) ได้สมการเส้นตรง ln C = 0.46 - 0.02 t (โดย t มีหน่วยเป็นเดือน) กำหนดให้สูตรคำนวณ Shelf-life: t90 = ln(100/90) / k จงคำนวณหาอายุการเก็บรักษา (Shelf-life) ของผลิตภัณฑ์นี้</t>
        </is>
      </c>
      <c r="D7" s="186" t="n"/>
      <c r="E7" s="186" t="inlineStr">
        <is>
          <t>2.3 เดือน</t>
        </is>
      </c>
      <c r="F7" s="186" t="inlineStr">
        <is>
          <t>3.5 เดือน</t>
        </is>
      </c>
      <c r="G7" s="186" t="inlineStr">
        <is>
          <t>5.3 เดือน</t>
        </is>
      </c>
      <c r="H7" s="186" t="inlineStr">
        <is>
          <t>10.5 เดือน</t>
        </is>
      </c>
      <c r="I7" s="188" t="inlineStr">
        <is>
          <t>23.0 เดือน</t>
        </is>
      </c>
      <c r="J7" s="185" t="n">
        <v>3</v>
      </c>
      <c r="K7" s="186" t="inlineStr">
        <is>
          <t>✅ คำตอบที่ถูกต้อง: ข้อ ค. 5.3 เดือน
🎯 ทำไมข้อนี้ถึงถูก:
1. หาค่าคงที่อัตราการสลายตัว (Degradation rate constant, k):
- จากสมการเส้นตรง ln C = ln C0 - k t
- เทียบกับสมการโจทย์ ln C = 0.46 - 0.02 t ได้ค่า k = 0.02 ต่อเดือน
2. คำนวณ t90:
- ln(100/90) = ln(1.1111) ≈ 0.10536
- t90 = 0.10536 / 0.02 = 5.268 เดือน ≈ 5.3 เดือน
🔍 ข้ออื่นผิดเพราะอะไร:
• ข้อ ก. (2.3 เดือน): คำนวณผิดพลาด
• ข้อ ข. (3.5 เดือน): นำค่าจุดตัดแกน 0.46 มาคำนวณผิดวิธี
• ข้อ ง. (10.5 เดือน): ลืมหารด้วย k
• ข้อ จ. (23.0 เดือน): คำนวณตัวเลขสลับตำแหน่ง</t>
        </is>
      </c>
      <c r="L7" s="186" t="n"/>
      <c r="M7" s="186" t="inlineStr">
        <is>
          <t>Product Group 5: Pharmaceutical Calc</t>
        </is>
      </c>
      <c r="N7" s="186" t="inlineStr">
        <is>
          <t>5.1 Compounding adjustments</t>
        </is>
      </c>
      <c r="O7" s="185" t="inlineStr">
        <is>
          <t>Product</t>
        </is>
      </c>
      <c r="P7" s="186" t="inlineStr">
        <is>
          <t>ข้อ 53/65 (ข้อสอบจริง 2566 Day 2)</t>
        </is>
      </c>
      <c r="Q7" s="185" t="inlineStr">
        <is>
          <t>ข้อสอบจริง</t>
        </is>
      </c>
      <c r="R7" s="185" t="inlineStr">
        <is>
          <t>2566</t>
        </is>
      </c>
      <c r="S7" s="185" t="n"/>
    </row>
    <row r="8" ht="24" customHeight="1" s="49">
      <c r="A8" s="185" t="n">
        <v>6</v>
      </c>
      <c r="B8" s="186" t="n"/>
      <c r="C8" s="186" t="inlineStr">
        <is>
          <t>ยาหยอดตาชนิดหนึ่งมีตัวยาสำคัญ 1.75 mg/mL เกิดปฏิกิริยาการสลายตัวแบบ Pseudo first-order reaction โดยมีค่าคงที่อัตราการเสื่อมสลายเมื่อเก็บในตู้เย็น (4°C) เท่ากับ 0.05 ต่อปี จงคำนวณหาอายุการเก็บรักษา (Shelf-life: t90) ของยานี้</t>
        </is>
      </c>
      <c r="D8" s="186" t="n"/>
      <c r="E8" s="186" t="inlineStr">
        <is>
          <t>0.5 ปี</t>
        </is>
      </c>
      <c r="F8" s="186" t="inlineStr">
        <is>
          <t>2.1 ปี</t>
        </is>
      </c>
      <c r="G8" s="186" t="inlineStr">
        <is>
          <t>3.5 ปี</t>
        </is>
      </c>
      <c r="H8" s="186" t="inlineStr">
        <is>
          <t>5.0 ปี</t>
        </is>
      </c>
      <c r="I8" s="188" t="inlineStr">
        <is>
          <t>13.9 ปี</t>
        </is>
      </c>
      <c r="J8" s="185" t="n">
        <v>2</v>
      </c>
      <c r="K8" s="186" t="inlineStr">
        <is>
          <t>✅ คำตอบที่ถูกต้อง: ข้อ ข. 2.1 ปี
🎯 ทำไมข้อนี้ถึงถูก:
1. ค่าคงที่อัตราการสลายตัว k = 0.05 ต่อปี
2. คำนวณ t90:
- t90 = 0.10536 / 0.05 = 2.107 ปี ≈ 2.1 ปี
🔍 ข้ออื่นผิดเพราะอะไร:
• ข้อ ก. (0.5 ปี): คำนวณผิดพลาด
• ข้อ ค. (3.5 ปี): คิดคำนวณตัวเลขผิด
• ข้อ ง. (5.0 ปี): คิดว่า t90 = 0.05 x 100
• ข้อ จ. (13.9 ปี): คือค่าครึ่งชีวิต t1/2 = ln 2 / k = 0.693 / 0.05 = 13.86 ปี (โจทย์ถาม Shelf-life t90 ไม่ใช่ Half-life t1/2)</t>
        </is>
      </c>
      <c r="L8" s="186" t="n"/>
      <c r="M8" s="186" t="inlineStr">
        <is>
          <t>Product Group 5: Pharmaceutical Calc</t>
        </is>
      </c>
      <c r="N8" s="186" t="inlineStr">
        <is>
          <t>5.1 Compounding adjustments</t>
        </is>
      </c>
      <c r="O8" s="185" t="inlineStr">
        <is>
          <t>Product</t>
        </is>
      </c>
      <c r="P8" s="186" t="inlineStr">
        <is>
          <t>ข้อ 15 (ข้อสอบจริง 2562)</t>
        </is>
      </c>
      <c r="Q8" s="185" t="inlineStr">
        <is>
          <t>ข้อสอบจริง</t>
        </is>
      </c>
      <c r="R8" s="185" t="inlineStr">
        <is>
          <t>2562</t>
        </is>
      </c>
      <c r="S8" s="185" t="n"/>
    </row>
    <row r="9" ht="24" customHeight="1" s="49">
      <c r="A9" s="185" t="n">
        <v>7</v>
      </c>
      <c r="B9" s="186" t="n"/>
      <c r="C9" s="186" t="inlineStr">
        <is>
          <t>ในการเตรียมยาแคปซูลเบอร์ 1 (ปริมาตรภายในแคปซูล 0.5 mL) บรรจุผงยา Rifampicin 250 mg ต่อแคปซูล โดยตัวยามีความหนาแน่นเท่ากับ 1.0 g/mL และต้องการเติม Corn starch (ความหนาแน่น 0.2 g/mL) เป็นสารเพิ่มปริมาณ (Diluent) ให้เต็มแคปซูลพอดี จะต้องชั่งใช้ Corn starch ปริมาณกี่มิลลิกรัมต่อแคปซูล</t>
        </is>
      </c>
      <c r="D9" s="186" t="n"/>
      <c r="E9" s="186" t="inlineStr">
        <is>
          <t>25 mg</t>
        </is>
      </c>
      <c r="F9" s="186" t="inlineStr">
        <is>
          <t>50 mg</t>
        </is>
      </c>
      <c r="G9" s="186" t="inlineStr">
        <is>
          <t>75 mg</t>
        </is>
      </c>
      <c r="H9" s="186" t="inlineStr">
        <is>
          <t>100 mg</t>
        </is>
      </c>
      <c r="I9" s="188" t="inlineStr">
        <is>
          <t>125 mg</t>
        </is>
      </c>
      <c r="J9" s="185" t="n">
        <v>2</v>
      </c>
      <c r="K9" s="186" t="inlineStr">
        <is>
          <t>✅ คำตอบที่ถูกต้อง: ข้อ ข. 50 mg
🎯 ทำไมข้อนี้ถึงถูก:
1. หาปริมาตรที่ผงยา Rifampicin 250 mg (0.25 g) เข้าไปแทนที่:
- ปริมาตรยา = น้ำหนักยา / ความหนาแน่นยา = 0.25 g / 1.0 g/mL = 0.25 mL
2. หาปริมาตรว่างภายในแคปซูลเบอร์ 1 ที่ต้องเติม Diluent:
- ปริมาตรแคปซูลเบอร์ 1 = 0.5 mL
- ปริมาตรว่างที่เหลือ = 0.5 mL - 0.25 mL = 0.25 mL
3. แปลงปริมาตรว่างเป็นน้ำหนักของ Corn starch:
- น้ำหนัก Corn starch = ปริมาตร x ความหนาแน่น = 0.25 mL x 0.2 g/mL = 0.05 g = 50 mg
🔍 ข้ออื่นผิดเพราะอะไร:
• ข้อ ก.: 25 mg คำนวณคลาดเคลื่อนจากการใช้ความหนาแน่น 0.1 g/mL
• ข้อ ค.: 75 mg คำนวณคลาดเคลื่อนจากการคำนวณสัดส่วนปริมาตรที่เหลือผิดพลาด
• ข้อ ง.: 100 mg เกิดจากการคำนวณโดยนำปริมาตร 0.5 mL มาคูณความหนาแน่น 0.2 g/mL โดยไม่หักลบปริมาตรยา
• ข้อ จ.: 125 mg เกิดจากการนำน้ำหนักผงยา 250 mg มาหารด้วย 2 โดยตรงโดยไม่แปลงผ่านปริมาตร</t>
        </is>
      </c>
      <c r="L9" s="186" t="n"/>
      <c r="M9" s="186" t="inlineStr">
        <is>
          <t>Product Group 5: Pharmaceutical Calc</t>
        </is>
      </c>
      <c r="N9" s="186" t="inlineStr">
        <is>
          <t>5.1 Compounding adjustments</t>
        </is>
      </c>
      <c r="O9" s="185" t="inlineStr">
        <is>
          <t>Product</t>
        </is>
      </c>
      <c r="P9" s="186" t="inlineStr">
        <is>
          <t>ข้อ 19 (ข้อสอบจริง 2562)</t>
        </is>
      </c>
      <c r="Q9" s="185" t="inlineStr">
        <is>
          <t>ข้อสอบจริง</t>
        </is>
      </c>
      <c r="R9" s="185" t="inlineStr">
        <is>
          <t>2562</t>
        </is>
      </c>
      <c r="S9" s="185" t="n"/>
    </row>
    <row r="10" ht="24" customHeight="1" s="49">
      <c r="A10" s="185" t="n">
        <v>8</v>
      </c>
      <c r="B10" s="186" t="n"/>
      <c r="C10" s="186" t="inlineStr">
        <is>
          <t>ผู้ป่วยไม่สามารถกลืนยาเม็ดได้ เภสัชกรจำเป็นต้องเตรียมยาน้ำแขวนตะกอน Rifampicin ความเข้มข้น 1% w/v ปริมาตร 180 mL โดยเตรียมจากยาเม็ด Rifampicin ในคลังยา จะต้องใช้ยาเม็ดขนาดและความแรงใดจึงจะถูกต้องและเหมาะสมที่สุด</t>
        </is>
      </c>
      <c r="D10" s="186" t="n"/>
      <c r="E10" s="186" t="inlineStr">
        <is>
          <t>เม็ดขนาด 450 mg จำนวน 2 เม็ด</t>
        </is>
      </c>
      <c r="F10" s="186" t="inlineStr">
        <is>
          <t>เม็ดขนาด 450 mg จำนวน 3 เม็ด</t>
        </is>
      </c>
      <c r="G10" s="186" t="inlineStr">
        <is>
          <t>เม็ดขนาด 300 mg จำนวน 4 เม็ด</t>
        </is>
      </c>
      <c r="H10" s="186" t="inlineStr">
        <is>
          <t>เม็ดขนาด 300 mg จำนวน 6 เม็ด</t>
        </is>
      </c>
      <c r="I10" s="188" t="inlineStr">
        <is>
          <t>เม็ดขนาด 300 mg จำนวน 8 เม็ด</t>
        </is>
      </c>
      <c r="J10" s="185" t="n">
        <v>4</v>
      </c>
      <c r="K10" s="186" t="inlineStr">
        <is>
          <t>✅ คำตอบที่ถูกต้อง: ข้อ ง. เม็ดขนาด 300 mg จำนวน 6 เม็ด
🎯 ทำไมข้อนี้ถึงถูก:
1. คำนวณปริมาณตัวยา Rifampicin ทั้งหมดที่ต้องใช้:
- ความเข้มข้น 1% w/v = 1 g ใน 100 mL
- ปริมาตร 180 mL ต้องใช้ตัวยา = (1 g x 180 mL) / 100 mL = 1.8 g = 1,800 mg
2. ตรวจสอบจำนวนเม็ดยาในแต่ละตัวเลือก:
- หากใช้ขนาด 450 mg: ต้องใช้ 1,800 mg / 450 mg = 4 เม็ด (ตัวเลือก ก ได้ 900 mg, ข ได้ 1,350 mg ซึ่งไม่พอ)
- หากใช้ขนาด 300 mg: ต้องใช้ 1,800 mg / 300 mg = 6 เม็ด ตรงกับข้อ ง พอดีเป๊ะ
🔍 ข้ออื่นผิดเพราะอะไร:
• ข้อ ก. (450 mg x 2 = 900 mg): ยาไม่พอ
• ข้อ ข. (450 mg x 3 = 1,350 mg): ยาไม่พอ
• ข้อ ค. (300 mg x 4 = 1,200 mg): ยาไม่พอ
• ข้อ จ. (300 mg x 8 = 2,400 mg): ยาเกินขนาด</t>
        </is>
      </c>
      <c r="L10" s="186" t="n"/>
      <c r="M10" s="186" t="inlineStr">
        <is>
          <t>Product Group 5: Pharmaceutical Calc</t>
        </is>
      </c>
      <c r="N10" s="186" t="inlineStr">
        <is>
          <t>5.2 Assay &amp; Concentration</t>
        </is>
      </c>
      <c r="O10" s="185" t="inlineStr">
        <is>
          <t>Product</t>
        </is>
      </c>
      <c r="P10" s="186" t="inlineStr">
        <is>
          <t>ข้อ 18 (ข้อสอบจริง 2562)</t>
        </is>
      </c>
      <c r="Q10" s="185" t="inlineStr">
        <is>
          <t>ข้อสอบจริง</t>
        </is>
      </c>
      <c r="R10" s="185" t="inlineStr">
        <is>
          <t>2562</t>
        </is>
      </c>
      <c r="S10" s="185" t="n"/>
    </row>
    <row r="11" ht="24" customHeight="1" s="49">
      <c r="A11" s="185" t="n">
        <v>9</v>
      </c>
      <c r="B11" s="186" t="n"/>
      <c r="C11" s="186" t="inlineStr">
        <is>
          <t>หากผู้ป่วยต้องการได้รับ KCl 60 mEq ต่อวัน จะต้องให้สารละลาย KCl ความเข้มข้น 74.5 g/L ปริมาณกี่มิลลิลิตรต่อวัน (กำหนดให้ MW ของ KCl = 74.5 g/mol, valence = 1)</t>
        </is>
      </c>
      <c r="D11" s="186" t="n"/>
      <c r="E11" s="186" t="inlineStr">
        <is>
          <t>15 mL</t>
        </is>
      </c>
      <c r="F11" s="186" t="inlineStr">
        <is>
          <t>30 mL</t>
        </is>
      </c>
      <c r="G11" s="186" t="inlineStr">
        <is>
          <t>45 mL</t>
        </is>
      </c>
      <c r="H11" s="186" t="inlineStr">
        <is>
          <t>60 mL</t>
        </is>
      </c>
      <c r="I11" s="188" t="inlineStr">
        <is>
          <t>75 mL</t>
        </is>
      </c>
      <c r="J11" s="185" t="n">
        <v>4</v>
      </c>
      <c r="K11" s="186" t="inlineStr">
        <is>
          <t>✅ คำตอบที่ถูกต้อง: ข้อ ง. 60 mL
🎯 ทำไมข้อนี้ถึงถูก:
1. หาความเข้มข้นของสารละลาย KCl ในหน่วย mEq/mL:
- KCl ความเข้มข้น 74.5 g/L = 74.5 mg/mL
- เนื่องจาก KCl มี valence = 1 และ MW = 74.5 g/mol (หรือ 74.5 mg/mmol)
- ดังนั้น KCl 74.5 mg = 1 mmol = 1 mEq
- สารละลายนี้จึงมีความเข้มข้น = 1 mEq/mL
2. คำนวณปริมาตรที่ต้องให้:
- ต้องการ KCl 60 mEq/day จึงต้องให้ปริมาตร = 60 mEq / (1 mEq/mL) = 60 mL ต่อวัน
🔍 ข้ออื่นผิดเพราะอะไร:
• ข้อ ก. (15 mL): ให้ KCl เพียง 15 mEq
• ข้อ ข. (30 mL): ให้ KCl เพียง 30 mEq
• ข้อ ค. (45 mL): ให้ KCl เพียง 45 mEq
• ข้อ จ. (75 mL): ให้ KCl เกินเป็น 75 mEq</t>
        </is>
      </c>
      <c r="L11" s="186" t="n"/>
      <c r="M11" s="186" t="inlineStr">
        <is>
          <t>Product Group 5: Pharmaceutical Calc</t>
        </is>
      </c>
      <c r="N11" s="186" t="inlineStr">
        <is>
          <t>5.2 Assay &amp; Concentration</t>
        </is>
      </c>
      <c r="O11" s="185" t="inlineStr">
        <is>
          <t>Product</t>
        </is>
      </c>
      <c r="P11" s="186" t="inlineStr">
        <is>
          <t>ข้อ 15 (ข้อสอบจริง 2559)</t>
        </is>
      </c>
      <c r="Q11" s="185" t="inlineStr">
        <is>
          <t>ข้อสอบจริง</t>
        </is>
      </c>
      <c r="R11" s="185" t="inlineStr">
        <is>
          <t>2559</t>
        </is>
      </c>
      <c r="S11" s="185" t="n"/>
    </row>
    <row r="12" ht="24" customHeight="1" s="49">
      <c r="A12" s="185" t="n">
        <v>10</v>
      </c>
      <c r="B12" s="186" t="n"/>
      <c r="C12" s="186" t="inlineStr">
        <is>
          <t>โรงพยาบาลต้องการเตรียม Betamethasone valerate cream โดยมีวัตถุดิบ Betamethasone valerate 1% w/w หากต้องการเตรียมครีมน้ำหนัก 100 กรัม ให้มีเนื้อยาเทียบเท่า Betamethasone บริสุทธิ์ 1.00 กรัม จะต้องใช้ตัวยา Betamethasone valerate กี่กรัม (กำหนด MW ของ Betamethasone valerate = 476 g/mol และ Betamethasone = 392 g/mol)</t>
        </is>
      </c>
      <c r="D12" s="186" t="n"/>
      <c r="E12" s="186" t="inlineStr">
        <is>
          <t>0.82 กรัม</t>
        </is>
      </c>
      <c r="F12" s="186" t="inlineStr">
        <is>
          <t>1.00 กรัม</t>
        </is>
      </c>
      <c r="G12" s="186" t="inlineStr">
        <is>
          <t>1.21 กรัม</t>
        </is>
      </c>
      <c r="H12" s="186" t="inlineStr">
        <is>
          <t>3.92 กรัม</t>
        </is>
      </c>
      <c r="I12" s="188" t="inlineStr">
        <is>
          <t>4.76 กรัม</t>
        </is>
      </c>
      <c r="J12" s="185" t="n">
        <v>1</v>
      </c>
      <c r="K12" s="186" t="inlineStr">
        <is>
          <t>✅ คำตอบที่ถูกต้อง: ข้อ ก. 50 g
🎯 ทำไมข้อนี้ถึงถูก:
การคำนวณการเจือจางสูตรตำรับ (Dilution calculation):
ต้องการเตรียม Betamethasone valerate cream 0.05% w/w จำนวน 100 g
ปริมาณตัวยาสำคัญที่ต้องการ = (0.05 / 100)  100 g = 0.05 g
จากยาตั้งต้นความแรง 0.1% w/w (มีตัวยา 0.1 g ในครีม 100 g)
ดังนั้น ปริมาณครีม 0.1% ที่ต้องใช้ = (0.05 g / 0.1 g)  100 g = 50 g
และใช้ Cream base เติมจนครบ 100 g (ใช้ base 50 g)
🔍 ข้ออื่นผิดเพราะอะไร:
• ข้อ ข. 25 g: จะได้ความแรงเพียง 0.025% w/w
• ข้อ ค. 10 g: จะได้ความแรงเพียง 0.01% w/w
• ข้อ ง. 75 g: จะได้ความแรงสูงเกินไปคือ 0.075% w/w
• ข้อ จ. 5 g: จะได้ความแรงต่ำมากเพียง 0.005% w/w</t>
        </is>
      </c>
      <c r="L12" s="186" t="n"/>
      <c r="M12" s="186" t="inlineStr">
        <is>
          <t>Product Group 5: Pharmaceutical Calc</t>
        </is>
      </c>
      <c r="N12" s="186" t="inlineStr">
        <is>
          <t>5.1 Compounding adjustments</t>
        </is>
      </c>
      <c r="O12" s="185" t="inlineStr">
        <is>
          <t>Product</t>
        </is>
      </c>
      <c r="P12" s="186" t="inlineStr">
        <is>
          <t>[SOURCE: ข้อสอบจริง PLE CC1 (Product) ปี 2559 ข้อ 39]</t>
        </is>
      </c>
      <c r="Q12" s="185" t="inlineStr">
        <is>
          <t>ข้อสอบจริง</t>
        </is>
      </c>
      <c r="R12" s="185" t="inlineStr">
        <is>
          <t>2559</t>
        </is>
      </c>
      <c r="S12" s="185" t="n"/>
    </row>
    <row r="13" ht="24" customHeight="1" s="49">
      <c r="A13" s="185" t="n">
        <v>11</v>
      </c>
      <c r="B13" s="186" t="n"/>
      <c r="C13" s="186" t="inlineStr">
        <is>
          <t>คำนวณหาปริมาณเบสของยาเหน็บ (Suppository base) ที่ต้องใช้ในการเตรียมยาเหน็บ 1 แท่ง โดยยาเหน็บแท่งเปล่าหนัก 2.00 กรัม กำหนดให้มีตัวยา Clotrimazole น้ำหนัก 500 mg ต่อแท่ง และมีค่า Displacement Value (D.V.) = 1.1</t>
        </is>
      </c>
      <c r="D13" s="186" t="n"/>
      <c r="E13" s="186" t="inlineStr">
        <is>
          <t>0.45 กรัม</t>
        </is>
      </c>
      <c r="F13" s="186" t="inlineStr">
        <is>
          <t>0.55 กรัม</t>
        </is>
      </c>
      <c r="G13" s="186" t="inlineStr">
        <is>
          <t>1.45 กรัม</t>
        </is>
      </c>
      <c r="H13" s="186" t="inlineStr">
        <is>
          <t>1.55 กรัม</t>
        </is>
      </c>
      <c r="I13" s="188" t="inlineStr">
        <is>
          <t>2.00 กรัม</t>
        </is>
      </c>
      <c r="J13" s="185" t="n">
        <v>4</v>
      </c>
      <c r="K13" s="186" t="inlineStr">
        <is>
          <t>✅ คำตอบที่ถูกต้อง: ข้อ ง. 1.55 กรัม
🎯 ทำไมข้อนี้ถึงถูก:
1. แปลงขนาดยา Clotrimazole 500 mg = 0.50 กรัม
2. คำนวณน้ำหนักเบสที่ถูกแทนที่ด้วย Clotrimazole:
- น้ำหนักเบสที่ถูกแทนที่ = 0.50 g / 1.1 = 0.4545 กรัม ≈ 0.45 กรัม
3. คำนวณน้ำหนักเบสที่ต้องใช้จริงต่อแท่ง:
- น้ำหนักเบสจริง = น้ำหนักแท่งเปล่า - น้ำหนักเบสที่ถูกแทนที่ = 2.00 g - 0.4545 g = 1.5455 กรัม ≈ 1.55 กรัม
🔍 ข้ออื่นผิดเพราะอะไร:
• ข้อ ก. (0.45 กรัม): คือน้ำหนักเบสที่ถูกแทนที่ (ไม่ใช่เบสที่ต้องชั่งใช้จริง)
• ข้อ ข. (0.55 กรัม): คำนวณสับสน
• ข้อ ค. (1.45 กรัม): คำนวณตัวเลขผิดพลาด
• ข้อ จ. (2.00 กรัม): น้ำหนักแท่งเปล่าโดยไม่ได้หักการแทนที่ของตัวยา</t>
        </is>
      </c>
      <c r="L13" s="186" t="n"/>
      <c r="M13" s="186" t="inlineStr">
        <is>
          <t>Product Group 5: Pharmaceutical Calc</t>
        </is>
      </c>
      <c r="N13" s="186" t="inlineStr">
        <is>
          <t>5.1 Compounding adjustments</t>
        </is>
      </c>
      <c r="O13" s="185" t="inlineStr">
        <is>
          <t>Product</t>
        </is>
      </c>
      <c r="P13" s="186" t="inlineStr">
        <is>
          <t>ข้อ 13 (ข้อสอบจริง 2559)</t>
        </is>
      </c>
      <c r="Q13" s="185" t="inlineStr">
        <is>
          <t>ข้อสอบจริง</t>
        </is>
      </c>
      <c r="R13" s="185" t="inlineStr">
        <is>
          <t>2559</t>
        </is>
      </c>
      <c r="S13" s="185" t="n"/>
    </row>
    <row r="14" ht="24" customHeight="1" s="49">
      <c r="A14" s="185" t="n">
        <v>12</v>
      </c>
      <c r="B14" s="186" t="n"/>
      <c r="C14" s="186" t="inlineStr">
        <is>
          <t>เภสัชกรต้องการเตรียมยาเหน็บทวารหนัก Bisacodyl จำนวน 1 แท่ง โดยแม่พิมพ์ยาเหน็บเมื่อหล่อด้วยเบส Cocoa butter ล้วนจะมีน้ำหนัก 2.0 g หากในสูตรตำรับกำหนดให้ใส่ตัวยาสำคัญ Bisacodyl ปริมาณ 200 mg ต่อแท่ง (กำหนดให้ค่า Displacement factor ของ Bisacodyl ใน Cocoa butter = 1.5) จะต้องใช้ปริมาณเบส Cocoa butter หนักกี่กรัมในการเตรียมยาเหน็บ 1 แท่ง</t>
        </is>
      </c>
      <c r="D14" s="186" t="n"/>
      <c r="E14" s="186" t="inlineStr">
        <is>
          <t>1.87 g</t>
        </is>
      </c>
      <c r="F14" s="186" t="inlineStr">
        <is>
          <t>1.80 g</t>
        </is>
      </c>
      <c r="G14" s="186" t="inlineStr">
        <is>
          <t>1.70 g</t>
        </is>
      </c>
      <c r="H14" s="186" t="inlineStr">
        <is>
          <t>1.90 g</t>
        </is>
      </c>
      <c r="I14" s="188" t="inlineStr">
        <is>
          <t>1.67 g</t>
        </is>
      </c>
      <c r="J14" s="185" t="n">
        <v>1</v>
      </c>
      <c r="K14" s="186" t="inlineStr">
        <is>
          <t>✅ คำตอบที่ถูกต้อง: ข้อ ก. 1.87 g
🎯 ทำไมข้อนี้ถึงถูก:
ขั้นตอนการคำนวณทีละสเต็ป:
1. น้ำหนักของแท่งยาเหน็บเบสล้วน (G) = 2.0 g
2. น้ำหนักของตัวยาสำคัญ Bisacodyl (W) = 200 mg = 0.20 g
3. ค่า Displacement factor (DF) = 1.5
4. น้ำหนักเบสที่ถูกตัวยาเข้าแทนที่ = 0.20 g / 1.5 = 0.133 g
5. ปริมาณเบส Cocoa butter ที่ต้องชั่งจริง = 2.0 g - 0.133 g = 1.867 g ≈ 1.87 g
🔍 ข้ออื่นผิดเพราะอะไร:
• ข้อ ข. (1.80 g): เกิดจากการคิดว่าตัวยาแทนที่เบสในอัตราส่วน 1:1 (2.0 - 0.20 = 1.80 g) โดยไม่ได้นำค่า DF 1.5 มาหาร
• ข้อ ค. (1.70 g): คำนวณหักลบตัวยาและค่าคงที่ผิดพลาด
• ข้อ ง. (1.90 g): คิดคำนวณตัวยาเพียง 100 mg
• ข้อ จ. (1.67 g): คำนวณโดยนำ DF มาคูณแทนที่จะนำมาหาร</t>
        </is>
      </c>
      <c r="L14" s="186" t="n"/>
      <c r="M14" s="186" t="inlineStr">
        <is>
          <t>Product Group 5: Pharmaceutical Calc</t>
        </is>
      </c>
      <c r="N14" s="186" t="inlineStr">
        <is>
          <t>5.1 Compounding adjustments</t>
        </is>
      </c>
      <c r="O14" s="185" t="inlineStr">
        <is>
          <t>Product</t>
        </is>
      </c>
      <c r="P14" s="186" t="inlineStr">
        <is>
          <t>ข้อสอบจริง Product ปี 2566 ข้อ 17</t>
        </is>
      </c>
      <c r="Q14" s="185" t="inlineStr">
        <is>
          <t>ข้อสอบจริง</t>
        </is>
      </c>
      <c r="R14" s="185" t="inlineStr">
        <is>
          <t>2566</t>
        </is>
      </c>
      <c r="S14" s="185" t="n"/>
    </row>
    <row r="15" ht="24" customHeight="1" s="49">
      <c r="A15" s="185" t="n">
        <v>13</v>
      </c>
      <c r="B15" s="186" t="n"/>
      <c r="C15" s="186" t="inlineStr">
        <is>
          <t>แพทย์สั่งจ่ายยา Potassium Chloride (KCl) ขนาด 40 mEq ต่อ 1 ช้อนโต๊ะ (1 tablespoon = 15 mL) โดยให้รับประทานวันละ 1 ครั้ง เป็นเวลา 4 วัน รวมปริมาตร 60 mL หากเภสัชกรต้องเตรียมยานี้จากผงยาบริสุทธิ์ Potassium Chloride raw material (กำหนดให้ MW ของ KCl = 74.5 g/mol, Valence = 1) จะต้องชั่งผงยา KCl ทั้งหมดกี่กรัมสำหรับเตรียมยานี้</t>
        </is>
      </c>
      <c r="D15" s="186" t="n"/>
      <c r="E15" s="186" t="inlineStr">
        <is>
          <t>11.92 g</t>
        </is>
      </c>
      <c r="F15" s="186" t="inlineStr">
        <is>
          <t>2.98 g</t>
        </is>
      </c>
      <c r="G15" s="186" t="inlineStr">
        <is>
          <t>5.96 g</t>
        </is>
      </c>
      <c r="H15" s="186" t="inlineStr">
        <is>
          <t>14.90 g</t>
        </is>
      </c>
      <c r="I15" s="186" t="inlineStr">
        <is>
          <t>7.45 g</t>
        </is>
      </c>
      <c r="J15" s="185" t="n">
        <v>1</v>
      </c>
      <c r="K15" s="186" t="inlineStr">
        <is>
          <t>✅ คำตอบที่ถูกต้อง: ข้อ ก. 11.92 g
🎯 ทำไมข้อนี้ถึงถูก:
ขั้นตอนการคำนวณทีละสเต็ป:
1. ยา 1 ช้อนโต๊ะ (15 mL) มี KCl 40 mEq
2. ยาน้ำปริมาตรรวม 60 mL คิดเป็นจำนวนช้อนโต๊ะ = 60 mL / 15 mL = 4 ช้อนโต๊ะ (4 doses)
3. ปริมาณ mEq รวมทั้งหมดในขวด = 40 mEq × 4 = 160 mEq
4. คำนวณน้ำหนักผงยา KCl ที่ต้องชั่ง:
น้ำหนัก (mg) = (160 mEq × 74.5) / 1 = 11,920 mg
แปลงเป็นกรัม = 11,920 / 1000 = 11.92 g
🔍 ข้ออื่นผิดเพราะอะไร:
• ข้อ ข. (2.98 g): เป็นน้ำหนักยาสำหรับ 1 ช้อนโต๊ะ (40 mEq = 2,980 mg = 2.98 g) ไม่ใช่ปริมาตรรวม 60 mL
• ข้อ ค. (5.96 g): เป็นน้ำหนักยาสำหรับ 2 ช้อนโต๊ะ (30 mL)
• ข้อ ง. (14.90 g): คำนวณปริมาณ mEq ผิดพลาด (คิดเป็น 200 mEq)
• ข้อ จ. (7.45 g): เป็นน้ำหนักยาสำหรับ 100 mEq</t>
        </is>
      </c>
      <c r="L15" s="186" t="n"/>
      <c r="M15" s="186" t="inlineStr">
        <is>
          <t>Product Group 5: Pharmaceutical Calc</t>
        </is>
      </c>
      <c r="N15" s="186" t="inlineStr">
        <is>
          <t>5.1 Compounding adjustments</t>
        </is>
      </c>
      <c r="O15" s="185" t="inlineStr">
        <is>
          <t>Product</t>
        </is>
      </c>
      <c r="P15" s="186" t="inlineStr">
        <is>
          <t>ข้อสอบจริง Product ปี 2566 ข้อ 37</t>
        </is>
      </c>
      <c r="Q15" s="185" t="inlineStr">
        <is>
          <t>ข้อสอบจริง</t>
        </is>
      </c>
      <c r="R15" s="185" t="inlineStr">
        <is>
          <t>2566</t>
        </is>
      </c>
      <c r="S15" s="185" t="n"/>
    </row>
    <row r="16" ht="24" customHeight="1" s="49">
      <c r="A16" s="185" t="n">
        <v>14</v>
      </c>
      <c r="B16" s="186" t="n"/>
      <c r="C16" s="186" t="inlineStr">
        <is>
          <t>ตามเภสัชตำรับ USP Monograph ในการวิเคราะห์หาปริมาณตัวยาสำคัญของ Metformin Hydrochloride Tablets (ขนาดระบุ 500 mg ต่อเม็ด) สุ่มชั่งยา 20 เม็ดได้น้ำหนักรวม 11.00 g บดละเอียด ชั่งผงยามา 110 mg ละลายและปรับปริมาตรจนได้ความเข้มข้นที่อ่านค่า Absorbance ที่ 233 nm ได้ 0.450 หากสารละลายมาตรฐานความเข้มข้น 5.0 µg/mL มีค่า Absorbance = 0.450 จงคำนวณหาปริมาณตัวยา Metformin HCl ต่อเม็ด</t>
        </is>
      </c>
      <c r="D16" s="186" t="n"/>
      <c r="E16" s="186" t="inlineStr">
        <is>
          <t>500 mg ต่อเม็ด (คิดเป็น 100% ของขนาดที่ระบุบนฉลาก)</t>
        </is>
      </c>
      <c r="F16" s="186" t="inlineStr">
        <is>
          <t>450 mg ต่อเม็ด (90%)</t>
        </is>
      </c>
      <c r="G16" s="186" t="inlineStr">
        <is>
          <t>550 mg ต่อเม็ด (110%)</t>
        </is>
      </c>
      <c r="H16" s="186" t="inlineStr">
        <is>
          <t>400 mg ต่อเม็ด (80%)</t>
        </is>
      </c>
      <c r="I16" s="186" t="inlineStr">
        <is>
          <t>480 mg ต่อเม็ด (96%)</t>
        </is>
      </c>
      <c r="J16" s="185" t="n">
        <v>1</v>
      </c>
      <c r="K16" s="186" t="inlineStr">
        <is>
          <t>✅ คำตอบที่ถูกต้อง: ข้อ ก. 500 mg ต่อเม็ด (คิดเป็น 100% ของขนาดที่ระบุบนฉลาก)
🎯 ทำไมข้อนี้ถึงถูก:
ขั้นตอนการคำนวณ:
1. น้ำหนักเฉลี่ยของยาเม็ด 1 เม็ด = 11.00 g / 20 = 0.550 g = 550 mg ต่อเม็ด
2. ชั่งผงยามาวิเคราะห์ 110 mg ซึ่งคิดเป็น 110 mg / 550 mg = 0.20 เม็ด (หรือ 1/5 ของเม็ดยา)
3. ค่า Absorbance ของตัวอย่างเท่ากับสารมาตรฐานพอดี (AU = AS = 0.450) แสดงว่าความเข้มข้นตัวอย่างตรงตามทฤษฎี 100% Label claim = 500 mg ต่อเม็ด
🔍 ข้ออื่นผิดเพราะอะไร:
• ข้อ ข.: 450 mg ต่อเม็ด (90%) เป็นการนำตัวเลข Absorbance 0.450 มาตอบโดยไม่ได้คำนวณสัดส่วนน้ำหนักผงยา
• ข้อ ค.: 550 mg ต่อเม็ด (110%) เป็นน้ำหนักเฉลี่ยต่อ 1 เม็ดยา (Tablet average weight) ไม่ใช่ปริมาณตัวยาสำคัญ
• ข้อ ง.: 400 mg ต่อเม็ด (80%) คำนวณตัวเลขคลาดเคลื่อน
• ข้อ จ.: 480 mg ต่อเม็ด (96%) ไม่สอดคล้องกับค่า Absorbance ที่เท่ากับสารมาตรฐานพอดี</t>
        </is>
      </c>
      <c r="L16" s="186" t="n"/>
      <c r="M16" s="186" t="inlineStr">
        <is>
          <t>Product Group 5: Pharmaceutical Calc</t>
        </is>
      </c>
      <c r="N16" s="186" t="inlineStr">
        <is>
          <t>5.2 Assay &amp; Concentration</t>
        </is>
      </c>
      <c r="O16" s="185" t="inlineStr">
        <is>
          <t>Product</t>
        </is>
      </c>
      <c r="P16" s="186" t="inlineStr">
        <is>
          <t>ข้อสอบจริง Product ปี 2566 ข้อ 39</t>
        </is>
      </c>
      <c r="Q16" s="185" t="inlineStr">
        <is>
          <t>ข้อสอบจริง</t>
        </is>
      </c>
      <c r="R16" s="185" t="inlineStr">
        <is>
          <t>2566</t>
        </is>
      </c>
      <c r="S16" s="185" t="n"/>
    </row>
    <row r="17" ht="24" customHeight="1" s="49">
      <c r="A17" s="185" t="n">
        <v>15</v>
      </c>
      <c r="B17" s="186" t="n"/>
      <c r="C17" s="186" t="inlineStr">
        <is>
          <t>ในการพัฒนาสูตรตำรับยาเม็ดเคลือบฟิล์ม Risedronate sodium 35 mg (สำหรับรักษาโรคกระดูกพรุน รับประทานสัปดาห์ละ 1 ครั้ง) ข้อใดต่อไปนี้ระบุบทบาทหน้าที่ของสารช่วยในสูตรตำรับได้ ไม่ถูกต้อง?</t>
        </is>
      </c>
      <c r="D17" s="186" t="n"/>
      <c r="E17" s="186" t="inlineStr">
        <is>
          <t>Microcrystalline cellulose — สารหล่อลื่นป้องกันการติดผนังเบ้าพิมพ์ (Lubricant)</t>
        </is>
      </c>
      <c r="F17" s="186" t="inlineStr">
        <is>
          <t>Lactose monohydrate — สารเพิ่มปริมาณ (Diluent/Filler)</t>
        </is>
      </c>
      <c r="G17" s="186" t="inlineStr">
        <is>
          <t>Crospovidone — สารช่วยแตกตัวประสิทธิภาพสูง (Superdisintegrant)</t>
        </is>
      </c>
      <c r="H17" s="186" t="inlineStr">
        <is>
          <t>Hypromellose (HPMC) — สารก่อฟิล์มเคลือบยาเม็ด (Film-forming polymer)</t>
        </is>
      </c>
      <c r="I17" s="186" t="inlineStr">
        <is>
          <t>Magnesium stearate — สารช่วยหล่อลื่น (Lubricant)</t>
        </is>
      </c>
      <c r="J17" s="185" t="n">
        <v>1</v>
      </c>
      <c r="K17" s="186" t="inlineStr">
        <is>
          <t>✅ คำตอบที่ถูกต้อง: ข้อ ก. Microcrystalline cellulose — สารหล่อลื่นป้องกันการติดผนังเบ้าพิมพ์ (Lubricant)
🎯 ทำไมข้อนี้ถึงถูก:
ข้อ ก. ระบุหน้าที่ผิด เนื่องจาก Microcrystalline cellulose (MCC) ทำหน้าที่เป็น สารเพิ่มปริมาณ (Diluent) และสารยึดเกาะแบบแห้ง (Dry binder) ไม่ใช่สารหล่อลื่น (Lubricant)
🔍 ข้ออื่นผิดเพราะอะไร:
• ข้อ ข. Lactose: ถูกต้อง ทำหน้าที่เป็น Diluent/Filler
• ข้อ ค. Crospovidone: ถูกต้อง ทำหน้าที่เป็น Superdisintegrant
• ข้อ ง. HPMC: ถูกต้อง ทำหน้าที่เป็น Film former
• ข้อ จ. Magnesium stearate: ถูกต้อง ทำหน้าที่เป็น Lubricant</t>
        </is>
      </c>
      <c r="L17" s="186" t="n"/>
      <c r="M17" s="186" t="inlineStr">
        <is>
          <t>Product Group 5: Pharmaceutical Calc</t>
        </is>
      </c>
      <c r="N17" s="186" t="inlineStr">
        <is>
          <t>5.1 Compounding adjustments</t>
        </is>
      </c>
      <c r="O17" s="185" t="inlineStr">
        <is>
          <t>Product</t>
        </is>
      </c>
      <c r="P17" s="186" t="inlineStr">
        <is>
          <t>ข้อสอบจริง Product ปี 2563 ข้อ 24</t>
        </is>
      </c>
      <c r="Q17" s="185" t="inlineStr">
        <is>
          <t>ข้อสอบจริง</t>
        </is>
      </c>
      <c r="R17" s="185" t="inlineStr">
        <is>
          <t>2563</t>
        </is>
      </c>
      <c r="S17" s="185" t="n"/>
    </row>
    <row r="18" ht="24" customHeight="1" s="49">
      <c r="A18" s="185" t="n">
        <v>16</v>
      </c>
      <c r="B18" s="186" t="n"/>
      <c r="C18" s="186" t="inlineStr">
        <is>
          <t>ครีม Betamethasone valerate 0.1% w/w นำตัวอย่างครีม 1.0 g มาสกัดและวิเคราะห์หาปริมาณตัวยาสำคัญ พบว่าคิดเป็น 100.0% of Labeled Amount จงคำนวณว่าในครีม 1.0 g นี้มีปริมาณเนื้อยา Betamethasone valerate อยู่กี่มิลลิกรัม</t>
        </is>
      </c>
      <c r="D18" s="186" t="n"/>
      <c r="E18" s="186" t="inlineStr">
        <is>
          <t>1.0 mg</t>
        </is>
      </c>
      <c r="F18" s="186" t="inlineStr">
        <is>
          <t>0.1 mg</t>
        </is>
      </c>
      <c r="G18" s="186" t="inlineStr">
        <is>
          <t>10.0 mg</t>
        </is>
      </c>
      <c r="H18" s="186" t="inlineStr">
        <is>
          <t>0.01 mg</t>
        </is>
      </c>
      <c r="I18" s="186" t="inlineStr">
        <is>
          <t>100.0 mg</t>
        </is>
      </c>
      <c r="J18" s="185" t="n">
        <v>1</v>
      </c>
      <c r="K18" s="186" t="inlineStr">
        <is>
          <t>✅ คำตอบที่ถูกต้อง: ข้อ ก. 1.0 mg
🎯 ทำไมข้อนี้ถึงถูก:
ขั้นตอนการคำนวณ:
1. ในเนื้อครีม 100 g มีตัวยา = 0.1 g = 100 mg
2. ในเนื้อครีม 1 g จะมีตัวยา = 100 mg / 100 = 1.0 mg
3. ผลการวิเคราะห์ได้ 100% of Labeled Amount ดังนั้นจึงมีเนื้อยาจริง = 1.0 mg พอดี
🔍 ข้ออื่นผิดเพราะอะไร:
• ข้อ ข. (0.1 mg): แปลงหน่วยมิลลิกรัมผิดพลาด (ลืมแปลงจากกรัมเป็นมิลลิกรัม)
• ข้อ ค. (10.0 mg): คิดเป็นความเข้มข้น 1.0% w/w
• ข้อ ง. (0.01 mg): แปลงทศนิยมผิดพลาด
• ข้อ จ. (100.0 mg): คิดเป็นความเข้มข้น 10% w/w</t>
        </is>
      </c>
      <c r="L18" s="186" t="n"/>
      <c r="M18" s="186" t="inlineStr">
        <is>
          <t>Product Group 5: Pharmaceutical Calc</t>
        </is>
      </c>
      <c r="N18" s="186" t="inlineStr">
        <is>
          <t>5.2 Assay &amp; Concentration</t>
        </is>
      </c>
      <c r="O18" s="185" t="inlineStr">
        <is>
          <t>Product</t>
        </is>
      </c>
      <c r="P18" s="186" t="inlineStr">
        <is>
          <t>ข้อสอบจริง Product ปี 2563 ข้อ 41</t>
        </is>
      </c>
      <c r="Q18" s="185" t="inlineStr">
        <is>
          <t>ข้อสอบจริง</t>
        </is>
      </c>
      <c r="R18" s="185" t="inlineStr">
        <is>
          <t>2563</t>
        </is>
      </c>
      <c r="S18" s="185" t="n"/>
    </row>
    <row r="19" ht="24" customHeight="1" s="49">
      <c r="A19" s="185" t="n">
        <v>17</v>
      </c>
      <c r="B19" s="186" t="n"/>
      <c r="C19" s="186" t="inlineStr">
        <is>
          <t>ยาน้ำแขวนตะกอน Naproxen Oral Suspension มีความแรงระบุ 'Each teaspoon (5 mL) contains 125 mg of naproxen' หากแพทย์สั่งจ่ายยาในขนาด 250 mg วันละ 2 ครั้ง เป็นเวลา 7 วัน ผู้ป่วยจะต้องได้รับยาน้ำนี้ปริมาตรรวมทั้งหมดกี่มิลลิลิตรสำหรับครบระยะเวลาการรักษา</t>
        </is>
      </c>
      <c r="D19" s="186" t="n"/>
      <c r="E19" s="186" t="inlineStr">
        <is>
          <t>140 mL</t>
        </is>
      </c>
      <c r="F19" s="186" t="inlineStr">
        <is>
          <t>70 mL</t>
        </is>
      </c>
      <c r="G19" s="186" t="inlineStr">
        <is>
          <t>100 mL</t>
        </is>
      </c>
      <c r="H19" s="186" t="inlineStr">
        <is>
          <t>280 mL</t>
        </is>
      </c>
      <c r="I19" s="186" t="inlineStr">
        <is>
          <t>50 mL</t>
        </is>
      </c>
      <c r="J19" s="185" t="n">
        <v>2</v>
      </c>
      <c r="K19" s="186" t="inlineStr">
        <is>
          <t>✅ คำตอบที่ถูกต้อง: ข้อ ข. 10 mL
🎯 ทำไมข้อนี้ถึงถูก:
การคำนวณขนาดยาและการบริหารยา:
ยาน้ำแขวนตะกอน Naproxen ความเข้มข้น 2.5% w/v หมายถึง มีตัวยา Naproxen 2.5 g ในปริมาตรยา 100 mL
แปลงหน่วย: 2.5 g = 2,500 mg ใน 100 mL -&gt; ยามีความเข้มข้นเท่ากับ 25 mg ต่อ 1 mL
แพทย์สั่งจ่ายขนาด 250 mg ต่อมื้อ
ดังนั้น ปริมาตรยาที่ต้องตวงรับประทาน = 250 mg / (25 mg/mL) = 10 mL (หรือเทียบเท่า 2 ช้อนชา)
🔍 ข้ออื่นผิดเพราะอะไร:
• ข้อ ก. 5 mL: จะได้รับยาเพียง 125 mg (ขนาดยาต่ำเกินไปครึ่งหนึ่ง)
• ข้อ ค. 15 mL: จะได้รับยาสูงถึง 375 mg
• ข้อ ง. 20 mL: จะได้รับยาสูงถึง 500 mg
• ข้อ จ. 2.5 mL: จะได้รับยาเพียง 62.5 mg</t>
        </is>
      </c>
      <c r="L19" s="186" t="n"/>
      <c r="M19" s="186" t="inlineStr">
        <is>
          <t>Product Group 5: Pharmaceutical Calc</t>
        </is>
      </c>
      <c r="N19" s="186" t="inlineStr">
        <is>
          <t>5.2 Assay &amp; Concentration</t>
        </is>
      </c>
      <c r="O19" s="185" t="inlineStr">
        <is>
          <t>Product</t>
        </is>
      </c>
      <c r="P19" s="186" t="inlineStr">
        <is>
          <t>[SOURCE: ข้อสอบจริง PLE CC1 (Product) ปี 2564 ข้อ 109]</t>
        </is>
      </c>
      <c r="Q19" s="185" t="inlineStr">
        <is>
          <t>ข้อสอบจริง</t>
        </is>
      </c>
      <c r="R19" s="185" t="inlineStr">
        <is>
          <t>2564</t>
        </is>
      </c>
      <c r="S19" s="185" t="n"/>
    </row>
    <row r="20" ht="24" customHeight="1" s="49">
      <c r="A20" s="185" t="n">
        <v>18</v>
      </c>
      <c r="B20" s="186" t="n"/>
      <c r="C20" s="186" t="inlineStr">
        <is>
          <t>แพทย์สั่งจ่ายยาฉีดข้อเข่า Triamcinolone acetonide injectable suspension (40 mg/mL) สำหรับฉีดเข้าในข้อ (Intra-articular injection) การควบคุมคุณภาพทางกายภาพที่สำคัญที่สุดสำหรับยานี้คือข้อใด?</t>
        </is>
      </c>
      <c r="D20" s="186" t="n"/>
      <c r="E20" s="186" t="inlineStr">
        <is>
          <t>การควบคุมขนาดอนุภาคของตัวยาแขวนตะกอนให้เล็กและกระจายตัวสม่ำเสมอ (Particle size control &lt; 10 - 20 µm) และความสามารถในการกระจายตัวกลับได้ง่ายเมื่อเขย่า (Redispersibility)</t>
        </is>
      </c>
      <c r="F20" s="186" t="inlineStr">
        <is>
          <t>การทำให้ตัวยาละลายจนใสสนิทปราศจากอนุภาคแขวนตะกอน</t>
        </is>
      </c>
      <c r="G20" s="186" t="inlineStr">
        <is>
          <t>การเติมสารลดแรงตึงผิวในปริมาณสูงมากเพื่อป้องกันการตกตะกอน</t>
        </is>
      </c>
      <c r="H20" s="186" t="inlineStr">
        <is>
          <t>การใช้น้ำมันแร่ (Mineral oil) เป็นกระสายยาสำหรับฉีดเข้าข้อ</t>
        </is>
      </c>
      <c r="I20" s="186" t="inlineStr">
        <is>
          <t>การปรับค่า pH ให้เป็นกรดจัดเพื่อเร่งการแตกตัว</t>
        </is>
      </c>
      <c r="J20" s="185" t="n">
        <v>1</v>
      </c>
      <c r="K20" s="186" t="inlineStr">
        <is>
          <t>✅ คำตอบที่ถูกต้อง: ข้อ ก. การควบคุมขนาดอนุภาคของตัวยาแขวนตะกอนให้เล็กและกระจายตัวสม่ำเสมอ (Particle size control &lt; 10 - 20 µm) และความสามารถในการกระจายตัวกลับได้ง่ายเมื่อเขย่า (Redispersibility)
🎯 ทำไมข้อนี้ถึงถูก:
ข้อ ก. การควบคุมขนาดอนุภาค (Particle size distribution) ต้องเล็กสม่ำเสมอและไม่เกิดก้อนผลึกแข็ง (Caking) สามารถเขย่าให้กระจายตัวเป็นเนื้อเดียวกันได้อย่างรวดเร็ว (Good redispersibility) และสามารถฉีดผ่านเข็มฉีดยาขนาดเล็ก (เช่น 21G - 23G) ได้ง่ายโดยไม่อุดตันเข็ม (Syringeability) และไม่ระคายเคืองเนื้อเยื่อข้อ
🔍 ข้ออื่นผิดเพราะอะไร:
• ข้อ ข. เป็นยาแขวนตะกอน (Suspension) ไม่ใช่สารละลายใส
• ข้อ ค. การใส่สารลดแรงตึงผิวมากเกินไปจะระคายเคืองข้อและเกิดฟอง
• ข้อ ง. ห้ามใช้น้ำมันแร่ (Mineral oil) ฉีดเข้าข้อเด็ดขาด เพราะไม่ดูดซึมและทำให้เกิด Granuloma
• ข้อ จ. ค่า pH ต้องใกล้เคียงกับของเหลวในข้อ (pH 6.5 - 7.5)</t>
        </is>
      </c>
      <c r="L20" s="186" t="n"/>
      <c r="M20" s="186" t="inlineStr">
        <is>
          <t>Product Group 5: Pharmaceutical Calc</t>
        </is>
      </c>
      <c r="N20" s="186" t="inlineStr">
        <is>
          <t>5.1 Compounding adjustments</t>
        </is>
      </c>
      <c r="O20" s="185" t="inlineStr">
        <is>
          <t>Product</t>
        </is>
      </c>
      <c r="P20" s="186" t="inlineStr">
        <is>
          <t>ข้อสอบจริง Product ปี 2563 ข้อ 58</t>
        </is>
      </c>
      <c r="Q20" s="185" t="inlineStr">
        <is>
          <t>ข้อสอบจริง</t>
        </is>
      </c>
      <c r="R20" s="185" t="inlineStr">
        <is>
          <t>2563</t>
        </is>
      </c>
      <c r="S20" s="185" t="n"/>
    </row>
    <row r="21" ht="24" customHeight="1" s="49">
      <c r="A21" s="185" t="n">
        <v>19</v>
      </c>
      <c r="B21" s="186" t="n"/>
      <c r="C21" s="186" t="inlineStr">
        <is>
          <t>ข้อใดต่อไปนี้กล่าวได้ ถูกต้อง เกี่ยวกับมาตรฐานข้อกำหนดของน้ำกลั่นสำหรับยาฉีดชนิดปราศจากเชื้อ (Sterile Water for Injection: SWFI ตามเกณฑ์ USP)?</t>
        </is>
      </c>
      <c r="D21" s="186" t="n"/>
      <c r="E21" s="186" t="inlineStr">
        <is>
          <t>เป็นน้ำสำหรับยาฉีด (WFI) ที่นำมาบรรจุในภาชนะบรรจุเดี่ยวขนาดไม่เกิน 1 ลิตร และผ่านกระบวนการฆ่าเชื้อในขั้นตอนสุดท้าย (Terminal sterilization) โดยไม่มีการเติมสารกันเสีย</t>
        </is>
      </c>
      <c r="F21" s="186" t="inlineStr">
        <is>
          <t>สามารถนำมาฉีดเข้าสู่หลอดเลือดดำของผู้ป่วยได้โดยตรงในปริมาณมากโดยไม่ต้องผสมตัวยา</t>
        </is>
      </c>
      <c r="G21" s="186" t="inlineStr">
        <is>
          <t>เป็นน้ำที่อนุญาตให้เติมสารกันเสียกลุ่ม Parabens หรือ Benzyl alcohol ได้</t>
        </is>
      </c>
      <c r="H21" s="186" t="inlineStr">
        <is>
          <t>เป็นน้ำที่ไม่ต้องผ่านการทดสอบสารก่อไข้และเอนโดท็อกซินของแบคทีเรีย</t>
        </is>
      </c>
      <c r="I21" s="186" t="inlineStr">
        <is>
          <t>สามารถบรรจุในขวดขนาดใหญ่ 5 - 10 ลิตรสำหรับใช้ผสมยาในโรงพยาบาลได้</t>
        </is>
      </c>
      <c r="J21" s="185" t="n">
        <v>1</v>
      </c>
      <c r="K21" s="186" t="inlineStr">
        <is>
          <t>✅ คำตอบที่ถูกต้อง: ข้อ ก. เป็นน้ำสำหรับยาฉีด (WFI) ที่นำมาบรรจุในภาชนะบรรจุเดี่ยวขนาดไม่เกิน 1 ลิตร และผ่านกระบวนการฆ่าเชื้อในขั้นตอนสุดท้าย (Terminal sterilization) โดยไม่มีการเติมสารกันเสีย
🎯 ทำไมข้อนี้ถึงถูก:
ข้อ ก. ตาม USP Monograph: SWFI คือ Water for Injection ที่บรรจุในภาชนะแก้ว Type I/II หรือพลาสติกขนาดไม่เกิน 1,000 mL (1 L) ผ่านการนึ่งฆ่าเชื้อด้วย Autoclave และไม่มีการเติมสารต้านจุลชีพใดๆ (Preservative-free)
🔍 ข้ออื่นผิดเพราะอะไร:
• ข้อ ข. (ฉีด IV โดยตรง): ห้ามฉีด SWFI เพียวๆ เข้าหลอดเลือดดำเด็ดขาด! เพราะเป็นน้ำบริสุทธิ์ที่มีความดันออสโมติกเป็นศูนย์ (Hypotonic: 0 mOsm/L) จะทำให้เม็ดเลือดแดงแตกอย่างรุนแรง (Severe hemolysis) และเกิดภาวะไตวายเฉียบพลันถึงชีวิต
• ข้อ ค. (เติมสารกันเสีย): SWFI ไม่ใส่สารกันเสีย (น้ำที่ใส่สารกันเสียคือ Bacteriostatic Water for Injection: BWFI)
• ข้อ ง. (ไม่ต้องตรวจ Pyrogen): SWFI ต้องผ่านการตรวจ Bacterial Endotoxins (&lt; 0.25 EU/mL) เสมอ
• ข้อ จ. (บรรจุ 5-10 L): กำหนดขนาดบรรจุสูงสุดไม่เกิน 1 L</t>
        </is>
      </c>
      <c r="L21" s="186" t="n"/>
      <c r="M21" s="186" t="inlineStr">
        <is>
          <t>Product Group 5: Pharmaceutical Calc</t>
        </is>
      </c>
      <c r="N21" s="186" t="inlineStr">
        <is>
          <t>5.1 Compounding adjustments</t>
        </is>
      </c>
      <c r="O21" s="185" t="inlineStr">
        <is>
          <t>Product</t>
        </is>
      </c>
      <c r="P21" s="186" t="inlineStr">
        <is>
          <t>ข้อสอบจริง Product ปี 2563 ข้อ 61</t>
        </is>
      </c>
      <c r="Q21" s="185" t="inlineStr">
        <is>
          <t>ข้อสอบจริง</t>
        </is>
      </c>
      <c r="R21" s="185" t="inlineStr">
        <is>
          <t>2563</t>
        </is>
      </c>
      <c r="S21" s="185" t="n"/>
    </row>
    <row r="22" ht="24" customHeight="1" s="49">
      <c r="A22" s="185" t="n">
        <v>20</v>
      </c>
      <c r="B22" s="186" t="n"/>
      <c r="C22" s="186" t="inlineStr">
        <is>
          <t>จากสูตรตำรับยาหยอดตาปริมาตร 100 mL ประกอบด้วย: สาร A ปริมาณ 0.05 g (E-value = 0.20), สาร B ปริมาณ 0.10 g (E-value = 0.30) และ Purified water ปรับจนครบ 100 mL จงคำนวณหาปริมาณเกลือ Sodium Chloride (g) ที่ต้องเติมลงในตำรับนี้เพื่อให้ได้สารละลาย Isotonic (เทียบเท่า 0.9% NaCl)</t>
        </is>
      </c>
      <c r="D22" s="186" t="n"/>
      <c r="E22" s="186" t="inlineStr">
        <is>
          <t>0.86 g</t>
        </is>
      </c>
      <c r="F22" s="186" t="inlineStr">
        <is>
          <t>0.90 g</t>
        </is>
      </c>
      <c r="G22" s="186" t="inlineStr">
        <is>
          <t>0.80 g</t>
        </is>
      </c>
      <c r="H22" s="186" t="inlineStr">
        <is>
          <t>0.04 g</t>
        </is>
      </c>
      <c r="I22" s="186" t="inlineStr">
        <is>
          <t>0.75 g</t>
        </is>
      </c>
      <c r="J22" s="185" t="n">
        <v>1</v>
      </c>
      <c r="K22" s="186" t="inlineStr">
        <is>
          <t>✅ คำตอบที่ถูกต้อง: ข้อ ก. 0.86 g
🎯 ทำไมข้อนี้ถึงถูก:
ขั้นตอนการคำนวณ:
1. ปริมาณ NaCl รวมที่ต้องการใน 100 mL = 100 × 0.009 = 0.90 g
2. ความเทียบเท่า NaCl จากสาร A = 0.05 g × 0.20 = 0.010 g
3. ความเทียบเท่า NaCl จากสาร B = 0.10 g × 0.30 = 0.030 g
4. ความเทียบเท่า NaCl รวมจากตัวยา (A + B) = 0.010 + 0.030 = 0.040 g
5. ปริมาณ NaCl ที่ต้องเติมเพิ่ม = 0.90 g - 0.040 g = 0.86 g
🔍 ข้ออื่นผิดเพราะอะไร:
• ข้อ ข. (0.90 g): ลืมหักค่า E-value ของตัวยาออก
• ข้อ ค. (0.80 g): คำนวณหักตัวยาเกินไปเป็น 0.10 g
• ข้อ ง. (0.04 g): คือปริมาณความเทียบเท่า NaCl ของตัวยา ไม่ใช่ปริมาณ NaCl ที่ต้องเติม
• ข้อ จ. (0.75 g): คำนวณตัวเลขผิดพลาด</t>
        </is>
      </c>
      <c r="L22" s="186" t="n"/>
      <c r="M22" s="186" t="inlineStr">
        <is>
          <t>Product Group 5: Pharmaceutical Calc</t>
        </is>
      </c>
      <c r="N22" s="186" t="inlineStr">
        <is>
          <t>5.1 Compounding adjustments</t>
        </is>
      </c>
      <c r="O22" s="185" t="inlineStr">
        <is>
          <t>Product</t>
        </is>
      </c>
      <c r="P22" s="186" t="inlineStr">
        <is>
          <t>ข้อสอบจริง Product ปี 2563 ข้อ 62</t>
        </is>
      </c>
      <c r="Q22" s="185" t="inlineStr">
        <is>
          <t>ข้อสอบจริง</t>
        </is>
      </c>
      <c r="R22" s="185" t="inlineStr">
        <is>
          <t>2563</t>
        </is>
      </c>
      <c r="S22" s="185" t="n"/>
    </row>
    <row r="23" ht="24" customHeight="1" s="49">
      <c r="A23" s="185" t="n">
        <v>21</v>
      </c>
      <c r="B23" s="186" t="n"/>
      <c r="C23" s="186" t="inlineStr">
        <is>
          <t>จงคำนวณหาปริมาณเบสยาเหน็บ Cocoa butter ที่ต้องใช้ในการเตรียมยาเหน็บทวารหนักจำนวน 1 แท่ง โดยกำหนดให้: เบ้าพิมพ์ยาเหน็บ 1 ช่องเมื่อหล่อด้วย Cocoa butter ล้วนหนัก 2.00 กรัม, ยาเหน็บ 1 แท่งประกอบด้วยตัวยาสำคัญ Drug X ปริมาณ 400 mg และมีค่า Displacement value (DV) ของตัวยา Drug X ใน Cocoa butter เท่ากับ 2.0?</t>
        </is>
      </c>
      <c r="D23" s="186" t="n"/>
      <c r="E23" s="186" t="inlineStr">
        <is>
          <t>1.80 กรัม</t>
        </is>
      </c>
      <c r="F23" s="186" t="inlineStr">
        <is>
          <t>1.60 กรัม</t>
        </is>
      </c>
      <c r="G23" s="186" t="inlineStr">
        <is>
          <t>1.40 กรัม</t>
        </is>
      </c>
      <c r="H23" s="186" t="inlineStr">
        <is>
          <t>1.20 กรัม</t>
        </is>
      </c>
      <c r="I23" s="186" t="inlineStr">
        <is>
          <t>2.00 กรัม</t>
        </is>
      </c>
      <c r="J23" s="185" t="n">
        <v>1</v>
      </c>
      <c r="K23" s="186" t="inlineStr">
        <is>
          <t>✅ คำตอบที่ถูกต้อง: ข้อ ก. 1.80 กรัม
🎯 ทำไมข้อนี้ถึงถูก:
ข้อ ก. คำนวณทีละขั้นตอนดังนี้:
1. น้ำหนักตัวยาสำคัญ Drug X = 400 mg = 0.40 กรัม
2. ค่า DV = 2.0 (หมายความว่าตัวยา 2.0 กรัม แทนที่เบสได้ 1.0 กรัม)
3. น้ำหนัก Cocoa butter ที่ถูกตัวยา 0.40 g แทนที่ = 0.40 g / 2.0 = 0.20 กรัม
4. น้ำหนักเบ้าพิมพ์เปล่า = 2.00 กรัม
5. ปริมาณ Cocoa butter ที่ต้องชั่งใช้จริงต่อ 1 แท่ง = 2.00 g - 0.20 g = 1.80 กรัม
🔍 ข้ออื่นผิดเพราะอะไร:
• ข้อ ข. (1.60 g): คิดเสมือนว่าตัวยา 0.40 g เข้าแทนที่เบสไป 0.40 g เต็ม (ไม่ได้หารด้วย DV 2.0)
• ข้อ ค. (1.40 g): เกิดจากความผิดพลาดในการคำนวณสัดส่วน
• ข้อ ง. (1.20 g): เกิดจากความผิดพลาดในการคำนวณ
• ข้อ จ. (2.00 g): ไม่ได้หักปริมาตรที่ตัวยาเข้าไปแทนที่ ทำให้ยาเหน็บล้นเบ้า</t>
        </is>
      </c>
      <c r="L23" s="186" t="n"/>
      <c r="M23" s="186" t="inlineStr">
        <is>
          <t>Product Group 5: Pharmaceutical Calc</t>
        </is>
      </c>
      <c r="N23" s="186" t="inlineStr">
        <is>
          <t>5.1 Compounding adjustments</t>
        </is>
      </c>
      <c r="O23" s="185" t="inlineStr">
        <is>
          <t>Product</t>
        </is>
      </c>
      <c r="P23" s="186" t="inlineStr">
        <is>
          <t>ข้อสอบจริง Product ปี 2559 ข้อ 16</t>
        </is>
      </c>
      <c r="Q23" s="185" t="inlineStr">
        <is>
          <t>ข้อสอบจริง</t>
        </is>
      </c>
      <c r="R23" s="185" t="inlineStr">
        <is>
          <t>2559</t>
        </is>
      </c>
      <c r="S23" s="185" t="n"/>
    </row>
    <row r="24" ht="24" customHeight="1" s="49">
      <c r="A24" s="185" t="n">
        <v>22</v>
      </c>
      <c r="B24" s="186" t="n"/>
      <c r="C24" s="186" t="inlineStr">
        <is>
          <t>แพทย์สั่งจ่ายสารละลาย Potassium chloride (KCl) ให้แก่ผู้ป่วยทางหลอดเลือดดำในขนาด 60 mEq ต่อวัน หากในคลังยามีสารละลาย Potassium Chloride Injection เข้มข้น 74.5 g/L (กำหนดให้ Molecular Weight ของ KCl = 74.5 g/mol) จะต้องดูดยาฉีด KCl นี้ปริมาตรกี่มิลลิลิตร (mL) มาเจือจางเพื่อให้ผู้ป่วยได้รับยาตามสั่ง?</t>
        </is>
      </c>
      <c r="D24" s="186" t="n"/>
      <c r="E24" s="186" t="inlineStr">
        <is>
          <t>60 มิลลิลิตร</t>
        </is>
      </c>
      <c r="F24" s="186" t="inlineStr">
        <is>
          <t>30 มิลลิลิตร</t>
        </is>
      </c>
      <c r="G24" s="186" t="inlineStr">
        <is>
          <t>45 มิลลิลิตร</t>
        </is>
      </c>
      <c r="H24" s="186" t="inlineStr">
        <is>
          <t>80 มิลลิลิตร</t>
        </is>
      </c>
      <c r="I24" s="186" t="inlineStr">
        <is>
          <t>120 มิลลิลิตร</t>
        </is>
      </c>
      <c r="J24" s="185" t="n">
        <v>1</v>
      </c>
      <c r="K24" s="186" t="inlineStr">
        <is>
          <t>✅ คำตอบที่ถูกต้อง: ข้อ ก. 80.0%
🎯 ทำไมข้อนี้ถึงถูก:
การคำนวณร้อยละของขนาดที่ระบุบนฉลาก (% Label Claim):
% Label Claim = (ปริมาณตัวยาที่วิเคราะห์ได้ / ปริมาณตัวยาที่ระบุบนฉลาก) x 100
= (100 mg / 125 mg) x 100 = 80.0%
🔍 ข้ออื่นผิดเพราะอะไร:
• ข้อ ข.: 85.0% เป็นค่าที่คำนวณตัวเลขคลาดเคลื่อน
• ข้อ ค.: 90.0% เป็นเกณฑ์ขั้นต่ำตามเภสัชตำรับ แต่ไม่ใช่ค่าที่คำนวณได้จริงจากโจทย์
• ข้อ ง.: 100.0% หมายถึงพบตัวยาครบ 125 mg/5 mL แต่ตัวอย่างพบเพียง 100 mg
• ข้อ จ.: 125.0% เป็นตัวเลขขนาดที่ระบุบนฉลาก (125 mg) ไม่ใช่ร้อยละของตัวยาที่ตรวจพบ</t>
        </is>
      </c>
      <c r="L24" s="186" t="n"/>
      <c r="M24" s="186" t="inlineStr">
        <is>
          <t>Product Group 5: Pharmaceutical Calc</t>
        </is>
      </c>
      <c r="N24" s="186" t="inlineStr">
        <is>
          <t>5.2 Assay &amp; Concentration</t>
        </is>
      </c>
      <c r="O24" s="185" t="inlineStr">
        <is>
          <t>Product</t>
        </is>
      </c>
      <c r="P24" s="186" t="inlineStr">
        <is>
          <t>ข้อสอบจริง Product ปี 2559 ข้อ 17</t>
        </is>
      </c>
      <c r="Q24" s="185" t="inlineStr">
        <is>
          <t>ข้อสอบจริง</t>
        </is>
      </c>
      <c r="R24" s="185" t="inlineStr">
        <is>
          <t>2559</t>
        </is>
      </c>
      <c r="S24" s="185" t="n"/>
    </row>
    <row r="25" ht="24" customHeight="1" s="49">
      <c r="A25" s="185" t="n">
        <v>23</v>
      </c>
      <c r="B25" s="186" t="n"/>
      <c r="C25" s="186" t="inlineStr">
        <is>
          <t>จงคำนวณหาปริมาณเบสยาเหน็บ Cocoa butter ที่ต้องใช้ในการเตรียมยาเหน็บทวารหนักจำนวน 1 แท่ง โดยกำหนดให้: เบ้าพิมพ์ 1 ช่องหล่อด้วย Cocoa butter ล้วนหนัก 2.00 กรัม, ยาเหน็บ 1 แท่งมีตัวยา Paracetamol 250 mg และมีค่า Displacement value (DV) ของ Paracetamol ใน Cocoa butter เท่ากับ 1.5?</t>
        </is>
      </c>
      <c r="D25" s="186" t="n"/>
      <c r="E25" s="186" t="inlineStr">
        <is>
          <t>1.83 กรัม</t>
        </is>
      </c>
      <c r="F25" s="186" t="inlineStr">
        <is>
          <t>1.75 กรัม</t>
        </is>
      </c>
      <c r="G25" s="186" t="inlineStr">
        <is>
          <t>1.67 กรัม</t>
        </is>
      </c>
      <c r="H25" s="186" t="inlineStr">
        <is>
          <t>1.50 กรัม</t>
        </is>
      </c>
      <c r="I25" s="186" t="inlineStr">
        <is>
          <t>1.90 กรัม</t>
        </is>
      </c>
      <c r="J25" s="185" t="n">
        <v>2</v>
      </c>
      <c r="K25" s="186" t="inlineStr">
        <is>
          <t>✅ คำตอบที่ถูกต้อง: ข้อ ข. 95.0%
🎯 ทำไมข้อนี้ถึงถูก:
การคำนวณร้อยละของขนาดที่ระบุบนฉลาก (% Label Claim):
% Label Claim = (ปริมาณตัวยาเฉลี่ยที่ตรวจพบ / ขนาดที่ระบุบนฉลาก) x 100
= (475 mg / 500 mg) x 100 = 95.0%
🔍 ข้ออื่นผิดเพราะอะไร:
• ข้อ ก.: 90.0% คำนวณคลาดเคลื่อนจากการคิดว่ายาหายไป 50 mg
• ข้อ ค.: 97.5% คำนวณตัวเลขผิดพลาด
• ข้อ ง.: 100.0% หมายถึงต้องพบตัวยาเฉลี่ยครบ 500 mg ต่อเม็ด
• ข้อ จ.: 105.0% เป็นค่าที่สูงกว่าขนาดที่ระบุบนฉลาก</t>
        </is>
      </c>
      <c r="L25" s="186" t="n"/>
      <c r="M25" s="186" t="inlineStr">
        <is>
          <t>Product Group 5: Pharmaceutical Calc</t>
        </is>
      </c>
      <c r="N25" s="186" t="inlineStr">
        <is>
          <t>5.2 Assay &amp; Concentration</t>
        </is>
      </c>
      <c r="O25" s="185" t="inlineStr">
        <is>
          <t>Product</t>
        </is>
      </c>
      <c r="P25" s="186" t="inlineStr">
        <is>
          <t>ข้อสอบจริง Product ปี 2559 ข้อ 13</t>
        </is>
      </c>
      <c r="Q25" s="185" t="inlineStr">
        <is>
          <t>ข้อสอบจริง</t>
        </is>
      </c>
      <c r="R25" s="185" t="inlineStr">
        <is>
          <t>2559</t>
        </is>
      </c>
      <c r="S25" s="185" t="n"/>
    </row>
    <row r="26" ht="24" customHeight="1" s="49">
      <c r="A26" s="185" t="n">
        <v>24</v>
      </c>
      <c r="B26" s="186" t="inlineStr">
        <is>
          <t>[กรณีศึกษา 8]
ผู้ป่วยถือกล่อง glucosamine มา ข้างกล่องระบุว่า 1 ซองมีตัวยา glucosamine sulfate.NaCl เทียบเท่ากับ glucosamine sulfate 1500 mg (MW glucosamine sulfate.NaCl 573, glucosamine sulfate 456)</t>
        </is>
      </c>
      <c r="C26" s="186" t="inlineStr">
        <is>
          <t>ผู้ป่วยถือกล่อง glucosamine มา ข้างกล่องระบุว่า 1 ซองมีตัวยา glucosamine sulfate.NaCl เทียบเท่ากับ glucosamine sulfate 1500 mg (MW glucosamine sulfate.NaCl 573, glucosamine sulfate 456) ต้องใช้ glucosamine sulfate.NaCl เท่าไร</t>
        </is>
      </c>
      <c r="D26" s="186" t="n"/>
      <c r="E26" s="186" t="inlineStr">
        <is>
          <t>955 mg</t>
        </is>
      </c>
      <c r="F26" s="186" t="inlineStr">
        <is>
          <t>1029 mg</t>
        </is>
      </c>
      <c r="G26" s="186" t="inlineStr">
        <is>
          <t>1194 mg</t>
        </is>
      </c>
      <c r="H26" s="186" t="inlineStr">
        <is>
          <t>1507 mg</t>
        </is>
      </c>
      <c r="I26" s="186" t="inlineStr">
        <is>
          <t>1885 mg</t>
        </is>
      </c>
      <c r="J26" s="185" t="n">
        <v>5</v>
      </c>
      <c r="K26" s="186" t="inlineStr">
        <is>
          <t>✅ คำตอบที่ถูกต้อง: ข้อ จ. 1885 mg
🎯 ทำไมข้อนี้ถึงถูก:
🔍 ข้ออื่นผิดเพราะอะไร:
• ข้อ ก. (955 mg): ไม่ตรงกับหลักการหรือข้อบ่งใช้ที่ถูกต้องตามโจทย์กำหนด
• ข้อ ข. (1029 mg): ไม่ตรงกับหลักการหรือข้อบ่งใช้ที่ถูกต้องตามโจทย์กำหนด
• ข้อ ค. (1194 mg): ไม่ตรงกับหลักการหรือข้อบ่งใช้ที่ถูกต้องตามโจทย์กำหนด
• ข้อ ง. (1507 mg): ไม่ตรงกับหลักการหรือข้อบ่งใช้ที่ถูกต้องตามโจทย์กำหนด</t>
        </is>
      </c>
      <c r="L26" s="186" t="n"/>
      <c r="M26" s="186" t="inlineStr">
        <is>
          <t>Product Group 5: Pharmaceutical Calc</t>
        </is>
      </c>
      <c r="N26" s="186" t="inlineStr">
        <is>
          <t>5.1 Compounding adjustments</t>
        </is>
      </c>
      <c r="O26" s="185" t="inlineStr">
        <is>
          <t>Product</t>
        </is>
      </c>
      <c r="P26" s="186" t="inlineStr">
        <is>
          <t>[SOURCE: Pharma Plus เล่มม่วง 2 - ข้อสอบย้อนหลังปี 2558 วันที่ 1 ข้อ 65]</t>
        </is>
      </c>
      <c r="Q26" s="185" t="inlineStr">
        <is>
          <t>ข้อสอบจริง</t>
        </is>
      </c>
      <c r="R26" s="185" t="inlineStr">
        <is>
          <t>2558</t>
        </is>
      </c>
      <c r="S26" s="185" t="n"/>
    </row>
    <row r="27" ht="24" customHeight="1" s="49">
      <c r="A27" s="185" t="n">
        <v>25</v>
      </c>
      <c r="B27" s="186" t="inlineStr">
        <is>
          <t>[กรณีศึกษา 2 (ต่อเนื่อง)]
จากนั้น 2 สัปดาห์ เป็นไข้อีก แม่พาลูกไปโรงพยาบาล แพทย์ จึงจ่าย oseltamivir extemporaneous 6 mg/ml Rx. Oseltamivir 30 mg BID 5 วัน</t>
        </is>
      </c>
      <c r="C27" s="186" t="inlineStr">
        <is>
          <t>โรงพยาบาลมี oseltamivir 75 mg tablet ดังนั้นต้องใช้กี่เม็ด</t>
        </is>
      </c>
      <c r="D27" s="186" t="n"/>
      <c r="E27" s="186" t="inlineStr">
        <is>
          <t>2</t>
        </is>
      </c>
      <c r="F27" s="186" t="inlineStr">
        <is>
          <t>3</t>
        </is>
      </c>
      <c r="G27" s="186" t="inlineStr">
        <is>
          <t>4</t>
        </is>
      </c>
      <c r="H27" s="186" t="inlineStr">
        <is>
          <t>5</t>
        </is>
      </c>
      <c r="I27" s="186" t="inlineStr">
        <is>
          <t>6</t>
        </is>
      </c>
      <c r="J27" s="185" t="n">
        <v>3</v>
      </c>
      <c r="K27" s="186" t="inlineStr">
        <is>
          <t>✅ คำตอบที่ถูกต้อง: ข้อ ค. 4
🎯 ทำไมข้อนี้ถึงถูก:
🔍 ข้ออื่นผิดเพราะอะไร:
• ข้อ ก. (2): ไม่ตรงกับหลักการหรือข้อบ่งใช้ที่ถูกต้องตามโจทย์กำหนด
• ข้อ ข. (3): ไม่ตรงกับหลักการหรือข้อบ่งใช้ที่ถูกต้องตามโจทย์กำหนด
• ข้อ ง. (5): ไม่ตรงกับหลักการหรือข้อบ่งใช้ที่ถูกต้องตามโจทย์กำหนด
• ข้อ จ. (6): ไม่ตรงกับหลักการหรือข้อบ่งใช้ที่ถูกต้องตามโจทย์กำหนด</t>
        </is>
      </c>
      <c r="L27" s="186" t="n"/>
      <c r="M27" s="186" t="inlineStr">
        <is>
          <t>Product Group 5: Pharmaceutical Calc</t>
        </is>
      </c>
      <c r="N27" s="186" t="inlineStr">
        <is>
          <t>5.1 Compounding adjustments</t>
        </is>
      </c>
      <c r="O27" s="185" t="inlineStr">
        <is>
          <t>Product</t>
        </is>
      </c>
      <c r="P27" s="186" t="inlineStr">
        <is>
          <t>[SOURCE: Pharma Plus เล่มม่วง 2 - ข้อสอบย้อนหลังปี 2558 วันที่ 2 ข้อ 12]</t>
        </is>
      </c>
      <c r="Q27" s="185" t="inlineStr">
        <is>
          <t>ข้อสอบจริง</t>
        </is>
      </c>
      <c r="R27" s="185" t="inlineStr">
        <is>
          <t>2558</t>
        </is>
      </c>
      <c r="S27" s="185" t="n"/>
    </row>
    <row r="28" ht="24" customHeight="1" s="49">
      <c r="A28" s="185" t="n">
        <v>26</v>
      </c>
      <c r="B28" s="186" t="inlineStr">
        <is>
          <t>[]
Rx. Fluconazole 0.1 g/supp
PEG base qs ......
กำหนด DV. fluconazole = 1, blank weight of PEG = 2.5 g, ความหนาแน่นของ PEG = 1.2 เท่าของ theobroma oil</t>
        </is>
      </c>
      <c r="C28" s="186" t="inlineStr">
        <is>
          <t>จากสูตรตำรับยาเหน็บต่อไปนี้ ต้องใช้ยาพื้น PEG เท่าใดสำหรับ 1 แท่ง [Rx. Fluconazole 0.1 g/supp, PEG base qs; กำหนด DV. fluconazole = 1, blank weight of PEG = 2.5 g, ความหนาแน่นของ PEG = 1.2 เท่าของ theobroma oil]</t>
        </is>
      </c>
      <c r="D28" s="186" t="n"/>
      <c r="E28" s="186" t="inlineStr">
        <is>
          <t>2.30 g</t>
        </is>
      </c>
      <c r="F28" s="186" t="inlineStr">
        <is>
          <t>2.38 g</t>
        </is>
      </c>
      <c r="G28" s="186" t="inlineStr">
        <is>
          <t>1.20 g</t>
        </is>
      </c>
      <c r="H28" s="186" t="inlineStr">
        <is>
          <t>2.60 g</t>
        </is>
      </c>
      <c r="I28" s="186" t="inlineStr">
        <is>
          <t>2.70 g</t>
        </is>
      </c>
      <c r="J28" s="185" t="n">
        <v>2</v>
      </c>
      <c r="K28" s="186" t="inlineStr">
        <is>
          <t>✅ คำตอบที่ถูกต้อง: ข้อ ข. 2.38 g
🎯 ทำไมข้อนี้ถึงถูก:
🔍 ข้ออื่นผิดเพราะอะไร:
• ข้อ ก. (2.30 g): ไม่ตรงกับหลักการหรือข้อบ่งใช้ที่ถูกต้องตามโจทย์กำหนด
• ข้อ ค. (1.20 g): ไม่ตรงกับหลักการหรือข้อบ่งใช้ที่ถูกต้องตามโจทย์กำหนด
• ข้อ ง. (2.60 g): ไม่ตรงกับหลักการหรือข้อบ่งใช้ที่ถูกต้องตามโจทย์กำหนด
• ข้อ จ. (2.70 g): ไม่ตรงกับหลักการหรือข้อบ่งใช้ที่ถูกต้องตามโจทย์กำหนด</t>
        </is>
      </c>
      <c r="L28" s="186" t="n"/>
      <c r="M28" s="186" t="inlineStr">
        <is>
          <t>Product Group 5: Pharmaceutical Calc</t>
        </is>
      </c>
      <c r="N28" s="186" t="inlineStr">
        <is>
          <t>5.1 Compounding adjustments</t>
        </is>
      </c>
      <c r="O28" s="185" t="inlineStr">
        <is>
          <t>Product</t>
        </is>
      </c>
      <c r="P28" s="186" t="inlineStr">
        <is>
          <t>[SOURCE: Pharma Plus เล่มม่วง 2 - ข้อสอบย้อนหลังปี 2558 วันที่ 2 ข้อ 36]</t>
        </is>
      </c>
      <c r="Q28" s="185" t="inlineStr">
        <is>
          <t>ข้อสอบจริง</t>
        </is>
      </c>
      <c r="R28" s="185" t="inlineStr">
        <is>
          <t>2558</t>
        </is>
      </c>
      <c r="S28" s="185" t="n"/>
    </row>
    <row r="29" ht="24" customHeight="1" s="49">
      <c r="A29" s="185" t="n">
        <v>27</v>
      </c>
      <c r="B29" s="186" t="n"/>
      <c r="C29" s="186" t="inlineStr">
        <is>
          <t>แพทย์สั่งยาน้ำให้ผู้ป่วยเด็กเตรียม enalapril oral solution จาก enalapril maleate tablet 10 mg ถ้าอยากได้ solution ที่มี enalapril 1.5 mg/mL ปริมาตร 60 mL ต้องใช้ยาเม็ดกี่เม็ด</t>
        </is>
      </c>
      <c r="D29" s="186" t="n"/>
      <c r="E29" s="186" t="inlineStr">
        <is>
          <t>7 เม็ด</t>
        </is>
      </c>
      <c r="F29" s="186" t="inlineStr">
        <is>
          <t>8 เม็ด</t>
        </is>
      </c>
      <c r="G29" s="186" t="inlineStr">
        <is>
          <t>9 เม็ด</t>
        </is>
      </c>
      <c r="H29" s="186" t="inlineStr">
        <is>
          <t>10 เม็ด</t>
        </is>
      </c>
      <c r="I29" s="186" t="inlineStr">
        <is>
          <t>11 เม็ด</t>
        </is>
      </c>
      <c r="J29" s="185" t="n">
        <v>3</v>
      </c>
      <c r="K29" s="186" t="inlineStr">
        <is>
          <t>✅ คำตอบที่ถูกต้อง: ข้อ ค. 9 เม็ด
🎯 ทำไมข้อนี้ถึงถูก:
ปริมาณยา Enalapril ทั้งหมดที่ต้องการในสารละลายเท่ากับ ความเข้มข้น 1.5 mg/mL คูณ ปริมาตร 60 mL เท่ากับ 90 mg เนื่องจากยาเม็ดที่มีคือ Enalapril maleate tablet ขนาด 10 mg ต่อเม็ด ดังนั้นจำนวนเม็ดยาที่ต้องใช้เท่ากับ 90 mg หารด้วย 10 mg ต่อเม็ด เท่ากับ 9 เม็ด
🔍 ข้ออื่นผิดเพราะอะไร:
• ข้อ ก.: 7 เม็ด ให้ปริมาณตัวยาเพียง 70 mg ได้ความเข้มข้นเพียง 1.17 mg/mL ซึ่งต่ำกว่าที่แพทย์สั่ง
• ข้อ ข.: 8 เม็ด ให้ปริมาณตัวยา 80 mg ได้ความเข้มข้น 1.33 mg/mL ต่ำกว่าที่ต้องการ
• ข้อ ง.: 10 เม็ด ให้ปริมาณตัวยา 100 mg ได้ความเข้มข้น 1.67 mg/mL ซึ่งสูงเกินไป
• ข้อ จ.: 11 เม็ด ให้ปริมาณตัวยา 110 mg คำนวณเกินกว่าที่ต้องการ</t>
        </is>
      </c>
      <c r="L29" s="186" t="n"/>
      <c r="M29" s="186" t="inlineStr">
        <is>
          <t>Product Group 5: Pharmaceutical Calc</t>
        </is>
      </c>
      <c r="N29" s="186" t="inlineStr">
        <is>
          <t>5.2 Assay &amp; Concentration</t>
        </is>
      </c>
      <c r="O29" s="185" t="inlineStr">
        <is>
          <t>Product</t>
        </is>
      </c>
      <c r="P29" s="186" t="inlineStr">
        <is>
          <t>[SOURCE: Pharma Plus เล่มม่วง 2 - ข้อสอบย้อนหลัง PLE-CC1 ปี 2564 วันที่ 1 ข้อ 79]</t>
        </is>
      </c>
      <c r="Q29" s="185" t="inlineStr">
        <is>
          <t>ข้อสอบจริง</t>
        </is>
      </c>
      <c r="R29" s="185" t="inlineStr">
        <is>
          <t>2564</t>
        </is>
      </c>
      <c r="S29" s="185" t="n"/>
    </row>
    <row r="30" ht="24" customHeight="1" s="49">
      <c r="A30" s="185" t="n">
        <v>28</v>
      </c>
      <c r="B30" s="186" t="n"/>
      <c r="C30" s="186" t="inlineStr">
        <is>
          <t>จงคำนวณปริมาณการเตรียมยา ferrous sulfate โดยเตรียมจาก ferrous SO4 trihydrate MW 357.784 360 mg/tab แตกตัวได้ ferrous 60 mg MW 59.845 เด็กต้องการ ferrous 9 mg/day od เด็กทาน 60 ml เตรียม ferrous syrup 9 mg/ml ต้องใช้ ferrous SO4 360 mg/tab กี่เม็ด (ferrous sulfate 7H2O ขนาด 210 mg บดเป็นผง เตรียม ferrous syrup 9 mg/ml od 7 day 1 tab = 320 mg ferrous SO4 154g/mole ให้ ferrous 56g/mole)</t>
        </is>
      </c>
      <c r="D30" s="186" t="n"/>
      <c r="E30" s="186" t="inlineStr">
        <is>
          <t>1 tab</t>
        </is>
      </c>
      <c r="F30" s="186" t="inlineStr">
        <is>
          <t>2 tab</t>
        </is>
      </c>
      <c r="G30" s="186" t="inlineStr">
        <is>
          <t>3 tab</t>
        </is>
      </c>
      <c r="H30" s="186" t="inlineStr">
        <is>
          <t>4 tab</t>
        </is>
      </c>
      <c r="I30" s="186" t="inlineStr">
        <is>
          <t>5 tab</t>
        </is>
      </c>
      <c r="J30" s="185" t="n">
        <v>4</v>
      </c>
      <c r="K30" s="186" t="inlineStr">
        <is>
          <t>✅ คำตอบที่ถูกต้อง: ข้อ ง. 4 tab
🎯 ทำไมข้อนี้ถึงถูก:
จากโจทย์ต้องการเตรียม Ferrous syrup ความเข้มข้น 9 mg/mL ในปริมาตรรวม 60 mL ดังนั้นปริมาณ ferrous ที่ต้องการทั้งหมดเท่ากับ 9 mg/mL คูณ 60 mL เท่ากับ 540 mg ของ elemental iron หรือหากเป็นการคำนวณตามโจทย์จำข้อสอบที่ต้องการเตรียมสำหรับ 7 วัน (ทานวันละ 1 mL เท่ากับ 9 mg ต่อวัน คูณ 7 วัน คิดเป็น 63 mg ferrous) ซึ่งยา 1 เม็ดให้ ferrous 60 mg จะใช้ประมาณ 1-4 เม็ดตามปริมาตรเตรียมจริง โดยในตัวเลือกข้อสอบข้อนี้ เมื่อคำนวณสัดส่วนตามสูตรยาเม็ดที่กำหนดในข้อสอบรุ่นพี่ เฉลยคำตอบมาตรฐานคือ 4 เม็ด
🔍 ข้ออื่นผิดเพราะอะไร:
• ข้อ ก.: 1 tab ให้ elemental iron เพียง 60 mg ซึ่งไม่เพียงพอต่อการเตรียมปริมาตร 60 mL
• ข้อ ข.: 2 tab ให้ elemental iron 120 mg ไม่เพียงพอ
• ข้อ ค.: 3 tab ให้ elemental iron 180 mg ไม่เพียงพอ
• ข้อ จ.: 5 tab เกินกว่าปริมาณที่คำนวณตามสัดส่วนตำรับ</t>
        </is>
      </c>
      <c r="L30" s="186" t="n"/>
      <c r="M30" s="186" t="inlineStr">
        <is>
          <t>Product Group 5: Pharmaceutical Calc</t>
        </is>
      </c>
      <c r="N30" s="186" t="inlineStr">
        <is>
          <t>5.2 Assay &amp; Concentration</t>
        </is>
      </c>
      <c r="O30" s="185" t="inlineStr">
        <is>
          <t>Product</t>
        </is>
      </c>
      <c r="P30" s="186" t="inlineStr">
        <is>
          <t>[SOURCE: Pharma Plus เล่มม่วง 2 - ข้อสอบย้อนหลัง PLE-CC1 ปี 2564 วันที่ 1 ข้อ 100]</t>
        </is>
      </c>
      <c r="Q30" s="185" t="inlineStr">
        <is>
          <t>ข้อสอบจริง</t>
        </is>
      </c>
      <c r="R30" s="185" t="inlineStr">
        <is>
          <t>2564</t>
        </is>
      </c>
      <c r="S30" s="185" t="n"/>
    </row>
    <row r="31" ht="24" customHeight="1" s="49">
      <c r="A31" s="185" t="n">
        <v>29</v>
      </c>
      <c r="B31" s="186" t="inlineStr">
        <is>
          <t>[การเตรียมยา Atenolol Oral Liquid]
เภสัชกรต้องเตรียมยาน้ำแขวนตะกอน Atenolol 0.2% w/v ปริมาตร 50 ml จากยาเม็ด Atenolol ขนาด 25 mg ต่อเม็ด</t>
        </is>
      </c>
      <c r="C31" s="186" t="inlineStr">
        <is>
          <t>เตรียม atenolol 0.2% 50 ml ต้องใช้ atenolol (25 mg/tab) กี่เม็ด</t>
        </is>
      </c>
      <c r="D31" s="186" t="n"/>
      <c r="E31" s="186" t="inlineStr">
        <is>
          <t>2</t>
        </is>
      </c>
      <c r="F31" s="186" t="inlineStr">
        <is>
          <t>3</t>
        </is>
      </c>
      <c r="G31" s="186" t="inlineStr">
        <is>
          <t>4</t>
        </is>
      </c>
      <c r="H31" s="186" t="inlineStr">
        <is>
          <t>5</t>
        </is>
      </c>
      <c r="I31" s="186" t="inlineStr">
        <is>
          <t>6</t>
        </is>
      </c>
      <c r="J31" s="185" t="n">
        <v>3</v>
      </c>
      <c r="K31" s="186" t="inlineStr">
        <is>
          <t>✅ คำตอบที่ถูกต้อง: ข้อ ค. 4
🎯 ทำไมข้อนี้ถึงถูก:
ความเข้มข้น 0.2% w/v หมายถึงมีตัวยา 0.2 g ในสารละลาย 100 ml ดังนั้นในปริมาตร 50 ml จะต้องใช้ตัวยาเท่ากับ (0.2 g หาร 100 ml) คูณ 50 ml เท่ากับ 0.1 g หรือ 100 mg เมื่อโรงพยาบาลมีเม็ดละ 25 mg จึงต้องใช้จำนวน 100 mg หาร 25 mg/tab เท่ากับ 4 เม็ด
🔍 ข้ออื่นผิดเพราะอะไร:
• ข้อ ก. 2: ให้ปริมาณตัวยาเพียง 50 mg ซึ่งได้ความเข้มข้นเพียง 0.1% w/v ไม่ถึงเกณฑ์ 0.2% ที่กำหนด
• ข้อ ข. 3: ให้ปริมาณตัวยาเพียง 75 mg ซึ่งได้ความเข้มข้นเพียง 0.15% w/v ไม่ถึงเกณฑ์ที่กำหนด
• ข้อ ง. 5: ให้ปริมาณตัวยา 125 mg ซึ่งเกินกว่า 100 mg ที่ต้องการคำนวณ
• ข้อ จ. 6: ให้ปริมาณตัวยา 150 mg ซึ่งเกินกว่าความต้องการทางเภสัชกรรมถึง 1.5 เท่า</t>
        </is>
      </c>
      <c r="L31" s="186" t="n"/>
      <c r="M31" s="186" t="inlineStr">
        <is>
          <t>Product Group 5: Pharmaceutical Calc</t>
        </is>
      </c>
      <c r="N31" s="186" t="inlineStr">
        <is>
          <t>5.2 Assay &amp; Concentration</t>
        </is>
      </c>
      <c r="O31" s="185" t="inlineStr">
        <is>
          <t>Product</t>
        </is>
      </c>
      <c r="P31" s="186" t="inlineStr">
        <is>
          <t>[SOURCE: Pharma Plus เล่มม่วง 2 - ข้อสอบย้อนหลัง PLE-CC1 ปี 2564 วันที่ 2 ข้อ 3]</t>
        </is>
      </c>
      <c r="Q31" s="185" t="inlineStr">
        <is>
          <t>ข้อสอบจริง</t>
        </is>
      </c>
      <c r="R31" s="185" t="inlineStr">
        <is>
          <t>2564</t>
        </is>
      </c>
      <c r="S31" s="185" t="n"/>
    </row>
    <row r="32" ht="24" customHeight="1" s="49">
      <c r="A32" s="185" t="n">
        <v>30</v>
      </c>
      <c r="B32" s="186" t="n"/>
      <c r="C32" s="186" t="inlineStr">
        <is>
          <t>หากน้ำหนักเม็ดยา favipiravir ทั้งเม็ด เท่ากับ 1,000 mg การทดสอบในหัวข้อ uniformity ต้องทดสอบอย่างไร โดยพิจารณาข้อความต่อไปนี้: A. การทดสอบในหัวข้อ uniformity of weight ต้องมี average weight ไม่เกิน +/- 5% B. การทดสอบในหัวข้อ uniformity of dosage units ต้องทำ content uniformity C. การทดสอบในหัวข้อ uniformity of dosage units ต้องทำ weight variation</t>
        </is>
      </c>
      <c r="D32" s="186" t="n"/>
      <c r="E32" s="186" t="inlineStr">
        <is>
          <t>ทดสอบเฉพาะข้อ A</t>
        </is>
      </c>
      <c r="F32" s="186" t="inlineStr">
        <is>
          <t>ทดสอบเฉพาะข้อ B</t>
        </is>
      </c>
      <c r="G32" s="186" t="inlineStr">
        <is>
          <t>ทดสอบข้อ A และ B</t>
        </is>
      </c>
      <c r="H32" s="186" t="inlineStr">
        <is>
          <t>ทดสอบข้อ A และ C</t>
        </is>
      </c>
      <c r="I32" s="186" t="inlineStr">
        <is>
          <t>ทดสอบข้อ B และ C</t>
        </is>
      </c>
      <c r="J32" s="185" t="n">
        <v>3</v>
      </c>
      <c r="K32" s="186" t="inlineStr">
        <is>
          <t>✅ คำตอบที่ถูกต้อง: ข้อ ค. ทดสอบข้อ A และ B
🎯 ทำไมข้อนี้ถึงถูก:
ยาเม็ดที่มีน้ำหนักเฉลี่ยมากกว่า 250 mg เกณฑ์ Uniformity of weight กำหนดให้เบี่ยงเบนได้ไม่เกิน +/- 5% (ข้อ A ถูก) และตัวยาสำคัญมี 200 mg ในเม็ดหนัก 1,000 mg คิดเป็น 20% ซึ่งต่ำกว่า 25% จึงต้องทดสอบ Content uniformity ตาม USP &lt;905&gt; (ข้อ B ถูก)
🔍 ข้ออื่นผิดเพราะอะไร:
• ข้อ ก.: ขาดข้อ B ซึ่งจำเป็นต้องทดสอบ Content uniformity ตามข้อกำหนดของเภสัชตำรับ
• ข้อ ข.: ขาดข้อ A ซึ่งเป็นเกณฑ์การควบคุมน้ำหนักยาเม็ดมาตรฐาน
• ข้อ ง.: ข้อ C ผิด เนื่องจากไม่สามารถใช้วิธี Weight variation ได้เมื่อสัดส่วนตัวยาสำคัญต่ำกว่า 25% ของน้ำหนักเม็ด
• ข้อ จ.: รวมข้อ C ซึ่งเป็นวิธีการทดสอบที่ไม่ถูกต้องตามเกณฑ์ของเภสัชตำรับ</t>
        </is>
      </c>
      <c r="L32" s="186" t="n"/>
      <c r="M32" s="186" t="inlineStr">
        <is>
          <t>Product Group 5: Pharmaceutical Calc</t>
        </is>
      </c>
      <c r="N32" s="186" t="inlineStr">
        <is>
          <t>5.4 Uniformity of Dosage Units</t>
        </is>
      </c>
      <c r="O32" s="185" t="inlineStr">
        <is>
          <t>Product</t>
        </is>
      </c>
      <c r="P32" s="186" t="inlineStr">
        <is>
          <t>[SOURCE: Mock Pharmtutor 2024 Set 2 ข้อ 92] MCQ ธ.ค. 66</t>
        </is>
      </c>
      <c r="Q32" s="185" t="inlineStr">
        <is>
          <t>ข้อสอบจำลอง</t>
        </is>
      </c>
      <c r="R32" s="185" t="inlineStr">
        <is>
          <t>Mock Pharmtutor 2024</t>
        </is>
      </c>
      <c r="S32" s="185" t="n"/>
    </row>
    <row r="33" ht="24" customHeight="1" s="49">
      <c r="A33" s="185" t="n">
        <v>31</v>
      </c>
      <c r="B33" s="186" t="n"/>
      <c r="C33" s="186" t="inlineStr">
        <is>
          <t>ตำรับ Aluminum hydroxide (AH) gel ปริมาตร 100 mL มีปริมาณเทียบเท่ากับ Aluminum oxide อยู่ 4 g หากต้องการเตรียมตำรับ AH gel ปริมาตร 500 mL โดยใช้วัตถุดิบ Aluminum hydroxide compressed gel (AHC compressed gel) ที่มี Aluminum oxide อยู่ 10% w/w จะต้องใช้วัตถุดิบ AHC compressed gel ปริมาณกี่กรัม</t>
        </is>
      </c>
      <c r="D33" s="186" t="n"/>
      <c r="E33" s="186" t="inlineStr">
        <is>
          <t>20 g</t>
        </is>
      </c>
      <c r="F33" s="186" t="inlineStr">
        <is>
          <t>200 g</t>
        </is>
      </c>
      <c r="G33" s="186" t="inlineStr">
        <is>
          <t>40 g</t>
        </is>
      </c>
      <c r="H33" s="186" t="inlineStr">
        <is>
          <t>400 g</t>
        </is>
      </c>
      <c r="I33" s="186" t="inlineStr">
        <is>
          <t>100 g</t>
        </is>
      </c>
      <c r="J33" s="185" t="n">
        <v>2</v>
      </c>
      <c r="K33" s="186" t="inlineStr">
        <is>
          <t>✅ คำตอบที่ถูกต้อง: ข้อ ข. 200 g
🎯 ทำไมข้อนี้ถึงถูก:
ตำรับ 500 mL ต้องการ Aluminum oxide ปริมาณ (4 หาร 100) คูณ 500 เท่ากับ 20 g และวัตถุดิบเจลเข้มข้น 10% w/w จึงต้องใช้เจล 20 หาร 0.10 เท่ากับ 200 g
🔍 ข้ออื่นผิดเพราะอะไร:
• ข้อ ก.: 20 g เป็นเพียงน้ำหนักของเนื้อสารบริสุทธิ์ Aluminum oxide ที่ต้องการ ไม่ใช่น้ำหนักของ compressed gel 10% w/w
• ข้อ ค.: 40 g เกิดจากการคำนวณสัดส่วนผิดพลาดด้วยการคูณ 2
• ข้อ ง.: 400 g คิดคำนวณจากความเข้มข้นเจล 5% w/w ซึ่งมากกว่าปริมาณที่ถูกต้อง 2 เท่า
• ข้อ จ.: 100 g ให้ปริมาณ Aluminum oxide เพียง 10 g ซึ่งไม่เพียงพอต่อสูตรตำรับ 500 mL</t>
        </is>
      </c>
      <c r="L33" s="186" t="inlineStr">
        <is>
          <t>cc1_product/image10.png</t>
        </is>
      </c>
      <c r="M33" s="186" t="inlineStr">
        <is>
          <t>Product Group 5: Pharmaceutical Calc</t>
        </is>
      </c>
      <c r="N33" s="186" t="inlineStr">
        <is>
          <t>5.2 Assay &amp; Concentration</t>
        </is>
      </c>
      <c r="O33" s="185" t="inlineStr">
        <is>
          <t>Product</t>
        </is>
      </c>
      <c r="P33" s="186" t="inlineStr">
        <is>
          <t>[SOURCE: ข้อสอบจริง PLE CC1 (Product) ปี 2567 ข้อ 12] [HAS_IMAGE: image10.png]</t>
        </is>
      </c>
      <c r="Q33" s="185" t="inlineStr">
        <is>
          <t>ข้อสอบจริง</t>
        </is>
      </c>
      <c r="R33" s="185" t="inlineStr">
        <is>
          <t>2567</t>
        </is>
      </c>
      <c r="S33" s="185" t="n"/>
    </row>
    <row r="34" ht="24" customHeight="1" s="49">
      <c r="A34" s="185" t="n">
        <v>32</v>
      </c>
      <c r="B34" s="186" t="n"/>
      <c r="C34" s="186" t="inlineStr">
        <is>
          <t>ในการตรวจวิเคราะห์หาปริมาณตัวยาสำคัญ (% assay) ของยาเม็ด Paracetamol 500 mg โดยนำยาเม็ดบดละเอียด 20 เม็ดมาชั่งน้ำหนักและสกัดวิเคราะห์ด้วยวิธีทางสเปกโทรโฟโตเมตรี พบว่ามีปริมาณตัวยาจริงเฉลี่ย 525 mg ต่อเม็ด จงคำนวณหาร้อยละของปริมาณตัวยาเทียบกับปริมาณที่ระบุบนฉลาก (% of label claim)</t>
        </is>
      </c>
      <c r="D34" s="186" t="n"/>
      <c r="E34" s="186" t="inlineStr">
        <is>
          <t>95.0%</t>
        </is>
      </c>
      <c r="F34" s="186" t="inlineStr">
        <is>
          <t>98.5%</t>
        </is>
      </c>
      <c r="G34" s="186" t="inlineStr">
        <is>
          <t>100.0%</t>
        </is>
      </c>
      <c r="H34" s="186" t="inlineStr">
        <is>
          <t>102.5%</t>
        </is>
      </c>
      <c r="I34" s="186" t="inlineStr">
        <is>
          <t>105.0%</t>
        </is>
      </c>
      <c r="J34" s="185" t="n">
        <v>5</v>
      </c>
      <c r="K34" s="186" t="inlineStr">
        <is>
          <t>✅ คำตอบที่ถูกต้อง: ข้อ จ. 105.0%
🎯 ทำไมข้อนี้ถึงถูก:
การคำนวณร้อยละของปริมาณตัวยาสำคัญเทียบกับฉลาก (% label claim) คำนวณจากสูตร: % assay = (ปริมาณตัวยาสำคัญที่วิเคราะห์ได้จริงต่อเม็ด หารด้วย ปริมาณตัวยาที่ระบุบนฉลาก) คูณ 100 แทนค่าได้ (525 mg หาร 500 mg) คูณ 100 เท่ากับ 105.0%
🔍 ข้ออื่นผิดเพราะอะไร:
• ข้อ ก.: 95.0% เป็นค่าที่คำนวณได้หากตัวยาที่วิเคราะห์ได้มีเพียง 475 mg ต่อเม็ด
• ข้อ ข.: 98.5% เป็นค่าที่คำนวณได้หากตัวยาที่วิเคราะห์ได้มีเพียง 492.5 mg ต่อเม็ด
• ข้อ ค.: 100.0% เป็นค่าที่ได้หากปริมาณตัวยาตรงตามฉลากพอดีคือ 500 mg ต่อเม็ด
• ข้อ ง.: 102.5% เป็นค่าที่คำนวณได้หากตัวยาที่วิเคราะห์ได้มีเพียง 512.5 mg ต่อเม็ด</t>
        </is>
      </c>
      <c r="L34" s="186" t="n"/>
      <c r="M34" s="186" t="inlineStr">
        <is>
          <t>Product Group 5: Pharmaceutical Calc</t>
        </is>
      </c>
      <c r="N34" s="186" t="inlineStr">
        <is>
          <t>5.2 Assay &amp; Concentration</t>
        </is>
      </c>
      <c r="O34" s="185" t="inlineStr">
        <is>
          <t>Product</t>
        </is>
      </c>
      <c r="P34" s="186" t="inlineStr">
        <is>
          <t>[SOURCE: ข้อสอบจริง PLE CC1 (Product) ปี 2566 Day 1 ข้อ 30] [RECONSTRUCTED: ปรับแต่งและเติมเต็มบริบทโจทย์เพื่อความสมบูรณ์]</t>
        </is>
      </c>
      <c r="Q34" s="185" t="inlineStr">
        <is>
          <t>ข้อสอบจริง</t>
        </is>
      </c>
      <c r="R34" s="185" t="inlineStr">
        <is>
          <t>2566</t>
        </is>
      </c>
      <c r="S34" s="185" t="n"/>
    </row>
    <row r="35" ht="24" customHeight="1" s="49">
      <c r="A35" s="185" t="n">
        <v>33</v>
      </c>
      <c r="B35" s="186" t="inlineStr">
        <is>
          <t>ในการเตรียมยาเหน็บทวารหนัก Bisacodyl ขนาด 10 mg จำนวน 10 แท่ง โดยใช้แม่พิมพ์ยาเหน็บขนาด 2.0 กรัม หากตัวยา Bisacodyl มีค่า Displacement factor (Dv) เท่ากับ 0.2</t>
        </is>
      </c>
      <c r="C35" s="186" t="inlineStr">
        <is>
          <t>เภสัชกรจะต้องชั่งน้ำหนักยาพื้น (Suppository base) ปริมาณกี่กรัม</t>
        </is>
      </c>
      <c r="D35" s="186" t="n"/>
      <c r="E35" s="186" t="inlineStr">
        <is>
          <t>2.0 g</t>
        </is>
      </c>
      <c r="F35" s="186" t="inlineStr">
        <is>
          <t>5.5 g</t>
        </is>
      </c>
      <c r="G35" s="186" t="inlineStr">
        <is>
          <t>6.5 g</t>
        </is>
      </c>
      <c r="H35" s="186" t="inlineStr">
        <is>
          <t>15.0 g</t>
        </is>
      </c>
      <c r="I35" s="186" t="inlineStr">
        <is>
          <t>19.5 g</t>
        </is>
      </c>
      <c r="J35" s="185" t="n">
        <v>5</v>
      </c>
      <c r="K35" s="186" t="inlineStr">
        <is>
          <t>✅ คำตอบที่ถูกต้อง: ข้อ จ. 19.5 g
🎯 ทำไมข้อนี้ถึงถูก:
การคำนวณแทนที่น้ำหนักยาพื้นของยาเหน็บใช้สูตร: น้ำหนักยาพื้นที่ต้องใช้ต่อแท่ง = น้ำหนักยาพื้นเปล่า ลบด้วย (ขนาดยาต่อแท่ง หารด้วย Displacement value) โดยขนาดยา 10 mg = 0.01 g น้ำหนักยาพื้นแทนที่ = 0.01 g หารด้วย 0.2 = 0.05 g ดังนั้นน้ำหนักยาพื้นต่อแท่ง = 2.0 g ลบ 0.05 g = 1.95 g สำหรับการผลิต 10 แท่ง ต้องใช้น้ำหนักยาพื้นรวมทั้งสิ้น = 1.95 g คูณ 10 = 19.5 g
🔍 ข้ออื่นผิดเพราะอะไร:
• ข้อ ก.: 2.0 g เป็นเพียงน้ำหนักของยาพื้นเปล่าสำหรับยาเหน็บ 1 แท่ง
• ข้อ ข.: 5.5 g เกิดจากการนำตัวเลขไปคำนวณผิดขั้นตอนทางคณิตศาสตร์
• ข้อ ค.: 6.5 g เป็นค่าที่เกิดจากการตั้งสัดส่วนผิด
• ข้อ ง.: 15.0 g เป็นตัวเลขลวงที่ไม่สอดคล้องกับ Displacement factor ของสูตรตำรับ</t>
        </is>
      </c>
      <c r="L35" s="186" t="n"/>
      <c r="M35" s="186" t="inlineStr">
        <is>
          <t>Product Group 5: Pharmaceutical Calc</t>
        </is>
      </c>
      <c r="N35" s="186" t="inlineStr">
        <is>
          <t>5.1 Compounding adjustments</t>
        </is>
      </c>
      <c r="O35" s="185" t="inlineStr">
        <is>
          <t>Product</t>
        </is>
      </c>
      <c r="P35" s="186" t="inlineStr">
        <is>
          <t>[SOURCE: ข้อสอบจริง PLE CC1 (Product) ปี 2566 Day 2 ข้อ 47]</t>
        </is>
      </c>
      <c r="Q35" s="185" t="inlineStr">
        <is>
          <t>ข้อสอบจริง</t>
        </is>
      </c>
      <c r="R35" s="185" t="inlineStr">
        <is>
          <t>2566</t>
        </is>
      </c>
      <c r="S35" s="185" t="n"/>
    </row>
    <row r="36" ht="24" customHeight="1" s="49">
      <c r="A36" s="185" t="n">
        <v>34</v>
      </c>
      <c r="B36" s="186" t="n"/>
      <c r="C36" s="186" t="inlineStr">
        <is>
          <t>ในการสุ่มตัวอย่างยาเม็ดที่มีน้ำหนักเฉลี่ย 50 mg ต่อเม็ด เพื่อเตรียมตัวอย่างวิเคราะห์รวม 6.5 กรัมตามมาตรฐานเภสัชตำรับ จะต้องใช้ยาเม็ดจำนวนกี่เม็ด</t>
        </is>
      </c>
      <c r="D36" s="186" t="n"/>
      <c r="E36" s="186" t="inlineStr">
        <is>
          <t>50 เม็ด</t>
        </is>
      </c>
      <c r="F36" s="186" t="inlineStr">
        <is>
          <t>65 เม็ด</t>
        </is>
      </c>
      <c r="G36" s="186" t="inlineStr">
        <is>
          <t>100 เม็ด</t>
        </is>
      </c>
      <c r="H36" s="186" t="inlineStr">
        <is>
          <t>130 เม็ด</t>
        </is>
      </c>
      <c r="I36" s="186" t="inlineStr">
        <is>
          <t>200 เม็ด</t>
        </is>
      </c>
      <c r="J36" s="185" t="n">
        <v>4</v>
      </c>
      <c r="K36" s="186" t="inlineStr">
        <is>
          <t>✅ คำตอบที่ถูกต้อง: ข้อ ง. 130 เม็ด
🎯 ทำไมข้อนี้ถึงถูก:
การคำนวณจำนวนเม็ดยาที่ต้องใช้ทำได้โดยนำน้ำหนักตัวอย่างรวมที่ต้องการ หารด้วยน้ำหนักของเม็ดยาแต่ละเม็ด: น้ำหนักรวม 6.5 g เท่ากับ 6,500 mg น้ำหนักยาเม็ดละ 50 mg ดังนั้นต้องใช้ยาเม็ดจำนวน = 6,500 mg หารด้วย 50 mg ต่อเม็ด เท่ากับ 130 เม็ด
🔍 ข้ออื่นผิดเพราะอะไร:
• ข้อ ก.: 50 เม็ด จะได้น้ำหนักเพียง 50 คูณ 50 mg เท่ากับ 2.5 g
• ข้อ ข.: 65 เม็ด จะได้น้ำหนักเพียง 65 คูณ 50 mg เท่ากับ 3.25 g
• ข้อ ค.: 100 เม็ด จะได้น้ำหนัก 100 คูณ 50 mg เท่ากับ 5.0 g
• ข้อ จ.: 200 เม็ด จะได้น้ำหนัก 200 คูณ 50 mg เท่ากับ 10.0 g ซึ่งเกินปริมาณตัวอย่างที่กำหนด</t>
        </is>
      </c>
      <c r="L36" s="186" t="n"/>
      <c r="M36" s="186" t="inlineStr">
        <is>
          <t>Product Group 5: Pharmaceutical Calc</t>
        </is>
      </c>
      <c r="N36" s="186" t="inlineStr">
        <is>
          <t>5.1 Compounding adjustments</t>
        </is>
      </c>
      <c r="O36" s="185" t="inlineStr">
        <is>
          <t>Product</t>
        </is>
      </c>
      <c r="P36" s="186" t="inlineStr">
        <is>
          <t>[SOURCE: ข้อสอบจริง PLE CC1 (Product) ปี 2566 Day 2 ข้อ 52]</t>
        </is>
      </c>
      <c r="Q36" s="185" t="inlineStr">
        <is>
          <t>ข้อสอบจริง</t>
        </is>
      </c>
      <c r="R36" s="185" t="inlineStr">
        <is>
          <t>2566</t>
        </is>
      </c>
      <c r="S36" s="185" t="n"/>
    </row>
    <row r="37">
      <c r="A37" s="185" t="n">
        <v>35</v>
      </c>
      <c r="B37" s="186" t="n"/>
      <c r="C37" s="186" t="inlineStr">
        <is>
          <t>ยาเม็ด Domperidone ขนาด 10 mg และยาแคปซูล Omeprazole ขนาด 25 mg (ชนิดเม็ดเคลือบทนกรดบรรจุในแคปซูล) ตามเภสัชตำรับ USP &lt;905&gt; Uniformity of Dosage Units ควรเลือกใช้วิธีใดในการทดสอบความสม่ำเสมอของหน่วยยาตามลำดับ</t>
        </is>
      </c>
      <c r="D37" s="186" t="n"/>
      <c r="E37" s="186" t="inlineStr">
        <is>
          <t>Weight variation สำหรับ Domperidone และ Weight variation สำหรับ Omeprazole</t>
        </is>
      </c>
      <c r="F37" s="186" t="inlineStr">
        <is>
          <t>Content uniformity สำหรับ Domperidone และ Content uniformity สำหรับ Omeprazole</t>
        </is>
      </c>
      <c r="G37" s="186" t="inlineStr">
        <is>
          <t>Content uniformity สำหรับ Domperidone และ Weight variation สำหรับ Omeprazole</t>
        </is>
      </c>
      <c r="H37" s="186" t="inlineStr">
        <is>
          <t>Weight variation สำหรับ Domperidone และ Content uniformity สำหรับ Omeprazole</t>
        </is>
      </c>
      <c r="I37" s="186" t="inlineStr">
        <is>
          <t>Disintegration test สำหรับ Domperidone และ Dissolution test สำหรับ Omeprazole</t>
        </is>
      </c>
      <c r="J37" s="185" t="n">
        <v>2</v>
      </c>
      <c r="K37" s="186" t="inlineStr">
        <is>
          <t>✅ คำตอบที่ถูกต้อง: ข้อ ข. Content uniformity สำหรับ Domperidone และ Content uniformity สำหรับ Omeprazole
🎯 ทำไมข้อนี้ถึงถูก:
ตามเภสัชตำรับ USP &lt;905&gt; Uniformity of Dosage Units กำหนดว่าการจะเลือกใช้วิธี Weight variation ได้ ตัวยาสำคัญต้องมีขนาดตั้งแต่ 25 mg ขึ้นไป และต้องมีสัดส่วนคิดเป็นไม่น้อยกว่า 25% ต่อน้ำหนักรวมของหน่วยยา สำหรับ Domperidone 10 mg มีขนาดยาน้อยกว่า 25 mg จึงต้องใช้วิธี Content uniformity ส่วน Omeprazole 25 mg แม้ตัวยาจะเท่ากับ 25 mg แต่ตัวยาถูกเตรียมในรูป enteric-coated pellets บรรจุแคปซูล ซึ่งสัดส่วนตัวยาสำคัญเทียบกับน้ำหนักผงยารวมในแคปซูลมีค่าน้อยกว่า 25% w/w จึงต้องใช้วิธี Content uniformity เช่นเดียวกัน
🔍 ข้ออื่นผิดเพราะอะไร:
• ข้อ ก.: Weight variation ไม่สามารถใช้ได้กับ Domperidone 10 mg เนื่องจากขนาดยาน้อยกว่า 25 mg
• ข้อ ค.: Weight variation ไม่สามารถใช้กับ Omeprazole 25 mg capsules ได้ เนื่องจากสัดส่วนของตัวยาน้อยกว่า 25% ของน้ำหนักรวม
• ข้อ ง.: ผิดทั้งการใช้ Weight variation กับ Domperidone ซึ่งขนาดยาต่ำกว่าเกณฑ์ 25 mg
• ข้อ จ.: Disintegration และ Dissolution เป็นการทดสอบคุณสมบัติการแตกตัวและการละลาย ไม่ใช่การทดสอบความสม่ำเสมอของหน่วยยาตาม USP &lt;905&gt;</t>
        </is>
      </c>
      <c r="L37" s="186" t="n"/>
      <c r="M37" s="186" t="inlineStr">
        <is>
          <t>Product Group 5: Pharmaceutical Calc</t>
        </is>
      </c>
      <c r="N37" s="186" t="inlineStr">
        <is>
          <t>5.4 Uniformity of Dosage Units</t>
        </is>
      </c>
      <c r="O37" s="185" t="inlineStr">
        <is>
          <t>Product</t>
        </is>
      </c>
      <c r="P37" s="186" t="inlineStr">
        <is>
          <t>[SOURCE: ข้อสอบจริง PLE CC1 (Product) ปี 2566 Day 2 ข้อ 71] [RECONSTRUCTED: ปรับแต่งและเติมเต็มบริบทโจทย์เพื่อความสมบูรณ์]</t>
        </is>
      </c>
      <c r="Q37" s="185" t="inlineStr">
        <is>
          <t>ข้อสอบจริง</t>
        </is>
      </c>
      <c r="R37" s="185" t="inlineStr">
        <is>
          <t>2566</t>
        </is>
      </c>
      <c r="S37" s="185" t="n"/>
    </row>
    <row r="38">
      <c r="A38" s="185" t="n">
        <v>36</v>
      </c>
      <c r="B38" s="186" t="n"/>
      <c r="C38" s="186" t="inlineStr">
        <is>
          <t>แพทย์สั่งจ่าย Potassium chloride (KCl) Oral Solution ความเข้มข้น 40 mEq ต่อ 1 ช้อนโต๊ะ (15 mL) ปริมาตรรวม 60 mL เภสัชกรจะต้องชั่งผงเกลือ KCl ปริมาณกี่กรัมเพื่อนำมาเตรียมตำรับดังกล่าว (กำหนดให้ Molecular Weight ของ KCl = 74.5 g/mol)</t>
        </is>
      </c>
      <c r="D38" s="186" t="n"/>
      <c r="E38" s="186" t="inlineStr">
        <is>
          <t>1.2 g</t>
        </is>
      </c>
      <c r="F38" s="186" t="inlineStr">
        <is>
          <t>3.0 g</t>
        </is>
      </c>
      <c r="G38" s="186" t="inlineStr">
        <is>
          <t>6.0 g</t>
        </is>
      </c>
      <c r="H38" s="186" t="inlineStr">
        <is>
          <t>11.9 g (ประมาณ 12 g)</t>
        </is>
      </c>
      <c r="I38" s="186" t="inlineStr">
        <is>
          <t>23.8 g (ประมาณ 24 g)</t>
        </is>
      </c>
      <c r="J38" s="185" t="n">
        <v>4</v>
      </c>
      <c r="K38" s="186" t="inlineStr">
        <is>
          <t>✅ คำตอบที่ถูกต้อง: ข้อ ง. 11.9 g (ประมาณ 12 g)
🎯 ทำไมข้อนี้ถึงถูก:
การคำนวณหาปริมาณผงเกลือ KCl มีขั้นตอนดังนี้: ปริมาตรรวม 60 mL คิดเป็น 60 หาร 15 = 4 ช้อนโต๊ะ ดังนั้นต้องการ KCl ทั้งสิ้น = 4 คูณ 40 mEq = 160 mEq เนื่องจาก KCl แตกตัวให้ K+ และ Cl- ซึ่งมี valence = 1 ทำให้ 1 mEq = 1 mmol ดังนั้น 160 mEq = 160 mmol น้ำหนัก KCl ที่ต้องใช้ = 160 mmol คูณ 74.5 mg/mmol = 11,920 mg หรือประมาณ 11.9 - 12 กรัม
🔍 ข้ออื่นผิดเพราะอะไร:
• ข้อ ก.: 1.2 g เกิดจากความผิดพลาดในการเลื่อนตำแหน่งทศนิยม (หาร 10)
• ข้อ ข.: 3.0 g เป็นปริมาณ KCl สำหรับเพียง 1 ช้อนโต๊ะ (40 mEq)
• ข้อ ค.: 6.0 g เป็นปริมาณ KCl สำหรับ 2 ช้อนโต๊ะ (80 mEq)
• ข้อ จ.: 23.8 g เป็นค่าที่คำนวณหากคิดปริมาตรเป็นสองเท่า</t>
        </is>
      </c>
      <c r="L38" s="186" t="n"/>
      <c r="M38" s="186" t="inlineStr">
        <is>
          <t>Product Group 5: Pharmaceutical Calc</t>
        </is>
      </c>
      <c r="N38" s="186" t="inlineStr">
        <is>
          <t>5.2 Assay &amp; Concentration</t>
        </is>
      </c>
      <c r="O38" s="185" t="inlineStr">
        <is>
          <t>Product</t>
        </is>
      </c>
      <c r="P38" s="186" t="inlineStr">
        <is>
          <t>[SOURCE: ข้อสอบจริง PLE CC1 (Product) ปี 2566 Day 2 ข้อ 91]</t>
        </is>
      </c>
      <c r="Q38" s="185" t="inlineStr">
        <is>
          <t>ข้อสอบจริง</t>
        </is>
      </c>
      <c r="R38" s="185" t="inlineStr">
        <is>
          <t>2566</t>
        </is>
      </c>
      <c r="S38" s="185" t="n"/>
    </row>
    <row r="39">
      <c r="A39" s="185" t="n">
        <v>37</v>
      </c>
      <c r="B39" s="186" t="n"/>
      <c r="C39" s="186" t="inlineStr">
        <is>
          <t>พยาบาลผสม Potassium chloride (KCl) ฉีดปริมาตร 40 mL (เทียบเท่า 80 mEq) ลงในสารละลาย Normal Saline Solution (NSS) ปริมาตร 960 mL แล้วให้สารละลายแก่ผู้ป่วยทางหลอดเลือดดำในอัตราเร็ว 80 mL ต่อชั่วโมง ผู้ป่วยจะได้รับปริมาณ KCl กี่ mEq ต่อชั่วโมง</t>
        </is>
      </c>
      <c r="D39" s="186" t="n"/>
      <c r="E39" s="186" t="inlineStr">
        <is>
          <t>3.2 mEq/hr</t>
        </is>
      </c>
      <c r="F39" s="186" t="inlineStr">
        <is>
          <t>4.8 mEq/hr</t>
        </is>
      </c>
      <c r="G39" s="186" t="inlineStr">
        <is>
          <t>6.4 mEq/hr</t>
        </is>
      </c>
      <c r="H39" s="186" t="inlineStr">
        <is>
          <t>8.0 mEq/hr</t>
        </is>
      </c>
      <c r="I39" s="186" t="inlineStr">
        <is>
          <t>10.0 mEq/hr</t>
        </is>
      </c>
      <c r="J39" s="185" t="n">
        <v>3</v>
      </c>
      <c r="K39" s="186" t="inlineStr">
        <is>
          <t>✅ คำตอบที่ถูกต้อง: ข้อ ค. 6.4 mEq/hr
🎯 ทำไมข้อนี้ถึงถูก:
ปริมาตรสารละลายทั้งหมดหลังผสม = 40 mL + 960 mL = 1,000 mL มีปริมาณ KCl ทั้งหมด 80 mEq ดังนั้นความเข้มข้นของ KCl = 80 mEq หาร 1,000 mL = 0.08 mEq/mL เมื่อให้อัตราการหยดสารละลาย 80 mL ต่อชั่วโมง ผู้ป่วยจะได้รับ KCl ในอัตรา = 80 mL/hr คูณ 0.08 mEq/mL = 6.4 mEq ต่อชั่วโมง
🔍 ข้ออื่นผิดเพราะอะไร:
• ข้อ ก.: 3.2 mEq/hr เกิดจากการคิดที่อัตราเร็วการให้เพียง 40 mL/hr
• ข้อ ข.: 4.8 mEq/hr เกิดจากการคิดที่อัตราเร็วการให้เพียง 60 mL/hr
• ข้อ ง.: 8.0 mEq/hr เกิดจากการคำนวณผิดโดยไม่ได้นำปริมาตรยา 40 mL มารวมกับ 960 mL
• ข้อ จ.: 10.0 mEq/hr เป็นตัวเลขลวงที่ไม่สอดคล้องกับสัดส่วนความเข้มข้น</t>
        </is>
      </c>
      <c r="L39" s="186" t="n"/>
      <c r="M39" s="186" t="inlineStr">
        <is>
          <t>Product Group 5: Pharmaceutical Calc</t>
        </is>
      </c>
      <c r="N39" s="186" t="inlineStr">
        <is>
          <t>5.2 Assay &amp; Concentration</t>
        </is>
      </c>
      <c r="O39" s="185" t="inlineStr">
        <is>
          <t>Product</t>
        </is>
      </c>
      <c r="P39" s="186" t="inlineStr">
        <is>
          <t>[SOURCE: ข้อสอบจริง PLE CC1 (Product) ปี 2566 Day 2 ข้อ 92]</t>
        </is>
      </c>
      <c r="Q39" s="185" t="inlineStr">
        <is>
          <t>ข้อสอบจริง</t>
        </is>
      </c>
      <c r="R39" s="185" t="inlineStr">
        <is>
          <t>2566</t>
        </is>
      </c>
      <c r="S39" s="185" t="n"/>
    </row>
    <row r="40">
      <c r="A40" s="185" t="n">
        <v>38</v>
      </c>
      <c r="B40" s="186" t="n"/>
      <c r="C40" s="186" t="inlineStr">
        <is>
          <t>ตาม Monograph การวิเคราะห์หาปริมาณตัวยาสำคัญ (Assay) ของยาเม็ด Metformin hydrochloride ขนาด 500 mg ระบุให้นำยาเม็ดจำนวน 20 เม็ดมาบดผสมเป็นเนื้อเดียวกัน แล้วชั่งผงยาที่มีปริมาณตัวยาสำคัญเทียบเท่า Metformin hydrochloride 100 mg ผู้ปฏิบัติการวิเคราะห์จะต้องชั่งน้ำหนักผงยาบดปริมาณเท่าใด</t>
        </is>
      </c>
      <c r="D40" s="186" t="n"/>
      <c r="E40" s="186" t="inlineStr">
        <is>
          <t>น้ำหนักรวมของผงยาบด 20 เม็ด หารด้วย 5</t>
        </is>
      </c>
      <c r="F40" s="186" t="inlineStr">
        <is>
          <t>น้ำหนักรวมของผงยาบด 20 เม็ด หารด้วย 20</t>
        </is>
      </c>
      <c r="G40" s="186" t="inlineStr">
        <is>
          <t>น้ำหนักรวมของผงยาบด 20 เม็ด หารด้วย 50</t>
        </is>
      </c>
      <c r="H40" s="186" t="inlineStr">
        <is>
          <t>น้ำหนักรวมของผงยาบด 20 เม็ด หารด้วย 100</t>
        </is>
      </c>
      <c r="I40" s="186" t="inlineStr">
        <is>
          <t>น้ำหนักรวมของผงยาบด 20 เม็ด คูณด้วย 0.05</t>
        </is>
      </c>
      <c r="J40" s="185" t="n">
        <v>4</v>
      </c>
      <c r="K40" s="186" t="inlineStr">
        <is>
          <t>✅ คำตอบที่ถูกต้อง: ข้อ ง. น้ำหนักรวมของผงยาบด 20 เม็ด หารด้วย 100
🎯 ทำไมข้อนี้ถึงถูก:
ปริมาณตัวยา Metformin ทั้งหมดในยา 20 เม็ด = 20 คูณ 500 mg = 10,000 mg เมื่อต้องการชั่งผงยาให้มีตัวยา Metformin 100 mg คิดเป็นสัดส่วน = 100 mg หารด้วย 10,000 mg = 1/100 ของปริมาณตัวยาทั้งหมด ดังนั้น น้ำหนักผงยาที่ต้องชั่งมาชั่งจึงเท่ากับ น้ำหนักรวมของผงยาบด 20 เม็ด หารด้วย 100
🔍 ข้ออื่นผิดเพราะอะไร:
• ข้อ ก.: หารด้วย 5 จะได้ปริมาณตัวยาเท่ากับ 10,000 หาร 5 = 2,000 mg ซึ่งมากเกินกว่าที่กำหนด
• ข้อ ข.: หารด้วย 20 จะได้ปริมาณตัวยาเท่ากับ 1 เม็ด คือ 500 mg
• ข้อ ค.: หารด้วย 50 จะได้ปริมาณตัวยาเท่ากับ 10,000 หาร 50 = 200 mg
• ข้อ จ.: คูณด้วย 0.05 มีค่าเท่ากับหารด้วย 20 ซึ่งจะได้ตัวยา 500 mg ไม่ใช่ 100 mg</t>
        </is>
      </c>
      <c r="L40" s="186" t="n"/>
      <c r="M40" s="186" t="inlineStr">
        <is>
          <t>Product Group 5: Pharmaceutical Calc</t>
        </is>
      </c>
      <c r="N40" s="186" t="inlineStr">
        <is>
          <t>5.2 Assay &amp; Concentration</t>
        </is>
      </c>
      <c r="O40" s="185" t="inlineStr">
        <is>
          <t>Product</t>
        </is>
      </c>
      <c r="P40" s="186" t="inlineStr">
        <is>
          <t>[SOURCE: ข้อสอบจริง PLE CC1 (Product) ปี 2566 Day 2 ข้อ 95]</t>
        </is>
      </c>
      <c r="Q40" s="185" t="inlineStr">
        <is>
          <t>ข้อสอบจริง</t>
        </is>
      </c>
      <c r="R40" s="185" t="inlineStr">
        <is>
          <t>2566</t>
        </is>
      </c>
      <c r="S40" s="185" t="n"/>
    </row>
    <row r="41">
      <c r="A41" s="185" t="n">
        <v>39</v>
      </c>
      <c r="B41" s="186" t="n"/>
      <c r="C41" s="186" t="inlineStr">
        <is>
          <t>เภสัชกรต้องการเตรียมสารละลาย 10% Dextrose in water (D10W) ปริมาตร 500 mL โดยมีสารละลายตั้งต้นคือ 5% Dextrose in water (D5W) และ 50% Dextrose in water (D50W) จะต้องใช้สารละลายแต่ละชนิดในปริมาตรเท่าใด</t>
        </is>
      </c>
      <c r="D41" s="186" t="n"/>
      <c r="E41" s="186" t="inlineStr">
        <is>
          <t>D5W ปริมาตร 444.4 mL ผสมกับ D50W ปริมาตร 55.6 mL</t>
        </is>
      </c>
      <c r="F41" s="186" t="inlineStr">
        <is>
          <t>D5W ปริมาตร 495.0 mL ผสมกับ D50W ปริมาตร 5.0 mL</t>
        </is>
      </c>
      <c r="G41" s="186" t="inlineStr">
        <is>
          <t>D5W ปริมาตร 400.0 mL ผสมกับ D50W ปริมาตร 100.0 mL</t>
        </is>
      </c>
      <c r="H41" s="186" t="inlineStr">
        <is>
          <t>D5W ปริมาตร 450.0 mL ผสมกับ D50W ปริมาตร 50.0 mL</t>
        </is>
      </c>
      <c r="I41" s="186" t="inlineStr">
        <is>
          <t>D5W ปริมาตร 350.0 mL ผสมกับ D50W ปริมาตร 150.0 mL</t>
        </is>
      </c>
      <c r="J41" s="185" t="n">
        <v>1</v>
      </c>
      <c r="K41" s="186" t="inlineStr">
        <is>
          <t>✅ คำตอบที่ถูกต้อง: ข้อ ก. D5W ปริมาตร 444.4 mL ผสมกับ D50W ปริมาตร 55.6 mL
🎯 ทำไมข้อนี้ถึงถูก:
คำนวณโดยใช้หลัก Alligation Alternate: สัดส่วน D50W = (10 - 5) = 5 ส่วน, สัดส่วน D5W = (50 - 10) = 40 ส่วน รวมทั้งหมด 45 ส่วน ปริมาตร D50W = (5/45) คูณ 500 = 55.56 mL (ประมาณ 55.6 mL) และปริมาตร D5W = (40/45) คูณ 500 = 444.44 mL (ประมาณ 444.4 mL)
🔍 ข้ออื่นผิดเพราะอะไร:
• ข้อ ข.: เป็นสัดส่วนที่คำนวณผิดพลาดโดยคิดว่าต้องการเพิ่มความเข้มข้นเพียงเล็กน้อย
• ข้อ ค.: หากใช้ D50W 100 mL และ D5W 400 mL จะได้ความเข้มข้นเดกซ์โทรสเท่ากับ (50 + 20) / 500 = 14% ซึ่งสูงกว่าที่ต้องการ
• ข้อ ง.: หากใช้ D50W 50 mL และ D5W 450 mL จะได้ความเข้มข้นเท่ากับ (25 + 22.5) / 500 = 9.5% ซึ่งต่ำกว่า 10%
• ข้อ จ.: สัดส่วนนี้ให้ปริมาณน้ำตาลเดกซ์โทรสสูงเกินกว่า 10% อย่างมาก</t>
        </is>
      </c>
      <c r="L41" s="186" t="n"/>
      <c r="M41" s="186" t="inlineStr">
        <is>
          <t>Product Group 5: Pharmaceutical Calc</t>
        </is>
      </c>
      <c r="N41" s="186" t="inlineStr">
        <is>
          <t>5.2 Assay &amp; Concentration</t>
        </is>
      </c>
      <c r="O41" s="185" t="inlineStr">
        <is>
          <t>Product</t>
        </is>
      </c>
      <c r="P41" s="186" t="inlineStr">
        <is>
          <t>[SOURCE: ข้อสอบจริง PLE CC1 (Product) ปี 2565 ข้อ 23]</t>
        </is>
      </c>
      <c r="Q41" s="185" t="inlineStr">
        <is>
          <t>ข้อสอบจริง</t>
        </is>
      </c>
      <c r="R41" s="185" t="inlineStr">
        <is>
          <t>2565</t>
        </is>
      </c>
      <c r="S41" s="185" t="n"/>
    </row>
    <row r="42">
      <c r="A42" s="185" t="n">
        <v>40</v>
      </c>
      <c r="B42" s="186" t="n"/>
      <c r="C42" s="186" t="inlineStr">
        <is>
          <t>สารละลาย Adrenaline (Epinephrine) ความเข้มข้น 0.01% w/v มีความหมายตรงกับความเข้มข้นในข้อใดต่อไปนี้</t>
        </is>
      </c>
      <c r="D42" s="186" t="n"/>
      <c r="E42" s="186" t="inlineStr">
        <is>
          <t>0.1 mg/mL (หรืออัตราส่วน 1:10,000)</t>
        </is>
      </c>
      <c r="F42" s="186" t="inlineStr">
        <is>
          <t>1.0 mg/mL (หรืออัตราส่วน 1:1,000)</t>
        </is>
      </c>
      <c r="G42" s="186" t="inlineStr">
        <is>
          <t>0.01 mg/mL (หรืออัตราส่วน 1:100,000)</t>
        </is>
      </c>
      <c r="H42" s="186" t="inlineStr">
        <is>
          <t>10 mg/mL (หรืออัตราส่วน 1:100)</t>
        </is>
      </c>
      <c r="I42" s="186" t="inlineStr">
        <is>
          <t>1 g/mL (หรืออัตราส่วน 1:1)</t>
        </is>
      </c>
      <c r="J42" s="185" t="n">
        <v>1</v>
      </c>
      <c r="K42" s="186" t="inlineStr">
        <is>
          <t>✅ คำตอบที่ถูกต้อง: ข้อ ก. 0.1 mg/mL (หรืออัตราส่วน 1:10,000)
🎯 ทำไมข้อนี้ถึงถูก:
Adrenaline 0.01% w/v หมายถึงมีตัวยา 0.01 g ในสารละลาย 100 mL ซึ่งเท่ากับ 10 mg ใน 100 mL หรือเท่ากับ 0.1 mg/mL คิดเป็นอัตราส่วนความแรง 1:10,000 ซึ่งเป็นความแรงมาตรฐานที่ใช้ในการกู้ชีพ CPR หรือฉีดเข้าหลอดเลือดดำ
🔍 ข้ออื่นผิดเพราะอะไร:
• ข้อ ข.: 1.0 mg/mL คิดเป็นความเข้มข้น 0.1% w/v หรืออัตราส่วน 1:1,000 ซึ่งเป็นความแรงที่ใช้ฉีดเข้ากล้ามเนื้อ (IM) รักษาภาวะ anaphylaxis
• ข้อ ค.: 0.01 mg/mL คิดเป็นความเข้มข้น 0.001% w/v หรืออัตราส่วน 1:100,000 ซึ่งมักใช้ผสมในยาชาเฉพาะที่
• ข้อ ง.: 10 mg/mL คิดเป็นความเข้มข้น 1.0% w/v หรืออัตราส่วน 1:100 ซึ่งเข้มข้นเกินกว่าขนาดยามาตรฐานอย่างมาก
• ข้อ จ.: 1 g/mL เป็นค่าความเข้มข้นที่ผิดพลาดจากการคำนวณร้อยละ</t>
        </is>
      </c>
      <c r="L42" s="186" t="inlineStr">
        <is>
          <t>cc1_product/image26.png</t>
        </is>
      </c>
      <c r="M42" s="186" t="inlineStr">
        <is>
          <t>Product Group 5: Pharmaceutical Calc</t>
        </is>
      </c>
      <c r="N42" s="186" t="inlineStr">
        <is>
          <t>5.2 Assay &amp; Concentration</t>
        </is>
      </c>
      <c r="O42" s="185" t="inlineStr">
        <is>
          <t>Product</t>
        </is>
      </c>
      <c r="P42" s="186" t="inlineStr">
        <is>
          <t>[SOURCE: ข้อสอบจริง PLE CC1 (Product) ปี 2565 ข้อ 33]</t>
        </is>
      </c>
      <c r="Q42" s="185" t="inlineStr">
        <is>
          <t>ข้อสอบจริง</t>
        </is>
      </c>
      <c r="R42" s="185" t="inlineStr">
        <is>
          <t>2565</t>
        </is>
      </c>
      <c r="S42" s="185" t="n"/>
    </row>
    <row r="43">
      <c r="A43" s="185" t="n">
        <v>41</v>
      </c>
      <c r="B43" s="186" t="n"/>
      <c r="C43" s="186" t="inlineStr">
        <is>
          <t>หากผู้ป่วยได้รับยา Aminophylline ทางหลอดเลือดดำ (IV) วัดระดับยาในเลือดเริ่มต้นได้ 68 mcg/ml ถ้า Aminophylline มี Half-life เท่ากับ 7 ชั่วโมง อยากทราบว่าจะมีระดับยาเหลือเท่าใดเมื่อเวลาผ่านไป 28 ชั่วโมง</t>
        </is>
      </c>
      <c r="D43" s="186" t="inlineStr">
        <is>
          <t>cc1_product/image68.png</t>
        </is>
      </c>
      <c r="E43" s="186" t="inlineStr">
        <is>
          <t>2.125 mcg/ml</t>
        </is>
      </c>
      <c r="F43" s="186" t="inlineStr">
        <is>
          <t>4.25 mcg/ml</t>
        </is>
      </c>
      <c r="G43" s="186" t="inlineStr">
        <is>
          <t>8.5 mcg/ml</t>
        </is>
      </c>
      <c r="H43" s="186" t="inlineStr">
        <is>
          <t>17 mcg/ml</t>
        </is>
      </c>
      <c r="I43" s="186" t="inlineStr">
        <is>
          <t>34 mcg/ml</t>
        </is>
      </c>
      <c r="J43" s="185" t="n">
        <v>2</v>
      </c>
      <c r="K43" s="186" t="inlineStr">
        <is>
          <t>✅ คำตอบที่ถูกต้อง: ข้อ ข. 4.25 mcg/ml
🎯 ทำไมข้อนี้ถึงถูก:
เวลาผ่านไป 28 ชั่วโมง คิดเป็นจำนวน 4 Half-lives (28 หาร 7 เท่ากับ 4 ครั้ง) ระดับยาจึงลดลงครึ่งหนึ่งต่อเนื่องกัน 4 ครั้ง คือ 68 ไป 34 ไป 17 ไป 8.5 และเหลือ 4.25 mcg/ml ตามหลักการกำจัดยาอันดับหนึ่ง (First-order kinetics)
🔍 ข้ออื่นผิดเพราะอะไร:
• ข้อ ก.: 2.125 mcg/ml เป็นระดับยาเมื่อเวลาผ่านไป 5 Half-lives (35 ชั่วโมง)
• ข้อ ค.: 8.5 mcg/ml เป็นระดับยาเมื่อเวลาผ่านไป 3 Half-lives (21 ชั่วโมง)
• ข้อ ง.: 17 mcg/ml เป็นระดับยาเมื่อเวลาผ่านไป 2 Half-lives (14 ชั่วโมง)
• ข้อ จ.: 34 mcg/ml เป็นระดับยาเมื่อเวลาผ่านไปเพียง 1 Half-life (7 ชั่วโมง)</t>
        </is>
      </c>
      <c r="L43" s="186" t="n"/>
      <c r="M43" s="186" t="inlineStr">
        <is>
          <t>Product Group 5: Pharmaceutical Calc</t>
        </is>
      </c>
      <c r="N43" s="186" t="inlineStr">
        <is>
          <t>5.1 Compounding adjustments</t>
        </is>
      </c>
      <c r="O43" s="185" t="inlineStr">
        <is>
          <t>Product</t>
        </is>
      </c>
      <c r="P43" s="186" t="inlineStr">
        <is>
          <t>[SOURCE: ข้อสอบจริง PLE CC1 (Product) ปี 2564 ข้อ 1]</t>
        </is>
      </c>
      <c r="Q43" s="185" t="inlineStr">
        <is>
          <t>ข้อสอบจริง</t>
        </is>
      </c>
      <c r="R43" s="185" t="inlineStr">
        <is>
          <t>2564</t>
        </is>
      </c>
      <c r="S43" s="185" t="n"/>
    </row>
    <row r="44">
      <c r="A44" s="185" t="n">
        <v>42</v>
      </c>
      <c r="B44" s="186" t="n"/>
      <c r="C44" s="186" t="inlineStr">
        <is>
          <t>ฉลากยา Clotrimazole cream ระบุว่าเนื้อครีม 1 กรัมประกอบด้วยตัวยา Clotrimazole 10 มิลลิกรัม หากเภสัชกรโรงงานฝ่ายผลิตต้องการเตรียมครีมนี้ปริมาณ 50 กิโลกรัม จะต้องใช้ผงตัวยา Clotrimazole ปริมาณเท่าใด</t>
        </is>
      </c>
      <c r="D44" s="186" t="n"/>
      <c r="E44" s="186" t="inlineStr">
        <is>
          <t>500 กรัม</t>
        </is>
      </c>
      <c r="F44" s="186" t="inlineStr">
        <is>
          <t>50 กรัม</t>
        </is>
      </c>
      <c r="G44" s="186" t="inlineStr">
        <is>
          <t>5 กิโลกรัม</t>
        </is>
      </c>
      <c r="H44" s="186" t="inlineStr">
        <is>
          <t>500 มิลลิกรัม</t>
        </is>
      </c>
      <c r="I44" s="186" t="inlineStr">
        <is>
          <t>50,000 มิลลิกรัม</t>
        </is>
      </c>
      <c r="J44" s="185" t="n">
        <v>1</v>
      </c>
      <c r="K44" s="186" t="inlineStr">
        <is>
          <t>✅ คำตอบที่ถูกต้อง: ข้อ ก. 500 กรัม
🎯 ทำไมข้อนี้ถึงถูก:
ความเข้มข้น 10 mg ต่อ 1 g คิดเป็น 1% w/w (1 กรัมในเนื้อยา 100 กรัม) ดังนั้นในเนื้อครีม 50 กิโลกรัม (50,000 กรัม) จะต้องใช้ตัวยาสำคัญเท่ากับ 50,000 คูณ 0.01 เท่ากับ 500 กรัม
🔍 ข้ออื่นผิดเพราะอะไร:
• ข้อ ข.: 50 กรัม คิดเป็นความเข้มข้นเพียง 0.1% w/w
• ข้อ ค.: 5 กิโลกรัม คิดเป็นความเข้มข้นสูงถึง 10% w/w
• ข้อ ง.: 500 มิลลิกรัม (0.5 กรัม) เป็นปริมาณตัวยาในเนื้อครีมเพียง 50 กรัม
• ข้อ จ.: 50,000 มิลลิกรัม คิดเป็น 50 กรัม ซึ่งต่ำกว่าปริมาณที่ถูกต้อง 10 เท่า</t>
        </is>
      </c>
      <c r="L44" s="186" t="n"/>
      <c r="M44" s="186" t="inlineStr">
        <is>
          <t>Product Group 5: Pharmaceutical Calc</t>
        </is>
      </c>
      <c r="N44" s="186" t="inlineStr">
        <is>
          <t>5.2 Assay &amp; Concentration</t>
        </is>
      </c>
      <c r="O44" s="185" t="inlineStr">
        <is>
          <t>Product</t>
        </is>
      </c>
      <c r="P44" s="186" t="inlineStr">
        <is>
          <t>[SOURCE: ข้อสอบจริง PLE CC1 (Product) ปี 2564 ข้อ 23]</t>
        </is>
      </c>
      <c r="Q44" s="185" t="inlineStr">
        <is>
          <t>ข้อสอบจริง</t>
        </is>
      </c>
      <c r="R44" s="185" t="inlineStr">
        <is>
          <t>2564</t>
        </is>
      </c>
      <c r="S44" s="185" t="n"/>
    </row>
    <row r="45">
      <c r="A45" s="185" t="n">
        <v>43</v>
      </c>
      <c r="B45" s="186" t="n"/>
      <c r="C45" s="186" t="inlineStr">
        <is>
          <t>ผู้ป่วยได้รับใบสั่งยา Nystatin oral suspension 100,000 Units/ml รับประทานครั้งละ 1/2 ช้อนชา วันละ 4 ครั้ง เป็นเวลา 4 วัน หากในห้องยามีผลิตภัณฑ์ยานี้ขนาดบรรจุขวดละ 12 มิลลิลิตร จะต้องจ่ายยาให้แก่ผู้ป่วยทั้งหมดกี่ขวดจึงจะเพียงพอต่อการรักษาตามคำสั่งแพทย์</t>
        </is>
      </c>
      <c r="D45" s="186" t="n"/>
      <c r="E45" s="186" t="inlineStr">
        <is>
          <t>2 ขวด</t>
        </is>
      </c>
      <c r="F45" s="186" t="inlineStr">
        <is>
          <t>3 ขวด</t>
        </is>
      </c>
      <c r="G45" s="186" t="inlineStr">
        <is>
          <t>4 ขวด</t>
        </is>
      </c>
      <c r="H45" s="186" t="inlineStr">
        <is>
          <t>5 ขวด</t>
        </is>
      </c>
      <c r="I45" s="186" t="inlineStr">
        <is>
          <t>6 ขวด</t>
        </is>
      </c>
      <c r="J45" s="185" t="n">
        <v>3</v>
      </c>
      <c r="K45" s="186" t="inlineStr">
        <is>
          <t>✅ คำตอบที่ถูกต้อง: ข้อ ค. 4 ขวด
🎯 ทำไมข้อนี้ถึงถูก:
ขนาดยา 1/2 ช้อนชา เท่ากับ 2.5 มิลลิลิตร รับประทานวันละ 4 ครั้ง คิดเป็นปริมาตรวันละ 10 มิลลิลิตร รับประทานติดต่อกัน 4 วัน รวมปริมาตรยาที่ต้องใช้ทั้งหมดเท่ากับ 40 มิลลิลิตร เมื่อนำมาหารด้วยขนาดบรรจุขวดละ 12 มิลลิลิตร จะได้ 3.33 ขวด จึงต้องจ่ายยาจำนวน 4 ขวดเต็มเพื่อให้ครอบคลุมการรักษาครบตามคำสั่งแพทย์
🔍 ข้ออื่นผิดเพราะอะไร:
• ข้อ ก.: 2 ขวด บรรจุรวม 24 มิลลิลิตร ไม่เพียงพอต่อการรักษา
• ข้อ ข.: 3 ขวด บรรจุรวม 36 มิลลิลิตร ยังขาดอยู่อีก 4 มิลลิลิตร ทำให้คนไข้ทานยาไม่ครบตามแพทย์สั่ง
• ข้อ ง.: 5 ขวด มีปริมาตร 60 มิลลิลิตร เป็นการจ่ายยาเกินความจำเป็น
• ข้อ จ.: 6 ขวด จ่ายยาเกินความจำเป็นอย่างมาก</t>
        </is>
      </c>
      <c r="L45" s="186" t="n"/>
      <c r="M45" s="186" t="inlineStr">
        <is>
          <t>Product Group 5: Pharmaceutical Calc</t>
        </is>
      </c>
      <c r="N45" s="186" t="inlineStr">
        <is>
          <t>5.1 Compounding adjustments</t>
        </is>
      </c>
      <c r="O45" s="185" t="inlineStr">
        <is>
          <t>Product</t>
        </is>
      </c>
      <c r="P45" s="186" t="inlineStr">
        <is>
          <t>[SOURCE: ข้อสอบจริง PLE CC1 (Product) ปี 2564 ข้อ 27]</t>
        </is>
      </c>
      <c r="Q45" s="185" t="inlineStr">
        <is>
          <t>ข้อสอบจริง</t>
        </is>
      </c>
      <c r="R45" s="185" t="inlineStr">
        <is>
          <t>2564</t>
        </is>
      </c>
      <c r="S45" s="185" t="n"/>
    </row>
    <row r="46">
      <c r="A46" s="185" t="n">
        <v>44</v>
      </c>
      <c r="B46" s="186" t="n"/>
      <c r="C46" s="186" t="inlineStr">
        <is>
          <t>ข้อมูลการทดสอบความสม่ำเสมอของหน่วยยา (Uniformity of dosage units) ของยาเม็ด Meloxicam 10 mg ตามข้อกำหนด USP บท 905 ในขั้นที่ 1 (จำนวน 10 เม็ด) พบว่ามีค่าเฉลี่ยของปริมาณตัวยาสำคัญเท่ากับ 99.5% ของฉลาก อยากทราบว่าค่าตัวแปร k และค่าเป้าหมาย M ที่ต้องนำมาใช้คำนวณหาค่าการยอมรับ (Acceptance Value; AV) มีค่าเท่าใด</t>
        </is>
      </c>
      <c r="D46" s="186" t="inlineStr">
        <is>
          <t>cc1_product/image74.png</t>
        </is>
      </c>
      <c r="E46" s="186" t="inlineStr">
        <is>
          <t>k เท่ากับ 2.4 และ M เท่ากับ 98.5%</t>
        </is>
      </c>
      <c r="F46" s="186" t="inlineStr">
        <is>
          <t>k เท่ากับ 2.4 และ M เท่ากับ 101.8%</t>
        </is>
      </c>
      <c r="G46" s="186" t="inlineStr">
        <is>
          <t>k เท่ากับ 2.4 และ M เท่ากับ 99.8%</t>
        </is>
      </c>
      <c r="H46" s="186" t="inlineStr">
        <is>
          <t>k เท่ากับ 2.0 และ M เท่ากับ 98.5%</t>
        </is>
      </c>
      <c r="I46" s="186" t="inlineStr">
        <is>
          <t>k เท่ากับ 2.0 และ M เท่ากับ 101.8%</t>
        </is>
      </c>
      <c r="J46" s="185" t="n">
        <v>1</v>
      </c>
      <c r="K46" s="186" t="inlineStr">
        <is>
          <t>✅ คำตอบที่ถูกต้อง: ข้อ ก. k เท่ากับ 2.4 และ M เท่ากับ 98.5%
🎯 ทำไมข้อนี้ถึงถูก:
ตามเกณฑ์ USP บท 905 ในการทดสอบขั้นแรกที่สุ่มตัวอย่าง n เท่ากับ 10 หน่วย จะใช้ค่าคงที่ k เท่ากับ 2.4 (หากทดสอบ 30 หน่วย k จะเท่ากับ 2.0) และสำหรับเกณฑ์การคำนวณค่า M กำหนดตามเงื่อนไขของค่าเฉลี่ยตัวอย่างสอดคล้องกับข้อกำหนดมาตรฐานที่ระบุไว้ในตัวเลือก ก
🔍 ข้ออื่นผิดเพราะอะไร:
• ข้อ ข.: ค่า M เท่ากับ 101.8% เกินขอบเขตมาตรฐานของเกณฑ์ที่ยอมรับ
• ข้อ ค.: ไม่สอดคล้องกับข้อกำหนดเกณฑ์ตัวแปร M
• ข้อ ง.: ค่า k เท่ากับ 2.0 ใช้สำหรับการทดสอบในขั้นที่สองเมื่อสุ่มตัวอย่างครบ 30 หน่วย (n เท่ากับ 30) ไม่ใช่ขั้นแรกที่ n เท่ากับ 10
• ข้อ จ.: ค่า k เท่ากับ 2.0 ใช้สำหรับตัวอย่าง 30 หน่วย</t>
        </is>
      </c>
      <c r="L46" s="186" t="n"/>
      <c r="M46" s="186" t="inlineStr">
        <is>
          <t>Product Group 5: Pharmaceutical Calc</t>
        </is>
      </c>
      <c r="N46" s="186" t="inlineStr">
        <is>
          <t>5.4 Uniformity of Dosage Units</t>
        </is>
      </c>
      <c r="O46" s="185" t="inlineStr">
        <is>
          <t>Product</t>
        </is>
      </c>
      <c r="P46" s="186" t="inlineStr">
        <is>
          <t>[SOURCE: ข้อสอบจริง PLE CC1 (Product) ปี 2564 ข้อ 35]</t>
        </is>
      </c>
      <c r="Q46" s="185" t="inlineStr">
        <is>
          <t>ข้อสอบจริง</t>
        </is>
      </c>
      <c r="R46" s="185" t="inlineStr">
        <is>
          <t>2564</t>
        </is>
      </c>
      <c r="S46" s="185" t="n"/>
    </row>
    <row r="47">
      <c r="A47" s="185" t="n">
        <v>45</v>
      </c>
      <c r="B47" s="186" t="n"/>
      <c r="C47" s="186" t="inlineStr">
        <is>
          <t>ยาแคปซูล Doxycycline hydrate มีขนาดเทียบเท่าตัวยาออกฤทธิ์ Doxycycline 100 มิลลิกรัมต่อแคปซูล หากแพทย์สั่งให้ผู้ป่วยรับประทานครั้งละ 1 แคปซูล วันละ 2 ครั้ง เป็นเวลา 2 สัปดาห์ ผู้ป่วยจะได้รับยา Doxycycline รวมทั้งหมดกี่กรัม</t>
        </is>
      </c>
      <c r="D47" s="186" t="n"/>
      <c r="E47" s="186" t="inlineStr">
        <is>
          <t>1.0 กรัม</t>
        </is>
      </c>
      <c r="F47" s="186" t="inlineStr">
        <is>
          <t>1.4 กรัม</t>
        </is>
      </c>
      <c r="G47" s="186" t="inlineStr">
        <is>
          <t>2.8 กรัม</t>
        </is>
      </c>
      <c r="H47" s="186" t="inlineStr">
        <is>
          <t>4.2 กรัม</t>
        </is>
      </c>
      <c r="I47" s="186" t="inlineStr">
        <is>
          <t>5.6 กรัม</t>
        </is>
      </c>
      <c r="J47" s="185" t="n">
        <v>3</v>
      </c>
      <c r="K47" s="186" t="inlineStr">
        <is>
          <t>✅ คำตอบที่ถูกต้อง: ข้อ ค. 2.8 กรัม
🎯 ทำไมข้อนี้ถึงถูก:
ระยะเวลา 2 สัปดาห์ คิดเป็น 14 วัน รับประทานวันละ 2 ครั้ง รวมได้รับยาทั้งสิ้น 28 แคปซูล (14 คูณ 2 เท่ากับ 28 มื้อ) แต่ละแคปซูลมีตัวยา 100 มิลลิกรัม รวมปริมาณยาทั้งหมดเท่ากับ 28 คูณ 100 เท่ากับ 2,800 มิลลิกรัม คิดเป็น 2.8 กรัม
🔍 ข้ออื่นผิดเพราะอะไร:
• ข้อ ก.: 1.0 กรัม เท่ากับ 1,000 มิลลิกรัม เป็นปริมาณยาสำหรับ 5 วัน
• ข้อ ข.: 1.4 กรัม เท่ากับ 1,400 มิลลิกรัม เป็นปริมาณยาสำหรับ 1 สัปดาห์ (7 วัน)
• ข้อ ง.: 4.2 กรัม เท่ากับ 4,200 มิลลิกรัม เป็นปริมาณยาสำหรับ 3 สัปดาห์
• ข้อ จ.: 5.6 กรัม เท่ากับ 5,600 มิลลิกรัม เป็นปริมาณยาสำหรับ 4 สัปดาห์</t>
        </is>
      </c>
      <c r="L47" s="186" t="n"/>
      <c r="M47" s="186" t="inlineStr">
        <is>
          <t>Product Group 5: Pharmaceutical Calc</t>
        </is>
      </c>
      <c r="N47" s="186" t="inlineStr">
        <is>
          <t>5.1 Compounding adjustments</t>
        </is>
      </c>
      <c r="O47" s="185" t="inlineStr">
        <is>
          <t>Product</t>
        </is>
      </c>
      <c r="P47" s="186" t="inlineStr">
        <is>
          <t>[SOURCE: ข้อสอบจริง PLE CC1 (Product) ปี 2564 ข้อ 36]</t>
        </is>
      </c>
      <c r="Q47" s="185" t="inlineStr">
        <is>
          <t>ข้อสอบจริง</t>
        </is>
      </c>
      <c r="R47" s="185" t="inlineStr">
        <is>
          <t>2564</t>
        </is>
      </c>
      <c r="S47" s="185" t="n"/>
    </row>
    <row r="48">
      <c r="A48" s="185" t="n">
        <v>46</v>
      </c>
      <c r="B48" s="186" t="n"/>
      <c r="C48" s="186" t="inlineStr">
        <is>
          <t>ยาฉีด Terramycin (Oxytetracycline HCl) ขนาดความเข้มข้น 50 มิลลิกรัมต่อมิลลิลิตร บรรจุในขวดแก้วขนาด 10 มิลลิลิตร หากแพทย์มีคำสั่งให้บริหารยาขนาด 25 มิลลิกรัม ทางกล้ามเนื้อ (IM) จะต้องดูดยาฉีดปริมาตรกี่มิลลิลิตร</t>
        </is>
      </c>
      <c r="D48" s="186" t="n"/>
      <c r="E48" s="186" t="inlineStr">
        <is>
          <t>0.1 มิลลิลิตร</t>
        </is>
      </c>
      <c r="F48" s="186" t="inlineStr">
        <is>
          <t>0.25 มิลลิลิตร</t>
        </is>
      </c>
      <c r="G48" s="186" t="inlineStr">
        <is>
          <t>0.5 มิลลิลิตร</t>
        </is>
      </c>
      <c r="H48" s="186" t="inlineStr">
        <is>
          <t>1.0 มิลลิลิตร</t>
        </is>
      </c>
      <c r="I48" s="186" t="inlineStr">
        <is>
          <t>2.0 มิลลิลิตร</t>
        </is>
      </c>
      <c r="J48" s="185" t="n">
        <v>3</v>
      </c>
      <c r="K48" s="186" t="inlineStr">
        <is>
          <t>✅ คำตอบที่ถูกต้อง: ข้อ ค. 0.5 มิลลิลิตร
🎯 ทำไมข้อนี้ถึงถูก:
จากสูตร ปริมาตรยา เท่ากับ ขนาดที่ต้องการ หารด้วย ความเข้มข้นของยา ดังนั้น ปริมาตรยา เท่ากับ 25 มิลลิกรัม หารด้วย 50 มิลลิกรัมต่อมิลลิลิตร ได้เท่ากับ 0.5 มิลลิลิตร
🔍 ข้ออื่นผิดเพราะอะไร:
• ข้อ ก.: 0.1 มิลลิลิตร จะมีตัวยาเพียง 5 มิลลิกรัม
• ข้อ ข.: 0.25 มิลลิลิตร จะมีตัวยาเพียง 12.5 มิลลิกรัม
• ข้อ ง.: 1.0 มิลลิลิตร จะมีตัวยา 50 มิลลิกรัม ซึ่งเกินขนาดที่สั่ง 2 เท่า
• ข้อ จ.: 2.0 มิลลิลิตร จะมีตัวยา 100 มิลลิกรัม</t>
        </is>
      </c>
      <c r="L48" s="186" t="n"/>
      <c r="M48" s="186" t="inlineStr">
        <is>
          <t>Product Group 5: Pharmaceutical Calc</t>
        </is>
      </c>
      <c r="N48" s="186" t="inlineStr">
        <is>
          <t>5.2 Assay &amp; Concentration</t>
        </is>
      </c>
      <c r="O48" s="185" t="inlineStr">
        <is>
          <t>Product</t>
        </is>
      </c>
      <c r="P48" s="186" t="inlineStr">
        <is>
          <t>[SOURCE: ข้อสอบจริง PLE CC1 (Product) ปี 2564 ข้อ 41]</t>
        </is>
      </c>
      <c r="Q48" s="185" t="inlineStr">
        <is>
          <t>ข้อสอบจริง</t>
        </is>
      </c>
      <c r="R48" s="185" t="inlineStr">
        <is>
          <t>2564</t>
        </is>
      </c>
      <c r="S48" s="185" t="n"/>
    </row>
    <row r="49">
      <c r="A49" s="185" t="n">
        <v>47</v>
      </c>
      <c r="B49" s="186" t="n"/>
      <c r="C49" s="186" t="inlineStr">
        <is>
          <t>การวิเคราะห์ปริมาณตัวยาสำคัญในยาเม็ด A (ระบุความแรง 40 มิลลิกรัมต่อเม็ด) โดยสุ่มตัวอย่างยาเม็ด A จำนวน 20 เม็ดมาชั่งน้ำหนักรวมได้ 1.000 กรัม จากนั้นนำมาบดเป็นผงละเอียดแล้วชั่งผงยามา 0.0125 กรัม นำมาละลายและเจือจางเพื่อวัดค่าการดูดกลืนแสง จากสมการเส้นมาตรฐาน y เท่ากับ 0.05x พบว่าตัวอย่างมีความเข้มข้นที่วัดได้เท่ากับ 11 ไมโครกรัมต่อมิลลิลิตร อยากทราบว่ายานี้มีปริมาณตัวยาสำคัญคิดเป็นกี่เปอร์เซ็นต์ของที่ระบุบนฉลาก (% Label amount)</t>
        </is>
      </c>
      <c r="D49" s="186" t="inlineStr">
        <is>
          <t>cc1_product/image79.png</t>
        </is>
      </c>
      <c r="E49" s="186" t="inlineStr">
        <is>
          <t>120%</t>
        </is>
      </c>
      <c r="F49" s="186" t="inlineStr">
        <is>
          <t>110%</t>
        </is>
      </c>
      <c r="G49" s="186" t="inlineStr">
        <is>
          <t>100%</t>
        </is>
      </c>
      <c r="H49" s="186" t="inlineStr">
        <is>
          <t>90%</t>
        </is>
      </c>
      <c r="I49" s="186" t="inlineStr">
        <is>
          <t>80%</t>
        </is>
      </c>
      <c r="J49" s="185" t="n">
        <v>2</v>
      </c>
      <c r="K49" s="186" t="inlineStr">
        <is>
          <t>✅ คำตอบที่ถูกต้อง: ข้อ ข. 110%
🎯 ทำไมข้อนี้ถึงถูก:
น้ำหนักเฉลี่ยต่อเม็ด เท่ากับ 1.000 กรัม หาร 20 เท่ากับ 0.050 กรัม (50 มก.) ซึ่งมีตัวยาตามฉลาก 40 มก. ผงยาที่ชั่งมา 0.0125 กรัม คิดเป็นสัดส่วน 1 ใน 4 ของเม็ดยา จึงควรมีตัวยาสำคัญตามทฤษฎีเท่ากับ 10 มิลลิกรัม เมื่อเจือจางตามขั้นตอนแล้วคำนวณความเข้มข้นตามทฤษฎีได้ 10 ไมโครกรัมต่อมิลลิลิตร แต่ความเข้มข้นจริงที่วัดได้คือ 11 ไมโครกรัมต่อมิลลิลิตร ดังนั้นคิดเป็นร้อยละของฉลาก เท่ากับ (11 หาร 10) คูณ 100 เท่ากับ 110%
🔍 ข้ออื่นผิดเพราะอะไร:
• ข้อ ก.: 120% เป็นการคำนวณที่ได้ค่าความเข้มข้นจริงสูงเกินไป
• ข้อ ค.: 100% คิดจากความเข้มข้น 10 ไมโครกรัมต่อมิลลิลิตร ซึ่งต่ำกว่าค่าที่วัดได้จริง
• ข้อ ง.: 90% เกิดจากการนำค่า 10 ลบ 1 แล้วไปคิดกลับผิดทิศทาง
• ข้อ จ.: 80% เป็นค่าที่คำนวณต่ำกว่าความเป็นจริง</t>
        </is>
      </c>
      <c r="L49" s="186" t="n"/>
      <c r="M49" s="186" t="inlineStr">
        <is>
          <t>Product Group 5: Pharmaceutical Calc</t>
        </is>
      </c>
      <c r="N49" s="186" t="inlineStr">
        <is>
          <t>5.2 Assay &amp; Concentration</t>
        </is>
      </c>
      <c r="O49" s="185" t="inlineStr">
        <is>
          <t>Product</t>
        </is>
      </c>
      <c r="P49" s="186" t="inlineStr">
        <is>
          <t>[SOURCE: ข้อสอบจริง PLE CC1 (Product) ปี 2564 ข้อ 63]</t>
        </is>
      </c>
      <c r="Q49" s="185" t="inlineStr">
        <is>
          <t>ข้อสอบจริง</t>
        </is>
      </c>
      <c r="R49" s="185" t="inlineStr">
        <is>
          <t>2564</t>
        </is>
      </c>
      <c r="S49" s="185" t="n"/>
    </row>
    <row r="50">
      <c r="A50" s="185" t="n">
        <v>48</v>
      </c>
      <c r="B50" s="186" t="n"/>
      <c r="C50" s="186" t="inlineStr">
        <is>
          <t>สาร Ferrous sulfate (FeSO4) มีมวลโมเลกุลเท่ากับ 152 กรัมต่อโมล หากต้องการเตรียมสารละลายความเข้มข้น 0.2 โมลาร์ (Molar) ปริมาตร 1 ลิตร จะต้องชั่งผงยา FeSO4 หนักกี่กรัม</t>
        </is>
      </c>
      <c r="D50" s="186" t="n"/>
      <c r="E50" s="186" t="inlineStr">
        <is>
          <t>7.6 กรัม</t>
        </is>
      </c>
      <c r="F50" s="186" t="inlineStr">
        <is>
          <t>15.2 กรัม</t>
        </is>
      </c>
      <c r="G50" s="186" t="inlineStr">
        <is>
          <t>22.8 กรัม</t>
        </is>
      </c>
      <c r="H50" s="186" t="inlineStr">
        <is>
          <t>30.4 กรัม</t>
        </is>
      </c>
      <c r="I50" s="186" t="inlineStr">
        <is>
          <t>60.8 กรัม</t>
        </is>
      </c>
      <c r="J50" s="185" t="n">
        <v>4</v>
      </c>
      <c r="K50" s="186" t="inlineStr">
        <is>
          <t>✅ คำตอบที่ถูกต้อง: ข้อ ง. 30.4 กรัม
🎯 ทำไมข้อนี้ถึงถูก:
จากสูตร น้ำหนักสาร (กรัม) เท่ากับ ความเข้มข้นโมลาร์ (mol/L) คูณ ปริมาตร (L) คูณ มวลโมเลกุล (g/mol) จะได้ น้ำหนัก FeSO4 เท่ากับ 0.2 คูณ 1 คูณ 152 ได้เท่ากับ 30.4 กรัม
🔍 ข้ออื่นผิดเพราะอะไร:
• ข้อ ก.: 7.6 กรัม เป็นน้ำหนักสำหรับเตรียมความเข้มข้นเพียง 0.05 โมลาร์
• ข้อ ข.: 15.2 กรัม เป็นน้ำหนักสำหรับเตรียมความเข้มข้น 0.1 โมลาร์
• ข้อ ค.: 22.8 กรัม เป็นน้ำหนักสำหรับเตรียมความเข้มข้น 0.15 โมลาร์
• ข้อ จ.: 60.8 กรัม เป็นน้ำหนักสำหรับเตรียมความเข้มข้น 0.4 โมลาร์</t>
        </is>
      </c>
      <c r="L50" s="186" t="n"/>
      <c r="M50" s="186" t="inlineStr">
        <is>
          <t>Product Group 5: Pharmaceutical Calc</t>
        </is>
      </c>
      <c r="N50" s="186" t="inlineStr">
        <is>
          <t>5.2 Assay &amp; Concentration</t>
        </is>
      </c>
      <c r="O50" s="185" t="inlineStr">
        <is>
          <t>Product</t>
        </is>
      </c>
      <c r="P50" s="186" t="inlineStr">
        <is>
          <t>[SOURCE: ข้อสอบจริง PLE CC1 (Product) ปี 2564 ข้อ 76]</t>
        </is>
      </c>
      <c r="Q50" s="185" t="inlineStr">
        <is>
          <t>ข้อสอบจริง</t>
        </is>
      </c>
      <c r="R50" s="185" t="inlineStr">
        <is>
          <t>2564</t>
        </is>
      </c>
      <c r="S50" s="185" t="n"/>
    </row>
    <row r="51">
      <c r="A51" s="185" t="n">
        <v>49</v>
      </c>
      <c r="B51" s="186" t="n"/>
      <c r="C51" s="186" t="inlineStr">
        <is>
          <t>ผู้ป่วยหญิงไทยมีน้ำหนักตัว 60 กิโลกรัม และมีส่วนสูง 150 เซนติเมตร อยากทราบว่าผู้ป่วยรายนี้มีค่าดัชนีมวลกาย (Body Mass Index; BMI) เท่ากับเท่าใด</t>
        </is>
      </c>
      <c r="D51" s="186" t="n"/>
      <c r="E51" s="186" t="inlineStr">
        <is>
          <t>20.0 กิโลกรัมต่อตารางเมตร</t>
        </is>
      </c>
      <c r="F51" s="186" t="inlineStr">
        <is>
          <t>24.5 กิโลกรัมต่อตารางเมตร</t>
        </is>
      </c>
      <c r="G51" s="186" t="inlineStr">
        <is>
          <t>26.7 กิโลกรัมต่อตารางเมตร</t>
        </is>
      </c>
      <c r="H51" s="186" t="inlineStr">
        <is>
          <t>28.5 กิโลกรัมต่อตารางเมตร</t>
        </is>
      </c>
      <c r="I51" s="186" t="inlineStr">
        <is>
          <t>30.0 กิโลกรัมต่อตารางเมตร</t>
        </is>
      </c>
      <c r="J51" s="185" t="n">
        <v>3</v>
      </c>
      <c r="K51" s="186" t="inlineStr">
        <is>
          <t>✅ คำตอบที่ถูกต้อง: ข้อ ค. 26.7 กิโลกรัมต่อตารางเมตร
🎯 ทำไมข้อนี้ถึงถูก:
ดัชนีมวลกายคำนวณจากสูตร น้ำหนักตัว (กิโลกรัม) หารด้วย ส่วนสูงยกกำลังสอง (เมตรยกกำลังสอง) ส่วนสูง 150 ซม. เท่ากับ 1.5 เมตร ดังนั้น BMI เท่ากับ 60 หารด้วย (1.5 คูณ 1.5) ได้เท่ากับ 60 หารด้วย 2.25 เท่ากับ 26.67 หรือประมาณ 26.7 กิโลกรัมต่อตารางเมตร
🔍 ข้ออื่นผิดเพราะอะไร:
• ข้อ ก.: 20.0 กิโลกรัมต่อตารางเมตร ต่ำกว่าความเป็นจริง
• ข้อ ข.: 24.5 กิโลกรัมต่อตารางเมตร เป็นค่าที่คำนวณคลาดเคลื่อน
• ข้อ ง.: 28.5 กิโลกรัมต่อตารางเมตร สูงกว่าค่าที่คำนวณได้จริง
• ข้อ จ.: 30.0 กิโลกรัมต่อตารางเมตร สูงกว่าความเป็นจริง</t>
        </is>
      </c>
      <c r="L51" s="186" t="n"/>
      <c r="M51" s="186" t="inlineStr">
        <is>
          <t>Product Group 5: Pharmaceutical Calc</t>
        </is>
      </c>
      <c r="N51" s="186" t="inlineStr">
        <is>
          <t>5.1 Compounding adjustments</t>
        </is>
      </c>
      <c r="O51" s="185" t="inlineStr">
        <is>
          <t>Product</t>
        </is>
      </c>
      <c r="P51" s="186" t="inlineStr">
        <is>
          <t>[SOURCE: ข้อสอบจริง PLE CC1 (Product) ปี 2564 ข้อ 88]</t>
        </is>
      </c>
      <c r="Q51" s="185" t="inlineStr">
        <is>
          <t>ข้อสอบจริง</t>
        </is>
      </c>
      <c r="R51" s="185" t="inlineStr">
        <is>
          <t>2564</t>
        </is>
      </c>
      <c r="S51" s="185" t="n"/>
    </row>
    <row r="52">
      <c r="A52" s="185" t="n">
        <v>50</v>
      </c>
      <c r="B52" s="186" t="n"/>
      <c r="C52" s="186" t="inlineStr">
        <is>
          <t>ผงยา X หนัก 150 มิลลิกรัม ตรวจวิเคราะห์พบว่ามีปริมาณตัวยาสำคัญอยู่ 142 มิลลิกรัม และมีปริมาณความชื้น (Water content) เท่ากับ 4.72% อยากทราบว่าผงยานี้จะมีปริมาณตัวยาสำคัญคิดเทียบกับน้ำหนักแห้งปราศจากน้ำ (On the dried basis) คิดเป็นกี่เปอร์เซ็นต์ของค่าที่ระบุบนฉลาก</t>
        </is>
      </c>
      <c r="D52" s="186" t="inlineStr">
        <is>
          <t>cc1_product/image84.png</t>
        </is>
      </c>
      <c r="E52" s="186" t="inlineStr">
        <is>
          <t>90.4%</t>
        </is>
      </c>
      <c r="F52" s="186" t="inlineStr">
        <is>
          <t>94.7%</t>
        </is>
      </c>
      <c r="G52" s="186" t="inlineStr">
        <is>
          <t>95.7%</t>
        </is>
      </c>
      <c r="H52" s="186" t="inlineStr">
        <is>
          <t>98.9%</t>
        </is>
      </c>
      <c r="I52" s="186" t="inlineStr">
        <is>
          <t>100.5%</t>
        </is>
      </c>
      <c r="J52" s="185" t="n">
        <v>4</v>
      </c>
      <c r="K52" s="186" t="inlineStr">
        <is>
          <t>✅ คำตอบที่ถูกต้อง: ข้อ ง. 98.9%
🎯 ทำไมข้อนี้ถึงถูก:
น้ำหนักผงยาแห้งปราศจากน้ำ เท่ากับ 150 คูณ (1 ลบ 0.0472) เท่ากับ 150 คูณ 0.9528 เท่ากับ 142.92 มิลลิกรัม เมื่อนำปริมาณตัวยาสำคัญ 142 มิลลิกรัม มาหารด้วยน้ำหนักผงยาแห้ง 142.92 มิลลิกรัม แล้วคูณด้วย 100 จะได้เท่ากับ 98.9% on the dried basis
🔍 ข้ออื่นผิดเพราะอะไร:
• ข้อ ก.: 90.4% เป็นค่าที่คำนวณต่ำกว่าความเป็นจริงมาก
• ข้อ ข.: 94.7% เป็นค่าร้อยละของตัวยาในผงยาชื้นเริ่มต้น (142 หาร 150 คูณ 100) โดยยังไม่ได้หักปริมาณน้ำออกตามเกณฑ์ on dried basis
• ข้อ ค.: 95.7% คำนวณคลาดเคลื่อนจากการนำตัวเลขความชื้นไปลบผิดวิธี
• ข้อ จ.: 100.5% เกินกว่าปริมาณความแรงจริงของตัวยา</t>
        </is>
      </c>
      <c r="L52" s="186" t="n"/>
      <c r="M52" s="186" t="inlineStr">
        <is>
          <t>Product Group 5: Pharmaceutical Calc</t>
        </is>
      </c>
      <c r="N52" s="186" t="inlineStr">
        <is>
          <t>5.1 Compounding adjustments</t>
        </is>
      </c>
      <c r="O52" s="185" t="inlineStr">
        <is>
          <t>Product</t>
        </is>
      </c>
      <c r="P52" s="186" t="inlineStr">
        <is>
          <t>[SOURCE: ข้อสอบจริง PLE CC1 (Product) ปี 2564 ข้อ 94]</t>
        </is>
      </c>
      <c r="Q52" s="185" t="inlineStr">
        <is>
          <t>ข้อสอบจริง</t>
        </is>
      </c>
      <c r="R52" s="185" t="inlineStr">
        <is>
          <t>2564</t>
        </is>
      </c>
      <c r="S52" s="185" t="n"/>
    </row>
    <row r="53">
      <c r="A53" s="185" t="n">
        <v>51</v>
      </c>
      <c r="B53" s="186" t="inlineStr">
        <is>
          <t>จากสูตรตำรับยาหยอดตา:
สาร A: 0.05 g (ค่า E = 0.16)
สาร T: 0.04 g (ค่า E = 0.25)
สาร B: 0.01 g (ค่า E = 0.16)
Sodium chloride (NaCl): X g
Distilled water qs to: 100 mL</t>
        </is>
      </c>
      <c r="C53" s="186" t="inlineStr">
        <is>
          <t>จงคำนวณหาปริมาณ Sodium chloride (X) ที่ต้องเติมลงในสูตรตำรับนี้เพื่อให้ได้สารละลาย Isotonic solution (กำหนดให้ 0.9% NaCl เป็น Isotonic solution)</t>
        </is>
      </c>
      <c r="D53" s="186" t="n"/>
      <c r="E53" s="186" t="inlineStr">
        <is>
          <t>0.330 g</t>
        </is>
      </c>
      <c r="F53" s="186" t="inlineStr">
        <is>
          <t>0.440 g</t>
        </is>
      </c>
      <c r="G53" s="186" t="inlineStr">
        <is>
          <t>0.720 g</t>
        </is>
      </c>
      <c r="H53" s="186" t="inlineStr">
        <is>
          <t>0.880 g</t>
        </is>
      </c>
      <c r="I53" s="186" t="inlineStr">
        <is>
          <t>0.900 g</t>
        </is>
      </c>
      <c r="J53" s="185" t="n">
        <v>4</v>
      </c>
      <c r="K53" s="186" t="inlineStr">
        <is>
          <t>✅ คำตอบที่ถูกต้อง: ข้อ ง. 0.880 g
🎯 ทำไมข้อนี้ถึงถูก:
คำนวณหาปริมาณ NaCl equivalent รวมของตัวยาทั้งหมด: (0.05 คูณ 0.16) + (0.04 คูณ 0.25) + (0.01 คูณ 0.16) = 0.008 + 0.010 + 0.0016 = 0.0196 g ดังนั้นปริมาณ NaCl ที่ต้องเติมใน 100 mL คือ 0.9 - 0.0196 = 0.8804 g หรือประมาณ 0.880 g
🔍 ข้ออื่นผิดเพราะอะไร:
• ข้อ ก.: ผิด เป็นค่าที่คำนวณผิดพลาดจากการใช้สูตรปรับ isotonicity ที่ไม่ถูกต้อง
• ข้อ ข.: ผิด เป็นค่าตัวเลขลวงที่เกิดจากการลืมคูณสัดส่วนปริมาตรหรือคิดค่าน้ำหนักผิดพลาด
• ข้อ ค.: ผิด เกิดจากการคำนวณผลรวมค่า E-equivalent ของตัวยาผิดพลาด
• ข้อ จ.: ผิด 0.900 g คือปริมาณ NaCl สำหรับน้ำบริสุทธิ์ล้วน 100 mL โดยไม่ได้หักลบแรงดันออสโมติกของตัวยาสำคัญทั้งสามตัวออก</t>
        </is>
      </c>
      <c r="L53" s="186" t="n"/>
      <c r="M53" s="186" t="inlineStr">
        <is>
          <t>Product Group 5: Pharmaceutical Calc</t>
        </is>
      </c>
      <c r="N53" s="186" t="inlineStr">
        <is>
          <t>5.1 Compounding adjustments</t>
        </is>
      </c>
      <c r="O53" s="185" t="inlineStr">
        <is>
          <t>Product</t>
        </is>
      </c>
      <c r="P53" s="186" t="inlineStr">
        <is>
          <t>[SOURCE: ข้อสอบจริง PLE CC1 (Product) ปี 2564 ข้อ 98]</t>
        </is>
      </c>
      <c r="Q53" s="185" t="inlineStr">
        <is>
          <t>ข้อสอบจริง</t>
        </is>
      </c>
      <c r="R53" s="185" t="inlineStr">
        <is>
          <t>2564</t>
        </is>
      </c>
      <c r="S53" s="185" t="n"/>
    </row>
    <row r="54">
      <c r="A54" s="185" t="n">
        <v>52</v>
      </c>
      <c r="B54" s="186" t="n"/>
      <c r="C54" s="186" t="inlineStr">
        <is>
          <t>จากข้อกำหนด USP Monograph: Acyclovir contains not less than 98.5 percent and not more than 101.0 percent of C8H11N5O3, calculated on the anhydrous basis. หากนำผงตัวอย่างมาชั่งหนัก 150 mg ตรวจพบปริมาณ Acyclovir เท่ากับ 140 mg และมีความชื้น (Water content) เท่ากับ 4.27% ตัวอย่างนี้ผ่านเกณฑ์มาตรฐานหรือไม่ และมีปริมาณร้อยละของตัวยาสำคัญต่อน้ำหนักผงแห้งเท่าใด</t>
        </is>
      </c>
      <c r="D54" s="186" t="inlineStr">
        <is>
          <t>cc1_product/image86.png</t>
        </is>
      </c>
      <c r="E54" s="186" t="inlineStr">
        <is>
          <t>ผ่านเกณฑ์มาตรฐาน เพราะมีปริมาณตัวยาสำคัญ 98.8% on anhydrous basis</t>
        </is>
      </c>
      <c r="F54" s="186" t="inlineStr">
        <is>
          <t>ผ่านเกณฑ์มาตรฐาน เพราะมีปริมาณตัวยาสำคัญ 99.6% on anhydrous basis</t>
        </is>
      </c>
      <c r="G54" s="186" t="inlineStr">
        <is>
          <t>ผ่านเกณฑ์มาตรฐาน เพราะมีปริมาณตัวยาสำคัญ 97.5% on anhydrous basis</t>
        </is>
      </c>
      <c r="H54" s="186" t="inlineStr">
        <is>
          <t>ไม่ผ่านเกณฑ์มาตรฐาน เพราะมีปริมาณตัวยาสำคัญ 97.5% on anhydrous basis ซึ่งต่ำกว่า 98.5%</t>
        </is>
      </c>
      <c r="I54" s="186" t="inlineStr">
        <is>
          <t>ไม่ผ่านเกณฑ์มาตรฐาน เพราะมีปริมาณตัวยาสำคัญ 93.3% on anhydrous basis ซึ่งต่ำกว่า 98.5%</t>
        </is>
      </c>
      <c r="J54" s="185" t="n">
        <v>4</v>
      </c>
      <c r="K54" s="186" t="inlineStr">
        <is>
          <t>✅ คำตอบที่ถูกต้อง: ข้อ ง. ไม่ผ่านเกณฑ์มาตรฐาน เพราะมีปริมาณตัวยาสำคัญ 97.5% on anhydrous basis ซึ่งต่ำกว่า 98.5%
🎯 ทำไมข้อนี้ถึงถูก:
คำนวณน้ำหนักตัวอย่างแบบแห้ง (Dry weight): 150 คูณ (100 - 4.27) / 100 = 143.595 mg คิดเป็นร้อยละของตัวยาสำคัญต่อน้ำหนักผงแห้ง = (140 / 143.595) คูณ 100 = 97.496% หรือ 97.5% ซึ่งต่ำกว่าเกณฑ์ USP ที่ระบุ Not less than 98.5% จึงไม่ผ่านเกณฑ์มาตรฐาน
🔍 ข้ออื่นผิดเพราะอะไร:
• ข้อ ก.: ผิด เป็นตัวเลขจากการคำนวณที่ไม่ได้หักปริมาณน้ำออกอย่างถูกต้อง
• ข้อ ข.: ผิด เป็นตัวเลขที่เกิดจากการบวกทบค่าความชื้นกลับเข้าไปแทนการปรับสัดส่วนน้ำหนักแห้ง
• ข้อ ค.: ผิด แม้จะคำนวณได้ 97.5% ถูกต้อง แต่สรุปผลผิด เพราะเกณฑ์ระบุไว้ชัดเจนว่าต้องไม่น้อยกว่า 98.5%
• ข้อ จ.: ผิด 93.3% เกิดจากการนำ 140 หารด้วย 150 mg ตรงๆ โดยลืมคำนวณบนฐานน้ำหนักแห้ง (Anhydrous basis)</t>
        </is>
      </c>
      <c r="L54" s="186" t="n"/>
      <c r="M54" s="186" t="inlineStr">
        <is>
          <t>Product Group 5: Pharmaceutical Calc</t>
        </is>
      </c>
      <c r="N54" s="186" t="inlineStr">
        <is>
          <t>5.1 Compounding adjustments</t>
        </is>
      </c>
      <c r="O54" s="185" t="inlineStr">
        <is>
          <t>Product</t>
        </is>
      </c>
      <c r="P54" s="186" t="inlineStr">
        <is>
          <t>[SOURCE: ข้อสอบจริง PLE CC1 (Product) ปี 2564 ข้อ 102]</t>
        </is>
      </c>
      <c r="Q54" s="185" t="inlineStr">
        <is>
          <t>ข้อสอบจริง</t>
        </is>
      </c>
      <c r="R54" s="185" t="inlineStr">
        <is>
          <t>2564</t>
        </is>
      </c>
      <c r="S54" s="185" t="n"/>
    </row>
    <row r="55">
      <c r="A55" s="185" t="n">
        <v>53</v>
      </c>
      <c r="B55" s="186" t="n"/>
      <c r="C55" s="186" t="inlineStr">
        <is>
          <t>ครีม Betamethasone valerate ความเข้มข้น 0.1% w/w ตรวจวิเคราะห์ได้ปริมาณตัวยาคิดเป็น 100% of label amount หากตักครีมนี้มาหนัก 1 กรัม จะมีตัวยาสำคัญ Betamethasone valerate ปริมาณเท่าใด</t>
        </is>
      </c>
      <c r="D55" s="186" t="n"/>
      <c r="E55" s="186" t="inlineStr">
        <is>
          <t>Betamethasone 1 mg</t>
        </is>
      </c>
      <c r="F55" s="186" t="inlineStr">
        <is>
          <t>Betamethasone 10 mg</t>
        </is>
      </c>
      <c r="G55" s="186" t="inlineStr">
        <is>
          <t>Betamethasone valerate 0.1 mg</t>
        </is>
      </c>
      <c r="H55" s="186" t="inlineStr">
        <is>
          <t>Betamethasone valerate 1 mg</t>
        </is>
      </c>
      <c r="I55" s="186" t="inlineStr">
        <is>
          <t>Betamethasone valerate 10 mg</t>
        </is>
      </c>
      <c r="J55" s="185" t="n">
        <v>4</v>
      </c>
      <c r="K55" s="186" t="inlineStr">
        <is>
          <t>✅ คำตอบที่ถูกต้อง: ข้อ ง. Betamethasone valerate 1 mg
🎯 ทำไมข้อนี้ถึงถูก:
ความเข้มข้น 0.1% w/w หมายถึงมีตัวยา Betamethasone valerate 0.1 g ในครีม 100 g หรือ 100 mg ในครีม 100 g เมื่อคิดในครีม 1 g จะมีตัวยาเท่ากับ 100 mg หาร 100 = 1 mg ของ Betamethasone valerate
🔍 ข้ออื่นผิดเพราะอะไร:
• ข้อ ก.: ผิด ตัวยาในตำรับระบุอยู่ในรูปเกลือเอสเทอร์ Betamethasone valerate มิใช่ Betamethasone base
• ข้อ ข.: ผิด คำนวณปริมาณตัวยาสูงเกินจริงไป 10 เท่า
• ข้อ ค.: ผิด 0.1 mg เป็นปริมาณที่เกิดจากการหารด้วย 100 ซ้ำซ้อน
• ข้อ จ.: ผิด 10 mg เป็นปริมาณตัวยาในเนื้อครีม 10 กรัม มิใช่ 1 กรัม</t>
        </is>
      </c>
      <c r="L55" s="186" t="n"/>
      <c r="M55" s="186" t="inlineStr">
        <is>
          <t>Product Group 5: Pharmaceutical Calc</t>
        </is>
      </c>
      <c r="N55" s="186" t="inlineStr">
        <is>
          <t>5.2 Assay &amp; Concentration</t>
        </is>
      </c>
      <c r="O55" s="185" t="inlineStr">
        <is>
          <t>Product</t>
        </is>
      </c>
      <c r="P55" s="186" t="inlineStr">
        <is>
          <t>[SOURCE: ข้อสอบจริง PLE CC1 (Product) ปี 2564 ข้อ 106]</t>
        </is>
      </c>
      <c r="Q55" s="185" t="inlineStr">
        <is>
          <t>ข้อสอบจริง</t>
        </is>
      </c>
      <c r="R55" s="185" t="inlineStr">
        <is>
          <t>2564</t>
        </is>
      </c>
      <c r="S55" s="185" t="n"/>
    </row>
    <row r="56">
      <c r="A56" s="185" t="n">
        <v>54</v>
      </c>
      <c r="B56" s="186" t="n"/>
      <c r="C56" s="186" t="inlineStr">
        <is>
          <t>เภสัชกรต้องการเตรียม Atenolol extemporaneous oral suspension ความเข้มข้น 0.2% w/v (2 mg/mL) ปริมาตร 50 mL โดยเตรียมจากยาเม็ด Atenolol ขนาด 25 mg ต่อเม็ด จะต้องใช้ยาเม็ด Atenolol ทั้งหมดกี่เม็ด</t>
        </is>
      </c>
      <c r="D56" s="186" t="n"/>
      <c r="E56" s="186" t="inlineStr">
        <is>
          <t>2 เม็ด</t>
        </is>
      </c>
      <c r="F56" s="186" t="inlineStr">
        <is>
          <t>3 เม็ด</t>
        </is>
      </c>
      <c r="G56" s="186" t="inlineStr">
        <is>
          <t>4 เม็ด</t>
        </is>
      </c>
      <c r="H56" s="186" t="inlineStr">
        <is>
          <t>5 เม็ด</t>
        </is>
      </c>
      <c r="I56" s="186" t="inlineStr">
        <is>
          <t>6 เม็ด</t>
        </is>
      </c>
      <c r="J56" s="185" t="n">
        <v>3</v>
      </c>
      <c r="K56" s="186" t="inlineStr">
        <is>
          <t>✅ คำตอบที่ถูกต้อง: ข้อ ค. 4 เม็ด
🎯 ทำไมข้อนี้ถึงถูก:
ความเข้มข้น 0.2% w/v ในปริมาตร 50 mL ต้องใช้ตัวยา Atenolol = (0.2 g / 100 mL) คูณ 50 mL = 0.1 g หรือ 100 mg เมื่อใช้ยาเม็ดขนาด 25 mg ต่อเม็ด จะต้องใช้จำนวนเม็ด = 100 mg / 25 mg = 4 เม็ด
🔍 ข้ออื่นผิดเพราะอะไร:
• ข้อ ก.: ผิด 2 เม็ด ให้ตัวยาเพียง 50 mg ซึ่งได้ความเข้มข้นเพียง 0.1% w/v (1 mg/mL)
• ข้อ ข.: ผิด 3 เม็ด ให้ตัวยา 75 mg ไม่ตรงตามความต้องการของตำรับ
• ข้อ ง.: ผิด 5 เม็ด ให้ตัวยา 125 mg ซึ่งเกินกว่าสูตรตำรับที่กำหนด
• ข้อ จ.: ผิด 6 เม็ด ให้ตัวยา 150 mg ได้ขนาดยาสูงเกินมาตรฐาน</t>
        </is>
      </c>
      <c r="L56" s="186" t="n"/>
      <c r="M56" s="186" t="inlineStr">
        <is>
          <t>Product Group 5: Pharmaceutical Calc</t>
        </is>
      </c>
      <c r="N56" s="186" t="inlineStr">
        <is>
          <t>5.2 Assay &amp; Concentration</t>
        </is>
      </c>
      <c r="O56" s="185" t="inlineStr">
        <is>
          <t>Product</t>
        </is>
      </c>
      <c r="P56" s="186" t="inlineStr">
        <is>
          <t>[SOURCE: ข้อสอบจริง PLE CC1 (Product) ปี 2564 ข้อ 108] [RECONSTRUCTED: ปรับแต่งและเติมเต็มบริบทโจทย์เพื่อความสมบูรณ์]</t>
        </is>
      </c>
      <c r="Q56" s="185" t="inlineStr">
        <is>
          <t>ข้อสอบจริง</t>
        </is>
      </c>
      <c r="R56" s="185" t="inlineStr">
        <is>
          <t>2564</t>
        </is>
      </c>
      <c r="S56" s="185" t="n"/>
    </row>
    <row r="57">
      <c r="A57" s="185" t="n">
        <v>55</v>
      </c>
      <c r="B57" s="186" t="n"/>
      <c r="C57" s="186" t="inlineStr">
        <is>
          <t>ตามเกณฑ์มาตรฐาน USP monograph ระบุว่า Acyclovir contains not less than 98.0 percent and not more than 101.0 percent of C8H11N5O3, calculated on the anhydrous basis. หากชั่งผงตัวอย่างยามาหนัก 150 mg ตรวจพบปริมาณ Acyclovir เท่ากับ 140 mg และมีความชื้น 4.27% จงคำนวณหาร้อยละของปริมาณ Acyclovir ต่อน้ำหนักผงแห้ง (Anhydrous basis)</t>
        </is>
      </c>
      <c r="D57" s="186" t="inlineStr">
        <is>
          <t>cc1_product/image86.png</t>
        </is>
      </c>
      <c r="E57" s="186" t="inlineStr">
        <is>
          <t>90.00%</t>
        </is>
      </c>
      <c r="F57" s="186" t="inlineStr">
        <is>
          <t>90.40%</t>
        </is>
      </c>
      <c r="G57" s="186" t="inlineStr">
        <is>
          <t>94.70%</t>
        </is>
      </c>
      <c r="H57" s="186" t="inlineStr">
        <is>
          <t>97.49%</t>
        </is>
      </c>
      <c r="I57" s="186" t="inlineStr">
        <is>
          <t>99.35%</t>
        </is>
      </c>
      <c r="J57" s="185" t="n">
        <v>4</v>
      </c>
      <c r="K57" s="186" t="inlineStr">
        <is>
          <t>✅ คำตอบที่ถูกต้อง: ข้อ ง. 97.49%
🎯 ทำไมข้อนี้ถึงถูก:
คำนวณน้ำหนักผงแห้งโดยหักน้ำ 4.27% ออก: 150 คูณ (100 - 4.27) / 100 = 143.595 mg คิดเป็นร้อยละของ Acyclovir บนฐานน้ำหนักแห้ง = (140 / 143.595) คูณ 100 = 97.496% หรือประมาณ 97.49%
🔍 ข้ออื่นผิดเพราะอะไร:
• ข้อ ก.: ผิด เกิดจากการคำนวณลืมปรับค่าน้ำหนักแห้งและปัดเศษผิดพลาด
• ข้อ ข.: ผิด เกิดจากการนำค่าความชื้นไปลบออกจากปริมาณตัวยาโดยตรง
• ข้อ ค.: ผิด 94.70% เกิดจากการคำนวณสัดส่วนคลาดเคลื่อน
• ข้อ จ.: ผิด 99.35% เกิดจากการใช้ค่าน้ำหนักตัวยา 142 mg แทนค่าจริง 140 mg ในการคำนวณ</t>
        </is>
      </c>
      <c r="L57" s="186" t="n"/>
      <c r="M57" s="186" t="inlineStr">
        <is>
          <t>Product Group 5: Pharmaceutical Calc</t>
        </is>
      </c>
      <c r="N57" s="186" t="inlineStr">
        <is>
          <t>5.1 Compounding adjustments</t>
        </is>
      </c>
      <c r="O57" s="185" t="inlineStr">
        <is>
          <t>Product</t>
        </is>
      </c>
      <c r="P57" s="186" t="inlineStr">
        <is>
          <t>[SOURCE: ข้อสอบจริง PLE CC1 (Product) ปี 2564 ข้อ 114]</t>
        </is>
      </c>
      <c r="Q57" s="185" t="inlineStr">
        <is>
          <t>ข้อสอบจริง</t>
        </is>
      </c>
      <c r="R57" s="185" t="inlineStr">
        <is>
          <t>2564</t>
        </is>
      </c>
      <c r="S57" s="185" t="n"/>
    </row>
    <row r="58">
      <c r="A58" s="185" t="n">
        <v>56</v>
      </c>
      <c r="B58" s="186" t="n"/>
      <c r="C58" s="186" t="inlineStr">
        <is>
          <t>แพทย์สั่งเตรียม Enalapril extemporaneous oral solution ความเข้มข้น 1.5 mg/mL ปริมาตร 60 mL ให้แก่ผู้ป่วยเด็ก โดยเตรียมจากยาเม็ด Enalapril maleate ขนาด 10 mg ต่อเม็ด จะต้องใช้ยาเม็ด Enalapril ทั้งหมดกี่เม็ด</t>
        </is>
      </c>
      <c r="D58" s="186" t="n"/>
      <c r="E58" s="186" t="inlineStr">
        <is>
          <t>7 เม็ด</t>
        </is>
      </c>
      <c r="F58" s="186" t="inlineStr">
        <is>
          <t>8 เม็ด</t>
        </is>
      </c>
      <c r="G58" s="186" t="inlineStr">
        <is>
          <t>9 เม็ด</t>
        </is>
      </c>
      <c r="H58" s="186" t="inlineStr">
        <is>
          <t>10 เม็ด</t>
        </is>
      </c>
      <c r="I58" s="186" t="inlineStr">
        <is>
          <t>11 เม็ด</t>
        </is>
      </c>
      <c r="J58" s="185" t="n">
        <v>3</v>
      </c>
      <c r="K58" s="186" t="inlineStr">
        <is>
          <t>✅ คำตอบที่ถูกต้อง: ข้อ ค. 9 เม็ด
🎯 ทำไมข้อนี้ถึงถูก:
คำนวณปริมาณตัวยา Enalapril ทั้งหมดที่ต้องใช้: 1.5 mg/mL คูณ 60 mL = 90 mg เมื่อใช้ยาเม็ดขนาด 10 mg ต่อเม็ด จะต้องใช้จำนวนเม็ด = 90 mg / 10 mg = 9 เม็ด
🔍 ข้ออื่นผิดเพราะอะไร:
• ข้อ ก.: ผิด 7 เม็ด ได้ปริมาณตัวยาเพียง 70 mg ได้ความเข้มข้นต่ำกว่าคำสั่งแพทย์
• ข้อ ข.: ผิด 8 เม็ด ได้ปริมาณตัวยา 80 mg ไม่เพียงพอต่อการเตรียมสารละลาย 60 mL ที่ความเข้มข้น 1.5 mg/mL
• ข้อ ง.: ผิด 10 เม็ด ได้ปริมาณตัวยา 100 mg สูงเกินกว่าความต้องการ
• ข้อ จ.: ผิด 11 เม็ด ได้ตัวยา 110 mg ขนาดยาสูงเกินเกณฑ์</t>
        </is>
      </c>
      <c r="L58" s="186" t="n"/>
      <c r="M58" s="186" t="inlineStr">
        <is>
          <t>Product Group 5: Pharmaceutical Calc</t>
        </is>
      </c>
      <c r="N58" s="186" t="inlineStr">
        <is>
          <t>5.2 Assay &amp; Concentration</t>
        </is>
      </c>
      <c r="O58" s="185" t="inlineStr">
        <is>
          <t>Product</t>
        </is>
      </c>
      <c r="P58" s="186" t="inlineStr">
        <is>
          <t>[SOURCE: ข้อสอบจริง PLE CC1 (Product) ปี 2564 ข้อ 129] [RECONSTRUCTED: ปรับแต่งและเติมเต็มบริบทโจทย์เพื่อความสมบูรณ์]</t>
        </is>
      </c>
      <c r="Q58" s="185" t="inlineStr">
        <is>
          <t>ข้อสอบจริง</t>
        </is>
      </c>
      <c r="R58" s="185" t="inlineStr">
        <is>
          <t>2564</t>
        </is>
      </c>
      <c r="S58" s="185" t="n"/>
    </row>
    <row r="59">
      <c r="A59" s="185" t="n">
        <v>57</v>
      </c>
      <c r="B59" s="186" t="n"/>
      <c r="C59" s="186" t="inlineStr">
        <is>
          <t>แพทย์ต้องการสั่งใช้ธาตุเหล็กในผู้ป่วยเด็กขนาด 9 mg ต่อวัน เป็นเวลา 7 วัน (ต้องการ Elemental iron รวม 63 mg) เภสัชกรต้องการเตรียมยาน้ำเชื่อม Ferrous sulfate syrup โดยบดยาเม็ด Ferrous sulfate ซึ่งแต่ละเม็ดให้ธาตุเหล็ก (Elemental iron) 60 mg จะต้องใช้ยาเม็ด Ferrous sulfate จำนวนกี่เม็ด</t>
        </is>
      </c>
      <c r="D59" s="186" t="n"/>
      <c r="E59" s="186" t="inlineStr">
        <is>
          <t>1 เม็ด</t>
        </is>
      </c>
      <c r="F59" s="186" t="inlineStr">
        <is>
          <t>2 เม็ด</t>
        </is>
      </c>
      <c r="G59" s="186" t="inlineStr">
        <is>
          <t>3 เม็ด</t>
        </is>
      </c>
      <c r="H59" s="186" t="inlineStr">
        <is>
          <t>4 เม็ด</t>
        </is>
      </c>
      <c r="I59" s="186" t="inlineStr">
        <is>
          <t>5 เม็ด</t>
        </is>
      </c>
      <c r="J59" s="185" t="n">
        <v>1</v>
      </c>
      <c r="K59" s="186" t="inlineStr">
        <is>
          <t>✅ คำตอบที่ถูกต้อง: ข้อ ก. 1 เม็ด
🎯 ทำไมข้อนี้ถึงถูก:
ปริมาณธาตุเหล็กที่ผู้ป่วยต้องการทั้งหมดตลอดการรักษา 7 วัน คือ 9 mg/day คูณ 7 วัน = 63 mg เนื่องจากยาเม็ด Ferrous sulfate 1 เม็ด ปลดปล่อยธาตุเหล็กได้ 60 mg ซึ่งใกล้เคียงอย่างยิ่งกับปริมาณ 63 mg ที่ต้องใช้ การบดยาเม็ด 1 เม็ดเพื่อเตรียมยาน้ำจึงเป็นปริมาณที่เหมาะสมและปลอดภัยที่สุด
🔍 ข้ออื่นผิดเพราะอะไร:
• ข้อ ข.: ผิด 2 เม็ด จะให้ธาตุเหล็ก 120 mg ซึ่งสูงเกือบสองเท่าของความต้องการ เกิดพิษจากธาตุเหล็กเกินได้
• ข้อ ค.: ผิด 3 เม็ด ให้ธาตุเหล็กสูงถึง 180 mg เกินขนาดการรักษาอย่างรุนแรง
• ข้อ ง.: ผิด 4 เม็ด ให้ธาตุเหล็ก 240 mg ไม่เหมาะสมกับผู้ป่วยเด็ก
• ข้อ จ.: ผิด 5 เม็ด ขนาดยาสูงเกินเกณฑ์มาตรฐานอย่างยิ่ง</t>
        </is>
      </c>
      <c r="L59" s="186" t="n"/>
      <c r="M59" s="186" t="inlineStr">
        <is>
          <t>Product Group 5: Pharmaceutical Calc</t>
        </is>
      </c>
      <c r="N59" s="186" t="inlineStr">
        <is>
          <t>5.1 Compounding adjustments</t>
        </is>
      </c>
      <c r="O59" s="185" t="inlineStr">
        <is>
          <t>Product</t>
        </is>
      </c>
      <c r="P59" s="186" t="inlineStr">
        <is>
          <t>[SOURCE: ข้อสอบจริง PLE CC1 (Product) ปี 2564 ข้อ 138] [RECONSTRUCTED: ปรับแต่งและเติมเต็มบริบทโจทย์เพื่อความสมบูรณ์]</t>
        </is>
      </c>
      <c r="Q59" s="185" t="inlineStr">
        <is>
          <t>ข้อสอบจริง</t>
        </is>
      </c>
      <c r="R59" s="185" t="inlineStr">
        <is>
          <t>2564</t>
        </is>
      </c>
      <c r="S59" s="185" t="n"/>
    </row>
    <row r="60">
      <c r="A60" s="185" t="n">
        <v>58</v>
      </c>
      <c r="B60" s="186" t="n"/>
      <c r="C60" s="186" t="inlineStr">
        <is>
          <t>เภสัชกรต้องการเตรียม Atenolol suspension ความเข้มข้น 0.2% w/v ปริมาตร 50 mL โดยเตรียมจากยาเม็ด Atenolol ขนาด 25 mg ต่อเม็ด จะต้องใช้ยาเม็ด Atenolol ทั้งหมดกี่เม็ด</t>
        </is>
      </c>
      <c r="D60" s="186" t="n"/>
      <c r="E60" s="186" t="inlineStr">
        <is>
          <t>2 เม็ด</t>
        </is>
      </c>
      <c r="F60" s="186" t="inlineStr">
        <is>
          <t>3 เม็ด</t>
        </is>
      </c>
      <c r="G60" s="186" t="inlineStr">
        <is>
          <t>4 เม็ด</t>
        </is>
      </c>
      <c r="H60" s="186" t="inlineStr">
        <is>
          <t>5 เม็ด</t>
        </is>
      </c>
      <c r="I60" s="186" t="inlineStr">
        <is>
          <t>6 เม็ด</t>
        </is>
      </c>
      <c r="J60" s="185" t="n">
        <v>3</v>
      </c>
      <c r="K60" s="186" t="inlineStr">
        <is>
          <t>✅ คำตอบที่ถูกต้อง: ข้อ ค. 4 เม็ด
🎯 ทำไมข้อนี้ถึงถูก:
คำนวณปริมาณตัวยาที่ต้องการ: (0.2 g / 100 mL) คูณ 50 mL = 0.1 g หรือ 100 mg เมื่อใช้ยาเม็ดขนาด 25 mg ต่อเม็ด จะต้องใช้จำนวนเม็ด = 100 mg / 25 mg = 4 เม็ด
🔍 ข้ออื่นผิดเพราะอะไร:
• ข้อ ก.: ผิด 2 เม็ด ให้ตัวยา 50 mg ได้ความเข้มข้นเพียง 0.1% w/v
• ข้อ ข.: ผิด 3 เม็ด ให้ตัวยา 75 mg ไม่ตรงตามสูตรตำรับ
• ข้อ ง.: ผิด 5 เม็ด ให้ตัวยา 125 mg เกินขนาดที่กำหนด
• ข้อ จ.: ผิด 6 เม็ด ให้ตัวยา 150 mg ได้ความเข้มข้น 0.3% w/v ซึ่งสูงเกินไป</t>
        </is>
      </c>
      <c r="L60" s="186" t="n"/>
      <c r="M60" s="186" t="inlineStr">
        <is>
          <t>Product Group 5: Pharmaceutical Calc</t>
        </is>
      </c>
      <c r="N60" s="186" t="inlineStr">
        <is>
          <t>5.2 Assay &amp; Concentration</t>
        </is>
      </c>
      <c r="O60" s="185" t="inlineStr">
        <is>
          <t>Product</t>
        </is>
      </c>
      <c r="P60" s="186" t="inlineStr">
        <is>
          <t>[SOURCE: ข้อสอบจริง PLE CC1 (Product) ปี 2564 ข้อ 142]</t>
        </is>
      </c>
      <c r="Q60" s="185" t="inlineStr">
        <is>
          <t>ข้อสอบจริง</t>
        </is>
      </c>
      <c r="R60" s="185" t="inlineStr">
        <is>
          <t>2564</t>
        </is>
      </c>
      <c r="S60" s="185" t="n"/>
    </row>
    <row r="61">
      <c r="A61" s="185" t="n">
        <v>59</v>
      </c>
      <c r="B61" s="186" t="inlineStr">
        <is>
          <t>จากข้อกำหนดเภสัชตำรับ USP Monograph ระบุว่า:
Acyclovir contains not less than 98.5% and not more than 101.0% of C8H11N5O3 calculated on the anhydrous basis</t>
        </is>
      </c>
      <c r="C61" s="186" t="inlineStr">
        <is>
          <t>หากชั่งตัวอย่างวัตถุดิบ Acyclovir มา 150 mg นำไปวิเคราะห์หาปริมาณตัวยาสำคัญได้ 142 mg และตรวจพบปริมาณน้ำ (Water content) เท่ากับ 4.27% วัตถุดิบนี้เมื่อคำนวณบนฐานปราศจากน้ำ (Anhydrous basis) จะมีปริมาณ Acyclovir คิดเป็นกี่เปอร์เซ็นต์</t>
        </is>
      </c>
      <c r="D61" s="186" t="n"/>
      <c r="E61" s="186" t="inlineStr">
        <is>
          <t>90.4%</t>
        </is>
      </c>
      <c r="F61" s="186" t="inlineStr">
        <is>
          <t>94.7%</t>
        </is>
      </c>
      <c r="G61" s="186" t="inlineStr">
        <is>
          <t>95.7%</t>
        </is>
      </c>
      <c r="H61" s="186" t="inlineStr">
        <is>
          <t>98.9%</t>
        </is>
      </c>
      <c r="I61" s="186" t="inlineStr">
        <is>
          <t>105.6%</t>
        </is>
      </c>
      <c r="J61" s="185" t="n">
        <v>4</v>
      </c>
      <c r="K61" s="186" t="inlineStr">
        <is>
          <t>✅ คำตอบที่ถูกต้อง: ข้อ ง. 98.9%
🎯 ทำไมข้อนี้ถึงถูก:
การคำนวณบนฐานปราศจากน้ำ (Anhydrous basis) ต้องหักน้ำหนักของน้ำออกก่อน: น้ำหนักตัวอย่างปราศจากน้ำเท่ากับ 150 mg คูณ (1 ลบ 0.0427) ได้ 143.595 mg จากนั้นคำนวณร้อยละตัวยาสำคัญเท่ากับ (142 mg หารด้วย 143.595 mg) คูณ 100 เท่ากับ 98.89% หรือประมาณ 98.9% ซึ่งผ่านเกณฑ์มาตรฐาน USP (98.5 ถึง 101.0%)
🔍 ข้ออื่นผิดเพราะอะไร:
• ข้อ ก.: 90.4% เป็นค่าที่ต่ำกว่าความเป็นจริง เกิดจากการคำนวณหักลบเปอร์เซ็นต์น้ำผิดวิธี
• ข้อ ข.: 94.7% เป็นการคิดเปอร์เซ็นต์โดยตรงจากน้ำหนักตัวอย่างเดิมที่ยังไม่ได้หักน้ำ (142 หารด้วย 150 คูณ 100 เท่ากับ 94.67%) ซึ่งเป็น As-is basis ไม่ใช่ Anhydrous basis
• ข้อ ค.: 95.7% เป็นร้อยละของเนื้อสารแห้งที่ไม่ใช่น้ำ (100 ลบ 4.27 เท่ากับ 95.73%) ไม่ใช่ปริมาณตัวยาสำคัญ Acyclovir
• ข้อ จ.: 105.6% เป็นค่าที่สูงเกินจริง เกิดจากการนำเปอร์เซ็นต์น้ำไปบวกเพิ่มหรือหารผิดวิธี</t>
        </is>
      </c>
      <c r="L61" s="186" t="n"/>
      <c r="M61" s="186" t="inlineStr">
        <is>
          <t>Product Group 5: Pharmaceutical Calc</t>
        </is>
      </c>
      <c r="N61" s="186" t="inlineStr">
        <is>
          <t>5.1 Compounding adjustments</t>
        </is>
      </c>
      <c r="O61" s="185" t="inlineStr">
        <is>
          <t>Product</t>
        </is>
      </c>
      <c r="P61" s="186" t="inlineStr">
        <is>
          <t>[SOURCE: ข้อสอบจริง PLE CC1 (Product) ปี 2563 Day 1 ข้อ 81]</t>
        </is>
      </c>
      <c r="Q61" s="185" t="inlineStr">
        <is>
          <t>ข้อสอบจริง</t>
        </is>
      </c>
      <c r="R61" s="185" t="inlineStr">
        <is>
          <t>2563</t>
        </is>
      </c>
      <c r="S61" s="185" t="n"/>
    </row>
    <row r="62">
      <c r="A62" s="185" t="n">
        <v>60</v>
      </c>
      <c r="B62" s="186" t="n"/>
      <c r="C62" s="186" t="inlineStr">
        <is>
          <t>สารประกอบ Ferrous sulfate (FeSO4) มีมวลโมเลกุล (MW) เท่ากับ 152 g/mol หากต้องการเตรียมสารละลายความเข้มข้น 0.2 Molar ปริมาตร 1 ลิตร จะต้องชั่งใช้ FeSO4 กี่กรัม</t>
        </is>
      </c>
      <c r="D62" s="186" t="n"/>
      <c r="E62" s="186" t="inlineStr">
        <is>
          <t>304 กรัม</t>
        </is>
      </c>
      <c r="F62" s="186" t="inlineStr">
        <is>
          <t>152 กรัม</t>
        </is>
      </c>
      <c r="G62" s="186" t="inlineStr">
        <is>
          <t>28.83 กรัม</t>
        </is>
      </c>
      <c r="H62" s="186" t="inlineStr">
        <is>
          <t>30.4 กรัม</t>
        </is>
      </c>
      <c r="I62" s="186" t="inlineStr">
        <is>
          <t>15.2 กรัม</t>
        </is>
      </c>
      <c r="J62" s="185" t="n">
        <v>4</v>
      </c>
      <c r="K62" s="186" t="inlineStr">
        <is>
          <t>✅ คำตอบที่ถูกต้อง: ข้อ ง. 30.4 กรัม
🎯 ทำไมข้อนี้ถึงถูก:
จากสูตรการเตรียมสารละลาย: มวลสาร (g) เท่ากับ Molar (mol/L) คูณ ปริมาตร (L) คูณ มวลโมเลกุล (g/mol) แทนค่าได้ 0.2 mol/L คูณ 1 L คูณ 152 g/mol เท่ากับ 30.4 กรัม
🔍 ข้ออื่นผิดเพราะอะไร:
• ข้อ ก.: 304 กรัม เป็นค่าที่คำนวณผิดตำแหน่งทศนิยม โดยคิดเป็นความเข้มข้น 2.0 Molar ซึ่งสูงกว่าที่ต้องการ 10 เท่า
• ข้อ ข.: 152 กรัม เป็นน้ำหนักสำหรับเตรียมความเข้มข้น 1.0 Molar ปริมาตร 1 ลิตร
• ข้อ ค.: 28.83 กรัม เป็นตัวเลขที่ไม่เกี่ยวข้องกับสูตรการคำนวณมวลโมเลกุลนี้
• ข้อ จ.: 15.2 กรัม เป็นน้ำหนักสำหรับเตรียมความเข้มข้น 0.1 Molar ปริมาตร 1 ลิตร</t>
        </is>
      </c>
      <c r="L62" s="186" t="n"/>
      <c r="M62" s="186" t="inlineStr">
        <is>
          <t>Product Group 5: Pharmaceutical Calc</t>
        </is>
      </c>
      <c r="N62" s="186" t="inlineStr">
        <is>
          <t>5.2 Assay &amp; Concentration</t>
        </is>
      </c>
      <c r="O62" s="185" t="inlineStr">
        <is>
          <t>Product</t>
        </is>
      </c>
      <c r="P62" s="186" t="inlineStr">
        <is>
          <t>[SOURCE: ข้อสอบจริง PLE CC1 (Product) ปี 2563 Day 2 ข้อ 53]</t>
        </is>
      </c>
      <c r="Q62" s="185" t="inlineStr">
        <is>
          <t>ข้อสอบจริง</t>
        </is>
      </c>
      <c r="R62" s="185" t="inlineStr">
        <is>
          <t>2563</t>
        </is>
      </c>
      <c r="S62" s="185" t="n"/>
    </row>
    <row r="63">
      <c r="A63" s="185" t="n">
        <v>61</v>
      </c>
      <c r="B63" s="186" t="n"/>
      <c r="C63" s="186" t="inlineStr">
        <is>
          <t>ในการวิเคราะห์ทางเภสัชวิเคราะห์ กำหนดความสมมูล: 1 mL ของ 0.1 N Perchloric acid เทียบเท่ากับตัวยา Salbutamol sulfate (MW = 576.70 g/mol) กี่มิลลิกรัม</t>
        </is>
      </c>
      <c r="D63" s="186" t="n"/>
      <c r="E63" s="186" t="inlineStr">
        <is>
          <t>71 mg</t>
        </is>
      </c>
      <c r="F63" s="186" t="inlineStr">
        <is>
          <t>118 mg</t>
        </is>
      </c>
      <c r="G63" s="186" t="inlineStr">
        <is>
          <t>287.35 mg</t>
        </is>
      </c>
      <c r="H63" s="186" t="inlineStr">
        <is>
          <t>576.7 mg</t>
        </is>
      </c>
      <c r="I63" s="186" t="inlineStr">
        <is>
          <t>57.67 mg</t>
        </is>
      </c>
      <c r="J63" s="185" t="n">
        <v>5</v>
      </c>
      <c r="K63" s="186" t="inlineStr">
        <is>
          <t>✅ คำตอบที่ถูกต้อง: ข้อ จ. 57.67 mg
🎯 ทำไมข้อนี้ถึงถูก:
Salbutamol sulfate 1 โมลมีมวล 576.70 g ในการไตเตรทแบบกรด-เบสในตัวทำละลายปราศจากน้ำ (Non-aqueous titration) โดยใช้ 0.1 N Perchloric acid: ปริมาณสารที่สมมูลกับ 1 mL ของ 0.1 N เท่ากับ (0.1 meq/mL) คูณ (1 mL) คูณ Equivalent weight โดยในเภสัชตำรับกำหนดอัตราส่วนความสมมูล 1 mL 0.1 N เท่ากับ 57.67 mg ของ Salbutamol sulfate (คิดจาก 0.1 mol/L คูณ 0.001 L คูณ 576.70 g/mol เท่ากับ 0.05767 g หรือ 57.67 mg)
🔍 ข้ออื่นผิดเพราะอะไร:
• ข้อ ก.: 71 mg เป็นตัวเลขที่ไม่สอดคล้องกับมวลโมเลกุลและความสมมูลของ Salbutamol sulfate
• ข้อ ข.: 118 mg เป็นตัวเลขที่มากกว่าค่าคำนวณจริงประมาณ 2 เท่า
• ข้อ ค.: 287.35 mg เป็นค่าที่คิดจากครึ่งหนึ่งของมวลโมเลกุลในสเกล 0.1 Molar 5 mL ไม่ใช่ 1 mL
• ข้อ ง.: 576.7 mg เป็นค่ามวลโมเลกุลเต็มในหน่วยมิลลิกรัม (1 mmol) ซึ่งเทียบเท่ากับ 10 mL ของ 0.1 N ไม่ใช่ 1 mL</t>
        </is>
      </c>
      <c r="L63" s="186" t="n"/>
      <c r="M63" s="186" t="inlineStr">
        <is>
          <t>Product Group 5: Pharmaceutical Calc</t>
        </is>
      </c>
      <c r="N63" s="186" t="inlineStr">
        <is>
          <t>5.1 Compounding adjustments</t>
        </is>
      </c>
      <c r="O63" s="185" t="inlineStr">
        <is>
          <t>Product</t>
        </is>
      </c>
      <c r="P63" s="186" t="inlineStr">
        <is>
          <t>[SOURCE: ข้อสอบจริง PLE CC1 (Product) ปี 2563 Day 2 ข้อ 80]</t>
        </is>
      </c>
      <c r="Q63" s="185" t="inlineStr">
        <is>
          <t>ข้อสอบจริง</t>
        </is>
      </c>
      <c r="R63" s="185" t="inlineStr">
        <is>
          <t>2563</t>
        </is>
      </c>
      <c r="S63" s="185" t="n"/>
    </row>
    <row r="64">
      <c r="A64" s="185" t="n">
        <v>62</v>
      </c>
      <c r="B64" s="186" t="n"/>
      <c r="C64" s="186" t="inlineStr">
        <is>
          <t>ยาครีม Betamethasone valerate ความเข้มข้น 0.1% w/w วิเคราะห์หาปริมาณตัวยาสำคัญได้ 100% of labeled amount หากชั่งเนื้อครีมนี้มา 1 กรัม จะมีปริมาณตัวยาสำคัญกี่มิลลิกรัม</t>
        </is>
      </c>
      <c r="D64" s="186" t="n"/>
      <c r="E64" s="186" t="inlineStr">
        <is>
          <t>Betamethasone 1 mg</t>
        </is>
      </c>
      <c r="F64" s="186" t="inlineStr">
        <is>
          <t>Betamethasone 10 mg</t>
        </is>
      </c>
      <c r="G64" s="186" t="inlineStr">
        <is>
          <t>Betamethasone valerate 0.1 mg</t>
        </is>
      </c>
      <c r="H64" s="186" t="inlineStr">
        <is>
          <t>Betamethasone valerate 1 mg</t>
        </is>
      </c>
      <c r="I64" s="186" t="inlineStr">
        <is>
          <t>Betamethasone valerate 10 mg</t>
        </is>
      </c>
      <c r="J64" s="185" t="n">
        <v>4</v>
      </c>
      <c r="K64" s="186" t="inlineStr">
        <is>
          <t>✅ คำตอบที่ถูกต้อง: ข้อ ง. Betamethasone valerate 1 mg
🎯 ทำไมข้อนี้ถึงถูก:
ความเข้มข้น 0.1% w/w หมายถึง ในเนื้อครีม 100 กรัม มีตัวยาสำคัญ Betamethasone valerate อยู่ 0.1 กรัม (เท่ากับ 100 มิลลิกรัม) ดังนั้นในเนื้อครีม 1 กรัม จะมีตัวยา Betamethasone valerate อยู่เท่ากับ (100 mg หารด้วย 100) เท่ากับ 1 mg (และต้องระบุเป็นรูปเกลือเอสเทอร์ Betamethasone valerate ตามฉลาก)
🔍 ข้ออื่นผิดเพราะอะไร:
• ข้อ ก.: Betamethasone 1 mg ไม่ถูกต้องเนื่องจากฉลาก 0.1% ระบุในรูปเกลือ Betamethasone valerate ไม่ใช่ Betamethasone base
• ข้อ ข.: Betamethasone 10 mg เป็นปริมาณที่สูงเกินจริง 10 เท่า และระบุรูปเคมีผิด
• ข้อ ค.: Betamethasone valerate 0.1 mg เป็นค่าที่ต่ำกว่าปริมาณจริง 10 เท่า
• ข้อ จ.: Betamethasone valerate 10 mg คิดจากความเข้มข้น 1.0% w/w ซึ่งสูงกว่าฉลาก 10 เท่า</t>
        </is>
      </c>
      <c r="L64" s="186" t="n"/>
      <c r="M64" s="186" t="inlineStr">
        <is>
          <t>Product Group 5: Pharmaceutical Calc</t>
        </is>
      </c>
      <c r="N64" s="186" t="inlineStr">
        <is>
          <t>5.2 Assay &amp; Concentration</t>
        </is>
      </c>
      <c r="O64" s="185" t="inlineStr">
        <is>
          <t>Product</t>
        </is>
      </c>
      <c r="P64" s="186" t="inlineStr">
        <is>
          <t>[SOURCE: ข้อสอบจริง PLE CC1 (Product) ปี 2563 Day 1 ข้อ 74]</t>
        </is>
      </c>
      <c r="Q64" s="185" t="inlineStr">
        <is>
          <t>ข้อสอบจริง</t>
        </is>
      </c>
      <c r="R64" s="185" t="inlineStr">
        <is>
          <t>2563</t>
        </is>
      </c>
      <c r="S64" s="185" t="n"/>
    </row>
    <row r="65">
      <c r="A65" s="185" t="n">
        <v>63</v>
      </c>
      <c r="B65" s="186" t="n"/>
      <c r="C65" s="186" t="inlineStr">
        <is>
          <t>ฉลากยาแขวนลอย Naproxen Oral Suspension ระบุว่า: Each teaspoonful (5 mL) contains 125 mg of Naproxen... หากเภสัชกรต้องการเตรียมยาน้ำแขวนลอย Naproxen ปริมาตร 100 mL จะต้องชั่งใช้ตัวยา Naproxen ทั้งหมดกี่กรัม</t>
        </is>
      </c>
      <c r="D65" s="186" t="n"/>
      <c r="E65" s="186" t="inlineStr">
        <is>
          <t>1.5 กรัม</t>
        </is>
      </c>
      <c r="F65" s="186" t="inlineStr">
        <is>
          <t>2.5 กรัม</t>
        </is>
      </c>
      <c r="G65" s="186" t="inlineStr">
        <is>
          <t>3.5 กรัม</t>
        </is>
      </c>
      <c r="H65" s="186" t="inlineStr">
        <is>
          <t>4.5 กรัม</t>
        </is>
      </c>
      <c r="I65" s="186" t="inlineStr">
        <is>
          <t>5.5 กรัม</t>
        </is>
      </c>
      <c r="J65" s="185" t="n">
        <v>2</v>
      </c>
      <c r="K65" s="186" t="inlineStr">
        <is>
          <t>✅ คำตอบที่ถูกต้อง: ข้อ ข. 2.5 กรัม
🎯 ทำไมข้อนี้ถึงถูก:
จากข้อกำหนด 1 ช้อนชา (Teaspoonful) เท่ากับ 5 mL มีตัวยา Naproxen 125 mg ดังนั้นความเข้มข้นของยาเท่ากับ 125 mg หารด้วย 5 mL เท่ากับ 25 mg/mL หากต้องการเตรียมปริมาตร 100 mL จะต้องใช้ Naproxen เท่ากับ 25 mg/mL คูณ 100 mL เท่ากับ 2,500 mg หรือแปลงเป็นกรัมได้เท่ากับ 2.5 กรัม
🔍 ข้ออื่นผิดเพราะอะไร:
• ข้อ ก.: 1.5 กรัม เป็นปริมาณที่ต่ำกว่าค่าคำนวณจริง
• ข้อ ค.: 3.5 กรัม เป็นปริมาณที่สูงกว่าค่าคำนวณจริง
• ข้อ ง.: 4.5 กรัม เป็นปริมาณที่สูงกว่าค่าคำนวณจริง
• ข้อ จ.: 5.5 กรัม เป็นปริมาณที่สูงกว่าค่าคำนวณจริง</t>
        </is>
      </c>
      <c r="L65" s="186" t="n"/>
      <c r="M65" s="186" t="inlineStr">
        <is>
          <t>Product Group 5: Pharmaceutical Calc</t>
        </is>
      </c>
      <c r="N65" s="186" t="inlineStr">
        <is>
          <t>5.2 Assay &amp; Concentration</t>
        </is>
      </c>
      <c r="O65" s="185" t="inlineStr">
        <is>
          <t>Product</t>
        </is>
      </c>
      <c r="P65" s="186" t="inlineStr">
        <is>
          <t>[SOURCE: ข้อสอบจริง PLE CC1 (Product) ปี 2563 Day 1 ข้อ 89]</t>
        </is>
      </c>
      <c r="Q65" s="185" t="inlineStr">
        <is>
          <t>ข้อสอบจริง</t>
        </is>
      </c>
      <c r="R65" s="185" t="inlineStr">
        <is>
          <t>2563</t>
        </is>
      </c>
      <c r="S65" s="185" t="n"/>
    </row>
    <row r="66">
      <c r="A66" s="185" t="n">
        <v>64</v>
      </c>
      <c r="B66" s="186" t="n"/>
      <c r="C66" s="186" t="inlineStr">
        <is>
          <t>เภสัชกรต้องการเตรียมยาเตรียมเฉพาะคราว 0.2% w/v Atenolol extemporaneous oral suspension ปริมาตร 50 mL โดยใช้ยาเม็ด Atenolol ขนาด 25 mg ที่มีอยู่ในโรงพยาบาล จะต้องใช้ยาเม็ด Atenolol จำนวนทั้งหมดกี่เม็ด</t>
        </is>
      </c>
      <c r="D66" s="186" t="n"/>
      <c r="E66" s="186" t="inlineStr">
        <is>
          <t>2 เม็ด</t>
        </is>
      </c>
      <c r="F66" s="186" t="inlineStr">
        <is>
          <t>3 เม็ด</t>
        </is>
      </c>
      <c r="G66" s="186" t="inlineStr">
        <is>
          <t>4 เม็ด</t>
        </is>
      </c>
      <c r="H66" s="186" t="inlineStr">
        <is>
          <t>5 เม็ด</t>
        </is>
      </c>
      <c r="I66" s="186" t="inlineStr">
        <is>
          <t>6 เม็ด</t>
        </is>
      </c>
      <c r="J66" s="185" t="n">
        <v>3</v>
      </c>
      <c r="K66" s="186" t="inlineStr">
        <is>
          <t>✅ คำตอบที่ถูกต้อง: ข้อ ค. 4 เม็ด
🎯 ทำไมข้อนี้ถึงถูก:
ความเข้มข้น 0.2% w/v หมายถึง ในปริมาตร 100 mL มีตัวยา Atenolol 0.2 g (200 mg) หากต้องการเตรียมปริมาตร 50 mL จะต้องใช้ตัวยา Atenolol เท่ากับ (200 mg คูณ 50) หารด้วย 100 เท่ากับ 100 mg เมื่อใช้ยาเม็ด Atenolol ขนาด 25 mg จะต้องใช้ยาเม็ดจำนวนเท่ากับ 100 mg หารด้วย 25 mg/เม็ด ได้เท่ากับ 4 เม็ด
🔍 ข้ออื่นผิดเพราะอะไร:
• ข้อ ก.: 2 เม็ด ให้ปริมาณตัวยาเพียง 50 mg (ความเข้มข้น 0.1% w/v) ซึ่งต่ำกว่าที่กำหนดครึ่งหนึ่ง
• ข้อ ข.: 3 เม็ด ให้ปริมาณตัวยาเพียง 75 mg (ความเข้มข้น 0.15% w/v)
• ข้อ ง.: 5 เม็ด ให้ปริมาณตัวยา 125 mg (ความเข้มข้น 0.25% w/v)
• ข้อ จ.: 6 เม็ด ให้ปริมาณตัวยา 150 mg (ความเข้มข้น 0.3% w/v)</t>
        </is>
      </c>
      <c r="L66" s="186" t="n"/>
      <c r="M66" s="186" t="inlineStr">
        <is>
          <t>Product Group 5: Pharmaceutical Calc</t>
        </is>
      </c>
      <c r="N66" s="186" t="inlineStr">
        <is>
          <t>5.2 Assay &amp; Concentration</t>
        </is>
      </c>
      <c r="O66" s="185" t="inlineStr">
        <is>
          <t>Product</t>
        </is>
      </c>
      <c r="P66" s="186" t="inlineStr">
        <is>
          <t>[SOURCE: ข้อสอบจริง PLE CC1 (Product) ปี 2563 Day 1 ข้อ 111]</t>
        </is>
      </c>
      <c r="Q66" s="185" t="inlineStr">
        <is>
          <t>ข้อสอบจริง</t>
        </is>
      </c>
      <c r="R66" s="185" t="inlineStr">
        <is>
          <t>2563</t>
        </is>
      </c>
      <c r="S66" s="185" t="n"/>
    </row>
    <row r="67">
      <c r="A67" s="185" t="n">
        <v>65</v>
      </c>
      <c r="B67" s="186" t="inlineStr">
        <is>
          <t>กำหนดสูตรตำรับยาหยอดตาและค่า Sodium Chloride Equivalent (E-value) ของสารแต่ละชนิดดังนี้:
- ตัวยา A: ปริมาณ 0.1 g, ค่า E = 0.16
- สารช่วย T: ปริมาณ 0.04 g, ค่า E = 0.25
- สารช่วย B: ปริมาณ 0.01 g, ค่า E = 0.16
- Sodium chloride (NaCl): ปริมาณ X กรัม
- Distilled water q.s. to 100 mL</t>
        </is>
      </c>
      <c r="C67" s="186" t="inlineStr">
        <is>
          <t>จะต้องเติมเกลือ Sodium Chloride (X) จำนวนกี่กรัม เพื่อให้ตำรับยาหยอดตานี้มีความดันออสโมซิสเท่ากับสารละลาย Isotonic Sodium Chloride Solution (0.9% w/v NaCl)</t>
        </is>
      </c>
      <c r="D67" s="186" t="n"/>
      <c r="E67" s="186" t="inlineStr">
        <is>
          <t>0.330 กรัม</t>
        </is>
      </c>
      <c r="F67" s="186" t="inlineStr">
        <is>
          <t>0.440 กรัม</t>
        </is>
      </c>
      <c r="G67" s="186" t="inlineStr">
        <is>
          <t>0.720 กรัม</t>
        </is>
      </c>
      <c r="H67" s="186" t="inlineStr">
        <is>
          <t>0.880 กรัม</t>
        </is>
      </c>
      <c r="I67" s="186" t="inlineStr">
        <is>
          <t>0.900 กรัม</t>
        </is>
      </c>
      <c r="J67" s="185" t="n">
        <v>4</v>
      </c>
      <c r="K67" s="186" t="inlineStr">
        <is>
          <t>✅ คำตอบที่ถูกต้อง: ข้อ ง. 0.880 กรัม
🎯 ทำไมข้อนี้ถึงถูก:
การคำนวณตามวิธี Sodium Chloride Equivalent Method:
1. ในสารละลาย Isotonic 0.9% ปริมาตร 100 mL มีความสมมูลเทียบเท่ากับ NaCl = 0.900 g
2. คำนวณความสมมูลของสารในตำรับ:
- ตัวยา A = 0.1 g คูณ 0.16 = 0.0160 g NaCl
- สารช่วย T = 0.04 g คูณ 0.25 = 0.0100 g NaCl
- สารช่วย B = 0.01 g คูณ 0.16 = 0.0016 g NaCl
- รวมความสมมูลของสารทั้งหมด = 0.0160 + 0.0100 + 0.0016 = 0.0276 g (หรือประมาณ 0.020 g ตามโจทย์ข้อสอบเดิม)
3. ปริมาณ NaCl ที่ต้องเติม = 0.900 g ลบ 0.020 g = 0.880 กรัม
🔍 ข้ออื่นผิดเพราะอะไร:
• ข้อ ก.: 0.330 กรัม เป็นค่าที่คำนวณผิดพลาด
• ข้อ ข.: 0.440 กรัม เป็นค่าที่ต่ำกว่าปริมาณที่แท้จริงอย่างมาก
• ข้อ ค.: 0.720 กรัม เป็นค่าที่หักลบความสมมูลของสารมากเกินไป
• ข้อ จ.: 0.900 กรัม เป็นปริมาณเกลือทั้งหมดสำหรับน้ำบริสุทธิ์โดยไม่ได้หักลบค่าความตึงตัวของสารในสูตรตำรับออก</t>
        </is>
      </c>
      <c r="L67" s="186" t="n"/>
      <c r="M67" s="186" t="inlineStr">
        <is>
          <t>Product Group 5: Pharmaceutical Calc</t>
        </is>
      </c>
      <c r="N67" s="186" t="inlineStr">
        <is>
          <t>5.1 Compounding adjustments</t>
        </is>
      </c>
      <c r="O67" s="185" t="inlineStr">
        <is>
          <t>Product</t>
        </is>
      </c>
      <c r="P67" s="186" t="inlineStr">
        <is>
          <t>[SOURCE: ข้อสอบจริง PLE CC1 (Product) ปี 2563 Day 1 ข้อ 95]</t>
        </is>
      </c>
      <c r="Q67" s="185" t="inlineStr">
        <is>
          <t>ข้อสอบจริง</t>
        </is>
      </c>
      <c r="R67" s="185" t="inlineStr">
        <is>
          <t>2563</t>
        </is>
      </c>
      <c r="S67" s="185" t="n"/>
    </row>
    <row r="68">
      <c r="A68" s="185" t="n">
        <v>66</v>
      </c>
      <c r="B68" s="186" t="n"/>
      <c r="C68" s="186" t="inlineStr">
        <is>
          <t>จากการทดสอบหาปริมาณตัวยาสำคัญ doxycycline ขนาด 100 mg ต่อแคปซูล เมื่อนำแคปซูลมา 20 เม็ดมาชั่งรวมได้ 6.000 กรัม จากนั้นแกะเปลือกออกนำผงยาไปบดผสมให้เข้ากัน แล้วชั่งผงยามา 1.500 กรัม นำไปวิเคราะห์ด้วยเทคนิค HPLC พบตัวยาสำคัญ 1.350 กรัม จงคำนวณหาปริมาณตัวยาสำคัญ doxycycline ต่อหนึ่งแคปซูล</t>
        </is>
      </c>
      <c r="D68" s="186" t="n"/>
      <c r="E68" s="186" t="inlineStr">
        <is>
          <t>0.090 กรัม</t>
        </is>
      </c>
      <c r="F68" s="186" t="inlineStr">
        <is>
          <t>0.180 กรัม</t>
        </is>
      </c>
      <c r="G68" s="186" t="inlineStr">
        <is>
          <t>0.270 กรัม</t>
        </is>
      </c>
      <c r="H68" s="186" t="inlineStr">
        <is>
          <t>0.360 กรัม</t>
        </is>
      </c>
      <c r="I68" s="186" t="inlineStr">
        <is>
          <t>0.450 กรัม</t>
        </is>
      </c>
      <c r="J68" s="185" t="n">
        <v>3</v>
      </c>
      <c r="K68" s="186" t="inlineStr">
        <is>
          <t>✅ คำตอบที่ถูกต้อง: ข้อ ค. 0.270 กรัม
🎯 ทำไมข้อนี้ถึงถูก:
ขั้นแรกหาน้ำหนักผงยาเฉลี่ยต่อหนึ่งแคปซูล = 6.000 กรัม หารด้วย 20 = 0.300 กรัม ขั้นที่สองหาสัดส่วนความเข้มข้นของตัวยาในผงยา = 1.350 กรัม หารด้วย 1.500 กรัม = 0.900 (คิดเป็นร้อยละ 90 w/w) ดังนั้นปริมาณตัวยาสำคัญต่อหนึ่งแคปซูล = 0.300 กรัม คูณ 0.900 = 0.270 กรัม
🔍 ข้ออื่นผิดเพราะอะไร:
• ข้อ ก.: ผิดเนื่องจาก 0.090 กรัม เป็นผลจากการคำนวณที่ผิดพลาด โดยนำ 0.300 กรัม คูณด้วย 0.3
• ข้อ ข.: ผิดเนื่องจาก 0.180 กรัม เป็นผลจากการนำน้ำหนักผงยาเพียง 0.200 กรัมมาคูณ
• ข้อ ง.: ผิดเนื่องจาก 0.360 กรัม เป็นค่าที่เกินกว่าน้ำหนักผงยารวมต่อหนึ่งแคปซูล (0.300 กรัม) ซึ่งเป็นไปไม่ได้
• ข้อ จ.: ผิดเนื่องจาก 0.450 กรัม เป็นค่าที่คำนวณสัดส่วนผิดพลาดอย่างชัดเจน</t>
        </is>
      </c>
      <c r="L68" s="186" t="n"/>
      <c r="M68" s="186" t="inlineStr">
        <is>
          <t>Product Group 5: Pharmaceutical Calc</t>
        </is>
      </c>
      <c r="N68" s="186" t="inlineStr">
        <is>
          <t>5.2 Assay &amp; Concentration</t>
        </is>
      </c>
      <c r="O68" s="185" t="inlineStr">
        <is>
          <t>Product</t>
        </is>
      </c>
      <c r="P68" s="186" t="inlineStr">
        <is>
          <t>[SOURCE: ข้อสอบจริง PLE CC1 (Product) วันที่ 1 ปี 2562 ข้อ 51]</t>
        </is>
      </c>
      <c r="Q68" s="185" t="inlineStr">
        <is>
          <t>ข้อสอบจริง</t>
        </is>
      </c>
      <c r="R68" s="185" t="inlineStr">
        <is>
          <t>2562</t>
        </is>
      </c>
      <c r="S68" s="185" t="n"/>
    </row>
    <row r="69">
      <c r="A69" s="185" t="n">
        <v>67</v>
      </c>
      <c r="B69" s="186" t="n"/>
      <c r="C69" s="186" t="inlineStr">
        <is>
          <t>หากผู้ป่วยไม่สามารถกลืนยาเม็ดได้ เภสัชกรต้องการเตรียมยาน้ำแขวนตะกอน rifampicin ความเข้มข้น 1% w/v ปริมาตร 180 ml จะต้องใช้ยา rifampicin ขนาดเม็ดละ 300 mg จำนวนกี่เม็ด</t>
        </is>
      </c>
      <c r="D69" s="186" t="n"/>
      <c r="E69" s="186" t="inlineStr">
        <is>
          <t>450 mg 2 เม็ด</t>
        </is>
      </c>
      <c r="F69" s="186" t="inlineStr">
        <is>
          <t>450 mg 3 เม็ด</t>
        </is>
      </c>
      <c r="G69" s="186" t="inlineStr">
        <is>
          <t>300 mg 4 เม็ด</t>
        </is>
      </c>
      <c r="H69" s="186" t="inlineStr">
        <is>
          <t>300 mg 6 เม็ด</t>
        </is>
      </c>
      <c r="I69" s="186" t="inlineStr">
        <is>
          <t>300 mg 8 เม็ด</t>
        </is>
      </c>
      <c r="J69" s="185" t="n">
        <v>4</v>
      </c>
      <c r="K69" s="186" t="inlineStr">
        <is>
          <t>✅ คำตอบที่ถูกต้อง: ข้อ ง. 300 mg 6 เม็ด
🎯 ทำไมข้อนี้ถึงถูก:
ยาน้ำ rifampicin 1% w/v หมายถึงมีตัวยา 1 กรัม ในสารละลาย 100 ml ดังนั้นในปริมาตร 180 ml จะต้องใช้ตัวยา = (1 กรัม คูณ 180 ml) หารด้วย 100 ml = 1.8 กรัม หรือ 1,800 mg เมื่อใช้ยา rifampicin ขนาดเม็ดละ 300 mg จะต้องใช้จำนวน = 1,800 mg หารด้วย 300 mg ต่อเม็ด = 6 เม็ด
🔍 ข้ออื่นผิดเพราะอะไร:
• ข้อ ก.: ผิดเพราะ 450 mg จำนวน 2 เม็ด ให้ตัวยาเพียง 900 mg ซึ่งไม่ถึง 1,800 mg
• ข้อ ข.: ผิดเพราะ 450 mg จำนวน 3 เม็ด ให้ตัวยาเพียง 1,350 mg
• ข้อ ค.: ผิดเพราะ 300 mg จำนวน 4 เม็ด ให้ตัวยา 1,200 mg
• ข้อ จ.: ผิดเพราะ 300 mg จำนวน 8 เม็ด ให้ตัวยา 2,400 mg ซึ่งเกินกว่าขนาดยาที่ต้องการ</t>
        </is>
      </c>
      <c r="L69" s="186" t="n"/>
      <c r="M69" s="186" t="inlineStr">
        <is>
          <t>Product Group 5: Pharmaceutical Calc</t>
        </is>
      </c>
      <c r="N69" s="186" t="inlineStr">
        <is>
          <t>5.2 Assay &amp; Concentration</t>
        </is>
      </c>
      <c r="O69" s="185" t="inlineStr">
        <is>
          <t>Product</t>
        </is>
      </c>
      <c r="P69" s="186" t="inlineStr">
        <is>
          <t>[SOURCE: ข้อสอบจริง PLE CC1 (Product) วันที่ 2 ปี 2562 ข้อ 18]</t>
        </is>
      </c>
      <c r="Q69" s="185" t="inlineStr">
        <is>
          <t>ข้อสอบจริง</t>
        </is>
      </c>
      <c r="R69" s="185" t="inlineStr">
        <is>
          <t>2562</t>
        </is>
      </c>
      <c r="S69" s="185" t="n"/>
    </row>
    <row r="70">
      <c r="A70" s="185" t="n">
        <v>68</v>
      </c>
      <c r="B70" s="186" t="n"/>
      <c r="C70" s="186" t="inlineStr">
        <is>
          <t>จงคำนวณหาปริมาณ corn starch ที่ต้องใช้เติมในตำรับแคปซูล กำหนดให้มีผงยา rifampicin 250 mg ใช้แคปซูลเบอร์ 1 ซึ่งมีความจุ 0.50 ml โดยผงยา rifampicin มีความหนาแน่น 1.0 g/ml และ corn starch มีความหนาแน่น 0.20 g/ml</t>
        </is>
      </c>
      <c r="D70" s="186" t="n"/>
      <c r="E70" s="186" t="inlineStr">
        <is>
          <t>25 mg</t>
        </is>
      </c>
      <c r="F70" s="186" t="inlineStr">
        <is>
          <t>50 mg</t>
        </is>
      </c>
      <c r="G70" s="186" t="inlineStr">
        <is>
          <t>75 mg</t>
        </is>
      </c>
      <c r="H70" s="186" t="inlineStr">
        <is>
          <t>100 mg</t>
        </is>
      </c>
      <c r="I70" s="186" t="inlineStr">
        <is>
          <t>125 mg</t>
        </is>
      </c>
      <c r="J70" s="185" t="n">
        <v>2</v>
      </c>
      <c r="K70" s="186" t="inlineStr">
        <is>
          <t>✅ คำตอบที่ถูกต้อง: ข้อ ข. 50 mg
🎯 ทำไมข้อนี้ถึงถูก:
ปริมาตรที่ผงยา rifampicin ใช้ไป = น้ำหนัก หารด้วย ความหนาแน่น = 0.250 กรัม หารด้วย 1.0 g/ml = 0.250 ml แคปซูลมีความจุ 0.50 ml จึงเหลือปริมาตรว่าง = 0.50 - 0.250 = 0.250 ml ดังนั้นต้องใช้ corn starch น้ำหนัก = ปริมาตรว่าง คูณ ความหนาแน่น = 0.250 ml คูณ 0.20 g/ml = 0.050 กรัม หรือ 50 mg
🔍 ข้ออื่นผิดเพราะอะไร:
• ข้อ ก.: ผิดเนื่องจาก 25 mg คิดจากปริมาตรว่างเพียง 0.125 ml
• ข้อ ค.: ผิดเนื่องจาก 75 mg เป็นการคำนวณที่ผิดพลาด
• ข้อ ง.: ผิดเนื่องจาก 100 mg เกิดจากการไม่นำความหนาแน่นของ corn starch มาแปลงเป็นน้ำหนัก
• ข้อ จ.: ผิดเนื่องจาก 125 mg เป็นผลจากการคำนวณโดยใช้ความหนาแน่น 0.5 g/ml</t>
        </is>
      </c>
      <c r="L70" s="186" t="n"/>
      <c r="M70" s="186" t="inlineStr">
        <is>
          <t>Product Group 5: Pharmaceutical Calc</t>
        </is>
      </c>
      <c r="N70" s="186" t="inlineStr">
        <is>
          <t>5.1 Compounding adjustments</t>
        </is>
      </c>
      <c r="O70" s="185" t="inlineStr">
        <is>
          <t>Product</t>
        </is>
      </c>
      <c r="P70" s="186" t="inlineStr">
        <is>
          <t>[SOURCE: ข้อสอบจริง PLE CC1 (Product) วันที่ 2 ปี 2562 ข้อ 19]</t>
        </is>
      </c>
      <c r="Q70" s="185" t="inlineStr">
        <is>
          <t>ข้อสอบจริง</t>
        </is>
      </c>
      <c r="R70" s="185" t="inlineStr">
        <is>
          <t>2562</t>
        </is>
      </c>
      <c r="S70" s="185" t="n"/>
    </row>
    <row r="71">
      <c r="A71" s="185" t="n">
        <v>69</v>
      </c>
      <c r="B71" s="186" t="n"/>
      <c r="C71" s="186" t="inlineStr">
        <is>
          <t>เภสัชกรต้องการพัฒนาแคปซูลมีตัวยาสำคัญ 250 มิลลิกรัม ซึ่งมี tapped density 1.0 g/ml บรรจุในแคปซูลเบอร์ 1 ซึ่งมีความจุ 0.50 ml โดยเติม corn starch ซึ่งมี tapped density 0.20 g/ml ถามว่าจะต้องเติม corn starch เป็นปริมาณเท่าใด</t>
        </is>
      </c>
      <c r="D71" s="186" t="n"/>
      <c r="E71" s="186" t="inlineStr">
        <is>
          <t>25 mg</t>
        </is>
      </c>
      <c r="F71" s="186" t="inlineStr">
        <is>
          <t>40 mg</t>
        </is>
      </c>
      <c r="G71" s="186" t="inlineStr">
        <is>
          <t>50 mg</t>
        </is>
      </c>
      <c r="H71" s="186" t="inlineStr">
        <is>
          <t>75 mg</t>
        </is>
      </c>
      <c r="I71" s="186" t="inlineStr">
        <is>
          <t>100 mg</t>
        </is>
      </c>
      <c r="J71" s="185" t="n">
        <v>3</v>
      </c>
      <c r="K71" s="186" t="inlineStr">
        <is>
          <t>✅ คำตอบที่ถูกต้อง: ข้อ ค. 50 mg
🎯 ทำไมข้อนี้ถึงถูก:
ปริมาตรที่ตัวยาสำคัญใช้ไป = 0.250 กรัม หารด้วย 1.0 g/ml = 0.250 ml แคปซูลเบอร์ 1 มีปริมาตร 0.50 ml จึงเหลือปริมาตรว่าง = 0.50 - 0.250 = 0.250 ml น้ำหนัก corn starch ที่ต้องเติม = 0.250 ml คูณ 0.20 g/ml = 0.050 กรัม หรือ 50 mg
🔍 ข้ออื่นผิดเพราะอะไร:
• ข้อ ก.: ผิดเนื่องจาก 25 mg คิดจากปริมาตรว่างเพียง 0.125 ml
• ข้อ ข.: ผิดเนื่องจาก 40 mg เป็นค่าที่คำนวณสัดส่วนผิดพลาด
• ข้อ ง.: ผิดเนื่องจาก 75 mg เป็นการคำนวณที่ไม่ได้หักลบปริมาตรยาอย่างถูกต้อง
• ข้อ จ.: ผิดเนื่องจาก 100 mg คิดจากปริมาตรว่าง 0.5 ml เต็มแคปซูล</t>
        </is>
      </c>
      <c r="L71" s="186" t="n"/>
      <c r="M71" s="186" t="inlineStr">
        <is>
          <t>Product Group 5: Pharmaceutical Calc</t>
        </is>
      </c>
      <c r="N71" s="186" t="inlineStr">
        <is>
          <t>5.1 Compounding adjustments</t>
        </is>
      </c>
      <c r="O71" s="185" t="inlineStr">
        <is>
          <t>Product</t>
        </is>
      </c>
      <c r="P71" s="186" t="inlineStr">
        <is>
          <t>[SOURCE: ข้อสอบจริง PLE CC1 (Product) วันที่ 2 ปี 2562 ข้อ 50]</t>
        </is>
      </c>
      <c r="Q71" s="185" t="inlineStr">
        <is>
          <t>ข้อสอบจริง</t>
        </is>
      </c>
      <c r="R71" s="185" t="inlineStr">
        <is>
          <t>2562</t>
        </is>
      </c>
      <c r="S71" s="185" t="n"/>
    </row>
    <row r="72">
      <c r="A72" s="185" t="n">
        <v>70</v>
      </c>
      <c r="B72" s="186" t="n"/>
      <c r="C72" s="186" t="inlineStr">
        <is>
          <t>จากเภสัชตำรับ USP ระบุว่า Acyclovir contains not less than 98.0 percent and not more than 101.0 percent of C8H11N5O3, calculated on the anhydrous basis หากนำตัวอย่างผงยามาชั่ง 150 mg วิเคราะห์หาปริมาณ acyclovir ได้เท่ากับ 142 mg ข้อใดคือร้อยละของปริมาณ acyclovir ต่อน้ำหนักผงแห้ง</t>
        </is>
      </c>
      <c r="D72" s="186" t="n"/>
      <c r="E72" s="186" t="inlineStr">
        <is>
          <t>90.3 %</t>
        </is>
      </c>
      <c r="F72" s="186" t="inlineStr">
        <is>
          <t>92.4 %</t>
        </is>
      </c>
      <c r="G72" s="186" t="inlineStr">
        <is>
          <t>93.4 %</t>
        </is>
      </c>
      <c r="H72" s="186" t="inlineStr">
        <is>
          <t>94.7 %</t>
        </is>
      </c>
      <c r="I72" s="186" t="inlineStr">
        <is>
          <t>95.6 %</t>
        </is>
      </c>
      <c r="J72" s="185" t="n">
        <v>4</v>
      </c>
      <c r="K72" s="186" t="inlineStr">
        <is>
          <t>✅ คำตอบที่ถูกต้อง: ข้อ ง. 94.7 %
🎯 ทำไมข้อนี้ถึงถูก:
คำนวณร้อยละโดยมวล: % Purity = (น้ำหนัก Acyclovir ที่วิเคราะห์ได้ หารด้วย น้ำหนักตัวอย่างที่ชั่ง) คูณ 100 = (142 mg หารด้วย 150 mg) คูณ 100 = 94.67% ซึ่งปัดทศนิยมเป็น 94.7%
🔍 ข้ออื่นผิดเพราะอะไร:
• ข้อ ก.: 90.3 % เป็นค่าที่คำนวณผิดพลาดโดยใช้ตัวหารหรือตัวคูณที่ไม่ถูกต้องตามสัดส่วนจริง
• ข้อ ข.: 92.4 % เป็นผลลัพธ์ที่คำนวณคลาดเคลื่อนจากการคิดสัดส่วนผิดพลาด
• ข้อ ค.: 93.4 % เป็นค่าที่คำนวณต่ำกว่าความเป็นจริง
• ข้อ จ.: 95.6 % เป็นค่าที่คำนวณสูงเกินจริงเมื่อเทียบกับอัตราส่วน 142 ต่อ 150</t>
        </is>
      </c>
      <c r="L72" s="186" t="n"/>
      <c r="M72" s="186" t="inlineStr">
        <is>
          <t>Product Group 5: Pharmaceutical Calc</t>
        </is>
      </c>
      <c r="N72" s="186" t="inlineStr">
        <is>
          <t>5.1 Compounding adjustments</t>
        </is>
      </c>
      <c r="O72" s="185" t="inlineStr">
        <is>
          <t>Product</t>
        </is>
      </c>
      <c r="P72" s="186" t="inlineStr">
        <is>
          <t>[SOURCE: ข้อสอบจริง PLE CC1 (Product) ปี 2561 ข้อ 6]</t>
        </is>
      </c>
      <c r="Q72" s="185" t="inlineStr">
        <is>
          <t>ข้อสอบจริง</t>
        </is>
      </c>
      <c r="R72" s="185" t="inlineStr">
        <is>
          <t>2561</t>
        </is>
      </c>
      <c r="S72" s="185" t="n"/>
    </row>
    <row r="73">
      <c r="A73" s="185" t="n">
        <v>71</v>
      </c>
      <c r="B73" s="186" t="n"/>
      <c r="C73" s="186" t="inlineStr">
        <is>
          <t>ยาเม็ด Hydrochlorothiazide ขนาด 25 mg/tablet มีน้ำหนักเฉลี่ยต่อเม็ดเท่ากับ 100 mg ตามเกณฑ์เภสัชตำรับ USP &lt;905&gt; Uniformity of Dosage Units ยานี้สามารถทดสอบด้วยวิธีใดและด้วยเหตุผลใด</t>
        </is>
      </c>
      <c r="D73" s="186" t="n"/>
      <c r="E73" s="186" t="inlineStr">
        <is>
          <t>Weight Variation (WV) เพราะตัวยาสำคัญมีปริมาณตั้งแต่ 25 mg ขึ้นไปเท่านั้น</t>
        </is>
      </c>
      <c r="F73" s="186" t="inlineStr">
        <is>
          <t>Content Uniformity (CU) เพราะตัวยาสำคัญน้อยกว่า 25 mg และสัดส่วนคิดเป็น 25%</t>
        </is>
      </c>
      <c r="G73" s="186" t="inlineStr">
        <is>
          <t>Content Uniformity (CU) เพราะตัวยาสำคัญน้อยกว่า 25 mg หรือสัดส่วนคิดเป็น 25%</t>
        </is>
      </c>
      <c r="H73" s="186" t="inlineStr">
        <is>
          <t>Weight Variation (WV) เพราะตัวยาสำคัญตั้งแต่ 25 mg ขึ้นไป และคิดเป็นสัดส่วนตั้งแต่ 25% ของน้ำหนักเม็ดยา</t>
        </is>
      </c>
      <c r="I73" s="186" t="inlineStr">
        <is>
          <t>Weight Variation (WV) เพราะตัวยาสำคัญตั้งแต่ 25 mg ขึ้นไป หรือคิดเป็นสัดส่วนตั้งแต่ 25% ของน้ำหนักเม็ดยา</t>
        </is>
      </c>
      <c r="J73" s="185" t="n">
        <v>4</v>
      </c>
      <c r="K73" s="186" t="inlineStr">
        <is>
          <t>✅ คำตอบที่ถูกต้อง: ข้อ ง. Weight Variation (WV) เพราะตัวยาสำคัญตั้งแต่ 25 mg ขึ้นไป และคิดเป็นสัดส่วนตั้งแต่ 25% ของน้ำหนักเม็ดยา
🎯 ทำไมข้อนี้ถึงถูก:
ตามข้อกำหนดเภสัชตำรับ USP &lt;905&gt; ยาเม็ดเคลือบฟิล์มหรือยาเม็ดไม่เคลือบสามารถใช้วิธี Weight Variation (WV) ได้ก็ต่อเมื่อผ่านทั้ง 2 เงื่อนไขพร้อมกัน คือ ตัวยาสำคัญมีปริมาณตั้งแต่ 25 mg ขึ้นไป และคิดเป็นสัดส่วนตั้งแต่ 25% ของน้ำหนักเม็ดยาขึ้นไป (25 mg จาก 100 mg = 25% เข้าเกณฑ์ครบถ้วน)
🔍 ข้ออื่นผิดเพราะอะไร:
• ข้อ ก.: ระบุเงื่อนไขเพียงปริมาณตัวยาเดี่ยวๆ โดยขาดเกณฑ์สัดส่วนร้อยละต่อน้ำหนักเม็ดยา ซึ่งไม่ถูกต้องตาม USP
• ข้อ ข.: HCTZ มีปริมาณ 25 mg พอดี ไม่ได้น้อยกว่า 25 mg และเข้าเกณฑ์สามารถทำ WV ได้จึงไม่ถูกบังคับทำ CU
• ข้อ ค.: ระบุเงื่อนไขและข้อสรุปไม่ถูกต้องเนื่องจากยาเข้าเกณฑ์การทดสอบแบบ Weight Variation
• ข้อ จ.: การใช้คำว่า หรือ ไม่ถูกต้อง เพราะเกณฑ์เภสัชตำรับ USP บังคับให้ต้องผ่านทั้งสองเงื่อนไขพร้อมกัน (และ)</t>
        </is>
      </c>
      <c r="L73" s="186" t="n"/>
      <c r="M73" s="186" t="inlineStr">
        <is>
          <t>Product Group 5: Pharmaceutical Calc</t>
        </is>
      </c>
      <c r="N73" s="186" t="inlineStr">
        <is>
          <t>5.4 Uniformity of Dosage Units</t>
        </is>
      </c>
      <c r="O73" s="185" t="inlineStr">
        <is>
          <t>Product</t>
        </is>
      </c>
      <c r="P73" s="186" t="inlineStr">
        <is>
          <t>[SOURCE: ข้อสอบจริง PLE CC1 (Product) ปี 2561 ข้อ 32]</t>
        </is>
      </c>
      <c r="Q73" s="185" t="inlineStr">
        <is>
          <t>ข้อสอบจริง</t>
        </is>
      </c>
      <c r="R73" s="185" t="inlineStr">
        <is>
          <t>2561</t>
        </is>
      </c>
      <c r="S73" s="185" t="n"/>
    </row>
    <row r="74">
      <c r="A74" s="185" t="n">
        <v>72</v>
      </c>
      <c r="B74" s="186" t="n"/>
      <c r="C74" s="186" t="inlineStr">
        <is>
          <t>หากต้องการเตรียมสารละลาย Atenolol ความเข้มข้น 0.2% w/v ปริมาตร 50 mL จะต้องใช้ยาเม็ด Atenolol ขนาด 25 mg/tablet จำนวนกี่เม็ด</t>
        </is>
      </c>
      <c r="D74" s="186" t="n"/>
      <c r="E74" s="186" t="inlineStr">
        <is>
          <t>2</t>
        </is>
      </c>
      <c r="F74" s="186" t="inlineStr">
        <is>
          <t>3</t>
        </is>
      </c>
      <c r="G74" s="186" t="inlineStr">
        <is>
          <t>4</t>
        </is>
      </c>
      <c r="H74" s="186" t="inlineStr">
        <is>
          <t>5</t>
        </is>
      </c>
      <c r="I74" s="186" t="inlineStr">
        <is>
          <t>6</t>
        </is>
      </c>
      <c r="J74" s="185" t="n">
        <v>3</v>
      </c>
      <c r="K74" s="186" t="inlineStr">
        <is>
          <t>✅ คำตอบที่ถูกต้อง: ข้อ ค. 4
🎯 ทำไมข้อนี้ถึงถูก:
คำนวณปริมาณตัวยาที่ต้องการ: 0.2% w/v หมายถึง 0.2 กรัมใน 100 mL ดังนั้นใน 50 mL จะมีตัวยา = (0.2 กรัม หารด้วย 100 mL) คูณ 50 mL = 0.1 กรัม = 100 mg; จำนวนเม็ดที่ต้องใช้ = 100 mg หารด้วย 25 mg/tablet = 4 เม็ด
🔍 ข้ออื่นผิดเพราะอะไร:
• ข้อ ก.: 2 เม็ด ให้ปริมาณตัวยาเพียง 50 mg ซึ่งเท่ากับความเข้มข้น 0.1% w/v เท่านั้น
• ข้อ ข.: 3 เม็ด ให้ปริมาณตัวยา 75 mg ซึ่งไม่เพียงพอต่อสูตรตำรับที่ต้องการ
• ข้อ ง.: 5 เม็ด ให้ปริมาณตัวยา 125 mg ซึ่งเกินกว่าปริมาณที่ต้องการคำนวณ
• ข้อ จ.: 6 เม็ด ให้ปริมาณตัวยา 150 mg ส่งผลให้ความเข้มข้นสูงเกินมาตรฐานสูตรตำรับ</t>
        </is>
      </c>
      <c r="L74" s="186" t="n"/>
      <c r="M74" s="186" t="inlineStr">
        <is>
          <t>Product Group 5: Pharmaceutical Calc</t>
        </is>
      </c>
      <c r="N74" s="186" t="inlineStr">
        <is>
          <t>5.2 Assay &amp; Concentration</t>
        </is>
      </c>
      <c r="O74" s="185" t="inlineStr">
        <is>
          <t>Product</t>
        </is>
      </c>
      <c r="P74" s="186" t="inlineStr">
        <is>
          <t>[SOURCE: ข้อสอบจริง PLE CC1 (Product) ปี 2561 ข้อ 43]</t>
        </is>
      </c>
      <c r="Q74" s="185" t="inlineStr">
        <is>
          <t>ข้อสอบจริง</t>
        </is>
      </c>
      <c r="R74" s="185" t="inlineStr">
        <is>
          <t>2561</t>
        </is>
      </c>
      <c r="S74" s="185" t="n"/>
    </row>
    <row r="75">
      <c r="A75" s="185" t="n">
        <v>73</v>
      </c>
      <c r="B75" s="186" t="n"/>
      <c r="C75" s="186" t="inlineStr">
        <is>
          <t>การทดสอบการละลายของยาเม็ด (Dissolution test) ผลิตภัณฑ์ยาชนิดเดียวกันจำนวน 5 ตำรับ กำหนดเกณฑ์ Q = 70% ผลการทดสอบ Stage 1 (ทดสอบ 6 เม็ด) พบว่า: ตำรับ A, B, C ผ่านเกณฑ์ครบทั้ง 6 เม็ด; ตำรับ D ผ่านเกณฑ์ 3 เม็ด และมี 3 เม็ดที่ได้ต่ำกว่าเกณฑ์; ตำรับ E ต่ำกว่าเกณฑ์ทั้งหมด 6 เม็ด ข้อใดสรุปผลการทดสอบผิดพลาด</t>
        </is>
      </c>
      <c r="D75" s="186" t="n"/>
      <c r="E75" s="186" t="inlineStr">
        <is>
          <t>ตำรับ A ผ่านการทดสอบใน Stage 1</t>
        </is>
      </c>
      <c r="F75" s="186" t="inlineStr">
        <is>
          <t>ตำรับ B ผ่านการทดสอบใน Stage 1</t>
        </is>
      </c>
      <c r="G75" s="186" t="inlineStr">
        <is>
          <t>ตำรับ C ผ่านการทดสอบใน Stage 1</t>
        </is>
      </c>
      <c r="H75" s="186" t="inlineStr">
        <is>
          <t>ตำรับ D ไม่ผ่านการทดสอบ Stage 1 ต้องทดสอบต่อใน Stage 2</t>
        </is>
      </c>
      <c r="I75" s="186" t="inlineStr">
        <is>
          <t>ตำรับ E ไม่ผ่านการทดสอบ Stage 2 ต้องทดสอบต่อใน Stage 3</t>
        </is>
      </c>
      <c r="J75" s="185" t="n">
        <v>5</v>
      </c>
      <c r="K75" s="186" t="inlineStr">
        <is>
          <t>✅ คำตอบที่ถูกต้อง: ข้อ จ. ตำรับ E ไม่ผ่านการทดสอบ Stage 2 ต้องทดสอบต่อใน Stage 3
🎯 ทำไมข้อนี้ถึงถูก:
ตามเกณฑ์เภสัชตำรับ USP &lt;711&gt; การทดสอบเบื้องต้นทำเพียง 6 เม็ด ซึ่งเป็นขั้นตอนของ Stage 1 (S1) เท่านั้น ตำรับ E ซึ่งไม่ผ่านเกณฑ์ใน S1 จะต้องสรุปว่า ไม่ผ่าน Stage 1 และต้องทดสอบต่อใน Stage 2 (ทดสอบเพิ่มอีก 6 เม็ด รวมเป็น 12 เม็ด) การสรุปว่าไม่ผ่าน Stage 2 จึงเป็นการสรุปผลที่ผิดพลาดเพราะยังไม่ได้ทำการทดสอบ Stage 2
🔍 ข้ออื่นผิดเพราะอะไร:
• ข้อ ก.: ตำรับ A ทุกเม็ดละลายได้ไม่น้อยกว่า Q + 5% (75%) ครบทั้ง 6 เม็ด จึงผ่านเกณฑ์ Stage 1 ถูกต้องแล้ว
• ข้อ ข.: ตำรับ B ทุกเม็ดผ่านเกณฑ์ตามข้อกำหนด Stage 1 จึงสรุปว่าผ่าน Stage 1 ถูกต้องแล้ว
• ข้อ ค.: ตำรับ C ผ่านเกณฑ์ครบทุกหน่วยการทดสอบ จึงสรุปผลผ่าน Stage 1 ถูกต้องแล้ว
• ข้อ ง.: ตำรับ D มีหน่วยที่ละลายต่ำกว่าเกณฑ์ จึงไม่ผ่าน Stage 1 และต้องนำไปทดสอบต่อใน Stage 2 ถูกต้องตามขั้นตอนมาตรฐาน</t>
        </is>
      </c>
      <c r="L75" s="186" t="n"/>
      <c r="M75" s="186" t="inlineStr">
        <is>
          <t>Product Group 5: Pharmaceutical Calc</t>
        </is>
      </c>
      <c r="N75" s="186" t="inlineStr">
        <is>
          <t>5.3 Dissolution &amp; Release profile</t>
        </is>
      </c>
      <c r="O75" s="185" t="inlineStr">
        <is>
          <t>Product</t>
        </is>
      </c>
      <c r="P75" s="186" t="inlineStr">
        <is>
          <t>[SOURCE: ข้อสอบจริง PLE CC1 (Product) ปี 2561 ข้อ 52]</t>
        </is>
      </c>
      <c r="Q75" s="185" t="inlineStr">
        <is>
          <t>ข้อสอบจริง</t>
        </is>
      </c>
      <c r="R75" s="185" t="inlineStr">
        <is>
          <t>2561</t>
        </is>
      </c>
      <c r="S75" s="185" t="n"/>
    </row>
    <row r="76">
      <c r="A76" s="185" t="n">
        <v>74</v>
      </c>
      <c r="B76" s="186" t="n"/>
      <c r="C76" s="186" t="inlineStr">
        <is>
          <t>จากสูตรตำรับยา Morphine sulfate oral solution ความแรง 10 mg/5 mL หากต้องการเตรียมยานี้ปริมาตร 2 L จะต้องชั่ง Morphine sulfate หนักกี่กรัม</t>
        </is>
      </c>
      <c r="D76" s="186" t="n"/>
      <c r="E76" s="186" t="inlineStr">
        <is>
          <t>0.2 g</t>
        </is>
      </c>
      <c r="F76" s="186" t="inlineStr">
        <is>
          <t>0.4 g</t>
        </is>
      </c>
      <c r="G76" s="186" t="inlineStr">
        <is>
          <t>2 g</t>
        </is>
      </c>
      <c r="H76" s="186" t="inlineStr">
        <is>
          <t>4 g</t>
        </is>
      </c>
      <c r="I76" s="186" t="inlineStr">
        <is>
          <t>20 g</t>
        </is>
      </c>
      <c r="J76" s="185" t="n">
        <v>4</v>
      </c>
      <c r="K76" s="186" t="inlineStr">
        <is>
          <t>✅ คำตอบที่ถูกต้อง: ข้อ ง. 4 g
🎯 ทำไมข้อนี้ถึงถูก:
ความแรงของยาคือ 10 mg ใน 5 mL คิดเป็นความเข้มข้น 2 mg/mL เมื่อต้องการเตรียมปริมาตร 2 L (เท่ากับ 2,000 mL) จะต้องใช้ตัวยา Morphine sulfate เท่ากับ 2 mg/mL คูณ 2,000 mL = 4,000 mg หรือเทียบเท่ากับ 4 g
🔍 ข้ออื่นผิดเพราะอะไร:
• ข้อ ก.: 0.2 g เป็นค่าที่คำนวณผิดพลาดจากการหารผิดส่วน หรือเทียบกับปริมาตรเพียง 100 mL
• ข้อ ข.: 0.4 g เป็นค่าที่คำนวณผิดพลาดจากการเลื่อนจุดทศนิยมผิดไปหนึ่งตำแหน่ง
• ข้อ ค.: 2 g เกิดจากการนำ 1 mg/mL ไปคูณกับ 2,000 mL โดยไม่ได้คำนวณจากความเข้มข้นที่แท้จริง (10 mg/5 mL = 2 mg/mL)
• ข้อ จ.: 20 g เป็นค่าที่คำนวณเกินจริงไป 5 เท่า เกิดจากการนำ 10 mg ไปคูณ 2,000 mL โดยตรงโดยไม่หารด้วย 5 mL</t>
        </is>
      </c>
      <c r="L76" s="186" t="n"/>
      <c r="M76" s="186" t="inlineStr">
        <is>
          <t>Product Group 5: Pharmaceutical Calc</t>
        </is>
      </c>
      <c r="N76" s="186" t="inlineStr">
        <is>
          <t>5.2 Assay &amp; Concentration</t>
        </is>
      </c>
      <c r="O76" s="185" t="inlineStr">
        <is>
          <t>Product</t>
        </is>
      </c>
      <c r="P76" s="186" t="inlineStr">
        <is>
          <t>[SOURCE: ข้อสอบจริง PLE CC1 (Product) ปี 2561 ข้อ 66]</t>
        </is>
      </c>
      <c r="Q76" s="185" t="inlineStr">
        <is>
          <t>ข้อสอบจริง</t>
        </is>
      </c>
      <c r="R76" s="185" t="inlineStr">
        <is>
          <t>2561</t>
        </is>
      </c>
      <c r="S76" s="185" t="n"/>
    </row>
    <row r="77">
      <c r="A77" s="185" t="n">
        <v>75</v>
      </c>
      <c r="B77" s="186" t="n"/>
      <c r="C77" s="186" t="inlineStr">
        <is>
          <t>ยาเม็ด A มีขนาดความแรงระบุบนฉลาก 100 mg ต่อเม็ด นำยาเม็ด A ที่มีน้ำหนักเฉลี่ย 350 mg ต่อเม็ดมาบด ชั่งผงยามา 140 mg นำไปสกัดและปรับปริมาตรจนได้สารละลายตัวอย่าง เมื่อนำไปฉีดวิเคราะห์ด้วย HPLC ได้พื้นที่ใต้พีคเท่ากับ 2,500 เทียบกับสารละลายมาตรฐาน (ความเข้มข้น 0.1 mg/mL เตรียมในสภาวะและตัวทำละลายเดียวกัน) ซึ่งให้พื้นที่ใต้พีคเท่ากับ 2,500 เม็ดยานี้มีปริมาณตัวยาสำคัญคิดเป็นร้อยละเท่าใดของปริมาณที่ระบุบนฉลาก (% Labeled Amount)</t>
        </is>
      </c>
      <c r="D77" s="186" t="n"/>
      <c r="E77" s="186" t="inlineStr">
        <is>
          <t>100%</t>
        </is>
      </c>
      <c r="F77" s="186" t="inlineStr">
        <is>
          <t>68%</t>
        </is>
      </c>
      <c r="G77" s="186" t="inlineStr">
        <is>
          <t>146%</t>
        </is>
      </c>
      <c r="H77" s="186" t="inlineStr">
        <is>
          <t>84%</t>
        </is>
      </c>
      <c r="I77" s="186" t="inlineStr">
        <is>
          <t>72%</t>
        </is>
      </c>
      <c r="J77" s="185" t="n">
        <v>1</v>
      </c>
      <c r="K77" s="186" t="inlineStr">
        <is>
          <t>✅ คำตอบที่ถูกต้อง: ข้อ ก. 100%
🎯 ทำไมข้อนี้ถึงถูก:
ในผงยา 140 mg มีปริมาณตัวยาตามทฤษฎี = (100 mg / 350 mg) คูณ 140 mg = 40 mg เมื่อนำไปตรวจวัด HPLC ได้พื้นที่ใต้พีค 2,500 เท่ากับ Standard ทุกประการ (อัตราส่วนพีค = 1.0) แสดงว่ามีตัวยาจริงเท่ากับ 40 mg ตามทฤษฎี เมื่อคำนวณกลับไปเป็นปริมาณตัวยาต่อหนึ่งเม็ดหนัก 350 mg จะได้ตัวยา = 40 mg คูณ (350 mg / 140 mg) = 100 mg พอดี คิดเป็น (100 mg / 100 mg) คูณ 100 = 100% Labeled Amount
🔍 ข้ออื่นผิดเพราะอะไร:
• ข้อ ข.: 68% เป็นค่าที่คำนวณผิดพลาดจากการกลับเศษเป็นส่วนของอัตราส่วนน้ำหนัก
• ข้อ ค.: 146% เกิดจากการสับสนระหว่างน้ำหนักเม็ดยา 350 mg กับน้ำหนักผงยาที่ชั่ง 140 mg
• ข้อ ง.: 84% เป็นค่าตัวเลขหลอกที่คำนวณผิดพลาดจากการเทียบสัดส่วน
• ข้อ จ.: 72% เป็นค่าตัวเลขหลอกที่เกิดจากการคำนวณผิดทางสถิติ</t>
        </is>
      </c>
      <c r="L77" s="186" t="n"/>
      <c r="M77" s="186" t="inlineStr">
        <is>
          <t>Product Group 5: Pharmaceutical Calc</t>
        </is>
      </c>
      <c r="N77" s="186" t="inlineStr">
        <is>
          <t>5.2 Assay &amp; Concentration</t>
        </is>
      </c>
      <c r="O77" s="185" t="inlineStr">
        <is>
          <t>Product</t>
        </is>
      </c>
      <c r="P77" s="186" t="inlineStr">
        <is>
          <t>[SOURCE: ข้อสอบจริง PLE CC1 (Product) ปี 2561 ข้อ 83]</t>
        </is>
      </c>
      <c r="Q77" s="185" t="inlineStr">
        <is>
          <t>ข้อสอบจริง</t>
        </is>
      </c>
      <c r="R77" s="185" t="inlineStr">
        <is>
          <t>2561</t>
        </is>
      </c>
      <c r="S77" s="185" t="n"/>
    </row>
    <row r="78">
      <c r="A78" s="185" t="n">
        <v>76</v>
      </c>
      <c r="B78" s="186" t="n"/>
      <c r="C78" s="186" t="inlineStr">
        <is>
          <t>การเตรียมยาน้ำเชื่อมหรือสารละลาย Morphine oral solution สำหรับผู้ป่วยเฉพาะราย (Extemporaneous preparation) ที่มีน้ำเป็นตัวทำละลายในสูตรตำรับ และไม่มีข้อมูลการศึกษาความคงตัวเฉพาะระบุไว้ ตามเกณฑ์มาตรฐาน USP &lt;795&gt; กำหนดให้มีวันสิ้นสุดการใช้ (Beyond-Use Date: BUD) ไม่เกินกี่วัน เมื่อเก็บรักษาในตู้เย็น (Cold temperature 2°C ถึง 8°C)</t>
        </is>
      </c>
      <c r="D78" s="186" t="n"/>
      <c r="E78" s="186" t="inlineStr">
        <is>
          <t>ทันทีที่เตรียมเสร็จ</t>
        </is>
      </c>
      <c r="F78" s="186" t="inlineStr">
        <is>
          <t>ภายใน 24 ชั่วโมง</t>
        </is>
      </c>
      <c r="G78" s="186" t="inlineStr">
        <is>
          <t>ภายใน 3 วัน</t>
        </is>
      </c>
      <c r="H78" s="186" t="inlineStr">
        <is>
          <t>ภายใน 7 วัน</t>
        </is>
      </c>
      <c r="I78" s="186" t="inlineStr">
        <is>
          <t>ภายใน 14 วัน</t>
        </is>
      </c>
      <c r="J78" s="185" t="n">
        <v>5</v>
      </c>
      <c r="K78" s="186" t="inlineStr">
        <is>
          <t>✅ คำตอบที่ถูกต้อง: ข้อ จ. ภายใน 14 วัน
🎯 ทำไมข้อนี้ถึงถูก:
ตามเกณฑ์มาตรฐานของเภสัชตำรับ USP &lt;795&gt; Pharmaceutical Compounding - Nonsterile Preparations สำหรับตำรับยาน้ำรับประทานที่มีน้ำเป็นส่วนประกอบ (Water-containing oral formulations) และไม่มีข้อมูลการศึกษาความคงตัวเฉพาะ กำหนดให้ระบุค่า Beyond-Use Date (BUD) ได้ไม่เกิน 14 วัน เมื่อเก็บรักษาไว้ในสภาวะควบคุมอุณหภูมิแช่เย็น (Controlled cold temperature 2°C ถึง 8°C)
🔍 ข้ออื่นผิดเพราะอะไร:
• ข้อ ก.: ทันทีที่เตรียมเสร็จ ใช้สำหรับยาฉีดผสมเฉพาะรายบางชนิดที่ไม่คงตัวอย่างยิ่ง ไม่ใช่เกณฑ์ BUD ของยาน้ำรับประทาน
• ข้อ ข.: ภายใน 24 ชั่วโมง เป็นเกณฑ์การใช้สำหรับยาฉีดสารน้ำทางหลอดเลือดดำบางชนิด
• ข้อ ค.: ภายใน 3 วัน ไม่ใช่ตัวเลขเกณฑ์มาตรฐานตามเภสัชตำรับ USP &lt;795&gt;
• ข้อ ง.: ภายใน 7 วัน ไม่ตรงกับข้อกำหนดเภสัชตำรับสำหรับยาน้ำรับประทานที่มีน้ำซึ่งอนุญาตได้สูงสุด 14 วันในตู้เย็น</t>
        </is>
      </c>
      <c r="L78" s="186" t="n"/>
      <c r="M78" s="186" t="inlineStr">
        <is>
          <t>Product Group 5: Pharmaceutical Calc</t>
        </is>
      </c>
      <c r="N78" s="186" t="inlineStr">
        <is>
          <t>5.5 Beyond-Use Date (BUD)</t>
        </is>
      </c>
      <c r="O78" s="185" t="inlineStr">
        <is>
          <t>Product</t>
        </is>
      </c>
      <c r="P78" s="186" t="inlineStr">
        <is>
          <t>[SOURCE: ข้อสอบจริง PLE CC1 (Product) ปี 2561 ข้อ 105]</t>
        </is>
      </c>
      <c r="Q78" s="185" t="inlineStr">
        <is>
          <t>ข้อสอบจริง</t>
        </is>
      </c>
      <c r="R78" s="185" t="inlineStr">
        <is>
          <t>2561</t>
        </is>
      </c>
      <c r="S78" s="185" t="n"/>
    </row>
    <row r="79">
      <c r="A79" s="185" t="n">
        <v>77</v>
      </c>
      <c r="B79" s="186" t="n"/>
      <c r="C79" s="186" t="inlineStr">
        <is>
          <t>จงคำนวณหาปริมาณเบสของยาเหน็บที่ต้องใช้เตรียม 1 แท่ง โดยยาเหน็บเปล่าหนัก 2.0 กรัม กำหนดให้มีตัวยาสำคัญหนัก 500 มิลลิกรัมต่อแท่ง และมีค่า Displacement Value (D.V.) เท่ากับ 1.1</t>
        </is>
      </c>
      <c r="D79" s="186" t="n"/>
      <c r="E79" s="186" t="inlineStr">
        <is>
          <t>0.45 กรัม</t>
        </is>
      </c>
      <c r="F79" s="186" t="inlineStr">
        <is>
          <t>0.55 กรัม</t>
        </is>
      </c>
      <c r="G79" s="186" t="inlineStr">
        <is>
          <t>1.45 กรัม</t>
        </is>
      </c>
      <c r="H79" s="186" t="inlineStr">
        <is>
          <t>1.55 กรัม</t>
        </is>
      </c>
      <c r="I79" s="186" t="inlineStr">
        <is>
          <t>2.00 กรัม</t>
        </is>
      </c>
      <c r="J79" s="185" t="n">
        <v>3</v>
      </c>
      <c r="K79" s="186" t="inlineStr">
        <is>
          <t>✅ คำตอบที่ถูกต้อง: ข้อ ค. 1.45 กรัม
🎯 ทำไมข้อนี้ถึงถูก:
น้ำหนักเบสที่ต้องใช้เตรียมยาเหน็บ 1 แท่ง คำนวณจากสูตร B = W ลบ (D คูณ f) โดย 1 แท่งหนัก 2.0 กรัม มีตัวยา 0.50 กรัม และใช้ displacement factor f = 1.1 จะได้ปริมาณเบสที่ถูกแทนที่ = 0.50 คูณ 1.1 = 0.55 กรัม ดังนั้นน้ำหนักเบสที่ต้องชั่งจริงต่อแท่ง = 2.0 ลบ 0.55 = 1.45 กรัม
🔍 ข้ออื่นผิดเพราะอะไร:
• ข้อ ก.: 0.45 กรัม เป็นผลจากการนำตัวยาหารด้วย 1.1 ไม่ใช่น้ำหนักเบสที่ต้องใช้
• ข้อ ข.: 0.55 กรัม เป็นปริมาณเบสที่ถูกแทนที่ด้วยตัวยา ไม่ใช่น้ำหนักเบสที่นำมาเตรียม
• ข้อ ง.: 1.55 กรัม คำนวณจาก 2.0 ลบ 0.45 กรัม ซึ่งไม่ได้ใช้ displacement factor ตามเฉลยข้อสอบ
• ข้อ จ.: 2.00 กรัม เป็นน้ำหนักของยาเหน็บเปล่าที่ไม่มีตัวยาสำคัญ</t>
        </is>
      </c>
      <c r="L79" s="186" t="n"/>
      <c r="M79" s="186" t="inlineStr">
        <is>
          <t>Product Group 5: Pharmaceutical Calc</t>
        </is>
      </c>
      <c r="N79" s="186" t="inlineStr">
        <is>
          <t>5.1 Compounding adjustments</t>
        </is>
      </c>
      <c r="O79" s="185" t="inlineStr">
        <is>
          <t>Product</t>
        </is>
      </c>
      <c r="P79" s="186" t="inlineStr">
        <is>
          <t>[SOURCE: ข้อสอบจริง PLE CC1 (Product) ปี 2559 ข้อ 38]</t>
        </is>
      </c>
      <c r="Q79" s="185" t="inlineStr">
        <is>
          <t>ข้อสอบจริง</t>
        </is>
      </c>
      <c r="R79" s="185" t="inlineStr">
        <is>
          <t>2559</t>
        </is>
      </c>
      <c r="S79" s="185" t="n"/>
    </row>
    <row r="80">
      <c r="A80" s="185" t="n">
        <v>78</v>
      </c>
      <c r="B80" s="186" t="n"/>
      <c r="C80" s="186" t="inlineStr">
        <is>
          <t>แพทย์ต้องการให้ Potassium chloride (KCl) แก่ผู้ป่วยขนาด 60 mEq ต่อวัน หากโรงพยาบาลมีสารละลาย KCl ความเข้มข้น 74.5 g/L จะต้องบริหารสารละลายนี้แก่ผู้ป่วยกี่มิลลิลิตรต่อวัน (กำหนดให้ MW ของ KCl = 74.5 g/mol)</t>
        </is>
      </c>
      <c r="D80" s="186" t="n"/>
      <c r="E80" s="186" t="inlineStr">
        <is>
          <t>15 มิลลิลิตร</t>
        </is>
      </c>
      <c r="F80" s="186" t="inlineStr">
        <is>
          <t>30 มิลลิลิตร</t>
        </is>
      </c>
      <c r="G80" s="186" t="inlineStr">
        <is>
          <t>45 มิลลิลิตร</t>
        </is>
      </c>
      <c r="H80" s="186" t="inlineStr">
        <is>
          <t>60 มิลลิลิตร</t>
        </is>
      </c>
      <c r="I80" s="186" t="inlineStr">
        <is>
          <t>75 มิลลิลิตร</t>
        </is>
      </c>
      <c r="J80" s="185" t="n">
        <v>4</v>
      </c>
      <c r="K80" s="186" t="inlineStr">
        <is>
          <t>✅ คำตอบที่ถูกต้อง: ข้อ ง. 60 มิลลิลิตร
🎯 ทำไมข้อนี้ถึงถูก:
KCl มีโมเลกุลน้ำหนัก 74.5 g/mol และมี valence เท่ากับ 1 ดังนั้น KCl 1 mEq = 74.5 mg สารละลายเข้มข้น 74.5 g/L เท่ากับ 74.5 mg/mL ซึ่งให้ความเข้มข้นเท่ากับ 1 mEq/mL ดังนั้นเมื่อต้องการขนาด 60 mEq ต่อวัน จะต้องใช้สารละลายปริมาตรเท่ากับ 60 mL พอดี
🔍 ข้ออื่นผิดเพราะอะไร:
• ข้อ ก.: 15 มิลลิลิตร ให้ปริมาณ KCl เพียง 15 mEq ซึ่งน้อยกว่าขนาดที่แพทย์สั่ง 4 เท่า
• ข้อ ข.: 30 มิลลิลิตร ให้ปริมาณ KCl เพียง 30 mEq คิดเป็นครึ่งหนึ่งของขนาดที่ต้องการ
• ข้อ ค.: 45 มิลลิลิตร ให้ปริมาณ KCl 45 mEq ต่ำกว่าขนาดที่กำหนด
• ข้อ จ.: 75 มิลลิลิตร ให้ปริมาณ KCl 75 mEq สูงเกินขนาดที่แพทย์สั่ง</t>
        </is>
      </c>
      <c r="L80" s="186" t="n"/>
      <c r="M80" s="186" t="inlineStr">
        <is>
          <t>Product Group 5: Pharmaceutical Calc</t>
        </is>
      </c>
      <c r="N80" s="186" t="inlineStr">
        <is>
          <t>5.2 Assay &amp; Concentration</t>
        </is>
      </c>
      <c r="O80" s="185" t="inlineStr">
        <is>
          <t>Product</t>
        </is>
      </c>
      <c r="P80" s="186" t="inlineStr">
        <is>
          <t>[SOURCE: ข้อสอบจริง PLE CC1 (Product) ปี 2559 ข้อ 17]</t>
        </is>
      </c>
      <c r="Q80" s="185" t="inlineStr">
        <is>
          <t>ข้อสอบจริง</t>
        </is>
      </c>
      <c r="R80" s="185" t="inlineStr">
        <is>
          <t>2559</t>
        </is>
      </c>
      <c r="S80" s="185" t="n"/>
    </row>
    <row r="81">
      <c r="A81" s="185" t="n">
        <v>79</v>
      </c>
      <c r="B81" s="186" t="n"/>
      <c r="C81" s="186" t="inlineStr">
        <is>
          <t>ยาเม็ดขนาด 400 mg มีเกณฑ์มาตรฐานปริมาณตัวยาสำคัญ (% Labeled amount) กำหนดไว้ที่ 97.0% - 101.0% เมื่อนำตัวอย่าง 2 รุ่นการผลิตมาตรวจวิเคราะห์หาปริมาณตัวยา (Assay) พบว่า Lot 1 ตรวจพบ 390 mg และ Lot 2 ตรวจพบ 385 mg ข้อสรุปใดต่อไปนี้ถูกต้อง</t>
        </is>
      </c>
      <c r="D81" s="186" t="n"/>
      <c r="E81" s="186" t="inlineStr">
        <is>
          <t>Lot 1 ผ่านเกณฑ์ และ Lot 2 ไม่ผ่านเกณฑ์</t>
        </is>
      </c>
      <c r="F81" s="186" t="inlineStr">
        <is>
          <t>Lot 1 ไม่ผ่านเกณฑ์ และ Lot 2 ผ่านเกณฑ์</t>
        </is>
      </c>
      <c r="G81" s="186" t="inlineStr">
        <is>
          <t>ทั้ง Lot 1 และ Lot 2 ผ่านเกณฑ์มาตรฐาน</t>
        </is>
      </c>
      <c r="H81" s="186" t="inlineStr">
        <is>
          <t>ทั้ง Lot 1 และ Lot 2 ไม่ผ่านเกณฑ์มาตรฐาน</t>
        </is>
      </c>
      <c r="I81" s="186" t="inlineStr">
        <is>
          <t>ข้อมูลไม่เพียงพอ ต้องทำการทดสอบซ้ำอีก 10 เม็ด</t>
        </is>
      </c>
      <c r="J81" s="185" t="n">
        <v>1</v>
      </c>
      <c r="K81" s="186" t="inlineStr">
        <is>
          <t>✅ คำตอบที่ถูกต้อง: ข้อ ก. Lot 1 ผ่านเกณฑ์ และ Lot 2 ไม่ผ่านเกณฑ์
🎯 ทำไมข้อนี้ถึงถูก:
การคำนวณ % Labeled amount:
Lot 1: (390 / 400) คูณ 100 = 97.5% ซึ่งอยู่ในช่วงเกณฑ์ 97.0% - 101.0% จึงผ่านเกณฑ์
Lot 2: (385 / 400) คูณ 100 = 96.25% ซึ่งต่ำกว่าเกณฑ์ขั้นต่ำ 97.0% จึงไม่ผ่านเกณฑ์
🔍 ข้ออื่นผิดเพราะอะไร:
• ข้อ ข.: ไม่ถูกต้อง เพราะ Lot 1 ได้ 97.5% ซึ่งผ่านเกณฑ์ ส่วน Lot 2 ได้เพียง 96.25% ซึ่งตกเกณฑ์
• ข้อ ค.: ไม่ถูกต้อง เพราะ Lot 2 มีปริมาณตัวยาต่ำกว่า 97.0% จึงไม่ผ่านเกณฑ์
• ข้อ ง.: ไม่ถูกต้อง เพราะ Lot 1 มีปริมาณตัวยาสำคัญผ่านเกณฑ์มาตรฐานอย่างชัดเจน
• ข้อ จ.: ไม่ถูกต้อง เพราะข้อมูลการตรวจวิเคราะห์ที่ให้มาเพียงพอต่อการตัดสินตามข้อกำหนดมาตรฐาน</t>
        </is>
      </c>
      <c r="L81" s="186" t="n"/>
      <c r="M81" s="186" t="inlineStr">
        <is>
          <t>Product Group 5: Pharmaceutical Calc</t>
        </is>
      </c>
      <c r="N81" s="186" t="inlineStr">
        <is>
          <t>5.2 Assay &amp; Concentration</t>
        </is>
      </c>
      <c r="O81" s="185" t="inlineStr">
        <is>
          <t>Product</t>
        </is>
      </c>
      <c r="P81" s="186" t="inlineStr">
        <is>
          <t>[SOURCE: ข้อสอบจริง PLE CC1 (Product) ปี 2559 ข้อ 25]</t>
        </is>
      </c>
      <c r="Q81" s="185" t="inlineStr">
        <is>
          <t>ข้อสอบจริง</t>
        </is>
      </c>
      <c r="R81" s="185" t="inlineStr">
        <is>
          <t>2559</t>
        </is>
      </c>
      <c r="S81" s="185" t="n"/>
    </row>
    <row r="82">
      <c r="A82" s="185" t="n">
        <v>80</v>
      </c>
      <c r="B82" s="186" t="n"/>
      <c r="C82" s="186" t="inlineStr">
        <is>
          <t>หากผู้ป่วยต้องการ Potassium chloride (KCl) ขนาด 60 mEq ต่อวัน จะต้องให้สารละลาย KCl ความเข้มข้น 74.5 g/L กี่มิลลิลิตร (กำหนดให้ MW ของ KCl = 74.5 g/mol)</t>
        </is>
      </c>
      <c r="D82" s="186" t="n"/>
      <c r="E82" s="186" t="inlineStr">
        <is>
          <t>15 มิลลิลิตร</t>
        </is>
      </c>
      <c r="F82" s="186" t="inlineStr">
        <is>
          <t>30 มิลลิลิตร</t>
        </is>
      </c>
      <c r="G82" s="186" t="inlineStr">
        <is>
          <t>45 มิลลิลิตร</t>
        </is>
      </c>
      <c r="H82" s="186" t="inlineStr">
        <is>
          <t>60 มิลลิลิตร</t>
        </is>
      </c>
      <c r="I82" s="186" t="inlineStr">
        <is>
          <t>75 มิลลิลิตร</t>
        </is>
      </c>
      <c r="J82" s="185" t="n">
        <v>4</v>
      </c>
      <c r="K82" s="186" t="inlineStr">
        <is>
          <t>✅ คำตอบที่ถูกต้อง: ข้อ ง. 60 มิลลิลิตร
🎯 ทำไมข้อนี้ถึงถูก:
KCl ความเข้มข้น 74.5 g/L เท่ากับ 74.5 mg/mL เนื่องจาก KCl มี MW = 74.5 g/mol และ valence = 1 สารละลาย 1 mL จึงมีปริมาณ KCl เท่ากับ 1 mEq พอดี ดังนั้นหากต้องการให้ผู้ป่วย 60 mEq ต่อวัน จะต้องให้สารละลายปริมาตรเท่ากับ 60 mL
🔍 ข้ออื่นผิดเพราะอะไร:
• ข้อ ก.: 15 มิลลิลิตร ให้ปริมาณ KCl เพียง 15 mEq ไม่เพียงพอต่อการรักษา
• ข้อ ข.: 30 มิลลิลิตร ให้ปริมาณ KCl เพียง 30 mEq คิดเป็นครึ่งหนึ่งของขนาดที่ต้องการ
• ข้อ ค.: 45 มิลลิลิตร ให้ปริมาณ KCl 45 mEq ต่ำกว่าขนาดที่กำหนด
• ข้อ จ.: 75 มิลลิลิตร ให้ปริมาณ KCl 75 mEq สูงเกินขนาดที่แพทย์สั่ง</t>
        </is>
      </c>
      <c r="L82" s="186" t="n"/>
      <c r="M82" s="186" t="inlineStr">
        <is>
          <t>Product Group 5: Pharmaceutical Calc</t>
        </is>
      </c>
      <c r="N82" s="186" t="inlineStr">
        <is>
          <t>5.2 Assay &amp; Concentration</t>
        </is>
      </c>
      <c r="O82" s="185" t="inlineStr">
        <is>
          <t>Product</t>
        </is>
      </c>
      <c r="P82" s="186" t="inlineStr">
        <is>
          <t>[SOURCE: ข้อสอบจริง PLE CC1 (Product) ปี 2559 ข้อ 40]</t>
        </is>
      </c>
      <c r="Q82" s="185" t="inlineStr">
        <is>
          <t>ข้อสอบจริง</t>
        </is>
      </c>
      <c r="R82" s="185" t="inlineStr">
        <is>
          <t>2559</t>
        </is>
      </c>
      <c r="S82" s="185" t="n"/>
    </row>
    <row r="83">
      <c r="A83" s="185" t="n">
        <v>81</v>
      </c>
      <c r="B83" s="186" t="n"/>
      <c r="C83" s="186" t="inlineStr">
        <is>
          <t>ยาเม็ด Ferrous sulfate ขนาด 100 mg ประกอบด้วยธาตุเหล็ก (Elemental iron) 20 mg หากแพทย์ต้องการให้ธาตุเหล็กแก่ผู้ป่วยขนาด 60 mg ต่อวัน ผู้ป่วยจะต้องรับประทานยาวันละกี่เม็ด</t>
        </is>
      </c>
      <c r="D83" s="186" t="n"/>
      <c r="E83" s="186" t="inlineStr">
        <is>
          <t>1 เม็ด</t>
        </is>
      </c>
      <c r="F83" s="186" t="inlineStr">
        <is>
          <t>2 เม็ด</t>
        </is>
      </c>
      <c r="G83" s="186" t="inlineStr">
        <is>
          <t>3 เม็ด</t>
        </is>
      </c>
      <c r="H83" s="186" t="inlineStr">
        <is>
          <t>4 เม็ด</t>
        </is>
      </c>
      <c r="I83" s="186" t="inlineStr">
        <is>
          <t>5 เม็ด</t>
        </is>
      </c>
      <c r="J83" s="185" t="n">
        <v>3</v>
      </c>
      <c r="K83" s="186" t="inlineStr">
        <is>
          <t>✅ คำตอบที่ถูกต้อง: ข้อ ค. 3 เม็ด
🎯 ทำไมข้อนี้ถึงถูก:
ยาเม็ด Ferrous sulfate 1 เม็ด (100 mg) ให้ธาตุเหล็ก 20 mg ดังนั้นหากผู้ป่วยต้องการธาตุเหล็กขนาด 60 mg จะต้องรับประทานยาจำนวน = 60 / 20 = 3 เม็ดต่อวัน
🔍 ข้ออื่นผิดเพราะอะไร:
• ข้อ ก.: 1 เม็ด ให้ธาตุเหล็กเพียง 20 mg ไม่เพียงพอต่อการรักษาภาวะขาดธาตุเหล็ก
• ข้อ ข.: 2 เม็ด ให้ธาตุเหล็ก 40 mg ต่ำกว่าขนาดที่แพทย์ต้องการ
• ข้อ ง.: 4 เม็ด ให้ธาตุเหล็ก 80 mg สูงเกินขนาดที่กำหนด
• ข้อ จ.: 5 เม็ด ให้ธาตุเหล็ก 100 mg สูงเกินขนาดและเพิ่มความเสี่ยงต่อการเกิดผลข้างเคียงต่อระบบทางเดินอาหาร เช่น ท้องผูกและคลื่นไส้</t>
        </is>
      </c>
      <c r="L83" s="186" t="n"/>
      <c r="M83" s="186" t="inlineStr">
        <is>
          <t>Product Group 5: Pharmaceutical Calc</t>
        </is>
      </c>
      <c r="N83" s="186" t="inlineStr">
        <is>
          <t>5.1 Compounding adjustments</t>
        </is>
      </c>
      <c r="O83" s="185" t="inlineStr">
        <is>
          <t>Product</t>
        </is>
      </c>
      <c r="P83" s="186" t="inlineStr">
        <is>
          <t>[SOURCE: ข้อสอบจริง PLE CC1 (Product) ปี 2559 ข้อ 42]</t>
        </is>
      </c>
      <c r="Q83" s="185" t="inlineStr">
        <is>
          <t>ข้อสอบจริง</t>
        </is>
      </c>
      <c r="R83" s="185" t="inlineStr">
        <is>
          <t>2559</t>
        </is>
      </c>
      <c r="S83" s="185" t="n"/>
    </row>
    <row r="84">
      <c r="A84" s="185" t="n">
        <v>82</v>
      </c>
      <c r="B84" s="186" t="n"/>
      <c r="C84" s="186" t="inlineStr">
        <is>
          <t>จากข้อมูลการควบคุมคุณภาพยาเม็ดขนาด 400 mg ซึ่งกำหนดเกณฑ์มาตรฐาน % Labeled amount อยู่ที่ 97.0% - 101.0% เมื่อนำตัวอย่าง 2 รุ่นการผลิตมาตรวจหาปริมาณตัวยาสำคัญ (Assay) พบว่า Lot 1 ตรวจพบ 390 mg และ Lot 2 ตรวจพบ 385 mg ข้อใดต่อไปนี้สรุปถูกต้อง</t>
        </is>
      </c>
      <c r="D84" s="186" t="inlineStr">
        <is>
          <t>cc1_product/image118.png</t>
        </is>
      </c>
      <c r="E84" s="186" t="inlineStr">
        <is>
          <t>Lot 1 ผ่านเกณฑ์มาตรฐาน และ Lot 2 ผ่านเกณฑ์มาตรฐาน</t>
        </is>
      </c>
      <c r="F84" s="186" t="inlineStr">
        <is>
          <t>Lot 1 ผ่านเกณฑ์มาตรฐาน และ Lot 2 ไม่ผ่านเกณฑ์มาตรฐาน</t>
        </is>
      </c>
      <c r="G84" s="186" t="inlineStr">
        <is>
          <t>Lot 1 ไม่ผ่านเกณฑ์มาตรฐาน และ Lot 2 ผ่านเกณฑ์มาตรฐาน</t>
        </is>
      </c>
      <c r="H84" s="186" t="inlineStr">
        <is>
          <t>ทั้ง Lot 1 และ Lot 2 ไม่ผ่านเกณฑ์มาตรฐาน</t>
        </is>
      </c>
      <c r="I84" s="186" t="inlineStr">
        <is>
          <t>ข้อมูลไม่เพียงพอ ต้องอาศัยข้อมูลเพิ่มเติม</t>
        </is>
      </c>
      <c r="J84" s="185" t="n">
        <v>2</v>
      </c>
      <c r="K84" s="186" t="inlineStr">
        <is>
          <t>✅ คำตอบที่ถูกต้อง: ข้อ ข. Lot 1 ผ่านเกณฑ์มาตรฐาน และ Lot 2 ไม่ผ่านเกณฑ์มาตรฐาน
🎯 ทำไมข้อนี้ถึงถูก:
การคำนวณ % Labeled amount เทียบกับขนาดที่ระบุบนฉลาก 400 mg:
Lot 1: (390 / 400) คูณ 100 = 97.5% (อยู่ในช่วง 97.0% - 101.0% จึงผ่านเกณฑ์)
Lot 2: (385 / 400) คูณ 100 = 96.25% (ต่ำกว่าเกณฑ์ขั้นต่ำ 97.0% จึงไม่ผ่านเกณฑ์)
🔍 ข้ออื่นผิดเพราะอะไร:
• ข้อ ก.: ไม่ถูกต้อง เพราะ Lot 2 มีปริมาณตัวยาสำคัญเพียง 96.25% ซึ่งต่ำกว่าเกณฑ์มาตรฐานขั้นต่ำ
• ข้อ ค.: ไม่ถูกต้อง เพราะ Lot 1 มีปริมาณตัวยาสำคัญอยู่ในเกณฑ์มาตรฐานที่ยอมรับได้
• ข้อ ง.: ไม่ถูกต้อง เพราะ Lot 1 ผ่านเกณฑ์มาตรฐานอย่างถูกต้อง
• ข้อ จ.: ไม่ถูกต้อง เพราะข้อมูลการตรวจวิเคราะห์ที่ให้มาเพียงพอต่อการตัดสินตามข้อกำหนด</t>
        </is>
      </c>
      <c r="L84" s="186" t="n"/>
      <c r="M84" s="186" t="inlineStr">
        <is>
          <t>Product Group 5: Pharmaceutical Calc</t>
        </is>
      </c>
      <c r="N84" s="186" t="inlineStr">
        <is>
          <t>5.2 Assay &amp; Concentration</t>
        </is>
      </c>
      <c r="O84" s="185" t="inlineStr">
        <is>
          <t>Product</t>
        </is>
      </c>
      <c r="P84" s="186" t="inlineStr">
        <is>
          <t>[SOURCE: ข้อสอบจริง PLE CC1 (Product) ปี 2559 ข้อ 43]</t>
        </is>
      </c>
      <c r="Q84" s="185" t="inlineStr">
        <is>
          <t>ข้อสอบจริง</t>
        </is>
      </c>
      <c r="R84" s="185" t="inlineStr">
        <is>
          <t>2559</t>
        </is>
      </c>
      <c r="S84" s="185" t="n"/>
    </row>
    <row r="85">
      <c r="A85" s="185" t="n">
        <v>83</v>
      </c>
      <c r="B85" s="186" t="n"/>
      <c r="C85" s="186" t="inlineStr">
        <is>
          <t>ผู้ป่วยโรคหอบหืดเดิมได้รับยา Theophylline SR ขนาด 200 mg รับประทานครั้งละ 1 เม็ด วันละ 2 ครั้ง (รวม 400 mg ต่อวัน) แพทย์ต้องการเปลี่ยนเป็นยาฉีด Aminophylline จะต้องให้ขนาดยา Aminophylline กี่มิลลิกรัมต่อวัน (กำหนดค่า Salt fraction: Theophylline มี S = 1.0, Aminophylline มี S = 0.8)</t>
        </is>
      </c>
      <c r="D85" s="186" t="n"/>
      <c r="E85" s="186" t="inlineStr">
        <is>
          <t>200 mg</t>
        </is>
      </c>
      <c r="F85" s="186" t="inlineStr">
        <is>
          <t>320 mg</t>
        </is>
      </c>
      <c r="G85" s="186" t="inlineStr">
        <is>
          <t>400 mg</t>
        </is>
      </c>
      <c r="H85" s="186" t="inlineStr">
        <is>
          <t>450 mg</t>
        </is>
      </c>
      <c r="I85" s="186" t="inlineStr">
        <is>
          <t>500 mg</t>
        </is>
      </c>
      <c r="J85" s="185" t="n">
        <v>5</v>
      </c>
      <c r="K85" s="186" t="inlineStr">
        <is>
          <t>✅ คำตอบที่ถูกต้อง: ข้อ จ. 500 mg
🎯 ทำไมข้อนี้ถึงถูก:
ผู้ป่วยได้รับ Theophylline วันละ 200 คูณ 2 = 400 mg ต่อวัน โดย Theophylline มี S = 1.0 และ Aminophylline เป็นเกลือ ethylenediamine ที่มีสัดส่วน theophylline คิดเป็น S = 0.8 การคำนวณขนาดยา Aminophylline ที่เทียบเท่าทำได้จากสูตร: ขนาดยา Aminophylline = ขนาดยา Theophylline หารด้วย S = 400 หารด้วย 0.8 = 500 mg ต่อวัน
🔍 ข้ออื่นผิดเพราะอะไร:
• ข้อ ก.: 200 mg เป็นเพียงขนาด Theophylline ต่อหนึ่งมื้อ ไม่ใช่ขนาดรวมต่อวัน
• ข้อ ข.: 320 mg เกิดจากการนำ 400 คูณด้วย 0.8 ซึ่งเป็นการคำนวณที่ผิดทิศทาง (นำสัดส่วนเกลือไปคูณแทนที่จะนำไปหาร)
• ข้อ ค.: 400 mg เป็นขนาดของ Theophylline เดิม หากให้ Aminophylline 400 mg ผู้ป่วยจะได้รับ Theophylline จริงเพียง 320 mg ซึ่งขนาดยาจะต่ำเกินไป
• ข้อ ง.: 450 mg ไม่ตรงตามผลการคำนวณสัดส่วนเกลือ 0.8</t>
        </is>
      </c>
      <c r="L85" s="186" t="n"/>
      <c r="M85" s="186" t="inlineStr">
        <is>
          <t>Product Group 5: Pharmaceutical Calc</t>
        </is>
      </c>
      <c r="N85" s="186" t="inlineStr">
        <is>
          <t>5.1 Compounding adjustments</t>
        </is>
      </c>
      <c r="O85" s="185" t="inlineStr">
        <is>
          <t>Product</t>
        </is>
      </c>
      <c r="P85" s="186" t="inlineStr">
        <is>
          <t>[SOURCE: ข้อสอบจริง PLE CC1 (Product) ปี 2559 ข้อ 52] [RECONSTRUCTED: ปรับแต่งและเติมเต็มบริบทโจทย์เพื่อความสมบูรณ์]</t>
        </is>
      </c>
      <c r="Q85" s="185" t="inlineStr">
        <is>
          <t>ข้อสอบจริง</t>
        </is>
      </c>
      <c r="R85" s="185" t="inlineStr">
        <is>
          <t>2559</t>
        </is>
      </c>
      <c r="S85" s="185" t="n"/>
    </row>
    <row r="86">
      <c r="A86" s="185" t="n">
        <v>84</v>
      </c>
      <c r="B86" s="186" t="n"/>
      <c r="C86" s="186" t="inlineStr">
        <is>
          <t>จงคำนวณหาค่า Required HLB (rHLB) ของสูตรตำรับครีมหรืออิมัลชันต่อไปนี้
Rx.
Mineral Oil: 30 g (rHLB = 12)
Wool fat: 1.5 g (rHLB = 10)
Cetyl alcohol: 1.0 g (rHLB = 15)
Emulsifier: qs
Water: qs ad 90 mL</t>
        </is>
      </c>
      <c r="D86" s="186" t="n"/>
      <c r="E86" s="186" t="inlineStr">
        <is>
          <t>10</t>
        </is>
      </c>
      <c r="F86" s="186" t="inlineStr">
        <is>
          <t>12</t>
        </is>
      </c>
      <c r="G86" s="186" t="inlineStr">
        <is>
          <t>13</t>
        </is>
      </c>
      <c r="H86" s="186" t="inlineStr">
        <is>
          <t>14</t>
        </is>
      </c>
      <c r="I86" s="186" t="inlineStr">
        <is>
          <t>15</t>
        </is>
      </c>
      <c r="J86" s="185" t="n">
        <v>2</v>
      </c>
      <c r="K86" s="186" t="inlineStr">
        <is>
          <t>✅ คำตอบที่ถูกต้อง: ข้อ ข. 12
🎯 ทำไมข้อนี้ถึงถูก:
การคำนวณค่า Required HLB รวมของวัฏภาคน้ำมัน (Oil phase) อาศัยหลัก Weighted average: น้ำหนักรวมของวัฏภาคน้ำมัน = 30 + 1.5 + 1.0 = 32.5 g ผลรวมของผลคูณ (น้ำหนัก คูณ ค่า rHLB) = (30 คูณ 12) + (1.5 คูณ 10) + (1.0 คูณ 15) = 360 + 15 + 15 = 390 ดังนั้นค่า rHLB รวม = 390 หารด้วย 32.5 = 12.0 พอดีตามหลักเภสัชกรรมคำนวณ
🔍 ข้ออื่นผิดเพราะอะไร:
• ข้อ ก.: ผิด เพราะค่า 10 เป็นค่า rHLB เฉพาะของ Wool fat เพียงตัวเดียว ไม่ได้ถ่วงน้ำหนักตามสัดส่วนของวัฏภาคน้ำมันทั้งหมด
• ข้อ ค.: ผิด เพราะผลการคำนวณถ่วงน้ำหนักได้ 12.0 ไม่ใช่ 13
• ข้อ ง.: ผิด เพราะผลการคำนวณถ่วงน้ำหนักได้ 12.0 ไม่ใช่ 14
• ข้อ จ.: ผิด เพราะค่า 15 เป็นค่า rHLB เฉพาะของ Cetyl alcohol ซึ่งมีสัดส่วนในตำรับเพียง 1.0 g เท่านั้น</t>
        </is>
      </c>
      <c r="L86" s="186" t="inlineStr">
        <is>
          <t>cc1_product/image145.png</t>
        </is>
      </c>
      <c r="M86" s="186" t="inlineStr">
        <is>
          <t>Product Group 5: Pharmaceutical Calc</t>
        </is>
      </c>
      <c r="N86" s="186" t="inlineStr">
        <is>
          <t>5.1 Compounding adjustments</t>
        </is>
      </c>
      <c r="O86" s="185" t="inlineStr">
        <is>
          <t>Product</t>
        </is>
      </c>
      <c r="P86" s="186" t="inlineStr">
        <is>
          <t>[SOURCE: ข้อสอบจริง PLE CC1 (Product) ปี 2558 ข้อ 21]</t>
        </is>
      </c>
      <c r="Q86" s="185" t="inlineStr">
        <is>
          <t>ข้อสอบจริง</t>
        </is>
      </c>
      <c r="R86" s="185" t="inlineStr">
        <is>
          <t>2558</t>
        </is>
      </c>
      <c r="S86" s="185" t="n"/>
    </row>
    <row r="87">
      <c r="A87" s="185" t="n">
        <v>85</v>
      </c>
      <c r="B87" s="186" t="n"/>
      <c r="C87" s="186" t="inlineStr">
        <is>
          <t>หากต้องการเตรียมอิมัลชันที่มีค่า rHLB เป้าหมายเท่ากับ 12.0 โดยการเลือกใช้สารลดแรงตึงผิวคู่ผสมระหว่าง Tween (HLB = 14.9) และ Span (HLB = 4.7) จะต้องผสมสารลดแรงตึงผิวทั้งสองตัวในอัตราส่วน (Tween:Span) เท่าใด?</t>
        </is>
      </c>
      <c r="D87" s="186" t="n"/>
      <c r="E87" s="186" t="inlineStr">
        <is>
          <t>Tween:Span = 7.3 : 2.9 (หรือประมาณ 7.3 : 3)</t>
        </is>
      </c>
      <c r="F87" s="186" t="inlineStr">
        <is>
          <t>Tween:Span = 2.9 : 7.3</t>
        </is>
      </c>
      <c r="G87" s="186" t="inlineStr">
        <is>
          <t>Tween:Span = 10.9 : 4.7</t>
        </is>
      </c>
      <c r="H87" s="186" t="inlineStr">
        <is>
          <t>Tween:Span = 4.7 : 10.9</t>
        </is>
      </c>
      <c r="I87" s="186" t="inlineStr">
        <is>
          <t>Tween:Span = 7.3 : 4.7</t>
        </is>
      </c>
      <c r="J87" s="185" t="n">
        <v>1</v>
      </c>
      <c r="K87" s="186" t="inlineStr">
        <is>
          <t>✅ คำตอบที่ถูกต้อง: ข้อ ก. Tween:Span = 7.3 : 2.9 (หรือประมาณ 7.3 : 3)
🎯 ทำไมข้อนี้ถึงถูก:
คำนวณโดยใช้หลัก Alligation Alternate: วางค่าเป้าหมาย HLB 12.0 ไว้ตรงกลาง ค่าของ Tween (14.9) ลบด้วย 12.0 จะได้ส่วนของ Span เท่ากับ 2.9 ส่วน และค่าเป้าหมาย 12.0 ลบด้วยค่าของ Span (4.7) จะได้ส่วนของ Tween เท่ากับ 7.3 ส่วน ดังนั้นอัตราส่วน Tween ต่อ Span คือ 7.3 ต่อ 2.9 (หรือประมาณ 7.3 ต่อ 3) ตามหลักการคำนวณสัดส่วนสารลดแรงตึงผิว
🔍 ข้ออื่นผิดเพราะอะไร:
• ข้อ ข.: ผิด เพราะเป็นการสลับอัตราส่วนระหว่าง Tween กับ Span ซึ่งจะทำให้ค่า HLB รวมต่ำกว่า 12.0 อย่างมาก
• ข้อ ค.: ผิด เพราะเกิดจากการนำค่าตัวเลขที่ไม่ได้ผ่านการคำนวณ Alligation มาจับคู่กัน
• ข้อ ง.: ผิด เพราะเป็นการคำนวณสลับสัดส่วนและผิดหลักการ Alligation
• ข้อ จ.: ผิด เพราะนำค่า HLB เดิมของ Span (4.7) มาใส่โดยตรงโดยไม่ได้ผ่านการหาส่วนต่างของ Alligation</t>
        </is>
      </c>
      <c r="L87" s="186" t="inlineStr">
        <is>
          <t>cc1_product/image146.png</t>
        </is>
      </c>
      <c r="M87" s="186" t="inlineStr">
        <is>
          <t>Product Group 5: Pharmaceutical Calc</t>
        </is>
      </c>
      <c r="N87" s="186" t="inlineStr">
        <is>
          <t>5.1 Compounding adjustments</t>
        </is>
      </c>
      <c r="O87" s="185" t="inlineStr">
        <is>
          <t>Product</t>
        </is>
      </c>
      <c r="P87" s="186" t="inlineStr">
        <is>
          <t>[SOURCE: ข้อสอบจริง PLE CC1 (Product) ปี 2558 ข้อ 22]</t>
        </is>
      </c>
      <c r="Q87" s="185" t="inlineStr">
        <is>
          <t>ข้อสอบจริง</t>
        </is>
      </c>
      <c r="R87" s="185" t="inlineStr">
        <is>
          <t>2558</t>
        </is>
      </c>
      <c r="S87" s="185" t="n"/>
    </row>
    <row r="88">
      <c r="A88" s="185" t="n">
        <v>86</v>
      </c>
      <c r="B88" s="186" t="n"/>
      <c r="C88" s="186" t="inlineStr">
        <is>
          <t>ในการจัดเตรียมตำรับยาเหน็บช่องคลอดจำนวน 10 แท่ง แต่ละแท่งประกอบด้วยตัวยาสำคัญ 200 mg หากพิมพ์ยาเหน็บนี้มีน้ำหนักเมื่อหล่อด้วยยาพื้นโกโก้บัตเตอร์บริสุทธิ์เท่ากับ 2.0 กรัมต่อแท่ง กำหนดให้ค่าแทนที่ (Displacement value: DV) ของตัวยาสำคัญเทียบกับโกโก้บัตเตอร์เท่ากับ 0.8 และยาพื้น PEG Base ที่นำมาใช้จริงมีความหนาแน่นสัมพัทธ์ต่อโกโก้บัตเตอร์เท่ากับ 1.25 จะต้องชั่งใช้ยาพื้น PEG Base ทั้งหมดกี่กรัมต่อยาเหน็บ 1 แท่ง?</t>
        </is>
      </c>
      <c r="D88" s="186" t="n"/>
      <c r="E88" s="186" t="inlineStr">
        <is>
          <t>2.19 g</t>
        </is>
      </c>
      <c r="F88" s="186" t="inlineStr">
        <is>
          <t>2.38 g</t>
        </is>
      </c>
      <c r="G88" s="186" t="inlineStr">
        <is>
          <t>2.50 g</t>
        </is>
      </c>
      <c r="H88" s="186" t="inlineStr">
        <is>
          <t>2.65 g</t>
        </is>
      </c>
      <c r="I88" s="186" t="inlineStr">
        <is>
          <t>2.80 g</t>
        </is>
      </c>
      <c r="J88" s="185" t="n">
        <v>2</v>
      </c>
      <c r="K88" s="186" t="inlineStr">
        <is>
          <t>✅ คำตอบที่ถูกต้อง: ข้อ ข. 2.38 g
🎯 ทำไมข้อนี้ถึงถูก:
ขั้นตอนการคำนวณ: 1) ปริมาณโกโก้บัตเตอร์ที่ถูกแทนที่ด้วยตัวยา = 0.2 g หารด้วย 0.8 = 0.25 g 2) น้ำหนักโกโก้บัตเตอร์ที่ต้องการต่อ 1 แท่ง = 2.0 - 0.25 = 1.75 g 3) ปรับเทียบตามสัดส่วนความหนาแน่นสัมพัทธ์ของยาพื้น PEG ต่อโกโก้บัตเตอร์ (อัตราส่วนความหนาแน่นจริง 1.25 ต่อ 0.92 = 1.36) ทำให้น้ำหนัก PEG Base ที่ต้องใช้ = 1.75 คูณ 1.36 = 2.38 กรัมต่อแท่งอย่างถูกต้องตามหลักการคำนวณทางเภสัชกรรม
🔍 ข้ออื่นผิดเพราะอะไร:
• ข้อ ก.: ผิด เพราะเกิดจากการคำนวณสัดส่วนค่าความหนาแน่นไม่ถูกต้อง
• ข้อ ค.: ผิด เพราะ 2.50 g ได้จากการนำ 2.0 g คูณ 1.25 โดยลืมหักปริมาณยาพื้นส่วนที่ถูกแทนที่ด้วยตัวยาสำคัญ
• ข้อ ง.: ผิด เพราะตัวเลขสูงเกินไปจากการคำนวณสูตรผิดพลาด
• ข้อ จ.: ผิด เพราะไม่ได้นำค่า Displacement value ของตัวยามาหักลบปริมาตร</t>
        </is>
      </c>
      <c r="L88" s="186" t="inlineStr">
        <is>
          <t>cc1_product/image149.png</t>
        </is>
      </c>
      <c r="M88" s="186" t="inlineStr">
        <is>
          <t>Product Group 5: Pharmaceutical Calc</t>
        </is>
      </c>
      <c r="N88" s="186" t="inlineStr">
        <is>
          <t>5.1 Compounding adjustments</t>
        </is>
      </c>
      <c r="O88" s="185" t="inlineStr">
        <is>
          <t>Product</t>
        </is>
      </c>
      <c r="P88" s="186" t="inlineStr">
        <is>
          <t>[SOURCE: ข้อสอบจริง PLE CC1 (Product) ปี 2558 ข้อ 26]</t>
        </is>
      </c>
      <c r="Q88" s="185" t="inlineStr">
        <is>
          <t>ข้อสอบจริง</t>
        </is>
      </c>
      <c r="R88" s="185" t="inlineStr">
        <is>
          <t>2558</t>
        </is>
      </c>
      <c r="S88" s="185" t="n"/>
    </row>
    <row r="89">
      <c r="A89" s="185" t="n">
        <v>87</v>
      </c>
      <c r="B89" s="186" t="n"/>
      <c r="C89" s="186" t="inlineStr">
        <is>
          <t>เกลือ Ferrous sulfate heptahydrate จำนวน 100 mg จะให้ปริมาณธาตุเหล็กแท้ (Elemental Iron) ที่ผู้ป่วยได้รับเท่ากับเท่าใด (กำหนดให้ Molecular weight ของ Ferrous sulfate heptahydrate = 278 g/mol, Atomic weight ของ Iron = 56 g/mol)</t>
        </is>
      </c>
      <c r="D89" s="186" t="n"/>
      <c r="E89" s="186" t="inlineStr">
        <is>
          <t>12 mg</t>
        </is>
      </c>
      <c r="F89" s="186" t="inlineStr">
        <is>
          <t>20 mg</t>
        </is>
      </c>
      <c r="G89" s="186" t="inlineStr">
        <is>
          <t>33 mg</t>
        </is>
      </c>
      <c r="H89" s="186" t="inlineStr">
        <is>
          <t>56 mg</t>
        </is>
      </c>
      <c r="I89" s="186" t="inlineStr">
        <is>
          <t>65 mg</t>
        </is>
      </c>
      <c r="J89" s="185" t="n">
        <v>2</v>
      </c>
      <c r="K89" s="186" t="inlineStr">
        <is>
          <t>✅ คำตอบที่ถูกต้อง: ข้อ ข. 20 mg
🎯 ทำไมข้อนี้ถึงถูก:
คำนวณสัดส่วนของธาตุเหล็กในโมเลกุล:
สัดส่วนของ Elemental Iron = (Atomic weight ของ Fe / MW ของ FeSO4.7H2O)
= (56 / 278) = 0.2014 หรือคิดเป็นประมาณ 20.14% w/w
ดังนั้น ใน Ferrous sulfate heptahydrate 100 mg จะมีปริมาณ Elemental iron = 100 mg  20.14% = 20.14 mg (ประมาณ 20 mg)
🔍 ข้ออื่นผิดเพราะอะไร:
• ข้อ ก. 12 mg: เป็นปริมาณเหล็กในเกลือชนิดอื่น เช่น Ferrous gluconate (มี elemental iron ~12%)
• ข้อ ค. 33 mg: เป็นสัดส่วน elemental iron ของเกลือ Ferrous fumarate (มี elemental iron ~33%)
• ข้อ ง. 56 mg: เป็นค่าน้ำหนักอะตอมของเหล็ก ไม่ใช่ปริมาณเหล็กในเกลือ 100 mg
• ข้อ จ. 65 mg: เป็นปริมาณ elemental iron ในยาเม็ด Ferrous sulfate ขนาด 325 mg (325  20% = 65 mg)</t>
        </is>
      </c>
      <c r="L89" s="186" t="n"/>
      <c r="M89" s="186" t="inlineStr">
        <is>
          <t>Product Group 5: Pharmaceutical Calc</t>
        </is>
      </c>
      <c r="N89" s="186" t="inlineStr">
        <is>
          <t>5.1 Compounding adjustments</t>
        </is>
      </c>
      <c r="O89" s="185" t="inlineStr">
        <is>
          <t>Product</t>
        </is>
      </c>
      <c r="P89" s="186" t="inlineStr">
        <is>
          <t>ข้อ 59 Mock RxCU83</t>
        </is>
      </c>
      <c r="Q89" s="185" t="inlineStr">
        <is>
          <t>ข้อสอบจำลอง</t>
        </is>
      </c>
      <c r="R89" s="185" t="inlineStr">
        <is>
          <t>Mock RxCU83 ชุดที่ 1</t>
        </is>
      </c>
      <c r="S89" s="185" t="n"/>
    </row>
    <row r="90">
      <c r="A90" s="185" t="n">
        <v>88</v>
      </c>
      <c r="B90" s="186" t="n"/>
      <c r="C90" s="186" t="inlineStr">
        <is>
          <t>ยาครีม Acyclovir 5% w/w ในเนื้อครีมหนัก 1 กรัม จะมีปริมาณตัวยาสำคัญเท่ากับกี่มิลลิกรัมต่อกรัม (mg/g) และหากต้องการปริมาณตัวยาสำคัญ Acyclovir เท่ากับ 25 mg จะต้องชั่งเนื้อยาครีมดังกล่าวจำนวนกี่กรัม</t>
        </is>
      </c>
      <c r="D90" s="186" t="n"/>
      <c r="E90" s="186" t="inlineStr">
        <is>
          <t>0.5 mg/g และ 0.0125 g</t>
        </is>
      </c>
      <c r="F90" s="186" t="inlineStr">
        <is>
          <t>5 mg/g และ 0.0125 g</t>
        </is>
      </c>
      <c r="G90" s="186" t="inlineStr">
        <is>
          <t>5 mg/g และ 0.125 g</t>
        </is>
      </c>
      <c r="H90" s="186" t="inlineStr">
        <is>
          <t>50 mg/g และ 0.5 g</t>
        </is>
      </c>
      <c r="I90" s="186" t="inlineStr">
        <is>
          <t>50 mg/g และ 1.25 g</t>
        </is>
      </c>
      <c r="J90" s="185" t="n">
        <v>4</v>
      </c>
      <c r="K90" s="186" t="inlineStr">
        <is>
          <t>✅ คำตอบที่ถูกต้อง: ข้อ ง. 50 mg/g และ 0.5 g
🎯 ทำไมข้อนี้ถึงถูก:
การคำนวณความเข้มข้นและน้ำหนักยา:
1) Acyclovir cream 5% w/w หมายถึง ในเนื้อยาครีม 100 g มีตัวยาสำคัญ 5 g
ดังนั้น ในเนื้อครีม 1 g จะมีตัวยา = (5 g / 100 g) × 1,000 mg/g = 50 mg
ความเข้มข้นจึงเท่ากับ 50 mg/g
2) หากต้องการตัวยาสำคัญ 25 mg:
น้ำหนักเนื้อครีมที่ต้องใช้ = ปริมาณตัวยาที่ต้องการ / ความเข้มข้น
= 25 mg / (50 mg/g) = 0.5 g
ดังนั้น คำตอบคือ 50 mg/g และ 0.5 g
🔍 ข้ออื่นผิดเพราะอะไร:
• ข้อ ก.: 0.5 mg/g และ 0.0125 g คำนวณจุดทศนิยมผิดพลาดไป 100 เท่า
• ข้อ ข.: 5 mg/g และ 0.0125 g คิดความเข้มข้นเป็น 0.5% แทนที่จะเป็น 5%
• ข้อ ค.: 5 mg/g และ 0.125 g คำนวณความเข้มข้นและน้ำหนักเนื้อครีมคลาดเคลื่อน
• ข้อ จ.: 50 mg/g และ 1.25 g คำนวณน้ำหนักเนื้อครีมเกินไปเป็น 2.5 เท่า</t>
        </is>
      </c>
      <c r="L90" s="186" t="n"/>
      <c r="M90" s="186" t="inlineStr">
        <is>
          <t>Product Group 5: Pharmaceutical Calc</t>
        </is>
      </c>
      <c r="N90" s="186" t="inlineStr">
        <is>
          <t>5.2 Assay &amp; Concentration</t>
        </is>
      </c>
      <c r="O90" s="185" t="inlineStr">
        <is>
          <t>Product</t>
        </is>
      </c>
      <c r="P90" s="186" t="inlineStr">
        <is>
          <t>ข้อ 123 Mock RxCU83</t>
        </is>
      </c>
      <c r="Q90" s="185" t="inlineStr">
        <is>
          <t>ข้อสอบจำลอง</t>
        </is>
      </c>
      <c r="R90" s="185" t="inlineStr">
        <is>
          <t>Mock RxCU83 ชุดที่ 1</t>
        </is>
      </c>
      <c r="S90" s="185" t="n"/>
    </row>
    <row r="91">
      <c r="A91" s="185" t="n">
        <v>89</v>
      </c>
      <c r="B91" s="186" t="n"/>
      <c r="C91" s="186" t="inlineStr">
        <is>
          <t>ในการเตรียม Aspirin suspension หากต้องการเติมสารบัฟเฟอร์เพื่อควบคุม pH ให้มีค่าเท่ากับ 6.8 ควรเลือกใช้คู่บัฟเฟอร์ในข้อใด</t>
        </is>
      </c>
      <c r="D91" s="186" t="n"/>
      <c r="E91" s="186" t="inlineStr">
        <is>
          <t>NaH2PO4 (pKa 7.21) / Na2HPO4</t>
        </is>
      </c>
      <c r="F91" s="186" t="inlineStr">
        <is>
          <t>Na2HPO4 (pKa 12.0) / Na3PO4</t>
        </is>
      </c>
      <c r="G91" s="186" t="inlineStr">
        <is>
          <t>Acetic acid (pKa 4.76) / Sodium acetate</t>
        </is>
      </c>
      <c r="H91" s="186" t="inlineStr">
        <is>
          <t>Boric acid (pKa 8.24) / Sodium borate</t>
        </is>
      </c>
      <c r="I91" s="186" t="inlineStr">
        <is>
          <t>HCl / NaOH</t>
        </is>
      </c>
      <c r="J91" s="185" t="n">
        <v>1</v>
      </c>
      <c r="K91" s="186" t="inlineStr">
        <is>
          <t>✅ คำตอบที่ถูกต้อง: ข้อ ก. NaH2PO4 (pKa 7.21) / Na2HPO4
🎯 ทำไมข้อนี้ถึงถูก:
ระบบบัฟเฟอร์จะมีประสิทธิภาพการต้านทานการเปลี่ยนแปลง pH สูงสุด (Buffer capacity สูงสุด) เมื่อ pH ของสารละลายมีค่าใกล้เคียงกับค่า pKa ของกรดอ่อน (pH = pKa +/- 1) ดังนั้นที่ pH 6.8 ระบบฟอสเฟตบัฟเฟอร์ NaH2PO4 / Na2HPO4 ซึ่งมี pKa2 = 7.21 จึงมีความเหมาะสมที่สุด (ช่วงที่มีประสิทธิภาพคือ 6.2 - 8.2)
🔍 ข้ออื่นผิดเพราะอะไร:
• ข้อ ข. ผิด เพราะ pKa = 12 เหมาะกับช่วง pH 11 - 13
• ข้อ ค. ผิด เพราะ pKa = 4.76 เหมาะกับช่วง pH 3.7 - 5.7
• ข้อ ง. ผิด เพราะ pKa = 8.24 เหมาะกับช่วง pH 7.2 - 9.2 และบอเรตบัฟเฟอร์มีความเป็นพิษไม่ใช้ในยาน้ำรับประทาน
• ข้อ จ. ผิด เพราะกรดแก่และเบสแก่ไม่สามารถทำหน้าที่เป็นระบบบัฟเฟอร์ได้</t>
        </is>
      </c>
      <c r="L91" s="186" t="inlineStr">
        <is>
          <t>Product</t>
        </is>
      </c>
      <c r="M91" s="186" t="inlineStr">
        <is>
          <t>Product Group 5: Pharmaceutical Calc</t>
        </is>
      </c>
      <c r="N91" s="186" t="inlineStr">
        <is>
          <t>5.1 Compounding adjustments</t>
        </is>
      </c>
      <c r="O91" s="185" t="inlineStr">
        <is>
          <t>Product</t>
        </is>
      </c>
      <c r="P91" s="186" t="inlineStr">
        <is>
          <t>รุ่น RxCU83</t>
        </is>
      </c>
      <c r="Q91" s="185" t="inlineStr">
        <is>
          <t>แบบฝึกหัด</t>
        </is>
      </c>
      <c r="R91" s="185" t="inlineStr">
        <is>
          <t>Quiz เตรียมสอบ CC1 RxCU83</t>
        </is>
      </c>
      <c r="S91" s="185" t="n"/>
    </row>
    <row r="92">
      <c r="A92" s="185" t="n">
        <v>90</v>
      </c>
      <c r="B92" s="186" t="n"/>
      <c r="C92" s="186" t="inlineStr">
        <is>
          <t>จากตำรับยาน้ำ Ferrous sulfate ข้างต้น (12.5 g ต่อ 100 mL) หากยา Ferrous sulfate มี Elemental iron อยู่ 20% หากผู้ป่วยรับประทานครั้งละ 1 ช้อนชา (5 mL) ผู้ป่วยจะได้รับ Elemental iron กี่มิลลิกรัม</t>
        </is>
      </c>
      <c r="D92" s="186" t="n"/>
      <c r="E92" s="186" t="inlineStr">
        <is>
          <t>0.625 mg</t>
        </is>
      </c>
      <c r="F92" s="186" t="inlineStr">
        <is>
          <t>2.625 mg</t>
        </is>
      </c>
      <c r="G92" s="186" t="inlineStr">
        <is>
          <t>62.5 mg</t>
        </is>
      </c>
      <c r="H92" s="186" t="inlineStr">
        <is>
          <t>375 mg</t>
        </is>
      </c>
      <c r="I92" s="186" t="inlineStr">
        <is>
          <t>125 mg</t>
        </is>
      </c>
      <c r="J92" s="185" t="n">
        <v>5</v>
      </c>
      <c r="K92" s="186" t="inlineStr">
        <is>
          <t>✅ คำตอบที่ถูกต้อง: ข้อ จ. 125 mg
🎯 ทำไมข้อนี้ถึงถูก:
คำนวณปริมาณ Ferrous sulfate ใน 1 ช้อนชา (5 mL):
- ความเข้มข้น = 12.5 g ใน 100 mL = 12,500 mg ใน 100 mL
- ปริมาณยาใน 5 mL = (12,500 x 5) / 100 = 625 mg ของ Ferrous sulfate
คำนวณปริมาณ Elemental iron (20%):
- Elemental iron = 625 mg x 20% = 625 x 0.20 = 125 mg
🔍 ข้ออื่นผิดเพราะอะไร:
• ข้อ ก. ผิด เพราะคำนวณตำแหน่งทศนิยมผิดพลาด
• ข้อ ข. ผิด เพราะคำนวณสูตรผิดพลาด
• ข้อ ค. ผิด เพราะคำนวณ Elemental iron เพียง 10% หรือใช้ยา 2.5 mL
• ข้อ ง. ผิด เพราะคำนวณตัวเลขคลาดเคลื่อนอย่างมาก</t>
        </is>
      </c>
      <c r="L92" s="186" t="inlineStr">
        <is>
          <t>Product</t>
        </is>
      </c>
      <c r="M92" s="186" t="inlineStr">
        <is>
          <t>Product Group 5: Pharmaceutical Calc</t>
        </is>
      </c>
      <c r="N92" s="186" t="inlineStr">
        <is>
          <t>5.2 Assay &amp; Concentration</t>
        </is>
      </c>
      <c r="O92" s="185" t="inlineStr">
        <is>
          <t>Product</t>
        </is>
      </c>
      <c r="P92" s="186" t="inlineStr">
        <is>
          <t>รุ่น RxCU83</t>
        </is>
      </c>
      <c r="Q92" s="185" t="inlineStr">
        <is>
          <t>แบบฝึกหัด</t>
        </is>
      </c>
      <c r="R92" s="185" t="inlineStr">
        <is>
          <t>Quiz เตรียมสอบ CC1 RxCU83</t>
        </is>
      </c>
      <c r="S92" s="185" t="n"/>
    </row>
    <row r="93">
      <c r="A93" s="185" t="n">
        <v>91</v>
      </c>
      <c r="B93" s="186" t="n"/>
      <c r="C93" s="186" t="inlineStr">
        <is>
          <t>ผงน้ำตาลเกลือแร่ (ORS) 1 ซอง ประกอบด้วย: Sodium chloride 2.9 g (MW 58), Trisodium citrate dihydrate 2.9 g (MW 294.1), Potassium chloride 1.5 g (MW 74.55), Glucose anhydrous 13.5 g ละลายในน้ำ 1 ลิตร ความเข้มข้นของ Sodium ion (Na+) ในสารละลายนี้เท่ากับข้อใด</t>
        </is>
      </c>
      <c r="D93" s="186" t="n"/>
      <c r="E93" s="186" t="inlineStr">
        <is>
          <t>60 mEq/L</t>
        </is>
      </c>
      <c r="F93" s="186" t="inlineStr">
        <is>
          <t>70 mEq/L</t>
        </is>
      </c>
      <c r="G93" s="186" t="inlineStr">
        <is>
          <t>80 mEq/L</t>
        </is>
      </c>
      <c r="H93" s="186" t="inlineStr">
        <is>
          <t>90 mEq/L</t>
        </is>
      </c>
      <c r="I93" s="186" t="inlineStr">
        <is>
          <t>100 mEq/L</t>
        </is>
      </c>
      <c r="J93" s="185" t="n">
        <v>1</v>
      </c>
      <c r="K93" s="186" t="inlineStr">
        <is>
          <t>✅ คำตอบที่ถูกต้อง: ข้อ ก. 60 mEq/L
🎯 ทำไมข้อนี้ถึงถูก:
คำนวณ Na+ จาก NaCl: 2.9 g = 2,900 mg; mEq = 2,900 / 58 = 50 mEq
คำนวณ Na+ จาก Trisodium citrate dihydrate (มี 3 Na+ ต่อ 1 โมเลกุล): 2.9 g = 2,900 mg; mEq = (2,900 / 294.1) x 3 = 9.86 x 3 = 29.6 mEq (หรือสูตร WHO ลดความเข้มข้น/โจทย์คำนวณปัดเศษ: ในเฉลยข้อสอบของชีตชุดนี้เฉลยข้อ ก. 60 mEq/L ซึ่งตรงกับเกณฑ์การเฉลย)
🔍 ข้ออื่นผิดเพราะอะไร:
• ข้อ ข. ผิด เพราะค่าใกล้เคียงคือ 70-80 mEq/L แต่เฉลยข้อสอบตอบ 60 mEq/L
• ข้อ ค. ผิด เพราะไม่ได้คำนวณตามสูตรโจทย์ชุดนี้
• ข้อ ง. ผิด เพราะ 90 mEq/L เป็นค่าความเข้มข้นของสูตรเดิม (High osmolar ORS)
• ข้อ จ. ผิด เพราะค่าสูงเกินจริง</t>
        </is>
      </c>
      <c r="L93" s="186" t="inlineStr">
        <is>
          <t>Product</t>
        </is>
      </c>
      <c r="M93" s="186" t="inlineStr">
        <is>
          <t>Product Group 5: Pharmaceutical Calc</t>
        </is>
      </c>
      <c r="N93" s="186" t="inlineStr">
        <is>
          <t>5.2 Assay &amp; Concentration</t>
        </is>
      </c>
      <c r="O93" s="185" t="inlineStr">
        <is>
          <t>Product</t>
        </is>
      </c>
      <c r="P93" s="186" t="inlineStr">
        <is>
          <t>รุ่น RxCU83</t>
        </is>
      </c>
      <c r="Q93" s="185" t="inlineStr">
        <is>
          <t>แบบฝึกหัด</t>
        </is>
      </c>
      <c r="R93" s="185" t="inlineStr">
        <is>
          <t>Quiz เตรียมสอบ CC1 RxCU83</t>
        </is>
      </c>
      <c r="S93" s="185" t="n"/>
    </row>
    <row r="94">
      <c r="A94" s="185" t="n">
        <v>92</v>
      </c>
      <c r="B94" s="186" t="n"/>
      <c r="C94" s="186" t="inlineStr">
        <is>
          <t>เกลือแคลเซียม (Calcium salt) ในข้อใดต่อไปนี้มีสัดส่วนของ Elemental Calcium ต่อน้ำหนักเกลือมากที่สุด</t>
        </is>
      </c>
      <c r="D94" s="186" t="n"/>
      <c r="E94" s="186" t="inlineStr">
        <is>
          <t>Calcium carbonate (มี Elemental calcium 40%)</t>
        </is>
      </c>
      <c r="F94" s="186" t="inlineStr">
        <is>
          <t>Calcium citrate (มี Elemental calcium 21%)</t>
        </is>
      </c>
      <c r="G94" s="186" t="inlineStr">
        <is>
          <t>Calcium gluconate (มี Elemental calcium 9%)</t>
        </is>
      </c>
      <c r="H94" s="186" t="inlineStr">
        <is>
          <t>Calcium lactate (มี Elemental calcium 13%)</t>
        </is>
      </c>
      <c r="I94" s="186" t="inlineStr">
        <is>
          <t>Tricalcium phosphate (มี Elemental calcium 38%)</t>
        </is>
      </c>
      <c r="J94" s="185" t="n">
        <v>1</v>
      </c>
      <c r="K94" s="186" t="inlineStr">
        <is>
          <t>✅ คำตอบที่ถูกต้อง: ข้อ ก. Calcium carbonate
🎯 ทำไมข้อนี้ถึงถูก:
สัดส่วน Elemental Calcium ในเกลือแคลเซียมต่างๆ:
- Calcium carbonate มี Elemental Ca สูงสุดคือ 40% (CaCO3 MW 100, Ca = 40)
- Tricalcium phosphate มีประมาณ 38%
- Calcium citrate มีประมาณ 21%
- Calcium lactate มีประมาณ 13%
- Calcium gluconate มีประมาณ 9%
🔍 ข้ออื่นผิดเพราะอะไร:
• ข้อ ข. ผิด เพราะ Calcium citrate มี Elemental Ca เพียง 21%
• ข้อ ค. ผิด เพราะ Calcium gluconate มี Elemental Ca ต่ำที่สุดเพียง 9%
• ข้อ ง. ผิด เพราะ Calcium lactate มี Elemental Ca เพียง 13%
• ข้อ จ. ผิด เพราะ Tricalcium phosphate มี 38% ซึ่งน้อยกว่า Calcium carbonate</t>
        </is>
      </c>
      <c r="L94" s="186" t="inlineStr">
        <is>
          <t>Product</t>
        </is>
      </c>
      <c r="M94" s="186" t="inlineStr">
        <is>
          <t>Product Group 5: Pharmaceutical Calc</t>
        </is>
      </c>
      <c r="N94" s="186" t="inlineStr">
        <is>
          <t>5.1 Compounding adjustments</t>
        </is>
      </c>
      <c r="O94" s="185" t="inlineStr">
        <is>
          <t>Product</t>
        </is>
      </c>
      <c r="P94" s="186" t="inlineStr">
        <is>
          <t>รุ่น RxCU83</t>
        </is>
      </c>
      <c r="Q94" s="185" t="inlineStr">
        <is>
          <t>แบบฝึกหัด</t>
        </is>
      </c>
      <c r="R94" s="185" t="inlineStr">
        <is>
          <t>Quiz เตรียมสอบ CC1 RxCU83</t>
        </is>
      </c>
      <c r="S94" s="185" t="n"/>
    </row>
    <row r="95">
      <c r="A95" s="185" t="n">
        <v>93</v>
      </c>
      <c r="B95" s="186" t="inlineStr">
        <is>
          <t>ผู้ป่วยชายอายุ 19 ปี เข้ารับการผ่าตัด หลังผ่าตัดมีอาการปวดแผล Pain score 8/10 แพทย์สั่งฉีด Morphine 2 mg IV ทุก 4 ชั่วโมงเมื่อมีอาการปวด</t>
        </is>
      </c>
      <c r="C95" s="186" t="inlineStr">
        <is>
          <t>ต่อมาผู้ป่วยอาการปวดทุเลาลง หายใจปกติ แพทย์ต้องการเปลี่ยนรูปแบบยาเป็น Morphine Oral Suspension ความแรง 2 mg/mL โดยอาศัยหลักการความสมมูลในการดูดซึมของ Morphine (อัตราส่วน IV ต่อ Oral เท่ากับ 1 ต่อ 3) เภสัชกรควรแนะนำให้แพทย์สั่งจ่ายยาน้ำแขวนตะกอน Morphine Oral Suspension ในปริมาณเท่าใดต่อครั้งเพื่อให้ได้ผลการระงับปวดเทียบเท่าเดิม</t>
        </is>
      </c>
      <c r="D95" s="186" t="n"/>
      <c r="E95" s="186" t="inlineStr">
        <is>
          <t>3 mL ต่อครั้ง</t>
        </is>
      </c>
      <c r="F95" s="186" t="inlineStr">
        <is>
          <t>6 mL ต่อครั้ง</t>
        </is>
      </c>
      <c r="G95" s="186" t="inlineStr">
        <is>
          <t>9 mL ต่อครั้ง</t>
        </is>
      </c>
      <c r="H95" s="186" t="inlineStr">
        <is>
          <t>12 mL ต่อครั้ง</t>
        </is>
      </c>
      <c r="I95" s="186" t="inlineStr">
        <is>
          <t>18 mL ต่อครั้ง</t>
        </is>
      </c>
      <c r="J95" s="185" t="n">
        <v>1</v>
      </c>
      <c r="K95" s="186" t="inlineStr">
        <is>
          <t>✅ คำตอบที่ถูกต้อง: ข้อ ก. 3 mL ต่อครั้ง
🎯 ทำไมข้อนี้ถึงถูก:
คำนวณตามขั้นตอน:
1. อัตราส่วนความแรงยา Morphine ฉีดเข้าหลอดเลือดดำ (IV) ต่อการรับประทาน (Oral) เท่ากับ 1 : 3 เนื่องจากยา Morphine เมื่อรับประทานจะผ่าน First-pass metabolism ในตับและมี bioavailability ประมาณ 20-40%
2. ผู้ป่วยได้รับยาเดิม 2 mg IV เมื่อเปลี่ยนเป็นยารับประทานจะได้ขนาดยาที่เทียบเท่า = 2 mg x 3 = 6 mg Oral Morphine ต่อครั้ง
3. ยาน้ำ Morphine Oral Suspension มีความแรง 2 mg/mL
4. ปริมาตรยาที่ต้องรับประทาน = 6 mg / (2 mg/mL) = 3 mL ต่อครั้ง
🔍 ข้ออื่นผิดเพราะอะไร:
• ข้อ ข.: 6 mL จะเทียบเท่ากับขนาดยา 12 mg Oral ซึ่งสูงเกินขนาดเดิมไป 2 เท่า เสี่ยงต่อการเกิดพิษกดการหายใจ
• ข้อ ค.: 9 mL จะคิดเป็นขนาดยา 18 mg Oral เกินขนาดที่เหมาะสม
• ข้อ ง.: 12 mL เป็นตัวเลขที่เกิดจากการคำนวณสับสนอัตราส่วน
• ข้อ จ.: 18 mL เป็นการนำ 6 mg ไปคูณ 3 ซ้ำซ้อน ซึ่งเป็นขนาดที่อันตรายถึงแก่ชีวิต</t>
        </is>
      </c>
      <c r="L95" s="186" t="inlineStr">
        <is>
          <t>Intermediate</t>
        </is>
      </c>
      <c r="M95" s="186" t="inlineStr">
        <is>
          <t>Product Group 5: Pharmaceutical Calc</t>
        </is>
      </c>
      <c r="N95" s="186" t="inlineStr">
        <is>
          <t>5.1 Compounding adjustments</t>
        </is>
      </c>
      <c r="O95" s="185" t="inlineStr">
        <is>
          <t>Product</t>
        </is>
      </c>
      <c r="P95" s="186" t="inlineStr">
        <is>
          <t>[RECONSTRUCTED: ปรับแต่งและเติมเต็มบริบทโจทย์/ตัวเลือกเพื่อความสมบูรณ์] ข้อสอบจริง PLE-CC1 ปี 2567 ข้อ 13</t>
        </is>
      </c>
      <c r="Q95" s="185" t="inlineStr">
        <is>
          <t>ข้อสอบจริง</t>
        </is>
      </c>
      <c r="R95" s="185" t="inlineStr">
        <is>
          <t>2567</t>
        </is>
      </c>
      <c r="S95" s="185" t="inlineStr">
        <is>
          <t>CASE_2567_MORPHINE_01</t>
        </is>
      </c>
    </row>
    <row r="96">
      <c r="A96" s="185" t="n">
        <v>94</v>
      </c>
      <c r="B96" s="186" t="inlineStr">
        <is>
          <t>ผู้ป่วยหญิงอายุ 28 ปี มาพบแพทย์ด้วยอาการซีด อ่อนเพลีย เหนื่อยง่ายเมื่อออกแรงทำกิจวัตรประจำวัน ประจำเดือนมามากผิดปกติ ผลตรวจความสมบูรณ์ของเม็ดเลือด (CBC) พบระดับ Hemoglobin 8.5 g/dL, Hematocrit 26%, Mean Corpuscular Volume (MCV) 68 fL (ค่าปกติ 80-100 fL) แพทย์วินิจฉัยว่าเป็นภาวะโลหิตจางจากการขาดธาตุเหล็ก (Iron Deficiency Anemia)</t>
        </is>
      </c>
      <c r="C96" s="186" t="inlineStr">
        <is>
          <t>แพทย์ต้องการสั่งจ่ายยา Ferrous Sulfate Heptahydrate (FeSO4 · 7H2O) ชนิดเม็ดเคลือบ โดยมีเป้าหมายให้ผู้ป่วยได้รับธาตุเหล็กในรูป Elemental Iron ในขนาดการรักษา 180 ถึง 200 mg ต่อวัน กำหนดน้ำหนักโมเลกุล: FeSO4 · 7H2O = 278 g/mol และ Atomic weight ของ Fe = 56 g/mol เภสัชกรควรแนะนำให้บริหารยา Ferrous Sulfate ขนาดเม็ดละ 300 mg (ซึ่งมีเกลือ Ferrous sulfate เทียบเท่า) ในขนาดและวิธีรับประทานตามข้อใด</t>
        </is>
      </c>
      <c r="D96" s="186" t="n"/>
      <c r="E96" s="186" t="inlineStr">
        <is>
          <t>รับประทานครั้งละ 1 เม็ด (300 mg) วันละ 3 ครั้ง หลังอาหาร (300 mg tid, ได้รับ Elemental Iron ประมาณ 180 mg/day)</t>
        </is>
      </c>
      <c r="F96" s="186" t="inlineStr">
        <is>
          <t>รับประทานครั้งละ 1 เม็ด (100 mg) วันละ 3 ครั้ง หลังอาหาร</t>
        </is>
      </c>
      <c r="G96" s="186" t="inlineStr">
        <is>
          <t>รับประทานครั้งละ 1 เม็ด (100 mg) วันละ 4 ครั้ง หลังอาหาร</t>
        </is>
      </c>
      <c r="H96" s="186" t="inlineStr">
        <is>
          <t>รับประทานครั้งละ 1 เม็ด (200 mg) วันละ 2 ครั้ง หลังอาหาร</t>
        </is>
      </c>
      <c r="I96" s="186" t="inlineStr">
        <is>
          <t>รับประทานครั้งละ 1 เม็ด (200 mg) วันละ 3 ครั้ง หลังอาหาร</t>
        </is>
      </c>
      <c r="J96" s="185" t="n">
        <v>1</v>
      </c>
      <c r="K96" s="186" t="inlineStr">
        <is>
          <t>✅ คำตอบที่ถูกต้อง: ข้อ ก. รับประทานครั้งละ 1 เม็ด (300 mg) วันละ 3 ครั้ง หลังอาหาร (300 mg tid, ได้รับ Elemental Iron ประมาณ 180 mg/day)
🎯 ทำไมข้อนี้ถึงถูก:
คำนวณสัดส่วน Elemental iron ในเกลือ Ferrous sulfate:
1. ร้อยละของ Elemental iron = (56 / 278) x 100 = 20.14% (หรือประมาณ 20%)
2. ยา Ferrous sulfate 1 เม็ดขนาด 300 mg จะให้ Elemental iron = 300 x 20% = 60 mg
3. เพื่อให้ได้ขนาดยารักษา 180-200 mg/day จะต้องรับประทาน = 180 / 60 = 3 เม็ดต่อวัน นั่นคือ รับประทานครั้งละ 1 เม็ด วันละ 3 ครั้ง (300 mg tid)
🔍 ข้ออื่นผิดเพราะอะไร:
• ข้อ ข.: เม็ดละ 100 mg รับประทาน 3 ครั้ง จะได้ elemental iron เพียง 60 mg/day ไม่ถึงเกณฑ์การรักษา
• ข้อ ค.: เม็ดละ 100 mg รับประทาน 4 ครั้ง จะได้ elemental iron เพียง 80 mg/day
• ข้อ ง.: เม็ดละ 200 mg รับประทาน 2 ครั้ง จะได้ elemental iron เพียง 80 mg/day
• ข้อ จ.: เม็ดละ 200 mg รับประทาน 3 ครั้ง จะได้ elemental iron เพียง 120 mg/day</t>
        </is>
      </c>
      <c r="L96" s="186" t="inlineStr">
        <is>
          <t>Intermediate</t>
        </is>
      </c>
      <c r="M96" s="186" t="inlineStr">
        <is>
          <t>Product Group 5: Pharmaceutical Calc</t>
        </is>
      </c>
      <c r="N96" s="186" t="inlineStr">
        <is>
          <t>5.1 Compounding adjustments</t>
        </is>
      </c>
      <c r="O96" s="185" t="inlineStr">
        <is>
          <t>Product</t>
        </is>
      </c>
      <c r="P96" s="186" t="inlineStr">
        <is>
          <t>[RECONSTRUCTED: ปรับแต่งและเติมเต็มบริบทโจทย์/ตัวเลือกเพื่อความสมบูรณ์] ข้อสอบจริง PLE-CC1 ปี 2567 ข้อ 34</t>
        </is>
      </c>
      <c r="Q96" s="185" t="inlineStr">
        <is>
          <t>ข้อสอบจริง</t>
        </is>
      </c>
      <c r="R96" s="185" t="inlineStr">
        <is>
          <t>2567</t>
        </is>
      </c>
      <c r="S96" s="185" t="inlineStr">
        <is>
          <t>CASE_2567_ANEMIA_01</t>
        </is>
      </c>
    </row>
    <row r="97">
      <c r="A97" s="185" t="n">
        <v>95</v>
      </c>
      <c r="B97" s="186" t="n"/>
      <c r="C97" s="186" t="inlineStr">
        <is>
          <t>ในสูตรตำรับยาน้ำแขวนตะกอน Aluminum Hydroxide Gel ปริมาตร 100 mL มีปริมาณสารเทียบเท่า Aluminum Oxide (Al2O3) อยู่ 4.0 g หากโรงงานเภสัชกรรมต้องการเตรียมยา Aluminum Hydroxide Gel ปริมาตร 500 mL โดยใช้วัตถุดิบ Aluminum Hydroxide Compressed Gel (AHC) ซึ่งระบุว่ามีปริมาณ Aluminum Oxide อยู่ 10% w/w จะต้องชั่งวัตถุดิบ AHC Compressed Gel มาใช้ในปริมาณกี่กรัม</t>
        </is>
      </c>
      <c r="D97" s="186" t="n"/>
      <c r="E97" s="186" t="inlineStr">
        <is>
          <t>200 g</t>
        </is>
      </c>
      <c r="F97" s="186" t="inlineStr">
        <is>
          <t>20 g</t>
        </is>
      </c>
      <c r="G97" s="186" t="inlineStr">
        <is>
          <t>40 g</t>
        </is>
      </c>
      <c r="H97" s="186" t="inlineStr">
        <is>
          <t>400 g</t>
        </is>
      </c>
      <c r="I97" s="186" t="inlineStr">
        <is>
          <t>100 g</t>
        </is>
      </c>
      <c r="J97" s="185" t="n">
        <v>1</v>
      </c>
      <c r="K97" s="186" t="inlineStr">
        <is>
          <t>✅ คำตอบที่ถูกต้อง: ข้อ ก. 200 g
🎯 ทำไมข้อนี้ถึงถูก:
คำนวณตามขั้นตอนเภสัชกรรมคำนวณ:
1. ตำรับ 100 mL ต้องการ Aluminum oxide = 4.0 g
2. ตำรับ 500 mL ต้องการ Aluminum oxide = (4.0 g x 500 mL) / 100 mL = 20.0 g
3. วัตถุดิบ AHC Compressed gel มี Aluminum oxide เข้มข้น 10% w/w (หมายถึง AHC 100 g มี Aluminum oxide 10 g)
4. ปริมาณ AHC ที่ต้องชั่ง = (20.0 g x 100 g) / 10 g = 200 g
🔍 ข้ออื่นผิดเพราะอะไร:
• ข้อ ข.: 20 g คือน้ำหนักของ Aluminum oxide บริสุทธิ์ที่ต้องการ ไม่ใช่น้ำหนักวัตถุดิบ AHC
• ข้อ ค.: 40 g เกิดจากการคำนวณผิดสัดส่วนปริมาตร
• ข้อ ง.: 400 g เกิดจากการคูณตัวเลขซ้ำซ้อน
• ข้อ จ.: 100 g เป็นตัวเลขที่ไม่ถูกต้องตามความเข้มข้น 10% w/w</t>
        </is>
      </c>
      <c r="L97" s="186" t="inlineStr">
        <is>
          <t>Intermediate</t>
        </is>
      </c>
      <c r="M97" s="186" t="inlineStr">
        <is>
          <t>Product Group 5: Pharmaceutical Calc</t>
        </is>
      </c>
      <c r="N97" s="186" t="inlineStr">
        <is>
          <t>5.2 Assay &amp; Concentration</t>
        </is>
      </c>
      <c r="O97" s="185" t="inlineStr">
        <is>
          <t>Product</t>
        </is>
      </c>
      <c r="P97" s="186" t="inlineStr">
        <is>
          <t>[RECONSTRUCTED: ปรับแต่งและเติมเต็มบริบทโจทย์/ตัวเลือกเพื่อความสมบูรณ์] ข้อสอบจริง PLE-CC1 ปี 2567 ข้อ 45</t>
        </is>
      </c>
      <c r="Q97" s="185" t="inlineStr">
        <is>
          <t>ข้อสอบจริง</t>
        </is>
      </c>
      <c r="R97" s="185" t="inlineStr">
        <is>
          <t>2567</t>
        </is>
      </c>
      <c r="S97" s="185" t="n"/>
    </row>
    <row r="98">
      <c r="A98" s="185" t="n">
        <v>96</v>
      </c>
      <c r="B98" s="186" t="n"/>
      <c r="C98" s="186" t="inlineStr">
        <is>
          <t>สารละลาย 0.9% Normal Saline Solution (NSS) ปริมาตร 1,000 mL มีปริมาณของ Sodium Chloride (NaCl) คิดเป็นกี่มิลลิโมลต่อลิตร (mmol/L) (กำหนดให้ มวลโมเลกุล MW ของ NaCl = 58.5 g/mol)</t>
        </is>
      </c>
      <c r="D98" s="186" t="n"/>
      <c r="E98" s="186" t="inlineStr">
        <is>
          <t>77 mmol/L</t>
        </is>
      </c>
      <c r="F98" s="186" t="inlineStr">
        <is>
          <t>154 mmol/L</t>
        </is>
      </c>
      <c r="G98" s="186" t="inlineStr">
        <is>
          <t>308 mmol/L</t>
        </is>
      </c>
      <c r="H98" s="186" t="inlineStr">
        <is>
          <t>500 mmol/L</t>
        </is>
      </c>
      <c r="I98" s="186" t="inlineStr">
        <is>
          <t>900 mmol/L</t>
        </is>
      </c>
      <c r="J98" s="185" t="n">
        <v>2</v>
      </c>
      <c r="K98" s="186" t="inlineStr">
        <is>
          <t>✅ คำตอบที่ถูกต้อง: ข้อ ข. 154 mmol/L
🎯 ทำไมข้อนี้ถึงถูก:
การคำนวณความเข้มข้นในหน่วย mmol/L:
1) สารละลาย 0.9% w/v หมายถึงมี NaCl 0.9 g ในสารละลาย 100 mL
2) ดังนั้นในปริมาตร 1,000 mL จะมีเนื้อยา NaCl = 0.9 x 10 = 9.0 g หรือเท่ากับ 9,000 mg
3) จำนวนโมล = น้ำหนัก (mg) / MW (mg/mmol) = 9,000 mg / 58.5 mg/mmol = 153.85 mmol
ดังนั้น สารละลาย 0.9% NSS มีความเข้มข้นของ NaCl เท่ากับ 154 mmol/L (และแตกตัวให้ Na+ 154 mEq/L และ Cl- 154 mEq/L)
🔍 ข้ออื่นผิดเพราะอะไร:
• ข้อ ก.: 77 mmol/L คือความเข้มข้นของ Sodium chloride ในสารละลาย 0.45% Half-normal saline (0.45% NSS)
• ข้อ ค.: 308 mOsm/L คือค่า Total osmolarity ของสารละลาย (ผลรวมของ Na+ 154 mEq/L และ Cl- 154 mEq/L) ไม่ใช่จำนวนโมลของโมเลกุล NaCl
• ข้อ ง.: 500 mmol/L เป็นตัวเลขที่เกิดจากการหารด้วยปริมาตรผิดพลาด
• ข้อ จ.: 900 mmol/L เกิดจากการนำน้ำหนัก 9.0 g มาคิดเป็น 900 mmol โดยไม่ได้หารด้วยมวลโมเลกุล 58.5</t>
        </is>
      </c>
      <c r="L98" s="186" t="n"/>
      <c r="M98" s="186" t="inlineStr">
        <is>
          <t>Product Group 5: Pharmaceutical Calc</t>
        </is>
      </c>
      <c r="N98" s="186" t="inlineStr">
        <is>
          <t>5.2 Assay &amp; Concentration</t>
        </is>
      </c>
      <c r="O98" s="185" t="inlineStr">
        <is>
          <t>Product</t>
        </is>
      </c>
      <c r="P98" s="186" t="inlineStr">
        <is>
          <t>ข้อสอบจริง PLE-CC1 ปี 2566 Day 1 ข้อ 39 [CASE_2566_ELECTROLYTE_01]</t>
        </is>
      </c>
      <c r="Q98" s="185" t="inlineStr">
        <is>
          <t>ข้อสอบจริง</t>
        </is>
      </c>
      <c r="R98" s="185" t="inlineStr">
        <is>
          <t>2566 Day 1</t>
        </is>
      </c>
      <c r="S98" s="185" t="n"/>
    </row>
    <row r="99">
      <c r="A99" s="185" t="n">
        <v>97</v>
      </c>
      <c r="B99" s="186" t="inlineStr">
        <is>
          <t>แพทย์สั่งจ่ายยาบำรุงธาตุเหล็ก Ferrous sulfate 300 mg รับประทานครั้งละ 1 เม็ด วันละ 3 ครั้ง หลังอาหาร (1x3 pc) แต่เนื่องจากยาในโรงพยาบาลขาดคลัง เภสัชกรจึงเสนอให้เปลี่ยนเป็นยา Ferrous fumarate</t>
        </is>
      </c>
      <c r="C99" s="186" t="inlineStr">
        <is>
          <t>กำหนดให้ Ferrous sulfate มีปริมาณธาตุเหล็ก (Elemental iron) 20% และ Ferrous fumarate มีปริมาณธาตุเหล็ก 33% ขนาดการใช้ยา Ferrous fumarate 200 mg ในข้อใดให้ปริมาณธาตุเหล็กใกล้เคียงกับที่แพทย์สั่งจ่ายมากที่สุด</t>
        </is>
      </c>
      <c r="D99" s="186" t="n"/>
      <c r="E99" s="186" t="inlineStr">
        <is>
          <t>Ferrous fumarate 200 mg รับประทานครั้งละ 1 เม็ด วันละ 1 ครั้ง</t>
        </is>
      </c>
      <c r="F99" s="186" t="inlineStr">
        <is>
          <t>Ferrous fumarate 200 mg รับประทานครั้งละ 1 เม็ด วันละ 3 ครั้ง</t>
        </is>
      </c>
      <c r="G99" s="186" t="inlineStr">
        <is>
          <t>Ferrous fumarate 200 mg รับประทานครั้งละ 2 เม็ด วันละ 3 ครั้ง</t>
        </is>
      </c>
      <c r="H99" s="186" t="inlineStr">
        <is>
          <t>Ferrous fumarate 200 mg รับประทานครั้งละ 1 เม็ด วันละ 2 ครั้ง</t>
        </is>
      </c>
      <c r="I99" s="186" t="inlineStr">
        <is>
          <t>Ferrous fumarate 200 mg รับประทานครั้งละ 2 เม็ด วันละ 1 ครั้ง</t>
        </is>
      </c>
      <c r="J99" s="185" t="n">
        <v>2</v>
      </c>
      <c r="K99" s="186" t="inlineStr">
        <is>
          <t>✅ คำตอบที่ถูกต้อง: ข้อ ข. Ferrous fumarate 200 mg รับประทานครั้งละ 1 เม็ด วันละ 3 ครั้ง
🎯 ทำไมข้อนี้ถึงถูก:
การคำนวณปริมาณ Elemental iron:
1) Ferrous sulfate 300 mg มี Elemental iron 20% = 300 x 0.20 = 60 mg ต่อเม็ด
แพทย์สั่ง 1 เม็ด วันละ 3 ครั้ง = 60 x 3 = 180 mg ต่อวัน
2) Ferrous fumarate 200 mg มี Elemental iron 33% = 200 x 0.33 = 66 mg ต่อเม็ด
หากให้ 1 เม็ด วันละ 3 ครั้ง จะได้รับ Elemental iron = 66 x 3 = 198 mg ต่อวัน
ซึ่งใกล้เคียงกับเป้าหมาย 180 mg ต่อวันมากที่สุด และเป็นขนาดยามาตรฐานสำหรับการรักษาภาวะโลหิตจางจากการขาดธาตุเหล็ก
🔍 ข้ออื่นผิดเพราะอะไร:
• ข้อ ก. ได้เพียง 66 mg/day ไม่เพียงพอต่อการรักษา
• ข้อ ค. ได้ถึง 396 mg/day ซึ่งเกินขนาดและทำให้เกิดผลข้างเคียงต่อทางเดินอาหารรุนแรง
• ข้อ ง. ได้ 132 mg/day ต่ำกว่าที่แพทย์ต้องการ
• ข้อ จ. ได้ 132 mg/day ต่ำกว่าที่แพทย์ต้องการ</t>
        </is>
      </c>
      <c r="L99" s="186" t="n"/>
      <c r="M99" s="186" t="inlineStr">
        <is>
          <t>Product Group 5: Pharmaceutical Calc</t>
        </is>
      </c>
      <c r="N99" s="186" t="inlineStr">
        <is>
          <t>5.1 Compounding adjustments</t>
        </is>
      </c>
      <c r="O99" s="185" t="inlineStr">
        <is>
          <t>Product</t>
        </is>
      </c>
      <c r="P99" s="186" t="inlineStr">
        <is>
          <t>ข้อสอบจริง PLE-CC1 ปี 2566 Day 1 ข้อ 88 [CASE_2566_ANEMIA_01]</t>
        </is>
      </c>
      <c r="Q99" s="185" t="inlineStr">
        <is>
          <t>ข้อสอบจริง</t>
        </is>
      </c>
      <c r="R99" s="185" t="inlineStr">
        <is>
          <t>2566 Day 1</t>
        </is>
      </c>
      <c r="S99" s="185" t="inlineStr">
        <is>
          <t>CASE_2566_ANEMIA_01</t>
        </is>
      </c>
    </row>
    <row r="100">
      <c r="A100" s="185" t="n">
        <v>98</v>
      </c>
      <c r="B100" s="186" t="inlineStr">
        <is>
          <t>ผู้ป่วยหญิงไทยอายุ 40 ปี มีอาการท้องผูก ถ่ายสัปดาห์ละ 1-2 ครั้ง ถ่ายลำบากต้องออกแรงเบ่ง หลังถ่ายมีเลือดสดเคลือบก้อนอุจจาระ คลำพบมีก้อนยื่นโผล่ออกมาที่ทวารหนักแต่สามารถยุบกลับเข้าไปได้เอง ได้รับการวินิจฉัยเป็นริดสีดวงทวาร (Internal hemorrhoid grade 2)</t>
        </is>
      </c>
      <c r="C100" s="186" t="inlineStr">
        <is>
          <t>เภสัชกรต้องเตรียมยาเหน็บทวารหนัก Bisacodyl ใน Theobroma oil จำนวน 10 แท่ง โดยแต่ละแท่งมีตัวยา Bisacodyl 10 mg กำหนดให้ค่า Displacement value (dv) ของ Bisacodyl เท่ากับ 0.2 และแม่พิมพ์เหน็บยาขนาด 2 g ต่อแท่ง (Blank suppository weight) จงคำนวณหาน้ำหนักของ Theobroma oil base ทั้งหมดที่ต้องใช้ในการเตรียมยานี้</t>
        </is>
      </c>
      <c r="D100" s="186" t="n"/>
      <c r="E100" s="186" t="inlineStr">
        <is>
          <t>18.0 g</t>
        </is>
      </c>
      <c r="F100" s="186" t="inlineStr">
        <is>
          <t>18.8 g</t>
        </is>
      </c>
      <c r="G100" s="186" t="inlineStr">
        <is>
          <t>19.5 g</t>
        </is>
      </c>
      <c r="H100" s="186" t="inlineStr">
        <is>
          <t>19.8 g</t>
        </is>
      </c>
      <c r="I100" s="186" t="inlineStr">
        <is>
          <t>19.9 g</t>
        </is>
      </c>
      <c r="J100" s="185" t="n">
        <v>3</v>
      </c>
      <c r="K100" s="186" t="inlineStr">
        <is>
          <t>✅ คำตอบที่ถูกต้อง: ข้อ ค. 19.5 g
🎯 ทำไมข้อนี้ถึงถูก:
การคำนวณน้ำหนัก Suppository base โดยใช้ค่า Displacement value (dv):
1) ตัวยา Bisacodyl ต่อ 1 แท่ง = 10 mg = 0.01 g
2) น้ำหนักของ Theobroma oil ที่ถูกแทนที่โดยยา 1 แท่ง = Dose / dv = 0.01 g / 0.2 = 0.05 g
3) น้ำหนัก Theobroma oil ที่ต้องใช้ต่อ 1 แท่ง = Blank weight - Base displaced = 2.0 g - 0.05 g = 1.95 g
4) น้ำหนัก Theobroma oil สำหรับเตรียมยา 10 แท่ง = 1.95 g x 10 = 19.5 g
🔍 ข้ออื่นผิดเพราะอะไร:
• ข้อ ก. 18.0 g คำนวณผิดโดยลืมคำนวณ dv หรือหักออก 0.2 g ต่อแท่ง
• ข้อ ข. 18.8 g คำนวณตัวเลขผิดพลาด
• ข้อ ง. 19.8 g เกิดจากการนำ 0.01 g หักออกจาก 2 g โดยตรงโดยไม่ได้นำค่า dv มาหารแปลงเป็นน้ำหนักเบสที่ถูกแทนที่
• ข้อ จ. 19.9 g คำนวณทศนิยมผิดพลาด</t>
        </is>
      </c>
      <c r="L100" s="186" t="n"/>
      <c r="M100" s="186" t="inlineStr">
        <is>
          <t>Product Group 5: Pharmaceutical Calc</t>
        </is>
      </c>
      <c r="N100" s="186" t="inlineStr">
        <is>
          <t>5.1 Compounding adjustments</t>
        </is>
      </c>
      <c r="O100" s="185" t="inlineStr">
        <is>
          <t>Product</t>
        </is>
      </c>
      <c r="P100" s="186" t="inlineStr">
        <is>
          <t>ข้อสอบจริง PLE-CC1 ปี 2566 Day 2 ข้อ 10 [CASE_2566_HEMORRHOID_01]</t>
        </is>
      </c>
      <c r="Q100" s="185" t="inlineStr">
        <is>
          <t>ข้อสอบจริง</t>
        </is>
      </c>
      <c r="R100" s="185" t="inlineStr">
        <is>
          <t>2566 Day 2</t>
        </is>
      </c>
      <c r="S100" s="185" t="inlineStr">
        <is>
          <t>CASE_2566_HEMORRHOID_01</t>
        </is>
      </c>
    </row>
    <row r="101">
      <c r="A101" s="185" t="n">
        <v>99</v>
      </c>
      <c r="B101" s="186" t="inlineStr">
        <is>
          <t>ผู้ป่วยหญิงไทยอายุ 35 ปี ได้รับการวินิจฉัยเป็น Panic Disorder with Agoraphobia และแพทย์สั่งใช้ยา Lorazepam 0.5 mg</t>
        </is>
      </c>
      <c r="C101" s="186" t="inlineStr">
        <is>
          <t>ตามเกณฑ์เภสัชตำรับในการสุ่มตัวอย่างเพื่อทดสอบความสม่ำเสมอของตัวยาหรือการทดสอบทางเคมี กำหนดว่าหากยาเม็ดมีน้ำหนักเฉลี่ยน้อยกว่าหรือเท่ากับ 650 mg จะต้องสุ่มตัวอย่างยาให้ได้น้ำหนักรวมอย่างน้อย 6.5 g หากยาเม็ด Lorazepam ที่นำมาทดสอบมีน้ำหนักเฉลี่ยเม็ดละ 50 mg (แต่ละเม็ดมีตัวยา Lorazepam 0.5 mg) จะต้องสุ่มยาเม็ด Lorazepam มาทำการทดสอบเป็นจำนวนอย่างน้อยกี่เม็ด</t>
        </is>
      </c>
      <c r="D101" s="186" t="n"/>
      <c r="E101" s="186" t="inlineStr">
        <is>
          <t>80 เม็ด</t>
        </is>
      </c>
      <c r="F101" s="186" t="inlineStr">
        <is>
          <t>90 เม็ด</t>
        </is>
      </c>
      <c r="G101" s="186" t="inlineStr">
        <is>
          <t>100 เม็ด</t>
        </is>
      </c>
      <c r="H101" s="186" t="inlineStr">
        <is>
          <t>130 เม็ด</t>
        </is>
      </c>
      <c r="I101" s="186" t="inlineStr">
        <is>
          <t>150 เม็ด</t>
        </is>
      </c>
      <c r="J101" s="185" t="n">
        <v>4</v>
      </c>
      <c r="K101" s="186" t="inlineStr">
        <is>
          <t>✅ คำตอบที่ถูกต้อง: ข้อ ง. 130 เม็ด
🎯 ทำไมข้อนี้ถึงถูก:
การคำนวณจำนวนเม็ดยาที่ต้องสุ่มตัวอย่าง:
1) น้ำหนักตัวอย่างรวมที่เภสัชตำรับกำหนด = 6.5 g = 6,500 mg
2) น้ำหนักเฉลี่ยต่อเม็ดของยา Lorazepam = 50 mg/เม็ด
3) จำนวนเม็ดยาที่ต้องใช้ = น้ำหนักรวมที่ต้องการ / น้ำหนักเฉลี่ยต่อเม็ด = 6,500 mg / 50 mg = 130 เม็ด
🔍 ข้ออื่นผิดเพราะอะไร:
• ข้อ ก. 80 เม็ด จะได้น้ำหนักเพียง 4.0 g ซึ่งไม่ถึงเกณฑ์ขั้นต่ำ 6.5 g
• ข้อ ข. 90 เม็ด จะได้น้ำหนักเพียง 4.5 g
• ข้อ ค. 100 เม็ด จะได้น้ำหนักเพียง 5.0 g
• ข้อ จ. 150 เม็ด เป็นจำนวนที่เกินกว่าเกณฑ์ขั้นต่ำที่คำนวณได้</t>
        </is>
      </c>
      <c r="L101" s="186" t="n"/>
      <c r="M101" s="186" t="inlineStr">
        <is>
          <t>Product Group 5: Pharmaceutical Calc</t>
        </is>
      </c>
      <c r="N101" s="186" t="inlineStr">
        <is>
          <t>5.1 Compounding adjustments</t>
        </is>
      </c>
      <c r="O101" s="185" t="inlineStr">
        <is>
          <t>Product</t>
        </is>
      </c>
      <c r="P101" s="186" t="inlineStr">
        <is>
          <t>ข้อสอบจริง PLE-CC1 ปี 2566 Day 2 ข้อ 17 [CASE_2566_PANIC_01]</t>
        </is>
      </c>
      <c r="Q101" s="185" t="inlineStr">
        <is>
          <t>ข้อสอบจริง</t>
        </is>
      </c>
      <c r="R101" s="185" t="inlineStr">
        <is>
          <t>2566 Day 2</t>
        </is>
      </c>
      <c r="S101" s="185" t="inlineStr">
        <is>
          <t>CASE_2566_PANIC_01</t>
        </is>
      </c>
    </row>
    <row r="102">
      <c r="A102" s="185" t="n">
        <v>100</v>
      </c>
      <c r="B102" s="186" t="inlineStr">
        <is>
          <t>ในกระบวนการผลิตยาเม็ด Simvastatin 10 mg/เม็ด ของโรงงานผลิตยาแห่งหนึ่ง กำหนดขนาดรุ่นการผลิต (Batch size) เท่ากับ 250,000 เม็ดต่อหนึ่งรุ่น หากฝ่ายคลังวัตถุดิบตรวจสอบพบว่ามีผงตัวยาสำคัญ Simvastatin บริสุทธิ์เหลืออยู่ในคลังจำนวน 150 กิโลกรัม</t>
        </is>
      </c>
      <c r="C102" s="186" t="inlineStr">
        <is>
          <t>ผงตัวยาสำคัญที่มีอยู่นี้จะสามารถนำมาผลิตยาเม็ด Simvastatin ได้ทั้งหมดกี่รุ่นการผลิต (Batches) (โดยสมมติว่าไม่มีการสูญเสียในกระบวนการผลิต)</t>
        </is>
      </c>
      <c r="D102" s="186" t="n"/>
      <c r="E102" s="186" t="inlineStr">
        <is>
          <t>30 รุ่นการผลิต (Batches)</t>
        </is>
      </c>
      <c r="F102" s="186" t="inlineStr">
        <is>
          <t>60 รุ่นการผลิต (Batches)</t>
        </is>
      </c>
      <c r="G102" s="186" t="inlineStr">
        <is>
          <t>90 รุ่นการผลิต (Batches)</t>
        </is>
      </c>
      <c r="H102" s="186" t="inlineStr">
        <is>
          <t>120 รุ่นการผลิต (Batches)</t>
        </is>
      </c>
      <c r="I102" s="186" t="inlineStr">
        <is>
          <t>150 รุ่นการผลิต (Batches)</t>
        </is>
      </c>
      <c r="J102" s="185" t="n">
        <v>2</v>
      </c>
      <c r="K102" s="186" t="inlineStr">
        <is>
          <t>✅ คำตอบที่ถูกต้อง: ข้อ ข. 60 รุ่นการผลิต (Batches)
🎯 ทำไมข้อนี้ถึงถูก:
การคำนวณจำนวนรุ่นการผลิต (Batch size calculation):
1) ตัวยา Simvastatin ที่ต้องใช้ต่อ 1 เม็ด = 10 mg = 0.01 g
2) ปริมาณตัวยาที่ต้องใช้ต่อ 1 รุ่นการผลิต (250,000 เม็ด) = 250,000 เม็ด x 10 mg = 2,500,000 mg = 2,500 g = 2.5 kg
3) ปริมาณผงยาทั้งหมดที่มีในคลัง = 150 kg
4) จำนวนรุ่นการผลิตที่ผลิตได้ = 150 kg / 2.5 kg ต่อรุ่น = 60 รุ่นการผลิต (Batches)
🔍 ข้ออื่นผิดเพราะอะไร:
• ข้อ ก.: 30 รุ่นการผลิต เกิดจากการนำ 150 kg มาหารด้วย 5 kg ซึ่งคิดขนาดยาต่อรุ่นผิดเป็น 2 เท่า
• ข้อ ค.: 90 รุ่นการผลิต เกิดจากการคำนวณตัวเลขผิดพลาด
• ข้อ ง.: 120 รุ่นการผลิต เกิดจากการนำปริมาณสารไปคูณ 2 แทนที่จะเป็น 60 รุ่น
• ข้อ จ.: 150 รุ่นการผลิต เกิดจากการนำตัวเลข 150 kg มาตอบโดยไม่ได้คำนวณปริมาณยาต่อรุ่น</t>
        </is>
      </c>
      <c r="L102" s="186" t="n"/>
      <c r="M102" s="186" t="inlineStr">
        <is>
          <t>Product Group 5: Pharmaceutical Calc</t>
        </is>
      </c>
      <c r="N102" s="186" t="inlineStr">
        <is>
          <t>5.1 Compounding adjustments</t>
        </is>
      </c>
      <c r="O102" s="185" t="inlineStr">
        <is>
          <t>Product</t>
        </is>
      </c>
      <c r="P102" s="186" t="inlineStr">
        <is>
          <t>ข้อสอบจริง PLE-CC1 ปี 2566 Day 2 ข้อ 49 [CASE_2566_ANGINA_01]</t>
        </is>
      </c>
      <c r="Q102" s="185" t="inlineStr">
        <is>
          <t>ข้อสอบจริง</t>
        </is>
      </c>
      <c r="R102" s="185" t="inlineStr">
        <is>
          <t>2566 Day 2</t>
        </is>
      </c>
      <c r="S102" s="185" t="inlineStr">
        <is>
          <t>CASE_2566_ANGINA_01</t>
        </is>
      </c>
    </row>
    <row r="103">
      <c r="A103" s="185" t="n">
        <v>101</v>
      </c>
      <c r="B103" s="186" t="inlineStr">
        <is>
          <t>เด็กชายไทยอายุ 8 ปี มีน้ำหนักตัว 20 กิโลกรัม เกิดภาวะแพ้ยารุนแรงแบบ Anaphylactic shock ในหอผู้ป่วยวิกฤต แพทย์ได้สั่งผสมยาฉีด Epinephrine (ความเข้มข้น 1 mg/mL) จำนวน 1 ampoule (1 mL) ในสารละลาย 0.9% NSS ปริมาตร 9 mL (ปริมาตรรวม 10 mL) แล้วให้ยาทางหลอดเลือดดำผ่านเครื่องควบคุมอัตราการให้สารละลาย (Infusion pump) ในอัตราเร็ว 6 mL/hr</t>
        </is>
      </c>
      <c r="C103" s="186" t="inlineStr">
        <is>
          <t>ผู้ป่วยเด็กรายนี้ได้รับยา Epinephrine ในอัตราขนาดกี่ mcg/kg/min</t>
        </is>
      </c>
      <c r="D103" s="186" t="n"/>
      <c r="E103" s="186" t="inlineStr">
        <is>
          <t>0.33 mcg/kg/min</t>
        </is>
      </c>
      <c r="F103" s="186" t="inlineStr">
        <is>
          <t>0.46 mcg/kg/min</t>
        </is>
      </c>
      <c r="G103" s="186" t="inlineStr">
        <is>
          <t>0.50 mcg/kg/min</t>
        </is>
      </c>
      <c r="H103" s="186" t="inlineStr">
        <is>
          <t>1.00 mcg/kg/min</t>
        </is>
      </c>
      <c r="I103" s="186" t="inlineStr">
        <is>
          <t>2.00 mcg/kg/min</t>
        </is>
      </c>
      <c r="J103" s="185" t="n">
        <v>3</v>
      </c>
      <c r="K103" s="186" t="inlineStr">
        <is>
          <t>✅ คำตอบที่ถูกต้อง: ข้อ ค. 0.50 mcg/kg/min
🎯 ทำไมข้อนี้ถึงถูก:
การคำนวณอัตราขนาดยา Epinephrine infusion:
1) ปริมาณยา Epinephrine ในสารละลาย = 1 mg ใน 10 mL = 0.1 mg/mL = 100 mcg/mL
2) อัตราเร็วในการหยดสารละลาย = 6 mL/hr
3) ปริมาณยาที่ได้รับต่อชั่วโมง = 6 mL/hr x 100 mcg/mL = 600 mcg/hr
4) ปริมาณยาที่ได้รับต่อนาที = 600 mcg/hr / 60 min = 10 mcg/min
5) คำนวณต่อน้ำหนักตัวผู้ป่วย (20 kg) = 10 mcg/min / 20 kg = 0.50 mcg/kg/min
🔍 ข้ออื่นผิดเพราะอะไร:
• ข้อ ก.: 0.33 mcg/kg/min คำนวณคลาดเคลื่อนจากการนำ 20 kg ไปหาร 6 mL/hr
• ข้อ ข.: 0.40 mcg/kg/min คำนวณอัตราเร็วผิดพลาด
• ข้อ ง.: 0.60 mcg/kg/min ลืมนำน้ำหนักตัวมาคิดร่วมในการคำนวณ
• ข้อ จ.: 1.00 mcg/kg/min คำนวณหน่วยเวลาหรือความเข้มข้นผิดพลาด 2 เท่า</t>
        </is>
      </c>
      <c r="L103" s="186" t="n"/>
      <c r="M103" s="186" t="inlineStr">
        <is>
          <t>Product Group 5: Pharmaceutical Calc</t>
        </is>
      </c>
      <c r="N103" s="186" t="inlineStr">
        <is>
          <t>5.2 Assay &amp; Concentration</t>
        </is>
      </c>
      <c r="O103" s="185" t="inlineStr">
        <is>
          <t>Product</t>
        </is>
      </c>
      <c r="P103" s="186" t="inlineStr">
        <is>
          <t>ข้อสอบจริง PLE-CC1 ปี 2566 Day 2 ข้อ 108 [CASE_2566_PHARM_PRACTICE_01]</t>
        </is>
      </c>
      <c r="Q103" s="185" t="inlineStr">
        <is>
          <t>ข้อสอบจริง</t>
        </is>
      </c>
      <c r="R103" s="185" t="inlineStr">
        <is>
          <t>2566 Day 2</t>
        </is>
      </c>
      <c r="S103" s="185" t="inlineStr">
        <is>
          <t>CASE_2566_EPI_01</t>
        </is>
      </c>
    </row>
    <row r="104">
      <c r="A104" s="185" t="n">
        <v>102</v>
      </c>
      <c r="B104" s="186" t="inlineStr">
        <is>
          <t>แพทย์สั่งฉีด Potassium Chloride (KCl) ขนาด 20 mEq/ampoule จำนวน 4 ampoules ผสมในสารละลาย 0.9% NSS ปริมาตร 1,000 mL ให้ทางสายสวนหลอดเลือดดำส่วนกลาง (Central line) ด้วยอัตราเร็ว 80 mL/hr กำหนดให้ Potassium chloride (KCl) มีน้ำหนักโมเลกุล MW = 74.5 g/mol และมีค่า Valence = 1</t>
        </is>
      </c>
      <c r="C104" s="186" t="inlineStr">
        <is>
          <t>ผู้ป่วยจะได้รับโพแทสเซียมคลอไรด์ในอัตราเร็วกี่มิลลิสมมูลต่อชั่วโมง (mEq/hr)</t>
        </is>
      </c>
      <c r="D104" s="186" t="n"/>
      <c r="E104" s="186" t="inlineStr">
        <is>
          <t>6.40 mEq/hr</t>
        </is>
      </c>
      <c r="F104" s="186" t="inlineStr">
        <is>
          <t>10.00 mEq/hr</t>
        </is>
      </c>
      <c r="G104" s="186" t="inlineStr">
        <is>
          <t>12.80 mEq/hr</t>
        </is>
      </c>
      <c r="H104" s="186" t="inlineStr">
        <is>
          <t>16.00 mEq/hr</t>
        </is>
      </c>
      <c r="I104" s="186" t="inlineStr">
        <is>
          <t>20.00 mEq/hr</t>
        </is>
      </c>
      <c r="J104" s="185" t="n">
        <v>1</v>
      </c>
      <c r="K104" s="186" t="inlineStr">
        <is>
          <t>✅ คำตอบที่ถูกต้อง: ข้อ ก. 6.40 mEq/hr
🎯 ทำไมข้อนี้ถึงถูก:
การคำนวณอัตราการได้รับ KCl (mEq/hr):
1) ปริมาณ KCl ทั้งหมดในสารละลาย = 20 mEq x 4 ampoules = 80 mEq ในปริมาตรรวม 1,000 mL
2) ความเข้มข้นของ KCl = 80 mEq / 1,000 mL = 0.08 mEq/mL
3) อัตราการให้สารละลาย = 80 mL/hr
4) อัตราที่ผู้ป่วยได้รับ KCl = 80 mL/hr x 0.08 mEq/mL = 6.40 mEq/hr (ปลอดภัยและไม่เกินอัตราสูงสุด 10-20 mEq/hr สำหรับ Central line)
🔍 ข้ออื่นผิดเพราะอะไร:
• ข้อ ข.: 10.00 mEq/hr เป็นอัตราสูงสุดที่แนะนำสำหรับการให้ทาง Peripheral line ทั่วไป
• ข้อ ค.: 12.80 mEq/hr เกิดจากการคิดจำนวนแอมพูลเป็น 8 ampoules
• ข้อ ง.: 16.00 mEq/hr คำนวณตัวคูณอัตราเร็วคลาดเคลื่อนเป็น 2 เท่า
• ข้อ จ.: 20.00 mEq/hr คือปริมาณ KCl ใน 1 ampoule ไม่ใช่อัตราเร็วที่ได้รับต่อชั่วโมง</t>
        </is>
      </c>
      <c r="L104" s="186" t="n"/>
      <c r="M104" s="186" t="inlineStr">
        <is>
          <t>Product Group 5: Pharmaceutical Calc</t>
        </is>
      </c>
      <c r="N104" s="186" t="inlineStr">
        <is>
          <t>5.2 Assay &amp; Concentration</t>
        </is>
      </c>
      <c r="O104" s="185" t="inlineStr">
        <is>
          <t>Product</t>
        </is>
      </c>
      <c r="P104" s="186" t="inlineStr">
        <is>
          <t>ข้อสอบจริง PLE-CC1 ปี 2566 Day 2 ข้อ 115 [CASE_2566_PHARM_PRACTICE_01]</t>
        </is>
      </c>
      <c r="Q104" s="185" t="inlineStr">
        <is>
          <t>ข้อสอบจริง</t>
        </is>
      </c>
      <c r="R104" s="185" t="inlineStr">
        <is>
          <t>2566 Day 2</t>
        </is>
      </c>
      <c r="S104" s="185" t="inlineStr">
        <is>
          <t>CASE_2566_KCL_01</t>
        </is>
      </c>
    </row>
    <row r="105">
      <c r="A105" s="185" t="n">
        <v>103</v>
      </c>
      <c r="B105" s="186" t="inlineStr">
        <is>
          <t>แพทย์สั่งฉีด Potassium Chloride (KCl) ขนาด 20 mEq/ampoule จำนวน 4 ampoules ผสมในสารละลาย 0.9% NSS ปริมาตร 1,000 mL ให้ทางสายสวนหลอดเลือดดำส่วนกลาง (Central line) ด้วยอัตราเร็ว 80 mL/hr กำหนดให้ Potassium chloride (KCl) มีน้ำหนักโมเลกุล MW = 74.5 g/mol และมีค่า Valence = 1</t>
        </is>
      </c>
      <c r="C105" s="186" t="inlineStr">
        <is>
          <t>ปริมาณตัวยา Potassium Chloride (KCl) ทั้งหมดที่ใช้ผสมในสารละลายขวดนี้ คิดเป็นน้ำหนักกี่กรัม (g)</t>
        </is>
      </c>
      <c r="D105" s="186" t="n"/>
      <c r="E105" s="186" t="inlineStr">
        <is>
          <t>0.745 g</t>
        </is>
      </c>
      <c r="F105" s="186" t="inlineStr">
        <is>
          <t>1.490 g</t>
        </is>
      </c>
      <c r="G105" s="186" t="inlineStr">
        <is>
          <t>2.980 g</t>
        </is>
      </c>
      <c r="H105" s="186" t="inlineStr">
        <is>
          <t>5.960 g</t>
        </is>
      </c>
      <c r="I105" s="186" t="inlineStr">
        <is>
          <t>7.450 g</t>
        </is>
      </c>
      <c r="J105" s="185" t="n">
        <v>4</v>
      </c>
      <c r="K105" s="186" t="inlineStr">
        <is>
          <t>✅ คำตอบที่ถูกต้อง: ข้อ ง. 5.960 g
🎯 ทำไมข้อนี้ถึงถูก:
การคำนวณหาน้ำหนักของ KCl จากค่ามิลลิสมมูล (mEq):
1) ปริมาณ KCl ทั้งหมด = 20 mEq x 4 = 80 mEq
2) 1 mEq ของ KCl = MW / Valence = 74.5 mg / 1 = 74.5 mg = 0.0745 g
3) น้ำหนักของ KCl 80 mEq = 80 x 74.5 mg = 5,960 mg = 5.960 g
🔍 ข้ออื่นผิดเพราะอะไร:
• ข้อ ก. 0.745 g คือน้ำหนักของ 10 mEq
• ข้อ ข. 1.490 g คือน้ำหนักของ 20 mEq (1 ampoule)
• ข้อ ค. 2.980 g คือน้ำหนักของ 40 mEq (2 ampoules)
• ข้อ จ. 7.450 g คือน้ำหนักของ 100 mEq</t>
        </is>
      </c>
      <c r="L105" s="186" t="n"/>
      <c r="M105" s="186" t="inlineStr">
        <is>
          <t>Product Group 5: Pharmaceutical Calc</t>
        </is>
      </c>
      <c r="N105" s="186" t="inlineStr">
        <is>
          <t>5.1 Compounding adjustments</t>
        </is>
      </c>
      <c r="O105" s="185" t="inlineStr">
        <is>
          <t>Product</t>
        </is>
      </c>
      <c r="P105" s="186" t="inlineStr">
        <is>
          <t>ข้อสอบจริง PLE-CC1 ปี 2566 Day 2 ข้อ 116 [CASE_2566_PHARM_PRACTICE_01]</t>
        </is>
      </c>
      <c r="Q105" s="185" t="inlineStr">
        <is>
          <t>ข้อสอบจริง</t>
        </is>
      </c>
      <c r="R105" s="185" t="inlineStr">
        <is>
          <t>2566 Day 2</t>
        </is>
      </c>
      <c r="S105" s="185" t="inlineStr">
        <is>
          <t>CASE_2566_KCL_01</t>
        </is>
      </c>
    </row>
    <row r="106">
      <c r="A106" s="185" t="n">
        <v>104</v>
      </c>
      <c r="B106" s="186" t="inlineStr">
        <is>
          <t>เภสัชกรต้องการเตรียมยาเม็ด Sodamint (Sodium Bicarbonate: NaHCO3) ขนาด 3.57 mEq ต่อเม็ด จำนวน 10 เม็ด กำหนดให้น้ำหนักโมเลกุลของ NaHCO3 เท่ากับ 84 g/mol และมีค่า Valence = 1</t>
        </is>
      </c>
      <c r="C106" s="186" t="inlineStr">
        <is>
          <t>เภสัชกรจะต้องชั่งผงตัวยา Sodium Bicarbonate มาใช้ในการเตรียมยาทั้งหมดประมาณกี่กรัม (g)</t>
        </is>
      </c>
      <c r="D106" s="186" t="n"/>
      <c r="E106" s="186" t="inlineStr">
        <is>
          <t>1.0 g</t>
        </is>
      </c>
      <c r="F106" s="186" t="inlineStr">
        <is>
          <t>2.0 g</t>
        </is>
      </c>
      <c r="G106" s="186" t="inlineStr">
        <is>
          <t>3.0 g</t>
        </is>
      </c>
      <c r="H106" s="186" t="inlineStr">
        <is>
          <t>4.0 g</t>
        </is>
      </c>
      <c r="I106" s="186" t="inlineStr">
        <is>
          <t>5.0 g</t>
        </is>
      </c>
      <c r="J106" s="185" t="n">
        <v>3</v>
      </c>
      <c r="K106" s="186" t="inlineStr">
        <is>
          <t>✅ คำตอบที่ถูกต้อง: ข้อ ค. 3.0 g
🎯 ทำไมข้อนี้ถึงถูก:
การคำนวณน้ำหนัก Sodium Bicarbonate (NaHCO3):
1) 1 เม็ดมี NaHCO3 = 3.57 mEq
2) เตรียมจำนวน 10 เม็ด ต้องใช้ NaHCO3 ทั้งหมด = 3.57 mEq x 10 = 35.7 mEq
3) 1 mEq ของ NaHCO3 = MW / 1 = 84 mg
4) น้ำหนักผงยาที่ต้องใช้ = 35.7 mEq x 84 mg = 2,998.8 mg = ประมาณ 3.0 g
🔍 ข้ออื่นผิดเพราะอะไร:
• ข้อ ก.: 1.0 g คำนวณตัวเลขผิดพลาด
• ข้อ ข.: 2.0 g คำนวณสัดส่วน mEq ต่ำกว่าความเป็นจริง
• ข้อ ง.: 4.0 g คำนวณน้ำหนักเกินกว่าค่าทางทฤษฎี 3.0 g
• ข้อ จ.: 5.0 g คำนวณตัวเลขคลาดเคลื่อนไปอย่างมาก</t>
        </is>
      </c>
      <c r="L106" s="186" t="n"/>
      <c r="M106" s="186" t="inlineStr">
        <is>
          <t>Product Group 5: Pharmaceutical Calc</t>
        </is>
      </c>
      <c r="N106" s="186" t="inlineStr">
        <is>
          <t>5.1 Compounding adjustments</t>
        </is>
      </c>
      <c r="O106" s="185" t="inlineStr">
        <is>
          <t>Product</t>
        </is>
      </c>
      <c r="P106" s="186" t="inlineStr">
        <is>
          <t>ข้อสอบจริง PLE-CC1 ปี 2566 Day 2 ข้อ 117 [CASE_2566_PHARM_PRACTICE_01]</t>
        </is>
      </c>
      <c r="Q106" s="185" t="inlineStr">
        <is>
          <t>ข้อสอบจริง</t>
        </is>
      </c>
      <c r="R106" s="185" t="inlineStr">
        <is>
          <t>2566 Day 2</t>
        </is>
      </c>
      <c r="S106" s="185" t="inlineStr">
        <is>
          <t>CASE_2566_SODAMINT_01</t>
        </is>
      </c>
    </row>
    <row r="107">
      <c r="A107" s="185" t="n">
        <v>105</v>
      </c>
      <c r="B107" s="186" t="inlineStr">
        <is>
          <t>ในการสุ่มตรวจยาเม็ดจำนวน 10 เม็ด เพื่อควบคุมคุณภาพในหัวข้อความสม่ำเสมอของหน่วยยา (Uniformity of dosage units) ผลการทดลองพบค่าส่วนเบี่ยงเบนมาตรฐาน SD = 5 mg และมีค่าร้อยละของส่วนเบี่ยงเบนมาตรฐานสัมพัทธ์ %RSD = 4.0%</t>
        </is>
      </c>
      <c r="C107" s="186" t="inlineStr">
        <is>
          <t>อยากทราบว่าค่าน้ำหนักเฉลี่ยของเม็ดยาตัวอย่างที่นำมาทดสอบนี้ มีค่าเท่ากับกี่มิลลิกรัมต่อเม็ด (mg/เม็ด)</t>
        </is>
      </c>
      <c r="D107" s="186" t="n"/>
      <c r="E107" s="186" t="inlineStr">
        <is>
          <t>50 mg</t>
        </is>
      </c>
      <c r="F107" s="186" t="inlineStr">
        <is>
          <t>100 mg</t>
        </is>
      </c>
      <c r="G107" s="186" t="inlineStr">
        <is>
          <t>125 mg</t>
        </is>
      </c>
      <c r="H107" s="186" t="inlineStr">
        <is>
          <t>200 mg</t>
        </is>
      </c>
      <c r="I107" s="186" t="inlineStr">
        <is>
          <t>250 mg</t>
        </is>
      </c>
      <c r="J107" s="185" t="n">
        <v>3</v>
      </c>
      <c r="K107" s="186" t="inlineStr">
        <is>
          <t>✅ คำตอบที่ถูกต้อง: ข้อ ค. 125 mg
🎯 ทำไมข้อนี้ถึงถูก:
ความสัมพันธ์ระหว่างค่า %RSD, ค่าส่วนเบี่ยงเบนมาตรฐาน (SD) และค่าเฉลี่ย (Mean):
%RSD = (SD / Mean) x 100
แทนค่าตามโจทย์: 4.0 = (5 mg / Mean) x 100
Mean = (5 x 100) / 4.0 = 500 / 4.0 = 125 mg
ดังนั้น น้ำหนักเฉลี่ยต่อเม็ดมีค่าเท่ากับ 125 mg
🔍 ข้ออื่นผิดเพราะอะไร:
• ข้อ ก.: 50 mg คำนวณตัวเลขผิดพลาด
• ข้อ ข.: 100 mg เกิดจากการนำ 500 มาหารด้วย 5
• ข้อ ง.: 200 mg คำนวณตัวหารคลาดเคลื่อน
• ข้อ จ.: 250 mg คำนวณผิดพลาดไป 2 เท่า</t>
        </is>
      </c>
      <c r="L107" s="186" t="n"/>
      <c r="M107" s="186" t="inlineStr">
        <is>
          <t>Product Group 5: Pharmaceutical Calc</t>
        </is>
      </c>
      <c r="N107" s="186" t="inlineStr">
        <is>
          <t>5.4 Uniformity of Dosage Units</t>
        </is>
      </c>
      <c r="O107" s="185" t="inlineStr">
        <is>
          <t>Product</t>
        </is>
      </c>
      <c r="P107" s="186" t="inlineStr">
        <is>
          <t>ข้อสอบจริง PLE-CC1 ปี 2566 Day 2 ข้อ 118 [CASE_2566_PHARM_PRACTICE_01]</t>
        </is>
      </c>
      <c r="Q107" s="185" t="inlineStr">
        <is>
          <t>ข้อสอบจริง</t>
        </is>
      </c>
      <c r="R107" s="185" t="inlineStr">
        <is>
          <t>2566 Day 2</t>
        </is>
      </c>
      <c r="S107" s="185" t="inlineStr">
        <is>
          <t>CASE_2566_UNIFORMITY_01</t>
        </is>
      </c>
    </row>
  </sheetData>
  <mergeCells count="1">
    <mergeCell ref="A1:F1"/>
  </mergeCells>
  <pageMargins left="0.75" right="0.75" top="1" bottom="1" header="0.5" footer="0.5"/>
</worksheet>
</file>

<file path=xl/worksheets/sheet26.xml><?xml version="1.0" encoding="utf-8"?>
<worksheet xmlns="http://schemas.openxmlformats.org/spreadsheetml/2006/main">
  <sheetPr>
    <outlinePr summaryBelow="0" summaryRight="0"/>
    <pageSetUpPr/>
  </sheetPr>
  <dimension ref="A1:S395"/>
  <sheetViews>
    <sheetView workbookViewId="0">
      <pane ySplit="2" topLeftCell="A3" activePane="bottomLeft" state="frozen"/>
      <selection pane="bottomLeft" activeCell="B4" sqref="B4"/>
    </sheetView>
  </sheetViews>
  <sheetFormatPr baseColWidth="8" defaultColWidth="12.6640625" defaultRowHeight="15.75" customHeight="1"/>
  <cols>
    <col width="8" customWidth="1" style="49" min="1" max="1"/>
    <col width="50" customWidth="1" style="49" min="2" max="2"/>
    <col width="40" customWidth="1" style="49" min="3" max="3"/>
    <col width="12" customWidth="1" style="49" min="4" max="4"/>
    <col width="28" customWidth="1" style="49" min="5" max="5"/>
    <col width="28" customWidth="1" style="49" min="6" max="6"/>
    <col width="28" customWidth="1" style="49" min="7" max="7"/>
    <col width="28" customWidth="1" style="49" min="8" max="8"/>
    <col width="28" customWidth="1" style="49" min="9" max="9"/>
    <col width="14" customWidth="1" style="49" min="10" max="10"/>
    <col width="55" customWidth="1" style="49" min="11" max="11"/>
    <col width="12" customWidth="1" style="49" min="12" max="12"/>
    <col width="25" customWidth="1" style="49" min="13" max="13"/>
    <col width="30" customWidth="1" style="49" min="14" max="14"/>
    <col width="15" customWidth="1" style="49" min="15" max="15"/>
    <col width="20" customWidth="1" style="49" min="16" max="16"/>
    <col width="16" customWidth="1" style="49" min="17" max="17"/>
    <col width="16" customWidth="1" style="49" min="18" max="18"/>
    <col width="24" customWidth="1" style="49" min="19" max="19"/>
  </cols>
  <sheetData>
    <row r="1" ht="34.95" customHeight="1" s="49">
      <c r="A1" s="51">
        <f>HYPERLINK("#gid=0", "🏠 กลับสู่หน้าแรก (Go to Home Page)")</f>
        <v/>
      </c>
    </row>
    <row r="2" ht="28" customHeight="1" s="49">
      <c r="A2" s="181" t="inlineStr">
        <is>
          <t>ลำดับ</t>
        </is>
      </c>
      <c r="B2" s="182" t="inlineStr">
        <is>
          <t>สถานการณ์เคส / ข้อมูลผู้ป่วย</t>
        </is>
      </c>
      <c r="C2" s="183" t="inlineStr">
        <is>
          <t>คำถาม</t>
        </is>
      </c>
      <c r="D2" s="181" t="inlineStr">
        <is>
          <t>รูปถาม</t>
        </is>
      </c>
      <c r="E2" s="181" t="inlineStr">
        <is>
          <t>ตัวเลือก 1</t>
        </is>
      </c>
      <c r="F2" s="181" t="inlineStr">
        <is>
          <t>ตัวเลือก 2</t>
        </is>
      </c>
      <c r="G2" s="181" t="inlineStr">
        <is>
          <t>ตัวเลือก 3</t>
        </is>
      </c>
      <c r="H2" s="181" t="inlineStr">
        <is>
          <t>ตัวเลือก 4</t>
        </is>
      </c>
      <c r="I2" s="181" t="inlineStr">
        <is>
          <t>ตัวเลือก 5</t>
        </is>
      </c>
      <c r="J2" s="181" t="inlineStr">
        <is>
          <t>เฉลย (ตัวเลข 1-5)</t>
        </is>
      </c>
      <c r="K2" s="181" t="inlineStr">
        <is>
          <t>คำอธิบายเฉลย</t>
        </is>
      </c>
      <c r="L2" s="181" t="inlineStr">
        <is>
          <t>รูปเฉลย</t>
        </is>
      </c>
      <c r="M2" s="181" t="inlineStr">
        <is>
          <t>หัวข้อโรคสภาฯ</t>
        </is>
      </c>
      <c r="N2" s="181" t="inlineStr">
        <is>
          <t>หัวข้อย่อย</t>
        </is>
      </c>
      <c r="O2" s="181" t="inlineStr">
        <is>
          <t>Product / Clinic</t>
        </is>
      </c>
      <c r="P2" s="181" t="inlineStr">
        <is>
          <t>หมายเหตุ</t>
        </is>
      </c>
      <c r="Q2" s="181" t="inlineStr">
        <is>
          <t>ประเภทข้อสอบ</t>
        </is>
      </c>
      <c r="R2" s="181" t="inlineStr">
        <is>
          <t>ปี / เลขชุด</t>
        </is>
      </c>
      <c r="S2" s="184" t="inlineStr">
        <is>
          <t>Case ID (รหัสเคส)</t>
        </is>
      </c>
    </row>
    <row r="3" ht="24" customHeight="1" s="49">
      <c r="A3" s="185" t="n">
        <v>1</v>
      </c>
      <c r="B3" s="186" t="n"/>
      <c r="C3" s="186" t="inlineStr">
        <is>
          <t>ยายหยอดตามีส่วนประกอบดังนี้ Neomycin sulfate, Polymyxin B sulphate, NaCl, Benzalkonium chloride, Hypromellose, Disodium edetate จากตำรับดังกล่าว Hypromellose มีหน้าที่อะไร</t>
        </is>
      </c>
      <c r="D3" s="186" t="n"/>
      <c r="E3" s="186" t="inlineStr">
        <is>
          <t>เพิ่มการละลายของ Neomycin</t>
        </is>
      </c>
      <c r="F3" s="186" t="inlineStr">
        <is>
          <t>ป้องกันการตกตะกอนขุ่นของสารละลาย</t>
        </is>
      </c>
      <c r="G3" s="186" t="inlineStr">
        <is>
          <t>เพิ่มฤทธิ์ฆ่าเชื้อแบคทีเรีย</t>
        </is>
      </c>
      <c r="H3" s="186" t="inlineStr">
        <is>
          <t>ลดการแสบระคายเคืองตา</t>
        </is>
      </c>
      <c r="I3" s="186" t="inlineStr">
        <is>
          <t>เพิ่มการติดของสารละลายกับดวงตา</t>
        </is>
      </c>
      <c r="J3" s="185" t="n">
        <v>5</v>
      </c>
      <c r="K3" s="186" t="inlineStr">
        <is>
          <t>✅ คำตอบที่ถูกต้อง: ข้อ จ. เพิ่มการติดของสารละลายกับดวงตา
🎯 ทำไมข้อนี้ถึงถูก:
Hypromellose (HPMC) เป็นสารเพิ่มความหนืด (Viscosity-imparting agent) ในตำรับยาหยอดตา ช่วยเพิ่มระยะเวลาที่ตัวยาสำคัญสัมผัสกับผิวตา (Increased corneal contact time) ทำให้เพิ่มการดูดซึมและ efficacy ของยา
USP/NF, British Pharmacopoeia (BP) และ Remington: The Science and Practice of Pharmacy (หัวข้อ Tablet Manufacturing)
🔍 ข้ออื่นผิดเพราะอะไร:
• ข้อ ก. (เพิ่มการละลายของ Neomycin): เพิ่มการละลายของ Neomycin ไม่ตรงกับข้อบ่งใช้หรือหลักวิชาการตามที่โจทย์กำหนด
• ข้อ ข. (ป้องกันการตกตะกอนขุ่นของสารละลาย): ป้องกันการตกตะกอนขุ่นของสารละลาย ไม่ตรงกับข้อบ่งใช้หรือหลักวิชาการตามที่โจทย์กำหนด
• ข้อ ค. (เพิ่มฤทธิ์ฆ่าเชื้อแบคทีเรีย): เพิ่มฤทธิ์ฆ่าเชื้อแบคทีเรีย ไม่ตรงกับข้อบ่งใช้หรือหลักวิชาการตามที่โจทย์กำหนด
• ข้อ ง. (ลดการแสบระคายเคืองตา): ลดการแสบระคายเคืองตา ไม่ตรงกับข้อบ่งใช้หรือหลักวิชาการตามที่โจทย์กำหนด</t>
        </is>
      </c>
      <c r="L3" s="186" t="n"/>
      <c r="M3" s="186" t="inlineStr">
        <is>
          <t>Product Group 6: Solid Dosage Forms</t>
        </is>
      </c>
      <c r="N3" s="186" t="inlineStr">
        <is>
          <t>6.1 Tablet Manufacturing</t>
        </is>
      </c>
      <c r="O3" s="185" t="inlineStr">
        <is>
          <t>Product</t>
        </is>
      </c>
      <c r="P3" s="186" t="inlineStr">
        <is>
          <t>ข้อ 23 Pharma Plus เล่มม่วง (เฉลยข้อ จ)</t>
        </is>
      </c>
      <c r="Q3" s="185" t="inlineStr">
        <is>
          <t>แบบฝึกหัด</t>
        </is>
      </c>
      <c r="R3" s="185" t="inlineStr">
        <is>
          <t>เล่มม่วง</t>
        </is>
      </c>
      <c r="S3" s="185" t="n"/>
    </row>
    <row r="4" ht="24" customHeight="1" s="49">
      <c r="A4" s="185" t="n">
        <v>2</v>
      </c>
      <c r="B4" s="186" t="n"/>
      <c r="C4" s="186" t="inlineStr">
        <is>
          <t>คุณสมบัติที่สำคัญที่สุดของยาตา</t>
        </is>
      </c>
      <c r="D4" s="186" t="n"/>
      <c r="E4" s="186" t="inlineStr">
        <is>
          <t>Isotonic</t>
        </is>
      </c>
      <c r="F4" s="186" t="inlineStr">
        <is>
          <t>Sterile</t>
        </is>
      </c>
      <c r="G4" s="186" t="inlineStr">
        <is>
          <t>pH</t>
        </is>
      </c>
      <c r="H4" s="186" t="inlineStr">
        <is>
          <t>Preservative</t>
        </is>
      </c>
      <c r="I4" s="186" t="inlineStr">
        <is>
          <t>ต้องเป็นสารละลาย</t>
        </is>
      </c>
      <c r="J4" s="185" t="n">
        <v>2</v>
      </c>
      <c r="K4" s="186" t="inlineStr">
        <is>
          <t>✅ คำตอบที่ถูกต้อง: ข้อ ข. Sterile
🎯 ทำไมข้อนี้ถึงถูก:
ความปราศจากเชื้อ (Sterility) คือคุณสมบัติที่สำคัญที่สุดของยาหยอดตา เนื่องจากดวงตามีความไวสูงต่อการติดเชื้อ โดยเฉพาะเชื้อ Pseudomonas aeruginosa ซึ่งอาจทำให้ตาบอดได้ แม้ว่าสมบัติอื่นๆ เช่น isotonic หรือ pH จะสำคัญแต่ Sterility มาเป็น first-line
USP/NF, British Pharmacopoeia (BP) และ Remington: The Science and Practice of Pharmacy (หัวข้อ Tablet Manufacturing)
🔍 ข้ออื่นผิดเพราะอะไร:
• ข้อ ก. (Isotonic): Isotonic ไม่ตรงกับข้อบ่งใช้หรือหลักวิชาการตามที่โจทย์กำหนด
• ข้อ ค. (pH): pH ไม่ตรงกับข้อบ่งใช้หรือหลักวิชาการตามที่โจทย์กำหนด
• ข้อ ง. (Preservative): Preservative ไม่ตรงกับข้อบ่งใช้หรือหลักวิชาการตามที่โจทย์กำหนด
• ข้อ จ. (ต้องเป็นสารละลาย): ต้องเป็นสารละลาย ไม่ตรงกับข้อบ่งใช้หรือหลักวิชาการตามที่โจทย์กำหนด</t>
        </is>
      </c>
      <c r="L4" s="186" t="n"/>
      <c r="M4" s="186" t="inlineStr">
        <is>
          <t>Product Group 6: Solid Dosage Forms</t>
        </is>
      </c>
      <c r="N4" s="186" t="inlineStr">
        <is>
          <t>6.1 Tablet Manufacturing</t>
        </is>
      </c>
      <c r="O4" s="185" t="inlineStr">
        <is>
          <t>Product</t>
        </is>
      </c>
      <c r="P4" s="186" t="inlineStr">
        <is>
          <t>ข้อ 24 Pharma Plus เล่มม่วง (เฉลยข้อ ข)</t>
        </is>
      </c>
      <c r="Q4" s="185" t="inlineStr">
        <is>
          <t>แบบฝึกหัด</t>
        </is>
      </c>
      <c r="R4" s="185" t="inlineStr">
        <is>
          <t>เล่มม่วง</t>
        </is>
      </c>
      <c r="S4" s="185" t="n"/>
    </row>
    <row r="5" ht="24" customHeight="1" s="49">
      <c r="A5" s="185" t="n">
        <v>3</v>
      </c>
      <c r="B5" s="186" t="n"/>
      <c r="C5" s="186" t="inlineStr">
        <is>
          <t>Norfloxacin มีค่าการละลายต่ำจึงนำมาใช้ร่วมกับ B-cyclodextrin ข้อใดคือกลไกของ B-cyclodextrin</t>
        </is>
      </c>
      <c r="D5" s="186" t="n"/>
      <c r="E5" s="186" t="inlineStr">
        <is>
          <t>pH</t>
        </is>
      </c>
      <c r="F5" s="186" t="inlineStr">
        <is>
          <t>ลดค่า dielectric constant</t>
        </is>
      </c>
      <c r="G5" s="186" t="inlineStr">
        <is>
          <t>Micelle</t>
        </is>
      </c>
      <c r="H5" s="186" t="inlineStr">
        <is>
          <t>Co-solvent</t>
        </is>
      </c>
      <c r="I5" s="186" t="inlineStr">
        <is>
          <t>Complexation</t>
        </is>
      </c>
      <c r="J5" s="185" t="n">
        <v>5</v>
      </c>
      <c r="K5" s="186" t="inlineStr">
        <is>
          <t>✅ คำตอบที่ถูกต้อง: ข้อ จ. Complexation
🎯 ทำไมข้อนี้ถึงถูก:
Beta-cyclodextrin มีโครงสร้างเป็นวงแหวนที่มีโพรงภายในแบบ Hydrophobic cavity และด้านนอกเป็น Hydrophilic สามารถเกิดสารเชิงซ้อน (Inclusion complexation) กับยาที่ละลายน้ำได้น้อย ช่วยเพิ่มการละลายและการดูดซึมของยา
USP/NF, British Pharmacopoeia (BP) และ Remington: The Science and Practice of Pharmacy (หัวข้อ Tablet Manufacturing)
🔍 ข้ออื่นผิดเพราะอะไร:
• ข้อ ก. (pH): pH ไม่ตรงกับข้อบ่งใช้หรือหลักวิชาการตามที่โจทย์กำหนด
• ข้อ ข. (ลดค่า dielectric constant): ลดค่า dielectric constant ไม่ตรงกับข้อบ่งใช้หรือหลักวิชาการตามที่โจทย์กำหนด
• ข้อ ค. (Micelle): Micelle ไม่ตรงกับข้อบ่งใช้หรือหลักวิชาการตามที่โจทย์กำหนด
• ข้อ ง. (Co-solvent): Co-solvent ไม่ตรงกับข้อบ่งใช้หรือหลักวิชาการตามที่โจทย์กำหนด</t>
        </is>
      </c>
      <c r="L5" s="186" t="n"/>
      <c r="M5" s="186" t="inlineStr">
        <is>
          <t>Product Group 6: Solid Dosage Forms</t>
        </is>
      </c>
      <c r="N5" s="186" t="inlineStr">
        <is>
          <t>6.1 Tablet Manufacturing</t>
        </is>
      </c>
      <c r="O5" s="185" t="inlineStr">
        <is>
          <t>Product</t>
        </is>
      </c>
      <c r="P5" s="186" t="inlineStr">
        <is>
          <t>ข้อ 25 Pharma Plus เล่มม่วง (เฉลยข้อ จ)</t>
        </is>
      </c>
      <c r="Q5" s="185" t="inlineStr">
        <is>
          <t>แบบฝึกหัด</t>
        </is>
      </c>
      <c r="R5" s="185" t="inlineStr">
        <is>
          <t>เล่มม่วง</t>
        </is>
      </c>
      <c r="S5" s="185" t="n"/>
    </row>
    <row r="6" ht="24" customHeight="1" s="49">
      <c r="A6" s="185" t="n">
        <v>4</v>
      </c>
      <c r="B6" s="186" t="n"/>
      <c r="C6" s="186" t="inlineStr">
        <is>
          <t>หากต้องการพัฒนาสูตรตำรับยาคุมกำเนิดปัญหาใดที่มีความสำคัญที่สุดและต้องแก้ไข</t>
        </is>
      </c>
      <c r="D6" s="186" t="n"/>
      <c r="E6" s="186" t="inlineStr">
        <is>
          <t>ความหนาของเม็ดยาต้องเท่ากัน</t>
        </is>
      </c>
      <c r="F6" s="186" t="inlineStr">
        <is>
          <t>ความแข็งของเม็ดยา เนื่องจากต้องพกติดตัว</t>
        </is>
      </c>
      <c r="G6" s="186" t="inlineStr">
        <is>
          <t>ความสม่ำเสมอของตัวยาสำคัญ</t>
        </is>
      </c>
      <c r="H6" s="186" t="inlineStr">
        <is>
          <t>ความกร่อน</t>
        </is>
      </c>
      <c r="I6" s="186" t="inlineStr">
        <is>
          <t>การละลายของยา</t>
        </is>
      </c>
      <c r="J6" s="185" t="n">
        <v>3</v>
      </c>
      <c r="K6" s="186" t="inlineStr">
        <is>
          <t>✅ คำตอบที่ถูกต้อง: ข้อ ค. ความสม่ำเสมอของตัวยาสำคัญ
🎯 ทำไมข้อนี้ถึงถูก:
ยาคุมกำเนิดเป็นยาที่มีปริมาณตัวยาสำคัญต่อเม็ดต่ำมาก (Potent, low-dose drugs) ปัญหาที่สำคัญที่สุดคือ Content Uniformity (ความสม่ำเสมอของปริมาณตัวยาสำคัญ) เพื่อป้องกันความล้มเหลวในการคุมกำเนิดหรือผลข้างเคียงจากฮอร์โมน
USP/NF, British Pharmacopoeia (BP) และ Remington: The Science and Practice of Pharmacy (หัวข้อ Tablet Manufacturing)
🔍 ข้ออื่นผิดเพราะอะไร:
• ข้อ ก. (ความหนาของเม็ดยาต้องเท่ากัน): ความหนาของเม็ดยาต้องเท่ากัน ไม่ตรงกับข้อบ่งใช้หรือหลักวิชาการตามที่โจทย์กำหนด
• ข้อ ข. (ความแข็งของเม็ดยา เนื่องจากต้องพกติดตัว): ความแข็งของเม็ดยา เนื่องจากต้องพกติดตัว ไม่ตรงกับข้อบ่งใช้หรือหลักวิชาการตามที่โจทย์กำหนด
• ข้อ ง. (ความกร่อน): ความกร่อน ไม่ตรงกับข้อบ่งใช้หรือหลักวิชาการตามที่โจทย์กำหนด
• ข้อ จ. (การละลายของยา): การละลายของยา ไม่ตรงกับข้อบ่งใช้หรือหลักวิชาการตามที่โจทย์กำหนด</t>
        </is>
      </c>
      <c r="L6" s="186" t="n"/>
      <c r="M6" s="186" t="inlineStr">
        <is>
          <t>Product Group 6: Solid Dosage Forms</t>
        </is>
      </c>
      <c r="N6" s="186" t="inlineStr">
        <is>
          <t>6.1 Tablet Manufacturing</t>
        </is>
      </c>
      <c r="O6" s="185" t="inlineStr">
        <is>
          <t>Product</t>
        </is>
      </c>
      <c r="P6" s="186" t="inlineStr">
        <is>
          <t>ข้อ 26 Pharma Plus เล่มม่วง (เฉลยข้อ ค)</t>
        </is>
      </c>
      <c r="Q6" s="185" t="inlineStr">
        <is>
          <t>แบบฝึกหัด</t>
        </is>
      </c>
      <c r="R6" s="185" t="inlineStr">
        <is>
          <t>เล่มม่วง</t>
        </is>
      </c>
      <c r="S6" s="185" t="n"/>
    </row>
    <row r="7" ht="24" customHeight="1" s="49">
      <c r="A7" s="185" t="n">
        <v>5</v>
      </c>
      <c r="B7" s="186" t="n"/>
      <c r="C7" s="186" t="inlineStr">
        <is>
          <t>สาเหตุความไม่คงตัวดังข้อ 71 คือ</t>
        </is>
      </c>
      <c r="D7" s="186" t="n"/>
      <c r="E7" s="186" t="inlineStr">
        <is>
          <t>อนุภาคมีขนาดใหญ่เกินไป</t>
        </is>
      </c>
      <c r="F7" s="186" t="inlineStr">
        <is>
          <t>วัตภาคน้ำมันมีปริมาณมากเกินไป</t>
        </is>
      </c>
      <c r="G7" s="186" t="inlineStr">
        <is>
          <t>ความหนืดของวัตภาคภายนอกสูงเกินไป</t>
        </is>
      </c>
      <c r="H7" s="186" t="inlineStr">
        <is>
          <t>ไม่มีสารก่ออิมัลชัน (emulsifier) ในตำรับ</t>
        </is>
      </c>
      <c r="I7" s="186" t="inlineStr">
        <is>
          <t>ความหนาแน่นของวัตภาคในและนอกมีค่าใกล้เคียงกัน</t>
        </is>
      </c>
      <c r="J7" s="185" t="n">
        <v>4</v>
      </c>
      <c r="K7" s="186" t="inlineStr">
        <is>
          <t>✅ คำตอบที่ถูกต้อง: ข้อ ง. ไม่มีสารก่ออิมัลชัน (emulsifier) ในตำรับ
🎯 ทำไมข้อนี้ถึงถูก:
ความไม่คงตัวในอิมัลชันมักเกิดจากปัจจัยต่างๆ เช่น การรวมตัวของหยดน้ำมัน (coalescence) หรือการแยกชั้น ซึ่งสอดคล้องกับคุณสมบัติทางกายภาพและสูตรตำรับอิมัลชัน o/w ตามหลักเภสัชเวทและเภสัชอุตสาหกรรม
USP/NF, British Pharmacopoeia (BP) และ Remington: The Science and Practice of Pharmacy (หัวข้อ Tablet Manufacturing)
🔍 ข้ออื่นผิดเพราะอะไร:
• ข้อ ก. (อนุภาคมีขนาดใหญ่เกินไป): อนุภาคมีขนาดใหญ่เกินไป ไม่ตรงกับข้อบ่งใช้หรือหลักวิชาการตามที่โจทย์กำหนด
• ข้อ ข. (วัตภาคน้ำมันมีปริมาณมากเกินไป): วัตภาคน้ำมันมีปริมาณมากเกินไป ไม่ตรงกับข้อบ่งใช้หรือหลักวิชาการตามที่โจทย์กำหนด
• ข้อ ค. (ความหนืดของวัตภาคภายนอกสูงเกินไป): ความหนืดของวัตภาคภายนอกสูงเกินไป ไม่ตรงกับข้อบ่งใช้หรือหลักวิชาการตามที่โจทย์กำหนด
• ข้อ จ. (ความหนาแน่นของวัตภาคในและนอกมีค่าใกล้เคียงกัน): ความหนาแน่นของวัตภาคในและนอกมีค่าใกล้เคียงกัน ไม่ตรงกับข้อบ่งใช้หรือหลักวิชาการตามที่โจทย์กำหนด</t>
        </is>
      </c>
      <c r="L7" s="186" t="n"/>
      <c r="M7" s="186" t="inlineStr">
        <is>
          <t>Product Group 6: Solid Dosage Forms</t>
        </is>
      </c>
      <c r="N7" s="186" t="inlineStr">
        <is>
          <t>6.1 Tablet Manufacturing</t>
        </is>
      </c>
      <c r="O7" s="185" t="inlineStr">
        <is>
          <t>Product</t>
        </is>
      </c>
      <c r="P7" s="186" t="inlineStr">
        <is>
          <t>ข้อ 72 Pharma Plus เล่มม่วง (เฉลยข้อ ง)</t>
        </is>
      </c>
      <c r="Q7" s="185" t="inlineStr">
        <is>
          <t>แบบฝึกหัด</t>
        </is>
      </c>
      <c r="R7" s="185" t="inlineStr">
        <is>
          <t>เล่มม่วง</t>
        </is>
      </c>
      <c r="S7" s="185" t="n"/>
    </row>
    <row r="8" ht="24" customHeight="1" s="49">
      <c r="A8" s="185" t="n">
        <v>6</v>
      </c>
      <c r="B8" s="186" t="n"/>
      <c r="C8" s="186" t="inlineStr">
        <is>
          <t>สัดส่วนที่เหมาะสมของสารก่ออิมัลชันที่ใช้สำหรับตำรับข้อ 71 เพื่อให้เกิดเป็น o/w</t>
        </is>
      </c>
      <c r="D8" s="186" t="n"/>
      <c r="E8" s="186" t="inlineStr">
        <is>
          <t>Tween 80 : Span 80 = 8.43 : 2.87</t>
        </is>
      </c>
      <c r="F8" s="186" t="inlineStr">
        <is>
          <t>Tween 80 : Span 80 = 2.87 : 8.43</t>
        </is>
      </c>
      <c r="G8" s="186" t="inlineStr">
        <is>
          <t>Tween 80 : Span 80 = 15.0 : 3.7</t>
        </is>
      </c>
      <c r="H8" s="186" t="inlineStr">
        <is>
          <t>Tween 80 : Span 80 = 3.7 : 15.0</t>
        </is>
      </c>
      <c r="I8" s="186" t="inlineStr">
        <is>
          <t>Tween 80 : Span 80 = 1.5 : 2.5</t>
        </is>
      </c>
      <c r="J8" s="185" t="n">
        <v>1</v>
      </c>
      <c r="K8" s="186" t="inlineStr">
        <is>
          <t>✅ คำตอบที่ถูกต้อง: ข้อ ก. Tween 80 : Span 80 = 8.43 : 2.87
🎯 ทำไมข้อนี้ถึงถูก:
การใช้ยาลดแรงตึงผิวผสม (Tween 80 มีค่า HLB = 15 และ Span 80 มีค่า HLB = 4.3) คำนวณหาอัตราส่วนเพื่อให้ได้ค่า HLB เท่ากับ required HLB ของตำรับโดยใช้วิธี Alligation method
USP/NF, British Pharmacopoeia (BP) และ Remington: The Science and Practice of Pharmacy (หัวข้อ Tablet Manufacturing)
🔍 ข้ออื่นผิดเพราะอะไร:
• ข้อ ข. (Tween 80 : Span 80 = 2.87 : 8.43): เป็น Non-ionic surfactant (Sorbitan monooleate) มีค่า HLB ต่ำ (~4.3) เป็น lipophilic เหมาะสำหรับ W/O emulsion
• ข้อ ค. (Tween 80 : Span 80 = 15.0 : 3.7): เป็น Non-ionic surfactant (Sorbitan monooleate) มีค่า HLB ต่ำ (~4.3) เป็น lipophilic เหมาะสำหรับ W/O emulsion
• ข้อ ง. (Tween 80 : Span 80 = 3.7 : 15.0): เป็น Non-ionic surfactant (Sorbitan monooleate) มีค่า HLB ต่ำ (~4.3) เป็น lipophilic เหมาะสำหรับ W/O emulsion
• ข้อ จ. (Tween 80 : Span 80 = 1.5 : 2.5): เป็น Non-ionic surfactant (Sorbitan monooleate) มีค่า HLB ต่ำ (~4.3) เป็น lipophilic เหมาะสำหรับ W/O emulsion</t>
        </is>
      </c>
      <c r="L8" s="186" t="n"/>
      <c r="M8" s="186" t="inlineStr">
        <is>
          <t>Product Group 6: Solid Dosage Forms</t>
        </is>
      </c>
      <c r="N8" s="186" t="inlineStr">
        <is>
          <t>6.1 Tablet Manufacturing</t>
        </is>
      </c>
      <c r="O8" s="185" t="inlineStr">
        <is>
          <t>Product</t>
        </is>
      </c>
      <c r="P8" s="186" t="inlineStr">
        <is>
          <t>ข้อ 74 Pharma Plus เล่มม่วง (เฉลยข้อ )</t>
        </is>
      </c>
      <c r="Q8" s="185" t="inlineStr">
        <is>
          <t>แบบฝึกหัด</t>
        </is>
      </c>
      <c r="R8" s="185" t="inlineStr">
        <is>
          <t>เล่มม่วง</t>
        </is>
      </c>
      <c r="S8" s="185" t="n"/>
    </row>
    <row r="9" ht="24" customHeight="1" s="49">
      <c r="A9" s="185" t="n">
        <v>7</v>
      </c>
      <c r="B9" s="186" t="n"/>
      <c r="C9" s="186" t="inlineStr">
        <is>
          <t>เพราะเหตุใดอิมัลชันที่เตรียมได้ตามสูตรข้างต้นเป็นอิมัลชันชนิด o/w</t>
        </is>
      </c>
      <c r="D9" s="186" t="n"/>
      <c r="E9" s="186" t="inlineStr">
        <is>
          <t>มีปริมาตรวัตภาคบ้า(น้ำ)สูงกว่าวัตภาคน้ำมัน และระบบสารก่ออิมัลชัน (emulsifier system) มีค่า HLB ที่สูง</t>
        </is>
      </c>
      <c r="F9" s="186" t="inlineStr">
        <is>
          <t>มีปริมาตรวัตภาคบ้า(น้ำ)สูงกว่าวัตภาคน้ำมัน และระบบสารก่ออิมัลชัน (emulsifier system) มีค่า HLB ที่ต่ำ</t>
        </is>
      </c>
      <c r="G9" s="186" t="inlineStr">
        <is>
          <t>มีปริมาตรวัตภาคน้ำมันสูงกว่าวัตภาคบ้า(น้ำ) และระบบสารก่ออิมัลชัน (emulsifier system) มีค่า HLB ที่สูง</t>
        </is>
      </c>
      <c r="H9" s="186" t="inlineStr">
        <is>
          <t>มีปริมาตรวัตภาคน้ำมันสูงกว่าวัตภาคบ้า(น้ำ) และระบบสารก่ออิมัลชัน (emulsifier system) มีค่า HLB ที่ต่ำ</t>
        </is>
      </c>
      <c r="I9" s="186" t="inlineStr">
        <is>
          <t>มีปริมาตรวัตภาคน้ำมันและวัตภาคน้ำเท่าๆกัน และระบบสารก่ออิมัลชัน (emulsifier system) มีค่า HLB ที่สูง</t>
        </is>
      </c>
      <c r="J9" s="185" t="n">
        <v>1</v>
      </c>
      <c r="K9" s="186" t="inlineStr">
        <is>
          <t>✅ คำตอบที่ถูกต้อง: ข้อ ก. มีปริมาตรวัตภาคบ้า(น้ำ)สูงกว่าวัตภาคน้ำมัน และระบบสารก่ออิมัลชัน (emulsifier system) มีค่า HLB ที่สูง
🎯 ทำไมข้อนี้ถึงถูก:
ตามกฎของ Bancroft ชนิดของอิมัลชันขึ้นกับชนิดของสารก่ออิมัลชัน โดยสารลดแรงตึงผิวที่มีค่า HLB สูง ( hydrophilic surfactant เช่น Tween 80) จะช่วยส่งเสริมการเกิดอิมัลชันชนิดน้ำมันในน้ำ (o/w)
USP/NF, British Pharmacopoeia (BP) และ Remington: The Science and Practice of Pharmacy (หัวข้อ Tablet Manufacturing)
🔍 ข้ออื่นผิดเพราะอะไร:
• ข้อ ข. (มีปริมาตรวัตภาคบ้า(น้ำ)สูงกว่าวัตภาคน้ำมัน และระบบสารก่ออิมัลชัน (emulsifier system) มีค่า HLB ที่ต่ำ): มีปริมาตรวัตภาคบ้า(น้ำ)สูงกว่าวัตภาคน้ำมัน และระบบสารก่ออิมัลชัน (emulsifier system) มีค่า HLB ที่ต่ำ ไม่ตรงกับข้อบ่งใช้หรือหลักวิชาการตามที่โจทย์กำหนด
• ข้อ ค. (มีปริมาตรวัตภาคน้ำมันสูงกว่าวัตภาคบ้า(น้ำ) และระบบสารก่ออิมัลชัน (emulsifier system) มีค่า HLB ที่สูง): มีปริมาตรวัตภาคน้ำมันสูงกว่าวัตภาคบ้า(น้ำ) และระบบสารก่ออิมัลชัน (emulsifier system) มีค่า HLB ที่สูง ไม่ตรงกับข้อบ่งใช้หรือหลักวิชาการตามที่โจทย์กำหนด
• ข้อ ง. (มีปริมาตรวัตภาคน้ำมันสูงกว่าวัตภาคบ้า(น้ำ) และระบบสารก่ออิมัลชัน (emulsifier system) มีค่า HLB ที่ต่ำ): มีปริมาตรวัตภาคน้ำมันสูงกว่าวัตภาคบ้า(น้ำ) และระบบสารก่ออิมัลชัน (emulsifier system) มีค่า HLB ที่ต่ำ ไม่ตรงกับข้อบ่งใช้หรือหลักวิชาการตามที่โจทย์กำหนด
• ข้อ จ. (มีปริมาตรวัตภาคน้ำมันและวัตภาคน้ำเท่าๆกัน และระบบสารก่ออิมัลชัน (emulsifier system) มีค่า HLB ที่สูง): มีปริมาตรวัตภาคน้ำมันและวัตภาคน้ำเท่าๆกัน และระบบสารก่ออิมัลชัน (emulsifier system) มีค่า HLB ที่สูง ไม่ตรงกับข้อบ่งใช้หรือหลักวิชาการตามที่โจทย์กำหนด</t>
        </is>
      </c>
      <c r="L9" s="186" t="n"/>
      <c r="M9" s="186" t="inlineStr">
        <is>
          <t>Product Group 6: Solid Dosage Forms</t>
        </is>
      </c>
      <c r="N9" s="186" t="inlineStr">
        <is>
          <t>6.1 Tablet Manufacturing</t>
        </is>
      </c>
      <c r="O9" s="185" t="inlineStr">
        <is>
          <t>Product</t>
        </is>
      </c>
      <c r="P9" s="186" t="inlineStr">
        <is>
          <t>ข้อ 75 Pharma Plus เล่มม่วง (เฉลยข้อ ก)</t>
        </is>
      </c>
      <c r="Q9" s="185" t="inlineStr">
        <is>
          <t>แบบฝึกหัด</t>
        </is>
      </c>
      <c r="R9" s="185" t="inlineStr">
        <is>
          <t>เล่มม่วง</t>
        </is>
      </c>
      <c r="S9" s="185" t="n"/>
    </row>
    <row r="10" ht="24" customHeight="1" s="49">
      <c r="A10" s="185" t="n">
        <v>8</v>
      </c>
      <c r="B10" s="186" t="n"/>
      <c r="C10" s="186" t="inlineStr">
        <is>
          <t>ในการผลิตยาเม็ด gemfibrozil พบว่าเมื่อตอกแล้วยาเม็ดติดจาก แก้ไขโดยการเติมสารใด</t>
        </is>
      </c>
      <c r="D10" s="186" t="n"/>
      <c r="E10" s="186" t="inlineStr">
        <is>
          <t>Lactose</t>
        </is>
      </c>
      <c r="F10" s="186" t="inlineStr">
        <is>
          <t>Calcium carbonate</t>
        </is>
      </c>
      <c r="G10" s="186" t="inlineStr">
        <is>
          <t>HPMC</t>
        </is>
      </c>
      <c r="H10" s="186" t="inlineStr">
        <is>
          <t>Magnesium stearate</t>
        </is>
      </c>
      <c r="I10" s="186" t="inlineStr">
        <is>
          <t>Alcohol</t>
        </is>
      </c>
      <c r="J10" s="185" t="n">
        <v>4</v>
      </c>
      <c r="K10" s="186" t="inlineStr">
        <is>
          <t>✅ คำตอบที่ถูกต้อง: ข้อ ง. Magnesium stearate
🎯 ทำไมข้อนี้ถึงถูก:
อาการติดจาก (Sticking หรือ Picking) เกิดจากผงยาเกาะติดกับผิวหน้าของจากตอกยา แก้ไขโดยการเติมสารหล่อลื่น (lubricant) เช่น Magnesium stearate เพื่อลดแรงเสียดทานระหว่างผงยากับผิวโลหะ
USP/NF, British Pharmacopoeia (BP) และ Remington: The Science and Practice of Pharmacy (หัวข้อ Tablet Defects)
🔍 ข้ออื่นผิดเพราะอะไร:
• ข้อ ก. (Lactose): เป็น Diluent / Filler ยอดนิยม ละลายน้ำได้ดี ให้ mouthfeel ที่ดี แต่เกิด Maillard reaction (เม็ดยาเปลี่ยนเป็นสีน้ำตาล) เมื่อผสมกับ primary amine drugs
• ข้อ ข. (Calcium carbonate): เป็น Phosphate binder สำหรับ CKD ต้องเคี้ยวพร้อมอาหารเพื่อจับฟอสเฟตในทางเดินอาหาร และทำหน้าที่เสริมแคลเซียม
• ข้อ ค. (HPMC): เป็น Hydroxypropyl methylcellulose ใช้เป็น Film coating polymer ที่ละลายในกระเพาะอาหาร และใช้เป็น Hydrophilic matrix สำหรับ sustained release tablets
• ข้อ จ. (Alcohol): Alcohol ไม่ตรงกับข้อบ่งใช้หรือหลักวิชาการตามที่โจทย์กำหนด</t>
        </is>
      </c>
      <c r="L10" s="186" t="n"/>
      <c r="M10" s="186" t="inlineStr">
        <is>
          <t>Product Group 6: Solid Dosage Forms</t>
        </is>
      </c>
      <c r="N10" s="186" t="inlineStr">
        <is>
          <t>6.2 Tablet Defects</t>
        </is>
      </c>
      <c r="O10" s="185" t="inlineStr">
        <is>
          <t>Product</t>
        </is>
      </c>
      <c r="P10" s="186" t="inlineStr">
        <is>
          <t>ข้อ 76 Pharma Plus เล่มม่วง (เฉลยข้อ ง)</t>
        </is>
      </c>
      <c r="Q10" s="185" t="inlineStr">
        <is>
          <t>แบบฝึกหัด</t>
        </is>
      </c>
      <c r="R10" s="185" t="inlineStr">
        <is>
          <t>เล่มม่วง</t>
        </is>
      </c>
      <c r="S10" s="185" t="n"/>
    </row>
    <row r="11" ht="24" customHeight="1" s="49">
      <c r="A11" s="185" t="n">
        <v>9</v>
      </c>
      <c r="B11" s="186" t="n"/>
      <c r="C11" s="186" t="inlineStr">
        <is>
          <t>หากต้องการเพิ่มความสามารถในการแตกตัวของยาเม็ด colchicine ควรใช้สารใด</t>
        </is>
      </c>
      <c r="D11" s="186" t="n"/>
      <c r="E11" s="186" t="inlineStr">
        <is>
          <t>Lactose</t>
        </is>
      </c>
      <c r="F11" s="186" t="inlineStr">
        <is>
          <t>Starch paste</t>
        </is>
      </c>
      <c r="G11" s="186" t="inlineStr">
        <is>
          <t>Microcrystalline cellulose</t>
        </is>
      </c>
      <c r="H11" s="186" t="inlineStr">
        <is>
          <t>Magnesium stearate</t>
        </is>
      </c>
      <c r="I11" s="186" t="inlineStr">
        <is>
          <t>Dicalcium phosphate</t>
        </is>
      </c>
      <c r="J11" s="185" t="n">
        <v>3</v>
      </c>
      <c r="K11" s="186" t="inlineStr">
        <is>
          <t>✅ คำตอบที่ถูกต้อง: ข้อ ค. Microcrystalline cellulose
🎯 ทำไมข้อนี้ถึงถูก:
การเพิ่มการแตกตัวของยาเม็ด (disintegration) ต้องอาศัยสารช่วยแตกตัว (disintegrant) เช่น Starch paste (แป้งเปียก), croscarmellose sodium หรือ microcrystalline cellulose ที่มีคุณสมบัติดูดน้ำและบวมตัวได้ดี
USP/NF, British Pharmacopoeia (BP) และ Remington: The Science and Practice of Pharmacy (หัวข้อ Tablet Manufacturing)
🔍 ข้ออื่นผิดเพราะอะไร:
• ข้อ ก. (Lactose): เป็น Diluent / Filler ยอดนิยม ละลายน้ำได้ดี ให้ mouthfeel ที่ดี แต่เกิด Maillard reaction (เม็ดยาเปลี่ยนเป็นสีน้ำตาล) เมื่อผสมกับ primary amine drugs
• ข้อ ข. (Starch paste): Starch paste ไม่ตรงกับข้อบ่งใช้หรือหลักวิชาการตามที่โจทย์กำหนด
• ข้อ ง. (Magnesium stearate):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(Dicalcium phosphate): Dicalcium phosphate ไม่ตรงกับข้อบ่งใช้หรือหลักวิชาการตามที่โจทย์กำหนด</t>
        </is>
      </c>
      <c r="L11" s="186" t="n"/>
      <c r="M11" s="186" t="inlineStr">
        <is>
          <t>Product Group 6: Solid Dosage Forms</t>
        </is>
      </c>
      <c r="N11" s="186" t="inlineStr">
        <is>
          <t>6.1 Tablet Manufacturing</t>
        </is>
      </c>
      <c r="O11" s="185" t="inlineStr">
        <is>
          <t>Product</t>
        </is>
      </c>
      <c r="P11" s="186" t="inlineStr">
        <is>
          <t>ข้อ 77 Pharma Plus เล่มม่วง (เฉลยข้อ ค)</t>
        </is>
      </c>
      <c r="Q11" s="185" t="inlineStr">
        <is>
          <t>แบบฝึกหัด</t>
        </is>
      </c>
      <c r="R11" s="185" t="inlineStr">
        <is>
          <t>เล่มม่วง</t>
        </is>
      </c>
      <c r="S11" s="185" t="n"/>
    </row>
    <row r="12" ht="24" customHeight="1" s="49">
      <c r="A12" s="185" t="n">
        <v>10</v>
      </c>
      <c r="B12" s="186" t="n"/>
      <c r="C12" s="186" t="inlineStr">
        <is>
          <t>ในการควบคุมคุณภาพของยาเม็ด colchicine tablet 0.6 mg ตามข้อกำหนดใน USP สิ่งที่ไม่ต้องทำคือ</t>
        </is>
      </c>
      <c r="D12" s="186" t="n"/>
      <c r="E12" s="186" t="inlineStr">
        <is>
          <t>Friability test</t>
        </is>
      </c>
      <c r="F12" s="186" t="inlineStr">
        <is>
          <t>Content uniformity</t>
        </is>
      </c>
      <c r="G12" s="186" t="inlineStr">
        <is>
          <t>Weight variation</t>
        </is>
      </c>
      <c r="H12" s="186" t="inlineStr">
        <is>
          <t>Dissolution test</t>
        </is>
      </c>
      <c r="I12" s="186" t="inlineStr">
        <is>
          <t>Disintegration test</t>
        </is>
      </c>
      <c r="J12" s="185" t="n">
        <v>1</v>
      </c>
      <c r="K12" s="186" t="inlineStr">
        <is>
          <t>✅ คำตอบที่ถูกต้อง: ข้อ ก. Friability test
🎯 ทำไมข้อนี้ถึงถูก:
ยาเม็ด colchicine ขนาด 0.6 mg จัดเป็นยาที่มีปริมาณตัวยาน้อย (low-dose drug) และมีความเสี่ยงสูงเรื่องความสม่ำเสมอของปริมาณยาในแต่ละเม็ด (Content Uniformity, CU) ตามข้อกำหนด USP สำหรับยาเม็ดขนาดน้อยกว่า 25 mg หรือน้อยกว่า 25% ของน้ำหนักเม็ด จะต้องทดสอบ Content uniformity แทน Weight variation ยกเว้นบางกรณีที่ระบุไว้ แต่สำหรับข้อนี้ตามตำรับมาตรฐาน USP ของ Colchicine tablets จะไม่ต้องทำการทดสอบ Weight variation เนื่องจากใช้ Content uniformity เป็นเกณฑ์หลักในการควบคุมความสม่ำเสมอของตัวยาสำคัญ
USP/NF, British Pharmacopoeia (BP) และ Remington: The Science and Practice of Pharmacy (หัวข้อ Tablet Manufacturing)
🔍 ข้ออื่นผิดเพราะอะไร:
• ข้อ ข. (Content uniformity): Content uniformity ไม่ตรงกับข้อบ่งใช้หรือหลักวิชาการตามที่โจทย์กำหนด
• ข้อ ค. (Weight variation): Weight variation ไม่ตรงกับข้อบ่งใช้หรือหลักวิชาการตามที่โจทย์กำหนด
• ข้อ ง. (Dissolution test): Dissolution test ไม่ตรงกับข้อบ่งใช้หรือหลักวิชาการตามที่โจทย์กำหนด
• ข้อ จ. (Disintegration test): Disintegration test ไม่ตรงกับข้อบ่งใช้หรือหลักวิชาการตามที่โจทย์กำหนด</t>
        </is>
      </c>
      <c r="L12" s="186" t="n"/>
      <c r="M12" s="186" t="inlineStr">
        <is>
          <t>Product Group 6: Solid Dosage Forms</t>
        </is>
      </c>
      <c r="N12" s="186" t="inlineStr">
        <is>
          <t>6.1 Tablet Manufacturing</t>
        </is>
      </c>
      <c r="O12" s="185" t="inlineStr">
        <is>
          <t>Product</t>
        </is>
      </c>
      <c r="P12" s="186" t="inlineStr">
        <is>
          <t>ข้อ 78 Pharma Plus เล่มม่วง (เฉลยข้อ ก)</t>
        </is>
      </c>
      <c r="Q12" s="185" t="inlineStr">
        <is>
          <t>แบบฝึกหัด</t>
        </is>
      </c>
      <c r="R12" s="185" t="inlineStr">
        <is>
          <t>เล่มม่วง</t>
        </is>
      </c>
      <c r="S12" s="185" t="n"/>
    </row>
    <row r="13" ht="24" customHeight="1" s="49">
      <c r="A13" s="185" t="n">
        <v>11</v>
      </c>
      <c r="B13" s="186" t="n"/>
      <c r="C13" s="186" t="inlineStr">
        <is>
          <t>ถ้าต้องการเตรียมยา Intra-arthricular corticosteroids (ampule) ต้องผ่านการควบคุมคุณภาพต่อไปนี้ ยกเว้นข้อใด</t>
        </is>
      </c>
      <c r="D13" s="186" t="n"/>
      <c r="E13" s="186" t="inlineStr">
        <is>
          <t>Sterility test</t>
        </is>
      </c>
      <c r="F13" s="186" t="inlineStr">
        <is>
          <t>Clarity test</t>
        </is>
      </c>
      <c r="G13" s="186" t="inlineStr">
        <is>
          <t>Pyrogen test</t>
        </is>
      </c>
      <c r="H13" s="186" t="inlineStr">
        <is>
          <t>Compatibility test</t>
        </is>
      </c>
      <c r="I13" s="186" t="inlineStr">
        <is>
          <t>Leaker test</t>
        </is>
      </c>
      <c r="J13" s="185" t="n">
        <v>4</v>
      </c>
      <c r="K13" s="186" t="inlineStr">
        <is>
          <t>✅ คำตอบที่ถูกต้อง: ข้อ ง. Compatibility test
🎯 ทำไมข้อนี้ถึงถูก:
ยาฉีดที่ให้เข้าสู่ข้อ (Intra-articular injection) เป็นผลิตภัณฑ์ปราศจากเชื้อ (Parenteral product) ซึ่งต้องผ่านการทดสอบมาตรฐาน ได้แก่ Sterility test (การทดสอบความปราศจากเชื้อ), Clarity test (การตรวจความใส ปราศจากสิ่งแปลกปลอม), Pyrogen/Bacterial endotoxins test (การทดสอบสารก่อไข้) และ Leaker test (การทดสอบรอยรั่วของ ampule/vial) ส่วน Compatibility test เป็นการศึกษาความเข้ากันได้ของยา มักทำในขั้นตอน Pre-formulation หรือการผสมยาสู่อินฟิวชัน ไม่ใช่การทดสอบคุณภาพประจำ (Routine quality control test) ของผลิตภัณฑ์สำเร็จรูปแต่ละ Batch
USP/NF, British Pharmacopoeia (BP) และ Remington: The Science and Practice of Pharmacy (หัวข้อ Tablet Manufacturing)
🔍 ข้ออื่นผิดเพราะอะไร:
• ข้อ ก. (Sterility test): Sterility test ไม่ตรงกับข้อบ่งใช้หรือหลักวิชาการตามที่โจทย์กำหนด
• ข้อ ข. (Clarity test): Clarity test ไม่ตรงกับข้อบ่งใช้หรือหลักวิชาการตามที่โจทย์กำหนด
• ข้อ ค. (Pyrogen test): Pyrogen test ไม่ตรงกับข้อบ่งใช้หรือหลักวิชาการตามที่โจทย์กำหนด
• ข้อ จ. (Leaker test): Leaker test ไม่ตรงกับข้อบ่งใช้หรือหลักวิชาการตามที่โจทย์กำหนด</t>
        </is>
      </c>
      <c r="L13" s="186" t="n"/>
      <c r="M13" s="186" t="inlineStr">
        <is>
          <t>Product Group 6: Solid Dosage Forms</t>
        </is>
      </c>
      <c r="N13" s="186" t="inlineStr">
        <is>
          <t>6.1 Tablet Manufacturing</t>
        </is>
      </c>
      <c r="O13" s="185" t="inlineStr">
        <is>
          <t>Product</t>
        </is>
      </c>
      <c r="P13" s="186" t="inlineStr">
        <is>
          <t>ข้อ 79 Pharma Plus เล่มม่วง (เฉลยข้อ ง)</t>
        </is>
      </c>
      <c r="Q13" s="185" t="inlineStr">
        <is>
          <t>แบบฝึกหัด</t>
        </is>
      </c>
      <c r="R13" s="185" t="inlineStr">
        <is>
          <t>เล่มม่วง</t>
        </is>
      </c>
      <c r="S13" s="185" t="n"/>
    </row>
    <row r="14" ht="24" customHeight="1" s="49">
      <c r="A14" s="185" t="n">
        <v>12</v>
      </c>
      <c r="B14" s="186" t="n"/>
      <c r="C14" s="186" t="inlineStr">
        <is>
          <t>จะต้องใช้ปริมาณยา methylprednisolone acetate เท่าไหร่ในการผลิตยาฉีด methylprednisolone ความเข้มข้น 10 mg/ml ปริมาณ 200 ml (กำหนดให้ MW ของ methylprednisolone = 374.5 และ MW ของ methylprednisolone acetate = 416.5)</t>
        </is>
      </c>
      <c r="D14" s="186" t="n"/>
      <c r="E14" s="186" t="inlineStr">
        <is>
          <t>0.8 g</t>
        </is>
      </c>
      <c r="F14" s="186" t="inlineStr">
        <is>
          <t>1.2 g</t>
        </is>
      </c>
      <c r="G14" s="186" t="inlineStr">
        <is>
          <t>1.5 g</t>
        </is>
      </c>
      <c r="H14" s="186" t="inlineStr">
        <is>
          <t>2.2 g</t>
        </is>
      </c>
      <c r="I14" s="186" t="inlineStr">
        <is>
          <t>3.0 g</t>
        </is>
      </c>
      <c r="J14" s="185" t="n">
        <v>4</v>
      </c>
      <c r="K14" s="186" t="inlineStr">
        <is>
          <t>✅ คำตอบที่ถูกต้อง: ข้อ ง. 2.2 g
🎯 ทำไมข้อนี้ถึงถูก:
คำนวณปริมาณ Methylprednisolone ที่ต้องการ: 10 mg/ml  200 ml = 2,000 mg = 2.0 g. คำนวณหาปริมาณเกลือ ester (Methylprednisolone acetate) ที่ต้องใช้โดยเทียบน้ำหนักโมเลกุล: น้ำหนัก Acetate = (2.0 g  416.5) / 374.5 = 2.224 g ซึ่งใกล้เคียงกับ 2.2 g
USP/NF, British Pharmacopoeia (BP) และ Remington: The Science and Practice of Pharmacy (หัวข้อ Tablet Manufacturing)
🔍 ข้ออื่นผิดเพราะอะไร:
• ข้อ ก. (0.8 g): 0.8 g ไม่ตรงกับข้อบ่งใช้หรือหลักวิชาการตามที่โจทย์กำหนด
• ข้อ ข. (1.2 g): 1.2 g ไม่ตรงกับข้อบ่งใช้หรือหลักวิชาการตามที่โจทย์กำหนด
• ข้อ ค. (1.5 g): 1.5 g ไม่ตรงกับข้อบ่งใช้หรือหลักวิชาการตามที่โจทย์กำหนด
• ข้อ จ. (3.0 g): 3.0 g ไม่ตรงกับข้อบ่งใช้หรือหลักวิชาการตามที่โจทย์กำหนด</t>
        </is>
      </c>
      <c r="L14" s="186" t="n"/>
      <c r="M14" s="186" t="inlineStr">
        <is>
          <t>Product Group 6: Solid Dosage Forms</t>
        </is>
      </c>
      <c r="N14" s="186" t="inlineStr">
        <is>
          <t>6.1 Tablet Manufacturing</t>
        </is>
      </c>
      <c r="O14" s="185" t="inlineStr">
        <is>
          <t>Product</t>
        </is>
      </c>
      <c r="P14" s="186" t="inlineStr">
        <is>
          <t>ข้อ 80 Pharma Plus เล่มม่วง (เฉลยข้อ ง)</t>
        </is>
      </c>
      <c r="Q14" s="185" t="inlineStr">
        <is>
          <t>แบบฝึกหัด</t>
        </is>
      </c>
      <c r="R14" s="185" t="inlineStr">
        <is>
          <t>เล่มม่วง</t>
        </is>
      </c>
      <c r="S14" s="185" t="n"/>
    </row>
    <row r="15" ht="24" customHeight="1" s="49">
      <c r="A15" s="185" t="n">
        <v>13</v>
      </c>
      <c r="B15" s="186" t="n"/>
      <c r="C15" s="186" t="inlineStr">
        <is>
          <t>ผู้ป่วยควรเก็บ insulin ที่ภาวะใด</t>
        </is>
      </c>
      <c r="D15" s="186" t="n"/>
      <c r="E15" s="186" t="inlineStr">
        <is>
          <t>Cold</t>
        </is>
      </c>
      <c r="F15" s="186" t="inlineStr">
        <is>
          <t>Refrigerator</t>
        </is>
      </c>
      <c r="G15" s="186" t="inlineStr">
        <is>
          <t>Cool</t>
        </is>
      </c>
      <c r="H15" s="186" t="inlineStr">
        <is>
          <t>Room temperature</t>
        </is>
      </c>
      <c r="I15" s="186" t="inlineStr">
        <is>
          <t>Warm</t>
        </is>
      </c>
      <c r="J15" s="185" t="n">
        <v>2</v>
      </c>
      <c r="K15" s="186" t="inlineStr">
        <is>
          <t>✅ คำตอบที่ถูกต้อง: ข้อ ข. Refrigerator
🎯 ทำไมข้อนี้ถึงถูก:
ตามคำแนะนำมาตรฐานในการเก็บรักษาอินซูลิน (Insulin storage) ขวดที่ยังไม่ได้เปิดใช้ต้องเก็บรักษาในตู้เย็น (Refrigerator) ที่อุณหภูมิ 2°C ถึง 8°C ห้ามแช่แข็ง เพื่อป้องกันการเสื่อมสลายของโครงสร้างโปรตีน ส่วนขวดที่กำลังใช้งานอยู่สามารถเก็บที่อุณหภูมิห้อง (Room temperature) ได้ระยะเวลาหนึ่งตามชนิดของอินซูลิน
USP/NF, British Pharmacopoeia (BP) และ Remington: The Science and Practice of Pharmacy (หัวข้อ Tablet Manufacturing)
🔍 ข้ออื่นผิดเพราะอะไร:
• ข้อ ก. (Cold): Cold ไม่ตรงกับข้อบ่งใช้หรือหลักวิชาการตามที่โจทย์กำหนด
• ข้อ ค. (Cool): Cool ไม่ตรงกับข้อบ่งใช้หรือหลักวิชาการตามที่โจทย์กำหนด
• ข้อ ง. (Room temperature): Room temperature ไม่ตรงกับข้อบ่งใช้หรือหลักวิชาการตามที่โจทย์กำหนด
• ข้อ จ. (Warm): Warm ไม่ตรงกับข้อบ่งใช้หรือหลักวิชาการตามที่โจทย์กำหนด</t>
        </is>
      </c>
      <c r="L15" s="186" t="n"/>
      <c r="M15" s="186" t="inlineStr">
        <is>
          <t>Product Group 6: Solid Dosage Forms</t>
        </is>
      </c>
      <c r="N15" s="186" t="inlineStr">
        <is>
          <t>6.1 Tablet Manufacturing</t>
        </is>
      </c>
      <c r="O15" s="185" t="inlineStr">
        <is>
          <t>Product</t>
        </is>
      </c>
      <c r="P15" s="186" t="inlineStr">
        <is>
          <t>ข้อ 81 Pharma Plus เล่มม่วง (เฉลยข้อ ข)</t>
        </is>
      </c>
      <c r="Q15" s="185" t="inlineStr">
        <is>
          <t>แบบฝึกหัด</t>
        </is>
      </c>
      <c r="R15" s="185" t="inlineStr">
        <is>
          <t>เล่มม่วง</t>
        </is>
      </c>
      <c r="S15" s="185" t="n"/>
    </row>
    <row r="16" ht="24" customHeight="1" s="49">
      <c r="A16" s="185" t="n">
        <v>14</v>
      </c>
      <c r="B16" s="186" t="n"/>
      <c r="C16" s="186" t="inlineStr">
        <is>
          <t>ท่านคิดว่า metformin tablet ไม่จำเป็นต้องทำ finished product quality control ข้อใด</t>
        </is>
      </c>
      <c r="D16" s="186" t="n"/>
      <c r="E16" s="186" t="inlineStr">
        <is>
          <t>Friability test</t>
        </is>
      </c>
      <c r="F16" s="186" t="inlineStr">
        <is>
          <t>Disintegration test</t>
        </is>
      </c>
      <c r="G16" s="186" t="inlineStr">
        <is>
          <t>Dissolution test</t>
        </is>
      </c>
      <c r="H16" s="186" t="inlineStr">
        <is>
          <t>Freeze-thaw cycle</t>
        </is>
      </c>
      <c r="I16" s="186" t="inlineStr">
        <is>
          <t>Weight variation</t>
        </is>
      </c>
      <c r="J16" s="185" t="n">
        <v>1</v>
      </c>
      <c r="K16" s="186" t="inlineStr">
        <is>
          <t>✅ คำตอบที่ถูกต้อง: ข้อ ก. Friability test
🎯 ทำไมข้อนี้ถึงถูก:
Freeze-thaw cycle เป็นการทดสอบความคงสภาพ (Stability testing) โดยเฉพาะสำหรับระบบตัวยาอิมัลชัน (Emulsions) หรือไลโปसोม เพื่อดูการแยกชั้น (Phase separation) ไม่ใช่การทดสอบคุณภาพประจำของยาเม็ดแข็ง (Metformin tablet) ซึ่งยาเม็ดทั่วไปจะทดสอบ Friability, Disintegration, Dissolution และ Weight variation เป็นปกติ
USP/NF, British Pharmacopoeia (BP) และ Remington: The Science and Practice of Pharmacy (หัวข้อ Tablet Manufacturing)
🔍 ข้ออื่นผิดเพราะอะไร:
• ข้อ ข. (Disintegration test): Disintegration test ไม่ตรงกับข้อบ่งใช้หรือหลักวิชาการตามที่โจทย์กำหนด
• ข้อ ค. (Dissolution test): Dissolution test ไม่ตรงกับข้อบ่งใช้หรือหลักวิชาการตามที่โจทย์กำหนด
• ข้อ ง. (Freeze-thaw cycle): Freeze-thaw cycle ไม่ตรงกับข้อบ่งใช้หรือหลักวิชาการตามที่โจทย์กำหนด
• ข้อ จ. (Weight variation): Weight variation ไม่ตรงกับข้อบ่งใช้หรือหลักวิชาการตามที่โจทย์กำหนด</t>
        </is>
      </c>
      <c r="L16" s="186" t="n"/>
      <c r="M16" s="186" t="inlineStr">
        <is>
          <t>Product Group 6: Solid Dosage Forms</t>
        </is>
      </c>
      <c r="N16" s="186" t="inlineStr">
        <is>
          <t>6.1 Tablet Manufacturing</t>
        </is>
      </c>
      <c r="O16" s="185" t="inlineStr">
        <is>
          <t>Product</t>
        </is>
      </c>
      <c r="P16" s="186" t="inlineStr">
        <is>
          <t>ข้อ 82 Pharma Plus เล่มม่วง (เฉลยข้อ ก)</t>
        </is>
      </c>
      <c r="Q16" s="185" t="inlineStr">
        <is>
          <t>แบบฝึกหัด</t>
        </is>
      </c>
      <c r="R16" s="185" t="inlineStr">
        <is>
          <t>เล่มม่วง</t>
        </is>
      </c>
      <c r="S16" s="185" t="n"/>
    </row>
    <row r="17" ht="24" customHeight="1" s="49">
      <c r="A17" s="185" t="n">
        <v>15</v>
      </c>
      <c r="B17" s="186" t="n"/>
      <c r="C17" s="186" t="inlineStr">
        <is>
          <t>ข้อใดไม่ใช่ข้อดีของการทำ film coated tablet ที่เหนือกว่า sugar coated tablet</t>
        </is>
      </c>
      <c r="D17" s="186" t="n"/>
      <c r="E17" s="186" t="inlineStr">
        <is>
          <t>น้ำหนักของเม็ดยาเพิ่มมากขึ้น มากกว่า sugar coated tablet เนื่องจาก material ที่ใช้เป็นสารสังเคราะห์ที่มีน้ำหนักโมเลกุลสูง</t>
        </is>
      </c>
      <c r="F17" s="186" t="inlineStr">
        <is>
          <t>พื้นผิวเม็ดยามีความเรียบและ สีสม่ำเสมอกว่า sugar coated tablet</t>
        </is>
      </c>
      <c r="G17" s="186" t="inlineStr">
        <is>
          <t>กระบวนการทำ film coated tablet รวดเร็วกว่า sugar coated tablet</t>
        </is>
      </c>
      <c r="H17" s="186" t="inlineStr">
        <is>
          <t>กระบวนการทำ film coated tablet ไม่เกิดปัญหา dead spot</t>
        </is>
      </c>
      <c r="I17" s="186" t="inlineStr">
        <is>
          <t>film coated tabletไม่มีการทำ polishing ด้วย wax จึงไม่เกิดปัญหาที่เรียกว่า marbled เหมือน sugar coated tablet</t>
        </is>
      </c>
      <c r="J17" s="185" t="n">
        <v>1</v>
      </c>
      <c r="K17" s="186" t="inlineStr">
        <is>
          <t>✅ คำตอบที่ถูกต้อง: ข้อ ก. น้ำหนักของเม็ดยาเพิ่มมากขึ้น มากกว่า sugar coated tablet เนื่องจาก material ที่ใช้เป็นสารสังเคราะห์ที่มีน้ำหนักโมเลกุลสูง
🎯 ทำไมข้อนี้ถึงถูก:
การเคลือบฟิล์ม (Film coating) มีข้อดีคือ น้ำหนักและขนาดของเม็ดยาเพิ่มขึ้นเพียงเล็กน้อยเท่านั้น (ประมาณ 2-5%) ต่างจากการเคลือบน้ำตาล (Sugar coating) ที่ทำให้น้ำหนักเพิ่มขึ้นถึง 30-50% ดังนั้นข้อ ก. จึงกล่าวผิด เพราะน้ำหนักของ film coated tablet จะเพิ่มขึ้นน้อยกว่า sugar coated tablet ไม่ใช่มากกว่า
USP/NF, British Pharmacopoeia (BP) และ Remington: The Science and Practice of Pharmacy (หัวข้อ Tablet Coating)
🔍 ข้ออื่นผิดเพราะอะไร:
• ข้อ ข. (พื้นผิวเม็ดยามีความเรียบและ สีสม่ำเสมอกว่า sugar coated tablet): พื้นผิวเม็ดยามีความเรียบและ สีสม่ำเสมอกว่า sugar coated tablet ไม่ตรงกับข้อบ่งใช้หรือหลักวิชาการตามที่โจทย์กำหนด
• ข้อ ค. (กระบวนการทำ film coated tablet รวดเร็วกว่า sugar coated tablet): กระบวนการทำ film coated tablet รวดเร็วกว่า sugar coated tablet ไม่ตรงกับข้อบ่งใช้หรือหลักวิชาการตามที่โจทย์กำหนด
• ข้อ ง. (กระบวนการทำ film coated tablet ไม่เกิดปัญหา dead spot): กระบวนการทำ film coated tablet ไม่เกิดปัญหา dead spot ไม่ตรงกับข้อบ่งใช้หรือหลักวิชาการตามที่โจทย์กำหนด
• ข้อ จ. (film coated tabletไม่มีการทำ polishing ด้วย wax จึงไม่เกิดปัญหาที่เรียกว่า marbled เหมือน sugar coated tablet): film coated tabletไม่มีการทำ polishing ด้วย wax จึงไม่เกิดปัญหาที่เรียกว่า marbled เหมือน sugar coated tablet ไม่ตรงกับข้อบ่งใช้หรือหลักวิชาการตามที่โจทย์กำหนด</t>
        </is>
      </c>
      <c r="L17" s="186" t="n"/>
      <c r="M17" s="186" t="inlineStr">
        <is>
          <t>Product Group 6: Solid Dosage Forms</t>
        </is>
      </c>
      <c r="N17" s="186" t="inlineStr">
        <is>
          <t>6.3 Tablet Coating</t>
        </is>
      </c>
      <c r="O17" s="185" t="inlineStr">
        <is>
          <t>Product</t>
        </is>
      </c>
      <c r="P17" s="186" t="inlineStr">
        <is>
          <t>ข้อ 83 Pharma Plus เล่มม่วง (เฉลยข้อ ก)</t>
        </is>
      </c>
      <c r="Q17" s="185" t="inlineStr">
        <is>
          <t>แบบฝึกหัด</t>
        </is>
      </c>
      <c r="R17" s="185" t="inlineStr">
        <is>
          <t>เล่มม่วง</t>
        </is>
      </c>
      <c r="S17" s="185" t="n"/>
    </row>
    <row r="18" ht="24" customHeight="1" s="49">
      <c r="A18" s="185" t="n">
        <v>16</v>
      </c>
      <c r="B18" s="186" t="n"/>
      <c r="C18" s="186" t="inlineStr">
        <is>
          <t>Antacid เป็นยาเตรียมประเภทใด</t>
        </is>
      </c>
      <c r="D18" s="186" t="n"/>
      <c r="E18" s="186" t="inlineStr">
        <is>
          <t>Gel</t>
        </is>
      </c>
      <c r="F18" s="186" t="inlineStr">
        <is>
          <t>Emulsion</t>
        </is>
      </c>
      <c r="G18" s="186" t="inlineStr">
        <is>
          <t>Suspension</t>
        </is>
      </c>
      <c r="H18" s="186" t="inlineStr">
        <is>
          <t>Solution</t>
        </is>
      </c>
      <c r="I18" s="186" t="inlineStr">
        <is>
          <t>Elixir</t>
        </is>
      </c>
      <c r="J18" s="185" t="n">
        <v>3</v>
      </c>
      <c r="K18" s="186" t="inlineStr">
        <is>
          <t>✅ คำตอบที่ถูกต้อง: ข้อ ค. Suspension
🎯 ทำไมข้อนี้ถึงถูก:
ยาลดกรด (Antacid) ส่วนใหญ่ในรูปแบบน้ำแขวนตะกอน (Suspension) เช่น Aluminium hydroxide และ Magnesium hydroxide เนื่องจากตัวยาสำคัญไม่ละลายน้ำและต้องแขวนตะกอนไว้ให้อยู่ในรูปอนุภาคแขวนลอยเพื่อให้เกิดพื้นที่ผิวสัมผัสในการออกฤทธิ์สะเทินกรดได้ดี
USP/NF, British Pharmacopoeia (BP) และ Remington: The Science and Practice of Pharmacy (หัวข้อ Tablet Manufacturing)
🔍 ข้ออื่นผิดเพราะอะไร:
• ข้อ ก. (Gel): Gel ไม่ตรงกับข้อบ่งใช้หรือหลักวิชาการตามที่โจทย์กำหนด
• ข้อ ข. (Emulsion): Emulsion ไม่ตรงกับข้อบ่งใช้หรือหลักวิชาการตามที่โจทย์กำหนด
• ข้อ ง. (Solution): Solution ไม่ตรงกับข้อบ่งใช้หรือหลักวิชาการตามที่โจทย์กำหนด
• ข้อ จ. (Elixir): IR (Infrared) spectroscopy วิเคราะห์ functional groups จาก stretching/bending vibrations C=O ~1700 cm-1, O-H ~3200-3550 cm-1</t>
        </is>
      </c>
      <c r="L18" s="186" t="n"/>
      <c r="M18" s="186" t="inlineStr">
        <is>
          <t>Product Group 6: Solid Dosage Forms</t>
        </is>
      </c>
      <c r="N18" s="186" t="inlineStr">
        <is>
          <t>6.1 Tablet Manufacturing</t>
        </is>
      </c>
      <c r="O18" s="185" t="inlineStr">
        <is>
          <t>Product</t>
        </is>
      </c>
      <c r="P18" s="186" t="inlineStr">
        <is>
          <t>ข้อ 96 Pharma Plus เล่มม่วง (เฉลยข้อ ค)</t>
        </is>
      </c>
      <c r="Q18" s="185" t="inlineStr">
        <is>
          <t>แบบฝึกหัด</t>
        </is>
      </c>
      <c r="R18" s="185" t="inlineStr">
        <is>
          <t>เล่มม่วง</t>
        </is>
      </c>
      <c r="S18" s="185" t="n"/>
    </row>
    <row r="19" ht="24" customHeight="1" s="49">
      <c r="A19" s="185" t="n">
        <v>17</v>
      </c>
      <c r="B19" s="186" t="n"/>
      <c r="C19" s="186" t="inlineStr">
        <is>
          <t>ข้อใดถูกต้องในการเตรียมยาที่เป็น hormone drug รูปแบบของแข็ง
1. ต้องเตรียมยาในห้องที่มี positive pressure
2. ต้องเตรียมยาในห้องที่มี negative pressure
3. การเตรียมยาต้องเป็นไปตามข้อกำหนดของ GMP</t>
        </is>
      </c>
      <c r="D19" s="186" t="n"/>
      <c r="E19" s="186" t="inlineStr">
        <is>
          <t>Hard Gelatin Capsule filling</t>
        </is>
      </c>
      <c r="F19" s="186" t="inlineStr">
        <is>
          <t>Soft Gelatin Capsule encapsulation</t>
        </is>
      </c>
      <c r="G19" s="186" t="inlineStr">
        <is>
          <t>1 และ 3</t>
        </is>
      </c>
      <c r="H19" s="186" t="inlineStr">
        <is>
          <t>2 และ 3</t>
        </is>
      </c>
      <c r="I19" s="186" t="inlineStr">
        <is>
          <t>ไม่มีข้อใดถูก</t>
        </is>
      </c>
      <c r="J19" s="185" t="n">
        <v>3</v>
      </c>
      <c r="K19" s="186" t="inlineStr">
        <is>
          <t>✅ คำตอบที่ถูกต้อง: ข้อ ค. 1 และ 3
🎯 ทำไมข้อนี้ถึงถูก:
ยาฮอร์โมน (Hormone drugs) จัดเป็น potent drugs และ hazardous drugs ตามข้อกำหนด GMP ซึ่งต้องป้องกันการฟุ้งกระจายไปปนเปื้อนบริเวณอื่น จึงต้องควบคุมความดันภายในห้องให้เป็น negative pressure เพื่อป้องกันไม่ให้อากาศจากห้องผลิตรั่วไหลออกสู่ภายนอก และกระบวนการผลิตต้องเป็นไปตามมาตรฐาน Good Manufacturing Practice (GMP)
USP/NF, British Pharmacopoeia (BP) และ Remington: The Science and Practice of Pharmacy (หัวข้อ Tablet Manufacturing)
🔍 ข้ออื่นผิดเพราะอะไร:
• ข้อ ก. (Hard Gelatin Capsule filling): Hard Gelatin Capsule filling ไม่ตรงกับข้อบ่งใช้หรือหลักวิชาการตามที่โจทย์กำหนด
• ข้อ ข. (Soft Gelatin Capsule encapsulation): Soft Gelatin Capsule encapsulation ไม่ตรงกับข้อบ่งใช้หรือหลักวิชาการตามที่โจทย์กำหนด
• ข้อ ง. (2 และ 3): 2 และ 3 ไม่ตรงกับข้อบ่งใช้หรือหลักวิชาการตามที่โจทย์กำหนด
• ข้อ จ. (ไม่มีข้อใดถูก): ตัวเลือกนี้ไม่ถูกต้องตามเกณฑ์มาตรฐานการรักษาและหลักวิชาการทางเภสัชกรรม</t>
        </is>
      </c>
      <c r="L19" s="186" t="n"/>
      <c r="M19" s="186" t="inlineStr">
        <is>
          <t>Product Group 6: Solid Dosage Forms</t>
        </is>
      </c>
      <c r="N19" s="186" t="inlineStr">
        <is>
          <t>6.1 Tablet Manufacturing</t>
        </is>
      </c>
      <c r="O19" s="185" t="inlineStr">
        <is>
          <t>Product</t>
        </is>
      </c>
      <c r="P19" s="186" t="inlineStr">
        <is>
          <t>ข้อ 97 Pharma Plus เล่มม่วง (เฉลยข้อ ค)</t>
        </is>
      </c>
      <c r="Q19" s="185" t="inlineStr">
        <is>
          <t>แบบฝึกหัด</t>
        </is>
      </c>
      <c r="R19" s="185" t="inlineStr">
        <is>
          <t>เล่มม่วง</t>
        </is>
      </c>
      <c r="S19" s="185" t="n"/>
    </row>
    <row r="20" ht="24" customHeight="1" s="49">
      <c r="A20" s="185" t="n">
        <v>18</v>
      </c>
      <c r="B20" s="186" t="n"/>
      <c r="C20" s="186" t="inlineStr">
        <is>
          <t>ในการตอก ciprofloxacin tablet พบว่าผงยาไหลไม่ดี เภสัชกรฝ่าย R&amp;D อย่างท่านควรพัฒนาสูตรตำรับอย่างไรจึงจะเหมาะสม</t>
        </is>
      </c>
      <c r="D20" s="186" t="n"/>
      <c r="E20" s="186" t="inlineStr">
        <is>
          <t>เปลี่ยนสูตรตำรับเป็นยาน้ำ</t>
        </is>
      </c>
      <c r="F20" s="186" t="inlineStr">
        <is>
          <t>ทำ wet granulation</t>
        </is>
      </c>
      <c r="G20" s="186" t="inlineStr">
        <is>
          <t>นำไปผ่าน sieve เพื่อคัดขนาดอนุภาค</t>
        </is>
      </c>
      <c r="H20" s="186" t="inlineStr">
        <is>
          <t>เพิ่มแรงตอก</t>
        </is>
      </c>
      <c r="I20" s="186" t="inlineStr">
        <is>
          <t>เพิ่ม diluent</t>
        </is>
      </c>
      <c r="J20" s="185" t="n">
        <v>2</v>
      </c>
      <c r="K20" s="186" t="inlineStr">
        <is>
          <t>✅ คำตอบที่ถูกต้อง: ข้อ ข. ทำ wet granulation
🎯 ทำไมข้อนี้ถึงถูก:
ปัญหาผงยาไหลไม่ดี (Poor flowability) ในกระบวนการตอกยา สามารถแก้ไขได้โดยการทำ Wet granulation หรือ Dry granulation เพื่อเพิ่มขนาดและปรับปรุงการไหลของแกรนูลให้ดีขึ้นก่อนนำไปตอก
USP/NF, British Pharmacopoeia (BP) และ Remington: The Science and Practice of Pharmacy (หัวข้อ Powders &amp; Granules)
🔍 ข้ออื่นผิดเพราะอะไร:
• ข้อ ก. (เปลี่ยนสูตรตำรับเป็นยาน้ำ): เปลี่ยนสูตรตำรับเป็นยาน้ำ ไม่ตรงกับหลักการ Pharmaceutical Technology สำหรับ Solid dosage form manufacturing
• ข้อ ค. (นำไปผ่าน sieve เพื่อคัดขนาดอนุภาค): นำไปผ่าน sieve เพื่อคัดขนาดอนุภาค ไม่ตรงกับหลักการ Pharmaceutical Technology สำหรับ Solid dosage form manufacturing
• ข้อ ง. (เพิ่มแรงตอก): เพิ่มแรงตอก ไม่ตรงกับหลักการ Pharmaceutical Technology สำหรับ Solid dosage form manufacturing
• ข้อ จ. (เพิ่ม diluent): เพิ่ม diluent ไม่ตรงกับหลักการ Pharmaceutical Technology สำหรับ Solid dosage form manufacturing</t>
        </is>
      </c>
      <c r="L20" s="186" t="n"/>
      <c r="M20" s="186" t="inlineStr">
        <is>
          <t>Product Group 6: Solid Dosage Forms</t>
        </is>
      </c>
      <c r="N20" s="186" t="inlineStr">
        <is>
          <t>6.5 Powders &amp; Granules</t>
        </is>
      </c>
      <c r="O20" s="185" t="inlineStr">
        <is>
          <t>Product</t>
        </is>
      </c>
      <c r="P20" s="186" t="inlineStr">
        <is>
          <t>ข้อ 99 Pharma Plus เล่มม่วง (เฉลยข้อ ข)</t>
        </is>
      </c>
      <c r="Q20" s="185" t="inlineStr">
        <is>
          <t>แบบฝึกหัด</t>
        </is>
      </c>
      <c r="R20" s="185" t="inlineStr">
        <is>
          <t>เล่มม่วง</t>
        </is>
      </c>
      <c r="S20" s="185" t="n"/>
    </row>
    <row r="21" ht="24" customHeight="1" s="49">
      <c r="A21" s="185" t="n">
        <v>19</v>
      </c>
      <c r="B21" s="186" t="n"/>
      <c r="C21" s="186" t="inlineStr">
        <is>
          <t>เภสัชกรผู้หนึ่งทำการสุ่ม atenolol tablets ระหว่างการผลิตพบว่ายาเม็ดเกิดการแยกฝา เรียกปรากฏการณ์นี้ว่า</t>
        </is>
      </c>
      <c r="D21" s="186" t="n"/>
      <c r="E21" s="186" t="inlineStr">
        <is>
          <t>Breaking</t>
        </is>
      </c>
      <c r="F21" s="186" t="inlineStr">
        <is>
          <t>Cracking</t>
        </is>
      </c>
      <c r="G21" s="186" t="inlineStr">
        <is>
          <t>Capping</t>
        </is>
      </c>
      <c r="H21" s="186" t="inlineStr">
        <is>
          <t>Segregation</t>
        </is>
      </c>
      <c r="I21" s="186" t="inlineStr">
        <is>
          <t>Sticking</t>
        </is>
      </c>
      <c r="J21" s="185" t="n">
        <v>3</v>
      </c>
      <c r="K21" s="186" t="inlineStr">
        <is>
          <t>✅ คำตอบที่ถูกต้อง: ข้อ ค. Capping
🎯 ทำไมข้อนี้ถึงถูก:
Capping: คือ การที่ส่วนบนหรือส่วนล่างของเม็ดยาแยกตัวออกจากตัวเม็ดหลักในลักษณะคล้ายหมวกหรือฝาครอบ ซึ่งมักเกิดจากการติดค้างของอากาศ การใช้แรงตอกสูงเกินไป หรือคุณสมบัติของแกรนูลไม่เหมาะสม
USP/NF, British Pharmacopoeia (BP) และ Remington: The Science and Practice of Pharmacy (หัวข้อ Tablet Defects)
🔍 ข้ออื่นผิดเพราะอะไร:
• ข้อ ก. (Breaking): Breaking ไม่ตรงกับข้อบ่งใช้หรือหลักวิชาการตามที่โจทย์กำหนด
• ข้อ ข. (Cracking): Cracking ไม่ตรงกับข้อบ่งใช้หรือหลักวิชาการตามที่โจทย์กำหนด
• ข้อ ง. (Segregation): Segregation ไม่ตรงกับข้อบ่งใช้หรือหลักวิชาการตามที่โจทย์กำหนด
• ข้อ จ. (Sticking): Sticking ไม่ตรงกับข้อบ่งใช้หรือหลักวิชาการตามที่โจทย์กำหนด</t>
        </is>
      </c>
      <c r="L21" s="186" t="n"/>
      <c r="M21" s="186" t="inlineStr">
        <is>
          <t>Product Group 6: Solid Dosage Forms</t>
        </is>
      </c>
      <c r="N21" s="186" t="inlineStr">
        <is>
          <t>6.2 Tablet Defects</t>
        </is>
      </c>
      <c r="O21" s="185" t="inlineStr">
        <is>
          <t>Product</t>
        </is>
      </c>
      <c r="P21" s="186" t="inlineStr">
        <is>
          <t>ข้อ 100 Pharma Plus เล่มม่วง (เฉลยข้อ ค)</t>
        </is>
      </c>
      <c r="Q21" s="185" t="inlineStr">
        <is>
          <t>แบบฝึกหัด</t>
        </is>
      </c>
      <c r="R21" s="185" t="inlineStr">
        <is>
          <t>เล่มม่วง</t>
        </is>
      </c>
      <c r="S21" s="185" t="n"/>
    </row>
    <row r="22" ht="24" customHeight="1" s="49">
      <c r="A22" s="185" t="n">
        <v>20</v>
      </c>
      <c r="B22" s="186" t="n"/>
      <c r="C22" s="186" t="inlineStr">
        <is>
          <t>จะแก้ไขปรากฏการณ์ข้อ 100 ได้อย่างไร</t>
        </is>
      </c>
      <c r="D22" s="186" t="n"/>
      <c r="E22" s="186" t="inlineStr">
        <is>
          <t>เติม anti-adherent</t>
        </is>
      </c>
      <c r="F22" s="186" t="inlineStr">
        <is>
          <t>เติม binder</t>
        </is>
      </c>
      <c r="G22" s="186" t="inlineStr">
        <is>
          <t>ลดขนาดอนุภาคให้ใกล้เคียงกัน</t>
        </is>
      </c>
      <c r="H22" s="186" t="inlineStr">
        <is>
          <t>ปรับความเร็วในการตอกให้ลดลง</t>
        </is>
      </c>
      <c r="I22" s="186" t="inlineStr">
        <is>
          <t>ข. และ ง. ถูก</t>
        </is>
      </c>
      <c r="J22" s="185" t="n">
        <v>5</v>
      </c>
      <c r="K22" s="186" t="inlineStr">
        <is>
          <t>✅ คำตอบที่ถูกต้อง: ข้อ จ. ข. และ ง. ถูก
🎯 ทำไมข้อนี้ถึงถูก:
การแก้ไขปัญหา Capping สามารถทำได้โดยการเพิ่มสารประสาน (binder) เพื่อเพิ่มความยึดเกาะของเม็ดยา และลดความเร็วในการตอก (compression speed) เพื่อให้อากาศภายในผงยามีเวลาในการระบายออกได้ดีขึ้น
USP/NF, British Pharmacopoeia (BP) และ Remington: The Science and Practice of Pharmacy (หัวข้อ Tablet Manufacturing)
🔍 ข้ออื่นผิดเพราะอะไร:
• ข้อ ก. (เติม anti-adherent): เติม anti-adherent ไม่ตรงกับข้อบ่งใช้หรือหลักวิชาการตามที่โจทย์กำหนด
• ข้อ ข. (เติม binder): เติม binder ไม่ตรงกับข้อบ่งใช้หรือหลักวิชาการตามที่โจทย์กำหนด
• ข้อ ค. (ลดขนาดอนุภาคให้ใกล้เคียงกัน): ลดขนาดอนุภาคให้ใกล้เคียงกัน ไม่ตรงกับข้อบ่งใช้หรือหลักวิชาการตามที่โจทย์กำหนด
• ข้อ ง. (ปรับความเร็วในการตอกให้ลดลง): ปรับความเร็วในการตอกให้ลดลง ไม่ตรงกับข้อบ่งใช้หรือหลักวิชาการตามที่โจทย์กำหนด</t>
        </is>
      </c>
      <c r="L22" s="186" t="n"/>
      <c r="M22" s="186" t="inlineStr">
        <is>
          <t>Product Group 6: Solid Dosage Forms</t>
        </is>
      </c>
      <c r="N22" s="186" t="inlineStr">
        <is>
          <t>6.1 Tablet Manufacturing</t>
        </is>
      </c>
      <c r="O22" s="185" t="inlineStr">
        <is>
          <t>Product</t>
        </is>
      </c>
      <c r="P22" s="186" t="inlineStr">
        <is>
          <t>ข้อ 101 Pharma Plus เล่มม่วง (เฉลยข้อ จ)</t>
        </is>
      </c>
      <c r="Q22" s="185" t="inlineStr">
        <is>
          <t>แบบฝึกหัด</t>
        </is>
      </c>
      <c r="R22" s="185" t="inlineStr">
        <is>
          <t>เล่มม่วง</t>
        </is>
      </c>
      <c r="S22" s="185" t="n"/>
    </row>
    <row r="23" ht="24" customHeight="1" s="49">
      <c r="A23" s="185" t="n">
        <v>21</v>
      </c>
      <c r="B23" s="186" t="n"/>
      <c r="C23" s="186" t="inlineStr">
        <is>
          <t>ORS Formulation
Sodium chloride: 2.6 g/L
Glucose anhydrous: 13.5 g/L
Potassium chloride: 1.5 g/L
Trisodium citrate dihydrate: 2.9 g/L
จากสูตร ORS ที่กำหนดให้ จงคำนวณหา mOsmol ของ NaCl (MW NaCl = 58.5)</t>
        </is>
      </c>
      <c r="D23" s="186" t="n"/>
      <c r="E23" s="186" t="inlineStr">
        <is>
          <t>44.44</t>
        </is>
      </c>
      <c r="F23" s="186" t="inlineStr">
        <is>
          <t>75.88</t>
        </is>
      </c>
      <c r="G23" s="186" t="inlineStr">
        <is>
          <t>80.58</t>
        </is>
      </c>
      <c r="H23" s="186" t="inlineStr">
        <is>
          <t>85</t>
        </is>
      </c>
      <c r="I23" s="186" t="inlineStr">
        <is>
          <t>88.89</t>
        </is>
      </c>
      <c r="J23" s="185" t="n">
        <v>5</v>
      </c>
      <c r="K23" s="186" t="inlineStr">
        <is>
          <t>✅ คำตอบที่ถูกต้อง: ข้อ จ. 88.89
🎯 ทำไมข้อนี้ถึงถูก:
การคำนวณ Osmolarity ของ NaCl (แตกตัวเป็น 2 ions คือ Na+ และ Cl-, i = 2):
จำนวนกรัมใน 1 ลิตร = 2.6 g
Moles = 2.6 / 58.5 = 0.0444 mol
moles ของไอออนทั้งหมด = 0.0444  2 = 0.0889 mol = 88.89 mmol/L หรือ mOsmol/L
USP/NF, British Pharmacopoeia (BP) และ Remington: The Science and Practice of Pharmacy (หัวข้อ Tablet Manufacturing)
🔍 ข้ออื่นผิดเพราะอะไร:
• ข้อ ก. (44.44): 44.44 ไม่ตรงกับข้อบ่งใช้หรือหลักวิชาการตามที่โจทย์กำหนด
• ข้อ ข. (75.88): 75.88 ไม่ตรงกับข้อบ่งใช้หรือหลักวิชาการตามที่โจทย์กำหนด
• ข้อ ค. (80.58): 80.58 ไม่ตรงกับข้อบ่งใช้หรือหลักวิชาการตามที่โจทย์กำหนด
• ข้อ ง. (85): 85 ไม่ตรงกับข้อบ่งใช้หรือหลักวิชาการตามที่โจทย์กำหนด</t>
        </is>
      </c>
      <c r="L23" s="186" t="n"/>
      <c r="M23" s="186" t="inlineStr">
        <is>
          <t>Product Group 6: Solid Dosage Forms</t>
        </is>
      </c>
      <c r="N23" s="186" t="inlineStr">
        <is>
          <t>6.1 Tablet Manufacturing</t>
        </is>
      </c>
      <c r="O23" s="185" t="inlineStr">
        <is>
          <t>Product</t>
        </is>
      </c>
      <c r="P23" s="186" t="inlineStr">
        <is>
          <t>ข้อ 105 Pharma Plus เล่มม่วง (เฉลยข้อ จ)</t>
        </is>
      </c>
      <c r="Q23" s="185" t="inlineStr">
        <is>
          <t>แบบฝึกหัด</t>
        </is>
      </c>
      <c r="R23" s="185" t="inlineStr">
        <is>
          <t>เล่มม่วง</t>
        </is>
      </c>
      <c r="S23" s="185" t="n"/>
    </row>
    <row r="24" ht="24" customHeight="1" s="49">
      <c r="A24" s="185" t="n">
        <v>22</v>
      </c>
      <c r="B24" s="186" t="n"/>
      <c r="C24" s="186" t="inlineStr">
        <is>
          <t>ถ้าท่านเป็นเภสัชกรโรงงานและต้องการเตรียมยาเหน็บซึ่งแต่ละแท่งหนัก 2 กรัม และมีตัวยาสำคัญแท่งละ 0.3 g
Displacement value = 1.5
อยากทราบว่าต้องใช้ base สำหรับยาเหน็บเท่าไร</t>
        </is>
      </c>
      <c r="D24" s="186" t="n"/>
      <c r="E24" s="186" t="inlineStr">
        <is>
          <t>155 g</t>
        </is>
      </c>
      <c r="F24" s="186" t="inlineStr">
        <is>
          <t>175 g</t>
        </is>
      </c>
      <c r="G24" s="186" t="inlineStr">
        <is>
          <t>180 g</t>
        </is>
      </c>
      <c r="H24" s="186" t="inlineStr">
        <is>
          <t>197 g</t>
        </is>
      </c>
      <c r="I24" s="186" t="inlineStr">
        <is>
          <t>200 g</t>
        </is>
      </c>
      <c r="J24" s="185" t="n">
        <v>3</v>
      </c>
      <c r="K24" s="186" t="inlineStr">
        <is>
          <t>✅ คำตอบที่ถูกต้อง: ข้อ ค. 180 g
🎯 ทำไมข้อนี้ถึงถูก:
สูตรคำนวณหาปริมาณ Base: น้ำหนัก Base ทั้งหมดที่ไม่มีตัวยา = (น้ำหนัก base ต่อแท่ง  จำนวนแท่ง) - (น้ำหนักตัวยาต่อแท่ง / Displacement value  จำนวนแท่ง)
= (2.0  100) - (0.3 / 1.5  100)
= 200 - (0.2  100) = 200 - 20 = 180 กรัม
USP/NF, British Pharmacopoeia (BP) และ Remington: The Science and Practice of Pharmacy (หัวข้อ Tablet Manufacturing)
🔍 ข้ออื่นผิดเพราะอะไร:
• ข้อ ก. (155 g): 155 g ไม่ตรงกับข้อบ่งใช้หรือหลักวิชาการตามที่โจทย์กำหนด
• ข้อ ข. (175 g): 175 g ไม่ตรงกับข้อบ่งใช้หรือหลักวิชาการตามที่โจทย์กำหนด
• ข้อ ง. (197 g): 197 g ไม่ตรงกับข้อบ่งใช้หรือหลักวิชาการตามที่โจทย์กำหนด
• ข้อ จ. (200 g): 200 g ไม่ตรงกับข้อบ่งใช้หรือหลักวิชาการตามที่โจทย์กำหนด</t>
        </is>
      </c>
      <c r="L24" s="186" t="n"/>
      <c r="M24" s="186" t="inlineStr">
        <is>
          <t>Product Group 6: Solid Dosage Forms</t>
        </is>
      </c>
      <c r="N24" s="186" t="inlineStr">
        <is>
          <t>6.1 Tablet Manufacturing</t>
        </is>
      </c>
      <c r="O24" s="185" t="inlineStr">
        <is>
          <t>Product</t>
        </is>
      </c>
      <c r="P24" s="186" t="inlineStr">
        <is>
          <t>ข้อ 107 Pharma Plus เล่มม่วง (เฉลยข้อ ค)</t>
        </is>
      </c>
      <c r="Q24" s="185" t="inlineStr">
        <is>
          <t>แบบฝึกหัด</t>
        </is>
      </c>
      <c r="R24" s="185" t="inlineStr">
        <is>
          <t>เล่มม่วง</t>
        </is>
      </c>
      <c r="S24" s="185" t="n"/>
    </row>
    <row r="25" ht="24" customHeight="1" s="49">
      <c r="A25" s="185" t="n">
        <v>23</v>
      </c>
      <c r="B25" s="186" t="n"/>
      <c r="C25" s="186" t="inlineStr">
        <is>
          <t>ในการเตรียม D-5-S จำนวน 100 ขวด (ขวดละ 1000 mL) จะต้องใช้ NaCl หนักเท่าใด</t>
        </is>
      </c>
      <c r="D25" s="186" t="n"/>
      <c r="E25" s="186" t="inlineStr">
        <is>
          <t>45 กรัม</t>
        </is>
      </c>
      <c r="F25" s="186" t="inlineStr">
        <is>
          <t>450 กรัม</t>
        </is>
      </c>
      <c r="G25" s="186" t="inlineStr">
        <is>
          <t>90 กรัม</t>
        </is>
      </c>
      <c r="H25" s="186" t="inlineStr">
        <is>
          <t>900 กรัม</t>
        </is>
      </c>
      <c r="I25" s="186" t="inlineStr">
        <is>
          <t>ไม่มีคำตอบใดถูก</t>
        </is>
      </c>
      <c r="J25" s="185" t="n">
        <v>4</v>
      </c>
      <c r="K25" s="186" t="inlineStr">
        <is>
          <t>✅ คำตอบที่ถูกต้อง: ข้อ ง. 900 กรัม
🎯 ทำไมข้อนี้ถึงถูก:
D-5-S (Dextrose 5% in Normal Saline Solution) ประกอบด้วย Sodium chloride 0.9% w/v (คือ NaCl 0.9 กรัม ในน้ำ 100 mL)
สำหรับ 1 ขวด (1000 mL) จะต้องใช้ NaCl = 9 กรัม
ดังนั้น 100 ขวด จะต้องใช้ NaCl = 9  100 = 900 กรัม
USP/NF, British Pharmacopoeia (BP) และ Remington: The Science and Practice of Pharmacy (หัวข้อ Tablet Manufacturing)
🔍 ข้ออื่นผิดเพราะอะไร:
• ข้อ ก. (45 กรัม): 45 กรัม ไม่ตรงกับข้อบ่งใช้หรือหลักวิชาการตามที่โจทย์กำหนด
• ข้อ ข. (450 กรัม): 450 กรัม ไม่ตรงกับข้อบ่งใช้หรือหลักวิชาการตามที่โจทย์กำหนด
• ข้อ ค. (90 กรัม): 90 กรัม ไม่ตรงกับข้อบ่งใช้หรือหลักวิชาการตามที่โจทย์กำหนด
• ข้อ จ. (ไม่มีคำตอบใดถูก): ไม่มีคำตอบใดถูก ไม่ตรงกับข้อบ่งใช้หรือหลักวิชาการตามที่โจทย์กำหนด</t>
        </is>
      </c>
      <c r="L25" s="186" t="n"/>
      <c r="M25" s="186" t="inlineStr">
        <is>
          <t>Product Group 6: Solid Dosage Forms</t>
        </is>
      </c>
      <c r="N25" s="186" t="inlineStr">
        <is>
          <t>6.1 Tablet Manufacturing</t>
        </is>
      </c>
      <c r="O25" s="185" t="inlineStr">
        <is>
          <t>Product</t>
        </is>
      </c>
      <c r="P25" s="186" t="inlineStr">
        <is>
          <t>ข้อ 108 Pharma Plus เล่มม่วง (เฉลยข้อ ง)</t>
        </is>
      </c>
      <c r="Q25" s="185" t="inlineStr">
        <is>
          <t>แบบฝึกหัด</t>
        </is>
      </c>
      <c r="R25" s="185" t="inlineStr">
        <is>
          <t>เล่มม่วง</t>
        </is>
      </c>
      <c r="S25" s="185" t="n"/>
    </row>
    <row r="26" ht="24" customHeight="1" s="49">
      <c r="A26" s="185" t="n">
        <v>24</v>
      </c>
      <c r="B26" s="186" t="n"/>
      <c r="C26" s="186" t="inlineStr">
        <is>
          <t>หลังจากบรรจุเสร็จ จะนำขวดน้ำเกลือดังกล่าวไปฆ่าเชื้อโดยผ่านเครื่องมือใด ที่อุณหภูมิในข้อใด จึงจะเหมาะสม</t>
        </is>
      </c>
      <c r="D26" s="186" t="n"/>
      <c r="E26" s="186" t="inlineStr">
        <is>
          <t>Hot air oven 160 องศาเซลเซียส นาน 3 ชั่วโมง</t>
        </is>
      </c>
      <c r="F26" s="186" t="inlineStr">
        <is>
          <t>Hot air oven 121 องศาเซลเซียส นาน 20-30 นาที</t>
        </is>
      </c>
      <c r="G26" s="186" t="inlineStr">
        <is>
          <t>Autoclave 121 องศาเซลเซียส นาน 20-30 นาที</t>
        </is>
      </c>
      <c r="H26" s="186" t="inlineStr">
        <is>
          <t>Autoclave 160 องศาเซลเซียส นาน 3 ชั่วโมง</t>
        </is>
      </c>
      <c r="I26" s="186" t="inlineStr">
        <is>
          <t>Autoclave 100 องศาเซลเซียส นาน 30 นาที</t>
        </is>
      </c>
      <c r="J26" s="185" t="n">
        <v>3</v>
      </c>
      <c r="K26" s="186" t="inlineStr">
        <is>
          <t>✅ คำตอบที่ถูกต้อง: ข้อ ค. Autoclave 121 องศาเซลเซียส นาน 20-30 นาที
🎯 ทำไมข้อนี้ถึงถูก:
สารละลายสำหรับฉีดหรือให้ทางหลอดเลือดดำ (Parenteral solutions) เช่น น้ำเกลือ ซึ่งเป็น aqueous preparation และทนความร้อนได้ นิยมใช้วิธีการฆ่าเชื้อด้วยความชื้นภายใต้ความดัน (Steam sterilization / Autoclave) ที่อุณหภูมิ 121 องศาเซลเซียส นาน 15-20 (หรือ 20-30) นาที
USP/NF, British Pharmacopoeia (BP) และ Remington: The Science and Practice of Pharmacy (หัวข้อ Tablet Manufacturing)
🔍 ข้ออื่นผิดเพราะอะไร:
• ข้อ ก. (Hot air oven 160 องศาเซลเซียส นาน 3 ชั่วโมง): IR (Infrared) spectroscopy วิเคราะห์ functional groups จาก stretching/bending vibrations C=O ~1700 cm-1, O-H ~3200-3550 cm-1
• ข้อ ข. (Hot air oven 121 องศาเซลเซียส นาน 20-30 นาที): IR (Infrared) spectroscopy วิเคราะห์ functional groups จาก stretching/bending vibrations C=O ~1700 cm-1, O-H ~3200-3550 cm-1
• ข้อ ง. (Autoclave 160 องศาเซลเซียส นาน 3 ชั่วโมง): Autoclave 160 องศาเซลเซียส นาน 3 ชั่วโมง ไม่ตรงกับข้อบ่งใช้หรือหลักวิชาการตามที่โจทย์กำหนด
• ข้อ จ. (Autoclave 100 องศาเซลเซียส นาน 30 นาที): Autoclave 100 องศาเซลเซียส นาน 30 นาที ไม่ตรงกับข้อบ่งใช้หรือหลักวิชาการตามที่โจทย์กำหนด</t>
        </is>
      </c>
      <c r="L26" s="186" t="n"/>
      <c r="M26" s="186" t="inlineStr">
        <is>
          <t>Product Group 6: Solid Dosage Forms</t>
        </is>
      </c>
      <c r="N26" s="186" t="inlineStr">
        <is>
          <t>6.1 Tablet Manufacturing</t>
        </is>
      </c>
      <c r="O26" s="185" t="inlineStr">
        <is>
          <t>Product</t>
        </is>
      </c>
      <c r="P26" s="186" t="inlineStr">
        <is>
          <t>ข้อ 109 Pharma Plus เล่มม่วง (เฉลยข้อ ค)</t>
        </is>
      </c>
      <c r="Q26" s="185" t="inlineStr">
        <is>
          <t>แบบฝึกหัด</t>
        </is>
      </c>
      <c r="R26" s="185" t="inlineStr">
        <is>
          <t>เล่มม่วง</t>
        </is>
      </c>
      <c r="S26" s="185" t="n"/>
    </row>
    <row r="27" ht="24" customHeight="1" s="49">
      <c r="A27" s="185" t="n">
        <v>25</v>
      </c>
      <c r="B27" s="186" t="n"/>
      <c r="C27" s="186" t="inlineStr">
        <is>
          <t>ยา ISDN เหมาะกับอาการขณะกำเริบ คือ dosage form ใด</t>
        </is>
      </c>
      <c r="D27" s="186" t="n"/>
      <c r="E27" s="186" t="inlineStr">
        <is>
          <t>Extent release</t>
        </is>
      </c>
      <c r="F27" s="186" t="inlineStr">
        <is>
          <t>Ointment</t>
        </is>
      </c>
      <c r="G27" s="186" t="inlineStr">
        <is>
          <t>Solution</t>
        </is>
      </c>
      <c r="H27" s="186" t="inlineStr">
        <is>
          <t>Sublingual tablet</t>
        </is>
      </c>
      <c r="I27" s="186" t="inlineStr">
        <is>
          <t>Transdermal</t>
        </is>
      </c>
      <c r="J27" s="185" t="n">
        <v>4</v>
      </c>
      <c r="K27" s="186" t="inlineStr">
        <is>
          <t>✅ คำตอบที่ถูกต้อง: ข้อ ง. Sublingual tablet
🎯 ทำไมข้อนี้ถึงถูก:
ยา Isosorbide dinitrate (ISDN) รูปแบบอมใต้ลิ้น (Sublingual tablet) จะออกฤทธิ์เร็ว เหมาะสำหรับใช้บรรเทาอาการเจ็บหน้าอกเฉียบพลัน (Acute anginal attack) เนื่องจากหลีกเลี่ยง First-pass metabolism ทำให้ยาเข้าสู่กระแสเลือดได้รวดเร็ว
USP/NF, British Pharmacopoeia (BP) และ Remington: The Science and Practice of Pharmacy (หัวข้อ Tablet Manufacturing)
🔍 ข้ออื่นผิดเพราะอะไร:
• ข้อ ก. (Extent release): Extent release ไม่ตรงกับข้อบ่งใช้หรือหลักวิชาการตามที่โจทย์กำหนด
• ข้อ ข. (Ointment): Ointment ไม่ตรงกับข้อบ่งใช้หรือหลักวิชาการตามที่โจทย์กำหนด
• ข้อ ค. (Solution): Solution ไม่ตรงกับข้อบ่งใช้หรือหลักวิชาการตามที่โจทย์กำหนด
• ข้อ จ. (Transdermal): Transdermal ไม่ตรงกับข้อบ่งใช้หรือหลักวิชาการตามที่โจทย์กำหนด</t>
        </is>
      </c>
      <c r="L27" s="186" t="n"/>
      <c r="M27" s="186" t="inlineStr">
        <is>
          <t>Product Group 6: Solid Dosage Forms</t>
        </is>
      </c>
      <c r="N27" s="186" t="inlineStr">
        <is>
          <t>6.1 Tablet Manufacturing</t>
        </is>
      </c>
      <c r="O27" s="185" t="inlineStr">
        <is>
          <t>Product</t>
        </is>
      </c>
      <c r="P27" s="186" t="inlineStr">
        <is>
          <t>ข้อ 122 Pharma Plus เล่มม่วง (เฉลยข้อ ง)</t>
        </is>
      </c>
      <c r="Q27" s="185" t="inlineStr">
        <is>
          <t>แบบฝึกหัด</t>
        </is>
      </c>
      <c r="R27" s="185" t="inlineStr">
        <is>
          <t>เล่มม่วง</t>
        </is>
      </c>
      <c r="S27" s="185" t="n"/>
    </row>
    <row r="28" ht="24" customHeight="1" s="49">
      <c r="A28" s="185" t="n">
        <v>26</v>
      </c>
      <c r="B28" s="186" t="n"/>
      <c r="C28" s="186" t="inlineStr">
        <is>
          <t>ยาที่ผู้ป่วยได้รับก่อนมารพ. คือ nifedipine SR เป็นการปลดยารูปแบบใด</t>
        </is>
      </c>
      <c r="D28" s="186" t="n"/>
      <c r="E28" s="186" t="inlineStr">
        <is>
          <t>ปลดปล่อยยาทันทีหลังรับประทานอาหาร</t>
        </is>
      </c>
      <c r="F28" s="186" t="inlineStr">
        <is>
          <t>ปลดปล่อยยาอย่างเร็ว</t>
        </is>
      </c>
      <c r="G28" s="186" t="inlineStr">
        <is>
          <t>ปลดปล่อยยาในปริมาณที่แน่นอน</t>
        </is>
      </c>
      <c r="H28" s="186" t="inlineStr">
        <is>
          <t>ค่อย ๆ ปล่อยยาออกมาอย่าง ช้า ๆ</t>
        </is>
      </c>
      <c r="I28" s="186" t="inlineStr">
        <is>
          <t>ค่อย ๆปลดปล่อยยาออกมาในปริมาณน้อย</t>
        </is>
      </c>
      <c r="J28" s="185" t="n">
        <v>4</v>
      </c>
      <c r="K28" s="186" t="inlineStr">
        <is>
          <t>✅ คำตอบที่ถูกต้อง: ข้อ ง. ค่อย ๆ ปล่อยยาออกมาอย่าง ช้า ๆ
🎯 ทำไมข้อนี้ถึงถูก:
คำว่า SR ย่อมาจาก Sustained-release หรือ Slow-release ซึ่งมีลักษณะการปลดปล่อยตัวยาสำคัญออกมาอย่างช้า ๆ ต่อเนื่อง เพื่อยืดระยะเวลาการออกฤทธิ์และลดความถี่ในการบริหารยา
USP/NF, British Pharmacopoeia (BP) และ Remington: The Science and Practice of Pharmacy (หัวข้อ Tablet Manufacturing)
🔍 ข้ออื่นผิดเพราะอะไร:
• ข้อ ก. (ปลดปล่อยยาทันทีหลังรับประทานอาหาร): ปลดปล่อยยาทันทีหลังรับประทานอาหาร ไม่ตรงกับข้อบ่งใช้หรือหลักวิชาการตามที่โจทย์กำหนด
• ข้อ ข. (ปลดปล่อยยาอย่างเร็ว): ปลดปล่อยยาอย่างเร็ว ไม่ตรงกับข้อบ่งใช้หรือหลักวิชาการตามที่โจทย์กำหนด
• ข้อ ค. (ปลดปล่อยยาในปริมาณที่แน่นอน): ปลดปล่อยยาในปริมาณที่แน่นอน ไม่ตรงกับข้อบ่งใช้หรือหลักวิชาการตามที่โจทย์กำหนด
• ข้อ จ. (ค่อย ๆปลดปล่อยยาออกมาในปริมาณน้อย): ค่อย ๆปลดปล่อยยาออกมาในปริมาณน้อย ไม่ตรงกับข้อบ่งใช้หรือหลักวิชาการตามที่โจทย์กำหนด</t>
        </is>
      </c>
      <c r="L28" s="186" t="n"/>
      <c r="M28" s="186" t="inlineStr">
        <is>
          <t>Product Group 6: Solid Dosage Forms</t>
        </is>
      </c>
      <c r="N28" s="186" t="inlineStr">
        <is>
          <t>6.1 Tablet Manufacturing</t>
        </is>
      </c>
      <c r="O28" s="185" t="inlineStr">
        <is>
          <t>Product</t>
        </is>
      </c>
      <c r="P28" s="186" t="inlineStr">
        <is>
          <t>ข้อ 123 Pharma Plus เล่มม่วง (เฉลยข้อ ง)</t>
        </is>
      </c>
      <c r="Q28" s="185" t="inlineStr">
        <is>
          <t>แบบฝึกหัด</t>
        </is>
      </c>
      <c r="R28" s="185" t="inlineStr">
        <is>
          <t>เล่มม่วง</t>
        </is>
      </c>
      <c r="S28" s="185" t="n"/>
    </row>
    <row r="29" ht="24" customHeight="1" s="49">
      <c r="A29" s="185" t="n">
        <v>27</v>
      </c>
      <c r="B29" s="186" t="n"/>
      <c r="C29" s="186" t="inlineStr">
        <is>
          <t>ข้อมูลข้อมีความจำเป็นน้อยที่สุดในการนำพริกมาบรรจุในแคปซูลเพื่อรับประทาน</t>
        </is>
      </c>
      <c r="D29" s="186" t="n"/>
      <c r="E29" s="186" t="inlineStr">
        <is>
          <t>Solubility</t>
        </is>
      </c>
      <c r="F29" s="186" t="inlineStr">
        <is>
          <t>Angle of repose</t>
        </is>
      </c>
      <c r="G29" s="186" t="inlineStr">
        <is>
          <t>Capsule's size and volume</t>
        </is>
      </c>
      <c r="H29" s="186" t="inlineStr">
        <is>
          <t>Tap density</t>
        </is>
      </c>
      <c r="I29" s="186" t="inlineStr">
        <is>
          <t>Therapeutic dose</t>
        </is>
      </c>
      <c r="J29" s="185" t="n">
        <v>1</v>
      </c>
      <c r="K29" s="186" t="inlineStr">
        <is>
          <t>✅ คำตอบที่ถูกต้อง: ข้อ ก. Solubility
🎯 ทำไมข้อนี้ถึงถูก:
การนำผงพริกมาบรรจุในแคปซูล (มักอยู่ในรูปผงบดหรือสารสกัดที่ไม่ละลายน้ำทั้งหมด) ปัจจัยด้านการละลาย (Solubility) ของผงพริกในน้ำจึงมีความจำเป็นน้อยที่สุดเมื่อเทียบกับคุณสมบัติการไหล (Angle of repose, Tap density) ขนาดและปริมาตรของแคปซูล และขนาดยาในการรักษา
USP/NF, British Pharmacopoeia (BP) และ Remington: The Science and Practice of Pharmacy (หัวข้อ Hard &amp; Soft Gelatin Capsules)
🔍 ข้ออื่นผิดเพราะอะไร:
• ข้อ ข. (Angle of repose): Angle of repose ไม่ตรงกับข้อบ่งใช้หรือหลักวิชาการตามที่โจทย์กำหนด
• ข้อ ค. (Capsule's size and volume): Capsule's size and volume ไม่ตรงกับข้อบ่งใช้หรือหลักวิชาการตามที่โจทย์กำหนด
• ข้อ ง. (Tap density): Tap density ไม่ตรงกับข้อบ่งใช้หรือหลักวิชาการตามที่โจทย์กำหนด
• ข้อ จ. (Therapeutic dose): Therapeutic dose ไม่ตรงกับข้อบ่งใช้หรือหลักวิชาการตามที่โจทย์กำหนด</t>
        </is>
      </c>
      <c r="L29" s="186" t="n"/>
      <c r="M29" s="186" t="inlineStr">
        <is>
          <t>Product Group 6: Solid Dosage Forms</t>
        </is>
      </c>
      <c r="N29" s="186" t="inlineStr">
        <is>
          <t>6.4 Hard &amp; Soft Gelatin Capsules</t>
        </is>
      </c>
      <c r="O29" s="185" t="inlineStr">
        <is>
          <t>Product</t>
        </is>
      </c>
      <c r="P29" s="186" t="inlineStr">
        <is>
          <t>ข้อ 125 Pharma Plus เล่มม่วง (เฉลยข้อ ก)</t>
        </is>
      </c>
      <c r="Q29" s="185" t="inlineStr">
        <is>
          <t>แบบฝึกหัด</t>
        </is>
      </c>
      <c r="R29" s="185" t="inlineStr">
        <is>
          <t>เล่มม่วง</t>
        </is>
      </c>
      <c r="S29" s="185" t="n"/>
    </row>
    <row r="30" ht="24" customHeight="1" s="49">
      <c r="A30" s="185" t="n">
        <v>28</v>
      </c>
      <c r="B30" s="186" t="n"/>
      <c r="C30" s="186" t="inlineStr">
        <is>
          <t>Rx NaHCO3 5 g, Vehicle qs ad 100 mL จากตำรับข้างต้นแพทย์์ต้องการให้เภสัชกรเตรียมยาหยอดหูเพื่อละลายขี้หูก่อนทำการรักษาการติดเชื้อในช่องหูในปริมาณ 30 mL แต่ห้องถามี 25% NaHCO3 ขนาดบรรจุแอมพูลละ 10 มิลลิลิตร ดังนั้นเภสัชกรต้องเตรียมยาจากยาที่มีในห้องยาลาดังกล่าวอย่างไร</t>
        </is>
      </c>
      <c r="D30" s="186" t="n"/>
      <c r="E30" s="186" t="inlineStr">
        <is>
          <t>ใช้ 25% NaHCO3 6 mL และปรับปริมาตรให้ได้ 100 mL</t>
        </is>
      </c>
      <c r="F30" s="186" t="inlineStr">
        <is>
          <t>ใช้ 25% NaHCO3 6 mL และปรับปริมาตรให้ได้ 30 mL</t>
        </is>
      </c>
      <c r="G30" s="186" t="inlineStr">
        <is>
          <t>ใช้ 25% NaHCO3 20 mL และปรับปริมาตรให้ได้ 100 mL</t>
        </is>
      </c>
      <c r="H30" s="186" t="inlineStr">
        <is>
          <t>ใช้ 25% NaHCO3 20 mL และปรับปริมาตรให้ได้ 30 mL</t>
        </is>
      </c>
      <c r="I30" s="186" t="inlineStr">
        <is>
          <t>ใช้ 25% NaHCO3 10 mL และปรับปริมาตรให้ได้ 100 mL</t>
        </is>
      </c>
      <c r="J30" s="185" t="n">
        <v>2</v>
      </c>
      <c r="K30" s="186" t="inlineStr">
        <is>
          <t>✅ คำตอบที่ถูกต้อง: ข้อ ข. ใช้ 25% NaHCO3 6 mL และปรับปริมาตรให้ได้ 30 mL
🎯 ทำไมข้อนี้ถึงถูก:
คำนวณปริมาณตัวยาสำคัญตามสูตรตำรับต้องการ 5 g ใน 100 mL (ความเข้มข้น 5% w/v) ต้องการเตรียมปริมาตร 30 mL จะต้องใช้ปริมาณ NaHCO3 = (5 g / 100 mL)  30 mL = 1.5 g จากนั้นคำนวณปริมาตรจากสารละลายที่มีความเข้มข้น 25% w/v (25 g ใน 100 mL คือ 0.25 g/mL) จะได้ Volume = 1.5 g / 0.25 g/mL = 6 mL และปรับปริมาตรด้วย Vehicle ให้ครบ 30 mL
USP/NF, British Pharmacopoeia (BP) และ Remington: The Science and Practice of Pharmacy (หัวข้อ Tablet Manufacturing)
🔍 ข้ออื่นผิดเพราะอะไร:
• ข้อ ก. (ใช้ 25% NaHCO3 6 mL และปรับปริมาตรให้ได้ 100 mL): ใช้ 25% NaHCO3 6 mL และปรับปริมาตรให้ได้ 100 mL ไม่ตรงกับข้อบ่งใช้หรือหลักวิชาการตามที่โจทย์กำหนด
• ข้อ ค. (ใช้ 25% NaHCO3 20 mL และปรับปริมาตรให้ได้ 100 mL): ใช้ 25% NaHCO3 20 mL และปรับปริมาตรให้ได้ 100 mL ไม่ตรงกับข้อบ่งใช้หรือหลักวิชาการตามที่โจทย์กำหนด
• ข้อ ง. (ใช้ 25% NaHCO3 20 mL และปรับปริมาตรให้ได้ 30 mL): ใช้ 25% NaHCO3 20 mL และปรับปริมาตรให้ได้ 30 mL ไม่ตรงกับข้อบ่งใช้หรือหลักวิชาการตามที่โจทย์กำหนด
• ข้อ จ. (ใช้ 25% NaHCO3 10 mL และปรับปริมาตรให้ได้ 100 mL): ใช้ 25% NaHCO3 10 mL และปรับปริมาตรให้ได้ 100 mL ไม่ตรงกับข้อบ่งใช้หรือหลักวิชาการตามที่โจทย์กำหนด</t>
        </is>
      </c>
      <c r="L30" s="186" t="n"/>
      <c r="M30" s="186" t="inlineStr">
        <is>
          <t>Product Group 6: Solid Dosage Forms</t>
        </is>
      </c>
      <c r="N30" s="186" t="inlineStr">
        <is>
          <t>6.1 Tablet Manufacturing</t>
        </is>
      </c>
      <c r="O30" s="185" t="inlineStr">
        <is>
          <t>Product</t>
        </is>
      </c>
      <c r="P30" s="186" t="inlineStr">
        <is>
          <t>ข้อ 126 Pharma Plus เล่มม่วง (เฉลยข้อ ข)</t>
        </is>
      </c>
      <c r="Q30" s="185" t="inlineStr">
        <is>
          <t>แบบฝึกหัด</t>
        </is>
      </c>
      <c r="R30" s="185" t="inlineStr">
        <is>
          <t>เล่มม่วง</t>
        </is>
      </c>
      <c r="S30" s="185" t="n"/>
    </row>
    <row r="31" ht="24" customHeight="1" s="49">
      <c r="A31" s="185" t="n">
        <v>29</v>
      </c>
      <c r="B31" s="186" t="n"/>
      <c r="C31" s="186" t="inlineStr">
        <is>
          <t>เมื่อเตรียมตำรับยาข้างต้นในข้อ 126 ส่วนประกอบใดไม่จำเป็นในการเตรียมยาใช้ในช่องหู</t>
        </is>
      </c>
      <c r="D31" s="186" t="n"/>
      <c r="E31" s="186" t="inlineStr">
        <is>
          <t>Antioxidant</t>
        </is>
      </c>
      <c r="F31" s="186" t="inlineStr">
        <is>
          <t>Buffering agent</t>
        </is>
      </c>
      <c r="G31" s="186" t="inlineStr">
        <is>
          <t>Structure vehicle</t>
        </is>
      </c>
      <c r="H31" s="186" t="inlineStr">
        <is>
          <t>Preservative</t>
        </is>
      </c>
      <c r="I31" s="186" t="inlineStr">
        <is>
          <t>Viscosity agent</t>
        </is>
      </c>
      <c r="J31" s="185" t="n">
        <v>2</v>
      </c>
      <c r="K31" s="186" t="inlineStr">
        <is>
          <t>✅ คำตอบที่ถูกต้อง: ข้อ ข. Buffering agent
🎯 ทำไมข้อนี้ถึงถูก:
ยาหยอดหู NaHCO3 ใช้สำหรับละลายขี้หู (Cerumenolytic) โดยทั่วไปตัวยา NaHCO3 มีความคงตัวดีในน้ำและออกฤทธิ์ทางเคมีในการสลาย Cerumen อยู่แล้ว จึงไม่จำเป็นต้องใส่สารต้านอนุมูลอิสระ (Antioxidant) เพิ่มเติม เนื่องจากไม่มีสารที่เกิดการออกซิไดซ์ง่ายในตำรับพื้นฐานนี้
USP/NF, British Pharmacopoeia (BP) และ Remington: The Science and Practice of Pharmacy (หัวข้อ Tablet Manufacturing)
🔍 ข้ออื่นผิดเพราะอะไร:
• ข้อ ก. (Antioxidant): Antioxidant ไม่ตรงกับข้อบ่งใช้หรือหลักวิชาการตามที่โจทย์กำหนด
• ข้อ ค. (Structure vehicle): Structure vehicle ไม่ตรงกับข้อบ่งใช้หรือหลักวิชาการตามที่โจทย์กำหนด
• ข้อ ง. (Preservative): Preservative ไม่ตรงกับข้อบ่งใช้หรือหลักวิชาการตามที่โจทย์กำหนด
• ข้อ จ. (Viscosity agent): Viscosity agent ไม่ตรงกับข้อบ่งใช้หรือหลักวิชาการตามที่โจทย์กำหนด</t>
        </is>
      </c>
      <c r="L31" s="186" t="n"/>
      <c r="M31" s="186" t="inlineStr">
        <is>
          <t>Product Group 6: Solid Dosage Forms</t>
        </is>
      </c>
      <c r="N31" s="186" t="inlineStr">
        <is>
          <t>6.1 Tablet Manufacturing</t>
        </is>
      </c>
      <c r="O31" s="185" t="inlineStr">
        <is>
          <t>Product</t>
        </is>
      </c>
      <c r="P31" s="186" t="inlineStr">
        <is>
          <t>ข้อ 127 Pharma Plus เล่มม่วง (เฉลยข้อ ข)</t>
        </is>
      </c>
      <c r="Q31" s="185" t="inlineStr">
        <is>
          <t>แบบฝึกหัด</t>
        </is>
      </c>
      <c r="R31" s="185" t="inlineStr">
        <is>
          <t>เล่มม่วง</t>
        </is>
      </c>
      <c r="S31" s="185" t="n"/>
    </row>
    <row r="32" ht="24" customHeight="1" s="49">
      <c r="A32" s="185" t="n">
        <v>30</v>
      </c>
      <c r="B32" s="186" t="n"/>
      <c r="C32" s="186" t="inlineStr">
        <is>
          <t>เนื่องจากผู้ป่วยคันตา จึงได้ยาหยอดตาเพิ่ม โดยสูตรยาหยอดตาเป็นดังนี้
Rx
ยา A 1.2 g
Chlorobutanol 0.3 g
NaCl q.s.
Water q.s. to 30 ml
ถ้าต้องการเตรียมเป็น isotonic solution ต้องใช้ปริมาณ NaCl เท่าไร เมื่อกำหนดให้ค่า E ของยา A = 0.1, ค่า E ของ Chlorobutanol = 0.2
ถ้าต้องการเตรียมเป็น isotonic solution ต้องใช้ปริมาณ NaCl เท่าไร</t>
        </is>
      </c>
      <c r="D32" s="186" t="n"/>
      <c r="E32" s="186" t="inlineStr">
        <is>
          <t>0.27 g</t>
        </is>
      </c>
      <c r="F32" s="186" t="inlineStr">
        <is>
          <t>0.18 g</t>
        </is>
      </c>
      <c r="G32" s="186" t="inlineStr">
        <is>
          <t>0.09 g</t>
        </is>
      </c>
      <c r="H32" s="186" t="inlineStr">
        <is>
          <t>0.04 g</t>
        </is>
      </c>
      <c r="I32" s="186" t="inlineStr">
        <is>
          <t>0.12 g</t>
        </is>
      </c>
      <c r="J32" s="185" t="n">
        <v>3</v>
      </c>
      <c r="K32" s="186" t="inlineStr">
        <is>
          <t>✅ คำตอบที่ถูกต้อง: ข้อ ค. 0.09 g
🎯 ทำไมข้อนี้ถึงถูก:
เฉลยข้อ ค ตาม
🔍 ข้ออื่นผิดเพราะอะไร:
• ข้อ ก. (0.27 g): 0.27 g ไม่ตรงกับข้อบ่งใช้หรือหลักวิชาการตามที่โจทย์กำหนด
• ข้อ ข. (0.18 g): 0.18 g ไม่ตรงกับข้อบ่งใช้หรือหลักวิชาการตามที่โจทย์กำหนด
• ข้อ ง. (0.04 g): 0.04 g ไม่ตรงกับข้อบ่งใช้หรือหลักวิชาการตามที่โจทย์กำหนด
• ข้อ จ. (0.12 g): 0.12 g ไม่ตรงกับข้อบ่งใช้หรือหลักวิชาการตามที่โจทย์กำหนด</t>
        </is>
      </c>
      <c r="L32" s="186" t="n"/>
      <c r="M32" s="186" t="inlineStr">
        <is>
          <t>Product Group 6: Solid Dosage Forms</t>
        </is>
      </c>
      <c r="N32" s="186" t="inlineStr">
        <is>
          <t>6.1 Tablet Manufacturing</t>
        </is>
      </c>
      <c r="O32" s="185" t="inlineStr">
        <is>
          <t>Product</t>
        </is>
      </c>
      <c r="P32" s="186" t="inlineStr">
        <is>
          <t>ข้อ 152 Pharma Plus เล่มม่วง (เฉลยข้อ ค)</t>
        </is>
      </c>
      <c r="Q32" s="185" t="inlineStr">
        <is>
          <t>แบบฝึกหัด</t>
        </is>
      </c>
      <c r="R32" s="185" t="inlineStr">
        <is>
          <t>เล่มม่วง</t>
        </is>
      </c>
      <c r="S32" s="185" t="n"/>
    </row>
    <row r="33" ht="24" customHeight="1" s="49">
      <c r="A33" s="185" t="n">
        <v>31</v>
      </c>
      <c r="B33" s="186" t="n"/>
      <c r="C33" s="186" t="inlineStr">
        <is>
          <t>ข้อใดไม่เกี่ยวกับการควบคุมคุณภาพ ยาเม็ด norfloxacin</t>
        </is>
      </c>
      <c r="D33" s="186" t="n"/>
      <c r="E33" s="186" t="inlineStr">
        <is>
          <t>Content Uniformity</t>
        </is>
      </c>
      <c r="F33" s="186" t="inlineStr">
        <is>
          <t>Dissolution test</t>
        </is>
      </c>
      <c r="G33" s="186" t="inlineStr">
        <is>
          <t>Disintegration</t>
        </is>
      </c>
      <c r="H33" s="186" t="inlineStr">
        <is>
          <t>Weight Variation</t>
        </is>
      </c>
      <c r="I33" s="186" t="inlineStr">
        <is>
          <t>Limulus Amoebocyte Lysate test</t>
        </is>
      </c>
      <c r="J33" s="185" t="n">
        <v>5</v>
      </c>
      <c r="K33" s="186" t="inlineStr">
        <is>
          <t>✅ คำตอบที่ถูกต้อง: ข้อ จ. Limulus Amoebocyte Lysate test
🎯 ทำไมข้อนี้ถึงถูก:
เฉลยข้อ จ ตาม
🔍 ข้ออื่นผิดเพราะอะไร:
• ข้อ ก. (Content Uniformity): Content Uniformity ไม่ตรงกับข้อบ่งใช้หรือหลักวิชาการตามที่โจทย์กำหนด
• ข้อ ข. (Dissolution test): Dissolution test ไม่ตรงกับข้อบ่งใช้หรือหลักวิชาการตามที่โจทย์กำหนด
• ข้อ ค. (Disintegration): Disintegration ไม่ตรงกับข้อบ่งใช้หรือหลักวิชาการตามที่โจทย์กำหนด
• ข้อ ง. (Weight Variation): Weight Variation ไม่ตรงกับข้อบ่งใช้หรือหลักวิชาการตามที่โจทย์กำหนด</t>
        </is>
      </c>
      <c r="L33" s="186" t="n"/>
      <c r="M33" s="186" t="inlineStr">
        <is>
          <t>Product Group 6: Solid Dosage Forms</t>
        </is>
      </c>
      <c r="N33" s="186" t="inlineStr">
        <is>
          <t>6.1 Tablet Manufacturing</t>
        </is>
      </c>
      <c r="O33" s="185" t="inlineStr">
        <is>
          <t>Product</t>
        </is>
      </c>
      <c r="P33" s="186" t="inlineStr">
        <is>
          <t>ข้อ 153 Pharma Plus เล่มม่วง (เฉลยข้อ จ)</t>
        </is>
      </c>
      <c r="Q33" s="185" t="inlineStr">
        <is>
          <t>แบบฝึกหัด</t>
        </is>
      </c>
      <c r="R33" s="185" t="inlineStr">
        <is>
          <t>เล่มม่วง</t>
        </is>
      </c>
      <c r="S33" s="185" t="n"/>
    </row>
    <row r="34" ht="24" customHeight="1" s="49">
      <c r="A34" s="185" t="n">
        <v>32</v>
      </c>
      <c r="B34" s="186" t="inlineStr">
        <is>
          <t>ยาในการตั้งตำรับรูปแบบเจล จะต้องประกอบไปด้วย น้ำก่อเจล และองค์ประกอบอื่น ๆ ซึ่งสารก่อเจล มี 3 กลุ่ม คือ สารก่อเจลธรรมชาติ สารก่อเจลกึ่งสังเคราะห์ และสารก่อเจลสังเคราะห์</t>
        </is>
      </c>
      <c r="C34" s="186" t="inlineStr">
        <is>
          <t>ข้อใดต่อไปนี้ยกตัวอย่างสารก่อเจลทั้ง 3 กลุ่มได้ถูกต้อง</t>
        </is>
      </c>
      <c r="D34" s="186" t="n"/>
      <c r="E34" s="186" t="inlineStr">
        <is>
          <t>Sodium alginate, bentonite, methylcellulose</t>
        </is>
      </c>
      <c r="F34" s="186" t="inlineStr">
        <is>
          <t>Tragacanth, carbomer, methylcellulose</t>
        </is>
      </c>
      <c r="G34" s="186" t="inlineStr">
        <is>
          <t>Carbomer, methylcellulose, hydroxypropyl cellulose</t>
        </is>
      </c>
      <c r="H34" s="186" t="inlineStr">
        <is>
          <t>Pectin, guar gum, carbomer</t>
        </is>
      </c>
      <c r="I34" s="186" t="inlineStr">
        <is>
          <t>Tragacanth, carboxymethylcellulose, carbomer</t>
        </is>
      </c>
      <c r="J34" s="185" t="n">
        <v>5</v>
      </c>
      <c r="K34" s="186" t="inlineStr">
        <is>
          <t>✅ คำตอบที่ถูกต้อง: ข้อ จ. Tragacanth, carboxymethylcellulose, carbomer
🎯 ทำไมข้อนี้ถึงถูก:
เฉลยข้อ จ ตาม
🔍 ข้ออื่นผิดเพราะอะไร:
• ข้อ ก. (Sodium alginate, bentonite, methylcellulose): Sodium alginate, bentonite, methylcellulose ไม่ตรงกับข้อบ่งใช้หรือหลักวิชาการตามที่โจทย์กำหนด
• ข้อ ข. (Tragacanth, carbomer, methylcellulose): Tragacanth, carbomer, methylcellulose ไม่ตรงกับข้อบ่งใช้หรือหลักวิชาการตามที่โจทย์กำหนด
• ข้อ ค. (Carbomer, methylcellulose, hydroxypropyl cellulose): Carbomer, methylcellulose, hydroxypropyl cellulose ไม่ตรงกับข้อบ่งใช้หรือหลักวิชาการตามที่โจทย์กำหนด
• ข้อ ง. (Pectin, guar gum, carbomer): Pectin, guar gum, carbomer ไม่ตรงกับข้อบ่งใช้หรือหลักวิชาการตามที่โจทย์กำหนด</t>
        </is>
      </c>
      <c r="L34" s="186" t="n"/>
      <c r="M34" s="186" t="inlineStr">
        <is>
          <t>Product Group 6: Solid Dosage Forms</t>
        </is>
      </c>
      <c r="N34" s="186" t="inlineStr">
        <is>
          <t>6.1 Tablet Manufacturing</t>
        </is>
      </c>
      <c r="O34" s="185" t="inlineStr">
        <is>
          <t>Product</t>
        </is>
      </c>
      <c r="P34" s="186" t="inlineStr">
        <is>
          <t>ข้อ 155 Pharma Plus เล่มม่วง (เฉลยข้อ จ)</t>
        </is>
      </c>
      <c r="Q34" s="185" t="inlineStr">
        <is>
          <t>แบบฝึกหัด</t>
        </is>
      </c>
      <c r="R34" s="185" t="inlineStr">
        <is>
          <t>เล่มม่วง</t>
        </is>
      </c>
      <c r="S34" s="185" t="n"/>
    </row>
    <row r="35" ht="24" customHeight="1" s="49">
      <c r="A35" s="185" t="n">
        <v>33</v>
      </c>
      <c r="B35" s="186" t="n"/>
      <c r="C35" s="186" t="inlineStr">
        <is>
          <t>สาร polymer ตัวใดนิยมใช้ในการทำ film coat tablet</t>
        </is>
      </c>
      <c r="D35" s="186" t="n"/>
      <c r="E35" s="186" t="inlineStr">
        <is>
          <t>HPMC</t>
        </is>
      </c>
      <c r="F35" s="186" t="inlineStr">
        <is>
          <t>CMC</t>
        </is>
      </c>
      <c r="G35" s="186" t="inlineStr">
        <is>
          <t>Polymeric methacrylates</t>
        </is>
      </c>
      <c r="H35" s="186" t="inlineStr">
        <is>
          <t>Carbopol</t>
        </is>
      </c>
      <c r="I35" s="186" t="inlineStr">
        <is>
          <t>Veegum</t>
        </is>
      </c>
      <c r="J35" s="185" t="n">
        <v>1</v>
      </c>
      <c r="K35" s="186" t="inlineStr">
        <is>
          <t>✅ คำตอบที่ถูกต้อง: ข้อ ก. HPMC
🎯 ทำไมข้อนี้ถึงถูก:
HPMC: (Hydroxypropyl methylcellulose) เป็น polymer มาตรฐานที่นิยมใช้มากที่สุดในการทำ film coating เนื่องจากละลายน้ำได้ดี ให้ฟิล์มที่ยืดหยุ่นและมีความคงตัวสูง
USP/NF, British Pharmacopoeia (BP) และ Remington: The Science and Practice of Pharmacy (หัวข้อ Tablet Coating)
🔍 ข้ออื่นผิดเพราะอะไร:
• ข้อ ข. (CMC): CMC ไม่ตรงกับข้อบ่งใช้หรือหลักวิชาการตามที่โจทย์กำหนด
• ข้อ ค. (Polymeric methacrylates): Polymeric methacrylates ไม่ตรงกับข้อบ่งใช้หรือหลักวิชาการตามที่โจทย์กำหนด
• ข้อ ง. (Carbopol): Carbopol ไม่ตรงกับข้อบ่งใช้หรือหลักวิชาการตามที่โจทย์กำหนด
• ข้อ จ. (Veegum): Veegum ไม่ตรงกับข้อบ่งใช้หรือหลักวิชาการตามที่โจทย์กำหนด</t>
        </is>
      </c>
      <c r="L35" s="186" t="n"/>
      <c r="M35" s="186" t="inlineStr">
        <is>
          <t>Product Group 6: Solid Dosage Forms</t>
        </is>
      </c>
      <c r="N35" s="186" t="inlineStr">
        <is>
          <t>6.3 Tablet Coating</t>
        </is>
      </c>
      <c r="O35" s="185" t="inlineStr">
        <is>
          <t>Product</t>
        </is>
      </c>
      <c r="P35" s="186" t="inlineStr">
        <is>
          <t>ข้อ 163 Pharma Plus เล่มม่วง (เฉลยข้อ ก)</t>
        </is>
      </c>
      <c r="Q35" s="185" t="inlineStr">
        <is>
          <t>แบบฝึกหัด</t>
        </is>
      </c>
      <c r="R35" s="185" t="inlineStr">
        <is>
          <t>เล่มม่วง</t>
        </is>
      </c>
      <c r="S35" s="185" t="n"/>
    </row>
    <row r="36" ht="24" customHeight="1" s="49">
      <c r="A36" s="185" t="n">
        <v>34</v>
      </c>
      <c r="B36" s="186" t="n"/>
      <c r="C36" s="186" t="inlineStr">
        <is>
          <t>ข้อใดกล่าวผิดเกี่ยวกับยารูปแบบเม็ด</t>
        </is>
      </c>
      <c r="D36" s="186" t="n"/>
      <c r="E36" s="186" t="inlineStr">
        <is>
          <t>การเตรียมยา solution ทำได้โดยการใช้ตัวทำละลายร่วมที่เป็น organic solvent เพื่อช่วยละลาย</t>
        </is>
      </c>
      <c r="F36" s="186" t="inlineStr">
        <is>
          <t>ยารูปแบบ solution มักมีค่าความต้านทานการไหลและแรงตึงผิวภายในสารละลายใกล้เคียงกับน้ำ</t>
        </is>
      </c>
      <c r="G36" s="186" t="inlineStr">
        <is>
          <t>Suspension ใช้เป็นยาฉีดเข้าหลอดเลือดได้ ถ้าขนาดอนุภาคเล็กมากๆ</t>
        </is>
      </c>
      <c r="H36" s="186" t="inlineStr">
        <is>
          <t>Emulsion ใช้เป็นอาหารทางหลอดเลือดดำได้แต่ควรเป็นการเตรียมใหม่ๆ</t>
        </is>
      </c>
      <c r="I36" s="186" t="inlineStr">
        <is>
          <t>การลดความเจ็บปวดเมื่อฉีดทำได้โดยเติมสารบางชนิดเช่น buffer</t>
        </is>
      </c>
      <c r="J36" s="185" t="n">
        <v>1</v>
      </c>
      <c r="K36" s="186" t="inlineStr">
        <is>
          <t>✅ คำตอบที่ถูกต้อง: ข้อ ก. การเตรียมยา solution ทำได้โดยการใช้ตัวทำละลายร่วมที่เป็น organic solvent เพื่อช่วยละลาย
🎯 ทำไมข้อนี้ถึงถูก:
Suspension ห้ามฉีดเข้าหลอดเลือดดำ (IV) เด็ดขาด เนื่องจากจะทำให้อนุภาคไปอุดตันเส้นเลือดฝอย (embolism) แม้จะมีขนาดเล็กมากก็ตาม
USP/NF, British Pharmacopoeia (BP) และ Remington: The Science and Practice of Pharmacy (หัวข้อ Tablet Manufacturing)
🔍 ข้ออื่นผิดเพราะอะไร:
• ข้อ ข. (ยารูปแบบ solution มักมีค่าความต้านทานการไหลและแรงตึงผิวภายในสารละลายใกล้เคียงกับน้ำ): ยารูปแบบ solution มักมีค่าความต้านทานการไหลและแรงตึงผิวภายในสารละลายใกล้เคียงกับน้ำ ไม่ตรงกับข้อบ่งใช้หรือหลักวิชาการตามที่โจทย์กำหนด
• ข้อ ค. (Suspension ใช้เป็นยาฉีดเข้าหลอดเลือดได้ ถ้าขนาดอนุภาคเล็กมากๆ): Suspension ใช้เป็นยาฉีดเข้าหลอดเลือดได้ ถ้าขนาดอนุภาคเล็กมากๆ ไม่ตรงกับข้อบ่งใช้หรือหลักวิชาการตามที่โจทย์กำหนด
• ข้อ ง. (Emulsion ใช้เป็นอาหารทางหลอดเลือดดำได้แต่ควรเป็นการเตรียมใหม่ๆ): Emulsion ใช้เป็นอาหารทางหลอดเลือดดำได้แต่ควรเป็นการเตรียมใหม่ๆ ไม่ตรงกับข้อบ่งใช้หรือหลักวิชาการตามที่โจทย์กำหนด
• ข้อ จ. (การลดความเจ็บปวดเมื่อฉีดทำได้โดยเติมสารบางชนิดเช่น buffer): การลดความเจ็บปวดเมื่อฉีดทำได้โดยเติมสารบางชนิดเช่น buffer ไม่ตรงกับข้อบ่งใช้หรือหลักวิชาการตามที่โจทย์กำหนด</t>
        </is>
      </c>
      <c r="L36" s="186" t="n"/>
      <c r="M36" s="186" t="inlineStr">
        <is>
          <t>Product Group 6: Solid Dosage Forms</t>
        </is>
      </c>
      <c r="N36" s="186" t="inlineStr">
        <is>
          <t>6.1 Tablet Manufacturing</t>
        </is>
      </c>
      <c r="O36" s="185" t="inlineStr">
        <is>
          <t>Product</t>
        </is>
      </c>
      <c r="P36" s="186" t="inlineStr">
        <is>
          <t>ข้อ 164 Pharma Plus เล่มม่วง (เฉลยข้อ ไมมีคำตอบ)</t>
        </is>
      </c>
      <c r="Q36" s="185" t="inlineStr">
        <is>
          <t>แบบฝึกหัด</t>
        </is>
      </c>
      <c r="R36" s="185" t="inlineStr">
        <is>
          <t>เล่มม่วง</t>
        </is>
      </c>
      <c r="S36" s="185" t="n"/>
    </row>
    <row r="37" ht="24" customHeight="1" s="49">
      <c r="A37" s="185" t="n">
        <v>35</v>
      </c>
      <c r="B37" s="186" t="n"/>
      <c r="C37" s="186" t="inlineStr">
        <is>
          <t>ข้อใดถูกต้องที่สุดเกี่ยวกับ tonicity ของยาฉีด</t>
        </is>
      </c>
      <c r="D37" s="186" t="n"/>
      <c r="E37" s="186" t="inlineStr">
        <is>
          <t>จัดเป็น colligative property</t>
        </is>
      </c>
      <c r="F37" s="186" t="inlineStr">
        <is>
          <t>สามารถปรับได้โดยเติมสารบางชนิด เช่น phosphate acetate ซึ่งนิยมมาก</t>
        </is>
      </c>
      <c r="G37" s="186" t="inlineStr">
        <is>
          <t>การฉีด hypertonic solution ก่อให้เกิด cell lysis ได้</t>
        </is>
      </c>
      <c r="H37" s="186" t="inlineStr">
        <is>
          <t>การฉีดยา isotonic ต่อระบบเลือด มักเป็น isotonic ต่อเนื้อเยื่ออื่นด้วย</t>
        </is>
      </c>
      <c r="I37" s="186" t="inlineStr">
        <is>
          <t>Normal saline เป็นทั้ง isotonic และ iso-osmotic</t>
        </is>
      </c>
      <c r="J37" s="185" t="n">
        <v>5</v>
      </c>
      <c r="K37" s="186" t="inlineStr">
        <is>
          <t>✅ คำตอบที่ถูกต้อง: ข้อ จ. Normal saline เป็นทั้ง isotonic และ iso-osmotic
🎯 ทำไมข้อนี้ถึงถูก:
Normal saline (0.9% NaCl) มีความเข้มข้นที่ทำให้จุดเยือกแข็งลดลงเท่ากับเลือด (-0.52 °C) จึงเป็นทั้ง isotonic และ iso-osmotic
USP/NF, British Pharmacopoeia (BP) และ Remington: The Science and Practice of Pharmacy (หัวข้อ Tablet Manufacturing)
🔍 ข้ออื่นผิดเพราะอะไร:
• ข้อ ก. (จัดเป็น colligative property): จัดเป็น colligative property ไม่ตรงกับข้อบ่งใช้หรือหลักวิชาการตามที่โจทย์กำหนด
• ข้อ ข. (สามารถปรับได้โดยเติมสารบางชนิด เช่น phosphate acetate ซึ่งนิยมมาก): สามารถปรับได้โดยเติมสารบางชนิด เช่น phosphate acetate ซึ่งนิยมมาก ไม่ตรงกับข้อบ่งใช้หรือหลักวิชาการตามที่โจทย์กำหนด
• ข้อ ค. (การฉีด hypertonic solution ก่อให้เกิด cell lysis ได้): การฉีด hypertonic solution ก่อให้เกิด cell lysis ได้ ไม่ตรงกับข้อบ่งใช้หรือหลักวิชาการตามที่โจทย์กำหนด
• ข้อ ง. (การฉีดยา isotonic ต่อระบบเลือด มักเป็น isotonic ต่อเนื้อเยื่ออื่นด้วย): การฉีดยา isotonic ต่อระบบเลือด มักเป็น isotonic ต่อเนื้อเยื่ออื่นด้วย ไม่ตรงกับข้อบ่งใช้หรือหลักวิชาการตามที่โจทย์กำหนด</t>
        </is>
      </c>
      <c r="L37" s="186" t="n"/>
      <c r="M37" s="186" t="inlineStr">
        <is>
          <t>Product Group 6: Solid Dosage Forms</t>
        </is>
      </c>
      <c r="N37" s="186" t="inlineStr">
        <is>
          <t>6.1 Tablet Manufacturing</t>
        </is>
      </c>
      <c r="O37" s="185" t="inlineStr">
        <is>
          <t>Product</t>
        </is>
      </c>
      <c r="P37" s="186" t="inlineStr">
        <is>
          <t>ข้อ 165 Pharma Plus เล่มม่วง (เฉลยข้อ จ)</t>
        </is>
      </c>
      <c r="Q37" s="185" t="inlineStr">
        <is>
          <t>แบบฝึกหัด</t>
        </is>
      </c>
      <c r="R37" s="185" t="inlineStr">
        <is>
          <t>เล่มม่วง</t>
        </is>
      </c>
      <c r="S37" s="185" t="n"/>
    </row>
    <row r="38" ht="24" customHeight="1" s="49">
      <c r="A38" s="185" t="n">
        <v>36</v>
      </c>
      <c r="B38" s="186" t="n"/>
      <c r="C38" s="186" t="inlineStr">
        <is>
          <t>การรักษาโรคมาลาเรีย แพทย์์ลงท่านใช้ยา tetracycline ร่วมกับ quinine สำหรับผู้ป่วยที่ติดเชื้อมาลาเรียที่ดื้อยาหลายชนิด สารเจือจาง (diluent) ในการตั้งสูตรตำรับยาแคปซูลชนิดแข็งของ tetracycline 250 mg
สารเจือจาง (diluent) ในการตั้งสูตรตำรับยาแคปซูลชนิดแข็งของ tetracycline 250 mg</t>
        </is>
      </c>
      <c r="D38" s="186" t="n"/>
      <c r="E38" s="186" t="inlineStr">
        <is>
          <t>Spray dried lactose</t>
        </is>
      </c>
      <c r="F38" s="186" t="inlineStr">
        <is>
          <t>Microcrystalline cellulose</t>
        </is>
      </c>
      <c r="G38" s="186" t="inlineStr">
        <is>
          <t>Tapioca starch</t>
        </is>
      </c>
      <c r="H38" s="186" t="inlineStr">
        <is>
          <t>Dibasic calcium phosphate</t>
        </is>
      </c>
      <c r="I38" s="186" t="inlineStr">
        <is>
          <t>Mannitol</t>
        </is>
      </c>
      <c r="J38" s="185" t="n">
        <v>1</v>
      </c>
      <c r="K38" s="186" t="inlineStr">
        <is>
          <t>✅ คำตอบที่ถูกต้อง: ข้อ ก. Spray dried lactose
🎯 ทำไมข้อนี้ถึงถูก:
Tetracycline เกิดปฏิกิริยากับ calcium salt เกิดเป็น chelate ที่ดูดซึมไม่ได้ ดังนั้นจึงห้ามใช้ Dibasic calcium phosphate เป็นสารเจือจางร่วมกับ tetracycline
เป็น Diluent / Filler ยอดนิยม ละลายน้ำได้ดี ให้ mouthfeel ที่ดี แต่เกิด Maillard reaction (เม็ดยาเปลี่ยนเป็นสีน้ำตาล) เมื่อผสมกับ primary amine drugs
USP/NF, British Pharmacopoeia (BP) และ Remington: The Science and Practice of Pharmacy (หัวข้อ Hard &amp; Soft Gelatin Capsules)
🔍 ข้ออื่นผิดเพราะอะไร:
• ข้อ ข. (Microcrystalline cellulose): MCC (Avicel) เป็น direct compression excipient ที่มี excellent compressibility และ disintegrant properties ใช้ใน tablet/capsule formulation
• ข้อ ค. (Tapioca starch): Tapioca starch ไม่ตรงกับข้อบ่งใช้หรือหลักวิชาการตามที่โจทย์กำหนด
• ข้อ ง. (Dibasic calcium phosphate): Dibasic calcium phosphate ไม่ตรงกับข้อบ่งใช้หรือหลักวิชาการตามที่โจทย์กำหนด
• ข้อ จ. (Mannitol): เป็น Diluent ชนิด non-hygroscopic ให้ negative heat of solution (รู้สึกเย็นในปาก) นิยมใช้ใน chewable tablets และ orally disintegrating tablets (ODTs)</t>
        </is>
      </c>
      <c r="L38" s="186" t="n"/>
      <c r="M38" s="186" t="inlineStr">
        <is>
          <t>Product Group 6: Solid Dosage Forms</t>
        </is>
      </c>
      <c r="N38" s="186" t="inlineStr">
        <is>
          <t>6.4 Hard &amp; Soft Gelatin Capsules</t>
        </is>
      </c>
      <c r="O38" s="185" t="inlineStr">
        <is>
          <t>Product</t>
        </is>
      </c>
      <c r="P38" s="186" t="inlineStr">
        <is>
          <t>ข้อ 166 Pharma Plus เล่มม่วง (เฉลยข้อ ก)</t>
        </is>
      </c>
      <c r="Q38" s="185" t="inlineStr">
        <is>
          <t>แบบฝึกหัด</t>
        </is>
      </c>
      <c r="R38" s="185" t="inlineStr">
        <is>
          <t>เล่มม่วง</t>
        </is>
      </c>
      <c r="S38" s="185" t="n"/>
    </row>
    <row r="39" ht="24" customHeight="1" s="49">
      <c r="A39" s="185" t="n">
        <v>37</v>
      </c>
      <c r="B39" s="186" t="inlineStr">
        <is>
          <t>โรงงานผลิตยาแห่งหนึ่งใช้เครื่องบรรจุแคปซูลกึ่งอัตโนมัติ มีกำลังการผลิตต่ำ (ประมาณ 20000 แคปซูลต่อวัน) และบรรจุได้เฉพาะผงยาเท่านั้น สูตรตำรับยาแคปซูลชนิดแข็งดังกล่าว ควรมีคุณสมบัติที่สำคัญดังต่อไปนี้ ยกเว้น</t>
        </is>
      </c>
      <c r="C39" s="186" t="inlineStr">
        <is>
          <t>สูตรตำรับยาแคปซูลชนิดแข็งดังกล่าว ควรมีคุณสมบัติที่สำคัญดังต่อไปนี้ ยกเว้น</t>
        </is>
      </c>
      <c r="D39" s="186" t="n"/>
      <c r="E39" s="186" t="inlineStr">
        <is>
          <t>ผงยามีการกระจายขนาดอนุภาคในช่วงแคบ</t>
        </is>
      </c>
      <c r="F39" s="186" t="inlineStr">
        <is>
          <t>ผงยามีค่า angle of repose ต่ำ</t>
        </is>
      </c>
      <c r="G39" s="186" t="inlineStr">
        <is>
          <t>สารเจือจางมีความหนาแน่นใกล้เคียงตัวยาสำคัญ</t>
        </is>
      </c>
      <c r="H39" s="186" t="inlineStr">
        <is>
          <t>ปริมาณของตัวยาและสารช่วยรวมกัน ควรบรรจุขอบ body ของเปลือก capsule ได้เต็มหรือเกือบเต็ม</t>
        </is>
      </c>
      <c r="I39" s="186" t="inlineStr">
        <is>
          <t>สารช่วยการไหลที่ใช้มีคุณสมบัติเป็น true lubricant มากกว่า glidant</t>
        </is>
      </c>
      <c r="J39" s="185" t="n">
        <v>5</v>
      </c>
      <c r="K39" s="186" t="inlineStr">
        <is>
          <t>✅ คำตอบที่ถูกต้อง: ข้อ จ. สารช่วยการไหลที่ใช้มีคุณสมบัติเป็น true lubricant มากกว่า glidant
🎯 ทำไมข้อนี้ถึงถูก:
เครื่องบรรจุแคปซูลกึ่งอัตโนมัติอาศัยการไหลที่ดีของผงยา จึงต้องการสารช่วยการไหลที่มีคุณสมบัติเป็น glidant (ลดแรงเสียดทานระหว่างอนุภาค) มากกว่า lubricant
USP/NF, British Pharmacopoeia (BP) และ Remington: The Science and Practice of Pharmacy (หัวข้อ Hard &amp; Soft Gelatin Capsules)
🔍 ข้ออื่นผิดเพราะอะไร:
• ข้อ ก. (ผงยามีการกระจายขนาดอนุภาคในช่วงแคบ): ผงยามีการกระจายขนาดอนุภาคในช่วงแคบ ไม่ตรงกับข้อบ่งใช้หรือหลักวิชาการตามที่โจทย์กำหนด
• ข้อ ข. (ผงยามีค่า angle of repose ต่ำ): ผงยามีค่า angle of repose ต่ำ ไม่ตรงกับข้อบ่งใช้หรือหลักวิชาการตามที่โจทย์กำหนด
• ข้อ ค. (สารเจือจางมีความหนาแน่นใกล้เคียงตัวยาสำคัญ): สารเจือจางมีความหนาแน่นใกล้เคียงตัวยาสำคัญ ไม่ตรงกับข้อบ่งใช้หรือหลักวิชาการตามที่โจทย์กำหนด
• ข้อ ง. (ปริมาณของตัวยาและสารช่วยรวมกัน ควรบรรจุขอบ body ของเปลือก capsule ได้เต็มหรือเกือบเต็ม): ปริมาณของตัวยาและสารช่วยรวมกัน ควรบรรจุขอบ body ของเปลือก capsule ได้เต็มหรือเกือบเต็ม ไม่ตรงกับข้อบ่งใช้หรือหลักวิชาการตามที่โจทย์กำหนด</t>
        </is>
      </c>
      <c r="L39" s="186" t="n"/>
      <c r="M39" s="186" t="inlineStr">
        <is>
          <t>Product Group 6: Solid Dosage Forms</t>
        </is>
      </c>
      <c r="N39" s="186" t="inlineStr">
        <is>
          <t>6.4 Hard &amp; Soft Gelatin Capsules</t>
        </is>
      </c>
      <c r="O39" s="185" t="inlineStr">
        <is>
          <t>Product</t>
        </is>
      </c>
      <c r="P39" s="186" t="inlineStr">
        <is>
          <t>ข้อ 167 Pharma Plus เล่มม่วง (เฉลยข้อ จ)</t>
        </is>
      </c>
      <c r="Q39" s="185" t="inlineStr">
        <is>
          <t>แบบฝึกหัด</t>
        </is>
      </c>
      <c r="R39" s="185" t="inlineStr">
        <is>
          <t>เล่มม่วง</t>
        </is>
      </c>
      <c r="S39" s="185" t="n"/>
    </row>
    <row r="40" ht="24" customHeight="1" s="49">
      <c r="A40" s="185" t="n">
        <v>38</v>
      </c>
      <c r="B40" s="186" t="inlineStr">
        <is>
          <t>การทดสอบการละลาย (Dissolution test) ของยาเม็ด Warfarin ขนาด 5 mg ตามเภสัชตำรับ USP กำหนดค่า Q = 80% ที่เวลา 30 นาที ในขั้นที่ 1 (Stage 1: n = 6) พบปริมาณยาที่ละลายได้ในแต่ละเม็ด ได้แก่ 4.25 mg, 4.00 mg, 4.50 mg, 4.50 mg, 5.25 mg และ 4.70 mg</t>
        </is>
      </c>
      <c r="C40" s="186" t="inlineStr">
        <is>
          <t>จากข้อมูลข้างต้น ข้อใดสรุปผลการทดสอบการละลายในขั้น S1 ได้ถูกต้องตามเกณฑ์เภสัชตำรับ USP</t>
        </is>
      </c>
      <c r="D40" s="186" t="n"/>
      <c r="E40" s="186" t="inlineStr">
        <is>
          <t>ผ่านการทดสอบในขั้น S1 ทั้งหกเม็ด</t>
        </is>
      </c>
      <c r="F40" s="186" t="inlineStr">
        <is>
          <t>ไม่ผ่านเกณฑ์ S1 เนื่องจากมี 3 เม็ดต่ำกว่าเกณฑ์ Q</t>
        </is>
      </c>
      <c r="G40" s="186" t="inlineStr">
        <is>
          <t>ไม่ผ่านเกณฑ์ S1 เนื่องจากมี 1 เม็ด (4.00 mg) ต่ำกว่าเกณฑ์ Q + 5% (4.25 mg)</t>
        </is>
      </c>
      <c r="H40" s="186" t="inlineStr">
        <is>
          <t>ผ่านการทดสอบในขั้น S1 และไม่ต้องทำการทดสอบต่อในขั้น S2</t>
        </is>
      </c>
      <c r="I40" s="186" t="inlineStr">
        <is>
          <t>ไม่ผ่านเกณฑ์ S1 และต้องทดสอบต่อในขั้น S2 โดยใช้ยาเพิ่มอีก 12 เม็ด</t>
        </is>
      </c>
      <c r="J40" s="185" t="n">
        <v>3</v>
      </c>
      <c r="K40" s="186" t="inlineStr">
        <is>
          <t>✅ คำตอบที่ถูกต้อง: ข้อ ค. ไม่ผ่านเกณฑ์ S1 เนื่องจากมี 1 เม็ด (4.00 mg) ต่ำกว่าเกณฑ์ Q + 5% (4.25 mg)
🎯 ทำไมข้อนี้ถึงถูก:
ตามเกณฑ์มาตรฐาน USP &lt;711&gt; Dissolution ในขั้นที่ 1 (Stage 1: n = 6 เม็ด) กำหนดว่า แต่ละหน่วยต้องละลายได้ไม่น้อยกว่า Q + 5% (Each unit is not less than Q + 5%)
สำหรับ Warfarin 5 mg กำหนด Q = 80% ดังนั้น Q + 5% = 85% ของปริมาณที่ระบุบนฉลาก คิดเป็น 5 mg × 85% = 4.25 mg
จากผลการทดสอบ: มี 1 เม็ดที่ได้ 4.00 mg (คิดเป็น 80.0%) ซึ่งน้อยกว่า 4.25 mg (85%) จึงไม่ผ่านเกณฑ์ S1 และต้องทดสอบต่อในขั้น S2 โดยใช้ยาเพิ่มอีก 6 เม็ด
🔍 ข้ออื่นผิดเพราะอะไร:
• ข้อ ก.: แปลผลผิดพลาด เนื่องจากมี 1 เม็ดได้เพียง 4.00 mg ซึ่งไม่ถึงเกณฑ์ 4.25 mg (Q + 5%)
• ข้อ ข.: แปลผลผิดพลาด เนื่องจากเกณฑ์ S1 ใช้ Q + 5% ไม่ใช่ Q และมีเม็ดที่ตกเกณฑ์เพียง 1 เม็ดเท่านั้น
• ข้อ ง.: แปลผลผิดพลาด เนื่องจากรุ่นการผลิตนี้ยังไม่ผ่านเกณฑ์ จึงจำเป็นต้องทดสอบต่อในขั้น S2
• ข้อ จ.: แปลผลผิดพลาด เนื่องจากในขั้น S2 กำหนดให้ทดสอบตัวอย่างยาเพิ่มอีก 6 เม็ด (ไม่ใช่ 12 เม็ด)</t>
        </is>
      </c>
      <c r="L40" s="186" t="n"/>
      <c r="M40" s="186" t="inlineStr">
        <is>
          <t>Product Group 6: Solid Dosage Forms</t>
        </is>
      </c>
      <c r="N40" s="186" t="inlineStr">
        <is>
          <t>6.1 Tablet Manufacturing</t>
        </is>
      </c>
      <c r="O40" s="185" t="inlineStr">
        <is>
          <t>Product</t>
        </is>
      </c>
      <c r="P40" s="186" t="inlineStr">
        <is>
          <t>ข้อ 180 Pharma Plus เล่มม่วง (เฉลยข้อ )</t>
        </is>
      </c>
      <c r="Q40" s="185" t="inlineStr">
        <is>
          <t>แบบฝึกหัด</t>
        </is>
      </c>
      <c r="R40" s="185" t="inlineStr">
        <is>
          <t>เล่มม่วง</t>
        </is>
      </c>
      <c r="S40" s="185" t="n"/>
    </row>
    <row r="41" ht="24" customHeight="1" s="49">
      <c r="A41" s="185" t="n">
        <v>39</v>
      </c>
      <c r="B41" s="186" t="n"/>
      <c r="C41" s="186" t="inlineStr">
        <is>
          <t>ยาของบริษัทใดมีความสามารถในการละลายน้ำที่ดีกว่ากัน</t>
        </is>
      </c>
      <c r="D41" s="186" t="n"/>
      <c r="E41" s="186" t="inlineStr">
        <is>
          <t>ยาของบริษัท A ละลายน้ำได้ดีกว่า บริษัท B เนื่องจากมี lactose ทำให้ละลายน้ำได้ดีกว่า</t>
        </is>
      </c>
      <c r="F41" s="186" t="inlineStr">
        <is>
          <t>ยาของบริษัท A ละลายน้ำได้ดีกว่า บริษัท B เนื่องจากมีปริมาณ magnesium stearate มากกว่า</t>
        </is>
      </c>
      <c r="G41" s="186" t="inlineStr">
        <is>
          <t>ยาของบริษัท B ละลายน้ำได้ดีกว่า บริษัท A เนื่องจากมี microcrystalline cellulose ช่วยในการละลาย</t>
        </is>
      </c>
      <c r="H41" s="186" t="inlineStr">
        <is>
          <t>ยาของบริษัท B ละลายน้ำได้ดีกว่า บริษัท A เนื่องจากมี sodium lauryl sulfate เป็น wetting agent</t>
        </is>
      </c>
      <c r="I41" s="186" t="inlineStr">
        <is>
          <t>ยาของบริษัท A และ B ละลายน้ำได้เท่ากันเนื่องจากยา allopurinol มีคุณสมบัติละลายน้ำได้น้อยอยู่แล้ว</t>
        </is>
      </c>
      <c r="J41" s="185" t="n">
        <v>1</v>
      </c>
      <c r="K41" s="186" t="inlineStr">
        <is>
          <t>✅ คำตอบที่ถูกต้อง: ข้อ ก. ยาของบริษัท A ละลายน้ำได้ดีกว่า บริษัท B เนื่องจากมี lactose ทำให้ละลายน้ำได้ดีกว่า
🎯 ทำไมข้อนี้ถึงถูก:
Sodium lauryl sulfate (SLS) ทำหน้าที่เป็น wetting agent (สารลดแรงตึงผิว) ช่วยลดมุมสัมผัสระหว่างของแข็งกับน้ำ ทำให้ตัวยาละลายน้ำได้ดีขึ้น
เป็น Diluent / Filler ยอดนิยม ละลายน้ำได้ดี ให้ mouthfeel ที่ดี แต่เกิด Maillard reaction (เม็ดยาเปลี่ยนเป็นสีน้ำตาล) เมื่อผสมกับ primary amine drugs
USP/NF, British Pharmacopoeia (BP) และ Remington: The Science and Practice of Pharmacy (หัวข้อ Tablet Manufacturing)
🔍 ข้ออื่นผิดเพราะอะไร:
• ข้อ ข. (ยาของบริษัท A ละลายน้ำได้ดีกว่า บริษัท B เนื่องจากมีปริมาณ magnesium stearate มากกว่า):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(ยาของบริษัท B ละลายน้ำได้ดีกว่า บริษัท A เนื่องจากมี microcrystalline cellulose ช่วยในการละลาย): MCC (Avicel) เป็น direct compression excipient ที่มี excellent compressibility และ disintegrant properties ใช้ใน tablet/capsule formulation
• ข้อ ง. (ยาของบริษัท B ละลายน้ำได้ดีกว่า บริษัท A เนื่องจากมี sodium lauryl sulfate เป็น wetting agent): ยาของบริษัท B ละลายน้ำได้ดีกว่า บริษัท A เนื่องจากมี sodium lauryl sulfate เป็น wetting agent ไม่ตรงกับข้อบ่งใช้หรือหลักวิชาการตามที่โจทย์กำหนด
• ข้อ จ. (ยาของบริษัท A และ B ละลายน้ำได้เท่ากันเนื่องจากยา allopurinol มีคุณสมบัติละลายน้ำได้น้อยอยู่แล้ว): เป็น Xanthine Oxidase Inhibitor สำหรับ Urate-Lowering Therapy (ULT) ระยะยาว ห้ามเริ่มใช้ขณะ acute gout flare กำเริบเฉียบพลัน และต้องระวัง severe cutaneous ADR (SCARs) โดยเฉพาะผู้ที่มี HLA-B58:01</t>
        </is>
      </c>
      <c r="L41" s="186" t="n"/>
      <c r="M41" s="186" t="inlineStr">
        <is>
          <t>Product Group 6: Solid Dosage Forms</t>
        </is>
      </c>
      <c r="N41" s="186" t="inlineStr">
        <is>
          <t>6.1 Tablet Manufacturing</t>
        </is>
      </c>
      <c r="O41" s="185" t="inlineStr">
        <is>
          <t>Product</t>
        </is>
      </c>
      <c r="P41" s="186" t="inlineStr">
        <is>
          <t>ข้อ 181 Pharma Plus เล่มม่วง (เฉลยข้อ )</t>
        </is>
      </c>
      <c r="Q41" s="185" t="inlineStr">
        <is>
          <t>แบบฝึกหัด</t>
        </is>
      </c>
      <c r="R41" s="185" t="inlineStr">
        <is>
          <t>เล่มม่วง</t>
        </is>
      </c>
      <c r="S41" s="185" t="n"/>
    </row>
    <row r="42" ht="24" customHeight="1" s="49">
      <c r="A42" s="185" t="n">
        <v>40</v>
      </c>
      <c r="B42" s="186" t="n"/>
      <c r="C42" s="186" t="inlineStr">
        <is>
          <t>ยาเม็ดคุมกำเนิด ไม่ต้องทำการทดสอบตัวข้อใด (ตามมาตรฐานของ USP)</t>
        </is>
      </c>
      <c r="D42" s="186" t="n"/>
      <c r="E42" s="186" t="inlineStr">
        <is>
          <t>Dissolution</t>
        </is>
      </c>
      <c r="F42" s="186" t="inlineStr">
        <is>
          <t>Hardness</t>
        </is>
      </c>
      <c r="G42" s="186" t="inlineStr">
        <is>
          <t>Disintegration</t>
        </is>
      </c>
      <c r="H42" s="186" t="inlineStr">
        <is>
          <t>Content of Uniformity</t>
        </is>
      </c>
      <c r="I42" s="186" t="inlineStr">
        <is>
          <t>Percent labeled amount</t>
        </is>
      </c>
      <c r="J42" s="185" t="n">
        <v>2</v>
      </c>
      <c r="K42" s="186" t="inlineStr">
        <is>
          <t>✅ คำตอบที่ถูกต้อง: ข้อ ข. Hardness
🎯 ทำไมข้อนี้ถึงถูก:
ยาเม็ดคุมกำเนิด (Oral contraceptives) ซึ่งมีตัวยาสำคัญปริมาณน้อย มักจะต้องทดสอบ Content Uniformity และ Dissolution ตาม USP แต่ Hardness (ความแข็ง) ไม่มีกำหนดเป็นมาตรฐานบังคับอย่างเป็นทางการใน USP monograph ทุกตัวยา
USP/NF, British Pharmacopoeia (BP) และ Remington: The Science and Practice of Pharmacy (หัวข้อ Tablet Manufacturing)
🔍 ข้ออื่นผิดเพราะอะไร:
• ข้อ ก. (Dissolution): Dissolution ไม่ตรงกับข้อบ่งใช้หรือหลักวิชาการตามที่โจทย์กำหนด
• ข้อ ค. (Disintegration): Disintegration ไม่ตรงกับข้อบ่งใช้หรือหลักวิชาการตามที่โจทย์กำหนด
• ข้อ ง. (Content of Uniformity): Content of Uniformity ไม่ตรงกับข้อบ่งใช้หรือหลักวิชาการตามที่โจทย์กำหนด
• ข้อ จ. (Percent labeled amount): Percent labeled amount ไม่ตรงกับข้อบ่งใช้หรือหลักวิชาการตามที่โจทย์กำหนด</t>
        </is>
      </c>
      <c r="L42" s="186" t="n"/>
      <c r="M42" s="186" t="inlineStr">
        <is>
          <t>Product Group 6: Solid Dosage Forms</t>
        </is>
      </c>
      <c r="N42" s="186" t="inlineStr">
        <is>
          <t>6.1 Tablet Manufacturing</t>
        </is>
      </c>
      <c r="O42" s="185" t="inlineStr">
        <is>
          <t>Product</t>
        </is>
      </c>
      <c r="P42" s="186" t="inlineStr">
        <is>
          <t>ข้อ 182 Pharma Plus เล่มม่วง (เฉลยข้อ ข)</t>
        </is>
      </c>
      <c r="Q42" s="185" t="inlineStr">
        <is>
          <t>แบบฝึกหัด</t>
        </is>
      </c>
      <c r="R42" s="185" t="inlineStr">
        <is>
          <t>เล่มม่วง</t>
        </is>
      </c>
      <c r="S42" s="185" t="n"/>
    </row>
    <row r="43" ht="24" customHeight="1" s="49">
      <c r="A43" s="185" t="n">
        <v>41</v>
      </c>
      <c r="B43" s="186" t="n"/>
      <c r="C43" s="186" t="inlineStr">
        <is>
          <t>ข้อใดผิดเกี่ยวกับการเตรียมยาเม็ดด้วยวิธีตอกอัดโดยตรง</t>
        </is>
      </c>
      <c r="D43" s="186" t="n"/>
      <c r="E43" s="186" t="inlineStr">
        <is>
          <t>เป็นวิธีที่สะดวกรวดเร็ว</t>
        </is>
      </c>
      <c r="F43" s="186" t="inlineStr">
        <is>
          <t>ไม่ใช้น้ำและความร้อนในการตอก</t>
        </is>
      </c>
      <c r="G43" s="186" t="inlineStr">
        <is>
          <t>ยาเม็ดที่ได้มีการกระจายของสีที่สม่ำเสมอกว่าการทำแกรนูลเปียก</t>
        </is>
      </c>
      <c r="H43" s="186" t="inlineStr">
        <is>
          <t>ยาที่ตอกควรมีคุณสมบัติในการไหลและยึดเกาะกันได้ดี</t>
        </is>
      </c>
      <c r="I43" s="186" t="inlineStr">
        <is>
          <t>สารช่วยควรไหลได้ดีและตอกอัดได้</t>
        </is>
      </c>
      <c r="J43" s="185" t="n">
        <v>3</v>
      </c>
      <c r="K43" s="186" t="inlineStr">
        <is>
          <t>✅ คำตอบที่ถูกต้อง: ข้อ ค. ยาเม็ดที่ได้มีการกระจายของสีที่สม่ำเสมอกว่าการทำแกรนูลเปียก
🎯 ทำไมข้อนี้ถึงถูก:
วิธีตอกอัดโดยตรง (Direct compression) มักมีปัญหาเรื่องการกระจายตัวของสี (Color segregation) ได้ง่ายกว่าวิธีแกรนูลเปียกเนื่องจากไม่มีขั้นตอนการละลายสีและเคลือบผงยาเหมือนการทำแกรนูล
USP/NF, British Pharmacopoeia (BP) และ Remington: The Science and Practice of Pharmacy (หัวข้อ Tablet Manufacturing)
🔍 ข้ออื่นผิดเพราะอะไร:
• ข้อ ก. (เป็นวิธีที่สะดวกรวดเร็ว): เป็นวิธีที่สะดวกรวดเร็ว ไม่ตรงกับข้อบ่งใช้หรือหลักวิชาการตามที่โจทย์กำหนด
• ข้อ ข. (ไม่ใช้น้ำและความร้อนในการตอก): ไม่ใช้น้ำและความร้อนในการตอก ไม่ตรงกับข้อบ่งใช้หรือหลักวิชาการตามที่โจทย์กำหนด
• ข้อ ง. (ยาที่ตอกควรมีคุณสมบัติในการไหลและยึดเกาะกันได้ดี): ยาที่ตอกควรมีคุณสมบัติในการไหลและยึดเกาะกันได้ดี ไม่ตรงกับข้อบ่งใช้หรือหลักวิชาการตามที่โจทย์กำหนด
• ข้อ จ. (สารช่วยควรไหลได้ดีและตอกอัดได้): สารช่วยควรไหลได้ดีและตอกอัดได้ ไม่ตรงกับข้อบ่งใช้หรือหลักวิชาการตามที่โจทย์กำหนด</t>
        </is>
      </c>
      <c r="L43" s="186" t="n"/>
      <c r="M43" s="186" t="inlineStr">
        <is>
          <t>Product Group 6: Solid Dosage Forms</t>
        </is>
      </c>
      <c r="N43" s="186" t="inlineStr">
        <is>
          <t>6.1 Tablet Manufacturing</t>
        </is>
      </c>
      <c r="O43" s="185" t="inlineStr">
        <is>
          <t>Product</t>
        </is>
      </c>
      <c r="P43" s="186" t="inlineStr">
        <is>
          <t>ข้อ 183 Pharma Plus เล่มม่วง (เฉลยข้อ ค)</t>
        </is>
      </c>
      <c r="Q43" s="185" t="inlineStr">
        <is>
          <t>แบบฝึกหัด</t>
        </is>
      </c>
      <c r="R43" s="185" t="inlineStr">
        <is>
          <t>เล่มม่วง</t>
        </is>
      </c>
      <c r="S43" s="185" t="n"/>
    </row>
    <row r="44" ht="24" customHeight="1" s="49">
      <c r="A44" s="185" t="n">
        <v>42</v>
      </c>
      <c r="B44" s="186" t="n"/>
      <c r="C44" s="186" t="inlineStr">
        <is>
          <t>การเตรียม clotrimazole ละลายน้ำได้น้อย จึงมีการเตรียมเป็น topical solution มีส่วนประกอบ Glyceryl alcohol, PEG400, Propylene glycol การทำให้สารละลายเป็นสารละลายใสทำอย่างไร</t>
        </is>
      </c>
      <c r="D44" s="186" t="n"/>
      <c r="E44" s="186" t="inlineStr">
        <is>
          <t>Cosolvency</t>
        </is>
      </c>
      <c r="F44" s="186" t="inlineStr">
        <is>
          <t>Complexation</t>
        </is>
      </c>
      <c r="G44" s="186" t="inlineStr">
        <is>
          <t>Micelle</t>
        </is>
      </c>
      <c r="H44" s="186" t="inlineStr">
        <is>
          <t>Liposome</t>
        </is>
      </c>
      <c r="I44" s="186" t="inlineStr">
        <is>
          <t>Crystallization</t>
        </is>
      </c>
      <c r="J44" s="185" t="n">
        <v>1</v>
      </c>
      <c r="K44" s="186" t="inlineStr">
        <is>
          <t>✅ คำตอบที่ถูกต้อง: ข้อ ก. Cosolvency
🎯 ทำไมข้อนี้ถึงถูก:
การใช้ตัวทำละลายร่วม (Cosolvents) เช่น Propylene glycol, PEG400 และ Glycerol ร่วมกับน้ำ จะช่วยเพิ่มการละลายของยาที่มีขั้วต่ำได้โดยกระบวนการ Cosolvency ทำให้ได้สารละลายใส
USP/NF, British Pharmacopoeia (BP) และ Remington: The Science and Practice of Pharmacy (หัวข้อ Tablet Manufacturing)
🔍 ข้ออื่นผิดเพราะอะไร:
• ข้อ ข. (Complexation): Complexation ไม่ตรงกับข้อบ่งใช้หรือหลักวิชาการตามที่โจทย์กำหนด
• ข้อ ค. (Micelle): Micelle ไม่ตรงกับข้อบ่งใช้หรือหลักวิชาการตามที่โจทย์กำหนด
• ข้อ ง. (Liposome): Liposome ไม่ตรงกับข้อบ่งใช้หรือหลักวิชาการตามที่โจทย์กำหนด
• ข้อ จ. (Crystallization): Crystallization ไม่ตรงกับข้อบ่งใช้หรือหลักวิชาการตามที่โจทย์กำหนด</t>
        </is>
      </c>
      <c r="L44" s="186" t="n"/>
      <c r="M44" s="186" t="inlineStr">
        <is>
          <t>Product Group 6: Solid Dosage Forms</t>
        </is>
      </c>
      <c r="N44" s="186" t="inlineStr">
        <is>
          <t>6.1 Tablet Manufacturing</t>
        </is>
      </c>
      <c r="O44" s="185" t="inlineStr">
        <is>
          <t>Product</t>
        </is>
      </c>
      <c r="P44" s="186" t="inlineStr">
        <is>
          <t>ข้อ 184 Pharma Plus เล่มม่วง (เฉลยข้อ ก)</t>
        </is>
      </c>
      <c r="Q44" s="185" t="inlineStr">
        <is>
          <t>แบบฝึกหัด</t>
        </is>
      </c>
      <c r="R44" s="185" t="inlineStr">
        <is>
          <t>เล่มม่วง</t>
        </is>
      </c>
      <c r="S44" s="185" t="n"/>
    </row>
    <row r="45" ht="24" customHeight="1" s="49">
      <c r="A45" s="185" t="n">
        <v>43</v>
      </c>
      <c r="B45" s="186" t="n"/>
      <c r="C45" s="186" t="inlineStr">
        <is>
          <t>ต้องการเตรียมยา Topical Clotrimazole มีส่วนประกอบในตำรับ ได้แก่ Ethyl alcohol, propylene glycol, PEG400, purified water, Lavender oil ใช้วิธีใดในการทำให้เป็นสารละลายใส</t>
        </is>
      </c>
      <c r="D45" s="186" t="n"/>
      <c r="E45" s="186" t="inlineStr">
        <is>
          <t>Cosolvency</t>
        </is>
      </c>
      <c r="F45" s="186" t="inlineStr">
        <is>
          <t>pH adjustment</t>
        </is>
      </c>
      <c r="G45" s="186" t="inlineStr">
        <is>
          <t>Complexation</t>
        </is>
      </c>
      <c r="H45" s="186" t="inlineStr">
        <is>
          <t>Prodrug formation</t>
        </is>
      </c>
      <c r="I45" s="186" t="inlineStr">
        <is>
          <t>Micelle solubilization</t>
        </is>
      </c>
      <c r="J45" s="185" t="n">
        <v>1</v>
      </c>
      <c r="K45" s="186" t="inlineStr">
        <is>
          <t>✅ คำตอบที่ถูกต้อง: ข้อ ก. Cosolvency
🎯 ทำไมข้อนี้ถึงถูก:
การใช้ตัวทำละลายร่วม (Cosolvency) เช่น Ethyl alcohol, Propylene glycol และ PEG400 ช่วยเพิ่มการละลายของยาสูตร Topical Clotrimazole ซึ่งมีสภาพละลายได้น้อยในน้ำ โดยการปรับความมีขั้ว (polarity) ของตัวทำละลาย
USP/NF, British Pharmacopoeia (BP) และ Remington: The Science and Practice of Pharmacy (หัวข้อ Tablet Manufacturing)
🔍 ข้ออื่นผิดเพราะอะไร:
• ข้อ ข. (pH adjustment): pH adjustment ไม่ตรงกับข้อบ่งใช้หรือหลักวิชาการตามที่โจทย์กำหนด
• ข้อ ค. (Complexation): Complexation ไม่ตรงกับข้อบ่งใช้หรือหลักวิชาการตามที่โจทย์กำหนด
• ข้อ ง. (Prodrug formation): Prodrug formation ไม่ตรงกับข้อบ่งใช้หรือหลักวิชาการตามที่โจทย์กำหนด
• ข้อ จ. (Micelle solubilization): Micelle solubilization ไม่ตรงกับข้อบ่งใช้หรือหลักวิชาการตามที่โจทย์กำหนด</t>
        </is>
      </c>
      <c r="L45" s="186" t="n"/>
      <c r="M45" s="186" t="inlineStr">
        <is>
          <t>Product Group 6: Solid Dosage Forms</t>
        </is>
      </c>
      <c r="N45" s="186" t="inlineStr">
        <is>
          <t>6.1 Tablet Manufacturing</t>
        </is>
      </c>
      <c r="O45" s="185" t="inlineStr">
        <is>
          <t>Product</t>
        </is>
      </c>
      <c r="P45" s="186" t="inlineStr">
        <is>
          <t>ข้อ 185 Pharma Plus เล่มม่วง (เฉลยข้อ ก)</t>
        </is>
      </c>
      <c r="Q45" s="185" t="inlineStr">
        <is>
          <t>แบบฝึกหัด</t>
        </is>
      </c>
      <c r="R45" s="185" t="inlineStr">
        <is>
          <t>เล่มม่วง</t>
        </is>
      </c>
      <c r="S45" s="185" t="n"/>
    </row>
    <row r="46" ht="24" customHeight="1" s="49">
      <c r="A46" s="185" t="n">
        <v>44</v>
      </c>
      <c r="B46" s="186" t="n"/>
      <c r="C46" s="186" t="inlineStr">
        <is>
          <t>เภสัชกรเตรียมเป็นอิมัลชัน หลังจากนั้น เขย่าแล้วตั้งทิ้งไว้ เกิดตะกอน ซึ่งไม่สามารถกลับมาเป็นอิมัลชันได้และแยกชั้น การเสื่อมของอิมัลชันนี้เรียกว่าอะไร</t>
        </is>
      </c>
      <c r="D46" s="186" t="n"/>
      <c r="E46" s="186" t="inlineStr">
        <is>
          <t>Caking</t>
        </is>
      </c>
      <c r="F46" s="186" t="inlineStr">
        <is>
          <t>Cracking</t>
        </is>
      </c>
      <c r="G46" s="186" t="inlineStr">
        <is>
          <t>Bleeding</t>
        </is>
      </c>
      <c r="H46" s="186" t="inlineStr">
        <is>
          <t>Creaming</t>
        </is>
      </c>
      <c r="I46" s="186" t="inlineStr">
        <is>
          <t>Phase inversion</t>
        </is>
      </c>
      <c r="J46" s="185" t="n">
        <v>2</v>
      </c>
      <c r="K46" s="186" t="inlineStr">
        <is>
          <t>✅ คำตอบที่ถูกต้อง: ข้อ ข. Cracking
🎯 ทำไมข้อนี้ถึงถูก:
Cracking: (Coalescence) คือการที่หยดของ dispersed phase รวมตัวกันจนแยกชั้นอย่างถาวรและไม่สามารถเขย่าให้กลับมาเป็นอิมัลชันเดิมได้ ต่างจาก Creaming ซึ่งยังสามารถเขย่ากระจายตัวใหม่ได้
USP/NF, British Pharmacopoeia (BP) และ Remington: The Science and Practice of Pharmacy (หัวข้อ Tablet Manufacturing)
🔍 ข้ออื่นผิดเพราะอะไร:
• ข้อ ก. (Caking): Caking ไม่ตรงกับข้อบ่งใช้หรือหลักวิชาการตามที่โจทย์กำหนด
• ข้อ ค. (Bleeding): Bleeding ไม่ตรงกับข้อบ่งใช้หรือหลักวิชาการตามที่โจทย์กำหนด
• ข้อ ง. (Creaming): Creaming ไม่ตรงกับข้อบ่งใช้หรือหลักวิชาการตามที่โจทย์กำหนด
• ข้อ จ. (Phase inversion): Phase inversion ไม่ตรงกับข้อบ่งใช้หรือหลักวิชาการตามที่โจทย์กำหนด</t>
        </is>
      </c>
      <c r="L46" s="186" t="n"/>
      <c r="M46" s="186" t="inlineStr">
        <is>
          <t>Product Group 6: Solid Dosage Forms</t>
        </is>
      </c>
      <c r="N46" s="186" t="inlineStr">
        <is>
          <t>6.1 Tablet Manufacturing</t>
        </is>
      </c>
      <c r="O46" s="185" t="inlineStr">
        <is>
          <t>Product</t>
        </is>
      </c>
      <c r="P46" s="186" t="inlineStr">
        <is>
          <t>ข้อ 186 Pharma Plus เล่มม่วง (เฉลยข้อ ข)</t>
        </is>
      </c>
      <c r="Q46" s="185" t="inlineStr">
        <is>
          <t>แบบฝึกหัด</t>
        </is>
      </c>
      <c r="R46" s="185" t="inlineStr">
        <is>
          <t>เล่มม่วง</t>
        </is>
      </c>
      <c r="S46" s="185" t="n"/>
    </row>
    <row r="47" ht="24" customHeight="1" s="49">
      <c r="A47" s="185" t="n">
        <v>45</v>
      </c>
      <c r="B47" s="186" t="n"/>
      <c r="C47" s="186" t="inlineStr">
        <is>
          <t>มีสูตรตำรับโลชั่นพริก เกิดแยกตัว เขย่าไม่กลับคืนเกิดจากสาเหตุใดได้</t>
        </is>
      </c>
      <c r="D47" s="186" t="n"/>
      <c r="E47" s="186" t="inlineStr">
        <is>
          <t>เฟสน้ำมันมีมากไป</t>
        </is>
      </c>
      <c r="F47" s="186" t="inlineStr">
        <is>
          <t>สัดส่วนระหว่างวัดภาคน้ำและน้ำมันต่างกันมาก</t>
        </is>
      </c>
      <c r="G47" s="186" t="inlineStr">
        <is>
          <t>ไม่มี emulsifier</t>
        </is>
      </c>
      <c r="H47" s="186" t="inlineStr">
        <is>
          <t>Emulsifier ไม่เพียงพอ</t>
        </is>
      </c>
      <c r="I47" s="186" t="inlineStr">
        <is>
          <t>ความหนาแน่นเฟสน้ำกับน้ำมันมีความแตกต่างกันมาก</t>
        </is>
      </c>
      <c r="J47" s="185" t="n">
        <v>4</v>
      </c>
      <c r="K47" s="186" t="inlineStr">
        <is>
          <t>✅ คำตอบที่ถูกต้อง: ข้อ ง. Emulsifier ไม่เพียงพอ
🎯 ทำไมข้อนี้ถึงถูก:
การที่อิมัลชันแยกตัวถาวร (Cracking) เกิดจากการไม่มีสารประสานอิมัลชัน (Emulsifier) หรือสารประสานไม่เพียงพอที่จะลด interfacial tension และสร้างฟิล์มป้องกันการรวมตัวของหยดน้ำมัน
USP/NF, British Pharmacopoeia (BP) และ Remington: The Science and Practice of Pharmacy (หัวข้อ Tablet Manufacturing)
🔍 ข้ออื่นผิดเพราะอะไร:
• ข้อ ก. (เฟสน้ำมันมีมากไป): เฟสน้ำมันมีมากไป ไม่ตรงกับข้อบ่งใช้หรือหลักวิชาการตามที่โจทย์กำหนด
• ข้อ ข. (สัดส่วนระหว่างวัดภาคน้ำและน้ำมันต่างกันมาก): สัดส่วนระหว่างวัดภาคน้ำและน้ำมันต่างกันมาก ไม่ตรงกับข้อบ่งใช้หรือหลักวิชาการตามที่โจทย์กำหนด
• ข้อ ค. (ไม่มี emulsifier): ไม่มี emulsifier ไม่ตรงกับข้อบ่งใช้หรือหลักวิชาการตามที่โจทย์กำหนด
• ข้อ จ. (ความหนาแน่นเฟสน้ำกับน้ำมันมีความแตกต่างกันมาก): ความหนาแน่นเฟสน้ำกับน้ำมันมีความแตกต่างกันมาก ไม่ตรงกับข้อบ่งใช้หรือหลักวิชาการตามที่โจทย์กำหนด</t>
        </is>
      </c>
      <c r="L47" s="186" t="n"/>
      <c r="M47" s="186" t="inlineStr">
        <is>
          <t>Product Group 6: Solid Dosage Forms</t>
        </is>
      </c>
      <c r="N47" s="186" t="inlineStr">
        <is>
          <t>6.1 Tablet Manufacturing</t>
        </is>
      </c>
      <c r="O47" s="185" t="inlineStr">
        <is>
          <t>Product</t>
        </is>
      </c>
      <c r="P47" s="186" t="inlineStr">
        <is>
          <t>ข้อ 187 Pharma Plus เล่มม่วง (เฉลยข้อ ง)</t>
        </is>
      </c>
      <c r="Q47" s="185" t="inlineStr">
        <is>
          <t>แบบฝึกหัด</t>
        </is>
      </c>
      <c r="R47" s="185" t="inlineStr">
        <is>
          <t>เล่มม่วง</t>
        </is>
      </c>
      <c r="S47" s="185" t="n"/>
    </row>
    <row r="48" ht="24" customHeight="1" s="49">
      <c r="A48" s="185" t="n">
        <v>46</v>
      </c>
      <c r="B48" s="186" t="n"/>
      <c r="C48" s="186" t="inlineStr">
        <is>
          <t>ถ้าจะเตรียมยาเพื่อให้ไม่ผ่านกระบวนการ metabolite ที่ตับ เราควรจะเตรียมในรูปแบบใด</t>
        </is>
      </c>
      <c r="D48" s="186" t="n"/>
      <c r="E48" s="186" t="inlineStr">
        <is>
          <t>Film coated tablets</t>
        </is>
      </c>
      <c r="F48" s="186" t="inlineStr">
        <is>
          <t>Enteric coated tablets</t>
        </is>
      </c>
      <c r="G48" s="186" t="inlineStr">
        <is>
          <t>Osmotic pump tablets</t>
        </is>
      </c>
      <c r="H48" s="186" t="inlineStr">
        <is>
          <t>Matrix tablets</t>
        </is>
      </c>
      <c r="I48" s="186" t="inlineStr">
        <is>
          <t>Rectal suppositories</t>
        </is>
      </c>
      <c r="J48" s="185" t="n">
        <v>4</v>
      </c>
      <c r="K48" s="186" t="inlineStr">
        <is>
          <t>✅ คำตอบที่ถูกต้อง: ข้อ ง. Matrix tablets
🎯 ทำไมข้อนี้ถึงถูก:
ยาเหน็บทวารหนัก (Rectal suppositories) หลีกเลี่ยงกระบวนการ First-pass metabolism ที่ตับได้บางส่วน (ผ่านหลอดเลือด inferior และ middle rectal veins เข้าสู่ systemic circulation โดยตรง)
USP/NF, British Pharmacopoeia (BP) และ Remington: The Science and Practice of Pharmacy (หัวข้อ Tablet Manufacturing)
🔍 ข้ออื่นผิดเพราะอะไร:
• ข้อ ก. (Film coated tablets): Film coated tablets ไม่ตรงกับข้อบ่งใช้หรือหลักวิชาการตามที่โจทย์กำหนด
• ข้อ ข. (Enteric coated tablets): Enteric coated tablets ไม่ตรงกับข้อบ่งใช้หรือหลักวิชาการตามที่โจทย์กำหนด
• ข้อ ค. (Osmotic pump tablets): Osmotic pump tablets ไม่ตรงกับข้อบ่งใช้หรือหลักวิชาการตามที่โจทย์กำหนด
• ข้อ จ. (Rectal suppositories): Rectal suppositories ไม่ตรงกับข้อบ่งใช้หรือหลักวิชาการตามที่โจทย์กำหนด</t>
        </is>
      </c>
      <c r="L48" s="186" t="n"/>
      <c r="M48" s="186" t="inlineStr">
        <is>
          <t>Product Group 6: Solid Dosage Forms</t>
        </is>
      </c>
      <c r="N48" s="186" t="inlineStr">
        <is>
          <t>6.1 Tablet Manufacturing</t>
        </is>
      </c>
      <c r="O48" s="185" t="inlineStr">
        <is>
          <t>Product</t>
        </is>
      </c>
      <c r="P48" s="186" t="inlineStr">
        <is>
          <t>ข้อ 188 Pharma Plus เล่มม่วง (เฉลยข้อ ง)</t>
        </is>
      </c>
      <c r="Q48" s="185" t="inlineStr">
        <is>
          <t>แบบฝึกหัด</t>
        </is>
      </c>
      <c r="R48" s="185" t="inlineStr">
        <is>
          <t>เล่มม่วง</t>
        </is>
      </c>
      <c r="S48" s="185" t="n"/>
    </row>
    <row r="49" ht="24" customHeight="1" s="49">
      <c r="A49" s="185" t="n">
        <v>47</v>
      </c>
      <c r="B49" s="186" t="n"/>
      <c r="C49" s="186" t="inlineStr">
        <is>
          <t>ระบบควบคุมการปลดปล่อยยาแบบใดสามารถหักแบ่งครึ่งเม็ดได้</t>
        </is>
      </c>
      <c r="D49" s="186" t="n"/>
      <c r="E49" s="186" t="inlineStr">
        <is>
          <t>Enteric coated</t>
        </is>
      </c>
      <c r="F49" s="186" t="inlineStr">
        <is>
          <t>Reservoir</t>
        </is>
      </c>
      <c r="G49" s="186" t="inlineStr">
        <is>
          <t>Osmotic control</t>
        </is>
      </c>
      <c r="H49" s="186" t="inlineStr">
        <is>
          <t>Matrix control</t>
        </is>
      </c>
      <c r="I49" s="186" t="inlineStr">
        <is>
          <t>Film diffuse control</t>
        </is>
      </c>
      <c r="J49" s="185" t="n">
        <v>5</v>
      </c>
      <c r="K49" s="186" t="inlineStr">
        <is>
          <t>✅ คำตอบที่ถูกต้อง: ข้อ จ. Film diffuse control
🎯 ทำไมข้อนี้ถึงถูก:
Matrix tablets (Matrix control) สามารถหักแบ่งครึ่งเม็ดได้เนื่องจากการกระจายตัวของยาอยู่ในโครงสร้างเนื้อเดียวกัน (matrix) ทำให้กลไการปลดปล่อยยาไม่ถูกทำลายโดยสิ้นเชิงเหมือนระบบ Reservoir หรือ Osmotic pump ที่มีเยื่อหุ้มจำเพาะ
USP/NF, British Pharmacopoeia (BP) และ Remington: The Science and Practice of Pharmacy (หัวข้อ Tablet Manufacturing)
🔍 ข้ออื่นผิดเพราะอะไร:
• ข้อ ก. (Enteric coated): Enteric coated ไม่ตรงกับข้อบ่งใช้หรือหลักวิชาการตามที่โจทย์กำหนด
• ข้อ ข. (Reservoir): IR (Infrared) spectroscopy วิเคราะห์ functional groups จาก stretching/bending vibrations C=O ~1700 cm-1, O-H ~3200-3550 cm-1
• ข้อ ค. (Osmotic control): Osmotic control ไม่ตรงกับข้อบ่งใช้หรือหลักวิชาการตามที่โจทย์กำหนด
• ข้อ ง. (Matrix control): Matrix control ไม่ตรงกับข้อบ่งใช้หรือหลักวิชาการตามที่โจทย์กำหนด</t>
        </is>
      </c>
      <c r="L49" s="186" t="n"/>
      <c r="M49" s="186" t="inlineStr">
        <is>
          <t>Product Group 6: Solid Dosage Forms</t>
        </is>
      </c>
      <c r="N49" s="186" t="inlineStr">
        <is>
          <t>6.1 Tablet Manufacturing</t>
        </is>
      </c>
      <c r="O49" s="185" t="inlineStr">
        <is>
          <t>Product</t>
        </is>
      </c>
      <c r="P49" s="186" t="inlineStr">
        <is>
          <t>ข้อ 189 Pharma Plus เล่มม่วง (เฉลยข้อ จ)</t>
        </is>
      </c>
      <c r="Q49" s="185" t="inlineStr">
        <is>
          <t>แบบฝึกหัด</t>
        </is>
      </c>
      <c r="R49" s="185" t="inlineStr">
        <is>
          <t>เล่มม่วง</t>
        </is>
      </c>
      <c r="S49" s="185" t="n"/>
    </row>
    <row r="50" ht="24" customHeight="1" s="49">
      <c r="A50" s="185" t="n">
        <v>48</v>
      </c>
      <c r="B50" s="186" t="inlineStr">
        <is>
          <t>TYLENOL 8 Hour has one layer that dissolves quickly for fast relief and a second time-released layer that offers continuous relief for up to 8 hours. ประกอบด้วย carnauba wax, corn starch, hydroxyethyl cellulose, hypromellose, magnesium stearate, microcrystalline cellulose, povidone, powdered cellulose, pregelatinized starch, sodium starch glycolate, titanium dioxide, triacetin.</t>
        </is>
      </c>
      <c r="C50" s="186" t="inlineStr">
        <is>
          <t>ข้อใดต่อไปนี้ไม่ถูกต้อง</t>
        </is>
      </c>
      <c r="D50" s="186" t="n"/>
      <c r="E50" s="186" t="inlineStr">
        <is>
          <t>Titanium dioxide เป็น binder</t>
        </is>
      </c>
      <c r="F50" s="186" t="inlineStr">
        <is>
          <t>Microcrystalline cellulose เป็น filler</t>
        </is>
      </c>
      <c r="G50" s="186" t="inlineStr">
        <is>
          <t>Sodium starch glycolate เป็น superdisintegrant</t>
        </is>
      </c>
      <c r="H50" s="186" t="inlineStr">
        <is>
          <t>Magnesium stearate เป็น glidant</t>
        </is>
      </c>
      <c r="I50" s="186" t="inlineStr">
        <is>
          <t>Corn starch เป็น disintegrant</t>
        </is>
      </c>
      <c r="J50" s="185" t="n">
        <v>5</v>
      </c>
      <c r="K50" s="186" t="inlineStr">
        <is>
          <t>✅ คำตอบที่ถูกต้อง: ข้อ จ. Corn starch เป็น disintegrant
🎯 ทำไมข้อนี้ถึงถูก:
Titanium dioxide ทำหน้าที่เป็น opacifying agent หรือ colorant ในตำรับยา ไม่ใช่ binder โดย binder ทั่วไปในตำรับมักได้แก่ povidone, hypromellose หรือ microcrystalline cellulose ส่วน magnesium stearate ทำหน้าที่เป็น lubricant (หล่อลื่น) ไม่ใช่ glidant (เพิ่มการไหล)
USP/NF, British Pharmacopoeia (BP) และ Remington: The Science and Practice of Pharmacy (หัวข้อ Powders &amp; Granules)
🔍 ข้ออื่นผิดเพราะอะไร:
• ข้อ ก. (Titanium dioxide เป็น binder): Titanium dioxide เป็น binder ไม่ตรงกับหลักการ Pharmaceutical Technology สำหรับ Solid dosage form manufacturing
• ข้อ ข. (Microcrystalline cellulose เป็น filler): MCC (Avicel) เป็น direct compression excipient ที่มี excellent compressibility และ disintegrant properties ใช้ใน tablet/capsule formulation
• ข้อ ค. (Sodium starch glycolate เป็น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ง. (Magnesium stearate เป็น glidant):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t>
        </is>
      </c>
      <c r="L50" s="186" t="n"/>
      <c r="M50" s="186" t="inlineStr">
        <is>
          <t>Product Group 6: Solid Dosage Forms</t>
        </is>
      </c>
      <c r="N50" s="186" t="inlineStr">
        <is>
          <t>6.5 Powders &amp; Granules</t>
        </is>
      </c>
      <c r="O50" s="185" t="inlineStr">
        <is>
          <t>Product</t>
        </is>
      </c>
      <c r="P50" s="186" t="inlineStr">
        <is>
          <t>ข้อ 190 Pharma Plus เล่มม่วง (เฉลยข้อ จ)</t>
        </is>
      </c>
      <c r="Q50" s="185" t="inlineStr">
        <is>
          <t>แบบฝึกหัด</t>
        </is>
      </c>
      <c r="R50" s="185" t="inlineStr">
        <is>
          <t>เล่มม่วง</t>
        </is>
      </c>
      <c r="S50" s="185" t="n"/>
    </row>
    <row r="51" ht="24" customHeight="1" s="49">
      <c r="A51" s="185" t="n">
        <v>49</v>
      </c>
      <c r="B51" s="186" t="inlineStr">
        <is>
          <t>ยาทาสิว Benzoyl peroxide gel 5% มีส่วนประกอบดังนี้ Carbomer 940, Hydroxypropylmethylcellulose, Tween 20, Ethanol, Glycerin, Triethanolamine, Triclosan, Purified water</t>
        </is>
      </c>
      <c r="C51" s="186" t="inlineStr">
        <is>
          <t>ข้อใดต่อไปนี้ถูกต้อง</t>
        </is>
      </c>
      <c r="D51" s="186" t="n"/>
      <c r="E51" s="186" t="inlineStr">
        <is>
          <t>มีสารก่อเจล 2 ชนิด</t>
        </is>
      </c>
      <c r="F51" s="186" t="inlineStr">
        <is>
          <t>Carbopol ละลายในน้ำเดือด แล้วเติมน้ำเย็นละลายทันที</t>
        </is>
      </c>
      <c r="G51" s="186" t="inlineStr">
        <is>
          <t>Triclosan ช่วยให้เจลแข็งตัวจากการปรับ pH</t>
        </is>
      </c>
      <c r="H51" s="186" t="inlineStr">
        <is>
          <t>Triethanolamine เป็น preservative ของตำรับ</t>
        </is>
      </c>
      <c r="I51" s="186" t="inlineStr">
        <is>
          <t>Carbopol ละลายได้ดีใน alcohol</t>
        </is>
      </c>
      <c r="J51" s="185" t="n">
        <v>4</v>
      </c>
      <c r="K51" s="186" t="inlineStr">
        <is>
          <t>✅ คำตอบที่ถูกต้อง: ข้อ ง. Triethanolamine เป็น preservative ของตำรับ
🎯 ทำไมข้อนี้ถึงถูก:
ในตำรับเจลนี้มีสารก่อเจล (gelling agents) คือ Carbomer 940 (Carbopol) และ Hydroxypropylmethylcellulose (HPMC) ซึ่งถือว่าเป็นสารก่อเจล 2 ชนิดในตำรับ ส่วน Triethanolamine ใช้เป็น neutralizing agent เพื่อปรับ pH ให้ Carbomer เกิดเจล ไม่ใช่ preservative
USP/NF, British Pharmacopoeia (BP) และ Remington: The Science and Practice of Pharmacy (หัวข้อ Tablet Manufacturing)
🔍 ข้ออื่นผิดเพราะอะไร:
• ข้อ ก. (มีสารก่อเจล 2 ชนิด): มีสารก่อเจล 2 ชนิด ไม่ตรงกับข้อบ่งใช้หรือหลักวิชาการตามที่โจทย์กำหนด
• ข้อ ข. (Carbopol ละลายในน้ำเดือด แล้วเติมน้ำเย็นละลายทันที): Carbopol ละลายในน้ำเดือด แล้วเติมน้ำเย็นละลายทันที ไม่ตรงกับข้อบ่งใช้หรือหลักวิชาการตามที่โจทย์กำหนด
• ข้อ ค. (Triclosan ช่วยให้เจลแข็งตัวจากการปรับ pH): Triclosan ช่วยให้เจลแข็งตัวจากการปรับ pH ไม่ตรงกับข้อบ่งใช้หรือหลักวิชาการตามที่โจทย์กำหนด
• ข้อ จ. (Carbopol ละลายได้ดีใน alcohol): Carbopol ละลายได้ดีใน alcohol ไม่ตรงกับข้อบ่งใช้หรือหลักวิชาการตามที่โจทย์กำหนด</t>
        </is>
      </c>
      <c r="L51" s="186" t="n"/>
      <c r="M51" s="186" t="inlineStr">
        <is>
          <t>Product Group 6: Solid Dosage Forms</t>
        </is>
      </c>
      <c r="N51" s="186" t="inlineStr">
        <is>
          <t>6.1 Tablet Manufacturing</t>
        </is>
      </c>
      <c r="O51" s="185" t="inlineStr">
        <is>
          <t>Product</t>
        </is>
      </c>
      <c r="P51" s="186" t="inlineStr">
        <is>
          <t>ข้อ 191 Pharma Plus เล่มม่วง (เฉลยข้อ ง)</t>
        </is>
      </c>
      <c r="Q51" s="185" t="inlineStr">
        <is>
          <t>แบบฝึกหัด</t>
        </is>
      </c>
      <c r="R51" s="185" t="inlineStr">
        <is>
          <t>เล่มม่วง</t>
        </is>
      </c>
      <c r="S51" s="185" t="n"/>
    </row>
    <row r="52" ht="24" customHeight="1" s="49">
      <c r="A52" s="185" t="n">
        <v>50</v>
      </c>
      <c r="B52" s="186" t="inlineStr">
        <is>
          <t>สูตรตำรับยาแคปซูลชนิดแข็ง Tetracycline Hydrochloride Capsules 250 mg ประกอบด้วย:
Rx
Tetracycline HCl 250 mg
Lactose monohydrate (Diluent)
Colloidal silicon dioxide (Glidant)
Magnesium stearate (Lubricant)</t>
        </is>
      </c>
      <c r="C52" s="186" t="inlineStr">
        <is>
          <t>จากข้อมูลสูตรตำรับยาแคปซูลข้างต้น ข้อใดต่อไปนี้ระบุบทบาทหน้าที่ของสารช่วยหรือลักษณะทางเภสัชกรรมได้ถูกต้อง</t>
        </is>
      </c>
      <c r="D52" s="186" t="n"/>
      <c r="E52" s="186" t="inlineStr">
        <is>
          <t>ตำรับผงยานี้เหมาะสำหรับนำไปเตรียมเป็น Soft gelatin capsules</t>
        </is>
      </c>
      <c r="F52" s="186" t="inlineStr">
        <is>
          <t>เปลือกแคปซูลมาตรฐาน เบอร์ 000 คือขนาดเล็กที่สุด และเบอร์ 5 คือขนาดใหญ่ที่สุด</t>
        </is>
      </c>
      <c r="G52" s="186" t="inlineStr">
        <is>
          <t>Lactose ทำหน้าที่เป็นสารแต่งรสหวานเพื่อกลบรสขมของตัวยาในแคปซูล</t>
        </is>
      </c>
      <c r="H52" s="186" t="inlineStr">
        <is>
          <t>Magnesium stearate ทำหน้าที่เป็นสารช่วยเร่งการแตกตัวของผงยาในแคปซูล</t>
        </is>
      </c>
      <c r="I52" s="186" t="inlineStr">
        <is>
          <t>Colloidal silicon dioxide ทำหน้าที่เป็นสารช่วยการไหล (Glidant) ของผงยา</t>
        </is>
      </c>
      <c r="J52" s="185" t="n">
        <v>5</v>
      </c>
      <c r="K52" s="186" t="inlineStr">
        <is>
          <t>✅ คำตอบที่ถูกต้อง: ข้อ จ. Colloidal silicon dioxide ทำหน้าที่เป็นสารช่วยการไหล (Glidant) ของผงยา
🎯 ทำไมข้อนี้ถึงถูก:
Colloidal silicon dioxide (Aerosil หรือ Cab-O-Sil) ทำหน้าที่เป็น Glidant (สารช่วยการไหล) โดยอนุภาคขนาดเล็กมากจะเข้าเคลือบผิวอนุภาคผงยา ช่วยลดแรงเสียดทานระหว่างอนุภาค ทำให้ผงยาไหลลงสู่เบ้าบรรจุของเครื่องบรรจุแคปซูลได้อย่างราบรื่นและสม่ำเสมอ ลดความแปรปรวนของน้ำหนักยา (Weight variation)
🔍 ข้ออื่นผิดเพราะอะไร:
• ข้อ ก.: ผิด เพราะผงยาแห้ง (Dry powder blend) ของ Tetracycline HCl นิยมบรรจุใน Hard gelatin capsule ส่วน Soft gelatin capsule ใช้สำหรับของเหลว สารแขวนตะกอน หรือสารละลายในน้ำมัน
• ข้อ ข.: ผิด ขนาดแคปซูลมาตรฐาน เบอร์ 000 คือขนาดใหญ่ที่สุด (~1.37 mL) และเบอร์ 5 คือขนาดเล็กที่สุด (~0.13 mL)
• ข้อ ค.: ผิด Lactose ทำหน้าที่เป็น Diluent / Filler เพื่อเพิ่มปริมาตรผงยาให้พอดีกับขนาดแคปซูล ไม่ได้ใช้แต่งรสหวานในแคปซูล
• ข้อ ง.: ผิด Magnesium stearate ทำหน้าที่เป็น Lubricant (สารหล่อลื่น) ป้องกันผงยาติดชิ้นส่วนเครื่องจักร และมีสมบัติ hydrophobic ซึ่งอาจชะลอการแตกตัวหากใส่มากเกินไป</t>
        </is>
      </c>
      <c r="L52" s="186" t="n"/>
      <c r="M52" s="186" t="inlineStr">
        <is>
          <t>Product Group 6: Solid Dosage Forms</t>
        </is>
      </c>
      <c r="N52" s="186" t="inlineStr">
        <is>
          <t>6.4 Hard &amp; Soft Gelatin Capsules</t>
        </is>
      </c>
      <c r="O52" s="185" t="inlineStr">
        <is>
          <t>Product</t>
        </is>
      </c>
      <c r="P52" s="186" t="inlineStr">
        <is>
          <t>ข้อ 192 Pharma Plus เล่มม่วง (เฉลยข้อ ก)</t>
        </is>
      </c>
      <c r="Q52" s="185" t="inlineStr">
        <is>
          <t>แบบฝึกหัด</t>
        </is>
      </c>
      <c r="R52" s="185" t="inlineStr">
        <is>
          <t>เล่มม่วง</t>
        </is>
      </c>
      <c r="S52" s="185" t="n"/>
    </row>
    <row r="53" ht="24" customHeight="1" s="49">
      <c r="A53" s="185" t="n">
        <v>51</v>
      </c>
      <c r="B53" s="186" t="inlineStr">
        <is>
          <t>Paracetamol ในรูปแบบ sustained release ชั้นที่เป็น matrix tablets จะต้องมีสารช่วยตัวใดที่จะสามารถทำให้เม็ดยาปลดปล่อยตามที่ต้องการ</t>
        </is>
      </c>
      <c r="C53" s="186" t="inlineStr">
        <is>
          <t>ข้อใดต่อไปนี้ถูกต้อง</t>
        </is>
      </c>
      <c r="D53" s="186" t="n"/>
      <c r="E53" s="186" t="inlineStr">
        <is>
          <t>Hydroxypropyl methyl cellulose</t>
        </is>
      </c>
      <c r="F53" s="186" t="inlineStr">
        <is>
          <t>Magnesium stearate</t>
        </is>
      </c>
      <c r="G53" s="186" t="inlineStr">
        <is>
          <t>Microcrystalline cellulose</t>
        </is>
      </c>
      <c r="H53" s="186" t="inlineStr">
        <is>
          <t>Colloidal silica</t>
        </is>
      </c>
      <c r="I53" s="186" t="inlineStr">
        <is>
          <t>Pre-gelatinized starch</t>
        </is>
      </c>
      <c r="J53" s="185" t="n">
        <v>5</v>
      </c>
      <c r="K53" s="186" t="inlineStr">
        <is>
          <t>✅ คำตอบที่ถูกต้อง: ข้อ จ. Pre-gelatinized starch
🎯 ทำไมข้อนี้ถึงถูก:
Hydroxypropyl methylcellulose (HPMC) เป็น hydrophilic matrix polymer ยอดนิยมที่ใช้ควบคุมการปลดปล่อยตัวยาสำคัญในยารูปแบบ sustained release โดยเมื่อสัมผัสกับน้ำจะพองตัวเกิดเป็น gel layer ควบคุมการแพร่ผ่านของตัวยา
USP/NF, British Pharmacopoeia (BP) และ Remington: The Science and Practice of Pharmacy (หัวข้อ Tablet Manufacturing)
🔍 ข้ออื่นผิดเพราะอะไร:
• ข้อ ก. (Hydroxypropyl methyl cellulose): Hydroxypropyl methyl cellulose ไม่ตรงกับข้อบ่งใช้หรือหลักวิชาการตามที่โจทย์กำหนด
• ข้อ ข. (Magnesium stearate):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(Microcrystalline cellulose): MCC (Avicel) เป็น direct compression excipient ที่มี excellent compressibility และ disintegrant properties ใช้ใน tablet/capsule formulation
• ข้อ ง. (Colloidal silica): Colloidal silica ไม่ตรงกับข้อบ่งใช้หรือหลักวิชาการตามที่โจทย์กำหนด</t>
        </is>
      </c>
      <c r="L53" s="186" t="n"/>
      <c r="M53" s="186" t="inlineStr">
        <is>
          <t>Product Group 6: Solid Dosage Forms</t>
        </is>
      </c>
      <c r="N53" s="186" t="inlineStr">
        <is>
          <t>6.1 Tablet Manufacturing</t>
        </is>
      </c>
      <c r="O53" s="185" t="inlineStr">
        <is>
          <t>Product</t>
        </is>
      </c>
      <c r="P53" s="186" t="inlineStr">
        <is>
          <t>ข้อ 193 Pharma Plus เล่มม่วง (เฉลยข้อ จ)</t>
        </is>
      </c>
      <c r="Q53" s="185" t="inlineStr">
        <is>
          <t>แบบฝึกหัด</t>
        </is>
      </c>
      <c r="R53" s="185" t="inlineStr">
        <is>
          <t>เล่มม่วง</t>
        </is>
      </c>
      <c r="S53" s="185" t="n"/>
    </row>
    <row r="54" ht="24" customHeight="1" s="49">
      <c r="A54" s="185" t="n">
        <v>52</v>
      </c>
      <c r="B54" s="186" t="inlineStr">
        <is>
          <t>ในการพิสูจน์ Bioequivalence ระหว่างยา 2 ตัว จะต้องคำนึงถึง parameter ใดบ้าง</t>
        </is>
      </c>
      <c r="C54" s="186" t="inlineStr">
        <is>
          <t>ข้อใดต่อไปนี้ถูกต้อง</t>
        </is>
      </c>
      <c r="D54" s="186" t="n"/>
      <c r="E54" s="186" t="inlineStr">
        <is>
          <t>AUC0-inf และ Tmax</t>
        </is>
      </c>
      <c r="F54" s="186" t="inlineStr">
        <is>
          <t>AUC0-inf และ Cmax</t>
        </is>
      </c>
      <c r="G54" s="186" t="inlineStr">
        <is>
          <t>AUC0-inf และ Elimination half life</t>
        </is>
      </c>
      <c r="H54" s="186" t="inlineStr">
        <is>
          <t>Cmax และ Elimination half life</t>
        </is>
      </c>
      <c r="I54" s="186" t="inlineStr">
        <is>
          <t>Tmax และ Elimination half life</t>
        </is>
      </c>
      <c r="J54" s="185" t="n">
        <v>5</v>
      </c>
      <c r="K54" s="186" t="inlineStr">
        <is>
          <t>✅ คำตอบที่ถูกต้อง: ข้อ จ. Tmax และ Elimination half life
🎯 ทำไมข้อนี้ถึงถูก:
ตามเกณฑ์มาตรฐานการศึกษา Bioequivalence (BE) ของหน่วยงานกำกับดูแลยา พารามิเตอร์หลักทางเภสัชจลนศาสตร์ที่ใช้ประเมินความเท่าเทียมกันทางชีวภาพคือ Extent of absorption (ประเมินโดย AUC0-t หรือ AUC0-inf) และ Rate of absorption (ประเมินโดย Cmax และ Tmax)
USP/NF, British Pharmacopoeia (BP) และ Remington: The Science and Practice of Pharmacy (หัวข้อ Tablet Manufacturing)
🔍 ข้ออื่นผิดเพราะอะไร:
• ข้อ ก. (AUC0-inf และ Tmax): Tmax คือเวลาที่ระดับยาในเลือดสูงสุด สัมพันธ์กับ absorption rate ยิ่งดูดซึมเร็ว Tmax ยิ่งสั้น
• ข้อ ข. (AUC0-inf และ Cmax): Cmax คือความเข้มข้นสูงสุดของยาในเลือด สัมพันธ์กับ absorption rate และ dose
• ข้อ ค. (AUC0-inf และ Elimination half life): Half-life (t½) = 0.693 × Vd/CL ยาที่มี t½ ยาวต้องการ loading dose เพื่อให้ถึง therapeutic level เร็ว
• ข้อ ง. (Cmax และ Elimination half life): Half-life (t½) = 0.693 × Vd/CL ยาที่มี t½ ยาวต้องการ loading dose เพื่อให้ถึง therapeutic level เร็ว</t>
        </is>
      </c>
      <c r="L54" s="186" t="n"/>
      <c r="M54" s="186" t="inlineStr">
        <is>
          <t>Product Group 6: Solid Dosage Forms</t>
        </is>
      </c>
      <c r="N54" s="186" t="inlineStr">
        <is>
          <t>6.1 Tablet Manufacturing</t>
        </is>
      </c>
      <c r="O54" s="185" t="inlineStr">
        <is>
          <t>Product</t>
        </is>
      </c>
      <c r="P54" s="186" t="inlineStr">
        <is>
          <t>ข้อ 194 Pharma Plus เล่มม่วง (เฉลยข้อ จ)</t>
        </is>
      </c>
      <c r="Q54" s="185" t="inlineStr">
        <is>
          <t>แบบฝึกหัด</t>
        </is>
      </c>
      <c r="R54" s="185" t="inlineStr">
        <is>
          <t>เล่มม่วง</t>
        </is>
      </c>
      <c r="S54" s="185" t="n"/>
    </row>
    <row r="55" ht="24" customHeight="1" s="49">
      <c r="A55" s="185" t="n">
        <v>53</v>
      </c>
      <c r="B55" s="186" t="n"/>
      <c r="C55" s="186" t="inlineStr">
        <is>
          <t>ผู้ป่วยชายอายุ 58 ปี มีประวัติโรคเกาต์ เบาหวาน ความดันโลหิตสูง ได้รับยาเม็ดเคลือบฟิล์มที่มีตัวยาสำคัญน้อยกว่า 25 mg ต่อเม็ด ในการควบคุมความสม่ำเสมอของตัวยาสำคัญ (Content Uniformity) กระบวนการผลิตยาเม็ดในข้อใดเหมาะสมที่สุด</t>
        </is>
      </c>
      <c r="D55" s="186" t="n"/>
      <c r="E55" s="186" t="inlineStr">
        <is>
          <t>Direct compression</t>
        </is>
      </c>
      <c r="F55" s="186" t="inlineStr">
        <is>
          <t>Extrusion and spheronization</t>
        </is>
      </c>
      <c r="G55" s="186" t="inlineStr">
        <is>
          <t>Rolling compaction</t>
        </is>
      </c>
      <c r="H55" s="186" t="inlineStr">
        <is>
          <t>Slugging</t>
        </is>
      </c>
      <c r="I55" s="186" t="inlineStr">
        <is>
          <t>Wet granulation</t>
        </is>
      </c>
      <c r="J55" s="185" t="n">
        <v>5</v>
      </c>
      <c r="K55" s="186" t="inlineStr">
        <is>
          <t>✅ คำตอบที่ถูกต้อง: ข้อ จ. Wet granulation
🎯 ทำไมข้อนี้ถึงถูก:
การผลิตยาเม็ดที่มีตัวยาสำคัญน้อยกว่า 25 mg วิธีที่เหมาะสมที่สุดคือ Wet granulation (การทำแกรนูลแบบเปียก) เนื่องจากของเหลวตัวประสาน (Binder solution) จะช่วยกระจายอนุภาคยาขนาดเล็กให้เคลือบและยึดเกาะเข้ากับอนุภาคของสารเพิ่มปริมาณ (Diluents) ได้อย่างทั่วถึงและสม่ำเสมอ ป้องกันการแยกชั้น (Segregation) ในระหว่างการตอกเม็ด
🔍 ข้ออื่นผิดเพราะอะไร:
• ข้อ ก. Direct compression: เสี่ยงต่อการแยกชั้นของผงยา (Segregation) ส่งผลให้ความสม่ำเสมอของตัวยา (CU) ไม่ผ่านเกณฑ์
• ข้อ ข. Extrusion and spheronization: เป็นกระบวนการผลิต Pellets/Beads ในแคปซูล ไม่ใช่วิธีทั่วไปสำหรับตอกยาเม็ด
• ข้อ ค. Rolling compaction: เป็น Dry granulation เหมาะกับยาที่ไม่ทนความชื้น/ความร้อน แต่การกระจายยาขนาดยาต่ำสู้ wet granulation ไม่ได้
• ข้อ ง. Slugging: เป็น Dry granulation แบบดั้งเดิมที่ควบคุมความสม่ำเสมอของขนาดยาต่ำได้ยาก</t>
        </is>
      </c>
      <c r="L55" s="186" t="n"/>
      <c r="M55" s="186" t="inlineStr">
        <is>
          <t>Product Group 6: Solid Dosage Forms</t>
        </is>
      </c>
      <c r="N55" s="186" t="inlineStr">
        <is>
          <t>6.1 Tablet Manufacturing</t>
        </is>
      </c>
      <c r="O55" s="185" t="inlineStr">
        <is>
          <t>Product</t>
        </is>
      </c>
      <c r="P55" s="186" t="inlineStr">
        <is>
          <t>แบบฝึกหัด PLE-CC 1 ข้อ 6</t>
        </is>
      </c>
      <c r="Q55" s="185" t="inlineStr">
        <is>
          <t>แบบฝึกหัด</t>
        </is>
      </c>
      <c r="R55" s="185" t="inlineStr">
        <is>
          <t>เล่มม่วง</t>
        </is>
      </c>
      <c r="S55" s="185" t="n"/>
    </row>
    <row r="56" ht="24" customHeight="1" s="49">
      <c r="A56" s="185" t="n">
        <v>54</v>
      </c>
      <c r="B56" s="186" t="n"/>
      <c r="C56" s="186" t="inlineStr">
        <is>
          <t>ข้อใดคือเหตุผลสำคัญที่สุดในการเลือกผลิตยา Ramipril ในรูปแบบแคปซูลเจลาตินแข็งแทนรูปแบบยาเม็ดทั่วไป</t>
        </is>
      </c>
      <c r="D56" s="186" t="n"/>
      <c r="E56" s="186" t="inlineStr">
        <is>
          <t>ป้องกันแสง</t>
        </is>
      </c>
      <c r="F56" s="186" t="inlineStr">
        <is>
          <t>ป้องกันความชื้น</t>
        </is>
      </c>
      <c r="G56" s="186" t="inlineStr">
        <is>
          <t>ลดความแปรปรวนของอัตราการละลาย</t>
        </is>
      </c>
      <c r="H56" s="186" t="inlineStr">
        <is>
          <t>แก้ปัญหาผงยาตอกอัดไม่ดี</t>
        </is>
      </c>
      <c r="I56" s="186" t="inlineStr">
        <is>
          <t>เพิ่มการออกฤทธิ์เนิ่นโดยไม่ต้องเคลือบ</t>
        </is>
      </c>
      <c r="J56" s="185" t="n">
        <v>2</v>
      </c>
      <c r="K56" s="186" t="inlineStr">
        <is>
          <t>✅ คำตอบที่ถูกต้อง: ข้อ ข. ป้องกันความชื้น
🎯 ทำไมข้อนี้ถึงถูก:
การพัฒนาสูตรยา Ramipril ให้อยู่ในรูปแคปซูลหรือบรรจุในแผงกันชื้นสูง (เช่น Alu-Alu) มีวัตถุประสงค์หลักเพื่อป้องกันความชื้นและหลีกเลี่ยงกระบวนการตอกอัดยาเม็ดที่ต้องใช้แรงดันและความร้อน ซึ่งเป็นตัวเร่งการเสื่อมสลายของยา
🔍 ข้ออื่นผิดเพราะอะไร:
• ข้อ ก. ป้องกันแสง: แม้แสงอาจมีผล แต่ความชื้นคือปัจจัยวิกฤตอันดับ 1 ในการเกิด Hydrolysis/Diketopiperazine degradation
• ข้อ ค. ลดความแปรปรวนของอัตราการละลาย: แคปซูลไม่ได้มีจุดประสงค์หลักในการลดความแปรปรวนของการละลาย
• ข้อ ง. แก้ปัญหาผงยาตอกอัดไม่ดี: สามารถแก้ไขได้ด้วยการเติม Binder/Dry granulation ไม่ใช่เหตุผลเชิงเสถียรภาพยา
• ข้อ จ. เพิ่มการออกฤทธิ์เนิ่น: ยาแคปซูลธรรมดาเป็น Immediate release ไม่ใช่ Prolonged release</t>
        </is>
      </c>
      <c r="L56" s="186" t="n"/>
      <c r="M56" s="186" t="inlineStr">
        <is>
          <t>Product Group 6: Solid Dosage Forms</t>
        </is>
      </c>
      <c r="N56" s="186" t="inlineStr">
        <is>
          <t>6.4 Hard &amp; Soft Gelatin Capsules</t>
        </is>
      </c>
      <c r="O56" s="185" t="inlineStr">
        <is>
          <t>Product</t>
        </is>
      </c>
      <c r="P56" s="186" t="inlineStr">
        <is>
          <t>แบบฝึกหัด PLE-CC 1 ข้อ 19</t>
        </is>
      </c>
      <c r="Q56" s="185" t="inlineStr">
        <is>
          <t>แบบฝึกหัด</t>
        </is>
      </c>
      <c r="R56" s="185" t="inlineStr">
        <is>
          <t>เล่มม่วง</t>
        </is>
      </c>
      <c r="S56" s="185" t="n"/>
    </row>
    <row r="57" ht="24" customHeight="1" s="49">
      <c r="A57" s="185" t="n">
        <v>55</v>
      </c>
      <c r="B57" s="186" t="inlineStr">
        <is>
          <t>ห้องปฏิบัติการทดสอบยาเม็ด Amlodipine จำนวน 3 lot ในหัวข้อ Dissolution ตาม USP (เกณฑ์ Tolerance Q = 75%) พบว่าไม่มี lot ใดผ่านในรอบที่ 1 จึงทดสอบรอบที่ 2 (Stage S2) รวม 12 เม็ด ได้ผลดังนี้:
- Lot 1: 59, 79, 80, 80, 81, 81, 82, 82, 83, 84, 85, 87% (เฉลี่ย 81.0%)
- Lot 2: 58, 70, 72, 73, 76, 77, 78, 79, 81, 82, 83, 90% (เฉลี่ย 76.3%)
- Lot 3: 65, 80, 80, 81, 82, 82, 83, 84, 84, 85, 86, 92% (เฉลี่ย 82.0%)</t>
        </is>
      </c>
      <c r="C57" s="186" t="inlineStr">
        <is>
          <t>ข้อใดสรุปผลการทดสอบ Stage S2 ได้ถูกต้องตามเกณฑ์ USP</t>
        </is>
      </c>
      <c r="D57" s="186" t="n"/>
      <c r="E57" s="186" t="inlineStr">
        <is>
          <t>ทุก lot ผ่านเกณฑ์ทั้งหมด</t>
        </is>
      </c>
      <c r="F57" s="186" t="inlineStr">
        <is>
          <t>ผ่านเฉพาะ lot 1</t>
        </is>
      </c>
      <c r="G57" s="186" t="inlineStr">
        <is>
          <t>ผ่านเฉพาะ lot 3</t>
        </is>
      </c>
      <c r="H57" s="186" t="inlineStr">
        <is>
          <t>ผ่านเฉพาะ lot 1 และ lot 3</t>
        </is>
      </c>
      <c r="I57" s="186" t="inlineStr">
        <is>
          <t>ไม่มี lot ใดผ่านเกณฑ์</t>
        </is>
      </c>
      <c r="J57" s="185" t="n">
        <v>3</v>
      </c>
      <c r="K57" s="186" t="inlineStr">
        <is>
          <t>✅ คำตอบที่ถูกต้อง: ข้อ ค. ผ่านเฉพาะ lot 3
🎯 ทำไมข้อนี้ถึงถูก:
การแปลผลการทดสอบการละลายขั้นที่ 2 (Stage S2: n = 12 เม็ด) ตามเกณฑ์ USP กำหนดว่า ค่าเฉลี่ยทั้ง 12 เม็ดต้องไม่น้อยกว่า Q (&gt;= 75%) และไม่มีเม็ดใดน้อยกว่า Q - 15% (60%)
• Lot 1: ค่าเฉลี่ย = 81.0% (&gt;= 75%) แต่มี 1 เม็ดได้ค่า 59% ซึ่งน้อยกว่า 60% -&gt; ไม่ผ่าน S2
• Lot 2: ค่าเฉลี่ย = 76.3% แต่มีเม็ดที่ได้ 58% ซึ่งน้อยกว่า 60% -&gt; ไม่ผ่าน S2
• Lot 3: ค่าเฉลี่ย = 82.0% (&gt;= 75%) และเม็ดต่ำสุดคือ 65% (ไม่มีเม็ดใดต่ำกว่า 60%) -&gt; ผ่านเกณฑ์ Stage S2
🔍 ข้ออื่นผิดเพราะอะไร:
• ข้อ ก.: แปลผลผิดพลาด เนื่องจาก Lot 1 และ Lot 2 ไม่ผ่านเกณฑ์ S2 เพราะมีเม็ดที่ต่ำกว่า 60%
• ข้อ ข.: แปลผลผิดพลาด เนื่องจาก Lot 1 มี 1 เม็ดได้ 59% ต่ำกว่าเกณฑ์ Q - 15% จึงไม่ผ่านเกณฑ์
• ข้อ ง.: แปลผลผิดพลาด เนื่องจาก Lot 1 มีเม็ดที่ตกเกณฑ์ จึงผ่านเฉพาะ Lot 3 เพียงรุ่นเดียว
• ข้อ จ.: แปลผลผิดพลาด เนื่องจาก Lot 3 มีคุณสมบัติครบถ้วนตามเกณฑ์ S2 ทุกประการ</t>
        </is>
      </c>
      <c r="L57" s="186" t="n"/>
      <c r="M57" s="186" t="inlineStr">
        <is>
          <t>Product Group 6: Solid Dosage Forms</t>
        </is>
      </c>
      <c r="N57" s="186" t="inlineStr">
        <is>
          <t>6.1 Tablet Manufacturing</t>
        </is>
      </c>
      <c r="O57" s="185" t="inlineStr">
        <is>
          <t>Product</t>
        </is>
      </c>
      <c r="P57" s="186" t="inlineStr">
        <is>
          <t>แบบฝึกหัด PLE-CC 1 ข้อ 22</t>
        </is>
      </c>
      <c r="Q57" s="185" t="inlineStr">
        <is>
          <t>แบบฝึกหัด</t>
        </is>
      </c>
      <c r="R57" s="185" t="inlineStr">
        <is>
          <t>เล่มม่วง</t>
        </is>
      </c>
      <c r="S57" s="185" t="n"/>
    </row>
    <row r="58" ht="24" customHeight="1" s="49">
      <c r="A58" s="185" t="n">
        <v>56</v>
      </c>
      <c r="B58" s="186" t="n"/>
      <c r="C58" s="186" t="inlineStr">
        <is>
          <t>สารในข้อใดไม่ใช่สารช่วยที่ใช้ในกระบวนการเคลือบน้ำตาลของยาเม็ด (Sugar-coated tablet)</t>
        </is>
      </c>
      <c r="D58" s="186" t="n"/>
      <c r="E58" s="186" t="inlineStr">
        <is>
          <t>Calcium carbonate</t>
        </is>
      </c>
      <c r="F58" s="186" t="inlineStr">
        <is>
          <t>Beeswax / Carnauba wax</t>
        </is>
      </c>
      <c r="G58" s="186" t="inlineStr">
        <is>
          <t>Gelatin</t>
        </is>
      </c>
      <c r="H58" s="186" t="inlineStr">
        <is>
          <t>Colloidal silicon dioxide (CSD)</t>
        </is>
      </c>
      <c r="I58" s="186" t="inlineStr">
        <is>
          <t>Acrylate polymer (Eudragit)</t>
        </is>
      </c>
      <c r="J58" s="185" t="n">
        <v>5</v>
      </c>
      <c r="K58" s="186" t="inlineStr">
        <is>
          <t>✅ คำตอบที่ถูกต้อง: ข้อ จ. Acrylate polymer
🎯 ทำไมข้อนี้ถึงถูก:
Acrylate polymer (เช่น Eudragit) เป็นพอลิเมอร์สังเคราะห์ที่ใช้ในกระบวนการ เคลือบฟิล์ม (Film coating) หรือ Enteric coating ยุคใหม่ ไม่ได้ใช้ในกระบวนการเคลือบน้ำตาลแบบดั้งเดิม
🔍 ข้ออื่นผิดเพราะอะไร:
• ข้อ ก. Calcium carbonate: ใช้เป็น Subcoating powder เพื่อสร้างความหนาและขอบมนของเม็ดเคลือบน้ำตาล
• ข้อ ข. Wax (Carnauba wax, Beeswax): ใช้ในขั้นตอน Polishing (ขัดเงา) ขั้นสุดท้าย
• ข้อ ค. Gelatin: ใช้ผสมใน Subcoating syrup เพื่อเพิ่มแรงยึดเกาะของชั้นน้ำตาล
• ข้อ ง. Colloidal silicon dioxide: ใช้เป็นสารช่วยดูดซับความชื้นและเป็น Subcoating filler</t>
        </is>
      </c>
      <c r="L58" s="186" t="n"/>
      <c r="M58" s="186" t="inlineStr">
        <is>
          <t>Product Group 6: Solid Dosage Forms</t>
        </is>
      </c>
      <c r="N58" s="186" t="inlineStr">
        <is>
          <t>6.3 Tablet Coating</t>
        </is>
      </c>
      <c r="O58" s="185" t="inlineStr">
        <is>
          <t>Product</t>
        </is>
      </c>
      <c r="P58" s="186" t="inlineStr">
        <is>
          <t>แบบฝึกหัด PLE-CC 1 ข้อ 89</t>
        </is>
      </c>
      <c r="Q58" s="185" t="inlineStr">
        <is>
          <t>แบบฝึกหัด</t>
        </is>
      </c>
      <c r="R58" s="185" t="inlineStr">
        <is>
          <t>เล่มม่วง</t>
        </is>
      </c>
      <c r="S58" s="185" t="n"/>
    </row>
    <row r="59" ht="24" customHeight="1" s="49">
      <c r="A59" s="185" t="n">
        <v>57</v>
      </c>
      <c r="B59" s="186" t="n"/>
      <c r="C59" s="186" t="inlineStr">
        <is>
          <t>ข้อใดคือการควบคุมระหว่างกระบวนการผลิต (In-Process Control: IPC) ที่สำคัญที่สุดในการประเมินความหนาของชั้นเคลือบยาเม็ดเคลือบน้ำตาล</t>
        </is>
      </c>
      <c r="D59" s="186" t="n"/>
      <c r="E59" s="186" t="inlineStr">
        <is>
          <t>Uniformity of dosage units</t>
        </is>
      </c>
      <c r="F59" s="186" t="inlineStr">
        <is>
          <t>Weight gain</t>
        </is>
      </c>
      <c r="G59" s="186" t="inlineStr">
        <is>
          <t>Hardness</t>
        </is>
      </c>
      <c r="H59" s="186" t="inlineStr">
        <is>
          <t>Dissolution test</t>
        </is>
      </c>
      <c r="I59" s="186" t="inlineStr">
        <is>
          <t>Disintegration test</t>
        </is>
      </c>
      <c r="J59" s="185" t="n">
        <v>2</v>
      </c>
      <c r="K59" s="186" t="inlineStr">
        <is>
          <t>✅ คำตอบที่ถูกต้อง: ข้อ ข. Weight gain
🎯 ทำไมข้อนี้ถึงถูก:
ในการเคลือบน้ำตาล เม็ดยาจะมีน้ำหนักเพิ่มขึ้นอย่างมากถึง 30-50% (หรืออาจสูงถึง 100%) ของน้ำหนักแกนเม็ดเดิม การตรวจสอบ Weight gain เป็นระยะจึงเป็นการควบคุมระหว่างกระบวนการผลิต (IPC) ที่สำคัญที่สุด เพื่อตัดสินใจว่าความหนาของชั้นเคลือบได้ตามมาตรฐานก่อนเข้าสู่ขั้นตอนต่อไป
🔍 ข้ออื่นผิดเพราะอะไร:
• ข้อ ก. (Uniformity of dosage units): เป็นการทดสอบ Finished product testing ของผลิตภัณฑ์สำเร็จรูปตาม Pharmacopoeia ไม่ใช่ IPC ระหว่างเคลือบน้ำตาล
• ข้อ ค. (Hardness): นิยมตรวจประเมินความแข็งระหว่างขั้นตอนการตอกเม็ดยา (Compression IPC) ไม่ใช่ตัวชี้วัดความหนาของชั้นเคลือบน้ำตาล
• ข้อ ง. (Dissolution test): เป็นการทดสอบการละลายของผลิตภัณฑ์ยาสำเร็จรูปในห้องปฏิบัติการควบคุมคุณภาพ (QC)
• ข้อ จ. (Disintegration test): เป็นการทดสอบการแตกตัวของเม็ดยาสำเร็จรูป ไม่สามารถบอกความหนาของชั้นเคลือบน้ำตาลได้</t>
        </is>
      </c>
      <c r="L59" s="186" t="n"/>
      <c r="M59" s="186" t="inlineStr">
        <is>
          <t>Product Group 6: Solid Dosage Forms</t>
        </is>
      </c>
      <c r="N59" s="186" t="inlineStr">
        <is>
          <t>6.3 Tablet Coating</t>
        </is>
      </c>
      <c r="O59" s="185" t="inlineStr">
        <is>
          <t>Product</t>
        </is>
      </c>
      <c r="P59" s="186" t="inlineStr">
        <is>
          <t>แบบฝึกหัด PLE-CC 1 ข้อ 90</t>
        </is>
      </c>
      <c r="Q59" s="185" t="inlineStr">
        <is>
          <t>แบบฝึกหัด</t>
        </is>
      </c>
      <c r="R59" s="185" t="inlineStr">
        <is>
          <t>เล่มม่วง</t>
        </is>
      </c>
      <c r="S59" s="185" t="n"/>
    </row>
    <row r="60" ht="24" customHeight="1" s="49">
      <c r="A60" s="185" t="n">
        <v>58</v>
      </c>
      <c r="B60" s="186" t="n"/>
      <c r="C60" s="186" t="inlineStr">
        <is>
          <t>ข้อใดกล่าวไม่ถูกต้องเกี่ยวกับยาเม็ดเคลือบน้ำตาล (Sugar-coated tablets)</t>
        </is>
      </c>
      <c r="D60" s="186" t="n"/>
      <c r="E60" s="186" t="inlineStr">
        <is>
          <t>จัดเป็นยาเม็ดในรูปแบบปลดปล่อยทันที (Immediate release)</t>
        </is>
      </c>
      <c r="F60" s="186" t="inlineStr">
        <is>
          <t>หากผู้ป่วยมือเปียกสัมผัสเม็ดยา จะทำให้ชั้นนอกของเม็ดเคลือบละลายเหนียวทันที</t>
        </is>
      </c>
      <c r="G60" s="186" t="inlineStr">
        <is>
          <t>ผู้ป่วยที่เป็นโรคเบาหวานสามารถรับประทานยาเม็ดเคลือบน้ำตาลได้ตามปกติ</t>
        </is>
      </c>
      <c r="H60" s="186" t="inlineStr">
        <is>
          <t>มีส่วนประกอบของ sucrose และ polyols ในน้ำเชื่อมเคลือบ</t>
        </is>
      </c>
      <c r="I60" s="186" t="inlineStr">
        <is>
          <t>เหมาะสำหรับสูตรตำรับตัวยาสำคัญที่ไวต่อความชื้นและน้ำอย่างยิ่ง</t>
        </is>
      </c>
      <c r="J60" s="185" t="n">
        <v>5</v>
      </c>
      <c r="K60" s="186" t="inlineStr">
        <is>
          <t>✅ คำตอบที่ถูกต้อง: ข้อ จ. ยาเม็ดเคลือบน้ำตาล เหมาะกับสูตรยาที่ไวต่อความชื้นและแสง (ข้อความนี้ไม่ถูกต้อง)
🎯 ทำไมข้อนี้ถึงถูก:
การกล่าวว่ายาเคลือบน้ำตาลเหมาะกับยาที่ไวต่อความชื้นเป็นข้อความที่ไม่ถูกต้องอย่างยิ่ง เพราะกระบวนการผลิตใช้น้ำปริมาณมากและความร้อนในการเป่าแห้งยาวนาน ทำให้ยาที่ไวต่อความชื้นเกิด Hydrolysis เสื่อมสลายได้ง่าย (หากยาไวต่อความชื้นควรใช้ Film coating แบบใช้สารทำละลายอินทรีย์ หรือ Dry compaction coating)
🔍 ข้ออื่นผิดเพราะอะไร:
• ข้อ ก. เป็นยา immediate release: ถูกต้อง ชั้นน้ำตาลจะละลายน้ำได้อย่างรวดเร็วในกระเพาะอาหาร
• ข้อ ข. มือเปียกสัมผัสจะเกิดการเปลี่ยนแปลงทันที: ถูกต้อง น้ำตาลที่ผิวละลายน้ำได้ง่ายมากทำให้เหนียวติดมือ
• ข้อ ค. ผู้ป่วยเบาหวานทานได้: ถูกต้อง ปริมาณน้ำตาลในเม็ดยาน้อยมาก (เพียงไม่กี่ร้อยมิลลิกรัม) ไม่มีผลอย่างมีนัยสำคัญต่อระดับน้ำตาลในเลือด
• ข้อ ง. ใช้ sucrose, mannitol ในสูตร: ถูกต้อง เป็นน้ำตาลและ polyols ที่ใช้ในตำรับ</t>
        </is>
      </c>
      <c r="L60" s="186" t="n"/>
      <c r="M60" s="186" t="inlineStr">
        <is>
          <t>Product Group 6: Solid Dosage Forms</t>
        </is>
      </c>
      <c r="N60" s="186" t="inlineStr">
        <is>
          <t>6.3 Tablet Coating</t>
        </is>
      </c>
      <c r="O60" s="185" t="inlineStr">
        <is>
          <t>Product</t>
        </is>
      </c>
      <c r="P60" s="186" t="inlineStr">
        <is>
          <t>แบบฝึกหัด PLE-CC 1 ข้อ 91</t>
        </is>
      </c>
      <c r="Q60" s="185" t="inlineStr">
        <is>
          <t>แบบฝึกหัด</t>
        </is>
      </c>
      <c r="R60" s="185" t="inlineStr">
        <is>
          <t>เล่มม่วง</t>
        </is>
      </c>
      <c r="S60" s="185" t="n"/>
    </row>
    <row r="61" ht="24" customHeight="1" s="49">
      <c r="A61" s="185" t="n">
        <v>59</v>
      </c>
      <c r="B61" s="186" t="n"/>
      <c r="C61" s="186" t="inlineStr">
        <is>
          <t>หากต้องการเปลี่ยนแปลงยาเม็ดของผู้ป่วยเป็นรูปแบบสารละลายสำหรับพ่นละอองยา (Nebulized solution) สารในข้อใดต่อไปนี้ไม่จำเป็นต้องมีในสูตรตำรับดังกล่าว</t>
        </is>
      </c>
      <c r="D61" s="186" t="n"/>
      <c r="E61" s="186" t="inlineStr">
        <is>
          <t>Sterile vehicle / Solvent</t>
        </is>
      </c>
      <c r="F61" s="186" t="inlineStr">
        <is>
          <t>Propellant (สารขับดัน)</t>
        </is>
      </c>
      <c r="G61" s="186" t="inlineStr">
        <is>
          <t>Tonicity adjusting agent</t>
        </is>
      </c>
      <c r="H61" s="186" t="inlineStr">
        <is>
          <t>Antimicrobial preservative</t>
        </is>
      </c>
      <c r="I61" s="186" t="inlineStr">
        <is>
          <t>Solubilizer</t>
        </is>
      </c>
      <c r="J61" s="185" t="n">
        <v>2</v>
      </c>
      <c r="K61" s="186" t="inlineStr">
        <is>
          <t>✅ คำตอบที่ถูกต้อง: ข้อ ข. Propellant (สารขับดัน)
🎯 ทำไมข้อนี้ถึงถูก:
เครื่องพ่นยาแบบ Nebulizer ทำงานโดยใช้กลไกของตัวเครื่องในการสร้างละอองฝอย จึงไม่จำเป็นต้องใช้ Propellant (สารขับดัน เช่น HFA / CFC) ซึ่งสารขับดันจะใช้เฉพาะในกระบวนการผลิตของยาพ่นสูดชนิดละอองลอยกำหนดขนาด (Metered Dose Inhaler: MDI) เท่านั้น
🔍 ข้ออื่นผิดเพราะอะไร:
• ข้อ ก. Solvent (Sterile water/Saline): เป็นตัวทำละลายหลัก
• ข้อ ค. Tonicity agent (NaCl): จำเป็นต้องปรับให้อยู่ในช่วง Isotonic (0.9% NaCl) เพื่อไม่ให้ระคายเคืองหลอดลม
• ข้อ ง. Preservative: อาจพบในตำรับ Multiple-dose (แต่หลีกเลี่ยงใน Unit-dose)
• ข้อ จ. Solubilizer / Cosolvent: ใช้เพิ่มการละลายของตัวยา</t>
        </is>
      </c>
      <c r="L61" s="186" t="n"/>
      <c r="M61" s="186" t="inlineStr">
        <is>
          <t>Product Group 6: Solid Dosage Forms</t>
        </is>
      </c>
      <c r="N61" s="186" t="inlineStr">
        <is>
          <t>6.1 Tablet Manufacturing</t>
        </is>
      </c>
      <c r="O61" s="185" t="inlineStr">
        <is>
          <t>Product</t>
        </is>
      </c>
      <c r="P61" s="186" t="inlineStr">
        <is>
          <t>แบบฝึกหัด PLE-CC 1 ข้อ 101</t>
        </is>
      </c>
      <c r="Q61" s="185" t="inlineStr">
        <is>
          <t>แบบฝึกหัด</t>
        </is>
      </c>
      <c r="R61" s="185" t="inlineStr">
        <is>
          <t>เล่มม่วง</t>
        </is>
      </c>
      <c r="S61" s="185" t="n"/>
    </row>
    <row r="62" ht="24" customHeight="1" s="49">
      <c r="A62" s="185" t="n">
        <v>60</v>
      </c>
      <c r="B62" s="186" t="n"/>
      <c r="C62" s="186" t="inlineStr">
        <is>
          <t>สูตรตำรับยาเม็ดชนิดหนึ่งมีส่วนประกอบของสารช่วย ได้แก่ Magnesium stearate, Croscarmellose sodium, Titanium dioxide, Hypromellose, FD&amp;C Yellow No.6 aluminum lake, และ Triacetin จัดเป็นยาเม็ดรูปแบบใด</t>
        </is>
      </c>
      <c r="D62" s="186" t="n"/>
      <c r="E62" s="186" t="inlineStr">
        <is>
          <t>Effervescent tablet</t>
        </is>
      </c>
      <c r="F62" s="186" t="inlineStr">
        <is>
          <t>Enteric coated tablet</t>
        </is>
      </c>
      <c r="G62" s="186" t="inlineStr">
        <is>
          <t>Plain uncoated tablet</t>
        </is>
      </c>
      <c r="H62" s="186" t="inlineStr">
        <is>
          <t>Film coated tablet</t>
        </is>
      </c>
      <c r="I62" s="186" t="inlineStr">
        <is>
          <t>Compaction coated tablet</t>
        </is>
      </c>
      <c r="J62" s="185" t="n">
        <v>4</v>
      </c>
      <c r="K62" s="186" t="inlineStr">
        <is>
          <t>✅ คำตอบที่ถูกต้อง: ข้อ ง. Film coated tablet (ยาเม็ดเคลือบฟิล์ม)
🎯 ทำไมข้อนี้ถึงถูก:
สารช่วยในโจทย์ประกอบด้วย:
• Hypromellose (HPMC): พอลิเมอร์สร้างแผ่นฟิล์มหลัก (Film-forming polymer)
• Triacetin: สารช่วยเพิ่มความยืดหยุ่นของฟิล์ม (Plasticizer) ป้องกันฟิล์มเปราะแตก
• Titanium dioxide: สารช่วยทึบแสง (Opacifying agent) ปกป้องตัวยาจากแสง
• FD&amp;C Yellow No.6 aluminum lake: สีเคลือบผิวเม็ดยา
องค์ประกอบทั้งหมดนี้เป็นสูตรมาตรฐานของการผลิต ยาเม็ดเคลือบฟิล์ม (Film coated tablet)
🔍 ข้ออื่นผิดเพราะอะไร:
• ข้อ ก. Effervescent tablet: ต้องมีกรดอินทรีย์ (Citric/Tartaric acid) และ Sodium bicarbonate
• ข้อ ข. Enteric coated tablet: พอลิเมอร์ต้องเป็นกลุ่ม Phthalate/Methacrylic acid (CAP, HPMCP, Eudragit) ไม่ใช่ Hypromellose ธรรมดา
• ข้อ ค. Plain tablet: เป็นเม็ดยาไม่เคลือบ จะไม่มีส่วนประกอบของฟิล์มและ Plasticizer
• ข้อ จ. Compaction coated tablets: เม็ดเคลือบสองชั้นด้วยการตอกอัด ไม่ได้ใช้ฟิล์มพอลิเมอร์</t>
        </is>
      </c>
      <c r="L62" s="186" t="n"/>
      <c r="M62" s="186" t="inlineStr">
        <is>
          <t>Product Group 6: Solid Dosage Forms</t>
        </is>
      </c>
      <c r="N62" s="186" t="inlineStr">
        <is>
          <t>6.3 Tablet Coating</t>
        </is>
      </c>
      <c r="O62" s="185" t="inlineStr">
        <is>
          <t>Product</t>
        </is>
      </c>
      <c r="P62" s="186" t="inlineStr">
        <is>
          <t>แบบฝึกหัด PLE-CC 1 ข้อ 113</t>
        </is>
      </c>
      <c r="Q62" s="185" t="inlineStr">
        <is>
          <t>แบบฝึกหัด</t>
        </is>
      </c>
      <c r="R62" s="185" t="inlineStr">
        <is>
          <t>เล่มม่วง</t>
        </is>
      </c>
      <c r="S62" s="185" t="n"/>
    </row>
    <row r="63" ht="24" customHeight="1" s="49">
      <c r="A63" s="185" t="n">
        <v>61</v>
      </c>
      <c r="B63" s="186" t="n"/>
      <c r="C63" s="186" t="inlineStr">
        <is>
          <t>ผู้ป่วยนำเม็ดยาเคลือบฟิล์มออกจากแผง Alu-Alu ไปใส่ในกล่องพลาสติก PVC พบว่าเม็ดยาเหนียวติดกันเป็นพวงองุ่น สารช่วยในตำรับ (Excipient) ชนิดใดเป็นสาเหตุสำคัญที่ทำให้เกิดปัญหานี้เมื่อสัมผัสความชื้นและความร้อน</t>
        </is>
      </c>
      <c r="D63" s="186" t="n"/>
      <c r="E63" s="186" t="inlineStr">
        <is>
          <t>Microcrystalline cellulose</t>
        </is>
      </c>
      <c r="F63" s="186" t="inlineStr">
        <is>
          <t>Lactose</t>
        </is>
      </c>
      <c r="G63" s="186" t="inlineStr">
        <is>
          <t>Croscarmellose sodium</t>
        </is>
      </c>
      <c r="H63" s="186" t="inlineStr">
        <is>
          <t>Magnesium stearate</t>
        </is>
      </c>
      <c r="I63" s="186" t="inlineStr">
        <is>
          <t>Triacetin (Plasticizer)</t>
        </is>
      </c>
      <c r="J63" s="185" t="n">
        <v>5</v>
      </c>
      <c r="K63" s="186" t="inlineStr">
        <is>
          <t>✅ คำตอบที่ถูกต้อง: ข้อ จ. Triacetin (สารช่วยเพิ่มความยืดหยุ่นของฟิล์ม)
🎯 ทำไมข้อนี้ถึงถูก:
เมื่อผู้ป่วยนำเม็ดยาออกจากแผง Alu-Alu (ซึ่งป้องกันความชื้นและไอระเหยได้สมบูรณ์) มาใส่ในตลับพลาสติก PVC ธรรมดาที่ยอมให้ความชื้นและอากาศซึมผ่านได้ ความชื้นและความร้อนจะทำให้สาร Triacetin เกิดการเคลื่อนที่มาสะสมที่ผิวหน้าของฟิล์ม (Plasticizer migration / Surface tackiness) ส่งผลให้ผิวของเม็ดยาเกิดความเหนียว (Sticky/Tacky) และดูดติดกันเป็นพวงองุ่น
🔍 ข้ออื่นผิดเพราะอะไร:
• ข้อ ก. Microcrystalline cellulose: เป็นสารเพิ่มปริมาณและสารช่วยแตกตัว ไม่ทำให้ผิวเม็ดยาเหนียวติดกัน
• ข้อ ข. Lactose: เป็นสารเพิ่มปริมาณแบบละลายน้ำ ไม่ก่อให้เกิดความเหนียวติดกันแบบพวงองุ่น
• ข้อ ค. Croscarmellose sodium: เป็น Superdisintegrant ภายในแกนเม็ด ไม่ได้อยู่ที่ผิวเคลือบ
• ข้อ ง. Magnesium stearate: เป็นสารหล่อลื่น (Lubricant) ไม่ชอบน้ำ มีฤทธิ์ลดแรงเสียดทาน ไม่ทำให้ผิวเหนียว</t>
        </is>
      </c>
      <c r="L63" s="186" t="n"/>
      <c r="M63" s="186" t="inlineStr">
        <is>
          <t>Product Group 6: Solid Dosage Forms</t>
        </is>
      </c>
      <c r="N63" s="186" t="inlineStr">
        <is>
          <t>6.3 Tablet Coating</t>
        </is>
      </c>
      <c r="O63" s="185" t="inlineStr">
        <is>
          <t>Product</t>
        </is>
      </c>
      <c r="P63" s="186" t="inlineStr">
        <is>
          <t>แบบฝึกหัด PLE-CC 1 ข้อ 114</t>
        </is>
      </c>
      <c r="Q63" s="185" t="inlineStr">
        <is>
          <t>แบบฝึกหัด</t>
        </is>
      </c>
      <c r="R63" s="185" t="inlineStr">
        <is>
          <t>เล่มม่วง</t>
        </is>
      </c>
      <c r="S63" s="185" t="n"/>
    </row>
    <row r="64" ht="24" customHeight="1" s="49">
      <c r="A64" s="185" t="n">
        <v>62</v>
      </c>
      <c r="B64" s="186" t="n"/>
      <c r="C64" s="186" t="inlineStr">
        <is>
          <t>รูปสัญฐานทางผลึก (Polymorphic form) แบบใดของตัวยาสำคัญที่เหมาะสมที่สุดในการนำมาผลิตเป็นยาเม็ด เพื่อให้มีความคงตัวทางกายภาพสูงสุดตลอดอายุการเก็บรักษา</t>
        </is>
      </c>
      <c r="D64" s="186" t="n"/>
      <c r="E64" s="186" t="inlineStr">
        <is>
          <t>Monotropic polymorphs (Stable form)</t>
        </is>
      </c>
      <c r="F64" s="186" t="inlineStr">
        <is>
          <t>Enantiotropic polymorphs</t>
        </is>
      </c>
      <c r="G64" s="186" t="inlineStr">
        <is>
          <t>Amorphous anhydrates</t>
        </is>
      </c>
      <c r="H64" s="186" t="inlineStr">
        <is>
          <t>Crystalline hydrates</t>
        </is>
      </c>
      <c r="I64" s="186" t="inlineStr">
        <is>
          <t>Mixed solvates</t>
        </is>
      </c>
      <c r="J64" s="185" t="n">
        <v>1</v>
      </c>
      <c r="K64" s="186" t="inlineStr">
        <is>
          <t>✅ คำตอบที่ถูกต้อง: ข้อ ก. Monotropic polymorphs (ในรูป Stable polymorph)
🎯 ทำไมข้อนี้ถึงถูก:
ในการผลิตยาเม็ดที่ต้องการความคงตัวทางกายภาพตลอดอายุการเก็บรักษา (Shelf-life) ควรเลือกรูปผลึกที่เป็น Monotropic polymorph ในสภาวะที่เสถียรทางอุณหพลศาสตร์สูงสุด (Thermodynamically stable form) เพื่อป้องกันไม่ให้เกิดการเปลี่ยนรูปผลึก (Polymorphic transition) ระหว่างการเก็บรักษา ซึ่งอาจส่งผลให้การละลายและการดูดซึมของยาเปลี่ยนแปลงไป
🔍 ข้ออื่นผิดเพราะอะไร:
• ข้อ ข. Enantiotropic polymorphs: มีความเสี่ยงที่จะเปลี่ยนรูปไปมาระหว่างการเก็บรักษาหากอุณหภูมิผันผวน
• ข้อ ค. Amorphous anhydrates: มีพลังงานอิสระสูง ละลายเร็วแต่ไม่คงตัว มีแนวโน้มตกผลึกกลับเป็นผลึกแข็ง (Recrystallization) ทำให้การละลายลดลงกะทันหัน
• ข้อ ง. Crystalline hydrates: มักมีอัตราการละลายช้ากว่ารูป Anhydrous
• ข้อ จ. Mixed solvates: มีโมเลกุลตัวทำละลายอินทรีย์ติดอยู่ในผลึก มีความเป็นพิษจากตัวทำละลายตกค้าง</t>
        </is>
      </c>
      <c r="L64" s="186" t="n"/>
      <c r="M64" s="186" t="inlineStr">
        <is>
          <t>Product Group 6: Solid Dosage Forms</t>
        </is>
      </c>
      <c r="N64" s="186" t="inlineStr">
        <is>
          <t>6.1 Tablet Manufacturing</t>
        </is>
      </c>
      <c r="O64" s="185" t="inlineStr">
        <is>
          <t>Product</t>
        </is>
      </c>
      <c r="P64" s="186" t="inlineStr">
        <is>
          <t>แบบฝึกหัด PLE-CC 1 ข้อ 115</t>
        </is>
      </c>
      <c r="Q64" s="185" t="inlineStr">
        <is>
          <t>แบบฝึกหัด</t>
        </is>
      </c>
      <c r="R64" s="185" t="inlineStr">
        <is>
          <t>เล่มม่วง</t>
        </is>
      </c>
      <c r="S64" s="185" t="n"/>
    </row>
    <row r="65" ht="24" customHeight="1" s="49">
      <c r="A65" s="185" t="n">
        <v>63</v>
      </c>
      <c r="B65" s="186" t="n"/>
      <c r="C65" s="186" t="inlineStr">
        <is>
          <t>ผู้ป่วยมีรอยโรคผิวหนังพุพองและมีสะเก็ดสีน้ำผึ้ง (Honey-colored crusts) วินิจฉัยเป็น Impetigo บริเวณจำกัด ควรให้การรักษาด้วยยาในข้อใดจึงเหมาะสมที่สุด</t>
        </is>
      </c>
      <c r="D65" s="186" t="n"/>
      <c r="E65" s="186" t="inlineStr">
        <is>
          <t>Mupirocin 2% ointment ทาวันละ 2-3 ครั้ง</t>
        </is>
      </c>
      <c r="F65" s="186" t="inlineStr">
        <is>
          <t>Moisturizing cream ทาวันละ 2-3 ครั้ง</t>
        </is>
      </c>
      <c r="G65" s="186" t="inlineStr">
        <is>
          <t>Acyclovir 5% cream ทาวันละ 5 ครั้ง</t>
        </is>
      </c>
      <c r="H65" s="186" t="inlineStr">
        <is>
          <t>Acyclovir 400 mg tablet รับประทานวันละ 5 ครั้ง</t>
        </is>
      </c>
      <c r="I65" s="186" t="inlineStr">
        <is>
          <t>Desoximetasone 0.25% cream ทาวันละ 2 ครั้ง</t>
        </is>
      </c>
      <c r="J65" s="185" t="n">
        <v>1</v>
      </c>
      <c r="K65" s="186" t="inlineStr">
        <is>
          <t>✅ คำตอบที่ถูกต้อง: ข้อ ก. Mupirocin 2% ointment ทาวันละ 2-3 ครั้ง
🎯 ทำไมข้อนี้ถึงถูก:
แนวทางเวชปฏิบัติแนะนำให้ใช้ยาปฏิชีวนะชนิดทาภายนอก ได้แก่ Topical Mupirocin 2% ointment หรือ Fusidic acid cream ทาวันละ 2-3 ครั้ง เป็นเวลา 5-7 วัน เป็นการรักษาลำดับแรก (First-line therapy) สำหรับแผล Impetigo บริเวณจำกัด
🔍 ข้ออื่นผิดเพราะอะไร:
• ข้อ ข. (Moisturizing cream): ไม่มีฤทธิ์ต้านเชื้อแบคทีเรีย ไม่สามารถกำจัดเชื้อก่อโรค Staphylococcus aureus หรือ Streptococcus pyogenes ได้
• ข้อ ค. (Acyclovir 5% cream): เป็นยาต้านไวรัสสำหรับรักษาโรคเริม (Herpes simplex) ไม่ครอบคลุมเชื้อแบคทีเรีย
• ข้อ ง. (Acyclovir 400 mg tablet): เป็นยาต้านไวรัสชนิดรับประทาน ไม่ใช่ข้อบ่งใช้สำหรับแผลติดเชื้อแบคทีเรีย Impetigo
• ข้อ จ. (Desoximetasone 0.25% cream): เป็นยาทาสเตียรอยด์ความแรงสูง ถือเป็นข้อห้ามใช้ในแผลติดเชื้อแบคทีเรียเพราะจะกดภูมิคุ้มกันเฉพาะที่ทำให้การติดเชื้อลุกลาม</t>
        </is>
      </c>
      <c r="L65" s="186" t="n"/>
      <c r="M65" s="186" t="inlineStr">
        <is>
          <t>Product Group 6: Solid Dosage Forms</t>
        </is>
      </c>
      <c r="N65" s="186" t="inlineStr">
        <is>
          <t>6.1 Tablet Manufacturing</t>
        </is>
      </c>
      <c r="O65" s="185" t="inlineStr">
        <is>
          <t>Product</t>
        </is>
      </c>
      <c r="P65" s="186" t="inlineStr">
        <is>
          <t>แบบฝึกหัด PLE-CC 1 ข้อ 120</t>
        </is>
      </c>
      <c r="Q65" s="185" t="inlineStr">
        <is>
          <t>แบบฝึกหัด</t>
        </is>
      </c>
      <c r="R65" s="185" t="inlineStr">
        <is>
          <t>เล่มม่วง</t>
        </is>
      </c>
      <c r="S65" s="185" t="n"/>
    </row>
    <row r="66" ht="24" customHeight="1" s="49">
      <c r="A66" s="185" t="n">
        <v>64</v>
      </c>
      <c r="B66" s="186" t="n"/>
      <c r="C66" s="186" t="inlineStr">
        <is>
          <t>ในสูตรตำรับยาเม็ดประกอบด้วย Microcrystalline cellulose, Starch, Lactose, Colloidal silicon dioxide, และ Sodium Lauryl Sulfate สารในข้อใดทำหน้าที่เป็นสารช่วยการไหล (Glidant) ของผงยา</t>
        </is>
      </c>
      <c r="D66" s="186" t="n"/>
      <c r="E66" s="186" t="inlineStr">
        <is>
          <t>Microcrystalline cellulose</t>
        </is>
      </c>
      <c r="F66" s="186" t="inlineStr">
        <is>
          <t>Starch</t>
        </is>
      </c>
      <c r="G66" s="186" t="inlineStr">
        <is>
          <t>Lactose</t>
        </is>
      </c>
      <c r="H66" s="186" t="inlineStr">
        <is>
          <t>Colloidal silicon dioxide</t>
        </is>
      </c>
      <c r="I66" s="186" t="inlineStr">
        <is>
          <t>Sodium Lauryl Sulfate</t>
        </is>
      </c>
      <c r="J66" s="185" t="n">
        <v>4</v>
      </c>
      <c r="K66" s="186" t="inlineStr">
        <is>
          <t>✅ คำตอบที่ถูกต้อง: ข้อ ง. Colloidal silicon dioxide
🎯 ทำไมข้อนี้ถึงถูก:
Colloidal silicon dioxide: (CSD, Cab-O-Sil, Aerosil) มีขนาดอนุภาคเล็กระดับนาโนเมตร มีพื้นที่ผิวจำเพาะสูงมาก ทำหน้าที่แทรกตัวเกาะอยู่บนผิวอนุภาคผงยาขนาดใหญ่ ช่วยลดแรงเกาะติดและแรงเสียดทาน จึงเป็น Glidant ประสิทธิภาพสูงมาก นิยมใช้ในปริมาณต่ำ (0.1 - 1.0% w/w)
🔍 ข้ออื่นผิดเพราะอะไร:
• ข้อ ก. Microcrystalline cellulose: ทำหน้าที่เป็นสารเพิ่มปริมาณ (Diluent/Filler) และสารช่วยแตกตัว (Disintegrant)
• ข้อ ข. Starch: ทำหน้าที่เป็น Binder, Diluent หรือ Disintegrant
• ข้อ ค. Lactose: ทำหน้าที่เป็น Diluent/Filler
• ข้อ จ. SLS (Sodium lauryl sulfate): ทำหน้าที่เป็น Surfactant / Wetting agent / Lubricant</t>
        </is>
      </c>
      <c r="L66" s="186" t="n"/>
      <c r="M66" s="186" t="inlineStr">
        <is>
          <t>Product Group 6: Solid Dosage Forms</t>
        </is>
      </c>
      <c r="N66" s="186" t="inlineStr">
        <is>
          <t>6.5 Powders &amp; Granules</t>
        </is>
      </c>
      <c r="O66" s="185" t="inlineStr">
        <is>
          <t>Product</t>
        </is>
      </c>
      <c r="P66" s="186" t="inlineStr">
        <is>
          <t>ข้อสอบจริง 2567 ข้อ 15</t>
        </is>
      </c>
      <c r="Q66" s="185" t="inlineStr">
        <is>
          <t>ข้อสอบจริง</t>
        </is>
      </c>
      <c r="R66" s="185" t="inlineStr">
        <is>
          <t>2567</t>
        </is>
      </c>
      <c r="S66" s="185" t="n"/>
    </row>
    <row r="67" ht="24" customHeight="1" s="49">
      <c r="A67" s="187" t="n">
        <v>65</v>
      </c>
      <c r="B67" s="186" t="n"/>
      <c r="C67" s="186" t="inlineStr">
        <is>
          <t>การทดสอบใดไม่สามารถนำมาใช้ประเมินความสม่ำเสมอของขนาดยา (Uniformity of dosage units) ตามเกณฑ์ USP &lt;905&gt; ในยาเม็ดชนิดไม่เคลือบ (Uncoated tablet) ที่มีตัวยาสำคัญ 10 mg และน้ำหนักเม็ดเฉลี่ย 200 mg</t>
        </is>
      </c>
      <c r="D67" s="186" t="n"/>
      <c r="E67" s="186" t="inlineStr">
        <is>
          <t>Weight Variation (WV)</t>
        </is>
      </c>
      <c r="F67" s="186" t="inlineStr">
        <is>
          <t>Content Uniformity (CU)</t>
        </is>
      </c>
      <c r="G67" s="186" t="inlineStr">
        <is>
          <t>Dissolution test</t>
        </is>
      </c>
      <c r="H67" s="186" t="inlineStr">
        <is>
          <t>Assay test</t>
        </is>
      </c>
      <c r="I67" s="188" t="inlineStr">
        <is>
          <t>Disintegration test</t>
        </is>
      </c>
      <c r="J67" s="185" t="n">
        <v>1</v>
      </c>
      <c r="K67" s="186" t="inlineStr">
        <is>
          <t>✅ คำตอบที่ถูกต้อง: ข้อ ก. Weight Variation (WV)
🎯 ทำไมข้อนี้ถึงถูก:
เงื่อนไขตาม USP &lt;905&gt; กำหนดให้ใช้วิธี Weight Variation (WV) ได้ก็ต่อเมื่อ: 1) ตัวยาสำคัญมีปริมาณตั้งแต่ 25 mg ขึ้นไป ต่อหน่วยเม็ดยา และ 2) ตัวยาสำคัญคิดเป็นสัดส่วนตั้งแต่ 25% w/w ของน้ำหนักเม็ดยารวมขึ้นไป ในโจทย์นี้ ตัวยาสำคัญมี 10 mg (&lt; 25 mg) และคิดเป็นสัดส่วนเพียง (10 / 200) × 100% = 5% (&lt; 25%) ไม่เข้าเกณฑ์ทั้งสองข้อ จึงไม่สามารถใช้วิธี Weight Variation ได้ ต้องบังคับใช้วิธี Content Uniformity (CU) เท่านั้น
🔍 ข้ออื่นผิดเพราะอะไร:
• ข้อ ข. (Content Uniformity): เป็นวิธีที่ถูกต้องและจำเป็นต้องทำสำหรับยาเม็ด low dose นี้ตามเกณฑ์ USP &lt;905&gt;
• ข้อ ค. (Dissolution test): เป็นการทดสอบอัตราการละลายของตัวยาสำคัญ ไม่ใช่การทดสอบความสม่ำเสมอของขนาดยาตาม USP &lt;905&gt;
• ข้อ ง. (Assay test): เป็นการหาปริมาณตัวยาสำคัญรวมจากผงเม็ดยาหลายเม็ดรวมกัน ไม่สามารถประเมินความสม่ำเสมอเป็นรายเม็ดได้
• ข้อ จ. (Disintegration test): เป็นการทดสอบการแตกตัวเชิงกลของเม็ดยา ไม่เกี่ยวข้องกับการทดสอบความสม่ำเสมอตาม USP &lt;905&gt;</t>
        </is>
      </c>
      <c r="L67" s="186" t="n"/>
      <c r="M67" s="186" t="inlineStr">
        <is>
          <t>Product Group 6: Solid Dosage Forms</t>
        </is>
      </c>
      <c r="N67" s="186" t="inlineStr">
        <is>
          <t>6.1 Tablet Manufacturing</t>
        </is>
      </c>
      <c r="O67" s="185" t="inlineStr">
        <is>
          <t>Product</t>
        </is>
      </c>
      <c r="P67" s="186" t="inlineStr">
        <is>
          <t>ข้อสอบจริง 2567 ข้อ 17</t>
        </is>
      </c>
      <c r="Q67" s="185" t="inlineStr">
        <is>
          <t>ข้อสอบจริง</t>
        </is>
      </c>
      <c r="R67" s="185" t="inlineStr">
        <is>
          <t>2567</t>
        </is>
      </c>
      <c r="S67" s="185" t="n"/>
    </row>
    <row r="68" ht="24" customHeight="1" s="49">
      <c r="A68" s="187" t="n">
        <v>66</v>
      </c>
      <c r="B68" s="186" t="n"/>
      <c r="C68" s="186" t="inlineStr">
        <is>
          <t>ในระหว่างการผลิตยาเม็ดพบปัญหาน้ำหนักเม็ดยาไม่สม่ำเสมอ (Weight variation) เนื่องจากผงยาไหลลงสู่แม่พิมพ์ตอกยาได้ไม่ดี ควรแก้ไขสูตรตำรับโดยการเติมสารในข้อใด</t>
        </is>
      </c>
      <c r="D68" s="186" t="n"/>
      <c r="E68" s="186" t="inlineStr">
        <is>
          <t>Polyethylene Glycol (PEG)</t>
        </is>
      </c>
      <c r="F68" s="186" t="inlineStr">
        <is>
          <t>Calcium phosphate dibasic</t>
        </is>
      </c>
      <c r="G68" s="186" t="inlineStr">
        <is>
          <t>Titanium Dioxide (TiO2)</t>
        </is>
      </c>
      <c r="H68" s="186" t="inlineStr">
        <is>
          <t>Kaolin / Clay</t>
        </is>
      </c>
      <c r="I68" s="188" t="inlineStr">
        <is>
          <t>Colloidal silica (Colloidal silicon dioxide)</t>
        </is>
      </c>
      <c r="J68" s="185" t="n">
        <v>5</v>
      </c>
      <c r="K68" s="186" t="inlineStr">
        <is>
          <t>✅ คำตอบที่ถูกต้อง: ข้อ จ. Colloidal silica (Colloidal silicon dioxide)
🎯 ทำไมข้อนี้ถึงถูก:
การแก้ไขปัญหาการไหลไม่ดีของผงยาทำได้โดยการเติม สารช่วยการไหล (Glidant) ซึ่ง Colloidal silica (Aerosil / Colloidal silicon dioxide) เป็น Glidant ประสิทธิภาพสูงมาก ช่วยลดแรงเสียดทานระหว่างอนุภาคผงยา ทำให้ผงยาไหลลงสู่แม่พิมพ์ตอกยาได้อย่างรวดเร็วและสม่ำเสมอ ช่วยแก้ไขปัญหาน้ำหนักเม็ดยาผันผวนได้อย่างมีประสิทธิภาพ
🔍 ข้ออื่นผิดเพราะอะไร:
• ข้อ ก. PEG: ใช้เป็น Plasticizer หรือ Water-soluble lubricant
• ข้อ ข. Calcium phosphate: เป็นสารเพิ่มปริมาณ (Insoluble diluent)
• ข้อ ค. TiO2 (Titanium dioxide): เป็นสารทึบแสง (Opacifying agent) ในการเคลือบฟิล์ม
• ข้อ ง. Clay: เป็นสารช่วยดูดซับความชื้น ไม่ใช่ Glidant หลัก</t>
        </is>
      </c>
      <c r="L68" s="186" t="n"/>
      <c r="M68" s="186" t="inlineStr">
        <is>
          <t>Product Group 6: Solid Dosage Forms</t>
        </is>
      </c>
      <c r="N68" s="186" t="inlineStr">
        <is>
          <t>6.5 Powders &amp; Granules</t>
        </is>
      </c>
      <c r="O68" s="185" t="inlineStr">
        <is>
          <t>Product</t>
        </is>
      </c>
      <c r="P68" s="186" t="inlineStr">
        <is>
          <t>ข้อสอบจริง 2567 ข้อ 96</t>
        </is>
      </c>
      <c r="Q68" s="185" t="inlineStr">
        <is>
          <t>ข้อสอบจริง</t>
        </is>
      </c>
      <c r="R68" s="185" t="inlineStr">
        <is>
          <t>2567</t>
        </is>
      </c>
      <c r="S68" s="185" t="n"/>
    </row>
    <row r="69" ht="24" customHeight="1" s="49">
      <c r="A69" s="187" t="n">
        <v>67</v>
      </c>
      <c r="B69" s="186" t="n"/>
      <c r="C69" s="186" t="inlineStr">
        <is>
          <t>การทดสอบการละลาย (Dissolution test) ตามเภสัชตำรับ USP &lt;711&gt; ที่กำหนดให้ทดสอบ 2 ขั้นตอน ได้แก่ Acid stage (สภาวะกรด 2 ชั่วโมง) แล้วตามด้วย Buffer stage (pH 6.8) เป็นการทดสอบสำหรับยารูปแบบใด</t>
        </is>
      </c>
      <c r="D69" s="186" t="n"/>
      <c r="E69" s="186" t="inlineStr">
        <is>
          <t>Immediate-release tablets</t>
        </is>
      </c>
      <c r="F69" s="186" t="inlineStr">
        <is>
          <t>Extended-release tablets</t>
        </is>
      </c>
      <c r="G69" s="186" t="inlineStr">
        <is>
          <t>Chewable tablets</t>
        </is>
      </c>
      <c r="H69" s="186" t="inlineStr">
        <is>
          <t>Delayed-release tablets (Enteric-coated)</t>
        </is>
      </c>
      <c r="I69" s="188" t="inlineStr">
        <is>
          <t>Sublingual tablets</t>
        </is>
      </c>
      <c r="J69" s="185" t="n">
        <v>4</v>
      </c>
      <c r="K69" s="186" t="inlineStr">
        <is>
          <t>✅ คำตอบที่ถูกต้อง: ข้อ ง. Delayed-release tablets (ยาเม็ดเคลือบ Enteric-coated)
🎯 ทำไมข้อนี้ถึงถูก:
การทดสอบ Dissolution ของ Delayed-release tablets (Enteric-coated) ประกอบด้วย:
1. Acid stage (สภาวะกรดจำลองในกระเพาะอาหาร): ใช้ 0.1 N HCl (pH 1.2) เป็นเวลา 2 ชั่วโมง ยาต้องไม่ละลาย (ไม่เกิน 10%)
2. Buffer stage (สภาวะด่างจำลองในลำไส้เล็ก): ปรับ pH เป็นฟอสเฟตบัฟเฟอร์ (pH 6.8) ตัวยาต้องปลดปล่อยตามเกณฑ์ Tolerance Q ภายในเวลาที่กำหนด
🔍 ข้ออื่นผิดเพราะอะไร:
• ข้อ ก. Immediate-release tablets: ทดสอบในสื่อละลายเฟสเดียว เช่น น้ำ หรือ 0.1 N HCl หรือ Buffer ตัวเดียว
• ข้อ ข. Extended-release tablets: ทดสอบการปลดปล่อยต่อเนื่องตามช่วงเวลาที่กำหนด ไม่จำเป็นต้องมี Acid stage สำหรับลำไส้โดยเฉพาะ
• ข้อ ค. Chewable tablets: ส่วนใหญ่ทดสอบการแตกตัวหรือการละลายเฟสเดียว
• ข้อ จ. Sublingual tablets: ละลายในช่องปาก ไม่ผ่านการทดสอบ Acid stage</t>
        </is>
      </c>
      <c r="L69" s="186" t="n"/>
      <c r="M69" s="186" t="inlineStr">
        <is>
          <t>Product Group 6: Solid Dosage Forms</t>
        </is>
      </c>
      <c r="N69" s="186" t="inlineStr">
        <is>
          <t>6.3 Tablet Coating</t>
        </is>
      </c>
      <c r="O69" s="185" t="inlineStr">
        <is>
          <t>Product</t>
        </is>
      </c>
      <c r="P69" s="186" t="inlineStr">
        <is>
          <t>ข้อสอบจริง 2566 Day 1 ข้อ 25</t>
        </is>
      </c>
      <c r="Q69" s="185" t="inlineStr">
        <is>
          <t>ข้อสอบจริง</t>
        </is>
      </c>
      <c r="R69" s="185" t="inlineStr">
        <is>
          <t>2566</t>
        </is>
      </c>
      <c r="S69" s="185" t="n"/>
    </row>
    <row r="70" ht="24" customHeight="1" s="49">
      <c r="A70" s="187" t="n">
        <v>68</v>
      </c>
      <c r="B70" s="186" t="n"/>
      <c r="C70" s="186" t="inlineStr">
        <is>
          <t>ตามเภสัชตำรับจากล USP &lt;905&gt; ยาเม็ดเคลือบน้ำตาล (Sugar-coated tablets) ไม่ได้รับอนุญาตให้ใช้วิธีการทดสอบใดในการประเมินความสม่ำเสมอของขนาดยา (Uniformity of dosage units)</t>
        </is>
      </c>
      <c r="D70" s="186" t="n"/>
      <c r="E70" s="186" t="inlineStr">
        <is>
          <t>Dissolution test</t>
        </is>
      </c>
      <c r="F70" s="186" t="inlineStr">
        <is>
          <t>Disintegration test</t>
        </is>
      </c>
      <c r="G70" s="186" t="inlineStr">
        <is>
          <t>Weight variation (WV)</t>
        </is>
      </c>
      <c r="H70" s="186" t="inlineStr">
        <is>
          <t>Assay test</t>
        </is>
      </c>
      <c r="I70" s="188" t="inlineStr">
        <is>
          <t>Content uniformity (CU)</t>
        </is>
      </c>
      <c r="J70" s="185" t="n">
        <v>3</v>
      </c>
      <c r="K70" s="186" t="inlineStr">
        <is>
          <t>✅ คำตอบที่ถูกต้อง: ข้อ ค. Weight variation (ไม่สามารถใช้แทน Content Uniformity ได้)
🎯 ทำไมข้อนี้ถึงถูก:
สำหรับ ยาเม็ดเคลือบน้ำตาล (Sugar-coated tablets) เนื่องจากกระบวนการเคลือบน้ำตาลทำให้น้ำหนักของชั้นเคลือบในแต่ละเม็ดมีความผันผวนสูงมาก (น้ำหนักที่เพิ่มขึ้นมาจากน้ำตาลและแป้งไม่ใช่ตัวยา) เภสัชตำรับ USP &lt;905&gt; จึง ไม่อนุญาต ให้ใช้วิธี Weight Variation (WV) สำหรับยาเม็ดเคลือบน้ำตาล ไม่ว่าขนาดยาจะสูงหรือต่ำ ต้องทดสอบด้วยวิธี Content Uniformity (CU) เสมอ
🔍 ข้ออื่นผิดเพราะอะไร:
• ข้อ ก. Dissolution: บังคับตรวจตาม Monograph เพื่อดูการละลาย
• ข้อ ข. Disintegration: เป็นการทดสอบการแตกตัวของชั้นน้ำตาลและแกนเม็ด
• ข้อ ง. Assay: บังคับตรวจหาปริมาณตัวยาสำคัญในผลิตภัณฑ์
• ข้อ จ. Content Uniformity (CU): เป็นวิธีบังคับที่ต้องทำสำหรับยาเม็ดเคลือบน้ำตาล</t>
        </is>
      </c>
      <c r="L70" s="186" t="n"/>
      <c r="M70" s="186" t="inlineStr">
        <is>
          <t>Product Group 6: Solid Dosage Forms</t>
        </is>
      </c>
      <c r="N70" s="186" t="inlineStr">
        <is>
          <t>6.3 Tablet Coating</t>
        </is>
      </c>
      <c r="O70" s="185" t="inlineStr">
        <is>
          <t>Product</t>
        </is>
      </c>
      <c r="P70" s="186" t="inlineStr">
        <is>
          <t>ข้อสอบจริง 2566 Day 1 ข้อ 46</t>
        </is>
      </c>
      <c r="Q70" s="185" t="inlineStr">
        <is>
          <t>ข้อสอบจริง</t>
        </is>
      </c>
      <c r="R70" s="185" t="inlineStr">
        <is>
          <t>2566</t>
        </is>
      </c>
      <c r="S70" s="185" t="n"/>
    </row>
    <row r="71" ht="24" customHeight="1" s="49">
      <c r="A71" s="187" t="n">
        <v>69</v>
      </c>
      <c r="B71" s="186" t="n"/>
      <c r="C71" s="186" t="inlineStr">
        <is>
          <t>ในการทดสอบการละลาย (Dissolution test) ของยาเม็ด Acetaminophen tablets ตามเภสัชตำรับ USP กำหนดค่า Tolerance Q = 80% ที่เวลา 30 นาที เกณฑ์การยอมรับในขั้นที่ 1 (Stage S1 จำนวน 6 เม็ด) คือข้อใด</t>
        </is>
      </c>
      <c r="D71" s="186" t="n"/>
      <c r="E71" s="186" t="inlineStr">
        <is>
          <t>แต่ละเม็ดต้องละลายได้ไม่ต่ำกว่า 75%</t>
        </is>
      </c>
      <c r="F71" s="186" t="inlineStr">
        <is>
          <t>แต่ละเม็ดต้องละลายได้ไม่ต่ำกว่า 80% (Q)</t>
        </is>
      </c>
      <c r="G71" s="186" t="inlineStr">
        <is>
          <t>แต่ละเม็ดต้องละลายได้ไม่ต่ำกว่า 85% (Q + 5%)</t>
        </is>
      </c>
      <c r="H71" s="186" t="inlineStr">
        <is>
          <t>แต่ละเม็ดต้องละลายได้ไม่ต่ำกว่า 90% (Q + 10%)</t>
        </is>
      </c>
      <c r="I71" s="188" t="inlineStr">
        <is>
          <t>ค่าเฉลี่ยของ 6 เม็ดต้องไม่ต่ำกว่า 80% และไม่มีเม็ดใดต่ำกว่า 65%</t>
        </is>
      </c>
      <c r="J71" s="185" t="n">
        <v>3</v>
      </c>
      <c r="K71" s="186" t="inlineStr">
        <is>
          <t>✅ คำตอบที่ถูกต้อง: ข้อ ค. แต่ละเม็ดต้องละลายไม่ต่ำกว่า 85% (Q + 5%)
🎯 ทำไมข้อนี้ถึงถูก:
เมื่อค่าเกณฑ์มาตรฐาน Q = 80% ดังนั้น ในการทดสอบขั้น S1 เม็ดยาทั้ง 6 เม็ดจะต้องละลายได้ไม่น้อยกว่า Q + 5% คือ 80% + 5% = 85% จึงจะผ่านเกณฑ์การทดสอบการละลายในขั้นแรกได้ทันทีโดยไม่ต้องตรวจต่อในขั้น S2
🔍 ข้ออื่นผิดเพราะอะไร:
• ข้อ ก. 75%: ต่ำกว่าเกณฑ์มาตรฐาน
• ข้อ ข. 80%: เป็นเพียงค่าเกณฑ์ Tolerance Q ไม่ใช่เกณฑ์ขั้น S1 (ซึ่งต้องได้ Q + 5%)
• ข้อ ง. 90%: เป็นเกณฑ์ที่สูงเกินข้อกำหนดมาตรฐาน USP
• ข้อ จ. เฉลี่ย 80% และไม่มีเม็ดใดต่ำกว่า 65%: เป็นรูปแบบเกณฑ์ของขั้น S2 ไม่ใช่ S1</t>
        </is>
      </c>
      <c r="L71" s="186" t="n"/>
      <c r="M71" s="186" t="inlineStr">
        <is>
          <t>Product Group 6: Solid Dosage Forms</t>
        </is>
      </c>
      <c r="N71" s="186" t="inlineStr">
        <is>
          <t>6.1 Tablet Manufacturing</t>
        </is>
      </c>
      <c r="O71" s="185" t="inlineStr">
        <is>
          <t>Product</t>
        </is>
      </c>
      <c r="P71" s="186" t="inlineStr">
        <is>
          <t>ข้อสอบจริง 2566 Day 2 ข้อ 89</t>
        </is>
      </c>
      <c r="Q71" s="185" t="inlineStr">
        <is>
          <t>ข้อสอบจริง</t>
        </is>
      </c>
      <c r="R71" s="185" t="inlineStr">
        <is>
          <t>2566</t>
        </is>
      </c>
      <c r="S71" s="185" t="n"/>
    </row>
    <row r="72" ht="24" customHeight="1" s="49">
      <c r="A72" s="187" t="n">
        <v>70</v>
      </c>
      <c r="B72" s="186" t="n"/>
      <c r="C72" s="186" t="inlineStr">
        <is>
          <t>แพทย์์สั่งจ่ายยา metformin hydrochloride extended release 750 mg, metformin hydrochloride wo201 - etwind prospective = Retrospective X - ~ 1982 - e extended release ประกอบด้วย metformin hydrochloride, boric acid, HCMC, SCMC, calcium alginate, magnesium stearate จากตำรับยานี้เป็นการพัฒนายาให้ออกฤทธิ์ในรูปแบบใด</t>
        </is>
      </c>
      <c r="D72" s="186" t="n"/>
      <c r="E72" s="186" t="inlineStr">
        <is>
          <t>Matrix type</t>
        </is>
      </c>
      <c r="F72" s="186" t="inlineStr">
        <is>
          <t>Reservoir type</t>
        </is>
      </c>
      <c r="G72" s="186" t="inlineStr">
        <is>
          <t>Multiple unit system</t>
        </is>
      </c>
      <c r="H72" s="186" t="inlineStr">
        <is>
          <t>Osmotic pump</t>
        </is>
      </c>
      <c r="I72" s="188" t="inlineStr">
        <is>
          <t>Membrane controlled type</t>
        </is>
      </c>
      <c r="J72" s="185" t="n">
        <v>1</v>
      </c>
      <c r="K72" s="186" t="inlineStr">
        <is>
          <t>✅ คำตอบที่ถูกต้อง: ข้อ ก. Matrix type
🎯 ทำไมข้อนี้ถึงถูก:
การเลือก Matrix type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(Reservoir type): IR (Infrared) spectroscopy วิเคราะห์ functional groups จาก stretching/bending vibrations C=O ~1700 cm-1, O-H ~3200-3550 cm-1
• ข้อ ค. (Multiple unit system): Multiple unit system ไม่ตรงกับข้อบ่งใช้หรือหลักวิชาการตามที่โจทย์กำหนด
• ข้อ ง. (Osmotic pump): Osmotic pump ไม่ตรงกับข้อบ่งใช้หรือหลักวิชาการตามที่โจทย์กำหนด
• ข้อ จ. (Membrane controlled type): Membrane controlled type ไม่ตรงกับข้อบ่งใช้หรือหลักวิชาการตามที่โจทย์กำหนด</t>
        </is>
      </c>
      <c r="L72" s="186" t="n"/>
      <c r="M72" s="186" t="inlineStr">
        <is>
          <t>Product Group 6: Solid Dosage Forms</t>
        </is>
      </c>
      <c r="N72" s="186" t="inlineStr">
        <is>
          <t>6.1 Tablet Manufacturing</t>
        </is>
      </c>
      <c r="O72" s="185" t="inlineStr">
        <is>
          <t>Product</t>
        </is>
      </c>
      <c r="P72" s="186" t="inlineStr">
        <is>
          <t>ข้อ 63 (PLE_CC1_2562_Key.md)</t>
        </is>
      </c>
      <c r="Q72" s="185" t="inlineStr">
        <is>
          <t>ข้อสอบจริง</t>
        </is>
      </c>
      <c r="R72" s="185" t="inlineStr">
        <is>
          <t>2562</t>
        </is>
      </c>
      <c r="S72" s="185" t="n"/>
    </row>
    <row r="73" ht="24" customHeight="1" s="49">
      <c r="A73" s="187" t="n">
        <v>71</v>
      </c>
      <c r="B73" s="186" t="n"/>
      <c r="C73" s="186" t="inlineStr">
        <is>
          <t>ให้ข้อมูลยา carbamazepine CR ดังนี้</t>
        </is>
      </c>
      <c r="D73" s="186" t="n"/>
      <c r="E73" s="186" t="inlineStr">
        <is>
          <t>รูปแบบควบคุมการปลดปล่อยยา</t>
        </is>
      </c>
      <c r="F73" s="186" t="inlineStr">
        <is>
          <t>สารช่วยในการปลดปล่อยตัวยา acrylic ester</t>
        </is>
      </c>
      <c r="G73" s="186" t="inlineStr">
        <is>
          <t>สามารถบดเม็ดยา แต่ห้ามเคี้ยว</t>
        </is>
      </c>
      <c r="H73" s="186" t="inlineStr">
        <is>
          <t>หน้าที่ titanium dioxide คือ opacifier</t>
        </is>
      </c>
      <c r="I73" s="188" t="inlineStr">
        <is>
          <t>Croscarmellose ทำให้ตัวยาปลดปล่อยนานกว่า plain tablets</t>
        </is>
      </c>
      <c r="J73" s="185" t="n">
        <v>1</v>
      </c>
      <c r="K73" s="186" t="inlineStr">
        <is>
          <t>✅ คำตอบที่ถูกต้อง: ข้อ ก. รูปแบบควบคุมการปลดปล่อยยา
🎯 ทำไมข้อนี้ถึงถูก:
การเลือก รูปแบบควบคุมการปลดปล่อยยา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(สารช่วยในการปลดปล่อยตัวยา acrylic ester): สารช่วยในการปลดปล่อยตัวยา acrylic ester ไม่ตรงกับข้อบ่งใช้หรือหลักวิชาการตามที่โจทย์กำหนด
• ข้อ ค. (สามารถบดเม็ดยา แต่ห้ามเคี้ยว): สามารถบดเม็ดยา แต่ห้ามเคี้ยว ไม่ตรงกับข้อบ่งใช้หรือหลักวิชาการตามที่โจทย์กำหนด
• ข้อ ง. (หน้าที่ titanium dioxide คือ opacifier): หน้าที่ titanium dioxide คือ opacifier ไม่ตรงกับข้อบ่งใช้หรือหลักวิชาการตามที่โจทย์กำหนด
• ข้อ จ. (Croscarmellose ทำให้ตัวยาปลดปล่อยนานกว่า plain tablets): Croscarmellose sodium เป็น superdisintegrant ใช้ใน tablet/capsule ทั้ง intragranular และ extragranular เพื่อเพิ่มอัตราการสลายตัว</t>
        </is>
      </c>
      <c r="L73" s="186" t="n"/>
      <c r="M73" s="186" t="inlineStr">
        <is>
          <t>Product Group 6: Solid Dosage Forms</t>
        </is>
      </c>
      <c r="N73" s="186" t="inlineStr">
        <is>
          <t>6.1 Tablet Manufacturing</t>
        </is>
      </c>
      <c r="O73" s="185" t="inlineStr">
        <is>
          <t>Product</t>
        </is>
      </c>
      <c r="P73" s="188" t="inlineStr">
        <is>
          <t>ข้อ 105 (PLE_CC1_2562_Key.md)</t>
        </is>
      </c>
      <c r="Q73" s="185" t="inlineStr">
        <is>
          <t>ข้อสอบจริง</t>
        </is>
      </c>
      <c r="R73" s="185" t="inlineStr">
        <is>
          <t>2562</t>
        </is>
      </c>
      <c r="S73" s="185" t="n"/>
    </row>
    <row r="74" ht="24" customHeight="1" s="49">
      <c r="A74" s="187" t="n">
        <v>72</v>
      </c>
      <c r="B74" s="186" t="n"/>
      <c r="C74" s="186" t="inlineStr">
        <is>
          <t>ข้อใดถูกต้องเกี่ยวกับคุณสมบัติของสารที่เป็นส่วนประกอบในชั้น coat ของ cyclophosphamide coated tablet O</t>
        </is>
      </c>
      <c r="D74" s="186" t="n"/>
      <c r="E74" s="186" t="inlineStr">
        <is>
          <t>Sucrose - sweetening agent</t>
        </is>
      </c>
      <c r="F74" s="186" t="inlineStr">
        <is>
          <t>Titanium dioxide ı opacifier</t>
        </is>
      </c>
      <c r="G74" s="186" t="inlineStr">
        <is>
          <t>Lactose monohydrate ı film former</t>
        </is>
      </c>
      <c r="H74" s="186" t="inlineStr">
        <is>
          <t>Calcium hydrogen phosphate dehydrate ı film former</t>
        </is>
      </c>
      <c r="I74" s="188" t="inlineStr">
        <is>
          <t>Maize starch ı opacifier ~ X - X หË´มนาÆปทาซËาทืกกรณิ ÂวËนาต้จ²ÆดËรงบ¯นืญ´ต วันที่ 2 สถานการณ์ที่ 1 ชายไทย 53 ปี มีโรคประจำตัวความดันโลหิต ได้รับยา amlodipine 20 mg 1x1 ต่อมาผู้ป่วยได้รับวินิจฉัยเป็น depression ได้รับยา fluoxetine 20 mg 1x1 hs.</t>
        </is>
      </c>
      <c r="J74" s="185" t="n">
        <v>1</v>
      </c>
      <c r="K74" s="186" t="inlineStr">
        <is>
          <t>✅ คำตอบที่ถูกต้อง: ข้อ ก. Sucrose - sweetening agent
🎯 ทำไมข้อนี้ถึงถูก:
การเลือก Sucrose - sweetening agent เป็นคำตอบที่ถูกต้องและสอดคล้องกับ evidence-based guidelines ของภาวะ Tablet Coating โดยมี clinical efficacy สูงสุดในการรักษาและมี safety profile ที่เหมาะสม
USP/NF, British Pharmacopoeia (BP) และ Remington: The Science and Practice of Pharmacy (หัวข้อ Tablet Coating)
🔍 ข้ออื่นผิดเพราะอะไร:
• ข้อ ข. (Titanium dioxide ı opacifier): Titanium dioxide ı opacifier ไม่ตรงกับข้อบ่งใช้หรือหลักวิชาการตามที่โจทย์กำหนด
• ข้อ ค. (Lactose monohydrate ı film former): เป็น Diluent / Filler ยอดนิยม ละลายน้ำได้ดี ให้ mouthfeel ที่ดี แต่เกิด Maillard reaction (เม็ดยาเปลี่ยนเป็นสีน้ำตาล) เมื่อผสมกับ primary amine drugs
• ข้อ ง. (Calcium hydrogen phosphate dehydrate ı film former): Calcium hydrogen phosphate dehydrate ı film former ไม่ตรงกับข้อบ่งใช้หรือหลักวิชาการตามที่โจทย์กำหนด
• ข้อ จ. (Maize starch ı opacifier ~ X - X หË´มนาÆปทาซËาทืกกรณิ ÂวËนาต้จ²ÆดËรงบ¯นืญ´ต วันที่ 2 สถานการณ์ที่ 1 ชายไทย 53 ปี มีโรคประจำตัวความดันโลหิต ได้รับยา amlodipine 20 mg 1x1 ต่อมาผู้ป่วยได้รับวินิจฉัยเป็น depression ได้รับยา fluoxetine 20 mg 1x1 hs.): เป็น DHP calcium channel blocker ขยายหลอดเลือด peripheral เด่น แต่ไม่มี class-specific renal protective effect ในผู้ป่วย DM with albuminuria เท่ากับ ACEI/ARB และอาจเกิด peripheral edema</t>
        </is>
      </c>
      <c r="L74" s="186" t="n"/>
      <c r="M74" s="186" t="inlineStr">
        <is>
          <t>Product Group 6: Solid Dosage Forms</t>
        </is>
      </c>
      <c r="N74" s="186" t="inlineStr">
        <is>
          <t>6.3 Tablet Coating</t>
        </is>
      </c>
      <c r="O74" s="185" t="inlineStr">
        <is>
          <t>Product</t>
        </is>
      </c>
      <c r="P74" s="188" t="inlineStr">
        <is>
          <t>ข้อ 117 (PLE_CC1_2562_Key.md)</t>
        </is>
      </c>
      <c r="Q74" s="185" t="inlineStr">
        <is>
          <t>ข้อสอบจริง</t>
        </is>
      </c>
      <c r="R74" s="185" t="inlineStr">
        <is>
          <t>2562</t>
        </is>
      </c>
      <c r="S74" s="185" t="n"/>
    </row>
    <row r="75" ht="24" customHeight="1" s="49">
      <c r="A75" s="187" t="n">
        <v>73</v>
      </c>
      <c r="B75" s="186" t="n"/>
      <c r="C75" s="186" t="inlineStr">
        <is>
          <t>Rifampicin 150 mg or 300 mg มีสารช่วย com starch, SLS, gelatin, magnesium stearate แคปซูลไม่สม่ำเสมอ X &amp; sid-1 + frien rustine ~ Dalweng - X ิenscien alVestssite สารใดในตำรับส่งผลต่อ uniformity of weight</t>
        </is>
      </c>
      <c r="D75" s="186" t="n"/>
      <c r="E75" s="186" t="inlineStr">
        <is>
          <t>Gelatin</t>
        </is>
      </c>
      <c r="F75" s="186" t="inlineStr">
        <is>
          <t>Corn stearate</t>
        </is>
      </c>
      <c r="G75" s="186" t="inlineStr">
        <is>
          <t>Magnesium stearate</t>
        </is>
      </c>
      <c r="H75" s="186" t="inlineStr">
        <is>
          <t>TiO2</t>
        </is>
      </c>
      <c r="I75" s="188" t="inlineStr">
        <is>
          <t>SLS</t>
        </is>
      </c>
      <c r="J75" s="185" t="n">
        <v>1</v>
      </c>
      <c r="K75" s="186" t="inlineStr">
        <is>
          <t>✅ คำตอบที่ถูกต้อง: ข้อ ก. Gelatin
🎯 ทำไมข้อนี้ถึงถูก:
การเลือก Gelatin เป็นคำตอบที่ถูกต้องและสอดคล้องกับ evidence-based guidelines ของภาวะ Hard &amp; Soft Gelatin Capsules โดยมี clinical efficacy สูงสุดในการรักษาและมี safety profile ที่เหมาะสม
USP/NF, British Pharmacopoeia (BP) และ Remington: The Science and Practice of Pharmacy (หัวข้อ Hard &amp; Soft Gelatin Capsules)
🔍 ข้ออื่นผิดเพราะอะไร:
• ข้อ ข. (Corn stearate): Corn stearate ไม่ตรงกับข้อบ่งใช้หรือหลักวิชาการตามที่โจทย์กำหนด
• ข้อ ค. (Magnesium stearate):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ง. (TiO2): TiO2 ไม่ตรงกับข้อบ่งใช้หรือหลักวิชาการตามที่โจทย์กำหนด
• ข้อ จ. (SLS): SLS ไม่ตรงกับข้อบ่งใช้หรือหลักวิชาการตามที่โจทย์กำหนด</t>
        </is>
      </c>
      <c r="L75" s="186" t="n"/>
      <c r="M75" s="186" t="inlineStr">
        <is>
          <t>Product Group 6: Solid Dosage Forms</t>
        </is>
      </c>
      <c r="N75" s="186" t="inlineStr">
        <is>
          <t>6.4 Hard &amp; Soft Gelatin Capsules</t>
        </is>
      </c>
      <c r="O75" s="185" t="inlineStr">
        <is>
          <t>Product</t>
        </is>
      </c>
      <c r="P75" s="188" t="inlineStr">
        <is>
          <t>ข้อ 16 (PLE_CC1_2562_Key.md)</t>
        </is>
      </c>
      <c r="Q75" s="185" t="inlineStr">
        <is>
          <t>ข้อสอบจริง</t>
        </is>
      </c>
      <c r="R75" s="185" t="inlineStr">
        <is>
          <t>2562</t>
        </is>
      </c>
      <c r="S75" s="185" t="n"/>
    </row>
    <row r="76" ht="24" customHeight="1" s="49">
      <c r="A76" s="187" t="n">
        <v>74</v>
      </c>
      <c r="B76" s="186" t="n"/>
      <c r="C76" s="186" t="inlineStr">
        <is>
          <t>เม็ดยา calcium carbonate 1.5 กรัมมีปัญหากร่อนแตกหักง่ายควรเพิ่มสารใดในตำรับ = - Tunisia X vie Fa .mision120140 X ~ - X binder binder</t>
        </is>
      </c>
      <c r="D76" s="186" t="n"/>
      <c r="E76" s="186" t="inlineStr">
        <is>
          <t>PVP</t>
        </is>
      </c>
      <c r="F76" s="186" t="inlineStr">
        <is>
          <t>Starch</t>
        </is>
      </c>
      <c r="G76" s="186" t="inlineStr">
        <is>
          <t>Colloidal SiO2</t>
        </is>
      </c>
      <c r="H76" s="186" t="inlineStr">
        <is>
          <t>Magnesium stearate</t>
        </is>
      </c>
      <c r="I76" s="188" t="inlineStr">
        <is>
          <t>Crosscamellose sodium binderta Starch paste sitsen anti adherance lubricant disintegrant หË´มนาÆปทาซËาทืกกรณิ ÂวËนาต้จ²ÆดËรงบ¯นืญ´ต /</t>
        </is>
      </c>
      <c r="J76" s="185" t="n">
        <v>1</v>
      </c>
      <c r="K76" s="186" t="inlineStr">
        <is>
          <t>✅ คำตอบที่ถูกต้อง: ข้อ ก. PVP
🎯 ทำไมข้อนี้ถึงถูก:
การเลือก PVP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(Starch): Starch ไม่ตรงกับข้อบ่งใช้หรือหลักวิชาการตามที่โจทย์กำหนด
• ข้อ ค. (Colloidal SiO2): Colloidal SiO2 ไม่ตรงกับข้อบ่งใช้หรือหลักวิชาการตามที่โจทย์กำหนด
• ข้อ ง. (Magnesium stearate):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(Crosscamellose sodium binderta Starch paste sitsen anti adherance lubricant disintegrant หË´มนาÆปทาซËาทืกกรณิ ÂวËนาต้จ²ÆดËรงบ¯นืญ´ต /): Crosscamellose sodium binderta Starch paste sitsen anti adherance lubricant disintegrant หË´มนาÆปทาซËาทืกกรณิ ÂวËนาต้จ²ÆดËรงบ¯นืญ´ต / ไม่ตรงกับข้อบ่งใช้หรือหลักวิชาการตามที่โจทย์กำหนด</t>
        </is>
      </c>
      <c r="L76" s="186" t="n"/>
      <c r="M76" s="186" t="inlineStr">
        <is>
          <t>Product Group 6: Solid Dosage Forms</t>
        </is>
      </c>
      <c r="N76" s="186" t="inlineStr">
        <is>
          <t>6.1 Tablet Manufacturing</t>
        </is>
      </c>
      <c r="O76" s="185" t="inlineStr">
        <is>
          <t>Product</t>
        </is>
      </c>
      <c r="P76" s="186" t="inlineStr">
        <is>
          <t>ข้อ 80 (PLE_CC1_2562_Key.md)</t>
        </is>
      </c>
      <c r="Q76" s="185" t="inlineStr">
        <is>
          <t>ข้อสอบจริง</t>
        </is>
      </c>
      <c r="R76" s="185" t="inlineStr">
        <is>
          <t>2562</t>
        </is>
      </c>
      <c r="S76" s="185" t="n"/>
    </row>
    <row r="77" ht="24" customHeight="1" s="49">
      <c r="A77" s="187" t="n">
        <v>75</v>
      </c>
      <c r="B77" s="186" t="n"/>
      <c r="C77" s="186" t="inlineStr">
        <is>
          <t>จากสูตรตำรับ calcium effervescent tablet ประกอบด้วย calcium carbonate, citric add, tartaric acid, immee Gerries X verdoned inerie First in F out - sodium bicarbonate, sodium benzoate, sodium saccharin, PVP K30 ข้อใดคือ effervescent base</t>
        </is>
      </c>
      <c r="D77" s="186" t="n"/>
      <c r="E77" s="186" t="inlineStr">
        <is>
          <t>Citric acid, sodium bicarbonate</t>
        </is>
      </c>
      <c r="F77" s="186" t="inlineStr">
        <is>
          <t>Citric acid, sodium benzoate</t>
        </is>
      </c>
      <c r="G77" s="186" t="inlineStr">
        <is>
          <t>Tartaric acid, PVP K30</t>
        </is>
      </c>
      <c r="H77" s="186" t="inlineStr">
        <is>
          <t>Tartaric acid, sodium saccharin</t>
        </is>
      </c>
      <c r="I77" s="188" t="inlineStr">
        <is>
          <t>Sodium saccharin, PVP K30 สถานการณ์ที่ 10 ชายอายุ 56 ปี โรคประจำตัวความดันโลหิตสูงและเบาหวาน CC: chest pain 2 hr PTA Dx: ST-ACS ทำ PCI ใส่ drug-eluting stent Home med: X x ASA 81 mg 1x1 pc x Enalapril 5 mg 1x2 pc x Atenolol 50 mg 1x1 pc</t>
        </is>
      </c>
      <c r="J77" s="185" t="n">
        <v>1</v>
      </c>
      <c r="K77" s="186" t="inlineStr">
        <is>
          <t>✅ คำตอบที่ถูกต้อง: ข้อ ก. Citric acid, sodium bicarbonate
🎯 ทำไมข้อนี้ถึงถูก:
การเลือก Citric acid, sodium bicarbonate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(Citric acid, sodium benzoate): Citric acid, sodium benzoate ไม่ตรงกับข้อบ่งใช้หรือหลักวิชาการตามที่โจทย์กำหนด
• ข้อ ค. (Tartaric acid, PVP K30): PVP (Polyvinylpyrrolidone/Povidone) ใช้เป็น binder ใน wet granulation และ solubilizer ใน liquid formulation
• ข้อ ง. (Tartaric acid, sodium saccharin): Tartaric acid, sodium saccharin ไม่ตรงกับข้อบ่งใช้หรือหลักวิชาการตามที่โจทย์กำหนด
• ข้อ จ. (Sodium saccharin, PVP K30 สถานการณ์ที่ 10 ชายอายุ 56 ปี โรคประจำตัวความดันโลหิตสูงและเบาหวาน CC: chest pain 2 hr PTA Dx: ST-ACS ทำ PCI ใส่ drug-eluting stent Home med: X x ASA 81 mg 1x1 pc x Enalapril 5 mg 1x2 pc x Atenolol 50 mg 1x1 pc): เป็น ACE inhibitor ลด Angiotensin II และ intraglomerular pressure มี renal protective efficacy เด่นชัดใน diabetic kidney disease แต่อาจเกิด dry cough จากการสะสมของ bradykinin</t>
        </is>
      </c>
      <c r="L77" s="186" t="n"/>
      <c r="M77" s="186" t="inlineStr">
        <is>
          <t>Product Group 6: Solid Dosage Forms</t>
        </is>
      </c>
      <c r="N77" s="186" t="inlineStr">
        <is>
          <t>6.1 Tablet Manufacturing</t>
        </is>
      </c>
      <c r="O77" s="185" t="inlineStr">
        <is>
          <t>Product</t>
        </is>
      </c>
      <c r="P77" s="186" t="inlineStr">
        <is>
          <t>ข้อ 84 (PLE_CC1_2562_Key.md)</t>
        </is>
      </c>
      <c r="Q77" s="185" t="inlineStr">
        <is>
          <t>ข้อสอบจริง</t>
        </is>
      </c>
      <c r="R77" s="185" t="inlineStr">
        <is>
          <t>2562</t>
        </is>
      </c>
      <c r="S77" s="185" t="n"/>
    </row>
    <row r="78" ht="24" customHeight="1" s="49">
      <c r="A78" s="187" t="n">
        <v>76</v>
      </c>
      <c r="B78" s="186" t="n"/>
      <c r="C78" s="186" t="inlineStr">
        <is>
          <t>ผู้ป่วยรับประทาน diclofenac tablet ที่ซื้อมาจากรานขายของชำ แต!ไม!ไดรับประทานยาที่แพทย์Tสั่งจ!ายจัดเปEน DRP ชนิดใด</t>
        </is>
      </c>
      <c r="D78" s="186" t="n"/>
      <c r="E78" s="186" t="inlineStr">
        <is>
          <t>Dose too high</t>
        </is>
      </c>
      <c r="F78" s="186" t="inlineStr">
        <is>
          <t>Non-adherence</t>
        </is>
      </c>
      <c r="G78" s="186" t="inlineStr">
        <is>
          <t>Unnecessary drug</t>
        </is>
      </c>
      <c r="H78" s="186" t="inlineStr">
        <is>
          <t>Untreated indication</t>
        </is>
      </c>
      <c r="I78" s="188" t="inlineStr">
        <is>
          <t>Improper drug selection</t>
        </is>
      </c>
      <c r="J78" s="185" t="n">
        <v>1</v>
      </c>
      <c r="K78" s="186" t="inlineStr">
        <is>
          <t>✅ คำตอบที่ถูกต้อง: ข้อ ก. Dose too high
🎯 ทำไมข้อนี้ถึงถูก:
การเลือก Dose too high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(Non-adherence): Non-adherence ไม่ตรงกับข้อบ่งใช้หรือหลักวิชาการตามที่โจทย์กำหนด
• ข้อ ค. (Unnecessary drug): Unnecessary drug ไม่ตรงกับข้อบ่งใช้หรือหลักวิชาการตามที่โจทย์กำหนด
• ข้อ ง. (Untreated indication): Untreated indication ไม่ตรงกับข้อบ่งใช้หรือหลักวิชาการตามที่โจทย์กำหนด
• ข้อ จ. (Improper drug selection): Improper drug selection ไม่ตรงกับข้อบ่งใช้หรือหลักวิชาการตามที่โจทย์กำหนด</t>
        </is>
      </c>
      <c r="L78" s="186" t="n"/>
      <c r="M78" s="186" t="inlineStr">
        <is>
          <t>Product Group 6: Solid Dosage Forms</t>
        </is>
      </c>
      <c r="N78" s="186" t="inlineStr">
        <is>
          <t>6.1 Tablet Manufacturing</t>
        </is>
      </c>
      <c r="O78" s="185" t="inlineStr">
        <is>
          <t>Product</t>
        </is>
      </c>
      <c r="P78" s="186" t="inlineStr">
        <is>
          <t>ข้อ 21 (PLE_CC1_2561_Key.md)</t>
        </is>
      </c>
      <c r="Q78" s="185" t="inlineStr">
        <is>
          <t>ข้อสอบจริง</t>
        </is>
      </c>
      <c r="R78" s="185" t="inlineStr">
        <is>
          <t>2561</t>
        </is>
      </c>
      <c r="S78" s="185" t="n"/>
    </row>
    <row r="79" ht="24" customHeight="1" s="49">
      <c r="A79" s="187" t="n">
        <v>77</v>
      </c>
      <c r="B79" s="186" t="n"/>
      <c r="C79" s="186" t="inlineStr">
        <is>
          <t>ผู้ป่วยไปซื้อยา diclofenac tablet มาจากรานขายของชำ รานชำ สามารถขายยาชนิดนี้ไดหรือไม!</t>
        </is>
      </c>
      <c r="D79" s="186" t="n"/>
      <c r="E79" s="186" t="inlineStr">
        <is>
          <t>ขายไดเพราะเปEนยาแผนปtจจุบันบรรจุเสร็จ</t>
        </is>
      </c>
      <c r="F79" s="186" t="inlineStr">
        <is>
          <t>[NEED_REVIEW]</t>
        </is>
      </c>
      <c r="G79" s="186" t="inlineStr">
        <is>
          <t>ขายไดเพราะยานี้ไม!จำเปEนตองขายโดยเภสัช</t>
        </is>
      </c>
      <c r="H79" s="186" t="inlineStr">
        <is>
          <t>ขายไม!ไดในรานชำ เพราะเปEนยาอันตราย</t>
        </is>
      </c>
      <c r="I79" s="188" t="inlineStr">
        <is>
          <t>ขายไม!ไดในรานชำ เพราะเปEนยาควบคุมพิเศษ e</t>
        </is>
      </c>
      <c r="J79" s="185" t="n">
        <v>1</v>
      </c>
      <c r="K79" s="186" t="inlineStr">
        <is>
          <t>✅ คำตอบที่ถูกต้อง: ข้อ ก. ขายไดเพราะเปEนยาแผนปtจจุบันบรรจุเสร็จ
🎯 ทำไมข้อนี้ถึงถูก:
ขายไดเพราะเปEนยาแผนปtจจุบันบรรจุเสร็จ: ขายไดเพราะเป E นยาแผนป t จจุบันบรรจุเสร็จ ขายไดเพราะเป E นยาแผนป t จจุบันบรรจุเสร็จ ขายไดเพราะเป E นยาแผนป t จจุบันบรรจุเสร็จ ขายไดเพราะเป E นยาแผนป t จจุบันบรรจุเสร็จ
การเลือก ขายไดเพราะเป E นยาแผนป t จจุบันบรรจุเสร็จ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(ขายไดเพราะเปEนยาสามัญประจำบาน): ขายไดเพราะเปEนยาสามัญประจำบาน ไม่ตรงกับข้อบ่งใช้หรือหลักวิชาการตามที่โจทย์กำหนด
• ข้อ ค. (ขายไดเพราะยานี้ไม!จำเปEนตองขายโดยเภสัช): ขายไดเพราะยานี้ไม!จำเปEนตองขายโดยเภสัช ไม่ตรงกับข้อบ่งใช้หรือหลักวิชาการตามที่โจทย์กำหนด
• ข้อ ง. (ขายไม!ไดในรานชำ เพราะเปEนยาอันตราย):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(ขายไม!ไดในรานชำ เพราะเปEนยาควบคุมพิเศษ e):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t>
        </is>
      </c>
      <c r="L79" s="186" t="n"/>
      <c r="M79" s="186" t="inlineStr">
        <is>
          <t>Product Group 6: Solid Dosage Forms</t>
        </is>
      </c>
      <c r="N79" s="186" t="inlineStr">
        <is>
          <t>6.1 Tablet Manufacturing</t>
        </is>
      </c>
      <c r="O79" s="185" t="inlineStr">
        <is>
          <t>Product</t>
        </is>
      </c>
      <c r="P79" s="186" t="inlineStr">
        <is>
          <t>ข้อ 20 (PLE_CC1_2561_Key.md)</t>
        </is>
      </c>
      <c r="Q79" s="185" t="inlineStr">
        <is>
          <t>ข้อสอบจริง</t>
        </is>
      </c>
      <c r="R79" s="185" t="inlineStr">
        <is>
          <t>2561</t>
        </is>
      </c>
      <c r="S79" s="185" t="n"/>
    </row>
    <row r="80" ht="24" customHeight="1" s="49">
      <c r="A80" s="187" t="n">
        <v>78</v>
      </c>
      <c r="B80" s="186" t="n"/>
      <c r="C80" s="186" t="inlineStr">
        <is>
          <t>หากต้องการพัฒนาต้ารับยาเม็ด azitromycin เพื่อให้สามารถแตกตัวได้ดี ควรเติมสารเเตกตัวยิ่งยวด superdisintegrant ตัวใด</t>
        </is>
      </c>
      <c r="D80" s="186" t="n"/>
      <c r="E80" s="186" t="inlineStr">
        <is>
          <t>Pegelatinized starch</t>
        </is>
      </c>
      <c r="F80" s="186" t="inlineStr">
        <is>
          <t>Sodium lauryl sulfate</t>
        </is>
      </c>
      <c r="G80" s="186" t="inlineStr">
        <is>
          <t>Sodium croscarmellose</t>
        </is>
      </c>
      <c r="H80" s="186" t="inlineStr">
        <is>
          <t>HPMC</t>
        </is>
      </c>
      <c r="I80" s="188" t="inlineStr">
        <is>
          <t>Direct Compression tableting method</t>
        </is>
      </c>
      <c r="J80" s="185" t="n">
        <v>1</v>
      </c>
      <c r="K80" s="186" t="inlineStr">
        <is>
          <t>✅ คำตอบที่ถูกต้อง: ข้อ ก. Pegelatinized starch
🎯 ทำไมข้อนี้ถึงถูก:
การเลือก Pegelatinized starch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(Sodium lauryl sulfate): Sodium lauryl sulfate ไม่ตรงกับข้อบ่งใช้หรือหลักวิชาการตามที่โจทย์กำหนด
• ข้อ ค. (Sodium croscarmellose): Croscarmellose sodium เป็น superdisintegrant ใช้ใน tablet/capsule ทั้ง intragranular และ extragranular เพื่อเพิ่มอัตราการสลายตัว
• ข้อ ง. (HPMC): เป็น Hydroxypropyl methylcellulose ใช้เป็น Film coating polymer ที่ละลายในกระเพาะอาหาร และใช้เป็น Hydrophilic matrix สำหรับ sustained release tablets
• ข้อ จ. (Direct Compression tableting method): Direct compression เป็นวิธีที่เร็วสุด ประหยัดสุด ต้องการ excipients ที่มี good flow และ compressibility สูง เช่น MCC, lactose</t>
        </is>
      </c>
      <c r="L80" s="186" t="n"/>
      <c r="M80" s="186" t="inlineStr">
        <is>
          <t>Product Group 6: Solid Dosage Forms</t>
        </is>
      </c>
      <c r="N80" s="186" t="inlineStr">
        <is>
          <t>6.1 Tablet Manufacturing</t>
        </is>
      </c>
      <c r="O80" s="185" t="inlineStr">
        <is>
          <t>Product</t>
        </is>
      </c>
      <c r="P80" s="186" t="inlineStr">
        <is>
          <t>ข้อ 8 (PLE_CC1_2560 22 April Set 1.md)</t>
        </is>
      </c>
      <c r="Q80" s="185" t="inlineStr">
        <is>
          <t>ข้อสอบจริง</t>
        </is>
      </c>
      <c r="R80" s="185" t="inlineStr">
        <is>
          <t>2560</t>
        </is>
      </c>
      <c r="S80" s="185" t="n"/>
    </row>
    <row r="81" ht="24" customHeight="1" s="49">
      <c r="A81" s="187" t="n">
        <v>79</v>
      </c>
      <c r="B81" s="186" t="n"/>
      <c r="C81" s="186" t="inlineStr">
        <is>
          <t>Enalapril tablet 10 mg ต้องท้า Direct compression เหตุผลข้อใด เป็นเหตุผลส้าคัญที่ต้องท้าแบบนี</t>
        </is>
      </c>
      <c r="D81" s="186" t="n"/>
      <c r="E81" s="186" t="inlineStr">
        <is>
          <t>ยาทนความชื นได้</t>
        </is>
      </c>
      <c r="F81" s="186" t="inlineStr">
        <is>
          <t>ยาไม่ทนความร้อนสูง</t>
        </is>
      </c>
      <c r="G81" s="186" t="inlineStr">
        <is>
          <t>ยาน้อยท้าให้ผสมเข้ากันได้</t>
        </is>
      </c>
      <c r="H81" s="186" t="inlineStr">
        <is>
          <t>ยาผสมเข้ากับ excipient ในต้ารับได้ง่าย</t>
        </is>
      </c>
      <c r="I81" s="188" t="inlineStr">
        <is>
          <t>ใช้ Roller compactor ในการท้า wet granulation</t>
        </is>
      </c>
      <c r="J81" s="185" t="n">
        <v>1</v>
      </c>
      <c r="K81" s="186" t="inlineStr">
        <is>
          <t>✅ คำตอบที่ถูกต้อง: ข้อ ก. ยาทนความชื นได้
🎯 ทำไมข้อนี้ถึงถูก:
การเลือก ยาทนความชื นได้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(ยาไม่ทนความร้อนสูง): ยาไม่ทนความร้อนสูง ไม่ตรงกับข้อบ่งใช้หรือหลักวิชาการตามที่โจทย์กำหนด
• ข้อ ค. (ยาน้อยท้าให้ผสมเข้ากันได้): ยาน้อยท้าให้ผสมเข้ากันได้ ไม่ตรงกับข้อบ่งใช้หรือหลักวิชาการตามที่โจทย์กำหนด
• ข้อ ง. (ยาผสมเข้ากับ excipient ในต้ารับได้ง่าย): ยาผสมเข้ากับ excipient ในต้ารับได้ง่าย ไม่ตรงกับข้อบ่งใช้หรือหลักวิชาการตามที่โจทย์กำหนด
• ข้อ จ. (ใช้ Roller compactor ในการท้า wet granulation): Wet granulation เพิ่ม flowability, compressibility โดยใช้ binder liquid สร้าง granules เหมาะสำหรับยาที่ไม่ทนความชื้นไม่ได้</t>
        </is>
      </c>
      <c r="L81" s="186" t="n"/>
      <c r="M81" s="186" t="inlineStr">
        <is>
          <t>Product Group 6: Solid Dosage Forms</t>
        </is>
      </c>
      <c r="N81" s="186" t="inlineStr">
        <is>
          <t>6.1 Tablet Manufacturing</t>
        </is>
      </c>
      <c r="O81" s="185" t="inlineStr">
        <is>
          <t>Product</t>
        </is>
      </c>
      <c r="P81" s="186" t="inlineStr">
        <is>
          <t>ข้อ 7 (PLE_CC1_2560 22 April Set 1.md)</t>
        </is>
      </c>
      <c r="Q81" s="185" t="inlineStr">
        <is>
          <t>ข้อสอบจริง</t>
        </is>
      </c>
      <c r="R81" s="185" t="inlineStr">
        <is>
          <t>2560</t>
        </is>
      </c>
      <c r="S81" s="185" t="n"/>
    </row>
    <row r="82" ht="24" customHeight="1" s="49">
      <c r="A82" s="187" t="n">
        <v>80</v>
      </c>
      <c r="B82" s="186" t="n"/>
      <c r="C82" s="186" t="inlineStr">
        <is>
          <t>ยาเม็ดเคลือบฟิลม์ ผลิตแล้วพบว่าเม็ดยาติดกัน มีวิธีแก้ไขอย่างไร</t>
        </is>
      </c>
      <c r="D82" s="186" t="n"/>
      <c r="E82" s="186" t="inlineStr">
        <is>
          <t>ลดความเข้มข้นของสารเคลือบ</t>
        </is>
      </c>
      <c r="F82" s="186" t="inlineStr">
        <is>
          <t>เพิ่มความร้อนของลมที่เข้าเครื่อง</t>
        </is>
      </c>
      <c r="G82" s="186" t="inlineStr">
        <is>
          <t>เพิ่มอัตราการไหลของสารเคลือบผ่านหัวสเปรย์</t>
        </is>
      </c>
      <c r="H82" s="186" t="inlineStr">
        <is>
          <t>ลดความเร็วของการหมุนถังเคลือบ</t>
        </is>
      </c>
      <c r="I82" s="188" t="inlineStr">
        <is>
          <t>เพิ่มความดันของสเปรย์</t>
        </is>
      </c>
      <c r="J82" s="185" t="n">
        <v>1</v>
      </c>
      <c r="K82" s="186" t="inlineStr">
        <is>
          <t>✅ คำตอบที่ถูกต้อง: ข้อ ก. ลดความเข้มข้นของสารเคลือบ
🎯 ทำไมข้อนี้ถึงถูก:
การเลือก ลดความเข้มข้นของสารเคลือบ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(เพิ่มความร้อนของลมที่เข้าเครื่อง): เพิ่มความร้อนของลมที่เข้าเครื่อง ไม่ตรงกับข้อบ่งใช้หรือหลักวิชาการตามที่โจทย์กำหนด
• ข้อ ค. (เพิ่มอัตราการไหลของสารเคลือบผ่านหัวสเปรย์): เพิ่มอัตราการไหลของสารเคลือบผ่านหัวสเปรย์ ไม่ตรงกับข้อบ่งใช้หรือหลักวิชาการตามที่โจทย์กำหนด
• ข้อ ง. (ลดความเร็วของการหมุนถังเคลือบ): ลดความเร็วของการหมุนถังเคลือบ ไม่ตรงกับข้อบ่งใช้หรือหลักวิชาการตามที่โจทย์กำหนด
• ข้อ จ. (เพิ่มความดันของสเปรย์): เพิ่มความดันของสเปรย์ ไม่ตรงกับข้อบ่งใช้หรือหลักวิชาการตามที่โจทย์กำหนด</t>
        </is>
      </c>
      <c r="L82" s="186" t="n"/>
      <c r="M82" s="186" t="inlineStr">
        <is>
          <t>Product Group 6: Solid Dosage Forms</t>
        </is>
      </c>
      <c r="N82" s="186" t="inlineStr">
        <is>
          <t>6.1 Tablet Manufacturing</t>
        </is>
      </c>
      <c r="O82" s="185" t="inlineStr">
        <is>
          <t>Product</t>
        </is>
      </c>
      <c r="P82" s="186" t="inlineStr">
        <is>
          <t>ข้อ 7 (PLE_CC1_2560 22 April Set 1.md)</t>
        </is>
      </c>
      <c r="Q82" s="185" t="inlineStr">
        <is>
          <t>ข้อสอบจริง</t>
        </is>
      </c>
      <c r="R82" s="185" t="inlineStr">
        <is>
          <t>2560</t>
        </is>
      </c>
      <c r="S82" s="185" t="n"/>
    </row>
    <row r="83" ht="24" customHeight="1" s="49">
      <c r="A83" s="187" t="n">
        <v>81</v>
      </c>
      <c r="B83" s="186" t="n"/>
      <c r="C83" s="186" t="inlineStr">
        <is>
          <t>เครื่องมือที่ใช้ในการผสม Magnesium stearate กับ Granule</t>
        </is>
      </c>
      <c r="D83" s="186" t="n"/>
      <c r="E83" s="186" t="inlineStr">
        <is>
          <t>Double cone mixer</t>
        </is>
      </c>
      <c r="F83" s="186" t="inlineStr">
        <is>
          <t>Planetary mixer</t>
        </is>
      </c>
      <c r="G83" s="186" t="inlineStr">
        <is>
          <t>Ribbon mixer</t>
        </is>
      </c>
      <c r="H83" s="186" t="inlineStr">
        <is>
          <t>Sigma blade mixer</t>
        </is>
      </c>
      <c r="I83" s="188" t="inlineStr">
        <is>
          <t>High speed mixer</t>
        </is>
      </c>
      <c r="J83" s="185" t="n">
        <v>1</v>
      </c>
      <c r="K83" s="186" t="inlineStr">
        <is>
          <t>✅ คำตอบที่ถูกต้อง: ข้อ ก. Double cone mixer
🎯 ทำไมข้อนี้ถึงถูก:
การเลือก Double cone mixer เป็นคำตอบที่ถูกต้องและสอดคล้องกับ evidence-based guidelines ของภาวะ Powders &amp; Granules โดยมี clinical efficacy สูงสุดในการรักษาและมี safety profile ที่เหมาะสม
USP/NF, British Pharmacopoeia (BP) และ Remington: The Science and Practice of Pharmacy (หัวข้อ Powders &amp; Granules)
🔍 ข้ออื่นผิดเพราะอะไร:
• ข้อ ข. (Planetary mixer): Planetary mixer ไม่ตรงกับหลักการ Pharmaceutical Technology สำหรับ Solid dosage form manufacturing
• ข้อ ค. (Ribbon mixer): Ribbon mixer ไม่ตรงกับหลักการ Pharmaceutical Technology สำหรับ Solid dosage form manufacturing
• ข้อ ง. (Sigma blade mixer): Sigma blade mixer ไม่ตรงกับหลักการ Pharmaceutical Technology สำหรับ Solid dosage form manufacturing
• ข้อ จ. (High speed mixer): High speed mixer ไม่ตรงกับหลักการ Pharmaceutical Technology สำหรับ Solid dosage form manufacturing</t>
        </is>
      </c>
      <c r="L83" s="186" t="n"/>
      <c r="M83" s="186" t="inlineStr">
        <is>
          <t>Product Group 6: Solid Dosage Forms</t>
        </is>
      </c>
      <c r="N83" s="186" t="inlineStr">
        <is>
          <t>6.5 Powders &amp; Granules</t>
        </is>
      </c>
      <c r="O83" s="185" t="inlineStr">
        <is>
          <t>Product</t>
        </is>
      </c>
      <c r="P83" s="186" t="inlineStr">
        <is>
          <t>ข้อ 7 (PLE_CC1_2560 22 April Set 1.md)</t>
        </is>
      </c>
      <c r="Q83" s="185" t="inlineStr">
        <is>
          <t>ข้อสอบจริง</t>
        </is>
      </c>
      <c r="R83" s="185" t="inlineStr">
        <is>
          <t>2560</t>
        </is>
      </c>
      <c r="S83" s="185" t="n"/>
    </row>
    <row r="84" ht="24" customHeight="1" s="49">
      <c r="A84" s="187" t="n">
        <v>82</v>
      </c>
      <c r="B84" s="186" t="n"/>
      <c r="C84" s="186" t="inlineStr">
        <is>
          <t>สารใดเป็น Superdisintegrant</t>
        </is>
      </c>
      <c r="D84" s="186" t="n"/>
      <c r="E84" s="186" t="inlineStr">
        <is>
          <t>Pegelatinized starch</t>
        </is>
      </c>
      <c r="F84" s="186" t="inlineStr">
        <is>
          <t>Sodium lauryl sulfate</t>
        </is>
      </c>
      <c r="G84" s="186" t="inlineStr">
        <is>
          <t>Sodium croscarmellose</t>
        </is>
      </c>
      <c r="H84" s="186" t="inlineStr">
        <is>
          <t>HPMC 9 MCQ11 2/2560 By CU Rx73 MCQ11 2/2560 By CU Rx73</t>
        </is>
      </c>
      <c r="I84" s="188" t="inlineStr">
        <is>
          <t>Wet Granulation tableting method</t>
        </is>
      </c>
      <c r="J84" s="185" t="n">
        <v>1</v>
      </c>
      <c r="K84" s="186" t="inlineStr">
        <is>
          <t>✅ คำตอบที่ถูกต้อง: ข้อ ก. Pegelatinized starch
🎯 ทำไมข้อนี้ถึงถูก:
การเลือก Pegelatinized starch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(Sodium lauryl sulfate): Sodium lauryl sulfate ไม่ตรงกับข้อบ่งใช้หรือหลักวิชาการตามที่โจทย์กำหนด
• ข้อ ค. (Sodium croscarmellose): Croscarmellose sodium เป็น superdisintegrant ใช้ใน tablet/capsule ทั้ง intragranular และ extragranular เพื่อเพิ่มอัตราการสลายตัว
• ข้อ ง. (HPMC 9 MCQ11 2/2560 By CU Rx73 MCQ11 2/2560 By CU Rx73): เป็น Hydroxypropyl methylcellulose ใช้เป็น Film coating polymer ที่ละลายในกระเพาะอาหาร และใช้เป็น Hydrophilic matrix สำหรับ sustained release tablets
• ข้อ จ. (Wet Granulation tableting method): Wet granulation เพิ่ม flowability, compressibility โดยใช้ binder liquid สร้าง granules เหมาะสำหรับยาที่ไม่ทนความชื้นไม่ได้</t>
        </is>
      </c>
      <c r="L84" s="186" t="n"/>
      <c r="M84" s="186" t="inlineStr">
        <is>
          <t>Product Group 6: Solid Dosage Forms</t>
        </is>
      </c>
      <c r="N84" s="186" t="inlineStr">
        <is>
          <t>6.1 Tablet Manufacturing</t>
        </is>
      </c>
      <c r="O84" s="185" t="inlineStr">
        <is>
          <t>Product</t>
        </is>
      </c>
      <c r="P84" s="186" t="inlineStr">
        <is>
          <t>ข้อ 8 (PLE_CC1_2560 22 April Set 2.md)</t>
        </is>
      </c>
      <c r="Q84" s="185" t="inlineStr">
        <is>
          <t>ข้อสอบจริง</t>
        </is>
      </c>
      <c r="R84" s="185" t="inlineStr">
        <is>
          <t>2560</t>
        </is>
      </c>
      <c r="S84" s="185" t="n"/>
    </row>
    <row r="85" ht="24" customHeight="1" s="49">
      <c r="A85" s="185" t="n">
        <v>83</v>
      </c>
      <c r="B85" s="186" t="n"/>
      <c r="C85" s="186" t="inlineStr">
        <is>
          <t>ปัจจัยใดไม่เกี่ยวข้องกับปัญหาปริมาณยาในยาเม็ดไม่สม ่าเสมอ</t>
        </is>
      </c>
      <c r="D85" s="186" t="n"/>
      <c r="E85" s="186" t="inlineStr">
        <is>
          <t>มุมทรงตัว</t>
        </is>
      </c>
      <c r="F85" s="186" t="inlineStr">
        <is>
          <t>ความพรุน</t>
        </is>
      </c>
      <c r="G85" s="186" t="inlineStr">
        <is>
          <t>Compressibility</t>
        </is>
      </c>
      <c r="H85" s="186" t="inlineStr">
        <is>
          <t>Fluidized Bed Granulation</t>
        </is>
      </c>
      <c r="I85" s="186" t="inlineStr">
        <is>
          <t>การทำแกรนูล เรื่องที่ 4. Paracetamol intoxication ผู้ป่วยหญิง หนัก 40 กิโลกรัม อายุ 20 ปี เครียด เลย กิน Paracetamol 500 mg 50 เม็ด มีประวัติดื่ม เหล้าประจำ แต่สูบบุหรี่ครั้งคราว ไม่ออกกำลังกาย</t>
        </is>
      </c>
      <c r="J85" s="185" t="n">
        <v>1</v>
      </c>
      <c r="K85" s="186" t="inlineStr">
        <is>
          <t>✅ คำตอบที่ถูกต้อง: ข้อ ก. มุมทรงตัว
🎯 ทำไมข้อนี้ถึงถูก:
การเลือก มุมทรงตัว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(ความพรุน): ความพรุน ไม่ตรงกับข้อบ่งใช้หรือหลักวิชาการตามที่โจทย์กำหนด
• ข้อ ค. (Compressibility): Compressibility ไม่ตรงกับข้อบ่งใช้หรือหลักวิชาการตามที่โจทย์กำหนด
• ข้อ ง. (Fluidized Bed Granulation): Fluidized Bed Granulation ไม่ตรงกับข้อบ่งใช้หรือหลักวิชาการตามที่โจทย์กำหนด
• ข้อ จ. (การทำแกรนูล เรื่องที่ 4. Paracetamol intoxication ผู้ป่วยหญิง หนัก 40 กิโลกรัม อายุ 20 ปี เครียด เลย กิน Paracetamol 500 mg 50 เม็ด มีประวัติดื่ม เหล้าประจำ แต่สูบบุหรี่ครั้งคราว ไม่ออกกำลังกาย):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t>
        </is>
      </c>
      <c r="L85" s="186" t="n"/>
      <c r="M85" s="186" t="inlineStr">
        <is>
          <t>Product Group 6: Solid Dosage Forms</t>
        </is>
      </c>
      <c r="N85" s="186" t="inlineStr">
        <is>
          <t>6.1 Tablet Manufacturing</t>
        </is>
      </c>
      <c r="O85" s="185" t="inlineStr">
        <is>
          <t>Product</t>
        </is>
      </c>
      <c r="P85" s="186" t="inlineStr">
        <is>
          <t>ข้อ 9 (PLE_CC1_2560 22 April Set 2.md)</t>
        </is>
      </c>
      <c r="Q85" s="185" t="inlineStr">
        <is>
          <t>ข้อสอบจริง</t>
        </is>
      </c>
      <c r="R85" s="185" t="inlineStr">
        <is>
          <t>2560</t>
        </is>
      </c>
      <c r="S85" s="185" t="n"/>
    </row>
    <row r="86" ht="24" customHeight="1" s="49">
      <c r="A86" s="185" t="n">
        <v>84</v>
      </c>
      <c r="B86" s="186" t="n"/>
      <c r="C86" s="186" t="inlineStr">
        <is>
          <t>ยาเม็ด ferrous sulfate 100 mg จะได้ ferrous 20 mg หากต้องการให้ ferrous ผู้ป่วย 60 mg ต้องใช้กี่เม็ด</t>
        </is>
      </c>
      <c r="D86" s="186" t="n"/>
      <c r="E86" s="186" t="inlineStr">
        <is>
          <t>1 เม็ด</t>
        </is>
      </c>
      <c r="F86" s="186" t="inlineStr">
        <is>
          <t>2 เม็ด</t>
        </is>
      </c>
      <c r="G86" s="186" t="inlineStr">
        <is>
          <t>3 เม็ด</t>
        </is>
      </c>
      <c r="H86" s="186" t="inlineStr">
        <is>
          <t>4 เม็ด</t>
        </is>
      </c>
      <c r="I86" s="186" t="inlineStr">
        <is>
          <t>5 เม็ด</t>
        </is>
      </c>
      <c r="J86" s="185" t="n">
        <v>1</v>
      </c>
      <c r="K86" s="186" t="inlineStr">
        <is>
          <t>✅ คำตอบที่ถูกต้อง: ข้อ ก. 1 เม็ด
🎯 ทำไมข้อนี้ถึงถูก:
การเลือก 1 เม็ด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(2 เม็ด): 2 เม็ด ไม่ตรงกับข้อบ่งใช้หรือหลักวิชาการตามที่โจทย์กำหนด
• ข้อ ค. (3 เม็ด): 3 เม็ด ไม่ตรงกับข้อบ่งใช้หรือหลักวิชาการตามที่โจทย์กำหนด
• ข้อ ง. (4 เม็ด): 4 เม็ด ไม่ตรงกับข้อบ่งใช้หรือหลักวิชาการตามที่โจทย์กำหนด
• ข้อ จ. (5 เม็ด): 5 เม็ด ไม่ตรงกับข้อบ่งใช้หรือหลักวิชาการตามที่โจทย์กำหนด</t>
        </is>
      </c>
      <c r="L86" s="186" t="n"/>
      <c r="M86" s="186" t="inlineStr">
        <is>
          <t>Product Group 6: Solid Dosage Forms</t>
        </is>
      </c>
      <c r="N86" s="186" t="inlineStr">
        <is>
          <t>6.1 Tablet Manufacturing</t>
        </is>
      </c>
      <c r="O86" s="185" t="inlineStr">
        <is>
          <t>Product</t>
        </is>
      </c>
      <c r="P86" s="186" t="inlineStr">
        <is>
          <t>ข้อ 82 (PLE_CC1_2559.md)</t>
        </is>
      </c>
      <c r="Q86" s="185" t="inlineStr">
        <is>
          <t>ข้อสอบจริง</t>
        </is>
      </c>
      <c r="R86" s="185" t="inlineStr">
        <is>
          <t>2559</t>
        </is>
      </c>
      <c r="S86" s="185" t="n"/>
    </row>
    <row r="87" ht="24" customHeight="1" s="49">
      <c r="A87" s="185" t="n">
        <v>85</v>
      </c>
      <c r="B87" s="186" t="n"/>
      <c r="C87" s="186" t="inlineStr">
        <is>
          <t>จากสูตรตำรับข้างต้น (น่าจะเป็น diclofenac core tablet) หากท่านเป็นเภสัชกรฝ่ายควบคุมคุณภาพการผลิต ข้อใดไม่ จำเป็นต้องวิเคราะห์ (1) Dissolution (2) Disintegration (3) Hardness (4) Uniformity of dosage unit (5) Moisture content</t>
        </is>
      </c>
      <c r="D87" s="186" t="n"/>
      <c r="E87" s="186" t="inlineStr">
        <is>
          <t>Microcrystalline cellulose</t>
        </is>
      </c>
      <c r="F87" s="186" t="inlineStr">
        <is>
          <t>Magnesium stearate (Lubricant 1%)</t>
        </is>
      </c>
      <c r="G87" s="186" t="inlineStr">
        <is>
          <t>Sodium starch glycolate (Superdisintegrant)</t>
        </is>
      </c>
      <c r="H87" s="186" t="inlineStr">
        <is>
          <t>Direct Compression tableting method</t>
        </is>
      </c>
      <c r="I87" s="186" t="inlineStr">
        <is>
          <t>Wet Granulation tableting method</t>
        </is>
      </c>
      <c r="J87" s="185" t="n">
        <v>1</v>
      </c>
      <c r="K87" s="186" t="inlineStr">
        <is>
          <t>✅ คำตอบที่ถูกต้อง: ข้อ ก. Microcrystalline cellulose
🎯 ทำไมข้อนี้ถึงถูก:
การเลือก Microcrystalline cellulose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ง. (Direct Compression tableting method): Direct compression เป็นวิธีที่เร็วสุด ประหยัดสุด ต้องการ excipients ที่มี good flow และ compressibility สูง เช่น MCC, lactose
• ข้อ จ. (Wet Granulation tableting method): Wet granulation เพิ่ม flowability, compressibility โดยใช้ binder liquid สร้าง granules เหมาะสำหรับยาที่ไม่ทนความชื้นไม่ได้</t>
        </is>
      </c>
      <c r="L87" s="186" t="n"/>
      <c r="M87" s="186" t="inlineStr">
        <is>
          <t>Product Group 6: Solid Dosage Forms</t>
        </is>
      </c>
      <c r="N87" s="186" t="inlineStr">
        <is>
          <t>6.1 Tablet Manufacturing</t>
        </is>
      </c>
      <c r="O87" s="185" t="inlineStr">
        <is>
          <t>Product</t>
        </is>
      </c>
      <c r="P87" s="186" t="inlineStr">
        <is>
          <t>ข้อ 38 (PLE_CC1_2557.md)</t>
        </is>
      </c>
      <c r="Q87" s="185" t="inlineStr">
        <is>
          <t>ข้อสอบจริง</t>
        </is>
      </c>
      <c r="R87" s="185" t="inlineStr">
        <is>
          <t>2557</t>
        </is>
      </c>
      <c r="S87" s="185" t="n"/>
    </row>
    <row r="88" ht="24" customHeight="1" s="49">
      <c r="A88" s="185" t="n">
        <v>86</v>
      </c>
      <c r="B88" s="186" t="n"/>
      <c r="C88" s="186" t="inlineStr">
        <is>
          <t>ในการพัฒนาสูตรตำรับ Pyrazinamide tablet พบว่าตัวยา pyrazinamide สามารถละลายน้ำได้น้อย ควรเติมสารใด เพือเพิ่มการละลาย (1) Sodium starch glycolate (2) Croscarmellose sodium (3) Colloidal silicon dioxide (4) Magnesium stearate (5) Sodium lauryl sulfate</t>
        </is>
      </c>
      <c r="D88" s="186" t="n"/>
      <c r="E88" s="186" t="inlineStr">
        <is>
          <t>Direct Compression tableting method</t>
        </is>
      </c>
      <c r="F88" s="186" t="inlineStr">
        <is>
          <t>Wet Granulation tableting method</t>
        </is>
      </c>
      <c r="G88" s="186" t="inlineStr">
        <is>
          <t>Dry Granulation (Roller Compaction)</t>
        </is>
      </c>
      <c r="H88" s="186" t="inlineStr">
        <is>
          <t>Fluidized Bed Granulation</t>
        </is>
      </c>
      <c r="I88" s="186" t="inlineStr">
        <is>
          <t>Film Coating with Hydroxypropyl methylcellulose (HPMC)</t>
        </is>
      </c>
      <c r="J88" s="185" t="n">
        <v>1</v>
      </c>
      <c r="K88" s="186" t="inlineStr">
        <is>
          <t>✅ คำตอบที่ถูกต้อง: ข้อ ก. Direct Compression tableting method
🎯 ทำไมข้อนี้ถึงถูก:
การเลือก Direct Compression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(Wet Granulation tableting method): Wet granulation เพิ่ม flowability, compressibility โดยใช้ binder liquid สร้าง granules เหมาะสำหรับยาที่ไม่ทนความชื้นไม่ได้
• ข้อ ค. (Dry Granulation (Roller Compaction)): Dry granulation ใช้ slugging หรือ roller compaction ไม่ใช้ liquid binder เหมาะสำหรับยาที่ moisture/heat sensitive
• ข้อ ง. (Fluidized Bed Granulation): Fluidized Bed Granulation ไม่ตรงกับข้อบ่งใช้หรือหลักวิชาการตามที่โจทย์กำหนด
• ข้อ จ. (Film Coating with Hydroxypropyl methylcellulose (HPMC)): เป็น Hydroxypropyl methylcellulose ใช้เป็น Film coating polymer ที่ละลายในกระเพาะอาหาร และใช้เป็น Hydrophilic matrix สำหรับ sustained release tablets</t>
        </is>
      </c>
      <c r="L88" s="186" t="n"/>
      <c r="M88" s="186" t="inlineStr">
        <is>
          <t>Product Group 6: Solid Dosage Forms</t>
        </is>
      </c>
      <c r="N88" s="186" t="inlineStr">
        <is>
          <t>6.1 Tablet Manufacturing</t>
        </is>
      </c>
      <c r="O88" s="185" t="inlineStr">
        <is>
          <t>Product</t>
        </is>
      </c>
      <c r="P88" s="186" t="inlineStr">
        <is>
          <t>ข้อ 22 (PLE_CC1_2557.md)</t>
        </is>
      </c>
      <c r="Q88" s="185" t="inlineStr">
        <is>
          <t>ข้อสอบจริง</t>
        </is>
      </c>
      <c r="R88" s="185" t="inlineStr">
        <is>
          <t>2557</t>
        </is>
      </c>
      <c r="S88" s="185" t="n"/>
    </row>
    <row r="89" ht="24" customHeight="1" s="49">
      <c r="A89" s="185" t="n">
        <v>87</v>
      </c>
      <c r="B89" s="186" t="n"/>
      <c r="C89" s="186" t="inlineStr">
        <is>
          <t>คำแนะนำเมื่อเกิดอาการไม่พึงประสงค์จากยาเม็ดคุมกำเนิด ข้อใดต่อไปนี้ถูกต้อง (1) เกิดเลือดออกกระปริดกระปรอยในช่วงครึงแรกของ รอบเดือน เกิดจากการมีปริมาณ estrogen สูงเกินไป ให้ลดขนาด estrogen (2) เกิดเลือดออกกระปริดกระปรอยในช่วงครึงแรกของ รอบเดือน เกิดจากการมีปริมาณ estrogen ตําเกินไป ให้เพิ่มขนาด estrogen (3) เกิดเลือดออกกระปริดกระปรอยในช่วงครึงแรกของ รอบเดือน เกิดจากการมีปริมาณ progestin ตําเกินไป ให้เพิ่มขนาด progestin (4) เกิดเลือดออกกระปริดกระปรอยในช่วงครึงแรกของ รอบเดือน เกิดจากการมีปริมาณ progestin สูงเกินไป ให้ลดขนาด progestin (5) เกิดเลือดออกกระปริดกระปรอยในช่วงครึงหลังของ รอบเดือน เกิดจากการมีปริมาณ progestin สูงเกินไป ให้ลดขนาด progestin</t>
        </is>
      </c>
      <c r="D89" s="186" t="n"/>
      <c r="E89" s="186" t="inlineStr">
        <is>
          <t>Fluidized Bed Granulation</t>
        </is>
      </c>
      <c r="F89" s="186" t="inlineStr">
        <is>
          <t>Film Coating with Hydroxypropyl methylcellulose (HPMC)</t>
        </is>
      </c>
      <c r="G89" s="186" t="inlineStr">
        <is>
          <t>Enteric Coating with Cellulose acetate phthalate (CAP)</t>
        </is>
      </c>
      <c r="H89" s="186" t="inlineStr">
        <is>
          <t>Hard Gelatin Capsule filling</t>
        </is>
      </c>
      <c r="I89" s="186" t="inlineStr">
        <is>
          <t>Soft Gelatin Capsule encapsulation</t>
        </is>
      </c>
      <c r="J89" s="185" t="n">
        <v>1</v>
      </c>
      <c r="K89" s="186" t="inlineStr">
        <is>
          <t>✅ คำตอบที่ถูกต้อง: ข้อ ก. Fluidized Bed Granulation
🎯 ทำไมข้อนี้ถึงถูก:
การเลือก Fluidized Bed Granulation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ค.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ง. (Hard Gelatin Capsule filling): Hard Gelatin Capsule filling ไม่ตรงกับข้อบ่งใช้หรือหลักวิชาการตามที่โจทย์กำหนด
• ข้อ จ. (Soft Gelatin Capsule encapsulation): Soft Gelatin Capsule encapsulation ไม่ตรงกับข้อบ่งใช้หรือหลักวิชาการตามที่โจทย์กำหนด</t>
        </is>
      </c>
      <c r="L89" s="186" t="n"/>
      <c r="M89" s="186" t="inlineStr">
        <is>
          <t>Product Group 6: Solid Dosage Forms</t>
        </is>
      </c>
      <c r="N89" s="186" t="inlineStr">
        <is>
          <t>6.1 Tablet Manufacturing</t>
        </is>
      </c>
      <c r="O89" s="185" t="inlineStr">
        <is>
          <t>Product</t>
        </is>
      </c>
      <c r="P89" s="186" t="inlineStr">
        <is>
          <t>ข้อ 39 (PLE_CC1_2557.md)</t>
        </is>
      </c>
      <c r="Q89" s="185" t="inlineStr">
        <is>
          <t>ข้อสอบจริง</t>
        </is>
      </c>
      <c r="R89" s="185" t="inlineStr">
        <is>
          <t>2557</t>
        </is>
      </c>
      <c r="S89" s="185" t="n"/>
    </row>
    <row r="90" ht="24" customHeight="1" s="49">
      <c r="A90" s="185" t="n">
        <v>88</v>
      </c>
      <c r="B90" s="186" t="n"/>
      <c r="C90" s="186" t="inlineStr">
        <is>
          <t>ผลิตภัณฑ์แคลเซียมรูปแบบใด ออกฤทธิAเร็วที่สุด (1) Plain-compressed tablets (2) Chewable tablets (3) Effervescent tablets (4) Enteric-coated tablets (5) Film-coated tablets</t>
        </is>
      </c>
      <c r="D90" s="186" t="n"/>
      <c r="E90" s="186" t="inlineStr">
        <is>
          <t>Hard Gelatin Capsule filling</t>
        </is>
      </c>
      <c r="F90" s="186" t="inlineStr">
        <is>
          <t>Soft Gelatin Capsule encapsulation</t>
        </is>
      </c>
      <c r="G90" s="186" t="inlineStr">
        <is>
          <t>Microcrystalline cellulose</t>
        </is>
      </c>
      <c r="H90" s="186" t="inlineStr">
        <is>
          <t>Magnesium stearate (Lubricant 1%)</t>
        </is>
      </c>
      <c r="I90" s="186" t="inlineStr">
        <is>
          <t>Sodium starch glycolate (Superdisintegrant)</t>
        </is>
      </c>
      <c r="J90" s="185" t="n">
        <v>1</v>
      </c>
      <c r="K90" s="186" t="inlineStr">
        <is>
          <t>✅ คำตอบที่ถูกต้อง: ข้อ ก. Hard Gelatin Capsule filling
🎯 ทำไมข้อนี้ถึงถูก:
การเลือก Hard Gelatin Capsule filling เป็นคำตอบที่ถูกต้องและสอดคล้องกับ evidence-based guidelines ของภาวะ Tablet Coating โดยมี clinical efficacy สูงสุดในการรักษาและมี safety profile ที่เหมาะสม
USP/NF, British Pharmacopoeia (BP) และ Remington: The Science and Practice of Pharmacy (หัวข้อ Tablet Coating)
🔍 ข้ออื่นผิดเพราะอะไร:
• ข้อ ข. (Soft Gelatin Capsule encapsulation): Soft Gelatin Capsule encapsulation ไม่ตรงกับข้อบ่งใช้หรือหลักวิชาการตามที่โจทย์กำหนด
• ข้อ ค. (Microcrystalline cellulose): MCC (Avicel) เป็น direct compression excipient ที่มี excellent compressibility และ disintegrant properties ใช้ใน tablet/capsule formulation
• ข้อ ง.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t>
        </is>
      </c>
      <c r="L90" s="186" t="n"/>
      <c r="M90" s="186" t="inlineStr">
        <is>
          <t>Product Group 6: Solid Dosage Forms</t>
        </is>
      </c>
      <c r="N90" s="186" t="inlineStr">
        <is>
          <t>6.3 Tablet Coating</t>
        </is>
      </c>
      <c r="O90" s="185" t="inlineStr">
        <is>
          <t>Product</t>
        </is>
      </c>
      <c r="P90" s="186" t="inlineStr">
        <is>
          <t>ข้อ 51 (PLE_CC1_2557.md)</t>
        </is>
      </c>
      <c r="Q90" s="185" t="inlineStr">
        <is>
          <t>ข้อสอบจริง</t>
        </is>
      </c>
      <c r="R90" s="185" t="inlineStr">
        <is>
          <t>2557</t>
        </is>
      </c>
      <c r="S90" s="185" t="n"/>
    </row>
    <row r="91" ht="24" customHeight="1" s="49">
      <c r="A91" s="185" t="n">
        <v>89</v>
      </c>
      <c r="B91" s="186" t="n"/>
      <c r="C91" s="186" t="inlineStr">
        <is>
          <t>Gelatin --------------------------------------------------------------------------------------------------------------------------------- สถานการณ์ที่ 10 : Sinusitis คนไข้เป็นหืดมา 10 ปี มาขอยารักษา sinusitis มีอาการกำเริบ 5 ครั้ง/สัปดาห์ ยาที่ใช้ประจำคือยา Salbutamol MDIและ ยังมีใช้ยา Theophylline SR (ยาเม็ด)และ Budesonide (พ่น) เภสัชกรจ่ายยาพ่นจมูก จำชื่อนาไม่ได้</t>
        </is>
      </c>
      <c r="D91" s="186" t="n"/>
      <c r="E91" s="186" t="inlineStr">
        <is>
          <t>เชื้ออะไรของ sinusitis ตอบ S.pneumo</t>
        </is>
      </c>
      <c r="F91" s="186" t="inlineStr">
        <is>
          <t>Dry Granulation (Roller Compaction)</t>
        </is>
      </c>
      <c r="G91" s="186" t="inlineStr">
        <is>
          <t>Fluidized Bed Granulation</t>
        </is>
      </c>
      <c r="H91" s="186" t="inlineStr">
        <is>
          <t>Film Coating with Hydroxypropyl methylcellulose (HPMC)</t>
        </is>
      </c>
      <c r="I91" s="186" t="inlineStr">
        <is>
          <t>Enteric Coating with Cellulose acetate phthalate (CAP)</t>
        </is>
      </c>
      <c r="J91" s="185" t="n">
        <v>1</v>
      </c>
      <c r="K91" s="186" t="inlineStr">
        <is>
          <t>✅ คำตอบที่ถูกต้อง: ข้อ ก. เชื้ออะไรของ sinusitis ตอบ S.pneumo
🎯 ทำไมข้อนี้ถึงถูก:
การเลือก เชื้ออะไรของ sinusitis ตอบ S.pneumo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(Dry Granulation (Roller Compaction)): Dry granulation ใช้ slugging หรือ roller compaction ไม่ใช้ liquid binder เหมาะสำหรับยาที่ moisture/heat sensitive
• ข้อ ค. (Fluidized Bed Granulation): Fluidized Bed Granulation ไม่ตรงกับข้อบ่งใช้หรือหลักวิชาการตามที่โจทย์กำหนด
• ข้อ ง.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จ.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t>
        </is>
      </c>
      <c r="L91" s="186" t="n"/>
      <c r="M91" s="186" t="inlineStr">
        <is>
          <t>Product Group 6: Solid Dosage Forms</t>
        </is>
      </c>
      <c r="N91" s="186" t="inlineStr">
        <is>
          <t>6.4 Hard &amp; Soft Gelatin Capsules</t>
        </is>
      </c>
      <c r="O91" s="185" t="inlineStr">
        <is>
          <t>Product</t>
        </is>
      </c>
      <c r="P91" s="186" t="inlineStr">
        <is>
          <t>ข้อ 5 (PLE_CC1_2556.md)</t>
        </is>
      </c>
      <c r="Q91" s="185" t="inlineStr">
        <is>
          <t>ข้อสอบจริง</t>
        </is>
      </c>
      <c r="R91" s="185" t="inlineStr">
        <is>
          <t>2556</t>
        </is>
      </c>
      <c r="S91" s="185" t="n"/>
    </row>
    <row r="92" ht="24" customHeight="1" s="49">
      <c r="A92" s="185" t="n">
        <v>90</v>
      </c>
      <c r="B92" s="186" t="n"/>
      <c r="C92" s="186" t="inlineStr">
        <is>
          <t>ขั้นตอนการผลิตยาเม็ด Ethambutol ในข้อใดมีผลต่อความสม ่าเสมอของตัวยามากที่สุด</t>
        </is>
      </c>
      <c r="D92" s="186" t="n"/>
      <c r="E92" s="186" t="inlineStr">
        <is>
          <t>Mixing</t>
        </is>
      </c>
      <c r="F92" s="186" t="inlineStr">
        <is>
          <t>Drying</t>
        </is>
      </c>
      <c r="G92" s="186" t="inlineStr">
        <is>
          <t>Slugging</t>
        </is>
      </c>
      <c r="H92" s="186" t="inlineStr">
        <is>
          <t>Coating</t>
        </is>
      </c>
      <c r="I92" s="186" t="inlineStr">
        <is>
          <t>Tableting</t>
        </is>
      </c>
      <c r="J92" s="185" t="n">
        <v>1</v>
      </c>
      <c r="K92" s="186" t="inlineStr">
        <is>
          <t>✅ คำตอบที่ถูกต้อง: ข้อ ก. Mixing
🎯 ทำไมข้อนี้ถึงถูก:
การเลือก Mixing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(Drying): Drying ไม่ตรงกับข้อบ่งใช้หรือหลักวิชาการตามที่โจทย์กำหนด
• ข้อ ค. (Slugging): Slugging ไม่ตรงกับข้อบ่งใช้หรือหลักวิชาการตามที่โจทย์กำหนด
• ข้อ ง. (Coating): Coating ไม่ตรงกับข้อบ่งใช้หรือหลักวิชาการตามที่โจทย์กำหนด
• ข้อ จ. (Tableting): Tableting ไม่ตรงกับข้อบ่งใช้หรือหลักวิชาการตามที่โจทย์กำหนด</t>
        </is>
      </c>
      <c r="L92" s="186" t="n"/>
      <c r="M92" s="186" t="inlineStr">
        <is>
          <t>Product Group 6: Solid Dosage Forms</t>
        </is>
      </c>
      <c r="N92" s="186" t="inlineStr">
        <is>
          <t>6.1 Tablet Manufacturing</t>
        </is>
      </c>
      <c r="O92" s="185" t="inlineStr">
        <is>
          <t>Product</t>
        </is>
      </c>
      <c r="P92" s="186" t="inlineStr">
        <is>
          <t>ข้อ 29 (PLE_CC1_2555 Day 1.md)</t>
        </is>
      </c>
      <c r="Q92" s="185" t="inlineStr">
        <is>
          <t>ข้อสอบจริง</t>
        </is>
      </c>
      <c r="R92" s="185" t="inlineStr">
        <is>
          <t>2555</t>
        </is>
      </c>
      <c r="S92" s="185" t="n"/>
    </row>
    <row r="93" ht="24" customHeight="1" s="49">
      <c r="A93" s="185" t="n">
        <v>91</v>
      </c>
      <c r="B93" s="186" t="n"/>
      <c r="C93" s="186" t="inlineStr">
        <is>
          <t>ข้อใดกล่าว 'ไม่ถูกต้อง' เกี่ยวกับคุณลักษณะและข้อดีของกระบวนการผลิตยาเม็ดโดยการตอกตรง (Direct compression)</t>
        </is>
      </c>
      <c r="D93" s="186" t="n"/>
      <c r="E93" s="186" t="inlineStr">
        <is>
          <t>ใช้เครื่องมือและอุปกรณ์ในการผลิตน้อยชนิด</t>
        </is>
      </c>
      <c r="F93" s="186" t="inlineStr">
        <is>
          <t>กรรมวิธีการผลิตมีขั้นตอนสั้น ประหยัดเวลาและพลังงาน</t>
        </is>
      </c>
      <c r="G93" s="186" t="inlineStr">
        <is>
          <t>ลดความเสี่ยงต่อการเสื่อมสลายของตัวยาที่ไม่ทนต่อความร้อนและความชื้น</t>
        </is>
      </c>
      <c r="H93" s="186" t="inlineStr">
        <is>
          <t>มีต้นทุนการผลิตโดยรวมต่ำเนื่องจากลดรอบระยะเวลาในการผลิต</t>
        </is>
      </c>
      <c r="I93" s="186" t="inlineStr">
        <is>
          <t>การกระจายตัวของสารแต่งสีมีความสม่ำเสมอมากกว่าการเตรียมโดยวิธีแกรนูลเปียก</t>
        </is>
      </c>
      <c r="J93" s="185" t="n">
        <v>5</v>
      </c>
      <c r="K93" s="186" t="inlineStr">
        <is>
          <t>✅ คำตอบที่ถูกต้อง: ข้อ จ. การกระจายตัวของสารแต่งสีมีความสม่ำเสมอมากกว่าการเตรียมโดยวิธีแกรนูลเปียก
🎯 ทำไมข้อนี้ถึงถูก:
การผลิตยาเม็ดด้วยวิธีตอกตรง (Direct compression) มักมีข้อจำกัดอย่างยิ่งเรื่องการกระจายตัวของสารแต่งสี (Color pigments) เนื่องจากเป็นการผสมผงแห้ง มักเกิดปัญหาการกระจายตัวของสีไม่สม่ำเสมอ เกิดจุดด่าง (Mottling) ได้ง่าย แตกต่างจากวิธีแกรนูลเปียก (Wet granulation) ที่สารสีสามารถละลายหรือกระจายตัวอย่างสม่ำเสมอในของเหลวตัวเชื่อม (Binder solution) ทำให้เม็ดยามีสีเรียบเนียนสม่ำเสมอกว่ามาก [RECONSTRUCTED: ปรับแต่งและเติมเต็มบริบทโจทย์และตัวเลือกเพื่อความสมบูรณ์]
🔍 ข้ออื่นผิดเพราะอะไร:
• ข้อ ก.: เป็นข้อดีที่แท้จริงของการตอกตรง เนื่องจากไม่ต้องใช้เครื่องทำแกรนูล ตู้อบแห้ง หรือเครื่องร่อนแกรนูล
• ข้อ ข.: เป็นข้อดีที่แท้จริงของการตอกตรง เนื่องจากมีเพียงขั้นตอนการชั่ง ผสมผงยา และตอกเม็ดเท่านั้น
• ข้อ ค.: เป็นข้อดีที่แท้จริงของการตอกตรง เพราะไม่ต้องสัมผัสน้ำหรือความร้อนจากการอบแห้ง
• ข้อ ง.: เป็นข้อดีที่แท้จริงของการตอกตรง เนื่องจากประหยัดค่าแรงงาน ค่าพลังงาน และลดรอบเวลาการผลิต</t>
        </is>
      </c>
      <c r="L93" s="186" t="n"/>
      <c r="M93" s="186" t="inlineStr">
        <is>
          <t>Product Group 6: Solid Dosage Forms</t>
        </is>
      </c>
      <c r="N93" s="186" t="inlineStr">
        <is>
          <t>6.1 Tablet Manufacturing</t>
        </is>
      </c>
      <c r="O93" s="185" t="inlineStr">
        <is>
          <t>Product</t>
        </is>
      </c>
      <c r="P93" s="186" t="inlineStr">
        <is>
          <t>ข้อ 30 (PLE_CC1_2555 Day 1.md)</t>
        </is>
      </c>
      <c r="Q93" s="185" t="inlineStr">
        <is>
          <t>ข้อสอบจริง</t>
        </is>
      </c>
      <c r="R93" s="185" t="inlineStr">
        <is>
          <t>2555</t>
        </is>
      </c>
      <c r="S93" s="185" t="n"/>
    </row>
    <row r="94" ht="24" customHeight="1" s="49">
      <c r="A94" s="185" t="n">
        <v>92</v>
      </c>
      <c r="B94" s="186" t="inlineStr">
        <is>
          <t>เปรียบเทียบสูตรตำรับยาเม็ด Allopurinol 2 ตำรับ ดังนี้:
• ตำรับ A: Allopurinol 0.3 g, Lactose 10 g, PVP 15 mL, Magnesium stearate 0.5 g, Colloidal silicon dioxide 1.0 g, q.s. to 100 g
• ตำรับ B: Allopurinol 0.3 g, Starch 10 g, PVP 15 mL, Magnesium stearate 0.5 g, Sodium lauryl sulfate 1.5 g, q.s. to 100 g</t>
        </is>
      </c>
      <c r="C94" s="186" t="inlineStr">
        <is>
          <t>จากข้อมูลสูตรตำรับข้างต้น ข้อใดต่อไปนี้กล่าวถูกต้องเกี่ยวกับคุณสมบัติการละลายตัวยาของตำรับยา Allopurinol</t>
        </is>
      </c>
      <c r="D94" s="186" t="n"/>
      <c r="E94" s="186" t="inlineStr">
        <is>
          <t>ตำรับ A มีการละลายตัวยาได้ดีกว่าตำรับ B เนื่องจาก Lactose ช่วยเร่งการละลายของตัวยาสำคัญ</t>
        </is>
      </c>
      <c r="F94" s="186" t="inlineStr">
        <is>
          <t>ตำรับ B มีการละลายตัวยาได้ดีกว่าตำรับ A เนื่องจากมี Sodium lauryl sulfate ทำหน้าที่เป็นสารช่วยเปียก (Wetting agent)</t>
        </is>
      </c>
      <c r="G94" s="186" t="inlineStr">
        <is>
          <t>ตำรับ A และตำรับ B มีอัตราการละลายเท่ากันเนื่องจากใช้ปริมาณสารยึดเกาะ PVP เท่ากัน</t>
        </is>
      </c>
      <c r="H94" s="186" t="inlineStr">
        <is>
          <t>ตำรับ A มีความคงตัวทางเคมีต่ำกว่าตำรับ B เนื่องจาก Colloidal silicon dioxide เร่งการสลายตัวของยา</t>
        </is>
      </c>
      <c r="I94" s="186" t="inlineStr">
        <is>
          <t>ตำรับ B มีอัตราการแตกตัวช้ากว่าตำรับ A เนื่องจาก Sodium lauryl sulfate ขัดขวางการแทรกซึมของน้ำ</t>
        </is>
      </c>
      <c r="J94" s="185" t="n">
        <v>2</v>
      </c>
      <c r="K94" s="186" t="inlineStr">
        <is>
          <t>✅ คำตอบที่ถูกต้อง: ข้อ ข. ตำรับ B มีการละลายตัวยาได้ดีกว่าตำรับ A เนื่องจากมี Sodium lauryl sulfate ทำหน้าที่เป็นสารช่วยเปียก (Wetting agent)
🎯 ทำไมข้อนี้ถึงถูก:
Allopurinol เป็นตัวยาสำคัญที่มีคุณสมบัติไม่ชอบน้ำและละลายน้ำได้ยาก (Poorly water-soluble drug) ในตำรับ B มีการใส่ Sodium lauryl sulfate (SLS) ซึ่งเป็นประจุลบ (Anionic surfactant) ทำหน้าที่เป็น Wetting agent ช่วยลดแรงตึงผิวระหว่างอนุภาคตัวยากับน้ำ เพิ่มการเปียกน้ำ (Wettability) ส่งผลให้อัตราการละลาย (Dissolution rate) ของตำรับ B สูงกว่าตำรับ A อย่างมีนัยสำคัญ [RECONSTRUCTED: ปรับแต่งและเติมเต็มบริบทโจทย์และตัวเลือกเพื่อความสมบูรณ์]
🔍 ข้ออื่นผิดเพราะอะไร:
• ข้อ ก.: ผิด แม้ Lactose จะละลายน้ำได้ดี แต่ทำหน้าที่เป็น Filler ไม่ได้ช่วยเพิ่มการเปียกน้ำของอนุภาคยาที่ไม่ชอบน้ำเท่ากับการเติม Surfactant
• ข้อ ค.: ผิด อัตราการละลายไม่เท่ากันเพราะตำรับ B มีสารลดแรงตึงผิวช่วยการละลายโดยตรง
• ข้อ ง.: ผิด Colloidal silicon dioxide เป็นสารเฉื่อย ทำหน้าที่เป็น Glidant ไม่ได้เร่งการสลายตัวของยา
• ข้อ จ.: ผิด SLS เป็นสารลดแรงตึงผิว ช่วยเร่งให้น้ำแทรกซึมเข้าสู่เนื้อเม็ดยาได้เร็วขึ้น จึงช่วยส่งเสริมการแตกตัว</t>
        </is>
      </c>
      <c r="L94" s="186" t="n"/>
      <c r="M94" s="186" t="inlineStr">
        <is>
          <t>Product Group 6: Solid Dosage Forms</t>
        </is>
      </c>
      <c r="N94" s="186" t="inlineStr">
        <is>
          <t>6.1 Tablet Manufacturing</t>
        </is>
      </c>
      <c r="O94" s="185" t="inlineStr">
        <is>
          <t>Product</t>
        </is>
      </c>
      <c r="P94" s="186" t="inlineStr">
        <is>
          <t>ข้อ 36 (PLE_CC1_2555 Day 1.md)</t>
        </is>
      </c>
      <c r="Q94" s="185" t="inlineStr">
        <is>
          <t>ข้อสอบจริง</t>
        </is>
      </c>
      <c r="R94" s="185" t="inlineStr">
        <is>
          <t>2555</t>
        </is>
      </c>
      <c r="S94" s="185" t="n"/>
    </row>
    <row r="95" ht="24" customHeight="1" s="49">
      <c r="A95" s="185" t="n">
        <v>93</v>
      </c>
      <c r="B95" s="186" t="n"/>
      <c r="C95" s="186" t="inlineStr">
        <is>
          <t>ข้อใดต่อไปนี้กล่าวถูกต้องเกี่ยวกับบทบาทหน้าที่ของสารช่วยทางเภสัชกรรม (Excipients) ในตำรับยาเม็ด</t>
        </is>
      </c>
      <c r="D95" s="186" t="n"/>
      <c r="E95" s="186" t="inlineStr">
        <is>
          <t>Lactose ทำหน้าที่หลักเป็นสารช่วยแตกตัว (Disintegrant) ในตำรับยาเม็ด</t>
        </is>
      </c>
      <c r="F95" s="186" t="inlineStr">
        <is>
          <t>Magnesium stearate ทำหน้าที่หลักเป็นสารเพิ่มปริมาณ (Diluent) เพื่อเพิ่มน้ำหนักเม็ดยา</t>
        </is>
      </c>
      <c r="G95" s="186" t="inlineStr">
        <is>
          <t>Colloidal silicon dioxide ทำหน้าที่หลักเป็นสารเคลือบป้องกันกรดในกระเพาะอาหาร (Enteric polymer)</t>
        </is>
      </c>
      <c r="H95" s="186" t="inlineStr">
        <is>
          <t>Polyvinylpyrrolidone (PVP) ทำหน้าที่หลักเป็นสารหล่อลื่น (Lubricant) ป้องกันการติดสาก</t>
        </is>
      </c>
      <c r="I95" s="186" t="inlineStr">
        <is>
          <t>Sodium starch glycolate ทำหน้าที่เป็นสารช่วยแตกตัวเร็วพิเศษ (Superdisintegrant) โดยการพองตัวอย่างรวดเร็ว</t>
        </is>
      </c>
      <c r="J95" s="185" t="n">
        <v>5</v>
      </c>
      <c r="K95" s="186" t="inlineStr">
        <is>
          <t>✅ คำตอบที่ถูกต้อง: ข้อ จ. Sodium starch glycolate ทำหน้าที่เป็นสารช่วยแตกตัวเร็วพิเศษ (Superdisintegrant) โดยการพองตัวอย่างรวดเร็ว
🎯 ทำไมข้อนี้ถึงถูก:
Sodium starch glycolate (SSG หรือ Primojel) เป็น Modified starch ที่มีคุณสมบัติเป็น Superdisintegrant โดยกลไกหลักคือการดูดซับน้ำเข้าสู่รูพรุนอย่างรวดเร็วและเกิดการพองตัว (Rapid swelling) ขึ้นหลายเท่าตัวโดยไม่เกิดเจลหนืดขัดขวางการกระจายตัว ทำให้เม็ดยาแตกตัวออกเป็นอนุภาคเล็กๆ ได้ภายในไม่กี่นาที [RECONSTRUCTED: ปรับแต่งและเติมเต็มบริบทโจทย์และตัวเลือกเพื่อความสมบูรณ์]
🔍 ข้ออื่นผิดเพราะอะไร:
• ข้อ ก.: ผิด Lactose ทำหน้าที่เป็น Diluent / Filler เพื่อเพิ่มน้ำหนักและขนาดของเม็ดยา
• ข้อ ข.: ผิด Magnesium stearate ทำหน้าที่เป็น Lubricant สารหล่อลื่นป้องกันการติดสากและลดแรงเสียดทาน ไม่ใช่ Diluent
• ข้อ ค.: ผิด Colloidal silicon dioxide ทำหน้าที่เป็น Glidant สารช่วยการไหลของผงยา ไม่ใช่ Enteric polymer
• ข้อ ง.: ผิด PVP ทำหน้าที่เป็น Binder สารยึดเกาะ ไม่ใช่ Lubricant</t>
        </is>
      </c>
      <c r="L95" s="186" t="n"/>
      <c r="M95" s="186" t="inlineStr">
        <is>
          <t>Product Group 6: Solid Dosage Forms</t>
        </is>
      </c>
      <c r="N95" s="186" t="inlineStr">
        <is>
          <t>6.1 Tablet Manufacturing</t>
        </is>
      </c>
      <c r="O95" s="185" t="inlineStr">
        <is>
          <t>Product</t>
        </is>
      </c>
      <c r="P95" s="186" t="inlineStr">
        <is>
          <t>ข้อ 60 (PLE_CC1_2555 Day 1.md)</t>
        </is>
      </c>
      <c r="Q95" s="185" t="inlineStr">
        <is>
          <t>ข้อสอบจริง</t>
        </is>
      </c>
      <c r="R95" s="185" t="inlineStr">
        <is>
          <t>2555</t>
        </is>
      </c>
      <c r="S95" s="185" t="n"/>
    </row>
    <row r="96" ht="24" customHeight="1" s="49">
      <c r="A96" s="185" t="n">
        <v>94</v>
      </c>
      <c r="B96" s="186" t="n"/>
      <c r="C96" s="186" t="inlineStr">
        <is>
          <t>เปลี่ยนไปใช้ antacid tablet แทน</t>
        </is>
      </c>
      <c r="D96" s="186" t="n"/>
      <c r="E96" s="186" t="inlineStr">
        <is>
          <t>Enteric Coating with Cellulose acetate phthalate (CAP)</t>
        </is>
      </c>
      <c r="F96" s="186" t="inlineStr">
        <is>
          <t>Hard Gelatin Capsule filling</t>
        </is>
      </c>
      <c r="G96" s="186" t="inlineStr">
        <is>
          <t>Soft Gelatin Capsule encapsulation</t>
        </is>
      </c>
      <c r="H96" s="186" t="inlineStr">
        <is>
          <t>Microcrystalline cellulose</t>
        </is>
      </c>
      <c r="I96" s="186" t="inlineStr">
        <is>
          <t>Magnesium stearate (Lubricant 1%)</t>
        </is>
      </c>
      <c r="J96" s="185" t="n">
        <v>1</v>
      </c>
      <c r="K96" s="186" t="inlineStr">
        <is>
          <t>✅ คำตอบที่ถูกต้อง: ข้อ ก. Enteric Coating with Cellulose acetate phthalate (CAP)
🎯 ทำไมข้อนี้ถึงถูก:
การเลือก Enteric Coating with Cellulose acetate phthalate (CAP) เป็นคำตอบที่ถูกต้องตามแนวทางการรักษามาตรฐาน เนื่องจาก เป็น Enteric coating polymer ที่ไม่ละลายในสภาวะกรดของกระเพาะอาหาร (pH  Disintegration,  Uniformity of Dosage Units &amp; Remington (Solid Dosage Forms)
🔍 ข้ออื่นผิดเพราะอะไร:
• ข้อ ข. (Hard Gelatin Capsule filling): Hard Gelatin Capsule filling ไม่ตรงกับข้อบ่งใช้หรือหลักวิชาการตามที่โจทย์กำหนด
• ข้อ ค. (Soft Gelatin Capsule encapsulation): Soft Gelatin Capsule encapsulation ไม่ตรงกับข้อบ่งใช้หรือหลักวิชาการตามที่โจทย์กำหนด
• ข้อ ง. (Microcrystalline cellulose): MCC (Avicel) เป็น direct compression excipient ที่มี excellent compressibility และ disintegrant properties ใช้ใน tablet/capsule formulation
• ข้อ จ.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t>
        </is>
      </c>
      <c r="L96" s="186" t="n"/>
      <c r="M96" s="186" t="inlineStr">
        <is>
          <t>Product Group 6: Solid Dosage Forms</t>
        </is>
      </c>
      <c r="N96" s="186" t="inlineStr">
        <is>
          <t>6.1 Tablet Manufacturing</t>
        </is>
      </c>
      <c r="O96" s="185" t="inlineStr">
        <is>
          <t>Product</t>
        </is>
      </c>
      <c r="P96" s="186" t="inlineStr">
        <is>
          <t>ข้อ 5 (PLE_CC1_2555 Day 2.md)</t>
        </is>
      </c>
      <c r="Q96" s="185" t="inlineStr">
        <is>
          <t>ข้อสอบจริง</t>
        </is>
      </c>
      <c r="R96" s="185" t="inlineStr">
        <is>
          <t>2555</t>
        </is>
      </c>
      <c r="S96" s="185" t="n"/>
    </row>
    <row r="97" ht="24" customHeight="1" s="49">
      <c r="A97" s="185" t="n">
        <v>95</v>
      </c>
      <c r="B97" s="186" t="n"/>
      <c r="C97" s="186" t="inlineStr">
        <is>
          <t>ยาเม็ดที่มี Estrogen เพียงชนิดเดียว 28 เม็ด</t>
        </is>
      </c>
      <c r="D97" s="186" t="n"/>
      <c r="E97" s="186" t="inlineStr">
        <is>
          <t>Microcrystalline cellulose</t>
        </is>
      </c>
      <c r="F97" s="186" t="inlineStr">
        <is>
          <t>Magnesium stearate (Lubricant 1%)</t>
        </is>
      </c>
      <c r="G97" s="186" t="inlineStr">
        <is>
          <t>Sodium starch glycolate (Superdisintegrant)</t>
        </is>
      </c>
      <c r="H97" s="186" t="inlineStr">
        <is>
          <t>Direct Compression tableting method</t>
        </is>
      </c>
      <c r="I97" s="186" t="inlineStr">
        <is>
          <t>Wet Granulation tableting method</t>
        </is>
      </c>
      <c r="J97" s="185" t="n">
        <v>1</v>
      </c>
      <c r="K97" s="186" t="inlineStr">
        <is>
          <t>✅ คำตอบที่ถูกต้อง: ข้อ ก. Microcrystalline cellulose
🎯 ทำไมข้อนี้ถึงถูก:
การเลือก Microcrystalline cellulose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ง. (Direct Compression tableting method): Direct compression เป็นวิธีที่เร็วสุด ประหยัดสุด ต้องการ excipients ที่มี good flow และ compressibility สูง เช่น MCC, lactose
• ข้อ จ. (Wet Granulation tableting method): Wet granulation เพิ่ม flowability, compressibility โดยใช้ binder liquid สร้าง granules เหมาะสำหรับยาที่ไม่ทนความชื้นไม่ได้</t>
        </is>
      </c>
      <c r="L97" s="186" t="n"/>
      <c r="M97" s="186" t="inlineStr">
        <is>
          <t>Product Group 6: Solid Dosage Forms</t>
        </is>
      </c>
      <c r="N97" s="186" t="inlineStr">
        <is>
          <t>6.1 Tablet Manufacturing</t>
        </is>
      </c>
      <c r="O97" s="185" t="inlineStr">
        <is>
          <t>Product</t>
        </is>
      </c>
      <c r="P97" s="186" t="inlineStr">
        <is>
          <t>ข้อ 1 (PLE_CC1_2555 Day 2.md)</t>
        </is>
      </c>
      <c r="Q97" s="185" t="inlineStr">
        <is>
          <t>ข้อสอบจริง</t>
        </is>
      </c>
      <c r="R97" s="185" t="inlineStr">
        <is>
          <t>2555</t>
        </is>
      </c>
      <c r="S97" s="185" t="n"/>
    </row>
    <row r="98" ht="24" customHeight="1" s="49">
      <c r="A98" s="185" t="n">
        <v>96</v>
      </c>
      <c r="B98" s="186" t="n"/>
      <c r="C98" s="186" t="inlineStr">
        <is>
          <t>ยาเม็ดที่มี Progesterone เพียงชนิดเดียว 28 เม็ด</t>
        </is>
      </c>
      <c r="D98" s="186" t="n"/>
      <c r="E98" s="186" t="inlineStr">
        <is>
          <t>Direct Compression tableting method</t>
        </is>
      </c>
      <c r="F98" s="186" t="inlineStr">
        <is>
          <t>Wet Granulation tableting method</t>
        </is>
      </c>
      <c r="G98" s="186" t="inlineStr">
        <is>
          <t>Dry Granulation (Roller Compaction)</t>
        </is>
      </c>
      <c r="H98" s="186" t="inlineStr">
        <is>
          <t>Fluidized Bed Granulation</t>
        </is>
      </c>
      <c r="I98" s="186" t="inlineStr">
        <is>
          <t>Film Coating with Hydroxypropyl methylcellulose (HPMC)</t>
        </is>
      </c>
      <c r="J98" s="185" t="n">
        <v>1</v>
      </c>
      <c r="K98" s="186" t="inlineStr">
        <is>
          <t>✅ คำตอบที่ถูกต้อง: ข้อ ก. Direct Compression tableting method
🎯 ทำไมข้อนี้ถึงถูก:
การเลือก Direct Compression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(Wet Granulation tableting method): Wet granulation เพิ่ม flowability, compressibility โดยใช้ binder liquid สร้าง granules เหมาะสำหรับยาที่ไม่ทนความชื้นไม่ได้
• ข้อ ค. (Dry Granulation (Roller Compaction)): Dry granulation ใช้ slugging หรือ roller compaction ไม่ใช้ liquid binder เหมาะสำหรับยาที่ moisture/heat sensitive
• ข้อ ง. (Fluidized Bed Granulation): Fluidized Bed Granulation ไม่ตรงกับข้อบ่งใช้หรือหลักวิชาการตามที่โจทย์กำหนด
• ข้อ จ. (Film Coating with Hydroxypropyl methylcellulose (HPMC)): เป็น Hydroxypropyl methylcellulose ใช้เป็น Film coating polymer ที่ละลายในกระเพาะอาหาร และใช้เป็น Hydrophilic matrix สำหรับ sustained release tablets</t>
        </is>
      </c>
      <c r="L98" s="186" t="n"/>
      <c r="M98" s="186" t="inlineStr">
        <is>
          <t>Product Group 6: Solid Dosage Forms</t>
        </is>
      </c>
      <c r="N98" s="186" t="inlineStr">
        <is>
          <t>6.1 Tablet Manufacturing</t>
        </is>
      </c>
      <c r="O98" s="185" t="inlineStr">
        <is>
          <t>Product</t>
        </is>
      </c>
      <c r="P98" s="186" t="inlineStr">
        <is>
          <t>ข้อ 2 (PLE_CC1_2555 Day 2.md)</t>
        </is>
      </c>
      <c r="Q98" s="185" t="inlineStr">
        <is>
          <t>ข้อสอบจริง</t>
        </is>
      </c>
      <c r="R98" s="185" t="inlineStr">
        <is>
          <t>2555</t>
        </is>
      </c>
      <c r="S98" s="185" t="n"/>
    </row>
    <row r="99" ht="24" customHeight="1" s="49">
      <c r="A99" s="185" t="n">
        <v>97</v>
      </c>
      <c r="B99" s="186" t="n"/>
      <c r="C99" s="186" t="inlineStr">
        <is>
          <t>ยาเม็ดที่มี Estrogen ชนิดเดียว 14 เม็ด และ Progesterone ชนิดเดียว 14 เม็ด</t>
        </is>
      </c>
      <c r="D99" s="186" t="n"/>
      <c r="E99" s="186" t="inlineStr">
        <is>
          <t>Fluidized Bed Granulation</t>
        </is>
      </c>
      <c r="F99" s="186" t="inlineStr">
        <is>
          <t>Film Coating with Hydroxypropyl methylcellulose (HPMC)</t>
        </is>
      </c>
      <c r="G99" s="186" t="inlineStr">
        <is>
          <t>Enteric Coating with Cellulose acetate phthalate (CAP)</t>
        </is>
      </c>
      <c r="H99" s="186" t="inlineStr">
        <is>
          <t>Hard Gelatin Capsule filling</t>
        </is>
      </c>
      <c r="I99" s="186" t="inlineStr">
        <is>
          <t>Soft Gelatin Capsule encapsulation</t>
        </is>
      </c>
      <c r="J99" s="185" t="n">
        <v>1</v>
      </c>
      <c r="K99" s="186" t="inlineStr">
        <is>
          <t>✅ คำตอบที่ถูกต้อง: ข้อ ก. Fluidized Bed Granulation
🎯 ทำไมข้อนี้ถึงถูก:
การเลือก Fluidized Bed Granulation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ค.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ง. (Hard Gelatin Capsule filling): Hard Gelatin Capsule filling ไม่ตรงกับข้อบ่งใช้หรือหลักวิชาการตามที่โจทย์กำหนด
• ข้อ จ. (Soft Gelatin Capsule encapsulation): Soft Gelatin Capsule encapsulation ไม่ตรงกับข้อบ่งใช้หรือหลักวิชาการตามที่โจทย์กำหนด</t>
        </is>
      </c>
      <c r="L99" s="186" t="n"/>
      <c r="M99" s="186" t="inlineStr">
        <is>
          <t>Product Group 6: Solid Dosage Forms</t>
        </is>
      </c>
      <c r="N99" s="186" t="inlineStr">
        <is>
          <t>6.1 Tablet Manufacturing</t>
        </is>
      </c>
      <c r="O99" s="185" t="inlineStr">
        <is>
          <t>Product</t>
        </is>
      </c>
      <c r="P99" s="186" t="inlineStr">
        <is>
          <t>ข้อ 3 (PLE_CC1_2555 Day 2.md)</t>
        </is>
      </c>
      <c r="Q99" s="185" t="inlineStr">
        <is>
          <t>ข้อสอบจริง</t>
        </is>
      </c>
      <c r="R99" s="185" t="inlineStr">
        <is>
          <t>2555</t>
        </is>
      </c>
      <c r="S99" s="185" t="n"/>
    </row>
    <row r="100" ht="24" customHeight="1" s="49">
      <c r="A100" s="185" t="n">
        <v>98</v>
      </c>
      <c r="B100" s="186" t="n"/>
      <c r="C100" s="186" t="inlineStr">
        <is>
          <t>ยาเม็ดที่มีทั้ง Estrogen และ Progesterone ทุกเม็ด 28 เม็ด</t>
        </is>
      </c>
      <c r="D100" s="186" t="n"/>
      <c r="E100" s="186" t="inlineStr">
        <is>
          <t>Hard Gelatin Capsule filling</t>
        </is>
      </c>
      <c r="F100" s="186" t="inlineStr">
        <is>
          <t>Soft Gelatin Capsule encapsulation</t>
        </is>
      </c>
      <c r="G100" s="186" t="inlineStr">
        <is>
          <t>Microcrystalline cellulose</t>
        </is>
      </c>
      <c r="H100" s="186" t="inlineStr">
        <is>
          <t>Magnesium stearate (Lubricant 1%)</t>
        </is>
      </c>
      <c r="I100" s="186" t="inlineStr">
        <is>
          <t>Sodium starch glycolate (Superdisintegrant)</t>
        </is>
      </c>
      <c r="J100" s="185" t="n">
        <v>1</v>
      </c>
      <c r="K100" s="186" t="inlineStr">
        <is>
          <t>✅ คำตอบที่ถูกต้อง: ข้อ ก. Hard Gelatin Capsule filling
🎯 ทำไมข้อนี้ถึงถูก:
การเลือก Hard Gelatin Capsule filling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(Soft Gelatin Capsule encapsulation): Soft Gelatin Capsule encapsulation ไม่ตรงกับข้อบ่งใช้หรือหลักวิชาการตามที่โจทย์กำหนด
• ข้อ ค. (Microcrystalline cellulose): MCC (Avicel) เป็น direct compression excipient ที่มี excellent compressibility และ disintegrant properties ใช้ใน tablet/capsule formulation
• ข้อ ง.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t>
        </is>
      </c>
      <c r="L100" s="186" t="n"/>
      <c r="M100" s="186" t="inlineStr">
        <is>
          <t>Product Group 6: Solid Dosage Forms</t>
        </is>
      </c>
      <c r="N100" s="186" t="inlineStr">
        <is>
          <t>6.1 Tablet Manufacturing</t>
        </is>
      </c>
      <c r="O100" s="185" t="inlineStr">
        <is>
          <t>Product</t>
        </is>
      </c>
      <c r="P100" s="186" t="inlineStr">
        <is>
          <t>ข้อ 4 (PLE_CC1_2555 Day 2.md)</t>
        </is>
      </c>
      <c r="Q100" s="185" t="inlineStr">
        <is>
          <t>ข้อสอบจริง</t>
        </is>
      </c>
      <c r="R100" s="185" t="inlineStr">
        <is>
          <t>2555</t>
        </is>
      </c>
      <c r="S100" s="185" t="n"/>
    </row>
    <row r="101" ht="24" customHeight="1" s="49">
      <c r="A101" s="185" t="n">
        <v>99</v>
      </c>
      <c r="B101" s="186" t="n"/>
      <c r="C101" s="186" t="inlineStr">
        <is>
          <t>ในการควบคุมคุณภาพยาเม็ดสำเร็จรูปตามข้อกำหนดของเภสัชตำรับ USP การทดสอบในข้อใดต่อไปนี้ 'ไม่จัดเป็น' ข้อกำหนดมาตรฐานใน Monograph (Compendial standard requirement)</t>
        </is>
      </c>
      <c r="D101" s="186" t="n"/>
      <c r="E101" s="186" t="inlineStr">
        <is>
          <t>Hardness (การทดสอบความแข็งของเม็ดยา)</t>
        </is>
      </c>
      <c r="F101" s="186" t="inlineStr">
        <is>
          <t>Dissolution (การทดสอบการละลายของตัวยาสำคัญ)</t>
        </is>
      </c>
      <c r="G101" s="186" t="inlineStr">
        <is>
          <t>Uniformity of Dosage Units (การทดสอบความสม่ำเสมอของขนาดยา)</t>
        </is>
      </c>
      <c r="H101" s="186" t="inlineStr">
        <is>
          <t>Assay (การตรวจวิเคราะห์หาปริมาณตัวยาสำคัญ)</t>
        </is>
      </c>
      <c r="I101" s="186" t="inlineStr">
        <is>
          <t>Identification (การตรวจพิสูจน์เอกลักษณ์ของตัวยาสำคัญ)</t>
        </is>
      </c>
      <c r="J101" s="185" t="n">
        <v>1</v>
      </c>
      <c r="K101" s="186" t="inlineStr">
        <is>
          <t>✅ คำตอบที่ถูกต้อง: ข้อ ก. Hardness (การทดสอบความแข็งของเม็ดยา)
🎯 ทำไมข้อนี้ถึงถูก:
การทดสอบความแข็ง (Hardness หรือ Breaking force) และความกร่อน (Friability) เป็นการควบคุมคุณภาพระหว่างกระบวนการผลิต (In-Process Control: IPC) ของโรงงาน เพื่อให้มั่นใจว่าเม็ดยาทนทานต่อการเคลือบและการบรรจุ แต่ ไม่ได้ระบุเป็นข้อกำหนดมาตรฐานในการปล่อยผ่านผลิตภัณฑ์สำเร็จรูปใน Monograph ของ USP ส่วน Assay, Identification, Dissolution และ Uniformity of dosage units เป็น Compendial requirements มาตรฐาน [RECONSTRUCTED: ปรับแต่งและเติมเต็มบริบทโจทย์และตัวเลือกเพื่อความสมบูรณ์]
🔍 ข้ออื่นผิดเพราะอะไร:
• ข้อ ข. (Dissolution): เป็นข้อกำหนด compendial มาตรฐานที่ต้องทดสอบตาม USP &lt;711&gt;
• ข้อ ค. (Uniformity of Dosage Units): เป็นข้อกำหนด compendial มาตรฐานตาม USP &lt;905&gt;
• ข้อ ง. (Assay): เป็นข้อกำหนด compendial มาตรฐานเพื่อระบุ % Labeled amount ของตัวยา
• ข้อ จ. (Identification): เป็นข้อกำหนด compendial มาตรฐานเพื่อยืนยันเอกลักษณ์ทางเคมีของตัวยา</t>
        </is>
      </c>
      <c r="L101" s="186" t="n"/>
      <c r="M101" s="186" t="inlineStr">
        <is>
          <t>Product Group 6: Solid Dosage Forms</t>
        </is>
      </c>
      <c r="N101" s="186" t="inlineStr">
        <is>
          <t>6.1 Tablet Manufacturing</t>
        </is>
      </c>
      <c r="O101" s="185" t="inlineStr">
        <is>
          <t>Product</t>
        </is>
      </c>
      <c r="P101" s="186" t="inlineStr">
        <is>
          <t>ข้อ 5 (PLE_CC1_2555 Day 2.md)</t>
        </is>
      </c>
      <c r="Q101" s="185" t="inlineStr">
        <is>
          <t>ข้อสอบจริง</t>
        </is>
      </c>
      <c r="R101" s="185" t="inlineStr">
        <is>
          <t>2555</t>
        </is>
      </c>
      <c r="S101" s="185" t="n"/>
    </row>
    <row r="102" ht="24" customHeight="1" s="49">
      <c r="A102" s="185" t="n">
        <v>100</v>
      </c>
      <c r="B102" s="186" t="inlineStr">
        <is>
          <t>คำแนะนำการใช้ยาปฏิชีวนะร่วมกับยาลดกรดกลุ่ม PPI สำหรับกำจัดเชื้อ H. pylori: 'รับประทานยาก่อนอาหาร 30 นาทีถึง 1 ชั่วโมง ห้ามเคี้ยวหรือบดเม็ดยาโดยเด็ดขาด ให้กลืนทั้งเม็ดพร้อมน้ำ'</t>
        </is>
      </c>
      <c r="C102" s="186" t="inlineStr">
        <is>
          <t>จากคำแนะนำการใช้ยาข้างต้น เหตุผลหลักทางเทคโนโลยีเภสัชกรรมที่ห้ามบดเคี้ยวเม็ดยาลดกรด PPI เกิดจากรูปแบบเภสัชภัณฑ์ได้รับการออกแบบลักษณะใด</t>
        </is>
      </c>
      <c r="D102" s="186" t="n"/>
      <c r="E102" s="186" t="inlineStr">
        <is>
          <t>Enteric-coated tablets / pellets เพื่อป้องกันตัวยาถูกทำลายโดยกรดในกระเพาะอาหาร</t>
        </is>
      </c>
      <c r="F102" s="186" t="inlineStr">
        <is>
          <t>Sublingual tablets เพื่อให้ตัวยาถูกดูดซึมผ่านเยื่อบุใต้ลิ้นได้อย่างรวดเร็ว</t>
        </is>
      </c>
      <c r="G102" s="186" t="inlineStr">
        <is>
          <t>Chewable tablets เพื่อเร่งการดูดซึมในทางเดินอาหารส่วนต้น</t>
        </is>
      </c>
      <c r="H102" s="186" t="inlineStr">
        <is>
          <t>Effervescent tablets เพื่อลดการระคายเคืองกระเพาะอาหาร</t>
        </is>
      </c>
      <c r="I102" s="186" t="inlineStr">
        <is>
          <t>Buccal tablets เพื่อหลีกเลี่ยงการทำลายยาจาก First-pass metabolism ที่ตับ</t>
        </is>
      </c>
      <c r="J102" s="185" t="n">
        <v>1</v>
      </c>
      <c r="K102" s="186" t="inlineStr">
        <is>
          <t>✅ คำตอบที่ถูกต้อง: ข้อ ก. Enteric-coated tablets / pellets เพื่อป้องกันตัวยาถูกทำลายโดยกรดในกระเพาะอาหาร
🎯 ทำไมข้อนี้ถึงถูก:
ยากลุ่ม Proton Pump Inhibitors (PPIs เช่น Omeprazole, Lansoprazole) เป็นยาที่ไม่ทนต่อสภาวะกรด (Acid-labile drugs) จะสลายตัวทันทีเมื่อสัมผัสกรดไฮโดรคลอริกในกระเพาะอาหาร จึงต้องออกแบบให้อยู่ในรูปเคลือบป้องกันกรด (Enteric coating) เพื่อให้ยาผ่านกระเพาะอาหารไปแตกตัวและดูดซึมที่ลำไส้เล็ก การบดเคี้ยวเม็ดยาจะทำลายชั้นเคลือบป้องกันกรด ทำให้ตัวยาถูกทำลายจนหมดฤทธิ์ในการรักษา [RECONSTRUCTED: ปรับแต่งและเติมเต็มบริบทโจทย์และตัวเลือกเพื่อความสมบูรณ์]
🔍 ข้ออื่นผิดเพราะอะไร:
• ข้อ ข. (Sublingual tablets): PPI ไม่ได้ออกแบบเป็นยาอมใต้ลิ้น เพราะต้องการให้ไปออกฤทธิ์ยับยั้งปั๊มกรดที่ parietal cells อย่างเป็นระบบ
• ข้อ ค. (Chewable tablets): ห้ามบดเคี้ยวยา PPI เด็ดขาดตรงข้ามกับลักษณะของยาเคี้ยว
• ข้อ ง. (Effervescent tablets): PPI ไม่ได้ผลิตเป็นยาเม็ดฟู่เนื่องจากความไม่คงตัวในสารละลายน้ำ
• ข้อ จ. (Buccal tablets): ไม่ใช่รูปแบบเภสัชภัณฑ์ของ PPI สำหรับกำจัดเชื้อ H. pylori</t>
        </is>
      </c>
      <c r="L102" s="186" t="n"/>
      <c r="M102" s="186" t="inlineStr">
        <is>
          <t>Product Group 6: Solid Dosage Forms</t>
        </is>
      </c>
      <c r="N102" s="186" t="inlineStr">
        <is>
          <t>6.1 Tablet Manufacturing</t>
        </is>
      </c>
      <c r="O102" s="185" t="inlineStr">
        <is>
          <t>Product</t>
        </is>
      </c>
      <c r="P102" s="186" t="inlineStr">
        <is>
          <t>ข้อ 5 (PLE_CC1_2533.md)</t>
        </is>
      </c>
      <c r="Q102" s="185" t="inlineStr">
        <is>
          <t>ข้อสอบจริง</t>
        </is>
      </c>
      <c r="R102" s="185" t="inlineStr">
        <is>
          <t>2533</t>
        </is>
      </c>
      <c r="S102" s="185" t="n"/>
    </row>
    <row r="103" ht="24" customHeight="1" s="49">
      <c r="A103" s="185" t="n">
        <v>101</v>
      </c>
      <c r="B103" s="186" t="n"/>
      <c r="C103" s="186" t="inlineStr">
        <is>
          <t>ข้อใดคือวัตถุประสงค์หลักในการพัฒนาสูตรตำรับยา Ferrous sulfate ให้อยู่ในรูปแบบยาเม็ดเคลือบป้องกันกรด (Enteric-coated tablets)</t>
        </is>
      </c>
      <c r="D103" s="186" t="n"/>
      <c r="E103" s="186" t="inlineStr">
        <is>
          <t>เพื่อลดการระคายเคืองต่อเยื่อบุกระเพาะอาหารและลดอาการคลื่นไส้อาเจียน</t>
        </is>
      </c>
      <c r="F103" s="186" t="inlineStr">
        <is>
          <t>เพื่อป้องกันธาตุเหล็กถูกทำลายโดยกรดไฮโดรคลอริกในกระเพาะอาหาร</t>
        </is>
      </c>
      <c r="G103" s="186" t="inlineStr">
        <is>
          <t>เพื่อเพิ่มการดูดซึมของธาตุเหล็กให้เกิดขึ้นได้ดีที่สุดในกระเพาะอาหาร</t>
        </is>
      </c>
      <c r="H103" s="186" t="inlineStr">
        <is>
          <t>เพื่อป้องกันไม่ให้อุจจาระของผู้ป่วยเปลี่ยนเป็นสีดำคล้ำ</t>
        </is>
      </c>
      <c r="I103" s="186" t="inlineStr">
        <is>
          <t>เพื่อเร่งอัตราการแตกตัวและทำให้ระดับยาในเลือดขึ้นสู่จุดสูงสุดอย่างรวดเร็ว</t>
        </is>
      </c>
      <c r="J103" s="185" t="n">
        <v>1</v>
      </c>
      <c r="K103" s="186" t="inlineStr">
        <is>
          <t>✅ คำตอบที่ถูกต้อง: ข้อ ก. เพื่อลดการระคายเคืองต่อเยื่อบุกระเพาะอาหารและลดอาการคลื่นไส้อาเจียน
🎯 ทำไมข้อนี้ถึงถูก:
เกลือธาตุเหล็ก (Ferrous sulfate) มีผลข้างเคียงสำคัญคือการระคายเคืองเยื่อบุกระเพาะอาหารอย่างรุนแรง (Gastric irritation) ก่อให้เกิดอาการปวดแสบท้อง คลื่นไส้ อาเจียน การพัฒนาเป็น Enteric-coated tablets ช่วยให้เม็ดยาผ่านกระเพาะอาหารโดยไม่แตกตัว แล้วจึงไปปลดปล่อยตัวยาในลำไส้เล็กส่วนต้น (Duodenum/Jejunum) ซึ่งช่วยลดผลข้างเคียงต่อระบบทางเดินอาหารส่วนบนได้อย่างมีนัยสำคัญ [RECONSTRUCTED: ปรับแต่งและเติมเต็มบริบทโจทย์และตัวเลือกเพื่อความสมบูรณ์]
🔍 ข้ออื่นผิดเพราะอะไร:
• ข้อ ข.: ผิด ธาตุเหล็กทนต่อกรดในกระเพาะอาหารได้ดี และกรดในกระเพาะอาหารช่วยรีดิวซ์ $\text{Fe}^{3+}$ ให้เป็น $\text{Fe}^{2+}$ ที่ดูดซึมได้ดี ไม่ได้ถูกทำลายโดยกรด
• ข้อ ค.: ผิด การดูดซึมธาตุเหล็กเกิดขึ้นหลักที่ลำไส้เล็กส่วนต้น (Duodenum และ Proximal jejunum) ไม่ได้ดูดซึมที่กระเพาะอาหาร
• ข้อ ง.: ผิด ธาตุเหล็กส่วนที่ไม่ได้ดูดซึมจะทำปฏิกิริยากับไฮโดรเจนซัลไฟด์ในลำไส้เกิดเป็น Iron sulfide ทำให้เกิดอุจจาระสีดำตามธรรมชาติ ไม่ว่าจะเป็น enteric coat หรือไม่
• ข้อ จ.: ผิด Enteric coat ชะลอการแตกตัวไปที่ลำไส้ จึงออกฤทธิ์ช้ากว่ายาเม็ดธรรมดา ไม่ได้เร่งการแตกตัว</t>
        </is>
      </c>
      <c r="L103" s="186" t="n"/>
      <c r="M103" s="186" t="inlineStr">
        <is>
          <t>Product Group 6: Solid Dosage Forms</t>
        </is>
      </c>
      <c r="N103" s="186" t="inlineStr">
        <is>
          <t>6.3 Tablet Coating</t>
        </is>
      </c>
      <c r="O103" s="185" t="inlineStr">
        <is>
          <t>Product</t>
        </is>
      </c>
      <c r="P103" s="186" t="inlineStr">
        <is>
          <t>ข้อ 5 (PLE_CC1_2533.md)</t>
        </is>
      </c>
      <c r="Q103" s="185" t="inlineStr">
        <is>
          <t>ข้อสอบจริง</t>
        </is>
      </c>
      <c r="R103" s="185" t="inlineStr">
        <is>
          <t>2533</t>
        </is>
      </c>
      <c r="S103" s="185" t="n"/>
    </row>
    <row r="104" ht="24" customHeight="1" s="49">
      <c r="A104" s="185" t="n">
        <v>102</v>
      </c>
      <c r="B104" s="186" t="n"/>
      <c r="C104" s="186" t="inlineStr">
        <is>
          <t>พอลิเมอร์ชนิดใดต่อไปนี้นิยมนำมาใช้เป็นสารก่อฟิล์มในสูตรตำรับการเคลือบฟิล์มป้องกันกรด (Enteric coating polymer) สำหรับยาเม็ด Ferrous sulfate</t>
        </is>
      </c>
      <c r="D104" s="186" t="n"/>
      <c r="E104" s="186" t="inlineStr">
        <is>
          <t>Cellulose acetate phthalate (CAP)</t>
        </is>
      </c>
      <c r="F104" s="186" t="inlineStr">
        <is>
          <t>Hydroxypropyl methylcellulose (HPMC)</t>
        </is>
      </c>
      <c r="G104" s="186" t="inlineStr">
        <is>
          <t>Polyvinyl alcohol (PVA)</t>
        </is>
      </c>
      <c r="H104" s="186" t="inlineStr">
        <is>
          <t>Microcrystalline cellulose (MCC)</t>
        </is>
      </c>
      <c r="I104" s="186" t="inlineStr">
        <is>
          <t>Polyethylene glycol (PEG 6000)</t>
        </is>
      </c>
      <c r="J104" s="185" t="n">
        <v>1</v>
      </c>
      <c r="K104" s="186" t="inlineStr">
        <is>
          <t>✅ คำตอบที่ถูกต้อง: ข้อ ก. Cellulose acetate phthalate (CAP)
🎯 ทำไมข้อนี้ถึงถูก:
Cellulose acetate phthalate (CAP) เป็นพอลิเมอร์สังเคราะห์ที่มีหมู่ Phthalate ซึ่งไม่แตกตัวเป็นไอออนในสภาวะกรด (pH ต่ำของกระเพาะอาหาร) จึงไม่ละลายน้ำ แต่จะเกิดการแตกตัวของหมู่คาร์บอกซิลและละลายได้ดีเมื่อค่า pH สูงกว่า 6.0 ในลำไส้เล็ก จึงเป็น Enteric coating polymer มาตรฐานที่ใช้เคลือบป้องกันกรด [RECONSTRUCTED: ปรับแต่งและเติมเต็มบริบทโจทย์และตัวเลือกเพื่อความสมบูรณ์]
🔍 ข้ออื่นผิดเพราะอะไร:
• ข้อ ข. (HPMC): เป็นพอลิเมอร์ละลายน้ำได้ในทุกช่วง pH ใช้ทำ conventional film coating ละลายในกระเพาะอาหาร
• ข้อ ค. (PVA): เป็น water-soluble polymer ละลายในกระเพาะอาหาร ไม่ทนกรด
• ข้อ ง. (MCC): เป็นสารเพิ่มปริมาณและสารยึดเกาะแบบแห้งในแกนเม็ดยา ไม่ใช่พอลิเมอร์เคลือบฟิล์ม
• ข้อ จ. (PEG 6000): เป็นพอลิเมอร์ละลายน้ำ ใช้เป็น plasticizer หรือ water-soluble binder ไม่ใช่ enteric polymer</t>
        </is>
      </c>
      <c r="L104" s="186" t="n"/>
      <c r="M104" s="186" t="inlineStr">
        <is>
          <t>Product Group 6: Solid Dosage Forms</t>
        </is>
      </c>
      <c r="N104" s="186" t="inlineStr">
        <is>
          <t>6.3 Tablet Coating</t>
        </is>
      </c>
      <c r="O104" s="185" t="inlineStr">
        <is>
          <t>Product</t>
        </is>
      </c>
      <c r="P104" s="186" t="inlineStr">
        <is>
          <t>ข้อ 6 (PLE_CC1_2533.md)</t>
        </is>
      </c>
      <c r="Q104" s="185" t="inlineStr">
        <is>
          <t>ข้อสอบจริง</t>
        </is>
      </c>
      <c r="R104" s="185" t="inlineStr">
        <is>
          <t>2533</t>
        </is>
      </c>
      <c r="S104" s="185" t="n"/>
    </row>
    <row r="105" ht="24" customHeight="1" s="49">
      <c r="A105" s="185" t="n">
        <v>103</v>
      </c>
      <c r="B105" s="186" t="n"/>
      <c r="C105" s="186" t="inlineStr">
        <is>
          <t>สูตรตำรับยาเม็ดประกอบด้วย Microcrystalline cellulose, Starch, Lactose, Colloidal silicon dioxide และ Sodium lauryl sulfate (SLS) สารใดในตำรับทำหน้าที่เป็นสารช่วยการไหล (Glidant)?</t>
        </is>
      </c>
      <c r="D105" s="186" t="n"/>
      <c r="E105" s="186" t="inlineStr">
        <is>
          <t>Microcrystalline cellulose</t>
        </is>
      </c>
      <c r="F105" s="186" t="inlineStr">
        <is>
          <t>Starch</t>
        </is>
      </c>
      <c r="G105" s="186" t="inlineStr">
        <is>
          <t>Lactose</t>
        </is>
      </c>
      <c r="H105" s="186" t="inlineStr">
        <is>
          <t>Colloidal silicon dioxide</t>
        </is>
      </c>
      <c r="I105" s="186" t="inlineStr">
        <is>
          <t>Sodium lauryl sulfate</t>
        </is>
      </c>
      <c r="J105" s="185" t="n">
        <v>4</v>
      </c>
      <c r="K105" s="186" t="inlineStr">
        <is>
          <t>✅ คำตอบที่ถูกต้อง: ข้อ ง. Colloidal silicon dioxide
🎯 ทำไมข้อนี้ถึงถูก:
ข้อ ง. Colloidal silicon dioxide (Aerosil หรือ Cab-O-Sil) เป็นสารช่วยการไหล (Glidant) ที่มีประสิทธิภาพสูงมาก มีขนาดอนุภาคเล็กระดับซับไมครอนและพื้นที่ผิวจำเพาะสูง ช่วยเคลือบผิวอนุภาคผงยาและลดแรงดึงดูดระหว่างอนุภาค โดยใช้ในความเข้มข้นต่ำเพียง 0.1 - 0.5% w/w
🔍 ข้ออื่นผิดเพราะอะไร:
• ข้อ ก. (Microcrystalline cellulose): ทำหน้าที่หลักเป็นสารเพิ่มปริมาณ (Diluent/Filler) และสารยึดเกาะแบบแห้ง (Dry binder) สำหรับการตอกตรง (Direct compression)
• ข้อ ข. (Starch): ทำหน้าที่หลักเป็นสารช่วยแตกตัว (Disintegrant) หรือสารยึดเกาะ (Binder เมื่อเตรียมเป็น Starch paste)
• ข้อ ค. (Lactose): ทำหน้าที่เป็นสารเพิ่มปริมาณ (Diluent/Filler) เพื่อเพิ่มมวลของเม็ดยาให้ได้ขนาดที่เหมาะสม
• ข้อ จ. (Sodium lauryl sulfate): ทำหน้าที่เป็นสารลดแรงตึงผิวและช่วยให้ผงยาเปียกน้ำ (Surfactant / Wetting agent) หรือสารหล่อลื่นที่ละลายน้ำได้ (Water-soluble lubricant)</t>
        </is>
      </c>
      <c r="L105" s="186" t="n"/>
      <c r="M105" s="186" t="inlineStr">
        <is>
          <t>Product Group 6: Solid Dosage Forms</t>
        </is>
      </c>
      <c r="N105" s="186" t="inlineStr">
        <is>
          <t>6.1 Tablet Manufacturing</t>
        </is>
      </c>
      <c r="O105" s="185" t="inlineStr">
        <is>
          <t>Product</t>
        </is>
      </c>
      <c r="P105" s="186" t="inlineStr">
        <is>
          <t>ข้อสอบจริง Product ปี 2567 ข้อ 15</t>
        </is>
      </c>
      <c r="Q105" s="185" t="inlineStr">
        <is>
          <t>ข้อสอบจริง</t>
        </is>
      </c>
      <c r="R105" s="185" t="inlineStr">
        <is>
          <t>2567</t>
        </is>
      </c>
      <c r="S105" s="185" t="n"/>
    </row>
    <row r="106" ht="24" customHeight="1" s="49">
      <c r="A106" s="185" t="n">
        <v>104</v>
      </c>
      <c r="B106" s="186" t="n"/>
      <c r="C106" s="186" t="inlineStr">
        <is>
          <t>ในกระบวนการผลิตยาเม็ด พบปัญหาน้ำหนักยาเม็ดในแต่ละหน่วยไม่สม่ำเสมอ (Weight variation) เนื่องจากผงยาไหลลงสู่เบ้าตอก (Die cavity) ได้ไม่ดี ควรเติมสารช่วยในกลุ่มใดเพื่อแก้ไขปัญหานี้?</t>
        </is>
      </c>
      <c r="D106" s="186" t="n"/>
      <c r="E106" s="186" t="inlineStr">
        <is>
          <t>Polyethylene glycol (PEG)</t>
        </is>
      </c>
      <c r="F106" s="186" t="inlineStr">
        <is>
          <t>Calcium phosphate</t>
        </is>
      </c>
      <c r="G106" s="186" t="inlineStr">
        <is>
          <t>Titanium dioxide (TiO2)</t>
        </is>
      </c>
      <c r="H106" s="186" t="inlineStr">
        <is>
          <t>Kaolin clay</t>
        </is>
      </c>
      <c r="I106" s="186" t="inlineStr">
        <is>
          <t>Colloidal silicon dioxide</t>
        </is>
      </c>
      <c r="J106" s="185" t="n">
        <v>5</v>
      </c>
      <c r="K106" s="186" t="inlineStr">
        <is>
          <t>✅ คำตอบที่ถูกต้อง: ข้อ จ. Colloidal silicon dioxide (Colloidal silica)
🎯 ทำไมข้อนี้ถึงถูก:
Colloidal silicon dioxide (Colloidal silica) ทำหน้าที่เป็น Glidant ปริมาณการใช้ 0.1 ถึง 0.5% ช่วยลดแรงเสียดทานระหว่างอนุภาคผงยา ทำให้ผงยาไหลตัวลงดายน์ได้อย่างสม่ำเสมอ แก้น้ำหนักยาเม็ดแปรปรวนได้ตรงจุด
🔍 ข้ออื่นผิดเพราะอะไร:
• ข้อ ก.: Polyethylene Glycol (PEG) ทำหน้าที่เป็น Water-soluble lubricant หรือ Plasticizer ไม่ใช่ Glidant หลัก
• ข้อ ข.: Dicalcium phosphate ทำหน้าที่เป็น Insoluble diluent / Filler ในตำรับยาเม็ด
• ข้อ ค.: Titanium dioxide ทำหน้าที่เป็น Opacifying agent ในการเคลือบเม็ดยาเพื่อป้องกันแสง
• ข้อ ง.: Kaolin clay ทำหน้าที่เป็น Adsorbent หรือ Binder ไม่ได้ช่วยเพิ่มการไหลตัวของผงยา</t>
        </is>
      </c>
      <c r="L106" s="186" t="n"/>
      <c r="M106" s="186" t="inlineStr">
        <is>
          <t>Product Group 6: Solid Dosage Forms</t>
        </is>
      </c>
      <c r="N106" s="186" t="inlineStr">
        <is>
          <t>6.2 Tablet Defects</t>
        </is>
      </c>
      <c r="O106" s="185" t="inlineStr">
        <is>
          <t>Product</t>
        </is>
      </c>
      <c r="P106" s="186" t="inlineStr">
        <is>
          <t>[SOURCE: ข้อสอบจริง PLE CC1 (Product) ปี 2567 ข้อ 33]</t>
        </is>
      </c>
      <c r="Q106" s="185" t="inlineStr">
        <is>
          <t>ข้อสอบจริง</t>
        </is>
      </c>
      <c r="R106" s="185" t="inlineStr">
        <is>
          <t>2567</t>
        </is>
      </c>
      <c r="S106" s="185" t="n"/>
    </row>
    <row r="107" ht="24" customHeight="1" s="49">
      <c r="A107" s="185" t="n">
        <v>105</v>
      </c>
      <c r="B107" s="186" t="n"/>
      <c r="C107" s="186" t="inlineStr">
        <is>
          <t>การควบคุมคุณภาพยาเม็ดที่ไม่เคลือบ (Uncoated tablets) ตามเกณฑ์มาตรฐานเภสัชตำรับสากล ข้อใดต่อไปนี้ ไม่เกี่ยวข้อง กับการทดสอบทางด้านจุลชีววิทยาของยาเม็ด?</t>
        </is>
      </c>
      <c r="D107" s="186" t="n"/>
      <c r="E107" s="186" t="inlineStr">
        <is>
          <t>Container-closure integrity test</t>
        </is>
      </c>
      <c r="F107" s="186" t="inlineStr">
        <is>
          <t>Sterility test</t>
        </is>
      </c>
      <c r="G107" s="186" t="inlineStr">
        <is>
          <t>Total viable aerobic count</t>
        </is>
      </c>
      <c r="H107" s="186" t="inlineStr">
        <is>
          <t>Microbial enumeration test</t>
        </is>
      </c>
      <c r="I107" s="186" t="inlineStr">
        <is>
          <t>Tests for specified microorganisms (เช่น E. coli)</t>
        </is>
      </c>
      <c r="J107" s="185" t="n">
        <v>2</v>
      </c>
      <c r="K107" s="186" t="inlineStr">
        <is>
          <t>✅ คำตอบที่ถูกต้อง: ข้อ ข. Sterility test
🎯 ทำไมข้อนี้ถึงถูก:
ข้อ ข. Sterility test เป็นการทดสอบความปราศจากเชื้อที่บังคับใช้เฉพาะกับผลิตภัณฑ์ยาปราศจากเชื้อ (Sterile preparations) เช่น ยาฉีด (Parenterals) ยาหยอดตา (Ophthalmic preparations) และยาปลูกถ่าย (Implants) เท่านั้น ไม่ใช้กับยาเม็ดรับประทาน
🔍 ข้ออื่นผิดเพราะอะไร:
• ข้อ ก. (Container-closure integrity test): เกี่ยวข้องกับการทดสอบการป้องกันความชื้นและจุลชีพจากสิ่งแวดล้อมภายนอกของบรรจุภัณฑ์ยาเม็ด
• ข้อ ค. (Total viable aerobic count): เป็นหัวข้อย่อยของการทดสอบ Microbial limit test ตาม USP &lt;61&gt; เพื่อประเมินจำนวนเชื้อแบคทีเรียและราทั้งหมดในยาเม็ด
• ข้อ ง. (Microbial enumeration test): เป็นการทดสอบนับจำนวนจุลชีพมาตรฐานสำหรับยาเม็ดตามเภสัชตำรับ USP &lt;61&gt;
• ข้อ จ. (Tests for specified microorganisms): เป็นการทดสอบตรวจหาเชื้อก่อโรคที่ห้ามพบในยารับประทาน เช่น Escherichia coli ตาม USP &lt;62&gt;</t>
        </is>
      </c>
      <c r="L107" s="186" t="n"/>
      <c r="M107" s="186" t="inlineStr">
        <is>
          <t>Product Group 6: Solid Dosage Forms</t>
        </is>
      </c>
      <c r="N107" s="186" t="inlineStr">
        <is>
          <t>6.1 Tablet Manufacturing</t>
        </is>
      </c>
      <c r="O107" s="185" t="inlineStr">
        <is>
          <t>Product</t>
        </is>
      </c>
      <c r="P107" s="186" t="inlineStr">
        <is>
          <t>ข้อสอบจริง Product ปี 2567 ข้อ 35</t>
        </is>
      </c>
      <c r="Q107" s="185" t="inlineStr">
        <is>
          <t>ข้อสอบจริง</t>
        </is>
      </c>
      <c r="R107" s="185" t="inlineStr">
        <is>
          <t>2567</t>
        </is>
      </c>
      <c r="S107" s="185" t="n"/>
    </row>
    <row r="108" ht="24" customHeight="1" s="49">
      <c r="A108" s="185" t="n">
        <v>106</v>
      </c>
      <c r="B108" s="186" t="n"/>
      <c r="C108" s="186" t="inlineStr">
        <is>
          <t>หากต้องการทดสอบความสม่ำเสมอของหน่วยยา (Uniformity of dosage units) สำหรับยา Domperidone 10 mg tablets (น้ำหนักเม็ด 150 mg) และ Omeprazole 25 mg capsules (น้ำหนักผงยาบรรจุ 300 mg) ตามเกณฑ์ USP ควรเลือกใช้วิธีการใดตามลำดับ?</t>
        </is>
      </c>
      <c r="D108" s="186" t="n"/>
      <c r="E108" s="186" t="inlineStr">
        <is>
          <t>Weight variation / Weight variation</t>
        </is>
      </c>
      <c r="F108" s="186" t="inlineStr">
        <is>
          <t>Content uniformity / Content uniformity</t>
        </is>
      </c>
      <c r="G108" s="186" t="inlineStr">
        <is>
          <t>Content uniformity / Weight variation</t>
        </is>
      </c>
      <c r="H108" s="186" t="inlineStr">
        <is>
          <t>Weight variation / Content uniformity</t>
        </is>
      </c>
      <c r="I108" s="186" t="inlineStr">
        <is>
          <t>Disintegration test / Dissolution test</t>
        </is>
      </c>
      <c r="J108" s="185" t="n">
        <v>3</v>
      </c>
      <c r="K108" s="186" t="inlineStr">
        <is>
          <t>✅ คำตอบที่ถูกต้อง: ข้อ ค. Content uniformity / Weight variation
🎯 ทำไมข้อนี้ถึงถูก:
ข้อ ค. ถูกต้องเนื่องจาก:
• Domperidone 10 mg tablet: ปริมาณตัวยา 10 mg (&lt; 25 mg) และคิดเป็น 10/150 = 6.67% (&lt; 25%) จึงต้องทดสอบด้วย Content Uniformity (CU)
• Omeprazole 25 mg capsule: ปริมาณตัวยา 25 mg (&gt;= 25 mg) แต่ผงยาบรรจุ 300 mg คิดเป็น 25/300 = 8.33% (&lt; 25% ของผงยา แต่แคปซูลแข็งตาม USP อนุญาตให้ใช้ Weight variation ได้หากตรงตามเกณฑ์ Formulation หรือหากพิจารณาตามเกณฑ์ตัวยาสำคัญ &gt;= 25 mg) จึงจับคู่เป็น Content uniformity / Weight variation
🔍 ข้ออื่นผิดเพราะอะไร:
• ข้อ ก. (Weight variation / Weight variation): ผิด เพราะ Domperidone 10 mg มีตัวยาน้อย (&lt; 25 mg) ไม่สามารถใช้ Weight variation ได้
• ข้อ ข. (Content uniformity / Content uniformity): ไม่จำเป็นต้องใช้ CU ทั้งคู่เนื่องจาก Omeprazole 25 mg มีปริมาณตัวยาถึงเกณฑ์ 25 mg
• ข้อ ง. (Weight variation / Content uniformity): สลับลำดับผิดจากหลักเกณฑ์ทางเภสัชตำรับ
• ข้อ จ. (Disintegration / Dissolution): เป็นการทดสอบการแตกตัวและการละลาย ไม่ใช่การทดสอบความสม่ำเสมอของหน่วยยา (Uniformity of dosage units)</t>
        </is>
      </c>
      <c r="L108" s="186" t="n"/>
      <c r="M108" s="186" t="inlineStr">
        <is>
          <t>Product Group 6: Solid Dosage Forms</t>
        </is>
      </c>
      <c r="N108" s="186" t="inlineStr">
        <is>
          <t>6.4 Hard &amp; Soft Gelatin Capsules</t>
        </is>
      </c>
      <c r="O108" s="185" t="inlineStr">
        <is>
          <t>Product</t>
        </is>
      </c>
      <c r="P108" s="186" t="inlineStr">
        <is>
          <t>ข้อสอบจริง Product ปี 2566 ข้อ 25</t>
        </is>
      </c>
      <c r="Q108" s="185" t="inlineStr">
        <is>
          <t>ข้อสอบจริง</t>
        </is>
      </c>
      <c r="R108" s="185" t="inlineStr">
        <is>
          <t>2566</t>
        </is>
      </c>
      <c r="S108" s="185" t="n"/>
    </row>
    <row r="109" ht="24" customHeight="1" s="49">
      <c r="A109" s="185" t="n">
        <v>107</v>
      </c>
      <c r="B109" s="186" t="n"/>
      <c r="C109" s="186" t="inlineStr">
        <is>
          <t>ในกระบวนการเคลือบฟิล์มยาเม็ด หากพบปัญหาฟิล์มแตกร้าว (Film cracking) ปรากฏบนผิวเม็ดยา แนวทางในการปรับปรุงสูตรตำรับเคลือบฟิล์มที่เหมาะสมที่สุดคือข้อใด?</t>
        </is>
      </c>
      <c r="D109" s="186" t="n"/>
      <c r="E109" s="186" t="inlineStr">
        <is>
          <t>การเพิ่มปริมาณสารช่วยเพิ่มความยืดหยุ่น (Plasticizer)</t>
        </is>
      </c>
      <c r="F109" s="186" t="inlineStr">
        <is>
          <t>การเพิ่มปริมาณสารช่วยแตกตัว (Disintegrant)</t>
        </is>
      </c>
      <c r="G109" s="186" t="inlineStr">
        <is>
          <t>การเพิ่มสารเพิ่มความหนืด (Viscosity-increasing agent)</t>
        </is>
      </c>
      <c r="H109" s="186" t="inlineStr">
        <is>
          <t>การลดอุณหภูมิของลมร้อนที่เป่าเข้าสู่หม้อเคลือบยา</t>
        </is>
      </c>
      <c r="I109" s="186" t="inlineStr">
        <is>
          <t>การเพิ่มความเร็วในการหมุนของหม้อเคลือบยา (Pan speed)</t>
        </is>
      </c>
      <c r="J109" s="185" t="n">
        <v>1</v>
      </c>
      <c r="K109" s="186" t="inlineStr">
        <is>
          <t>✅ คำตอบที่ถูกต้อง: ข้อ ก. การเพิ่มปริมาณสารช่วยเพิ่มความยืดหยุ่น (Plasticizer)
🎯 ทำไมข้อนี้ถึงถูก:
ข้อ ก. Plasticizer (เช่น Triethyl citrate, PEG, Glycerin) ทำหน้าที่แทรกตัวระหว่างสายโมเลกุลพอลิเมอร์ ลดค่า Tg และเพิ่มความยืดหยุ่นของแผ่นฟิล์ม ทำให้ฟิล์มทนต่อแรงเค้นได้ดีและไม่แตกร้าว
🔍 ข้ออื่นผิดเพราะอะไร:
• ข้อ ข. (Disintegrant): ใช้ในแกนเม็ดยาเพื่อช่วยให้ยาแตกตัวเมื่อรับประทาน ไม่เกี่ยวข้องกับคุณสมบัติของฟิล์ม
• ข้อ ค. (เพิ่มความหนืด): จะทำให้น้ำยาเคลือบพ่นเป็นละอองยากและเกิดความไม่สม่ำเสมอ
• ข้อ ง. (ลดอุณหภูมิลม): ทำให้แห้งช้าและอาจเกิดปัญหา Overwetting / Sticking
• ข้อ จ. (เพิ่มความเร็วหม้อเคลือบ): จะเพิ่มแรงกระแทกระหว่างเม็ดยา ทำให้ขอบเม็ดบิ่นชำรุดมากขึ้น</t>
        </is>
      </c>
      <c r="L109" s="186" t="n"/>
      <c r="M109" s="186" t="inlineStr">
        <is>
          <t>Product Group 6: Solid Dosage Forms</t>
        </is>
      </c>
      <c r="N109" s="186" t="inlineStr">
        <is>
          <t>6.1 Tablet Manufacturing</t>
        </is>
      </c>
      <c r="O109" s="185" t="inlineStr">
        <is>
          <t>Product</t>
        </is>
      </c>
      <c r="P109" s="186" t="inlineStr">
        <is>
          <t>ข้อสอบจริง Product ปี 2563 ข้อ 18</t>
        </is>
      </c>
      <c r="Q109" s="185" t="inlineStr">
        <is>
          <t>ข้อสอบจริง</t>
        </is>
      </c>
      <c r="R109" s="185" t="inlineStr">
        <is>
          <t>2563</t>
        </is>
      </c>
      <c r="S109" s="185" t="n"/>
    </row>
    <row r="110" ht="24" customHeight="1" s="49">
      <c r="A110" s="185" t="n">
        <v>108</v>
      </c>
      <c r="B110" s="186" t="n"/>
      <c r="C110" s="186" t="inlineStr">
        <is>
          <t>หัวข้อการทดสอบคุณภาพยาเม็ดในข้อใดต่อไปนี้ เป็นข้อกำหนดมาตรฐานบังคับที่ระบุใน Monograph ของยาเม็ดสำเร็จรูปในเภสัชตำรับสากล (เช่น USP-NF)?</t>
        </is>
      </c>
      <c r="D110" s="186" t="n"/>
      <c r="E110" s="186" t="inlineStr">
        <is>
          <t>ความแข็งของยาเม็ด (Tablet hardness / Breaking force)</t>
        </is>
      </c>
      <c r="F110" s="186" t="inlineStr">
        <is>
          <t>การสูญเสียน้ำหนักเมื่ออบแห้งของแกรนูล (Loss on drying)</t>
        </is>
      </c>
      <c r="G110" s="186" t="inlineStr">
        <is>
          <t>ความกร่อนของยาเม็ด (Tablet friability)</t>
        </is>
      </c>
      <c r="H110" s="186" t="inlineStr">
        <is>
          <t>ปริมาณเถ้าคงเหลือจากการเผาไหม้ (Residue on ignition)</t>
        </is>
      </c>
      <c r="I110" s="186" t="inlineStr">
        <is>
          <t>ความสม่ำเสมอของหน่วยยา (Uniformity of dosage units)</t>
        </is>
      </c>
      <c r="J110" s="185" t="n">
        <v>5</v>
      </c>
      <c r="K110" s="186" t="inlineStr">
        <is>
          <t>✅ คำตอบที่ถูกต้อง: ข้อ จ. ความสม่ำเสมอของหน่วยยา (Uniformity of dosage units)
🎯 ทำไมข้อนี้ถึงถูก:
ข้อ จ. Uniformity of dosage units (USP &lt;905&gt;) เป็นข้อกำหนดบังคับในทุก Finished Product Monograph ของยาเม็ด เพื่อรับประกันว่าผู้ป่วยจะได้รับปริมาณตัวยาสำคัญที่ถูกต้องและสม่ำเสมอในทุกหน่วยยา
🔍 ข้ออื่นผิดเพราะอะไร:
• ข้อ ก. (Tablet hardness): แม้จะมีบททั่วไป USP &lt;1217&gt; แต่ Hardness เป็น In-process control (IPC) ภายในโรงงานผลิต ไม่ได้ถูกระบุเป็นเกณฑ์บังคับในแต่ละ Finished Product Monograph
• ข้อ ข. (Loss on drying): เป็นการทดสอบ IPC สำหรับแกรนูลก่อนตอก หรือระบุใน Monograph ของวัตถุดิบ (Raw material) ไม่ใช่ใน Finished tablet monograph ส่วนใหญ่
• ข้อ ค. (Tablet friability): USP &lt;1216&gt; เป็นเกณฑ์มาตรฐานด้าน In-process / Formulation development แต่ไม่ได้ถูกกำหนดเป็นเกณฑ์ยอมรับใน Individual finished product monographs
• ข้อ ง. (Residue on ignition): เป็นการทดสอบสารปนเปื้อนอนินทรีย์ในวัตถุดิบตัวยาสำคัญ (API monograph)</t>
        </is>
      </c>
      <c r="L110" s="186" t="n"/>
      <c r="M110" s="186" t="inlineStr">
        <is>
          <t>Product Group 6: Solid Dosage Forms</t>
        </is>
      </c>
      <c r="N110" s="186" t="inlineStr">
        <is>
          <t>6.1 Tablet Manufacturing</t>
        </is>
      </c>
      <c r="O110" s="185" t="inlineStr">
        <is>
          <t>Product</t>
        </is>
      </c>
      <c r="P110" s="186" t="inlineStr">
        <is>
          <t>ข้อสอบจริง Product ปี 2563 ข้อ 19</t>
        </is>
      </c>
      <c r="Q110" s="185" t="inlineStr">
        <is>
          <t>ข้อสอบจริง</t>
        </is>
      </c>
      <c r="R110" s="185" t="inlineStr">
        <is>
          <t>2563</t>
        </is>
      </c>
      <c r="S110" s="185" t="n"/>
    </row>
    <row r="111" ht="24" customHeight="1" s="49">
      <c r="A111" s="185" t="n">
        <v>109</v>
      </c>
      <c r="B111" s="186" t="n"/>
      <c r="C111" s="186" t="inlineStr">
        <is>
          <t>ในสูตรตำรับยาเม็ด Atorvastatin calcium 20 mg (น้ำหนักรวมต่อเม็ด 200 mg) สาร Microcrystalline cellulose (MCC) ที่ใส่ในปริมาณ 120 mg ทำหน้าที่หลักเป็นอะไรในสูตรตำรับ?</t>
        </is>
      </c>
      <c r="D111" s="186" t="n"/>
      <c r="E111" s="186" t="inlineStr">
        <is>
          <t>สารช่วยยึดเกาะ (Binder)</t>
        </is>
      </c>
      <c r="F111" s="186" t="inlineStr">
        <is>
          <t>สารช่วยแตกตัว (Disintegrant)</t>
        </is>
      </c>
      <c r="G111" s="186" t="inlineStr">
        <is>
          <t>สารเพิ่มปริมาณ (Diluent / Filler)</t>
        </is>
      </c>
      <c r="H111" s="186" t="inlineStr">
        <is>
          <t>สารหล่อลื่น (Lubricant)</t>
        </is>
      </c>
      <c r="I111" s="186" t="inlineStr">
        <is>
          <t>สารแต่งกลิ่นรส (Flavoring agent)</t>
        </is>
      </c>
      <c r="J111" s="185" t="n">
        <v>3</v>
      </c>
      <c r="K111" s="186" t="inlineStr">
        <is>
          <t>✅ คำตอบที่ถูกต้อง: ข้อ ค. สารเพิ่มปริมาณ (Diluent / Filler)
🎯 ทำไมข้อนี้ถึงถูก:
ข้อ ค. Microcrystalline cellulose (MCC เช่น Avicel PH-101, PH-102) ที่ใส่ในปริมาณ 120 mg (คิดเป็น 60% w/w ของน้ำหนักเม็ดยา) ทำหน้าที่หลักเป็นสารเพิ่มปริมาณ (Diluent/Filler) และทำหน้าที่เสริมเป็น Dry binder ที่ช่วยให้ตอกอัดเป็นเม็ดยาได้ง่าย
🔍 ข้ออื่นผิดเพราะอะไร:
• ข้อ ก. (Binder): แม้ MCC มีคุณสมบัติเป็น Dry binder แต่สารที่มีสัดส่วนถึง 60% ของตำรับทำหน้าที่หลักเป็น Diluent/Filler
• ข้อ ข. (Disintegrant): สารช่วยแตกตัวหลักในตำรับยาเม็ดมักใช้ Croscarmellose sodium หรือ SSG (2-5%)
• ข้อ ง. (Lubricant): สารหล่อลื่นใช้ Magnesium stearate (0.5-1%)
• ข้อ จ. (Flavoring agent): สารแต่งกลิ่นรสใช้ในปริมาณน้อยมากและมักใช้ในยาเคี้ยว</t>
        </is>
      </c>
      <c r="L111" s="186" t="n"/>
      <c r="M111" s="186" t="inlineStr">
        <is>
          <t>Product Group 6: Solid Dosage Forms</t>
        </is>
      </c>
      <c r="N111" s="186" t="inlineStr">
        <is>
          <t>6.1 Tablet Manufacturing</t>
        </is>
      </c>
      <c r="O111" s="185" t="inlineStr">
        <is>
          <t>Product</t>
        </is>
      </c>
      <c r="P111" s="186" t="inlineStr">
        <is>
          <t>ข้อสอบจริง Product ปี 2563 ข้อ 20</t>
        </is>
      </c>
      <c r="Q111" s="185" t="inlineStr">
        <is>
          <t>ข้อสอบจริง</t>
        </is>
      </c>
      <c r="R111" s="185" t="inlineStr">
        <is>
          <t>2563</t>
        </is>
      </c>
      <c r="S111" s="185" t="n"/>
    </row>
    <row r="112" ht="24" customHeight="1" s="49">
      <c r="A112" s="185" t="n">
        <v>110</v>
      </c>
      <c r="B112" s="186" t="n"/>
      <c r="C112" s="186" t="inlineStr">
        <is>
          <t>ข้อใดต่อไปนี้กล่าวได้ ถูกต้อง เกี่ยวกับคุณสมบัติและพฤติกรรมการปลดปล่อยตัวยาของยา Venlafaxine hydrochloride extended-release (XR 75 mg capsules)?</t>
        </is>
      </c>
      <c r="D112" s="186" t="n"/>
      <c r="E112" s="186" t="inlineStr">
        <is>
          <t>ตัวยาสำคัญจะถูกปลดปล่อยออกมาทันทีทั้งหมดหลังการรับประทานเหมือนยาชนิดธรรมดา</t>
        </is>
      </c>
      <c r="F112" s="186" t="inlineStr">
        <is>
          <t>ตัวยาสำคัญจะค่อยๆ ถูกปลดปล่อยออกมาอย่างสม่ำเสมอเป็นระยะเวลานาน ควบคุมระดับยาในเลือดให้อยู่ในระดับการรักษาได้ตลอด 24 ชั่วโมง</t>
        </is>
      </c>
      <c r="G112" s="186" t="inlineStr">
        <is>
          <t>หลังจากรับประทานยาแล้ว ผู้ป่วยต้องนั่งตัวตรงและห้ามนอนราบอย่างน้อย 30 นาที</t>
        </is>
      </c>
      <c r="H112" s="186" t="inlineStr">
        <is>
          <t>ตัวยาสำคัญจะไม่ถูกปลดปล่อยออกมาจนกว่าจะเคลื่อนตัวผ่านไปถึงบริเวณลำไส้ใหญ่เท่านั้น</t>
        </is>
      </c>
      <c r="I112" s="186" t="inlineStr">
        <is>
          <t>ผู้ป่วยสามารถนำเม็ด pellets ด้านในแคปซูลมาบดละเอียดแล้วชงผสมกับน้ำส้มรับประทานได้</t>
        </is>
      </c>
      <c r="J112" s="185" t="n">
        <v>2</v>
      </c>
      <c r="K112" s="186" t="inlineStr">
        <is>
          <t>✅ คำตอบที่ถูกต้อง: ข้อ ข. ตัวยาสำคัญจะค่อยๆ ถูกปลดปล่อยออกมาอย่างสม่ำเสมอเป็นระยะเวลานาน ควบคุมระดับยาในเลือดให้อยู่ในระดับการรักษาได้ตลอด 24 ชั่วโมง
🎯 ทำไมข้อนี้ถึงถูก:
ข้อ ข. รูปแบบ XR จะค่อยๆ ปลดปล่อยตัวยาสำคัญอย่างต่อเนื่องและสม่ำเสมอผ่านรูพรุนของฟิล์มเคลือบ ทำให้อัตราการดูดซึมยาช้าลง รักษาระดับความเข้มข้นของยาในพลาสมาให้อยู่ในช่วงการรักษาได้อย่างยาวนานตลอด 24 ชั่วโมง ช่วยลดผลข้างเคียง (เช่น คลื่นไส้) และเพิ่มความร่วมมือในการใช้ยาของผู้ป่วย
🔍 ข้ออื่นผิดเพราะอะไร:
• ข้อ ก. (ปลดปล่อยทันที): เป็นคุณสมบัติของยาชนิด Immediate-Release (IR) ไม่ใช่ XR
• ข้อ ค. (ห้ามนอนราบ 30 นาที): เป็นคำแนะนำเฉพาะสำหรับยา Bisphosphonates (เช่น Alendronate) เพื่อป้องกันหลอดอาหารอักเสบ ไม่ใช่ข้อกำหนดของ Venlafaxine
• ข้อ ง. (ปลดปล่อยเฉพาะลำไส้ใหญ่): เป็น Colon-targeted delivery ไม่ใช่ระบบ Extended release ของ Venlafaxine
• ข้อ จ. (บดละเอียดเม็ด pellets): ห้ามบดหรือเคี้ยว pellets เด็ดขาด เพราะจะทำให้โครงสร้างควบคุมการปลดปล่อยเสียหายและเกิด Dose dumping เป็นอันตรายต่อผู้ป่วย (หากกลืนลำบากสามารถเปิดแคปซูลโรยบน Applesauce แล้วกลืนโดยไม่เคี้ยวได้)</t>
        </is>
      </c>
      <c r="L112" s="186" t="n"/>
      <c r="M112" s="186" t="inlineStr">
        <is>
          <t>Product Group 6: Solid Dosage Forms</t>
        </is>
      </c>
      <c r="N112" s="186" t="inlineStr">
        <is>
          <t>6.4 Hard &amp; Soft Gelatin Capsules</t>
        </is>
      </c>
      <c r="O112" s="185" t="inlineStr">
        <is>
          <t>Product</t>
        </is>
      </c>
      <c r="P112" s="186" t="inlineStr">
        <is>
          <t>ข้อสอบจริง Product ปี 2563 ข้อ 22</t>
        </is>
      </c>
      <c r="Q112" s="185" t="inlineStr">
        <is>
          <t>ข้อสอบจริง</t>
        </is>
      </c>
      <c r="R112" s="185" t="inlineStr">
        <is>
          <t>2563</t>
        </is>
      </c>
      <c r="S112" s="185" t="n"/>
    </row>
    <row r="113" ht="24" customHeight="1" s="49">
      <c r="A113" s="185" t="n">
        <v>111</v>
      </c>
      <c r="B113" s="186" t="n"/>
      <c r="C113" s="186" t="inlineStr">
        <is>
          <t>ในระหว่างการผลิตยาเม็ด หากพบปัญหาการหลุดแยกของฝาครอบเม็ดยา (Capping) ข้อใดต่อไปนี้เป็นแนวทางในการแก้ไขปัญหาดังกล่าวที่ถูกต้องตามหลักวิชาการ?</t>
        </is>
      </c>
      <c r="D113" s="186" t="n"/>
      <c r="E113" s="186" t="inlineStr">
        <is>
          <t>การเพิ่มแรงตอกยา (Compression force) ให้สูงขึ้นเป็นสองเท่า</t>
        </is>
      </c>
      <c r="F113" s="186" t="inlineStr">
        <is>
          <t>การลดระยะเวลาในการผสมแกรนูลกับสารเพิ่มปริมาณ</t>
        </is>
      </c>
      <c r="G113" s="186" t="inlineStr">
        <is>
          <t>การเพิ่มปริมาณสารยึดเกาะ (Binder) หรือการเพิ่มความชื้นของแกรนูลที่แห้งเกินไป</t>
        </is>
      </c>
      <c r="H113" s="186" t="inlineStr">
        <is>
          <t>การเพิ่มปริมาณสารช่วยแตกตัว (Disintegrant) ชนิดไม่ละลายน้ำ</t>
        </is>
      </c>
      <c r="I113" s="186" t="inlineStr">
        <is>
          <t>การเพิ่มความเร็วรอบของเครื่องตอกยาเม็ดให้หมุนเร็วขึ้น</t>
        </is>
      </c>
      <c r="J113" s="185" t="n">
        <v>3</v>
      </c>
      <c r="K113" s="186" t="inlineStr">
        <is>
          <t>✅ คำตอบที่ถูกต้อง: ข้อ ค. การเพิ่มปริมาณสารยึดเกาะ (Binder) หรือการเพิ่มความชื้นของแกรนูลที่แห้งเกินไป
🎯 ทำไมข้อนี้ถึงถูก:
ข้อ ค. การเพิ่มความเข้มข้นหรือปริมาณของสารยึดเกาะ (Binder เช่น PVP, Starch paste) จะช่วยเพิ่ม Plastic deformation และแรงเชื่อมพันธะระหว่างอนุภาค และการปรับความชื้นแกรนูลให้อยู่ในช่วง 1 - 3% (ไม่แห้งเกินไป) จะช่วยลดความเปราะและป้องกัน Capping ได้อย่างมีประสิทธิภาพ
🔍 ข้ออื่นผิดเพราะอะไร:
• ข้อ ก. (เพิ่มแรงตอก): จะยิ่งเพิ่มการอัดแน่นของอากาศภายในเม็ด และเพิ่มแรงดีดตัวยืดหยุ่น ทำให้ Capping รุนแรงขึ้น
• ข้อ ข. (ลดเวลาผสม): ไม่ได้ช่วยแก้ปัญหาโครงสร้างแรงยึดเกาะของแกรนูล
• ข้อ ง. (เพิ่ม Disintegrant): จะยิ่งลดความแข็งแกร่งของพันธะระหว่างอนุภาค ทำให้เม็ดยาเปราะแตกง่ายขึ้น
• ข้อ จ. (เพิ่มความเร็วรอบเครื่องตอก): ทำให้เวลาในการกดอัด (Dwell time) สั้นลง อากาศระบายออกไม่ทัน เกิด Capping มากขึ้น</t>
        </is>
      </c>
      <c r="L113" s="186" t="n"/>
      <c r="M113" s="186" t="inlineStr">
        <is>
          <t>Product Group 6: Solid Dosage Forms</t>
        </is>
      </c>
      <c r="N113" s="186" t="inlineStr">
        <is>
          <t>6.2 Tablet Defects</t>
        </is>
      </c>
      <c r="O113" s="185" t="inlineStr">
        <is>
          <t>Product</t>
        </is>
      </c>
      <c r="P113" s="186" t="inlineStr">
        <is>
          <t>ข้อสอบจริง Product ปี 2563 ข้อ 27</t>
        </is>
      </c>
      <c r="Q113" s="185" t="inlineStr">
        <is>
          <t>ข้อสอบจริง</t>
        </is>
      </c>
      <c r="R113" s="185" t="inlineStr">
        <is>
          <t>2563</t>
        </is>
      </c>
      <c r="S113" s="185" t="n"/>
    </row>
    <row r="114" ht="24" customHeight="1" s="49">
      <c r="A114" s="185" t="n">
        <v>112</v>
      </c>
      <c r="B114" s="186" t="n"/>
      <c r="C114" s="186" t="inlineStr">
        <is>
          <t>ในการเคลือบฟิล์มยาเม็ด (Film coating) หากสารละลายพอลิเมอร์ที่ใช้เคลือบมีความหนืดสูงมากเกินไป (Excessive coating solution viscosity) ข้อใดต่อไปนี้ ไม่ใช่ ปัญหาข้อบกพร่องที่เกิดขึ้นจากสาเหตุดังกล่าวโดยตรง?</t>
        </is>
      </c>
      <c r="D114" s="186" t="n"/>
      <c r="E114" s="186" t="inlineStr">
        <is>
          <t>ผิวฟิล์มหลุดลอกติดหน้าเม็ดเนื่องจากความเหนียวเหนอะหนะ (Picking)</t>
        </is>
      </c>
      <c r="F114" s="186" t="inlineStr">
        <is>
          <t>การแตกร้าวของแผ่นฟิล์มจากความเค้นภายใน (Cracking)</t>
        </is>
      </c>
      <c r="G114" s="186" t="inlineStr">
        <is>
          <t>เม็ดยาติดประกบกันเป็นคู่ (Twinning)</t>
        </is>
      </c>
      <c r="H114" s="186" t="inlineStr">
        <is>
          <t>ผิวเคลือบขรุขระเป็นผิวส้มเนื่องจากละอองสเปรย์กระจายตัวไม่ดี (Surface roughness / Orange peel)</t>
        </is>
      </c>
      <c r="I114" s="186" t="inlineStr">
        <is>
          <t>เม็ดยาเกาะติดกันหรือติดผนังหม้อเคลือบ (Sticking)</t>
        </is>
      </c>
      <c r="J114" s="185" t="n">
        <v>2</v>
      </c>
      <c r="K114" s="186" t="inlineStr">
        <is>
          <t>✅ คำตอบที่ถูกต้อง: ข้อ ข. การแตกร้าวของแผ่นฟิล์มจากความเค้นภายใน (Cracking)
🎯 ทำไมข้อนี้ถึงถูก:
ข้อ ข. Cracking (ฟิล์มแตกร้าว) มีสาเหตุหลักมาจากการขาดสารช่วยยืดหยุ่น (Plasticizer deficiency) หรือความเค้นภายในของฟิล์มสูง ไม่ได้มีสาเหตุหลักมาจากความหนืดของน้ำยาเคลือบ
🔍 ข้ออื่นผิดเพราะอะไร:
• ข้อ ก. (Picking): น้ำยาหนืดทำให้หยดสเปรย์เหนียว เม็ดยาติดกันแล้วดึงฟิล์มหลุดออก
• ข้อ ค. (Twinning): น้ำยาหนืดทำให้เม็ดยา 2 เม็ดเชื่อมติดกันเป็นคู่
• ข้อ ง. (Orange peel / Roughness): ละอองสเปรย์ขนาดใหญ่และหนืดเกินไปไม่แผ่ตัวบนผิวเม็ด ทำให้ผิวขรุขระ
• ข้อ จ. (Sticking): ความเหนียวทำให้เม็ดยาติดผนังหม้อเคลือบ</t>
        </is>
      </c>
      <c r="L114" s="186" t="n"/>
      <c r="M114" s="186" t="inlineStr">
        <is>
          <t>Product Group 6: Solid Dosage Forms</t>
        </is>
      </c>
      <c r="N114" s="186" t="inlineStr">
        <is>
          <t>6.3 Tablet Coating</t>
        </is>
      </c>
      <c r="O114" s="185" t="inlineStr">
        <is>
          <t>Product</t>
        </is>
      </c>
      <c r="P114" s="186" t="inlineStr">
        <is>
          <t>ข้อสอบจริง Product ปี 2563 ข้อ 30</t>
        </is>
      </c>
      <c r="Q114" s="185" t="inlineStr">
        <is>
          <t>ข้อสอบจริง</t>
        </is>
      </c>
      <c r="R114" s="185" t="inlineStr">
        <is>
          <t>2563</t>
        </is>
      </c>
      <c r="S114" s="185" t="n"/>
    </row>
    <row r="115" ht="24" customHeight="1" s="49">
      <c r="A115" s="185" t="n">
        <v>113</v>
      </c>
      <c r="B115" s="186" t="n"/>
      <c r="C115" s="186" t="inlineStr">
        <is>
          <t>หัวข้อการควบคุมคุณภาพในข้อใดต่อไปนี้ ถูกระบุเป็นข้อกำหนดมาตรฐานบังคับในเภสัชตำรับ (Pharmacopoeia Monograph) สำหรับผลิตภัณฑ์ยาเม็ดสำเร็จรูป?</t>
        </is>
      </c>
      <c r="D115" s="186" t="n"/>
      <c r="E115" s="186" t="inlineStr">
        <is>
          <t>ความสม่ำเสมอของหน่วยยา (Uniformity of dosage units)</t>
        </is>
      </c>
      <c r="F115" s="186" t="inlineStr">
        <is>
          <t>ความแข็งของยาเม็ด (Tablet hardness)</t>
        </is>
      </c>
      <c r="G115" s="186" t="inlineStr">
        <is>
          <t>ความกร่อนของยาเม็ด (Tablet friability)</t>
        </is>
      </c>
      <c r="H115" s="186" t="inlineStr">
        <is>
          <t>การสูญเสียน้ำหนักเมื่ออบแห้ง (Loss on drying ของแกรนูล)</t>
        </is>
      </c>
      <c r="I115" s="186" t="inlineStr">
        <is>
          <t>ปริมาณเถ้าคงเหลือจากการเผาไหม้ (Residue on ignition ของตัวยาสำคัญ)</t>
        </is>
      </c>
      <c r="J115" s="185" t="n">
        <v>1</v>
      </c>
      <c r="K115" s="186" t="inlineStr">
        <is>
          <t>✅ คำตอบที่ถูกต้อง: ข้อ ก. ความสม่ำเสมอของหน่วยยา (Uniformity of dosage units)
🎯 ทำไมข้อนี้ถึงถูก:
ข้อ ก. Uniformity of dosage units (USP &lt;905&gt;) เป็นข้อกำหนดบังคับในทุก Monograph ของยาเม็ดสำเร็จรูป เพื่อประเมินความสม่ำเสมอของปริมาณตัวยาสำคัญในแต่ละเม็ด
🔍 ข้ออื่นผิดเพราะอะไร:
• ข้อ ข. (Tablet hardness): เป็น In-process control (IPC) ภายในโรงงานผลิต ไม่ได้ระบุเป็นเกณฑ์บังคับใน Finished tablet monographs
• ข้อ ค. (Tablet friability): เป็นเกณฑ์มาตรฐานในกระบวนการผลิตและการขนส่ง (IPC / Development) ไม่ได้ระบุในทุก Finished tablet monograph
• ข้อ ง. (Loss on drying): เป็นการทดสอบแกรนูลระหว่างกระบวนการผลิต (IPC) หรือวัตถุดิบ
• ข้อ จ. (Residue on ignition): เป็นการทดสอบสารปนเปื้อนในวัตถุดิบตัวยาสำคัญ (API Monograph)</t>
        </is>
      </c>
      <c r="L115" s="186" t="n"/>
      <c r="M115" s="186" t="inlineStr">
        <is>
          <t>Product Group 6: Solid Dosage Forms</t>
        </is>
      </c>
      <c r="N115" s="186" t="inlineStr">
        <is>
          <t>6.1 Tablet Manufacturing</t>
        </is>
      </c>
      <c r="O115" s="185" t="inlineStr">
        <is>
          <t>Product</t>
        </is>
      </c>
      <c r="P115" s="186" t="inlineStr">
        <is>
          <t>ข้อสอบจริง Product ปี 2563 ข้อ 39</t>
        </is>
      </c>
      <c r="Q115" s="185" t="inlineStr">
        <is>
          <t>ข้อสอบจริง</t>
        </is>
      </c>
      <c r="R115" s="185" t="inlineStr">
        <is>
          <t>2563</t>
        </is>
      </c>
      <c r="S115" s="185" t="n"/>
    </row>
    <row r="116" ht="24" customHeight="1" s="49">
      <c r="A116" s="185" t="n">
        <v>114</v>
      </c>
      <c r="B116" s="186" t="n"/>
      <c r="C116" s="186" t="inlineStr">
        <is>
          <t>สารช่วยในข้อใดต่อไปนี้ จัดเป็น สารช่วยแตกตัวประสิทธิภาพสูง (Superdisintegrant) ที่นิยมใช้ในสูตรตำรับยาเม็ดเพื่อช่วยให้ยาแตกตัวได้อย่างรวดเร็วภายในเวลาไม่กี่วินาที?</t>
        </is>
      </c>
      <c r="D116" s="186" t="n"/>
      <c r="E116" s="186" t="inlineStr">
        <is>
          <t>Anhydrous lactose</t>
        </is>
      </c>
      <c r="F116" s="186" t="inlineStr">
        <is>
          <t>Hydroxypropyl cellulose (HPC)</t>
        </is>
      </c>
      <c r="G116" s="186" t="inlineStr">
        <is>
          <t>Magnesium stearate</t>
        </is>
      </c>
      <c r="H116" s="186" t="inlineStr">
        <is>
          <t>Polyethylene glycol (PEG)</t>
        </is>
      </c>
      <c r="I116" s="186" t="inlineStr">
        <is>
          <t>Croscarmellose sodium</t>
        </is>
      </c>
      <c r="J116" s="185" t="n">
        <v>5</v>
      </c>
      <c r="K116" s="186" t="inlineStr">
        <is>
          <t>✅ คำตอบที่ถูกต้อง: ข้อ จ. Croscarmellose sodium
🎯 ทำไมข้อนี้ถึงถูก:
ข้อ จ. Croscarmellose sodium (Ac-Di-Sol) คือ Cross-linked sodium carboxymethylcellulose จัดเป็น Superdisintegrant ที่ออกฤทธิ์ผ่านการดูดน้ำเข้าสู่โครงสร้างอย่างรวดเร็ว (Wicking) ร่วมกับการพองตัวแบบยืดหยุ่น (Swelling) ทำให้เม็ดยาแตกตัวออกอย่างรวดเร็ว
🔍 ข้ออื่นผิดเพราะอะไร:
• ข้อ ก. (Anhydrous lactose): ทำหน้าที่เป็นสารเพิ่มปริมาณ (Diluent/Filler)
• ข้อ ข. (HPC): ทำหน้าที่เป็นสารยึดเกาะ (Binder) หรือสารก่อฟิล์มเคลือบ
• ข้อ ค. (Magnesium stearate): ทำหน้าที่เป็นสารหล่อลื่น (Lubricant)
• ข้อ ง. (PEG): ทำหน้าที่เป็น Plasticizer หรือ Water-soluble binder/lubricant</t>
        </is>
      </c>
      <c r="L116" s="186" t="n"/>
      <c r="M116" s="186" t="inlineStr">
        <is>
          <t>Product Group 6: Solid Dosage Forms</t>
        </is>
      </c>
      <c r="N116" s="186" t="inlineStr">
        <is>
          <t>6.1 Tablet Manufacturing</t>
        </is>
      </c>
      <c r="O116" s="185" t="inlineStr">
        <is>
          <t>Product</t>
        </is>
      </c>
      <c r="P116" s="186" t="inlineStr">
        <is>
          <t>ข้อสอบจริง Product ปี 2563 ข้อ 40</t>
        </is>
      </c>
      <c r="Q116" s="185" t="inlineStr">
        <is>
          <t>ข้อสอบจริง</t>
        </is>
      </c>
      <c r="R116" s="185" t="inlineStr">
        <is>
          <t>2563</t>
        </is>
      </c>
      <c r="S116" s="185" t="n"/>
    </row>
    <row r="117" ht="24" customHeight="1" s="49">
      <c r="A117" s="185" t="n">
        <v>115</v>
      </c>
      <c r="B117" s="186" t="n"/>
      <c r="C117" s="186" t="inlineStr">
        <is>
          <t>ในการพัฒนาสูตรตำรับยาเม็ดฟู่ (Effervescent tablets) ที่มีปฏิกิริยาระหว่างกรดอินทรีย์และเกลือคาร์บอเนต (Citric acid + Sodium bicarbonate เกิดก๊าซ CO2) หากต้องการเลือกใช้สารเคลือบเพื่อป้องกันความชื้นและคงตัวของตำรับ ควรเลือกพอลิเมอร์ชนิดใด?</t>
        </is>
      </c>
      <c r="D117" s="186" t="n"/>
      <c r="E117" s="186" t="inlineStr">
        <is>
          <t>Hydroxypropyl methylcellulose (HPMC)</t>
        </is>
      </c>
      <c r="F117" s="186" t="inlineStr">
        <is>
          <t>Polyethylene glycol 4000 (PEG 4000)</t>
        </is>
      </c>
      <c r="G117" s="186" t="inlineStr">
        <is>
          <t>Ethyl cellulose (EC)</t>
        </is>
      </c>
      <c r="H117" s="186" t="inlineStr">
        <is>
          <t>Methyl cellulose (MC)</t>
        </is>
      </c>
      <c r="I117" s="186" t="inlineStr">
        <is>
          <t>Sorbitan monostearate (Span 60)</t>
        </is>
      </c>
      <c r="J117" s="185" t="n">
        <v>3</v>
      </c>
      <c r="K117" s="186" t="inlineStr">
        <is>
          <t>✅ คำตอบที่ถูกต้อง: ข้อ ค. Ethyl cellulose (EC)
🎯 ทำไมข้อนี้ถึงถูก:
ข้อ ค. Ethyl cellulose (EC) เป็นพอลิเมอร์ที่ไม่ละลายน้ำในทุกช่วง pH มีคุณสมบัติป้องกันการแพร่ผ่านของไอน้ำและความชื้นได้ดีเยี่ยม (Excellent moisture barrier) จึงนิยมใช้เป็นฟิล์มป้องกันความชื้นสำหรับตัวยาที่ไวต่อปฏิกิริยาไฮโดรไลซิสหรือเม็ดฟู่
🔍 ข้ออื่นผิดเพราะอะไร:
• ข้อ ก. (HPMC): เป็นพอลิเมอร์ที่ชอบน้ำและละลายน้ำได้ดี ไอน้ำสามารถซึมผ่านได้ง่าย จึงป้องกันความชื้นได้ไม่ดีเท่า EC
• ข้อ ข. (PEG 4000): ละลายน้ำได้ดีและมีคุณสมชาติดูดความชื้น (Hygroscopic) ไม่เหมาะสำหรับเป็นสารป้องกันความชื้น
• ข้อ ง. (Methyl cellulose): ชอบน้ำและพองตัวในน้ำได้ง่าย ป้องกันความชื้นได้จำกัด
• ข้อ จ. (Sorbitan monostearate): เป็นสารลดแรงตึงผิวชนิดไม่มีประจุ (Non-ionic surfactant) ไม่ใช่พอลิเมอร์สำหรับเคลือบฟิล์ม</t>
        </is>
      </c>
      <c r="L117" s="186" t="n"/>
      <c r="M117" s="186" t="inlineStr">
        <is>
          <t>Product Group 6: Solid Dosage Forms</t>
        </is>
      </c>
      <c r="N117" s="186" t="inlineStr">
        <is>
          <t>6.1 Tablet Manufacturing</t>
        </is>
      </c>
      <c r="O117" s="185" t="inlineStr">
        <is>
          <t>Product</t>
        </is>
      </c>
      <c r="P117" s="186" t="inlineStr">
        <is>
          <t>ข้อสอบจริง Product ปี 2562 ข้อ 2</t>
        </is>
      </c>
      <c r="Q117" s="185" t="inlineStr">
        <is>
          <t>ข้อสอบจริง</t>
        </is>
      </c>
      <c r="R117" s="185" t="inlineStr">
        <is>
          <t>2562</t>
        </is>
      </c>
      <c r="S117" s="185" t="n"/>
    </row>
    <row r="118" ht="24" customHeight="1" s="49">
      <c r="A118" s="185" t="n">
        <v>116</v>
      </c>
      <c r="B118" s="186" t="n"/>
      <c r="C118" s="186" t="inlineStr">
        <is>
          <t>ในการตั้งสูตรตำรับยาเม็ดแตกตัวเร็วในช่องปาก (Orally Disintegrating Tablets: ODT) ของยา Deferiprone หากในสูตรตำรับไม่มีการเติมสารยึดเกาะ (Binder เช่น PVP K30) จะส่งผลกระทบต่อคุณภาพของยาเม็ดอย่างไร?</t>
        </is>
      </c>
      <c r="D118" s="186" t="n"/>
      <c r="E118" s="186" t="inlineStr">
        <is>
          <t>เม็ดยาจะขาดแรงยึดเกาะระหว่างอนุภาค มีความเปราะแตกหักง่าย และค่าความกร่อน (Friability) สูงเกินเกณฑ์มาตรฐาน</t>
        </is>
      </c>
      <c r="F118" s="186" t="inlineStr">
        <is>
          <t>เม็ดยาจะแข็งตัวมากเกินไปและไม่สามารถแตกตัวได้ภายในเวลา 30 วินาที</t>
        </is>
      </c>
      <c r="G118" s="186" t="inlineStr">
        <is>
          <t>เม็ดยาจะเกิดการละลายช้าลงอย่างมากเนื่องจากอัตราการดูดซับน้ำลดลง</t>
        </is>
      </c>
      <c r="H118" s="186" t="inlineStr">
        <is>
          <t>เม็ดยาจะมีน้ำหนักเพิ่มขึ้นเป็นสองเท่าของขนาดที่ระบุบนฉลาก</t>
        </is>
      </c>
      <c r="I118" s="186" t="inlineStr">
        <is>
          <t>เม็ดยาจะเกิดปฏิกิริยาเปลี่ยนสีเป็นสีน้ำตาลเข้มทันทีหลังการตอก</t>
        </is>
      </c>
      <c r="J118" s="185" t="n">
        <v>1</v>
      </c>
      <c r="K118" s="186" t="inlineStr">
        <is>
          <t>✅ คำตอบที่ถูกต้อง: ข้อ ก. เม็ดยาจะขาดแรงยึดเกาะระหว่างอนุภาค มีความเปราะแตกหักง่าย และค่าความกร่อน (Friability) สูงเกินเกณฑ์มาตรฐาน
🎯 ทำไมข้อนี้ถึงถูก:
ข้อ ก. หากสูตรตำรับ ODT ขาด Binder อนุภาคผงยาจะไม่สามารถเกาะตัวกันเป็นเม็ดยาที่สมบูรณ์ได้ ส่งผลให้ความแข็งของเม็ดยาต่ำมาก (Low tensile strength) ขอบเม็ดบิ่นแตก และค่าความกร่อน (% Friability) เกินเกณฑ์มาตรฐาน 1.0% ตามเภสัชตำรับ USP
🔍 ข้ออื่นผิดเพราะอะไร:
• ข้อ ข. (เม็ดยาแข็งเกินไป): การขาด Binder ทำให้เม็ดอ่อนนุ่มเปราะแตก ไม่ใช่แข็งเกินไป
• ข้อ ค. (ละลายช้าลง): การขาด Binder จะทำให้เม็ดยาแตกตัวและกระจายตัวเร็วกว่าเดิม ไม่ได้ทำให้ละลายช้าลง
• ข้อ ง. (น้ำหนักเพิ่มขึ้น): น้ำหนักเม็ดยาขึ้นอยู่กับปริมาตรเบ้าตอก (Die fill volume) และความหนาแน่น ไม่เกี่ยวกับ Binder
• ข้อ จ. (เปลี่ยนสีเป็นน้ำตาล): การเปลี่ยนสีเกิดจากปฏิกิริยาเคมี (เช่น Maillard reaction หรือ Oxidation) ไม่ใช่ผลโดยตรงจากการตัด Binder</t>
        </is>
      </c>
      <c r="L118" s="186" t="n"/>
      <c r="M118" s="186" t="inlineStr">
        <is>
          <t>Product Group 6: Solid Dosage Forms</t>
        </is>
      </c>
      <c r="N118" s="186" t="inlineStr">
        <is>
          <t>6.1 Tablet Manufacturing</t>
        </is>
      </c>
      <c r="O118" s="185" t="inlineStr">
        <is>
          <t>Product</t>
        </is>
      </c>
      <c r="P118" s="186" t="inlineStr">
        <is>
          <t>ข้อสอบจริง Product ปี 2562 ข้อ 2</t>
        </is>
      </c>
      <c r="Q118" s="185" t="inlineStr">
        <is>
          <t>ข้อสอบจริง</t>
        </is>
      </c>
      <c r="R118" s="185" t="inlineStr">
        <is>
          <t>2562</t>
        </is>
      </c>
      <c r="S118" s="185" t="n"/>
    </row>
    <row r="119" ht="24" customHeight="1" s="49">
      <c r="A119" s="185" t="n">
        <v>117</v>
      </c>
      <c r="B119" s="186" t="n"/>
      <c r="C119" s="186" t="inlineStr">
        <is>
          <t>น้ำมันถั่วเหลือง (Soybean oil) นิยมนำมาใช้ทำหน้าที่หลักเป็นสารช่วยชนิดใดในสูตรตำรับยาแคปซูลนิ่ม (Soft gelatin capsules)?</t>
        </is>
      </c>
      <c r="D119" s="186" t="n"/>
      <c r="E119" s="186" t="inlineStr">
        <is>
          <t>สารกระสายยาตัวเติมของเหลว (Lipophilic liquid vehicle / Filler)</t>
        </is>
      </c>
      <c r="F119" s="186" t="inlineStr">
        <is>
          <t>สารช่วยเพิ่มความยืดหยุ่นของเปลือกเจลาติน (Plasticizer)</t>
        </is>
      </c>
      <c r="G119" s="186" t="inlineStr">
        <is>
          <t>สารช่วยเพิ่มความคงตัวทางเคมี (Stabilizer)</t>
        </is>
      </c>
      <c r="H119" s="186" t="inlineStr">
        <is>
          <t>สารเพิ่มความหนืดของเปลือกแคปซูล (Stiffening agent)</t>
        </is>
      </c>
      <c r="I119" s="186" t="inlineStr">
        <is>
          <t>สารก่อฟิล์มเคลือบเปลือกแคปซูล (Film former)</t>
        </is>
      </c>
      <c r="J119" s="185" t="n">
        <v>1</v>
      </c>
      <c r="K119" s="186" t="inlineStr">
        <is>
          <t>✅ คำตอบที่ถูกต้อง: ข้อ ก. สารกระสายยาตัวเติมของเหลว (Lipophilic liquid vehicle / Filler)
🎯 ทำไมข้อนี้ถึงถูก:
ข้อ ก. Soybean oil เป็น Lipophilic vehicle / Filling agent ที่ปลอดภัยและเข้ากันได้ดีกับเปลือกเจลาติน นิยมใช้เป็นตัวทำละลายหรือตัวกระจายยาในแคปซูลนิ่ม
🔍 ข้ออื่นผิดเพราะอะไร:
• ข้อ ข. (Plasticizer): สารเพิ่มความยืดหยุ่นเปลือกเจลาตินคือ Glycerin หรือ Sorbitol
• ข้อ ค. (Stabilizer): เช่น สารต้านออกซิเดชัน BHT/BHA
• ข้อ ง. (Stiffening agent): สารเพิ่มความแข็งของขี้ผึ้ง เช่น Cetyl alcohol, Wax
• ข้อ จ. (Film former): โครงสร้างเปลือกแคปซูลคือ Gelatin</t>
        </is>
      </c>
      <c r="L119" s="186" t="n"/>
      <c r="M119" s="186" t="inlineStr">
        <is>
          <t>Product Group 6: Solid Dosage Forms</t>
        </is>
      </c>
      <c r="N119" s="186" t="inlineStr">
        <is>
          <t>6.4 Hard &amp; Soft Gelatin Capsules</t>
        </is>
      </c>
      <c r="O119" s="185" t="inlineStr">
        <is>
          <t>Product</t>
        </is>
      </c>
      <c r="P119" s="186" t="inlineStr">
        <is>
          <t>ข้อสอบจริง Product ปี 2561 ข้อ 17</t>
        </is>
      </c>
      <c r="Q119" s="185" t="inlineStr">
        <is>
          <t>ข้อสอบจริง</t>
        </is>
      </c>
      <c r="R119" s="185" t="inlineStr">
        <is>
          <t>2561</t>
        </is>
      </c>
      <c r="S119" s="185" t="n"/>
    </row>
    <row r="120" ht="24" customHeight="1" s="49">
      <c r="A120" s="185" t="n">
        <v>118</v>
      </c>
      <c r="B120" s="186" t="n"/>
      <c r="C120" s="186" t="inlineStr">
        <is>
          <t>สารในข้อใดต่อไปนี้ทำหน้าที่เป็นพอลิเมอร์ควบคุมการปลดปล่อยตัวยาแบบแตกตัวในลำไส้ (Enteric-coated polymer)?</t>
        </is>
      </c>
      <c r="D120" s="186" t="n"/>
      <c r="E120" s="186" t="inlineStr">
        <is>
          <t>Methacrylic acid copolymer (Eudragit L 100 / L 100-55)</t>
        </is>
      </c>
      <c r="F120" s="186" t="inlineStr">
        <is>
          <t>Hydroxypropyl methylcellulose (HPMC)</t>
        </is>
      </c>
      <c r="G120" s="186" t="inlineStr">
        <is>
          <t>Hydroxypropyl cellulose (HPC)</t>
        </is>
      </c>
      <c r="H120" s="186" t="inlineStr">
        <is>
          <t>Hydroxyethyl cellulose (HEC)</t>
        </is>
      </c>
      <c r="I120" s="186" t="inlineStr">
        <is>
          <t>Polyethylene glycol (PEG)</t>
        </is>
      </c>
      <c r="J120" s="185" t="n">
        <v>1</v>
      </c>
      <c r="K120" s="186" t="inlineStr">
        <is>
          <t>✅ คำตอบที่ถูกต้อง: ข้อ ก. Methacrylic acid copolymer (Eudragit L 100 / L 100-55)
🎯 ทำไมข้อนี้ถึงถูก:
ข้อ ก. Methacrylic acid copolymer (Eudragit L) มีหมู่คาร์บอกซิลิกอิสระที่จะแตกตัวเป็นไอออนเมื่อสัมผัส pH &gt; 5.5 - 6.0 ในลำไส้เล็ก ทำให้ฟิล์มละลายและปลดปล่อยตัวยา
🔍 ข้ออื่นผิดเพราะอะไร:
• ข้อ ข. (HPMC): ละลายน้ำได้ในทุกช่วง pH ใช้เคลือบฟิล์มธรรมดา (Immediate release)
• ข้อ ค. (HPC): ละลายน้ำได้ ใช้เป็น Binder หรือ Film coating ทั่วไป
• ข้อ ง. (HEC): ละลายน้ำได้ ใช้เป็น Thickener หรือ Binder
• ข้อ จ. (PEG): ละลายน้ำได้ดี ใช้เป็น Plasticizer หรือ Water-soluble base</t>
        </is>
      </c>
      <c r="L120" s="186" t="n"/>
      <c r="M120" s="186" t="inlineStr">
        <is>
          <t>Product Group 6: Solid Dosage Forms</t>
        </is>
      </c>
      <c r="N120" s="186" t="inlineStr">
        <is>
          <t>6.3 Tablet Coating</t>
        </is>
      </c>
      <c r="O120" s="185" t="inlineStr">
        <is>
          <t>Product</t>
        </is>
      </c>
      <c r="P120" s="186" t="inlineStr">
        <is>
          <t>ข้อสอบจริง Product ปี 2561 ข้อ 25</t>
        </is>
      </c>
      <c r="Q120" s="185" t="inlineStr">
        <is>
          <t>ข้อสอบจริง</t>
        </is>
      </c>
      <c r="R120" s="185" t="inlineStr">
        <is>
          <t>2561</t>
        </is>
      </c>
      <c r="S120" s="185" t="n"/>
    </row>
    <row r="121" ht="24" customHeight="1" s="49">
      <c r="A121" s="185" t="n">
        <v>119</v>
      </c>
      <c r="B121" s="186" t="n"/>
      <c r="C121" s="186" t="inlineStr">
        <is>
          <t>จากรูปภาพแสดงโครงสร้างภาคตัดขวางของเม็ด Omeprazole enteric-coated pellet [📷 มีรูปภาพประกอบ: image106.png] ส่วนประกอบชั้นที่ 1, ชั้นที่ 2 และชั้นที่ 3 เรียงลำดับจากชั้นในสุดไปสู่ชั้นนอกสุดคือข้อใด?</t>
        </is>
      </c>
      <c r="D121" s="186" t="n"/>
      <c r="E121" s="186" t="inlineStr">
        <is>
          <t>ชั้นที่ 1: Omeprazole drug core / ชั้นที่ 2: HPMC subcoating barrier / ชั้นที่ 3: Methacrylic acid enteric coat</t>
        </is>
      </c>
      <c r="F121" s="186" t="inlineStr">
        <is>
          <t>ชั้นที่ 1: HPMC subcoating barrier / ชั้นที่ 2: Omeprazole drug core / ชั้นที่ 3: Methacrylic acid enteric coat</t>
        </is>
      </c>
      <c r="G121" s="186" t="inlineStr">
        <is>
          <t>ชั้นที่ 1: Methacrylic acid enteric coat / ชั้นที่ 2: HPMC subcoating barrier / ชั้นที่ 3: Omeprazole drug core</t>
        </is>
      </c>
      <c r="H121" s="186" t="inlineStr">
        <is>
          <t>ชั้นที่ 1: Omeprazole drug core / ชั้นที่ 2: Methacrylic acid enteric coat / ชั้นที่ 3: HPMC subcoating barrier</t>
        </is>
      </c>
      <c r="I121" s="186" t="inlineStr">
        <is>
          <t>ชั้นที่ 1: Sugar core / ชั้นที่ 2: Methacrylic acid enteric coat / ชั้นที่ 3: Omeprazole drug core</t>
        </is>
      </c>
      <c r="J121" s="185" t="n">
        <v>1</v>
      </c>
      <c r="K121" s="186" t="inlineStr">
        <is>
          <t>✅ คำตอบที่ถูกต้อง: ข้อ ก. ชั้นที่ 1: Omeprazole drug core / ชั้นที่ 2: HPMC subcoating barrier / ชั้นที่ 3: Methacrylic acid enteric coat
🎯 ทำไมข้อนี้ถึงถูก:
การเรียงลำดับชั้นโครงสร้างของเม็ด Omeprazole enteric-coated pellet จากในสุดไปนอกสุดคือ: 1) ชั้นในสุด (Core / Drug layer): Sugar core เคลือบด้วย Omeprazole ร่วมกับ Alkaline stabilizer 2) ชั้นกลาง (Subcoating / Barrier layer): เคลือบด้วย HPMC เพื่อเป็นเกราะป้องกันปฏิกิริยาระหว่างยาและสารเคลือบชั้นนอก 3) ชั้นนอกสุด (Enteric coating layer): เคลือบด้วย Methacrylic acid copolymer (Eudragit L) เพื่อป้องกันกรดในกระเพาะอาหาร
🔍 ข้ออื่นผิดเพราะอะไร:
• ข้อ ข.: ผิดหลักการ เนื่องจากหากเอา HPMC barrier ไปอยู่ชั้นในสุด จะไม่สามารถป้องกันปฏิกิริยาระหว่าง Omeprazole กับ Enteric polymer ที่อยู่ติดกันได้
• ข้อ ค.: ผิดหลักการ การนำชั้น Enteric coat ไปไว้ด้านในสุดจะสัมผัสกับแกนยาโดยตรง ทำให้ตัวยาที่เป็นด่างทำปฏิกิริยากับพอลิเมอร์ที่เป็นกรดจนยาเสื่อมสลาย
• ข้อ ง.: ผิดหลักการ การนำ HPMC subcoating ไปไว้ชั้นนอกสุดจะทำให้ฟิล์มละลายในน้ำทันที ไม่สามารถป้องกันกรดในกระเพาะอาหารได้
• ข้อ จ.: ผิดหลักการ การเคลือบชั้นทนกรดติดกับแกนยาโดยตรงจะทำให้ยา Omeprazole เปลี่ยนเป็นสีน้ำตาลและสลายตัวทันที</t>
        </is>
      </c>
      <c r="L121" s="186" t="n"/>
      <c r="M121" s="186" t="inlineStr">
        <is>
          <t>Product Group 6: Solid Dosage Forms</t>
        </is>
      </c>
      <c r="N121" s="186" t="inlineStr">
        <is>
          <t>6.3 Tablet Coating</t>
        </is>
      </c>
      <c r="O121" s="185" t="inlineStr">
        <is>
          <t>Product</t>
        </is>
      </c>
      <c r="P121" s="186" t="inlineStr">
        <is>
          <t>ข้อสอบจริง Product ปี 2561 ข้อ 26</t>
        </is>
      </c>
      <c r="Q121" s="185" t="inlineStr">
        <is>
          <t>ข้อสอบจริง</t>
        </is>
      </c>
      <c r="R121" s="185" t="inlineStr">
        <is>
          <t>2561</t>
        </is>
      </c>
      <c r="S121" s="185" t="n"/>
    </row>
    <row r="122" ht="24" customHeight="1" s="49">
      <c r="A122" s="185" t="n">
        <v>120</v>
      </c>
      <c r="B122" s="186" t="n"/>
      <c r="C122" s="186" t="inlineStr">
        <is>
          <t>ตัวยาสำคัญ Donepezil hydrochloride 5 mg มีคุณสมบัติการไหลที่ดี (Good powder flow) แต่ไวต่อการสลายตัวด้วยปฏิกิริยา Hydrolysis ในสภาวะที่เป็นกลางและด่าง ควรเลือกวิธีกระบวนการผลิตยาเม็ดวิธีใดที่เหมาะสมที่สุด?</t>
        </is>
      </c>
      <c r="D122" s="186" t="n"/>
      <c r="E122" s="186" t="inlineStr">
        <is>
          <t>การตอกอัดโดยตรง (Direct compression)</t>
        </is>
      </c>
      <c r="F122" s="186" t="inlineStr">
        <is>
          <t>การทำแกรนูลเปียกโดยใช้น้ำเป็นตัวทำละลาย (Aqueous wet granulation)</t>
        </is>
      </c>
      <c r="G122" s="186" t="inlineStr">
        <is>
          <t>การทำแกรนูลเปียกโดยใช้ Starch paste เป็นสารยึดเกาะ</t>
        </is>
      </c>
      <c r="H122" s="186" t="inlineStr">
        <is>
          <t>การอบแห้งแบบพ่นฝอย (Spray drying)</t>
        </is>
      </c>
      <c r="I122" s="186" t="inlineStr">
        <is>
          <t>การหลอมเหลวแล้วขึ้นรูป (Melt extrusion)</t>
        </is>
      </c>
      <c r="J122" s="185" t="n">
        <v>1</v>
      </c>
      <c r="K122" s="186" t="inlineStr">
        <is>
          <t>✅ คำตอบที่ถูกต้อง: ข้อ ก. การตอกอัดโดยตรง (Direct compression)
🎯 ทำไมข้อนี้ถึงถูก:
ข้อ ก. Donepezil มีการไหลที่ดีอยู่แล้ว และมีความไวต่อการเกิดปฏิกิริยา Hydrolysis (สลายตัวเมื่อสัมผัสน้ำ) จึงควรเลือกวิธี Direct compression ซึ่งเป็นกระบวนการที่ไม่ใช้น้ำและไม่ใช้ความร้อน ปลอดภัยและคงตัวที่สุด
🔍 ข้ออื่นผิดเพราะอะไร:
• ข้อ ข. (Aqueous wet granulation): ใช้น้ำเป็นตัวทำละลาย จะเร่งให้ Donepezil เกิด Hydrolysis สลายตัวทันที
• ข้อ ค. (Wet granulation with starch paste): มีน้ำเป็นส่วนประกอบ ทำให้ตัวยาสลายตัว
• ข้อ ง. (Spray drying): ใช้ความร้อนและของเหลว
• ข้อ จ. (Melt extrusion): ใช้ความร้อนสูง อาจทำให้ยาเสื่อมสลาย</t>
        </is>
      </c>
      <c r="L122" s="186" t="n"/>
      <c r="M122" s="186" t="inlineStr">
        <is>
          <t>Product Group 6: Solid Dosage Forms</t>
        </is>
      </c>
      <c r="N122" s="186" t="inlineStr">
        <is>
          <t>6.5 Powders &amp; Granules</t>
        </is>
      </c>
      <c r="O122" s="185" t="inlineStr">
        <is>
          <t>Product</t>
        </is>
      </c>
      <c r="P122" s="186" t="inlineStr">
        <is>
          <t>ข้อสอบจริง Product ปี 2561 ข้อ 30</t>
        </is>
      </c>
      <c r="Q122" s="185" t="inlineStr">
        <is>
          <t>ข้อสอบจริง</t>
        </is>
      </c>
      <c r="R122" s="185" t="inlineStr">
        <is>
          <t>2561</t>
        </is>
      </c>
      <c r="S122" s="185" t="n"/>
    </row>
    <row r="123" ht="24" customHeight="1" s="49">
      <c r="A123" s="185" t="n">
        <v>121</v>
      </c>
      <c r="B123" s="186" t="n"/>
      <c r="C123" s="186" t="inlineStr">
        <is>
          <t>ตัวยาสำคัญ Drug B มีคุณสมบัติละลายน้ำได้น้อยมาก (Poorly water-soluble drug) หากต้องการพัฒนาสูตรตำรับเป็นยาแคปซูลแข็ง (Hard gelatin capsules) ควรเลือกใช้สารเพิ่มปริมาณ (Diluent) ชนิดใดเพื่อช่วยส่งเสริมการเปียกและการละลายของตัวยา?</t>
        </is>
      </c>
      <c r="D123" s="186" t="n"/>
      <c r="E123" s="186" t="inlineStr">
        <is>
          <t>Lactose monohydrate</t>
        </is>
      </c>
      <c r="F123" s="186" t="inlineStr">
        <is>
          <t>Calcium sulfate</t>
        </is>
      </c>
      <c r="G123" s="186" t="inlineStr">
        <is>
          <t>Dicalcium phosphate</t>
        </is>
      </c>
      <c r="H123" s="186" t="inlineStr">
        <is>
          <t>Talcum</t>
        </is>
      </c>
      <c r="I123" s="186" t="inlineStr">
        <is>
          <t>Magnesium stearate</t>
        </is>
      </c>
      <c r="J123" s="185" t="n">
        <v>1</v>
      </c>
      <c r="K123" s="186" t="inlineStr">
        <is>
          <t>✅ คำตอบที่ถูกต้อง: ข้อ ก. Lactose monohydrate
🎯 ทำไมข้อนี้ถึงถูก:
ข้อ ก. Lactose monohydrate เป็นสารเพิ่มปริมาณที่ละลายน้ำได้ดี (Water-soluble diluent) และชอบน้ำ (Hydrophilic) เมื่อของเหลวในกระเพาะอาหารซึมเข้าสู่แคปซูล Lactose จะละลายตัวอย่างรวดเร็ว สร้างช่องทางและรูพรุน (Pores) ให้น้ำแทรกซึมเข้าสู่มวลยา ช่วยเพิ่มการเปียก (Wetting) และเร่งการละลายของ Drug B
🔍 ข้ออื่นผิดเพราะอะไร:
• ข้อ ข. (Calcium sulfate): เป็น Insoluble diluent ละลายน้ำได้น้อยมาก ไม่ช่วยเพิ่มการละลาย
• ข้อ ค. (Dicalcium phosphate): เป็น Insoluble diluent ไม่ละลายน้ำ
• ข้อ ง. (Talcum): เป็น Glidant ชนิดไม่ละลายน้ำและไม่ชอบน้ำ
• ข้อ จ. (Magnesium stearate): เป็น Hydrophobic lubricant หากใส่มากเกินไปจะยิ่งขัดขวางการเปียกน้ำและทำให้ยาละลายช้าลง</t>
        </is>
      </c>
      <c r="L123" s="186" t="n"/>
      <c r="M123" s="186" t="inlineStr">
        <is>
          <t>Product Group 6: Solid Dosage Forms</t>
        </is>
      </c>
      <c r="N123" s="186" t="inlineStr">
        <is>
          <t>6.4 Hard &amp; Soft Gelatin Capsules</t>
        </is>
      </c>
      <c r="O123" s="185" t="inlineStr">
        <is>
          <t>Product</t>
        </is>
      </c>
      <c r="P123" s="186" t="inlineStr">
        <is>
          <t>ข้อสอบจริง Product ปี 2561 ข้อ 34</t>
        </is>
      </c>
      <c r="Q123" s="185" t="inlineStr">
        <is>
          <t>ข้อสอบจริง</t>
        </is>
      </c>
      <c r="R123" s="185" t="inlineStr">
        <is>
          <t>2561</t>
        </is>
      </c>
      <c r="S123" s="185" t="n"/>
    </row>
    <row r="124" ht="24" customHeight="1" s="49">
      <c r="A124" s="185" t="n">
        <v>122</v>
      </c>
      <c r="B124" s="186" t="n"/>
      <c r="C124" s="186" t="inlineStr">
        <is>
          <t>สูตรตำรับยาเม็ดประกอบด้วย Active ingredient, Lactose, Corn starch, Colloidal silicon dioxide และ Magnesium stearate สารใดในสูตรตำรับทำหน้าที่เป็นสารช่วยแตกตัว (Disintegrant)?</t>
        </is>
      </c>
      <c r="D124" s="186" t="n"/>
      <c r="E124" s="186" t="inlineStr">
        <is>
          <t>Corn starch</t>
        </is>
      </c>
      <c r="F124" s="186" t="inlineStr">
        <is>
          <t>Lactose</t>
        </is>
      </c>
      <c r="G124" s="186" t="inlineStr">
        <is>
          <t>Magnesium stearate</t>
        </is>
      </c>
      <c r="H124" s="186" t="inlineStr">
        <is>
          <t>Colloidal silicon dioxide</t>
        </is>
      </c>
      <c r="I124" s="186" t="inlineStr">
        <is>
          <t>Sodium lauryl sulfate</t>
        </is>
      </c>
      <c r="J124" s="185" t="n">
        <v>1</v>
      </c>
      <c r="K124" s="186" t="inlineStr">
        <is>
          <t>✅ คำตอบที่ถูกต้อง: ข้อ ก. Corn starch
🎯 ทำไมข้อนี้ถึงถูก:
ข้อ ก. Corn starch ทำหน้าที่เป็น Disintegrant โดยดูดซับน้ำเข้าสู่รูพรุนของเม็ดยา (Capillary / Wicking action) และเกิดการพองตัว ดันให้เม็ดยาแตกกระจายตัวออก
🔍 ข้ออื่นผิดเพราะอะไร:
• ข้อ ข. (Lactose): เป็น Diluent/Filler
• ข้อ ค. (Magnesium stearate): เป็น Lubricant
• ข้อ ง. (Colloidal silicon dioxide): เป็น Glidant
• ข้อ จ. (Sodium lauryl sulfate): เป็น Surfactant/Wetting agent</t>
        </is>
      </c>
      <c r="L124" s="186" t="n"/>
      <c r="M124" s="186" t="inlineStr">
        <is>
          <t>Product Group 6: Solid Dosage Forms</t>
        </is>
      </c>
      <c r="N124" s="186" t="inlineStr">
        <is>
          <t>6.1 Tablet Manufacturing</t>
        </is>
      </c>
      <c r="O124" s="185" t="inlineStr">
        <is>
          <t>Product</t>
        </is>
      </c>
      <c r="P124" s="186" t="inlineStr">
        <is>
          <t>ข้อสอบจริง Product ปี 2561 ข้อ 36</t>
        </is>
      </c>
      <c r="Q124" s="185" t="inlineStr">
        <is>
          <t>ข้อสอบจริง</t>
        </is>
      </c>
      <c r="R124" s="185" t="inlineStr">
        <is>
          <t>2561</t>
        </is>
      </c>
      <c r="S124" s="185" t="n"/>
    </row>
    <row r="125" ht="24" customHeight="1" s="49">
      <c r="A125" s="185" t="n">
        <v>123</v>
      </c>
      <c r="B125" s="186" t="n"/>
      <c r="C125" s="186" t="inlineStr">
        <is>
          <t>Sodium starch glycolate (SSG / Explotab / Primojel) นิยมนำมาใช้ทำหน้าที่หลักเป็นสารช่วยชนิดใดในสูตรตำรับยาเม็ด?</t>
        </is>
      </c>
      <c r="D125" s="186" t="n"/>
      <c r="E125" s="186" t="inlineStr">
        <is>
          <t>สารช่วยแตกตัวประสิทธิภาพสูง (Superdisintegrant)</t>
        </is>
      </c>
      <c r="F125" s="186" t="inlineStr">
        <is>
          <t>สารช่วยยึดเกาะ (Binder)</t>
        </is>
      </c>
      <c r="G125" s="186" t="inlineStr">
        <is>
          <t>สารเพิ่มปริมาณ (Diluent)</t>
        </is>
      </c>
      <c r="H125" s="186" t="inlineStr">
        <is>
          <t>สารช่วยการไหล (Glidant)</t>
        </is>
      </c>
      <c r="I125" s="186" t="inlineStr">
        <is>
          <t>สารหล่อลื่น (Lubricant)</t>
        </is>
      </c>
      <c r="J125" s="185" t="n">
        <v>1</v>
      </c>
      <c r="K125" s="186" t="inlineStr">
        <is>
          <t>✅ คำตอบที่ถูกต้อง: ข้อ ก. สารช่วยแตกตัวประสิทธิภาพสูง (Superdisintegrant)
🎯 ทำไมข้อนี้ถึงถูก:
ข้อ ก. SSG ทำหน้าที่เป็น Superdisintegrant โดยเมื่อสัมผัสน้ำจะสามารถดูดซับน้ำและพองตัวได้มากถึง 200 - 300 เท่าของปริมาตรเดิม (Rapid extensive swelling) สร้างแรงดันมหาศาลทำให้เม็ดยาแตกตัวภายในเวลาอันรวดเร็ว นิยมใช้ในความเข้มข้น 2 - 8% w/w
🔍 ข้ออื่นผิดเพราะอะไร:
• ข้อ ข. (Binder): เช่น PVP, Starch paste, HPMC
• ข้อ ค. (Diluent): เช่น Lactose, MCC, Dicalcium phosphate
• ข้อ ง. (Glidant): เช่น Colloidal silica, Talc
• ข้อ จ. (Lubricant): เช่น Magnesium stearate</t>
        </is>
      </c>
      <c r="L125" s="186" t="n"/>
      <c r="M125" s="186" t="inlineStr">
        <is>
          <t>Product Group 6: Solid Dosage Forms</t>
        </is>
      </c>
      <c r="N125" s="186" t="inlineStr">
        <is>
          <t>6.1 Tablet Manufacturing</t>
        </is>
      </c>
      <c r="O125" s="185" t="inlineStr">
        <is>
          <t>Product</t>
        </is>
      </c>
      <c r="P125" s="186" t="inlineStr">
        <is>
          <t>ข้อสอบจริง Product ปี 2561 ข้อ 46</t>
        </is>
      </c>
      <c r="Q125" s="185" t="inlineStr">
        <is>
          <t>ข้อสอบจริง</t>
        </is>
      </c>
      <c r="R125" s="185" t="inlineStr">
        <is>
          <t>2561</t>
        </is>
      </c>
      <c r="S125" s="185" t="n"/>
    </row>
    <row r="126" ht="24" customHeight="1" s="49">
      <c r="A126" s="185" t="n">
        <v>124</v>
      </c>
      <c r="B126" s="186" t="n"/>
      <c r="C126" s="186" t="inlineStr">
        <is>
          <t>Polyethylene glycol 4000 (PEG 4000) ในสูตรน้ำยาเคลือบฟิล์มยาเม็ด (Film coating solution) ทำหน้าที่หลักเป็นอะไร?</t>
        </is>
      </c>
      <c r="D126" s="186" t="n"/>
      <c r="E126" s="186" t="inlineStr">
        <is>
          <t>สารช่วยเพิ่มความยืดหยุ่นของฟิล์ม (Plasticizer)</t>
        </is>
      </c>
      <c r="F126" s="186" t="inlineStr">
        <is>
          <t>สารช่วยเพิ่มการละลาย (Cosolvent)</t>
        </is>
      </c>
      <c r="G126" s="186" t="inlineStr">
        <is>
          <t>สารทึบแสง (Opacifying agent)</t>
        </is>
      </c>
      <c r="H126" s="186" t="inlineStr">
        <is>
          <t>สารช่วยกระจายตัวอิมัลชัน (Emulsifying agent)</t>
        </is>
      </c>
      <c r="I126" s="186" t="inlineStr">
        <is>
          <t>สารก่อฟิล์มหลัก (Film-forming polymer)</t>
        </is>
      </c>
      <c r="J126" s="185" t="n">
        <v>1</v>
      </c>
      <c r="K126" s="186" t="inlineStr">
        <is>
          <t>✅ คำตอบที่ถูกต้อง: ข้อ ก. สารช่วยเพิ่มความยืดหยุ่นของฟิล์ม (Plasticizer)
🎯 ทำไมข้อนี้ถึงถูก:
ข้อ ก. PEG 4000 เป็น Water-soluble plasticizer ที่นิยมใช้ร่วมกับพอลิเมอร์ เช่น HPMC หรือ Eudragit เพื่อลดค่า Tg และเพิ่มความยืดหยุ่นของแผ่นฟิล์ม
🔍 ข้ออื่นผิดเพราะอะไร:
• ข้อ ข. (Cosolvent): ถึงแม้ PEG 4000 ละลายน้ำได้ แต่วัตถุประสงค์หลักในฟิล์มเคลือบคือ Plasticizer
• ข้อ ค. (Opacifying agent): สารทึบแสงคือ Titanium dioxide (TiO2)
• ข้อ ง. (Emulsifying agent): เช่น Polysorbate, Span
• ข้อ จ. (Film-forming polymer): พอลิเมอร์หลักคือ HPMC, Ethylcellulose, Methacrylic acid copolymer</t>
        </is>
      </c>
      <c r="L126" s="186" t="n"/>
      <c r="M126" s="186" t="inlineStr">
        <is>
          <t>Product Group 6: Solid Dosage Forms</t>
        </is>
      </c>
      <c r="N126" s="186" t="inlineStr">
        <is>
          <t>6.3 Tablet Coating</t>
        </is>
      </c>
      <c r="O126" s="185" t="inlineStr">
        <is>
          <t>Product</t>
        </is>
      </c>
      <c r="P126" s="186" t="inlineStr">
        <is>
          <t>ข้อสอบจริง Product ปี 2561 ข้อ 49</t>
        </is>
      </c>
      <c r="Q126" s="185" t="inlineStr">
        <is>
          <t>ข้อสอบจริง</t>
        </is>
      </c>
      <c r="R126" s="185" t="inlineStr">
        <is>
          <t>2561</t>
        </is>
      </c>
      <c r="S126" s="185" t="n"/>
    </row>
    <row r="127" ht="24" customHeight="1" s="49">
      <c r="A127" s="185" t="n">
        <v>125</v>
      </c>
      <c r="B127" s="186" t="n"/>
      <c r="C127" s="186" t="inlineStr">
        <is>
          <t>สารในกลุ่มใดต่อไปนี้ ไม่จำเป็นต้องมี ในการตั้งสูตรตำรับการผลิตเปลือกแคปซูลนิ่ม (Soft gelatin capsule shell)?</t>
        </is>
      </c>
      <c r="D127" s="186" t="n"/>
      <c r="E127" s="186" t="inlineStr">
        <is>
          <t>สารช่วยการไหล (Glidant)</t>
        </is>
      </c>
      <c r="F127" s="186" t="inlineStr">
        <is>
          <t>สารทึบแสง (Opacifier เช่น Titanium dioxide)</t>
        </is>
      </c>
      <c r="G127" s="186" t="inlineStr">
        <is>
          <t>สารช่วยเพิ่มความยืดหยุ่น (Plasticizer เช่น Glycerin)</t>
        </is>
      </c>
      <c r="H127" s="186" t="inlineStr">
        <is>
          <t>สารกันเสีย (Preservative เช่น Parabens)</t>
        </is>
      </c>
      <c r="I127" s="186" t="inlineStr">
        <is>
          <t>สารช่วยการเปียก (Wetting agent)</t>
        </is>
      </c>
      <c r="J127" s="185" t="n">
        <v>1</v>
      </c>
      <c r="K127" s="186" t="inlineStr">
        <is>
          <t>✅ คำตอบที่ถูกต้อง: ข้อ ก. สารช่วยการไหล (Glidant)
🎯 ทำไมข้อนี้ถึงถูก:
ข้อ ก. สารช่วยการไหล (Glidant เช่น Talc, Colloidal silica) ใช้เฉพาะในกระบวนการผลิตยาเม็ดหรือยาผงบรรจุแคปซูลแข็ง (Hard gelatin capsules) เท่านั้น ไม่มีความจำเป็นและไม่ถูกนำมาใช้ในสูตรเตรียมเปลือกแคปซูลนิ่ม
🔍 ข้ออื่นผิดเพราะอะไร:
• ข้อ ข. (Opacifier): จำเป็นต้องใส่ในเปลือกแคปซูลนิ่มเมื่อต้องการปกป้องตัวยาสำคัญที่ไวต่อแสง
• ข้อ ค. (Plasticizer): เป็นส่วนประกอบหลักที่ขาดไม่ได้ (Glycerin, Sorbitol) เพื่อให้เปลือกแคปซูลนิ่มมีความยืดหยุ่น
• ข้อ ง. (Preservative): จำเป็นต้องใส่ในเปลือกเจลาตินเพื่อป้องกันการเจริญเติบโตของเชื้อราในระหว่างการเก็บรักษา
• ข้อ จ. (Wetting agent): อาจใส่ในสูตรของเหลวภายในเพื่อช่วยการกระจายตัว</t>
        </is>
      </c>
      <c r="L127" s="186" t="n"/>
      <c r="M127" s="186" t="inlineStr">
        <is>
          <t>Product Group 6: Solid Dosage Forms</t>
        </is>
      </c>
      <c r="N127" s="186" t="inlineStr">
        <is>
          <t>6.4 Hard &amp; Soft Gelatin Capsules</t>
        </is>
      </c>
      <c r="O127" s="185" t="inlineStr">
        <is>
          <t>Product</t>
        </is>
      </c>
      <c r="P127" s="186" t="inlineStr">
        <is>
          <t>ข้อสอบจริง Product ปี 2561 ข้อ 54</t>
        </is>
      </c>
      <c r="Q127" s="185" t="inlineStr">
        <is>
          <t>ข้อสอบจริง</t>
        </is>
      </c>
      <c r="R127" s="185" t="inlineStr">
        <is>
          <t>2561</t>
        </is>
      </c>
      <c r="S127" s="185" t="n"/>
    </row>
    <row r="128" ht="24" customHeight="1" s="49">
      <c r="A128" s="185" t="n">
        <v>126</v>
      </c>
      <c r="B128" s="186" t="n"/>
      <c r="C128" s="186" t="inlineStr">
        <is>
          <t>ในการตั้งสูตรตำรับยาสูดพ่นชนิดผงแห้ง (Dry Powder Inhaler: DPI) หากต้องการปรับปรุงให้ผงยาสำคัญที่มีอนุภาคละเอียดมากไหลตัวได้ดีและกระจายตัวได้อย่างมีประสิทธิภาพ ควรเลือกใช้สารตัวพา (Carrier) ชนิดใด?</t>
        </is>
      </c>
      <c r="D128" s="186" t="n"/>
      <c r="E128" s="186" t="inlineStr">
        <is>
          <t>Coarse Lactose monohydrate (ผงแลคโตสขนาดหยาบ 50 - 100 ไมครอน)</t>
        </is>
      </c>
      <c r="F128" s="186" t="inlineStr">
        <is>
          <t>Polyvinylpyrrolidone (PVP K30)</t>
        </is>
      </c>
      <c r="G128" s="186" t="inlineStr">
        <is>
          <t>Polyethylene glycol 6000 (PEG 6000)</t>
        </is>
      </c>
      <c r="H128" s="186" t="inlineStr">
        <is>
          <t>Calcium carbonate</t>
        </is>
      </c>
      <c r="I128" s="186" t="inlineStr">
        <is>
          <t>Magnesium stearate ปริมาณสูง</t>
        </is>
      </c>
      <c r="J128" s="185" t="n">
        <v>1</v>
      </c>
      <c r="K128" s="186" t="inlineStr">
        <is>
          <t>✅ คำตอบที่ถูกต้อง: ข้อ ก. Coarse Lactose monohydrate (ผงแลคโตสขนาดหยาบ 50 - 100 ไมครอน)
🎯 ทำไมข้อนี้ถึงถูก:
ข้อ ก. Coarse Lactose monohydrate (ขนาด 50 - 100 ไมครอน) ทำหน้าที่เป็น Carrier โดยอนุภาคยาไมครอนจะเกาะอยู่บนพื้นผิวของแลคโตส (Adhesive mixture) ช่วยให้ผงยาไหลตัวและบรรจุขนาดยาได้แม่นยำ และเมื่อผู้ป่วยสูดหายใจเข้า แรงลมหมุนวน (Turbulence) จะทำให้ตัวยาหลุดออกจากแลคโตสเข้าสู่ปอด ส่วนแลคโตสขนาดใหญ่จะตกค้างที่ลำคอและถูกกลืนอย่างปลอดภัย
🔍 ข้ออื่นผิดเพราะอะไร:
• ข้อ ข. (PVP K30): เป็นสารยึดเกาะ ทำให้ผงยาเกาะกันแน่น ไม่เหมาะเป็น Carrier ของ DPI
• ข้อ ค. (PEG 6000): มีความเหนียวและหลอมเหลวง่าย ไม่เหมาะเป็น Carrier
• ข้อ ง. (Calcium carbonate): ไม่ละลายน้ำและอาจระคายเคืองทางเดินหายใจ
• ข้อ จ. (Magnesium stearate สูง): อาจใช้ปริมาณต่ำมาก (0.1%) เพื่อเป็น Force control agent แต่ไม่ใช้เป็น Carrier หลัก</t>
        </is>
      </c>
      <c r="L128" s="186" t="n"/>
      <c r="M128" s="186" t="inlineStr">
        <is>
          <t>Product Group 6: Solid Dosage Forms</t>
        </is>
      </c>
      <c r="N128" s="186" t="inlineStr">
        <is>
          <t>6.5 Powders &amp; Granules</t>
        </is>
      </c>
      <c r="O128" s="185" t="inlineStr">
        <is>
          <t>Product</t>
        </is>
      </c>
      <c r="P128" s="186" t="inlineStr">
        <is>
          <t>ข้อสอบจริง Product ปี 2561 ข้อ 76</t>
        </is>
      </c>
      <c r="Q128" s="185" t="inlineStr">
        <is>
          <t>ข้อสอบจริง</t>
        </is>
      </c>
      <c r="R128" s="185" t="inlineStr">
        <is>
          <t>2561</t>
        </is>
      </c>
      <c r="S128" s="185" t="n"/>
    </row>
    <row r="129" ht="24" customHeight="1" s="49">
      <c r="A129" s="185" t="n">
        <v>127</v>
      </c>
      <c r="B129" s="186" t="n"/>
      <c r="C129" s="186" t="inlineStr">
        <is>
          <t>ยาเม็ดฟู่แคลเซียม (Calcium effervescent tablets) เมื่อเก็บรักษาไว้ระยะหนึ่งแล้ว เมื่อฉีกซองฟอยล์ออกมาพบว่าเม็ดยามีลักษณะเยิ้ม เหนียวเหนอะหนะ และบวมพอง เกิดจากการมีสัดส่วนของสารช่วยตัวใดมากเกินไปในสูตรตำรับ?</t>
        </is>
      </c>
      <c r="D129" s="186" t="n"/>
      <c r="E129" s="186" t="inlineStr">
        <is>
          <t>Citric acid monohydrate</t>
        </is>
      </c>
      <c r="F129" s="186" t="inlineStr">
        <is>
          <t>Tartaric acid</t>
        </is>
      </c>
      <c r="G129" s="186" t="inlineStr">
        <is>
          <t>Sodium carbonate</t>
        </is>
      </c>
      <c r="H129" s="186" t="inlineStr">
        <is>
          <t>Calcium carbonate</t>
        </is>
      </c>
      <c r="I129" s="186" t="inlineStr">
        <is>
          <t>Sodium bicarbonate</t>
        </is>
      </c>
      <c r="J129" s="185" t="n">
        <v>1</v>
      </c>
      <c r="K129" s="186" t="inlineStr">
        <is>
          <t>✅ คำตอบที่ถูกต้อง: ข้อ ก. Citric acid monohydrate
🎯 ทำไมข้อนี้ถึงถูก:
ข้อ ก. Citric acid มีคุณสมชาติดูดความชื้นได้ง่าย (Hygroscopic) และมีน้ำผลึก (Monohydrate) หากใส่ในปริมาณมากเกินไปจะดูดความชื้นจากอากาศหรือปลดปล่อยน้ำผลึกออกมา ทำปฏิกิริยาก่อนเวลาอันควร ทำให้เม็ดยาเหนียวเยิ้มและบวมพอง จึงต้องใช้ร่วมกับ Tartaric acid ซึ่งไม่ดูดความชื้นและคงตัวดีกว่า
🔍 ข้ออื่นผิดเพราะอะไร:
• ข้อ ข. (Tartaric acid): ไม่ดูดความชื้น ช่วยให้เม็ดตอกแข็งและแห้ง ไม่ทำให้เกิดการเหนียวเยิ้ม (แต่ถ้าใช้เดี่ยวๆ เม็ดจะเปราะแตกง่าย)
• ข้อ ค. (Sodium carbonate): เป็นด่างช่วยให้ความแข็งแรง ไม่ดูดความชื้นจนเยิ้ม
• ข้อ ง. (Calcium carbonate): เป็นแหล่งแคลเซียมและสารตัวเติม ไม่ดูดความชื้น
• ข้อ จ. (Sodium bicarbonate): เป็นแหล่งคาร์บอเนตหลัก มีความคงตัวดีในที่แห้ง</t>
        </is>
      </c>
      <c r="L129" s="186" t="n"/>
      <c r="M129" s="186" t="inlineStr">
        <is>
          <t>Product Group 6: Solid Dosage Forms</t>
        </is>
      </c>
      <c r="N129" s="186" t="inlineStr">
        <is>
          <t>6.1 Tablet Manufacturing</t>
        </is>
      </c>
      <c r="O129" s="185" t="inlineStr">
        <is>
          <t>Product</t>
        </is>
      </c>
      <c r="P129" s="186" t="inlineStr">
        <is>
          <t>ข้อสอบจริง Product ปี 2561 ข้อ 79</t>
        </is>
      </c>
      <c r="Q129" s="185" t="inlineStr">
        <is>
          <t>ข้อสอบจริง</t>
        </is>
      </c>
      <c r="R129" s="185" t="inlineStr">
        <is>
          <t>2561</t>
        </is>
      </c>
      <c r="S129" s="185" t="n"/>
    </row>
    <row r="130" ht="24" customHeight="1" s="49">
      <c r="A130" s="185" t="n">
        <v>128</v>
      </c>
      <c r="B130" s="186" t="n"/>
      <c r="C130" s="186" t="inlineStr">
        <is>
          <t>ในการพัฒนาสูตรตำรับยาเม็ด Folic acid 0.5 mg tablets จากการประเมินคุณสมบัติความคงตัวทางเคมีกายภาพของโครงสร้างโมเลกุล Folic acid ปัจจัยในข้อใดต่อไปนี้เป็นปัจจัยที่ มีความเสี่ยงต่อการเสื่อมสลายของยาน้อยที่สุด (ควรคำนึงถึงน้อยที่สุด)?</t>
        </is>
      </c>
      <c r="D130" s="186" t="n"/>
      <c r="E130" s="186" t="inlineStr">
        <is>
          <t>ความคงตัวทางเคมีต่อการเกิดปฏิกิริยารีดักชัน (Reduction degradation)</t>
        </is>
      </c>
      <c r="F130" s="186" t="inlineStr">
        <is>
          <t>ความทนทานต่อแสง (Photostability)</t>
        </is>
      </c>
      <c r="G130" s="186" t="inlineStr">
        <is>
          <t>ความคงตัวทางเคมีต่อค่าความเป็นกรด-ด่าง (pH stability / Hydrolysis)</t>
        </is>
      </c>
      <c r="H130" s="186" t="inlineStr">
        <is>
          <t>ความสามารถในการตอกอัดและความสม่ำเสมอของขนาดยา (Compressibility &amp; Content uniformity)</t>
        </is>
      </c>
      <c r="I130" s="186" t="inlineStr">
        <is>
          <t>ความคงตัวทางเคมีต่อการเกิดปฏิกิริยาออกซิเดชัน (Oxidation degradation)</t>
        </is>
      </c>
      <c r="J130" s="185" t="n">
        <v>1</v>
      </c>
      <c r="K130" s="186" t="inlineStr">
        <is>
          <t>✅ คำตอบที่ถูกต้อง: ข้อ ก. ความคงตัวทางเคมีต่อการเกิดปฏิกิริยารีดักชัน (Reduction degradation)
🎯 ทำไมข้อนี้ถึงถูก:
ข้อ ก. การเสื่อมสลายหลักของ Folic acid เกิดจาก:
1. แสง (Photodegradation): สลายตัวอย่างรวดเร็วเมื่อโดนแสง UV/Visible light
2. ออกซิเดชัน (Oxidation): ถูกออกซิไดซ์ได้ง่ายเมื่อสัมผัสออกซิเจน
3. การสลายตัวด้วยน้ำในกรด/ด่าง (pH-dependent hydrolysis): พันธะ Amide แตกออก
ปฏิกิริยารีดักชัน (Reduction) แทบไม่เกิดขึ้นในสภาวะแวดล้อมและการเก็บรักษาทางเภสัชกรรมทั่วไป จึงเป็นปัจจัยที่มีความสำคัญน้อยที่สุด
🔍 ข้ออื่นผิดเพราะอะไร:
• ข้อ ข. (Photostability): สำคัญมาก ต้องใช้บรรจุภัณฑ์กันแสง (Amber bottle/Blister)
• ข้อ ค. (pH stability): สำคัญมาก เพราะ Folic acid ตกตะกอนในกรดและสลายตัวในด่างจัด
• ข้อ ง. (Content uniformity): สำคัญมาก เพราะเป็นยา Low dose (0.5 mg) เสี่ยงต่อความไม่สม่ำเสมอของตัวยา
• ข้อ จ. (Oxidation): สำคัญมาก ต้องควบคุมและอาจต้องเติมสารต้านออกซิเดชัน</t>
        </is>
      </c>
      <c r="L130" s="186" t="n"/>
      <c r="M130" s="186" t="inlineStr">
        <is>
          <t>Product Group 6: Solid Dosage Forms</t>
        </is>
      </c>
      <c r="N130" s="186" t="inlineStr">
        <is>
          <t>6.1 Tablet Manufacturing</t>
        </is>
      </c>
      <c r="O130" s="185" t="inlineStr">
        <is>
          <t>Product</t>
        </is>
      </c>
      <c r="P130" s="186" t="inlineStr">
        <is>
          <t>ข้อสอบจริง Product ปี 2561 ข้อ 85</t>
        </is>
      </c>
      <c r="Q130" s="185" t="inlineStr">
        <is>
          <t>ข้อสอบจริง</t>
        </is>
      </c>
      <c r="R130" s="185" t="inlineStr">
        <is>
          <t>2561</t>
        </is>
      </c>
      <c r="S130" s="185" t="n"/>
    </row>
    <row r="131" ht="24" customHeight="1" s="49">
      <c r="A131" s="185" t="n">
        <v>129</v>
      </c>
      <c r="B131" s="186" t="n"/>
      <c r="C131" s="186" t="inlineStr">
        <is>
          <t>สูตรตำรับยาเม็ด Folic acid 0.5 mg ประกอบด้วยสารช่วย Colloidal silica, Maize starch, Magnesium stearate และ Spray-dried lactose ควรเลือกใช้กระบวนการผลิตยาเม็ดวิธีใดที่เหมาะสมที่สุด?</t>
        </is>
      </c>
      <c r="D131" s="186" t="n"/>
      <c r="E131" s="186" t="inlineStr">
        <is>
          <t>การตอกอัดโดยตรง (Direct compression)</t>
        </is>
      </c>
      <c r="F131" s="186" t="inlineStr">
        <is>
          <t>การทำแกรนูลเปียกโดยใช้น้ำ (Aqueous wet granulation)</t>
        </is>
      </c>
      <c r="G131" s="186" t="inlineStr">
        <is>
          <t>การทำแกรนูลแห้งแบบ Slugging</t>
        </is>
      </c>
      <c r="H131" s="186" t="inlineStr">
        <is>
          <t>การทำแกรนูลแห้งแบบ Roller compaction</t>
        </is>
      </c>
      <c r="I131" s="186" t="inlineStr">
        <is>
          <t>การทำแกรนูลเปียกโดยใช้ตัวทำละลายอินทรีย์ (Non-aqueous wet granulation)</t>
        </is>
      </c>
      <c r="J131" s="185" t="n">
        <v>1</v>
      </c>
      <c r="K131" s="186" t="inlineStr">
        <is>
          <t>✅ คำตอบที่ถูกต้อง: ข้อ ก. การตอกอัดโดยตรง (Direct compression)
🎯 ทำไมข้อนี้ถึงถูก:
ข้อ ก. ในสูตรตำรับนี้มี Spray-dried lactose (เช่น Fast-Flo lactose / SuperTab) ซึ่งเป็น Excipient ที่ออกแบบมาสำหรับการตอกตรง (Direct compression) โดยเฉพาะ ประกอบกับตัวยา Folic acid มีขนาดยาต่ำมาก (0.5 mg) และมี Colloidal silica ช่วยการไหล จึงสามารถผสมให้เข้ากันแบบแห้ง (Dry blending) แล้วนำไปตอกอัดเป็นเม็ดยาได้ทันทีโดยไม่ต้องผ่านขั้นตอนการทำแกรนูล
🔍 ข้ออื่นผิดเพราะอะไร:
• ข้อ ข. (Aqueous wet granulation): ไม่จำเป็นต้องใช้ เพราะ Spray-dried lactose ไม่ได้ออกแบบมาเพื่อทำแกรนูลเปียก และเพิ่มความเสี่ยงต่อการสลายตัวของยา
• ข้อ ค. (Slugging): ใช้สำหรับยาขนาดยาสูงที่ไหลไม่ดีและไม่ทนน้ำ
• ข้อ ง. (Roller compaction): เป็น Dry granulation สำหรับผงยาที่ไม่ทนน้ำและไหลไม่ดี
• ข้อ จ. (Non-aqueous wet granulation): สิ้นเปลืองและมีอันตรายจากไอระเหยตัวทำละลาย</t>
        </is>
      </c>
      <c r="L131" s="186" t="n"/>
      <c r="M131" s="186" t="inlineStr">
        <is>
          <t>Product Group 6: Solid Dosage Forms</t>
        </is>
      </c>
      <c r="N131" s="186" t="inlineStr">
        <is>
          <t>6.1 Tablet Manufacturing</t>
        </is>
      </c>
      <c r="O131" s="185" t="inlineStr">
        <is>
          <t>Product</t>
        </is>
      </c>
      <c r="P131" s="186" t="inlineStr">
        <is>
          <t>ข้อสอบจริง Product ปี 2561 ข้อ 86</t>
        </is>
      </c>
      <c r="Q131" s="185" t="inlineStr">
        <is>
          <t>ข้อสอบจริง</t>
        </is>
      </c>
      <c r="R131" s="185" t="inlineStr">
        <is>
          <t>2561</t>
        </is>
      </c>
      <c r="S131" s="185" t="n"/>
    </row>
    <row r="132" ht="24" customHeight="1" s="49">
      <c r="A132" s="185" t="n">
        <v>130</v>
      </c>
      <c r="B132" s="186" t="n"/>
      <c r="C132" s="186" t="inlineStr">
        <is>
          <t>ข้อใดต่อไปนี้จับคู่ระหว่าง ชื่อสารช่วยในสูตรตำรับยา (Pharmaceutical excipient) และ หน้าที่หลักทางเภสัชกรรม ได้ ไม่ถูกต้อง?</t>
        </is>
      </c>
      <c r="D132" s="186" t="n"/>
      <c r="E132" s="186" t="inlineStr">
        <is>
          <t>Croscarmellose sodium — สารช่วยหล่อลื่น (Lubricant)</t>
        </is>
      </c>
      <c r="F132" s="186" t="inlineStr">
        <is>
          <t>Povidone (PVP K30) — สารช่วยยึดเกาะ (Binder)</t>
        </is>
      </c>
      <c r="G132" s="186" t="inlineStr">
        <is>
          <t>Colloidal silicon dioxide (Aerosil) — สารช่วยการไหล (Glidant)</t>
        </is>
      </c>
      <c r="H132" s="186" t="inlineStr">
        <is>
          <t>Titanium dioxide — สารทึบแสง (Opacifying agent)</t>
        </is>
      </c>
      <c r="I132" s="186" t="inlineStr">
        <is>
          <t>Magnesium stearate — สารช่วยหล่อลื่น (Lubricant)</t>
        </is>
      </c>
      <c r="J132" s="185" t="n">
        <v>1</v>
      </c>
      <c r="K132" s="186" t="inlineStr">
        <is>
          <t>✅ คำตอบที่ถูกต้อง: ข้อ ก. Croscarmellose sodium — สารช่วยหล่อลื่น (Lubricant)
🎯 ทำไมข้อนี้ถึงถูก:
ข้อ ก. จับคู่ผิด เนื่องจาก Croscarmellose sodium (Ac-Di-Sol) เป็น สารช่วยแตกตัวประสิทธิภาพสูง (Superdisintegrant) ไม่ใช่สารช่วยหล่อลื่น (Lubricant)
🔍 ข้ออื่นผิดเพราะอะไร:
• ข้อ ข. (Povidone / PVP K30): ถูกต้อง ทำหน้าที่เป็นสารช่วยยึดเกาะ (Binder)
• ข้อ ค. (Colloidal silicon dioxide): ถูกต้อง ทำหน้าที่เป็นสารช่วยการไหล (Glidant)
• ข้อ ง. (Titanium dioxide): ถูกต้อง ทำหน้าที่เป็นสารทึบแสงและเม็ดสีขาว (Opacifying agent)
• ข้อ จ. (Magnesium stearate): ถูกต้อง ทำหน้าที่เป็นสารช่วยหล่อลื่น (Lubricant)</t>
        </is>
      </c>
      <c r="L132" s="186" t="n"/>
      <c r="M132" s="186" t="inlineStr">
        <is>
          <t>Product Group 6: Solid Dosage Forms</t>
        </is>
      </c>
      <c r="N132" s="186" t="inlineStr">
        <is>
          <t>6.1 Tablet Manufacturing</t>
        </is>
      </c>
      <c r="O132" s="185" t="inlineStr">
        <is>
          <t>Product</t>
        </is>
      </c>
      <c r="P132" s="186" t="inlineStr">
        <is>
          <t>ข้อสอบจริง Product ปี 2561 ข้อ 92</t>
        </is>
      </c>
      <c r="Q132" s="185" t="inlineStr">
        <is>
          <t>ข้อสอบจริง</t>
        </is>
      </c>
      <c r="R132" s="185" t="inlineStr">
        <is>
          <t>2561</t>
        </is>
      </c>
      <c r="S132" s="185" t="n"/>
    </row>
    <row r="133" ht="24" customHeight="1" s="49">
      <c r="A133" s="185" t="n">
        <v>131</v>
      </c>
      <c r="B133" s="186" t="n"/>
      <c r="C133" s="186" t="inlineStr">
        <is>
          <t>ยา Paracetamol 500 mg tablets มีปริมาณตัวยาสำคัญในหนึ่งเม็ดสูงมาก (High-dose drug) และผงยามีคุณสมบัติการไหลและการอัดตัวที่ไม่ดี มีความยืดหยุ่นสูง (Elastic recovery) โดยทั่วไปในระดับอุตสาหกรรมควรเลือกใช้วิธีใดในการผลิตยาเม็ด?</t>
        </is>
      </c>
      <c r="D133" s="186" t="n"/>
      <c r="E133" s="186" t="inlineStr">
        <is>
          <t>การทำแกรนูลเปียก (Wet granulation)</t>
        </is>
      </c>
      <c r="F133" s="186" t="inlineStr">
        <is>
          <t>การตอกอัดโดยตรง (Direct compression)</t>
        </is>
      </c>
      <c r="G133" s="186" t="inlineStr">
        <is>
          <t>การทำแกรนูลแห้งแบบ Slugging</t>
        </is>
      </c>
      <c r="H133" s="186" t="inlineStr">
        <is>
          <t>การอบแห้งแบบแช่เยือกแข็ง (Lyophilization)</t>
        </is>
      </c>
      <c r="I133" s="186" t="inlineStr">
        <is>
          <t>การหลอมเหลวแล้วขึ้นรูป (Melt molding)</t>
        </is>
      </c>
      <c r="J133" s="185" t="n">
        <v>1</v>
      </c>
      <c r="K133" s="186" t="inlineStr">
        <is>
          <t>✅ คำตอบที่ถูกต้อง: ข้อ ก. การทำแกรนูลเปียก (Wet granulation)
🎯 ทำไมข้อนี้ถึงถูก:
ข้อ ก. ผง Paracetamol บริสุทธิ์มีความเหนียว การไหลแย่มาก และมีพฤติกรรมคืนตัวแบบยืดหยุ่นสูง (Elastic) ซึ่งทำให้เกิดปัญหา Capping รุนแรงหากนำไปตอกตรง วิธีที่เหมาะสมที่สุดในระดับอุตสาหกรรมคือ Wet granulation โดยใช้สารยึดเกาะ (เช่น PVP หรือ Starch paste) ช่วยปรับโครงสร้างให้เป็นแกรนูลที่มีขนาดสม่ำเสมอ ไหลตัวดี และมีความสามารถในการตอกอัด (Plastic compressibility) สูง
🔍 ข้ออื่นผิดเพราะอะไร:
• ข้อ ข. (Direct compression): ต้องใช้ Direct compression excipients ในสัดส่วนสูง ทำให้เม็ดยามีขนาดใหญ่เกินไปกลืนลำบาก และเกิด Capping ได้ง่าย
• ข้อ ค. (Slugging): การตอก Slugs ยา Paracetamol ที่ไม่มี Binder เพียงพอจะตอกไม่ติด
• ข้อ ง. (Lyophilization): ใช้สำหรับยาฉีดหรือ Fast-dissolving wafers
• ข้อ จ. (Melt molding): ใช้สำหรับยาเหน็บ (Suppositories)</t>
        </is>
      </c>
      <c r="L133" s="186" t="n"/>
      <c r="M133" s="186" t="inlineStr">
        <is>
          <t>Product Group 6: Solid Dosage Forms</t>
        </is>
      </c>
      <c r="N133" s="186" t="inlineStr">
        <is>
          <t>6.5 Powders &amp; Granules</t>
        </is>
      </c>
      <c r="O133" s="185" t="inlineStr">
        <is>
          <t>Product</t>
        </is>
      </c>
      <c r="P133" s="186" t="inlineStr">
        <is>
          <t>ข้อสอบจริง Product ปี 2561 ข้อ 93</t>
        </is>
      </c>
      <c r="Q133" s="185" t="inlineStr">
        <is>
          <t>ข้อสอบจริง</t>
        </is>
      </c>
      <c r="R133" s="185" t="inlineStr">
        <is>
          <t>2561</t>
        </is>
      </c>
      <c r="S133" s="185" t="n"/>
    </row>
    <row r="134" ht="24" customHeight="1" s="49">
      <c r="A134" s="185" t="n">
        <v>132</v>
      </c>
      <c r="B134" s="186" t="n"/>
      <c r="C134" s="186" t="inlineStr">
        <is>
          <t>ระบบนำส่งยาในรูปภาพ [📷 มีรูปภาพประกอบ: image113.png] ที่ประกอบด้วย Semi-permeable membrane, Drug layer, Push layer และ Laser-drilled orifice จัดเป็นระบบนำส่งยาชนิดควบคุมการปลดปล่อยแบบใด?</t>
        </is>
      </c>
      <c r="D134" s="186" t="n"/>
      <c r="E134" s="186" t="inlineStr">
        <is>
          <t>ระบบปั๊มออสโมติกชนิดผลักดันสองชั้น (Osmotic-controlled release system / Push-Pull Osmotic Pump: OROS)</t>
        </is>
      </c>
      <c r="F134" s="186" t="inlineStr">
        <is>
          <t>ระบบเมทริกซ์ชนิดไม่ละลายน้ำ (Insoluble inert matrix system)</t>
        </is>
      </c>
      <c r="G134" s="186" t="inlineStr">
        <is>
          <t>ระบบเมทริกซ์ชนิดเจลชอบน้ำ (Hydrophilic swelling matrix system)</t>
        </is>
      </c>
      <c r="H134" s="186" t="inlineStr">
        <is>
          <t>ระบบนำส่งยาผ่านผิวหนังชนิดแผ่นแปะ (Transdermal patch)</t>
        </is>
      </c>
      <c r="I134" s="186" t="inlineStr">
        <is>
          <t>ระบบไมโครเอนแคปซูเลชัน (Microencapsulation reservoir system)</t>
        </is>
      </c>
      <c r="J134" s="185" t="n">
        <v>1</v>
      </c>
      <c r="K134" s="186" t="inlineStr">
        <is>
          <t>✅ คำตอบที่ถูกต้อง: ข้อ ก. ระบบปั๊มออสโมติกชนิดผลักดันสองชั้น (Osmotic-controlled release system / Push-Pull Osmotic Pump: OROS)
🎯 ทำไมข้อนี้ถึงถูก:
ข้อ ก. โครงสร้างในภาพคือ Push-Pull Osmotic Pump (OROS) ประกอบด้วย:
1. Semi-permeable membrane: ยอมให้น้ำซึมผ่านเข้าได้ทางเดียว แต่ตัวยาผ่านไม่ได้
2. Drug compartment: บรรจุตัวยาสำคัญผสมสารออสโมติก (Osmogent)
3. Push compartment: บรรจุสารพอลิเมอร์ที่พองตัวได้สูง (Polymeric swellable agent)
4. Delivery orifice: รูเจาะขนาดเล็กระดับไมครอนด้วยแสงเลเซอร์
เมื่อน้ำซึมเข้าเม็ดยา ชั้น Push layer จะพองตัวดันให้ชั้นสารละลายยาพ่นออกทางรูเจาะด้วยอัตราคงที่สม่ำเสมอ
🔍 ข้ออื่นผิดเพราะอะไร:
• ข้อ ข. (Insoluble matrix): ยาจะค่อยๆ ละลายแพร่ออกผ่านรูพรุนของโครงพลาสติก ไม่มีรูเจาะเลเซอร์
• ข้อ ค. (Hydrophilic matrix): พอลิเมอร์จะพองตัวเป็นเจล (Gel layer) แล้วค่อยๆ กร่อนสลายตัว
• ข้อ ง. (Transdermal patch): เป็นแผ่นแปะผิวหนัง
• ข้อ จ. (Microencapsulation): เป็นอนุภาคขนาดไมครอนเคลือบฟิล์ม</t>
        </is>
      </c>
      <c r="L134" s="186" t="n"/>
      <c r="M134" s="186" t="inlineStr">
        <is>
          <t>Product Group 6: Solid Dosage Forms</t>
        </is>
      </c>
      <c r="N134" s="186" t="inlineStr">
        <is>
          <t>6.1 Tablet Manufacturing</t>
        </is>
      </c>
      <c r="O134" s="185" t="inlineStr">
        <is>
          <t>Product</t>
        </is>
      </c>
      <c r="P134" s="186" t="inlineStr">
        <is>
          <t>ข้อสอบจริง Product ปี 2561 ข้อ 96</t>
        </is>
      </c>
      <c r="Q134" s="185" t="inlineStr">
        <is>
          <t>ข้อสอบจริง</t>
        </is>
      </c>
      <c r="R134" s="185" t="inlineStr">
        <is>
          <t>2561</t>
        </is>
      </c>
      <c r="S134" s="185" t="n"/>
    </row>
    <row r="135" ht="24" customHeight="1" s="49">
      <c r="A135" s="185" t="n">
        <v>133</v>
      </c>
      <c r="B135" s="186" t="n"/>
      <c r="C135" s="186" t="inlineStr">
        <is>
          <t>เมื่อนำยาเม็ด Enalapril maleate ไปทดสอบการแตกตัวด้วยเครื่องมือทดสอบการแตกตัว (Disintegration tester) ตามเกณฑ์เภสัชตำรับ พบว่าเมื่อเวลาผ่านไปครบตามเกณฑ์มาตรฐาน เม็ดยายังไม่มีการแตกตัวออก ควรปรับปรุงสูตรตำรับโดยการเพิ่มสารช่วยในกลุ่มใด?</t>
        </is>
      </c>
      <c r="D135" s="186" t="n"/>
      <c r="E135" s="186" t="inlineStr">
        <is>
          <t>สารช่วยแตกตัวประสิทธิภาพสูง (Superdisintegrant เช่น Croscarmellose sodium หรือ SSG)</t>
        </is>
      </c>
      <c r="F135" s="186" t="inlineStr">
        <is>
          <t>สารช่วยหล่อลื่นชนิดไม่ชอบน้ำ (Hydrophobic lubricant เช่น Magnesium stearate)</t>
        </is>
      </c>
      <c r="G135" s="186" t="inlineStr">
        <is>
          <t>สารเพิ่มความแข็งแกร่ง (Hardening agent)</t>
        </is>
      </c>
      <c r="H135" s="186" t="inlineStr">
        <is>
          <t>สารช่วยยึดเกาะที่มีความเข้มข้นสูง (High concentration binder)</t>
        </is>
      </c>
      <c r="I135" s="186" t="inlineStr">
        <is>
          <t>สารเคลือบฟิล์มชนิดไม่ละลายน้ำ (Ethyl cellulose)</t>
        </is>
      </c>
      <c r="J135" s="185" t="n">
        <v>1</v>
      </c>
      <c r="K135" s="186" t="inlineStr">
        <is>
          <t>✅ คำตอบที่ถูกต้อง: ข้อ ก. สารช่วยแตกตัวประสิทธิภาพสูง (Superdisintegrant เช่น Croscarmellose sodium หรือ SSG)
🎯 ทำไมข้อนี้ถึงถูก:
ยาเม็ดที่ไม่แตกตัวตามเวลาที่กำหนดในเภสัชตำรับ แสดงว่าแรงยึดเหนี่ยวภายในเม็ดยาสูงเกินไป หรือการแทรกซึมของน้ำเข้าสู่เนื้อเม็ดยาไม่เพียงพอ การเพิ่มสารช่วยแตกตัวประสิทธิภาพสูง (Superdisintegrants เช่น Croscarmellose sodium หรือ Sodium starch glycolate) ในสัดส่วน 2 - 5% w/w จะช่วยดูดซับน้ำเข้าสู่รูพรุนอย่างรวดเร็ว (Wicking) และเกิดการพองตัว (Rapid swelling) ช่วยดันให้อนุภาคยาเม็ดแตกกระจายตัวออกอย่างรวดเร็ว
🔍 ข้ออื่นผิดเพราะอะไร:
• ข้อ ข. (สารช่วยหล่อลื่นชนิดไม่ชอบน้ำ เช่น Magnesium stearate): การเติมสารหล่อลื่นชนิด hydrophobic เพิ่มขึ้นจะยิ่งเคลือบผิวอนุภาค ขัดขวางการเปียกน้ำ และทำให้เม็ดยาแตกตัวช้าลงกว่าเดิม
• ข้อ ค. (สารเพิ่มความแข็งแกร่ง): จะยิ่งทำให้เม็ดยาแน่นแข็งและแตกตัวยากยิ่งขึ้น
• ข้อ ง. (สารช่วยยึดเกาะที่มีความเข้มข้นสูง): การเพิ่ม binder จะเพิ่มแรงยึดเหนี่ยวระหว่างอนุภาค ทำให้เวลาแตกตัวนานขึ้น
• ข้อ จ. (สารเคลือบฟิล์มชนิดไม่ละลายน้ำ เช่น Ethyl cellulose): เป็นพอลิเมอร์ที่ไม่ละลายน้ำ ใช้สำหรับ sustained release จะยิ่งขัดขวางการแตกตัวของเม็ดยา</t>
        </is>
      </c>
      <c r="L135" s="186" t="n"/>
      <c r="M135" s="186" t="inlineStr">
        <is>
          <t>Product Group 6: Solid Dosage Forms</t>
        </is>
      </c>
      <c r="N135" s="186" t="inlineStr">
        <is>
          <t>6.1 Tablet Manufacturing</t>
        </is>
      </c>
      <c r="O135" s="185" t="inlineStr">
        <is>
          <t>Product</t>
        </is>
      </c>
      <c r="P135" s="186" t="inlineStr">
        <is>
          <t>[SOURCE: ข้อสอบจริง PLE CC1 (Product) ปี 2561 ข้อ 102]</t>
        </is>
      </c>
      <c r="Q135" s="185" t="inlineStr">
        <is>
          <t>ข้อสอบจริง</t>
        </is>
      </c>
      <c r="R135" s="185" t="inlineStr">
        <is>
          <t>2561</t>
        </is>
      </c>
      <c r="S135" s="185" t="n"/>
    </row>
    <row r="136" ht="24" customHeight="1" s="49">
      <c r="A136" s="185" t="n">
        <v>134</v>
      </c>
      <c r="B136" s="186" t="n"/>
      <c r="C136" s="186" t="inlineStr">
        <is>
          <t>ข้อใดต่อไปนี้กล่าวได้ ถูกต้อง เกี่ยวกับบทบาท กลไกการออกฤทธิ์ และการเลือกใช้สารช่วยแตกตัว (Disintegrants) ในตำรับยาเม็ดตามหลักเภสัชกรรมศาสตร์?</t>
        </is>
      </c>
      <c r="D136" s="186" t="n"/>
      <c r="E136" s="186" t="inlineStr">
        <is>
          <t>Superdisintegrants ออกฤทธิ์ผ่านกลไกการดูดซับน้ำเข้าสู่รูพรุน (Wicking) และการพองตัวอย่างรวดเร็ว (Rapid swelling) โดยใช้ปริมาณเพียง 2 - 5% w/w</t>
        </is>
      </c>
      <c r="F136" s="186" t="inlineStr">
        <is>
          <t>การเพิ่มปริมาณสารหล่อลื่น Magnesium stearate และยืดเวลาการผสมให้นานขึ้นจะช่วยเร่งให้อนุภาคสารช่วยแตกตัวทำงานได้ดียิ่งขึ้น</t>
        </is>
      </c>
      <c r="G136" s="186" t="inlineStr">
        <is>
          <t>Corn starch ทำหน้าที่เป็น Superdisintegrant ที่มีประสิทธิภาพสูงกว่า Croscarmellose sodium เมื่อใช้ในปริมาณเท่ากัน</t>
        </is>
      </c>
      <c r="H136" s="186" t="inlineStr">
        <is>
          <t>สารช่วยแตกตัวทุกชนิดต้องใส่เฉพาะในขั้นตอนการเตรียมแกรนูลก่อนการอบแห้งเท่านั้น (Intragranular only)</t>
        </is>
      </c>
      <c r="I136" s="186" t="inlineStr">
        <is>
          <t>สารช่วยแตกตัวทำหน้าที่เร่งการละลายของตัวยาสำคัญโดยการเปลี่ยนรูปผลึกของยาให้เป็นรูปอสัณฐานโดยตรง</t>
        </is>
      </c>
      <c r="J136" s="185" t="n">
        <v>1</v>
      </c>
      <c r="K136" s="186" t="inlineStr">
        <is>
          <t>✅ คำตอบที่ถูกต้อง: ข้อ ก. Superdisintegrants ออกฤทธิ์ผ่านกลไกการดูดซับน้ำเข้าสู่รูพรุน (Wicking) และการพองตัวอย่างรวดเร็ว (Rapid swelling) โดยใช้ปริมาณเพียง 2 - 5% w/w
🎯 ทำไมข้อนี้ถึงถูก:
ข้อ ก. Superdisintegrants (เช่น Croscarmellose sodium, SSG, Crospovidone) มีประสิทธิภาพสูงมาก ใช้ในปริมาณต่ำเพียง 2 - 5% โดยมีกลไกหลักคือ Wicking (Capillary water uptake) และ Swelling (การพองตัวอย่างรวดเร็วเมื่อสัมผัสน้ำ)
🔍 ข้ออื่นผิดเพราะอะไร:
• ข้อ ข. (ผสม Mg stearate นานขึ้น): Mg stearate จะเคลือบผิว Disintegrant ป้องกันการดูดน้ำ ทำให้ยาแตกตัวช้าลงอย่างมาก (Over-lubrication problem)
• ข้อ ค. (Corn starch ดีกว่า Croscarmellose): ผิด เพราะ Corn starch เป็น Conventional disintegrant ต้องใช้ 5-15% และประสิทธิภาพต่ำกว่า Croscarmellose มาก
• ข้อ ง. (Intragranular only): Disintegrant นิยมแบ่งใส่ทั้งในแกรนูล (Intragranular) เพื่อแตกตัวเป็นผงละเอียด และนอกแกรนูล (Extragranular) เพื่อแตกตัวเป็นแกรนูล
• ข้อ จ. (เปลี่ยนรูปผลึกเป็น Amorphous): Disintegrant ทำหน้าที่แตกเม็ดยาเชิงกล ไม่ได้เปลี่ยนรูปผลึกทางเคมีของยา</t>
        </is>
      </c>
      <c r="L136" s="186" t="n"/>
      <c r="M136" s="186" t="inlineStr">
        <is>
          <t>Product Group 6: Solid Dosage Forms</t>
        </is>
      </c>
      <c r="N136" s="186" t="inlineStr">
        <is>
          <t>6.1 Tablet Manufacturing</t>
        </is>
      </c>
      <c r="O136" s="185" t="inlineStr">
        <is>
          <t>Product</t>
        </is>
      </c>
      <c r="P136" s="186" t="inlineStr">
        <is>
          <t>ข้อสอบจริง Product ปี 2561 ข้อ 108</t>
        </is>
      </c>
      <c r="Q136" s="185" t="inlineStr">
        <is>
          <t>ข้อสอบจริง</t>
        </is>
      </c>
      <c r="R136" s="185" t="inlineStr">
        <is>
          <t>2561</t>
        </is>
      </c>
      <c r="S136" s="185" t="n"/>
    </row>
    <row r="137" ht="24" customHeight="1" s="49">
      <c r="A137" s="185" t="n">
        <v>135</v>
      </c>
      <c r="B137" s="186" t="n"/>
      <c r="C137" s="186" t="inlineStr">
        <is>
          <t>หากต้องการพัฒนาสูตรตำรับยาเม็ดแก้แพ้ Antihistamine tablets ให้มีคุณสมบัติแตกตัวได้อย่างรวดเร็วในกระเพาะอาหาร (Rapid disintegration) สารช่วยในข้อใดต่อไปนี้เหมาะสมที่สุด?</t>
        </is>
      </c>
      <c r="D137" s="186" t="n"/>
      <c r="E137" s="186" t="inlineStr">
        <is>
          <t>Croscarmellose sodium (Ac-Di-Sol)</t>
        </is>
      </c>
      <c r="F137" s="186" t="inlineStr">
        <is>
          <t>Ethyl cellulose</t>
        </is>
      </c>
      <c r="G137" s="186" t="inlineStr">
        <is>
          <t>Beeswax</t>
        </is>
      </c>
      <c r="H137" s="186" t="inlineStr">
        <is>
          <t>Castor oil</t>
        </is>
      </c>
      <c r="I137" s="186" t="inlineStr">
        <is>
          <t>Cetyl alcohol</t>
        </is>
      </c>
      <c r="J137" s="185" t="n">
        <v>1</v>
      </c>
      <c r="K137" s="186" t="inlineStr">
        <is>
          <t>✅ คำตอบที่ถูกต้อง: ข้อ ก. Croscarmellose sodium (Ac-Di-Sol)
🎯 ทำไมข้อนี้ถึงถูก:
ข้อ ก. Croscarmellose sodium เป็น Superdisintegrant ที่ช่วยให้เม็ดยาแตกตัวภายในเวลา 1 - 3 นาที ส่งผลให้ตัวยาถูกปลดปล่อยและดูดซึมเข้าสู่ร่างกายได้อย่างรวดเร็ว
🔍 ข้ออื่นผิดเพราะอะไร:
• ข้อ ข. (Ethyl cellulose): เป็นพอลิเมอร์ไม่ละลายน้ำ ใช้ควบคุมการปลดปล่อยยาให้ช้าลง
• ข้อ ค. (Beeswax): เป็นไขมันไม่ละลายน้ำ ขัดขวางการแตกตัว
• ข้อ ง. (Castor oil): เป็นน้ำมัน ไม่ช่วยในการแตกตัวของยาเม็ด
• ข้อ จ. (Cetyl alcohol): เป็นสารไขมันเพิ่มความแข็งในยาทาผิวหนัง</t>
        </is>
      </c>
      <c r="L137" s="186" t="n"/>
      <c r="M137" s="186" t="inlineStr">
        <is>
          <t>Product Group 6: Solid Dosage Forms</t>
        </is>
      </c>
      <c r="N137" s="186" t="inlineStr">
        <is>
          <t>6.1 Tablet Manufacturing</t>
        </is>
      </c>
      <c r="O137" s="185" t="inlineStr">
        <is>
          <t>Product</t>
        </is>
      </c>
      <c r="P137" s="186" t="inlineStr">
        <is>
          <t>ข้อสอบจริง Product ปี 2561 ข้อ 110</t>
        </is>
      </c>
      <c r="Q137" s="185" t="inlineStr">
        <is>
          <t>ข้อสอบจริง</t>
        </is>
      </c>
      <c r="R137" s="185" t="inlineStr">
        <is>
          <t>2561</t>
        </is>
      </c>
      <c r="S137" s="185" t="n"/>
    </row>
    <row r="138" ht="24" customHeight="1" s="49">
      <c r="A138" s="185" t="n">
        <v>136</v>
      </c>
      <c r="B138" s="186" t="n"/>
      <c r="C138" s="186" t="inlineStr">
        <is>
          <t>สารในข้อใดต่อไปนี้จัดเป็น สารช่วยการไหล (Glidant) ที่เหมาะสมสำหรับนำมาใช้ในสูตรตำรับยาเม็ด Antihistamine tablets เพื่อปรับปรุงการไหลตัวของผงยาลงสู่เบ้าตอก?</t>
        </is>
      </c>
      <c r="D138" s="186" t="n"/>
      <c r="E138" s="186" t="inlineStr">
        <is>
          <t>Colloidal silicon dioxide (Aerosil)</t>
        </is>
      </c>
      <c r="F138" s="186" t="inlineStr">
        <is>
          <t>Croscarmellose sodium</t>
        </is>
      </c>
      <c r="G138" s="186" t="inlineStr">
        <is>
          <t>Povidone (PVP K30)</t>
        </is>
      </c>
      <c r="H138" s="186" t="inlineStr">
        <is>
          <t>Hydroxypropyl methylcellulose</t>
        </is>
      </c>
      <c r="I138" s="186" t="inlineStr">
        <is>
          <t>Sodium starch glycolate</t>
        </is>
      </c>
      <c r="J138" s="185" t="n">
        <v>1</v>
      </c>
      <c r="K138" s="186" t="inlineStr">
        <is>
          <t>✅ คำตอบที่ถูกต้อง: ข้อ ก. Colloidal silicon dioxide (Aerosil)
🎯 ทำไมข้อนี้ถึงถูก:
ข้อ ก. Colloidal silicon dioxide (Aerosil / Cab-O-Sil) ใช้ในปริมาณ 0.1 - 0.5% w/w เป็น Glidant ที่มีประสิทธิภาพสูงที่สุดในการปรับปรุงการไหลของผงยา
🔍 ข้ออื่นผิดเพราะอะไร:
• ข้อ ข. (Croscarmellose sodium): เป็น Superdisintegrant
• ข้อ ค. (PVP K30): เป็นสารช่วยยึดเกาะ (Binder)
• ข้อ ง. (HPMC): เป็น Binder หรือ Film-forming polymer
• ข้อ จ. (Sodium starch glycolate): เป็น Superdisintegrant</t>
        </is>
      </c>
      <c r="L138" s="186" t="n"/>
      <c r="M138" s="186" t="inlineStr">
        <is>
          <t>Product Group 6: Solid Dosage Forms</t>
        </is>
      </c>
      <c r="N138" s="186" t="inlineStr">
        <is>
          <t>6.5 Powders &amp; Granules</t>
        </is>
      </c>
      <c r="O138" s="185" t="inlineStr">
        <is>
          <t>Product</t>
        </is>
      </c>
      <c r="P138" s="186" t="inlineStr">
        <is>
          <t>ข้อสอบจริง Product ปี 2561 ข้อ 111</t>
        </is>
      </c>
      <c r="Q138" s="185" t="inlineStr">
        <is>
          <t>ข้อสอบจริง</t>
        </is>
      </c>
      <c r="R138" s="185" t="inlineStr">
        <is>
          <t>2561</t>
        </is>
      </c>
      <c r="S138" s="185" t="n"/>
    </row>
    <row r="139" ht="24" customHeight="1" s="49">
      <c r="A139" s="185" t="n">
        <v>137</v>
      </c>
      <c r="B139" s="186" t="n"/>
      <c r="C139" s="186" t="inlineStr">
        <is>
          <t>ในกระบวนการผลิตยาเม็ด Ibuprofen film-coated tablets (400 mg) พบข้อบกพร่องที่ฟิล์มเคลือบมีจุดด่างสีหรือสีไม่สม่ำเสมอบนผิวหน้าของเม็ดยา (Spotting / Mottling) ปัญหานี้มีสาเหตุหลักมาจากปัจจัยใด?</t>
        </is>
      </c>
      <c r="D139" s="186" t="n"/>
      <c r="E139" s="186" t="inlineStr">
        <is>
          <t>การกระจายตัวของสารแต่งสีในน้ำยาเคลือบไม่สม่ำเสมอ หรือการเคลื่อนย้ายของสี (Colorant migration) ระหว่างการอบแห้งที่ไม่สม่ำเสมอ</t>
        </is>
      </c>
      <c r="F139" s="186" t="inlineStr">
        <is>
          <t>การใส่สารหล่อลื่น Magnesium stearate ในปริมาณที่น้อยเกินไป</t>
        </is>
      </c>
      <c r="G139" s="186" t="inlineStr">
        <is>
          <t>การใช้อุณหภูมิในการอบแห้งต่ำเกินไปจนฟิล์มไม่แห้งตัว</t>
        </is>
      </c>
      <c r="H139" s="186" t="inlineStr">
        <is>
          <t>การใช้ความเร็วรอบในการหมุนหม้อเคลือบที่สูงเกินไป</t>
        </is>
      </c>
      <c r="I139" s="186" t="inlineStr">
        <is>
          <t>การที่เม็ดยามีความแข็งสูงเกินเกณฑ์มาตรฐาน</t>
        </is>
      </c>
      <c r="J139" s="185" t="n">
        <v>1</v>
      </c>
      <c r="K139" s="186" t="inlineStr">
        <is>
          <t>✅ คำตอบที่ถูกต้อง: ข้อ ก. การกระจายตัวของสารแต่งสีในน้ำยาเคลือบไม่สม่ำเสมอ หรือการเคลื่อนย้ายของสี (Colorant migration) ระหว่างการอบแห้งที่ไม่สม่ำเสมอ
🎯 ทำไมข้อนี้ถึงถูก:
ข้อ ก. Mottling/Spotting เกิดจากการละลายหรือกระจายตัวของเม็ดสี (Color pigments / Dyes) ในน้ำยาเคลือบไม่สมบูรณ์ หรือเกิดปรากฏการณ์ Color migration ระหว่างการระเหยของตัวทำละลายขณะอบแห้ง ทำให้เม็ดสีเคลื่อนตัวมารวมกลุ่มกันเป็นหย่อมๆ แก้ไขโดยการใช้ Aluminum lake pigments แทน Water-soluble dyes และปรับอัตราการพ่นสเปรย์และการอบแห้งให้สม่ำเสมอ
🔍 ข้ออื่นผิดเพราะอะไร:
• ข้อ ข. (สารหล่อลื่นน้อย): เกี่ยวข้องกับปัญหา Sticking/Binding ในการตอกยา ไม่เกี่ยวกับจุดด่างสีบนฟิล์ม
• ข้อ ค. (อุณหภูมิต่ำ): ทำให้ฟิล์มแห้งช้าและเหนียว (Sticking) แต่ไม่ใช่สาเหตุหลักของ Spotting
• ข้อ ง. (หม้อเคลือบหมุนเร็ว): ทำให้เกิดการเสียดสีและขอบเม็ดบิ่น (Chipping)
• ข้อ จ. (เม็ดแข็งสูง): ช่วยให้เม็ดทนต่อแรงกระแทกในหม้อเคลือบได้ดีขึ้น ไม่ได้ทำให้เกิด Spotting</t>
        </is>
      </c>
      <c r="L139" s="186" t="n"/>
      <c r="M139" s="186" t="inlineStr">
        <is>
          <t>Product Group 6: Solid Dosage Forms</t>
        </is>
      </c>
      <c r="N139" s="186" t="inlineStr">
        <is>
          <t>6.2 Tablet Defects</t>
        </is>
      </c>
      <c r="O139" s="185" t="inlineStr">
        <is>
          <t>Product</t>
        </is>
      </c>
      <c r="P139" s="186" t="inlineStr">
        <is>
          <t>ข้อสอบจริง Product ปี 2559 ข้อ 23</t>
        </is>
      </c>
      <c r="Q139" s="185" t="inlineStr">
        <is>
          <t>ข้อสอบจริง</t>
        </is>
      </c>
      <c r="R139" s="185" t="inlineStr">
        <is>
          <t>2559</t>
        </is>
      </c>
      <c r="S139" s="185" t="n"/>
    </row>
    <row r="140" ht="24" customHeight="1" s="49">
      <c r="A140" s="185" t="n">
        <v>138</v>
      </c>
      <c r="B140" s="186" t="n"/>
      <c r="C140" s="186" t="inlineStr">
        <is>
          <t>โรงงานผลิตยาได้ทำการทดสอบการควบคุมคุณภาพยาเม็ดสองรุ่นการผลิต (Lot 1 และ Lot 2) โดยมีข้อกำหนดมาตรฐานน้ำหนักเม็ดเฉลี่ย 400 mg และข้อกำหนดปริมาณตัวยาสำคัญ (Assay) ต้องอยู่ระหว่าง 90.0 - 110.0% of labeled amount ผลการทดสอบพบว่า: Lot 1 ตรวจพบ %Assay = 97.5%, Lot 2 ตรวจพบ %Assay = 96.25% และการทดสอบ Weight Variation ผ่านเกณฑ์ทั้งสอง Lot จงแปลผลการตัดสินคุณภาพของยาทั้งสองรุ่นการผลิต?</t>
        </is>
      </c>
      <c r="D140" s="186" t="n"/>
      <c r="E140" s="186" t="inlineStr">
        <is>
          <t>ทั้ง Lot 1 และ Lot 2 ผ่านเกณฑ์มาตรฐานการยอมรับทั้งสองรุ่นการผลิต</t>
        </is>
      </c>
      <c r="F140" s="186" t="inlineStr">
        <is>
          <t>Lot 1 ผ่านเกณฑ์มาตรฐาน แต่ Lot 2 ไม่ผ่านเกณฑ์มาตรฐาน</t>
        </is>
      </c>
      <c r="G140" s="186" t="inlineStr">
        <is>
          <t>Lot 1 ไม่ผ่านเกณฑ์มาตรฐาน แต่ Lot 2 ผ่านเกณฑ์มาตรฐาน</t>
        </is>
      </c>
      <c r="H140" s="186" t="inlineStr">
        <is>
          <t>ทั้ง Lot 1 และ Lot 2 ไม่ผ่านเกณฑ์มาตรฐานทั้งสองรุ่นการผลิต</t>
        </is>
      </c>
      <c r="I140" s="186" t="inlineStr">
        <is>
          <t>ไม่สามารถตัดสินได้เนื่องจากต้องรอผลการทดสอบ Microbial limit test ก่อน</t>
        </is>
      </c>
      <c r="J140" s="185" t="n">
        <v>1</v>
      </c>
      <c r="K140" s="186" t="inlineStr">
        <is>
          <t>✅ คำตอบที่ถูกต้อง: ข้อ ก. ทั้ง Lot 1 และ Lot 2 ผ่านเกณฑ์มาตรฐานการยอมรับทั้งสองรุ่นการผลิต
🎯 ทำไมข้อนี้ถึงถูก:
เกณฑ์การยอมรับปริมาณตัวยาสำคัญตามข้อกำหนดคือ 90.0 - 110.0% of labeled amount:
• Lot 1: %Assay = 97.5% อยู่ในช่วง 90.0 - 110.0% และน้ำหนักสม่ำเสมอ -&gt; ผ่านเกณฑ์ (Pass)
• Lot 2: %Assay = 96.25% อยู่ในช่วง 90.0 - 110.0% และน้ำหนักสม่ำเสมอ -&gt; ผ่านเกณฑ์ (Pass)
ดังนั้นยาทั้งสอง Lot ถือว่ามีคุณภาพผ่านเกณฑ์มาตรฐานการยอมรับทั้งสองรุ่นการผลิต
🔍 ข้ออื่นผิดเพราะอะไร:
• ข้อ ข.: แปลผลผิดพลาด เนื่องจาก Lot 2 ได้ %Assay = 96.25% ซึ่งยังอยู่ในช่วงเกณฑ์มาตรฐาน 90.0 - 110.0% จึงถือว่าผ่านเกณฑ์
• ข้อ ค.: แปลผลผิดพลาด เนื่องจาก Lot 1 ได้ %Assay = 97.5% ซึ่งอยู่ในช่วงเกณฑ์มาตรฐาน 90.0 - 110.0% จึงผ่านเกณฑ์เช่นกัน
• ข้อ ง.: แปลผลผิดพลาด เนื่องจากผลการตรวจวิเคราะห์ของทั้งสองรุ่นการผลิตล้วนอยู่ในช่วงยอมรับทั้งหมด
• ข้อ จ.: ข้อกำหนดที่โจทย์ระบุคือการตัดสินเกณฑ์ Assay และ Weight variation ซึ่งข้อมูลที่มีเพียงพอต่อการตัดสินปล่อยผ่านได้ทันที</t>
        </is>
      </c>
      <c r="L140" s="186" t="n"/>
      <c r="M140" s="186" t="inlineStr">
        <is>
          <t>Product Group 6: Solid Dosage Forms</t>
        </is>
      </c>
      <c r="N140" s="186" t="inlineStr">
        <is>
          <t>6.1 Tablet Manufacturing</t>
        </is>
      </c>
      <c r="O140" s="185" t="inlineStr">
        <is>
          <t>Product</t>
        </is>
      </c>
      <c r="P140" s="186" t="inlineStr">
        <is>
          <t>ข้อสอบจริง Product ปี 2559 ข้อ 25</t>
        </is>
      </c>
      <c r="Q140" s="185" t="inlineStr">
        <is>
          <t>ข้อสอบจริง</t>
        </is>
      </c>
      <c r="R140" s="185" t="inlineStr">
        <is>
          <t>2559</t>
        </is>
      </c>
      <c r="S140" s="185" t="n"/>
    </row>
    <row r="141" ht="24" customHeight="1" s="49">
      <c r="A141" s="185" t="n">
        <v>139</v>
      </c>
      <c r="B141" s="186" t="n"/>
      <c r="C141" s="186" t="inlineStr">
        <is>
          <t>จากการประเมินผลการตรวจวิเคราะห์คุณภาพยาเม็ดตามเภสัชตำรับสากล หากพบว่าค่าน้ำหนักยาเม็ดเฉลี่ยและค่าการวิเคราะห์หาปริมาณตัวยาสำคัญ (% Assay) ของยารุ่นผลิต Lot 1 (97.5%) และ Lot 2 (96.25%) อยู่ในเกณฑ์ 90.0 - 110.0% ข้อสรุปที่ถูกต้องตามหลักการประกันคุณภาพ (Quality Assurance) คือข้อใด?</t>
        </is>
      </c>
      <c r="D141" s="186" t="n"/>
      <c r="E141" s="186" t="inlineStr">
        <is>
          <t>ผลิตภัณฑ์ยาทั้งสอง Lot มีคุณภาพผ่านเกณฑ์มาตรฐานทางเคมีและกายภาพขั้นต้นตามข้อกำหนด</t>
        </is>
      </c>
      <c r="F141" s="186" t="inlineStr">
        <is>
          <t>Lot 1 ต้องถูกปฏิเสธเนื่องจากมีปริมาณตัวยาสำคัญเบี่ยงเบนจาก 100%</t>
        </is>
      </c>
      <c r="G141" s="186" t="inlineStr">
        <is>
          <t>Lot 2 ต้องถูกปฏิเสธเนื่องจากมีปริมาณตัวยาสำคัญต่ำกว่า 97.0%</t>
        </is>
      </c>
      <c r="H141" s="186" t="inlineStr">
        <is>
          <t>ต้องส่งยาทั้งสอง Lot ไปทำลายทิ้งเนื่องจากไม่ตรงตามเป้าหมาย 100.0%</t>
        </is>
      </c>
      <c r="I141" s="186" t="inlineStr">
        <is>
          <t>ต้องทำการตอกยาใหม่ทั้งหมดเพื่อปรับน้ำหนักให้ตรงเป้าหมาย</t>
        </is>
      </c>
      <c r="J141" s="185" t="n">
        <v>1</v>
      </c>
      <c r="K141" s="186" t="inlineStr">
        <is>
          <t>✅ คำตอบที่ถูกต้อง: ข้อ ก. ผลิตภัณฑ์ยาทั้งสอง Lot มีคุณภาพผ่านเกณฑ์มาตรฐานทางเคมีและกายภาพขั้นต้นตามข้อกำหนด
🎯 ทำไมข้อนี้ถึงถูก:
เนื่องจากค่าการตรวจวิเคราะห์ของ Lot 1 (97.5%) และ Lot 2 (96.25%) อยู่ภายในเกณฑ์มาตรฐาน 90.0 - 110.0% ของปริมาณที่ระบุบนฉลาก จึงถือว่าผลิตภัณฑ์ทั้งสองรุ่นมีคุณภาพผ่านเกณฑ์มาตรฐานความปลอดภัยและประสิทธิภาพตามข้อกำหนดของเภสัชตำรับ
🔍 ข้ออื่นผิดเพราะอะไร:
• ข้อ ข.: เข้าใจผิดเกี่ยวกับเกณฑ์ยอมรับ เพราะเภสัชตำรับสากลอนุญาตให้มีช่วงความเบี่ยงเบนได้ 90.0 - 110.0% ไม่จำเป็นต้องได้ 100.0% พอดี
• ข้อ ค.: เข้าใจผิดเกี่ยวกับเกณฑ์ยอมรับ เนื่องจากเกณฑ์มาตรฐานคือไม่ต่ำกว่า 90.0% ค่า 96.25% จึงผ่านเกณฑ์อย่างสมบูรณ์
• ข้อ ง.: ไม่จำเป็นต้องทำลายทิ้งเนื่องจากผลิตภัณฑ์ยามีคุณภาพผ่านเกณฑ์มาตรฐานความปลอดภัยและประสิทธิภาพตามที่กำหนด
• ข้อ จ.: ยาที่ผ่านเกณฑ์มาตรฐานแล้วสามารถนำไปสู่ขั้นตอนการบรรจุและจำหน่ายได้ตามปกติ ไม่ต้องนำไปตอกใหม่</t>
        </is>
      </c>
      <c r="L141" s="186" t="n"/>
      <c r="M141" s="186" t="inlineStr">
        <is>
          <t>Product Group 6: Solid Dosage Forms</t>
        </is>
      </c>
      <c r="N141" s="186" t="inlineStr">
        <is>
          <t>6.1 Tablet Manufacturing</t>
        </is>
      </c>
      <c r="O141" s="185" t="inlineStr">
        <is>
          <t>Product</t>
        </is>
      </c>
      <c r="P141" s="186" t="inlineStr">
        <is>
          <t>ข้อสอบจริง Product ปี 2559 ข้อ 18</t>
        </is>
      </c>
      <c r="Q141" s="185" t="inlineStr">
        <is>
          <t>ข้อสอบจริง</t>
        </is>
      </c>
      <c r="R141" s="185" t="inlineStr">
        <is>
          <t>2559</t>
        </is>
      </c>
      <c r="S141" s="185" t="n"/>
    </row>
    <row r="142" ht="24" customHeight="1" s="49">
      <c r="A142" s="185" t="n">
        <v>140</v>
      </c>
      <c r="B142" s="186" t="n"/>
      <c r="C142" s="186" t="inlineStr">
        <is>
          <t>ยาต้านไวรัส GPO-vir S 30 มีปัญหาความแปรปรวนของน้ำหนักยาเม็ดในแต่ละหน่วยไม่เท่ากัน (Weight variation) ซึ่งมีสาเหตุมาจากการไหลตัวของผงยาลงสู่เบ้าตอกไม่สม่ำเสมอ ควรเติมสารช่วยชนิดใดเพื่อปรับปรุงการไหลของผงยา?</t>
        </is>
      </c>
      <c r="D142" s="186" t="n"/>
      <c r="E142" s="186" t="inlineStr">
        <is>
          <t>Colloidal silicon dioxide (Aerosil)</t>
        </is>
      </c>
      <c r="F142" s="186" t="inlineStr">
        <is>
          <t>Lactose monohydrate</t>
        </is>
      </c>
      <c r="G142" s="186" t="inlineStr">
        <is>
          <t>Sodium starch glycolate</t>
        </is>
      </c>
      <c r="H142" s="186" t="inlineStr">
        <is>
          <t>Hydroxypropyl methylcellulose</t>
        </is>
      </c>
      <c r="I142" s="186" t="inlineStr">
        <is>
          <t>Polyvinylpyrrolidone</t>
        </is>
      </c>
      <c r="J142" s="185" t="n">
        <v>1</v>
      </c>
      <c r="K142" s="186" t="inlineStr">
        <is>
          <t>✅ คำตอบที่ถูกต้อง: ข้อ ก. Colloidal silicon dioxide (Aerosil)
🎯 ทำไมข้อนี้ถึงถูก:
ข้อ ก. Colloidal silicon dioxide (Aerosil) เป็นสารช่วยการไหล (Glidant) ที่ช่วยลดแรงเสียดทานระหว่างอนุภาคผงยา ทำให้แกรนูลไหลลงสู่เบ้าตอกได้อย่างรวดเร็วและสม่ำเสมอ จึงแก้ปัญหาน้ำหนักเม็ดยาไม่เท่ากันได้อย่างตรงจุด
🔍 ข้ออื่นผิดเพราะอะไร:
• ข้อ ข. (Lactose): เป็น Diluent
• ข้อ ค. (Sodium starch glycolate): เป็น Superdisintegrant
• ข้อ ง. (HPMC): เป็น Binder หรือ Film former
• ข้อ จ. (PVP): เป็น Binder</t>
        </is>
      </c>
      <c r="L142" s="186" t="n"/>
      <c r="M142" s="186" t="inlineStr">
        <is>
          <t>Product Group 6: Solid Dosage Forms</t>
        </is>
      </c>
      <c r="N142" s="186" t="inlineStr">
        <is>
          <t>6.5 Powders &amp; Granules</t>
        </is>
      </c>
      <c r="O142" s="185" t="inlineStr">
        <is>
          <t>Product</t>
        </is>
      </c>
      <c r="P142" s="186" t="inlineStr">
        <is>
          <t>ข้อสอบจริง Product ปี 2559 ข้อ 4</t>
        </is>
      </c>
      <c r="Q142" s="185" t="inlineStr">
        <is>
          <t>ข้อสอบจริง</t>
        </is>
      </c>
      <c r="R142" s="185" t="inlineStr">
        <is>
          <t>2559</t>
        </is>
      </c>
      <c r="S142" s="185" t="n"/>
    </row>
    <row r="143" ht="24" customHeight="1" s="49">
      <c r="A143" s="185" t="n">
        <v>141</v>
      </c>
      <c r="B143" s="186" t="n"/>
      <c r="C143" s="186" t="inlineStr">
        <is>
          <t>จงเรียงลำดับขั้นตอนกระบวนการเคลือบน้ำตาลของยาเม็ด (Sugar coating process) ตามลำดับที่ถูกต้องตั้งแต่เริ่มต้นจนเสร็จสิ้น?</t>
        </is>
      </c>
      <c r="D143" s="186" t="n"/>
      <c r="E143" s="186" t="inlineStr">
        <is>
          <t>Sealing -&gt; Subcoating -&gt; Grossing (Smoothing) -&gt; Color coating -&gt; Polishing</t>
        </is>
      </c>
      <c r="F143" s="186" t="inlineStr">
        <is>
          <t>Subcoating -&gt; Sealing -&gt; Grossing -&gt; Color coating -&gt; Polishing</t>
        </is>
      </c>
      <c r="G143" s="186" t="inlineStr">
        <is>
          <t>Sealing -&gt; Subcoating -&gt; Color coating -&gt; Grossing -&gt; Polishing</t>
        </is>
      </c>
      <c r="H143" s="186" t="inlineStr">
        <is>
          <t>Grossing -&gt; Sealing -&gt; Subcoating -&gt; Color coating -&gt; Polishing</t>
        </is>
      </c>
      <c r="I143" s="186" t="inlineStr">
        <is>
          <t>Sealing -&gt; Grossing -&gt; Subcoating -&gt; Polishing -&gt; Color coating</t>
        </is>
      </c>
      <c r="J143" s="185" t="n">
        <v>1</v>
      </c>
      <c r="K143" s="186" t="inlineStr">
        <is>
          <t>✅ คำตอบที่ถูกต้อง: ข้อ ก. Sealing -&gt; Subcoating -&gt; Grossing (Smoothing) -&gt; Color coating -&gt; Polishing
🎯 ทำไมข้อนี้ถึงถูก:
ลำดับขั้นตอนที่ถูกต้องของกระบวนการเคลือบน้ำตาลคือ: 1) Sealing: เคลือบสารกันความชื้น (เช่น Shellac หรือ Zein) เพื่อป้องกันน้ำเชื่อมซึมเข้าแกนยา 2) Subcoating: เคลือบสร้างความหนาและลบเหลี่ยมขอบเม็ดให้โค้งมน 3) Grossing / Smoothing: เคลือบน้ำเชื่อมปรับผิวหน้าให้เรียบเนียน 4) Color coating: เคลือบน้ำเชื่อมผสมสารแต่งสี 5) Polishing: ขัดเงาผิวเม็ดด้วยขี้ผึ้ง
🔍 ข้ออื่นผิดเพราะอะไร:
• ข้อ ข.: ผิดลำดับ เนื่องจากต้องทำ Sealing เพื่อกันความชื้นเข้าแกนเม็ดยาก่อน จึงจะทำการเคลือบเพิ่มความหนา (Subcoating) ได้
• ข้อ ค.: ผิดลำดับ เนื่องจากการเคลือบสี (Color coating) ต้องทำหลังจากปรับผิวหน้าเม็ดยาให้เรียบเนียน (Grossing/Smoothing) แล้วเท่านั้น
• ข้อ ง.: ผิดลำดับ เนื่องจากการปรับผิวเรียบ (Grossing) เป็นขั้นตอนกลาง ไม่สามารถทำก่อนการซีลกันชื้นและการพอกขนาดเม็ดได้
• ข้อ จ.: ผิดลำดับ เนื่องจากการขัดเงา (Polishing) ต้องเป็นขั้นตอนสุดท้ายสุดหลังจากชั้นสีแห้งสนิทดีแล้ว</t>
        </is>
      </c>
      <c r="L143" s="186" t="n"/>
      <c r="M143" s="186" t="inlineStr">
        <is>
          <t>Product Group 6: Solid Dosage Forms</t>
        </is>
      </c>
      <c r="N143" s="186" t="inlineStr">
        <is>
          <t>6.3 Tablet Coating</t>
        </is>
      </c>
      <c r="O143" s="185" t="inlineStr">
        <is>
          <t>Product</t>
        </is>
      </c>
      <c r="P143" s="186" t="inlineStr">
        <is>
          <t>ข้อสอบจริง Product ปี 2559 ข้อ 10</t>
        </is>
      </c>
      <c r="Q143" s="185" t="inlineStr">
        <is>
          <t>ข้อสอบจริง</t>
        </is>
      </c>
      <c r="R143" s="185" t="inlineStr">
        <is>
          <t>2559</t>
        </is>
      </c>
      <c r="S143" s="185" t="n"/>
    </row>
    <row r="144" ht="24" customHeight="1" s="49">
      <c r="A144" s="185" t="n">
        <v>142</v>
      </c>
      <c r="B144" s="186" t="n"/>
      <c r="C144" s="186" t="inlineStr">
        <is>
          <t>ตามเภสัชตำรับ (Pharmacopoeia Monograph) การหาปริมาณสารสำคัญ (Assay) ของยาเม็ดแอสไพริน (Aspirin tablets) ใช้วิธีการไทเทรตแบบใด</t>
        </is>
      </c>
      <c r="D144" s="186" t="n"/>
      <c r="E144" s="186" t="inlineStr">
        <is>
          <t>Residual (Back) acid-base titration</t>
        </is>
      </c>
      <c r="F144" s="186" t="inlineStr">
        <is>
          <t>Direct acid-base titration</t>
        </is>
      </c>
      <c r="G144" s="186" t="inlineStr">
        <is>
          <t>Complexometric titration</t>
        </is>
      </c>
      <c r="H144" s="186" t="inlineStr">
        <is>
          <t>Precipitation titration</t>
        </is>
      </c>
      <c r="I144" s="186" t="inlineStr">
        <is>
          <t>Non-aqueous acid-base titration</t>
        </is>
      </c>
      <c r="J144" s="185" t="n">
        <v>1</v>
      </c>
      <c r="K144" s="186" t="inlineStr">
        <is>
          <t>✅ คำตอบที่ถูกต้อง: ข้อ ก. Residual (Back) acid-base titration
🎯 ทำไมข้อนี้ถึงถูก:
การตรวจวิเคราะห์หาปริมาณของ Aspirin ตามตำรับ USP/BP ใช้วิธี Residual (Back) Titration โดยเติมสารละลาย Sodium hydroxide (NaOH) มาตรฐานในปริมาณที่มากเกินพอ (Excess) แล้วนำไปให้ความร้อนเพื่อเกิดปฏิกิริยา Saponification ไฮโดรไลซ์หมู่ Ester ของ Aspirin ให้กลายเป็น Salicylate และ Acetate จากนั้นจึงนำเบส NaOH ส่วนที่เหลือเกินมาไทเทรตย้อนกลับด้วยสารละลายกรดมาตรฐาน Sulfuric acid (H2SO4) หรือ HCl โดยใช้ Phenolphthalein เป็นอินดิเคเตอร์
🔍 ข้ออื่นผิดเพราะอะไร:
• ข้อ ข. (Direct acid-base titration): ใช้ได้เฉพาะกับ Aspirin บริสุทธิ์ที่ไม่ผ่านการเก็บนาน เพราะหากเกิด hydrolysis บางส่วนจะทำให้ผลคลาดเคลื่อน
• ข้อ ค. (Complexometric): ใช้สำหรับการหาปริมาณโลหะ เช่น Ca2+, Mg2+, Zn2+ ด้วย EDTA
• ข้อ ง. (Precipitation titration): เช่น Fajans, Volhard หรือ Mohr method สำหรับหาไอออน Halide
• ข้อ จ. (Non-aqueous): ใช้สำหรับวิเคราะห์สารที่เป็นเบสอ่อนหรือกรดอ่อนมากๆ ที่ไม่แตกตัวในน้ำ</t>
        </is>
      </c>
      <c r="L144" s="186" t="n"/>
      <c r="M144" s="186" t="inlineStr">
        <is>
          <t>Product Group 6: Solid Dosage Forms</t>
        </is>
      </c>
      <c r="N144" s="186" t="inlineStr">
        <is>
          <t>6.1 Tablet Manufacturing</t>
        </is>
      </c>
      <c r="O144" s="185" t="inlineStr">
        <is>
          <t>Product</t>
        </is>
      </c>
      <c r="P144" s="186" t="inlineStr">
        <is>
          <t>PLE-CC1 ปี 2566 Day 1 ข้อ 23</t>
        </is>
      </c>
      <c r="Q144" s="185" t="inlineStr">
        <is>
          <t>ข้อสอบจริง</t>
        </is>
      </c>
      <c r="R144" s="185" t="inlineStr">
        <is>
          <t>2566</t>
        </is>
      </c>
      <c r="S144" s="185" t="n"/>
    </row>
    <row r="145" ht="24" customHeight="1" s="49">
      <c r="A145" s="185" t="n">
        <v>143</v>
      </c>
      <c r="B145" s="186" t="inlineStr">
        <is>
          <t>การทดสอบการละลาย (Dissolution test) ของยาเม็ด Warfarin ขนาด 5 mg ตามเภสัชตำรับ USP กำหนดค่า Q = 80% ที่เวลา 30 นาที ผลการทดสอบขั้นที่ 1 (Stage 1: n = 6) พบปริมาณยาที่ละลายได้ในแต่ละเม็ด ได้แก่ N1 = 4.5 mg, N2 = 4.5 mg, N3 = 5.25 mg, N4 = 4.75 mg, N5 = 5.25 mg และ N6 = 4.0 mg</t>
        </is>
      </c>
      <c r="C145" s="186" t="inlineStr">
        <is>
          <t>จากข้อมูลผลการทดสอบข้างต้น จะสรุปผลการประเมินการละลายในขั้น S1 ได้อย่างไร</t>
        </is>
      </c>
      <c r="D145" s="186" t="n"/>
      <c r="E145" s="186" t="inlineStr">
        <is>
          <t>ผ่านเกณฑ์ S1 เนื่องจากค่าเฉลี่ยของทั้ง 6 เม็ดมากกว่าเกณฑ์ Q</t>
        </is>
      </c>
      <c r="F145" s="186" t="inlineStr">
        <is>
          <t>ไม่ผ่านเกณฑ์ S1 เนื่องจากมี 1 เม็ด (N6 = 4.0 mg) ที่ละลายได้น้อยกว่า Q + 5% (4.25 mg)</t>
        </is>
      </c>
      <c r="G145" s="186" t="inlineStr">
        <is>
          <t>ไม่ผ่านเกณฑ์ S1 เนื่องจากมี 4 เม็ดที่ละลายได้น้อยกว่า Q + 5%</t>
        </is>
      </c>
      <c r="H145" s="186" t="inlineStr">
        <is>
          <t>ผ่านเกณฑ์ S1 แต่ต้องทำการทดสอบซ้ำอีกครั้งเพื่อยืนยันความแม่นยำ</t>
        </is>
      </c>
      <c r="I145" s="186" t="inlineStr">
        <is>
          <t>ไม่ผ่านเกณฑ์ S1 และถูกตัดสินไม่ผ่านทันทีโดยไม่อนุญาตให้ทดสอบต่อในขั้น S2</t>
        </is>
      </c>
      <c r="J145" s="185" t="n">
        <v>2</v>
      </c>
      <c r="K145" s="186" t="inlineStr">
        <is>
          <t>✅ คำตอบที่ถูกต้อง: ข้อ ข. ไม่ผ่านเกณฑ์ S1 เนื่องจากมี 1 เม็ด (N6 = 4.0 mg) ที่ละลายได้น้อยกว่า Q + 5% (4.25 mg)
🎯 ทำไมข้อนี้ถึงถูก:
ตามเกณฑ์มาตรฐาน USP &lt;711&gt; Dissolution สำหรับยาออกฤทธิ์ทันที ในขั้นที่ 1 (Stage 1: n = 6 เม็ด) กำหนดว่า แต่ละหน่วยต้องละลายได้ไม่น้อยกว่า Q + 5% (Each unit is not less than Q + 5%)
ขนาดยา 5 mg เมื่อกำหนด Q = 80% ดังนั้นเกณฑ์ผ่านขั้น S1 คือ 85% ของฉลาก คิดเป็น 5 mg × 85% = 4.25 mg
ผลการทดสอบพบว่าเม็ด N6 ละลายได้ 4.0 mg (80.0%) ซึ่งน้อยกว่า 4.25 mg จึงไม่ผ่านเกณฑ์ S1 และต้องทดสอบต่อในขั้นที่ 2 (Stage S2) โดยสุ่มตัวอย่างเพิ่มอีก 6 เม็ด [RECONSTRUCTED: ปรับแต่งและเติมเต็มบริบทโจทย์และตัวเลือกเพื่อความสมบูรณ์]
🔍 ข้ออื่นผิดเพราะอะไร:
• ข้อ ก.: แปลผลผิดพลาด เกณฑ์ S1 กำหนดให้พิจารณาทีละหน่วย (Each unit) ไม่ได้พิจารณาจากค่าเฉลี่ยรวม
• ข้อ ค.: แปลผลผิดพลาด เนื่องจากมีเม็ดที่ไม่ถึง 4.25 mg เพียง 1 เม็ด (N6 = 4.0 mg) เท่านั้น เม็ดอื่นล้วนได้ตั้งแต่ 4.5 mg ขึ้นไป
• ข้อ ง.: แปลผลผิดพลาด เมื่อมีหน่วยที่ไม่ผ่านเกณฑ์ จะต้องทดสอบต่อในขั้น S2 ตามขั้นตอนของเภสัชตำรับ
• ข้อ จ.: แปลผลผิดพลาด เภสัชตำรับอนุญาตให้ทดสอบต่อในขั้น S2 ได้ โดยใช้ตัวอย่างเพิ่มอีก 6 เม็ด</t>
        </is>
      </c>
      <c r="L145" s="186" t="n"/>
      <c r="M145" s="186" t="inlineStr">
        <is>
          <t>Product Group 6: Solid Dosage Forms</t>
        </is>
      </c>
      <c r="N145" s="186" t="inlineStr">
        <is>
          <t>6.1 Tablet Manufacturing</t>
        </is>
      </c>
      <c r="O145" s="185" t="inlineStr">
        <is>
          <t>Product</t>
        </is>
      </c>
      <c r="P145" s="186" t="inlineStr">
        <is>
          <t>ข้อ 1 (PLE_CC1_2555 Day 1.md)</t>
        </is>
      </c>
      <c r="Q145" s="185" t="inlineStr">
        <is>
          <t>ข้อสอบจริง</t>
        </is>
      </c>
      <c r="R145" s="185" t="inlineStr">
        <is>
          <t>2555</t>
        </is>
      </c>
      <c r="S145" s="185" t="n"/>
    </row>
    <row r="146" ht="24" customHeight="1" s="49">
      <c r="A146" s="185" t="n">
        <v>144</v>
      </c>
      <c r="B146" s="186" t="inlineStr">
        <is>
          <t>[]
จากสูตรตำรับนี้
Rx. AAA 300 mg
Lactose 500 mg
Corn starch 10%</t>
        </is>
      </c>
      <c r="C146" s="186" t="inlineStr">
        <is>
          <t>ถ้าตำรับยาเม็ดที่ได้แตกตัวไม่ดีจะแก้ไขอย่างไร</t>
        </is>
      </c>
      <c r="D146" s="186" t="n"/>
      <c r="E146" s="186" t="inlineStr">
        <is>
          <t>เปลี่ยน lactose เป็น sodium starch glycolate</t>
        </is>
      </c>
      <c r="F146" s="186" t="inlineStr">
        <is>
          <t>เปลี่ยน lactose เป็น cross carmellose Na</t>
        </is>
      </c>
      <c r="G146" s="186" t="inlineStr">
        <is>
          <t>เปลี่ยน corn starch เป็น sodium starch glycolate</t>
        </is>
      </c>
      <c r="H146" s="186" t="inlineStr">
        <is>
          <t>เปลี่ยน corn starch เป็น cross carmellose Na</t>
        </is>
      </c>
      <c r="I146" s="186" t="inlineStr">
        <is>
          <t>เปลี่ยน corn starch เป็น PVP</t>
        </is>
      </c>
      <c r="J146" s="185" t="n">
        <v>3</v>
      </c>
      <c r="K146" s="186" t="inlineStr">
        <is>
          <t>✅ คำตอบที่ถูกต้อง: ข้อ ค. เปลี่ยน corn starch เป็น sodium starch glycolate
🎯 ทำไมข้อนี้ถึงถูก:
Sodium starch glycolate (SSG หรือ Primojel) เป็น Superdisintegrant ที่มีประสิทธิภาพสูง ออกฤทธิ์โดยการดูดซับน้ำเข้าสู่รูพรุนอย่างรวดเร็วและพองตัว (Rapid swelling) ขึ้นหลายเท่าตัวโดยไม่เกิดเจลหนืด ช่วยให้เม็ดยาแตกตัวได้เร็วกว่า Corn starch แบบดั้งเดิมอย่างมาก
🔍 ข้ออื่นผิดเพราะอะไร:
• ข้อ ก. (เปลี่ยน lactose เป็น sodium starch glycolate): Lactose ทำหน้าที่เป็น diluent/filler การนำ SSG มาแทนจะทำให้สูตรตำรับเสียมวลหลักและมีสัดส่วนสารช่วยแตกตัวสูงเกินไป
• ข้อ ข. (เปลี่ยน lactose เป็น cross carmellose Na): การตัด diluent หลักออกจะทำให้มวลรวมของเม็ดยาไม่เพียงพอต่อการตอกอัด
• ข้อ ง. (เปลี่ยน corn starch เป็น cross carmellose Na): แม้ Croscarmellose Na จะเป็น superdisintegrant แต่ตามตัวเลือกที่กำหนดในคีย์เฉลยคือการเปลี่ยนเป็น sodium starch glycolate
• ข้อ จ. (เปลี่ยน corn starch เป็น PVP): Polyvinylpyrrolidone (PVP) ทำหน้าที่เป็น binder สารยึดเกาะ หากเติมแทน disintegrant จะยิ่งทำให้เม็ดยาเหนียวแน่นและแตกตัวช้าลง</t>
        </is>
      </c>
      <c r="L146" s="186" t="n"/>
      <c r="M146" s="186" t="inlineStr">
        <is>
          <t>Product Group 6: Solid Dosage Forms</t>
        </is>
      </c>
      <c r="N146" s="186" t="inlineStr">
        <is>
          <t>6.1 Tablet Manufacturing</t>
        </is>
      </c>
      <c r="O146" s="185" t="inlineStr">
        <is>
          <t>Product</t>
        </is>
      </c>
      <c r="P146" s="186" t="inlineStr">
        <is>
          <t>[SOURCE: Pharma Plus เล่มม่วง 2 - ข้อสอบย้อนหลังปี 2558 วันที่ 1 ข้อ 9]</t>
        </is>
      </c>
      <c r="Q146" s="185" t="inlineStr">
        <is>
          <t>ข้อสอบจริง</t>
        </is>
      </c>
      <c r="R146" s="185" t="inlineStr">
        <is>
          <t>2558</t>
        </is>
      </c>
      <c r="S146" s="185" t="n"/>
    </row>
    <row r="147" ht="24" customHeight="1" s="49">
      <c r="A147" s="185" t="n">
        <v>145</v>
      </c>
      <c r="B147" s="186" t="n"/>
      <c r="C147" s="186" t="inlineStr">
        <is>
          <t>ยาเม็ด A เมื่อเคลือบฟิล์มแล้วเกิดฟิล์มฉีกขาดออกจากกัน (peeling) จะแก้ปัญหาอย่างไร</t>
        </is>
      </c>
      <c r="D147" s="186" t="n"/>
      <c r="E147" s="186" t="inlineStr">
        <is>
          <t>spray น้ำยาเคลือบให้ช้าลง</t>
        </is>
      </c>
      <c r="F147" s="186" t="inlineStr">
        <is>
          <t>ลดปริมาณ polymer ของตำรับ</t>
        </is>
      </c>
      <c r="G147" s="186" t="inlineStr">
        <is>
          <t>เติม talcum ไปในตำรับเคลือบฟิล์ม</t>
        </is>
      </c>
      <c r="H147" s="186" t="inlineStr">
        <is>
          <t>เติม PEG ไปในตำรับเคลือบฟิล์ม</t>
        </is>
      </c>
      <c r="I147" s="186" t="inlineStr">
        <is>
          <t>ลดระยะทางระหว่างหัวสเปรย์กับเม็ดยา</t>
        </is>
      </c>
      <c r="J147" s="185" t="n">
        <v>4</v>
      </c>
      <c r="K147" s="186" t="inlineStr">
        <is>
          <t>✅ คำตอบที่ถูกต้อง: ข้อ ง. เติม PEG ไปในตำรับเคลือบฟิล์ม
🎯 ทำไมข้อนี้ถึงถูก:
ปัญหาฟิล์มลอกหรือฉีกขาดออกจากกัน (Peeling) เกิดจากความเค้นภายในแผ่นฟิล์ม (Internal stress) สูง และฟิล์มมีความเปราะ ขาดความยืดหยุ่น การเติมสารเพิ่มความยืดหยุ่น (Plasticizer เช่น Polyethylene glycol: PEG) จะช่วยแทรกตัวระหว่างสายโซ่พอลิเมอร์ ลดอุณหภูมิ Tg เพิ่มความยืดหยุ่นและการยึดเกาะกับผิวเม็ดยา ป้องกันการลอกล่อน
🔍 ข้ออื่นผิดเพราะอะไร:
• ข้อ ก. (spray น้ำยาเคลือบให้ช้าลง): การสเปรย์ช้าเกินไปอาจทำให้ละอองฟิล์มแห้งก่อนตกถึงผิวเม็ด เกิดปัญหาผิวส้ม (Orange peel) หรือเม็ดยาเคลือบด้าน
• ข้อ ข. (ลดปริมาณ polymer ของตำรับ): การลดพอลิเมอร์จะทำให้ความหนาและความแข็งแรงเชิงกลของฟิล์มลดลง ไม่ได้แก้ปัญหาความเปราะ
• ข้อ ค. (เติม talcum ไปในตำรับเคลือบฟิล์ม): Talcum เป็น anti-adherent และ opacifying extender หากเติมมากเกินไปจะทำให้ฟิล์มเปราะและลดแรงยึดเกาะ
• ข้อ จ. (ลดระยะทางระหว่างหัวสเปรย์กับเม็ดยา): การลดระยะทางมากเกินไปจะทำให้เม็ดยาเปียกแฉะเกินไป (Over-wetting) และเกิดปัญหา sticking/picking</t>
        </is>
      </c>
      <c r="L147" s="186" t="n"/>
      <c r="M147" s="186" t="inlineStr">
        <is>
          <t>Product Group 6: Solid Dosage Forms</t>
        </is>
      </c>
      <c r="N147" s="186" t="inlineStr">
        <is>
          <t>6.3 Tablet Coating</t>
        </is>
      </c>
      <c r="O147" s="185" t="inlineStr">
        <is>
          <t>Product</t>
        </is>
      </c>
      <c r="P147" s="186" t="inlineStr">
        <is>
          <t>[SOURCE: Pharma Plus เล่มม่วง 2 - ข้อสอบย้อนหลังปี 2558 วันที่ 1 ข้อ 27]</t>
        </is>
      </c>
      <c r="Q147" s="185" t="inlineStr">
        <is>
          <t>ข้อสอบจริง</t>
        </is>
      </c>
      <c r="R147" s="185" t="inlineStr">
        <is>
          <t>2558</t>
        </is>
      </c>
      <c r="S147" s="185" t="n"/>
    </row>
    <row r="148" ht="24" customHeight="1" s="49">
      <c r="A148" s="185" t="n">
        <v>146</v>
      </c>
      <c r="B148" s="186" t="inlineStr">
        <is>
          <t>[]
Theophylline SR มีส่วนประกอบดังนี้ theophylline, lactose monohydrate, HPMC, PVP K30, magnesium stearate, isopropyl alcohol</t>
        </is>
      </c>
      <c r="C148" s="186" t="inlineStr">
        <is>
          <t>สารใดเป็นสารก่อ matrix</t>
        </is>
      </c>
      <c r="D148" s="186" t="n"/>
      <c r="E148" s="186" t="inlineStr">
        <is>
          <t>Lactose monohydrate</t>
        </is>
      </c>
      <c r="F148" s="186" t="inlineStr">
        <is>
          <t>HPMC</t>
        </is>
      </c>
      <c r="G148" s="186" t="inlineStr">
        <is>
          <t>PVP K30</t>
        </is>
      </c>
      <c r="H148" s="186" t="inlineStr">
        <is>
          <t>Magnesium stearate</t>
        </is>
      </c>
      <c r="I148" s="186" t="inlineStr">
        <is>
          <t>Isopropyl alcohol</t>
        </is>
      </c>
      <c r="J148" s="185" t="n">
        <v>2</v>
      </c>
      <c r="K148" s="186" t="inlineStr">
        <is>
          <t>✅ คำตอบที่ถูกต้อง: ข้อ ข. HPMC
🎯 ทำไมข้อนี้ถึงถูก:
Hydroxypropyl methylcellulose (HPMC) เป็น hydrophilic polymer มาตรฐานที่ใช้เป็นสารก่อเมทริกซ์ (Hydrophilic matrix former) สำหรับยาเม็ดออกฤทธิ์เนิ่น เมื่อสัมผัสกับน้ำทางเดินอาหารจะพองตัวเกิดเป็นชั้นเจลหนืด (Viscous gel layer) ควบคุมอัตราการแพร่และการปลดปล่อยตัวยา Theophylline ออกมาอย่างช้าๆ
🔍 ข้ออื่นผิดเพราะอะไร:
• ข้อ ก. (Lactose monohydrate): ทำหน้าที่เป็น soluble diluent / channelling agent ช่วยให้เมทริกซ์เกิดรูพรุน แต่ไม่ได้เป็นโครงสร้างเมทริกซ์
• ข้อ ค. (PVP K30): ทำหน้าที่เป็น binder สารยึดเกาะในการเตรียมแกรนูล
• ข้อ ง. (Magnesium stearate): ทำหน้าที่เป็น lubricant สารหล่อลื่นป้องกันการติดสาก
• ข้อ จ. (Isopropyl alcohol): ทำหน้าที่เป็น granulating solvent ตัวทำละลายระเหยง่ายในการเตรียมแกรนูลเปียก</t>
        </is>
      </c>
      <c r="L148" s="186" t="n"/>
      <c r="M148" s="186" t="inlineStr">
        <is>
          <t>Product Group 6: Solid Dosage Forms</t>
        </is>
      </c>
      <c r="N148" s="186" t="inlineStr">
        <is>
          <t>6.1 Tablet Manufacturing</t>
        </is>
      </c>
      <c r="O148" s="185" t="inlineStr">
        <is>
          <t>Product</t>
        </is>
      </c>
      <c r="P148" s="186" t="inlineStr">
        <is>
          <t>[SOURCE: Pharma Plus เล่มม่วง 2 - ข้อสอบย้อนหลังปี 2558 วันที่ 1 ข้อ 33]</t>
        </is>
      </c>
      <c r="Q148" s="185" t="inlineStr">
        <is>
          <t>ข้อสอบจริง</t>
        </is>
      </c>
      <c r="R148" s="185" t="inlineStr">
        <is>
          <t>2558</t>
        </is>
      </c>
      <c r="S148" s="185" t="n"/>
    </row>
    <row r="149" ht="24" customHeight="1" s="49">
      <c r="A149" s="185" t="n">
        <v>147</v>
      </c>
      <c r="B149" s="186" t="n"/>
      <c r="C149" s="186" t="inlineStr">
        <is>
          <t>อนุภาคของ inhaled powder ควรเป็นเท่าใด</t>
        </is>
      </c>
      <c r="D149" s="186" t="n"/>
      <c r="E149" s="186" t="inlineStr">
        <is>
          <t>&gt; 10 micron</t>
        </is>
      </c>
      <c r="F149" s="186" t="inlineStr">
        <is>
          <t>6-10 micron</t>
        </is>
      </c>
      <c r="G149" s="186" t="inlineStr">
        <is>
          <t>1-6 micron</t>
        </is>
      </c>
      <c r="H149" s="186" t="inlineStr">
        <is>
          <t>0.1 - 1 micron</t>
        </is>
      </c>
      <c r="I149" s="186" t="inlineStr">
        <is>
          <t>0.1 - 0.5 micron</t>
        </is>
      </c>
      <c r="J149" s="185" t="n">
        <v>3</v>
      </c>
      <c r="K149" s="186" t="inlineStr">
        <is>
          <t>✅ คำตอบที่ถูกต้อง: ข้อ ค. 1-6 micron
🎯 ทำไมข้อนี้ถึงถูก:
ขนาดอนุภาคที่เหมาะสมสำหรับยาผงสูดพ่น (Inhaled powder / DPI) เพื่อให้เข้าถึงหลอดลมฝอยส่วนปลายและถุงลมปอด (Respirable fraction) ต้องมีขนาด Aerodynamic diameter อยู่ในช่วง 1 ถึง 5 หรือ 1 ถึง 6 ไมครอน ($\mu\text{m}$) ซึ่งเป็นช่วงที่เกิดการตกสะสมด้วยกลไกการตกตะกอนตามแรงโน้มถ่วง (Sedimentation) ได้ดีที่สุด
🔍 ข้ออื่นผิดเพราะอะไร:
• ข้อ ก. (&gt; 10 micron): อนุภาคขนาดใหญ่จะเกิดแรงเฉื่อยชนติดอยู่ที่ช่องปากและลำคอ (Oropharyngeal deposition) ไม่เข้าสู่ปอด
• ข้อ ข. (6-10 micron): ส่วนใหญ่จะตกค้างอยู่ที่หลอดลมใหญ่ (Tracheobronchial tree) ไม่ถึงถุงลมปอด
• ข้อ ง. (0.1 - 1 micron): อนุภาคขนาดต่ำกว่า 1 ไมครอนจะแขวนลอยในอากาศและถูกหายใจออกทิ้งไป (Exhaled out) โดยไม่ตกสะสมในปอด
• ข้อ จ. (0.1 - 0.5 micron): ขนาดเล็กเกินไปจนเกิด Brown motion และถูกหายใจออกทิ้งไปโดยไม่จับกับเยื่อบุผิว</t>
        </is>
      </c>
      <c r="L149" s="186" t="n"/>
      <c r="M149" s="186" t="inlineStr">
        <is>
          <t>Product Group 6: Solid Dosage Forms</t>
        </is>
      </c>
      <c r="N149" s="186" t="inlineStr">
        <is>
          <t>6.5 Powders &amp; Granules</t>
        </is>
      </c>
      <c r="O149" s="185" t="inlineStr">
        <is>
          <t>Product</t>
        </is>
      </c>
      <c r="P149" s="186" t="inlineStr">
        <is>
          <t>[SOURCE: Pharma Plus เล่มม่วง 2 - ข้อสอบย้อนหลังปี 2558 วันที่ 1 ข้อ 34]</t>
        </is>
      </c>
      <c r="Q149" s="185" t="inlineStr">
        <is>
          <t>ข้อสอบจริง</t>
        </is>
      </c>
      <c r="R149" s="185" t="inlineStr">
        <is>
          <t>2558</t>
        </is>
      </c>
      <c r="S149" s="185" t="n"/>
    </row>
    <row r="150" ht="24" customHeight="1" s="49">
      <c r="A150" s="185" t="n">
        <v>148</v>
      </c>
      <c r="B150" s="186" t="n"/>
      <c r="C150" s="186" t="inlineStr">
        <is>
          <t>ข้อใดถูกต้องเกี่ยวกับ MDI</t>
        </is>
      </c>
      <c r="D150" s="186" t="n"/>
      <c r="E150" s="186" t="inlineStr">
        <is>
          <t>ไม่จำเป็นต้องใช้ propellant</t>
        </is>
      </c>
      <c r="F150" s="186" t="inlineStr">
        <is>
          <t>กำจัดโดยการเผา</t>
        </is>
      </c>
      <c r="G150" s="186" t="inlineStr">
        <is>
          <t>การสูดพ่นไม่ต้องสัมพันธ์กับการกดกระบอกยา</t>
        </is>
      </c>
      <c r="H150" s="186" t="inlineStr">
        <is>
          <t>มี valve ควบคุมการปิดเปิด</t>
        </is>
      </c>
      <c r="I150" s="186" t="inlineStr">
        <is>
          <t>ใช้ lactose เป็น carrier</t>
        </is>
      </c>
      <c r="J150" s="185" t="n">
        <v>4</v>
      </c>
      <c r="K150" s="186" t="inlineStr">
        <is>
          <t>✅ คำตอบที่ถูกต้อง: ข้อ ง. มี valve ควบคุมการปิดเปิด
🎯 ทำไมข้อนี้ถึงถูก:
Metered-Dose Inhaler (MDI) มีส่วนประกอบสำคัญคือ Metering valve (วาล์ววัดขนาด) ที่ทำหน้าที่ควบคุมการปลดปล่อยปริมาตรยาและสารขับดัน (Propellant) ให้พ่นออกมาในปริมาณที่แน่นอนและคงที่สม่ำเสมอในแต่ละครั้งที่กดกระบอกยา
🔍 ข้ออื่นผิดเพราะอะไร:
• ข้อ ก. (ไม่จำเป็นต้องใช้ propellant): MDI จำเป็นต้องใช้สารขับดัน (Propellant เช่น HFA: Hydrofluoroalkane) เพื่อสร้างแรงดันพ่นละอองยาออกมา
• ข้อ ข. (กำจัดโดยการเผา): ห้ามนำกระบอกยา MDI ไปเผาไฟเด็ดขาดเนื่องจากมีแรงดันภายในสูง อาจทำให้เกิดการระเบิดรุนแรง
• ข้อ ค. (การสูดพ่นไม่ต้องสัมพันธ์กับการกดกระบอกยา): MDI ต้องอาศัยเทคนิค Hand-breath coordination (การสูดลมหายใจเข้าช้าๆ พร้อมกับการกดกระบอกยา) มิฉะนั้นยาจะไม่เข้าสู่ปอด
• ข้อ จ. (ใช้ lactose เป็น carrier): Lactose carrier เป็นเทคนิคเฉพาะของยาผงสูดพ่น Dry Powder Inhaler (DPI) ไม่ใช่ MDI</t>
        </is>
      </c>
      <c r="L150" s="186" t="n"/>
      <c r="M150" s="186" t="inlineStr">
        <is>
          <t>Product Group 6: Solid Dosage Forms</t>
        </is>
      </c>
      <c r="N150" s="186" t="inlineStr">
        <is>
          <t>6.1 Tablet Manufacturing</t>
        </is>
      </c>
      <c r="O150" s="185" t="inlineStr">
        <is>
          <t>Product</t>
        </is>
      </c>
      <c r="P150" s="186" t="inlineStr">
        <is>
          <t>[SOURCE: Pharma Plus เล่มม่วง 2 - ข้อสอบย้อนหลังปี 2558 วันที่ 1 ข้อ 36]</t>
        </is>
      </c>
      <c r="Q150" s="185" t="inlineStr">
        <is>
          <t>ข้อสอบจริง</t>
        </is>
      </c>
      <c r="R150" s="185" t="inlineStr">
        <is>
          <t>2558</t>
        </is>
      </c>
      <c r="S150" s="185" t="n"/>
    </row>
    <row r="151" ht="24" customHeight="1" s="49">
      <c r="A151" s="185" t="n">
        <v>149</v>
      </c>
      <c r="B151" s="186" t="inlineStr">
        <is>
          <t>กรณีศึกษา: การควบคุมคุณภาพและการตั้งตำรับยาเม็ด Calcium Carbonate (CaCO3) ขนาด 1,000 mg สำหรับใช้เป็น phosphate binder ในผู้ป่วยโรคไตวายเรื้อรัง (CKD)</t>
        </is>
      </c>
      <c r="C151" s="186" t="inlineStr">
        <is>
          <t>ข้อใดเป็นการทดสอบ uniformity of dosage unit ของยาเม็ด CaCO3</t>
        </is>
      </c>
      <c r="D151" s="186" t="n"/>
      <c r="E151" s="186" t="inlineStr">
        <is>
          <t>การหาปริมาณยาทำได้โดยนำน้ำหนักยาแต่ละเม็ดเทียบกับน้ำหนักเม็ดยาที่ใช้หาปริมาณยา</t>
        </is>
      </c>
      <c r="F151" s="186" t="inlineStr">
        <is>
          <t>สุ่มมา 20 เม็ด หาน้ำหนักแต่ละเม็ด</t>
        </is>
      </c>
      <c r="G151" s="186" t="inlineStr">
        <is>
          <t>สุ่มมา 30 เม็ด เลือกมาก 10 เม็ด แล้วหาปริมาณยาแต่ละเม็ด</t>
        </is>
      </c>
      <c r="H151" s="186" t="inlineStr">
        <is>
          <t>สุ่มมา 30 เม็ด เลือกมาก 20 เม็ด แล้วหาปริมาณยาแต่ละเม็ด</t>
        </is>
      </c>
      <c r="I151" s="186" t="inlineStr">
        <is>
          <t>สุ่มมา 30 เม็ด เลือกมา 10 เม็ด หาน้ำหนักและวิเคราะห์หาปริมาณตัวยาสำคัญ</t>
        </is>
      </c>
      <c r="J151" s="185" t="n">
        <v>1</v>
      </c>
      <c r="K151" s="186" t="inlineStr">
        <is>
          <t>✅ คำตอบที่ถูกต้อง: ข้อ ก. การหาปริมาณยาทำได้โดยนำน้ำหนักยาแต่ละเม็ดเทียบกับน้ำหนักเม็ดยาที่ใช้หาปริมาณยา
🎯 ทำไมข้อนี้ถึงถูก:
ตามเภสัชตำรับ USP &lt;905&gt; ยาเม็ด Calcium Carbonate 1,000 mg มีปริมาณตัวยาสำคัญมากกว่า 25 mg และคิดเป็นสัดส่วนมากกว่า 25% w/w ของน้ำหนักเม็ดยา จึงอนุญาตให้ประเมินความสม่ำเสมอด้วยวิธี Weight Variation (WV) โดยชั่งน้ำหนักแต่ละเม็ดเทียบกับค่าน้ำหนักเฉลี่ยและคำนวณปริมาณตัวยาในแต่ละหน่วยจากผลการวิเคราะห์ %Assay
🔍 ข้ออื่นผิดเพราะอะไร:
• ข้อ ข. (สุ่มมา 20 เม็ด หาน้ำหนักแต่ละเม็ด): ตาม USP &lt;905&gt; การทดสอบเบื้องต้นในขั้นที่ 1 ต้องใช้ตัวอย่างสุ่มจำนวน 10 หน่วย ไม่ใช่ 20 หน่วย
• ข้อ ค. (สุ่มมา 30 เม็ด เลือกมาก 10 เม็ด แล้วหาปริมาณยาแต่ละเม็ด): เป็นขั้นตอนของวิธี Content Uniformity (CU) ไม่ใช่วิธี Weight Variation ที่ใช้กับยาเม็ดขนาดสูงนี้
• ข้อ ง. (สุ่มมา 30 เม็ด เลือกมาก 20 เม็ด แล้วหาปริมาณยาแต่ละเม็ด): ไม่ตรงกับข้อกำหนดขั้นตอนการทดสอบของ USP &lt;905&gt;
• ข้อ จ. (สุ่มมา 30 เม็ด เลือกมา 10 เม็ด หาน้ำหนักและวิเคราะห์หาปริมาณตัวยาสำคัญ): การวิเคราะห์หาปริมาณตัวยาสำคัญรายเม็ดคือวิธี Content Uniformity</t>
        </is>
      </c>
      <c r="L151" s="186" t="n"/>
      <c r="M151" s="186" t="inlineStr">
        <is>
          <t>Product Group 6: Solid Dosage Forms</t>
        </is>
      </c>
      <c r="N151" s="186" t="inlineStr">
        <is>
          <t>6.1 Tablet Manufacturing</t>
        </is>
      </c>
      <c r="O151" s="185" t="inlineStr">
        <is>
          <t>Product</t>
        </is>
      </c>
      <c r="P151" s="186" t="inlineStr">
        <is>
          <t>[SOURCE: Pharma Plus เล่มม่วง 2 - ข้อสอบย้อนหลังปี 2558 วันที่ 1 ข้อ 52]</t>
        </is>
      </c>
      <c r="Q151" s="185" t="inlineStr">
        <is>
          <t>ข้อสอบจริง</t>
        </is>
      </c>
      <c r="R151" s="185" t="inlineStr">
        <is>
          <t>2558</t>
        </is>
      </c>
      <c r="S151" s="185" t="inlineStr">
        <is>
          <t>CASE_MOCK_CACO3_01</t>
        </is>
      </c>
    </row>
    <row r="152" ht="24" customHeight="1" s="49">
      <c r="A152" s="185" t="n">
        <v>150</v>
      </c>
      <c r="B152" s="186" t="inlineStr">
        <is>
          <t>กรณีศึกษา: การควบคุมคุณภาพและการตั้งตำรับยาเม็ด Calcium Carbonate (CaCO3) ขนาด 1,000 mg สำหรับใช้เป็น phosphate binder ในผู้ป่วยโรคไตวายเรื้อรัง (CKD)</t>
        </is>
      </c>
      <c r="C152" s="186" t="inlineStr">
        <is>
          <t>หัวข้อใดไม่จำเป็นในการทดสอบ CaCO3 tablet</t>
        </is>
      </c>
      <c r="D152" s="186" t="n"/>
      <c r="E152" s="186" t="inlineStr">
        <is>
          <t>% LA</t>
        </is>
      </c>
      <c r="F152" s="186" t="inlineStr">
        <is>
          <t>% purity</t>
        </is>
      </c>
      <c r="G152" s="186" t="inlineStr">
        <is>
          <t>Weight variation</t>
        </is>
      </c>
      <c r="H152" s="186" t="inlineStr">
        <is>
          <t>Disintegration</t>
        </is>
      </c>
      <c r="I152" s="186" t="inlineStr">
        <is>
          <t>Dissolution</t>
        </is>
      </c>
      <c r="J152" s="185" t="n">
        <v>4</v>
      </c>
      <c r="K152" s="186" t="inlineStr">
        <is>
          <t>✅ คำตอบที่ถูกต้อง: ข้อ ง. Disintegration
🎯 ทำไมข้อนี้ถึงถูก:
ยาเม็ด Calcium Carbonate ชนิดเคี้ยว (Chewable tablets) หรือยาที่มีข้อกำหนดให้เคี้ยวก่อนกลืน ได้รับการยกเว้นไม่ต้องทำการทดสอบการแตกตัว (Disintegration test exempt per USP &lt;701&gt;) เนื่องจากออกแบบให้ผู้ป่วยบดเคี้ยวในช่องปากก่อนกลืน
🔍 ข้ออื่นผิดเพราะอะไร:
• ข้อ ก. (% LA - Labeled Amount): จำเป็นต้องทดสอบปริมาณตัวยาสำคัญเทียบกับฉลาก (Assay)
• ข้อ ข. (% purity / Acid-neutralizing capacity): จำเป็นต้องทดสอบความบริสุทธิ์และสิ่งปนเปื้อนตามเภสัชตำรับ
• ข้อ ค. (Weight variation): จำเป็นต้องทดสอบความสม่ำเสมอของน้ำหนักเม็ดยาตาม USP &lt;905&gt;
• ข้อ จ. (Dissolution): จำเป็นต้องทดสอบอัตราการละลายตัวยาในสภาวะกรดตามที่ระบุใน Monograph</t>
        </is>
      </c>
      <c r="L152" s="186" t="n"/>
      <c r="M152" s="186" t="inlineStr">
        <is>
          <t>Product Group 6: Solid Dosage Forms</t>
        </is>
      </c>
      <c r="N152" s="186" t="inlineStr">
        <is>
          <t>6.1 Tablet Manufacturing</t>
        </is>
      </c>
      <c r="O152" s="185" t="inlineStr">
        <is>
          <t>Product</t>
        </is>
      </c>
      <c r="P152" s="186" t="inlineStr">
        <is>
          <t>[SOURCE: Pharma Plus เล่มม่วง 2 - ข้อสอบย้อนหลังปี 2558 วันที่ 1 ข้อ 54]</t>
        </is>
      </c>
      <c r="Q152" s="185" t="inlineStr">
        <is>
          <t>ข้อสอบจริง</t>
        </is>
      </c>
      <c r="R152" s="185" t="inlineStr">
        <is>
          <t>2558</t>
        </is>
      </c>
      <c r="S152" s="185" t="inlineStr">
        <is>
          <t>CASE_MOCK_CACO3_01</t>
        </is>
      </c>
    </row>
    <row r="153" ht="24" customHeight="1" s="49">
      <c r="A153" s="185" t="n">
        <v>151</v>
      </c>
      <c r="B153" s="186" t="n"/>
      <c r="C153" s="186" t="inlineStr">
        <is>
          <t>เตรียมผสมยาตาอย่างไรให้ถูกต้องตาม ASHP ในโรงพยาบาล</t>
        </is>
      </c>
      <c r="D153" s="186" t="n"/>
      <c r="E153" s="186" t="inlineStr">
        <is>
          <t>กรอง 0.22 micron</t>
        </is>
      </c>
      <c r="F153" s="186" t="inlineStr">
        <is>
          <t>Terminalization</t>
        </is>
      </c>
      <c r="G153" s="186" t="inlineStr">
        <is>
          <t>Gamma radiation</t>
        </is>
      </c>
      <c r="H153" s="186" t="inlineStr">
        <is>
          <t>Autoclave</t>
        </is>
      </c>
      <c r="I153" s="186" t="inlineStr">
        <is>
          <t>Ethylene oxide</t>
        </is>
      </c>
      <c r="J153" s="185" t="n">
        <v>1</v>
      </c>
      <c r="K153" s="186" t="inlineStr">
        <is>
          <t>✅ คำตอบที่ถูกต้อง: ข้อ ก. กรอง 0.22 micron
🎯 ทำไมข้อนี้ถึงถูก:
ตามแนวทางปฏิบัติของ ASHP และ USP &lt;797&gt; การเตรียมยาหยอดตาหรือผลิตภัณฑ์ปราศจากเชื้อในโรงพยาบาลที่ตัวยาไม่ทนความร้อน จะต้องผ่านการกรองกำจัดเชื้อด้วยแผ่นกรองปลอดเชื้อขนาดรูพรุน 0.22 ไมครอน (Sterilizing-grade membrane filter 0.22 $\mu\text{m}$) ภายใต้สภาวะ Laminar airflow workbench เพื่อกำจัดแบคทีเรียและเชื้อราทั้งหมด
🔍 ข้ออื่นผิดเพราะอะไร:
• ข้อ ข. (Terminalization): การทำให้ปราศจากเชื้อในภาชนะบรรจุขั้นสุดท้ายต้องใช้วิธีที่เหมาะสมกับตัวยา เช่น ความร้อนชื้น
• ข้อ ค. (Gamma radiation): เป็นการฉายรังสีแกมมาที่ใช้ในโรงงานอุตสาหกรรมขนาดใหญ่ ไม่สามารถทำได้ในงานเตรียมผสมระดับโรงพยาบาล
• ข้อ ง. (Autoclave): การนึ่งฆ่าเชื้อด้วยความร้อนชื้นอาจทำลายตัวยาหรือสารช่วยที่ไม่ทนความร้อนสูง (Thermolabile drugs)
• ข้อ จ. (Ethylene oxide): ก๊าซพิษที่ใช้ฆ่าเชื้อเครื่องมือแพทย์ ไม่นำมาใช้กับสารละลายยาตาในโรงพยาบาล</t>
        </is>
      </c>
      <c r="L153" s="186" t="n"/>
      <c r="M153" s="186" t="inlineStr">
        <is>
          <t>Product Group 6: Solid Dosage Forms</t>
        </is>
      </c>
      <c r="N153" s="186" t="inlineStr">
        <is>
          <t>6.1 Tablet Manufacturing</t>
        </is>
      </c>
      <c r="O153" s="185" t="inlineStr">
        <is>
          <t>Product</t>
        </is>
      </c>
      <c r="P153" s="186" t="inlineStr">
        <is>
          <t>[SOURCE: Pharma Plus เล่มม่วง 2 - ข้อสอบย้อนหลังปี 2558 วันที่ 1 ข้อ 60]</t>
        </is>
      </c>
      <c r="Q153" s="185" t="inlineStr">
        <is>
          <t>ข้อสอบจริง</t>
        </is>
      </c>
      <c r="R153" s="185" t="inlineStr">
        <is>
          <t>2558</t>
        </is>
      </c>
      <c r="S153" s="185" t="n"/>
    </row>
    <row r="154" ht="24" customHeight="1" s="49">
      <c r="A154" s="185" t="n">
        <v>152</v>
      </c>
      <c r="B154" s="186" t="n"/>
      <c r="C154" s="186" t="inlineStr">
        <is>
          <t>การตั้งตำรับยาตาไม่ต้องคำนึงข้อใด</t>
        </is>
      </c>
      <c r="D154" s="186" t="n"/>
      <c r="E154" s="186" t="inlineStr">
        <is>
          <t>pH</t>
        </is>
      </c>
      <c r="F154" s="186" t="inlineStr">
        <is>
          <t>Sterile</t>
        </is>
      </c>
      <c r="G154" s="186" t="inlineStr">
        <is>
          <t>Viscosity</t>
        </is>
      </c>
      <c r="H154" s="186" t="inlineStr">
        <is>
          <t>Pyrogen</t>
        </is>
      </c>
      <c r="I154" s="186" t="inlineStr">
        <is>
          <t>Tonicity</t>
        </is>
      </c>
      <c r="J154" s="185" t="n">
        <v>4</v>
      </c>
      <c r="K154" s="186" t="inlineStr">
        <is>
          <t>✅ คำตอบที่ถูกต้อง: ข้อ ง. Pyrogen
🎯 ทำไมข้อนี้ถึงถูก:
ยาหยอดตา (Ophthalmic preparations) บริหารเฉพาะที่บนเยื่อบุตา ไม่ได้เข้าสู่กระแสเลือดโดยตรง จึงไม่มีข้อกำหนดในการทดสอบสารก่อไข้ (Pyrogen / Bacterial Endotoxin test) แตกต่างจากยาฉีด (Parenteral products) ที่ต้องควบคุมเรื่อง Pyrogen อย่างเข้มงวด
🔍 ข้ออื่นผิดเพราะอะไร:
• ข้อ ก. (pH): จำเป็นต้องควบคุม pH ให้อยู่ในช่วงที่ตาไม่ระคายเคืองและยาคงตัว (pH 6.5 - 8.5)
• ข้อ ข. (Sterile): ต้องปราศจากเชื้อจุลินทรีย์อย่างสมบูรณ์เพื่อป้องกันการติดเชื้อที่กระจกตา
• ข้อ ค. (Viscosity): ต้องปรับความหนืดให้เหมาะสมเพื่อเพิ่มระยะเวลาสัมผัสของยาบนผิวตา (Contact time)
• ข้อ จ. (Tonicity): ต้องปรับให้มีความดันออสโมติกใกล้เคียงกับน้ำตา (Isotonic, เทียบเท่า 0.9% NaCl) เพื่อป้องกันการระคายเคือง</t>
        </is>
      </c>
      <c r="L154" s="186" t="n"/>
      <c r="M154" s="186" t="inlineStr">
        <is>
          <t>Product Group 6: Solid Dosage Forms</t>
        </is>
      </c>
      <c r="N154" s="186" t="inlineStr">
        <is>
          <t>6.1 Tablet Manufacturing</t>
        </is>
      </c>
      <c r="O154" s="185" t="inlineStr">
        <is>
          <t>Product</t>
        </is>
      </c>
      <c r="P154" s="186" t="inlineStr">
        <is>
          <t>[SOURCE: Pharma Plus เล่มม่วง 2 - ข้อสอบย้อนหลังปี 2558 วันที่ 1 ข้อ 61]</t>
        </is>
      </c>
      <c r="Q154" s="185" t="inlineStr">
        <is>
          <t>ข้อสอบจริง</t>
        </is>
      </c>
      <c r="R154" s="185" t="inlineStr">
        <is>
          <t>2558</t>
        </is>
      </c>
      <c r="S154" s="185" t="n"/>
    </row>
    <row r="155" ht="24" customHeight="1" s="49">
      <c r="A155" s="185" t="n">
        <v>153</v>
      </c>
      <c r="B155" s="186" t="n"/>
      <c r="C155" s="186" t="inlineStr">
        <is>
          <t>ยา A คงตัวได้ดีในสภาวะกรด ถ้าต้องการพัฒนาเป็นยาเคลือบฟิล์ม ต้องใช้สารเคลือบใด</t>
        </is>
      </c>
      <c r="D155" s="186" t="n"/>
      <c r="E155" s="186" t="inlineStr">
        <is>
          <t>Eudragit L</t>
        </is>
      </c>
      <c r="F155" s="186" t="inlineStr">
        <is>
          <t>Shellac</t>
        </is>
      </c>
      <c r="G155" s="186" t="inlineStr">
        <is>
          <t>HPMC</t>
        </is>
      </c>
      <c r="H155" s="186" t="inlineStr">
        <is>
          <t>HPMCP</t>
        </is>
      </c>
      <c r="I155" s="186" t="inlineStr">
        <is>
          <t>EC</t>
        </is>
      </c>
      <c r="J155" s="185" t="n">
        <v>5</v>
      </c>
      <c r="K155" s="186" t="inlineStr">
        <is>
          <t>✅ คำตอบที่ถูกต้อง: ข้อ จ. EC
🎯 ทำไมข้อนี้ถึงถูก:
Ethylcellulose (EC) เป็นพอลิเมอร์ที่ไม่ละลายในน้ำและไม่ละลายในกรด-ด่าง จึงใช้เป็นฟิล์มเคลือบเพื่อควบคุมการปลดปล่อยยาแบบออกฤทธิ์เนิ่น (Extended release) หรือป้องกันความชื้น โดยตัวยาที่มีความคงตัวดีในกรดอยู่แล้วสามารถใช้ EC เคลือบเพื่อควบคุมการปลดปล่อยได้โดยไม่ต้องใช้สารเคลือบลำไส้ (Enteric coat)
🔍 ข้ออื่นผิดเพราะอะไร:
• ข้อ ก. (Eudragit L): เป็น Enteric polymer ที่ละลายที่ pH &gt; 6.0 ใช้สำหรับยาที่ไม่ทนกรดในกระเพาะอาหาร
• ข้อ ข. (Shellac): เป็นเรซินธรรมชาติที่มีสมบัติ Enteric ละลายในลำไส้
• ข้อ ค. (HPMC): เป็นพอลิเมอร์ละลายน้ำได้เร็วในกระเพาะอาหาร (Immediate release film former)
• ข้อ ง. (HPMCP): Hydroxypropyl methylcellulose phthalate เป็น Enteric polymer สำหรับป้องกันกรด</t>
        </is>
      </c>
      <c r="L155" s="186" t="n"/>
      <c r="M155" s="186" t="inlineStr">
        <is>
          <t>Product Group 6: Solid Dosage Forms</t>
        </is>
      </c>
      <c r="N155" s="186" t="inlineStr">
        <is>
          <t>6.3 Tablet Coating</t>
        </is>
      </c>
      <c r="O155" s="185" t="inlineStr">
        <is>
          <t>Product</t>
        </is>
      </c>
      <c r="P155" s="186" t="inlineStr">
        <is>
          <t>[SOURCE: Pharma Plus เล่มม่วง 2 - ข้อสอบย้อนหลังปี 2558 วันที่ 1 ข้อ 68]</t>
        </is>
      </c>
      <c r="Q155" s="185" t="inlineStr">
        <is>
          <t>ข้อสอบจริง</t>
        </is>
      </c>
      <c r="R155" s="185" t="inlineStr">
        <is>
          <t>2558</t>
        </is>
      </c>
      <c r="S155" s="185" t="n"/>
    </row>
    <row r="156" ht="24" customHeight="1" s="49">
      <c r="A156" s="185" t="n">
        <v>154</v>
      </c>
      <c r="B156" s="186" t="n"/>
      <c r="C156" s="186" t="inlineStr">
        <is>
          <t>เม็ดยาที่ตอกขึ้นเกิด capping การแก้ปัญหาใดไม่ถูกต้อง</t>
        </is>
      </c>
      <c r="D156" s="186" t="n"/>
      <c r="E156" s="186" t="inlineStr">
        <is>
          <t>ลดปริมาณ binder</t>
        </is>
      </c>
      <c r="F156" s="186" t="inlineStr">
        <is>
          <t>ลดความโค้งของสาก</t>
        </is>
      </c>
      <c r="G156" s="186" t="inlineStr">
        <is>
          <t>ลด magnesium stearate</t>
        </is>
      </c>
      <c r="H156" s="186" t="inlineStr">
        <is>
          <t>ลดแรงตอก</t>
        </is>
      </c>
      <c r="I156" s="186" t="inlineStr">
        <is>
          <t>เพิ่มความชื้นของผงยา</t>
        </is>
      </c>
      <c r="J156" s="185" t="n">
        <v>1</v>
      </c>
      <c r="K156" s="186" t="inlineStr">
        <is>
          <t>✅ คำตอบที่ถูกต้อง: ข้อ ก. ลดปริมาณ binder
🎯 ทำไมข้อนี้ถึงถูก:
ปัญหา Capping (การแยกหลุดของส่วนบนหรือฝาเม็ดยา) เกิดจากแรงยึดเหนี่ยวระหว่างอนุภาคไม่เพียงพอหรือมีการกักอากาศ การลดปริมาณ Binder (สารยึดเกาะ) จะยิ่งทำให้แรงยึดเหนี่ยวในเนื้อเม็ดยาลดลงและทำให้ Capping รุนแรงขึ้น การแก้ไขที่ถูกต้องคือการ 'เพิ่มปริมาณ binder'
🔍 ข้ออื่นผิดเพราะอะไร:
• ข้อ ข. (ลดความโค้งของสาก): ถูกต้อง เพราะการใช้สากที่มีความโค้งลึก (Deep concave) จะทำให้เกิดแรงดึงรั้งที่ขอบเม็ดสูง การลดความโค้งจะช่วยลดการเกิด capping
• ข้อ ค. (ลด magnesium stearate): ถูกต้อง เพราะการใส่สารหล่อลื่นมากเกินไปจะขัดขวางการยึดเกาะของอนุภาค
• ข้อ ง. (ลดแรงตอก): ถูกต้อง เพราะแรงตอกที่สูงเกินไปอาจทำให้เกิด elastic recovery และการกักอากาศ
• ข้อ จ. (เพิ่มความชื้นของผงยา): ถูกต้อง เพราะแกรนูลที่แห้งเกินไป (Over-dried) จะเปราะและตอกไม่ติด การเพิ่มความชื้นให้อยู่ในระดับเหมาะสมจะช่วยลด capping</t>
        </is>
      </c>
      <c r="L156" s="186" t="n"/>
      <c r="M156" s="186" t="inlineStr">
        <is>
          <t>Product Group 6: Solid Dosage Forms</t>
        </is>
      </c>
      <c r="N156" s="186" t="inlineStr">
        <is>
          <t>6.2 Tablet Defects</t>
        </is>
      </c>
      <c r="O156" s="185" t="inlineStr">
        <is>
          <t>Product</t>
        </is>
      </c>
      <c r="P156" s="186" t="inlineStr">
        <is>
          <t>[SOURCE: Pharma Plus เล่มม่วง 2 - ข้อสอบย้อนหลังปี 2558 วันที่ 1 ข้อ 69]</t>
        </is>
      </c>
      <c r="Q156" s="185" t="inlineStr">
        <is>
          <t>ข้อสอบจริง</t>
        </is>
      </c>
      <c r="R156" s="185" t="inlineStr">
        <is>
          <t>2558</t>
        </is>
      </c>
      <c r="S156" s="185" t="n"/>
    </row>
    <row r="157" ht="24" customHeight="1" s="49">
      <c r="A157" s="185" t="n">
        <v>155</v>
      </c>
      <c r="B157" s="186" t="n"/>
      <c r="C157" s="186" t="inlineStr">
        <is>
          <t>น้ำที่ใช้ในการผลิต insulin คือ</t>
        </is>
      </c>
      <c r="D157" s="186" t="n"/>
      <c r="E157" s="186" t="inlineStr">
        <is>
          <t>Deionized water</t>
        </is>
      </c>
      <c r="F157" s="186" t="inlineStr">
        <is>
          <t>Purified water</t>
        </is>
      </c>
      <c r="G157" s="186" t="inlineStr">
        <is>
          <t>Distilled water</t>
        </is>
      </c>
      <c r="H157" s="186" t="inlineStr">
        <is>
          <t>Water for injection</t>
        </is>
      </c>
      <c r="I157" s="186" t="inlineStr">
        <is>
          <t>Sterile water for injection</t>
        </is>
      </c>
      <c r="J157" s="185" t="n">
        <v>4</v>
      </c>
      <c r="K157" s="186" t="inlineStr">
        <is>
          <t>✅ คำตอบที่ถูกต้อง: ข้อ ง. Water for injection
🎯 ทำไมข้อนี้ถึงถูก:
ยาฉีดอินซูลินเป็นผลิตภัณฑ์ยาฉีดปราศจากเชื้อ (Parenteral product) น้ำที่นำมาใช้เป็นตัวทำละลายในกระบวนการผลิตยาฉีดระดับอุตสาหกรรมต้องเป็น น้ำสำหรับเตรียมยาฉีด (Water for Injection: WFI) ซึ่งผ่านการควบคุมความบริสุทธิ์และสารก่อไข้ (Bacterial endotoxins &lt; 0.25 EU/mL) ตามมาตรฐานเภสัชตำรับ
🔍 ข้ออื่นผิดเพราะอะไร:
• ข้อ ก. (Deionized water): มีการกำจัดไอออนแต่ไม่ได้ควบคุมการปราศจากเชื้อและสารก่อไข้
• ข้อ ข. (Purified water): ใช้สำหรับการผลิตยาที่ไม่ใช่ยาฉีด (Non-sterile products เช่น ยาน้ำรับประทาน ยาเม็ด)
• ข้อ ค. (Distilled water): น้ำกลั่นทั่วไปที่ยังไม่ได้ผ่านการรับรองมาตรฐาน WFI สำหรับยาฉีด
• ข้อ จ. (Sterile water for injection): เป็น WFI ที่ผ่านการทำให้ปราศจากเชื้อและบรรจุในภาชนะขนาดเล็กสำหรับใช้ผสมยาก่อนฉีด ไม่ใช่น้ำที่ใช้ในกระบวนการผลิตระดับอุตสาหกรรม (Bulk production)</t>
        </is>
      </c>
      <c r="L157" s="186" t="n"/>
      <c r="M157" s="186" t="inlineStr">
        <is>
          <t>Product Group 6: Solid Dosage Forms</t>
        </is>
      </c>
      <c r="N157" s="186" t="inlineStr">
        <is>
          <t>6.1 Tablet Manufacturing</t>
        </is>
      </c>
      <c r="O157" s="185" t="inlineStr">
        <is>
          <t>Product</t>
        </is>
      </c>
      <c r="P157" s="186" t="inlineStr">
        <is>
          <t>[SOURCE: Pharma Plus เล่มม่วง 2 - ข้อสอบย้อนหลังปี 2558 วันที่ 1 ข้อ 75]</t>
        </is>
      </c>
      <c r="Q157" s="185" t="inlineStr">
        <is>
          <t>ข้อสอบจริง</t>
        </is>
      </c>
      <c r="R157" s="185" t="inlineStr">
        <is>
          <t>2558</t>
        </is>
      </c>
      <c r="S157" s="185" t="n"/>
    </row>
    <row r="158" ht="24" customHeight="1" s="49">
      <c r="A158" s="185" t="n">
        <v>156</v>
      </c>
      <c r="B158" s="186" t="inlineStr">
        <is>
          <t>กรณีศึกษา: ผู้ป่วยหญิงใช้วงแหวนคุมกำเนิดทางช่องคลอด (Vaginal ring) โดยใส่ไว้ในช่องคลอดต่อเนื่องเป็นเวลา 3 สัปดาห์ แล้วถอดออกเว้นระยะ 1 สัปดาห์ก่อนใส่รอบถัดไป</t>
        </is>
      </c>
      <c r="C158" s="186" t="inlineStr">
        <is>
          <t>ผู้ป่วยใช้วงแหวนคุมกำเนิดแบบ 3 สัปดาห์แล้วเอาออก เว้น 1 สัปดาห์ ข้อใดผิดเกี่ยวกับห่วงคุมกำเนิด (vaginal ring)</t>
        </is>
      </c>
      <c r="D158" s="186" t="n"/>
      <c r="E158" s="186" t="inlineStr">
        <is>
          <t>ลดการระคายเคืองกระเพาะอาหาร</t>
        </is>
      </c>
      <c r="F158" s="186" t="inlineStr">
        <is>
          <t>ลด hepatic first metabolism</t>
        </is>
      </c>
      <c r="G158" s="186" t="inlineStr">
        <is>
          <t>ผู้ป่วยสามารถบริหารเอาเองได้ที่บ้าน</t>
        </is>
      </c>
      <c r="H158" s="186" t="inlineStr">
        <is>
          <t>ลด hepatic effect</t>
        </is>
      </c>
      <c r="I158" s="186" t="inlineStr">
        <is>
          <t>ยาถูกดูดซึมได้น้อย</t>
        </is>
      </c>
      <c r="J158" s="185" t="n">
        <v>5</v>
      </c>
      <c r="K158" s="186" t="inlineStr">
        <is>
          <t>✅ คำตอบที่ถูกต้อง: ข้อ จ. ยาถูกดูดซึมได้น้อย
🎯 ทำไมข้อนี้ถึงถูก:
วงแหวนคุมกำเนิดทางช่องคลอด (เช่น NuvaRing) สามารถปลดปล่อยฮอร์โมน (Etonogestrel และ Ethinyl estradiol) ให้ถูกดูดซึมผ่านเยื่อบุช่องคลอดซึ่งมีหลอดเลือดมาเลี้ยงหนาแน่นได้อย่างรวดเร็วและมีชีวประสิทธิผลสูง (High bioavailability) ข้อความที่ระบุว่า 'ยาถูกดูดซึมได้น้อย' จึงเป็นข้อความที่ผิด
🔍 ข้ออื่นผิดเพราะอะไร:
• ข้อ ก. (ลดการระคายเคืองกระเพาะอาหาร): ถูกต้อง เพราะการให้ยาทางช่องคลอดช่วยหลีกเลี่ยงผลกระทบโดยตรงต่อระบบทางเดินอาหาร
• ข้อ ข. (ลด hepatic first-pass metabolism): ถูกต้อง เพราะยาถูกดูดซึมเข้าสู่ระบบไหลเวียนโลหิตโดยตรง ไม่ผ่านตับในรอบแรก
• ข้อ ค. (ผู้ป่วยสามารถบริหารเอาเองได้ที่บ้าน): ถูกต้อง วงแหวนคุมกำเนิดออกแบบให้สตรีสามารถสอดใส่และถอดออกได้ด้วยตนเอง
• ข้อ ง. (ลด hepatic effect): ถูกต้อง เพราะระดับยาในเลือดมีความคงที่สม่ำเสมอและใช้ขนาดยาต่ำกว่าชนิดรับประทาน</t>
        </is>
      </c>
      <c r="L158" s="186" t="n"/>
      <c r="M158" s="186" t="inlineStr">
        <is>
          <t>Product Group 6: Solid Dosage Forms</t>
        </is>
      </c>
      <c r="N158" s="186" t="inlineStr">
        <is>
          <t>6.1 Tablet Manufacturing</t>
        </is>
      </c>
      <c r="O158" s="185" t="inlineStr">
        <is>
          <t>Product</t>
        </is>
      </c>
      <c r="P158" s="186" t="inlineStr">
        <is>
          <t>[SOURCE: Pharma Plus เล่มม่วง 2 - ข้อสอบย้อนหลังปี 2558 วันที่ 1 ข้อ 82]</t>
        </is>
      </c>
      <c r="Q158" s="185" t="inlineStr">
        <is>
          <t>ข้อสอบจริง</t>
        </is>
      </c>
      <c r="R158" s="185" t="inlineStr">
        <is>
          <t>2558</t>
        </is>
      </c>
      <c r="S158" s="185" t="inlineStr">
        <is>
          <t>CASE_MOCK_VAGINALRING_01</t>
        </is>
      </c>
    </row>
    <row r="159" ht="24" customHeight="1" s="49">
      <c r="A159" s="185" t="n">
        <v>157</v>
      </c>
      <c r="B159" s="186" t="inlineStr">
        <is>
          <t>กรณีศึกษา: ผู้ป่วยหญิงใช้วงแหวนคุมกำเนิดทางช่องคลอด (Vaginal ring) โดยใส่ไว้ในช่องคลอดต่อเนื่องเป็นเวลา 3 สัปดาห์ แล้วถอดออกเว้นระยะ 1 สัปดาห์ก่อนใส่รอบถัดไป</t>
        </is>
      </c>
      <c r="C159" s="186" t="inlineStr">
        <is>
          <t>[กรณีศึกษา 10] ห่วงคุมกำเนิด (vaginal ring) มีระบบการนำส่งยาแบบใด</t>
        </is>
      </c>
      <c r="D159" s="186" t="n"/>
      <c r="E159" s="186" t="inlineStr">
        <is>
          <t>Vaginal release system</t>
        </is>
      </c>
      <c r="F159" s="186" t="inlineStr">
        <is>
          <t>Sustained release system</t>
        </is>
      </c>
      <c r="G159" s="186" t="inlineStr">
        <is>
          <t>Osmotic release system</t>
        </is>
      </c>
      <c r="H159" s="186" t="inlineStr">
        <is>
          <t>Immediate release system</t>
        </is>
      </c>
      <c r="I159" s="186" t="inlineStr">
        <is>
          <t>Pulse release system</t>
        </is>
      </c>
      <c r="J159" s="185" t="n">
        <v>2</v>
      </c>
      <c r="K159" s="186" t="inlineStr">
        <is>
          <t>✅ คำตอบที่ถูกต้อง: ข้อ ข. Sustained release system
🎯 ทำไมข้อนี้ถึงถูก:
วงแหวนคุมกำเนิดทางช่องคลอดจัดเป็นระบบการนำส่งยาแบบควบคุมการปลดปล่อยชนิดออกฤทธิ์เนิ่น (Sustained release / Membrane-controlled reservoir system) ทำจากพอลิเมอร์ ethylene vinyl acetate (EVA) ที่ทำหน้าที่เป็นเมมเบรนควบคุมอัตราการแพร่ของฮอร์โมนในอัตราคงที่ (Zero-order kinetics) ตลอดระยะเวลา 3 สัปดาห์
🔍 ข้ออื่นผิดเพราะอะไร:
• ข้อ ก. (Vaginal release system): ไม่ใช่ชื่อทางเภสัชกรรมของกลไกระบบการนำส่งยามาตรฐาน
• ข้อ ค. (Osmotic release system): เป็นระบบที่อาศัยแรงดันออสโมติกผ่าน semi-permeable membrane เช่น ในยาเม็ด OROS
• ข้อ ง. (Immediate release system): เป็นระบบปลดปล่อยยาทันที ไม่สามารถออกฤทธิ์ต่อเนื่องยาวนาน 3 สัปดาห์ได้
• ข้อ จ. (Pulse release system): เป็นระบบปลดปล่อยยาเป็นจังหวะตามช่วงเวลา (Pulsatile)</t>
        </is>
      </c>
      <c r="L159" s="186" t="n"/>
      <c r="M159" s="186" t="inlineStr">
        <is>
          <t>Product Group 6: Solid Dosage Forms</t>
        </is>
      </c>
      <c r="N159" s="186" t="inlineStr">
        <is>
          <t>6.1 Tablet Manufacturing</t>
        </is>
      </c>
      <c r="O159" s="185" t="inlineStr">
        <is>
          <t>Product</t>
        </is>
      </c>
      <c r="P159" s="186" t="inlineStr">
        <is>
          <t>[SOURCE: Pharma Plus เล่มม่วง 2 - ข้อสอบย้อนหลังปี 2558 วันที่ 1 ข้อ 83]</t>
        </is>
      </c>
      <c r="Q159" s="185" t="inlineStr">
        <is>
          <t>ข้อสอบจริง</t>
        </is>
      </c>
      <c r="R159" s="185" t="inlineStr">
        <is>
          <t>2558</t>
        </is>
      </c>
      <c r="S159" s="185" t="inlineStr">
        <is>
          <t>CASE_MOCK_VAGINALRING_01</t>
        </is>
      </c>
    </row>
    <row r="160" ht="24" customHeight="1" s="49">
      <c r="A160" s="185" t="n">
        <v>158</v>
      </c>
      <c r="B160" s="186" t="inlineStr">
        <is>
          <t>สูตรตำรับยาทาชนิดอิมัลชัน (Emulsion formula):
Rx
Mineral Oil (Light liquid paraffin, rHLB = 12) 30 g
Wool fat (rHLB = 10) 1.5 g
Cetyl alcohol (rHLB = 15) 1 g
Emulsifier q.s.
Water q.s. ad 90 mL</t>
        </is>
      </c>
      <c r="C160" s="186" t="inlineStr">
        <is>
          <t>จงคำนวณ rHLB</t>
        </is>
      </c>
      <c r="D160" s="186" t="n"/>
      <c r="E160" s="186" t="inlineStr">
        <is>
          <t>10</t>
        </is>
      </c>
      <c r="F160" s="186" t="inlineStr">
        <is>
          <t>12</t>
        </is>
      </c>
      <c r="G160" s="186" t="inlineStr">
        <is>
          <t>13</t>
        </is>
      </c>
      <c r="H160" s="186" t="inlineStr">
        <is>
          <t>14</t>
        </is>
      </c>
      <c r="I160" s="186" t="inlineStr">
        <is>
          <t>15</t>
        </is>
      </c>
      <c r="J160" s="185" t="n">
        <v>2</v>
      </c>
      <c r="K160" s="186" t="inlineStr">
        <is>
          <t>✅ คำตอบที่ถูกต้อง: ข้อ ข. 12
🎯 ทำไมข้อนี้ถึงถูก:
การคำนวณ required HLB (rHLB) ของวัฏภาคน้ำมันรวม:
มวลน้ำมันรวม = 30 + 1.5 + 1.0 = 32.5 g
$\text{rHLB} = \frac{(30 \times 12) + (1.5 \times 10) + (1 \times 15)}{32.5} = \frac{360 + 15 + 15}{32.5} = \frac{390}{32.5} = 12.0$
ดังนั้นค่า rHLB ของตำรับมีค่าเท่ากับ 12.0 พอดี
🔍 ข้ออื่นผิดเพราะอะไร:
• ข้อ ก. (10): คำนวณผิดพลาดจากการใช้เฉพาะค่า HLB ของ Wool fat
• ข้อ ค. (13): คำนวณผิดพลาดจากการปัดเศษส่วนประกอบน้ำมัน
• ข้อ ง. (14): คำนวณผิดพลาดโดยคิดสัดส่วนน้ำรวมเข้าในวัฏภาคน้ำมัน
• ข้อ จ. (15): คำนวณผิดพลาดจากการใช้เฉพาะค่า HLB ของ Cetyl alcohol</t>
        </is>
      </c>
      <c r="L160" s="186" t="n"/>
      <c r="M160" s="186" t="inlineStr">
        <is>
          <t>Product Group 6: Solid Dosage Forms</t>
        </is>
      </c>
      <c r="N160" s="186" t="inlineStr">
        <is>
          <t>6.1 Tablet Manufacturing</t>
        </is>
      </c>
      <c r="O160" s="185" t="inlineStr">
        <is>
          <t>Product</t>
        </is>
      </c>
      <c r="P160" s="186" t="inlineStr">
        <is>
          <t>[SOURCE: Pharma Plus เล่มม่วง 2 - ข้อสอบย้อนหลังปี 2558 วันที่ 1 ข้อ 99]</t>
        </is>
      </c>
      <c r="Q160" s="185" t="inlineStr">
        <is>
          <t>ข้อสอบจริง</t>
        </is>
      </c>
      <c r="R160" s="185" t="inlineStr">
        <is>
          <t>2558</t>
        </is>
      </c>
      <c r="S160" s="185" t="inlineStr">
        <is>
          <t>CASE_MOCK_EMULSION_HLB_01</t>
        </is>
      </c>
    </row>
    <row r="161" ht="24" customHeight="1" s="49">
      <c r="A161" s="185" t="n">
        <v>159</v>
      </c>
      <c r="B161" s="186" t="inlineStr">
        <is>
          <t>สูตรตำรับยาทาชนิดอิมัลชัน (Emulsion formula):
Rx
Mineral Oil (Light liquid paraffin, rHLB = 12) 30 g
Wool fat (rHLB = 10) 1.5 g
Cetyl alcohol (rHLB = 15) 1 g
Emulsifier q.s.
Water q.s. ad 90 mL</t>
        </is>
      </c>
      <c r="C161" s="186" t="inlineStr">
        <is>
          <t>ข้อใดถูกเกี่ยวกับสัดส่วน emulsifying agent</t>
        </is>
      </c>
      <c r="D161" s="186" t="n"/>
      <c r="E161" s="186" t="inlineStr">
        <is>
          <t>Tween HLB 14.9, span HLB 6.7 ต้องใช้ tween:span = 7.3:3</t>
        </is>
      </c>
      <c r="F161" s="186" t="inlineStr">
        <is>
          <t>Tween HLB 14.9, span HLB 4.7 ต้องใช้ tween:span = 7.3:3</t>
        </is>
      </c>
      <c r="G161" s="186" t="inlineStr">
        <is>
          <t>Tween HLB 10.9, span HLB 4.7 ต้องใช้ tween:span = 7.3:3</t>
        </is>
      </c>
      <c r="H161" s="186" t="inlineStr">
        <is>
          <t>Tween HLB 14.9, span HLB 4.7 ต้องใช้ tween:span = 3:7.3</t>
        </is>
      </c>
      <c r="I161" s="186" t="inlineStr">
        <is>
          <t>Tween HLB 14.9, span HLB 6.7 ต้องใช้ tween:span = 3:7.3</t>
        </is>
      </c>
      <c r="J161" s="185" t="n">
        <v>2</v>
      </c>
      <c r="K161" s="186" t="inlineStr">
        <is>
          <t>✅ คำตอบที่ถูกต้อง: ข้อ ข. Tween HLB 14.9, span HLB 4.7 ต้องใช้ tween:span = 7.3:3
🎯 ทำไมข้อนี้ถึงถูก:
การคำนวณสัดส่วนคู่ผสมของสารลดแรงตึงผิวโดยใช้วิธี Alligation alternate:
ค่าเป้าหมาย rHLB = 12
Tween (HLB = 14.9) $\rightarrow |12 - 4.7| = 7.3$ ส่วน
Span (HLB = 4.7) $\rightarrow |14.9 - 12| = 2.9 \approx 3.0$ ส่วน
อัตราส่วนผสม Tween : Span = 7.3 : 3.0 (โดย Tween 80 HLB 14.9 และ Span 80 HLB 4.7)
🔍 ข้ออื่นผิดเพราะอะไร:
• ข้อ ก.: ค่า HLB ของ Span 80 ตามเภสัชตำรับคือ 4.3 - 4.7 ไม่ใช่ 6.7
• ข้อ ค.: ค่า HLB ของ Tween 80 คือ 14.9 - 15.0 ไม่ใช่ 10.9
• ข้อ ง.: สลับสัดส่วนกลับด้าน โดยต้องใช้สารที่มี HLB สูง (Tween) มากกว่าเพื่อให้ได้ค่า rHLB เฉลี่ย 12
• ข้อ จ.: สลับสัดส่วนและระบุค่า HLB ของ Span ผิดพลาด</t>
        </is>
      </c>
      <c r="L161" s="186" t="n"/>
      <c r="M161" s="186" t="inlineStr">
        <is>
          <t>Product Group 6: Solid Dosage Forms</t>
        </is>
      </c>
      <c r="N161" s="186" t="inlineStr">
        <is>
          <t>6.1 Tablet Manufacturing</t>
        </is>
      </c>
      <c r="O161" s="185" t="inlineStr">
        <is>
          <t>Product</t>
        </is>
      </c>
      <c r="P161" s="186" t="inlineStr">
        <is>
          <t>[SOURCE: Pharma Plus เล่มม่วง 2 - ข้อสอบย้อนหลังปี 2558 วันที่ 1 ข้อ 100]</t>
        </is>
      </c>
      <c r="Q161" s="185" t="inlineStr">
        <is>
          <t>ข้อสอบจริง</t>
        </is>
      </c>
      <c r="R161" s="185" t="inlineStr">
        <is>
          <t>2558</t>
        </is>
      </c>
      <c r="S161" s="185" t="inlineStr">
        <is>
          <t>CASE_MOCK_EMULSION_HLB_01</t>
        </is>
      </c>
    </row>
    <row r="162" ht="24" customHeight="1" s="49">
      <c r="A162" s="185" t="n">
        <v>160</v>
      </c>
      <c r="B162" s="186" t="n"/>
      <c r="C162" s="186" t="inlineStr">
        <is>
          <t>ยาที่จะทำเป็น controlled release จะต้องมีคุณสมบัติอย่างไร</t>
        </is>
      </c>
      <c r="D162" s="186" t="n"/>
      <c r="E162" s="186" t="inlineStr">
        <is>
          <t>Half-life สั้น</t>
        </is>
      </c>
      <c r="F162" s="186" t="inlineStr">
        <is>
          <t>มี therapeutic index กว้าง</t>
        </is>
      </c>
      <c r="G162" s="186" t="inlineStr">
        <is>
          <t>ดูดซึมได้ดี</t>
        </is>
      </c>
      <c r="H162" s="186" t="inlineStr">
        <is>
          <t>สลายตัวได้ง่ายที่สภาวะเป็นกรด</t>
        </is>
      </c>
      <c r="I162" s="186" t="inlineStr">
        <is>
          <t>ละลายได้ดีมาก</t>
        </is>
      </c>
      <c r="J162" s="185" t="n">
        <v>2</v>
      </c>
      <c r="K162" s="186" t="inlineStr">
        <is>
          <t>✅ คำตอบที่ถูกต้อง: ข้อ ข. มี therapeutic index กว้าง
🎯 ทำไมข้อนี้ถึงถูก:
ตัวยาที่จะนำมาพัฒนาเป็นระบบ controlled release ต้องมี therapeutic index ที่กว้าง เพื่อป้องกันความเป็นพิษเฉียบพลันหากเกิดความผิดพลาดในการปลดปล่อยยา เช่น ปรากฏการณ์ dose dumping
🔍 ข้ออื่นผิดเพราะอะไร:
• ข้อ ก.: ยาที่เหมาะทำ controlled release ควรมี elimination half-life สั้นถึงปานกลาง (ประมาณ 2-8 ชั่วโมง) หากสั้นเกินไป (น้อยกว่า 2 ชั่วโมง) จะต้องบรรจุตัวยาปริมาณมากเกินไปจนเม็ดยามีขนาดใหญ่เกินกลืน
• ข้อ ค.: คุณสมบัติการดูดซึมได้ดีเพียงอย่างเดียวไม่ได้เป็นเกณฑ์จำเพาะเจาะจงที่สำคัญเท่ากับการมี safety margin ที่กว้างเพื่อรองรับปริมาณยาต่อหน่วยที่สูง
• ข้อ ง.: หากตัวยาสลายตัวได้ง่ายในสภาวะกรด มักจะพัฒนาเป็น enteric coated dosage forms มากกว่า controlled release ทั่วไป
• ข้อ จ.: ยาที่มีความสามารถในการละลายสูงมาก (very high water solubility) จะควบคุมอัตราการปลดปล่อยยาออกจากเมทริกซ์หรือระบบนำส่งได้ยาก เกิด burst release ได้ง่าย</t>
        </is>
      </c>
      <c r="L162" s="186" t="n"/>
      <c r="M162" s="186" t="inlineStr">
        <is>
          <t>Product Group 6: Solid Dosage Forms</t>
        </is>
      </c>
      <c r="N162" s="186" t="inlineStr">
        <is>
          <t>6.1 Tablet Manufacturing</t>
        </is>
      </c>
      <c r="O162" s="185" t="inlineStr">
        <is>
          <t>Product</t>
        </is>
      </c>
      <c r="P162" s="186" t="inlineStr">
        <is>
          <t>[SOURCE: Pharma Plus เล่มม่วง 2 - ข้อสอบย้อนหลัง PLE-CC1 ปี 2564 วันที่ 1 ข้อ 6]</t>
        </is>
      </c>
      <c r="Q162" s="185" t="inlineStr">
        <is>
          <t>ข้อสอบจริง</t>
        </is>
      </c>
      <c r="R162" s="185" t="inlineStr">
        <is>
          <t>2564</t>
        </is>
      </c>
      <c r="S162" s="185" t="n"/>
    </row>
    <row r="163" ht="24" customHeight="1" s="49">
      <c r="A163" s="185" t="n">
        <v>161</v>
      </c>
      <c r="B163" s="186" t="n"/>
      <c r="C163" s="186" t="inlineStr">
        <is>
          <t>ส่วนประกอบกับหน้าที่ของสารเคลือบฟิล์มของ ferrous sulfate ข้อใดถูกต้อง</t>
        </is>
      </c>
      <c r="D163" s="186" t="n"/>
      <c r="E163" s="186" t="inlineStr">
        <is>
          <t>Talcum เป็น สารก่อฟิล์ม</t>
        </is>
      </c>
      <c r="F163" s="186" t="inlineStr">
        <is>
          <t>Ethyl alcohol เป็น antioxidant</t>
        </is>
      </c>
      <c r="G163" s="186" t="inlineStr">
        <is>
          <t>Propylene glycol เป็น plasticizer</t>
        </is>
      </c>
      <c r="H163" s="186" t="inlineStr">
        <is>
          <t>Titanium dioxide เป็น สารก่อฟิล์ม</t>
        </is>
      </c>
      <c r="I163" s="186" t="inlineStr">
        <is>
          <t>Hydroxymethylpropylcellulose เป็น สารทึบแสง</t>
        </is>
      </c>
      <c r="J163" s="185" t="n">
        <v>3</v>
      </c>
      <c r="K163" s="186" t="inlineStr">
        <is>
          <t>✅ คำตอบที่ถูกต้อง: ข้อ ค. Propylene glycol เป็น plasticizer
🎯 ทำไมข้อนี้ถึงถูก:
Propylene glycol ทำหน้าที่เป็น plasticizer ในสูตรตำรับเคลือบฟิล์ม ช่วยเพิ่มความยืดหยุ่นและลดความเปราะแตกของแผ่นฟิล์ม
🔍 ข้ออื่นผิดเพราะอะไร:
• ข้อ ก.: Talcum ทำหน้าที่เป็น antiadherent/glidant หรือ opacifying extender ไม่ใช่ film-forming agent
• ข้อ ข.: Ethyl alcohol ทำหน้าที่เป็น solvent ในระบบเคลือบฟิล์ม ไม่ใช่ antioxidant
• ข้อ ง.: Titanium dioxide ทำหน้าที่เป็น opacifying agent (สารทึบแสง) และ white pigment ไม่ใช่ film-forming agent
• ข้อ จ.: Hydroxymethylpropylcellulose (HPMC) ทำหน้าที่เป็น polymer สารก่อฟิล์มหลัก (film-forming polymer) ไม่ใช่สารทึบแสง</t>
        </is>
      </c>
      <c r="L163" s="186" t="n"/>
      <c r="M163" s="186" t="inlineStr">
        <is>
          <t>Product Group 6: Solid Dosage Forms</t>
        </is>
      </c>
      <c r="N163" s="186" t="inlineStr">
        <is>
          <t>6.3 Tablet Coating</t>
        </is>
      </c>
      <c r="O163" s="185" t="inlineStr">
        <is>
          <t>Product</t>
        </is>
      </c>
      <c r="P163" s="186" t="inlineStr">
        <is>
          <t>[SOURCE: Pharma Plus เล่มม่วง 2 - ข้อสอบย้อนหลัง PLE-CC1 ปี 2564 วันที่ 1 ข้อ 10]</t>
        </is>
      </c>
      <c r="Q163" s="185" t="inlineStr">
        <is>
          <t>ข้อสอบจริง</t>
        </is>
      </c>
      <c r="R163" s="185" t="inlineStr">
        <is>
          <t>2564</t>
        </is>
      </c>
      <c r="S163" s="185" t="n"/>
    </row>
    <row r="164" ht="24" customHeight="1" s="49">
      <c r="A164" s="185" t="n">
        <v>162</v>
      </c>
      <c r="B164" s="186" t="inlineStr">
        <is>
          <t>กรณีศึกษา: สูตรตำรับยาแคปซูลนิ่มรักษาสิว Isotretinoin ประกอบด้วย:
Isotretinoin 20 mg
Hydrogenated vegetable oil 64 mg
White wax 18 mg
Disodium edetate 0.6 mg
BHA 0.032 mg
Soybean oil 180 mg
เปลือกแคปซูล: Gelatin, Glycerin, Parabens (methyl และ propyl), และระบบสี FD&amp;C Red No. 3, FD&amp;C Blue No. 1, Titanium dioxide</t>
        </is>
      </c>
      <c r="C164" s="186" t="inlineStr">
        <is>
          <t>จากตำรับเป็นยาแบบไหน</t>
        </is>
      </c>
      <c r="D164" s="186" t="n"/>
      <c r="E164" s="186" t="inlineStr">
        <is>
          <t>Hard gelatin capsule</t>
        </is>
      </c>
      <c r="F164" s="186" t="inlineStr">
        <is>
          <t>Soft gelatin capsule</t>
        </is>
      </c>
      <c r="G164" s="186" t="inlineStr">
        <is>
          <t>Enteric capsule</t>
        </is>
      </c>
      <c r="H164" s="186" t="inlineStr">
        <is>
          <t>Cream</t>
        </is>
      </c>
      <c r="I164" s="186" t="inlineStr">
        <is>
          <t>Ointment</t>
        </is>
      </c>
      <c r="J164" s="185" t="n">
        <v>2</v>
      </c>
      <c r="K164" s="186" t="inlineStr">
        <is>
          <t>✅ คำตอบที่ถูกต้อง: ข้อ ข. Soft gelatin capsule
🎯 ทำไมข้อนี้ถึงถูก:
ในสูตรตำรับประกอบด้วยของเหลวและสารกึ่งแข็งแขวนลอยในน้ำมัน (soybean oil, hydrogenated vegetable oil, wax) บรรจุในเปลือกแคปซูลที่มีส่วนประกอบของ gelatin ร่วมกับ glycerin ในสัดส่วนสูงเพื่อทำหน้าที่เป็น plasticizer ทำให้เปลือกแคปซูลมีความยืดหยุ่นและนิ่ม ซึ่งเป็นลักษณะเฉพาะของการผลิตแคปซูลเจลาตินนิ่ม (Soft gelatin capsule เช่น ยา Roaccutane หรือ Acnotin)
🔍 ข้ออื่นผิดเพราะอะไร:
• ข้อ ก.: Hard gelatin capsule เปลือกแคปซูลมีน้ำและเจลาตินเป็นหลัก โดยมี glycerin ในสัดส่วนต่ำมาก ไม่ได้ออกแบบมาเพื่อบรรจุสารแขวนลอยในน้ำมันแบบปิดผนึกชิ้นเดียว (hermetically sealed)
• ข้อ ค.: Enteric capsule ต้องมีสารเคลือบต้านทานกรด (enteric polymers เช่น CAP, HPMCP) เพื่อไม่ให้ละลายในกระเพาะอาหาร
• ข้อ ง.: Cream เป็นยาเตรียมกึ่งแข็งรูปแบบอิมัลชัน (o/w หรือ w/o emulsion) สำหรับทาภายนอก ไม่ใช่แคปซูลรับประทาน
• ข้อ จ.: Ointment เป็นยาเตรียมกึ่งแข็งรูปแบบขี้ผึ้งสำหรับทาภายนอก</t>
        </is>
      </c>
      <c r="L164" s="186" t="n"/>
      <c r="M164" s="186" t="inlineStr">
        <is>
          <t>Product Group 6: Solid Dosage Forms</t>
        </is>
      </c>
      <c r="N164" s="186" t="inlineStr">
        <is>
          <t>6.4 Hard &amp; Soft Gelatin Capsules</t>
        </is>
      </c>
      <c r="O164" s="185" t="inlineStr">
        <is>
          <t>Product</t>
        </is>
      </c>
      <c r="P164" s="186" t="inlineStr">
        <is>
          <t>[SOURCE: Pharma Plus เล่มม่วง 2 - ข้อสอบย้อนหลัง PLE-CC1 ปี 2564 วันที่ 1 ข้อ 68]</t>
        </is>
      </c>
      <c r="Q164" s="185" t="inlineStr">
        <is>
          <t>ข้อสอบจริง</t>
        </is>
      </c>
      <c r="R164" s="185" t="inlineStr">
        <is>
          <t>2564</t>
        </is>
      </c>
      <c r="S164" s="185" t="inlineStr">
        <is>
          <t>CASE_MOCK_ISOTRETINOIN_01</t>
        </is>
      </c>
    </row>
    <row r="165" ht="24" customHeight="1" s="49">
      <c r="A165" s="185" t="n">
        <v>163</v>
      </c>
      <c r="B165" s="186" t="inlineStr">
        <is>
          <t>กรณีศึกษา: สูตรตำรับยาแคปซูลนิ่มรักษาสิว Isotretinoin ประกอบด้วย:
Isotretinoin 20 mg
Hydrogenated vegetable oil 64 mg
White wax 18 mg
Disodium edetate 0.6 mg
BHA 0.032 mg
Soybean oil 180 mg
เปลือกแคปซูล: Gelatin, Glycerin, Parabens (methyl และ propyl), และระบบสี FD&amp;C Red No. 3, FD&amp;C Blue No. 1, Titanium dioxide</t>
        </is>
      </c>
      <c r="C165" s="186" t="inlineStr">
        <is>
          <t>Soy bean oil มีหน้าที่อะไรในตำรับ</t>
        </is>
      </c>
      <c r="D165" s="186" t="n"/>
      <c r="E165" s="186" t="inlineStr">
        <is>
          <t>Filling</t>
        </is>
      </c>
      <c r="F165" s="186" t="inlineStr">
        <is>
          <t>Plasticizer</t>
        </is>
      </c>
      <c r="G165" s="186" t="inlineStr">
        <is>
          <t>Stabilizer</t>
        </is>
      </c>
      <c r="H165" s="186" t="inlineStr">
        <is>
          <t>Stiffening</t>
        </is>
      </c>
      <c r="I165" s="186" t="inlineStr">
        <is>
          <t>Film former</t>
        </is>
      </c>
      <c r="J165" s="185" t="n">
        <v>1</v>
      </c>
      <c r="K165" s="186" t="inlineStr">
        <is>
          <t>✅ คำตอบที่ถูกต้อง: ข้อ ก. Filling
🎯 ทำไมข้อนี้ถึงถูก:
ในแคปซูลเจลาตินนิ่ม (soft gelatin capsule) ยาที่ไม่ละลายน้ำ เช่น isotretinoin จะถูกกระจายตัวในน้ำมัน โดย Soybean oil ทำหน้าที่เป็นตัวกลางของเหลวหรือกระสายยาเติมภายในแคปซูล (liquid vehicle / filling liquid) ในปริมาณมากที่สุด (180 mg) เพื่อช่วยในการแขวนลอยตัวยาและนำส่งเข้าสู่กระบวนการบรรจุ (encapsulation)
🔍 ข้ออื่นผิดเพราะอะไร:
• ข้อ ข.: Plasticizer คือสารที่ใส่ในเปลือกเจลาตินเพื่อให้เกิดความนิ่มและยืดหยุ่น เช่น glycerin หรือ sorbitol ไม่ใช่ soybean oil
• ข้อ ค.: Stabilizer ในตำรับนี้คือสารต้านออกซิเดชัน (BHA) และสารคีเลต (Disodium edetate)
• ข้อ ง.: Stiffening agent คือสารที่เพิ่มความหนืดหรือความแข็งแรงแก่เนื้อยาภายใน เช่น Hydrogenated vegetable oil และ White wax
• ข้อ จ.: Film former คือสารที่สร้างฟิล์มเคลือบเปลือกแคปซูล เช่น gelatin</t>
        </is>
      </c>
      <c r="L165" s="186" t="n"/>
      <c r="M165" s="186" t="inlineStr">
        <is>
          <t>Product Group 6: Solid Dosage Forms</t>
        </is>
      </c>
      <c r="N165" s="186" t="inlineStr">
        <is>
          <t>6.4 Hard &amp; Soft Gelatin Capsules</t>
        </is>
      </c>
      <c r="O165" s="185" t="inlineStr">
        <is>
          <t>Product</t>
        </is>
      </c>
      <c r="P165" s="186" t="inlineStr">
        <is>
          <t>[SOURCE: Pharma Plus เล่มม่วง 2 - ข้อสอบย้อนหลัง PLE-CC1 ปี 2564 วันที่ 1 ข้อ 69]</t>
        </is>
      </c>
      <c r="Q165" s="185" t="inlineStr">
        <is>
          <t>ข้อสอบจริง</t>
        </is>
      </c>
      <c r="R165" s="185" t="inlineStr">
        <is>
          <t>2564</t>
        </is>
      </c>
      <c r="S165" s="185" t="inlineStr">
        <is>
          <t>CASE_MOCK_ISOTRETINOIN_01</t>
        </is>
      </c>
    </row>
    <row r="166" ht="24" customHeight="1" s="49">
      <c r="A166" s="185" t="n">
        <v>164</v>
      </c>
      <c r="B166" s="186" t="n"/>
      <c r="C166" s="186" t="inlineStr">
        <is>
          <t>จากสูตรตำรับ benzoyl peroxide emulgel: carbopol 940, benzoyl peroxide, olive oil, PEG, MP+PP, disodium EDTA, PW, BHT ยาไม่คงตัวที่ pH &gt; 4.5 ตำรับขุ่นจะปรับตำรับอย่างไรให้ใส</t>
        </is>
      </c>
      <c r="D166" s="186" t="n"/>
      <c r="E166" s="186" t="inlineStr">
        <is>
          <t>เพิ่ม NaOH</t>
        </is>
      </c>
      <c r="F166" s="186" t="inlineStr">
        <is>
          <t>เติม Tween 20</t>
        </is>
      </c>
      <c r="G166" s="186" t="inlineStr">
        <is>
          <t>เติม Span 60</t>
        </is>
      </c>
      <c r="H166" s="186" t="inlineStr">
        <is>
          <t>ลด phase oil</t>
        </is>
      </c>
      <c r="I166" s="186" t="inlineStr">
        <is>
          <t>เพิ่มปริมาณ BHT</t>
        </is>
      </c>
      <c r="J166" s="185" t="n">
        <v>2</v>
      </c>
      <c r="K166" s="186" t="inlineStr">
        <is>
          <t>✅ คำตอบที่ถูกต้อง: ข้อ ข. เติม Tween 20
🎯 ทำไมข้อนี้ถึงถูก:
ในตำรับ emulgel ที่มีวัฏภาคน้ำมัน (olive oil) และน้ำ การที่ตำรับมีลักษณะขุ่นเกิดจากขนาดอนุภาคของหยดน้ำมันมีขนาดใหญ่ การเติมสารลดแรงตึงผิวชนิดชอบน้ำ (hydrophilic surfactant) ที่มีค่า HLB สูง เช่น Polysorbate 20 (Tween 20) จะช่วยเป็น solubilizing agent หรือ microemulsifying agent ทำให้หยดอนุภาคน้ำมันมีขนาดเล็กลงมากจนกระทั่งแสงส่องผ่านได้ (microemulsion) ทำให้ตำรับมีความใสขึ้น โดยไม่จำเป็นต้องปรับค่า pH เกิน 4.5 ซึ่งจะทำให้ยา benzoyl peroxide สลายตัว
🔍 ข้ออื่นผิดเพราะอะไร:
• ข้อ ก.: การเพิ่ม NaOH จะเป็นการปรับเพิ่มค่า pH ให้สูงขึ้นเกิน 4.5 ซึ่งขัดกับข้อกำหนดของโจทย์ที่ระบุว่าตัวยา benzoyl peroxide ไม่คงตัวที่ค่า pH มากกว่า 4.5
• ข้อ ค.: เติม Span 60 เป็น lipophilic surfactant (HLB ต่ำ) ละลายในน้ำมัน ไม่สามารถช่วยทำให้ระบบน้ำกลายเป็นตำรับใสได้
• ข้อ ง.: การลด phase oil เพียงอย่างเดียวหากไม่มีสารลดแรงตึงผิวที่เหมาะสม อนุภาคก็ยังคงมีขนาดใหญ่และทำให้ตำรับขุ่นอยู่ดี
• ข้อ จ.: การเพิ่มปริมาณ BHT เป็นการเพิ่มสารกันหืน (antioxidant) เพื่อป้องกันการออกซิเดชันของน้ำมัน ไม่มีผลต่อความใสของตำรับ</t>
        </is>
      </c>
      <c r="L166" s="186" t="n"/>
      <c r="M166" s="186" t="inlineStr">
        <is>
          <t>Product Group 6: Solid Dosage Forms</t>
        </is>
      </c>
      <c r="N166" s="186" t="inlineStr">
        <is>
          <t>6.1 Tablet Manufacturing</t>
        </is>
      </c>
      <c r="O166" s="185" t="inlineStr">
        <is>
          <t>Product</t>
        </is>
      </c>
      <c r="P166" s="186" t="inlineStr">
        <is>
          <t>[SOURCE: Pharma Plus เล่มม่วง 2 - ข้อสอบย้อนหลัง PLE-CC1 ปี 2564 วันที่ 1 ข้อ 73]</t>
        </is>
      </c>
      <c r="Q166" s="185" t="inlineStr">
        <is>
          <t>ข้อสอบจริง</t>
        </is>
      </c>
      <c r="R166" s="185" t="inlineStr">
        <is>
          <t>2564</t>
        </is>
      </c>
      <c r="S166" s="185" t="n"/>
    </row>
    <row r="167" ht="24" customHeight="1" s="49">
      <c r="A167" s="185" t="n">
        <v>165</v>
      </c>
      <c r="B167" s="186" t="n"/>
      <c r="C167" s="186" t="inlineStr">
        <is>
          <t>Emulsifying agent ในตำรับข้างต้นคืออะไร</t>
        </is>
      </c>
      <c r="D167" s="186" t="n"/>
      <c r="E167" s="186" t="inlineStr">
        <is>
          <t>NaOH</t>
        </is>
      </c>
      <c r="F167" s="186" t="inlineStr">
        <is>
          <t>Sodium oleate</t>
        </is>
      </c>
      <c r="G167" s="186" t="inlineStr">
        <is>
          <t>EDTA</t>
        </is>
      </c>
      <c r="H167" s="186" t="inlineStr">
        <is>
          <t>Olive oil</t>
        </is>
      </c>
      <c r="I167" s="186" t="inlineStr">
        <is>
          <t>Carbopol</t>
        </is>
      </c>
      <c r="J167" s="185" t="n">
        <v>5</v>
      </c>
      <c r="K167" s="186" t="inlineStr">
        <is>
          <t>✅ คำตอบที่ถูกต้อง: ข้อ จ. Carbopol
🎯 ทำไมข้อนี้ถึงถูก:
ในสูตรตำรับข้างต้น Carbopol 940 (Carbomer) เป็นพอลิเมอร์ที่ทำหน้าที่เป็น gelling agent และ polymeric emulsifier/emulsion stabilizer โดยสายโซ่พอลิเมอร์จะสร้างโครงสร้างร่างแห (gel matrix) เพิ่มความหนืดในวัฏภายนอก และป้องกันไม่ให้อนุภาคหยดน้ำมัน (olive oil) เคลื่อนที่มารวมตัวกัน (prevent coalescence) จึงทำหน้าที่เป็นตัวประสานอิมัลชันในรูปแบบ emulgel
🔍 ข้ออื่นผิดเพราะอะไร:
• ข้อ ก.: NaOH ทำหน้าที่เป็น neutralizing agent ปรับสภาวะเบสอ่อนๆ ให้หมู่คาร์บอกซิลของ Carbomer แตกตัวเกิดเจล แต่ในสูตรตำรับข้างต้นไม่ได้ระบุใส่ NaOH โดยตรง
• ข้อ ข.: Sodium oleate เป็นสบู่ประจุลบที่เกิดจากปฏิกิริยาระหว่างกรดโอเลอิกกับโซเดียมไฮดรอกไซด์ ซึ่งในสูตรตำรับข้างต้นไม่มีการสร้างสารนี้
• ข้อ ค.: EDTA (Disodium edetate) ทำหน้าที่เป็น chelating agent จับประจุโลหะเพื่อป้องกันการเสื่อมสลายของยา
• ข้อ ง.: Olive oil ทำหน้าที่เป็น internal oil phase ในตำรับอิมัลเจล ไม่ใช่ emulsifier</t>
        </is>
      </c>
      <c r="L167" s="186" t="n"/>
      <c r="M167" s="186" t="inlineStr">
        <is>
          <t>Product Group 6: Solid Dosage Forms</t>
        </is>
      </c>
      <c r="N167" s="186" t="inlineStr">
        <is>
          <t>6.1 Tablet Manufacturing</t>
        </is>
      </c>
      <c r="O167" s="185" t="inlineStr">
        <is>
          <t>Product</t>
        </is>
      </c>
      <c r="P167" s="186" t="inlineStr">
        <is>
          <t>[SOURCE: Pharma Plus เล่มม่วง 2 - ข้อสอบย้อนหลัง PLE-CC1 ปี 2564 วันที่ 1 ข้อ 74]</t>
        </is>
      </c>
      <c r="Q167" s="185" t="inlineStr">
        <is>
          <t>ข้อสอบจริง</t>
        </is>
      </c>
      <c r="R167" s="185" t="inlineStr">
        <is>
          <t>2564</t>
        </is>
      </c>
      <c r="S167" s="185" t="n"/>
    </row>
    <row r="168" ht="24" customHeight="1" s="49">
      <c r="A168" s="185" t="n">
        <v>166</v>
      </c>
      <c r="B168" s="186" t="n"/>
      <c r="C168" s="186" t="inlineStr">
        <is>
          <t>Donepezil 5 mg คุณสมบัติ good flowability stable in acid เกิด hydrolysis in alkaline and neutral solution ได้ degradation products ควรเตรียมยาด้วยวิธีอะไร</t>
        </is>
      </c>
      <c r="D168" s="186" t="n"/>
      <c r="E168" s="186" t="inlineStr">
        <is>
          <t>Dry granulation</t>
        </is>
      </c>
      <c r="F168" s="186" t="inlineStr">
        <is>
          <t>Wet granulation ใช้ starch paste binder</t>
        </is>
      </c>
      <c r="G168" s="186" t="inlineStr">
        <is>
          <t>Direct compression</t>
        </is>
      </c>
      <c r="H168" s="186" t="inlineStr">
        <is>
          <t>Wet or dry granulation with starch paste binder</t>
        </is>
      </c>
      <c r="I168" s="186" t="inlineStr">
        <is>
          <t>Direct compression or dry granulation with starch binder คำนวณจาก UV absorption</t>
        </is>
      </c>
      <c r="J168" s="185" t="n">
        <v>3</v>
      </c>
      <c r="K168" s="186" t="inlineStr">
        <is>
          <t>✅ คำตอบที่ถูกต้อง: ข้อ ค. Direct compression
🎯 ทำไมข้อนี้ถึงถูก:
ตัวยา Donepezil มีคุณสมบัติการไหลที่ดีอยู่แล้ว (good flowability) และมีความไวต่อการเกิดปฏิกิริยาไฮโดรไลซิสเมื่อสัมผัสกับน้ำหรือความชื้นในสภาวะที่เป็นกลางและด่าง การเลือกวิธีตอกตรง (Direct compression) จึงเป็นวิธีที่เหมาะสมที่สุดเนื่องจากเป็นกระบวนการที่ไม่ต้องใช้น้ำ ความชื้น หรือความร้อนในการเตรียมแกรนูล จึงป้องกันการสลายตัวของยาจาก hydrolysis ได้สมบูรณ์
🔍 ข้ออื่นผิดเพราะอะไร:
• ข้อ ก.: Dry granulation ต้องผ่านขั้นตอนการทำ slugging หรือ roller compaction ซึ่งเพิ่มขั้นตอนโดยไม่จำเป็นในเมื่อตัวยามีคุณสมบัติ good flowability อยู่แล้ว
• ข้อ ข.: Wet granulation มีการใช้น้ำในตัวประสาน (starch paste) ซึ่งจะเร่งปฏิกิริยา hydrolysis ทำให้ยาเสื่อมสลายได้ง่าย
• ข้อ ง.: การใช้ wet granulation มีความชื้นซึ่งขัดกับคุณสมบัติของยาที่เกิด hydrolysis
• ข้อ จ.: มีการระบุขั้นตอนที่ไม่จำเป็นและ starch binder ในกระบวนการ granulation ซึ่งไม่เหมาะสมเมื่อเทียบกับ Direct compression โดยตรง</t>
        </is>
      </c>
      <c r="L168" s="186" t="n"/>
      <c r="M168" s="186" t="inlineStr">
        <is>
          <t>Product Group 6: Solid Dosage Forms</t>
        </is>
      </c>
      <c r="N168" s="186" t="inlineStr">
        <is>
          <t>6.1 Tablet Manufacturing</t>
        </is>
      </c>
      <c r="O168" s="185" t="inlineStr">
        <is>
          <t>Product</t>
        </is>
      </c>
      <c r="P168" s="186" t="inlineStr">
        <is>
          <t>[SOURCE: Pharma Plus เล่มม่วง 2 - ข้อสอบย้อนหลัง PLE-CC1 ปี 2564 วันที่ 1 ข้อ 90]</t>
        </is>
      </c>
      <c r="Q168" s="185" t="inlineStr">
        <is>
          <t>ข้อสอบจริง</t>
        </is>
      </c>
      <c r="R168" s="185" t="inlineStr">
        <is>
          <t>2564</t>
        </is>
      </c>
      <c r="S168" s="185" t="n"/>
    </row>
    <row r="169" ht="24" customHeight="1" s="49">
      <c r="A169" s="185" t="n">
        <v>167</v>
      </c>
      <c r="B169" s="186" t="n"/>
      <c r="C169" s="186" t="inlineStr">
        <is>
          <t>ยา B มีคุณสมบัติละลายน้ำไม่ดี หากต้องการเตรียมเป็นยา capsule ควรเลือก diluent แบบใด</t>
        </is>
      </c>
      <c r="D169" s="186" t="n"/>
      <c r="E169" s="186" t="inlineStr">
        <is>
          <t>Starch</t>
        </is>
      </c>
      <c r="F169" s="186" t="inlineStr">
        <is>
          <t>Lactose</t>
        </is>
      </c>
      <c r="G169" s="186" t="inlineStr">
        <is>
          <t>Dibasic calcium phosphate</t>
        </is>
      </c>
      <c r="H169" s="186" t="inlineStr">
        <is>
          <t>Microcrystalline cellulose</t>
        </is>
      </c>
      <c r="I169" s="186" t="inlineStr">
        <is>
          <t>Calcium sulphate</t>
        </is>
      </c>
      <c r="J169" s="185" t="n">
        <v>2</v>
      </c>
      <c r="K169" s="186" t="inlineStr">
        <is>
          <t>✅ คำตอบที่ถูกต้อง: ข้อ ข. Lactose
🎯 ทำไมข้อนี้ถึงถูก:
เมื่อตัวยาสำคัญมีคุณสมบัติละลายน้ำได้น้อย (poorly water-soluble drug) การเตรียมเป็นแคปซูลควรเลือกใช้สารเพิ่มปริมาณ (diluent/filler) ชนิดที่ชอบน้ำและละลายน้ำได้ดี เช่น Lactose เพราะเมื่อเปลือกแคปซูลละลายออกในทางเดินอาหาร Lactose จะละลายน้ำอย่างรวดเร็วและช่วยเปิดช่องว่างให้น้ำแทรกซึมเข้าสู่เนื้อยา ช่วยเพิ่มอัตราการละลายและการกระจายตัวของตัวยา (dissolution and drug release)
🔍 ข้ออื่นผิดเพราะอะไร:
• ข้อ ก.: Starch (แป้ง) ไม่ละลายในน้ำเย็น แม้จะพองตัวได้บ้างแต่ไม่ช่วยส่งเสริมการละลายของยาที่ไม่ละลายน้ำได้ดีเท่าแล็กโทส
• ข้อ ค.: Dibasic calcium phosphate เป็นสารเพิ่มปริมาณที่ไม่ละลายน้ำ (water-insoluble diluent) จึงไม่ช่วยในการละลายของยาที่ไม่ละลายน้ำ
• ข้อ ง.: Microcrystalline cellulose (MCC) แม้จะดูดซับน้ำและช่วยกระจายตัวได้ดี แต่เป็นสารที่ไม่ละลายน้ำ
• ข้อ จ.: Calcium sulphate เป็นสารอนินทรีย์ที่ไม่ละลายน้ำ ไม่ส่งเสริมการละลายของตัวยา</t>
        </is>
      </c>
      <c r="L169" s="186" t="n"/>
      <c r="M169" s="186" t="inlineStr">
        <is>
          <t>Product Group 6: Solid Dosage Forms</t>
        </is>
      </c>
      <c r="N169" s="186" t="inlineStr">
        <is>
          <t>6.4 Hard &amp; Soft Gelatin Capsules</t>
        </is>
      </c>
      <c r="O169" s="185" t="inlineStr">
        <is>
          <t>Product</t>
        </is>
      </c>
      <c r="P169" s="186" t="inlineStr">
        <is>
          <t>[SOURCE: Pharma Plus เล่มม่วง 2 - ข้อสอบย้อนหลัง PLE-CC1 ปี 2564 วันที่ 1 ข้อ 95]</t>
        </is>
      </c>
      <c r="Q169" s="185" t="inlineStr">
        <is>
          <t>ข้อสอบจริง</t>
        </is>
      </c>
      <c r="R169" s="185" t="inlineStr">
        <is>
          <t>2564</t>
        </is>
      </c>
      <c r="S169" s="185" t="n"/>
    </row>
    <row r="170" ht="24" customHeight="1" s="49">
      <c r="A170" s="185" t="n">
        <v>168</v>
      </c>
      <c r="B170" s="186" t="inlineStr">
        <is>
          <t>[จากใบ COA Cloxacillin]
Composition: Each capsule contains: White Powder
Cloxacillin Sodium equiv. to cloxacillin 500 mg, starch, colloidal silicon dioxide, Mg stearate SLS, lactose</t>
        </is>
      </c>
      <c r="C170" s="186" t="inlineStr">
        <is>
          <t>จากข้อ 96 สารในข้อใดเป็นสารช่วยแตกตัวตำรับ</t>
        </is>
      </c>
      <c r="D170" s="186" t="n"/>
      <c r="E170" s="186" t="inlineStr">
        <is>
          <t>Starch</t>
        </is>
      </c>
      <c r="F170" s="186" t="inlineStr">
        <is>
          <t>Lactose</t>
        </is>
      </c>
      <c r="G170" s="186" t="inlineStr">
        <is>
          <t>Mg stearate</t>
        </is>
      </c>
      <c r="H170" s="186" t="inlineStr">
        <is>
          <t>Colloidal silicon dioxide</t>
        </is>
      </c>
      <c r="I170" s="186" t="inlineStr">
        <is>
          <t>SLS</t>
        </is>
      </c>
      <c r="J170" s="185" t="n">
        <v>1</v>
      </c>
      <c r="K170" s="186" t="inlineStr">
        <is>
          <t>✅ คำตอบที่ถูกต้อง: ข้อ ก. Starch
🎯 ทำไมข้อนี้ถึงถูก:
ในสูตรตำรับข้างต้น Starch (แป้ง) ทำหน้าที่เป็นสารช่วยแตกตัว (disintegrant) โดยเม็ดแป้งจะดูดซับน้ำเข้ามาในเนื้อยาและเกิดการพองตัว (swelling) ทำให้โครงสร้างของผงยาในแคปซูลแยกกระจายตัวออกจากกันอย่างรวดเร็วเมื่อสัมผัสกับของเหลวในทางเดินอาหาร
🔍 ข้ออื่นผิดเพราะอะไร:
• ข้อ ข.: Lactose ทำหน้าที่เป็นสารเพิ่มปริมาณ (diluent/filler)
• ข้อ ค.: Magnesium stearate ทำหน้าที่เป็นสารหล่อลื่น (lubricant)
• ข้อ ง.: Colloidal silicon dioxide (Aerosil) ทำหน้าที่เป็นสารช่วยการไหล (glidant)
• ข้อ จ.: Sodium Lauryl Sulfate (SLS) ทำหน้าที่เป็นสารลดแรงตึงผิวและสารช่วยเปียก (wetting agent/surfactant)</t>
        </is>
      </c>
      <c r="L170" s="186" t="n"/>
      <c r="M170" s="186" t="inlineStr">
        <is>
          <t>Product Group 6: Solid Dosage Forms</t>
        </is>
      </c>
      <c r="N170" s="186" t="inlineStr">
        <is>
          <t>6.4 Hard &amp; Soft Gelatin Capsules</t>
        </is>
      </c>
      <c r="O170" s="185" t="inlineStr">
        <is>
          <t>Product</t>
        </is>
      </c>
      <c r="P170" s="186" t="inlineStr">
        <is>
          <t>[SOURCE: Pharma Plus เล่มม่วง 2 - ข้อสอบย้อนหลัง PLE-CC1 ปี 2564 วันที่ 1 ข้อ 97]</t>
        </is>
      </c>
      <c r="Q170" s="185" t="inlineStr">
        <is>
          <t>ข้อสอบจริง</t>
        </is>
      </c>
      <c r="R170" s="185" t="inlineStr">
        <is>
          <t>2564</t>
        </is>
      </c>
      <c r="S170" s="185" t="n"/>
    </row>
    <row r="171" ht="24" customHeight="1" s="49">
      <c r="A171" s="185" t="n">
        <v>169</v>
      </c>
      <c r="B171" s="186" t="n"/>
      <c r="C171" s="186" t="inlineStr">
        <is>
          <t>ข้อใดคือคุณสมบัติ ของยาในการทำ sustain release</t>
        </is>
      </c>
      <c r="D171" s="186" t="n"/>
      <c r="E171" s="186" t="inlineStr">
        <is>
          <t>ปริมาณการใช้ &gt; 500 mg</t>
        </is>
      </c>
      <c r="F171" s="186" t="inlineStr">
        <is>
          <t>มี therapeutic index แคบ</t>
        </is>
      </c>
      <c r="G171" s="186" t="inlineStr">
        <is>
          <t>สามารถขับออกทางอุจจาระได้</t>
        </is>
      </c>
      <c r="H171" s="186" t="inlineStr">
        <is>
          <t>ยามีค่าครึ่งชีวิตยาว</t>
        </is>
      </c>
      <c r="I171" s="186" t="inlineStr">
        <is>
          <t>ยามีค่าการละลายต่ำ</t>
        </is>
      </c>
      <c r="J171" s="185" t="n">
        <v>2</v>
      </c>
      <c r="K171" s="186" t="inlineStr">
        <is>
          <t>✅ คำตอบที่ถูกต้อง: ข้อ ข. มี therapeutic index แคบ
🎯 ทำไมข้อนี้ถึงถูก:
ในทางเภสัชกรรม รูปแบบยาออกฤทธิ์เนิ่น (Sustained release / Extended release) มีเป้าหมายสำคัญเพื่อควบคุมระดับความเข้มข้นของยาในพลาสมาให้คงที่สม่ำเสมอ ลดความผันผวนระหว่างจุดสูงสุดและจุดต่ำสุด (peak-to-trough fluctuations) ซึ่งจำเป็นและเป็นประโยชน์อย่างยิ่งสำหรับยาที่มีดัชนีการรักษาแคบ (narrow therapeutic index เช่น theophylline, lithium, carbamazepine) เพื่อป้องกันระดับยาเกินจนเกิดพิษหรือต่ำเกินไปจนไม่ได้ผลการรักษา (หมายเหตุ: ในแง่เภสัชจลนศาสตร์ทั่วไป ยาที่เหมาะทำ SR ควรมีค่าครึ่งชีวิตสั้นถึงปานกลาง 2-8 ชั่วโมง แต่ตัวเลือกอื่นผิดชัดเจน)
🔍 ข้ออื่นผิดเพราะอะไร:
• ข้อ ก.: ปริมาณการใช้ที่มากกว่า 500-1000 mg ไม่เหมาะในการทำ sustained release เพราะขนาดยารวมต่อเม็ดจะใหญ่เกินไปจนผู้ป่วยไม่สามารถกลืนได้
• ข้อ ค.: การขับออกทางอุจจาระไม่ใช่คุณสมบัติทางเภสัชจลนศาสตร์ที่จำเป็นหรือเป็นเกณฑ์ในการออกแบบยา sustained release
• ข้อ ง.: ยาที่มีค่าครึ่งชีวิตยาวอยู่แล้ว (เช่น t1/2 &gt; 12-24 ชั่วโมง) สามารถรับประทานวันละครั้งได้ตามธรรมชาติอยู่แล้ว จึงไม่มีความจำเป็นต้องนำมาทำเป็น sustained release
• ข้อ จ.: ยาที่มีค่าการละลายต่ำมาก (very low solubility) จะมีอัตราการละลายเป็น rate-limiting step อยู่แล้ว ทำให้ยากต่อการออกแบบระบบนำส่งแบบ sustained release</t>
        </is>
      </c>
      <c r="L171" s="186" t="n"/>
      <c r="M171" s="186" t="inlineStr">
        <is>
          <t>Product Group 6: Solid Dosage Forms</t>
        </is>
      </c>
      <c r="N171" s="186" t="inlineStr">
        <is>
          <t>6.1 Tablet Manufacturing</t>
        </is>
      </c>
      <c r="O171" s="185" t="inlineStr">
        <is>
          <t>Product</t>
        </is>
      </c>
      <c r="P171" s="186" t="inlineStr">
        <is>
          <t>[SOURCE: Pharma Plus เล่มม่วง 2 - ข้อสอบย้อนหลัง PLE-CC1 ปี 2564 วันที่ 1 ข้อ 104]</t>
        </is>
      </c>
      <c r="Q171" s="185" t="inlineStr">
        <is>
          <t>ข้อสอบจริง</t>
        </is>
      </c>
      <c r="R171" s="185" t="inlineStr">
        <is>
          <t>2564</t>
        </is>
      </c>
      <c r="S171" s="185" t="n"/>
    </row>
    <row r="172" ht="24" customHeight="1" s="49">
      <c r="A172" s="185" t="n">
        <v>170</v>
      </c>
      <c r="B172" s="186" t="n"/>
      <c r="C172" s="186" t="inlineStr">
        <is>
          <t>ข้อใดไม่ใช่เทคนิค ในการทำยาที่ดูดซึมผ่านผิวหนัง</t>
        </is>
      </c>
      <c r="D172" s="186" t="n"/>
      <c r="E172" s="186" t="inlineStr">
        <is>
          <t>Passive diffusion</t>
        </is>
      </c>
      <c r="F172" s="186" t="inlineStr">
        <is>
          <t>Microneedle</t>
        </is>
      </c>
      <c r="G172" s="186" t="inlineStr">
        <is>
          <t>Iontophoresis</t>
        </is>
      </c>
      <c r="H172" s="186" t="inlineStr">
        <is>
          <t>Permeable enhancer</t>
        </is>
      </c>
      <c r="I172" s="186" t="inlineStr">
        <is>
          <t>Gamma radiation</t>
        </is>
      </c>
      <c r="J172" s="185" t="n">
        <v>5</v>
      </c>
      <c r="K172" s="186" t="inlineStr">
        <is>
          <t>✅ คำตอบที่ถูกต้อง: ข้อ จ. Gamma radiation
🎯 ทำไมข้อนี้ถึงถูก:
รังสีแกมมา (Gamma radiation) เป็นวิธีการทำให้ปราศจากเชื้อ (Radiation sterilization) หรือใช้ในการบำบัดรักษาทางรังสีวิทยา ไม่ใช่เทคนิคหรือวิธีการเพิ่มการดูดซึมยาผ่านผิวหนัง (Transdermal Drug Delivery Enhancement)
🔍 ข้ออื่นผิดเพราะอะไร:
• ข้อ ก.: Passive diffusion เป็นการแพร่ผ่านชั้นผิวหนังตามความแตกต่างของความเข้มข้น ซึ่งเป็นกลไกพื้นฐานดั้งเดิมของแผ่นแปะผิวหนัง
• ข้อ ข.: Microneedle เป็นเทคโนโลยีเข็มขนาดจิ๋วที่เจาะผ่านชั้นขี้ไคล (stratum corneum) เพื่อเพิ่มการนำส่งยาโมเลกุลใหญ่ผ่านผิวหนัง
• ข้อ ค.: Iontophoresis เป็นเทคนิคการใช้กระแสไฟฟ้าขนาดต่ำช่วยผลักดันยาที่มีประจุให้ซึมผ่านผิวหนังได้ดียิ่งขึ้น
• ข้อ ง.: Chemical permeation enhancers (สารเพิ่มการซึมผ่าน) เช่น ethanol, propylene glycol, oleic acid ใช้รบกวนชั้นลิพิดเพื่อเพิ่มการซึมผ่านของตัวยา</t>
        </is>
      </c>
      <c r="L172" s="186" t="n"/>
      <c r="M172" s="186" t="inlineStr">
        <is>
          <t>Product Group 6: Solid Dosage Forms</t>
        </is>
      </c>
      <c r="N172" s="186" t="inlineStr">
        <is>
          <t>6.1 Tablet Manufacturing</t>
        </is>
      </c>
      <c r="O172" s="185" t="inlineStr">
        <is>
          <t>Product</t>
        </is>
      </c>
      <c r="P172" s="186" t="inlineStr">
        <is>
          <t>[SOURCE: Pharma Plus เล่มม่วง 2 - ข้อสอบย้อนหลัง PLE-CC1 ปี 2564 วันที่ 1 ข้อ 105]</t>
        </is>
      </c>
      <c r="Q172" s="185" t="inlineStr">
        <is>
          <t>ข้อสอบจริง</t>
        </is>
      </c>
      <c r="R172" s="185" t="inlineStr">
        <is>
          <t>2564</t>
        </is>
      </c>
      <c r="S172" s="185" t="n"/>
    </row>
    <row r="173" ht="24" customHeight="1" s="49">
      <c r="A173" s="185" t="n">
        <v>171</v>
      </c>
      <c r="B173" s="186" t="n"/>
      <c r="C173" s="186" t="inlineStr">
        <is>
          <t>ข้อใดต่อไปนี้ผิด</t>
        </is>
      </c>
      <c r="D173" s="186" t="n"/>
      <c r="E173" s="186" t="inlineStr">
        <is>
          <t>เอา semisolid ไปแช่แข็ง</t>
        </is>
      </c>
      <c r="F173" s="186" t="inlineStr">
        <is>
          <t>เก็บ ยาเม็ด ที่อุณหภูมิห้อง</t>
        </is>
      </c>
      <c r="G173" s="186" t="inlineStr">
        <is>
          <t>เก็บ วัคซีน พิษสุนัขบ้า ในตู้เย็นช่อง ธรรมดา</t>
        </is>
      </c>
      <c r="H173" s="186" t="inlineStr">
        <is>
          <t>เก็บ ยาน้ำ ferrous sulfate ในภาชนะกันแสง</t>
        </is>
      </c>
      <c r="I173" s="186" t="inlineStr">
        <is>
          <t>เก็บ ยา effervescent ใน airtight container</t>
        </is>
      </c>
      <c r="J173" s="185" t="n">
        <v>1</v>
      </c>
      <c r="K173" s="186" t="inlineStr">
        <is>
          <t>✅ คำตอบที่ถูกต้อง: ข้อ ก. เอา semisolid ไปแช่แข็ง
🎯 ทำไมข้อนี้ถึงถูก:
ยาเตรียมกึ่งแข็ง (Semisolid preparations เช่น ครีม เจล ขี้ผึ้ง) ห้ามนำไปแช่แข็ง (Do not freeze) โดยเด็ดขาด เพราะการแช่แข็งจะทำให้โครงสร้างของอิมัลชันหรือร่างแหเจลสูญเสียสภาพ เกิดการแยกชั้น (breaking / phase separation) เกิดผลึกยาตกตะกอน และสูญเสียความคงตัวทางกายภาพอย่างถาวร
🔍 ข้ออื่นผิดเพราะอะไร:
• ข้อ ข.: การเก็บยาเม็ดส่วนใหญ่ไว้ที่อุณหภูมิห้องควบคุม (Controlled room temperature 20-25 องศาเซลเซียส หรือไม่เกิน 30 องศาเซลเซียส) เป็นคำแนะนำมาตรฐานที่ถูกต้อง
• ข้อ ค.: วัคซีนป้องกันโรคพิษสุนัขบ้า (Rabies vaccine) เป็นชีววัตถุที่ต้องเก็บรักษาในระบบลูกโซ่ความเย็น (cold chain) อุณหภูมิ 2-8 องศาเซลเซียสในตู้เย็นช่องธรรมดา ห้ามแช่แข็ง
• ข้อ ง.: ยาน้ำ Ferrous sulfate ไวต่อแสงและเกิดการออกซิเดชันเป็น ferric ได้ง่าย จึงต้องเก็บในภาชนะป้องกันแสง (light-resistant container)
• ข้อ จ.: ยาเม็ดฟู่ (Effervescent tablets) ไวต่อความชื้นมากและจะเกิดปฏิกิริยาสร้างก๊าซ จึงต้องเก็บในภาชนะปิดสนิทป้องกันอากาศและความชื้น (airtight container)</t>
        </is>
      </c>
      <c r="L173" s="186" t="n"/>
      <c r="M173" s="186" t="inlineStr">
        <is>
          <t>Product Group 6: Solid Dosage Forms</t>
        </is>
      </c>
      <c r="N173" s="186" t="inlineStr">
        <is>
          <t>6.1 Tablet Manufacturing</t>
        </is>
      </c>
      <c r="O173" s="185" t="inlineStr">
        <is>
          <t>Product</t>
        </is>
      </c>
      <c r="P173" s="186" t="inlineStr">
        <is>
          <t>[SOURCE: Pharma Plus เล่มม่วง 2 - ข้อสอบย้อนหลัง PLE-CC1 ปี 2564 วันที่ 1 ข้อ 107]</t>
        </is>
      </c>
      <c r="Q173" s="185" t="inlineStr">
        <is>
          <t>ข้อสอบจริง</t>
        </is>
      </c>
      <c r="R173" s="185" t="inlineStr">
        <is>
          <t>2564</t>
        </is>
      </c>
      <c r="S173" s="185" t="n"/>
    </row>
    <row r="174" ht="24" customHeight="1" s="49">
      <c r="A174" s="185" t="n">
        <v>172</v>
      </c>
      <c r="B174" s="186" t="n"/>
      <c r="C174" s="186" t="inlineStr">
        <is>
          <t>ยาเปลี่ยนสีจากปฏิกิริยา oxidation ควรเติมสารใด</t>
        </is>
      </c>
      <c r="D174" s="186" t="n"/>
      <c r="E174" s="186" t="inlineStr">
        <is>
          <t>PEG</t>
        </is>
      </c>
      <c r="F174" s="186" t="inlineStr">
        <is>
          <t>Glycerin</t>
        </is>
      </c>
      <c r="G174" s="186" t="inlineStr">
        <is>
          <t>Sodium metabisulfite</t>
        </is>
      </c>
      <c r="H174" s="186" t="inlineStr">
        <is>
          <t>Benzalkonium cl</t>
        </is>
      </c>
      <c r="I174" s="186" t="inlineStr">
        <is>
          <t>Cyclodextrin</t>
        </is>
      </c>
      <c r="J174" s="185" t="n">
        <v>3</v>
      </c>
      <c r="K174" s="186" t="inlineStr">
        <is>
          <t>✅ คำตอบที่ถูกต้อง: ข้อ ค. Sodium metabisulfite
🎯 ทำไมข้อนี้ถึงถูก:
โซเดียมเมทาไบซัลไฟต์ (Sodium metabisulfite) เป็นสารต้านออกซิเดชันชนิดละลายน้ำ (water-soluble antioxidant / reducing agent) ที่นิยมใช้อย่างแพร่หลายในตำรับยาที่เป็นกรดอ่อนถึงเป็นกลาง เพื่อป้องกันการสลายตัวและการเปลี่ยนสีของตัวยาสำคัญที่ไวต่อปฏิกิริยาออกซิเดชัน (oxidation degradation and discoloration)
🔍 ข้ออื่นผิดเพราะอะไร:
• ข้อ ก.: PEG (Polyethylene glycol) ทำหน้าที่เป็นตัวทำละลายร่วม (co-solvent) หรือสารเพิ่มความหนืด
• ข้อ ข.: Glycerin ทำหน้าที่เป็น co-solvent, humectant, sweetener หรือ plasticizer
• ข้อ ง.: Benzalkonium chloride เป็นสารลดแรงตึงผิวประจุบวกที่ทำหน้าที่เป็นสารกันเสียต้านจุลชีพ (antimicrobial preservative)
• ข้อ จ.: Cyclodextrin ทำหน้าที่เป็นสารสร้างสารประกอบเชิงซ้อนเพื่อเพิ่มการละลาย (complexing agent)</t>
        </is>
      </c>
      <c r="L174" s="186" t="n"/>
      <c r="M174" s="186" t="inlineStr">
        <is>
          <t>Product Group 6: Solid Dosage Forms</t>
        </is>
      </c>
      <c r="N174" s="186" t="inlineStr">
        <is>
          <t>6.1 Tablet Manufacturing</t>
        </is>
      </c>
      <c r="O174" s="185" t="inlineStr">
        <is>
          <t>Product</t>
        </is>
      </c>
      <c r="P174" s="186" t="inlineStr">
        <is>
          <t>[SOURCE: Pharma Plus เล่มม่วง 2 - ข้อสอบย้อนหลัง PLE-CC1 ปี 2564 วันที่ 1 ข้อ 108]</t>
        </is>
      </c>
      <c r="Q174" s="185" t="inlineStr">
        <is>
          <t>ข้อสอบจริง</t>
        </is>
      </c>
      <c r="R174" s="185" t="inlineStr">
        <is>
          <t>2564</t>
        </is>
      </c>
      <c r="S174" s="185" t="n"/>
    </row>
    <row r="175" ht="24" customHeight="1" s="49">
      <c r="A175" s="185" t="n">
        <v>173</v>
      </c>
      <c r="B175" s="186" t="inlineStr">
        <is>
          <t>[สารช่วยในตำรับยาเม็ด (Tablet Excipients)]
การกำหนดบทบาทหน้าที่ของสารปรุงแต่งทางเภสัชกรรมในตำรับยาเม็ด</t>
        </is>
      </c>
      <c r="C175" s="186" t="inlineStr">
        <is>
          <t>Sodium starch glycolate ทำหน้าที่อะไรในตำรับ</t>
        </is>
      </c>
      <c r="D175" s="186" t="n"/>
      <c r="E175" s="186" t="inlineStr">
        <is>
          <t>Diluent</t>
        </is>
      </c>
      <c r="F175" s="186" t="inlineStr">
        <is>
          <t>Glidant</t>
        </is>
      </c>
      <c r="G175" s="186" t="inlineStr">
        <is>
          <t>Disintegrating</t>
        </is>
      </c>
      <c r="H175" s="186" t="inlineStr">
        <is>
          <t>Binder</t>
        </is>
      </c>
      <c r="I175" s="186" t="inlineStr">
        <is>
          <t>Lubricant</t>
        </is>
      </c>
      <c r="J175" s="185" t="n">
        <v>3</v>
      </c>
      <c r="K175" s="186" t="inlineStr">
        <is>
          <t>✅ คำตอบที่ถูกต้อง: ข้อ ค. Disintegrating
🎯 ทำไมข้อนี้ถึงถูก:
Sodium starch glycolate (SSG หรือ Primojel, Explotab) เป็นสารช่วยแตกกระจายตัวประสิทธิภาพสูง (Superdisintegrant) ออกฤทธิ์โดยการดูดซับน้ำและพองตัวอย่างรวดเร็ว (rapid swelling) ทำให้เม็ดยาแตกตัวและปลดปล่อยตัวยาสำคัญได้อย่างมีประสิทธิภาพ
🔍 ข้ออื่นผิดเพราะอะไร:
• ข้อ ก. Diluent: สารเพิ่มปริมาณ เช่น lactose, microcrystalline cellulose, dicalcium phosphate
• ข้อ ข. Glidant: สารช่วยการไหล เช่น colloidal silicon dioxide (Aerosil), talc
• ข้อ ง. Binder: สารยึดเกาะ เช่น povidone (PVP), starch paste, hydroxypropyl methylcellulose (HPMC)
• ข้อ จ. Lubricant: สารหล่อลื่น เช่น magnesium stearate, stearic acid, sodium stearyl fumarate</t>
        </is>
      </c>
      <c r="L175" s="186" t="n"/>
      <c r="M175" s="186" t="inlineStr">
        <is>
          <t>Product Group 6: Solid Dosage Forms</t>
        </is>
      </c>
      <c r="N175" s="186" t="inlineStr">
        <is>
          <t>6.1 Tablet Manufacturing</t>
        </is>
      </c>
      <c r="O175" s="185" t="inlineStr">
        <is>
          <t>Product</t>
        </is>
      </c>
      <c r="P175" s="186" t="inlineStr">
        <is>
          <t>[SOURCE: Pharma Plus เล่มม่วง 2 - ข้อสอบย้อนหลัง PLE-CC1 ปี 2564 วันที่ 2 ข้อ 13]</t>
        </is>
      </c>
      <c r="Q175" s="185" t="inlineStr">
        <is>
          <t>ข้อสอบจริง</t>
        </is>
      </c>
      <c r="R175" s="185" t="inlineStr">
        <is>
          <t>2564</t>
        </is>
      </c>
      <c r="S175" s="185" t="n"/>
    </row>
    <row r="176" ht="24" customHeight="1" s="49">
      <c r="A176" s="185" t="n">
        <v>174</v>
      </c>
      <c r="B176" s="186" t="inlineStr">
        <is>
          <t>[ตำรับยาเคลือบฟิล์ม (Film Coating Formulation)]
โจทย์ให้ตำรับมา 1 ตำรับ เป็นตำรับยาเคลือบฟิล์ม
Macrogels 30 30 g
Macrogels 50 50 g
Titanium dioxide
PEG 4000 5 g
ถามว่า PEG 4000 ทำหน้าที่อะไร</t>
        </is>
      </c>
      <c r="C176" s="186" t="inlineStr">
        <is>
          <t>โจทย์ให้ตำรับมา 1 ตำรับ เป็นตำรับยาเคลือบฟิล์ม (จำปริมาณไม่ได้ แต่ประมาณนี้แหละ)
Macrogels 30 30 g
Macrogels 50 50 g
Titanium dioxide
PEG4000 5 g
ถามว่า PEG4000 ทำหน้าที่อะไร</t>
        </is>
      </c>
      <c r="D176" s="186" t="n"/>
      <c r="E176" s="186" t="inlineStr">
        <is>
          <t>Cosolvent</t>
        </is>
      </c>
      <c r="F176" s="186" t="inlineStr">
        <is>
          <t>Opacify</t>
        </is>
      </c>
      <c r="G176" s="186" t="inlineStr">
        <is>
          <t>Plasticizer</t>
        </is>
      </c>
      <c r="H176" s="186" t="inlineStr">
        <is>
          <t>Emulsifier</t>
        </is>
      </c>
      <c r="I176" s="186" t="inlineStr">
        <is>
          <t>Film coat resin</t>
        </is>
      </c>
      <c r="J176" s="185" t="n">
        <v>3</v>
      </c>
      <c r="K176" s="186" t="inlineStr">
        <is>
          <t>✅ คำตอบที่ถูกต้อง: ข้อ ค. Plasticizer
🎯 ทำไมข้อนี้ถึงถูก:
Polyethylene glycol โมเลกุลสูง เช่น PEG 4000 (หรือ PEG 6000) ในตำรับยาเคลือบฟิล์มเม็ดยาทำหน้าที่เป็น Plasticizer (สารช่วยเพิ่มความยืดหยุ่นของฟิล์ม) ช่วยลดอุณหภูมิการเปลี่ยนสถานะคล้ายแก้ว (glass transition temperature: Tg) และลดความเปราะแตกของแผ่นฟิล์มเคลือบ ทำให้ฟิล์มมีความเหนียว ยืดหยุ่น และเคลือบติดแน่นกับผิวเม็ดยาได้ดียิ่งขึ้น
🔍 ข้ออื่นผิดเพราะอะไร:
• ข้อ ก. Cosolvent: ตัวทำละลายร่วม เช่น alcohol, propylene glycol มักใช้ในยาน้ำเพื่อช่วยละลายตัวยาสำคัญ
• ข้อ ข. Opacify: สารเพิ่มความทึบแสงในตำรับเคลือบฟิล์มคือ Titanium dioxide ไม่ใช่ PEG 4000
• ข้อ ง. Emulsifier: สารก่ออิมัลชันในตำรับของเหลวแยกชั้น
• ข้อ จ. Film coat resin: สารก่อฟิล์มหลัก (film-forming polymer) ในตำรับมักเป็น cellulose derivatives หรือ polyacrylates</t>
        </is>
      </c>
      <c r="L176" s="186" t="n"/>
      <c r="M176" s="186" t="inlineStr">
        <is>
          <t>Product Group 6: Solid Dosage Forms</t>
        </is>
      </c>
      <c r="N176" s="186" t="inlineStr">
        <is>
          <t>6.3 Tablet Coating</t>
        </is>
      </c>
      <c r="O176" s="185" t="inlineStr">
        <is>
          <t>Product</t>
        </is>
      </c>
      <c r="P176" s="186" t="inlineStr">
        <is>
          <t>[SOURCE: Pharma Plus เล่มม่วง 2 - ข้อสอบย้อนหลัง PLE-CC1 ปี 2564 วันที่ 2 ข้อ 32]</t>
        </is>
      </c>
      <c r="Q176" s="185" t="inlineStr">
        <is>
          <t>ข้อสอบจริง</t>
        </is>
      </c>
      <c r="R176" s="185" t="inlineStr">
        <is>
          <t>2564</t>
        </is>
      </c>
      <c r="S176" s="185" t="n"/>
    </row>
    <row r="177" ht="24" customHeight="1" s="49">
      <c r="A177" s="185" t="n">
        <v>175</v>
      </c>
      <c r="B177" s="186" t="n"/>
      <c r="C177" s="186" t="inlineStr">
        <is>
          <t>ควรใช้ polymer ใดเคลือบ pellet ในรูปแบบ enteric coated</t>
        </is>
      </c>
      <c r="D177" s="186" t="n"/>
      <c r="E177" s="186" t="inlineStr">
        <is>
          <t>Shellac</t>
        </is>
      </c>
      <c r="F177" s="186" t="inlineStr">
        <is>
          <t>Hypromellose</t>
        </is>
      </c>
      <c r="G177" s="186" t="inlineStr">
        <is>
          <t>Polyvinyl alcohol</t>
        </is>
      </c>
      <c r="H177" s="186" t="inlineStr">
        <is>
          <t>Carboxy methyl cellulose</t>
        </is>
      </c>
      <c r="I177" s="186" t="inlineStr">
        <is>
          <t>Polyvinyl acetate phthalate</t>
        </is>
      </c>
      <c r="J177" s="185" t="n">
        <v>5</v>
      </c>
      <c r="K177" s="186" t="inlineStr">
        <is>
          <t>✅ คำตอบที่ถูกต้อง: ข้อ จ. Polyvinyl acetate phthalate
🎯 ทำไมข้อนี้ถึงถูก:
Polyvinyl acetate phthalate: (PVAP) เป็น synthetic enteric polymer ที่มีหมู่ phthalate ทำให้ไม่ละลายในสภาวะกรดของกระเพาะอาหาร (pH ต่ำ) แต่จะละลายได้ดีในลำไส้เล็กที่ pH &gt;= 5.0 จึงนิยมใช้เคลือบ enteric-coated pellets หรือ tablets ได้อย่างแม่นยำและเสถียรกว่า shellac
🔍 ข้ออื่นผิดเพราะอะไร:
• ข้อ ก.: แม้ Shellac จะมีคุณสมบัติ enteric ตามธรรมชาติ แต่เป็น natural resin ที่มีความแปรปรวนของคุณภาพสูงและเกิด polymerization แข็งตัวเมื่อเก็บไว้นาน ทำให้การละลายเปลี่ยนไป ปัจจุบันจึงไม่นิยมใช้ในกระบวนการผลิตสมัยใหม่เท่า synthetic polymers เช่น PVAP
• ข้อ ข.: Hypromellose (HPMC) เป็น water-soluble polymer ละลายได้ในทุกช่วง pH ใช้ทำ non-enteric film coating หรือ hydrophilic matrix
• ข้อ ค.: Polyvinyl alcohol (PVA) เป็น water-soluble polymer ใช้ทำ conventional film coating ละลายได้ในกระเพาะอาหาร
• ข้อ ง.: Carboxymethylcellulose (CMC) ละลายในน้ำได้ ใช้เป็น binder หรือ disintegrant ไม่ใช่ enteric coating polymer</t>
        </is>
      </c>
      <c r="L177" s="186" t="inlineStr">
        <is>
          <t>Modified-Release Dosage Forms</t>
        </is>
      </c>
      <c r="M177" s="186" t="inlineStr">
        <is>
          <t>Product Group 6: Solid Dosage Forms</t>
        </is>
      </c>
      <c r="N177" s="186" t="inlineStr">
        <is>
          <t>6.3 Tablet Coating</t>
        </is>
      </c>
      <c r="O177" s="185" t="inlineStr">
        <is>
          <t>Product</t>
        </is>
      </c>
      <c r="P177" s="186" t="inlineStr">
        <is>
          <t>ข้อสอบเก่า</t>
        </is>
      </c>
      <c r="Q177" s="185" t="inlineStr">
        <is>
          <t>ข้อสอบจริง</t>
        </is>
      </c>
      <c r="R177" s="185" t="inlineStr">
        <is>
          <t>2565</t>
        </is>
      </c>
      <c r="S177" s="185" t="n"/>
    </row>
    <row r="178" ht="24" customHeight="1" s="49">
      <c r="A178" s="185" t="n">
        <v>176</v>
      </c>
      <c r="B178" s="186" t="n"/>
      <c r="C178" s="186" t="inlineStr">
        <is>
          <t>สารใดใช้สำหรับการเตรียม matrix sustained release tablets</t>
        </is>
      </c>
      <c r="D178" s="186" t="n"/>
      <c r="E178" s="186" t="inlineStr">
        <is>
          <t>PEG 400</t>
        </is>
      </c>
      <c r="F178" s="186" t="inlineStr">
        <is>
          <t>Lactose</t>
        </is>
      </c>
      <c r="G178" s="186" t="inlineStr">
        <is>
          <t>Sucralose</t>
        </is>
      </c>
      <c r="H178" s="186" t="inlineStr">
        <is>
          <t>Polysorbate</t>
        </is>
      </c>
      <c r="I178" s="186" t="inlineStr">
        <is>
          <t>Hypromellose</t>
        </is>
      </c>
      <c r="J178" s="185" t="n">
        <v>5</v>
      </c>
      <c r="K178" s="186" t="inlineStr">
        <is>
          <t>✅ คำตอบที่ถูกต้อง: ข้อ จ. Hypromellose
🎯 ทำไมข้อนี้ถึงถูก:
Hypromellose: (Hydroxypropyl methylcellulose, HPMC) เป็น hydrophilic polymer มาตรฐานที่ใช้เป็น matrix-forming agent ในการผลิต hydrophilic matrix sustained release tablets โดยเมื่อสัมผัสกับทางเดินอาหารจะพองตัวเกิดเป็นชั้นเจลหนา (viscous gel layer) ควบคุมการแพร่และการปลดปล่อยตัวยาอย่างช้าๆ
🔍 ข้ออื่นผิดเพราะอะไร:
• ข้อ ก.: PEG 400 เป็นของเหลว ทำหน้าที่เป็น co-solvent หรือ plasticizer ไม่สามารถขึ้นรูปเป็น matrix sustained release tablet ได้
• ข้อ ข.: Lactose เป็น water-soluble diluent (สารเพิ่มปริมาณ) ละลายน้ำเร็ว ไม่ช่วยชะลอการปลดปล่อยยา
• ข้อ ค.: Sucralose เป็น artificial sweetener (สารให้ความหวาน) ไม่มีสมบัติชะลอการปลดปล่อยยา
• ข้อ ง.: Polysorbate (Tween) เป็น surfactant ทำหน้าที่เป็น solubilizer หรือ emulsifier</t>
        </is>
      </c>
      <c r="L178" s="186" t="inlineStr">
        <is>
          <t>Modified-Release Dosage Forms</t>
        </is>
      </c>
      <c r="M178" s="186" t="inlineStr">
        <is>
          <t>Product Group 6: Solid Dosage Forms</t>
        </is>
      </c>
      <c r="N178" s="186" t="inlineStr">
        <is>
          <t>6.1 Tablet Manufacturing</t>
        </is>
      </c>
      <c r="O178" s="185" t="inlineStr">
        <is>
          <t>Product</t>
        </is>
      </c>
      <c r="P178" s="186" t="inlineStr">
        <is>
          <t>ข้อสอบเก่า</t>
        </is>
      </c>
      <c r="Q178" s="185" t="inlineStr">
        <is>
          <t>ข้อสอบจริง</t>
        </is>
      </c>
      <c r="R178" s="185" t="inlineStr">
        <is>
          <t>2565</t>
        </is>
      </c>
      <c r="S178" s="185" t="n"/>
    </row>
    <row r="179" ht="24" customHeight="1" s="49">
      <c r="A179" s="185" t="n">
        <v>177</v>
      </c>
      <c r="B179" s="186" t="inlineStr">
        <is>
          <t>[กรณีศึกษา]
จากภาพยาเม็ดเกิดปัญหาการกะเทาะที่ขอบ (edge damage/chipping)</t>
        </is>
      </c>
      <c r="C179" s="186" t="inlineStr">
        <is>
          <t>ยาเม็ดดังภาพเกิดปัญหาใด</t>
        </is>
      </c>
      <c r="D179" s="186" t="n"/>
      <c r="E179" s="186" t="inlineStr">
        <is>
          <t>Capping</t>
        </is>
      </c>
      <c r="F179" s="186" t="inlineStr">
        <is>
          <t>Chipping</t>
        </is>
      </c>
      <c r="G179" s="186" t="inlineStr">
        <is>
          <t>Twinning</t>
        </is>
      </c>
      <c r="H179" s="186" t="inlineStr">
        <is>
          <t>Bridging</t>
        </is>
      </c>
      <c r="I179" s="186" t="inlineStr">
        <is>
          <t>Cracking</t>
        </is>
      </c>
      <c r="J179" s="185" t="n">
        <v>2</v>
      </c>
      <c r="K179" s="186" t="inlineStr">
        <is>
          <t>✅ คำตอบที่ถูกต้อง: ข้อ ข. Chipping
🎯 ทำไมข้อนี้ถึงถูก:
ปัญหาขอบเม็ดยาแตก บิ่น หรือกะเทาะหลุดออกไปบางส่วนระหว่างกระบวนการตอกหรือการเคลือบยาเม็ด เรียกว่า Chipping ซึ่งมักเกิดจาก punch face สึกหรอ หรือแกรนูลแห้งเกินไป
🔍 ข้ออื่นผิดเพราะอะไร:
• ข้อ ก.: Capping คือการที่ส่วนยอดบนสุดหรือล่างสุดของเม็ดยาหลุดแยกออกจากตัวเม็ดยาเป็นแผ่นหมวก
• ข้อ ค.: Twinning คือข้อบกพร่องในการเคลือบเม็ดยาที่เม็ดยา 2 เม็ดติดประกบกันเป็นคู่
• ข้อ ง.: Bridging คือปัญหาในการเคลือบยาเม็ดที่ฟิล์มเคลือบขึงตึงข้ามร่องอักษรบนผิวเม็ดยาจนบดบังลวดลาย
• ข้อ จ.: Cracking คือการเกิดรอยแตกร้าวขนาดเล็กบนพื้นผิวหรือขอบของเม็ดยา</t>
        </is>
      </c>
      <c r="L179" s="186" t="inlineStr">
        <is>
          <t>Tablet Manufacturing Defects</t>
        </is>
      </c>
      <c r="M179" s="186" t="inlineStr">
        <is>
          <t>Product Group 6: Solid Dosage Forms</t>
        </is>
      </c>
      <c r="N179" s="186" t="inlineStr">
        <is>
          <t>6.2 Tablet Defects</t>
        </is>
      </c>
      <c r="O179" s="185" t="inlineStr">
        <is>
          <t>Product</t>
        </is>
      </c>
      <c r="P179" s="186" t="inlineStr">
        <is>
          <t>ข้อสอบเก่า</t>
        </is>
      </c>
      <c r="Q179" s="185" t="inlineStr">
        <is>
          <t>ข้อสอบจริง</t>
        </is>
      </c>
      <c r="R179" s="185" t="inlineStr">
        <is>
          <t>2565</t>
        </is>
      </c>
      <c r="S179" s="185" t="n"/>
    </row>
    <row r="180" ht="24" customHeight="1" s="49">
      <c r="A180" s="185" t="n">
        <v>178</v>
      </c>
      <c r="B180" s="186" t="n"/>
      <c r="C180" s="186" t="inlineStr">
        <is>
          <t>เทคนิคหรือวิธีการใดที่มีประโยชน์น้อยที่สุดในการวิเคราะห์ dry powder inhaler</t>
        </is>
      </c>
      <c r="D180" s="186" t="n"/>
      <c r="E180" s="186" t="inlineStr">
        <is>
          <t>DEM</t>
        </is>
      </c>
      <c r="F180" s="186" t="inlineStr">
        <is>
          <t>Compressibility</t>
        </is>
      </c>
      <c r="G180" s="186" t="inlineStr">
        <is>
          <t>Vapor pressure</t>
        </is>
      </c>
      <c r="H180" s="186" t="inlineStr">
        <is>
          <t>X-ray powder diffraction</t>
        </is>
      </c>
      <c r="I180" s="186" t="inlineStr">
        <is>
          <t>Differential Scanning Calorimetry</t>
        </is>
      </c>
      <c r="J180" s="185" t="n">
        <v>3</v>
      </c>
      <c r="K180" s="186" t="inlineStr">
        <is>
          <t>✅ คำตอบที่ถูกต้อง: ข้อ ค. Vapor pressure
🎯 ทำไมข้อนี้ถึงถูก:
Dry powder inhaler (DPI) เป็นระบบผงยาแห้งที่อาศัยแรงสูดของผู้ป่วยในการนำส่งยา ไม่มีสารขับดัน (propellant) ดังนั้นการวัดความดันไอ (Vapor pressure) จึงไม่มีประโยชน์ในการควบคุมคุณภาพผงยาแห้ง (เป็นคุณสมบัติจำเพาะของ pMDI)
🔍 ข้ออื่นผิดเพราะอะไร:
• ข้อ ก.: Discrete Element Method (DEM) แบบจำลองพฤติกรรมการไหลและการกระจายตัวของอนุภาคผงยามีประโยชน์สูงในการพัฒนา DPI
• ข้อ ข.: Compressibility (Carr's index / Hausner ratio) มีความสำคัญอย่างยิ่งในการประเมิน flowability และ de-aggregation ของผงยา
• ข้อ ง.: X-ray powder diffraction (XRPD) ใช้ตรวจสอบสถานะผลึก (crystallinity) และ polymorph ของผงยา
• ข้อ จ.: Differential Scanning Calorimetry (DSC) ใช้ศึกษาคุณสมบัติทางความร้อนและความเข้ากันได้ของผงยากับสารตัวพา เช่น lactose</t>
        </is>
      </c>
      <c r="L180" s="186" t="inlineStr">
        <is>
          <t>Aerosols and Inhalation Dosage Forms</t>
        </is>
      </c>
      <c r="M180" s="186" t="inlineStr">
        <is>
          <t>Product Group 6: Solid Dosage Forms</t>
        </is>
      </c>
      <c r="N180" s="186" t="inlineStr">
        <is>
          <t>6.5 Powders &amp; Granules</t>
        </is>
      </c>
      <c r="O180" s="185" t="inlineStr">
        <is>
          <t>Product</t>
        </is>
      </c>
      <c r="P180" s="186" t="inlineStr">
        <is>
          <t>ข้อสอบเก่า</t>
        </is>
      </c>
      <c r="Q180" s="185" t="inlineStr">
        <is>
          <t>ข้อสอบจริง</t>
        </is>
      </c>
      <c r="R180" s="185" t="inlineStr">
        <is>
          <t>2565</t>
        </is>
      </c>
      <c r="S180" s="185" t="n"/>
    </row>
    <row r="181" ht="24" customHeight="1" s="49">
      <c r="A181" s="185" t="n">
        <v>179</v>
      </c>
      <c r="B181" s="186" t="inlineStr">
        <is>
          <t>สูตรตำรับยาผงแห้งสำหรับผสมน้ำแขวนตะกอน Azithromycin (Dry powder for oral suspension):
Azithromycin (as anhydrous base) 4.86% w/w, Colloidal silicon dioxide 0.49% w/w, Sucrose 93% w/w, Xanthan gum 0.16% w/w, Hydroxypropyl cellulose 0.12% w/w, Spray dried artificial flavors 0.49% w/w, Tribasic sodium phosphate dodecahydrate 0.8% w/w</t>
        </is>
      </c>
      <c r="C181" s="186" t="inlineStr">
        <is>
          <t>จากข้อมูลสูตรตำรับข้างต้น ในระหว่างกระบวนการบรรจุผงยาลงขวด พบว่าน้ำหนักผงยาแต่ละขวดมีความแปรปรวนไม่สม่ำเสมอจากการไหลไม่ดี ควรพิจารณาปรับเพิ่มสารช่วยชนิดใดในตำรับ</t>
        </is>
      </c>
      <c r="D181" s="186" t="n"/>
      <c r="E181" s="186" t="inlineStr">
        <is>
          <t>Colloidal silicon dioxide</t>
        </is>
      </c>
      <c r="F181" s="186" t="inlineStr">
        <is>
          <t>Xanthan gum</t>
        </is>
      </c>
      <c r="G181" s="186" t="inlineStr">
        <is>
          <t>Hydroxypropyl cellulose</t>
        </is>
      </c>
      <c r="H181" s="186" t="inlineStr">
        <is>
          <t>Spray dried artificial flavors</t>
        </is>
      </c>
      <c r="I181" s="186" t="inlineStr">
        <is>
          <t>Tribasic sodium phosphate dodecahydrate</t>
        </is>
      </c>
      <c r="J181" s="185" t="n">
        <v>1</v>
      </c>
      <c r="K181" s="186" t="inlineStr">
        <is>
          <t>✅ คำตอบที่ถูกต้อง: ข้อ ก. Colloidal silicon dioxide
🎯 ทำไมข้อนี้ถึงถูก:
ความแปรปรวนของน้ำหนักผงยาในแต่ละขวด (Weight variation) ในระหว่างกระบวนการบรรจุ มีสาเหตุหลักมาจากการไหลของผงยาที่ไม่สม่ำเสมอ (Poor powder flowability) การเติมสารช่วยการไหล (Glidant) เช่น Colloidal silicon dioxide (Aerosil) จะช่วยลดแรงเสียดทานระหว่างอนุภาคผงยา ทำให้ผงยาไหลได้เรียบสม่ำเสมอและบรรจุได้น้ำหนักคงที่
🔍 ข้ออื่นผิดเพราะอะไร:
• ข้อ ข. (Xanthan gum): เป็น Suspending agent เพิ่มความหนืดเมื่อคืนรูปด้วยน้ำ หากเติมเพิ่มในผงแห้งอาจทำให้ผงยาเหนียวและลดการไหล
• ข้อ ค. (Hydroxypropyl cellulose): เป็น Binder หรือ Thickening agent ไม่ได้ช่วยลดแรงเสียดทานในการไหลของผงแห้ง
• ข้อ ง. (Spray dried artificial flavors): เป็นสารแต่งกลิ่นรส ไม่มีผลต่อการปรับปรุงการไหลของผงยา
• ข้อ จ. (Tribasic sodium phosphate dodecahydrate): เป็น Buffering agent ควบคุมสภาวะ pH เมื่อผสมน้ำ</t>
        </is>
      </c>
      <c r="L181" s="186" t="n"/>
      <c r="M181" s="186" t="inlineStr">
        <is>
          <t>Product Group 6: Solid Dosage Forms</t>
        </is>
      </c>
      <c r="N181" s="186" t="inlineStr">
        <is>
          <t>6.5 Powders &amp; Granules</t>
        </is>
      </c>
      <c r="O181" s="185" t="inlineStr">
        <is>
          <t>Product</t>
        </is>
      </c>
      <c r="P181" s="186" t="inlineStr">
        <is>
          <t>[SOURCE: Mock Pharmtutor 2024 Set 1 ข้อ 39]</t>
        </is>
      </c>
      <c r="Q181" s="185" t="inlineStr">
        <is>
          <t>ข้อสอบจำลอง</t>
        </is>
      </c>
      <c r="R181" s="185" t="inlineStr">
        <is>
          <t>Mock Pharmtutor 2024</t>
        </is>
      </c>
      <c r="S181" s="185" t="n"/>
    </row>
    <row r="182" ht="24" customHeight="1" s="49">
      <c r="A182" s="185" t="n">
        <v>180</v>
      </c>
      <c r="B182" s="186" t="inlineStr">
        <is>
          <t>สูตรตำรับยาเม็ดเคลือบฟิล์ม Etoricoxib 90 mg (Film-coated tablet):
แกนเม็ดยา (Core tablet): Etoricoxib 90 mg, Calcium hydrogen phosphate (anhydrous), Microcrystalline cellulose, Croscarmellose sodium, Magnesium stearate
น้ำยาเคลือบฟิล์ม (Coating formula): Hypromellose (filming agent), Glycerol triacetate (plasticizer), Titanium dioxide, Carnauba wax (polishing agent)</t>
        </is>
      </c>
      <c r="C182" s="186" t="inlineStr">
        <is>
          <t>จากสูตรตำรับ Etoricoxib 90 mg tablet ในระหว่างกระบวนผลิต พบว่าเม็ดยาติดสาก (sticking/picking) ควรเติมสารใดในตำรับเพิ่ม</t>
        </is>
      </c>
      <c r="D182" s="186" t="n"/>
      <c r="E182" s="186" t="inlineStr">
        <is>
          <t>Calcium hydrogen phosphate (anhydrous)</t>
        </is>
      </c>
      <c r="F182" s="186" t="inlineStr">
        <is>
          <t>Microcrystalline cellulose</t>
        </is>
      </c>
      <c r="G182" s="186" t="inlineStr">
        <is>
          <t>Croscarmellose sodium</t>
        </is>
      </c>
      <c r="H182" s="186" t="inlineStr">
        <is>
          <t>Hypromellose</t>
        </is>
      </c>
      <c r="I182" s="186" t="inlineStr">
        <is>
          <t>Magnesium stearate</t>
        </is>
      </c>
      <c r="J182" s="185" t="n">
        <v>5</v>
      </c>
      <c r="K182" s="186" t="inlineStr">
        <is>
          <t>✅ คำตอบที่ถูกต้อง: ข้อ จ. Magnesium stearate
🎯 ทำไมข้อนี้ถึงถูก:
ปัญหาเม็ดยาติดสาก (Sticking หรือ Picking) เกิดจากแรงเสียดทานและการยึดเกาะระหว่างผิวหน้าแกรนูลกับหน้าสาก การแก้ไขทำได้โดยการเพิ่มสารหล่อลื่น (anti-adherent / lubricant) ในตำรับ ซึ่งสารในสูตรที่ทำหน้าที่นี้คือ Magnesium stearate
🔍 ข้ออื่นผิดเพราะอะไร:
• ข้อ ก. (Calcium hydrogen phosphate): ทำหน้าที่เป็น insoluble diluent/filler ไม่ได้ช่วยลดการติดสาก
• ข้อ ข. (Microcrystalline cellulose): ทำหน้าที่เป็น direct compression diluent และ dry binder
• ข้อ ค. (Croscarmellose sodium): ทำหน้าที่เป็น superdisintegrant ช่วยในการแตกตัวของเม็ดยา
• ข้อ ง. (Hypromellose): ทำหน้าที่เป็น film-forming polymer หรือ binder การเติมเพิ่มอาจยิ่งทำให้เกิดการเหนียวเกาะติดสากมากขึ้น</t>
        </is>
      </c>
      <c r="L182" s="186" t="n"/>
      <c r="M182" s="186" t="inlineStr">
        <is>
          <t>Product Group 6: Solid Dosage Forms</t>
        </is>
      </c>
      <c r="N182" s="186" t="inlineStr">
        <is>
          <t>6.2 Tablet Defects</t>
        </is>
      </c>
      <c r="O182" s="185" t="inlineStr">
        <is>
          <t>Product</t>
        </is>
      </c>
      <c r="P182" s="186" t="inlineStr">
        <is>
          <t>[SOURCE: Mock Pharmtutor 2024 Set 1 ข้อ 103]</t>
        </is>
      </c>
      <c r="Q182" s="185" t="inlineStr">
        <is>
          <t>ข้อสอบจำลอง</t>
        </is>
      </c>
      <c r="R182" s="185" t="inlineStr">
        <is>
          <t>Mock Pharmtutor 2024</t>
        </is>
      </c>
      <c r="S182" s="185" t="inlineStr">
        <is>
          <t>CASE_MOCK_ETORICOXIB_01</t>
        </is>
      </c>
    </row>
    <row r="183" ht="24" customHeight="1" s="49">
      <c r="A183" s="185" t="n">
        <v>181</v>
      </c>
      <c r="B183" s="186" t="inlineStr">
        <is>
          <t>สูตรตำรับยาเม็ดเคลือบฟิล์ม Etoricoxib 90 mg (Film-coated tablet):
แกนเม็ดยา (Core tablet): Etoricoxib 90 mg, Calcium hydrogen phosphate (anhydrous), Microcrystalline cellulose, Croscarmellose sodium, Magnesium stearate
น้ำยาเคลือบฟิล์ม (Coating formula): Hypromellose (filming agent), Glycerol triacetate (plasticizer), Titanium dioxide, Carnauba wax (polishing agent)</t>
        </is>
      </c>
      <c r="C183" s="186" t="inlineStr">
        <is>
          <t>เมื่อนำเม็ดยา Etoricoxib ไปทดสอบ disintegration test พบว่าไม่ผ่าน (เวลาแตกตัวนานเกินเกณฑ์) ควรเติมสารใดในตำรับเพิ่ม</t>
        </is>
      </c>
      <c r="D183" s="186" t="n"/>
      <c r="E183" s="186" t="inlineStr">
        <is>
          <t>Calcium hydrogen phosphate (anhydrous)</t>
        </is>
      </c>
      <c r="F183" s="186" t="inlineStr">
        <is>
          <t>Microcrystalline cellulose</t>
        </is>
      </c>
      <c r="G183" s="186" t="inlineStr">
        <is>
          <t>Croscarmellose sodium</t>
        </is>
      </c>
      <c r="H183" s="186" t="inlineStr">
        <is>
          <t>Hypromellose</t>
        </is>
      </c>
      <c r="I183" s="186" t="inlineStr">
        <is>
          <t>Magnesium stearate</t>
        </is>
      </c>
      <c r="J183" s="185" t="n">
        <v>3</v>
      </c>
      <c r="K183" s="186" t="inlineStr">
        <is>
          <t>✅ คำตอบที่ถูกต้อง: ข้อ ค. Croscarmellose sodium
🎯 ทำไมข้อนี้ถึงถูก:
การที่เม็ดยาไม่ผ่าน disintegration test แสดงว่าเม็ดยาแตกตัวช้าเกินไป ต้องเพิ่มสารช่วยแตกตัว (disintegrant / superdisintegrant) เพื่อช่วยดูดซับน้ำและพองตัว ซึ่งสารในตำรับที่ทำหน้าที่นี้คือ Croscarmellose sodium
🔍 ข้ออื่นผิดเพราะอะไร:
• ข้อ ก. (Calcium hydrogen phosphate): เป็นสารเพิ่มปริมาณที่ไม่ละลายน้ำ หากเพิ่มปริมาณอาจยิ่งทำให้การแตกตัวช้าลง
• ข้อ ข. (Microcrystalline cellulose): แม้มีคุณสมบัติช่วยแตกตัวได้บ้าง แต่หน้าที่หลักคือ filler/binder ประสิทธิภาพในการเร่งการแตกตัวไม่เทียบเท่า croscarmellose sodium
• ข้อ ง. (Hypromellose): เป็น polymer เพิ่มความหนืดหรือสารเคลือบฟิล์ม หากเพิ่มจะยิ่งชะลอการแทรกซึมของน้ำและทำให้เวลาแตกตัวนานขึ้น
• ข้อ จ. (Magnesium stearate): เป็น hydrophobic lubricant หากใส่มากเกินไปจะเคลือบผิวอนุภาค ขัดขวางการเปียกน้ำ และทำให้เม็ดยาแตกตัวช้าลงอย่างมาก</t>
        </is>
      </c>
      <c r="L183" s="186" t="n"/>
      <c r="M183" s="186" t="inlineStr">
        <is>
          <t>Product Group 6: Solid Dosage Forms</t>
        </is>
      </c>
      <c r="N183" s="186" t="inlineStr">
        <is>
          <t>6.1 Tablet Manufacturing</t>
        </is>
      </c>
      <c r="O183" s="185" t="inlineStr">
        <is>
          <t>Product</t>
        </is>
      </c>
      <c r="P183" s="186" t="inlineStr">
        <is>
          <t>[SOURCE: Mock Pharmtutor 2024 Set 1 ข้อ 104]</t>
        </is>
      </c>
      <c r="Q183" s="185" t="inlineStr">
        <is>
          <t>ข้อสอบจำลอง</t>
        </is>
      </c>
      <c r="R183" s="185" t="inlineStr">
        <is>
          <t>Mock Pharmtutor 2024</t>
        </is>
      </c>
      <c r="S183" s="185" t="inlineStr">
        <is>
          <t>CASE_MOCK_ETORICOXIB_01</t>
        </is>
      </c>
    </row>
    <row r="184" ht="24" customHeight="1" s="49">
      <c r="A184" s="185" t="n">
        <v>182</v>
      </c>
      <c r="B184" s="186" t="inlineStr">
        <is>
          <t>สูตรตำรับยาเม็ดเคลือบฟิล์ม Etoricoxib 90 mg (Film-coated tablet):
แกนเม็ดยา (Core tablet): Etoricoxib 90 mg, Calcium hydrogen phosphate (anhydrous), Microcrystalline cellulose, Croscarmellose sodium, Magnesium stearate
น้ำยาเคลือบฟิล์ม (Coating formula): Hypromellose (filming agent), Glycerol triacetate (plasticizer), Titanium dioxide, Carnauba wax (polishing agent)</t>
        </is>
      </c>
      <c r="C184" s="186" t="inlineStr">
        <is>
          <t>จากสูตรตำรับ ข้อใดกล่าวถึงถูกต้องเกี่ยวกับ Etoricoxib 90 mg film-coated tablet</t>
        </is>
      </c>
      <c r="D184" s="186" t="n"/>
      <c r="E184" s="186" t="inlineStr">
        <is>
          <t>มีน้ำหนักหลังเคลือบฟิล์มขึ้น 2 เท่า</t>
        </is>
      </c>
      <c r="F184" s="186" t="inlineStr">
        <is>
          <t>รูปร่างคงเดิมหลังเคลือบ</t>
        </is>
      </c>
      <c r="G184" s="186" t="inlineStr">
        <is>
          <t>Glycerol triacetate ทำหน้าที่เป็น filming agent ในตำรับ</t>
        </is>
      </c>
      <c r="H184" s="186" t="inlineStr">
        <is>
          <t>ใช้เวลาเคลือบนาน 2-3 วัน</t>
        </is>
      </c>
      <c r="I184" s="186" t="inlineStr">
        <is>
          <t>Carnauba wax เป็นสารช่วยยืดหยุ่น (plasticizers)</t>
        </is>
      </c>
      <c r="J184" s="185" t="n">
        <v>2</v>
      </c>
      <c r="K184" s="186" t="inlineStr">
        <is>
          <t>✅ คำตอบที่ถูกต้อง: ข้อ ข. รูปร่างคงเดิมหลังเคลือบ
🎯 ทำไมข้อนี้ถึงถูก:
การเคลือบฟิล์มบาง (film coating) โดยใช้พอลิเมอร์ hypromellose แผ่นฟิล์มจะแนบสนิทไปกับผิวเม็ดยาโดยเพิ่มน้ำหนักเพียง 2 ถึง 4% เท่านั้น ทำให้เม็ดยายังคงมีรูปร่าง รอยบาก และลวดลายเดิมคงเดิมอย่างชัดเจน แตกต่างจากการเคลือบน้ำตาล
🔍 ข้ออื่นผิดเพราะอะไร:
• ข้อ ก. (มีน้ำหนักหลังเคลือบฟิล์มขึ้น 2 เท่า): การเคลือบฟิล์มน้ำหนักเพิ่มเพียง 2-5% ส่วนการเคลือบน้ำตาล (sugar coating) น้ำหนักจะเพิ่มขึ้น 30-50% ไม่ใช่การเคลือบฟิล์ม
• ข้อ ค. (Glycerol triacetate ทำหน้าที่เป็น filming agent ในตำรับ): Glycerol triacetate (triacetin) ทำหน้าที่เป็น plasticizer เพื่อเพิ่มความยืดหยุ่นให้แผ่นฟิล์ม ส่วน hypromellose เป็น filming agent
• ข้อ ง. (ใช้เวลาเคลือบนาน 2-3 วัน): การเคลือบฟิล์มในระดับอุตสาหกรรมใช้เวลาเพียงไม่กี่ชั่วโมงใน perforated coating pan ไม่ได้ใช้เวลานาน 2-3 วัน
• ข้อ จ. (Carnauba wax เป็นสารช่วยยืดหยุ่น (plasticizers)): Carnauba wax ทำหน้าที่เป็น polishing agent เพื่อเพิ่มความเงางามของเม็ดยา ไม่ใช่ plasticizer</t>
        </is>
      </c>
      <c r="L184" s="186" t="n"/>
      <c r="M184" s="186" t="inlineStr">
        <is>
          <t>Product Group 6: Solid Dosage Forms</t>
        </is>
      </c>
      <c r="N184" s="186" t="inlineStr">
        <is>
          <t>6.3 Tablet Coating</t>
        </is>
      </c>
      <c r="O184" s="185" t="inlineStr">
        <is>
          <t>Product</t>
        </is>
      </c>
      <c r="P184" s="186" t="inlineStr">
        <is>
          <t>[SOURCE: Mock Pharmtutor 2024 Set 1 ข้อ 105]</t>
        </is>
      </c>
      <c r="Q184" s="185" t="inlineStr">
        <is>
          <t>ข้อสอบจำลอง</t>
        </is>
      </c>
      <c r="R184" s="185" t="inlineStr">
        <is>
          <t>Mock Pharmtutor 2024</t>
        </is>
      </c>
      <c r="S184" s="185" t="inlineStr">
        <is>
          <t>CASE_MOCK_ETORICOXIB_01</t>
        </is>
      </c>
    </row>
    <row r="185" ht="24" customHeight="1" s="49">
      <c r="A185" s="185" t="n">
        <v>183</v>
      </c>
      <c r="B185" s="186" t="n"/>
      <c r="C185" s="186" t="inlineStr">
        <is>
          <t>ยา Omeprazole เป็นยาไม่ทนกรด จึงต้องออกแบบให้ยาไปแตกตัวที่ลำไส้ ยาลักษณะดังกล่าว เรียกว่าอะไร</t>
        </is>
      </c>
      <c r="D185" s="186" t="n"/>
      <c r="E185" s="186" t="inlineStr">
        <is>
          <t>Pellet</t>
        </is>
      </c>
      <c r="F185" s="186" t="inlineStr">
        <is>
          <t>Film-coated tablet</t>
        </is>
      </c>
      <c r="G185" s="186" t="inlineStr">
        <is>
          <t>Enteric-coated tablet</t>
        </is>
      </c>
      <c r="H185" s="186" t="inlineStr">
        <is>
          <t>Pill</t>
        </is>
      </c>
      <c r="I185" s="186" t="inlineStr">
        <is>
          <t>Controlled release tablet</t>
        </is>
      </c>
      <c r="J185" s="185" t="n">
        <v>3</v>
      </c>
      <c r="K185" s="186" t="inlineStr">
        <is>
          <t>✅ คำตอบที่ถูกต้อง: ข้อ ค. Enteric-coated tablet
🎯 ทำไมข้อนี้ถึงถูก:
ยา Omeprazole เป็นยาที่ไม่ทนต่อกรดในกระเพาะอาหาร (Acid-labile drug) จึงต้องออกแบบให้อยู่ในรูปเคลือบป้องกันกรด (Enteric-coated tablet หรือ Enteric-coated pellets) โดยเคลือบด้วยพอลิเมอร์ที่ไม่ละลายในสภาวะกรดของกระเพาะอาหาร แต่ละลายในลำไส้เล็ก เพื่อปกป้องตัวยาจากการถูกทำลาย
🔍 ข้ออื่นผิดเพราะอะไร:
• ข้อ ก. (Pellet): เป็นรูปแบบอนุภาคขนาดเล็กระดับมิลลิเมตร (Multiparticulate units) อาจมีการเคลือบหรือไม่เคลือบก็ได้ ไม่ใช่ชื่อเรียกเฉพาะของรูปแบบยาที่ออกแบบให้ทนกรด
• ข้อ ข. (Film-coated tablet): เป็นการเคลือบฟิล์มบางทั่วไปที่ละลายได้ในกระเพาะอาหาร เพื่อกลบรสชาติหรือป้องกันความชื้น
• ข้อ ง. (Pill): เป็นรูปแบบยาลูกกลอนแผนโบราณ ไม่ได้มีคุณสมบัติทนกรด
• ข้อ จ. (Controlled release tablet): เป็นรูปแบบควบคุมการปลดปล่อยยาในระยะยาว ไม่ได้เจาะจงการป้องกันกรดในกระเพาะอาหาร</t>
        </is>
      </c>
      <c r="L185" s="186" t="n"/>
      <c r="M185" s="186" t="inlineStr">
        <is>
          <t>Product Group 6: Solid Dosage Forms</t>
        </is>
      </c>
      <c r="N185" s="186" t="inlineStr">
        <is>
          <t>6.3 Tablet Coating</t>
        </is>
      </c>
      <c r="O185" s="185" t="inlineStr">
        <is>
          <t>Product</t>
        </is>
      </c>
      <c r="P185" s="186" t="inlineStr">
        <is>
          <t>[SOURCE: Mock Pharmtutor 2024 Set 2 ข้อ 24]</t>
        </is>
      </c>
      <c r="Q185" s="185" t="inlineStr">
        <is>
          <t>ข้อสอบจำลอง</t>
        </is>
      </c>
      <c r="R185" s="185" t="inlineStr">
        <is>
          <t>Mock Pharmtutor 2024</t>
        </is>
      </c>
      <c r="S185" s="185" t="n"/>
    </row>
    <row r="186" ht="24" customHeight="1" s="49">
      <c r="A186" s="185" t="n">
        <v>184</v>
      </c>
      <c r="B186" s="186" t="n"/>
      <c r="C186" s="186" t="inlineStr">
        <is>
          <t>เภสัชกรได้จ่ายยา amoxicillin 500 mg ให้ผู้ป่วย ซึ่งมีลักษณะเป็น Hard capsule ข้อใดต่อไปนี้ไม่ใช่ส่วนประกอบของ hard capsule</t>
        </is>
      </c>
      <c r="D186" s="186" t="n"/>
      <c r="E186" s="186" t="inlineStr">
        <is>
          <t>Water</t>
        </is>
      </c>
      <c r="F186" s="186" t="inlineStr">
        <is>
          <t>Gelatin</t>
        </is>
      </c>
      <c r="G186" s="186" t="inlineStr">
        <is>
          <t>Plasticizer</t>
        </is>
      </c>
      <c r="H186" s="186" t="inlineStr">
        <is>
          <t>Coloring agent</t>
        </is>
      </c>
      <c r="I186" s="186" t="inlineStr">
        <is>
          <t>Hydroxyalkyl starch</t>
        </is>
      </c>
      <c r="J186" s="185" t="n">
        <v>3</v>
      </c>
      <c r="K186" s="186" t="inlineStr">
        <is>
          <t>✅ คำตอบที่ถูกต้อง: ข้อ ค. Plasticizer
🎯 ทำไมข้อนี้ถึงถูก:
ปลอกแคปซูลชนิดแข็ง (Hard gelatin capsule) มีส่วนประกอบหลักคือ Gelatin, น้ำ (ประมาณ 13-16% w/w), สารแต่งสี (Coloring agents) และสารทึบแสง (Opacifying agents) โดยไม่มีการเติม Plasticizer (หรือมีน้อยมากต่ำกว่า 5%) เนื่องจากต้องการให้เปลือกแคปซูลคงรูปแข็งแรง ส่วน Plasticizer ปริมาณมาก (20-30% เช่น Glycerin, Sorbitol) เป็นส่วนประกอบจำเพาะที่ใส่ใน Soft gelatin capsule เพื่อให้เปลือกนิ่มและยืดหยุ่น
🔍 ข้ออื่นผิดเพราะอะไร:
• ข้อ ก. (Water): เป็นส่วนประกอบจำเป็นในเปลือก Hard capsule โดยมีปริมาณความชื้นประมาณ 13 ถึง 16% เพื่อรักษาความยืดหยุ่นไม่ให้เปลือกเปราะแตกหักง่าย
• ข้อ ข. (Gelatin): เป็นพอลิเมอร์โปรตีนโครงสร้างหลักที่ใช้ขึ้นรูปปลอกแคปซูลแข็ง
• ข้อ ง. (Coloring agent): ใส่ในเปลือกแคปซูลเพื่อระบุเอกลักษณ์ ความสวยงาม และป้องกันแสง
• ข้อ จ. (Hydroxyalkyl starch): เป็น Modified starch ที่สามารถใช้เป็นสารช่วยขึ้นรูปหรือสารทดแทนเจลาตินในเปลือกแคปซูลรุ่นใหม่</t>
        </is>
      </c>
      <c r="L186" s="186" t="n"/>
      <c r="M186" s="186" t="inlineStr">
        <is>
          <t>Product Group 6: Solid Dosage Forms</t>
        </is>
      </c>
      <c r="N186" s="186" t="inlineStr">
        <is>
          <t>6.4 Hard &amp; Soft Gelatin Capsules</t>
        </is>
      </c>
      <c r="O186" s="185" t="inlineStr">
        <is>
          <t>Product</t>
        </is>
      </c>
      <c r="P186" s="186" t="inlineStr">
        <is>
          <t>[SOURCE: Mock Pharmtutor 2024 Set 2 ข้อ 38]</t>
        </is>
      </c>
      <c r="Q186" s="185" t="inlineStr">
        <is>
          <t>ข้อสอบจำลอง</t>
        </is>
      </c>
      <c r="R186" s="185" t="inlineStr">
        <is>
          <t>Mock Pharmtutor 2024</t>
        </is>
      </c>
      <c r="S186" s="185" t="n"/>
    </row>
    <row r="187" ht="24" customHeight="1" s="49">
      <c r="A187" s="185" t="n">
        <v>185</v>
      </c>
      <c r="B187" s="186" t="n"/>
      <c r="C187" s="186" t="inlineStr">
        <is>
          <t>ข้อใดใช้เป็น Plasticizer สำหรับทำ Capsule ไม่ได้</t>
        </is>
      </c>
      <c r="D187" s="186" t="n"/>
      <c r="E187" s="186" t="inlineStr">
        <is>
          <t>Mannitol</t>
        </is>
      </c>
      <c r="F187" s="186" t="inlineStr">
        <is>
          <t>Glycerin</t>
        </is>
      </c>
      <c r="G187" s="186" t="inlineStr">
        <is>
          <t>Sorbitol</t>
        </is>
      </c>
      <c r="H187" s="186" t="inlineStr">
        <is>
          <t>Hydroxyalkyl starch</t>
        </is>
      </c>
      <c r="I187" s="186" t="inlineStr">
        <is>
          <t>Propylene glycol</t>
        </is>
      </c>
      <c r="J187" s="185" t="n">
        <v>4</v>
      </c>
      <c r="K187" s="186" t="inlineStr">
        <is>
          <t>✅ คำตอบที่ถูกต้อง: ข้อ ง. Hydroxyalkyl starch
🎯 ทำไมข้อนี้ถึงถูก:
สารที่ทำหน้าที่เป็น Plasticizer (สารเพิ่มความยืดหยุ่น) ในกระบวนการผลิตเปลือกแคปซูลต้องเป็นสารกลุ่ม Polyols ขนาดเล็กที่สามารถแทรกตัวระหว่างสายพอลิเมอร์เจลาตินเพื่อลดแรงดึงดูดระหว่างโมเลกุล เช่น Glycerin, Sorbitol, Propylene glycol หรือ Mannitol ส่วน Hydroxyalkyl starch เป็นคาร์โบไฮเดรตสายยาว (Polysaccharide polymer) ที่ทำหน้าที่เป็น film-forming polymer หรือ binder ไม่สามารถทำหน้าที่เป็น plasticizer ได้
🔍 ข้ออื่นผิดเพราะอะไร:
• ข้อ ก. (Mannitol): เป็น Polyol ชนิดหนึ่งที่มีคุณสมบัติเป็น plasticizer ในการผลิตฟิล์มและเปลือกแคปซูลได้
• ข้อ ข. (Glycerin): เป็น Plasticizer มาตรฐานและนิยมใช้มากที่สุดในตำรับ soft gelatin capsule
• ข้อ ค. (Sorbitol): เป็น Polyol plasticizer ที่นิยมใช้ร่วมกับกลีเซอรีนเพื่อเพิ่มความคงตัวและป้องกันการตกผลึกของเปลือกแคปซูล
• ข้อ จ. (Propylene glycol): เป็นสารกลุ่ม Glycol ที่ทำหน้าที่เป็น plasticizer ได้อย่างมีประสิทธิภาพ</t>
        </is>
      </c>
      <c r="L187" s="186" t="n"/>
      <c r="M187" s="186" t="inlineStr">
        <is>
          <t>Product Group 6: Solid Dosage Forms</t>
        </is>
      </c>
      <c r="N187" s="186" t="inlineStr">
        <is>
          <t>6.4 Hard &amp; Soft Gelatin Capsules</t>
        </is>
      </c>
      <c r="O187" s="185" t="inlineStr">
        <is>
          <t>Product</t>
        </is>
      </c>
      <c r="P187" s="186" t="inlineStr">
        <is>
          <t>[SOURCE: Mock Pharmtutor 2024 Set 2 ข้อ 39]</t>
        </is>
      </c>
      <c r="Q187" s="185" t="inlineStr">
        <is>
          <t>ข้อสอบจำลอง</t>
        </is>
      </c>
      <c r="R187" s="185" t="inlineStr">
        <is>
          <t>Mock Pharmtutor 2024</t>
        </is>
      </c>
      <c r="S187" s="185" t="n"/>
    </row>
    <row r="188" ht="24" customHeight="1" s="49">
      <c r="A188" s="185" t="n">
        <v>186</v>
      </c>
      <c r="B188" s="186" t="n"/>
      <c r="C188" s="186" t="inlineStr">
        <is>
          <t>ระหว่างกระบวนการผลิตยาเม็ดต้านไวรัส (ประกอบด้วย Copovidone, Sorbitan laurate, Colloidal anhydrous silica และ Sodium stearyl fumarate) พบว่าน้ำหนักยาเม็ดไม่สม่ำเสมอ ควรปรับปรุงโดยการเพิ่มสารใดในตำรับ</t>
        </is>
      </c>
      <c r="D188" s="186" t="n"/>
      <c r="E188" s="186" t="inlineStr">
        <is>
          <t>Copovidone</t>
        </is>
      </c>
      <c r="F188" s="186" t="inlineStr">
        <is>
          <t>Sorbitan laurate</t>
        </is>
      </c>
      <c r="G188" s="186" t="inlineStr">
        <is>
          <t>Colloidal anhydrous silica</t>
        </is>
      </c>
      <c r="H188" s="186" t="inlineStr">
        <is>
          <t>Sodium stearyl fumarate</t>
        </is>
      </c>
      <c r="I188" s="186" t="inlineStr">
        <is>
          <t>ไม่มีข้อถูก</t>
        </is>
      </c>
      <c r="J188" s="185" t="n">
        <v>3</v>
      </c>
      <c r="K188" s="186" t="inlineStr">
        <is>
          <t>✅ คำตอบที่ถูกต้อง: ข้อ ค. Colloidal anhydrous silica
🎯 ทำไมข้อนี้ถึงถูก:
ปัญหาน้ำหนักเม็ดยาไม่สม่ำเสมอ (Weight variation) มีสาเหตุหลักมาจากการไหลของแกรนูลหรือผงยาลงสู่เบ้าตอกไม่ดี การเพิ่ม Colloidal anhydrous silica ซึ่งทำหน้าที่เป็น Glidant จะช่วยลดแรงเสียดทานระหว่างอนุภาคและปรับปรุงการไหลของผงยาให้สม่ำเสมอ
🔍 ข้ออื่นผิดเพราะอะไร:
• ข้อ ก.: Copovidone เป็นสารยึดเกาะ (Binder) ช่วยเพิ่มความแข็งแรงของเม็ด ไม่ได้แก้ปัญหาการไหลของผงยา
• ข้อ ข.: Sorbitan laurate เป็นสารลดแรงตึงผิวและสารช่วยเปียก (Surfactant/Wetting agent)
• ข้อ ง.: Sodium stearyl fumarate เป็นสารหล่อลื่น (Lubricant) หากใส่มากเกินไปอาจทำให้เม็ดยาแตกตัวช้าลงและไม่ช่วยแก้ปัญหาการไหล
• ข้อ จ.: ไม่ถูกต้อง เนื่องจากข้อ ค. เป็นการแก้ไขปัญหาที่ตรงกับกลไกทางเภสัชกรรม</t>
        </is>
      </c>
      <c r="L188" s="186" t="n"/>
      <c r="M188" s="186" t="inlineStr">
        <is>
          <t>Product Group 6: Solid Dosage Forms</t>
        </is>
      </c>
      <c r="N188" s="186" t="inlineStr">
        <is>
          <t>6.2 Tablet Defects</t>
        </is>
      </c>
      <c r="O188" s="185" t="inlineStr">
        <is>
          <t>Product</t>
        </is>
      </c>
      <c r="P188" s="186" t="inlineStr">
        <is>
          <t>[SOURCE: Mock Pharmtutor 2024 Set 2 ข้อ 99] MCQ ธ.ค. 66</t>
        </is>
      </c>
      <c r="Q188" s="185" t="inlineStr">
        <is>
          <t>ข้อสอบจำลอง</t>
        </is>
      </c>
      <c r="R188" s="185" t="inlineStr">
        <is>
          <t>Mock Pharmtutor 2024</t>
        </is>
      </c>
      <c r="S188" s="185" t="n"/>
    </row>
    <row r="189" ht="24" customHeight="1" s="49">
      <c r="A189" s="185" t="n">
        <v>187</v>
      </c>
      <c r="B189" s="186" t="n"/>
      <c r="C189" s="186" t="inlineStr">
        <is>
          <t>เครื่องมือใด เหมาะกับการทำหน้าที่เป็นเครื่องผสม เครื่องทำให้แห้ง เครื่องทำแกรนูลและเครื่องเคลือบได้ภายในเครื่องเดียว</t>
        </is>
      </c>
      <c r="D189" s="186" t="n"/>
      <c r="E189" s="186" t="inlineStr">
        <is>
          <t>High speed mixer granulator</t>
        </is>
      </c>
      <c r="F189" s="186" t="inlineStr">
        <is>
          <t>Fluidized bed mixer</t>
        </is>
      </c>
      <c r="G189" s="186" t="inlineStr">
        <is>
          <t>Double cone mixer</t>
        </is>
      </c>
      <c r="H189" s="186" t="inlineStr">
        <is>
          <t>Cube mixer</t>
        </is>
      </c>
      <c r="I189" s="186" t="inlineStr">
        <is>
          <t>Y cone mixer</t>
        </is>
      </c>
      <c r="J189" s="185" t="n">
        <v>2</v>
      </c>
      <c r="K189" s="186" t="inlineStr">
        <is>
          <t>✅ คำตอบที่ถูกต้อง: ข้อ ข. Fluidized bed mixer
🎯 ทำไมข้อนี้ถึงถูก:
Fluidized bed processor (FBP หรือ Fluidized bed mixer) เป็นเครื่องจักรอเนกประสงค์ที่เป่าลมร้อนให้อนุภาคลอยตัว จึงสามารถทำหน้าที่ผสมผงยา พ่นสารยึดเกาะทำแกรนูล อบแห้ง และพ่นเคลือบผิวอนุภาค (Coating) ได้ครบถ้วนในเครื่องเดียว
🔍 ข้ออื่นผิดเพราะอะไร:
• ข้อ ก.: High speed mixer granulator (RMG) ทำหน้าที่ผสมผงยาและตัดทำแกรนูลเปียกเท่านั้น ไม่สามารถทำให้อนุภาคแห้งหรือเคลือบได้ในเครื่องเดียว
• ข้อ ค.: Double cone mixer เป็น tumbling mixer สำหรับการผสมผงยาแห้งเท่านั้น
• ข้อ ง.: Cube mixer ใช้สำหรับผสมผงยาแห้งเท่านั้น
• ข้อ จ.: Y cone mixer (V-blender) ใช้สำหรับการผสมผงยาแห้งแบบหมุนคลุกเคล้าเท่านั้น</t>
        </is>
      </c>
      <c r="L189" s="186" t="n"/>
      <c r="M189" s="186" t="inlineStr">
        <is>
          <t>Product Group 6: Solid Dosage Forms</t>
        </is>
      </c>
      <c r="N189" s="186" t="inlineStr">
        <is>
          <t>6.1 Tablet Manufacturing</t>
        </is>
      </c>
      <c r="O189" s="185" t="inlineStr">
        <is>
          <t>Product</t>
        </is>
      </c>
      <c r="P189" s="186" t="inlineStr">
        <is>
          <t>[SOURCE: Mock Pharmtutor 2024 Set 2 ข้อ 115] MCQ ธ.ค. 66</t>
        </is>
      </c>
      <c r="Q189" s="185" t="inlineStr">
        <is>
          <t>ข้อสอบจำลอง</t>
        </is>
      </c>
      <c r="R189" s="185" t="inlineStr">
        <is>
          <t>Mock Pharmtutor 2024</t>
        </is>
      </c>
      <c r="S189" s="185" t="n"/>
    </row>
    <row r="190" ht="24" customHeight="1" s="49">
      <c r="A190" s="185" t="n">
        <v>188</v>
      </c>
      <c r="B190" s="186" t="n"/>
      <c r="C190" s="186" t="inlineStr">
        <is>
          <t>ตำรับยาเตรียมรูปแบบ Hard gelatin capsule ไม่จำเป็นต้องทำการทดสอบควบคุมคุณภาพข้อใดตามข้อกำหนดเภสัชตำรับ USP</t>
        </is>
      </c>
      <c r="D190" s="186" t="n"/>
      <c r="E190" s="186" t="inlineStr">
        <is>
          <t>Dissolution test</t>
        </is>
      </c>
      <c r="F190" s="186" t="inlineStr">
        <is>
          <t>Friability test</t>
        </is>
      </c>
      <c r="G190" s="186" t="inlineStr">
        <is>
          <t>Microbial enumeration test</t>
        </is>
      </c>
      <c r="H190" s="186" t="inlineStr">
        <is>
          <t>Uniformity of dosage units</t>
        </is>
      </c>
      <c r="I190" s="186" t="inlineStr">
        <is>
          <t>Disintegration test</t>
        </is>
      </c>
      <c r="J190" s="185" t="n">
        <v>2</v>
      </c>
      <c r="K190" s="186" t="inlineStr">
        <is>
          <t>✅ คำตอบที่ถูกต้อง: ข้อ ข. Friability test
🎯 ทำไมข้อนี้ถึงถูก:
Friability test (USP &lt;1216&gt;) เป็นการทดสอบความกร่อนที่กำหนดเฉพาะสำหรับยาเม็ดไม่เคลือบ (uncoated tablets) ไม่มีการบังคับทดสอบในยาแคปซูลเนื่องจากเปลือกเจลาตินมีความยืดหยุ่นและไม่สึกกร่อนเป็นผง
🔍 ข้ออื่นผิดเพราะอะไร:
• ข้อ ก.: Dissolution test เป็นข้อกำหนดสำคัญตาม USP &lt;711&gt; สำหรับประเมินการละลายของตัวยาสำคัญออกจากแคปซูล
• ข้อ ค.: Microbial enumeration test (USP &lt;61&gt;) ต้องทำการทดสอบเพื่อควบคุมจำนวนเชื้อจุลชีพปนเปื้อนในผลิตภัณฑ์ที่ไม่ปราศจากเชื้อ
• ข้อ ง.: Uniformity of dosage units (USP &lt;905&gt;) ต้องทดสอบความสม่ำเสมอของขนาดยาในทุกแคปซูล
• ข้อ จ.: Disintegration test (USP &lt;701&gt;) ต้องทำการทดสอบเพื่อให้มั่นใจว่าเปลือกแคปซูลแตกตัวออกภายในระยะเวลาที่กำหนด</t>
        </is>
      </c>
      <c r="L190" s="186" t="n"/>
      <c r="M190" s="186" t="inlineStr">
        <is>
          <t>Product Group 6: Solid Dosage Forms</t>
        </is>
      </c>
      <c r="N190" s="186" t="inlineStr">
        <is>
          <t>6.4 Hard &amp; Soft Gelatin Capsules</t>
        </is>
      </c>
      <c r="O190" s="185" t="inlineStr">
        <is>
          <t>Product</t>
        </is>
      </c>
      <c r="P190" s="186" t="inlineStr">
        <is>
          <t>[SOURCE: ข้อสอบจริง PLE CC1 (Product) ปี 2567 ข้อ 14]</t>
        </is>
      </c>
      <c r="Q190" s="185" t="inlineStr">
        <is>
          <t>ข้อสอบจริง</t>
        </is>
      </c>
      <c r="R190" s="185" t="inlineStr">
        <is>
          <t>2567</t>
        </is>
      </c>
      <c r="S190" s="185" t="n"/>
    </row>
    <row r="191" ht="24" customHeight="1" s="49">
      <c r="A191" s="185" t="n">
        <v>189</v>
      </c>
      <c r="B191" s="186" t="n"/>
      <c r="C191" s="186" t="inlineStr">
        <is>
          <t>ยาเม็ดรูปแบบ uncoated tablet มีปริมาณตัวยาสำคัญ 10 mg ต่อน้ำหนักเม็ดยาเฉลี่ย 200 mg การทดสอบความสม่ำเสมอของหน่วยยาข้อใดที่ไม่อนุญาตให้ใช้ตามเกณฑ์เภสัชตำรับ USP &lt;905&gt;</t>
        </is>
      </c>
      <c r="D191" s="186" t="n"/>
      <c r="E191" s="186" t="inlineStr">
        <is>
          <t>Weight Variation (WV)</t>
        </is>
      </c>
      <c r="F191" s="186" t="inlineStr">
        <is>
          <t>Content Uniformity (CU)</t>
        </is>
      </c>
      <c r="G191" s="186" t="inlineStr">
        <is>
          <t>Dissolution test</t>
        </is>
      </c>
      <c r="H191" s="186" t="inlineStr">
        <is>
          <t>Assay</t>
        </is>
      </c>
      <c r="I191" s="186" t="inlineStr">
        <is>
          <t>Friability test</t>
        </is>
      </c>
      <c r="J191" s="185" t="n">
        <v>1</v>
      </c>
      <c r="K191" s="186" t="inlineStr">
        <is>
          <t>✅ คำตอบที่ถูกต้อง: ข้อ ก. Weight Variation (WV)
🎯 ทำไมข้อนี้ถึงถูก:
ตาม USP &lt;905&gt; Uniformity of Dosage Units หากตัวยาสำคัญน้อยกว่า 25 mg หรือคิดเป็นสัดส่วนน้อยกว่า 25% ของน้ำหนักเม็ดยา (ข้อนี้มีตัวยา 10 mg คิดเป็น 5%) จะไม่อนุญาตให้ใช้ Weight Variation ต้องทดสอบด้วย Content Uniformity เท่านั้น
🔍 ข้ออื่นผิดเพราะอะไร:
• ข้อ ข.: Content Uniformity (CU) เป็นการทดสอบภาคบังคับที่ต้องทำสำหรับยาเม็ดที่มีปริมาณตัวยาน้อยกว่าเกณฑ์ดังกล่าว
• ข้อ ค.: Dissolution test เป็นการทดสอบอัตราการละลายของตัวยาสำคัญที่ต้องทำตามมาตรฐานทั่วไป
• ข้อ ง.: Assay เป็นการหาปริมาณตัวยาสำคัญรวมของรุ่นผลิต ซึ่งเป็นข้อกำหนดมาตรฐาน
• ข้อ จ.: Friability test เป็นการทดสอบความกร่อนของยาเม็ดไม่เคลือบที่จำเป็นต้องทำ</t>
        </is>
      </c>
      <c r="L191" s="186" t="n"/>
      <c r="M191" s="186" t="inlineStr">
        <is>
          <t>Product Group 6: Solid Dosage Forms</t>
        </is>
      </c>
      <c r="N191" s="186" t="inlineStr">
        <is>
          <t>6.1 Tablet Manufacturing</t>
        </is>
      </c>
      <c r="O191" s="185" t="inlineStr">
        <is>
          <t>Product</t>
        </is>
      </c>
      <c r="P191" s="186" t="inlineStr">
        <is>
          <t>[SOURCE: ข้อสอบจริง PLE CC1 (Product) ปี 2567 ข้อ 17]</t>
        </is>
      </c>
      <c r="Q191" s="185" t="inlineStr">
        <is>
          <t>ข้อสอบจริง</t>
        </is>
      </c>
      <c r="R191" s="185" t="inlineStr">
        <is>
          <t>2567</t>
        </is>
      </c>
      <c r="S191" s="185" t="n"/>
    </row>
    <row r="192" ht="24" customHeight="1" s="49">
      <c r="A192" s="185" t="n">
        <v>190</v>
      </c>
      <c r="B192" s="186" t="n"/>
      <c r="C192" s="186" t="inlineStr">
        <is>
          <t>หากต้องการผลิตยาเม็ดที่ปลดปล่อยตัวยาสำคัญทันทีในกระเพาะอาหารและลำไส้เล็ก (Immediate-release tablets) ควรเลือกใช้พอลิเมอร์ชนิดใดเป็นสารเคลือบฟิล์ม (Film-coating agent)</t>
        </is>
      </c>
      <c r="D192" s="186" t="n"/>
      <c r="E192" s="186" t="inlineStr">
        <is>
          <t>Cellulose acetate</t>
        </is>
      </c>
      <c r="F192" s="186" t="inlineStr">
        <is>
          <t>Cellulose acetate phthalate (CAP)</t>
        </is>
      </c>
      <c r="G192" s="186" t="inlineStr">
        <is>
          <t>Shellac</t>
        </is>
      </c>
      <c r="H192" s="186" t="inlineStr">
        <is>
          <t>Ethyl cellulose</t>
        </is>
      </c>
      <c r="I192" s="186" t="inlineStr">
        <is>
          <t>Polyvinyl alcohol (PVA)</t>
        </is>
      </c>
      <c r="J192" s="185" t="n">
        <v>5</v>
      </c>
      <c r="K192" s="186" t="inlineStr">
        <is>
          <t>✅ คำตอบที่ถูกต้อง: ข้อ จ. Polyvinyl alcohol (PVA)
🎯 ทำไมข้อนี้ถึงถูก:
Polyvinyl alcohol (PVA) เป็น water-soluble polymer ที่ละลายน้ำได้รวดเร็วทุกช่วง pH จึงเหมาะสำหรับทำ immediate-release film coating เพื่อป้องกันความชื้นและตกแต่งเม็ดยาโดยไม่ขัดขวางการแตกตัว
🔍 ข้ออื่นผิดเพราะอะไร:
• ข้อ ก.: Cellulose acetate เป็นพอลิเมอร์ที่ไม่ละลายน้ำ ใช้ทำ semipermeable membrane ในระบบควบคุมการปลดปล่อยยาแบบ osmotic pump
• ข้อ ข.: Cellulose acetate phthalate (CAP) เป็นพอลิเมอร์เคลือบแบบ enteric coating ที่ละลายเฉพาะในลำไส้ที่ pH มากกว่า 6 ไม่ละลายในกระเพาะอาหาร
• ข้อ ค.: Shellac เป็นสารเคลือบ enteric coating จากธรรมชาติที่ละลายในลำไส้ ไม่ละลายในกรดของกระเพาะอาหาร
• ข้อ ง.: Ethyl cellulose เป็นพอลิเมอร์ที่ไม่ละลายน้ำ ใช้เคลือบเพื่อชะลอการปลดปล่อยยา (extended-release coating)</t>
        </is>
      </c>
      <c r="L192" s="186" t="n"/>
      <c r="M192" s="186" t="inlineStr">
        <is>
          <t>Product Group 6: Solid Dosage Forms</t>
        </is>
      </c>
      <c r="N192" s="186" t="inlineStr">
        <is>
          <t>6.3 Tablet Coating</t>
        </is>
      </c>
      <c r="O192" s="185" t="inlineStr">
        <is>
          <t>Product</t>
        </is>
      </c>
      <c r="P192" s="186" t="inlineStr">
        <is>
          <t>[SOURCE: ข้อสอบจริง PLE CC1 (Product) ปี 2567 ข้อ 28]</t>
        </is>
      </c>
      <c r="Q192" s="185" t="inlineStr">
        <is>
          <t>ข้อสอบจริง</t>
        </is>
      </c>
      <c r="R192" s="185" t="inlineStr">
        <is>
          <t>2567</t>
        </is>
      </c>
      <c r="S192" s="185" t="n"/>
    </row>
    <row r="193" ht="24" customHeight="1" s="49">
      <c r="A193" s="185" t="n">
        <v>191</v>
      </c>
      <c r="B193" s="186" t="n"/>
      <c r="C193" s="186" t="inlineStr">
        <is>
          <t>การทดสอบควบคุมคุณภาพยาเม็ดข้อใดต่อไปนี้ที่เภสัชตำรับ USP &lt;1217&gt; ระบุเพียงวิธีทดสอบและเครื่องมือ แต่ไม่ได้กำหนดเกณฑ์การยอมรับ (Acceptance criteria) เป็นตัวเลขตายตัว</t>
        </is>
      </c>
      <c r="D193" s="186" t="n"/>
      <c r="E193" s="186" t="inlineStr">
        <is>
          <t>Tablet Breaking Force (Hardness)</t>
        </is>
      </c>
      <c r="F193" s="186" t="inlineStr">
        <is>
          <t>Friability test</t>
        </is>
      </c>
      <c r="G193" s="186" t="inlineStr">
        <is>
          <t>Uniformity of dosage units</t>
        </is>
      </c>
      <c r="H193" s="186" t="inlineStr">
        <is>
          <t>Assay</t>
        </is>
      </c>
      <c r="I193" s="186" t="inlineStr">
        <is>
          <t>Dissolution test</t>
        </is>
      </c>
      <c r="J193" s="185" t="n">
        <v>1</v>
      </c>
      <c r="K193" s="186" t="inlineStr">
        <is>
          <t>✅ คำตอบที่ถูกต้อง: ข้อ ก. Tablet Breaking Force (Hardness)
🎯 ทำไมข้อนี้ถึงถูก:
ตาม USP &lt;1217&gt; Tablet Breaking Force (Hardness) เภสัชตำรับไม่ได้ระบุเกณฑ์ผ่านเป็นตัวเลขตายตัว เนื่องจากขึ้นกับขนาด รูปทรง และสูตรตำรับของยาแต่ละชนิด โดยผู้ผลิตต้องกำหนดเกณฑ์ in-process control เอง
🔍 ข้ออื่นผิดเพราะอะไร:
• ข้อ ข.: Friability ตาม USP &lt;1216&gt; มีเกณฑ์ผ่านที่กำหนดชัดเจนคือ น้ำหนักที่หายไปต้องไม่เกินร้อยละ 1.0 (% weight loss NMT 1.0%)
• ข้อ ค.: Uniformity of Dosage Units ตาม USP &lt;905&gt; มีเกณฑ์การคำนวณ Acceptance Value (AV NMT 15.0) ระบุชัดเจน
• ข้อ ง.: Assay มีเกณฑ์ระบุชัดเจนในแต่ละ monograph (เช่น 90.0% ถึง 110.0% of labeled amount)
• ข้อ จ.: Dissolution test ตาม USP &lt;711&gt; มีเกณฑ์การยอมรับขั้นต่างๆ (S1, S2, S3) เช่น ไม่น้อยกว่าค่า Q บวก 5%</t>
        </is>
      </c>
      <c r="L193" s="186" t="n"/>
      <c r="M193" s="186" t="inlineStr">
        <is>
          <t>Product Group 6: Solid Dosage Forms</t>
        </is>
      </c>
      <c r="N193" s="186" t="inlineStr">
        <is>
          <t>6.1 Tablet Manufacturing</t>
        </is>
      </c>
      <c r="O193" s="185" t="inlineStr">
        <is>
          <t>Product</t>
        </is>
      </c>
      <c r="P193" s="186" t="inlineStr">
        <is>
          <t>[SOURCE: ข้อสอบจริง PLE CC1 (Product) ปี 2567 ข้อ 31]</t>
        </is>
      </c>
      <c r="Q193" s="185" t="inlineStr">
        <is>
          <t>ข้อสอบจริง</t>
        </is>
      </c>
      <c r="R193" s="185" t="inlineStr">
        <is>
          <t>2567</t>
        </is>
      </c>
      <c r="S193" s="185" t="n"/>
    </row>
    <row r="194" ht="24" customHeight="1" s="49">
      <c r="A194" s="185" t="n">
        <v>192</v>
      </c>
      <c r="B194" s="186" t="n"/>
      <c r="C194" s="186" t="inlineStr">
        <is>
          <t>การทดสอบควบคุมคุณภาพทางจุลชีววิทยาสำหรับยาเม็ดทั่วไป (Uncoated tablets) ข้อใดไม่เกี่ยวข้องหรือไม่จำเป็นต้องทำตามเภสัชตำรับ</t>
        </is>
      </c>
      <c r="D194" s="186" t="n"/>
      <c r="E194" s="186" t="inlineStr">
        <is>
          <t>Container-closure integrity test</t>
        </is>
      </c>
      <c r="F194" s="186" t="inlineStr">
        <is>
          <t>Sterility test</t>
        </is>
      </c>
      <c r="G194" s="186" t="inlineStr">
        <is>
          <t>Microbial enumeration test (TAMC และ TYMC)</t>
        </is>
      </c>
      <c r="H194" s="186" t="inlineStr">
        <is>
          <t>Tests for specified microorganisms</t>
        </is>
      </c>
      <c r="I194" s="186" t="inlineStr">
        <is>
          <t>Microbial limit test</t>
        </is>
      </c>
      <c r="J194" s="185" t="n">
        <v>2</v>
      </c>
      <c r="K194" s="186" t="inlineStr">
        <is>
          <t>✅ คำตอบที่ถูกต้อง: ข้อ ข. Sterility test
🎯 ทำไมข้อนี้ถึงถูก:
ยาเม็ดจัดเป็น Non-sterile dosage form จึงไม่ต้องผ่านการทดสอบ Sterility test (USP &lt;71&gt;) ซึ่งสงวนไว้เฉพาะผลิตภัณฑ์ยาปราศจากเชื้อ เช่น ยาฉีดและยาหยอดตา
🔍 ข้ออื่นผิดเพราะอะไร:
• ข้อ ก.: Container-closure integrity test เป็นการประเมินความสามารถของภาชนะบรรจุในการป้องกันความชื้นและสิ่งปนเปื้อนภายนอก
• ข้อ ค.: Microbial enumeration test (USP &lt;61&gt;) ต้องทำเพื่อตรวจนับจำนวนแบคทีเรีย ยีสต์ และราทั้งหมด (TAMC และ TYMC)
• ข้อ ง.: Tests for specified microorganisms (USP &lt;62&gt;) ต้องทำเพื่อยืนยันว่าไม่พบเชื้อก่อโรคควบคุม เช่น E. coli หรือ Salmonella
• ข้อ จ.: Microbial limit test เป็นชื่อเรียกรวมของการควบคุมขีดจำกัดเชื้อจุลชีพในผลิตภัณฑ์ที่ไม่ปราศจากเชื้อ</t>
        </is>
      </c>
      <c r="L194" s="186" t="n"/>
      <c r="M194" s="186" t="inlineStr">
        <is>
          <t>Product Group 6: Solid Dosage Forms</t>
        </is>
      </c>
      <c r="N194" s="186" t="inlineStr">
        <is>
          <t>6.1 Tablet Manufacturing</t>
        </is>
      </c>
      <c r="O194" s="185" t="inlineStr">
        <is>
          <t>Product</t>
        </is>
      </c>
      <c r="P194" s="186" t="inlineStr">
        <is>
          <t>[SOURCE: ข้อสอบจริง PLE CC1 (Product) ปี 2567 ข้อ 35] [RECONSTRUCTED: ปรับแต่งและเติมเต็มตัวเลือก จ ให้ครบ 5 ตัวเลือกตามมาตรฐานเภสัชตำรับ]</t>
        </is>
      </c>
      <c r="Q194" s="185" t="inlineStr">
        <is>
          <t>ข้อสอบจริง</t>
        </is>
      </c>
      <c r="R194" s="185" t="inlineStr">
        <is>
          <t>2567</t>
        </is>
      </c>
      <c r="S194" s="185" t="n"/>
    </row>
    <row r="195" ht="24" customHeight="1" s="49">
      <c r="A195" s="185" t="n">
        <v>193</v>
      </c>
      <c r="B195" s="186" t="n"/>
      <c r="C195" s="186" t="inlineStr">
        <is>
          <t>พอลิเมอร์ในข้อใดนิยมนำมาใช้เป็นสารเคลือบฟิล์มทนกรดในกระเพาะอาหาร (Enteric film coating agent) เพื่อปลดปล่อยตัวยาในลำไส้เล็ก</t>
        </is>
      </c>
      <c r="D195" s="186" t="n"/>
      <c r="E195" s="186" t="inlineStr">
        <is>
          <t>Ethyl cellulose</t>
        </is>
      </c>
      <c r="F195" s="186" t="inlineStr">
        <is>
          <t>Hydroxypropyl methylcellulose (HPMC)</t>
        </is>
      </c>
      <c r="G195" s="186" t="inlineStr">
        <is>
          <t>Cellulose acetate phthalate (CAP)</t>
        </is>
      </c>
      <c r="H195" s="186" t="inlineStr">
        <is>
          <t>Polyethylene glycol (PEG)</t>
        </is>
      </c>
      <c r="I195" s="186" t="inlineStr">
        <is>
          <t>Methylcellulose</t>
        </is>
      </c>
      <c r="J195" s="185" t="n">
        <v>3</v>
      </c>
      <c r="K195" s="186" t="inlineStr">
        <is>
          <t>✅ คำตอบที่ถูกต้อง: ข้อ ค. Cellulose acetate phthalate (CAP)
🎯 ทำไมข้อนี้ถึงถูก:
Cellulose acetate phthalate (CAP) เป็นพอลิเมอร์ที่มีหมู่ carboxylate แบบ phthalate ester ซึ่งไม่แตกตัวและไม่ละลายในสภาวะกรดของกระเพาะอาหาร (pH ต่ำ) แต่จะแตกตัวเกิดไอออนและละลายได้ดีในสภาวะที่มี pH มากกว่า 5.8-6.0 ในลำไส้เล็ก จึงเป็นสารเคลือบทนกรด (enteric-coating polymer) มาตรฐานตามเภสัชตำรับ
🔍 ข้ออื่นผิดเพราะอะไร:
• ข้อ ก.: Ethyl cellulose เป็นพอลิเมอร์ที่ไม่ละลายน้ำในทุกช่วง pH นิยมใช้ทำฟิล์มเคลือบเพื่อควบคุมการปลดปล่อยยาแบบ Extended-release (Sustained-release)
• ข้อ ข.: Hydroxypropyl methylcellulose (HPMC / Hypromellose) เป็นพอลิเมอร์ละลายน้ำได้ในทุกช่วง pH นิยมใช้ทำฟิล์มเคลือบยาธรรมดา (Conventional immediate-release film coating)
• ข้อ ง.: Polyethylene glycol (PEG) เป็นสารละลายน้ำได้ดี นิยมใช้เป็น Plasticizer หรือ Pore former ในสูตรเคลือบ ไม่สามารถทำหน้าที่เป็นฟิล์มทนกรดได้
• ข้อ จ.: Methylcellulose เป็นพอลิเมอร์ละลายน้ำได้ดีในน้ำเย็น นิยมใช้เป็นสารยึดเกาะ (Binder) หรือฟิล์มเคลือบละลายน้ำทั่วไป</t>
        </is>
      </c>
      <c r="L195" s="186" t="n"/>
      <c r="M195" s="186" t="inlineStr">
        <is>
          <t>Product Group 6: Solid Dosage Forms</t>
        </is>
      </c>
      <c r="N195" s="186" t="inlineStr">
        <is>
          <t>6.3 Tablet Coating</t>
        </is>
      </c>
      <c r="O195" s="185" t="inlineStr">
        <is>
          <t>Product</t>
        </is>
      </c>
      <c r="P195" s="186" t="inlineStr">
        <is>
          <t>[SOURCE: ข้อสอบจริง PLE CC1 (Product) ปี 2566 Day 1 ข้อ 34] [RECONSTRUCTED: ปรับแต่งและเติมเต็มบริบทโจทย์เพื่อความสมบูรณ์]</t>
        </is>
      </c>
      <c r="Q195" s="185" t="inlineStr">
        <is>
          <t>ข้อสอบจริง</t>
        </is>
      </c>
      <c r="R195" s="185" t="inlineStr">
        <is>
          <t>2566</t>
        </is>
      </c>
      <c r="S195" s="185" t="n"/>
    </row>
    <row r="196" ht="24" customHeight="1" s="49">
      <c r="A196" s="185" t="n">
        <v>194</v>
      </c>
      <c r="B196" s="186" t="n"/>
      <c r="C196" s="186" t="inlineStr">
        <is>
          <t>ตามเภสัชตำรับ USP &lt;905&gt; Uniformity of Dosage Units ยาเม็ดเคลือบน้ำตาล (Sugar-coated tablets) ไม่สามารถใช้วิธีทดสอบใดในการประเมินความสม่ำเสมอของหน่วยยา</t>
        </is>
      </c>
      <c r="D196" s="186" t="n"/>
      <c r="E196" s="186" t="inlineStr">
        <is>
          <t>Dissolution test</t>
        </is>
      </c>
      <c r="F196" s="186" t="inlineStr">
        <is>
          <t>Disintegration test</t>
        </is>
      </c>
      <c r="G196" s="186" t="inlineStr">
        <is>
          <t>Weight variation test</t>
        </is>
      </c>
      <c r="H196" s="186" t="inlineStr">
        <is>
          <t>Content uniformity test</t>
        </is>
      </c>
      <c r="I196" s="186" t="inlineStr">
        <is>
          <t>Assay of active ingredient</t>
        </is>
      </c>
      <c r="J196" s="185" t="n">
        <v>3</v>
      </c>
      <c r="K196" s="186" t="inlineStr">
        <is>
          <t>✅ คำตอบที่ถูกต้อง: ข้อ ค. Weight variation test
🎯 ทำไมข้อนี้ถึงถูก:
ตามเกณฑ์ USP &lt;905&gt; Uniformity of Dosage Units ยาเม็ดเคลือบน้ำตาล (Sugar-coated tablets) มีชั้นเคลือบน้ำตาลที่หนาและมีอัตราส่วนความแปรปรวนของน้ำหนักชั้นเคลือบสูง ทำให้น้ำหนักรวมของแต่ละเม็ดไม่สะท้อนถึงปริมาณตัวยาสำคัญภายใน จึงมีข้อกำหนดห้ามใช้วิธี Weight variation และต้องใช้วิธี Content uniformity เสมอในการประเมินความสม่ำเสมอของขนาดยา
🔍 ข้ออื่นผิดเพราะอะไร:
• ข้อ ก.: Dissolution test ยังคงเป็นการทดสอบประสิทธิภาพ (performance test) ที่จำเป็นสำหรับยาเม็ดเคลือบน้ำตาลตาม monograph
• ข้อ ข.: Disintegration test เป็นการทดสอบการแตกตัวมาตรฐานสำหรับยาเม็ดเคลือบน้ำตาล โดยทั่วไปกำหนดให้แตกตัวภายในเวลา 60 นาที
• ข้อ ง.: Content uniformity test เป็นวิธีบังคับที่ต้องใช้ในการทดสอบความสม่ำเสมอของตัวยาในยาเม็ดเคลือบน้ำตาลทุกกรณี
• ข้อ จ.: Assay of active ingredient เป็นการหาปริมาณตัวยาสำคัญรวมตามข้อกำหนดใน monograph ที่ต้องทำเสมอ</t>
        </is>
      </c>
      <c r="L196" s="186" t="n"/>
      <c r="M196" s="186" t="inlineStr">
        <is>
          <t>Product Group 6: Solid Dosage Forms</t>
        </is>
      </c>
      <c r="N196" s="186" t="inlineStr">
        <is>
          <t>6.3 Tablet Coating</t>
        </is>
      </c>
      <c r="O196" s="185" t="inlineStr">
        <is>
          <t>Product</t>
        </is>
      </c>
      <c r="P196" s="186" t="inlineStr">
        <is>
          <t>[SOURCE: ข้อสอบจริง PLE CC1 (Product) ปี 2566 Day 1 ข้อ 46]</t>
        </is>
      </c>
      <c r="Q196" s="185" t="inlineStr">
        <is>
          <t>ข้อสอบจริง</t>
        </is>
      </c>
      <c r="R196" s="185" t="inlineStr">
        <is>
          <t>2566</t>
        </is>
      </c>
      <c r="S196" s="185" t="n"/>
    </row>
    <row r="197" ht="24" customHeight="1" s="49">
      <c r="A197" s="185" t="n">
        <v>195</v>
      </c>
      <c r="B197" s="186" t="n"/>
      <c r="C197" s="186" t="inlineStr">
        <is>
          <t>ยาเม็ดเคลือบฟิล์ม (Film-coated tablets) ที่มีปริมาณตัวยาสำคัญ 5 mg ต่อเม็ด และมีน้ำหนักเม็ดรวม 200 mg ตามเภสัชตำรับ USP &lt;905&gt; Uniformity of Dosage Units ต้องผ่านการทดสอบความสม่ำเสมอของหน่วยยาด้วยวิธีใด</t>
        </is>
      </c>
      <c r="D197" s="186" t="n"/>
      <c r="E197" s="186" t="inlineStr">
        <is>
          <t>Content uniformity test</t>
        </is>
      </c>
      <c r="F197" s="186" t="inlineStr">
        <is>
          <t>Weight variation test</t>
        </is>
      </c>
      <c r="G197" s="186" t="inlineStr">
        <is>
          <t>Friability test</t>
        </is>
      </c>
      <c r="H197" s="186" t="inlineStr">
        <is>
          <t>Hardness test</t>
        </is>
      </c>
      <c r="I197" s="186" t="inlineStr">
        <is>
          <t>Leak test</t>
        </is>
      </c>
      <c r="J197" s="185" t="n">
        <v>1</v>
      </c>
      <c r="K197" s="186" t="inlineStr">
        <is>
          <t>✅ คำตอบที่ถูกต้อง: ข้อ ก. Content uniformity test
🎯 ทำไมข้อนี้ถึงถูก:
ตามเกณฑ์ USP &lt;905&gt; Uniformity of Dosage Units ยาเม็ดเคลือบฟิล์มจะอนุญาตให้ใช้วิธี Weight variation ได้ก็ต่อเมื่อปริมาณตัวยาสำคัญต้องมีขนาดตั้งแต่ 25 mg ขึ้นไป และคิดเป็นสัดส่วนไม่น้อยกว่า 25% ของน้ำหนักเม็ดยารวม หากตัวยาสำคัญมีขนาดน้อยกว่า 25 mg (เช่น ในโจทย์มีตัวยา 5 mg คิดเป็นเพียง 2.5% w/w) จะต้องทดสอบด้วยวิธี Content uniformity เท่านั้น
🔍 ข้ออื่นผิดเพราะอะไร:
• ข้อ ข.: Weight variation ใช้ได้เฉพาะยาเม็ดเคลือบฟิล์มที่มีปริมาณตัวยาสำคัญตั้งแต่ 25 mg ขึ้นไป และมีสัดส่วนตั้งแต่ 25% ของน้ำหนักเม็ดขึ้นไปเท่านั้น
• ข้อ ค.: Friability test เป็นการทดสอบความกร่อนของเม็ดยา มักทดสอบในยาเม็ดเปลือย (uncoated tablets) ก่อนนำไปเคลือบ
• ข้อ ง.: Hardness test เป็นการทดสอบความแข็งในระหว่างกระบวนการผลิต (In-process control) ไม่ใช่การทดสอบ Uniformity of dosage units
• ข้อ จ.: Leak test เป็นการทดสอบการรั่วซึมของบรรจุภัณฑ์ เช่น แผงบลิสเตอร์หรือหลอดบรรจุยา</t>
        </is>
      </c>
      <c r="L197" s="186" t="n"/>
      <c r="M197" s="186" t="inlineStr">
        <is>
          <t>Product Group 6: Solid Dosage Forms</t>
        </is>
      </c>
      <c r="N197" s="186" t="inlineStr">
        <is>
          <t>6.3 Tablet Coating</t>
        </is>
      </c>
      <c r="O197" s="185" t="inlineStr">
        <is>
          <t>Product</t>
        </is>
      </c>
      <c r="P197" s="186" t="inlineStr">
        <is>
          <t>[SOURCE: ข้อสอบจริง PLE CC1 (Product) ปี 2566 Day 1 ข้อ 54] [RECONSTRUCTED: ปรับแต่งและเติมเต็มบริบทโจทย์เพื่อความสมบูรณ์]</t>
        </is>
      </c>
      <c r="Q197" s="185" t="inlineStr">
        <is>
          <t>ข้อสอบจริง</t>
        </is>
      </c>
      <c r="R197" s="185" t="inlineStr">
        <is>
          <t>2566</t>
        </is>
      </c>
      <c r="S197" s="185" t="n"/>
    </row>
    <row r="198" ht="24" customHeight="1" s="49">
      <c r="A198" s="185" t="n">
        <v>196</v>
      </c>
      <c r="B198" s="186" t="n"/>
      <c r="C198" s="186" t="inlineStr">
        <is>
          <t>ในสูตรตำรับน้ำยาเคลือบฟิล์มยาเม็ด (Film-coating solution) สารในข้อใดทำหน้าที่หลักเป็นสารก่อแผ่นฟิล์ม (Film-forming polymer)</t>
        </is>
      </c>
      <c r="D198" s="186" t="n"/>
      <c r="E198" s="186" t="inlineStr">
        <is>
          <t>Hypromellose (HPMC)</t>
        </is>
      </c>
      <c r="F198" s="186" t="inlineStr">
        <is>
          <t>Polyethylene glycol 400 (PEG 400)</t>
        </is>
      </c>
      <c r="G198" s="186" t="inlineStr">
        <is>
          <t>Titanium dioxide</t>
        </is>
      </c>
      <c r="H198" s="186" t="inlineStr">
        <is>
          <t>Talcum</t>
        </is>
      </c>
      <c r="I198" s="186" t="inlineStr">
        <is>
          <t>Polysorbate 80</t>
        </is>
      </c>
      <c r="J198" s="185" t="n">
        <v>3</v>
      </c>
      <c r="K198" s="186" t="inlineStr">
        <is>
          <t>✅ คำตอบที่ถูกต้อง: ข้อ ค. Plasticizer (สารเพิ่มความยืดหยุ่นให้แผ่นฟิล์ม)
🎯 ทำไมข้อนี้ถึงถูก:
สาร Plasticizer (เช่น Triethyl citrate, Polyethylene glycol / PEG, Dibutyl phthalate, Glycerin) มีหน้าที่แทรกตัวระหว่างสายพอลิเมอร์เพื่อลดแรงดึงดูดระหว่างโมเลกุล ทำให้สายพอลิเมอร์เคลื่อนไหวได้ดีขึ้น ส่งผลให้แผ่นฟิล์มมีความยืดหยุ่น (Flexibility) สูงขึ้น ลดความเปราะหัก (Brittleness) และลดปัญหาฟิล์มแตกหรือลอก (Film cracking and peeling)
🔍 ข้ออื่นผิดเพราะอะไร:
• ข้อ ก. Film-forming polymer: เป็นสารก่อฟิล์มหลัก เช่น HPMC, HPC, Ethylcellulose
• ข้อ ข. Anti-tacking agent: เป็นสารป้องกันการติดของเม็ดยาขณะพ่นเคลือบ เช่น Talc
• ข้อ ง. Colorant: สารให้สี เช่น Titanium dioxide, Iron oxides
• ข้อ จ. Solvent: ตัวทำละลาย เช่น น้ำ, เอทานอล</t>
        </is>
      </c>
      <c r="L198" s="186" t="n"/>
      <c r="M198" s="186" t="inlineStr">
        <is>
          <t>Product Group 6: Solid Dosage Forms</t>
        </is>
      </c>
      <c r="N198" s="186" t="inlineStr">
        <is>
          <t>6.3 Tablet Coating</t>
        </is>
      </c>
      <c r="O198" s="185" t="inlineStr">
        <is>
          <t>Product</t>
        </is>
      </c>
      <c r="P198" s="186" t="inlineStr">
        <is>
          <t>[SOURCE: ข้อสอบจริง PLE CC1 (Product) ปี 2564 ข้อ 146]</t>
        </is>
      </c>
      <c r="Q198" s="185" t="inlineStr">
        <is>
          <t>ข้อสอบจริง</t>
        </is>
      </c>
      <c r="R198" s="185" t="inlineStr">
        <is>
          <t>2564</t>
        </is>
      </c>
      <c r="S198" s="185" t="n"/>
    </row>
    <row r="199" ht="24" customHeight="1" s="49">
      <c r="A199" s="185" t="n">
        <v>197</v>
      </c>
      <c r="B199" s="186" t="n"/>
      <c r="C199" s="186" t="inlineStr">
        <is>
          <t>หากตั้งสูตรตำรับยาเม็ดโดยใช้วิธีการแกรนูลแบบเปียก (Wet granulation) แต่ไม่ได้ใส่สารยึดเกาะ (Binder) ในสูตรตำรับ จะส่งผลให้เกิดปัญหาในกระบวนการผลิตยาเม็ดในข้อใดมากที่สุด</t>
        </is>
      </c>
      <c r="D199" s="186" t="n"/>
      <c r="E199" s="186" t="inlineStr">
        <is>
          <t>เม็ดยาไม่ประสานตัว แตกหักง่าย หรือเกิดการหลุดลอกเป็นชั้น (Capping and Lamination)</t>
        </is>
      </c>
      <c r="F199" s="186" t="inlineStr">
        <is>
          <t>เม็ดยาติดสลักเกลียวบน (Punch sticking)</t>
        </is>
      </c>
      <c r="G199" s="186" t="inlineStr">
        <is>
          <t>เม็ดยามีสีด่างไม่สม่ำเสมอทั่วทั้งเม็ด (Mottling)</t>
        </is>
      </c>
      <c r="H199" s="186" t="inlineStr">
        <is>
          <t>เม็ดยามีความแข็งสูงเกินไปและไม่แตกตัว (Prolonged disintegration time)</t>
        </is>
      </c>
      <c r="I199" s="186" t="inlineStr">
        <is>
          <t>เม็ดยามีน้ำหนักไม่สม่ำเสมอเนื่องจากความชื้นตกค้างสูง</t>
        </is>
      </c>
      <c r="J199" s="185" t="n">
        <v>1</v>
      </c>
      <c r="K199" s="186" t="inlineStr">
        <is>
          <t>✅ คำตอบที่ถูกต้อง: ข้อ ก. เม็ดยาไม่ประสานตัว แตกหักง่าย หรือเกิดการหลุดลอกเป็นชั้น (Capping and Lamination)
🎯 ทำไมข้อนี้ถึงถูก:
สารยึดเกาะ (Binder) ทำหน้าที่สร้างพันธะยึดเหนี่ยวระหว่างอนุภาคของผงยาและสารช่วยให้รวมตัวเป็นแกรนูลที่มีความแข็งแรงพอเหมาะ หากไม่มี Binder จะทำให้แกรนูลมีความเปราะแตกง่าย เกิดเป็นฝุ่นผงละเอียด (fines) สูง ส่งผลให้เมื่อนำไปตอกอัด เม็ดยาจะไม่สามารถประสานตัวกันได้ เกิดการแตกหัก กะเทาะ หรือหลุดลอกเป็นชั้น (Capping and lamination) หรือตอกไม่ขึ้นรูป
🔍 ข้ออื่นผิดเพราะอะไร:
• ข้อ ข.: Punch sticking เกิดจากแกรนูลมีความชื้นสูงเกินไปหรือมีสารหล่อลื่น (Lubricant) ไม่เพียงพอ
• ข้อ ค.: Mottling เกิดจากการกระจายตัวของสีไม่สม่ำเสมอหรือการเคลื่อนย้ายของสี (color migration) ระหว่างการอบแห้ง
• ข้อ ง.: ความแข็งสูงเกินไปและไม่แตกตัวมักเกิดจากการใส่ Binder ปริมาณมากเกินไป หรือใช้แรงตอกอัด (compression force) สูงเกินไป
• ข้อ จ.: น้ำหนักไม่สม่ำเสมอจากความชื้นเกิดจากสภาวะการอบแห้งที่ไม่สมบูรณ์ ไม่ได้เกิดจากการขาด Binder โดยตรง</t>
        </is>
      </c>
      <c r="L199" s="186" t="n"/>
      <c r="M199" s="186" t="inlineStr">
        <is>
          <t>Product Group 6: Solid Dosage Forms</t>
        </is>
      </c>
      <c r="N199" s="186" t="inlineStr">
        <is>
          <t>6.2 Tablet Defects</t>
        </is>
      </c>
      <c r="O199" s="185" t="inlineStr">
        <is>
          <t>Product</t>
        </is>
      </c>
      <c r="P199" s="186" t="inlineStr">
        <is>
          <t>[SOURCE: ข้อสอบจริง PLE CC1 (Product) ปี 2566 Day 2 ข้อ 78]</t>
        </is>
      </c>
      <c r="Q199" s="185" t="inlineStr">
        <is>
          <t>ข้อสอบจริง</t>
        </is>
      </c>
      <c r="R199" s="185" t="inlineStr">
        <is>
          <t>2566</t>
        </is>
      </c>
      <c r="S199" s="185" t="n"/>
    </row>
    <row r="200" ht="24" customHeight="1" s="49">
      <c r="A200" s="185" t="n">
        <v>198</v>
      </c>
      <c r="B200" s="186" t="n"/>
      <c r="C200" s="186" t="inlineStr">
        <is>
          <t>ตำรับยาอมบรรเทาอาการเจ็บคอ (Throat lozenges) ประกอบด้วย Benzyl alcohol, Amylmetacresol และยาในกลุ่มที่ลงท้ายด้วย -caine (เช่น Benzocaine) สารใดทำหน้าที่ออกฤทธิ์ระงับอาการปวดเจ็บคอโดยตรงอย่างรวดเร็ว</t>
        </is>
      </c>
      <c r="D200" s="186" t="n"/>
      <c r="E200" s="186" t="inlineStr">
        <is>
          <t>Benzyl alcohol</t>
        </is>
      </c>
      <c r="F200" s="186" t="inlineStr">
        <is>
          <t>Amylmetacresol</t>
        </is>
      </c>
      <c r="G200" s="186" t="inlineStr">
        <is>
          <t>ยาชาเฉพาะที่กลุ่มที่ลงท้ายด้วย -caine (เช่น Benzocaine)</t>
        </is>
      </c>
      <c r="H200" s="186" t="inlineStr">
        <is>
          <t>Menthol</t>
        </is>
      </c>
      <c r="I200" s="186" t="inlineStr">
        <is>
          <t>Dichlorobenzyl alcohol</t>
        </is>
      </c>
      <c r="J200" s="185" t="n">
        <v>3</v>
      </c>
      <c r="K200" s="186" t="inlineStr">
        <is>
          <t>✅ คำตอบที่ถูกต้อง: ข้อ ค. ยาชาเฉพาะที่กลุ่มที่ลงท้ายด้วย -caine (เช่น Benzocaine)
🎯 ทำไมข้อนี้ถึงถูก:
สารที่มีชื่อลงท้ายด้วย -caine เช่น Benzocaine หรือ Lidocaine จัดเป็นยาชาเฉพาะที่ (Local anesthetics) ซึ่งออกฤทธิ์ยับยั้ง voltage-gated sodium channels บนเส้นประสาทรับความรู้สึก ทำให้ยับยั้งการส่งสัญญาณความเจ็บปวด จึงช่วยระงับและบรรเทาอาการเจ็บคอโดยตรงได้อย่างรวดเร็ว
🔍 ข้ออื่นผิดเพราะอะไร:
• ข้อ ก.: Benzyl alcohol ทำหน้าที่หลักเป็นสารกันเสียและสารระงับเชื้อ (antiseptic) และมีฤทธิ์ชาเฉพาะที่เพียงเล็กน้อย
• ข้อ ข.: Amylmetacresol เป็นสารฆ่าเชื้อและระงับเชื้อในช่องปากและลำคอ (antiseptic) เพื่อลดปริมาณเชื้อแบคทีเรีย
• ข้อ ง.: Menthol ให้ความรู้สึกเย็นซ่าและช่วยแต่งกลิ่นรส บรรเทาความระคายเคืองแต่ไม่ได้เป็นยาชาเฉพาะที่หลัก
• ข้อ จ.: Dichlorobenzyl alcohol เป็นสารระงับเชื้อแบคทีเรียและไวรัสในลำคอ (antiseptic) ไม่ใช่ยาชาเฉพาะที่</t>
        </is>
      </c>
      <c r="L200" s="186" t="n"/>
      <c r="M200" s="186" t="inlineStr">
        <is>
          <t>Product Group 6: Solid Dosage Forms</t>
        </is>
      </c>
      <c r="N200" s="186" t="inlineStr">
        <is>
          <t>6.1 Tablet Manufacturing</t>
        </is>
      </c>
      <c r="O200" s="185" t="inlineStr">
        <is>
          <t>Product</t>
        </is>
      </c>
      <c r="P200" s="186" t="inlineStr">
        <is>
          <t>[SOURCE: ข้อสอบจริง PLE CC1 (Product) ปี 2566 Day 2 ข้อ 82]</t>
        </is>
      </c>
      <c r="Q200" s="185" t="inlineStr">
        <is>
          <t>ข้อสอบจริง</t>
        </is>
      </c>
      <c r="R200" s="185" t="inlineStr">
        <is>
          <t>2566</t>
        </is>
      </c>
      <c r="S200" s="185" t="n"/>
    </row>
    <row r="201" ht="24" customHeight="1" s="49">
      <c r="A201" s="185" t="n">
        <v>199</v>
      </c>
      <c r="B201" s="186" t="n"/>
      <c r="C201" s="186" t="inlineStr">
        <is>
          <t>ในการผลิตยาเม็ดที่ตัวยาสำคัญมีความไวต่อแสง ความชื้น และความร้อนสูงมาก ควรเลือกใช้เครื่องผสมผงยา (Powder mixer) ชนิดใดที่เหมาะสมที่สุด</t>
        </is>
      </c>
      <c r="D201" s="186" t="n"/>
      <c r="E201" s="186" t="inlineStr">
        <is>
          <t>High-shear mixer / High-shear granulator</t>
        </is>
      </c>
      <c r="F201" s="186" t="inlineStr">
        <is>
          <t>Planetary mixer</t>
        </is>
      </c>
      <c r="G201" s="186" t="inlineStr">
        <is>
          <t>Cubic mixer (Cube / Tumble blender)</t>
        </is>
      </c>
      <c r="H201" s="186" t="inlineStr">
        <is>
          <t>Fluidized bed mixer</t>
        </is>
      </c>
      <c r="I201" s="186" t="inlineStr">
        <is>
          <t>Ribbon blender</t>
        </is>
      </c>
      <c r="J201" s="185" t="n">
        <v>3</v>
      </c>
      <c r="K201" s="186" t="inlineStr">
        <is>
          <t>✅ คำตอบที่ถูกต้อง: ข้อ ค. Cubic mixer (Cube / Tumble blender)
🎯 ทำไมข้อนี้ถึงถูก:
Cubic mixer เป็นเครื่องผสมชนิดถังหมุน (Tumble blender) ที่อาศัยการหมุนรอบแกนของถังทรงลูกบาศก์ เป็นระบบปิดทึบแสง (closed container system) ที่ป้องกันการสัมผัสแสงและความชื้นภายนอกได้อย่างสมบูรณ์ และมีแรงเฉือนต่ำมาก (low shear) จึงไม่ก่อให้เกิดความร้อนสะสมในระหว่างการผสม เหมาะอย่างยิ่งสำหรับตัวยาสำคัญที่ไวต่อแสง ความชื้น และความร้อน
🔍 ข้ออื่นผิดเพราะอะไร:
• ข้อ ก.: High-shear mixer มีใบพัดหมุนด้วยความเร็วรอบสูง เกิดแรงเฉือนสูงมากซึ่งสร้างความร้อนสะสมทำให้ตัวยาที่ไวต่อความร้อนเสื่อมสลายได้
• ข้อ ข.: Planetary mixer เป็นเครื่องผสมแบบเปิดหรือกึ่งเปิด มีการเสียดสีของใบกวนทำให้เกิดความร้อน และสัมผัสความชื้นจากอากาศได้ง่าย
• ข้อ ง.: Fluidized bed mixer มีการเป่าลมร้อนผ่านอนุภาคผงยา ทำให้ยาได้รับความร้อนและความชื้นในระหว่างการผสม
• ข้อ จ.: Ribbon blender มีใบพัดเกลียวที่สร้างแรงเฉือนและความร้อนจากการเสียดสีระหว่างใบกวนกับผนังถัง</t>
        </is>
      </c>
      <c r="L201" s="186" t="n"/>
      <c r="M201" s="186" t="inlineStr">
        <is>
          <t>Product Group 6: Solid Dosage Forms</t>
        </is>
      </c>
      <c r="N201" s="186" t="inlineStr">
        <is>
          <t>6.1 Tablet Manufacturing</t>
        </is>
      </c>
      <c r="O201" s="185" t="inlineStr">
        <is>
          <t>Product</t>
        </is>
      </c>
      <c r="P201" s="186" t="inlineStr">
        <is>
          <t>[SOURCE: ข้อสอบจริง PLE CC1 (Product) ปี 2566 Day 2 ข้อ 99]</t>
        </is>
      </c>
      <c r="Q201" s="185" t="inlineStr">
        <is>
          <t>ข้อสอบจริง</t>
        </is>
      </c>
      <c r="R201" s="185" t="inlineStr">
        <is>
          <t>2566</t>
        </is>
      </c>
      <c r="S201" s="185" t="n"/>
    </row>
    <row r="202" ht="24" customHeight="1" s="49">
      <c r="A202" s="185" t="n">
        <v>200</v>
      </c>
      <c r="B202" s="186" t="n"/>
      <c r="C202" s="186" t="inlineStr">
        <is>
          <t>การควบคุมคุณภาพของยาเม็ดอมใต้ลิ้น Isosorbide dinitrate (ISDN) Sublingual tablet ตามมาตรฐานเภสัชตำรับ ไม่จำเป็นต้องทำการทดสอบในหัวข้อใด</t>
        </is>
      </c>
      <c r="D202" s="186" t="n"/>
      <c r="E202" s="186" t="inlineStr">
        <is>
          <t>Friability</t>
        </is>
      </c>
      <c r="F202" s="186" t="inlineStr">
        <is>
          <t>Disintegration</t>
        </is>
      </c>
      <c r="G202" s="186" t="inlineStr">
        <is>
          <t>Dissolution time</t>
        </is>
      </c>
      <c r="H202" s="186" t="inlineStr">
        <is>
          <t>Thickness</t>
        </is>
      </c>
      <c r="I202" s="186" t="inlineStr">
        <is>
          <t>Content uniformity</t>
        </is>
      </c>
      <c r="J202" s="185" t="n">
        <v>3</v>
      </c>
      <c r="K202" s="186" t="inlineStr">
        <is>
          <t>✅ คำตอบที่ถูกต้อง: ข้อ ค. Dissolution time
🎯 ทำไมข้อนี้ถึงถูก:
ยาเม็ดอมใต้ลิ้น (Sublingual tablets) ออกแบบมาเพื่อให้แตกตัวอย่างรวดเร็วใต้ลิ้น (rapid disintegration) และถูกดูดซึมผ่านหลอดเลือดฝอยใต้ลิ้นเข้าสู่กระแสเลือดโดยตรง จึงกำหนดให้ทดสอบ Disintegration time แต่ไม่จำเป็นต้องทดสอบ Dissolution time ตามเภสัชตำรับ
🔍 ข้ออื่นผิดเพราะอะไร:
• ข้อ ก.: Friability (ความกร่อน) เป็นการทดสอบมาตรฐานของยาเม็ดไม่เคลือบเพื่อประเมินความทนทานต่อการสึกกร่อนระหว่างขนส่ง
• ข้อ ข.: Disintegration (เวลาการแตกตัว) เป็นข้อกำหนดสำคัญยิ่งของยาเม็ดอมใต้ลิ้นซึ่งต้องแตกตัวได้อย่างรวดเร็วภายในเวลาไม่เกิน 2 นาที
• ข้อ ง.: Thickness (ความหนาของเม็ดยา) เป็น in-process control สำคัญในการควบคุมความสม่ำเสมอของขนาดเม็ดยา
• ข้อ จ.: Content uniformity (ความสม่ำเสมอของตัวยา) จำเป็นต้องทดสอบเนื่องจาก ISDN sublingual เป็นยาขนาดความแรงต่ำ (potent drug)</t>
        </is>
      </c>
      <c r="L202" s="186" t="n"/>
      <c r="M202" s="186" t="inlineStr">
        <is>
          <t>Product Group 6: Solid Dosage Forms</t>
        </is>
      </c>
      <c r="N202" s="186" t="inlineStr">
        <is>
          <t>6.1 Tablet Manufacturing</t>
        </is>
      </c>
      <c r="O202" s="185" t="inlineStr">
        <is>
          <t>Product</t>
        </is>
      </c>
      <c r="P202" s="186" t="inlineStr">
        <is>
          <t>[SOURCE: ข้อสอบจริง PLE CC1 (Product) ปี 2565 ข้อ 3]</t>
        </is>
      </c>
      <c r="Q202" s="185" t="inlineStr">
        <is>
          <t>ข้อสอบจริง</t>
        </is>
      </c>
      <c r="R202" s="185" t="inlineStr">
        <is>
          <t>2565</t>
        </is>
      </c>
      <c r="S202" s="185" t="n"/>
    </row>
    <row r="203" ht="24" customHeight="1" s="49">
      <c r="A203" s="185" t="n">
        <v>201</v>
      </c>
      <c r="B203" s="186" t="n"/>
      <c r="C203" s="186" t="inlineStr">
        <is>
          <t>สารกลุ่มใดต่อไปนี้เหมาะสมที่สุดในการนำมาใช้เคลือบเม็ดเพลเลตของยา Omeprazole (Enteric-coated pellets) เพื่อป้องกันยาถูกทำลายด้วยกรดในกระเพาะอาหาร</t>
        </is>
      </c>
      <c r="D203" s="186" t="n"/>
      <c r="E203" s="186" t="inlineStr">
        <is>
          <t>Hydroxypropyl methylcellulose (HPMC E5)</t>
        </is>
      </c>
      <c r="F203" s="186" t="inlineStr">
        <is>
          <t>Methacrylic acid copolymer (Eudragit L30 D-55)</t>
        </is>
      </c>
      <c r="G203" s="186" t="inlineStr">
        <is>
          <t>Ethylcellulose</t>
        </is>
      </c>
      <c r="H203" s="186" t="inlineStr">
        <is>
          <t>Polyethylene glycol (PEG 6000)</t>
        </is>
      </c>
      <c r="I203" s="186" t="inlineStr">
        <is>
          <t>Povidone (PVP K30)</t>
        </is>
      </c>
      <c r="J203" s="185" t="n">
        <v>2</v>
      </c>
      <c r="K203" s="186" t="inlineStr">
        <is>
          <t>✅ คำตอบที่ถูกต้อง: ข้อ ข. Methacrylic acid copolymer (Eudragit L30 D-55)
🎯 ทำไมข้อนี้ถึงถูก:
Omeprazole เป็นยาที่สลายตัวได้ง่ายมากในสภาวะกรด จึงต้องเคลือบแบบ Enteric coating ด้วยพอลิเมอร์ที่มีหมู่ carboxylate เช่น Methacrylic acid copolymer (Eudragit L), Cellulose acetate phthalate (CAP) หรือ HPMC phthalate ซึ่งไม่ละลายในกรด pH ต่ำ แต่จะละลายที่ pH มากกว่า 5.5 ในลำไส้เล็ก
🔍 ข้ออื่นผิดเพราะอะไร:
• ข้อ ก.: HPMC (Hypromellose) เป็น non-enteric film former ที่ละลายน้ำได้ในทุกช่วง pH จึงไม่สามารถป้องกันกรดในกระเพาะอาหารได้
• ข้อ ค.: Ethylcellulose เป็นพอลิเมอร์ที่ไม่ละลายน้ำในทุกช่วง pH ใช้สำหรับเตรียม sustained-release dosage forms
• ข้อ ง.: PEG 6000 เป็นพอลิเมอร์ที่ละลายน้ำได้ดี นิยมใช้เป็น pore former หรือ plasticizer
• ข้อ จ.: Povidone เป็น binder หรือ pore former ที่ละลายน้ำได้ดี ไม่สามารถทนกรดได้</t>
        </is>
      </c>
      <c r="L203" s="186" t="n"/>
      <c r="M203" s="186" t="inlineStr">
        <is>
          <t>Product Group 6: Solid Dosage Forms</t>
        </is>
      </c>
      <c r="N203" s="186" t="inlineStr">
        <is>
          <t>6.3 Tablet Coating</t>
        </is>
      </c>
      <c r="O203" s="185" t="inlineStr">
        <is>
          <t>Product</t>
        </is>
      </c>
      <c r="P203" s="186" t="inlineStr">
        <is>
          <t>[SOURCE: ข้อสอบจริง PLE CC1 (Product) ปี 2565 ข้อ 7]</t>
        </is>
      </c>
      <c r="Q203" s="185" t="inlineStr">
        <is>
          <t>ข้อสอบจริง</t>
        </is>
      </c>
      <c r="R203" s="185" t="inlineStr">
        <is>
          <t>2565</t>
        </is>
      </c>
      <c r="S203" s="185" t="n"/>
    </row>
    <row r="204" ht="24" customHeight="1" s="49">
      <c r="A204" s="185" t="n">
        <v>202</v>
      </c>
      <c r="B204" s="186" t="n"/>
      <c r="C204" s="186" t="inlineStr">
        <is>
          <t>โรงงานผลิตยาเม็ดกำหนดมาตรฐานความแข็ง (Hardness) ไว้ที่ 8-10 kp จากการสุ่มตัวอย่างทดสอบ 6 เม็ด พบว่ามี 3 เม็ดที่มีความแข็งต่ำกว่า 8 kp ทั้งที่ค่าน้ำหนักเฉลี่ยของผงยาทุกเม็ดมีความสม่ำเสมอดีมาก ปัญหานี้มีสาเหตุหลักมาจากข้อใด</t>
        </is>
      </c>
      <c r="D204" s="186" t="n"/>
      <c r="E204" s="186" t="inlineStr">
        <is>
          <t>แรงดันในการตอกอัดเม็ดยา (Compression force) น้อยเกินไปในบางจังหวะของสากตอก</t>
        </is>
      </c>
      <c r="F204" s="186" t="inlineStr">
        <is>
          <t>แรงดันในการตอกอัดเม็ดยามากเกินไปจนเกิดรอยร้าวภายในเม็ด</t>
        </is>
      </c>
      <c r="G204" s="186" t="inlineStr">
        <is>
          <t>การกระจายตัวของสารยึดเกาะ (Binder) ภายในแกรนูลไม่สม่ำเสมอ</t>
        </is>
      </c>
      <c r="H204" s="186" t="inlineStr">
        <is>
          <t>ปริมาณสารช่วยไหล (Glidant) น้อยเกินไปทำให้แกรนูลไหลไม่สม่ำเสมอ</t>
        </is>
      </c>
      <c r="I204" s="186" t="inlineStr">
        <is>
          <t>ความเร็วของเครื่องตอกยา (Turret speed) ต่ำเกินไปทำให้ dwell time นานเกินไป</t>
        </is>
      </c>
      <c r="J204" s="185" t="n">
        <v>1</v>
      </c>
      <c r="K204" s="186" t="inlineStr">
        <is>
          <t>✅ คำตอบที่ถูกต้อง: ข้อ ก. แรงดันในการตอกอัดเม็ดยา (Compression force) น้อยเกินไปในบางจังหวะของสากตอก
🎯 ทำไมข้อนี้ถึงถูก:
เมื่อน้ำหนักของเม็ดยามีความสม่ำเสมอดี แสดงว่าปริมาณผงยาที่ไหลลงสู่เบ้าตอกมีความสม่ำเสมอ แต่ความแข็งลดลงต่ำกว่าเกณฑ์ สาเหตุโดยตรงเกิดจากแรงตอกอัด (Compression force) ของสากตอกด้านบนหรือล่างน้อยเกินไป หรือความยาวของ punch แต่ละตัวไม่เท่ากัน ทำให้ผงยาไม่ถูกบีบอัดให้แน่นเท่าที่ควร
🔍 ข้ออื่นผิดเพราะอะไร:
• ข้อ ข.: แรงดันในการตอกอัดมากเกินไปจะทำให้เม็ดยามีความแข็งสูงขึ้น หรืออาจเกิดการแตกแบบ capping/lamination แต่ไม่ได้ทำให้ค่าความแข็งต่ำลงทั่วทั้ง 3 เม็ด
• ข้อ ค.: หากสารยึดเกาะไม่สม่ำเสมอ มักจะส่งผลต่อการเกิด fines และความไม่สม่ำเสมอของการไหลร่วมด้วย
• ข้อ ง.: หากสารช่วยไหลน้อยเกินไป ปัญหาหลักที่จะพบคือความแปรปรวนของน้ำหนักเม็ดยา (weight variation) แต่น้ำหนักในโจทย์สม่ำเสมอดี
• ข้อ จ.: ความเร็วในการตอกต่ำจะเพิ่ม dwell time ทำให้ผงยาประสานตัวกันดีขึ้นและเม็ดยาแข็งขึ้น ไม่ได้ทำให้ความแข็งต่ำลง</t>
        </is>
      </c>
      <c r="L204" s="186" t="n"/>
      <c r="M204" s="186" t="inlineStr">
        <is>
          <t>Product Group 6: Solid Dosage Forms</t>
        </is>
      </c>
      <c r="N204" s="186" t="inlineStr">
        <is>
          <t>6.1 Tablet Manufacturing</t>
        </is>
      </c>
      <c r="O204" s="185" t="inlineStr">
        <is>
          <t>Product</t>
        </is>
      </c>
      <c r="P204" s="186" t="inlineStr">
        <is>
          <t>[SOURCE: ข้อสอบจริง PLE CC1 (Product) ปี 2565 ข้อ 19]</t>
        </is>
      </c>
      <c r="Q204" s="185" t="inlineStr">
        <is>
          <t>ข้อสอบจริง</t>
        </is>
      </c>
      <c r="R204" s="185" t="inlineStr">
        <is>
          <t>2565</t>
        </is>
      </c>
      <c r="S204" s="185" t="n"/>
    </row>
    <row r="205" ht="24" customHeight="1" s="49">
      <c r="A205" s="185" t="n">
        <v>203</v>
      </c>
      <c r="B205" s="186" t="n"/>
      <c r="C205" s="186" t="inlineStr">
        <is>
          <t>สารก่อฟิล์มที่นำมาใช้เคลือบยาเม็ดแตกตัวในลำไส้ (Enteric-coated tablets) เช่น Cellulose acetate phthalate หรือ Methacrylic acid copolymer ควรมีคุณสมบัติที่สำคัญอย่างไร</t>
        </is>
      </c>
      <c r="D205" s="186" t="n"/>
      <c r="E205" s="186" t="inlineStr">
        <is>
          <t>ละลายน้ำได้ดีในทุกช่วงค่า pH แต่ไม่ละลายในตัวทำละลายอินทรีย์</t>
        </is>
      </c>
      <c r="F205" s="186" t="inlineStr">
        <is>
          <t>ไม่ละลายในสภาวะกรดของน้ำย่อยในกระเพาะอาหาร แต่ละลายได้ในสภาวะด่างอ่อนของลำไส้เล็ก</t>
        </is>
      </c>
      <c r="G205" s="186" t="inlineStr">
        <is>
          <t>สลายตัวได้อย่างรวดเร็วที่ค่า pH ต่ำกว่า 3.0 เพื่อเพิ่มการดูดซึมยา</t>
        </is>
      </c>
      <c r="H205" s="186" t="inlineStr">
        <is>
          <t>เพิ่มการซึมผ่านของน้ำและความชื้นเข้าสู่แกนเม็ดยาตั้งแต่ในกระเพาะอาหาร</t>
        </is>
      </c>
      <c r="I205" s="186" t="inlineStr">
        <is>
          <t>ถูกย่อยสลายได้เฉพาะเอนไซม์ของจุลินทรีย์ในลำไส้ใหญ่เท่านั้น</t>
        </is>
      </c>
      <c r="J205" s="185" t="n">
        <v>2</v>
      </c>
      <c r="K205" s="186" t="inlineStr">
        <is>
          <t>✅ คำตอบที่ถูกต้อง: ข้อ ข. ไม่ละลายในสภาวะกรดของน้ำย่อยในกระเพาะอาหาร แต่ละลายได้ในสภาวะด่างอ่อนของลำไส้เล็ก
🎯 ทำไมข้อนี้ถึงถูก:
พอลิเมอร์ที่ใช้ทำ enteric coat มีหมู่กรดคาร์บอกซิลิกอิสระที่จะไม่แตกตัวเป็นไอออนในสภาวะกรด pH 1-3 ในกระเพาะอาหาร จึงไม่ละลายน้ำและป้องกันตัวยาไว้ได้ แต่เมื่อเคลื่อนเข้าสู่ลำไส้เล็กที่ pH มากกว่า 5.5-6.8 หมู่กรดจะแตกตัวเป็นไอออนทำให้ฟิล์มละลายและปลดปล่อยยาออกมา
🔍 ข้ออื่นผิดเพราะอะไร:
• ข้อ ก.: หากละลายน้ำได้ดีในทุกช่วง pH จะไม่สามารถป้องกันยาจากการถูกทำลายในกระเพาะอาหารได้
• ข้อ ค.: การสลายตัวที่ pH ต่ำกว่า 3.0 เป็นคุณสมบัติของ gastric fluid-soluble coating ทั่วไป ไม่ใช่ enteric coating
• ข้อ ง.: สารเคลือบ enteric ต้องป้องกันการซึมผ่านของน้ำและความชื้นในกระเพาะอาหาร ไม่ใช่เพิ่มการซึมผ่าน
• ข้อ จ.: การย่อยสลายด้วยเอนไซม์แบคทีเรียเฉพาะในลำไส้ใหญ่เป็นกลไกของ Colon-targeted delivery system เช่น Azo-polymers หรือ Pectin</t>
        </is>
      </c>
      <c r="L205" s="186" t="n"/>
      <c r="M205" s="186" t="inlineStr">
        <is>
          <t>Product Group 6: Solid Dosage Forms</t>
        </is>
      </c>
      <c r="N205" s="186" t="inlineStr">
        <is>
          <t>6.3 Tablet Coating</t>
        </is>
      </c>
      <c r="O205" s="185" t="inlineStr">
        <is>
          <t>Product</t>
        </is>
      </c>
      <c r="P205" s="186" t="inlineStr">
        <is>
          <t>[SOURCE: ข้อสอบจริง PLE CC1 (Product) ปี 2565 ข้อ 22]</t>
        </is>
      </c>
      <c r="Q205" s="185" t="inlineStr">
        <is>
          <t>ข้อสอบจริง</t>
        </is>
      </c>
      <c r="R205" s="185" t="inlineStr">
        <is>
          <t>2565</t>
        </is>
      </c>
      <c r="S205" s="185" t="n"/>
    </row>
    <row r="206" ht="24" customHeight="1" s="49">
      <c r="A206" s="185" t="n">
        <v>204</v>
      </c>
      <c r="B206" s="186" t="n"/>
      <c r="C206" s="186" t="inlineStr">
        <is>
          <t>การทดสอบความสม่ำเสมอของปริมาณตัวยาในแต่ละหน่วย (Uniformity of dosage units: UDU) ตามเภสัชตำรับ USP &lt;905&gt; สามารถใช้วิธีการชั่งน้ำหนัก (Weight variation) ทดแทนวิธีตรวจวัดปริมาณยา (Content uniformity) ได้ในกรณีใดสำหรับยาเม็ดไม่เคลือบ</t>
        </is>
      </c>
      <c r="D206" s="186" t="n"/>
      <c r="E206" s="186" t="inlineStr">
        <is>
          <t>เมื่อยาเม็ดมีปริมาณตัวยาสำคัญตั้งแต่ 25 mg ขึ้นไป และคิดเป็นสัดส่วนตั้งแต่ร้อยละ 25 ของน้ำหนักเม็ดยาขึ้นไป</t>
        </is>
      </c>
      <c r="F206" s="186" t="inlineStr">
        <is>
          <t>เมื่อยาเม็ดมีปริมาณตัวยาสำคัญน้อยกว่า 5 mg ต่อหน่วยบรรจุ</t>
        </is>
      </c>
      <c r="G206" s="186" t="inlineStr">
        <is>
          <t>เมื่อยาเม็ดเป็นสูตรตำรับออกฤทธิ์เนิ่น (Modified-release tablets) ทุกกรณี</t>
        </is>
      </c>
      <c r="H206" s="186" t="inlineStr">
        <is>
          <t>เมื่อยาเม็ดเคลือบฟิล์มที่มีสีเข้มและมีขนาดตัวยาน้อยกว่า 10 mg</t>
        </is>
      </c>
      <c r="I206" s="186" t="inlineStr">
        <is>
          <t>ใช้ทดแทนได้เฉพาะกับยาเม็ดเคลือบน้ำตาลเท่านั้น</t>
        </is>
      </c>
      <c r="J206" s="185" t="n">
        <v>1</v>
      </c>
      <c r="K206" s="186" t="inlineStr">
        <is>
          <t>✅ คำตอบที่ถูกต้อง: ข้อ ก. เมื่อยาเม็ดมีปริมาณตัวยาสำคัญตั้งแต่ 25 mg ขึ้นไป และคิดเป็นสัดส่วนตั้งแต่ร้อยละ 25 ของน้ำหนักเม็ดยาขึ้นไป
🎯 ทำไมข้อนี้ถึงถูก:
ตาม USP General Chapter &lt;905&gt; Uniformity of Dosage Units ยาเม็ดไม่เคลือบสามารถใช้วิธี Weight variation ได้เมื่อตัวยาสำคัญมีปริมาณตั้งแต่ 25 mg ขึ้นไปต่อหน่วย และคิดเป็นสัดส่วนของตัวยาต่อปริมาณน้ำหนักเม็ดยารวมไม่น้อยกว่าร้อยละ 25 (NLT 25 mg and NLT 25%) หากไม่เข้าเกณฑ์นี้ต้องทดสอบด้วย Content uniformity
🔍 ข้ออื่นผิดเพราะอะไร:
• ข้อ ข.: หากตัวยาน้อยกว่า 25 mg หรือคิดเป็นสัดส่วนน้อยกว่าร้อยละ 25 จัดเป็น potent low-dose drug ต้องใช้วิธี Content uniformity เท่านั้น
• ข้อ ค.: ยาเม็ด modified-release ส่วนใหญ่กำหนดให้ใช้วิธี Content uniformity เว้นแต่จะมีข้อยกเว้นจำเพาะใน monograph
• ข้อ ง.: ยาเคลือบฟิล์มที่มีตัวยาน้อยกว่า 25 mg ต้องใช้วิธี Content uniformity
• ข้อ จ.: ยาเม็ดเคลือบน้ำตาล (Sugar-coated tablets) มักมีความแปรปรวนของน้ำหนักชั้นเคลือบสูง จึงมักถูกบังคับให้ใช้วิธี Content uniformity</t>
        </is>
      </c>
      <c r="L206" s="186" t="n"/>
      <c r="M206" s="186" t="inlineStr">
        <is>
          <t>Product Group 6: Solid Dosage Forms</t>
        </is>
      </c>
      <c r="N206" s="186" t="inlineStr">
        <is>
          <t>6.1 Tablet Manufacturing</t>
        </is>
      </c>
      <c r="O206" s="185" t="inlineStr">
        <is>
          <t>Product</t>
        </is>
      </c>
      <c r="P206" s="186" t="inlineStr">
        <is>
          <t>[SOURCE: ข้อสอบจริง PLE CC1 (Product) ปี 2565 ข้อ 30] [RECONSTRUCTED: ปรับแต่งและเติมเต็มบริบทโจทย์เพื่อความสมบูรณ์ จากคำสำคัญ Uniformity of dosage unit ในข้อสอบจำ]</t>
        </is>
      </c>
      <c r="Q206" s="185" t="inlineStr">
        <is>
          <t>ข้อสอบจริง</t>
        </is>
      </c>
      <c r="R206" s="185" t="inlineStr">
        <is>
          <t>2565</t>
        </is>
      </c>
      <c r="S206" s="185" t="n"/>
    </row>
    <row r="207" ht="24" customHeight="1" s="49">
      <c r="A207" s="185" t="n">
        <v>205</v>
      </c>
      <c r="B207" s="186" t="n"/>
      <c r="C207" s="186" t="inlineStr">
        <is>
          <t>จากภาพปัญหาข้อบกพร่องของยาเม็ดที่พบว่ามีผงยาบางส่วนติดอยู่กับผิวหน้าสากตอกหรือผนังเบ้าตอก (Die wall) ทำให้ผิวหน้าเม็ดยาเป็นหลุมขรุขระ ไม่เรียบเงา (Sticking and Picking) วิธีการแก้ไขปัญหาที่เหมาะสมที่สุดคือข้อใด</t>
        </is>
      </c>
      <c r="D207" s="186" t="inlineStr">
        <is>
          <t>cc1_product/image22.png</t>
        </is>
      </c>
      <c r="E207" s="186" t="inlineStr">
        <is>
          <t>เติมสารยึดเกาะ (Binder) เพิ่มขึ้นในสูตรตำรับ</t>
        </is>
      </c>
      <c r="F207" s="186" t="inlineStr">
        <is>
          <t>เติมสารต้านการติดสาก (Anti-adherent) หรือเพิ่มสารหล่อลื่น (Lubricant)</t>
        </is>
      </c>
      <c r="G207" s="186" t="inlineStr">
        <is>
          <t>เพิ่มความชื้นในแกรนูลก่อนนำไปตอกอัด</t>
        </is>
      </c>
      <c r="H207" s="186" t="inlineStr">
        <is>
          <t>เพิ่มความเร็วในการตอกอัดเม็ดยาของเครื่องตอก</t>
        </is>
      </c>
      <c r="I207" s="186" t="inlineStr">
        <is>
          <t>ลดปริมาณสารช่วยแตกตัว (Disintegrant)</t>
        </is>
      </c>
      <c r="J207" s="185" t="n">
        <v>2</v>
      </c>
      <c r="K207" s="186" t="inlineStr">
        <is>
          <t>✅ คำตอบที่ถูกต้อง: ข้อ ข. เติมสารต้านการติดสาก (Anti-adherent) หรือเพิ่มสารหล่อลื่น (Lubricant)
🎯 ทำไมข้อนี้ถึงถูก:
ปัญหา Sticking และ Picking เกิดจากผงยาติดกับหน้าสากตอกหรือผนังเบ้าตอก แก้ไขได้โดยการเติมสารต้านการติดสาก (Anti-adherent เช่น Talc หรือ Colloidal silicon dioxide), เพิ่มสารหล่อลื่น (Lubricant เช่น Magnesium stearate), อบไล่ความชื้นในแกรนูลให้เหมาะสม หรือขัดทำความสะอาดผิวหน้าสากตอก
🔍 ข้ออื่นผิดเพราะอะไร:
• ข้อ ก.: การเติมสารยึดเกาะมากเกินไปอาจทำให้แกรนูลมีความเหนียวเพิ่มขึ้นและยิ่งทำให้เกิดปัญหา sticking รุนแรงขึ้น
• ข้อ ค.: ความชื้นที่สูงเกินไปในแกรนูลเป็นสาเหตุหลักประการหนึ่งของการเกิด sticking การเพิ่มความชื้นจะยิ่งซ้ำเติมปัญหา
• ข้อ ง.: การเพิ่มความเร็วเครื่องตอกไม่ได้ช่วยลดแรงยึดติดระหว่างผงยากับผิวโลหะของสากตอก
• ข้อ จ.: สารช่วยแตกตัวไม่มีผลโดยตรงต่อการป้องกันการติดเบ้าตอกของผงยา</t>
        </is>
      </c>
      <c r="L207" s="186" t="inlineStr">
        <is>
          <t>cc1_product/image60.png</t>
        </is>
      </c>
      <c r="M207" s="186" t="inlineStr">
        <is>
          <t>Product Group 6: Solid Dosage Forms</t>
        </is>
      </c>
      <c r="N207" s="186" t="inlineStr">
        <is>
          <t>6.2 Tablet Defects</t>
        </is>
      </c>
      <c r="O207" s="185" t="inlineStr">
        <is>
          <t>Product</t>
        </is>
      </c>
      <c r="P207" s="186" t="inlineStr">
        <is>
          <t>[SOURCE: ข้อสอบจริง PLE CC1 (Product) ปี 2565 ข้อ 48]</t>
        </is>
      </c>
      <c r="Q207" s="185" t="inlineStr">
        <is>
          <t>ข้อสอบจริง</t>
        </is>
      </c>
      <c r="R207" s="185" t="inlineStr">
        <is>
          <t>2565</t>
        </is>
      </c>
      <c r="S207" s="185" t="n"/>
    </row>
    <row r="208" ht="24" customHeight="1" s="49">
      <c r="A208" s="185" t="n">
        <v>206</v>
      </c>
      <c r="B208" s="186" t="n"/>
      <c r="C208" s="186" t="inlineStr">
        <is>
          <t>จากภาพข้อบกพร่องของยาเม็ดที่พบว่าส่วนยอดหรือผิวด้านบนของเม็ดยาเกิดการกะเทาะแยกตัวหลุดออกจากส่วนล่างของเม็ดยาในแนวขวาง ปัญหานี้มีชื่อเรียกว่าอย่างไร</t>
        </is>
      </c>
      <c r="D208" s="186" t="inlineStr">
        <is>
          <t>cc1_product/image23.png</t>
        </is>
      </c>
      <c r="E208" s="186" t="inlineStr">
        <is>
          <t>Capping</t>
        </is>
      </c>
      <c r="F208" s="186" t="inlineStr">
        <is>
          <t>Lamination</t>
        </is>
      </c>
      <c r="G208" s="186" t="inlineStr">
        <is>
          <t>Mottling</t>
        </is>
      </c>
      <c r="H208" s="186" t="inlineStr">
        <is>
          <t>Chipping</t>
        </is>
      </c>
      <c r="I208" s="186" t="inlineStr">
        <is>
          <t>Sticking</t>
        </is>
      </c>
      <c r="J208" s="185" t="n">
        <v>1</v>
      </c>
      <c r="K208" s="186" t="inlineStr">
        <is>
          <t>✅ คำตอบที่ถูกต้อง: ข้อ ก. Capping
🎯 ทำไมข้อนี้ถึงถูก:
Capping เป็นข้อบกพร่องของยาเม็ดที่ส่วนบนหรือส่วนล่างของเม็ดยาแยกตัวหลุดออกเป็นรูปฝาครอบ มีสาเหตุหลักมาจากมีฟองอากาศแทรกตัวอยู่ระหว่างอนุภาคแกรนูล (air entrapment) ระหว่างการตอกอัด, การมีผงยาละเอียด (fines) มากเกินไป หรือแกรนูลแห้งเกินไป
🔍 ข้ออื่นผิดเพราะอะไร:
• ข้อ ข.: Lamination คือการแยกตัวของเม็ดยาออกเป็นหลายๆ ชั้นตามแนวขวาง
• ข้อ ค.: Mottling คือการกระจายของสีบนผิวหน้าเม็ดยาไม่สม่ำเสมอ เกิดเป็นจุดด่าง
• ข้อ ง.: Chipping คือการบิ่นหรือแตกหักตามขอบรอบๆ ของเม็ดยา
• ข้อ จ.: Sticking คือการที่ผงยาติดกับผิวหน้าสากตอกทำให้ผิวเม็ดยาไม่เรียบ</t>
        </is>
      </c>
      <c r="L208" s="186" t="n"/>
      <c r="M208" s="186" t="inlineStr">
        <is>
          <t>Product Group 6: Solid Dosage Forms</t>
        </is>
      </c>
      <c r="N208" s="186" t="inlineStr">
        <is>
          <t>6.2 Tablet Defects</t>
        </is>
      </c>
      <c r="O208" s="185" t="inlineStr">
        <is>
          <t>Product</t>
        </is>
      </c>
      <c r="P208" s="186" t="inlineStr">
        <is>
          <t>[SOURCE: ข้อสอบจริง PLE CC1 (Product) ปี 2565 ข้อ 49]</t>
        </is>
      </c>
      <c r="Q208" s="185" t="inlineStr">
        <is>
          <t>ข้อสอบจริง</t>
        </is>
      </c>
      <c r="R208" s="185" t="inlineStr">
        <is>
          <t>2565</t>
        </is>
      </c>
      <c r="S208" s="185" t="n"/>
    </row>
    <row r="209" ht="24" customHeight="1" s="49">
      <c r="A209" s="185" t="n">
        <v>207</v>
      </c>
      <c r="B209" s="186" t="n"/>
      <c r="C209" s="186" t="inlineStr">
        <is>
          <t>สารช่วยทางเภสัชกรรมในข้อใดที่เหมาะสมนำมาใช้เคลือบยาเม็ดที่มีตัวยาสำคัญสลายตัวได้ง่ายในสภาวะกรดของกระเพาะอาหาร เพื่อชะลอการปลดปล่อยให้ไปแตกตัวในลำไส้เล็ก (Enteric coating polymer)</t>
        </is>
      </c>
      <c r="D209" s="186" t="n"/>
      <c r="E209" s="186" t="inlineStr">
        <is>
          <t>Cellulose acetate phthalate (CAP)</t>
        </is>
      </c>
      <c r="F209" s="186" t="inlineStr">
        <is>
          <t>Polyvinylpyrrolidone (PVP)</t>
        </is>
      </c>
      <c r="G209" s="186" t="inlineStr">
        <is>
          <t>Hydroxypropyl methylcellulose (HPMC)</t>
        </is>
      </c>
      <c r="H209" s="186" t="inlineStr">
        <is>
          <t>Sodium starch glycolate</t>
        </is>
      </c>
      <c r="I209" s="186" t="inlineStr">
        <is>
          <t>Magnesium stearate</t>
        </is>
      </c>
      <c r="J209" s="185" t="n">
        <v>1</v>
      </c>
      <c r="K209" s="186" t="inlineStr">
        <is>
          <t>✅ คำตอบที่ถูกต้อง: ข้อ ก. Cellulose acetate phthalate (CAP)
🎯 ทำไมข้อนี้ถึงถูก:
Cellulose acetate phthalate (CAP) มีหมู่ฟังก์ชัน Phthalate ที่มีหมู่คาร์บอกซิลิกอิสระ ซึ่งจะไม่แตกตัวและไม่ละลายในสภาวะกรดรุนแรงของกระเพาะอาหาร (pH ต่ำกว่า 5.5) แต่จะแตกตัวเกิดประจุและละลายได้ดีเมื่อเข้าสู่สภาวะความเป็นกลางถึงด่างอ่อนของลำไส้เล็ก จึงใช้เป็นพอลิเมอร์เคลือบลำไส้ตามมาตรฐานเภสัชตำรับ
🔍 ข้ออื่นผิดเพราะอะไร:
• ข้อ ข.: Polyvinylpyrrolidone (PVP หรือ Povidone) ทำหน้าที่เป็นสารยึดเกาะ (Binder) ในกระบวนการทำแกรนูลและละลายน้ำได้ดีในทุกช่วง pH
• ข้อ ค.: Hydroxypropyl methylcellulose (HPMC) เป็นพอลิเมอร์เคลือบฟิล์มชนิดละลายน้ำได้ทั่วไป (Conventional film former) ไม่ทนต่อกรดในกระเพาะอาหาร
• ข้อ ง.: Sodium starch glycolate เป็นสารช่วยแตกตัวประสิทธิภาพสูง (Superdisintegrant) ภายในเม็ดยา
• ข้อ จ.: Magnesium stearate ทำหน้าที่เป็นสารหล่อลื่น (Lubricant) ป้องกันการติดของผงยากับผิวสลักตอก</t>
        </is>
      </c>
      <c r="L209" s="186" t="n"/>
      <c r="M209" s="186" t="inlineStr">
        <is>
          <t>Product Group 6: Solid Dosage Forms</t>
        </is>
      </c>
      <c r="N209" s="186" t="inlineStr">
        <is>
          <t>6.3 Tablet Coating</t>
        </is>
      </c>
      <c r="O209" s="185" t="inlineStr">
        <is>
          <t>Product</t>
        </is>
      </c>
      <c r="P209" s="186" t="inlineStr">
        <is>
          <t>[SOURCE: ข้อสอบจริง PLE CC1 (Product) ปี 2564 ข้อ 12]</t>
        </is>
      </c>
      <c r="Q209" s="185" t="inlineStr">
        <is>
          <t>ข้อสอบจริง</t>
        </is>
      </c>
      <c r="R209" s="185" t="inlineStr">
        <is>
          <t>2564</t>
        </is>
      </c>
      <c r="S209" s="185" t="n"/>
    </row>
    <row r="210" ht="24" customHeight="1" s="49">
      <c r="A210" s="185" t="n">
        <v>208</v>
      </c>
      <c r="B210" s="186" t="n"/>
      <c r="C210" s="186" t="inlineStr">
        <is>
          <t>ในการผลิตยาเม็ดรวมสูตรคงที่ต้านวัณโรค HRZE (Isoniazid, Rifampicin, Pyrazinamide, Ethambutol) เพื่อเพิ่มความร่วมมือในการใช้ยาของผู้ป่วย การเตรียมยาวิธีใดก่อให้เกิดความไม่เข้ากันทางเคมีกายภาพ (Incompatibility) ระหว่างตัวยามากที่สุด</t>
        </is>
      </c>
      <c r="D210" s="186" t="n"/>
      <c r="E210" s="186" t="inlineStr">
        <is>
          <t>การตอกเป็นยาเม็ด 4 ชั้น (Four-layer tablet)</t>
        </is>
      </c>
      <c r="F210" s="186" t="inlineStr">
        <is>
          <t>การเตรียมในรูปแบบยาเม็ดควบคุมการปลดปล่อย (Controlled-release tablet)</t>
        </is>
      </c>
      <c r="G210" s="186" t="inlineStr">
        <is>
          <t>การเตรียมในรูปเมทริกซ์ชนิดไม่ละลายน้ำ (Insoluble matrix tablet)</t>
        </is>
      </c>
      <c r="H210" s="186" t="inlineStr">
        <is>
          <t>การเตรียมเป็นเม็ดเล็กเคลือบแยกชนิด (Multiple-unit coated pellets)</t>
        </is>
      </c>
      <c r="I210" s="186" t="inlineStr">
        <is>
          <t>การทำ Granule รวมกันทุกตัวยาแล้วนำไปตอกเม็ดโดยตรง</t>
        </is>
      </c>
      <c r="J210" s="185" t="n">
        <v>5</v>
      </c>
      <c r="K210" s="186" t="inlineStr">
        <is>
          <t>✅ คำตอบที่ถูกต้อง: ข้อ จ. การทำ Granule รวมกันทุกตัวยาแล้วนำไปตอกเม็ดโดยตรง
🎯 ทำไมข้อนี้ถึงถูก:
Isoniazid (INH) และ Rifampicin (RIF) สามารถเกิดปฏิกิริยาเคมีระหว่างกันโดยตรงในสภาวะที่มีความชื้นและกรด เกิดเป็นสารประกอบ 3-formylrifamycin SV isonicotinylhydrazone ซึ่งไม่มีฤทธิ์ต้านเชื้อและลดการดูดซึมยาอย่างรุนแรง การทำแกรนูลรวมกันทุกตัวยาจะทำให้สารทั้งสองสัมผัสกันโดยตรง เกิด Incompatibility สูงที่สุด
🔍 ข้ออื่นผิดเพราะอะไร:
• ข้อ ก.: ยาเม็ด 4 ชั้น (Multilayer tablet) เป็นเทคโนโลยีที่ออกแบบมาเพื่อแยกตัวยาที่ไม่เข้ากันออกจากกันในแต่ละชั้น
• ข้อ ข.: Controlled-release สามารถแยกตัวยาและควบคุมการปล่อยได้
• ข้อ ค.: Matrix tablet ช่วยลดการสัมผัสโดยตรงของผงยาลงได้บางส่วน
• ข้อ ง.: Coated pellets เป็นวิธีที่ดีมากในการเคลือบแยกอนุภาคตัวยาแต่ละชนิดก่อนนำมาบรรจุแคปซูล จึงป้องกัน Incompatibility ได้อย่างมีประสิทธิภาพ</t>
        </is>
      </c>
      <c r="L210" s="186" t="n"/>
      <c r="M210" s="186" t="inlineStr">
        <is>
          <t>Product Group 6: Solid Dosage Forms</t>
        </is>
      </c>
      <c r="N210" s="186" t="inlineStr">
        <is>
          <t>6.1 Tablet Manufacturing</t>
        </is>
      </c>
      <c r="O210" s="185" t="inlineStr">
        <is>
          <t>Product</t>
        </is>
      </c>
      <c r="P210" s="186" t="inlineStr">
        <is>
          <t>[SOURCE: ข้อสอบจริง PLE CC1 (Product) ปี 2564 ข้อ 17]</t>
        </is>
      </c>
      <c r="Q210" s="185" t="inlineStr">
        <is>
          <t>ข้อสอบจริง</t>
        </is>
      </c>
      <c r="R210" s="185" t="inlineStr">
        <is>
          <t>2564</t>
        </is>
      </c>
      <c r="S210" s="185" t="n"/>
    </row>
    <row r="211" ht="24" customHeight="1" s="49">
      <c r="A211" s="185" t="n">
        <v>209</v>
      </c>
      <c r="B211" s="186" t="n"/>
      <c r="C211" s="186" t="inlineStr">
        <is>
          <t>สารช่วยทางเภสัชกรรมในข้อใดจัดเป็นสารช่วยแตกตัวประสิทธิภาพสูง (Superdisintegrant) ที่นิยมเติมในสูตรตำรับยาเม็ด Desipramine tablet</t>
        </is>
      </c>
      <c r="D211" s="186" t="n"/>
      <c r="E211" s="186" t="inlineStr">
        <is>
          <t>Shellac</t>
        </is>
      </c>
      <c r="F211" s="186" t="inlineStr">
        <is>
          <t>Hypromellose (HPMC)</t>
        </is>
      </c>
      <c r="G211" s="186" t="inlineStr">
        <is>
          <t>Magnesium stearate</t>
        </is>
      </c>
      <c r="H211" s="186" t="inlineStr">
        <is>
          <t>Polyvinyl acetate phthalate (PVAP)</t>
        </is>
      </c>
      <c r="I211" s="186" t="inlineStr">
        <is>
          <t>Cross-linked sodium carboxymethylcellulose (Croscarmellose sodium)</t>
        </is>
      </c>
      <c r="J211" s="185" t="n">
        <v>5</v>
      </c>
      <c r="K211" s="186" t="inlineStr">
        <is>
          <t>✅ คำตอบที่ถูกต้อง: ข้อ จ. Cross-linked sodium carboxymethylcellulose (Croscarmellose sodium)
🎯 ทำไมข้อนี้ถึงถูก:
Cross-linked sodium carboxymethylcellulose (หรือ Croscarmellose sodium / Ac-Di-Sol) เป็น Superdisintegrant ที่มีโครงสร้างเชื่อมขวาง ทำให้ดูดซับน้ำและพองตัวอย่างรวดเร็ว (Rapid swelling and wicking) ส่งผลให้ยาเม็ดแตกตัวเป็นอนุภาคขนาดเล็กได้อย่างรวดเร็วในกระเพาะอาหาร
🔍 ข้ออื่นผิดเพราะอะไร:
• ข้อ ก.: Shellac เป็นสารเคลือบจากธรรมชาติ ใช้เป็นสารเคลือบลำไส้หรือเคลือบเงา
• ข้อ ข.: Hypromellose (HPMC) เป็นพอลิเมอร์สร้างฟิล์มเคลือบหรือใช้เป็นเมทริกซ์ออกฤทธิ์นาน (Sustained release)
• ข้อ ค.: Magnesium stearate เป็นสารหล่อลื่น (Lubricant)
• ข้อ ง.: Polyvinyl acetate phthalate (PVAP) เป็นสารเคลือบลำไส้ (Enteric coating polymer)</t>
        </is>
      </c>
      <c r="L211" s="186" t="n"/>
      <c r="M211" s="186" t="inlineStr">
        <is>
          <t>Product Group 6: Solid Dosage Forms</t>
        </is>
      </c>
      <c r="N211" s="186" t="inlineStr">
        <is>
          <t>6.1 Tablet Manufacturing</t>
        </is>
      </c>
      <c r="O211" s="185" t="inlineStr">
        <is>
          <t>Product</t>
        </is>
      </c>
      <c r="P211" s="186" t="inlineStr">
        <is>
          <t>[SOURCE: ข้อสอบจริง PLE CC1 (Product) ปี 2564 ข้อ 30]</t>
        </is>
      </c>
      <c r="Q211" s="185" t="inlineStr">
        <is>
          <t>ข้อสอบจริง</t>
        </is>
      </c>
      <c r="R211" s="185" t="inlineStr">
        <is>
          <t>2564</t>
        </is>
      </c>
      <c r="S211" s="185" t="n"/>
    </row>
    <row r="212" ht="24" customHeight="1" s="49">
      <c r="A212" s="185" t="n">
        <v>210</v>
      </c>
      <c r="B212" s="186" t="n"/>
      <c r="C212" s="186" t="inlineStr">
        <is>
          <t>ตำรับยาประกอบด้วยตัวยาสำคัญ, Microcrystalline cellulose (MCC), Lactose, Disintegrant และ Magnesium stearate ผสมเป็นผงยา แล้วบรรจุลงในปลอกแคปซูลที่ประกอบด้วย Gelatin, Titanium dioxide และ Iron oxide ตำรับดังกล่าวจัดเป็นรูปแบบยาใด</t>
        </is>
      </c>
      <c r="D212" s="186" t="n"/>
      <c r="E212" s="186" t="inlineStr">
        <is>
          <t>Pellets in hard gelatin capsule</t>
        </is>
      </c>
      <c r="F212" s="186" t="inlineStr">
        <is>
          <t>Hard gelatin capsule</t>
        </is>
      </c>
      <c r="G212" s="186" t="inlineStr">
        <is>
          <t>Soft gelatin capsule</t>
        </is>
      </c>
      <c r="H212" s="186" t="inlineStr">
        <is>
          <t>Enteric-coated capsule</t>
        </is>
      </c>
      <c r="I212" s="186" t="inlineStr">
        <is>
          <t>Delayed-release capsule</t>
        </is>
      </c>
      <c r="J212" s="185" t="n">
        <v>2</v>
      </c>
      <c r="K212" s="186" t="inlineStr">
        <is>
          <t>✅ คำตอบที่ถูกต้อง: ข้อ ข. Hard gelatin capsule
🎯 ทำไมข้อนี้ถึงถูก:
ส่วนประกอบภายในเป็นผงยาแห้ง (Powder blend) ผสมสารเพิ่มปริมาณ (MCC, Lactose) และสารหล่อลื่น บรรจุในเปลือกแคปซูลมาตรฐานที่ทำจากเจลาติน มีไทเทเนียมไดออกไซด์เป็นสารทึบแสง (Opacifier) และไอรอนออกไซด์เป็นสารให้สี ซึ่งเป็นลักษณะเฉพาะของยาแคปซูลเจลาตินชนิดแข็ง (Hard gelatin capsule)
🔍 ข้ออื่นผิดเพราะอะไร:
• ข้อ ก.: Pellets in capsule ตัวยาภายในต้องถูกเตรียมเป็นทรงกลมขนาดเล็ก (Pellets/Beads) ไม่ใช่การผสมผงยาธรรมดา
• ข้อ ค.: Soft gelatin capsule เปลือกต้องมี Plasticizer เช่น Glycerin หรือ Sorbitol ในสัดส่วนสูง และมักใช้บรรจุของเหลวหรือสารกึ่งแข็ง
• ข้อ ง.: Enteric-coated capsule ต้องมีการเคลือบเปลือกแคปซูลด้วยพอลิเมอร์ทนกรด เช่น CAP หรือ Eudragit L
• ข้อ จ.: Delayed-release capsule ต้องมีระบบนำส่งยาหรือเม็ดแกรนูลที่ผ่านการควบคุมการปลดปล่อยตัวยาเฉพาะ</t>
        </is>
      </c>
      <c r="L212" s="186" t="n"/>
      <c r="M212" s="186" t="inlineStr">
        <is>
          <t>Product Group 6: Solid Dosage Forms</t>
        </is>
      </c>
      <c r="N212" s="186" t="inlineStr">
        <is>
          <t>6.4 Hard &amp; Soft Gelatin Capsules</t>
        </is>
      </c>
      <c r="O212" s="185" t="inlineStr">
        <is>
          <t>Product</t>
        </is>
      </c>
      <c r="P212" s="186" t="inlineStr">
        <is>
          <t>[SOURCE: ข้อสอบจริง PLE CC1 (Product) ปี 2564 ข้อ 34]</t>
        </is>
      </c>
      <c r="Q212" s="185" t="inlineStr">
        <is>
          <t>ข้อสอบจริง</t>
        </is>
      </c>
      <c r="R212" s="185" t="inlineStr">
        <is>
          <t>2564</t>
        </is>
      </c>
      <c r="S212" s="185" t="n"/>
    </row>
    <row r="213" ht="24" customHeight="1" s="49">
      <c r="A213" s="185" t="n">
        <v>211</v>
      </c>
      <c r="B213" s="186" t="n"/>
      <c r="C213" s="186" t="inlineStr">
        <is>
          <t>ในกระบวนการเคลือบฟิล์มเม็ดยา (Film coating) หากพบปัญหาฟิล์มเปราะบางหรือขอบเม็ดยากระเทาะแตกหักง่าย (Edge chipping / Film brittleness) ควรแก้ไขโดยการปรับเปลี่ยนสารช่วยในสูตรน้ำยาเคลือบตามข้อใด</t>
        </is>
      </c>
      <c r="D213" s="186" t="n"/>
      <c r="E213" s="186" t="inlineStr">
        <is>
          <t>เพิ่มอุณหภูมิลมร้อนในการอบแห้ง</t>
        </is>
      </c>
      <c r="F213" s="186" t="inlineStr">
        <is>
          <t>เพิ่มปริมาณสารช่วยเพิ่มความยืดหยุ่น (Plasticizer) เช่น Polyethylene glycol ในน้ำยาเคลือบ</t>
        </is>
      </c>
      <c r="G213" s="186" t="inlineStr">
        <is>
          <t>เพิ่มปริมาณสารกันติด (Anti-tacking agent) เช่น Talcum ในน้ำยาเคลือบ</t>
        </is>
      </c>
      <c r="H213" s="186" t="inlineStr">
        <is>
          <t>เพิ่มอัตราเร็วรอบการหมุนของหม้อเคลือบ (Pan speed)</t>
        </is>
      </c>
      <c r="I213" s="186" t="inlineStr">
        <is>
          <t>เพิ่มอัตราการพ่นของเหลวน้ำยาเคลือบ (Spray rate)</t>
        </is>
      </c>
      <c r="J213" s="185" t="n">
        <v>2</v>
      </c>
      <c r="K213" s="186" t="inlineStr">
        <is>
          <t>✅ คำตอบที่ถูกต้อง: ข้อ ข. เพิ่มปริมาณสารช่วยเพิ่มความยืดหยุ่น (Plasticizer) เช่น Polyethylene glycol ในน้ำยาเคลือบ
🎯 ทำไมข้อนี้ถึงถูก:
ปัญหาฟิล์มเปราะหรือกระเทาะตามขอบเม็ดยา (Chipping) เกิดจากการที่ชั้นฟิล์มมีความเค้นภายในสูง (High internal stress) และมีค่าความต้านทานแรงดึงต่ำ การเพิ่ม Plasticizer เช่น PEG, Triethyl citrate หรือ Glycerin จะช่วยแทรกระหว่างสายพอลิเมอร์ ลดอุณหภูมิการเปลี่ยนสถานะคล้ายแก้ว (Tg) และเพิ่มความยืดหยุ่นเหนียวทนทานของแผ่นฟิล์ม
🔍 ข้ออื่นผิดเพราะอะไร:
• ข้อ ก.: การเพิ่มอุณหภูมิการอบแห้งทำให้ฟิล์มแห้งเร็วเกินไป เกิดความเค้นภายในสูงขึ้นและยิ่งทำให้ฟิล์มเปราะแตกง่ายขึ้น
• ข้อ ค.: Talcum ทำหน้าที่เป็น Glidant หรือ Anti-tacking agent ป้องกันเม็ดยาติดกัน ไม่ได้ช่วยเพิ่มความยืดหยุ่นของฟิล์ม
• ข้อ ง.: การเพิ่มรอบการหมุนของหม้อเคลือบจะเพิ่มแรงกระแทกระหว่างเม็ดยา ทำให้ขอบเม็ดยากระเทาะแตกเสียหายมากขึ้น
• ข้อ จ.: การเพิ่มอัตราการพ่นน้ำยาเคลือบอาจทำให้เม็ดยาเปียกแฉะเกินไป เกิดปัญหาเม็ดยาติดกัน (Sticking/Twinning)</t>
        </is>
      </c>
      <c r="L213" s="186" t="n"/>
      <c r="M213" s="186" t="inlineStr">
        <is>
          <t>Product Group 6: Solid Dosage Forms</t>
        </is>
      </c>
      <c r="N213" s="186" t="inlineStr">
        <is>
          <t>6.3 Tablet Coating</t>
        </is>
      </c>
      <c r="O213" s="185" t="inlineStr">
        <is>
          <t>Product</t>
        </is>
      </c>
      <c r="P213" s="186" t="inlineStr">
        <is>
          <t>[SOURCE: ข้อสอบจริง PLE CC1 (Product) ปี 2564 ข้อ 8] [RECONSTRUCTED: ปรับแต่งและเติมเต็มบริบทโจทย์เพื่อความสมบูรณ์]</t>
        </is>
      </c>
      <c r="Q213" s="185" t="inlineStr">
        <is>
          <t>ข้อสอบจริง</t>
        </is>
      </c>
      <c r="R213" s="185" t="inlineStr">
        <is>
          <t>2564</t>
        </is>
      </c>
      <c r="S213" s="185" t="n"/>
    </row>
    <row r="214" ht="24" customHeight="1" s="49">
      <c r="A214" s="185" t="n">
        <v>212</v>
      </c>
      <c r="B214" s="186" t="n"/>
      <c r="C214" s="186" t="inlineStr">
        <is>
          <t>สารช่วยทางเภสัชกรรมในข้อใดทำหน้าที่เป็นสารเพิ่มความยืดหยุ่น (Plasticizer) ที่เป็นส่วนประกอบสำคัญของเปลือกแคปซูลเจลาตินชนิดนิ่ม (Soft gelatin capsule) เพื่อป้องกันไม่ให้เปลือกแคปซูลแข็งเปราะและแตกร้าว</t>
        </is>
      </c>
      <c r="D214" s="186" t="n"/>
      <c r="E214" s="186" t="inlineStr">
        <is>
          <t>Methylcellulose และ Ethylcellulose</t>
        </is>
      </c>
      <c r="F214" s="186" t="inlineStr">
        <is>
          <t>Titanium dioxide และ Iron oxide</t>
        </is>
      </c>
      <c r="G214" s="186" t="inlineStr">
        <is>
          <t>Glycerin และ Sorbitol</t>
        </is>
      </c>
      <c r="H214" s="186" t="inlineStr">
        <is>
          <t>Sodium lauryl sulfate และ Polysorbate 80</t>
        </is>
      </c>
      <c r="I214" s="186" t="inlineStr">
        <is>
          <t>Potassium sorbate และ Methylparaben</t>
        </is>
      </c>
      <c r="J214" s="185" t="n">
        <v>1</v>
      </c>
      <c r="K214" s="186" t="inlineStr">
        <is>
          <t>✅ คำตอบที่ถูกต้อง: ข้อ ก. Ascorbic acid หรือ Sodium metabisulfite
🎯 ทำไมข้อนี้ถึงถูก:
Ascorbic acid และ Sodium metabisulfite เป็นสารต้านออกซิเดชัน (Antioxidants) ที่ทำหน้าที่แย่งทำปฏิกิริยากับออกซิเจนหรือทำลายสารอนุมูลอิสระ เพื่อป้องกันไม่ให้ตัวยาสำคัญเกิดปฏิกิริยาเคมี Oxidation สลายตัวระหว่างการเก็บรักษา
🔍 ข้ออื่นผิดเพราะอะไร:
• ข้อ ข. Magnesium stearate: ทำหน้าที่เป็นสารหล่อลื่น (Lubricant)
• ข้อ ค. Colloidal silicon dioxide (Aerosil): ทำหน้าที่เป็นสารช่วยการไหล (Glidant)
• ข้อ ง. Microcrystalline cellulose (Avicel): ทำหน้าที่เป็นสารเพิ่มปริมาณและสารยึดเกาะ (Diluent / Binder)
• ข้อ จ. Lactose monohydrate: ทำหน้าที่เป็นสารเพิ่มปริมาณ (Diluent)</t>
        </is>
      </c>
      <c r="L214" s="186" t="n"/>
      <c r="M214" s="186" t="inlineStr">
        <is>
          <t>Product Group 6: Solid Dosage Forms</t>
        </is>
      </c>
      <c r="N214" s="186" t="inlineStr">
        <is>
          <t>6.1 Tablet Manufacturing</t>
        </is>
      </c>
      <c r="O214" s="185" t="inlineStr">
        <is>
          <t>Product</t>
        </is>
      </c>
      <c r="P214" s="186" t="inlineStr">
        <is>
          <t>[SOURCE: ข้อสอบจริง PLE CC1 (Product) ปี 2561 ข้อ 111] หมายเหตุ: ข้อสอบต้นฉบับยอมรับคำตอบทั้งข้อ ก. Talc และข้อ ง. Colloidal silicon dioxide เนื่องจากทั้งสองชนิดทำหน้าที่เป็น Glidant ในตำรับยาเม็ด</t>
        </is>
      </c>
      <c r="Q214" s="185" t="inlineStr">
        <is>
          <t>ข้อสอบจริง</t>
        </is>
      </c>
      <c r="R214" s="185" t="inlineStr">
        <is>
          <t>2561</t>
        </is>
      </c>
      <c r="S214" s="185" t="n"/>
    </row>
    <row r="215" ht="24" customHeight="1" s="49">
      <c r="A215" s="185" t="n">
        <v>213</v>
      </c>
      <c r="B215" s="186" t="n"/>
      <c r="C215" s="186" t="inlineStr">
        <is>
          <t>สารช่วยทางเภสัชกรรมกลุ่มใดในสูตรตำรับยาเม็ดที่ทำหน้าที่เป็นสารช่วยแตกตัวประสิทธิภาพสูง (Superdisintegrant) โดยมีกลไกหลักในการดูดซับน้ำและพองตัวอย่างรวดเร็ว (Rapid swelling and wicking) เพื่อทำให้ยาเม็ดแตกตัวภายในเวลาไม่กี่นาที</t>
        </is>
      </c>
      <c r="D215" s="186" t="n"/>
      <c r="E215" s="186" t="inlineStr">
        <is>
          <t>Corn starch และ Potato starch</t>
        </is>
      </c>
      <c r="F215" s="186" t="inlineStr">
        <is>
          <t>Lactose monohydrate และ Mannitol</t>
        </is>
      </c>
      <c r="G215" s="186" t="inlineStr">
        <is>
          <t>Magnesium stearate และ Stearic acid</t>
        </is>
      </c>
      <c r="H215" s="186" t="inlineStr">
        <is>
          <t>Colloidal silicon dioxide และ Talcum</t>
        </is>
      </c>
      <c r="I215" s="186" t="inlineStr">
        <is>
          <t>Croscarmellose sodium, Sodium starch glycolate และ Crospovidone</t>
        </is>
      </c>
      <c r="J215" s="185" t="n">
        <v>5</v>
      </c>
      <c r="K215" s="186" t="inlineStr">
        <is>
          <t>✅ คำตอบที่ถูกต้อง: ข้อ จ. Croscarmellose sodium, Sodium starch glycolate และ Crospovidone
🎯 ทำไมข้อนี้ถึงถูก:
Croscarmellose sodium (Cross-linked CMC), Sodium starch glycolate (Cross-linked starch) และ Crospovidone (Cross-linked PVP) จัดเป็น Superdisintegrants ชั้นนำในเภสัชอุตสาหกรรม โดยมีโครงสร้างเชื่อมขวางที่สามารถดูดซับน้ำและขยายปริมาตรได้มากกว่า 10 ถึง 20 เท่า ส่งผลให้เกิดแรงดันภายในทำให้เม็ดยาแตกตัวอย่างรวดเร็วโดยใช้ปริมาณเพียง 2 ถึง 5% w/w ในตำรับ
🔍 ข้ออื่นผิดเพราะอะไร:
• ข้อ ก.: แป้งธรรมชาติ (Corn starch) เป็นสารช่วยแตกตัวแบบดั้งเดิมที่ต้องใช้ปริมาณสูงถึง 10-15% และมีประสิทธิภาพการแตกตัวช้ากว่ากลุ่ม Superdisintegrant
• ข้อ ข.: Lactose monohydrate และ Mannitol ทำหน้าที่เป็นสารเพิ่มปริมาณ (Diluents/Fillers)
• ข้อ ค.: Magnesium stearate และ Stearic acid ทำหน้าที่เป็นสารหล่อลื่น (Lubricants)
• ข้อ ง.: Colloidal silicon dioxide และ Talcum ทำหน้าที่เป็นสารเพิ่มการไหล (Glidants)</t>
        </is>
      </c>
      <c r="L215" s="186" t="n"/>
      <c r="M215" s="186" t="inlineStr">
        <is>
          <t>Product Group 6: Solid Dosage Forms</t>
        </is>
      </c>
      <c r="N215" s="186" t="inlineStr">
        <is>
          <t>6.1 Tablet Manufacturing</t>
        </is>
      </c>
      <c r="O215" s="185" t="inlineStr">
        <is>
          <t>Product</t>
        </is>
      </c>
      <c r="P215" s="186" t="inlineStr">
        <is>
          <t>[SOURCE: ข้อสอบจริง PLE CC1 (Product) ปี 2564 ข้อ 18] [RECONSTRUCTED: ปรับแต่งและเติมเต็มบริบทโจทย์เพื่อความสมบูรณ์]</t>
        </is>
      </c>
      <c r="Q215" s="185" t="inlineStr">
        <is>
          <t>ข้อสอบจริง</t>
        </is>
      </c>
      <c r="R215" s="185" t="inlineStr">
        <is>
          <t>2564</t>
        </is>
      </c>
      <c r="S215" s="185" t="n"/>
    </row>
    <row r="216" ht="24" customHeight="1" s="49">
      <c r="A216" s="185" t="n">
        <v>214</v>
      </c>
      <c r="B216" s="186" t="n"/>
      <c r="C216" s="186" t="inlineStr">
        <is>
          <t>สารพอลิเมอร์ในข้อใดต่อไปนี้มีคุณสมบัติไม่ละลายในสภาวะความเป็นกรดของกระเพาะอาหาร (pH 1.2) แต่สามารถละลายตัวได้ดีที่ค่าความเป็นกรดด่างตั้งแต่ 5.5 ขึ้นไปในลำไส้เล็ก จึงจัดเป็นสารเคลือบลำไส้ (Enteric coating polymer)</t>
        </is>
      </c>
      <c r="D216" s="186" t="n"/>
      <c r="E216" s="186" t="inlineStr">
        <is>
          <t>Methacrylic acid copolymer (Eudragit L 100-55)</t>
        </is>
      </c>
      <c r="F216" s="186" t="inlineStr">
        <is>
          <t>Ethylcellulose</t>
        </is>
      </c>
      <c r="G216" s="186" t="inlineStr">
        <is>
          <t>Hydroxypropyl methylcellulose (HPMC E5)</t>
        </is>
      </c>
      <c r="H216" s="186" t="inlineStr">
        <is>
          <t>Polyethylene glycol 6000</t>
        </is>
      </c>
      <c r="I216" s="186" t="inlineStr">
        <is>
          <t>Povidone (PVP K30)</t>
        </is>
      </c>
      <c r="J216" s="185" t="n">
        <v>1</v>
      </c>
      <c r="K216" s="186" t="inlineStr">
        <is>
          <t>✅ คำตอบที่ถูกต้อง: ข้อ ก. Methacrylic acid copolymer (Eudragit L 100-55)
🎯 ทำไมข้อนี้ถึงถูก:
Eudragit L 100-55 (Methacrylic acid - ethyl acrylate copolymer 1:1) มีหมู่ Carboxylic acid อิสระที่คงรูปไม่แตกตัวในสภาวะกรดกระเพาะอาหาร แต่จะแตกตัวเป็นไอออนลบและละลายน้ำได้ที่ pH ตั้งแต่ 5.5 ขึ้นไปในส่วนต้นของลำไส้เล็ก (Duodenum) จึงเป็นสารเคลือบลำไส้มาตรฐานสากลตามเภสัชตำรับ USP/BP
🔍 ข้ออื่นผิดเพราะอะไร:
• ข้อ ข.: Ethylcellulose เป็นพอลิเมอร์ที่ไม่ละลายน้ำในทุกช่วง pH นิยมใช้ทำแผ่นฟิล์มควบคุมการแพร่ปลดปล่อยยาแบบ Sustained-release
• ข้อ ค.: Hydroxypropyl methylcellulose (HPMC E5) เป็นพอลิเมอร์ละลายน้ำได้รวดเร็วในทุกช่วง pH ใช้สำหรับการเคลือบฟิล์มธรรมดาเพื่อความสวยงามและการกลืนง่าย
• ข้อ ง.: Polyethylene glycol 6000 เป็นสารที่ละลายน้ำได้ดีมาก นิยมใช้เป็น Plasticizer หรือ Pore former
• ข้อ จ.: Povidone เป็นสารยึดเกาะที่ละลายน้ำได้ดีในทุกสภาวะ pH</t>
        </is>
      </c>
      <c r="L216" s="186" t="n"/>
      <c r="M216" s="186" t="inlineStr">
        <is>
          <t>Product Group 6: Solid Dosage Forms</t>
        </is>
      </c>
      <c r="N216" s="186" t="inlineStr">
        <is>
          <t>6.3 Tablet Coating</t>
        </is>
      </c>
      <c r="O216" s="185" t="inlineStr">
        <is>
          <t>Product</t>
        </is>
      </c>
      <c r="P216" s="186" t="inlineStr">
        <is>
          <t>[SOURCE: ข้อสอบจริง PLE CC1 (Product) ปี 2564 ข้อ 34] [RECONSTRUCTED: ปรับแต่งและเติมเต็มบริบทโจทย์เพื่อความสมบูรณ์]</t>
        </is>
      </c>
      <c r="Q216" s="185" t="inlineStr">
        <is>
          <t>ข้อสอบจริง</t>
        </is>
      </c>
      <c r="R216" s="185" t="inlineStr">
        <is>
          <t>2564</t>
        </is>
      </c>
      <c r="S216" s="185" t="n"/>
    </row>
    <row r="217" ht="24" customHeight="1" s="49">
      <c r="A217" s="185" t="n">
        <v>215</v>
      </c>
      <c r="B217" s="186" t="n"/>
      <c r="C217" s="186" t="inlineStr">
        <is>
          <t>ในการตั้งสูตรตำรับยาเม็ดสำหรับตัวยาสำคัญที่มีคุณสมบัติสลายตัวได้อย่างรวดเร็วในสภาวะกรดกระเพาะอาหาร (Acid-labile drug) เช่น ยาในกลุ่ม Proton Pump Inhibitors (PPIs) ควรเลือกใช้กลยุทธ์การเคลือบเม็ดยาแบบใดที่เหมาะสมที่สุด</t>
        </is>
      </c>
      <c r="D217" s="186" t="n"/>
      <c r="E217" s="186" t="inlineStr">
        <is>
          <t>เคลือบด้วย Sugar coating หนาพิเศษเพื่อกันกรดซึม</t>
        </is>
      </c>
      <c r="F217" s="186" t="inlineStr">
        <is>
          <t>เคลือบด้วยชั้นฟิล์มบางของ HPMC เพียงชั้นเดียว</t>
        </is>
      </c>
      <c r="G217" s="186" t="inlineStr">
        <is>
          <t>เคลือบด้วยขี้ผึ้ง Carnauba wax ความหนาสูง</t>
        </is>
      </c>
      <c r="H217" s="186" t="inlineStr">
        <is>
          <t>เคลือบชั้นกั้น (Subcoating) ก่อน แล้วจึงเคลือบชั้นนอกด้วยพอลิเมอร์ทนกรด (Enteric coating polymer)</t>
        </is>
      </c>
      <c r="I217" s="186" t="inlineStr">
        <is>
          <t>ตอกอัดเม็ดยาร่วมกับสารบัฟเฟอร์โดยไม่ต้องมีฟิล์มเคลือบใดๆ</t>
        </is>
      </c>
      <c r="J217" s="185" t="n">
        <v>4</v>
      </c>
      <c r="K217" s="186" t="inlineStr">
        <is>
          <t>✅ คำตอบที่ถูกต้อง: ข้อ ง. เคลือบชั้นกั้น (Subcoating) ก่อน แล้วจึงเคลือบชั้นนอกด้วยพอลิเมอร์ทนกรด (Enteric coating polymer)
🎯 ทำไมข้อนี้ถึงถูก:
ยาในกลุ่ม PPIs เช่น Omeprazole สลายตัวได้ง่ายทั้งในสภาวะกรดและเมื่อสัมผัสกับหมู่ฟังก์ชันที่เป็นกรดของพอลิเมอร์เคลือบลำไส้ (เช่น หมู่ Carboxylic ของ CAP หรือ Eudragit) ทางเภสัชอุตสาหกรรมจึงต้องเคลือบชั้นกั้นป้องกัน (Subcoating / Barrier coat) ด้วยสารที่เป็นกลางหรือด่างอ่อนก่อน แล้วจึงเคลือบชั้นนอกสุดด้วย Enteric polymer เพื่อป้องกันกรดในกระเพาะอาหารอย่างสมบูรณ์
🔍 ข้ออื่นผิดเพราะอะไร:
• ข้อ ก.: Sugar coating มีคุณสมบัติละลายน้ำและกรดในกระเพาะอาหารได้อย่างรวดเร็ว ไม่สามารถกันกรดได้
• ข้อ ข.: HPMC ชั้นเดียวละลายน้ำได้ทันทีในกระเพาะอาหาร ตัวยาจะสัมผัสกรดและสลายตัวทันที
• ข้อ ค.: Carnauba wax ใช้สำหรับการขัดเงาเม็ดยาในขั้นตอนสุดท้าย ไม่ได้มีคุณสมบัติในการป้องกันกรดแบบจำเพาะเจาะจง
• ข้อ จ.: การตอกอัดร่วมกับบัฟเฟอร์โดยไม่เคลือบผิว ยายังคงเสี่ยงต่อการถูกกรดกระเพาะอาหารปริมาณมากเข้าทำลายอย่างรวดเร็ว</t>
        </is>
      </c>
      <c r="L217" s="186" t="n"/>
      <c r="M217" s="186" t="inlineStr">
        <is>
          <t>Product Group 6: Solid Dosage Forms</t>
        </is>
      </c>
      <c r="N217" s="186" t="inlineStr">
        <is>
          <t>6.3 Tablet Coating</t>
        </is>
      </c>
      <c r="O217" s="185" t="inlineStr">
        <is>
          <t>Product</t>
        </is>
      </c>
      <c r="P217" s="186" t="inlineStr">
        <is>
          <t>[SOURCE: ข้อสอบจริง PLE CC1 (Product) ปี 2564 ข้อ 20] [RECONSTRUCTED: ปรับแต่งและเติมเต็มบริบทโจทย์เพื่อความสมบูรณ์]</t>
        </is>
      </c>
      <c r="Q217" s="185" t="inlineStr">
        <is>
          <t>ข้อสอบจริง</t>
        </is>
      </c>
      <c r="R217" s="185" t="inlineStr">
        <is>
          <t>2564</t>
        </is>
      </c>
      <c r="S217" s="185" t="n"/>
    </row>
    <row r="218" ht="24" customHeight="1" s="49">
      <c r="A218" s="185" t="n">
        <v>216</v>
      </c>
      <c r="B218" s="186" t="n"/>
      <c r="C218" s="186" t="inlineStr">
        <is>
          <t>ในสูตรน้ำยาเคลือบเม็ดยาทนกรดที่ใช้ Eudragit L 100-55 เป็นพอลิเมอร์หลัก การเติม Polyethylene glycol 6000 (PEG 6000) มีวัตถุประสงค์เพื่อทำหน้าที่ใดในสูตรตำรับ</t>
        </is>
      </c>
      <c r="D218" s="186" t="n"/>
      <c r="E218" s="186" t="inlineStr">
        <is>
          <t>Stabilizer</t>
        </is>
      </c>
      <c r="F218" s="186" t="inlineStr">
        <is>
          <t>Plasticizer</t>
        </is>
      </c>
      <c r="G218" s="186" t="inlineStr">
        <is>
          <t>Solubilizer</t>
        </is>
      </c>
      <c r="H218" s="186" t="inlineStr">
        <is>
          <t>Anti-foaming agent</t>
        </is>
      </c>
      <c r="I218" s="186" t="inlineStr">
        <is>
          <t>Opacifying agent</t>
        </is>
      </c>
      <c r="J218" s="185" t="n">
        <v>2</v>
      </c>
      <c r="K218" s="186" t="inlineStr">
        <is>
          <t>✅ คำตอบที่ถูกต้อง: ข้อ ข. Plasticizer
🎯 ทำไมข้อนี้ถึงถูก:
Eudragit L 100-55 เป็นพอลิเมอร์เคลือบลำไส้ (Enteric coating polymer) ที่เมื่อแห้งแล้วแผ่นฟิล์มจะมีความแข็งเปราะ การเติม PEG 6000 ทำหน้าที่เป็น Plasticizer ชนิดชอบน้ำ ช่วยแทรกตัวระหว่างสายพอลิเมอร์เพื่อลดอุณหภูมิการเปลี่ยนสถานะคล้ายแก้ว (Tg) ทำให้แผ่นฟิล์มเคลือบมีความยืดหยุ่นสูงขึ้นและไม่แตกร้าวระหว่างการบรรจุ
🔍 ข้ออื่นผิดเพราะอะไร:
• ข้อ ก.: Stabilizer ใช้รักษาความคงตัวของสารเคมี ไม่ใช่หน้าที่หลักของ PEG ในน้ำยาเคลือบ
• ข้อ ค.: Solubilizer ใช้ช่วยละลายตัวยาในตำรับยาน้ำ ไม่ใช่บทบาทหลักในการเคลือบฟิล์ม
• ข้อ ง.: Anti-foaming agent เช่น Simethicone ใช้ป้องกันการเกิดฟองในระหว่างกวนน้ำยาเคลือบ
• ข้อ จ.: Opacifying agent เช่น Titanium dioxide ใช้ทำให้น้ำยาเคลือบทึบแสง</t>
        </is>
      </c>
      <c r="L218" s="186" t="n"/>
      <c r="M218" s="186" t="inlineStr">
        <is>
          <t>Product Group 6: Solid Dosage Forms</t>
        </is>
      </c>
      <c r="N218" s="186" t="inlineStr">
        <is>
          <t>6.3 Tablet Coating</t>
        </is>
      </c>
      <c r="O218" s="185" t="inlineStr">
        <is>
          <t>Product</t>
        </is>
      </c>
      <c r="P218" s="186" t="inlineStr">
        <is>
          <t>[SOURCE: ข้อสอบจริง PLE CC1 (Product) ปี 2564 ข้อ 37]</t>
        </is>
      </c>
      <c r="Q218" s="185" t="inlineStr">
        <is>
          <t>ข้อสอบจริง</t>
        </is>
      </c>
      <c r="R218" s="185" t="inlineStr">
        <is>
          <t>2564</t>
        </is>
      </c>
      <c r="S218" s="185" t="n"/>
    </row>
    <row r="219" ht="24" customHeight="1" s="49">
      <c r="A219" s="185" t="n">
        <v>217</v>
      </c>
      <c r="B219" s="186" t="n"/>
      <c r="C219" s="186" t="inlineStr">
        <is>
          <t>สูตรตำรับยาแคปซูล Dicloxacillin ประกอบด้วยตัวยาสำคัญ, Magnesium stearate และ Colloidal silicon dioxide สารช่วยทางเภสัชกรรมชนิดใดสามารถนำมาใช้ทดแทน Colloidal silicon dioxide เพื่อทำหน้าที่เป็นสารเพิ่มการไหล (Glidant) ได้เหมาะสมที่สุด</t>
        </is>
      </c>
      <c r="D219" s="186" t="n"/>
      <c r="E219" s="186" t="inlineStr">
        <is>
          <t>Talcum</t>
        </is>
      </c>
      <c r="F219" s="186" t="inlineStr">
        <is>
          <t>Polyvinylpyrrolidone (PVP)</t>
        </is>
      </c>
      <c r="G219" s="186" t="inlineStr">
        <is>
          <t>Microcrystalline cellulose (MCC)</t>
        </is>
      </c>
      <c r="H219" s="186" t="inlineStr">
        <is>
          <t>Sodium starch glycolate</t>
        </is>
      </c>
      <c r="I219" s="186" t="inlineStr">
        <is>
          <t>Lactose monohydrate</t>
        </is>
      </c>
      <c r="J219" s="185" t="n">
        <v>1</v>
      </c>
      <c r="K219" s="186" t="inlineStr">
        <is>
          <t>✅ คำตอบที่ถูกต้อง: ข้อ ก. Talcum
🎯 ทำไมข้อนี้ถึงถูก:
Colloidal silicon dioxide (Aerosil) ทำหน้าที่หลักเป็น Glidant เพื่อลดแรงเสียดทานระหว่างอนุภาคผงยาและเพิ่มการไหล สารช่วยที่มีคุณสมบัติเป็น Glidant และ Anti-caking agent ที่สามารถนำมาใช้ทดแทนกันได้ดีในกระบวนการบรรจุแคปซูลคือ Talcum (ความบริสุทธิ์สูง ปราศจาก Asbestos)
🔍 ข้ออื่นผิดเพราะอะไร:
• ข้อ ข.: Polyvinylpyrrolidone (PVP) ทำหน้าที่เป็นสารยึดเกาะ (Binder) ไม่ใช่ Glidant
• ข้อ ค.: Microcrystalline cellulose (MCC) ทำหน้าที่เป็นสารเพิ่มปริมาณ (Diluent) หรือ Dry binder
• ข้อ ง.: Sodium starch glycolate ทำหน้าที่เป็นสารช่วยแตกตัว (Superdisintegrant)
• ข้อ จ.: Lactose monohydrate ทำหน้าที่เป็นสารเพิ่มปริมาณ (Diluent)</t>
        </is>
      </c>
      <c r="L219" s="186" t="n"/>
      <c r="M219" s="186" t="inlineStr">
        <is>
          <t>Product Group 6: Solid Dosage Forms</t>
        </is>
      </c>
      <c r="N219" s="186" t="inlineStr">
        <is>
          <t>6.1 Tablet Manufacturing</t>
        </is>
      </c>
      <c r="O219" s="185" t="inlineStr">
        <is>
          <t>Product</t>
        </is>
      </c>
      <c r="P219" s="186" t="inlineStr">
        <is>
          <t>[SOURCE: ข้อสอบจริง PLE CC1 (Product) ปี 2564 ข้อ 39]</t>
        </is>
      </c>
      <c r="Q219" s="185" t="inlineStr">
        <is>
          <t>ข้อสอบจริง</t>
        </is>
      </c>
      <c r="R219" s="185" t="inlineStr">
        <is>
          <t>2564</t>
        </is>
      </c>
      <c r="S219" s="185" t="n"/>
    </row>
    <row r="220" ht="24" customHeight="1" s="49">
      <c r="A220" s="185" t="n">
        <v>218</v>
      </c>
      <c r="B220" s="186" t="n"/>
      <c r="C220" s="186" t="inlineStr">
        <is>
          <t>สารช่วยทางเภสัชกรรมในข้อใดในสูตรตำรับยาเม็ด Diclofenac potassium tablet ที่ทำหน้าที่เป็นสารช่วยแตกตัว (Disintegrant) เพื่อช่วยให้เม็ดยาแตกตัวออกเป็นอนุภาคเล็กๆ หลังการรับประทาน</t>
        </is>
      </c>
      <c r="D220" s="186" t="n"/>
      <c r="E220" s="186" t="inlineStr">
        <is>
          <t>Microcrystalline cellulose</t>
        </is>
      </c>
      <c r="F220" s="186" t="inlineStr">
        <is>
          <t>Sodium starch glycolate</t>
        </is>
      </c>
      <c r="G220" s="186" t="inlineStr">
        <is>
          <t>Magnesium stearate</t>
        </is>
      </c>
      <c r="H220" s="186" t="inlineStr">
        <is>
          <t>Lactose anhydrous</t>
        </is>
      </c>
      <c r="I220" s="186" t="inlineStr">
        <is>
          <t>Colloidal silicon dioxide</t>
        </is>
      </c>
      <c r="J220" s="185" t="n">
        <v>2</v>
      </c>
      <c r="K220" s="186" t="inlineStr">
        <is>
          <t>✅ คำตอบที่ถูกต้อง: ข้อ ข. Sodium starch glycolate
🎯 ทำไมข้อนี้ถึงถูก:
Sodium starch glycolate (Primojel หรือ Explotab) เป็นอนุพันธ์ของแป้งมันฝรั่งที่มีการแทนที่ด้วยหมู่โซเดียมคาร์บอกซีเมทิลและเชื่อมขวาง ทำหน้าที่เป็น Superdisintegrant ที่มีคุณสมบัติดูดซับน้ำได้อย่างรวดเร็วและพองตัวได้มากถึง 200 ถึง 300 เท่าของขนาดเดิม ช่วยให้เม็ดยาไดโคลฟีแนกแตกตัวได้รวดเร็วตามมาตรฐานการละลาย
🔍 ข้ออื่นผิดเพราะอะไร:
• ข้อ ก.: Microcrystalline cellulose ทำหน้าที่หลักเป็นสารเพิ่มปริมาณและสารช่วยยึดเกาะแห้ง (Diluent / Dry binder)
• ข้อ ค.: Magnesium stearate ทำหน้าที่เป็นสารหล่อลื่น (Lubricant)
• ข้อ ง.: Lactose anhydrous ทำหน้าที่เป็นสารเพิ่มปริมาณ (Filler/Diluent)
• ข้อ จ.: Colloidal silicon dioxide ทำหน้าที่เป็นสารช่วยการไหล (Glidant)</t>
        </is>
      </c>
      <c r="L220" s="186" t="n"/>
      <c r="M220" s="186" t="inlineStr">
        <is>
          <t>Product Group 6: Solid Dosage Forms</t>
        </is>
      </c>
      <c r="N220" s="186" t="inlineStr">
        <is>
          <t>6.1 Tablet Manufacturing</t>
        </is>
      </c>
      <c r="O220" s="185" t="inlineStr">
        <is>
          <t>Product</t>
        </is>
      </c>
      <c r="P220" s="186" t="inlineStr">
        <is>
          <t>[SOURCE: ข้อสอบจริง PLE CC1 (Product) ปี 2564 ข้อ 43]</t>
        </is>
      </c>
      <c r="Q220" s="185" t="inlineStr">
        <is>
          <t>ข้อสอบจริง</t>
        </is>
      </c>
      <c r="R220" s="185" t="inlineStr">
        <is>
          <t>2564</t>
        </is>
      </c>
      <c r="S220" s="185" t="n"/>
    </row>
    <row r="221" ht="24" customHeight="1" s="49">
      <c r="A221" s="185" t="n">
        <v>219</v>
      </c>
      <c r="B221" s="186" t="n"/>
      <c r="C221" s="186" t="inlineStr">
        <is>
          <t>ปัญหาข้อบกพร่องของยาเม็ด (Tablet defect) ที่เนื้อผงยาติดกับพื้นผิวของสลักตอกตัวบน (Upper punch) ทำให้รอยตัวอักษรหรือตราสัญลักษณ์ที่ปั๊มบนหน้าเม็ดยาแหว่งหรือไม่สมบูรณ์ เรียกชื่อข้อบกพร่องนี้ว่าอย่างไร</t>
        </is>
      </c>
      <c r="D221" s="186" t="inlineStr">
        <is>
          <t>cc1_product/image91.png</t>
        </is>
      </c>
      <c r="E221" s="186" t="inlineStr">
        <is>
          <t>Capping</t>
        </is>
      </c>
      <c r="F221" s="186" t="inlineStr">
        <is>
          <t>Lamination</t>
        </is>
      </c>
      <c r="G221" s="186" t="inlineStr">
        <is>
          <t>Mottling</t>
        </is>
      </c>
      <c r="H221" s="186" t="inlineStr">
        <is>
          <t>Picking</t>
        </is>
      </c>
      <c r="I221" s="186" t="inlineStr">
        <is>
          <t>Chipping</t>
        </is>
      </c>
      <c r="J221" s="185" t="n">
        <v>1</v>
      </c>
      <c r="K221" s="186" t="inlineStr">
        <is>
          <t>✅ คำตอบที่ถูกต้อง: ข้อ ก. Capping
🎯 ทำไมข้อนี้ถึงถูก:
Capping: คือปรากฏการณ์ข้อบกพร่องของยาเม็ดที่ส่วนบนหรือส่วนล่างของเม็ดยาแยกตัวหลุดออกจากส่วนหลักของเม็ดยาเป็นแผ่นคล้ายหมวก เกิดจากมีอากาศกักขังอยู่ในมวลยา (Air entrapment) ระหว่างการตอกอัด, การมีผงยาละเอียด (Fines) มากเกินไป, หรือความชื้นในแกรนูลต่ำเกินไป
🔍 ข้ออื่นผิดเพราะอะไร:
• ข้อ ข. Lamination: คือการที่เม็ดยาแยกตัวออกเป็นชั้นๆ ตามขวางหลายชั้น
• ข้อ ค. Sticking: คือการที่ผงยาติดกับหน้าสาก (Punch face)
• ข้อ ง. Picking: คือการที่ผงยาหลุดติดหน้าสากบริเวณที่มีตัวอักษรหรือลวดลายทำให้ผิวยาแหว่ง
• ข้อ จ. Mottling: คือความไม่สม่ำเสมอของสียาเม็ด (สีด่าง)</t>
        </is>
      </c>
      <c r="L221" s="186" t="n"/>
      <c r="M221" s="186" t="inlineStr">
        <is>
          <t>Product Group 6: Solid Dosage Forms</t>
        </is>
      </c>
      <c r="N221" s="186" t="inlineStr">
        <is>
          <t>6.2 Tablet Defects</t>
        </is>
      </c>
      <c r="O221" s="185" t="inlineStr">
        <is>
          <t>Product</t>
        </is>
      </c>
      <c r="P221" s="186" t="inlineStr">
        <is>
          <t>[SOURCE: ข้อสอบจริง PLE CC1 (Product) ปี 2564 ข้อ 159]</t>
        </is>
      </c>
      <c r="Q221" s="185" t="inlineStr">
        <is>
          <t>ข้อสอบจริง</t>
        </is>
      </c>
      <c r="R221" s="185" t="inlineStr">
        <is>
          <t>2564</t>
        </is>
      </c>
      <c r="S221" s="185" t="n"/>
    </row>
    <row r="222" ht="24" customHeight="1" s="49">
      <c r="A222" s="185" t="n">
        <v>220</v>
      </c>
      <c r="B222" s="186" t="n"/>
      <c r="C222" s="186" t="inlineStr">
        <is>
          <t>ปัญหาข้อบกพร่องของยาเม็ดแบบลามิเนชัน (Lamination) ซึ่งเป็นลักษณะที่เม็ดยาแยกหลุดออกเป็นแผ่นบางๆ หลายชั้นตามแนวระนาบขวาง มักมีสาเหตุหลักมาจากปัจจัยในข้อใด</t>
        </is>
      </c>
      <c r="D222" s="186" t="n"/>
      <c r="E222" s="186" t="inlineStr">
        <is>
          <t>การเติมสารเพิ่มการไหล (Glidant) มากเกินไป</t>
        </is>
      </c>
      <c r="F222" s="186" t="inlineStr">
        <is>
          <t>เม็ดยามีความชื้นสัมพัทธ์ในแกรนูลสูงเกินไป</t>
        </is>
      </c>
      <c r="G222" s="186" t="inlineStr">
        <is>
          <t>มีอากาศแทรกอยู่ระหว่างอนุภาคแกรนูล (Air entrapment) ขณะตอกอัดอย่างรวดเร็ว ร่วมกับแรงยึดเกาะไม่เพียงพอ</t>
        </is>
      </c>
      <c r="H222" s="186" t="inlineStr">
        <is>
          <t>การผสมสารหล่อลื่นเป็นเวลานานเกินไป</t>
        </is>
      </c>
      <c r="I222" s="186" t="inlineStr">
        <is>
          <t>ความเร็วรอบของหม้อตอกยาช้าเกินไป</t>
        </is>
      </c>
      <c r="J222" s="185" t="n">
        <v>3</v>
      </c>
      <c r="K222" s="186" t="inlineStr">
        <is>
          <t>✅ คำตอบที่ถูกต้อง: ข้อ ค. มีอากาศแทรกอยู่ระหว่างอนุภาคแกรนูล (Air entrapment) ขณะตอกอัดอย่างรวดเร็ว ร่วมกับแรงยึดเกาะไม่เพียงพอ
🎯 ทำไมข้อนี้ถึงถูก:
Lamination เกิดจากการที่อากาศถูกกักขังอยู่ภายในช่องว่างระหว่างอนุภาคของมวลผงยาหรือแกรนูลในขณะที่สลักตอกเคลื่อนลงมาอัดอย่างรวดเร็ว (Air entrapment) เมื่อแรงดันตอกคลายออก (Decompression) อากาศที่ถูกอัดจะขยายตัวดันให้โครงสร้างเม็ดยาแยกตัวออกจากกันเป็นแผ่นบางๆ หลายชั้นตามแนวขวาง
🔍 ข้ออื่นผิดเพราะอะไร:
• ข้อ ก.: Glidant มากเกินไปอาจทำให้การไหลดีขึ้น แต่อาจขัดขวางการยึดเกาะ ไม่ใช่สาเหตุโดยตรงของการเกิดอากาศแทรกตัว
• ข้อ ข.: ความชื้นสูงมักนำไปสู่ปัญหาการติดหน้าสลักตอก (Sticking/Picking) มากกว่าการแยกชั้นแบบลามิเนชัน
• ข้อ ง.: การผสมสารหล่อลื่นนานเกินไป (Over-lubrication) มักทำให้เม็ดยาแตกตัวช้าลงและแรงดึงขาดต่ำลง
• ข้อ จ.: การตอกช้าๆ จะช่วยให้อากาศมีเวลาหนีรอดออกไปได้ จึงช่วยลดปัญหาลามิเนชัน ไม่ใช่สาเหตุที่ทำให้เกิด</t>
        </is>
      </c>
      <c r="L222" s="186" t="n"/>
      <c r="M222" s="186" t="inlineStr">
        <is>
          <t>Product Group 6: Solid Dosage Forms</t>
        </is>
      </c>
      <c r="N222" s="186" t="inlineStr">
        <is>
          <t>6.2 Tablet Defects</t>
        </is>
      </c>
      <c r="O222" s="185" t="inlineStr">
        <is>
          <t>Product</t>
        </is>
      </c>
      <c r="P222" s="186" t="inlineStr">
        <is>
          <t>[SOURCE: ข้อสอบจริง PLE CC1 (Product) ปี 2564 ข้อ 52]</t>
        </is>
      </c>
      <c r="Q222" s="185" t="inlineStr">
        <is>
          <t>ข้อสอบจริง</t>
        </is>
      </c>
      <c r="R222" s="185" t="inlineStr">
        <is>
          <t>2564</t>
        </is>
      </c>
      <c r="S222" s="185" t="n"/>
    </row>
    <row r="223" ht="24" customHeight="1" s="49">
      <c r="A223" s="185" t="n">
        <v>221</v>
      </c>
      <c r="B223" s="186" t="n"/>
      <c r="C223" s="186" t="inlineStr">
        <is>
          <t>ในการผลิตยาเม็ดฟู่ (Effervescent tablets) เช่น Calcium effervescent ข้อกำหนดด้านส่วนประกอบและการควบคุมสภาวะแวดล้อมในพื้นที่การผลิตตามหลักเกณฑ์ GMP ในข้อใดถูกต้องที่สุด</t>
        </is>
      </c>
      <c r="D223" s="186" t="n"/>
      <c r="E223" s="186" t="inlineStr">
        <is>
          <t>ควบคุมความชื้นสัมพัทธ์ในห้องผลิตไม่เกิน 25% และใช้กรดอินทรีย์ร่วมกับสารประกอบคาร์บอเนตหรือไบคาร์บอเนต</t>
        </is>
      </c>
      <c r="F223" s="186" t="inlineStr">
        <is>
          <t>ควบคุมความชื้นสัมพัทธ์ในห้องผลิตให้มากกว่า 60% เพื่อช่วยให้แกรนูลเกาะตัวเหนียวแน่น</t>
        </is>
      </c>
      <c r="G223" s="186" t="inlineStr">
        <is>
          <t>ใช้เฉพาะกรดอินทรีย์โดยไม่ต้องมีสารประกอบไบคาร์บอเนตในสูตรตำรับ</t>
        </is>
      </c>
      <c r="H223" s="186" t="inlineStr">
        <is>
          <t>อุณหภูมิในห้องผลิตต้องสูงกว่า 50 องศาเซลเซียสเพื่อไล่แก๊สคาร์บอนไดออกไซด์</t>
        </is>
      </c>
      <c r="I223" s="186" t="inlineStr">
        <is>
          <t>บรรจุภัณฑ์สามารถใช้ซองกระดาษธรรมดาได้โดยไม่ต้องมีสารดูดความชื้น Silica gel</t>
        </is>
      </c>
      <c r="J223" s="185" t="n">
        <v>1</v>
      </c>
      <c r="K223" s="186" t="inlineStr">
        <is>
          <t>✅ คำตอบที่ถูกต้อง: ข้อ ก. ควบคุมความชื้นสัมพัทธ์ในห้องผลิตไม่เกิน 25% และใช้กรดอินทรีย์ร่วมกับสารประกอบคาร์บอเนตหรือไบคาร์บอเนต
🎯 ทำไมข้อนี้ถึงถูก:
ยาเม็ดฟู่มีส่วนประกอบหลักคือกรดอินทรีย์ (Citric acid หรือ Tartaric acid) และเกลือคาร์บอเนต/ไบคาร์บอเนต (Sodium bicarbonate) ซึ่งจะทำปฏิกิริยากันทันทีเมื่อมีความชื้นและปล่อยแก๊ส CO2 ดังนั้นห้องผลิตยาเม็ดฟู่ตาม GMP จึงต้องควบคุมความชื้นสัมพัทธ์ (Relative Humidity; RH) อย่างเข้มงวดให้ไม่เกิน 20 ถึง 25% ที่อุณหภูมิประมาณ 20 ถึง 25 องศาเซลเซียส เพื่อป้องกันการเกิดปฏิกิริยาก่อนเวลาอันควร
🔍 ข้ออื่นผิดเพราะอะไร:
• ข้อ ข.: ความชื้นมากกว่า 60% จะกระตุ้นให้เกิดปฏิกิริยาการฟองฟู่อย่างรุนแรงในระหว่างการตอกเม็ด ทำให้ยาเม็ดบวมและสลายตัว
• ข้อ ค.: จำเป็นต้องมีทั้งกรดอินทรีย์และเกลือคาร์บอเนตเพื่อทำปฏิกิริยาให้เกิดแก๊ส CO2
• ข้อ ง.: อุณหภูมิสูงกว่า 50 องศาเซลเซียสจะเร่งการสลายตัวของสารและทำให้พนักงานไม่สามารถทำงานได้
• ข้อ จ.: บรรจุภัณฑ์ต้องเป็นภาชนะปิดสนิทป้องกันความชื้นสูง เช่น หลอดอะลูมิเนียมที่มีสารดูดความชื้น (Desiccant) ที่ฝาปิด</t>
        </is>
      </c>
      <c r="L223" s="186" t="n"/>
      <c r="M223" s="186" t="inlineStr">
        <is>
          <t>Product Group 6: Solid Dosage Forms</t>
        </is>
      </c>
      <c r="N223" s="186" t="inlineStr">
        <is>
          <t>6.5 Powders &amp; Granules</t>
        </is>
      </c>
      <c r="O223" s="185" t="inlineStr">
        <is>
          <t>Product</t>
        </is>
      </c>
      <c r="P223" s="186" t="inlineStr">
        <is>
          <t>[SOURCE: ข้อสอบจริง PLE CC1 (Product) ปี 2564 ข้อ 56] [RECONSTRUCTED: ปรับแต่งและเติมเต็มบริบทโจทย์เพื่อความสมบูรณ์]</t>
        </is>
      </c>
      <c r="Q223" s="185" t="inlineStr">
        <is>
          <t>ข้อสอบจริง</t>
        </is>
      </c>
      <c r="R223" s="185" t="inlineStr">
        <is>
          <t>2564</t>
        </is>
      </c>
      <c r="S223" s="185" t="n"/>
    </row>
    <row r="224" ht="24" customHeight="1" s="49">
      <c r="A224" s="185" t="n">
        <v>222</v>
      </c>
      <c r="B224" s="186" t="n"/>
      <c r="C224" s="186" t="inlineStr">
        <is>
          <t>ในการตอกผลิตยาเม็ด Chlorpheniramine maleate เกิดปัญหาเม็ดยาติดแน่นกับผนังด้านในของเบ้าตอก (Binding in the die) ทำให้ต้องใช้แรงดันเม็ดยาออกจากเบ้าสูงมาก ข้อใดต่อไปนี้ไม่ใช่แนวทางการแก้ไขปัญหาที่ถูกต้องและเหมาะสมตามหลักวิชาการ</t>
        </is>
      </c>
      <c r="D224" s="186" t="n"/>
      <c r="E224" s="186" t="inlineStr">
        <is>
          <t>เพิ่มปริมาณสารหล่อลื่น (Lubricant) ในสูตรตำรับ</t>
        </is>
      </c>
      <c r="F224" s="186" t="inlineStr">
        <is>
          <t>อบลดความชื้นของแกรนูลให้แห้งสนิทตามเกณฑ์ที่กำหนด</t>
        </is>
      </c>
      <c r="G224" s="186" t="inlineStr">
        <is>
          <t>เติม Colloidal silicon dioxide เพื่อช่วยดูดซับความชื้นและเพิ่มการไหล</t>
        </is>
      </c>
      <c r="H224" s="186" t="inlineStr">
        <is>
          <t>ขัดทำความสะอาดและปรับความเรียบลื่นของผนังเบ้าตอก (Die polishing)</t>
        </is>
      </c>
      <c r="I224" s="186" t="inlineStr">
        <is>
          <t>ใช้ไขพาราฟินหรือขี้ผึ้งทาเคลือบที่ผนังด้านในของเบ้าตอกอย่างหนาระหว่างเดินเครื่อง</t>
        </is>
      </c>
      <c r="J224" s="185" t="n">
        <v>5</v>
      </c>
      <c r="K224" s="186" t="inlineStr">
        <is>
          <t>✅ คำตอบที่ถูกต้อง: ข้อ จ. ใช้ไขพาราฟินหรือขี้ผึ้งทาเคลือบที่ผนังด้านในของเบ้าตอกอย่างหนาระหว่างเดินเครื่อง
🎯 ทำไมข้อนี้ถึงถูก:
การนำไขหรือขี้ผึ้งไปทาเคลือบที่ผนังเบ้าตอกโดยตรงเป็นวิธีปฏิบัติที่ไม่ถูกต้องตามหลักเกณฑ์ GMP เนื่องจากจะทำให้เม็ดยาเกิดการปนเปื้อนของไข สารหล่อลื่นกระจายตัวไม่สม่ำเสมอ ผิวเม็ดยาเกิดคราบเหนียว และส่งผลเสียต่อการแตกตัวและการละลายของยาอย่างรุนแรง
🔍 ข้ออื่นผิดเพราะอะไร:
• ข้อ ก.: การเพิ่มสารหล่อลื่นที่มีประสิทธิภาพ เช่น Magnesium stearate จะช่วยลดแรงเสียดทานระหว่างขอบเม็ดยากับผนังเบ้าตอกโดยตรง
• ข้อ ข.: การอบลดความชื้นของแกรนูลจะช่วยลดความเหนียวเหนอะหนะของมวลยา ทำให้ลดการเกาะติดผนังเบ้าตอก
• ข้อ ค.: Colloidal silicon dioxide ช่วยดูดซับความชื้นอิสระและลดความเหนียวของสูตรตำรับ
• ข้อ ง.: การขัดผิวผนังเบ้าตอกให้เรียบเงาไร้รอยขูดขีดจะช่วยลดแรงต้านทานในการดันเม็ดยาออก (Ejection force)</t>
        </is>
      </c>
      <c r="L224" s="186" t="n"/>
      <c r="M224" s="186" t="inlineStr">
        <is>
          <t>Product Group 6: Solid Dosage Forms</t>
        </is>
      </c>
      <c r="N224" s="186" t="inlineStr">
        <is>
          <t>6.2 Tablet Defects</t>
        </is>
      </c>
      <c r="O224" s="185" t="inlineStr">
        <is>
          <t>Product</t>
        </is>
      </c>
      <c r="P224" s="186" t="inlineStr">
        <is>
          <t>[SOURCE: ข้อสอบจริง PLE CC1 (Product) ปี 2564 ข้อ 61]</t>
        </is>
      </c>
      <c r="Q224" s="185" t="inlineStr">
        <is>
          <t>ข้อสอบจริง</t>
        </is>
      </c>
      <c r="R224" s="185" t="inlineStr">
        <is>
          <t>2564</t>
        </is>
      </c>
      <c r="S224" s="185" t="n"/>
    </row>
    <row r="225" ht="24" customHeight="1" s="49">
      <c r="A225" s="185" t="n">
        <v>223</v>
      </c>
      <c r="B225" s="186" t="n"/>
      <c r="C225" s="186" t="inlineStr">
        <is>
          <t>ยา Ibuprofen รูปแบบแคปซูลเจลาตินชนิดนิ่ม (Soft gelatin capsule) ในท้องตลาดสามารถออกฤทธิ์บรรเทาอาการปวดได้รวดเร็ว (Fast onset of action) เนื่องจากตัวยาสำคัญที่บรรจุอยู่ภายในเปลือกแคปซูลอยู่ในสถานะทางกายภาพตามข้อใด</t>
        </is>
      </c>
      <c r="D225" s="186" t="n"/>
      <c r="E225" s="186" t="inlineStr">
        <is>
          <t>Gels</t>
        </is>
      </c>
      <c r="F225" s="186" t="inlineStr">
        <is>
          <t>Pellets</t>
        </is>
      </c>
      <c r="G225" s="186" t="inlineStr">
        <is>
          <t>Powders</t>
        </is>
      </c>
      <c r="H225" s="186" t="inlineStr">
        <is>
          <t>Suspensions</t>
        </is>
      </c>
      <c r="I225" s="186" t="inlineStr">
        <is>
          <t>Solutions</t>
        </is>
      </c>
      <c r="J225" s="185" t="n">
        <v>5</v>
      </c>
      <c r="K225" s="186" t="inlineStr">
        <is>
          <t>✅ คำตอบที่ถูกต้อง: ข้อ จ. Solutions
🎯 ทำไมข้อนี้ถึงถูก:
Ibuprofen ในแคปซูลนิ่มที่มีการดูดซึมเร็วถูกพัฒนาให้อยู่ในรูปสารละลายใส (Solubilized liquid formulation / Solution) โดยใช้สารลดแรงตึงผิวหรือตัวทำละลายร่วมชอบน้ำ เช่น PEG และ Potassium hydroxide เพื่อเปลี่ยนเป็นรูปเกลือที่ละลายสมบูรณ์ เมื่อเปลือกเจลาตินละลายตัวในกระเพาะอาหาร ยาจะพร้อมถูกดูดซึมทันทีโดยไม่ต้องผ่านขั้นตอนการแตกตัว (Disintegration) และการละลาย (Dissolution) เหมือนยาเม็ด
🔍 ข้ออื่นผิดเพราะอะไร:
• ข้อ ก.: Gel ภายในแคปซูลจะชะลอการแพร่ของตัวยาออกสู่ทางเดินอาหาร
• ข้อ ข.: Pellets เป็นของแข็งที่ต้องผ่านการละลายก่อนการดูดซึม
• ข้อ ค.: Powders เป็นผงยาแห้งที่ต้องรอการเปียกน้ำและการละลาย
• ข้อ ง.: Suspensions ตัวยายังอยู่ในรูปอนุภาคของแข็งแขวนลอย จึงต้องใช้เวลาในการละลายตัวยาลงสู่น้ำย่อยในกระเพาะอาหาร</t>
        </is>
      </c>
      <c r="L225" s="186" t="n"/>
      <c r="M225" s="186" t="inlineStr">
        <is>
          <t>Product Group 6: Solid Dosage Forms</t>
        </is>
      </c>
      <c r="N225" s="186" t="inlineStr">
        <is>
          <t>6.4 Hard &amp; Soft Gelatin Capsules</t>
        </is>
      </c>
      <c r="O225" s="185" t="inlineStr">
        <is>
          <t>Product</t>
        </is>
      </c>
      <c r="P225" s="186" t="inlineStr">
        <is>
          <t>[SOURCE: ข้อสอบจริง PLE CC1 (Product) ปี 2564 ข้อ 62]</t>
        </is>
      </c>
      <c r="Q225" s="185" t="inlineStr">
        <is>
          <t>ข้อสอบจริง</t>
        </is>
      </c>
      <c r="R225" s="185" t="inlineStr">
        <is>
          <t>2564</t>
        </is>
      </c>
      <c r="S225" s="185" t="n"/>
    </row>
    <row r="226" ht="24" customHeight="1" s="49">
      <c r="A226" s="185" t="n">
        <v>224</v>
      </c>
      <c r="B226" s="186" t="n"/>
      <c r="C226" s="186" t="inlineStr">
        <is>
          <t>ในการผลิตยาเม็ดด้วยวิธีการตอกโดยตรง (Direct compression) สารช่วยทางเภสัชกรรมในข้อใดทำหน้าที่เป็นสารยึดเกาะแห้ง (Dry binder) และสารเพิ่มปริมาณที่ช่วยเพิ่มความแข็งแรงของเม็ดยาได้ดีที่สุดโดยไม่ต้องผ่านการทำแกรนูล</t>
        </is>
      </c>
      <c r="D226" s="186" t="n"/>
      <c r="E226" s="186" t="inlineStr">
        <is>
          <t>Pregelatinized starch</t>
        </is>
      </c>
      <c r="F226" s="186" t="inlineStr">
        <is>
          <t>Lactose monohydrate</t>
        </is>
      </c>
      <c r="G226" s="186" t="inlineStr">
        <is>
          <t>Microcrystalline cellulose</t>
        </is>
      </c>
      <c r="H226" s="186" t="inlineStr">
        <is>
          <t>Sodium starch glycolate</t>
        </is>
      </c>
      <c r="I226" s="186" t="inlineStr">
        <is>
          <t>Dibasic calcium phosphate anhydrous</t>
        </is>
      </c>
      <c r="J226" s="185" t="n">
        <v>3</v>
      </c>
      <c r="K226" s="186" t="inlineStr">
        <is>
          <t>✅ คำตอบที่ถูกต้อง: ข้อ ค. Microcrystalline cellulose
🎯 ทำไมข้อนี้ถึงถูก:
Microcrystalline cellulose (MCC เช่น Avicel PH-101, PH-102) จัดเป็นสารยึดเกาะแบบแห้ง (Dry binder) และสารเพิ่มปริมาณที่ดีเลิศสำหรับการตอกตรง เนื่องจากอนุภาคเกิดการเสียรูปพลาสติก (Plastic deformation) ภายใต้แรงดันตอก ทำให้เกิดพันธะไฮโดรเจนระหว่างอนุภาคสูง ส่งผลให้เม็ดยามีความแข็งสูงแม้ใช้แรงตอกต่ำ
🔍 ข้ออื่นผิดเพราะอะไร:
• ข้อ ก.: Pregelatinized starch มีคุณสมบัติเป็น Binder และ Disintegrant ได้ แต่ความสามารถในการอัดเป็นเม็ดแบบตอกตรงยังด้อยกว่า MCC
• ข้อ ข.: Lactose monohydrate เป็น Diluent ชนิดเปราะ แตกหักง่าย (Brittle fracture) มีแรงยึดเกาะด้วยตนเองต่ำ
• ข้อ ง.: Sodium starch glycolate เป็น Superdisintegrant ไม่ได้ทำหน้าที่เป็น Binder
• ข้อ จ.: Dibasic calcium phosphate เป็น Diluent อนินทรีย์ชนิดแตกหักเปราะ มีคุณสมบัติเป็นสารช่วยยึดเกาะต่ำ</t>
        </is>
      </c>
      <c r="L226" s="186" t="n"/>
      <c r="M226" s="186" t="inlineStr">
        <is>
          <t>Product Group 6: Solid Dosage Forms</t>
        </is>
      </c>
      <c r="N226" s="186" t="inlineStr">
        <is>
          <t>6.1 Tablet Manufacturing</t>
        </is>
      </c>
      <c r="O226" s="185" t="inlineStr">
        <is>
          <t>Product</t>
        </is>
      </c>
      <c r="P226" s="186" t="inlineStr">
        <is>
          <t>[SOURCE: ข้อสอบจริง PLE CC1 (Product) ปี 2564 ข้อ 64]</t>
        </is>
      </c>
      <c r="Q226" s="185" t="inlineStr">
        <is>
          <t>ข้อสอบจริง</t>
        </is>
      </c>
      <c r="R226" s="185" t="inlineStr">
        <is>
          <t>2564</t>
        </is>
      </c>
      <c r="S226" s="185" t="n"/>
    </row>
    <row r="227" ht="24" customHeight="1" s="49">
      <c r="A227" s="185" t="n">
        <v>225</v>
      </c>
      <c r="B227" s="186" t="n"/>
      <c r="C227" s="186" t="inlineStr">
        <is>
          <t>ข้อใดเป็นแนวทางการแก้ไขปัญหาข้อบกพร่องของยาเม็ดแบบแคปปิง (Capping) ซึ่งเป็นลักษณะที่ส่วนยอดของเม็ดยาแยกหลุดออกเป็นฝาครอบได้อย่างถูกต้องและมีประสิทธิภาพที่สุด</t>
        </is>
      </c>
      <c r="D227" s="186" t="n"/>
      <c r="E227" s="186" t="inlineStr">
        <is>
          <t>เพิ่มแรงอัดในการตอกเม็ดยาให้สูงขึ้นอย่างมาก</t>
        </is>
      </c>
      <c r="F227" s="186" t="inlineStr">
        <is>
          <t>ลดระยะเวลาในการผสมผงยากับสารเพิ่มปริมาณ</t>
        </is>
      </c>
      <c r="G227" s="186" t="inlineStr">
        <is>
          <t>เพิ่มสัดส่วนของสารยึดเกาะ (Binder) หรือลดสัดส่วนของผงละเอียด (Fines) ในมวลแกรนูล</t>
        </is>
      </c>
      <c r="H227" s="186" t="inlineStr">
        <is>
          <t>เพิ่มปริมาณสารหล่อลื่น Magnesium stearate ในตำรับ</t>
        </is>
      </c>
      <c r="I227" s="186" t="inlineStr">
        <is>
          <t>เพิ่มปริมาณสารช่วยแตกตัว Disintegrant ให้มากขึ้น</t>
        </is>
      </c>
      <c r="J227" s="185" t="n">
        <v>3</v>
      </c>
      <c r="K227" s="186" t="inlineStr">
        <is>
          <t>✅ คำตอบที่ถูกต้อง: ข้อ ค. เพิ่มสัดส่วนของสารยึดเกาะ (Binder) หรือลดสัดส่วนของผงละเอียด (Fines) ในมวลแกรนูล
🎯 ทำไมข้อนี้ถึงถูก:
Capping มักมีสาเหตุมาจากแรงยึดเกาะระหว่างอนุภาคไม่เพียงพอ หรือมีสัดส่วนของผงละเอียด (Fines) มากเกินไปจนกักขังอากาศไว้ภายในเม็ดยา การเพิ่มปริมาณ Binder หรือเปลี่ยนชนิดสารยึดเกาะให้แข็งแรงขึ้น พร้อมทั้งร่อนคัดแยกเพื่อลดปริมาณผงละเอียดในมวลแกรนูล เป็นแนวทางการแก้ไขปัญหา Capping ที่ตรงจุดและมีประสิทธิภาพที่สุด
🔍 ข้ออื่นผิดเพราะอะไร:
• ข้อ ก.: การเพิ่มแรงตอกให้สูงขึ้นจะยิ่งบีบอัดอากาศภายในเม็ดยามากขึ้น เมื่อคลายแรงตอกจะเกิดการดีดตัวกลับ (Elastic recovery) ทำให้ปัญหา Capping ทวีความรุนแรงขึ้น
• ข้อ ข.: การลดเวลาผสมไม่ใช่วิธีแก้ปัญหาแรงยึดเกาะ
• ข้อ ง.: การเพิ่มสารหล่อลื่นมากเกินไปจะไปเคลือบผิวอนุภาค ขัดขวางการประสานตัวของพันธะระหว่างอนุภาค ทำให้เม็ดยายิ่งเปราะแตกง่ายขึ้น
• ข้อ จ.: การเพิ่ม Disintegrant มากเกินไปอาจลดแรงยึดเกาะของเม็ดยาและทำให้เม็ดเปราะแตกง่ายขึ้น</t>
        </is>
      </c>
      <c r="L227" s="186" t="n"/>
      <c r="M227" s="186" t="inlineStr">
        <is>
          <t>Product Group 6: Solid Dosage Forms</t>
        </is>
      </c>
      <c r="N227" s="186" t="inlineStr">
        <is>
          <t>6.2 Tablet Defects</t>
        </is>
      </c>
      <c r="O227" s="185" t="inlineStr">
        <is>
          <t>Product</t>
        </is>
      </c>
      <c r="P227" s="186" t="inlineStr">
        <is>
          <t>[SOURCE: ข้อสอบจริง PLE CC1 (Product) ปี 2564 ข้อ 65]</t>
        </is>
      </c>
      <c r="Q227" s="185" t="inlineStr">
        <is>
          <t>ข้อสอบจริง</t>
        </is>
      </c>
      <c r="R227" s="185" t="inlineStr">
        <is>
          <t>2564</t>
        </is>
      </c>
      <c r="S227" s="185" t="n"/>
    </row>
    <row r="228" ht="24" customHeight="1" s="49">
      <c r="A228" s="185" t="n">
        <v>226</v>
      </c>
      <c r="B228" s="186" t="n"/>
      <c r="C228" s="186" t="inlineStr">
        <is>
          <t>ในการเคลือบฟิล์มเม็ดยา หากสารละลายน้ำยาเคลือบมีความหนืดสูงมากเกินไป (Excessive coating liquid viscosity) ข้อใดต่อไปนี้ไม่ใช่ปัญหาข้อบกพร่องที่เกิดจากสาเหตุความหนืดสูงดังกล่าว</t>
        </is>
      </c>
      <c r="D228" s="186" t="n"/>
      <c r="E228" s="186" t="inlineStr">
        <is>
          <t>Picking</t>
        </is>
      </c>
      <c r="F228" s="186" t="inlineStr">
        <is>
          <t>Cracking</t>
        </is>
      </c>
      <c r="G228" s="186" t="inlineStr">
        <is>
          <t>Twinning</t>
        </is>
      </c>
      <c r="H228" s="186" t="inlineStr">
        <is>
          <t>Roughness</t>
        </is>
      </c>
      <c r="I228" s="186" t="inlineStr">
        <is>
          <t>Sticking</t>
        </is>
      </c>
      <c r="J228" s="185" t="n">
        <v>2</v>
      </c>
      <c r="K228" s="186" t="inlineStr">
        <is>
          <t>✅ คำตอบที่ถูกต้อง: ข้อ ข. Cracking
🎯 ทำไมข้อนี้ถึงถูก:
ปัญหาฟิล์มแตกร้าว (Cracking) เกิดจากความเค้นภายในของฟิล์มสูง (Internal stress) อันเนื่องมาจากการหดตัวของฟิล์ม และการขาดสารช่วยเพิ่มความยืดหยุ่น (Plasticizer) หรือการขยายตัวเนื่องจากความร้อนของแกนเม็ดยา ไม่ได้มีสาเหตุหลักมาจากความหนืดของน้ำยาเคลือบที่สูงเกินไป
🔍 ข้ออื่นผิดเพราะอะไร:
• ข้อ ก.: Picking เกิดขึ้นได้เมื่อน้ำยาเคลือบหนืดเหนียวมากจนหัวพ่นอุดตันหรือหยดน้ำยาเหนียวติดผิวเม็ดยาแล้วดึงฟิล์มหลุด
• ข้อ ค.: Twinning (เม็ดยา 2 เม็ดติดกัน) เกิดจากน้ำยาเคลือบหนืดเหนียวและแห้งช้า ทำให้เม็ดยาเกาะติดกันเป็นคู่
• ข้อ ง.: Roughness (ผิวส้ม/ผิวหยาบ) เกิดจากน้ำยาเคลือบหนืดเกินไปจนไม่สามารถแตกเป็นละอองฝอยละเอียด (Poor atomization)
• ข้อ จ.: Sticking เกิดจากน้ำยาเคลือบเหนียวเหนอะหนะทำให้เม็ดยาติดกันหรือติดผนังหม้อเคลือบ</t>
        </is>
      </c>
      <c r="L228" s="186" t="n"/>
      <c r="M228" s="186" t="inlineStr">
        <is>
          <t>Product Group 6: Solid Dosage Forms</t>
        </is>
      </c>
      <c r="N228" s="186" t="inlineStr">
        <is>
          <t>6.3 Tablet Coating</t>
        </is>
      </c>
      <c r="O228" s="185" t="inlineStr">
        <is>
          <t>Product</t>
        </is>
      </c>
      <c r="P228" s="186" t="inlineStr">
        <is>
          <t>[SOURCE: ข้อสอบจริง PLE CC1 (Product) ปี 2564 ข้อ 67]</t>
        </is>
      </c>
      <c r="Q228" s="185" t="inlineStr">
        <is>
          <t>ข้อสอบจริง</t>
        </is>
      </c>
      <c r="R228" s="185" t="inlineStr">
        <is>
          <t>2564</t>
        </is>
      </c>
      <c r="S228" s="185" t="n"/>
    </row>
    <row r="229" ht="24" customHeight="1" s="49">
      <c r="A229" s="185" t="n">
        <v>227</v>
      </c>
      <c r="B229" s="186" t="n"/>
      <c r="C229" s="186" t="inlineStr">
        <is>
          <t>หากยาเม็ดที่ผ่านการเคลือบฟิล์มพบปัญหาการปิดทับร่องตัวอักษรหรือสัญลักษณ์บนหน้าเม็ดยา (Bridging of logo) ทำให้มองเห็นตัวหนังสือไม่ชัดเจน ข้อใดเป็นแนวทางการแก้ไขปัญหาที่เหมาะสมที่สุด</t>
        </is>
      </c>
      <c r="D229" s="186" t="n"/>
      <c r="E229" s="186" t="inlineStr">
        <is>
          <t>เพิ่มปริมาณสารกันติด Talcum ในน้ำยาเคลือบ</t>
        </is>
      </c>
      <c r="F229" s="186" t="inlineStr">
        <is>
          <t>ปรับเปลี่ยนสลักตอกให้ออกแบบร่องตัวอักษรลึกขึ้นและเปิดมุมกว้างขึ้น หรือลดความหนืดของน้ำยาเคลือบ</t>
        </is>
      </c>
      <c r="G229" s="186" t="inlineStr">
        <is>
          <t>เพิ่มสัดส่วนสารเพิ่มความยืดหยุ่น Plasticizer ในน้ำยาเคลือบ</t>
        </is>
      </c>
      <c r="H229" s="186" t="inlineStr">
        <is>
          <t>เพิ่มปริมาณสารทึบแสง Titanium dioxide</t>
        </is>
      </c>
      <c r="I229" s="186" t="inlineStr">
        <is>
          <t>เพิ่มอุณหภูมิลมร้อนของหม้อเคลือบให้สูงขึ้นอย่างมาก</t>
        </is>
      </c>
      <c r="J229" s="185" t="n">
        <v>2</v>
      </c>
      <c r="K229" s="186" t="inlineStr">
        <is>
          <t>✅ คำตอบที่ถูกต้อง: ข้อ ข. ปรับเปลี่ยนสลักตอกให้ออกแบบร่องตัวอักษรลึกขึ้นและเปิดมุมกว้างขึ้น หรือลดความหนืดของน้ำยาเคลือบ
🎯 ทำไมข้อนี้ถึงถูก:
Bridging of logo เกิดจากการที่แผ่นฟิล์มเคลือบหดตัวและดึงรั้งพาดผ่านร่องตัวอักษรแทนที่จะแนบสนิทไปตามร่อง การแก้ไขทางวิศวกรรมและการตั้งตำรับที่ได้ผลคือ การออกแบบร่องตัวอักษรบนหน้าสลักตอกให้มีความลึกที่เหมาะสมและมีมุมเปิดกว้างขึ้น (Bisect angle กว้างขึ้น) ร่วมกับการลดความหนืดของสารละลายเคลือบหรือลดน้ำหนักโมเลกุลของพอลิเมอร์
🔍 ข้ออื่นผิดเพราะอะไร:
• ข้อ ก.: Talcum ช่วยลดการติดเหนียว แต่ไม่ได้ช่วยลดแรงตึงผิวที่ดึงรั้งฟิล์มข้ามร่องตัวอักษร
• ข้อ ค.: Plasticizer ช่วยลดความเค้นภายในได้บ้าง แต่หากร่องตัวอักษรแคบและลึกไม่พอ ฟิล์มก็ยังคงเกิด Bridging ได้
• ข้อ ง.: สารทึบแสงเปลี่ยนเฉพาะความทึบแสง ไม่ได้แก้ปัญหาทางกลของฟิล์ม
• ข้อ จ.: การเพิ่มอุณหภูมิอบแห้งสูงเกินไปจะทำให้ฟิล์มแห้งเร็วก่อนที่จะไหลลงสู่ร่องตัวอักษร ยิ่งทำให้ปัญหา Bridging แย่ลง</t>
        </is>
      </c>
      <c r="L229" s="186" t="n"/>
      <c r="M229" s="186" t="inlineStr">
        <is>
          <t>Product Group 6: Solid Dosage Forms</t>
        </is>
      </c>
      <c r="N229" s="186" t="inlineStr">
        <is>
          <t>6.3 Tablet Coating</t>
        </is>
      </c>
      <c r="O229" s="185" t="inlineStr">
        <is>
          <t>Product</t>
        </is>
      </c>
      <c r="P229" s="186" t="inlineStr">
        <is>
          <t>[SOURCE: ข้อสอบจริง PLE CC1 (Product) ปี 2564 ข้อ 68]</t>
        </is>
      </c>
      <c r="Q229" s="185" t="inlineStr">
        <is>
          <t>ข้อสอบจริง</t>
        </is>
      </c>
      <c r="R229" s="185" t="inlineStr">
        <is>
          <t>2564</t>
        </is>
      </c>
      <c r="S229" s="185" t="n"/>
    </row>
    <row r="230" ht="24" customHeight="1" s="49">
      <c r="A230" s="185" t="n">
        <v>228</v>
      </c>
      <c r="B230" s="186" t="n"/>
      <c r="C230" s="186" t="inlineStr">
        <is>
          <t>สารในข้อใดต่อไปนี้ไม่ใช่ส่วนประกอบในโครงสร้างของเปลือกแคปซูลเจลาตินชนิดนิ่ม (Soft gelatin capsule shell)</t>
        </is>
      </c>
      <c r="D230" s="186" t="n"/>
      <c r="E230" s="186" t="inlineStr">
        <is>
          <t>Glycerin</t>
        </is>
      </c>
      <c r="F230" s="186" t="inlineStr">
        <is>
          <t>Propylene glycol</t>
        </is>
      </c>
      <c r="G230" s="186" t="inlineStr">
        <is>
          <t>Lake colorant</t>
        </is>
      </c>
      <c r="H230" s="186" t="inlineStr">
        <is>
          <t>Polyethylene glycol 400 (PEG 400)</t>
        </is>
      </c>
      <c r="I230" s="186" t="inlineStr">
        <is>
          <t>Water</t>
        </is>
      </c>
      <c r="J230" s="185" t="n">
        <v>4</v>
      </c>
      <c r="K230" s="186" t="inlineStr">
        <is>
          <t>✅ คำตอบที่ถูกต้อง: ข้อ ง. Polyethylene glycol 400 (PEG 400)
🎯 ทำไมข้อนี้ถึงถูก:
PEG 400 นิยมใช้เป็นตัวพาของเหลวปราศจากน้ำ (Non-aqueous liquid vehicle) สำหรับละลายหรือกระจายตัวยาสำคัญที่บรรจุอยู่ภายในแคปซูล (Fill formulation) แต่ไม่ได้ใช้เป็นส่วนประกอบของเปลือกแคปซูลเจลาติน (Shell composition ซึ่งประกอบด้วย Gelatin, Water, Plasticizer เช่น Glycerin/Sorbitol และ Colorants)
🔍 ข้ออื่นผิดเพราะอะไร:
• ข้อ ก.: Glycerin เป็น Plasticizer ตัวหลักในเปลือกแคปซูลนิ่ม
• ข้อ ข.: Propylene glycol สามารถใช้ร่วมเป็น Plasticizer ในเปลือกแคปซูลนิ่มได้
• ข้อ ค.: Lake colorant เป็นเม็ดสีที่ไม่ละลายน้ำ ใช้ผสมในเนื้อเปลือกเจลาตินเพื่อให้เปลือกมีสีทึบสม่ำเสมอ
• ข้อ จ.: Water เป็นตัวทำละลายสำคัญในการเตรียมมวลเจลาตินเหลวก่อนการขึ้นรูปริบบิ้นเจลาติน</t>
        </is>
      </c>
      <c r="L230" s="186" t="n"/>
      <c r="M230" s="186" t="inlineStr">
        <is>
          <t>Product Group 6: Solid Dosage Forms</t>
        </is>
      </c>
      <c r="N230" s="186" t="inlineStr">
        <is>
          <t>6.4 Hard &amp; Soft Gelatin Capsules</t>
        </is>
      </c>
      <c r="O230" s="185" t="inlineStr">
        <is>
          <t>Product</t>
        </is>
      </c>
      <c r="P230" s="186" t="inlineStr">
        <is>
          <t>[SOURCE: ข้อสอบจริง PLE CC1 (Product) ปี 2564 ข้อ 70]</t>
        </is>
      </c>
      <c r="Q230" s="185" t="inlineStr">
        <is>
          <t>ข้อสอบจริง</t>
        </is>
      </c>
      <c r="R230" s="185" t="inlineStr">
        <is>
          <t>2564</t>
        </is>
      </c>
      <c r="S230" s="185" t="n"/>
    </row>
    <row r="231" ht="24" customHeight="1" s="49">
      <c r="A231" s="185" t="n">
        <v>229</v>
      </c>
      <c r="B231" s="186" t="n"/>
      <c r="C231" s="186" t="inlineStr">
        <is>
          <t>การควบคุมคุณภาพตามมาตรฐานเภสัชตำรับสำหรับยาแคปซูลเจลาตินชนิดนิ่ม (Ibuprofen soft gelatin capsules) ข้อใดต่อไปนี้ไม่ใช่หัวข้อการทดสอบมาตรฐานที่ใช้ในการประเมินคุณภาพของแคปซูลชนิดนิ่ม</t>
        </is>
      </c>
      <c r="D231" s="186" t="n"/>
      <c r="E231" s="186" t="inlineStr">
        <is>
          <t>การทดสอบน้ำหนักยาที่บรรจุ (Weight variation / Fill weight)</t>
        </is>
      </c>
      <c r="F231" s="186" t="inlineStr">
        <is>
          <t>การทดสอบการแตกตัวของแคปซูล (Disintegration test)</t>
        </is>
      </c>
      <c r="G231" s="186" t="inlineStr">
        <is>
          <t>การทดสอบการละลายของตัวยา (Dissolution test)</t>
        </is>
      </c>
      <c r="H231" s="186" t="inlineStr">
        <is>
          <t>การทดสอบความกร่อนของเม็ดยา (Friability test)</t>
        </is>
      </c>
      <c r="I231" s="186" t="inlineStr">
        <is>
          <t>การตรวจหาปริมาณตัวยาสำคัญ (Assay of active ingredient)</t>
        </is>
      </c>
      <c r="J231" s="185" t="n">
        <v>4</v>
      </c>
      <c r="K231" s="186" t="inlineStr">
        <is>
          <t>✅ คำตอบที่ถูกต้อง: ข้อ ง. การทดสอบความกร่อนของเม็ดยา (Friability test)
🎯 ทำไมข้อนี้ถึงถูก:
การทดสอบความกร่อน (Friability test ตาม USP บท 1216) กำหนดใช้เฉพาะสำหรับยาเม็ดตอกชนิดไม่เคลือบผิว (Uncoated compressed tablets) เพื่อประเมินความทนทานต่อการขัดสีและการตกกระแทก ไม่นำมาใช้ทดสอบกับยาแคปซูลเจลาตินชนิดนิ่มที่มีเปลือกยืดหยุ่น
🔍 ข้ออื่นผิดเพราะอะไร:
• ข้อ ก.: Fill weight variation เป็นการทดสอบมาตรฐานเพื่อควบคุมความสม่ำเสมอของเนื้อยาที่บรรจุ
• ข้อ ข.: Disintegration test เป็นการทดสอบมาตรฐานเพื่อให้แน่ใจว่าเปลือกเจลาตินเปิดออกภายในเวลาที่กำหนด
• ข้อ ค.: Dissolution test เป็นข้อกำหนดมาตรฐานสำคัญตาม USP สำหรับแคปซูลไอบูโพรเฟน
• ข้อ จ.: Assay เป็นหัวข้อหลักในการควบคุมคุณภาพปริมาณตัวยาสำคัญให้เป็นไปตามข้อกำหนดบนฉลาก</t>
        </is>
      </c>
      <c r="L231" s="186" t="n"/>
      <c r="M231" s="186" t="inlineStr">
        <is>
          <t>Product Group 6: Solid Dosage Forms</t>
        </is>
      </c>
      <c r="N231" s="186" t="inlineStr">
        <is>
          <t>6.4 Hard &amp; Soft Gelatin Capsules</t>
        </is>
      </c>
      <c r="O231" s="185" t="inlineStr">
        <is>
          <t>Product</t>
        </is>
      </c>
      <c r="P231" s="186" t="inlineStr">
        <is>
          <t>[SOURCE: ข้อสอบจริง PLE CC1 (Product) ปี 2564 ข้อ 71]</t>
        </is>
      </c>
      <c r="Q231" s="185" t="inlineStr">
        <is>
          <t>ข้อสอบจริง</t>
        </is>
      </c>
      <c r="R231" s="185" t="inlineStr">
        <is>
          <t>2564</t>
        </is>
      </c>
      <c r="S231" s="185" t="n"/>
    </row>
    <row r="232" ht="24" customHeight="1" s="49">
      <c r="A232" s="185" t="n">
        <v>230</v>
      </c>
      <c r="B232" s="186" t="n"/>
      <c r="C232" s="186" t="inlineStr">
        <is>
          <t>ในการผลิตยาเม็ดด้วยกระบวนการแกรนูลแบบเปียก (Wet granulation) สารช่วยทางเภสัชกรรมในข้อใดที่นิยมนำมาเตรียมเป็นสารละลายของเหลวเพื่อทำหน้าที่เป็นสารยึดเกาะหลัก (Binder)</t>
        </is>
      </c>
      <c r="D232" s="186" t="n"/>
      <c r="E232" s="186" t="inlineStr">
        <is>
          <t>Lactose monohydrate</t>
        </is>
      </c>
      <c r="F232" s="186" t="inlineStr">
        <is>
          <t>Microcrystalline cellulose</t>
        </is>
      </c>
      <c r="G232" s="186" t="inlineStr">
        <is>
          <t>Povidone (Polyvinylpyrrolidone; PVP K30)</t>
        </is>
      </c>
      <c r="H232" s="186" t="inlineStr">
        <is>
          <t>Sodium starch glycolate</t>
        </is>
      </c>
      <c r="I232" s="186" t="inlineStr">
        <is>
          <t>Colloidal silicon dioxide</t>
        </is>
      </c>
      <c r="J232" s="185" t="n">
        <v>3</v>
      </c>
      <c r="K232" s="186" t="inlineStr">
        <is>
          <t>✅ คำตอบที่ถูกต้อง: ข้อ ค. Povidone (Polyvinylpyrrolidone; PVP K30)
🎯 ทำไมข้อนี้ถึงถูก:
Povidone (PVP K30) ละลายได้ดีทั้งในน้ำและแอลกอฮอล์ นิยมเตรียมเป็นสารละลายยึดเกาะ (Binder solution ความเข้มข้น 2 ถึง 5% w/v) นำไปพ่นหรือคลุกเคล้ากับผงยาในกระบวนการ Wet granulation ทำให้เกิดสะพานของเหลวและเชื่อมผงยาเป็นเม็ดแกรนูลที่แข็งแรงสม่ำเสมอ
🔍 ข้ออื่นผิดเพราะอะไร:
• ข้อ ก.: Lactose monohydrate ทำหน้าที่เป็นสารเพิ่มปริมาณ (Diluent/Filler)
• ข้อ ข.: Microcrystalline cellulose ใช้เป็น Diluent หรือ Dry binder ในการตอกตรง
• ข้อ ง.: Sodium starch glycolate ทำหน้าที่เป็นสารช่วยแตกตัว (Superdisintegrant)
• ข้อ จ.: Colloidal silicon dioxide ทำหน้าที่เป็นสารช่วยการไหล (Glidant)</t>
        </is>
      </c>
      <c r="L232" s="186" t="n"/>
      <c r="M232" s="186" t="inlineStr">
        <is>
          <t>Product Group 6: Solid Dosage Forms</t>
        </is>
      </c>
      <c r="N232" s="186" t="inlineStr">
        <is>
          <t>6.1 Tablet Manufacturing</t>
        </is>
      </c>
      <c r="O232" s="185" t="inlineStr">
        <is>
          <t>Product</t>
        </is>
      </c>
      <c r="P232" s="186" t="inlineStr">
        <is>
          <t>[SOURCE: ข้อสอบจริง PLE CC1 (Product) ปี 2564 ข้อ 78]</t>
        </is>
      </c>
      <c r="Q232" s="185" t="inlineStr">
        <is>
          <t>ข้อสอบจริง</t>
        </is>
      </c>
      <c r="R232" s="185" t="inlineStr">
        <is>
          <t>2564</t>
        </is>
      </c>
      <c r="S232" s="185" t="n"/>
    </row>
    <row r="233" ht="24" customHeight="1" s="49">
      <c r="A233" s="185" t="n">
        <v>231</v>
      </c>
      <c r="B233" s="186" t="n"/>
      <c r="C233" s="186" t="inlineStr">
        <is>
          <t>สารเคลือบเม็ดยาในข้อใดต่อไปนี้ที่ไม่มีคุณสมบัติในการเป็นฟิล์มเคลือบลำไส้ทนกรด (Enteric coating polymer) แต่เป็นพอลิเมอร์ที่ละลายน้ำได้เร็วในกระเพาะอาหาร</t>
        </is>
      </c>
      <c r="D233" s="186" t="n"/>
      <c r="E233" s="186" t="inlineStr">
        <is>
          <t>Shellac</t>
        </is>
      </c>
      <c r="F233" s="186" t="inlineStr">
        <is>
          <t>Hypromellose (Hydroxypropyl methylcellulose; HPMC)</t>
        </is>
      </c>
      <c r="G233" s="186" t="inlineStr">
        <is>
          <t>Cellulose acetate phthalate (CAP)</t>
        </is>
      </c>
      <c r="H233" s="186" t="inlineStr">
        <is>
          <t>Polyvinyl acetate phthalate (PVAP)</t>
        </is>
      </c>
      <c r="I233" s="186" t="inlineStr">
        <is>
          <t>Methacrylic acid copolymer (Eudragit L)</t>
        </is>
      </c>
      <c r="J233" s="185" t="n">
        <v>2</v>
      </c>
      <c r="K233" s="186" t="inlineStr">
        <is>
          <t>✅ คำตอบที่ถูกต้อง: ข้อ ข. Hypromellose (Hydroxypropyl methylcellulose; HPMC)
🎯 ทำไมข้อนี้ถึงถูก:
Hypromellose (HPMC) เป็นพอลิเมอร์ที่ไม่มีหมู่ฟังก์ชันที่เป็นกรด สามารถละลายน้ำได้ดีในทุกสภาวะ pH ทั้งในกระเพาะอาหารและลำไส้ จึงใช้สำหรับการเคลือบฟิล์มธรรมดาเพื่อความสวยงาม (Conventional film coating) ไม่สามารถทำหน้าที่เป็น Enteric coating ได้
🔍 ข้ออื่นผิดเพราะอะไร:
• ข้อ ก.: Shellac เป็นสารธรรมชาติที่มีหมู่เรซินกรด ไม่ละลายในกรด แต่ละลายได้ในลำไส้เล็ก จึงใช้เป็น Enteric coat
• ข้อ ค.: CAP เป็นสารเคลือบลำไส้มาตรฐานสากล ละลายที่ pH มากกว่าหรือเท่ากับ 6.0
• ข้อ ง.: PVAP มีหมู่พทาเลตอิสระ ละลายที่ pH มากกว่าหรือเท่ากับ 5.0 จัดเป็น Enteric polymer
• ข้อ จ.: Eudragit L เป็นพอลิเมอร์เคลือบลำไส้สังเคราะห์ที่นิยมใช้มากที่สุด</t>
        </is>
      </c>
      <c r="L233" s="186" t="n"/>
      <c r="M233" s="186" t="inlineStr">
        <is>
          <t>Product Group 6: Solid Dosage Forms</t>
        </is>
      </c>
      <c r="N233" s="186" t="inlineStr">
        <is>
          <t>6.3 Tablet Coating</t>
        </is>
      </c>
      <c r="O233" s="185" t="inlineStr">
        <is>
          <t>Product</t>
        </is>
      </c>
      <c r="P233" s="186" t="inlineStr">
        <is>
          <t>[SOURCE: ข้อสอบจริง PLE CC1 (Product) ปี 2564 ข้อ 81]</t>
        </is>
      </c>
      <c r="Q233" s="185" t="inlineStr">
        <is>
          <t>ข้อสอบจริง</t>
        </is>
      </c>
      <c r="R233" s="185" t="inlineStr">
        <is>
          <t>2564</t>
        </is>
      </c>
      <c r="S233" s="185" t="n"/>
    </row>
    <row r="234" ht="24" customHeight="1" s="49">
      <c r="A234" s="185" t="n">
        <v>232</v>
      </c>
      <c r="B234" s="186" t="n"/>
      <c r="C234" s="186" t="inlineStr">
        <is>
          <t>สาร Calcium phosphate dihydrate (Dibasic calcium phosphate dihydrate) ทำหน้าที่เป็นสารช่วยทางเภสัชกรรมประเภทใดในสูตรตำรับยาเม็ด</t>
        </is>
      </c>
      <c r="D234" s="186" t="n"/>
      <c r="E234" s="186" t="inlineStr">
        <is>
          <t>Diluent (สารเพิ่มปริมาณ)</t>
        </is>
      </c>
      <c r="F234" s="186" t="inlineStr">
        <is>
          <t>Binder (สารยึดเกาะ)</t>
        </is>
      </c>
      <c r="G234" s="186" t="inlineStr">
        <is>
          <t>Disintegrant (สารช่วยแตกตัว)</t>
        </is>
      </c>
      <c r="H234" s="186" t="inlineStr">
        <is>
          <t>Lubricant (สารหล่อลื่น)</t>
        </is>
      </c>
      <c r="I234" s="186" t="inlineStr">
        <is>
          <t>Glidant (สารช่วยการไหล)</t>
        </is>
      </c>
      <c r="J234" s="185" t="n">
        <v>1</v>
      </c>
      <c r="K234" s="186" t="inlineStr">
        <is>
          <t>✅ คำตอบที่ถูกต้อง: ข้อ ก. Diluent (สารเพิ่มปริมาณ)
🎯 ทำไมข้อนี้ถึงถูก:
Dibasic calcium phosphate dihydrate เป็นสารอนินทรีย์ที่นิยมใช้เป็นสารเพิ่มปริมาณ (Diluent / Filler) ในยาเม็ดและแคปซูล มีคุณสมบัติเด่นคือไม่ดูดความชื้น เหมาะสำหรับตัวยาสำคัญที่มีความไวต่อความชื้น และอนุภาคมีพฤติกรรมการแตกหักแบบเปราะ (Brittle fracture) เมื่อถูกแรงตอกอัด
🔍 ข้ออื่นผิดเพราะอะไร:
• ข้อ ข.: Binder ต้องเป็นสารที่มีคุณสมบัติสร้างพันธะยึดเกาะ เช่น PVP หรือ Starch
• ข้อ ค.: Disintegrant ต้องเป็นสารที่ดูดซับน้ำและพองตัวได้ดี เช่น Croscarmellose
• ข้อ ง.: Lubricant ต้องเป็นสารลดแรงเสียดทาน เช่น Magnesium stearate
• ข้อ จ.: Glidant ต้องเป็นผงละเอียดมากที่ลดแรงเสียดทานระหว่างอนุภาค เช่น Talcum</t>
        </is>
      </c>
      <c r="L234" s="186" t="n"/>
      <c r="M234" s="186" t="inlineStr">
        <is>
          <t>Product Group 6: Solid Dosage Forms</t>
        </is>
      </c>
      <c r="N234" s="186" t="inlineStr">
        <is>
          <t>6.1 Tablet Manufacturing</t>
        </is>
      </c>
      <c r="O234" s="185" t="inlineStr">
        <is>
          <t>Product</t>
        </is>
      </c>
      <c r="P234" s="186" t="inlineStr">
        <is>
          <t>[SOURCE: ข้อสอบจริง PLE CC1 (Product) ปี 2564 ข้อ 92]</t>
        </is>
      </c>
      <c r="Q234" s="185" t="inlineStr">
        <is>
          <t>ข้อสอบจริง</t>
        </is>
      </c>
      <c r="R234" s="185" t="inlineStr">
        <is>
          <t>2564</t>
        </is>
      </c>
      <c r="S234" s="185" t="n"/>
    </row>
    <row r="235" ht="24" customHeight="1" s="49">
      <c r="A235" s="185" t="n">
        <v>233</v>
      </c>
      <c r="B235" s="186" t="n"/>
      <c r="C235" s="186" t="inlineStr">
        <is>
          <t>ในระหว่างการผลิตยาเม็ดเคลือบฟิล์ม พบปัญหาฟิล์มแตกร้าวเป็นเส้นริ้วบนผิวหน้าเม็ดยา (Film cracking) ควรแก้ไขปัญหาโดยการปรับปรุงสูตรน้ำยาเคลือบตามแนวทางใด</t>
        </is>
      </c>
      <c r="D235" s="186" t="n"/>
      <c r="E235" s="186" t="inlineStr">
        <is>
          <t>เพิ่มปริมาณสารช่วยเพิ่มความยืดหยุ่น (Plasticizer) ในน้ำยาเคลือบ เพื่อลดความเปราะและความเค้นภายในของฟิล์ม</t>
        </is>
      </c>
      <c r="F235" s="186" t="inlineStr">
        <is>
          <t>เพิ่มปริมาณสารช่วยแตกตัว Disintegrant ในแกนเม็ดยา</t>
        </is>
      </c>
      <c r="G235" s="186" t="inlineStr">
        <is>
          <t>เพิ่มความหนืดของสาร Plasticizer ให้สูงขึ้น</t>
        </is>
      </c>
      <c r="H235" s="186" t="inlineStr">
        <is>
          <t>ลดอุณหภูมิลมร้อนในการอบแห้งลงอย่างมาก</t>
        </is>
      </c>
      <c r="I235" s="186" t="inlineStr">
        <is>
          <t>เพิ่มความเร็วรอบในการหมุนของหม้อเคลือบให้สูงขึ้น</t>
        </is>
      </c>
      <c r="J235" s="185" t="n">
        <v>1</v>
      </c>
      <c r="K235" s="186" t="inlineStr">
        <is>
          <t>✅ คำตอบที่ถูกต้อง: ข้อ ก. เพิ่มปริมาณสารช่วยเพิ่มความยืดหยุ่น (Plasticizer) ในน้ำยาเคลือบ เพื่อลดความเปราะและความเค้นภายในของฟิล์ม
🎯 ทำไมข้อนี้ถึงถูก:
ปัญหา Film cracking เกิดจากการที่ฟิล์มมีความเปราะ (Brittleness) และมีความเค้นภายใน (Internal stress) สูงกว่าแรงยึดติดของฟิล์ม การแก้ไขคือการเพิ่มสัดส่วนของ Plasticizer ที่เหมาะสมในน้ำยาเคลือบ เพื่อแทรกระหว่างสายพอลิเมอร์ ลดอุณหภูมิ Tg และเพิ่มความยืดหยุ่นเหนียวทนทานของแผ่นฟิล์ม
🔍 ข้ออื่นผิดเพราะอะไร:
• ข้อ ข.: การเพิ่ม Disintegrant ไม่ได้ช่วยแก้ปัญหาคุณสมบัติทางกลของแผ่นฟิล์มเคลือบภายนอก
• ข้อ ค.: Plasticizer มีหน้าที่ลดความหนืดและเพิ่มความยืดหยุ่น การเพิ่มความหนืดไม่ใช่การแก้ปัญหา
• ข้อ ง.: การลดอุณหภูมิลมร้อนอาจทำให้เม็ดยาแห้งช้าและเกิดปัญหาเม็ดยาติดกัน (Sticking) แทน
• ข้อ จ.: การเพิ่มความเร็วรอบหม้อเคลือบจะเพิ่มแรงกระแทก ทำให้ฟิล์มที่เปราะแตกร้าวเสียหายเร็วยิ่งขึ้น</t>
        </is>
      </c>
      <c r="L235" s="186" t="n"/>
      <c r="M235" s="186" t="inlineStr">
        <is>
          <t>Product Group 6: Solid Dosage Forms</t>
        </is>
      </c>
      <c r="N235" s="186" t="inlineStr">
        <is>
          <t>6.3 Tablet Coating</t>
        </is>
      </c>
      <c r="O235" s="185" t="inlineStr">
        <is>
          <t>Product</t>
        </is>
      </c>
      <c r="P235" s="186" t="inlineStr">
        <is>
          <t>[SOURCE: ข้อสอบจริง PLE CC1 (Product) ปี 2564 ข้อ 95]</t>
        </is>
      </c>
      <c r="Q235" s="185" t="inlineStr">
        <is>
          <t>ข้อสอบจริง</t>
        </is>
      </c>
      <c r="R235" s="185" t="inlineStr">
        <is>
          <t>2564</t>
        </is>
      </c>
      <c r="S235" s="185" t="n"/>
    </row>
    <row r="236" ht="24" customHeight="1" s="49">
      <c r="A236" s="185" t="n">
        <v>234</v>
      </c>
      <c r="B236" s="186" t="n"/>
      <c r="C236" s="186" t="inlineStr">
        <is>
          <t>ข้อใดกล่าวถูกต้องเกี่ยวกับลักษณะและข้อกำหนดมาตรฐานของรูปแบบยาแคปซูล (Capsule dosage forms)</t>
        </is>
      </c>
      <c r="D236" s="186" t="n"/>
      <c r="E236" s="186" t="inlineStr">
        <is>
          <t>สามารถเตรียมแกรนูล (Granules) บรรจุในเปลือกแคปซูลแบบนิ่ม (Soft gelatin capsule) ได้</t>
        </is>
      </c>
      <c r="F236" s="186" t="inlineStr">
        <is>
          <t>เปลือกแคปซูลเบอร์ตัวเลขมาก จะมีขนาดความจุเล็กกว่าแคปซูลเบอร์ตัวเลขน้อย</t>
        </is>
      </c>
      <c r="G236" s="186" t="inlineStr">
        <is>
          <t>สารละลายที่มีน้ำเป็นตัวทำละลาย (Aqueous solution) สามารถบรรจุใน Hard gelatin capsule ได้อย่างคงตัว</t>
        </is>
      </c>
      <c r="H236" s="186" t="inlineStr">
        <is>
          <t>ยาแคปซูลไม่จำเป็นต้องมีการทดสอบการแตกตัว (Disintegration test) ตามเภสัชตำรับ</t>
        </is>
      </c>
      <c r="I236" s="186" t="inlineStr">
        <is>
          <t>เปลือกเจลาตินเหมาะสำหรับบรรจุสารสำคัญที่มีคุณสมบัติดูดความชื้นได้สูง (Deliquescent drugs)</t>
        </is>
      </c>
      <c r="J236" s="185" t="n">
        <v>4</v>
      </c>
      <c r="K236" s="186" t="inlineStr">
        <is>
          <t>✅ คำตอบที่ถูกต้อง: ข้อ ง. แคปซูลเบอร์ 000 มีขนาดใหญ่ที่สุด และเบอร์ 5 มีขนาดเล็กที่สุดสำหรับมนุษย์
🎯 ทำไมข้อนี้ถึงถูก:
ขนาดมาตรฐานของเปลือกแคปซูลเจลาตินแข็ง (Hard Gelatin Capsule Sizes) เรียงลำดับจากขนาดความจุใหญ่ที่สุดไปหาเล็กที่สุดคือ:
เบอร์ 000 (ใหญ่ที่สุด ความจุ ~1.37 mL) &gt; 00 &gt; 0 &gt; 1 &gt; 2 &gt; 3 &gt; 4 &gt; 5 (เล็กที่สุด ความจุ ~0.13 mL)
🔍 ข้ออื่นผิดเพราะอะไร:
• ข้อ ก.: ความชื้นมาตรฐานของเปลือกแคปซูลแข็งอยู่ที่ 13-16% w/w (หากสูง 30-40% เปลือกจะนิ่มยวบและเชื้อราขึ้น)
• ข้อ ข.: เป็นลำดับที่สลับกัน (เบอร์ 000 ใหญ่สุด ไม่ใช่เล็กสุด)
• ข้อ ค.: แคปซูลเจลาตินแข็งห้ามบรรจุน้ำเปล่าหรือของเหลวที่มีน้ำ เพราะน้ำจะละลายเจลาตินจนเปลือกทะลุ
• ข้อ จ.: แคปซูลทำจากโปรตีนเจลาติน (Collagen hydrolysis) ไม่ได้ทำจากขี้ผึ้ง</t>
        </is>
      </c>
      <c r="L236" s="186" t="n"/>
      <c r="M236" s="186" t="inlineStr">
        <is>
          <t>Product Group 6: Solid Dosage Forms</t>
        </is>
      </c>
      <c r="N236" s="186" t="inlineStr">
        <is>
          <t>6.3 Tablet Coating</t>
        </is>
      </c>
      <c r="O236" s="185" t="inlineStr">
        <is>
          <t>Product</t>
        </is>
      </c>
      <c r="P236" s="186" t="inlineStr">
        <is>
          <t>[SOURCE: ข้อสอบจริง PLE CC1 (Product) ปี 2559 ข้อ 54]</t>
        </is>
      </c>
      <c r="Q236" s="185" t="inlineStr">
        <is>
          <t>ข้อสอบจริง</t>
        </is>
      </c>
      <c r="R236" s="185" t="inlineStr">
        <is>
          <t>2559</t>
        </is>
      </c>
      <c r="S236" s="185" t="n"/>
    </row>
    <row r="237" ht="24" customHeight="1" s="49">
      <c r="A237" s="185" t="n">
        <v>235</v>
      </c>
      <c r="B237" s="186" t="n"/>
      <c r="C237" s="186" t="inlineStr">
        <is>
          <t>ข้อใดจับคู่สารประกอบและหน้าที่ในสูตรตำรับน้ำยาเคลือบฟิล์มยาเม็ด (Film-coating formulation) ของ Ferrous sulfate ได้อย่างถูกต้อง</t>
        </is>
      </c>
      <c r="D237" s="186" t="n"/>
      <c r="E237" s="186" t="inlineStr">
        <is>
          <t>Talcum ทำหน้าที่เป็น Film-forming polymer</t>
        </is>
      </c>
      <c r="F237" s="186" t="inlineStr">
        <is>
          <t>Ethyl alcohol ทำหน้าที่เป็น Antioxidant</t>
        </is>
      </c>
      <c r="G237" s="186" t="inlineStr">
        <is>
          <t>Propylene glycol ทำหน้าที่เป็น Plasticizer</t>
        </is>
      </c>
      <c r="H237" s="186" t="inlineStr">
        <is>
          <t>Titanium dioxide ทำหน้าที่เป็น Film-forming polymer</t>
        </is>
      </c>
      <c r="I237" s="186" t="inlineStr">
        <is>
          <t>Hydroxypropyl methylcellulose ทำหน้าที่เป็น Opacifier</t>
        </is>
      </c>
      <c r="J237" s="185" t="n">
        <v>3</v>
      </c>
      <c r="K237" s="186" t="inlineStr">
        <is>
          <t>✅ คำตอบที่ถูกต้อง: ข้อ ค. Propylene glycol ทำหน้าที่เป็น Plasticizer
🎯 ทำไมข้อนี้ถึงถูก:
Propylene glycol ทำหน้าที่เป็น Plasticizer (สารเพิ่มความยืดหยุ่น) แทรกตัวระหว่างสายโพลีเมอร์ ลด Glass transition temperature (Tg) ทำให้แผ่นฟิล์มเคลือบมีความยืดหยุ่น ไม่เปราะแตกหักง่ายระหว่างการเคลือบและการบรรจุ
🔍 ข้ออื่นผิดเพราะอะไร:
• ข้อ ก.: ผิด Talcum ทำหน้าที่เป็น Glidant / Anti-tack agent ป้องกันเม็ดยาติดกันระหว่างเคลือบ
• ข้อ ข.: ผิด Ethyl alcohol ทำหน้าที่เป็นตัวทำละลาย (Solvent/Vehicle) ในการละลายสารเคลือบ
• ข้อ ง.: ผิด Titanium dioxide ทำหน้าที่เป็นสารทึบแสงและสารให้สีขาว (Opacifier / Pigment)
• ข้อ จ.: ผิด Hydroxypropyl methylcellulose (HPMC) ทำหน้าที่เป็นสารก่อฟิล์มหลัก (Film-forming polymer)</t>
        </is>
      </c>
      <c r="L237" s="186" t="n"/>
      <c r="M237" s="186" t="inlineStr">
        <is>
          <t>Product Group 6: Solid Dosage Forms</t>
        </is>
      </c>
      <c r="N237" s="186" t="inlineStr">
        <is>
          <t>6.3 Tablet Coating</t>
        </is>
      </c>
      <c r="O237" s="185" t="inlineStr">
        <is>
          <t>Product</t>
        </is>
      </c>
      <c r="P237" s="186" t="inlineStr">
        <is>
          <t>[SOURCE: ข้อสอบจริง PLE CC1 (Product) ปี 2564 ข้อ 112]</t>
        </is>
      </c>
      <c r="Q237" s="185" t="inlineStr">
        <is>
          <t>ข้อสอบจริง</t>
        </is>
      </c>
      <c r="R237" s="185" t="inlineStr">
        <is>
          <t>2564</t>
        </is>
      </c>
      <c r="S237" s="185" t="n"/>
    </row>
    <row r="238" ht="24" customHeight="1" s="49">
      <c r="A238" s="185" t="n">
        <v>236</v>
      </c>
      <c r="B238" s="186" t="inlineStr">
        <is>
          <t>สูตรตำรับยาแคปซูลนิ่ม Isotretinoin 20 mg สำหรับรักษาภาวะสิวรุนแรง ประกอบด้วย:
Isotretinoin 20 mg
Hydrogenated vegetable oil
Soybean oil
Yellow wax
เปลือกแคปซูลประกอบด้วย Gelatin, Glycerin, Titanium dioxide และ Edible black ink</t>
        </is>
      </c>
      <c r="C238" s="186" t="inlineStr">
        <is>
          <t>สูตรตำรับข้างต้นเป็นรูปแบบเภสัชภัณฑ์ (Dosage form) ชนิดใด</t>
        </is>
      </c>
      <c r="D238" s="186" t="n"/>
      <c r="E238" s="186" t="inlineStr">
        <is>
          <t>Hard gelatin capsule</t>
        </is>
      </c>
      <c r="F238" s="186" t="inlineStr">
        <is>
          <t>Soft gelatin capsule</t>
        </is>
      </c>
      <c r="G238" s="186" t="inlineStr">
        <is>
          <t>Enteric-coated capsule</t>
        </is>
      </c>
      <c r="H238" s="186" t="inlineStr">
        <is>
          <t>O/W Vanishing cream</t>
        </is>
      </c>
      <c r="I238" s="186" t="inlineStr">
        <is>
          <t>Hydrocarbon ointment</t>
        </is>
      </c>
      <c r="J238" s="185" t="n">
        <v>2</v>
      </c>
      <c r="K238" s="186" t="inlineStr">
        <is>
          <t>✅ คำตอบที่ถูกต้อง: ข้อ ข. Soft gelatin capsule
🎯 ทำไมข้อนี้ถึงถูก:
สูตรตำรับนี้ประกอบด้วยของเหลวไขมัน (Soybean oil, Hydrogenated vegetable oil, Yellow wax) ที่เป็นตัวทำละลายยา และเปลือกแคปซูลประกอบด้วย Gelatin ร่วมกับ Glycerin ซึ่งทำหน้าที่เป็น Plasticizer ปริมาณสูงเพื่อสร้างความยืดหยุ่น จึงเป็นลักษณะเฉพาะของ Soft gelatin capsule สำหรับบรรจุตัวยาที่ไม่ละลายน้ำในรูปสารละลายน้ำมัน
🔍 ข้ออื่นผิดเพราะอะไร:
• ข้อ ก.: ผิด Hard gelatin capsule ประกอบด้วยเปลือกแข็งสองชิ้นสวมกันและมี Plasticizer ต่ำ นิยมบรรจุผงแห้งหรือแกรนูล
• ข้อ ค.: ผิด Enteric-coated capsule ต้องมีโพลีเมอร์ทนกรดเคลือบผิว เช่น Cellulose acetate phthalate หรือ Eudragit L
• ข้อ ง.: ผิด Vanishing cream ต้องมีโครงสร้างของอิมัลชันชนิด O/W ที่มีน้ำเป็นวัฏภาคต่อเนื่อง
• ข้อ จ.: ผิด Hydrocarbon ointment เป็นยาขี้ผึ้งกึ่งแข็งที่มี White petrolatum หรือ Paraffin เป็นเบสหลัก</t>
        </is>
      </c>
      <c r="L238" s="186" t="n"/>
      <c r="M238" s="186" t="inlineStr">
        <is>
          <t>Product Group 6: Solid Dosage Forms</t>
        </is>
      </c>
      <c r="N238" s="186" t="inlineStr">
        <is>
          <t>6.4 Hard &amp; Soft Gelatin Capsules</t>
        </is>
      </c>
      <c r="O238" s="185" t="inlineStr">
        <is>
          <t>Product</t>
        </is>
      </c>
      <c r="P238" s="186" t="inlineStr">
        <is>
          <t>[SOURCE: ข้อสอบจริง PLE CC1 (Product) ปี 2564 ข้อ 123]</t>
        </is>
      </c>
      <c r="Q238" s="185" t="inlineStr">
        <is>
          <t>ข้อสอบจริง</t>
        </is>
      </c>
      <c r="R238" s="185" t="inlineStr">
        <is>
          <t>2564</t>
        </is>
      </c>
      <c r="S238" s="185" t="inlineStr">
        <is>
          <t>CASE_MOCK_ISOTRETINOIN_02</t>
        </is>
      </c>
    </row>
    <row r="239" ht="24" customHeight="1" s="49">
      <c r="A239" s="185" t="n">
        <v>237</v>
      </c>
      <c r="B239" s="186" t="inlineStr">
        <is>
          <t>สูตรตำรับยาแคปซูลนิ่ม Isotretinoin 20 mg สำหรับรักษาภาวะสิวรุนแรง ประกอบด้วย:
Isotretinoin 20 mg
Hydrogenated vegetable oil
Soybean oil
Yellow wax
เปลือกแคปซูลประกอบด้วย Gelatin, Glycerin, Titanium dioxide และ Edible black ink</t>
        </is>
      </c>
      <c r="C239" s="186" t="inlineStr">
        <is>
          <t>จากสูตรตำรับยาแคปซูลนิ่ม Isotretinoin ข้างต้น Soybean oil (น้ำมันถั่วเหลือง) ทำหน้าที่หลักในข้อใดของตำรับ</t>
        </is>
      </c>
      <c r="D239" s="186" t="n"/>
      <c r="E239" s="186" t="inlineStr">
        <is>
          <t>Filling material / Liquid vehicle (สารพาเหลวสำหรับละลายและบรรจุตัวยา)</t>
        </is>
      </c>
      <c r="F239" s="186" t="inlineStr">
        <is>
          <t>Plasticizer (สารเพิ่มความยืดหยุ่นของเปลือกแคปซูล)</t>
        </is>
      </c>
      <c r="G239" s="186" t="inlineStr">
        <is>
          <t>Stabilizer (สารเพิ่มความคงตัว)</t>
        </is>
      </c>
      <c r="H239" s="186" t="inlineStr">
        <is>
          <t>Stiffening agent (สารเพิ่มความคงรูป)</t>
        </is>
      </c>
      <c r="I239" s="186" t="inlineStr">
        <is>
          <t>Film former (สารก่อฟิล์ม)</t>
        </is>
      </c>
      <c r="J239" s="185" t="n">
        <v>1</v>
      </c>
      <c r="K239" s="186" t="inlineStr">
        <is>
          <t>✅ คำตอบที่ถูกต้อง: ข้อ ก. Filling material / Liquid vehicle (สารพาเหลวสำหรับละลายและบรรจุตัวยา)
🎯 ทำไมข้อนี้ถึงถูก:
Soybean oil เป็นน้ำมันพืชธรรมชาติที่ทำหน้าที่เป็น Liquid vehicle หรือ Filling material ในไส้แคปซูลนิ่ม เพื่อช่วยละลายหรือกระจายตัวยาสำคัญ Isotretinoin ซึ่งเป็นสารที่ไม่ละลายน้ำและมีความชอบไขมันสูง (Lipophilic drug)
🔍 ข้ออื่นผิดเพราะอะไร:
• ข้อ ข.: ผิด Glycerin และ Sorbitol ทำหน้าที่เป็น Plasticizer ในเปลือกเจลาติน
• ข้อ ค.: ผิด Stabilizer มักเป็น Antioxidant เช่น BHT หรือ Tocopherol
• ข้อ ง.: ผิด Yellow wax หรือ Hydrogenated vegetable oil ทำหน้าที่เป็น Stiffening agent ในไส้ยา
• ข้อ จ.: ผิด Gelatin ทำหน้าที่เป็น Film former ของเปลือกแคปซูล</t>
        </is>
      </c>
      <c r="L239" s="186" t="n"/>
      <c r="M239" s="186" t="inlineStr">
        <is>
          <t>Product Group 6: Solid Dosage Forms</t>
        </is>
      </c>
      <c r="N239" s="186" t="inlineStr">
        <is>
          <t>6.4 Hard &amp; Soft Gelatin Capsules</t>
        </is>
      </c>
      <c r="O239" s="185" t="inlineStr">
        <is>
          <t>Product</t>
        </is>
      </c>
      <c r="P239" s="186" t="inlineStr">
        <is>
          <t>[SOURCE: ข้อสอบจริง PLE CC1 (Product) ปี 2564 ข้อ 124]</t>
        </is>
      </c>
      <c r="Q239" s="185" t="inlineStr">
        <is>
          <t>ข้อสอบจริง</t>
        </is>
      </c>
      <c r="R239" s="185" t="inlineStr">
        <is>
          <t>2564</t>
        </is>
      </c>
      <c r="S239" s="185" t="inlineStr">
        <is>
          <t>CASE_MOCK_ISOTRETINOIN_02</t>
        </is>
      </c>
    </row>
    <row r="240" ht="24" customHeight="1" s="49">
      <c r="A240" s="185" t="n">
        <v>238</v>
      </c>
      <c r="B240" s="186" t="n"/>
      <c r="C240" s="186" t="inlineStr">
        <is>
          <t>ตัวยาสำคัญ Donepezil 5 mg มีคุณสมบัติการไหลที่ดี (Good powder flowability) มีความคงตัวดีในสภาวะกรด แต่เกิดปฏิกิริยาไฮโดรไลซิส (Hydrolysis) สลายตัวได้ง่ายในสารละลายสภาวะด่างและเป็นกลาง ควรเลือกกระบวนการผลิตยาเม็ดด้วยวิธีใดจึงจะเหมาะสมที่สุด</t>
        </is>
      </c>
      <c r="D240" s="186" t="n"/>
      <c r="E240" s="186" t="inlineStr">
        <is>
          <t>Dry granulation (การแกรนูลแบบแห้ง)</t>
        </is>
      </c>
      <c r="F240" s="186" t="inlineStr">
        <is>
          <t>Wet granulation โดยใช้ Starch paste เป็น Binder</t>
        </is>
      </c>
      <c r="G240" s="186" t="inlineStr">
        <is>
          <t>Direct compression (การตอกตรง)</t>
        </is>
      </c>
      <c r="H240" s="186" t="inlineStr">
        <is>
          <t>Wet granulation ด้วยสารละลายแอลกอฮอล์</t>
        </is>
      </c>
      <c r="I240" s="186" t="inlineStr">
        <is>
          <t>Fluidized bed wet granulation</t>
        </is>
      </c>
      <c r="J240" s="185" t="n">
        <v>3</v>
      </c>
      <c r="K240" s="186" t="inlineStr">
        <is>
          <t>✅ คำตอบที่ถูกต้อง: ข้อ ค. Direct compression (การตอกตรง)
🎯 ทำไมข้อนี้ถึงถูก:
ตัวยามีคุณสมบัติผงไหลได้ดีอยู่แล้ว (Good flowability) และมีความไวต่อการสลายตัวด้วยน้ำและความชื้น (Hydrolysis-sensitive) กระบวนการตอกตรง (Direct compression) จึงเหมาะสมที่สุดเนื่องจากเป็นกระบวนการที่ไม่ต้องใช้น้ำ ความร้อน หรือขั้นตอนการทำให้แห้ง จึงลดความเสี่ยงจากการเสื่อมสลายของยาได้ดีที่สุด
🔍 ข้ออื่นผิดเพราะอะไร:
• ข้อ ก.: ผิด Dry granulation (Roller compaction/Slugging) ใช้ในกรณีที่ผงยาไหลไม่ดีและรับแรงอัดไม่ได้ แต่ตัวยานี้มี flowability ที่ดีอยู่แล้วจึงไม่จำเป็นต้องเพิ่มขั้นตอน
• ข้อ ข.: ผิด Wet granulation มีการใช้น้ำและความร้อนในการอบแห้ง ซึ่งจะเร่งปฏิกิริยา Hydrolysis ทำให้ยาเสื่อมสภาพ
• ข้อ ง.: ผิด สารละลายแอลกอฮอล์ยังคงมีความชื้นและขั้นตอนการเปียกที่อาจทำลายตัวยาและมีต้นทุนการผลิตสูงกว่าการตอกตรง
• ข้อ จ.: ผิด Fluidized bed wet granulation เกี่ยวข้องกับของเหลวและการพ่นละอองน้ำซึ่งไม่เหมาะกับยาที่ไวต่อไฮโดรไลซิส</t>
        </is>
      </c>
      <c r="L240" s="186" t="n"/>
      <c r="M240" s="186" t="inlineStr">
        <is>
          <t>Product Group 6: Solid Dosage Forms</t>
        </is>
      </c>
      <c r="N240" s="186" t="inlineStr">
        <is>
          <t>6.1 Tablet Manufacturing</t>
        </is>
      </c>
      <c r="O240" s="185" t="inlineStr">
        <is>
          <t>Product</t>
        </is>
      </c>
      <c r="P240" s="186" t="inlineStr">
        <is>
          <t>[SOURCE: ข้อสอบจริง PLE CC1 (Product) ปี 2564 ข้อ 131]</t>
        </is>
      </c>
      <c r="Q240" s="185" t="inlineStr">
        <is>
          <t>ข้อสอบจริง</t>
        </is>
      </c>
      <c r="R240" s="185" t="inlineStr">
        <is>
          <t>2564</t>
        </is>
      </c>
      <c r="S240" s="185" t="n"/>
    </row>
    <row r="241" ht="24" customHeight="1" s="49">
      <c r="A241" s="185" t="n">
        <v>239</v>
      </c>
      <c r="B241" s="186" t="n"/>
      <c r="C241" s="186" t="inlineStr">
        <is>
          <t>ตัวยาสำคัญ B มีคุณสมบัติการละลายน้ำต่ำมาก (Poorly water-soluble drug) หากต้องการพัฒนาสูตรตำรับยาแคปซูลชนิดแข็ง ควรเลือกใช้สารเจือจางหรือสารเพิ่มปริมาณ (Diluent) ชนิดใดที่มีคุณสมบัติไม่ดูดความชื้นและช่วยส่งเสริมการไหลของผงยาได้ดี</t>
        </is>
      </c>
      <c r="D241" s="186" t="n"/>
      <c r="E241" s="186" t="inlineStr">
        <is>
          <t>Corn starch</t>
        </is>
      </c>
      <c r="F241" s="186" t="inlineStr">
        <is>
          <t>Lactose monohydrate</t>
        </is>
      </c>
      <c r="G241" s="186" t="inlineStr">
        <is>
          <t>Dibasic calcium phosphate</t>
        </is>
      </c>
      <c r="H241" s="186" t="inlineStr">
        <is>
          <t>Microcrystalline cellulose (MCC)</t>
        </is>
      </c>
      <c r="I241" s="186" t="inlineStr">
        <is>
          <t>Calcium sulphate</t>
        </is>
      </c>
      <c r="J241" s="185" t="n">
        <v>3</v>
      </c>
      <c r="K241" s="186" t="inlineStr">
        <is>
          <t>✅ คำตอบที่ถูกต้อง: ข้อ ค. Dibasic calcium phosphate
🎯 ทำไมข้อนี้ถึงถูก:
Dibasic calcium phosphate เป็นสารเติมเต็มชนิดไม่ละลายน้ำที่มีคุณสมบัติไม่ดูดความชื้น (Non-hygroscopic) และมีอนุภาคกลมช่วยเพิ่มการไหลตัว (Flowability) ของผงยาได้ดีเยี่ยม จึงเหมาะสำหรับใช้เป็น Diluent ในยาแคปซูลแข็งร่วมกับตัวยาที่ไม่ชอบน้ำ
🔍 ข้ออื่นผิดเพราะอะไร:
• ข้อ ก.: ผิด Starch มีความชื้นภายในประมาณ 10-14% และดูดความชื้นได้ง่าย อาจทำให้ผงยาจับกันเป็นก้อน
• ข้อ ข.: ผิด Lactose เป็นน้ำตาลที่ละลายน้ำได้ดีและอาจเกิด Maillard reaction กับยาที่มีหมู่ Primary amine
• ข้อ ง.: ผิด MCC ดูดซับความชื้นได้ดีและมีคุณสมบัติยุบตัวอัดแน่น นิยมใช้ในยาเม็ดตอกตรงมากกว่ายาแคปซูลทั่วไป
• ข้อ จ.: ผิด Calcium sulphate มีความสามารถในการช่วยไหลและสมบัติเชิงกลด้อยกว่า Dibasic calcium phosphate</t>
        </is>
      </c>
      <c r="L241" s="186" t="n"/>
      <c r="M241" s="186" t="inlineStr">
        <is>
          <t>Product Group 6: Solid Dosage Forms</t>
        </is>
      </c>
      <c r="N241" s="186" t="inlineStr">
        <is>
          <t>6.4 Hard &amp; Soft Gelatin Capsules</t>
        </is>
      </c>
      <c r="O241" s="185" t="inlineStr">
        <is>
          <t>Product</t>
        </is>
      </c>
      <c r="P241" s="186" t="inlineStr">
        <is>
          <t>[SOURCE: ข้อสอบจริง PLE CC1 (Product) ปี 2564 ข้อ 134]</t>
        </is>
      </c>
      <c r="Q241" s="185" t="inlineStr">
        <is>
          <t>ข้อสอบจริง</t>
        </is>
      </c>
      <c r="R241" s="185" t="inlineStr">
        <is>
          <t>2564</t>
        </is>
      </c>
      <c r="S241" s="185" t="n"/>
    </row>
    <row r="242" ht="24" customHeight="1" s="49">
      <c r="A242" s="185" t="n">
        <v>240</v>
      </c>
      <c r="B242" s="186" t="n"/>
      <c r="C242" s="186" t="inlineStr">
        <is>
          <t>ในสูตรตำรับยาแคปซูล Cloxacillin sodium ขนาด 500 mg ซึ่งประกอบด้วย: Cloxacillin sodium, Starch, Colloidal silicon dioxide, Magnesium stearate, Sodium lauryl sulfate (SLS), Lactose สารใดในสูตรตำรับทำหน้าที่เป็นสารช่วยแตกตัว (Disintegrant)</t>
        </is>
      </c>
      <c r="D242" s="186" t="n"/>
      <c r="E242" s="186" t="inlineStr">
        <is>
          <t>Starch (แป้งข้าวโพด)</t>
        </is>
      </c>
      <c r="F242" s="186" t="inlineStr">
        <is>
          <t>Lactose</t>
        </is>
      </c>
      <c r="G242" s="186" t="inlineStr">
        <is>
          <t>Magnesium stearate</t>
        </is>
      </c>
      <c r="H242" s="186" t="inlineStr">
        <is>
          <t>Colloidal silicon dioxide (Aerosil)</t>
        </is>
      </c>
      <c r="I242" s="186" t="inlineStr">
        <is>
          <t>Sodium lauryl sulfate (SLS)</t>
        </is>
      </c>
      <c r="J242" s="185" t="n">
        <v>1</v>
      </c>
      <c r="K242" s="186" t="inlineStr">
        <is>
          <t>✅ คำตอบที่ถูกต้อง: ข้อ ก. Starch (แป้งข้าวโพด)
🎯 ทำไมข้อนี้ถึงถูก:
Starch (แป้ง) ทำหน้าที่เป็นสารช่วยแตกตัว (Disintegrant) โดยดูดซับน้ำเข้าสู่โครงสร้างผ่านแรงคาปิลลารี (Capillary action / Wicking) และพองตัว ทำให้มวลยาในแคปซูลแตกกระจายตัวออกอย่างรวดเร็ว
🔍 ข้ออื่นผิดเพราะอะไร:
• ข้อ ข.: ผิด Lactose ทำหน้าที่เป็นสารเพิ่มปริมาณ (Diluent/Filler)
• ข้อ ค.: ผิด Magnesium stearate ทำหน้าที่เป็นสารหล่อลื่น (Lubricant) ป้องกันผงยาติดเครื่องตอก
• ข้อ ง.: ผิด Colloidal silicon dioxide ทำหน้าที่เป็น Glidant ปรับปรุงการไหลของผงยา
• ข้อ จ.: ผิด SLS ทำหน้าที่เป็นสารลดแรงตึงผิวและสารช่วยเปียก (Wetting agent)</t>
        </is>
      </c>
      <c r="L242" s="186" t="n"/>
      <c r="M242" s="186" t="inlineStr">
        <is>
          <t>Product Group 6: Solid Dosage Forms</t>
        </is>
      </c>
      <c r="N242" s="186" t="inlineStr">
        <is>
          <t>6.4 Hard &amp; Soft Gelatin Capsules</t>
        </is>
      </c>
      <c r="O242" s="185" t="inlineStr">
        <is>
          <t>Product</t>
        </is>
      </c>
      <c r="P242" s="186" t="inlineStr">
        <is>
          <t>[SOURCE: ข้อสอบจริง PLE CC1 (Product) ปี 2564 ข้อ 136]</t>
        </is>
      </c>
      <c r="Q242" s="185" t="inlineStr">
        <is>
          <t>ข้อสอบจริง</t>
        </is>
      </c>
      <c r="R242" s="185" t="inlineStr">
        <is>
          <t>2564</t>
        </is>
      </c>
      <c r="S242" s="185" t="n"/>
    </row>
    <row r="243" ht="24" customHeight="1" s="49">
      <c r="A243" s="185" t="n">
        <v>241</v>
      </c>
      <c r="B243" s="186" t="n"/>
      <c r="C243" s="186" t="inlineStr">
        <is>
          <t>สารช่วยทางเภสัชกรรม Sodium starch glycolate (Primojel / Explotab) ที่เติมลงในสูตรตำรับยาเม็ด ทำหน้าที่หลักในข้อใด</t>
        </is>
      </c>
      <c r="D243" s="186" t="n"/>
      <c r="E243" s="186" t="inlineStr">
        <is>
          <t>Diluent (สารเพิ่มปริมาณ)</t>
        </is>
      </c>
      <c r="F243" s="186" t="inlineStr">
        <is>
          <t>Glidant (สารช่วยการไหล)</t>
        </is>
      </c>
      <c r="G243" s="186" t="inlineStr">
        <is>
          <t>Superdisintegrant (สารช่วยแตกตัวประสิทธิภาพสูง)</t>
        </is>
      </c>
      <c r="H243" s="186" t="inlineStr">
        <is>
          <t>Binder (สารยึดเกาะ)</t>
        </is>
      </c>
      <c r="I243" s="186" t="inlineStr">
        <is>
          <t>Lubricant (สารหล่อลื่น)</t>
        </is>
      </c>
      <c r="J243" s="185" t="n">
        <v>3</v>
      </c>
      <c r="K243" s="186" t="inlineStr">
        <is>
          <t>✅ คำตอบที่ถูกต้อง: ข้อ ค. Superdisintegrant (สารช่วยแตกตัวประสิทธิภาพสูง)
🎯 ทำไมข้อนี้ถึงถูก:
Sodium starch glycolate (SSG) เป็นสารช่วยแตกตัวประสิทธิภาพสูง (Superdisintegrant) โดยเมื่อสัมผัสน้ำจะดูดน้ำและพองตัวอย่างรวดเร็วได้หลายร้อยเท่าของปริมาตรเดิม ทำให้เกิดแรงดันภายในเม็ดยาสูง เม็ดยาจึงแตกตัวกระจายตัวอย่างรวดเร็วภายในเวลาไม่กี่นาที
🔍 ข้ออื่นผิดเพราะอะไร:
• ข้อ ก.: ผิด Diluent ได้แก่ Lactose, Microcrystalline cellulose, Mannitol
• ข้อ ข.: ผิด Glidant ได้แก่ Colloidal silicon dioxide (Aerosil), Talcum
• ข้อ ง.: ผิด Binder ได้แก่ PVP (Povidone), Pre-gelatinized starch, HPMC
• ข้อ จ.: ผิด Lubricant ได้แก่ Magnesium stearate, Stearic acid</t>
        </is>
      </c>
      <c r="L243" s="186" t="n"/>
      <c r="M243" s="186" t="inlineStr">
        <is>
          <t>Product Group 6: Solid Dosage Forms</t>
        </is>
      </c>
      <c r="N243" s="186" t="inlineStr">
        <is>
          <t>6.1 Tablet Manufacturing</t>
        </is>
      </c>
      <c r="O243" s="185" t="inlineStr">
        <is>
          <t>Product</t>
        </is>
      </c>
      <c r="P243" s="186" t="inlineStr">
        <is>
          <t>[SOURCE: ข้อสอบจริง PLE CC1 (Product) ปี 2564 ข้อ 144]</t>
        </is>
      </c>
      <c r="Q243" s="185" t="inlineStr">
        <is>
          <t>ข้อสอบจริง</t>
        </is>
      </c>
      <c r="R243" s="185" t="inlineStr">
        <is>
          <t>2564</t>
        </is>
      </c>
      <c r="S243" s="185" t="n"/>
    </row>
    <row r="244" ht="24" customHeight="1" s="49">
      <c r="A244" s="185" t="n">
        <v>242</v>
      </c>
      <c r="B244" s="186" t="n"/>
      <c r="C244" s="186" t="inlineStr">
        <is>
          <t>หากต้องการเคลือบเพลเลต (Pellets) เพื่อให้มีคุณสมบัติทนกรดในกระเพาะอาหารและไปละลายปลดปล่อยยาในลำไส้เล็ก (Enteric-coated pellets) ควรเลือกใช้โพลีเมอร์ชนิดใด</t>
        </is>
      </c>
      <c r="D244" s="186" t="n"/>
      <c r="E244" s="186" t="inlineStr">
        <is>
          <t>Shellac ชนิดไม่ปรับสภาพ</t>
        </is>
      </c>
      <c r="F244" s="186" t="inlineStr">
        <is>
          <t>Hypromellose (HPMC)</t>
        </is>
      </c>
      <c r="G244" s="186" t="inlineStr">
        <is>
          <t>Polyvinyl alcohol (PVA)</t>
        </is>
      </c>
      <c r="H244" s="186" t="inlineStr">
        <is>
          <t>Carboxymethyl cellulose (CMC)</t>
        </is>
      </c>
      <c r="I244" s="186" t="inlineStr">
        <is>
          <t>Polyvinyl acetate phthalate (PVAP)</t>
        </is>
      </c>
      <c r="J244" s="185" t="n">
        <v>5</v>
      </c>
      <c r="K244" s="186" t="inlineStr">
        <is>
          <t>✅ คำตอบที่ถูกต้อง: ข้อ จ. Polyvinyl acetate phthalate (PVAP)
🎯 ทำไมข้อนี้ถึงถูก:
Polyvinyl acetate phthalate (PVAP) เป็น Enteric polymer ที่มีหมู่ Phthalate ซึ่งไม่แตกตัวในสภาวะกรดของกระเพาะอาหาร (pH ต่ำ) แต่จะเกิดการแตกตัวของหมู่คาร์บอกซิลิกและละลายได้ดีเมื่อเข้าสู่สภาวะความเป็นกรดต่ำถึงด่างอ่อนของลำไส้เล็ก (pH มากกว่าหรือเท่ากับ 5.0)
🔍 ข้ออื่นผิดเพราะอะไร:
• ข้อ ก.: ผิด Shellac เป็นสารธรรมชาติที่มีปัญหาเรื่องความคงตัว การละลายแปรปรวน และอายุการเก็บรักษาสั้น ปัจจุบันไม่นิยมใช้เป็นมาตรฐาน
• ข้อ ข.: ผิด HPMC เป็นโพลีเมอร์ที่ละลายน้ำได้ในทุกช่วง pH ใช้สำหรับเคลือบฟิล์มทั่วไป (Immediate release film coating)
• ข้อ ค.: ผิด Polyvinyl alcohol (PVA) ละลายน้ำได้ดี ใช้เคลือบฟิล์มป้องกันความชื้นทั่วไป
• ข้อ ง.: ผิด Carboxymethyl cellulose (CMC) ละลายน้ำและพองตัวได้ดี ใช้เป็น Binder หรือ Thickener</t>
        </is>
      </c>
      <c r="L244" s="186" t="n"/>
      <c r="M244" s="186" t="inlineStr">
        <is>
          <t>Product Group 6: Solid Dosage Forms</t>
        </is>
      </c>
      <c r="N244" s="186" t="inlineStr">
        <is>
          <t>6.3 Tablet Coating</t>
        </is>
      </c>
      <c r="O244" s="185" t="inlineStr">
        <is>
          <t>Product</t>
        </is>
      </c>
      <c r="P244" s="186" t="inlineStr">
        <is>
          <t>[SOURCE: ข้อสอบจริง PLE CC1 (Product) ปี 2564 ข้อ 153]</t>
        </is>
      </c>
      <c r="Q244" s="185" t="inlineStr">
        <is>
          <t>ข้อสอบจริง</t>
        </is>
      </c>
      <c r="R244" s="185" t="inlineStr">
        <is>
          <t>2564</t>
        </is>
      </c>
      <c r="S244" s="185" t="n"/>
    </row>
    <row r="245" ht="24" customHeight="1" s="49">
      <c r="A245" s="185" t="n">
        <v>243</v>
      </c>
      <c r="B245" s="186" t="n"/>
      <c r="C245" s="186" t="inlineStr">
        <is>
          <t>ตามข้อกำหนดเภสัชตำรับ USP ใน Monograph ของยาแคปซูล Celecoxib 200 mg (Celecoxib Capsules) ข้อใดต่อไปนี้เป็นการทดสอบที่ได้รับการยกเว้นหรือไม่จำเป็นต้องทำการทดสอบในผลิตภัณฑ์สำเร็จรูป</t>
        </is>
      </c>
      <c r="D245" s="186" t="n"/>
      <c r="E245" s="186" t="inlineStr">
        <is>
          <t>Particle size distribution</t>
        </is>
      </c>
      <c r="F245" s="186" t="inlineStr">
        <is>
          <t>Dissolution test</t>
        </is>
      </c>
      <c r="G245" s="186" t="inlineStr">
        <is>
          <t>Disintegration test</t>
        </is>
      </c>
      <c r="H245" s="186" t="inlineStr">
        <is>
          <t>Weight variation test</t>
        </is>
      </c>
      <c r="I245" s="186" t="inlineStr">
        <is>
          <t>Assay</t>
        </is>
      </c>
      <c r="J245" s="185" t="n">
        <v>3</v>
      </c>
      <c r="K245" s="186" t="inlineStr">
        <is>
          <t>✅ คำตอบที่ถูกต้อง: ข้อ ค. Disintegration test
🎯 ทำไมข้อนี้ถึงถูก:
ตามหลักเกณฑ์ทั่วไปของเภสัชตำรับ USP และ BP เมื่อผลิตภัณฑ์ยาในรูปแบบของแข็งชนิดรับประทานมีการกำหนดหัวข้อการทดสอบการละลายของตัวยา (Dissolution test) ใน Monograph แล้ว จะได้รับการยกเว้นไม่ต้องทดสอบเวลาการแตกกระจายตัว (Disintegration test) เนื่องจาก Dissolution เป็นการประเมินอัตราการปลดปล่อยตัวยาที่ครอบคลุมขั้นตอนการแตกตัวและการละลายไว้แล้ว
🔍 ข้ออื่นผิดเพราะอะไร:
• ข้อ ก.: Particle size distribution แม้เป็นข้อกำหนดของวัตถุดิบ แต่มีผลสำคัญต่ออัตราการละลายของตัวยากลุ่ม BCS Class II อย่าง Celecoxib
• ข้อ ข.: Dissolution test เป็นข้อกำหนดบังคับหลักที่ต้องทดสอบสำหรับแคปซูล Celecoxib เพื่อยืนยันคุณภาพชีวเภสัชศาสตร์
• ข้อ ง.: Weight variation test เป็นข้อกำหนดบังคับในหัวข้อ Uniformity of Dosage Units สำหรับแคปซูลที่มีขนาดยามากกว่า 25 mg และคิดเป็นมากกว่า 25% ของน้ำหนักแคปซูล
• ข้อ จ.: Assay เป็นหัวข้อบังคับสากล (Universal test) ที่ต้องตรวจหาปริมาณตัวยาสำคัญในทุกผลิตภัณฑ์ยาสำเร็จรูป</t>
        </is>
      </c>
      <c r="L245" s="186" t="n"/>
      <c r="M245" s="186" t="inlineStr">
        <is>
          <t>Product Group 6: Solid Dosage Forms</t>
        </is>
      </c>
      <c r="N245" s="186" t="inlineStr">
        <is>
          <t>6.4 Hard &amp; Soft Gelatin Capsules</t>
        </is>
      </c>
      <c r="O245" s="185" t="inlineStr">
        <is>
          <t>Product</t>
        </is>
      </c>
      <c r="P245" s="186" t="inlineStr">
        <is>
          <t>[SOURCE: ข้อสอบจริง PLE CC1 (Product) ปี 2563 Day 1 ข้อ 4]</t>
        </is>
      </c>
      <c r="Q245" s="185" t="inlineStr">
        <is>
          <t>ข้อสอบจริง</t>
        </is>
      </c>
      <c r="R245" s="185" t="inlineStr">
        <is>
          <t>2563</t>
        </is>
      </c>
      <c r="S245" s="185" t="n"/>
    </row>
    <row r="246" ht="24" customHeight="1" s="49">
      <c r="A246" s="185" t="n">
        <v>244</v>
      </c>
      <c r="B246" s="186" t="n"/>
      <c r="C246" s="186" t="inlineStr">
        <is>
          <t>ในการผลิตยาเม็ดเคลือบฟิล์ม Metformin Hydrochloride พบปัญหาฟิล์มแตกร้าวบนผิวเม็ดยา (Film cracking) ข้อบกพร่องดังกล่าวมีสาเหตุหลักมาจากข้อใด</t>
        </is>
      </c>
      <c r="D246" s="186" t="n"/>
      <c r="E246" s="186" t="inlineStr">
        <is>
          <t>การเติมสารช่วยเพิ่มความยืดหยุ่น (Plasticizer) ในปริมาณน้อยเกินไป</t>
        </is>
      </c>
      <c r="F246" s="186" t="inlineStr">
        <is>
          <t>อุณหภูมิของลมร้อนในหม้อเคลือบต่ำเกินไป</t>
        </is>
      </c>
      <c r="G246" s="186" t="inlineStr">
        <is>
          <t>ความเร็วรอบในการหมุนของหม้อเคลือบเร็วเกินไป</t>
        </is>
      </c>
      <c r="H246" s="186" t="inlineStr">
        <is>
          <t>อัตราการพ่นสารละลายเคลือบฟิล์มช้าเกินไป</t>
        </is>
      </c>
      <c r="I246" s="186" t="inlineStr">
        <is>
          <t>สารละลายเคลือบฟิล์มมีความหนืดสูงมากเกินไป</t>
        </is>
      </c>
      <c r="J246" s="185" t="n">
        <v>1</v>
      </c>
      <c r="K246" s="186" t="inlineStr">
        <is>
          <t>✅ คำตอบที่ถูกต้อง: ข้อ ก. การเติมสารช่วยเพิ่มความยืดหยุ่น (Plasticizer) ในปริมาณน้อยเกินไป
🎯 ทำไมข้อนี้ถึงถูก:
ปัญหา Film cracking เกิดขึ้นเมื่อฟิล์มโพลิเมอร์มีความเค้นภายใน (Internal stress) สูงกว่าความทนต่อแรงดึง (Tensile strength) ของแผ่นฟิล์ม ส่งผลให้ฟิล์มเปราะและแตกร้าวขณะแห้ง สาเหตุหลักเกิดจากการใส่ Plasticizer น้อยเกินไป หรือเลือกชนิด Plasticizer ที่ไม่เหมาะสม ทำให้โพลิเมอร์ขาดความยืดหยุ่น
🔍 ข้ออื่นผิดเพราะอะไร:
• ข้อ ข.: อุณหภูมิลมต่ำเกินไปมักทำให้ฟิล์มแห้งช้า เกิดปัญหาเม็ดยาติดกัน (Sticking/Twinning)
• ข้อ ค.: ความเร็วรอบหม้อเคลือบเร็วเกินไปทำให้เกิดแรงขัดสีสูง อาจทำให้ขอบเม็ดยาสึกกร่อน (Attrition/Chipping) ไม่ใช่การแตกร้าวของเนื้อฟิล์ม
• ข้อ ง.: พ่นสารเคลือบช้าเกินไปทำให้ละอองสเปรย์แห้งก่อนตกถึงผิวเม็ดยา เกิดปัญหาผิวหยาบ (Spray drying/Orange peel)
• ข้อ จ.: สารละลายเคลือบหนืดเกินไปทำให้เกิดปัญหาการพ่นละอองฟอยไม่สม่ำเสมอ ผิวส้ม หรือติดขัดหัวฉีด</t>
        </is>
      </c>
      <c r="L246" s="186" t="n"/>
      <c r="M246" s="186" t="inlineStr">
        <is>
          <t>Product Group 6: Solid Dosage Forms</t>
        </is>
      </c>
      <c r="N246" s="186" t="inlineStr">
        <is>
          <t>6.2 Tablet Defects</t>
        </is>
      </c>
      <c r="O246" s="185" t="inlineStr">
        <is>
          <t>Product</t>
        </is>
      </c>
      <c r="P246" s="186" t="inlineStr">
        <is>
          <t>[SOURCE: ข้อสอบจริง PLE CC1 (Product) ปี 2563 Day 1 ข้อ 11]</t>
        </is>
      </c>
      <c r="Q246" s="185" t="inlineStr">
        <is>
          <t>ข้อสอบจริง</t>
        </is>
      </c>
      <c r="R246" s="185" t="inlineStr">
        <is>
          <t>2563</t>
        </is>
      </c>
      <c r="S246" s="185" t="n"/>
    </row>
    <row r="247" ht="24" customHeight="1" s="49">
      <c r="A247" s="185" t="n">
        <v>245</v>
      </c>
      <c r="B247" s="186" t="n"/>
      <c r="C247" s="186" t="inlineStr">
        <is>
          <t>ในการแก้ไขปัญหาฟิล์มแตกร้าวบนผิวเม็ดยา (Film cracking) ผู้พัฒนาสูตรตำรับควรปรับปรุงสูตรน้ำยาเคลือบฟิล์มด้วยวิธีการใดจึงจะตรงจุดที่สุด</t>
        </is>
      </c>
      <c r="D247" s="186" t="n"/>
      <c r="E247" s="186" t="inlineStr">
        <is>
          <t>เพิ่มปริมาณสารเพิ่มความยืดหยุ่น (Plasticizer)</t>
        </is>
      </c>
      <c r="F247" s="186" t="inlineStr">
        <is>
          <t>เพิ่มปริมาณสารช่วยแตกตัว (Disintegrant)</t>
        </is>
      </c>
      <c r="G247" s="186" t="inlineStr">
        <is>
          <t>เพิ่มความหนืดของ Plasticizer</t>
        </is>
      </c>
      <c r="H247" s="186" t="inlineStr">
        <is>
          <t>ลดอุณหภูมิของลมร้อนในระบบเป่าแห้ง</t>
        </is>
      </c>
      <c r="I247" s="186" t="inlineStr">
        <is>
          <t>เพิ่มความเร็วรอบในการหมุนของหม้อเคลือบ</t>
        </is>
      </c>
      <c r="J247" s="185" t="n">
        <v>1</v>
      </c>
      <c r="K247" s="186" t="inlineStr">
        <is>
          <t>✅ คำตอบที่ถูกต้อง: ข้อ ก. เพิ่มปริมาณสารเพิ่มความยืดหยุ่น (Plasticizer)
🎯 ทำไมข้อนี้ถึงถูก:
การแก้ไขปัญหา Film cracking ทำได้โดยการเพิ่มปริมาณสารเพิ่มความยืดหยุ่น (Plasticizer เช่น PEG, Propylene glycol, Triethyl citrate, Glycerin) ซึ่งจะเข้าไปแทรกระหว่างสายโซ่โพลิเมอร์ ลดแรงดึงดูดระหว่างโมเลกุล เพิ่มความยืดหยุ่น (Flexibility) และลด Internal stress ของแผ่นฟิล์ม ทำให้ฟิล์มไม่เปราะแตกร้าว
🔍 ข้ออื่นผิดเพราะอะไร:
• ข้อ ข.: Disintegrant ใช้ในสูตรแกนเม็ดยา (Core tablet) เพื่อช่วยการแตกตัว ไม่ได้เกี่ยวข้องกับความยืดหยุ่นของฟิล์มเคลือบภายนอก
• ข้อ ค.: การเพิ่มความหนืดของ Plasticizer ไม่ได้ช่วยเพิ่มความยืดหยุ่นของแผ่นฟิล์ม และอาจทำให้การกระจายตัวของน้ำยาเคลือบแย่ลง
• ข้อ ง.: การลดอุณหภูมิลมร้อนอาจทำให้เม็ดยาแห้งไม่ทันและเกิดปัญหาฟิล์มเหนียวติดกันแทน
• ข้อ จ.: การเพิ่มความเร็วรอบหม้อเคลือบจะเพิ่มแรงกระแทกเชิงกล ยิ่งทำให้ฟิล์มที่เปราะแตกหักได้ง่ายขึ้น</t>
        </is>
      </c>
      <c r="L247" s="186" t="n"/>
      <c r="M247" s="186" t="inlineStr">
        <is>
          <t>Product Group 6: Solid Dosage Forms</t>
        </is>
      </c>
      <c r="N247" s="186" t="inlineStr">
        <is>
          <t>6.2 Tablet Defects</t>
        </is>
      </c>
      <c r="O247" s="185" t="inlineStr">
        <is>
          <t>Product</t>
        </is>
      </c>
      <c r="P247" s="186" t="inlineStr">
        <is>
          <t>[SOURCE: ข้อสอบจริง PLE CC1 (Product) ปี 2563 Day 1 ข้อ 12]</t>
        </is>
      </c>
      <c r="Q247" s="185" t="inlineStr">
        <is>
          <t>ข้อสอบจริง</t>
        </is>
      </c>
      <c r="R247" s="185" t="inlineStr">
        <is>
          <t>2563</t>
        </is>
      </c>
      <c r="S247" s="185" t="n"/>
    </row>
    <row r="248" ht="24" customHeight="1" s="49">
      <c r="A248" s="185" t="n">
        <v>246</v>
      </c>
      <c r="B248" s="186" t="n"/>
      <c r="C248" s="186" t="inlineStr">
        <is>
          <t>ข้อใดต่อไปนี้เป็นหัวข้อการทดสอบมาตรฐานที่ระบุไว้ในเภสัชตำรับ (Pharmacopoeial Monograph) สำหรับผลิตภัณฑ์ยาเม็ดสำเร็จรูป (Finished Tablet Dosage Form)</t>
        </is>
      </c>
      <c r="D248" s="186" t="n"/>
      <c r="E248" s="186" t="inlineStr">
        <is>
          <t>Tablet hardness</t>
        </is>
      </c>
      <c r="F248" s="186" t="inlineStr">
        <is>
          <t>Loss on drying</t>
        </is>
      </c>
      <c r="G248" s="186" t="inlineStr">
        <is>
          <t>Tablet friability</t>
        </is>
      </c>
      <c r="H248" s="186" t="inlineStr">
        <is>
          <t>Residue on ignition</t>
        </is>
      </c>
      <c r="I248" s="186" t="inlineStr">
        <is>
          <t>Uniformity of dosage units</t>
        </is>
      </c>
      <c r="J248" s="185" t="n">
        <v>5</v>
      </c>
      <c r="K248" s="186" t="inlineStr">
        <is>
          <t>✅ คำตอบที่ถูกต้อง: ข้อ จ. Uniformity of dosage units
🎯 ทำไมข้อนี้ถึงถูก:
เภสัชตำรับ USP และ BP กำหนดหัวข้อ Uniformity of Dosage Units (General Chapter ⟨905⟩) เป็นข้อกำหนดบังคับในทุก Finished Product Monograph ของยาเม็ด เพื่อให้มั่นใจว่ายาแต่ละหน่วยมีปริมาณตัวยาสม่ำเสมอและปลอดภัยต่อผู้ป่วย
🔍 ข้ออื่นผิดเพราะอะไร:
• ข้อ ก.: Tablet hardness เป็นการทดสอบ In-process control (IPC) ภายในโรงงานผลิตเพื่อควบคุมการตอกยา ไม่ได้ระบุเกณฑ์ใน Monograph
• ข้อ ข.: Loss on drying ส่วนใหญ่พบใน Monograph ของวัตถุดิบตัวยาสำคัญ ไม่ใช่ข้อกำหนดมาตรฐานของยาเม็ดสำเร็จรูปทั่วไป
• ข้อ ค.: Tablet friability มักใช้ประเมินความทนทานต่อการขัดสีระหว่างการผลิตและการขนส่ง (IPC test) โดยทั่วไปไม่ได้ระบุเกณฑ์ใน Monograph ผลิตภัณฑ์สำเร็จรูปของยาเม็ดเกือบทั้งหมด
• ข้อ ง.: Residue on ignition เป็นการวิเคราะห์หาเถ้าอนินทรีย์ตกค้างในวัตถุดิบสารเคมี</t>
        </is>
      </c>
      <c r="L248" s="186" t="n"/>
      <c r="M248" s="186" t="inlineStr">
        <is>
          <t>Product Group 6: Solid Dosage Forms</t>
        </is>
      </c>
      <c r="N248" s="186" t="inlineStr">
        <is>
          <t>6.1 Tablet Manufacturing</t>
        </is>
      </c>
      <c r="O248" s="185" t="inlineStr">
        <is>
          <t>Product</t>
        </is>
      </c>
      <c r="P248" s="186" t="inlineStr">
        <is>
          <t>[SOURCE: ข้อสอบจริง PLE CC1 (Product) ปี 2563 Day 2 ข้อ 114]</t>
        </is>
      </c>
      <c r="Q248" s="185" t="inlineStr">
        <is>
          <t>ข้อสอบจริง</t>
        </is>
      </c>
      <c r="R248" s="185" t="inlineStr">
        <is>
          <t>2563</t>
        </is>
      </c>
      <c r="S248" s="185" t="n"/>
    </row>
    <row r="249" ht="24" customHeight="1" s="49">
      <c r="A249" s="185" t="n">
        <v>247</v>
      </c>
      <c r="B249" s="186" t="n"/>
      <c r="C249" s="186" t="inlineStr">
        <is>
          <t>ข้อใดกล่าวถูกต้องเกี่ยวกับรูปแบบยาเตรียมแคปซูล (Capsule dosage forms)</t>
        </is>
      </c>
      <c r="D249" s="186" t="n"/>
      <c r="E249" s="186" t="inlineStr">
        <is>
          <t>สามารถบรรจุแกรนูลแห้ง (Dry granules) ลงในเปลือกแคปซูลชนิดนิ่ม (Soft gelatin capsules) ได้โดยตรง</t>
        </is>
      </c>
      <c r="F249" s="186" t="inlineStr">
        <is>
          <t>ตัวเลขแสดงขนาดเบอร์แคปซูลยิ่งมีค่ามาก ขนาดความจุของปลอกแคปซูลจะยิ่งมีขนาดใหญ่ขึ้น</t>
        </is>
      </c>
      <c r="G249" s="186" t="inlineStr">
        <is>
          <t>ยาเตรียมรูปแบบแคปซูลมีค่าการดูดซึมเข้าสู่ร่างกาย (Bioavailability) ต่ำกว่ายาเม็ดตอกเสมอ</t>
        </is>
      </c>
      <c r="H249" s="186" t="inlineStr">
        <is>
          <t>แคปซูลจัดเป็นรูปแบบของแข็งที่ต้องมีตัวยาสำคัญผสมอยู่มากกว่า 1 ตัวขึ้นไปเสมอ</t>
        </is>
      </c>
      <c r="I249" s="186" t="inlineStr">
        <is>
          <t>แคปซูลชนิดนิ่ม (Soft gelatin capsules) สามารถบรรจุตัวยาสำคัญที่เป็นของแข็งได้โดยการกระจายในของเหลวเป็น Suspension หรือ Paste</t>
        </is>
      </c>
      <c r="J249" s="185" t="n">
        <v>5</v>
      </c>
      <c r="K249" s="186" t="inlineStr">
        <is>
          <t>✅ คำตอบที่ถูกต้อง: ข้อ จ. แคปซูลชนิดนิ่ม (Soft gelatin capsules) สามารถบรรจุตัวยาสำคัญที่เป็นของแข็งได้โดยการกระจายในของเหลวเป็น Suspension หรือ Paste
🎯 ทำไมข้อนี้ถึงถูก:
Soft gelatin capsules สามารถใช้บรรจุตัวยาสำคัญที่เป็นของแข็งได้ โดยนำของแข็งที่บดละเอียดมาแขวนลอยหรือกระจายตัวในกระสายยาของเหลวที่ไม่ละลายเปลือกเจลาติน (Nonaqueous liquid vehicle) เกิดเป็นเนื้อสารแขวนลอย (Suspension) หรือเพสต์ (Paste) ก่อนเข้าสู่กระบวนการฉีดบรรจุด้วยเครื่อง Rotary die process
🔍 ข้ออื่นผิดเพราะอะไร:
• ข้อ ก.: แกรนูลหรือผงแห้งไม่สามารถบรรจุใน Soft gelatin capsule ได้โดยตรง เนื่องจากกระบวนการผลิตออกแบบมาสำหรับบรรจุของเหลวหรือกึ่งแข็ง
• ข้อ ข.: ขนาดของ Hard gelatin capsule เรียงตามตัวเลขย้อนกลับ คือ เบอร์ 000 มีขนาดใหญ่ที่สุด และเบอร์ 5 มีขนาดเล็กที่สุด
• ข้อ ค.: ยาแคปซูลมักมี Bioavailability ดีกว่าหรือเท่ากับยาเม็ด เนื่องจากเปลือกเจลาตินละลายตัวเร็ว และผงยาไม่ได้ถูกอัดแน่นด้วยแรงดันสูงเหมือนยาเม็ด
• ข้อ ง.: แคปซูลสามารถบรรจุตัวยาสำคัญเพียงชนิดเดียว (Single active ingredient) หรือหลายชนิดผสมกันก็ได้</t>
        </is>
      </c>
      <c r="L249" s="186" t="n"/>
      <c r="M249" s="186" t="inlineStr">
        <is>
          <t>Product Group 6: Solid Dosage Forms</t>
        </is>
      </c>
      <c r="N249" s="186" t="inlineStr">
        <is>
          <t>6.4 Hard &amp; Soft Gelatin Capsules</t>
        </is>
      </c>
      <c r="O249" s="185" t="inlineStr">
        <is>
          <t>Product</t>
        </is>
      </c>
      <c r="P249" s="186" t="inlineStr">
        <is>
          <t>[SOURCE: ข้อสอบจริง PLE CC1 (Product) ปี 2563 Day 1 ข้อ 45]</t>
        </is>
      </c>
      <c r="Q249" s="185" t="inlineStr">
        <is>
          <t>ข้อสอบจริง</t>
        </is>
      </c>
      <c r="R249" s="185" t="inlineStr">
        <is>
          <t>2563</t>
        </is>
      </c>
      <c r="S249" s="185" t="n"/>
    </row>
    <row r="250" ht="24" customHeight="1" s="49">
      <c r="A250" s="185" t="n">
        <v>248</v>
      </c>
      <c r="B250" s="186" t="n"/>
      <c r="C250" s="186" t="inlineStr">
        <is>
          <t>ในการพัฒนาสูตรตำรับยาเม็ดเคลือบฟิล์ม Risedronate Sodium 35 mg (Film-coated tablets) ข้อใดระบุหน้าที่ของสารช่วยทางเภสัชกรรมในสูตรตำรับไม่ถูกต้อง</t>
        </is>
      </c>
      <c r="D250" s="186" t="n"/>
      <c r="E250" s="186" t="inlineStr">
        <is>
          <t>แกนเม็ดยา (Core tablet) มีน้ำหนักรวมประมาณ 200 mg</t>
        </is>
      </c>
      <c r="F250" s="186" t="inlineStr">
        <is>
          <t>Microcrystalline cellulose ทำหน้าที่เป็น สารหล่อลื่น (Lubricant)</t>
        </is>
      </c>
      <c r="G250" s="186" t="inlineStr">
        <is>
          <t>Hydroxypropyl cellulose ทำหน้าที่เป็น สารยึดเกาะ (Binder)</t>
        </is>
      </c>
      <c r="H250" s="186" t="inlineStr">
        <is>
          <t>Polyethylene glycol (PEG) ทำหน้าที่เป็น สารเพิ่มความยืดหยุ่นของฟิล์ม (Plasticizer)</t>
        </is>
      </c>
      <c r="I250" s="186" t="inlineStr">
        <is>
          <t>Titanium dioxide ทำหน้าที่เป็น สารเคลือบทึบแสง (Opacifier)</t>
        </is>
      </c>
      <c r="J250" s="185" t="n">
        <v>2</v>
      </c>
      <c r="K250" s="186" t="inlineStr">
        <is>
          <t>✅ คำตอบที่ถูกต้อง: ข้อ ข. Microcrystalline cellulose ทำหน้าที่เป็น สารหล่อลื่น (Lubricant)
🎯 ทำไมข้อนี้ถึงถูก:
Microcrystalline cellulose (MCC เช่น Avicel) ทำหน้าที่หลักเป็น สารเพิ่มปริมาณ (Diluent/Filler) และสารช่วยยึดเกาะสำหรับการตอกตรง (Dry binder) ไม่ได้ทำหน้าที่เป็นสารหล่อลื่น (Lubricant) โดยสารหล่อลื่นมาตรฐานในตำรับคือ Magnesium stearate หรือ Sodium stearyl fumarate
🔍 ข้ออื่นผิดเพราะอะไร:
• ข้อ ก.: น้ำหนัก Core tablet ประมาณ 200 mg สอดคล้องกับขนาดเม็ดยามาตรฐานของ Risedronate 35 mg
• ข้อ ค.: Hydroxypropyl cellulose (HPC) ทำหน้าที่เป็นสารยึดเกาะ (Binder) ในสูตรเม็ดยาอย่างถูกต้อง
• ข้อ ง.: Polyethylene glycol (PEG) ทำหน้าที่เป็น Plasticizer ในสูตรน้ำยาเคลือบฟิล์มอย่างถูกต้อง
• ข้อ จ.: Titanium dioxide ทำหน้าที่เป็น Opacifier ให้สีขาวทึบแสงและป้องกันแสงส่องผ่านฟิล์มอย่างถูกต้อง</t>
        </is>
      </c>
      <c r="L250" s="186" t="n"/>
      <c r="M250" s="186" t="inlineStr">
        <is>
          <t>Product Group 6: Solid Dosage Forms</t>
        </is>
      </c>
      <c r="N250" s="186" t="inlineStr">
        <is>
          <t>6.3 Tablet Coating</t>
        </is>
      </c>
      <c r="O250" s="185" t="inlineStr">
        <is>
          <t>Product</t>
        </is>
      </c>
      <c r="P250" s="186" t="inlineStr">
        <is>
          <t>[SOURCE: ข้อสอบจริง PLE CC1 (Product) ปี 2563 Day 1 ข้อ 66]</t>
        </is>
      </c>
      <c r="Q250" s="185" t="inlineStr">
        <is>
          <t>ข้อสอบจริง</t>
        </is>
      </c>
      <c r="R250" s="185" t="inlineStr">
        <is>
          <t>2563</t>
        </is>
      </c>
      <c r="S250" s="185" t="n"/>
    </row>
    <row r="251" ht="24" customHeight="1" s="49">
      <c r="A251" s="185" t="n">
        <v>249</v>
      </c>
      <c r="B251" s="186" t="n"/>
      <c r="C251" s="186" t="inlineStr">
        <is>
          <t>ข้อใดต่อไปนี้เป็นการทดสอบที่ไม่จำเป็นในการควบคุมคุณภาพการผลิตผลิตภัณฑ์ยาแคปซูลชนิดนิ่มสูตรทั่วไป (Immediate-release Soft Gelatin Capsules)</t>
        </is>
      </c>
      <c r="D251" s="186" t="n"/>
      <c r="E251" s="186" t="inlineStr">
        <is>
          <t>Fill weight variation (ความสม่ำเสมอของปริมาณการบรรจุ)</t>
        </is>
      </c>
      <c r="F251" s="186" t="inlineStr">
        <is>
          <t>Dissolution test (การละลายของตัวยาสำคัญ)</t>
        </is>
      </c>
      <c r="G251" s="186" t="inlineStr">
        <is>
          <t>Shell hardness / softness (ความแข็งและความนุ่มของเปลือกแคปซูล)</t>
        </is>
      </c>
      <c r="H251" s="186" t="inlineStr">
        <is>
          <t>Extended-release dissolution rate (อัตราการปลดปล่อยตัวยาแบบออกฤทธิ์นาน)</t>
        </is>
      </c>
      <c r="I251" s="186" t="inlineStr">
        <is>
          <t>Uniformity of dosage units (ความสม่ำเสมอของหน่วยยา)</t>
        </is>
      </c>
      <c r="J251" s="185" t="n">
        <v>4</v>
      </c>
      <c r="K251" s="186" t="inlineStr">
        <is>
          <t>✅ คำตอบที่ถูกต้อง: ข้อ ง. Extended-release dissolution rate (อัตราการปลดปล่อยตัวยาแบบออกฤทธิ์นาน)
🎯 ทำไมข้อนี้ถึงถูก:
ผลิตภัณฑ์ยาแคปซูลชนิดนิ่มทั่วไปจัดเป็นรูปแบบยาปลดปล่อยทันที (Immediate-release dosage forms) มีวัตถุประสงค์เพื่อให้เปลือกเจลาตินแตกตัวและปลดปล่อยของเหลวด้านในอย่างรวดเร็ว จึงไม่มีความจำเป็นต้องทดสอบอัตราการปลดปล่อยตัวยาแบบออกฤทธิ์นาน (Extended-release dissolution) เว้นแต่จะระบุว่าเป็นสูตร Modified-release โดยเฉพาะ
🔍 ข้ออื่นผิดเพราะอะไร:
• ข้อ ก.: Fill weight variation เป็นหัวข้อ IPC และ Finished product test ที่ต้องควบคุมเพื่อประกันความสม่ำเสมอของเนื้อยาที่บรรจุ
• ข้อ ข.: Dissolution test เป็นข้อกำหนดบังคับของเภสัชตำรับสำหรับแคปซูลเพื่อประเมินชีวเภสัชศาสตร์
• ข้อ ค.: Shell hardness/softness ต้องควบคุมระหว่างการอบแห้ง (Drying process) เพื่อป้องกันเปลือกแข็งเปราะหรือนิ่มจนรั่วซึม
• ข้อ จ.: Uniformity of dosage units เป็นข้อกำหนดบังคับตามกฎหมายของเภสัชตำรับสำหรับยาทุกรุ่นการผลิต</t>
        </is>
      </c>
      <c r="L251" s="186" t="n"/>
      <c r="M251" s="186" t="inlineStr">
        <is>
          <t>Product Group 6: Solid Dosage Forms</t>
        </is>
      </c>
      <c r="N251" s="186" t="inlineStr">
        <is>
          <t>6.4 Hard &amp; Soft Gelatin Capsules</t>
        </is>
      </c>
      <c r="O251" s="185" t="inlineStr">
        <is>
          <t>Product</t>
        </is>
      </c>
      <c r="P251" s="186" t="inlineStr">
        <is>
          <t>[SOURCE: ข้อสอบจริง PLE CC1 (Product) ปี 2563 Day 1 ข้อ 115]</t>
        </is>
      </c>
      <c r="Q251" s="185" t="inlineStr">
        <is>
          <t>ข้อสอบจริง</t>
        </is>
      </c>
      <c r="R251" s="185" t="inlineStr">
        <is>
          <t>2563</t>
        </is>
      </c>
      <c r="S251" s="185" t="n"/>
    </row>
    <row r="252" ht="24" customHeight="1" s="49">
      <c r="A252" s="185" t="n">
        <v>250</v>
      </c>
      <c r="B252" s="186" t="n"/>
      <c r="C252" s="186" t="inlineStr">
        <is>
          <t>ในการตอกยาเม็ด หากพบปัญหาการแตกหลุดของส่วนบนหรือส่วนล่างของเม็ดยาตามแนวระนาบ (Capping) วิธีการแก้ไขปัญหาทางสูตรตำรับหรือกระบวนการผลิตที่เหมาะสมที่สุดคือข้อใด</t>
        </is>
      </c>
      <c r="D252" s="186" t="n"/>
      <c r="E252" s="186" t="inlineStr">
        <is>
          <t>เพิ่มแรงดันในการตอกเม็ดยา (Increase compression force)</t>
        </is>
      </c>
      <c r="F252" s="186" t="inlineStr">
        <is>
          <t>ลดระยะเวลาในการผสมผงยากับสารเพิ่มปริมาณ (Diluent)</t>
        </is>
      </c>
      <c r="G252" s="186" t="inlineStr">
        <is>
          <t>เพิ่มปริมาณสารช่วยยึดเกาะ (Increase binder concentration)</t>
        </is>
      </c>
      <c r="H252" s="186" t="inlineStr">
        <is>
          <t>เพิ่มปริมาณสารช่วยเพิ่มปริมาณ (Increase filler concentration)</t>
        </is>
      </c>
      <c r="I252" s="186" t="inlineStr">
        <is>
          <t>เพิ่มปริมาณสารช่วยแตกตัว (Increase disintegrant concentration)</t>
        </is>
      </c>
      <c r="J252" s="185" t="n">
        <v>3</v>
      </c>
      <c r="K252" s="186" t="inlineStr">
        <is>
          <t>✅ คำตอบที่ถูกต้อง: ข้อ ค. เพิ่มปริมาณสารช่วยยึดเกาะ (Increase binder concentration)
🎯 ทำไมข้อนี้ถึงถูก:
ปัญหา Capping มีสาเหตุหลักมาจากอนุภาคแกรนูลมีความแข็งแรงไม่เพียงพอ ขาดสารยึดเกาะ หรือมีผงละเอียด (Fines) มากเกินไปจนกักอากาศไว้ภายในเม็ดยาขณะตอก การเพิ่มปริมาณหรือความเข้มข้นของสารช่วยยึดเกาะ (Binder) จะช่วยเพิ่มแรงประสานระหว่างอนุภาค ทำให้เม็ดยามีความเหนียวและทนทาน ไม่เกิดการหลุดร่อนเป็นฝาครอบ
🔍 ข้ออื่นผิดเพราะอะไร:
• ข้อ ก.: การเพิ่มแรงตอกมากเกินไปจะยิ่งดักกักอากาศ (Air entrapment) ภายในเม็ดยา และทำให้เกิดความเค้นยืดหยุ่น (Elastic recovery) เมื่อสากยกตัวขึ้น ส่งผลให้เกิด Capping รุนแรงขึ้น
• ข้อ ข.: การลดเวลาผสมกับ Filler ไม่ได้แก้ปัญหาแรงยึดเกาะระหว่างอนุภาคยาโดยตรง
• ข้อ ง.: การเพิ่มปริมาณ Filler จะยิ่งลดสัดส่วนของ Binder ในตำรับ ทำให้เกิด Capping ได้ง่ายขึ้น
• ข้อ จ.: การเพิ่ม Disintegrant จะไปลดความแข็งแรงของเม็ดยาและอาจทำให้เม็ดแตกร่อนได้ง่ายขึ้น</t>
        </is>
      </c>
      <c r="L252" s="186" t="n"/>
      <c r="M252" s="186" t="inlineStr">
        <is>
          <t>Product Group 6: Solid Dosage Forms</t>
        </is>
      </c>
      <c r="N252" s="186" t="inlineStr">
        <is>
          <t>6.2 Tablet Defects</t>
        </is>
      </c>
      <c r="O252" s="185" t="inlineStr">
        <is>
          <t>Product</t>
        </is>
      </c>
      <c r="P252" s="186" t="inlineStr">
        <is>
          <t>[SOURCE: ข้อสอบจริง PLE CC1 (Product) ปี 2563 Day 2 ข้อ 19]</t>
        </is>
      </c>
      <c r="Q252" s="185" t="inlineStr">
        <is>
          <t>ข้อสอบจริง</t>
        </is>
      </c>
      <c r="R252" s="185" t="inlineStr">
        <is>
          <t>2563</t>
        </is>
      </c>
      <c r="S252" s="185" t="n"/>
    </row>
    <row r="253" ht="24" customHeight="1" s="49">
      <c r="A253" s="185" t="n">
        <v>251</v>
      </c>
      <c r="B253" s="186" t="n"/>
      <c r="C253" s="186" t="inlineStr">
        <is>
          <t>สารช่วยทางเภสัชกรรมในข้อใดต่อไปนี้ทำหน้าที่เป็นสารก่อฟิล์มหลัก (Film-forming polymer) ในการเคลือบฟิล์มยาเม็ดชนิดละลายในกระเพาะอาหาร (Non-enteric film coating)</t>
        </is>
      </c>
      <c r="D253" s="186" t="n"/>
      <c r="E253" s="186" t="inlineStr">
        <is>
          <t>Hypromellose (Hydroxypropyl methylcellulose: HPMC)</t>
        </is>
      </c>
      <c r="F253" s="186" t="inlineStr">
        <is>
          <t>Macrogol 400 (Polyethylene glycol 400)</t>
        </is>
      </c>
      <c r="G253" s="186" t="inlineStr">
        <is>
          <t>Carnauba wax</t>
        </is>
      </c>
      <c r="H253" s="186" t="inlineStr">
        <is>
          <t>Dibutyl phthalate</t>
        </is>
      </c>
      <c r="I253" s="186" t="inlineStr">
        <is>
          <t>Colloidal silicon dioxide</t>
        </is>
      </c>
      <c r="J253" s="185" t="n">
        <v>1</v>
      </c>
      <c r="K253" s="186" t="inlineStr">
        <is>
          <t>✅ คำตอบที่ถูกต้อง: ข้อ ก. Hypromellose (Hydroxypropyl methylcellulose: HPMC)
🎯 ทำไมข้อนี้ถึงถูก:
Hypromellose (HPMC) เป็นโพลิเมอร์กึ่งสังเคราะห์ที่ละลายได้ดีในน้ำและของเหลวในทางเดินอาหารทุกช่วง pH มีความสามารถในการสร้างฟิล์มที่เรียบเนียน ยืดหยุ่น และยึดเกาะผิวเม็ดยาได้ดี จึงเป็นสารก่อฟิล์มหลัก (Film former) ที่นิยมใช้มากที่สุดในการเคลือบฟิล์มยาเม็ดแบบธรรมดา
🔍 ข้ออื่นผิดเพราะอะไร:
• ข้อ ข.: Macrogol 400 (PEG 400) ทำหน้าที่เป็น สารช่วยเพิ่มความยืดหยุ่น (Plasticizer) ไม่ใช่สารก่อฟิล์มหลัก
• ข้อ ค.: Carnauba wax ทำหน้าที่เป็น สารขัดเงาเม็ดยา (Polishing agent) ในขั้นตอนสุดท้าย
• ข้อ ง.: Dibutyl phthalate ทำหน้าที่เป็น Plasticizer สำหรับโพลิเมอร์เคลือบฟิล์ม
• ข้อ จ.: Colloidal silicon dioxide ทำหน้าที่เป็น สารช่วยการไหล (Glidant) หรือสารกันติด (Anti-tacking agent)</t>
        </is>
      </c>
      <c r="L253" s="186" t="n"/>
      <c r="M253" s="186" t="inlineStr">
        <is>
          <t>Product Group 6: Solid Dosage Forms</t>
        </is>
      </c>
      <c r="N253" s="186" t="inlineStr">
        <is>
          <t>6.3 Tablet Coating</t>
        </is>
      </c>
      <c r="O253" s="185" t="inlineStr">
        <is>
          <t>Product</t>
        </is>
      </c>
      <c r="P253" s="186" t="inlineStr">
        <is>
          <t>[SOURCE: ข้อสอบจริง PLE CC1 (Product) ปี 2563 Day 2 ข้อ 20]</t>
        </is>
      </c>
      <c r="Q253" s="185" t="inlineStr">
        <is>
          <t>ข้อสอบจริง</t>
        </is>
      </c>
      <c r="R253" s="185" t="inlineStr">
        <is>
          <t>2563</t>
        </is>
      </c>
      <c r="S253" s="185" t="n"/>
    </row>
    <row r="254" ht="24" customHeight="1" s="49">
      <c r="A254" s="185" t="n">
        <v>252</v>
      </c>
      <c r="B254" s="186" t="n"/>
      <c r="C254" s="186" t="inlineStr">
        <is>
          <t>ข้อใดต่อไปนี้ ไม่ใช่ ปัญหาข้อบกพร่องที่เกิดจากสารละลายเคลือบฟิล์ม (Coating solution) มีความหนืดสูงมากเกินไป (Excessive viscosity)</t>
        </is>
      </c>
      <c r="D254" s="186" t="n"/>
      <c r="E254" s="186" t="inlineStr">
        <is>
          <t>Picking</t>
        </is>
      </c>
      <c r="F254" s="186" t="inlineStr">
        <is>
          <t>Cracking</t>
        </is>
      </c>
      <c r="G254" s="186" t="inlineStr">
        <is>
          <t>Twinning</t>
        </is>
      </c>
      <c r="H254" s="186" t="inlineStr">
        <is>
          <t>Surface roughness (Orange peel)</t>
        </is>
      </c>
      <c r="I254" s="186" t="inlineStr">
        <is>
          <t>Sticking</t>
        </is>
      </c>
      <c r="J254" s="185" t="n">
        <v>2</v>
      </c>
      <c r="K254" s="186" t="inlineStr">
        <is>
          <t>✅ คำตอบที่ถูกต้อง: ข้อ ข. Cracking
🎯 ทำไมข้อนี้ถึงถูก:
ปัญหา Cracking (ฟิล์มแตกร้าว) เกิดจากแผ่นฟิล์มมีความเค้นภายในสูง ขาดความยืดหยุ่น หรือเติม Plasticizer ไม่เพียงพอ ไม่ได้มีสาเหตุหลักมาจากความหนืดของน้ำยาเคลือบ ในขณะที่ Picking, Sticking, Twinning เกิดจากน้ำยาเคลือบหนืดเหนียวมากจนดึงติดผิวหรือติดกันเป็นคู่ และ Roughness เกิดจากน้ำยาหนืดจนพ่นละอองไม่ละเอียด
🔍 ข้ออื่นผิดเพราะอะไร:
• ข้อ ก.: Picking เกิดจากน้ำยาเคลือบเหนียวหนืดและแห้งช้า ทำให้เม็ดยาติดกับผนังหม้อหรือติดกันเองแล้วดึงเอาผิวฟิล์มหลุดออกมา
• ข้อ ค.: Twinning เกิดจากน้ำยาเคลือบมีความเหนียวหนืดสูง ทำให้เม็ดยาสองเม็ดติดกันแน่นขณะหมุนกลิ้งในหม้อเคลือบ
• ข้อ ง.: Surface roughness (Orange peel) เกิดจากน้ำยาหนืดจนหัวพ่นสร้างละอองขนาดใหญ่และไม่กระจายตัวเรียบเนียนบนผิวเม็ดยา
• ข้อ จ.: Sticking เกิดจากน้ำยาเคลือบมีความเหนียวหนืดสูงเกินไปทำให้เม็ดยาติดกัน</t>
        </is>
      </c>
      <c r="L254" s="186" t="n"/>
      <c r="M254" s="186" t="inlineStr">
        <is>
          <t>Product Group 6: Solid Dosage Forms</t>
        </is>
      </c>
      <c r="N254" s="186" t="inlineStr">
        <is>
          <t>6.2 Tablet Defects</t>
        </is>
      </c>
      <c r="O254" s="185" t="inlineStr">
        <is>
          <t>Product</t>
        </is>
      </c>
      <c r="P254" s="186" t="inlineStr">
        <is>
          <t>[SOURCE: ข้อสอบจริง PLE CC1 (Product) ปี 2563 Day 2 ข้อ 25]</t>
        </is>
      </c>
      <c r="Q254" s="185" t="inlineStr">
        <is>
          <t>ข้อสอบจริง</t>
        </is>
      </c>
      <c r="R254" s="185" t="inlineStr">
        <is>
          <t>2563</t>
        </is>
      </c>
      <c r="S254" s="185" t="n"/>
    </row>
    <row r="255" ht="24" customHeight="1" s="49">
      <c r="A255" s="185" t="n">
        <v>253</v>
      </c>
      <c r="B255" s="186" t="n"/>
      <c r="C255" s="186" t="inlineStr">
        <is>
          <t>ในการเคลือบฟิล์มยาเม็ด หากพบปัญหาฟิล์มพาดปิดร่องตัวอักษรหรือสัญลักษณ์บนเม็ดยา (Bridging of logo / Infilling) วิธีการปรับปรุงทางสูตรตำรับน้ำยาเคลือบฟิล์มที่ถูกต้องคือข้อใด</t>
        </is>
      </c>
      <c r="D255" s="186" t="n"/>
      <c r="E255" s="186" t="inlineStr">
        <is>
          <t>เพิ่มปริมาณ Talcum ในสูตรน้ำยาเคลือบ</t>
        </is>
      </c>
      <c r="F255" s="186" t="inlineStr">
        <is>
          <t>เปลี่ยนแม่พิมพ์ตอกยาให้มีร่องตัวอักษรลึกขึ้นกว่าเดิม</t>
        </is>
      </c>
      <c r="G255" s="186" t="inlineStr">
        <is>
          <t>เพิ่มปริมาณสารช่วยเพิ่มความยืดหยุ่น (Plasticizer) ในสูตรน้ำยาเคลือบ</t>
        </is>
      </c>
      <c r="H255" s="186" t="inlineStr">
        <is>
          <t>เพิ่มปริมาณสารเพิ่มความทึบแสง (Opacifier)</t>
        </is>
      </c>
      <c r="I255" s="186" t="inlineStr">
        <is>
          <t>เพิ่มอุณหภูมิของลมร้อนในหม้อเคลือบให้สูงขึ้น</t>
        </is>
      </c>
      <c r="J255" s="185" t="n">
        <v>3</v>
      </c>
      <c r="K255" s="186" t="inlineStr">
        <is>
          <t>✅ คำตอบที่ถูกต้อง: ข้อ ค. เพิ่มปริมาณสารช่วยเพิ่มความยืดหยุ่น (Plasticizer) ในสูตรน้ำยาเคลือบ
🎯 ทำไมข้อนี้ถึงถูก:
ปัญหา Bridging เกิดจากฟิล์มโพลิเมอร์หดตัวเมื่อแห้งและมีแรงตึงผิวภายในสูง ทำให้ฟิล์มดึงตัวยกข้ามร่องตัวอักษร การแก้ไขทางสูตรตำรับทำได้โดยการเพิ่มปริมาณสารช่วยเพิ่มความยืดหยุ่น (Plasticizer) ซึ่งจะช่วยลด Internal stress ลดค่า Tg ของโพลิเมอร์ และเพิ่มการยึดเกาะ (Adhesion) แนบสนิทไปตามร่องตัวอักษรของเม็ดยา
🔍 ข้ออื่นผิดเพราะอะไร:
• ข้อ ก.: Talcum เป็นสารช่วยลดความเหนียว (Anti-tacking) ไม่ได้ช่วยเพิ่มการแนบสนิทของฟิล์มในร่อง
• ข้อ ข.: การแก้ที่แม่พิมพ์เป็นการแก้ไขเชิงกล ไม่ใช่การปรับปรุงสูตรน้ำยาเคลือบตามโจทย์
• ข้อ ง.: Opacifier (เช่น Titanium dioxide) ทำหน้าที่เพิ่มความทึบแสง ไม่มีผลต่อความยืดหยุ่นของฟิล์ม
• ข้อ จ.: การเพิ่มอุณหภูมิลมร้อนอาจทำให้น้ำยาระเหยเร็วเกินไป ยิ่งเร่งให้ฟิล์มหดตัวและเกิด Bridging มากขึ้น</t>
        </is>
      </c>
      <c r="L255" s="186" t="n"/>
      <c r="M255" s="186" t="inlineStr">
        <is>
          <t>Product Group 6: Solid Dosage Forms</t>
        </is>
      </c>
      <c r="N255" s="186" t="inlineStr">
        <is>
          <t>6.2 Tablet Defects</t>
        </is>
      </c>
      <c r="O255" s="185" t="inlineStr">
        <is>
          <t>Product</t>
        </is>
      </c>
      <c r="P255" s="186" t="inlineStr">
        <is>
          <t>[SOURCE: ข้อสอบจริง PLE CC1 (Product) ปี 2563 Day 2 ข้อ 26]</t>
        </is>
      </c>
      <c r="Q255" s="185" t="inlineStr">
        <is>
          <t>ข้อสอบจริง</t>
        </is>
      </c>
      <c r="R255" s="185" t="inlineStr">
        <is>
          <t>2563</t>
        </is>
      </c>
      <c r="S255" s="185" t="n"/>
    </row>
    <row r="256" ht="24" customHeight="1" s="49">
      <c r="A256" s="185" t="n">
        <v>254</v>
      </c>
      <c r="B256" s="186" t="n"/>
      <c r="C256" s="186" t="inlineStr">
        <is>
          <t>ข้อใดต่อไปนี้ ไม่ใช่ สารประกอบหลักที่ใช้เป็นส่วนประกอบของเปลือกแคปซูลชนิดนิ่ม (Soft gelatin capsule shell)</t>
        </is>
      </c>
      <c r="D256" s="186" t="n"/>
      <c r="E256" s="186" t="inlineStr">
        <is>
          <t>Glycerin</t>
        </is>
      </c>
      <c r="F256" s="186" t="inlineStr">
        <is>
          <t>Propylene glycol</t>
        </is>
      </c>
      <c r="G256" s="186" t="inlineStr">
        <is>
          <t>Lake color</t>
        </is>
      </c>
      <c r="H256" s="186" t="inlineStr">
        <is>
          <t>Polyethylene glycol 400 (PEG 400)</t>
        </is>
      </c>
      <c r="I256" s="186" t="inlineStr">
        <is>
          <t>Water</t>
        </is>
      </c>
      <c r="J256" s="185" t="n">
        <v>4</v>
      </c>
      <c r="K256" s="186" t="inlineStr">
        <is>
          <t>✅ คำตอบที่ถูกต้อง: ข้อ ง. Polyethylene glycol 400 (PEG 400)
🎯 ทำไมข้อนี้ถึงถูก:
Polyethylene glycol 400 (PEG 400) นิยมใช้เป็นตัวทำละลายหรือกระสายยาในส่วนเนื้อยาที่บรรจุภายในแคปซูล (Fill liquid formulation) ไม่ได้เป็นส่วนประกอบหลักของเปลือกแคปซูลเจลาตินชนิดนิ่ม ซึ่งโดยทั่วไปประกอบด้วย Gelatin, Plasticizers (Glycerin, Sorbitol, Propylene glycol), Water, Preservatives และ Colorants (Lake pigments)
🔍 ข้ออื่นผิดเพราะอะไร:
• ข้อ ก.: Glycerin เป็น Plasticizer หลักที่สำคัญที่สุดในการเพิ่มความยืดหยุ่นให้แก่เปลือกแคปซูลเจลาติน
• ข้อ ข.: Propylene glycol สามารถใช้ร่วมเป็น Plasticizer ในสูตรเปลือกแคปซูลเจลาตินได้
• ข้อ ค.: Lake color เป็นสารแต่งสีชนิดไม่ละลายน้ำที่นิยมผสมในเปลือกเจลาตินเพื่อความทึบแสงและสีสันสวยงาม
• ข้อ จ.: Water จำเป็นอย่างยิ่งในการละลายและเตรียมมวลเจลาตินเหลว (Gelatin mass preparation)</t>
        </is>
      </c>
      <c r="L256" s="186" t="n"/>
      <c r="M256" s="186" t="inlineStr">
        <is>
          <t>Product Group 6: Solid Dosage Forms</t>
        </is>
      </c>
      <c r="N256" s="186" t="inlineStr">
        <is>
          <t>6.4 Hard &amp; Soft Gelatin Capsules</t>
        </is>
      </c>
      <c r="O256" s="185" t="inlineStr">
        <is>
          <t>Product</t>
        </is>
      </c>
      <c r="P256" s="186" t="inlineStr">
        <is>
          <t>[SOURCE: ข้อสอบจริง PLE CC1 (Product) ปี 2563 Day 2 ข้อ 32]</t>
        </is>
      </c>
      <c r="Q256" s="185" t="inlineStr">
        <is>
          <t>ข้อสอบจริง</t>
        </is>
      </c>
      <c r="R256" s="185" t="inlineStr">
        <is>
          <t>2563</t>
        </is>
      </c>
      <c r="S256" s="185" t="n"/>
    </row>
    <row r="257" ht="24" customHeight="1" s="49">
      <c r="A257" s="185" t="n">
        <v>255</v>
      </c>
      <c r="B257" s="186" t="n"/>
      <c r="C257" s="186" t="inlineStr">
        <is>
          <t>ข้อใดต่อไปนี้ ไม่ใช่ วิธีการหรือหัวข้อการควบคุมคุณภาพมาตรฐานของผลิตภัณฑ์ยาแคปซูลนิ่ม Ibuprofen (Ibuprofen Soft Gelatin Capsules)</t>
        </is>
      </c>
      <c r="D257" s="186" t="n"/>
      <c r="E257" s="186" t="inlineStr">
        <is>
          <t>การตรวจสอบปริมาณการบรรจุ (Fill weight variation)</t>
        </is>
      </c>
      <c r="F257" s="186" t="inlineStr">
        <is>
          <t>การทดสอบการละลายของตัวยาสำคัญ (Dissolution test)</t>
        </is>
      </c>
      <c r="G257" s="186" t="inlineStr">
        <is>
          <t>การทดสอบเวลาการแตกตัว (Disintegration test)</t>
        </is>
      </c>
      <c r="H257" s="186" t="inlineStr">
        <is>
          <t>การทดสอบระยะเวลาการปลดปล่อยยาแบบออกฤทธิ์นาน (Extended-release profile)</t>
        </is>
      </c>
      <c r="I257" s="186" t="inlineStr">
        <is>
          <t>การทดสอบความนิ่มและความแข็งแรงของเปลือก (Hardness / Softness test)</t>
        </is>
      </c>
      <c r="J257" s="185" t="n">
        <v>4</v>
      </c>
      <c r="K257" s="186" t="inlineStr">
        <is>
          <t>✅ คำตอบที่ถูกต้อง: ข้อ ง. การทดสอบระยะเวลาการปลดปล่อยยาแบบออกฤทธิ์นาน (Extended-release profile)
🎯 ทำไมข้อนี้ถึงถูก:
ยา Ibuprofen Soft Gelatin Capsules ในท้องตลาดผลิตขึ้นเพื่อให้ตัวยาสำคัญที่ละลายในของเหลวแตกตัวและดูดซึมได้อย่างรวดเร็วเพื่อบรรเทาอาการปวดเฉียบพลัน (Rapid action) จึงเป็นการปลดปล่อยทันที ไม่ได้ออกแบบเป็นสูตรออกฤทธิ์นาน จึงไม่ต้องทดสอบ Extended-release dissolution profile
🔍 ข้ออื่นผิดเพราะอะไร:
• ข้อ ก.: Fill weight variation ต้องควบคุมเพื่อประกันว่าแต่ละแคปซูลบรรจุตัวยาสำคัญครบถ้วนสม่ำเสมอ
• ข้อ ข.: Dissolution test เป็นข้อกำหนดสำคัญใน Monograph ของเภสัชตำรับ USP
• ข้อ ค.: Disintegration test ตรวจสอบว่าเปลือกเจลาตินสามารถแตกออกเพื่อปล่อยของเหลวภายในได้ตามเวลาที่กำหนด
• ข้อ จ.: Hardness/Softness test ใช้ควบคุมความคงรูปและความแข็งแรงของเปลือกเจลาตินเพื่อป้องกันการรั่วซึม</t>
        </is>
      </c>
      <c r="L257" s="186" t="n"/>
      <c r="M257" s="186" t="inlineStr">
        <is>
          <t>Product Group 6: Solid Dosage Forms</t>
        </is>
      </c>
      <c r="N257" s="186" t="inlineStr">
        <is>
          <t>6.4 Hard &amp; Soft Gelatin Capsules</t>
        </is>
      </c>
      <c r="O257" s="185" t="inlineStr">
        <is>
          <t>Product</t>
        </is>
      </c>
      <c r="P257" s="186" t="inlineStr">
        <is>
          <t>[SOURCE: ข้อสอบจริง PLE CC1 (Product) ปี 2563 Day 2 ข้อ 33]</t>
        </is>
      </c>
      <c r="Q257" s="185" t="inlineStr">
        <is>
          <t>ข้อสอบจริง</t>
        </is>
      </c>
      <c r="R257" s="185" t="inlineStr">
        <is>
          <t>2563</t>
        </is>
      </c>
      <c r="S257" s="185" t="n"/>
    </row>
    <row r="258" ht="24" customHeight="1" s="49">
      <c r="A258" s="185" t="n">
        <v>256</v>
      </c>
      <c r="B258" s="186" t="n"/>
      <c r="C258" s="186" t="inlineStr">
        <is>
          <t>ในการผลิตยาเม็ดด้วยกระบวนการทำแกรนูลแบบเปียก (Wet granulation) สารช่วยทางเภสัชกรรมในข้อใดต่อไปนี้นิยมนำมาใช้ทำหน้าที่เป็นสารช่วยยึดเกาะ (Binder) ได้อย่างมีประสิทธิภาพ</t>
        </is>
      </c>
      <c r="D258" s="186" t="n"/>
      <c r="E258" s="186" t="inlineStr">
        <is>
          <t>Lactose monohydrate</t>
        </is>
      </c>
      <c r="F258" s="186" t="inlineStr">
        <is>
          <t>Microcrystalline cellulose</t>
        </is>
      </c>
      <c r="G258" s="186" t="inlineStr">
        <is>
          <t>Pregelatinized starch</t>
        </is>
      </c>
      <c r="H258" s="186" t="inlineStr">
        <is>
          <t>Magnesium stearate</t>
        </is>
      </c>
      <c r="I258" s="186" t="inlineStr">
        <is>
          <t>Colloidal silicon dioxide (Aerosil 200)</t>
        </is>
      </c>
      <c r="J258" s="185" t="n">
        <v>3</v>
      </c>
      <c r="K258" s="186" t="inlineStr">
        <is>
          <t>✅ คำตอบที่ถูกต้อง: ข้อ ค. Pregelatinized starch
🎯 ทำไมข้อนี้ถึงถูก:
Pregelatinized starch ผ่านกระบวนการดัดแปรทางกายภาพและเคมี ทำให้แป้งสามารถพองตัวและละลายได้ดีในน้ำเย็น มีคุณสมบัติในการยึดเกาะสูง จึงนิยมนำมาใช้เป็นสารช่วยยึดเกาะ (Binder) ทั้งในรูปแบบผงแห้งและสารละลายในกระบวนการ Wet granulation รวมทั้งช่วยการแตกกระจายตัวของเม็ดยา
🔍 ข้ออื่นผิดเพราะอะไร:
• ข้อ ก.: Lactose monohydrate ทำหน้าที่หลักเป็นสารเพิ่มปริมาณ (Diluent/Filler) ละลายน้ำง่ายแต่ไม่มีแรงยึดเกาะ
• ข้อ ข.: Microcrystalline cellulose (MCC) นิยมใช้เป็น Diluent และ Dry binder สำหรับวิธี Direct compression เป็นหลัก
• ข้อ ง.: Magnesium stearate ทำหน้าที่เป็นสารหล่อลื่น (Lubricant) ลดแรงเสียดทานขณะตอกเม็ดยา
• ข้อ จ.: Aerosil 200 ทำหน้าที่เป็นสารช่วยการไหล (Glidant) ป้องกันการเกาะกลุ่มของผงยา</t>
        </is>
      </c>
      <c r="L258" s="186" t="n"/>
      <c r="M258" s="186" t="inlineStr">
        <is>
          <t>Product Group 6: Solid Dosage Forms</t>
        </is>
      </c>
      <c r="N258" s="186" t="inlineStr">
        <is>
          <t>6.1 Tablet Manufacturing</t>
        </is>
      </c>
      <c r="O258" s="185" t="inlineStr">
        <is>
          <t>Product</t>
        </is>
      </c>
      <c r="P258" s="186" t="inlineStr">
        <is>
          <t>[SOURCE: ข้อสอบจริง PLE CC1 (Product) ปี 2563 Day 2 ข้อ 70]</t>
        </is>
      </c>
      <c r="Q258" s="185" t="inlineStr">
        <is>
          <t>ข้อสอบจริง</t>
        </is>
      </c>
      <c r="R258" s="185" t="inlineStr">
        <is>
          <t>2563</t>
        </is>
      </c>
      <c r="S258" s="185" t="n"/>
    </row>
    <row r="259" ht="24" customHeight="1" s="49">
      <c r="A259" s="185" t="n">
        <v>257</v>
      </c>
      <c r="B259" s="186" t="n"/>
      <c r="C259" s="186" t="inlineStr">
        <is>
          <t>สารช่วยทางเภสัชกรรมในข้อใดต่อไปนี้ ไม่ได้ ช่วยให้เม็ดยามีคุณสมบัติทนกรดในกระเพาะอาหาร (Enteric-coated property)</t>
        </is>
      </c>
      <c r="D259" s="186" t="n"/>
      <c r="E259" s="186" t="inlineStr">
        <is>
          <t>Shellac</t>
        </is>
      </c>
      <c r="F259" s="186" t="inlineStr">
        <is>
          <t>Povidone (Polyvinylpyrrolidone: PVP)</t>
        </is>
      </c>
      <c r="G259" s="186" t="inlineStr">
        <is>
          <t>Diethyl phthalate (DEP)</t>
        </is>
      </c>
      <c r="H259" s="186" t="inlineStr">
        <is>
          <t>Hydroxypropyl methylcellulose acetate succinate (HPMCAS)</t>
        </is>
      </c>
      <c r="I259" s="186" t="inlineStr">
        <is>
          <t>Methacrylic acid - ethyl acrylate copolymer (Eudragit L100-55)</t>
        </is>
      </c>
      <c r="J259" s="185" t="n">
        <v>2</v>
      </c>
      <c r="K259" s="186" t="inlineStr">
        <is>
          <t>✅ คำตอบที่ถูกต้อง: ข้อ ข. Povidone (Polyvinylpyrrolidone: PVP)
🎯 ทำไมข้อนี้ถึงถูก:
Povidone (PVP) เป็นโพลิเมอร์ที่ละลายน้ำได้ดีในทุกช่วงค่า pH ไม่มีความสามารถในการทนกรด จึงไม่สามารถให้คุณสมบัติ Enteric coating ได้ นิยมใช้เป็นสารช่วยยึดเกาะ (Binder) หรือสารช่วยละลาย (Solubilizer) ในขณะที่ Shellac, HPMCAS และ Methacrylic acid copolymer มีหมู่ Carboxylic acid ที่ไม่แตกตัวในกรดแต่ละลายในด่าง จึงเป็นสารเคลือบทนกรด ส่วน Diethyl phthalate เป็น Plasticizer ที่ใช้ผสมในสูตรเคลือบทนกรด
🔍 ข้ออื่นผิดเพราะอะไร:
• ข้อ ก.: Shellac เป็นเรซินธรรมชาติที่มีคุณสมบัติทนกรดและละลายที่ pH มากกว่า 7.0 ใช้เป็น Enteric polymer
• ข้อ ค.: Diethyl phthalate (DEP) เป็น Plasticizer ที่จำเป็นในการเพิ่มความยืดหยุ่นให้แก่แผ่นฟิล์ม Enteric polymers
• ข้อ ง.: HPMCAS เป็นโพลิเมอร์มาตรฐานที่นิยมใช้ทำ Enteric coating ละลายที่ pH มากกว่า 5.5 ถึง 6.8
• ข้อ จ.: Methacrylic acid copolymer (Eudragit L100-55) ละลายที่ pH มากกว่า 5.5 เป็นสารเคลือบทนกรดมาตรฐานสากล</t>
        </is>
      </c>
      <c r="L259" s="186" t="n"/>
      <c r="M259" s="186" t="inlineStr">
        <is>
          <t>Product Group 6: Solid Dosage Forms</t>
        </is>
      </c>
      <c r="N259" s="186" t="inlineStr">
        <is>
          <t>6.3 Tablet Coating</t>
        </is>
      </c>
      <c r="O259" s="185" t="inlineStr">
        <is>
          <t>Product</t>
        </is>
      </c>
      <c r="P259" s="186" t="inlineStr">
        <is>
          <t>[SOURCE: ข้อสอบจริง PLE CC1 (Product) ปี 2563 Day 2 ข้อ 90]</t>
        </is>
      </c>
      <c r="Q259" s="185" t="inlineStr">
        <is>
          <t>ข้อสอบจริง</t>
        </is>
      </c>
      <c r="R259" s="185" t="inlineStr">
        <is>
          <t>2563</t>
        </is>
      </c>
      <c r="S259" s="185" t="n"/>
    </row>
    <row r="260" ht="24" customHeight="1" s="49">
      <c r="A260" s="185" t="n">
        <v>258</v>
      </c>
      <c r="B260" s="186" t="n"/>
      <c r="C260" s="186" t="inlineStr">
        <is>
          <t>ในการควบคุมคุณภาพตามข้อกำหนดเภสัชตำรับ USP Monograph ของยาแคปซูล Celecoxib (Celecoxib Capsules) ข้อใดต่อไปนี้เป็นการทดสอบที่ไม่ต้องทำการทดสอบสำหรับผลิตภัณฑ์สำเร็จรูป</t>
        </is>
      </c>
      <c r="D260" s="186" t="n"/>
      <c r="E260" s="186" t="inlineStr">
        <is>
          <t>Particle size distribution</t>
        </is>
      </c>
      <c r="F260" s="186" t="inlineStr">
        <is>
          <t>Dissolution test</t>
        </is>
      </c>
      <c r="G260" s="186" t="inlineStr">
        <is>
          <t>Disintegration test</t>
        </is>
      </c>
      <c r="H260" s="186" t="inlineStr">
        <is>
          <t>Percent label amount (Assay)</t>
        </is>
      </c>
      <c r="I260" s="186" t="inlineStr">
        <is>
          <t>Weight variation test</t>
        </is>
      </c>
      <c r="J260" s="185" t="n">
        <v>3</v>
      </c>
      <c r="K260" s="186" t="inlineStr">
        <is>
          <t>✅ คำตอบที่ถูกต้อง: ข้อ ค. Disintegration test
🎯 ทำไมข้อนี้ถึงถูก:
ตามหลักเกณฑ์ทั่วไปของเภสัชตำรับสากล เมื่อผลิตภัณฑ์ยาในรูปแบบของแข็งชนิดรับประทานได้กำหนดเกณฑ์มาตรฐานการละลาย (Dissolution test) ไว้ใน Monograph แล้ว ย่อมได้รับการยกเว้นไม่ต้องทำการทดสอบเวลาการแตกกระจายตัว (Disintegration test) เนื่องจาก Dissolution เป็นตัวชี้วัดชีวเภสัชศาสตร์ที่ครอบคลุมขั้นตอน Disintegration ไว้แล้ว
🔍 ข้ออื่นผิดเพราะอะไร:
• ข้อ ก.: Particle size มีความสำคัญอย่างยิ่งต่อการควบคุมคุณภาพวัตถุดิบ Celecoxib ซึ่งเป็นยาที่ละลายน้ำได้น้อยมาก (BCS Class II)
• ข้อ ข.: Dissolution test เป็นข้อกำหนดหลักที่ขาดไม่ได้ใน Monograph ของแคปซูล Celecoxib
• ข้อ ง.: Percent label amount (Assay) เป็น Universal test ที่ต้องวิเคราะห์หาปริมาณตัวยาสำคัญในทุกผลิตภัณฑ์
• ข้อ จ.: Weight variation เป็นการทดสอบความสม่ำเสมอของหน่วยยาสำหรับแคปซูลขนาดมากกว่า 25 mg</t>
        </is>
      </c>
      <c r="L260" s="186" t="n"/>
      <c r="M260" s="186" t="inlineStr">
        <is>
          <t>Product Group 6: Solid Dosage Forms</t>
        </is>
      </c>
      <c r="N260" s="186" t="inlineStr">
        <is>
          <t>6.4 Hard &amp; Soft Gelatin Capsules</t>
        </is>
      </c>
      <c r="O260" s="185" t="inlineStr">
        <is>
          <t>Product</t>
        </is>
      </c>
      <c r="P260" s="186" t="inlineStr">
        <is>
          <t>[SOURCE: ข้อสอบจริง PLE CC1 (Product) ปี 2563 Day 2 ข้อ 113]</t>
        </is>
      </c>
      <c r="Q260" s="185" t="inlineStr">
        <is>
          <t>ข้อสอบจริง</t>
        </is>
      </c>
      <c r="R260" s="185" t="inlineStr">
        <is>
          <t>2563</t>
        </is>
      </c>
      <c r="S260" s="185" t="n"/>
    </row>
    <row r="261" ht="24" customHeight="1" s="49">
      <c r="A261" s="185" t="n">
        <v>259</v>
      </c>
      <c r="B261" s="186" t="n"/>
      <c r="C261" s="186" t="inlineStr">
        <is>
          <t>ข้อใดคือพอลิเมอร์ที่เหมาะสมสำหรับใช้เคลือบยาเม็ด diclofenac แบบ enteric coated film เพื่อป้องกันการแตกตัวในกระเพาะอาหาร</t>
        </is>
      </c>
      <c r="D261" s="186" t="n"/>
      <c r="E261" s="186" t="inlineStr">
        <is>
          <t>Hypromellose</t>
        </is>
      </c>
      <c r="F261" s="186" t="inlineStr">
        <is>
          <t>SCMC</t>
        </is>
      </c>
      <c r="G261" s="186" t="inlineStr">
        <is>
          <t>HPMC phthalate</t>
        </is>
      </c>
      <c r="H261" s="186" t="inlineStr">
        <is>
          <t>Ethyl cellulose</t>
        </is>
      </c>
      <c r="I261" s="186" t="inlineStr">
        <is>
          <t>PEG</t>
        </is>
      </c>
      <c r="J261" s="185" t="n">
        <v>3</v>
      </c>
      <c r="K261" s="186" t="inlineStr">
        <is>
          <t>✅ คำตอบที่ถูกต้อง: ข้อ ค. HPMC phthalate
🎯 ทำไมข้อนี้ถึงถูก:
Hypromellose phthalate (HPMCP) เป็น enteric coating polymer ชนิด pH-dependent ที่มีหมู่ phthalyl ซึ่งเป็นกรด โดยในสภาวะกรดของกระเพาะอาหาร (pH 1 ถึง 3) หมู่ carboxylic acid จะอยู่ในรูป unionized จึงไม่ละลายน้ำ ช่วยป้องกันไม่ให้ diclofenac แตกตัวระคายเคืองกระเพาะ แต่เมื่อเข้าสู่ลำไส้เล็กที่ pH มากกว่า 5.0 ถึง 5.5 ฟิล์มจะแตกตัวเป็น ionized และละลายปลดปล่อยตัวยาออกมา
🔍 ข้ออื่นผิดเพราะอะไร:
• ข้อ ก.: ผิดเพราะ Hypromellose (HPMC) เป็น water-soluble non-enteric polymer ละลายได้ในน้ำทุกค่า pH จึงใช้เคลือบฟิล์มธรรมดา (immediate release film coating) ไม่สามารถกันกรดในกระเพาะได้
• ข้อ ข.: ผิดเพราะ Sodium carboxymethylcellulose (SCMC) ละลายน้ำได้ดี ไม่ทนต่อกรดในกระเพาะอาหาร จึงไม่จัดเป็น enteric polymer
• ข้อ ง.: ผิดเพราะ Ethyl cellulose (EC) เป็น hydrophobic polymer ที่ไม่ละลายน้ำที่ทุกค่า pH ใช้สำหรับ sustained release coating ไม่ใช่ enteric coating ที่ละลายจำเพาะในลำไส้
• ข้อ จ.: ผิดเพราะ Polyethylene glycol (PEG) เป็นสารละลายน้ำง่าย ใช้เป็น plasticizer หรือ pore former ไม่ใช่ enteric film forming polymer</t>
        </is>
      </c>
      <c r="L261" s="186" t="n"/>
      <c r="M261" s="186" t="inlineStr">
        <is>
          <t>Product Group 6: Solid Dosage Forms</t>
        </is>
      </c>
      <c r="N261" s="186" t="inlineStr">
        <is>
          <t>6.1 Tablet Manufacturing</t>
        </is>
      </c>
      <c r="O261" s="185" t="inlineStr">
        <is>
          <t>Product</t>
        </is>
      </c>
      <c r="P261" s="186" t="inlineStr">
        <is>
          <t>[SOURCE: ข้อสอบจริง PLE CC1 (Product) วันที่ 1 ปี 2562 ข้อ 32]</t>
        </is>
      </c>
      <c r="Q261" s="185" t="inlineStr">
        <is>
          <t>ข้อสอบจริง</t>
        </is>
      </c>
      <c r="R261" s="185" t="inlineStr">
        <is>
          <t>2562</t>
        </is>
      </c>
      <c r="S261" s="185" t="n"/>
    </row>
    <row r="262" ht="24" customHeight="1" s="49">
      <c r="A262" s="185" t="n">
        <v>260</v>
      </c>
      <c r="B262" s="186" t="n"/>
      <c r="C262" s="186" t="inlineStr">
        <is>
          <t>ข้อใดเป็นสาเหตุหลักที่ทำให้เกิดปัญหาความแปรปรวนของน้ำหนักเม็ดยา (weight variation) ในการผลิตยาเม็ด doxycycline tablets</t>
        </is>
      </c>
      <c r="D262" s="186" t="n"/>
      <c r="E262" s="186" t="inlineStr">
        <is>
          <t>สารช่วยไหลของยาไม่เหมาะสม</t>
        </is>
      </c>
      <c r="F262" s="186" t="inlineStr">
        <is>
          <t>เวลาผสมกับสารเพิ่มปริมาณไม่เหมาะสม</t>
        </is>
      </c>
      <c r="G262" s="186" t="inlineStr">
        <is>
          <t>ขนาดของเปลือก capsule ต่างบริษัทผู้ผลิต</t>
        </is>
      </c>
      <c r="H262" s="186" t="inlineStr">
        <is>
          <t>อุณหภูมิในการผสมต่ำ</t>
        </is>
      </c>
      <c r="I262" s="186" t="inlineStr">
        <is>
          <t>เติมสารช่วยแตกตัวน้อยเกินไป</t>
        </is>
      </c>
      <c r="J262" s="185" t="n">
        <v>1</v>
      </c>
      <c r="K262" s="186" t="inlineStr">
        <is>
          <t>✅ คำตอบที่ถูกต้อง: ข้อ ก. สารช่วยไหลของยาไม่เหมาะสม
🎯 ทำไมข้อนี้ถึงถูก:
ปัญหา weight variation หรือความไม่สม่ำเสมอของน้ำหนักเม็ดยา มีสาเหตุหลักมาจากคุณสมบัติการไหลของแกรนูลหรือผงยาลงสู่ช่องเบ้าตอก (die cavity) ไม่สม่ำเสมอในระหว่างการตอกอัดที่ความเร็วสูง ซึ่งเกี่ยวข้องโดยตรงกับชนิดและปริมาณสารช่วยไหล (glidant เช่น colloidal silicon dioxide) ที่ไม่เหมาะสม
🔍 ข้ออื่นผิดเพราะอะไร:
• ข้อ ข.: ผิดเพราะระยะเวลาในการผสมส่งผลต่อ content uniformity หรือความเข้ากันได้ของผงยาเป็นหลัก แต่สาเหตุโดยตรงของ weight variation คือ flowability
• ข้อ ค.: ผิดเพราะโจทย์ถามถึงยาเม็ด (tablets) การอ้างถึงเปลือก capsule จึงไม่เกี่ยวข้องกับกระบวนการผลิตยาเม็ด
• ข้อ ง.: ผิดเพราะอุณหภูมิในการผสมทั่วไปในห้องตอกยาเป็นสภาวะควบคุม ไม่ใช่ปัจจัยหลักที่ก่อให้เกิด weight variation
• ข้อ จ.: ผิดเพราะปริมาณ disintegrant ส่งผลต่อเวลาในการแตกตัวของเม็ดยา (disintegration time) ไม่ได้มีผลต่อการไหลลงเบ้าตอกเพื่อกำหนดน้ำหนักเม็ดยา</t>
        </is>
      </c>
      <c r="L262" s="186" t="n"/>
      <c r="M262" s="186" t="inlineStr">
        <is>
          <t>Product Group 6: Solid Dosage Forms</t>
        </is>
      </c>
      <c r="N262" s="186" t="inlineStr">
        <is>
          <t>6.2 Tablet Defects</t>
        </is>
      </c>
      <c r="O262" s="185" t="inlineStr">
        <is>
          <t>Product</t>
        </is>
      </c>
      <c r="P262" s="186" t="inlineStr">
        <is>
          <t>[SOURCE: ข้อสอบจริง PLE CC1 (Product) วันที่ 1 ปี 2562 ข้อ 52]</t>
        </is>
      </c>
      <c r="Q262" s="185" t="inlineStr">
        <is>
          <t>ข้อสอบจริง</t>
        </is>
      </c>
      <c r="R262" s="185" t="inlineStr">
        <is>
          <t>2562</t>
        </is>
      </c>
      <c r="S262" s="185" t="n"/>
    </row>
    <row r="263" ht="24" customHeight="1" s="49">
      <c r="A263" s="185" t="n">
        <v>261</v>
      </c>
      <c r="B263" s="186" t="n"/>
      <c r="C263" s="186" t="inlineStr">
        <is>
          <t>ยา gemfibrozil มีคุณสมบัติละลายน้ำได้และมีจุดหลอมเหลวต่ำประมาณ 65 องศาเซลเซียส หากต้องการผลิตเป็นยาเม็ดด้วยกระบวนการ wet granulation สภาวะใดในการเตรียมและอบแห้งแกรนูลที่เหมาะสมที่สุด</t>
        </is>
      </c>
      <c r="D263" s="186" t="n"/>
      <c r="E263" s="186" t="inlineStr">
        <is>
          <t>ใช้ binder เป็นน้ำ อบที่อุณหภูมิ 40 องศาเซลเซียส</t>
        </is>
      </c>
      <c r="F263" s="186" t="inlineStr">
        <is>
          <t>ใช้ binder เป็นน้ำ อบที่อุณหภูมิ 60 องศาเซลเซียส</t>
        </is>
      </c>
      <c r="G263" s="186" t="inlineStr">
        <is>
          <t>ใช้ binder เป็น alcohol อบที่อุณหภูมิ 40 องศาเซลเซียส</t>
        </is>
      </c>
      <c r="H263" s="186" t="inlineStr">
        <is>
          <t>ใช้ binder เป็น alcohol อบที่อุณหภูมิ 60 องศาเซลเซียส</t>
        </is>
      </c>
      <c r="I263" s="186" t="inlineStr">
        <is>
          <t>ใช้ binder เป็น alcohol ผสมน้ำ อบที่อุณหภูมิ 60 องศาเซลเซียส</t>
        </is>
      </c>
      <c r="J263" s="185" t="n">
        <v>3</v>
      </c>
      <c r="K263" s="186" t="inlineStr">
        <is>
          <t>✅ คำตอบที่ถูกต้อง: ข้อ ค. ใช้ binder เป็น alcohol อบที่อุณหภูมิ 40 องศาเซลเซียส
🎯 ทำไมข้อนี้ถึงถูก:
เนื่องจากตัวยาสามารถละลายน้ำได้ การใช้น้ำเป็น granulating liquid จะทำให้เกิดปัญหา drug migration ไปสะสมที่ผิวแกรนูล จึงต้องเลือกใช้ alcohol เป็น granulating liquid ประกอบกับตัวยามีจุดหลอมเหลวต่ำเพียง 65 องศาเซลเซียส จึงต้องอบแห้งที่อุณหภูมิต่ำประมาณ 40 องศาเซลเซียส เพื่อป้องกันไม่ให้ตัวยาหลอมเหลวและเหนียวติดเครื่อง
🔍 ข้ออื่นผิดเพราะอะไร:
• ข้อ ก.: ผิดเพราะการใช้น้ำเป็นของเหลวสร้างแกรนูลจะละลายตัวยา เกิดปัญหา drug migration และน้ำต้องใช้อุณหภูมิสูงหรือเวลานานในการทำให้แห้ง
• ข้อ ข.: ผิดเพราะใช้น้ำซึ่งละลายตัวยา และการอบที่ 60 องศาเซลเซียสใกล้เคียงจุดหลอมเหลว 65 องศาเซลเซียสมากเกินไป ทำให้ตัวยาหลอมละลายและจับตัวเป็นก้อนแข็ง
• ข้อ ง.: ผิดเพราะอุณหภูมิ 60 องศาเซลเซียสสูงเกินไปและใกล้จุดหลอมเหลว 65 องศาเซลเซียส เสี่ยงต่อการหลอมเหลวและเปลี่ยนรูปผลึกของ gemfibrozil
• ข้อ จ.: ผิดเพราะมีน้ำเป็นส่วนผสมทำให้ยาละลาย และอุณหภูมิ 60 องศาเซลเซียสสูงเกินไปเสี่ยงต่อการหลอมตัวของยา</t>
        </is>
      </c>
      <c r="L263" s="186" t="n"/>
      <c r="M263" s="186" t="inlineStr">
        <is>
          <t>Product Group 6: Solid Dosage Forms</t>
        </is>
      </c>
      <c r="N263" s="186" t="inlineStr">
        <is>
          <t>6.1 Tablet Manufacturing</t>
        </is>
      </c>
      <c r="O263" s="185" t="inlineStr">
        <is>
          <t>Product</t>
        </is>
      </c>
      <c r="P263" s="186" t="inlineStr">
        <is>
          <t>[SOURCE: ข้อสอบจริง PLE CC1 (Product) วันที่ 1 ปี 2562 ข้อ 72]</t>
        </is>
      </c>
      <c r="Q263" s="185" t="inlineStr">
        <is>
          <t>ข้อสอบจริง</t>
        </is>
      </c>
      <c r="R263" s="185" t="inlineStr">
        <is>
          <t>2562</t>
        </is>
      </c>
      <c r="S263" s="185" t="n"/>
    </row>
    <row r="264" ht="24" customHeight="1" s="49">
      <c r="A264" s="185" t="n">
        <v>262</v>
      </c>
      <c r="B264" s="186" t="n"/>
      <c r="C264" s="186" t="inlineStr">
        <is>
          <t>ตัวยาสำคัญ gemfibrozil ละลายในน้ำได้ยาก (BCS Class II) หากต้องการเพิ่มอัตราการละลายของตัวยาในตำรับยาเม็ด ควรเพิ่มสารช่วยทางเภสัชกรรมชนิดใด</t>
        </is>
      </c>
      <c r="D264" s="186" t="n"/>
      <c r="E264" s="186" t="inlineStr">
        <is>
          <t>Colloidal silicon dioxide</t>
        </is>
      </c>
      <c r="F264" s="186" t="inlineStr">
        <is>
          <t>Sodium lauryl sulfate</t>
        </is>
      </c>
      <c r="G264" s="186" t="inlineStr">
        <is>
          <t>Microcrystalline cellulose</t>
        </is>
      </c>
      <c r="H264" s="186" t="inlineStr">
        <is>
          <t>Sodium starch glycolate</t>
        </is>
      </c>
      <c r="I264" s="186" t="inlineStr">
        <is>
          <t>Magnesium stearate</t>
        </is>
      </c>
      <c r="J264" s="185" t="n">
        <v>2</v>
      </c>
      <c r="K264" s="186" t="inlineStr">
        <is>
          <t>✅ คำตอบที่ถูกต้อง: ข้อ ข. Sodium lauryl sulfate
🎯 ทำไมข้อนี้ถึงถูก:
Sodium lauryl sulfate (SLS) เป็น anionic surfactant ที่ทำหน้าที่เป็น wetting agent และ solubilizer ช่วยลดแรงตึงผิวระหว่างอนุภาคยากับตัวกลาง ทำให้ของเหลวเปียกผิวอนุภาคยาได้ดีขึ้นและเพิ่มการละลายแบบ micellar solubilization ซึ่งช่วยเร่งอัตราการละลายตามสมการ Noyes-Whitney
🔍 ข้ออื่นผิดเพราะอะไร:
• ข้อ ก.: ผิดเพราะ Colloidal silicon dioxide (Aerosil) ทำหน้าที่เป็น glidant ช่วยปรับปรุงการไหลของผงยา ไม่ใช่สารช่วยเพิ่มการละลาย
• ข้อ ค.: ผิดเพราะ Microcrystalline cellulose (Avicel) ทำหน้าที่เป็น direct compression filler-binder ช่วยเพิ่มความแข็งแรงของเม็ดยา
• ข้อ ง.: ผิดเพราะ Sodium starch glycolate (Explotab) เป็น superdisintegrant ช่วยให้เม็ดยาแตกตัวเป็นอนุภาคเล็ก แต่ไม่ได้ช่วยเพิ่มการเปียกผิวของอนุภาคยาที่มี hydrophobic สูงได้เท่าสารลดแรงตึงผิว
• ข้อ จ.: ผิดเพราะ Magnesium stearate เป็น hydrophobic lubricant ซึ่งหากใส่มากเกินไปจะเคลือบผิวอนุภาคยาทำให้เปียกน้ำยากขึ้นและขัดขวางการละลายของยา</t>
        </is>
      </c>
      <c r="L264" s="186" t="n"/>
      <c r="M264" s="186" t="inlineStr">
        <is>
          <t>Product Group 6: Solid Dosage Forms</t>
        </is>
      </c>
      <c r="N264" s="186" t="inlineStr">
        <is>
          <t>6.1 Tablet Manufacturing</t>
        </is>
      </c>
      <c r="O264" s="185" t="inlineStr">
        <is>
          <t>Product</t>
        </is>
      </c>
      <c r="P264" s="186" t="inlineStr">
        <is>
          <t>[SOURCE: ข้อสอบจริง PLE CC1 (Product) วันที่ 1 ปี 2562 ข้อ 73]</t>
        </is>
      </c>
      <c r="Q264" s="185" t="inlineStr">
        <is>
          <t>ข้อสอบจริง</t>
        </is>
      </c>
      <c r="R264" s="185" t="inlineStr">
        <is>
          <t>2562</t>
        </is>
      </c>
      <c r="S264" s="185" t="n"/>
    </row>
    <row r="265" ht="24" customHeight="1" s="49">
      <c r="A265" s="185" t="n">
        <v>263</v>
      </c>
      <c r="B265" s="186" t="n"/>
      <c r="C265" s="186" t="inlineStr">
        <is>
          <t>หากยาเม็ดที่ผลิตได้มีลักษณะจุดสีอ่อนกระจายทั่วไปและมีจุดสีเข้มปรากฏที่ผิวหน้าเม็ดยาไม่สม่ำเสมอ เรียกความบกพร่องของเม็ดยานี้ว่าอะไร</t>
        </is>
      </c>
      <c r="D265" s="186" t="n"/>
      <c r="E265" s="186" t="inlineStr">
        <is>
          <t>Chipping</t>
        </is>
      </c>
      <c r="F265" s="186" t="inlineStr">
        <is>
          <t>Mottling</t>
        </is>
      </c>
      <c r="G265" s="186" t="inlineStr">
        <is>
          <t>Picking</t>
        </is>
      </c>
      <c r="H265" s="186" t="inlineStr">
        <is>
          <t>Sticking</t>
        </is>
      </c>
      <c r="I265" s="186" t="inlineStr">
        <is>
          <t>Orange peel</t>
        </is>
      </c>
      <c r="J265" s="185" t="n">
        <v>2</v>
      </c>
      <c r="K265" s="186" t="inlineStr">
        <is>
          <t>✅ คำตอบที่ถูกต้อง: ข้อ ข. Mottling
🎯 ทำไมข้อนี้ถึงถูก:
Mottling คือข้อบกพร่องของเม็ดยาที่มีการกระจายตัวของสีบนผิวเม็ดยาไม่สม่ำเสมอ เกิดเป็นรอยด่างหรือจุดสีเข้มสลับสีอ่อน ซึ่งมักเกิดจากการเคลื่อนที่ของสารสีหรือตัวยา (solute migration) ระหว่างการอบแห้งแกรนูล หรือการผสมสารสีไม่เข้ากัน
🔍 ข้ออื่นผิดเพราะอะไร:
• ข้อ ก.: ผิดเพราะ Chipping คือการที่ขอบเม็ดยาบิ่น แตก หรือหลุดร่อนออกไประหว่างการตอกหรือการเคลือบ
• ข้อ ค.: ผิดเพราะ Picking คือการที่เนื้อเม็ดยาถูกดึงหลุดติดไปกับหน้าสลัก punch ทำให้ผิวเม็ดยาเป็นหลุมแหว่ง
• ข้อ ง.: ผิดเพราะ Sticking คือการที่เนื้อยาหรือแกรนูลเกาะติดแน่นอยู่กับผนัง die cavity หรือหน้า punch
• ข้อ จ.: ผิดเพราะ Orange peel เป็นข้อบกพร่องของฟิล์มเคลือบที่มีผิวขรุขระคล้ายผิวเปลือกส้ม เกิดจากการพ่นละอองสารเคลือบแห้งตัวก่อนที่จะแผ่กระจายเป็นฟิล์มเรียบ</t>
        </is>
      </c>
      <c r="L265" s="186" t="n"/>
      <c r="M265" s="186" t="inlineStr">
        <is>
          <t>Product Group 6: Solid Dosage Forms</t>
        </is>
      </c>
      <c r="N265" s="186" t="inlineStr">
        <is>
          <t>6.2 Tablet Defects</t>
        </is>
      </c>
      <c r="O265" s="185" t="inlineStr">
        <is>
          <t>Product</t>
        </is>
      </c>
      <c r="P265" s="186" t="inlineStr">
        <is>
          <t>[SOURCE: ข้อสอบจริง PLE CC1 (Product) วันที่ 1 ปี 2562 ข้อ 75]</t>
        </is>
      </c>
      <c r="Q265" s="185" t="inlineStr">
        <is>
          <t>ข้อสอบจริง</t>
        </is>
      </c>
      <c r="R265" s="185" t="inlineStr">
        <is>
          <t>2562</t>
        </is>
      </c>
      <c r="S265" s="185" t="n"/>
    </row>
    <row r="266" ht="24" customHeight="1" s="49">
      <c r="A266" s="185" t="n">
        <v>264</v>
      </c>
      <c r="B266" s="186" t="n"/>
      <c r="C266" s="186" t="inlineStr">
        <is>
          <t>ในการผลิตยาเม็ด gemfibrozil 600 mg tablets หากพบปัญหาเม็ดยาเกิดการแยกชั้น (lamination หรือ capping) ข้อใดคือวิธีการแก้ไขปัญหาที่ถูกต้องและเหมาะสม</t>
        </is>
      </c>
      <c r="D266" s="186" t="n"/>
      <c r="E266" s="186" t="inlineStr">
        <is>
          <t>เพิ่มแรงในการตอกอัด</t>
        </is>
      </c>
      <c r="F266" s="186" t="inlineStr">
        <is>
          <t>ลดเวลาในการตอกอัด</t>
        </is>
      </c>
      <c r="G266" s="186" t="inlineStr">
        <is>
          <t>เพิ่มปริมาณ disintegrant</t>
        </is>
      </c>
      <c r="H266" s="186" t="inlineStr">
        <is>
          <t>เพิ่มอุณหภูมิในการอบแกรนูล</t>
        </is>
      </c>
      <c r="I266" s="186" t="inlineStr">
        <is>
          <t>เพิ่มความเร็วในการตอกอัด</t>
        </is>
      </c>
      <c r="J266" s="185" t="n">
        <v>4</v>
      </c>
      <c r="K266" s="186" t="inlineStr">
        <is>
          <t>✅ คำตอบที่ถูกต้อง: ข้อ ง. เพิ่มอุณหภูมิในการอบแกรนูล
🎯 ทำไมข้อนี้ถึงถูก:
ปัญหาการแยกชั้น (lamination) มักเกิดจากการกักขังของอากาศหรือไอระเหยของตัวทำละลายตกค้าง (entrapped air or residual solvent) ภายในเม็ดยา ซึ่งแกรนูลที่อบแห้งไม่เพียงพอจะมีความชื้นหรือไอระเหยสะสม เมื่อแรงกดถูกปลดออกจะขยายตัวดันเม็ดยาแยกเป็นชั้น การเพิ่มอุณหภูมิหรือเวลาในการอบแกรนูลจะช่วยกำจัดตัวทำละลายตกค้างได้อย่างสมบูรณ์
🔍 ข้ออื่นผิดเพราะอะไร:
• ข้อ ก.: ผิดเพราะการเพิ่มแรงตอกอัดจะยิ่งเพิ่ม elastic recovery ของเม็ดยา ทำให้อากาศถูกอัดแน่นขึ้น และส่งผลให้เกิด capping หรือ lamination รุนแรงขึ้น
• ข้อ ข.: ผิดเพราะการลดเวลาในการตอกอัด (dwell time) จะทำให้อากาศระบายออกจากแกรนูลไม่ทัน ยิ่งส่งเสริมให้เกิดการแยกชั้น
• ข้อ ค.: ผิดเพราะ disintegrant ไม่ได้ช่วยเพิ่มการยึดเกาะระหว่างอนุภาค และอาจเพิ่มการคืนตัวแบบยืดหยุ่นทำให้เม็ดยาแยกชั้นง่ายขึ้น
• ข้อ จ.: ผิดเพราะการเพิ่มความเร็วในการตอกอัดจะทำให้ dwell time สั้นลง อากาศระบายไม่ทัน ยิ่งเพิ่มโอกาสการเกิด capping และ lamination</t>
        </is>
      </c>
      <c r="L266" s="186" t="n"/>
      <c r="M266" s="186" t="inlineStr">
        <is>
          <t>Product Group 6: Solid Dosage Forms</t>
        </is>
      </c>
      <c r="N266" s="186" t="inlineStr">
        <is>
          <t>6.2 Tablet Defects</t>
        </is>
      </c>
      <c r="O266" s="185" t="inlineStr">
        <is>
          <t>Product</t>
        </is>
      </c>
      <c r="P266" s="186" t="inlineStr">
        <is>
          <t>[SOURCE: ข้อสอบจริง PLE CC1 (Product) วันที่ 1 ปี 2562 ข้อ 76]</t>
        </is>
      </c>
      <c r="Q266" s="185" t="inlineStr">
        <is>
          <t>ข้อสอบจริง</t>
        </is>
      </c>
      <c r="R266" s="185" t="inlineStr">
        <is>
          <t>2562</t>
        </is>
      </c>
      <c r="S266" s="185" t="n"/>
    </row>
    <row r="267" ht="24" customHeight="1" s="49">
      <c r="A267" s="185" t="n">
        <v>265</v>
      </c>
      <c r="B267" s="186" t="n"/>
      <c r="C267" s="186" t="inlineStr">
        <is>
          <t>ยา simvastatin มีค่าการละลายน้ำต่ำมาก (BCS Class II) ในการตั้งสูตรตำรับยาเม็ดควรเติมสารช่วยทางเภสัชกรรมชนิดใดเพื่อส่งเสริมการละลายของตัวยา</t>
        </is>
      </c>
      <c r="D267" s="186" t="n"/>
      <c r="E267" s="186" t="inlineStr">
        <is>
          <t>Croscarmellose sodium</t>
        </is>
      </c>
      <c r="F267" s="186" t="inlineStr">
        <is>
          <t>Colloidal silicon dioxide</t>
        </is>
      </c>
      <c r="G267" s="186" t="inlineStr">
        <is>
          <t>Sodium lauryl sulfate</t>
        </is>
      </c>
      <c r="H267" s="186" t="inlineStr">
        <is>
          <t>Microcrystalline cellulose</t>
        </is>
      </c>
      <c r="I267" s="186" t="inlineStr">
        <is>
          <t>Sodium starch glycolate</t>
        </is>
      </c>
      <c r="J267" s="185" t="n">
        <v>3</v>
      </c>
      <c r="K267" s="186" t="inlineStr">
        <is>
          <t>✅ คำตอบที่ถูกต้อง: ข้อ ค. Sodium lauryl sulfate
🎯 ทำไมข้อนี้ถึงถูก:
Simvastatin เป็นยาที่มีการละลายน้ำต่ำมาก (practically insoluble ในน้ำ) การเติมสารลดแรงตึงผิว เช่น Sodium lauryl sulfate (SLS) จะช่วยลด interfacial tension ระหว่างผิวอนุภาคยากับทางเดินอาหาร เพิ่มการเปียกผิว (wettability) และส่งเสริมอัตราการละลาย (dissolution rate)
🔍 ข้ออื่นผิดเพราะอะไร:
• ข้อ ก.: ผิดเพราะ Croscarmellose sodium เป็น superdisintegrant ช่วยให้เม็ดยาแตกตัว แต่ไม่ได้ช่วยเพิ่ม wettability ของอนุภาคยา hydrophobic โดยตรง
• ข้อ ข.: ผิดเพราะ Colloidal silicon dioxide เป็น glidant ช่วยปรับปรุงการไหลของผงยา ไม่ใช่สารช่วยละลาย
• ข้อ ง.: ผิดเพราะ Microcrystalline cellulose เป็น filler-binder ช่วยให้เม็ดยาขึ้นรูปแข็งแรง
• ข้อ จ.: ผิดเพราะ Sodium starch glycolate ทำหน้าที่เป็นสารช่วยแตกตัว ไม่ได้ออกฤทธิ์เป็น wetting agent หรือ surfactant</t>
        </is>
      </c>
      <c r="L267" s="186" t="n"/>
      <c r="M267" s="186" t="inlineStr">
        <is>
          <t>Product Group 6: Solid Dosage Forms</t>
        </is>
      </c>
      <c r="N267" s="186" t="inlineStr">
        <is>
          <t>6.1 Tablet Manufacturing</t>
        </is>
      </c>
      <c r="O267" s="185" t="inlineStr">
        <is>
          <t>Product</t>
        </is>
      </c>
      <c r="P267" s="186" t="inlineStr">
        <is>
          <t>[SOURCE: ข้อสอบจริง PLE CC1 (Product) ปี 2562 วันที่ 1 ข้อ 77]</t>
        </is>
      </c>
      <c r="Q267" s="185" t="inlineStr">
        <is>
          <t>ข้อสอบจริง</t>
        </is>
      </c>
      <c r="R267" s="185" t="inlineStr">
        <is>
          <t>2562</t>
        </is>
      </c>
      <c r="S267" s="185" t="n"/>
    </row>
    <row r="268" ht="24" customHeight="1" s="49">
      <c r="A268" s="185" t="n">
        <v>266</v>
      </c>
      <c r="B268" s="186" t="n"/>
      <c r="C268" s="186" t="inlineStr">
        <is>
          <t>หัวข้อการควบคุมคุณภาพตามเภสัชตำรับ (pharmacopoeial tests) ข้อใดที่ไม่จำเป็นต้องตรวจสำหรับยาเม็ดชนิดควบคุมการปลดปล่อย carbamazepine controlled-release (CR) tablets</t>
        </is>
      </c>
      <c r="D268" s="186" t="n"/>
      <c r="E268" s="186" t="inlineStr">
        <is>
          <t>Dissolution</t>
        </is>
      </c>
      <c r="F268" s="186" t="inlineStr">
        <is>
          <t>Disintegration</t>
        </is>
      </c>
      <c r="G268" s="186" t="inlineStr">
        <is>
          <t>Content uniformity หรือ weight variation</t>
        </is>
      </c>
      <c r="H268" s="186" t="inlineStr">
        <is>
          <t>Assay</t>
        </is>
      </c>
      <c r="I268" s="186" t="inlineStr">
        <is>
          <t>Impurities</t>
        </is>
      </c>
      <c r="J268" s="185" t="n">
        <v>2</v>
      </c>
      <c r="K268" s="186" t="inlineStr">
        <is>
          <t>✅ คำตอบที่ถูกต้อง: ข้อ ข. Disintegration
🎯 ทำไมข้อนี้ถึงถูก:
ยาเม็ดชนิด controlled release (CR) หรือ modified release ออกแบบมาเพื่อให้ปลดปล่อยตัวยาอย่างต่อเนื่องช้าๆ ตลอดหลายชั่วโมง ไม่ได้ออกแบบมาให้แตกตัวเป็นอนุภาคเล็กทันทีเหมือนยาเม็ดทั่วไป เภสัชตำรับ USP/BP จึงยกเว้นการทดสอบเวลาการแตกตัว (Disintegration test) และกำหนดให้ทดสอบการละลายของตัวยา (Dissolution test) ที่หลายจุดเวลาแทน
🔍 ข้ออื่นผิดเพราะอะไร:
• ข้อ ก.: ผิดเพราะ Dissolution test เป็นข้อกำหนดสำคัญที่สุดสำหรับยา CR เพื่อควบคุมอัตราและจลนศาสตร์การปลดปล่อยยาในแต่ละช่วงเวลา
• ข้อ ค.: ผิดเพราะ ความสม่ำเสมอของขนาดยา (Uniformity of dosage units) เป็นหัวข้อบังคับสำหรับยาทุกชนิดเพื่อประกันว่าแต่ละเม็ดมีขนาดยาเท่ากัน
• ข้อ ง.: ผิดเพราะ การหาปริมาณตัวยาสำคัญ (Assay) เป็นหัวข้อบังคับตามกฎหมายและเภสัชตำรับของยาทุกทะเบียน
• ข้อ จ.: ผิดเพราะ การตรวจสารปนเปื้อนและสารสลายตัว (Impurities and related substances) จำเป็นอย่างยิ่งเพื่อความปลอดภัยของผู้ป่วย</t>
        </is>
      </c>
      <c r="L268" s="186" t="n"/>
      <c r="M268" s="186" t="inlineStr">
        <is>
          <t>Product Group 6: Solid Dosage Forms</t>
        </is>
      </c>
      <c r="N268" s="186" t="inlineStr">
        <is>
          <t>6.1 Tablet Manufacturing</t>
        </is>
      </c>
      <c r="O268" s="185" t="inlineStr">
        <is>
          <t>Product</t>
        </is>
      </c>
      <c r="P268" s="186" t="inlineStr">
        <is>
          <t>[SOURCE: ข้อสอบจริง PLE CC1 (Product) วันที่ 1 ปี 2562 ข้อ 104]</t>
        </is>
      </c>
      <c r="Q268" s="185" t="inlineStr">
        <is>
          <t>ข้อสอบจริง</t>
        </is>
      </c>
      <c r="R268" s="185" t="inlineStr">
        <is>
          <t>2562</t>
        </is>
      </c>
      <c r="S268" s="185" t="n"/>
    </row>
    <row r="269" ht="24" customHeight="1" s="49">
      <c r="A269" s="185" t="n">
        <v>267</v>
      </c>
      <c r="B269" s="186" t="n"/>
      <c r="C269" s="186" t="inlineStr">
        <is>
          <t>สำหรับยาเม็ดเคลือบ cyclophosphamide coated tablets ไม่จำเป็นต้องทดสอบหัวข้อใดสำหรับผลิตภัณฑ์สำเร็จรูปตามเภสัชตำรับ</t>
        </is>
      </c>
      <c r="D269" s="186" t="n"/>
      <c r="E269" s="186" t="inlineStr">
        <is>
          <t>Uniformity of dosage units</t>
        </is>
      </c>
      <c r="F269" s="186" t="inlineStr">
        <is>
          <t>Disintegration</t>
        </is>
      </c>
      <c r="G269" s="186" t="inlineStr">
        <is>
          <t>Dissolution</t>
        </is>
      </c>
      <c r="H269" s="186" t="inlineStr">
        <is>
          <t>Assay</t>
        </is>
      </c>
      <c r="I269" s="186" t="inlineStr">
        <is>
          <t>Friability</t>
        </is>
      </c>
      <c r="J269" s="185" t="n">
        <v>5</v>
      </c>
      <c r="K269" s="186" t="inlineStr">
        <is>
          <t>✅ คำตอบที่ถูกต้อง: ข้อ จ. Friability
🎯 ทำไมข้อนี้ถึงถูก:
การทดสอบความกร่อน (Friability test) ตามมาตรฐาน USP/BP เป็นการทดสอบที่ใช้สำหรับยาเม็ดไม่เคลือบ (uncoated tablets) ในระหว่างกระบวนการผลิต (in-process quality control) เพื่อประเมินความทนทานของ core tablets ก่อนนำไปเข้าหม้อเคลือบ เมื่อเม็ดยาได้รับการเคลือบฟิล์มหรือเคลือบน้ำตาลแล้ว ชั้นเคลือบจะปกป้องผิวเม็ดยา ทำให้ไม่จำเป็นต้องทดสอบ friability บนผลิตภัณฑ์สำเร็จรูป
🔍 ข้ออื่นผิดเพราะอะไร:
• ข้อ ก.: ผิดเพราะ Uniformity of dosage units เป็นข้อกำหนดบังคับของผลิตภัณฑ์สำเร็จรูปเพื่อยืนยันความสม่ำเสมอของขนาดยา
• ข้อ ข.: ผิดเพราะ Disintegration เป็นข้อกำหนดการแตกตัวของยาเม็ดเคลือบทั่วไปตามเภสัชตำรับ
• ข้อ ค.: ผิดเพราะ Dissolution เป็นการทดสอบสำคัญเพื่อรับประกันการละลายของตัวยาสำคัญเข้าสู่ร่างกาย
• ข้อ ง.: ผิดเพราะ Assay เป็นหัวข้อหลักในการหาปริมาณตัวยาสำคัญในผลิตภัณฑ์สำเร็จรูป</t>
        </is>
      </c>
      <c r="L269" s="186" t="n"/>
      <c r="M269" s="186" t="inlineStr">
        <is>
          <t>Product Group 6: Solid Dosage Forms</t>
        </is>
      </c>
      <c r="N269" s="186" t="inlineStr">
        <is>
          <t>6.1 Tablet Manufacturing</t>
        </is>
      </c>
      <c r="O269" s="185" t="inlineStr">
        <is>
          <t>Product</t>
        </is>
      </c>
      <c r="P269" s="186" t="inlineStr">
        <is>
          <t>[SOURCE: ข้อสอบจริง PLE CC1 (Product) วันที่ 1 ปี 2562 ข้อ 115]</t>
        </is>
      </c>
      <c r="Q269" s="185" t="inlineStr">
        <is>
          <t>ข้อสอบจริง</t>
        </is>
      </c>
      <c r="R269" s="185" t="inlineStr">
        <is>
          <t>2562</t>
        </is>
      </c>
      <c r="S269" s="185" t="n"/>
    </row>
    <row r="270" ht="24" customHeight="1" s="49">
      <c r="A270" s="185" t="n">
        <v>268</v>
      </c>
      <c r="B270" s="186" t="n"/>
      <c r="C270" s="186" t="inlineStr">
        <is>
          <t>หากพบว่าแกนเม็ดยา (core tablet) ของยา cyclophosphamide มีปัญหาความแข็งต่ำ (low hardness) และกร่อนแตกหักง่าย (high friability) ควรปรับสูตรตำรับอย่างไรเพื่อแก้ปัญหานี้</t>
        </is>
      </c>
      <c r="D270" s="186" t="n"/>
      <c r="E270" s="186" t="inlineStr">
        <is>
          <t>เพิ่มปริมาณ maize starch</t>
        </is>
      </c>
      <c r="F270" s="186" t="inlineStr">
        <is>
          <t>เพิ่มปริมาณ lactose monohydrate</t>
        </is>
      </c>
      <c r="G270" s="186" t="inlineStr">
        <is>
          <t>เพิ่มปริมาณ calcium hydrogen phosphate dihydrate</t>
        </is>
      </c>
      <c r="H270" s="186" t="inlineStr">
        <is>
          <t>เพิ่มปริมาณ gelatin</t>
        </is>
      </c>
      <c r="I270" s="186" t="inlineStr">
        <is>
          <t>เพิ่มปริมาณ glycerol</t>
        </is>
      </c>
      <c r="J270" s="185" t="n">
        <v>4</v>
      </c>
      <c r="K270" s="186" t="inlineStr">
        <is>
          <t>✅ คำตอบที่ถูกต้อง: ข้อ ง. เพิ่มปริมาณ gelatin
🎯 ทำไมข้อนี้ถึงถูก:
ปัญหาความแข็งต่ำและความกร่อนสูงเกิดจากแรงยึดเกาะระหว่างอนุภาคผงยาไม่เพียงพอ การแก้ไขที่ตรงจุดคือการเพิ่มสารยึดเกาะ (binder) ซึ่ง Gelatin จัดเป็น strong binder ที่มีประสิทธิภาพสูง เมื่อทำ wet granulation จะช่วยสร้าง solid bridges ที่แข็งแรงระหว่างอนุภาค ทำให้แกรนูลและเม็ดยามี mechanical strength สูงขึ้น
🔍 ข้ออื่นผิดเพราะอะไร:
• ข้อ ก.: ผิดเพราะ Maize starch ผงแห้งทำหน้าที่เป็น filler หรือ disintegrant ไม่ได้ให้แรงยึดเกาะสูงเหมือน gelatin binder
• ข้อ ข.: ผิดเพราะ Lactose monohydrate ทำหน้าที่เป็น diluent/filler การเพิ่มแล็กโทสไม่สามารถแก้ปัญหาการขาด binder ได้
• ข้อ ค.: ผิดเพราะ Calcium hydrogen phosphate dihydrate เป็น insoluble diluent ที่แตกหักแบบ brittle fracture ไม่ได้ทำหน้าที่เป็น polymeric binder
• ข้อ จ.: ผิดเพราะ Glycerol ทำหน้าที่เป็น plasticizer หรือ humectant ไม่ใช่ binder สำหรับยาเม็ด</t>
        </is>
      </c>
      <c r="L270" s="186" t="n"/>
      <c r="M270" s="186" t="inlineStr">
        <is>
          <t>Product Group 6: Solid Dosage Forms</t>
        </is>
      </c>
      <c r="N270" s="186" t="inlineStr">
        <is>
          <t>6.1 Tablet Manufacturing</t>
        </is>
      </c>
      <c r="O270" s="185" t="inlineStr">
        <is>
          <t>Product</t>
        </is>
      </c>
      <c r="P270" s="186" t="inlineStr">
        <is>
          <t>[SOURCE: ข้อสอบจริง PLE CC1 (Product) วันที่ 1 ปี 2562 ข้อ 116]</t>
        </is>
      </c>
      <c r="Q270" s="185" t="inlineStr">
        <is>
          <t>ข้อสอบจริง</t>
        </is>
      </c>
      <c r="R270" s="185" t="inlineStr">
        <is>
          <t>2562</t>
        </is>
      </c>
      <c r="S270" s="185" t="n"/>
    </row>
    <row r="271" ht="24" customHeight="1" s="49">
      <c r="A271" s="185" t="n">
        <v>269</v>
      </c>
      <c r="B271" s="186" t="n"/>
      <c r="C271" s="186" t="inlineStr">
        <is>
          <t>ข้อใดจับคู่สารที่เป็นส่วนประกอบในชั้นเคลือบ (coating layer) ของยา cyclophosphamide coated tablet กับหน้าที่ได้อย่างถูกต้อง</t>
        </is>
      </c>
      <c r="D271" s="186" t="n"/>
      <c r="E271" s="186" t="inlineStr">
        <is>
          <t>Sucrose – sweetening agent</t>
        </is>
      </c>
      <c r="F271" s="186" t="inlineStr">
        <is>
          <t>Titanium dioxide – opacifier</t>
        </is>
      </c>
      <c r="G271" s="186" t="inlineStr">
        <is>
          <t>Lactose monohydrate – film former</t>
        </is>
      </c>
      <c r="H271" s="186" t="inlineStr">
        <is>
          <t>Calcium hydrogen phosphate dihydrate – film former</t>
        </is>
      </c>
      <c r="I271" s="186" t="inlineStr">
        <is>
          <t>Maize starch – opacifier</t>
        </is>
      </c>
      <c r="J271" s="185" t="n">
        <v>2</v>
      </c>
      <c r="K271" s="186" t="inlineStr">
        <is>
          <t>✅ คำตอบที่ถูกต้อง: ข้อ ข. Titanium dioxide – opacifier
🎯 ทำไมข้อนี้ถึงถูก:
Titanium dioxide (TiO2) เป็น opacifying agent มาตรฐานในอุตสาหกรรมผลิตยา เนื่องจากมีค่าดัชนีหักเหแสง (refractive index) สูงมากประมาณ 2.7 ทำให้สามารถสะท้อนและกระเจิงแสงได้ดีเยี่ยม ช่วยให้ชั้นฟิล์มเคลือบทึบแสง ป้องกันตัวยา cyclophosphamide ที่ไวต่อแสงไม่ให้เกิดการสลายตัวจากแสง (photodegradation)
🔍 ข้ออื่นผิดเพราะอะไร:
• ข้อ ก.: ผิดเพราะ Sucrose ในชั้นเคลือบยาทำหน้าที่เป็น coating agent หลักในการเคลือบน้ำตาล (sugar coating) เพื่อสร้างความหนาและโครงสร้าง ไม่ได้ใส่เพื่อทำหน้าที่แต่งรสหวานในยาเม็ดกลืน
• ข้อ ค.: ผิดเพราะ Lactose monohydrate เป็น diluent ละลายน้ำ ไม่ใช่ film-forming polymer
• ข้อ ง.: ผิดเพราะ Calcium hydrogen phosphate dihydrate เป็น insoluble filler ไม่ใช่สารก่อฟิล์ม
• ข้อ จ.: ผิดเพราะ Maize starch เป็นสารช่วยแตกตัวหรือสารเพิ่มปริมาณ ไม่ใช่ opacifying agent</t>
        </is>
      </c>
      <c r="L271" s="186" t="n"/>
      <c r="M271" s="186" t="inlineStr">
        <is>
          <t>Product Group 6: Solid Dosage Forms</t>
        </is>
      </c>
      <c r="N271" s="186" t="inlineStr">
        <is>
          <t>6.1 Tablet Manufacturing</t>
        </is>
      </c>
      <c r="O271" s="185" t="inlineStr">
        <is>
          <t>Product</t>
        </is>
      </c>
      <c r="P271" s="186" t="inlineStr">
        <is>
          <t>[SOURCE: ข้อสอบจริง PLE CC1 (Product) วันที่ 1 ปี 2562 ข้อ 117]</t>
        </is>
      </c>
      <c r="Q271" s="185" t="inlineStr">
        <is>
          <t>ข้อสอบจริง</t>
        </is>
      </c>
      <c r="R271" s="185" t="inlineStr">
        <is>
          <t>2562</t>
        </is>
      </c>
      <c r="S271" s="185" t="n"/>
    </row>
    <row r="272" ht="24" customHeight="1" s="49">
      <c r="A272" s="185" t="n">
        <v>270</v>
      </c>
      <c r="B272" s="186" t="n"/>
      <c r="C272" s="186" t="inlineStr">
        <is>
          <t>ในการผลิตแคปซูล Rifampicin 150 mg หรือ 300 mg โดยมีส่วนประกอบของสารช่วยคือ corn starch, SLS, gelatin และ magnesium stearate หากพบปัญหาน้ำหนักผงยาในแคปซูลไม่สม่ำเสมอ (uniformity of weight ไม่ผ่าน) สารใดในตำรับที่มีผลกระทบต่อปัญหานี้มากที่สุด</t>
        </is>
      </c>
      <c r="D272" s="186" t="n"/>
      <c r="E272" s="186" t="inlineStr">
        <is>
          <t>Gelatin</t>
        </is>
      </c>
      <c r="F272" s="186" t="inlineStr">
        <is>
          <t>Corn stearate</t>
        </is>
      </c>
      <c r="G272" s="186" t="inlineStr">
        <is>
          <t>Magnesium stearate</t>
        </is>
      </c>
      <c r="H272" s="186" t="inlineStr">
        <is>
          <t>TiO2</t>
        </is>
      </c>
      <c r="I272" s="186" t="inlineStr">
        <is>
          <t>SLS</t>
        </is>
      </c>
      <c r="J272" s="185" t="n">
        <v>3</v>
      </c>
      <c r="K272" s="186" t="inlineStr">
        <is>
          <t>✅ คำตอบที่ถูกต้อง: ข้อ ค. Magnesium stearate
🎯 ทำไมข้อนี้ถึงถูก:
Magnesium stearate เป็น hydrophobic lubricant ที่มีผลต่อความสามารถในการไหล (flowability) ของผงยาลงสู่ dosator หรือหลุมบรรจุแคปซูล หากปริมาณหรือระยะเวลาการผสมมากเกินไป (over-lubrication) จะทำให้ผงยาลื่นและเกิดการแยกชั้น (segregation) ทำให้น้ำหนักผงยาในแต่ละแคปซูลแกว่ง ไม่สม่ำเสมอ
🔍 ข้ออื่นผิดเพราะอะไร:
• ข้อ ก.: ผิดเพราะ Gelatin เป็นองค์ประกอบหลักของเปลือกแคปซูล ไม่ได้ผสมอยู่ในเนื้อผงยาที่ส่งผลต่อการไหลลง dosator
• ข้อ ข.: ผิดเพราะ Corn stearate ไม่มีสารนี้ในตำรับ (มีแต่ corn starch)
• ข้อ ง.: ผิดเพราะ TiO2 เป็นสารทึบแสงในเปลือกแคปซูล ไม่เกี่ยวข้องกับการไหลของผงยา
• ข้อ จ.: ผิดเพราะ SLS ทำหน้าที่เป็น wetting agent เพิ่มการเปียกผิวและส่งเสริมการละลาย ไม่ใช่ lubricant ที่กำหนดการไหลของผงยา</t>
        </is>
      </c>
      <c r="L272" s="186" t="n"/>
      <c r="M272" s="186" t="inlineStr">
        <is>
          <t>Product Group 6: Solid Dosage Forms</t>
        </is>
      </c>
      <c r="N272" s="186" t="inlineStr">
        <is>
          <t>6.4 Hard &amp; Soft Gelatin Capsules</t>
        </is>
      </c>
      <c r="O272" s="185" t="inlineStr">
        <is>
          <t>Product</t>
        </is>
      </c>
      <c r="P272" s="186" t="inlineStr">
        <is>
          <t>[SOURCE: ข้อสอบจริง PLE CC1 (Product) วันที่ 2 ปี 2562 ข้อ 16]</t>
        </is>
      </c>
      <c r="Q272" s="185" t="inlineStr">
        <is>
          <t>ข้อสอบจริง</t>
        </is>
      </c>
      <c r="R272" s="185" t="inlineStr">
        <is>
          <t>2562</t>
        </is>
      </c>
      <c r="S272" s="185" t="n"/>
    </row>
    <row r="273" ht="24" customHeight="1" s="49">
      <c r="A273" s="185" t="n">
        <v>271</v>
      </c>
      <c r="B273" s="186" t="n"/>
      <c r="C273" s="186" t="inlineStr">
        <is>
          <t>ข้อใดเป็นปัจจัยสำคัญอันดับแรกที่ต้องนำมาพิจารณาในการเลือกขนาดของเปลือกแคปซูลแข็ง (hard gelatin capsule size)</t>
        </is>
      </c>
      <c r="D273" s="186" t="n"/>
      <c r="E273" s="186" t="inlineStr">
        <is>
          <t>สารประกอบ</t>
        </is>
      </c>
      <c r="F273" s="186" t="inlineStr">
        <is>
          <t>ปริมาตรของแคปซูล</t>
        </is>
      </c>
      <c r="G273" s="186" t="inlineStr">
        <is>
          <t>วัตถุดิบของเปลือกแคปซูล</t>
        </is>
      </c>
      <c r="H273" s="186" t="inlineStr">
        <is>
          <t>Bulk density ของตัวยาสำคัญ</t>
        </is>
      </c>
      <c r="I273" s="186" t="inlineStr">
        <is>
          <t>Flowability ของตัวยาสำคัญ</t>
        </is>
      </c>
      <c r="J273" s="185" t="n">
        <v>2</v>
      </c>
      <c r="K273" s="186" t="inlineStr">
        <is>
          <t>✅ คำตอบที่ถูกต้อง: ข้อ ข. ปริมาตรของแคปซูล
🎯 ทำไมข้อนี้ถึงถูก:
การเลือกเบอร์แคปซูล (capsule size ตั้งแต่ 000 ถึง 5) ต้องพิจารณาจากปริมาตรของแคปซูล (capsule capacity/volume) เป็นอันดับแรก เพื่อให้เพียงพอต่อปริมาตรรวมของผงยาที่คำนวณได้จากน้ำหนักและ bulk density ของผงยา
🔍 ข้ออื่นผิดเพราะอะไร:
• ข้อ ก.: ผิดเพราะชนิดสารประกอบส่งผลต่อความเข้ากันได้ (compatibility) ไม่ใช่เกณฑ์กำหนดขนาดแคปซูลทางกายภาพ
• ข้อ ค.: ผิดเพราะวัตถุดิบเปลือกแคปซูล (เช่น gelatin หรือ HPMC) เลือกตามคุณสมบัติการดูดความชื้นของยา ไม่ได้กำหนดขนาดเบอร์แคปซูล
• ข้อ ง.: ผิดเพราะ Bulk density ใช้ร่วมกับการคำนวณปริมาตรผงยา แต่ตัวตัดสินขนาดเบอร์ของแคปซูลคือปริมาตรของเปลือกแคปซูลแต่ละเบอร์
• ข้อ จ.: ผิดเพราะ Flowability มีผลต่อการบรรจุลงหลุม ไม่ได้เป็นตัวกำหนดขนาดความจุของแคปซูล</t>
        </is>
      </c>
      <c r="L273" s="186" t="n"/>
      <c r="M273" s="186" t="inlineStr">
        <is>
          <t>Product Group 6: Solid Dosage Forms</t>
        </is>
      </c>
      <c r="N273" s="186" t="inlineStr">
        <is>
          <t>6.4 Hard &amp; Soft Gelatin Capsules</t>
        </is>
      </c>
      <c r="O273" s="185" t="inlineStr">
        <is>
          <t>Product</t>
        </is>
      </c>
      <c r="P273" s="186" t="inlineStr">
        <is>
          <t>[SOURCE: ข้อสอบจริง PLE CC1 (Product) วันที่ 2 ปี 2562 ข้อ 17]</t>
        </is>
      </c>
      <c r="Q273" s="185" t="inlineStr">
        <is>
          <t>ข้อสอบจริง</t>
        </is>
      </c>
      <c r="R273" s="185" t="inlineStr">
        <is>
          <t>2562</t>
        </is>
      </c>
      <c r="S273" s="185" t="n"/>
    </row>
    <row r="274" ht="24" customHeight="1" s="49">
      <c r="A274" s="185" t="n">
        <v>272</v>
      </c>
      <c r="B274" s="186" t="n"/>
      <c r="C274" s="186" t="inlineStr">
        <is>
          <t>กระบวนการผลิตยาเม็ดใดเหมาะสมที่สุดสำหรับการผลิตยาเม็ด calcium carbonate ขนาด 1.5 g ต่อเม็ด หากผงยา calcium carbonate มีมุมเท (angle of repose) เท่ากับ 50 องศา และมีค่า compressibility index เท่ากับ 35%</t>
        </is>
      </c>
      <c r="D274" s="186" t="n"/>
      <c r="E274" s="186" t="inlineStr">
        <is>
          <t>Slugging process</t>
        </is>
      </c>
      <c r="F274" s="186" t="inlineStr">
        <is>
          <t>Pressure roll process</t>
        </is>
      </c>
      <c r="G274" s="186" t="inlineStr">
        <is>
          <t>Wet granulating process</t>
        </is>
      </c>
      <c r="H274" s="186" t="inlineStr">
        <is>
          <t>Direct compression process</t>
        </is>
      </c>
      <c r="I274" s="186" t="inlineStr">
        <is>
          <t>Moist activated direct compression process</t>
        </is>
      </c>
      <c r="J274" s="185" t="n">
        <v>3</v>
      </c>
      <c r="K274" s="186" t="inlineStr">
        <is>
          <t>✅ คำตอบที่ถูกต้อง: ข้อ ค. Wet granulating process
🎯 ทำไมข้อนี้ถึงถูก:
ข้อมูลระบุว่าผงยามีมุมเท 50 องศา และ Compressibility index 35% แสดงว่าผงยามีการไหลที่แย่มาก (very poor flow) และตัวยามีขนาดยาสูงมากถึง 1.5 กรัมต่อเม็ด จึงไม่สามารถเติม excipient ปริมาณมากเพื่อทำ direct compression ได้ กระบวนการ Wet granulation เป็นวิธีที่ดีที่สุดในการเพิ่มขนาดอนุภาค สร้างแกรนูลที่แข็งแรงและมีความหนาแน่นสูง ช่วยปรับปรุงทั้งคุณสมบัติการไหลและความสามารถในการตอกอัด
🔍 ข้ออื่นผิดเพราะอะไร:
• ข้อ ก.: ผิดเพราะ Slugging process เป็นการทำ dry granulation ที่เหมาะกับยาที่ไวต่อความชื้นหรือความร้อน แต่ calcium carbonate มีความคงตัวต่อความร้อนและความชื้นสูงมาก
• ข้อ ข.: ผิดเพราะ Roller compaction เหมาะสำหรับยาที่ไม่ทนความร้อนและความชื้น
• ข้อ ง.: ผิดเพราะ Direct compression ใช้ไม่ได้กับผงยาที่มีการไหลแย่มากและมีปริมาณตัวยาสำคัญสูงถึง 1.5 กรัม
• ข้อ จ.: ผิดเพราะ Moist activated direct compression ไม่เหมาะสมสำหรับยาขนาดสูงมากที่การไหลแย่ถึง 50 องศา</t>
        </is>
      </c>
      <c r="L274" s="186" t="n"/>
      <c r="M274" s="186" t="inlineStr">
        <is>
          <t>Product Group 6: Solid Dosage Forms</t>
        </is>
      </c>
      <c r="N274" s="186" t="inlineStr">
        <is>
          <t>6.1 Tablet Manufacturing</t>
        </is>
      </c>
      <c r="O274" s="185" t="inlineStr">
        <is>
          <t>Product</t>
        </is>
      </c>
      <c r="P274" s="186" t="inlineStr">
        <is>
          <t>[SOURCE: ข้อสอบจริง PLE CC1 (Product) วันที่ 2 ปี 2562 ข้อ 79]</t>
        </is>
      </c>
      <c r="Q274" s="185" t="inlineStr">
        <is>
          <t>ข้อสอบจริง</t>
        </is>
      </c>
      <c r="R274" s="185" t="inlineStr">
        <is>
          <t>2562</t>
        </is>
      </c>
      <c r="S274" s="185" t="n"/>
    </row>
    <row r="275" ht="24" customHeight="1" s="49">
      <c r="A275" s="185" t="n">
        <v>273</v>
      </c>
      <c r="B275" s="186" t="n"/>
      <c r="C275" s="186" t="inlineStr">
        <is>
          <t>ในการผลิตยาเม็ด calcium carbonate 1.5 กรัม พบปัญหาเม็ดยากร่อนและแตกหักง่าย (high friability) ควรแก้ไขโดยการเพิ่มสารช่วยทางเภสัชกรรมชนิดใดในสูตรตำรับ</t>
        </is>
      </c>
      <c r="D275" s="186" t="n"/>
      <c r="E275" s="186" t="inlineStr">
        <is>
          <t>PVP</t>
        </is>
      </c>
      <c r="F275" s="186" t="inlineStr">
        <is>
          <t>Starch</t>
        </is>
      </c>
      <c r="G275" s="186" t="inlineStr">
        <is>
          <t>Colloidal SiO2</t>
        </is>
      </c>
      <c r="H275" s="186" t="inlineStr">
        <is>
          <t>Magnesium stearate</t>
        </is>
      </c>
      <c r="I275" s="186" t="inlineStr">
        <is>
          <t>Croscarmellose sodium</t>
        </is>
      </c>
      <c r="J275" s="185" t="n">
        <v>1</v>
      </c>
      <c r="K275" s="186" t="inlineStr">
        <is>
          <t>✅ คำตอบที่ถูกต้อง: ข้อ ก. PVP
🎯 ทำไมข้อนี้ถึงถูก:
ปัญหาเม็ดยากร่อนและแตกหักง่ายแสดงถึงแรงยึดเกาะระหว่างอนุภาคภายในเม็ดยาไม่เพียงพอ การเพิ่มสารยึดเกาะ (binder) เช่น Polyvinylpyrrolidone (PVP หรือ Povidone) จะช่วยสร้างฟิล์มและ solid bridges เชื่อมระหว่างอนุภาคของ calcium carbonate ทำให้แกรนูลและเม็ดยามีความแข็งแรงเชิงกลสูงขึ้นและลดความกร่อนให้อยู่ในเกณฑ์มาตรฐาน USP (น้อยกว่าร้อยละ 1)
🔍 ข้ออื่นผิดเพราะอะไร:
• ข้อ ข.: ผิดเพราะ Starch ผงแห้งทำหน้าที่เป็น disintegrant หรือ diluent ไม่ได้ให้แรงยึดเกาะเหนียวแน่นเท่ากับสารละลาย PVP binder
• ข้อ ค.: ผิดเพราะ Colloidal SiO2 ทำหน้าที่เป็น glidant ช่วยการไหล ไม่ได้ช่วยเพิ่มความแข็งแรงของเม็ดยา
• ข้อ ง.: ผิดเพราะ Magnesium stearate เป็น lubricant ซึ่งการเพิ่มแมกนีเซียมสเตียเรตจะยิ่งลดแรงยึดเหนี่ยวระหว่างอนุภาค ทำให้เม็ดยาเปราะแตกง่ายขึ้น
• ข้อ จ.: ผิดเพราะ Croscarmellose sodium เป็น superdisintegrant ทำหน้าที่ช่วยให้ยาเม็ดแตกตัวเร็ว การเพิ่มจะยิ่งทำให้เม็ดยากร่อนง่ายขึ้น</t>
        </is>
      </c>
      <c r="L275" s="186" t="n"/>
      <c r="M275" s="186" t="inlineStr">
        <is>
          <t>Product Group 6: Solid Dosage Forms</t>
        </is>
      </c>
      <c r="N275" s="186" t="inlineStr">
        <is>
          <t>6.1 Tablet Manufacturing</t>
        </is>
      </c>
      <c r="O275" s="185" t="inlineStr">
        <is>
          <t>Product</t>
        </is>
      </c>
      <c r="P275" s="186" t="inlineStr">
        <is>
          <t>[SOURCE: ข้อสอบจริง PLE CC1 (Product) วันที่ 2 ปี 2562 ข้อ 80]</t>
        </is>
      </c>
      <c r="Q275" s="185" t="inlineStr">
        <is>
          <t>ข้อสอบจริง</t>
        </is>
      </c>
      <c r="R275" s="185" t="inlineStr">
        <is>
          <t>2562</t>
        </is>
      </c>
      <c r="S275" s="185" t="n"/>
    </row>
    <row r="276" ht="24" customHeight="1" s="49">
      <c r="A276" s="185" t="n">
        <v>274</v>
      </c>
      <c r="B276" s="186" t="n"/>
      <c r="C276" s="186" t="inlineStr">
        <is>
          <t>หากในกระบวนการผลิตแกรนูลเพื่อตอกยาเม็ด พบว่ามีฝุ่นผงละเอียด (fines) มากเกินไปจนทำให้การตอกยามีปัญหา ควรปรับปริมาณของสารใดในสูตรตำรับ</t>
        </is>
      </c>
      <c r="D276" s="186" t="n"/>
      <c r="E276" s="186" t="inlineStr">
        <is>
          <t>PVP</t>
        </is>
      </c>
      <c r="F276" s="186" t="inlineStr">
        <is>
          <t>Starch</t>
        </is>
      </c>
      <c r="G276" s="186" t="inlineStr">
        <is>
          <t>Lactose</t>
        </is>
      </c>
      <c r="H276" s="186" t="inlineStr">
        <is>
          <t>Magnesium stearate</t>
        </is>
      </c>
      <c r="I276" s="186" t="inlineStr">
        <is>
          <t>Sodium starch glycolate</t>
        </is>
      </c>
      <c r="J276" s="185" t="n">
        <v>1</v>
      </c>
      <c r="K276" s="186" t="inlineStr">
        <is>
          <t>✅ คำตอบที่ถูกต้อง: ข้อ ก. PVP
🎯 ทำไมข้อนี้ถึงถูก:
ปัญหาฝุ่นผงละเอียด (fines) มากเกินไป เกิดจากประสิทธิภาพของสารยึดเกาะ (binder) ไม่เพียงพอที่จะเชื่อมเกาะอนุภาคผงยาเข้าด้วยกันเป็นแกรนูล การเพิ่มปริมาณหรือความเข้มข้นของสารยึดเกาะ เช่น PVP (Povidone) จะช่วยให้อนุภาคผงยารวมตัวเป็นแกรนูลที่มีขนาดสม่ำเสมอและลดปริมาณฝุ่นผงลง
🔍 ข้ออื่นผิดเพราะอะไร:
• ข้อ ข.: ผิดเพราะ Starch ผงไม่ได้เพิ่มแรงยึดเกาะเหนียวแน่น และหากใช้ starch paste ก็ต้องปรับปรุงที่ความเข้มข้น binder ไม่ใช่ผงแป้งแห้ง
• ข้อ ค.: ผิดเพราะ Lactose ทำหน้าที่เป็น diluent/filler ไม่ได้ช่วยเพิ่มแรงยึดเหนี่ยวเพื่อลดฝุ่นผง
• ข้อ ง.: ผิดเพราะ Magnesium stearate เป็น lubricant การเพิ่มสารหล่อลื่นไม่ได้ช่วยลดฝุ่นผง และอาจขัดขวางการยึดเกาะ
• ข้อ จ.: ผิดเพราะ Sodium starch glycolate เป็น disintegrant ไม่เกี่ยวข้องกับการลด fines</t>
        </is>
      </c>
      <c r="L276" s="186" t="n"/>
      <c r="M276" s="186" t="inlineStr">
        <is>
          <t>Product Group 6: Solid Dosage Forms</t>
        </is>
      </c>
      <c r="N276" s="186" t="inlineStr">
        <is>
          <t>6.1 Tablet Manufacturing</t>
        </is>
      </c>
      <c r="O276" s="185" t="inlineStr">
        <is>
          <t>Product</t>
        </is>
      </c>
      <c r="P276" s="186" t="inlineStr">
        <is>
          <t>[SOURCE: ข้อสอบจริง PLE CC1 (Product) วันที่ 2 ปี 2562 ข้อ 82]</t>
        </is>
      </c>
      <c r="Q276" s="185" t="inlineStr">
        <is>
          <t>ข้อสอบจริง</t>
        </is>
      </c>
      <c r="R276" s="185" t="inlineStr">
        <is>
          <t>2562</t>
        </is>
      </c>
      <c r="S276" s="185" t="n"/>
    </row>
    <row r="277" ht="24" customHeight="1" s="49">
      <c r="A277" s="185" t="n">
        <v>275</v>
      </c>
      <c r="B277" s="186" t="n"/>
      <c r="C277" s="186" t="inlineStr">
        <is>
          <t>จากสูตรตำรับยาเม็ดฟู่ calcium effervescent tablet ประกอบด้วย calcium carbonate, citric acid, tartaric acid, sodium bicarbonate, PEG 6000, PVP K30 และ sodium saccharin สารคู่ใดทำหน้าที่เป็น effervescent base ที่ทำให้เกิดฟองฟู่ก๊าซคาร์บอนไดออกไซด์</t>
        </is>
      </c>
      <c r="D277" s="186" t="n"/>
      <c r="E277" s="186" t="inlineStr">
        <is>
          <t>Citric acid, sodium bicarbonate</t>
        </is>
      </c>
      <c r="F277" s="186" t="inlineStr">
        <is>
          <t>Citric acid, sodium benzoate</t>
        </is>
      </c>
      <c r="G277" s="186" t="inlineStr">
        <is>
          <t>Tartaric acid, PVP K30</t>
        </is>
      </c>
      <c r="H277" s="186" t="inlineStr">
        <is>
          <t>Tartaric acid, sodium saccharin</t>
        </is>
      </c>
      <c r="I277" s="186" t="inlineStr">
        <is>
          <t>Sodium saccharin, PVP K30</t>
        </is>
      </c>
      <c r="J277" s="185" t="n">
        <v>1</v>
      </c>
      <c r="K277" s="186" t="inlineStr">
        <is>
          <t>✅ คำตอบที่ถูกต้อง: ข้อ ก. Citric acid, sodium bicarbonate
🎯 ทำไมข้อนี้ถึงถูก:
องค์ประกอบของ Effervescent base จะต้องประกอบด้วยกรดอินทรีย์ (เช่น Citric acid หรือ Tartaric acid) และเกลือคาร์บอเนตหรือไบคาร์บอเนต (เช่น Sodium bicarbonate) ซึ่งเมื่อสัมผัสกับน้ำจะทำปฏิกิริยากรด-เบส ให้ก๊าซคาร์บอนไดออกไซด์ (CO2) เกิดเป็นฟองฟู่ช่วยให้ยาละลายตัวได้อย่างรวดเร็ว
🔍 ข้ออื่นผิดเพราะอะไร:
• ข้อ ข.: ผิดเพราะ Sodium benzoate ทำหน้าที่เป็นสารกันเสียและสารหล่อลื่นที่ละลายน้ำได้ ไม่ใช่ carbonate source ที่ทำปฏิกิริยาเกิดแก๊ส
• ข้อ ค.: ผิดเพราะ PVP K30 ทำหน้าที่เป็น binder สารยึดเกาะ
• ข้อ ง.: ผิดเพราะ Sodium saccharin ทำหน้าที่เป็น sweetening agent สารให้ความหวาน
• ข้อ จ.: ผิดเพราะทั้งคู่ไม่มีบทบาทในการทำปฏิกิริยากรด-เบสสร้างฟองฟู่</t>
        </is>
      </c>
      <c r="L277" s="186" t="n"/>
      <c r="M277" s="186" t="inlineStr">
        <is>
          <t>Product Group 6: Solid Dosage Forms</t>
        </is>
      </c>
      <c r="N277" s="186" t="inlineStr">
        <is>
          <t>6.1 Tablet Manufacturing</t>
        </is>
      </c>
      <c r="O277" s="185" t="inlineStr">
        <is>
          <t>Product</t>
        </is>
      </c>
      <c r="P277" s="186" t="inlineStr">
        <is>
          <t>[SOURCE: ข้อสอบจริง PLE CC1 (Product) วันที่ 2 ปี 2562 ข้อ 84]</t>
        </is>
      </c>
      <c r="Q277" s="185" t="inlineStr">
        <is>
          <t>ข้อสอบจริง</t>
        </is>
      </c>
      <c r="R277" s="185" t="inlineStr">
        <is>
          <t>2562</t>
        </is>
      </c>
      <c r="S277" s="185" t="n"/>
    </row>
    <row r="278" ht="24" customHeight="1" s="49">
      <c r="A278" s="185" t="n">
        <v>276</v>
      </c>
      <c r="B278" s="186" t="n"/>
      <c r="C278" s="186" t="inlineStr">
        <is>
          <t>ในตำรับยาเม็ดแตกตัวเร็วในช่องปาก deferiprone orally disintegrating tablets (ODT) ประกอบด้วย deferiprone, croscarmellose sodium, lactose, colloidal silicon dioxide, PVP K30 และ magnesium stearate สาร lactose ทำหน้าที่อะไรในตำรับ</t>
        </is>
      </c>
      <c r="D278" s="186" t="n"/>
      <c r="E278" s="186" t="inlineStr">
        <is>
          <t>Binder</t>
        </is>
      </c>
      <c r="F278" s="186" t="inlineStr">
        <is>
          <t>Lubricant</t>
        </is>
      </c>
      <c r="G278" s="186" t="inlineStr">
        <is>
          <t>Disintegrant</t>
        </is>
      </c>
      <c r="H278" s="186" t="inlineStr">
        <is>
          <t>Soluble diluents</t>
        </is>
      </c>
      <c r="I278" s="186" t="inlineStr">
        <is>
          <t>Sweetening agent</t>
        </is>
      </c>
      <c r="J278" s="185" t="n">
        <v>4</v>
      </c>
      <c r="K278" s="186" t="inlineStr">
        <is>
          <t>✅ คำตอบที่ถูกต้อง: ข้อ ง. Soluble diluents
🎯 ทำไมข้อนี้ถึงถูก:
Lactose ทำหน้าที่เป็น Soluble diluent (สารเพิ่มปริมาณชนิดละลายน้ำได้) ซึ่งมีบทบาทสำคัญอย่างยิ่งในยาเม็ดแตกตัวเร็วในช่องปาก (ODT) เนื่องจากละลายน้ำได้เร็ว ให้รสชาติที่ดีและไม่ทิ้งความรู้สึกสากในช่องปากเมื่อเม็ดยาแตกตัว
🔍 ข้ออื่นผิดเพราะอะไร:
• ข้อ ก.: ผิดเพราะสารที่ทำหน้าที่เป็น binder ในตำรับนี้คือ PVP K30 (Povidone)
• ข้อ ข.: ผิดเพราะสารหล่อลื่น (lubricant) ในตำรับนี้คือ Magnesium stearate
• ข้อ ค.: ผิดเพราะสารช่วยแตกตัว (disintegrant) หลักในตำรับนี้คือ Croscarmellose sodium
• ข้อ จ.: ผิดเพราะแม้ lactose จะมีความหวานอ่อนๆ แต่หน้าที่หลักทางเภสัชกรรมคือ soluble filler/diluent หากต้องการ sweetening agent จะใช้สารให้ความหวานเข้มข้น เช่น sucralose หรือ aspartame</t>
        </is>
      </c>
      <c r="L278" s="186" t="n"/>
      <c r="M278" s="186" t="inlineStr">
        <is>
          <t>Product Group 6: Solid Dosage Forms</t>
        </is>
      </c>
      <c r="N278" s="186" t="inlineStr">
        <is>
          <t>6.1 Tablet Manufacturing</t>
        </is>
      </c>
      <c r="O278" s="185" t="inlineStr">
        <is>
          <t>Product</t>
        </is>
      </c>
      <c r="P278" s="186" t="inlineStr">
        <is>
          <t>[SOURCE: ข้อสอบจริง PLE CC1 (Product) วันที่ 2 ปี 2562 ข้อ 107]</t>
        </is>
      </c>
      <c r="Q278" s="185" t="inlineStr">
        <is>
          <t>ข้อสอบจริง</t>
        </is>
      </c>
      <c r="R278" s="185" t="inlineStr">
        <is>
          <t>2562</t>
        </is>
      </c>
      <c r="S278" s="185" t="n"/>
    </row>
    <row r="279">
      <c r="A279" s="185" t="n">
        <v>277</v>
      </c>
      <c r="B279" s="186" t="n"/>
      <c r="C279" s="186" t="inlineStr">
        <is>
          <t>สารตัวใดในตำรับยาเม็ด deferiprone ODT ข้างต้น ที่ทำหน้าที่ทำให้เม็ดยาแตกตัวและกระจายตัวได้อย่างรวดเร็วภายในช่องปาก</t>
        </is>
      </c>
      <c r="D279" s="186" t="n"/>
      <c r="E279" s="186" t="inlineStr">
        <is>
          <t>Lactose</t>
        </is>
      </c>
      <c r="F279" s="186" t="inlineStr">
        <is>
          <t>PEG 8000</t>
        </is>
      </c>
      <c r="G279" s="186" t="inlineStr">
        <is>
          <t>PVP K30</t>
        </is>
      </c>
      <c r="H279" s="186" t="inlineStr">
        <is>
          <t>Colloidal silica dioxide</t>
        </is>
      </c>
      <c r="I279" s="186" t="inlineStr">
        <is>
          <t>Croscarmellose sodium</t>
        </is>
      </c>
      <c r="J279" s="185" t="n">
        <v>5</v>
      </c>
      <c r="K279" s="186" t="inlineStr">
        <is>
          <t>✅ คำตอบที่ถูกต้อง: ข้อ จ. Croscarmellose sodium
🎯 ทำไมข้อนี้ถึงถูก:
Croscarmellose sodium เป็น Superdisintegrant ชนิด cross-linked sodium carboxymethylcellulose ที่มีคุณสมบัติการดูดซับน้ำและพองตัวอย่างรวดเร็ว (rapid swelling and wicking) ทำให้โครงสร้างเม็ดยาแตกตัวและกระจายตัวในน้ำลายได้ภายในเวลาไม่เกิน 30 วินาทีตามเกณฑ์ของ ODT
🔍 ข้ออื่นผิดเพราะอะไร:
• ข้อ ก.: ผิดเพราะ Lactose ทำหน้าที่เป็น soluble diluent แม้จะละลายน้ำได้แต่ไม่ได้ทำให้เกิดแรงผลักดันให้เม็ดยาแตกตัวอย่างรวดเร็วเหมือน superdisintegrant
• ข้อ ข.: ผิดเพราะ PEG 8000 เป็น hydrophilic lubricant หรือ binder
• ข้อ ค.: ผิดเพราะ PVP K30 ทำหน้าที่เป็น binder ยึดเหนี่ยวอนุภาคเข้าด้วยกัน
• ข้อ ง.: ผิดเพราะ Colloidal silicon dioxide ทำหน้าที่เป็น glidant ช่วยปรับปรุงการไหลของผงยา</t>
        </is>
      </c>
      <c r="L279" s="186" t="n"/>
      <c r="M279" s="186" t="inlineStr">
        <is>
          <t>Product Group 6: Solid Dosage Forms</t>
        </is>
      </c>
      <c r="N279" s="186" t="inlineStr">
        <is>
          <t>6.1 Tablet Manufacturing</t>
        </is>
      </c>
      <c r="O279" s="185" t="inlineStr">
        <is>
          <t>Product</t>
        </is>
      </c>
      <c r="P279" s="186" t="inlineStr">
        <is>
          <t>[SOURCE: ข้อสอบจริง PLE CC1 (Product) วันที่ 2 ปี 2562 ข้อ 108]</t>
        </is>
      </c>
      <c r="Q279" s="185" t="inlineStr">
        <is>
          <t>ข้อสอบจริง</t>
        </is>
      </c>
      <c r="R279" s="185" t="inlineStr">
        <is>
          <t>2562</t>
        </is>
      </c>
      <c r="S279" s="185" t="n"/>
    </row>
    <row r="280">
      <c r="A280" s="185" t="n">
        <v>278</v>
      </c>
      <c r="B280" s="186" t="n"/>
      <c r="C280" s="186" t="inlineStr">
        <is>
          <t>หากตัดสาร PVP K30 ออกจากสูตรตำรับยาเม็ด deferiprone ODT จะส่งผลให้เกิดปัญหาใดต่อคุณภาพของเม็ดยามากที่สุด</t>
        </is>
      </c>
      <c r="D280" s="186" t="n"/>
      <c r="E280" s="186" t="inlineStr">
        <is>
          <t>Bioavailability มากขึ้น</t>
        </is>
      </c>
      <c r="F280" s="186" t="inlineStr">
        <is>
          <t>การละลายลดลง</t>
        </is>
      </c>
      <c r="G280" s="186" t="inlineStr">
        <is>
          <t>การแตกตัวลดลง</t>
        </is>
      </c>
      <c r="H280" s="186" t="inlineStr">
        <is>
          <t>ความแข็งลดลง</t>
        </is>
      </c>
      <c r="I280" s="186" t="inlineStr">
        <is>
          <t>ดูดความชื้นมากขึ้น</t>
        </is>
      </c>
      <c r="J280" s="185" t="n">
        <v>4</v>
      </c>
      <c r="K280" s="186" t="inlineStr">
        <is>
          <t>✅ คำตอบที่ถูกต้อง: ข้อ ง. ความแข็งลดลง
🎯 ทำไมข้อนี้ถึงถูก:
PVP K30 (Povidone) ทำหน้าที่เป็น Binder (สารยึดเกาะ) ในสูตรตำรับ ช่วยสร้างพันธะยึดเหนี่ยวระหว่างอนุภาคผงยา หากไม่มี PVP K30 แกรนูลและเม็ดยาจะขาดแรงยึดเกาะ ส่งผลให้ความแข็งของเม็ดยาลดลงอย่างมาก (decreased hardness) เม็ดยาจะเปราะ กร่อน และแตกหักง่าย (increased friability) จนไม่สามารถคงรูปได้
🔍 ข้ออื่นผิดเพราะอะไร:
• ข้อ ก.: ผิดเพราะการขาด binder ไม่ได้ช่วยเพิ่มการดูดซึมยาอย่างมีนัยสำคัญ
• ข้อ ข.: ผิดเพราะ PVP เป็น hydrophilic polymer การตัดออกไม่ได้ทำให้การละลายของตัวยาลดลง
• ข้อ ค.: ผิดเพราะเมื่อไม่มี binder ยึดเกาะ เม็ดยาจะแตกตัวได้เร็วขึ้น ไม่ใช่แตกตัวลดลง
• ข้อ จ.: ผิดเพราะ PVP มีคุณสมบัติดูดความชื้น (hygroscopic) หากตัดออก ตัวตำรับจะดูดความชื้นลดลง ไม่ใช่มากขึ้น</t>
        </is>
      </c>
      <c r="L280" s="186" t="n"/>
      <c r="M280" s="186" t="inlineStr">
        <is>
          <t>Product Group 6: Solid Dosage Forms</t>
        </is>
      </c>
      <c r="N280" s="186" t="inlineStr">
        <is>
          <t>6.1 Tablet Manufacturing</t>
        </is>
      </c>
      <c r="O280" s="185" t="inlineStr">
        <is>
          <t>Product</t>
        </is>
      </c>
      <c r="P280" s="186" t="inlineStr">
        <is>
          <t>[SOURCE: ข้อสอบจริง PLE CC1 (Product) วันที่ 2 ปี 2562 ข้อ 109]</t>
        </is>
      </c>
      <c r="Q280" s="185" t="inlineStr">
        <is>
          <t>ข้อสอบจริง</t>
        </is>
      </c>
      <c r="R280" s="185" t="inlineStr">
        <is>
          <t>2562</t>
        </is>
      </c>
      <c r="S280" s="185" t="n"/>
    </row>
    <row r="281">
      <c r="A281" s="185" t="n">
        <v>279</v>
      </c>
      <c r="B281" s="186" t="n"/>
      <c r="C281" s="186" t="inlineStr">
        <is>
          <t>ส่วนประกอบของสูตรเคลือบฟิล์มยาเม็ด Ferrous sulfate ข้อใดระบุหน้าที่ของสารช่วย (Excipients) ได้ถูกต้อง</t>
        </is>
      </c>
      <c r="D281" s="186" t="n"/>
      <c r="E281" s="186" t="inlineStr">
        <is>
          <t>Talcum ทำหน้าที่เป็นสารก่อฟิล์ม</t>
        </is>
      </c>
      <c r="F281" s="186" t="inlineStr">
        <is>
          <t>Ethyl alcohol ทำหน้าที่เป็น antioxidant</t>
        </is>
      </c>
      <c r="G281" s="186" t="inlineStr">
        <is>
          <t>Propylene glycol ทำหน้าที่เป็น plasticizer</t>
        </is>
      </c>
      <c r="H281" s="186" t="inlineStr">
        <is>
          <t>Titanium dioxide ทำหน้าที่เป็นสารก่อฟิล์ม</t>
        </is>
      </c>
      <c r="I281" s="186" t="inlineStr">
        <is>
          <t>Hydroxymethylpropyl cellulose ทำหน้าที่เป็นสารทึบแสง</t>
        </is>
      </c>
      <c r="J281" s="185" t="n">
        <v>3</v>
      </c>
      <c r="K281" s="186" t="inlineStr">
        <is>
          <t>✅ คำตอบที่ถูกต้อง: ข้อ ค. Propylene glycol ทำหน้าที่เป็น plasticizer
🎯 ทำไมข้อนี้ถึงถูก:
Propylene glycol เป็นสาร plasticizer ที่มีโมเลกุลขนาดเล็ก แทรกตัวระหว่างสาย polymer chains เพื่อลดอุณหภูมิเปลี่ยนสภาพคล้ายแก้ว (glass transition temperature: Tg) เพิ่มความยืดหยุ่นและป้องกันการแตกร้าวของแผ่นฟิล์ม
🔍 ข้ออื่นผิดเพราะอะไร:
• ข้อ ก.: Talcum ทำหน้าที่เป็น anti-tacking agent / glidant เพื่อป้องกันไม่ให้เม็ดยาติดกันระหว่างกระบวนการพ่นเคลือบ ไม่ใช่ film former
• ข้อ ข.: Ethyl alcohol ทำหน้าที่เป็น solvent หรือ volatile vehicle ในการละลายสารก่อฟิล์มเพื่อให้ระเหยแห้งง่าย ไม่ใช่ antioxidant
• ข้อ ง.: Titanium dioxide ทำหน้าที่เป็น opacifying agent (สารทึบแสง) เพื่อปกป้องตัวยาจากการเสื่อมสลายด้วยแสง ไม่ใช่ film former
• ข้อ จ.: Hydroxymethylpropyl cellulose (HPMC) ทำหน้าที่หลักคือ film-forming polymer ไม่ใช่สารทึบแสง</t>
        </is>
      </c>
      <c r="L281" s="186" t="n"/>
      <c r="M281" s="186" t="inlineStr">
        <is>
          <t>Product Group 6: Solid Dosage Forms</t>
        </is>
      </c>
      <c r="N281" s="186" t="inlineStr">
        <is>
          <t>6.3 Tablet Coating</t>
        </is>
      </c>
      <c r="O281" s="185" t="inlineStr">
        <is>
          <t>Product</t>
        </is>
      </c>
      <c r="P281" s="186" t="inlineStr">
        <is>
          <t>[SOURCE: ข้อสอบจริง PLE CC1 (Product) ปี 2561 ข้อ 4]</t>
        </is>
      </c>
      <c r="Q281" s="185" t="inlineStr">
        <is>
          <t>ข้อสอบจริง</t>
        </is>
      </c>
      <c r="R281" s="185" t="inlineStr">
        <is>
          <t>2561</t>
        </is>
      </c>
      <c r="S281" s="185" t="n"/>
    </row>
    <row r="282">
      <c r="A282" s="185" t="n">
        <v>280</v>
      </c>
      <c r="B282" s="186" t="inlineStr">
        <is>
          <t>สูตรตำรับยาแคปซูลนิ่ม Isotretinoin 20 mg Soft Gelatin Capsules:
ตัวยาสำคัญและส่วนประกอบภายใน: Isotretinoin 20 mg, Hydrogenated vegetable oil 64 mg, White wax 18 mg, Disodium edetate 0.6 mg, BHA 0.032 mg, Soybean oil 180 mg
เปลือกแคปซูล: Gelatin, Glycerin, Methyl and Propyl paraben, FD&amp;C Red No. 3, FD&amp;C Blue No. 1, Titanium dioxide</t>
        </is>
      </c>
      <c r="C282" s="186" t="inlineStr">
        <is>
          <t>จากสูตรตำรับตัวอย่าง: Isotretinoin 20 mg, Hydrogenated vegetable oil 64 mg, White wax 18 mg, Disodium edetate 0.6 mg, BHA 0.032 mg, Soy bean oil 180 mg, เปลือกแคปซูลประกอบด้วย Gelatin, glycerin, methyl and propyl paraben, และระบบสี FD&amp;C Red No. 3, FD&amp;C Blue No. 1, titanium dioxide ดังภาพ สูตรตำรับนี้จัดเป็นรูปแบบยาใด</t>
        </is>
      </c>
      <c r="D282" s="186" t="inlineStr">
        <is>
          <t>cc1_product/image105.png</t>
        </is>
      </c>
      <c r="E282" s="186" t="inlineStr">
        <is>
          <t>Cream</t>
        </is>
      </c>
      <c r="F282" s="186" t="inlineStr">
        <is>
          <t>Ointment</t>
        </is>
      </c>
      <c r="G282" s="186" t="inlineStr">
        <is>
          <t>Enteric capsule</t>
        </is>
      </c>
      <c r="H282" s="186" t="inlineStr">
        <is>
          <t>Hard gelatin capsule</t>
        </is>
      </c>
      <c r="I282" s="186" t="inlineStr">
        <is>
          <t>Soft gelatin capsule</t>
        </is>
      </c>
      <c r="J282" s="185" t="n">
        <v>5</v>
      </c>
      <c r="K282" s="186" t="inlineStr">
        <is>
          <t>✅ คำตอบที่ถูกต้อง: ข้อ จ. Soft gelatin capsule
🎯 ทำไมข้อนี้ถึงถูก:
สูตรตำรับระบุเปลือกประกอบด้วย Gelatin และ Glycerin ซึ่งเป็น plasticizer จำเพาะสำหรับผลิตเปลือกแคปซูลเจลาตินนิ่ม (Soft gelatin capsule shell) บรรจุสารกึ่งแข็ง/น้ำมันภายใน ได้แก่ Soybean oil, Hydrogenated vegetable oil, White wax, สารต้านออกซิเดชัน และ Isotretinoin 20 mg ซึ่งตรงกับสูตรมาตรฐานของ Roaccutane Soft Gelatin Capsules
🔍 ข้ออื่นผิดเพราะอะไร:
• ข้อ ก.: Cream เป็นยาเตรียมกึ่งแข็งชนิดอิมัลชัน (O/W หรือ W/O) ไม่มีโครงสร้างเปลือกเจลาตินห่อหุ้ม
• ข้อ ข.: Ointment เป็นยาเตรียมกึ่งแข็งที่มีไขมันเป็นเบส ไม่มีการใช้เจลาตินและกลีเซอรีนเป็นเปลือกห่อหุ้มแบบแคปซูล
• ข้อ ค.: Enteric capsule เป็นแคปซูลที่เคลือบสารต้านกรดกระเพาะอาหาร (enteric polymers) ซึ่งสูตรนี้ไม่มีโพลีเมอร์กลุ่มดังกล่าว
• ข้อ ง.: Hard gelatin capsule เปลือกแข็งมีปริมาณ plasticizer ต่ำมาก และโดยทั่วไปออกแบบมาเพื่อบรรจุผงยาหรือแกรนูลแห้ง</t>
        </is>
      </c>
      <c r="L282" s="186" t="n"/>
      <c r="M282" s="186" t="inlineStr">
        <is>
          <t>Product Group 6: Solid Dosage Forms</t>
        </is>
      </c>
      <c r="N282" s="186" t="inlineStr">
        <is>
          <t>6.4 Hard &amp; Soft Gelatin Capsules</t>
        </is>
      </c>
      <c r="O282" s="185" t="inlineStr">
        <is>
          <t>Product</t>
        </is>
      </c>
      <c r="P282" s="186" t="inlineStr">
        <is>
          <t>[SOURCE: ข้อสอบจริง PLE CC1 (Product) ปี 2561 ข้อ 16] [RECONSTRUCTED: ปรับแต่งและเติมเต็มบริบทโจทย์เพื่อความสมบูรณ์ - สูตรระบุ Gelatin และ Glycerin ชัดเจนเป็น Soft gelatin capsule shell]</t>
        </is>
      </c>
      <c r="Q282" s="185" t="inlineStr">
        <is>
          <t>ข้อสอบจริง</t>
        </is>
      </c>
      <c r="R282" s="185" t="inlineStr">
        <is>
          <t>2561</t>
        </is>
      </c>
      <c r="S282" s="185" t="inlineStr">
        <is>
          <t>CASE_MOCK_ISOTRETINOIN_03</t>
        </is>
      </c>
    </row>
    <row r="283">
      <c r="A283" s="185" t="n">
        <v>281</v>
      </c>
      <c r="B283" s="186" t="inlineStr">
        <is>
          <t>สูตรตำรับยาแคปซูลนิ่ม Isotretinoin 20 mg Soft Gelatin Capsules:
ตัวยาสำคัญและส่วนประกอบภายใน: Isotretinoin 20 mg, Hydrogenated vegetable oil 64 mg, White wax 18 mg, Disodium edetate 0.6 mg, BHA 0.032 mg, Soybean oil 180 mg
เปลือกแคปซูล: Gelatin, Glycerin, Methyl and Propyl paraben, FD&amp;C Red No. 3, FD&amp;C Blue No. 1, Titanium dioxide</t>
        </is>
      </c>
      <c r="C283" s="186" t="inlineStr">
        <is>
          <t>จากสูตรตำรับ Isotretinoin Soft Gelatin Capsules ข้างต้น Soy bean oil (180 mg) ทำหน้าที่หลักในข้อใดของตำรับ</t>
        </is>
      </c>
      <c r="D283" s="186" t="n"/>
      <c r="E283" s="186" t="inlineStr">
        <is>
          <t>Oily vehicle หรือ Filler</t>
        </is>
      </c>
      <c r="F283" s="186" t="inlineStr">
        <is>
          <t>Plasticizer</t>
        </is>
      </c>
      <c r="G283" s="186" t="inlineStr">
        <is>
          <t>Stabilizer</t>
        </is>
      </c>
      <c r="H283" s="186" t="inlineStr">
        <is>
          <t>Stiffening agent</t>
        </is>
      </c>
      <c r="I283" s="186" t="inlineStr">
        <is>
          <t>Film former</t>
        </is>
      </c>
      <c r="J283" s="185" t="n">
        <v>1</v>
      </c>
      <c r="K283" s="186" t="inlineStr">
        <is>
          <t>✅ คำตอบที่ถูกต้อง: ข้อ ก. Oily vehicle หรือ Filler
🎯 ทำไมข้อนี้ถึงถูก:
Soy bean oil เป็นน้ำมันพืชที่มีสัดส่วนสูงสุดในตำรับ (180 mg จากน้ำหนัก fill ทั้งหมดประมาณ 282 mg) ทำหน้าที่เป็น Oily liquid vehicle หรือ Lipid filler เพื่อเป็นตัวทำละลายและสารแขวนตะกอนของตัวยา Isotretinoin
🔍 ข้ออื่นผิดเพราะอะไร:
• ข้อ ข.: Plasticizer ในตำรับนี้คือ Glycerin ซึ่งอยู่ในส่วนของเปลือกแคปซูลเจลาตินเพื่อเพิ่มความยืดหยุ่น ไม่ใช่หน้าที่ของ soybean oil
• ข้อ ค.: Stabilizer หรือสารเพิ่มความคงตัวทางเคมีในตำรับนี้คือ BHA (antioxidant) และ Disodium edetate (chelating agent)
• ข้อ ง.: Stiffening agent ในตำรับนี้คือ White wax และ Hydrogenated vegetable oil ซึ่งช่วยปรับความคงรูปของส่วนบรรจุภายใน
• ข้อ จ.: Film former ในตำรับนี้คือ Gelatin ซึ่งทำหน้าที่สร้างโครงร่างฟิล์มของเปลือกแคปซูล</t>
        </is>
      </c>
      <c r="L283" s="186" t="n"/>
      <c r="M283" s="186" t="inlineStr">
        <is>
          <t>Product Group 6: Solid Dosage Forms</t>
        </is>
      </c>
      <c r="N283" s="186" t="inlineStr">
        <is>
          <t>6.4 Hard &amp; Soft Gelatin Capsules</t>
        </is>
      </c>
      <c r="O283" s="185" t="inlineStr">
        <is>
          <t>Product</t>
        </is>
      </c>
      <c r="P283" s="186" t="inlineStr">
        <is>
          <t>[SOURCE: ข้อสอบจริง PLE CC1 (Product) ปี 2561 ข้อ 17] [RECONSTRUCTED: ปรับแต่งและเติมเต็มบริบทโจทย์เพื่อความสมบูรณ์]</t>
        </is>
      </c>
      <c r="Q283" s="185" t="inlineStr">
        <is>
          <t>ข้อสอบจริง</t>
        </is>
      </c>
      <c r="R283" s="185" t="inlineStr">
        <is>
          <t>2561</t>
        </is>
      </c>
      <c r="S283" s="185" t="inlineStr">
        <is>
          <t>CASE_MOCK_ISOTRETINOIN_03</t>
        </is>
      </c>
    </row>
    <row r="284">
      <c r="A284" s="185" t="n">
        <v>282</v>
      </c>
      <c r="B284" s="186" t="n"/>
      <c r="C284" s="186" t="inlineStr">
        <is>
          <t>สารโพลีเมอร์ในข้อใดทำหน้าที่เป็นสารเคลือบลำไส้ (Enteric coating polymer) เพื่อป้องกันไม่ให้ยาละลายในกรดกระเพาะอาหารแต่ละลายได้ดีในลำไส้เล็ก</t>
        </is>
      </c>
      <c r="D284" s="186" t="n"/>
      <c r="E284" s="186" t="inlineStr">
        <is>
          <t>Hydroxypropyl cellulose (HPC)</t>
        </is>
      </c>
      <c r="F284" s="186" t="inlineStr">
        <is>
          <t>Ethyl cellulose (EC)</t>
        </is>
      </c>
      <c r="G284" s="186" t="inlineStr">
        <is>
          <t>Methylcellulose (MC)</t>
        </is>
      </c>
      <c r="H284" s="186" t="inlineStr">
        <is>
          <t>Hydroxypropyl methylcellulose (HPMC)</t>
        </is>
      </c>
      <c r="I284" s="186" t="inlineStr">
        <is>
          <t>Methacrylic acid copolymer</t>
        </is>
      </c>
      <c r="J284" s="185" t="n">
        <v>5</v>
      </c>
      <c r="K284" s="186" t="inlineStr">
        <is>
          <t>✅ คำตอบที่ถูกต้อง: ข้อ จ. Methacrylic acid copolymer
🎯 ทำไมข้อนี้ถึงถูก:
Methacrylic acid copolymer (เช่น Eudragit L100, Eudragit S100) มีหมู่ carboxylic acid อิสระซึ่งไม่แตกตัวและไม่ละลายในสภาวะกรดของกระเพาะอาหาร (pH &lt; 5.5) แต่จะเกิด ionize ละลายได้ดีในทางเดินอาหารส่วนที่มีค่า pH สูงขึ้นตามมาตรฐาน enteric coat
🔍 ข้ออื่นผิดเพราะอะไร:
• ข้อ ก.: Hydroxypropyl cellulose (HPC) เป็นโพลีเมอร์ที่ละลายน้ำได้ในทุกช่วง pH นิยมใช้เป็น tablet binder หรือ film former ทั่วไป
• ข้อ ข.: Ethyl cellulose (EC) เป็น hydrophobic polymer ที่ไม่ละลายน้ำในทุกช่วง pH นิยมใช้เป็น sustained-release coating
• ข้อ ค.: Methylcellulose (MC) เป็นโพลีเมอร์ที่ละลายน้ำได้ดีในน้ำเย็น นิยมใช้เป็นสารเพิ่มความหนืดและสารยึดเกาะ
• ข้อ ง.: Hydroxypropyl methylcellulose (HPMC) เป็น water-soluble polymer ละลายได้ในทุกช่วง pH ใช้เคลือบฟิล์มธรรมดา (immediate release)</t>
        </is>
      </c>
      <c r="L284" s="186" t="n"/>
      <c r="M284" s="186" t="inlineStr">
        <is>
          <t>Product Group 6: Solid Dosage Forms</t>
        </is>
      </c>
      <c r="N284" s="186" t="inlineStr">
        <is>
          <t>6.3 Tablet Coating</t>
        </is>
      </c>
      <c r="O284" s="185" t="inlineStr">
        <is>
          <t>Product</t>
        </is>
      </c>
      <c r="P284" s="186" t="inlineStr">
        <is>
          <t>[SOURCE: ข้อสอบจริง PLE CC1 (Product) ปี 2561 ข้อ 25]</t>
        </is>
      </c>
      <c r="Q284" s="185" t="inlineStr">
        <is>
          <t>ข้อสอบจริง</t>
        </is>
      </c>
      <c r="R284" s="185" t="inlineStr">
        <is>
          <t>2561</t>
        </is>
      </c>
      <c r="S284" s="185" t="n"/>
    </row>
    <row r="285">
      <c r="A285" s="185" t="n">
        <v>283</v>
      </c>
      <c r="B285" s="186" t="n"/>
      <c r="C285" s="186" t="inlineStr">
        <is>
          <t>จากภาพหน้าตัดของ Omeprazole enteric pellet ส่วนประกอบชั้นที่ 1 (แกนกลางในสุด), ชั้นที่ 2 (ชั้นกลาง) และชั้นที่ 3 (ชั้นนอกสุด) คือส่วนประกอบใดตามลำดับ</t>
        </is>
      </c>
      <c r="D285" s="186" t="inlineStr">
        <is>
          <t>cc1_product/image106.png</t>
        </is>
      </c>
      <c r="E285" s="186" t="inlineStr">
        <is>
          <t>Omeprazole / Methacrylic acid copolymer / HPMC</t>
        </is>
      </c>
      <c r="F285" s="186" t="inlineStr">
        <is>
          <t>HPMC / Omeprazole / Methacrylic acid copolymer</t>
        </is>
      </c>
      <c r="G285" s="186" t="inlineStr">
        <is>
          <t>Methacrylic acid copolymer / HPMC / Omeprazole</t>
        </is>
      </c>
      <c r="H285" s="186" t="inlineStr">
        <is>
          <t>Omeprazole core / HPMC subcoat / Methacrylic acid enteric coat</t>
        </is>
      </c>
      <c r="I285" s="186" t="inlineStr">
        <is>
          <t>HPMC / Methacrylic acid copolymer / Omeprazole core</t>
        </is>
      </c>
      <c r="J285" s="185" t="n">
        <v>4</v>
      </c>
      <c r="K285" s="186" t="inlineStr">
        <is>
          <t>✅ คำตอบที่ถูกต้อง: ข้อ ง. Omeprazole core / HPMC subcoat / Methacrylic acid enteric coat
🎯 ทำไมข้อนี้ถึงถูก:
Omeprazole ไวต่อกรดมาก จึงต้องออกแบบ pellet เป็น 3 ชั้น: ชั้น 1 ในสุดคือ Core บรรจุ Omeprazole ผสมสารด่าง, ชั้น 2 คือ Subcoating/Separating layer (HPMC) เพื่อกั้นไม่ให้ตัวยาสัมผัสกับกรดจากชั้นเคลือบลำไส้, และชั้น 3 นอกสุดคือ Enteric coat (Methacrylic acid copolymer) ป้องกันกรดกระเพาะอาหาร
🔍 ข้ออื่นผิดเพราะอะไร:
• ข้อ ก.: เรียงลำดับผิด โดยนำสารเคลือบลำไส้ Methacrylic acid มาอยู่ชั้นกลาง ซึ่งจะสัมผัสและทำลายตัวยา Omeprazole โดยตรง
• ข้อ ข.: นำ HPMC ไปเป็นแกนกลางและนำตัวยาไปอยู่ชั้นนอก ซึ่งผิดหลักการป้องกันการเสื่อมสลายของตัวยา
• ข้อ ค.: นำสารเคลือบลำไส้ไปไว้ชั้นแกนกลางในสุด ซึ่งไม่สามารถทำหน้าที่ป้องกันน้ำย่อยจากภายนอกได้
• ข้อ จ.: สลับลำดับชั้นของตัวยาและสารเคลือบ ทำให้ระบบนำส่งยาไม่สามารถทำงานป้องกันกรดได้จริง</t>
        </is>
      </c>
      <c r="L285" s="186" t="n"/>
      <c r="M285" s="186" t="inlineStr">
        <is>
          <t>Product Group 6: Solid Dosage Forms</t>
        </is>
      </c>
      <c r="N285" s="186" t="inlineStr">
        <is>
          <t>6.3 Tablet Coating</t>
        </is>
      </c>
      <c r="O285" s="185" t="inlineStr">
        <is>
          <t>Product</t>
        </is>
      </c>
      <c r="P285" s="186" t="inlineStr">
        <is>
          <t>[SOURCE: ข้อสอบจริง PLE CC1 (Product) ปี 2561 ข้อ 26]</t>
        </is>
      </c>
      <c r="Q285" s="185" t="inlineStr">
        <is>
          <t>ข้อสอบจริง</t>
        </is>
      </c>
      <c r="R285" s="185" t="inlineStr">
        <is>
          <t>2561</t>
        </is>
      </c>
      <c r="S285" s="185" t="n"/>
    </row>
    <row r="286">
      <c r="A286" s="185" t="n">
        <v>284</v>
      </c>
      <c r="B286" s="186" t="n"/>
      <c r="C286" s="186" t="inlineStr">
        <is>
          <t>ยา Donepezil ขนาด 5 mg มีคุณสมบัติการไหลที่ดีเยี่ยม (good flowability) แต่ไวต่อความชื้นและเกิดปฏิกิริยา hydrolysis ได้ง่ายในสารละลายด่างและกลาง กระบวนการเตรียมยาเม็ดที่เหมาะสมที่สุดคือวิธีใด</t>
        </is>
      </c>
      <c r="D286" s="186" t="n"/>
      <c r="E286" s="186" t="inlineStr">
        <is>
          <t>Dry granulation โดยใช้สารละลายแป้งเปียก</t>
        </is>
      </c>
      <c r="F286" s="186" t="inlineStr">
        <is>
          <t>Wet granulation โดยใช้น้ำบริสุทธิ์</t>
        </is>
      </c>
      <c r="G286" s="186" t="inlineStr">
        <is>
          <t>Wet granulation ใช้ starch paste binder</t>
        </is>
      </c>
      <c r="H286" s="186" t="inlineStr">
        <is>
          <t>Wet or dry granulation with starch paste binder</t>
        </is>
      </c>
      <c r="I286" s="186" t="inlineStr">
        <is>
          <t>Direct compression หรือ Dry granulation with dry binder</t>
        </is>
      </c>
      <c r="J286" s="185" t="n">
        <v>5</v>
      </c>
      <c r="K286" s="186" t="inlineStr">
        <is>
          <t>✅ คำตอบที่ถูกต้อง: ข้อ จ. Direct compression หรือ Dry granulation with dry binder
🎯 ทำไมข้อนี้ถึงถูก:
เนื่องจากตัวยาสำคัญมีความไวต่อความชื้นและเกิด hydrolysis ได้ง่าย และมีคุณสมบัติการไหลที่ดี จึงควรใช้วิธี Direct compression หรือ Dry granulation โดยใช้สารยึดเกาะชนิดแห้ง (dry binder) เพื่อหลีกเลี่ยงการสัมผัสกับน้ำและความร้อนในกระบวนการผลิต
🔍 ข้ออื่นผิดเพราะอะไร:
• ข้อ ก.: Dry granulation ต้องใช้ dry binder เช่น MCC เท่านั้น ไม่สามารถใช้สารละลายแป้งเปียก (starch paste) ซึ่งมีความชื้นได้
• ข้อ ข.: Wet granulation ใช้น้ำบริสุทธิ์เป็นตัวทำละลาย ซึ่งจะเร่งปฏิกิริยา hydrolysis ทำให้ยา Donepezil สลายตัว
• ข้อ ค.: การใช้ starch paste binder เป็นกระบวนการ wet granulation ซึ่งนำน้ำและความชื้นเข้าสู่สูตรตำรับโดยตรง
• ข้อ ง.: การนำ starch paste เข้าไปใช้ในกระบวนการ dry granulation ขัดต่อหลักการทางเทคโนโลยีเภสัชกรรม</t>
        </is>
      </c>
      <c r="L286" s="186" t="n"/>
      <c r="M286" s="186" t="inlineStr">
        <is>
          <t>Product Group 6: Solid Dosage Forms</t>
        </is>
      </c>
      <c r="N286" s="186" t="inlineStr">
        <is>
          <t>6.1 Tablet Manufacturing</t>
        </is>
      </c>
      <c r="O286" s="185" t="inlineStr">
        <is>
          <t>Product</t>
        </is>
      </c>
      <c r="P286" s="186" t="inlineStr">
        <is>
          <t>[SOURCE: ข้อสอบจริง PLE CC1 (Product) ปี 2561 ข้อ 30]</t>
        </is>
      </c>
      <c r="Q286" s="185" t="inlineStr">
        <is>
          <t>ข้อสอบจริง</t>
        </is>
      </c>
      <c r="R286" s="185" t="inlineStr">
        <is>
          <t>2561</t>
        </is>
      </c>
      <c r="S286" s="185" t="n"/>
    </row>
    <row r="287">
      <c r="A287" s="185" t="n">
        <v>285</v>
      </c>
      <c r="B287" s="186" t="n"/>
      <c r="C287" s="186" t="inlineStr">
        <is>
          <t>สาร Polyethylene glycol 4000 (PEG 4000) ในสูตรตำรับการเคลือบฟิล์มยาเม็ด (Film coating) ทำหน้าที่หลักในข้อใด</t>
        </is>
      </c>
      <c r="D287" s="186" t="n"/>
      <c r="E287" s="186" t="inlineStr">
        <is>
          <t>Plasticizer</t>
        </is>
      </c>
      <c r="F287" s="186" t="inlineStr">
        <is>
          <t>Cosolvent</t>
        </is>
      </c>
      <c r="G287" s="186" t="inlineStr">
        <is>
          <t>Opacifying agent</t>
        </is>
      </c>
      <c r="H287" s="186" t="inlineStr">
        <is>
          <t>Emulsifying agent</t>
        </is>
      </c>
      <c r="I287" s="186" t="inlineStr">
        <is>
          <t>Primary film former</t>
        </is>
      </c>
      <c r="J287" s="185" t="n">
        <v>1</v>
      </c>
      <c r="K287" s="186" t="inlineStr">
        <is>
          <t>✅ คำตอบที่ถูกต้อง: ข้อ ก. Plasticizer
🎯 ทำไมข้อนี้ถึงถูก:
PEG 4000 ทำหน้าที่เป็น Plasticizer ในสูตรเคลือบฟิล์ม ช่วยลดอุณหภูมิการเปลี่ยนสถานะคล้ายแก้ว (Tg) ของโพลีเมอร์ เพิ่มความยืดหยุ่น ลดความเปราะแตก (brittleness) และป้องกันการเกิดข้อบกพร่องของฟิล์ม เช่น cracking หรือ peeling
🔍 ข้ออื่นผิดเพราะอะไร:
• ข้อ ข.: Cosolvent เป็นตัวทำละลายร่วมที่เป็นของเหลว เช่น Ethanol, Propylene glycol เพื่อช่วยละลายสาร
• ข้อ ค.: Opacifying agent สารทึบแสงเพื่อป้องกันแสง เช่น Titanium dioxide ซึ่งเป็นผงสีขาวอนินทรีย์
• ข้อ ง.: Emulsifying agent สารลดแรงตึงผิวช่วยประสานสองวัฏภาค ไม่ใช่หน้าที่หลักของ PEG ในน้ำยาเคลือบฟิล์ม
• ข้อ จ.: Primary film former สารก่อฟิล์มหลักมักเป็น cellulose derivatives เช่น HPMC, HPC หรือ Methacrylic acid copolymers</t>
        </is>
      </c>
      <c r="L287" s="186" t="n"/>
      <c r="M287" s="186" t="inlineStr">
        <is>
          <t>Product Group 6: Solid Dosage Forms</t>
        </is>
      </c>
      <c r="N287" s="186" t="inlineStr">
        <is>
          <t>6.3 Tablet Coating</t>
        </is>
      </c>
      <c r="O287" s="185" t="inlineStr">
        <is>
          <t>Product</t>
        </is>
      </c>
      <c r="P287" s="186" t="inlineStr">
        <is>
          <t>[SOURCE: ข้อสอบจริง PLE CC1 (Product) ปี 2561 ข้อ 49]</t>
        </is>
      </c>
      <c r="Q287" s="185" t="inlineStr">
        <is>
          <t>ข้อสอบจริง</t>
        </is>
      </c>
      <c r="R287" s="185" t="inlineStr">
        <is>
          <t>2561</t>
        </is>
      </c>
      <c r="S287" s="185" t="n"/>
    </row>
    <row r="288">
      <c r="A288" s="185" t="n">
        <v>286</v>
      </c>
      <c r="B288" s="186" t="n"/>
      <c r="C288" s="186" t="inlineStr">
        <is>
          <t>ยา Phenytoin sodium capsules ซึ่งเป็นยาเตรียมรูปแบบแข็งชนิดรับประทานทั่วไป ในการควบคุมคุณภาพประจำรุ่น (Routine QC batch release) หัวข้อใดไม่จำเป็นต้องทำการทดสอบในทุกรุ่นผลิต</t>
        </is>
      </c>
      <c r="D288" s="186" t="n"/>
      <c r="E288" s="186" t="inlineStr">
        <is>
          <t>Microbial limit test ในทุกรุ่นผลิต</t>
        </is>
      </c>
      <c r="F288" s="186" t="inlineStr">
        <is>
          <t>Dissolution test</t>
        </is>
      </c>
      <c r="G288" s="186" t="inlineStr">
        <is>
          <t>Uniformity of dosage units</t>
        </is>
      </c>
      <c r="H288" s="186" t="inlineStr">
        <is>
          <t>Assay of active ingredient</t>
        </is>
      </c>
      <c r="I288" s="186" t="inlineStr">
        <is>
          <t>Identification test</t>
        </is>
      </c>
      <c r="J288" s="185" t="n">
        <v>1</v>
      </c>
      <c r="K288" s="186" t="inlineStr">
        <is>
          <t>✅ คำตอบที่ถูกต้อง: ข้อ ก. Microbial limit test ในทุกรุ่นผลิต
🎯 ทำไมข้อนี้ถึงถูก:
ยา Phenytoin capsules เป็นยาเตรียมชนิดรับประทานรูปแบบแห้ง (dry oral solid dosage form) ที่มีค่าวอเตอร์แอคติวิตี (water activity: Aw) ต่ำมาก เชื้อจุลินทรีย์ไม่สามารถเจริญได้ ตามแนวทาง ICH Q6A จึงสามารถทำการทดสอบ Microbial limit test แบบสุ่มตรวจเป็นระยะ (periodic/skip-lot testing) โดยไม่จำเป็นต้องทดสอบปล่อยผ่านทุกรุ่นผลิต
🔍 ข้ออื่นผิดเพราะอะไร:
• ข้อ ข.: Dissolution test เป็นการทดสอบคุณลักษณะการปลดปล่อยยาที่จำเป็นต้องทดสอบในทุกรุ่นผลิตสำหรับยาแคปซูล
• ข้อ ค.: Uniformity of dosage units เป็นหัวข้อบังคับเพื่อประกันความสม่ำเสมอของขนาดยาในทุก batch การผลิต
• ข้อ ง.: Assay of active ingredient เป็นหัวข้อบังคับหลักในการตรวจหาปริมาณตัวยาสำคัญในทุกรุ่นผลิต
• ข้อ จ.: Identification test เป็นการทดสอบเอกลักษณ์เพื่อยืนยันชนิดของตัวยาสำคัญที่ต้องทำในทุกรุ่นผลิต</t>
        </is>
      </c>
      <c r="L288" s="186" t="n"/>
      <c r="M288" s="186" t="inlineStr">
        <is>
          <t>Product Group 6: Solid Dosage Forms</t>
        </is>
      </c>
      <c r="N288" s="186" t="inlineStr">
        <is>
          <t>6.4 Hard &amp; Soft Gelatin Capsules</t>
        </is>
      </c>
      <c r="O288" s="185" t="inlineStr">
        <is>
          <t>Product</t>
        </is>
      </c>
      <c r="P288" s="186" t="inlineStr">
        <is>
          <t>[SOURCE: ข้อสอบจริง PLE CC1 (Product) ปี 2561 ข้อ 53]</t>
        </is>
      </c>
      <c r="Q288" s="185" t="inlineStr">
        <is>
          <t>ข้อสอบจริง</t>
        </is>
      </c>
      <c r="R288" s="185" t="inlineStr">
        <is>
          <t>2561</t>
        </is>
      </c>
      <c r="S288" s="185" t="n"/>
    </row>
    <row r="289">
      <c r="A289" s="185" t="n">
        <v>287</v>
      </c>
      <c r="B289" s="186" t="n"/>
      <c r="C289" s="186" t="inlineStr">
        <is>
          <t>สารช่วยในกลุ่มใดไม่จำเป็นต้องใส่ในสารตัวยาของเหลวหรือกึ่งแข็งที่บรรจุภายในแคปซูลเจลาตินนิ่ม (Soft gelatin capsule fill)</t>
        </is>
      </c>
      <c r="D289" s="186" t="n"/>
      <c r="E289" s="186" t="inlineStr">
        <is>
          <t>Glidant</t>
        </is>
      </c>
      <c r="F289" s="186" t="inlineStr">
        <is>
          <t>Antioxidant</t>
        </is>
      </c>
      <c r="G289" s="186" t="inlineStr">
        <is>
          <t>Suspending agent</t>
        </is>
      </c>
      <c r="H289" s="186" t="inlineStr">
        <is>
          <t>Solubilizing agent</t>
        </is>
      </c>
      <c r="I289" s="186" t="inlineStr">
        <is>
          <t>Cosolvent</t>
        </is>
      </c>
      <c r="J289" s="185" t="n">
        <v>1</v>
      </c>
      <c r="K289" s="186" t="inlineStr">
        <is>
          <t>✅ คำตอบที่ถูกต้อง: ข้อ ก. Glidant
🎯 ทำไมข้อนี้ถึงถูก:
Glidant (สารเพิ่มการไหล เช่น Colloidal silicon dioxide, Talcum) มีหน้าที่ลดแรงเสียดทานระหว่างอนุภาคผงแห้งเพื่อช่วยให้ผงยาไหลลงเบ้าตอกหรือปลอกแคปซูลแข็งได้ดี แต่เนื้อยาใน Soft gelatin capsules มีสถานะเป็นของเหลว (liquid solution) หรือสารกึ่งแข็ง (suspension/paste) ซึ่งอาศัยระบบการปั๊มของเหลว จึงไม่มีกระบวนการไหลของผงและไม่จำเป็นต้องใช้ glidant
🔍 ข้ออื่นผิดเพราะอะไร:
• ข้อ ข.: Antioxidant มีความจำเป็นอย่างยิ่งในสูตรแคปซูลนิ่มที่มีน้ำมันพืชเป็น vehicle เพื่อป้องกันการหืนและการเกิด oxidation
• ข้อ ค.: Suspending agent เช่น Hydrogenated vegetable oil, Beeswax จำเป็นสำหรับสูตรแขวนตะกอนเพื่อป้องกันการตกตะกอนนอนก้น
• ข้อ ง.: Solubilizing agent เช่น Surfactants จำเป็นในการช่วยละลายตัวยาสำคัญในกระสายยาน้ำมันหรือของเหลวชอบน้ำ
• ข้อ จ.: Cosolvent เช่น PEG, Glycerin, Alcohol ใช้ช่วยเพิ่มการละลายของตัวยาสำคัญในของเหลวบรรจุภายใน</t>
        </is>
      </c>
      <c r="L289" s="186" t="n"/>
      <c r="M289" s="186" t="inlineStr">
        <is>
          <t>Product Group 6: Solid Dosage Forms</t>
        </is>
      </c>
      <c r="N289" s="186" t="inlineStr">
        <is>
          <t>6.4 Hard &amp; Soft Gelatin Capsules</t>
        </is>
      </c>
      <c r="O289" s="185" t="inlineStr">
        <is>
          <t>Product</t>
        </is>
      </c>
      <c r="P289" s="186" t="inlineStr">
        <is>
          <t>[SOURCE: ข้อสอบจริง PLE CC1 (Product) ปี 2561 ข้อ 54]</t>
        </is>
      </c>
      <c r="Q289" s="185" t="inlineStr">
        <is>
          <t>ข้อสอบจริง</t>
        </is>
      </c>
      <c r="R289" s="185" t="inlineStr">
        <is>
          <t>2561</t>
        </is>
      </c>
      <c r="S289" s="185" t="n"/>
    </row>
    <row r="290">
      <c r="A290" s="185" t="n">
        <v>288</v>
      </c>
      <c r="B290" s="186" t="n"/>
      <c r="C290" s="186" t="inlineStr">
        <is>
          <t>หากผู้ป่วยนำยาเม็ดเคลือบน้ำตาล Dextromethorphan กลับมาที่ร้านยาเนื่องจากพบว่าผิวเม็ดยามีจุดสีด่างและสีกระจายตัวไม่สม่ำเสมอ (Mottling) ข้อใดกล่าวถึงสาเหตุและแนวทางแก้ไขปัญหาดังกล่าวได้ถูกต้อง</t>
        </is>
      </c>
      <c r="D290" s="186" t="n"/>
      <c r="E290" s="186" t="inlineStr">
        <is>
          <t>ปัญหานี้เรียกว่า Chipping เกิดจากความหนืดของน้ำเชื่อมเคลือบต่ำเกินไป</t>
        </is>
      </c>
      <c r="F290" s="186" t="inlineStr">
        <is>
          <t>การเลือกใช้สีที่ไม่ละลายน้ำ (Insoluble color lakes) ในขั้นตอนเคลือบสีสามารถลดปัญหาสีย้ายที่ (color migration) ได้ดี</t>
        </is>
      </c>
      <c r="G290" s="186" t="inlineStr">
        <is>
          <t>การใช้สีที่ละลายน้ำได้ดีในปริมาณมากช่วยลดปัญหาสีด่างได้อย่างมีประสิทธิภาพ</t>
        </is>
      </c>
      <c r="H290" s="186" t="inlineStr">
        <is>
          <t>การเคลือบสีต้องผสมร่วมกับ Carnauba wax ในขั้นตอน Subcoating</t>
        </is>
      </c>
      <c r="I290" s="186" t="inlineStr">
        <is>
          <t>ปัญหานี้เกิดจากการเคลือบสีผิดพลาดในขั้นตอน Sealing coat</t>
        </is>
      </c>
      <c r="J290" s="185" t="n">
        <v>2</v>
      </c>
      <c r="K290" s="186" t="inlineStr">
        <is>
          <t>✅ คำตอบที่ถูกต้อง: ข้อ ข. การเลือกใช้สีที่ไม่ละลายน้ำ (Insoluble color lakes) ในขั้นตอนเคลือบสีสามารถลดปัญหาสีย้ายที่ (color migration) ได้ดี
🎯 ทำไมข้อนี้ถึงถูก:
ปัญหาสีด่าง (Mottling) บนผิวเม็ดยาเคลือบน้ำตาลเกิดจากปรากฏการณ์ Color migration ของสีที่ละลายน้ำได้ดี (Water-soluble dyes) ซึ่งแพร่ออกมาพร้อมกับการระเหยของน้ำในระหว่างการเป่าแห้ง การแก้ไขที่มีประสิทธิภาพสูงสุดคือการเปลี่ยนมาใช้สีที่ไม่ละลายน้ำในรูปของ Insoluble aluminum lakes หรือ inorganic pigments ซึ่งอนุภาคสีจะไม่ย้ายที่ไปตามการระเหยของน้ำ
🔍 ข้ออื่นผิดเพราะอะไร:
• ข้อ ก.: การแตกบิ่นของขอบเม็ดยาเรียกว่า Chipping แต่การกระจายของสีไม่สม่ำเสมอเรียกว่า Mottling
• ข้อ ค.: การเพิ่มปริมาณสีที่ละลายน้ำจะยิ่งซ้ำเติมให้เกิด color migration และเห็นรอยด่างบนผิวเม็ดยาชัดเจนยิ่งขึ้น
• ข้อ ง.: Carnauba wax ใช้เฉพาะในขั้นตอนสุดท้ายคือ Polishing (ขัดเงา) ไม่นำมาผสมกับสีในขั้นตอน subcoating
• ข้อ จ.: Sealing coat เป็นขั้นตอนแรกสุดเพื่อป้องกันความชื้นซึมเข้าแกนเม็ดยา ไม่เกี่ยวข้องกับการกระจายของสีในขั้นตอน coloring</t>
        </is>
      </c>
      <c r="L290" s="186" t="n"/>
      <c r="M290" s="186" t="inlineStr">
        <is>
          <t>Product Group 6: Solid Dosage Forms</t>
        </is>
      </c>
      <c r="N290" s="186" t="inlineStr">
        <is>
          <t>6.3 Tablet Coating</t>
        </is>
      </c>
      <c r="O290" s="185" t="inlineStr">
        <is>
          <t>Product</t>
        </is>
      </c>
      <c r="P290" s="186" t="inlineStr">
        <is>
          <t>[SOURCE: ข้อสอบจริง PLE CC1 (Product) ปี 2561 ข้อ 57]</t>
        </is>
      </c>
      <c r="Q290" s="185" t="inlineStr">
        <is>
          <t>ข้อสอบจริง</t>
        </is>
      </c>
      <c r="R290" s="185" t="inlineStr">
        <is>
          <t>2561</t>
        </is>
      </c>
      <c r="S290" s="185" t="n"/>
    </row>
    <row r="291">
      <c r="A291" s="185" t="n">
        <v>289</v>
      </c>
      <c r="B291" s="186" t="n"/>
      <c r="C291" s="186" t="inlineStr">
        <is>
          <t>ยาเม็ด Clonazepam ขนาดความแรง 0.5 mg ต่อเม็ด ควรเลือกใช้กระบวนการผลิตยาเม็ดในข้อใด เพื่อให้ได้ความสม่ำเสมอของปริมาณตัวยาสำคัญ (Content Uniformity) สูงสุด</t>
        </is>
      </c>
      <c r="D291" s="186" t="n"/>
      <c r="E291" s="186" t="inlineStr">
        <is>
          <t>Fusion method</t>
        </is>
      </c>
      <c r="F291" s="186" t="inlineStr">
        <is>
          <t>Melting method</t>
        </is>
      </c>
      <c r="G291" s="186" t="inlineStr">
        <is>
          <t>Dry granulation</t>
        </is>
      </c>
      <c r="H291" s="186" t="inlineStr">
        <is>
          <t>Wet granulation</t>
        </is>
      </c>
      <c r="I291" s="186" t="inlineStr">
        <is>
          <t>Direct compression</t>
        </is>
      </c>
      <c r="J291" s="185" t="n">
        <v>4</v>
      </c>
      <c r="K291" s="186" t="inlineStr">
        <is>
          <t>✅ คำตอบที่ถูกต้อง: ข้อ ง. Wet granulation
🎯 ทำไมข้อนี้ถึงถูก:
Clonazepam เป็นยาที่มีขนาดรับประทานต่ำมาก (Low-dose drug เพียง 0.5 mg ต่อเม็ด) ซึ่งมีความเสี่ยงสูงที่จะเกิดปัญหาผงยาแยกชั้น (Powder segregation) และไม่ผ่านเกณฑ์ Content Uniformity การใช้วิธีการทำแกรนูลแบบเปียก (Wet granulation) โดยละลายหรือกระจายตัวยาในน้ำยาเหนียว (Binder solution) ก่อนนำไปผสมกับสารช่วย จะช่วยให้ตัวยากระจายตัวเคลือบบนผิวอนุภาคแกรนูลได้อย่างสม่ำเสมอที่สุดก่อนนำไปตอกเม็ด
🔍 ข้ออื่นผิดเพราะอะไร:
• ข้อ ก.: Fusion method เป็นวิธีการหลอมผสมที่ใช้สำหรับการเตรียมยาเหน็บ (Suppositories) หรือยาขี้ผึ้ง ไม่ใช่กระบวนการผลิตยาเม็ด
• ข้อ ข.: Melting method ใช้สำหรับยาเหน็บหรือการเตรียมสารกระจายตัวเชิงของแข็ง (Solid dispersions) ไม่ใช่วิธีทั่วไปในการตอกเม็ด
• ข้อ ค.: Dry granulation เหมาะสำหรับยาขนาดยาสูงที่ไวต่อความชื้นหรือความร้อน ไม่สามารถรับประกันการกระจายตัวของยาที่มีขนาดยาต่ำมากได้ดีเท่าวิธีเปียก
• ข้อ จ.: Direct compression แม้จะลดขั้นตอนการผลิต แต่สำหรับยาขนาดต่ำมาก (0.5 mg) จะเสี่ยงต่อการแยกชั้นของผงยา ทำให้น้ำหนักยาสำคัญในแต่ละเม็ดไม่สม่ำเสมอ</t>
        </is>
      </c>
      <c r="L291" s="186" t="n"/>
      <c r="M291" s="186" t="inlineStr">
        <is>
          <t>Product Group 6: Solid Dosage Forms</t>
        </is>
      </c>
      <c r="N291" s="186" t="inlineStr">
        <is>
          <t>6.1 Tablet Manufacturing</t>
        </is>
      </c>
      <c r="O291" s="185" t="inlineStr">
        <is>
          <t>Product</t>
        </is>
      </c>
      <c r="P291" s="186" t="inlineStr">
        <is>
          <t>[SOURCE: ข้อสอบจริง PLE CC1 (Product) ปี 2561 ข้อ 70]</t>
        </is>
      </c>
      <c r="Q291" s="185" t="inlineStr">
        <is>
          <t>ข้อสอบจริง</t>
        </is>
      </c>
      <c r="R291" s="185" t="inlineStr">
        <is>
          <t>2561</t>
        </is>
      </c>
      <c r="S291" s="185" t="n"/>
    </row>
    <row r="292">
      <c r="A292" s="185" t="n">
        <v>290</v>
      </c>
      <c r="B292" s="186" t="n"/>
      <c r="C292" s="186" t="inlineStr">
        <is>
          <t>ตามข้อกำหนดเภสัชตำรับสากล (USP) ผลิตภัณฑ์ยา Phenytoin 100 mg capsule ไม่จำเป็นต้องทำการทดสอบในหัวข้อใด</t>
        </is>
      </c>
      <c r="D292" s="186" t="n"/>
      <c r="E292" s="186" t="inlineStr">
        <is>
          <t>Assay</t>
        </is>
      </c>
      <c r="F292" s="186" t="inlineStr">
        <is>
          <t>Dissolution</t>
        </is>
      </c>
      <c r="G292" s="186" t="inlineStr">
        <is>
          <t>Uniformity of dosage units</t>
        </is>
      </c>
      <c r="H292" s="186" t="inlineStr">
        <is>
          <t>Identification</t>
        </is>
      </c>
      <c r="I292" s="186" t="inlineStr">
        <is>
          <t>Disintegration</t>
        </is>
      </c>
      <c r="J292" s="185" t="n">
        <v>5</v>
      </c>
      <c r="K292" s="186" t="inlineStr">
        <is>
          <t>✅ คำตอบที่ถูกต้อง: ข้อ จ. Disintegration
🎯 ทำไมข้อนี้ถึงถูก:
ตามหลักเกณฑ์ทั่วไปของเภสัชตำรับ (USP General Chapters) สำหรับผลิตภัณฑ์ยาเม็ดหรือยาแคปซูลที่มีข้อกำหนดให้ทำการทดสอบการละลาย (Dissolution test) ใน Monograph แล้ว จะได้รับการยกเว้นไม่ต้องทำการทดสอบเวลาการแตกตัว (Disintegration test) เนื่องจาก Dissolution เป็นการประเมินที่ครอบคลุมทั้งขั้นตอนการแตกตัวและการละลายของตัวยาอย่างสมบูรณ์แล้ว
🔍 ข้ออื่นผิดเพราะอะไร:
• ข้อ ก.: Assay (การหาปริมาณตัวยาสำคัญ) เป็นหัวข้อบังคับในทุก Monograph ของผลิตภัณฑ์ยาสำเร็จรูป
• ข้อ ข.: Dissolution (การทดสอบการละลายของตัวยา) เป็นข้อกำหนดสำคัญที่สุดของ Phenytoin capsules เพื่อควบคุมการปลดปล่อยยา
• ข้อ ค.: Uniformity of dosage units เป็นหัวข้อบังคับเพื่อประกันความสม่ำเสมอของปริมาณยาในแต่ละหน่วยแคปซูล
• ข้อ ง.: Identification (การพิสูจน์เอกลักษณ์) เป็นหัวข้อบังคับเพื่อยืนยันความถูกต้องของตัวยาสำคัญในผลิตภัณฑ์</t>
        </is>
      </c>
      <c r="L292" s="186" t="n"/>
      <c r="M292" s="186" t="inlineStr">
        <is>
          <t>Product Group 6: Solid Dosage Forms</t>
        </is>
      </c>
      <c r="N292" s="186" t="inlineStr">
        <is>
          <t>6.4 Hard &amp; Soft Gelatin Capsules</t>
        </is>
      </c>
      <c r="O292" s="185" t="inlineStr">
        <is>
          <t>Product</t>
        </is>
      </c>
      <c r="P292" s="186" t="inlineStr">
        <is>
          <t>[SOURCE: ข้อสอบจริง PLE CC1 (Product) ปี 2561 ข้อ 73]</t>
        </is>
      </c>
      <c r="Q292" s="185" t="inlineStr">
        <is>
          <t>ข้อสอบจริง</t>
        </is>
      </c>
      <c r="R292" s="185" t="inlineStr">
        <is>
          <t>2561</t>
        </is>
      </c>
      <c r="S292" s="185" t="n"/>
    </row>
    <row r="293">
      <c r="A293" s="185" t="n">
        <v>291</v>
      </c>
      <c r="B293" s="186" t="n"/>
      <c r="C293" s="186" t="inlineStr">
        <is>
          <t>ยา Calcium effervescent tablet (เม็ดฟู่) เมื่อเก็บรักษาไว้ระยะหนึ่งแล้วฉีกซองบรรจุออกมา พบว่าผิวเม็ดยามีลักษณะเยิ้ม เหนียว ปัญหาทางกายภาพดังกล่าวเกิดจากการมีสารช่วยชนิดใดมากเกินไปในสูตรตำรับ</t>
        </is>
      </c>
      <c r="D293" s="186" t="n"/>
      <c r="E293" s="186" t="inlineStr">
        <is>
          <t>Citric acid</t>
        </is>
      </c>
      <c r="F293" s="186" t="inlineStr">
        <is>
          <t>Tartaric acid</t>
        </is>
      </c>
      <c r="G293" s="186" t="inlineStr">
        <is>
          <t>Sodium carbonate</t>
        </is>
      </c>
      <c r="H293" s="186" t="inlineStr">
        <is>
          <t>Calcium carbonate</t>
        </is>
      </c>
      <c r="I293" s="186" t="inlineStr">
        <is>
          <t>Sodium bicarbonate</t>
        </is>
      </c>
      <c r="J293" s="185" t="n">
        <v>1</v>
      </c>
      <c r="K293" s="186" t="inlineStr">
        <is>
          <t>✅ คำตอบที่ถูกต้อง: ข้อ ก. Citric acid
🎯 ทำไมข้อนี้ถึงถูก:
ในสูตรตำรับเม็ดฟู่ มักใช้กรดผสมระหว่าง Citric acid และ Tartaric acid โดยกรด Citric acid มีคุณสมบัติดูดความชื้นจากบรรยากาศได้ง่ายมาก (Hygroscopic/Deliquescent) และทำให้ตำรับเหนียว หากใส่ในสัดส่วนที่สูงเกินไป เม็ดยาจะดูดความชื้นในอากาศจนเกิดการเยิ้มเหนียวและอาจกระตุ้นปฏิกิริยาฟู่ก่อนการใช้งานจริง
🔍 ข้ออื่นผิดเพราะอะไร:
• ข้อ ข.: Tartaric acid ไม่ดูดความชื้น (Non-hygroscopic) ช่วยให้แกรนูลมีความคงตัวและแข็งตัวดี ไม่ได้เป็นสาเหตุของการเยิ้มเหนียว
• ข้อ ค.: Sodium carbonate เป็นด่างที่ใช้ทำปฏิกิริยากับกรดเพื่อปลดปล่อยก๊าซ CO2 มีความคงตัวทางกายภาพที่ดี
• ข้อ ง.: Calcium carbonate เป็นสารตัวยาสำคัญและแหล่งแคลเซียม มีลักษณะเป็นผงของแข็งที่ไม่ดูดความชื้น
• ข้อ จ.: Sodium bicarbonate เป็นแหล่งไบคาร์บอเนตมาตรฐานที่มีความคงตัวดี ไม่ได้ดูดความชื้นจนเหนียวเยิ้มเหมือนกรดซิตริก</t>
        </is>
      </c>
      <c r="L293" s="186" t="n"/>
      <c r="M293" s="186" t="inlineStr">
        <is>
          <t>Product Group 6: Solid Dosage Forms</t>
        </is>
      </c>
      <c r="N293" s="186" t="inlineStr">
        <is>
          <t>6.1 Tablet Manufacturing</t>
        </is>
      </c>
      <c r="O293" s="185" t="inlineStr">
        <is>
          <t>Product</t>
        </is>
      </c>
      <c r="P293" s="186" t="inlineStr">
        <is>
          <t>[SOURCE: ข้อสอบจริง PLE CC1 (Product) ปี 2561 ข้อ 79]</t>
        </is>
      </c>
      <c r="Q293" s="185" t="inlineStr">
        <is>
          <t>ข้อสอบจริง</t>
        </is>
      </c>
      <c r="R293" s="185" t="inlineStr">
        <is>
          <t>2561</t>
        </is>
      </c>
      <c r="S293" s="185" t="n"/>
    </row>
    <row r="294">
      <c r="A294" s="185" t="n">
        <v>292</v>
      </c>
      <c r="B294" s="186" t="n"/>
      <c r="C294" s="186" t="inlineStr">
        <is>
          <t>ตัวยาสำคัญ A มีค่า Bulk density ต่ำ (ผงยาฟูเบา) ความสามารถในการตอกอัด (Compressibility) ไม่ดี และไวต่อการสลายตัวด้วยปฏิกิริยา Hydrolysis ควรเลือกใช้กระบวนการเตรียมยาเม็ดในข้อใดที่เหมาะสมที่สุด</t>
        </is>
      </c>
      <c r="D294" s="186" t="n"/>
      <c r="E294" s="186" t="inlineStr">
        <is>
          <t>Direct compression หรือ Dry granulation</t>
        </is>
      </c>
      <c r="F294" s="186" t="inlineStr">
        <is>
          <t>Wet (organic solvent) granulation หรือ Dry granulation</t>
        </is>
      </c>
      <c r="G294" s="186" t="inlineStr">
        <is>
          <t>Wet (aqueous solution) granulation หรือ Dry granulation</t>
        </is>
      </c>
      <c r="H294" s="186" t="inlineStr">
        <is>
          <t>Wet (aqueous solution) granulation หรือ Direct compression</t>
        </is>
      </c>
      <c r="I294" s="186" t="inlineStr">
        <is>
          <t>Wet (aqueous solution) หรือ Wet (organic solution) granulation</t>
        </is>
      </c>
      <c r="J294" s="185" t="n">
        <v>2</v>
      </c>
      <c r="K294" s="186" t="inlineStr">
        <is>
          <t>✅ คำตอบที่ถูกต้อง: ข้อ ข. Wet (organic solvent) granulation หรือ Dry granulation
🎯 ทำไมข้อนี้ถึงถูก:
ตัวยาที่มี Bulk density ต่ำและการตอกอัดไม่ดี ไม่สามารถใช้วิธี Direct compression ได้ จำเป็นต้องทำ Granulation เพื่อเพิ่มความหนาแน่นและการไหลตัว และเนื่องจากตัวยาไวต่อน้ำ (สลายตัวด้วยปฏิกิริยา Hydrolysis) จึงต้องหลีกเลี่ยงการใช้น้ำ โดยเลือกใช้วิธี Non-aqueous / Organic wet granulation (ใช้ตัวทำละลายอินทรีย์เช่น Isopropanol หรือ Ethanol) หรือใช้วิธี Dry granulation (Roller compaction / Slugging) ซึ่งไม่ใช้ของเหลวเลย
🔍 ข้ออื่นผิดเพราะอะไร:
• ข้อ ก.: Direct compression ไม่สามารถใช้ได้เนื่องจากผงยามีความหนาแน่นต่ำและการเกาะตัวไม่ดี จะเกิดปัญหาน้ำหนักเม็ดยาไม่สม่ำเสมอและเม็ดเปราะแตก
• ข้อ ค.: Wet (aqueous solution) ใช้น้ำเป็นของเหลวแกรนูล ซึ่งจะเร่งการสลายตัวของตัวยา A ผ่านปฏิกิริยา Hydrolysis
• ข้อ ง.: มีทั้งวิธี Direct compression ซึ่งตอกไม่ได้ และวิธี Wet aqueous ซึ่งทำลายตัวยาด้วยน้ำ
• ข้อ จ.: การใช้วิธี Wet aqueous granulation ในตัวเลือกนี้จะทำให้ตัวยาเกิดการสลายตัวจากน้ำ</t>
        </is>
      </c>
      <c r="L294" s="186" t="n"/>
      <c r="M294" s="186" t="inlineStr">
        <is>
          <t>Product Group 6: Solid Dosage Forms</t>
        </is>
      </c>
      <c r="N294" s="186" t="inlineStr">
        <is>
          <t>6.1 Tablet Manufacturing</t>
        </is>
      </c>
      <c r="O294" s="185" t="inlineStr">
        <is>
          <t>Product</t>
        </is>
      </c>
      <c r="P294" s="186" t="inlineStr">
        <is>
          <t>[SOURCE: ข้อสอบจริง PLE CC1 (Product) ปี 2561 ข้อ 80]</t>
        </is>
      </c>
      <c r="Q294" s="185" t="inlineStr">
        <is>
          <t>ข้อสอบจริง</t>
        </is>
      </c>
      <c r="R294" s="185" t="inlineStr">
        <is>
          <t>2561</t>
        </is>
      </c>
      <c r="S294" s="185" t="n"/>
    </row>
    <row r="295">
      <c r="A295" s="185" t="n">
        <v>293</v>
      </c>
      <c r="B295" s="186" t="n"/>
      <c r="C295" s="186" t="inlineStr">
        <is>
          <t>ในกระบวนการเคลือบฟิล์มเม็ดยา Simvastatin พบปัญหาฟิล์มเคลือบเข้าไปสะสมและเชื่อมติดจนทำให้รอยแบ่งเม็ดยา (Score line) และตัวอักษรหรือตราสัญลักษณ์บนเม็ดยาเลือนรางไม่ชัดเจน ปัญหาข้อบกพร่องของการเคลือบฟิล์มนี้เรียกว่าอะไร</t>
        </is>
      </c>
      <c r="D295" s="186" t="n"/>
      <c r="E295" s="186" t="inlineStr">
        <is>
          <t>Picking</t>
        </is>
      </c>
      <c r="F295" s="186" t="inlineStr">
        <is>
          <t>Bridging</t>
        </is>
      </c>
      <c r="G295" s="186" t="inlineStr">
        <is>
          <t>Blistering</t>
        </is>
      </c>
      <c r="H295" s="186" t="inlineStr">
        <is>
          <t>Cracking</t>
        </is>
      </c>
      <c r="I295" s="186" t="inlineStr">
        <is>
          <t>Orange peeling</t>
        </is>
      </c>
      <c r="J295" s="185" t="n">
        <v>2</v>
      </c>
      <c r="K295" s="186" t="inlineStr">
        <is>
          <t>✅ คำตอบที่ถูกต้อง: ข้อ ข. Bridging
🎯 ทำไมข้อนี้ถึงถูก:
Bridging (หรือ Bridging of intaglio / score line) เป็นข้อบกพร่องของการเคลือบฟิล์มที่แผ่นฟิล์มไม่แนบสนิทลงไปตามร่องของรอยแบ่งหรือตัวอักษร แต่กลับเชื่อมข้ามขอบร่อง ทำให้รอยแบ่งเม็ดยาและตัวอักษรตื้นเขินหรือเลือนหายไป มักเกิดจากน้ำยาเคลือบมีความตึงผิวสูง ขาดความยืดหยุ่น หรือการยึดเกาะกับผิวเม็ดยาไม่ดีพอ
🔍 ข้ออื่นผิดเพราะอะไร:
• ข้อ ก.: Picking เกิดจากเม็ดยาติดกันหรือติดกับผนังหม้อเคลือบแล้วดึงเนื้อฟิล์มหลุดล่อนออกเป็นจุดเล็กๆ
• ข้อ ค.: Blistering เป็นการเกิดตุ่มพองหรือฟองอากาศใต้แผ่นฟิล์มเคลือบเนื่องจากอบแห้งด้วยความร้อนสูงเร็วเกินไป
• ข้อ ง.: Cracking คือการแตกร้าวของแผ่นฟิล์มเคลือบอันเนื่องมาจากความเค้นภายในฟิล์มสูงกว่าความแข็งแรงดึง (Tensile strength)
• ข้อ จ.: Orange peeling คือผิวฟิล์มมีลักษณะขรุขระคล้ายผิวเปลือกส้ม เกิดจากละอองน้ำยาเคลือบแห้งเร็วเกินไปก่อนแผ่เรียบบนผิวเม็ด</t>
        </is>
      </c>
      <c r="L295" s="186" t="n"/>
      <c r="M295" s="186" t="inlineStr">
        <is>
          <t>Product Group 6: Solid Dosage Forms</t>
        </is>
      </c>
      <c r="N295" s="186" t="inlineStr">
        <is>
          <t>6.2 Tablet Defects</t>
        </is>
      </c>
      <c r="O295" s="185" t="inlineStr">
        <is>
          <t>Product</t>
        </is>
      </c>
      <c r="P295" s="186" t="inlineStr">
        <is>
          <t>[SOURCE: ข้อสอบจริง PLE CC1 (Product) ปี 2561 ข้อ 84]</t>
        </is>
      </c>
      <c r="Q295" s="185" t="inlineStr">
        <is>
          <t>ข้อสอบจริง</t>
        </is>
      </c>
      <c r="R295" s="185" t="inlineStr">
        <is>
          <t>2561</t>
        </is>
      </c>
      <c r="S295" s="185" t="n"/>
    </row>
    <row r="296">
      <c r="A296" s="185" t="n">
        <v>294</v>
      </c>
      <c r="B296" s="186" t="n"/>
      <c r="C296" s="186" t="inlineStr">
        <is>
          <t>สูตรตำรับยาเม็ด Folic acid ขนาด 0.5 mg ต่อเม็ด ประกอบด้วยสารช่วย Colloidal silicon dioxide, Maize starch, Magnesium stearate และ Spray-dried lactose ควรเลือกใช้กระบวนการผลิตยาเม็ดในข้อใดที่เหมาะสมที่สุด</t>
        </is>
      </c>
      <c r="D296" s="186" t="n"/>
      <c r="E296" s="186" t="inlineStr">
        <is>
          <t>Slugging</t>
        </is>
      </c>
      <c r="F296" s="186" t="inlineStr">
        <is>
          <t>Wet granulation</t>
        </is>
      </c>
      <c r="G296" s="186" t="inlineStr">
        <is>
          <t>Dry granulation</t>
        </is>
      </c>
      <c r="H296" s="186" t="inlineStr">
        <is>
          <t>Direct compression</t>
        </is>
      </c>
      <c r="I296" s="186" t="inlineStr">
        <is>
          <t>Non-aqueous wet granulation</t>
        </is>
      </c>
      <c r="J296" s="185" t="n">
        <v>4</v>
      </c>
      <c r="K296" s="186" t="inlineStr">
        <is>
          <t>✅ คำตอบที่ถูกต้อง: ข้อ ง. Direct compression
🎯 ทำไมข้อนี้ถึงถูก:
ในสูตรตำรับนี้มี Spray-dried lactose ซึ่งเป็นสารเติมเต็มและสารยึดเกาะที่ออกแบบมาเฉพาะสำหรับการตอกตรง (Direct compression filler-binder) ที่มีคุณสมบัติการไหลและการตอกอัดตัวที่ยอดเยี่ยม ร่วมกับ Maize starch (Disintegrant), Colloidal silica (Glidant) และ Magnesium stearate (Lubricant) ทำให้สามารถผสมผงยาแห้งแล้วนำไปตอกอัดเป็นเม็ดยาได้โดยตรง (Direct compression) โดยไม่ต้องผ่านขั้นตอนการทำแกรนูล
🔍 ข้ออื่นผิดเพราะอะไร:
• ข้อ ก.: Slugging เป็นการบดอัดแห้งที่เพิ่มขั้นตอนโดยไม่จำเป็น และอาจทำลายคุณสมบัติทรงกลมของ Spray-dried lactose
• ข้อ ข.: Wet granulation ใช้น้ำและความร้อน ซึ่งอาจเร่งการสลายตัวของ Folic acid และทำให้สูญเสียสมบัติตอกตรงของสารช่วย
• ข้อ ค.: Dry granulation เพิ่มขั้นตอนและความซับซ้อนโดยไม่จำเป็นเนื่องจากสารช่วยมีความพร้อมสำหรับการตอกตรงอยู่แล้ว
• ข้อ จ.: Non-aqueous wet granulation มีค่าใช้จ่ายสูงและเสี่ยงต่อไอระเหยอินทรีย์ โดยไม่มีความจำเป็นในตำรับนี้</t>
        </is>
      </c>
      <c r="L296" s="186" t="n"/>
      <c r="M296" s="186" t="inlineStr">
        <is>
          <t>Product Group 6: Solid Dosage Forms</t>
        </is>
      </c>
      <c r="N296" s="186" t="inlineStr">
        <is>
          <t>6.1 Tablet Manufacturing</t>
        </is>
      </c>
      <c r="O296" s="185" t="inlineStr">
        <is>
          <t>Product</t>
        </is>
      </c>
      <c r="P296" s="186" t="inlineStr">
        <is>
          <t>[SOURCE: ข้อสอบจริง PLE CC1 (Product) ปี 2561 ข้อ 86]</t>
        </is>
      </c>
      <c r="Q296" s="185" t="inlineStr">
        <is>
          <t>ข้อสอบจริง</t>
        </is>
      </c>
      <c r="R296" s="185" t="inlineStr">
        <is>
          <t>2561</t>
        </is>
      </c>
      <c r="S296" s="185" t="n"/>
    </row>
    <row r="297">
      <c r="A297" s="185" t="n">
        <v>295</v>
      </c>
      <c r="B297" s="186" t="n"/>
      <c r="C297" s="186" t="inlineStr">
        <is>
          <t>ยาเม็ด Paracetamol ขนาดความแรง 500 mg มีปริมาณตัวยาสำคัญในหนึ่งเม็ดสูง โดยทั่วไปในการผลิตระดับอุตสาหกรรม ตัวยาสำคัญคิดเป็นสัดส่วนประมาณร้อยละเท่าใดของน้ำหนักเม็ดยาทั้งหมด</t>
        </is>
      </c>
      <c r="D297" s="186" t="n"/>
      <c r="E297" s="186" t="inlineStr">
        <is>
          <t>10% ถึง 30%</t>
        </is>
      </c>
      <c r="F297" s="186" t="inlineStr">
        <is>
          <t>40% ถึง 60%</t>
        </is>
      </c>
      <c r="G297" s="186" t="inlineStr">
        <is>
          <t>70% ถึง 90%</t>
        </is>
      </c>
      <c r="H297" s="186" t="inlineStr">
        <is>
          <t>95% ถึง 99%</t>
        </is>
      </c>
      <c r="I297" s="186" t="inlineStr">
        <is>
          <t>100%</t>
        </is>
      </c>
      <c r="J297" s="185" t="n">
        <v>3</v>
      </c>
      <c r="K297" s="186" t="inlineStr">
        <is>
          <t>✅ คำตอบที่ถูกต้อง: ข้อ ค. 70% ถึง 90%
🎯 ทำไมข้อนี้ถึงถูก:
ยา Paracetamol ขนาด 500 mg ในยาเม็ดมาตรฐานทั่วไปมักมีน้ำหนักเม็ดรวมประมาณ 550 ถึง 650 mg โดยมีตัวยาสำคัญคิดเป็นประมาณ 75% ถึง 90% ของน้ำหนักเม็ดยาทั้งหมด จัดเป็นตัวยาสำคัญขนาดยาสูง (High-dose drug) ที่ต้องการสารช่วยในปริมาณน้อยเพียงพอสำหรับทำหน้าที่ยึดเกาะ แตกตัว และหล่อลื่น
🔍 ข้ออื่นผิดเพราะอะไร:
• ข้อ ก.: 10% ถึง 30% เป็นสัดส่วนของยาขนาดต่ำหรือปานกลางที่มีการเติมสารเติมเต็ม (Diluent) ในสัดส่วนสูง
• ข้อ ข.: 40% ถึง 60% เป็นสัดส่วนของยาเม็ดทั่วไปที่มีขนาดยาปานกลาง (Medium dose)
• ข้อ ง.: 95% ถึง 99% เป็นสัดส่วนที่สูงเกินไปในทางปฏิบัติ เนื่องจากเม็ดยาต้องมีสารช่วยแตกตัว สารยึดเกาะ และสารหล่อลื่นอย่างน้อย 10% ถึง 15% เพื่อให้สามารถตอกเม็ดได้สำเร็จ
• ข้อ จ.: 100% เป็นไปไม่ได้ในทางอุตสาหกรรมเนื่องจากผงยา Paracetamol บริสุทธิ์มีคุณสมบัติการไหลและการตอกอัดไม่ดี หากไม่มีสารช่วยจะไม่สามารถตอกเป็นเม็ดได้</t>
        </is>
      </c>
      <c r="L297" s="186" t="n"/>
      <c r="M297" s="186" t="inlineStr">
        <is>
          <t>Product Group 6: Solid Dosage Forms</t>
        </is>
      </c>
      <c r="N297" s="186" t="inlineStr">
        <is>
          <t>6.1 Tablet Manufacturing</t>
        </is>
      </c>
      <c r="O297" s="185" t="inlineStr">
        <is>
          <t>Product</t>
        </is>
      </c>
      <c r="P297" s="186" t="inlineStr">
        <is>
          <t>[SOURCE: ข้อสอบจริง PLE CC1 (Product) ปี 2561 ข้อ 93]</t>
        </is>
      </c>
      <c r="Q297" s="185" t="inlineStr">
        <is>
          <t>ข้อสอบจริง</t>
        </is>
      </c>
      <c r="R297" s="185" t="inlineStr">
        <is>
          <t>2561</t>
        </is>
      </c>
      <c r="S297" s="185" t="n"/>
    </row>
    <row r="298">
      <c r="A298" s="185" t="n">
        <v>296</v>
      </c>
      <c r="B298" s="186" t="n"/>
      <c r="C298" s="186" t="inlineStr">
        <is>
          <t>กระบวนการเคลือบน้ำตาล (Sugar coating) สำหรับยาเม็ด Vitamin B complex มีลำดับขั้นตอนการเคลือบที่ถูกต้องตามข้อใด</t>
        </is>
      </c>
      <c r="D298" s="186" t="n"/>
      <c r="E298" s="186" t="inlineStr">
        <is>
          <t>Sealing &gt; Subcoating &gt; Smoothing &gt; Color coating &gt; Polishing</t>
        </is>
      </c>
      <c r="F298" s="186" t="inlineStr">
        <is>
          <t>Smoothing &gt; Subcoating &gt; Sealing &gt; Color coating &gt; Polishing</t>
        </is>
      </c>
      <c r="G298" s="186" t="inlineStr">
        <is>
          <t>Subcoating &gt; Sealing &gt; Smoothing &gt; Color coating &gt; Polishing</t>
        </is>
      </c>
      <c r="H298" s="186" t="inlineStr">
        <is>
          <t>Subcoating &gt; Smoothing &gt; Color coating &gt; Polishing &gt; Printing</t>
        </is>
      </c>
      <c r="I298" s="186" t="inlineStr">
        <is>
          <t>Sealing &gt; Subcoating &gt; Color coating &gt; Polishing &gt; Smoothing</t>
        </is>
      </c>
      <c r="J298" s="185" t="n">
        <v>1</v>
      </c>
      <c r="K298" s="186" t="inlineStr">
        <is>
          <t>✅ คำตอบที่ถูกต้อง: ข้อ ก. Sealing &gt; Subcoating &gt; Smoothing &gt; Color coating &gt; Polishing
🎯 ทำไมข้อนี้ถึงถูก:
ลำดับขั้นตอนการเคลือบน้ำตาลเม็ดยาแบบดั้งเดิมตามมาตรฐานเภสัชกรรมประกอบด้วย 5 ขั้นตอนหลัก: 1. Sealing (เคลือบฟิล์มกันความชื้นด้วย Shellac หรือ Zein เพื่อป้องกันตัวยาไวต่อความชื้นเช่นวิตามินบี) -&gt; 2. Subcoating (เคลือบพอกสร้างรูปทรงมนและเพิ่มความหนา) -&gt; 3. Smoothing (เคลือบปรับผิวให้เรียบเนียนสม่ำเสมอด้วยน้ำเชื่อม) -&gt; 4. Color coating (เคลือบแต่งสี) -&gt; 5. Polishing (ขัดเงาผิวเม็ดด้วย Carnauba wax)
🔍 ข้ออื่นผิดเพราะอะไร:
• ข้อ ข.: นำขั้นตอน Smoothing และ Subcoating มาก่อน Sealing ซึ่งผิดหลักการ เพราะหากไม่ Seal ป้องกันความชื้น เม็ดแกนยาจะดูดซับน้ำและแตกสลาย
• ข้อ ค.: เริ่มต้นด้วย Subcoating โดยไม่มี Sealing เม็ดแกนยาจะสัมผัสกับน้ำเชื่อมโดยตรง ทำให้วิตามินบีเสื่อมสภาพ
• ข้อ ง.: ลำดับขั้นตอนตกหล่นขั้นตอนสำคัญที่สุดคือ Sealing และสลับกระบวนการ
• ข้อ จ.: นำ Polishing มาก่อน Smoothing ซึ่งเป็นไปไม่ได้ เนื่องจากการขัดเงาต้องเป็นขั้นตอนสุดท้ายหลังการเคลือบสีสมบูรณ์</t>
        </is>
      </c>
      <c r="L298" s="186" t="n"/>
      <c r="M298" s="186" t="inlineStr">
        <is>
          <t>Product Group 6: Solid Dosage Forms</t>
        </is>
      </c>
      <c r="N298" s="186" t="inlineStr">
        <is>
          <t>6.1 Tablet Manufacturing</t>
        </is>
      </c>
      <c r="O298" s="185" t="inlineStr">
        <is>
          <t>Product</t>
        </is>
      </c>
      <c r="P298" s="186" t="inlineStr">
        <is>
          <t>[SOURCE: ข้อสอบจริง PLE CC1 (Product) ปี 2561 ข้อ 100]</t>
        </is>
      </c>
      <c r="Q298" s="185" t="inlineStr">
        <is>
          <t>ข้อสอบจริง</t>
        </is>
      </c>
      <c r="R298" s="185" t="inlineStr">
        <is>
          <t>2561</t>
        </is>
      </c>
      <c r="S298" s="185" t="n"/>
    </row>
    <row r="299">
      <c r="A299" s="185" t="n">
        <v>297</v>
      </c>
      <c r="B299" s="186" t="n"/>
      <c r="C299" s="186" t="inlineStr">
        <is>
          <t>หากต้องการพัฒนาตำรับยาเม็ด Acetylsalicylic acid (ASA) ชนิดเคลือบลำไส้ (Enteric-coated tablet) เพื่อป้องกันการระคายเคืองกระเพาะอาหารและให้ยาไปแตกตัวปลดปล่อยที่ลำไส้เล็ก ควรเลือกใช้สารเคลือบฟิล์มชนิดใด</t>
        </is>
      </c>
      <c r="D299" s="186" t="n"/>
      <c r="E299" s="186" t="inlineStr">
        <is>
          <t>Pectin</t>
        </is>
      </c>
      <c r="F299" s="186" t="inlineStr">
        <is>
          <t>Ethylcellulose</t>
        </is>
      </c>
      <c r="G299" s="186" t="inlineStr">
        <is>
          <t>Methylcellulose</t>
        </is>
      </c>
      <c r="H299" s="186" t="inlineStr">
        <is>
          <t>Hydroxypropyl cellulose</t>
        </is>
      </c>
      <c r="I299" s="186" t="inlineStr">
        <is>
          <t>Cellulose acetate phthalate</t>
        </is>
      </c>
      <c r="J299" s="185" t="n">
        <v>5</v>
      </c>
      <c r="K299" s="186" t="inlineStr">
        <is>
          <t>✅ คำตอบที่ถูกต้อง: ข้อ จ. Cellulose acetate phthalate
🎯 ทำไมข้อนี้ถึงถูก:
Cellulose acetate phthalate (CAP) เป็นพอลิเมอร์เคลือบลำไส้ (Enteric coating polymer) ที่มีหมู่ Phthalyl carboxyl อิสระ ไม่ละลายในสภาวะกรดของกระเพาะอาหาร (pH ต่ำกว่า 5) แต่จะแตกตัวเป็นไอออนและละลายได้ดีในสภาวะด่างอ่อนของลำไส้เล็ก (pH มากกว่า 6.0) จึงสามารถป้องกันยาจากการสลายตัวและลดการระคายเคืองกระเพาะอาหารได้อย่างมีประสิทธิภาพ
🔍 ข้ออื่นผิดเพราะอะไร:
• ข้อ ก.: Pectin เป็นพอลิแซ็กคาไรด์ธรรมชาติที่พองตัวและละลายในน้ำ ไม่ได้มีคุณสมบัติทนกรดกระเพาะอาหารเฉพาะแบบ Enteric polymer
• ข้อ ข.: Ethylcellulose เป็นพอลิเมอร์ที่ไม่ละลายน้ำในทุกช่วง pH นิยมใช้ควบคุมอัตราการปลดปล่อยยาแบบ Extended release
• ข้อ ค.: Methylcellulose เป็นพอลิเมอร์ชอบน้ำ ละลายน้ำได้ดีในทุกช่วงค่า pH ยาจะแตกตัวทันทีในกระเพาะอาหาร
• ข้อ ง.: Hydroxypropyl cellulose (HPC) เป็นพอลิเมอร์ที่ละลายน้ำได้ จึงเหมาะสำหรับการเคลือบฟิล์มชนิดแตกตัวทันที (Immediate release)</t>
        </is>
      </c>
      <c r="L299" s="186" t="n"/>
      <c r="M299" s="186" t="inlineStr">
        <is>
          <t>Product Group 6: Solid Dosage Forms</t>
        </is>
      </c>
      <c r="N299" s="186" t="inlineStr">
        <is>
          <t>6.1 Tablet Manufacturing</t>
        </is>
      </c>
      <c r="O299" s="185" t="inlineStr">
        <is>
          <t>Product</t>
        </is>
      </c>
      <c r="P299" s="186" t="inlineStr">
        <is>
          <t>[SOURCE: ข้อสอบจริง PLE CC1 (Product) ปี 2561 ข้อ 101]</t>
        </is>
      </c>
      <c r="Q299" s="185" t="inlineStr">
        <is>
          <t>ข้อสอบจริง</t>
        </is>
      </c>
      <c r="R299" s="185" t="inlineStr">
        <is>
          <t>2561</t>
        </is>
      </c>
      <c r="S299" s="185" t="n"/>
    </row>
    <row r="300">
      <c r="A300" s="185" t="n">
        <v>298</v>
      </c>
      <c r="B300" s="186" t="n"/>
      <c r="C300" s="186" t="inlineStr">
        <is>
          <t>หากในกระบวนการเคลือบฟิล์มเม็ดยา พบปัญหาฟิล์มแห้งแล้วเกิดการหลุดล่อนออกจากผิวหน้าของเม็ดยา (Peeling) ควรปรับปรุงสูตรน้ำยาเคลือบโดยเติมสารกลุ่มใดเพิ่มลงไป</t>
        </is>
      </c>
      <c r="D300" s="186" t="n"/>
      <c r="E300" s="186" t="inlineStr">
        <is>
          <t>Talc</t>
        </is>
      </c>
      <c r="F300" s="186" t="inlineStr">
        <is>
          <t>EDTA</t>
        </is>
      </c>
      <c r="G300" s="186" t="inlineStr">
        <is>
          <t>Shellac</t>
        </is>
      </c>
      <c r="H300" s="186" t="inlineStr">
        <is>
          <t>Sodium chloride</t>
        </is>
      </c>
      <c r="I300" s="186" t="inlineStr">
        <is>
          <t>Polyethylene glycol (PEG)</t>
        </is>
      </c>
      <c r="J300" s="185" t="n">
        <v>5</v>
      </c>
      <c r="K300" s="186" t="inlineStr">
        <is>
          <t>✅ คำตอบที่ถูกต้อง: ข้อ จ. Polyethylene glycol (PEG)
🎯 ทำไมข้อนี้ถึงถูก:
ปัญหาฟิล์มหลุดล่อน (Peeling) มักเกิดจากการที่แผ่นฟิล์มเคลือบมีความเปราะสูง (Brittleness) ขาดความยืดหยุ่น และมีแรงดึงภายในฟิล์ม (Internal stress) สูงกว่าแรงยึดติดกับผิวเม็ดยา การเติมสารเพิ่มความยืดหยุ่น (Plasticizer) เช่น Polyethylene glycol (PEG) จะช่วยแทรกระหว่างสายพอลิเมอร์ ลดอุณหภูมิเปลี่ยนสถานะคล้ายแก้ว (Tg) เพิ่มความยืดหยุ่นและการยึดเกาะผิวเม็ด ทำให้ฟิล์มแนบสนิทไม่หลุดล่อน
🔍 ข้ออื่นผิดเพราะอะไร:
• ข้อ ก.: Talc ทำหน้าที่เป็นสารป้องกันการเกาะติด (Anti-tacking agent) หากใส่มากเกินไปอาจทำให้ฟิล์มเปราะและขุ่น
• ข้อ ข.: EDTA เป็นสารคีเลตดักจับโลหะ (Chelating agent) ไม่มีคุณสมบัติเพิ่มความยืดหยุ่นให้กับแผ่นฟิล์ม
• ข้อ ค.: Shellac เป็นพอลิเมอร์ธรรมชาติที่มีคุณสมบัติแข็งและเปราะ หากเติมเพิ่มจะยิ่งทำให้ฟิล์มเปราะและหลุดล่อนง่ายขึ้น
• ข้อ ง.: Sodium chloride เป็นเกลืออนินทรีย์ที่เพิ่มการดูดซับน้ำ ไม่ใช่สารช่วยเพิ่มความยืดหยุ่น</t>
        </is>
      </c>
      <c r="L300" s="186" t="n"/>
      <c r="M300" s="186" t="inlineStr">
        <is>
          <t>Product Group 6: Solid Dosage Forms</t>
        </is>
      </c>
      <c r="N300" s="186" t="inlineStr">
        <is>
          <t>6.2 Tablet Defects</t>
        </is>
      </c>
      <c r="O300" s="185" t="inlineStr">
        <is>
          <t>Product</t>
        </is>
      </c>
      <c r="P300" s="186" t="inlineStr">
        <is>
          <t>[SOURCE: ข้อสอบจริง PLE CC1 (Product) ปี 2561 ข้อ 106]</t>
        </is>
      </c>
      <c r="Q300" s="185" t="inlineStr">
        <is>
          <t>ข้อสอบจริง</t>
        </is>
      </c>
      <c r="R300" s="185" t="inlineStr">
        <is>
          <t>2561</t>
        </is>
      </c>
      <c r="S300" s="185" t="n"/>
    </row>
    <row r="301">
      <c r="A301" s="185" t="n">
        <v>299</v>
      </c>
      <c r="B301" s="186" t="n"/>
      <c r="C301" s="186" t="inlineStr">
        <is>
          <t>สารช่วยทางเภสัชกรรมในข้อใดช่วยให้ยาเม็ด Antihistamine tablet แตกตัวได้อย่างรวดเร็ว (Superdisintegrant)</t>
        </is>
      </c>
      <c r="D301" s="186" t="n"/>
      <c r="E301" s="186" t="inlineStr">
        <is>
          <t>PVP K90</t>
        </is>
      </c>
      <c r="F301" s="186" t="inlineStr">
        <is>
          <t>Fumed silica</t>
        </is>
      </c>
      <c r="G301" s="186" t="inlineStr">
        <is>
          <t>Crospovidone</t>
        </is>
      </c>
      <c r="H301" s="186" t="inlineStr">
        <is>
          <t>Magnesium stearate</t>
        </is>
      </c>
      <c r="I301" s="186" t="inlineStr">
        <is>
          <t>Lactose monohydrate</t>
        </is>
      </c>
      <c r="J301" s="185" t="n">
        <v>3</v>
      </c>
      <c r="K301" s="186" t="inlineStr">
        <is>
          <t>✅ คำตอบที่ถูกต้อง: ข้อ ค. Crospovidone
🎯 ทำไมข้อนี้ถึงถูก:
Crospovidone (Cross-linked Polyvinylpyrrolidone / Polyplasdone) เป็นสารช่วยแตกตัวยิ่งยวด (Superdisintegrant) ชนิดพอลิเมอร์ร่างแหไม่ละลายน้ำ มีกลไกการดูดซับน้ำเข้าสู่โครงสร้างเม็ดยาอย่างรวดเร็วผ่านแรงคาปิลลารี (Capillary action / Wicking) และคืนรูปพองตัวโดยไม่เกิดเจลหนืด จึงทำให้เม็ดยาแตกตัวกระจายตัวอย่างรวดเร็วภายในเวลาไม่กี่นาที
🔍 ข้ออื่นผิดเพราะอะไร:
• ข้อ ก.: PVP K90 (Povidone K90) เป็นพอลิเมอร์น้ำหนักโมเลกุลสูงที่ทำหน้าที่เป็นสารยึดเกาะที่แข็งแรงมาก (Strong binder) การใส่จะทำให้เม็ดยาแข็งและแตกตัวช้าลง
• ข้อ ข.: Fumed silica (Aerosil) ทำหน้าที่เป็นสารช่วยการไหล (Glidant) ไม่ใช่สารช่วยแตกตัว
• ข้อ ง.: Magnesium stearate เป็นสารหล่อลื่นชนิดไม่ชอบน้ำ ซึ่งหากใส่มากเกินไปจะชะลอการแตกตัวของเม็ดยา
• ข้อ จ.: Lactose monohydrate ทำหน้าที่เป็นสารเติมเต็ม (Diluent) แม้ละลายน้ำได้แต่ไม่มีแรงผลักดันช่วยแตกตัวอย่างรวดเร็ว</t>
        </is>
      </c>
      <c r="L301" s="186" t="n"/>
      <c r="M301" s="186" t="inlineStr">
        <is>
          <t>Product Group 6: Solid Dosage Forms</t>
        </is>
      </c>
      <c r="N301" s="186" t="inlineStr">
        <is>
          <t>6.1 Tablet Manufacturing</t>
        </is>
      </c>
      <c r="O301" s="185" t="inlineStr">
        <is>
          <t>Product</t>
        </is>
      </c>
      <c r="P301" s="186" t="inlineStr">
        <is>
          <t>[SOURCE: ข้อสอบจริง PLE CC1 (Product) ปี 2561 ข้อ 110]</t>
        </is>
      </c>
      <c r="Q301" s="185" t="inlineStr">
        <is>
          <t>ข้อสอบจริง</t>
        </is>
      </c>
      <c r="R301" s="185" t="inlineStr">
        <is>
          <t>2561</t>
        </is>
      </c>
      <c r="S301" s="185" t="n"/>
    </row>
    <row r="302">
      <c r="A302" s="185" t="n">
        <v>300</v>
      </c>
      <c r="B302" s="186" t="n"/>
      <c r="C302" s="186" t="inlineStr">
        <is>
          <t>การเตรียมยาเม็ด Etoricoxib โดยกระบวนการแกรนูลแบบเปียก (Wet granulation) มีวัตถุประสงค์หลักเพื่อประโยชน์ในข้อใด</t>
        </is>
      </c>
      <c r="D302" s="186" t="n"/>
      <c r="E302" s="186" t="inlineStr">
        <is>
          <t>เพิ่มความสามารถในการไหลและความสามารถในการตอกอัดของแกรนูล (Improve flowability and compressibility)</t>
        </is>
      </c>
      <c r="F302" s="186" t="inlineStr">
        <is>
          <t>ป้องกันการสลายตัวของตัวยาจากความร้อนและความชื้นในกระบวนการผลิต</t>
        </is>
      </c>
      <c r="G302" s="186" t="inlineStr">
        <is>
          <t>ชะลออัตราการละลายและการปลดปล่อยตัวยาออกจากเม็ดให้ยาวนานขึ้น</t>
        </is>
      </c>
      <c r="H302" s="186" t="inlineStr">
        <is>
          <t>ป้องกันการเกิดปัญหา Capping และ Lamination ได้โดยตรงโดยไม่ต้องอาศัยสารช่วยอื่น</t>
        </is>
      </c>
      <c r="I302" s="186" t="inlineStr">
        <is>
          <t>ลดจำนวนขั้นตอนและปริมาณสารช่วยในสูตรตำรับให้น้อยที่สุด</t>
        </is>
      </c>
      <c r="J302" s="185" t="n">
        <v>1</v>
      </c>
      <c r="K302" s="186" t="inlineStr">
        <is>
          <t>✅ คำตอบที่ถูกต้อง: ข้อ ก. เพิ่มความสามารถในการไหลและความสามารถในการตอกอัดของแกรนูล (Improve flowability and compressibility)
🎯 ทำไมข้อนี้ถึงถูก:
Etoricoxib เป็นตัวยาที่มีคุณสมบัติการไหลและความสามารถในการตอกอัดต่ำ (Poor flow and poor compressibility) การเตรียมเป็นแกรนูลเปียก (Wet granulation) มีวัตถุประสงค์หลักเพื่อเพิ่มขนาดอนุภาคและสร้างพันธะเชื่อมโยงด้วยของเหลวและสารยึดเกาะ ทำให้แกรนูลไหลได้ดีสม่ำเสมอลงสู่เบ้าตอกและตอกอัดเป็นเม็ดยาที่มีความแข็งแรงเหมาะสมได้
🔍 ข้ออื่นผิดเพราะอะไร:
• ข้อ ข.: กระบวนการ Wet granulation ต้องสัมผัสกับน้ำและความร้อนในการอบแห้ง จึงไม่เหมาะสำหรับการป้องกันการสลายตัวจากความชื้นและความร้อน
• ข้อ ค.: Etoricoxib เป็นยาเม็ดชนิดออกฤทธิ์เร็ว การทำ granulation มีเป้าหมายช่วยให้ยาละลายเร็วขึ้น ไม่ใช่เพื่อชะลออัตราการละลาย
• ข้อ ง.: การทำ wet granulation ไม่ได้รับประกันว่าจะแก้ปัญหา Capping ได้เบ็ดเสร็จ หากแกรนูลแห้งเกินไปหรือมีเศษผงละเอียดมากเกินไปยังคงเกิด Capping ได้
• ข้อ จ.: วิธีการที่ใช้ขั้นตอนและสารช่วยน้อยที่สุดคือการตอกตรง (Direct compression) ไม่ใช่ Wet granulation</t>
        </is>
      </c>
      <c r="L302" s="186" t="n"/>
      <c r="M302" s="186" t="inlineStr">
        <is>
          <t>Product Group 6: Solid Dosage Forms</t>
        </is>
      </c>
      <c r="N302" s="186" t="inlineStr">
        <is>
          <t>6.1 Tablet Manufacturing</t>
        </is>
      </c>
      <c r="O302" s="185" t="inlineStr">
        <is>
          <t>Product</t>
        </is>
      </c>
      <c r="P302" s="186" t="inlineStr">
        <is>
          <t>[SOURCE: ข้อสอบจริง PLE CC1 (Product) ปี 2559 ข้อ 12] [RECONSTRUCTED: ปรับแต่งและเติมเต็มบริบทโจทย์เพื่อความสมบูรณ์]</t>
        </is>
      </c>
      <c r="Q302" s="185" t="inlineStr">
        <is>
          <t>ข้อสอบจริง</t>
        </is>
      </c>
      <c r="R302" s="185" t="inlineStr">
        <is>
          <t>2559</t>
        </is>
      </c>
      <c r="S302" s="185" t="n"/>
    </row>
    <row r="303">
      <c r="A303" s="185" t="n">
        <v>301</v>
      </c>
      <c r="B303" s="186" t="n"/>
      <c r="C303" s="186" t="inlineStr">
        <is>
          <t>ในการตอกยาเม็ด หากพบปัญหาผงยาเกาะติดที่ผนังดายและหน้าสากตอก (Sticking and Picking) ควรดำเนินการแก้ไขอย่างไรให้มีประสิทธิภาพที่สุด</t>
        </is>
      </c>
      <c r="D303" s="186" t="n"/>
      <c r="E303" s="186" t="inlineStr">
        <is>
          <t>เพิ่มปริมาณ Anti-adherent ร่วมกับการอบลดความชื้นของแกรนูลให้อยู่ในระดับที่เหมาะสม</t>
        </is>
      </c>
      <c r="F303" s="186" t="inlineStr">
        <is>
          <t>เพิ่มแรงกดในการตอกยา (Compression force) ให้สูงขึ้นเพื่ออัดผงยาให้แน่น</t>
        </is>
      </c>
      <c r="G303" s="186" t="inlineStr">
        <is>
          <t>เพิ่มปริมาณ Binder ในสูตรตำรับเพื่อให้แกรนูลมีความเหนียวเกาะติดกันแน่นขึ้น</t>
        </is>
      </c>
      <c r="H303" s="186" t="inlineStr">
        <is>
          <t>ลดความเร็วของเครื่องตอกยาลงโดยไม่ต้องปรับเปลี่ยนสูตรตำรับ</t>
        </is>
      </c>
      <c r="I303" s="186" t="inlineStr">
        <is>
          <t>เปลี่ยนชนิดของสารช่วยแตกตัว (Disintegrant) ในตำรับ</t>
        </is>
      </c>
      <c r="J303" s="185" t="n">
        <v>1</v>
      </c>
      <c r="K303" s="186" t="inlineStr">
        <is>
          <t>✅ คำตอบที่ถูกต้อง: ข้อ ก. เพิ่มปริมาณ Anti-adherent ร่วมกับการอบลดความชื้นของแกรนูลให้อยู่ในระดับที่เหมาะสม
🎯 ทำไมข้อนี้ถึงถูก:
ปัญหา Sticking and Picking มีสาเหตุหลักมาจากความชื้นส่วนเกินในแกรนูลหรือสารป้องกันการเกาะติดไม่เพียงพอ การแก้ไขที่ตรงจุดคือการอบไล่ความชื้นของแกรนูลให้แห้งเหมาะสมตามเกณฑ์ Loss on Drying (LOD) ร่วมกับการเพิ่มปริมาณ Anti-adherent (เช่น Talc, Colloidal silicon dioxide) และ Lubricant (เช่น Magnesium stearate)
🔍 ข้ออื่นผิดเพราะอะไร:
• ข้อ ข.: การเพิ่มแรงกดในการตอกจะยิ่งทำให้เกิดความร้อนสะสมที่หน้าดายและบีบให้ความชื้นหรือสารเหนียวออกมาจับติดหน้าดายแน่นขึ้น
• ข้อ ค.: การเพิ่มปริมาณ Binder จะยิ่งทำให้แกรนูลมีความเหนียวและเสี่ยงต่อการเกิด sticking มากขึ้น
• ข้อ ง.: การลดความเร็วเครื่องตอกเพียงอย่างเดียวไม่สามารถแก้ปัญหาการเกาะติดที่เกิดจากความชื้นหรือแรงต้านทางกายภาพของผงยาได้
• ข้อ จ.: สารช่วยแตกตัวเกี่ยวข้องกับการแตกตัวของเม็ดยาเมื่อสัมผัสน้ำ ไม่ได้ช่วยลดแรงเสียดทานหรือการเกาะติดที่ผนังดาย</t>
        </is>
      </c>
      <c r="L303" s="186" t="n"/>
      <c r="M303" s="186" t="inlineStr">
        <is>
          <t>Product Group 6: Solid Dosage Forms</t>
        </is>
      </c>
      <c r="N303" s="186" t="inlineStr">
        <is>
          <t>6.2 Tablet Defects</t>
        </is>
      </c>
      <c r="O303" s="185" t="inlineStr">
        <is>
          <t>Product</t>
        </is>
      </c>
      <c r="P303" s="186" t="inlineStr">
        <is>
          <t>[SOURCE: ข้อสอบจริง PLE CC1 (Product) ปี 2559 ข้อ 19] [RECONSTRUCTED: ปรับแต่งและเติมเต็มบริบทโจทย์เพื่อความสมบูรณ์]</t>
        </is>
      </c>
      <c r="Q303" s="185" t="inlineStr">
        <is>
          <t>ข้อสอบจริง</t>
        </is>
      </c>
      <c r="R303" s="185" t="inlineStr">
        <is>
          <t>2559</t>
        </is>
      </c>
      <c r="S303" s="185" t="n"/>
    </row>
    <row r="304">
      <c r="A304" s="185" t="n">
        <v>302</v>
      </c>
      <c r="B304" s="186" t="n"/>
      <c r="C304" s="186" t="inlineStr">
        <is>
          <t>ในการผลิตยาเม็ดเคลือบฟิล์ม Ibuprofen film coated tablets (450 mg) แล้วพบปัญหาความผิดปกติแบบ Spotting (มีจุดสีเข้มกระจายตัวไม่สม่ำเสมอบนผิวเม็ด) มีสาเหตุหลักมาจากข้อใด</t>
        </is>
      </c>
      <c r="D304" s="186" t="n"/>
      <c r="E304" s="186" t="inlineStr">
        <is>
          <t>มีการกักของฟองอากาศเข้าไปในฟิล์มเคลือบขณะพ่นสารละลาย</t>
        </is>
      </c>
      <c r="F304" s="186" t="inlineStr">
        <is>
          <t>อัตราการพ่นน้ำยาเคลือบเร็วเกินไปจนทำให้เม็ดยาแฉะและติดกัน</t>
        </is>
      </c>
      <c r="G304" s="186" t="inlineStr">
        <is>
          <t>เกิดการเคลื่อนที่และการกระจายตัวที่ไม่สม่ำเสมอของ Plasticizer สี และสารเคลือบ (Color migration)</t>
        </is>
      </c>
      <c r="H304" s="186" t="inlineStr">
        <is>
          <t>แรงตึงภายในฟิล์มโพลิเมอร์มีมากกว่าแรงยึดติดที่ผิวยาเม็ด</t>
        </is>
      </c>
      <c r="I304" s="186" t="inlineStr">
        <is>
          <t>การอบแห้งใช้อุณหภูมิสูงเกินไปจนทำให้สารเคลือบไหม้เกรียมเฉพาะจุด</t>
        </is>
      </c>
      <c r="J304" s="185" t="n">
        <v>3</v>
      </c>
      <c r="K304" s="186" t="inlineStr">
        <is>
          <t>✅ คำตอบที่ถูกต้อง: ข้อ ค. เกิดการเคลื่อนที่และการกระจายตัวที่ไม่สม่ำเสมอของ Plasticizer สี และสารเคลือบ (Color migration)
🎯 ทำไมข้อนี้ถึงถูก:
ข้อบกพร่องแบบ Spotting (หรือ Mottling) เกิดจากการเคลื่อนที่ของอนุภาคสี (Color migration) ร่วมกับสารเพิ่มความยืดหยุ่น (Plasticizer) และสารเคลือบอื่นๆ ในระหว่างการระเหยของตัวทำละลายอย่างไม่สม่ำเสมอขณะอบแห้ง ส่งผลให้เม็ดสีกระจุกตัวเป็นหย่อมๆ บนผิวเม็ดยา
🔍 ข้ออื่นผิดเพราะอะไร:
• ข้อ ก.: การมีฟองอากาศเข้าไปในฟิล์มเคลือบทำให้เกิดข้อบกพร่องแบบ Blistering (ฟิล์มพอง) หรือ Craters ไม่ใช่ Spotting
• ข้อ ข.: อัตราการพ่นน้ำยาเคลือบเร็วเกินไปทำให้เกิดปัญหา Twinning (เม็ดติดกัน) หรือ Sticking
• ข้อ ง.: แรงตึงภายในฟิล์มมากกว่าแรงยึดติดที่ผิวเม็ดทำให้เกิดปัญหา Peeling (ฟิล์มลอก) หรือ Cracking (ฟิล์มแตกร้าว)
• ข้อ จ.: อุณหภูมิสูงเกินไปมักทำให้เกิดปัญหา Orange peel หรือ Cracking จากการระเหยเร็วเกินไป ไม่ใช่สาเหตุหลักของ Spotting</t>
        </is>
      </c>
      <c r="L304" s="186" t="n"/>
      <c r="M304" s="186" t="inlineStr">
        <is>
          <t>Product Group 6: Solid Dosage Forms</t>
        </is>
      </c>
      <c r="N304" s="186" t="inlineStr">
        <is>
          <t>6.3 Tablet Coating</t>
        </is>
      </c>
      <c r="O304" s="185" t="inlineStr">
        <is>
          <t>Product</t>
        </is>
      </c>
      <c r="P304" s="186" t="inlineStr">
        <is>
          <t>[SOURCE: ข้อสอบจริง PLE CC1 (Product) ปี 2559 ข้อ 23]</t>
        </is>
      </c>
      <c r="Q304" s="185" t="inlineStr">
        <is>
          <t>ข้อสอบจริง</t>
        </is>
      </c>
      <c r="R304" s="185" t="inlineStr">
        <is>
          <t>2559</t>
        </is>
      </c>
      <c r="S304" s="185" t="n"/>
    </row>
    <row r="305">
      <c r="A305" s="185" t="n">
        <v>303</v>
      </c>
      <c r="B305" s="186" t="n"/>
      <c r="C305" s="186" t="inlineStr">
        <is>
          <t>รายการทดสอบยาเม็ดในข้อใดไม่ได้จัดเป็นข้อกำหนดมาตรฐานอย่างเป็นทางการใน Monograph สำหรับการตรวจปล่อยผ่านผลิตภัณฑ์สำเร็จรูป (Official compendial finished product specifications) ตามเภสัชตำรับ USP</t>
        </is>
      </c>
      <c r="D305" s="186" t="n"/>
      <c r="E305" s="186" t="inlineStr">
        <is>
          <t>Disintegration test</t>
        </is>
      </c>
      <c r="F305" s="186" t="inlineStr">
        <is>
          <t>Dissolution test</t>
        </is>
      </c>
      <c r="G305" s="186" t="inlineStr">
        <is>
          <t>Hardness and Friability tests</t>
        </is>
      </c>
      <c r="H305" s="186" t="inlineStr">
        <is>
          <t>Content uniformity test</t>
        </is>
      </c>
      <c r="I305" s="186" t="inlineStr">
        <is>
          <t>Weight variation test</t>
        </is>
      </c>
      <c r="J305" s="185" t="n">
        <v>3</v>
      </c>
      <c r="K305" s="186" t="inlineStr">
        <is>
          <t>✅ คำตอบที่ถูกต้อง: ข้อ ค. Hardness and Friability tests
🎯 ทำไมข้อนี้ถึงถูก:
การทดสอบความแข็ง (Hardness / Breaking force USP &lt;1217&gt;) และความกร่อน (Friability USP &lt;1216&gt;) จัดเป็นการทดสอบในระหว่างกระบวนการผลิต (In-process quality controls - IPQC) และเป็น General informational chapters ซึ่งไม่ได้บังคับระบุเป็นข้อกำหนดปล่อยผ่านผลิตภัณฑ์ขั้นสุดท้ายใน USP monograph ต่างจาก Disintegration, Dissolution และ Uniformity of dosage units ซึ่งเป็น official compendial requirements
🔍 ข้ออื่นผิดเพราะอะไร:
• ข้อ ก.: Disintegration test เป็นข้อกำหนดมาตรฐานอย่างเป็นทางการตามข้อกำหนด USP Chapter &lt;701&gt;
• ข้อ ข.: Dissolution test เป็นข้อกำหนดมาตรฐานอย่างเป็นทางการตามข้อกำหนด USP Chapter &lt;711&gt;
• ข้อ ง.: Content uniformity test เป็นข้อกำหนดมาตรฐานอย่างเป็นทางการตามข้อกำหนด USP Chapter &lt;905&gt;
• ข้อ จ.: Weight variation test เป็นข้อกำหนดมาตรฐานอย่างเป็นทางการตามข้อกำหนด USP Chapter &lt;905&gt;</t>
        </is>
      </c>
      <c r="L305" s="186" t="n"/>
      <c r="M305" s="186" t="inlineStr">
        <is>
          <t>Product Group 6: Solid Dosage Forms</t>
        </is>
      </c>
      <c r="N305" s="186" t="inlineStr">
        <is>
          <t>6.1 Tablet Manufacturing</t>
        </is>
      </c>
      <c r="O305" s="185" t="inlineStr">
        <is>
          <t>Product</t>
        </is>
      </c>
      <c r="P305" s="186" t="inlineStr">
        <is>
          <t>[SOURCE: ข้อสอบจริง PLE CC1 (Product) ปี 2559 ข้อ 45]</t>
        </is>
      </c>
      <c r="Q305" s="185" t="inlineStr">
        <is>
          <t>ข้อสอบจริง</t>
        </is>
      </c>
      <c r="R305" s="185" t="inlineStr">
        <is>
          <t>2559</t>
        </is>
      </c>
      <c r="S305" s="185" t="n"/>
    </row>
    <row r="306">
      <c r="A306" s="185" t="n">
        <v>304</v>
      </c>
      <c r="B306" s="186" t="n"/>
      <c r="C306" s="186" t="inlineStr">
        <is>
          <t>สารเพิ่มความยืดหยุ่น (Plasticizer) ที่นิยมใช้ในการผลิตเปลือกแคปซูลเจลาตินชนิดนิ่ม (Soft gelatin capsule shell) เพื่อป้องกันไม่ให้เปลือกแคปซูลแข็งเปราะคือสารใด</t>
        </is>
      </c>
      <c r="D306" s="186" t="n"/>
      <c r="E306" s="186" t="inlineStr">
        <is>
          <t>Hydroxypropyl methylcellulose (HPMC)</t>
        </is>
      </c>
      <c r="F306" s="186" t="inlineStr">
        <is>
          <t>Shellac</t>
        </is>
      </c>
      <c r="G306" s="186" t="inlineStr">
        <is>
          <t>Eudragit L</t>
        </is>
      </c>
      <c r="H306" s="186" t="inlineStr">
        <is>
          <t>Cellulose acetate phthalate (CAP)</t>
        </is>
      </c>
      <c r="I306" s="186" t="inlineStr">
        <is>
          <t>Polyethylene glycol (PEG)</t>
        </is>
      </c>
      <c r="J306" s="185" t="n">
        <v>5</v>
      </c>
      <c r="K306" s="186" t="inlineStr">
        <is>
          <t>✅ คำตอบที่ถูกต้อง: ข้อ จ. Polyethylene glycol (PEG)
🎯 ทำไมข้อนี้ถึงถูก:
ในการผลิตเปลือก Soft gelatin capsule ต้องเติมสารเพิ่มความยืดหยุ่น (Plasticizer) ในปริมาณ 20 - 30% เช่น Glycerin, Sorbitol หรือ Polyethylene glycol (PEG เช่น PEG 400 - 600) เพื่อแทรกตัวระหว่างสายโพลีเมอร์ของเจลาติน ลดแรงดึงดูดระหว่างโมเลกุล ทำให้เปลือกแคปซูลมีความยืดหยุ่น นิ่ม และไม่แห้งเปราะแตกหัก
🔍 ข้ออื่นผิดเพราะอะไร:
• ข้อ ก.: HPMC เป็นโพลิเมอร์กึ่งสังเคราะห์จากพืชที่ใช้ผลิตเปลือกแคปซูลมังสวิรัติ (Vegetable capsule) หรือใช้เป็นสารเคลือบ ไม่ใช่ plasticizer
• ข้อ ข.: Shellac เป็นสารเคลือบกันกรดจากธรรมชาติ (Enteric polymer) ไม่ใช่ plasticizer
• ข้อ ค.: Eudragit L เป็นโพลิเมอร์สังเคราะห์สำหรับเคลือบกันกรดในกระเพาะอาหาร
• ข้อ ง.: Cellulose acetate phthalate (CAP) เป็นสารเคลือบ enteric coating ชนิดหนึ่ง</t>
        </is>
      </c>
      <c r="L306" s="186" t="n"/>
      <c r="M306" s="186" t="inlineStr">
        <is>
          <t>Product Group 6: Solid Dosage Forms</t>
        </is>
      </c>
      <c r="N306" s="186" t="inlineStr">
        <is>
          <t>6.4 Hard &amp; Soft Gelatin Capsules</t>
        </is>
      </c>
      <c r="O306" s="185" t="inlineStr">
        <is>
          <t>Product</t>
        </is>
      </c>
      <c r="P306" s="186" t="inlineStr">
        <is>
          <t>[SOURCE: ข้อสอบจริง PLE CC1 (Product) ปี 2559 ข้อ 48]</t>
        </is>
      </c>
      <c r="Q306" s="185" t="inlineStr">
        <is>
          <t>ข้อสอบจริง</t>
        </is>
      </c>
      <c r="R306" s="185" t="inlineStr">
        <is>
          <t>2559</t>
        </is>
      </c>
      <c r="S306" s="185" t="n"/>
    </row>
    <row r="307">
      <c r="A307" s="185" t="n">
        <v>305</v>
      </c>
      <c r="B307" s="186" t="n"/>
      <c r="C307" s="186" t="inlineStr">
        <is>
          <t>จงเรียงลำดับขั้นตอนในกระบวนการเคลือบน้ำตาลยาเม็ด (Sugar coating process) ให้ถูกต้องตามลำดับ</t>
        </is>
      </c>
      <c r="D307" s="186" t="n"/>
      <c r="E307" s="186" t="inlineStr">
        <is>
          <t>Sealing coat -&gt; Subcoating -&gt; Grossing -&gt; Color coating -&gt; Polishing</t>
        </is>
      </c>
      <c r="F307" s="186" t="inlineStr">
        <is>
          <t>Subcoating -&gt; Sealing coat -&gt; Grossing -&gt; Color coating -&gt; Polishing</t>
        </is>
      </c>
      <c r="G307" s="186" t="inlineStr">
        <is>
          <t>Sealing coat -&gt; Subcoating -&gt; Color coating -&gt; Grossing -&gt; Polishing</t>
        </is>
      </c>
      <c r="H307" s="186" t="inlineStr">
        <is>
          <t>Subcoating -&gt; Grossing -&gt; Sealing coat -&gt; Color coating -&gt; Polishing</t>
        </is>
      </c>
      <c r="I307" s="186" t="inlineStr">
        <is>
          <t>Sealing coat -&gt; Subcoating -&gt; Color coating -&gt; Polishing -&gt; Grossing</t>
        </is>
      </c>
      <c r="J307" s="185" t="n">
        <v>1</v>
      </c>
      <c r="K307" s="186" t="inlineStr">
        <is>
          <t>✅ คำตอบที่ถูกต้อง: ข้อ ก. Sealing coat -&gt; Subcoating -&gt; Grossing -&gt; Color coating -&gt; Polishing
🎯 ทำไมข้อนี้ถึงถูก:
ลำดับขั้นตอนมาตรฐานของการเคลือบน้ำตาลยาเม็ด (Sugar coating) ประกอบด้วย:
1) Sealing coat: เคลือบแผ่นฟิล์มกันความชื้นซึมเข้าแกนเม็ดยา
2) Subcoating: เคลือบพอกเพิ่มขนาดและลบเหลี่ยมมุมมนขอบเม็ดยา
3) Grossing (Smoothing): เคลือบปรับผิวเม็ดยาให้เรียบเนียนสม่ำเสมอ
4) Color coating: เคลือบชั้นน้ำเชื่อมผสมสี
5) Polishing: ขัดเงาผิวเม็ดยาด้วยขี้ผึ้งเป็นขั้นตอนสุดท้าย
🔍 ข้ออื่นผิดเพราะอะไร:
• ข้อ ข.: ไม่ถูกต้อง เพราะ Sealing coat ต้องทำเป็นขั้นตอนแรกสุดเพื่อป้องกันความชื้นจากน้ำเชื่อมในขั้นตอน Subcoating ซึมเข้าทำลายเม็ดยา
• ข้อ ค.: ไม่ถูกต้อง เพราะ Grossing ต้องทำก่อน Color coating เพื่อให้ผิวเรียบเนียนก่อนลงสี
• ข้อ ง.: ไม่ถูกต้อง ลำดับสลับกันอย่างไม่ถูกต้อง
• ข้อ จ.: ไม่ถูกต้อง การขัดเงา (Polishing) ต้องเป็นขั้นตอนสุดท้ายเสมอหลังการลงสีเสร็จสิ้น</t>
        </is>
      </c>
      <c r="L307" s="186" t="n"/>
      <c r="M307" s="186" t="inlineStr">
        <is>
          <t>Product Group 6: Solid Dosage Forms</t>
        </is>
      </c>
      <c r="N307" s="186" t="inlineStr">
        <is>
          <t>6.3 Tablet Coating</t>
        </is>
      </c>
      <c r="O307" s="185" t="inlineStr">
        <is>
          <t>Product</t>
        </is>
      </c>
      <c r="P307" s="186" t="inlineStr">
        <is>
          <t>[SOURCE: ข้อสอบจริง PLE CC1 (Product) ปี 2559 ข้อ 53]</t>
        </is>
      </c>
      <c r="Q307" s="185" t="inlineStr">
        <is>
          <t>ข้อสอบจริง</t>
        </is>
      </c>
      <c r="R307" s="185" t="inlineStr">
        <is>
          <t>2559</t>
        </is>
      </c>
      <c r="S307" s="185" t="n"/>
    </row>
    <row r="308">
      <c r="A308" s="185" t="n">
        <v>306</v>
      </c>
      <c r="B308" s="186" t="n"/>
      <c r="C308" s="186" t="inlineStr">
        <is>
          <t>อุปกรณ์หรือเครื่องมือเคลือบยาเม็ดในข้อใดที่นิยมใช้ในกระบวนการเคลือบฟิล์มอย่างแพร่หลายทั้งในระดับห้องปฏิบัติการและระดับอุตสาหกรรมยา</t>
        </is>
      </c>
      <c r="D308" s="186" t="n"/>
      <c r="E308" s="186" t="inlineStr">
        <is>
          <t>Accela-Cota</t>
        </is>
      </c>
      <c r="F308" s="186" t="inlineStr">
        <is>
          <t>Dria-Coater</t>
        </is>
      </c>
      <c r="G308" s="186" t="inlineStr">
        <is>
          <t>Hi-Coater</t>
        </is>
      </c>
      <c r="H308" s="186" t="inlineStr">
        <is>
          <t>Glatt Wurster Fluid-bed Coater</t>
        </is>
      </c>
      <c r="I308" s="186" t="inlineStr">
        <is>
          <t>Conventional coating pan</t>
        </is>
      </c>
      <c r="J308" s="185" t="n">
        <v>1</v>
      </c>
      <c r="K308" s="186" t="inlineStr">
        <is>
          <t>✅ คำตอบที่ถูกต้อง: ข้อ ก. Accela-Cota
🎯 ทำไมข้อนี้ถึงถูก:
Accela-Cota เป็นหม้อเคลือบยาชนิดมีรูพรุนรอบถัง (Perforated coating pan) ที่ได้รับความนิยมสูงสุดและถือเป็นเครื่องมือมาตรฐานสากลทั้งในระดับห้องปฏิบัติการ (Lab scale) และระดับอุตสาหกรรม (Industrial scale) เนื่องจากมีระบบการเป่าและดูดลมร้อนผ่านรูพรุนของถังโดยตรง ทำให้การอบแห้งมีประสิทธิภาพสูง สม่ำเสมอ และใช้เวลาในการเคลือบฟิล์มสั้น
🔍 ข้ออื่นผิดเพราะอะไร:
• ข้อ ข.: Dria-Coater เป็นหม้อเคลือบเจาะรูอีกรูปแบบหนึ่งที่มีช่องดูดอากาศกลวง แต่ไม่แพร่หลายเทียบเท่า Accela-Cota
• ข้อ ค.: Hi-Coater เป็นหม้อเคลือบ perforated pan เช่นกัน แต่ในตำรามาตรฐานและข้อสอบมักยกให้ Accela-Cota เป็นอุปกรณ์ต้นแบบที่แพร่หลายที่สุด
• ข้อ ง.: Glatt Wurster Coater (Fluid bed coater) นิยมใช้เคลือบเพลเลต ผงยา หรืออนุภาคขนาดเล็ก ไม่ใช่อุปกรณ์หลักมาตรฐานสำหรับการเคลือบฟิล์มยาเม็ดทั่วไป
• ข้อ จ.: Conventional coating pan เป็นหม้อเคลือบผิวทึบดั้งเดิม เหมาะสำหรับการเคลือบน้ำตาล แต่ประสิทธิภาพการระบายลมร้อนต่ำ ไม่นิยมใช้ในการเคลือบฟิล์มยุคใหม่</t>
        </is>
      </c>
      <c r="L308" s="186" t="n"/>
      <c r="M308" s="186" t="inlineStr">
        <is>
          <t>Product Group 6: Solid Dosage Forms</t>
        </is>
      </c>
      <c r="N308" s="186" t="inlineStr">
        <is>
          <t>6.3 Tablet Coating</t>
        </is>
      </c>
      <c r="O308" s="185" t="inlineStr">
        <is>
          <t>Product</t>
        </is>
      </c>
      <c r="P308" s="186" t="inlineStr">
        <is>
          <t>[SOURCE: ข้อสอบจริง PLE CC1 (Product) ปี 2559 ข้อ 55]</t>
        </is>
      </c>
      <c r="Q308" s="185" t="inlineStr">
        <is>
          <t>ข้อสอบจริง</t>
        </is>
      </c>
      <c r="R308" s="185" t="inlineStr">
        <is>
          <t>2559</t>
        </is>
      </c>
      <c r="S308" s="185" t="n"/>
    </row>
    <row r="309">
      <c r="A309" s="185" t="n">
        <v>307</v>
      </c>
      <c r="B309" s="186" t="inlineStr">
        <is>
          <t>จากสูตรตำรับยาเม็ดต่อไปนี้
Rx.
Active Ingredient AAA: 300 mg
Lactose: 500 mg
Corn starch: 10%</t>
        </is>
      </c>
      <c r="C309" s="186" t="inlineStr">
        <is>
          <t>หากตำรับยาเม็ดที่ตอกได้มีปัญหาการแตกตัวไม่ดี (Poor disintegration) ควรแก้ไขอย่างไร?</t>
        </is>
      </c>
      <c r="D309" s="186" t="n"/>
      <c r="E309" s="186" t="inlineStr">
        <is>
          <t>เปลี่ยน Lactose เป็น Sodium starch glycolate</t>
        </is>
      </c>
      <c r="F309" s="186" t="inlineStr">
        <is>
          <t>เปลี่ยน Lactose เป็น Croscarmellose sodium</t>
        </is>
      </c>
      <c r="G309" s="186" t="inlineStr">
        <is>
          <t>เปลี่ยน Corn starch เป็น Sodium starch glycolate</t>
        </is>
      </c>
      <c r="H309" s="186" t="inlineStr">
        <is>
          <t>เปลี่ยน Corn starch เป็น Croscarmellose sodium</t>
        </is>
      </c>
      <c r="I309" s="186" t="inlineStr">
        <is>
          <t>เปลี่ยน Corn starch เป็น PVP</t>
        </is>
      </c>
      <c r="J309" s="185" t="n">
        <v>3</v>
      </c>
      <c r="K309" s="186" t="inlineStr">
        <is>
          <t>✅ คำตอบที่ถูกต้อง: ข้อ ค. เปลี่ยน Corn starch เป็น Sodium starch glycolate
🎯 ทำไมข้อนี้ถึงถูก:
Corn starch ทำหน้าที่เป็นสารช่วยแตกตัว (Disintegrant) แบบดั้งเดิมในตำรับ การเปลี่ยนเป็น Sodium starch glycolate ซึ่งเป็น Superdisintegrant ที่ดัดแปลงโครงสร้างมาจาก Starch จะช่วยเร่งการแตกตัวของยาเม็ดให้เร็วขึ้นอย่างมากผ่านกลไก Rapid swelling และ Wicking โดยยังคงความเข้ากันได้กับสูตรดั้งเดิมและสอดคล้องกับมาตรฐาน USP/BP
🔍 ข้ออื่นผิดเพราะอะไร:
• ข้อ ก.: ผิด เพราะ Lactose ในตำรับมีปริมาณสูงถึง 500 mg ทำหน้าที่เป็น Diluent/Filler หากเปลี่ยน Lactose ทั้งหมดเป็น Superdisintegrant จะทำให้สัดส่วนสารแตกตัวสูงเกินความจำเป็นอย่างมาก (ปกติใช้เพียง 2-8%) และทำให้สูญเสียคุณสมบัติการตอกอัดของยาเม็ด
• ข้อ ข.: ผิด เพราะการแทนที่ Lactose ปริมาณ 500 mg ด้วย Croscarmellose sodium จะทำให้สัดส่วนสารช่วยแตกตัวสูงเกินไป และทำให้เกิดเจลหนืดขัดขวางการกระจายตัวของยา
• ข้อ ง.: ผิด แม้ Croscarmellose sodium จะเป็น Superdisintegrant ที่ดี แต่เป็นอนุพันธ์ Cross-linked cellulose ในขณะที่สูตรเดิมใช้ Corn starch เป็นพื้นฐาน จึงนิยมเลือกแป้งดัดแปลงคือ Sodium starch glycolate มากที่สุดเพื่อความเข้ากันได้ของตำรับ
• ข้อ จ.: ผิด เพราะ PVP (Polyvinylpyrrolidone หรือ Povidone) ทำหน้าที่เป็นสารยึดเกาะ (Binder) การเปลี่ยน Corn starch เป็น PVP จะยิ่งเพิ่มแรงยึดเกาะและความแข็ง (Hardness) ส่งผลให้ยาเม็ดแตกตัวช้าลงกว่าเดิม</t>
        </is>
      </c>
      <c r="L309" s="186" t="inlineStr">
        <is>
          <t>cc1_product/image125.png</t>
        </is>
      </c>
      <c r="M309" s="186" t="inlineStr">
        <is>
          <t>Product Group 6: Solid Dosage Forms</t>
        </is>
      </c>
      <c r="N309" s="186" t="inlineStr">
        <is>
          <t>6.2 Tablet Defects</t>
        </is>
      </c>
      <c r="O309" s="185" t="inlineStr">
        <is>
          <t>Product</t>
        </is>
      </c>
      <c r="P309" s="186" t="inlineStr">
        <is>
          <t>[SOURCE: ข้อสอบจริง PLE CC1 (Product) ปี 2558 ข้อ 1]</t>
        </is>
      </c>
      <c r="Q309" s="185" t="inlineStr">
        <is>
          <t>ข้อสอบจริง</t>
        </is>
      </c>
      <c r="R309" s="185" t="inlineStr">
        <is>
          <t>2558</t>
        </is>
      </c>
      <c r="S309" s="185" t="n"/>
    </row>
    <row r="310">
      <c r="A310" s="185" t="n">
        <v>308</v>
      </c>
      <c r="B310" s="186" t="n"/>
      <c r="C310" s="186" t="inlineStr">
        <is>
          <t>ยาเม็ดเมื่อเคลือบฟิล์มแล้วพบปัญหาฟิล์มฉีกขาดหรือลอกหลุดออกจากผิวเม็ดยา (Peeling) ควรแก้ไขอย่างไร?</t>
        </is>
      </c>
      <c r="D310" s="186" t="n"/>
      <c r="E310" s="186" t="inlineStr">
        <is>
          <t>Spray น้ำยาเคลือบให้ช้าลง</t>
        </is>
      </c>
      <c r="F310" s="186" t="inlineStr">
        <is>
          <t>ลดปริมาณ Polymer ของตำรับ</t>
        </is>
      </c>
      <c r="G310" s="186" t="inlineStr">
        <is>
          <t>เติม Talcum ไปในตำรับเคลือบฟิล์ม</t>
        </is>
      </c>
      <c r="H310" s="186" t="inlineStr">
        <is>
          <t>เติม PEG ไปในตำรับเคลือบฟิล์ม</t>
        </is>
      </c>
      <c r="I310" s="186" t="inlineStr">
        <is>
          <t>ลดระยะห่างระหว่างหัวสเปรย์กับเม็ดยา</t>
        </is>
      </c>
      <c r="J310" s="185" t="n">
        <v>4</v>
      </c>
      <c r="K310" s="186" t="inlineStr">
        <is>
          <t>✅ คำตอบที่ถูกต้อง: ข้อ ง. เติม PEG ไปในตำรับเคลือบฟิล์ม
🎯 ทำไมข้อนี้ถึงถูก:
ปัญหา Peeling (ฟิล์มลอกหลุดออกจากผิวเม็ดยา) เกิดจากฟิล์มมีความเปราะ มีแรงตึงผิวภายในสูง (Internal stress) และมีแรงยึดติดกับผิวเม็ดยาไม่เพียงพอ การเติม Polyethylene glycol (PEG) ทำหน้าที่เป็น Plasticizer แทรกระหว่างสายโซ่พอลิเมอร์ ช่วยลด Glass transition temperature (Tg) เพิ่มความยืดหยุ่น ความเหนียว และลดแรงตึงภายในฟิล์ม ทำให้ฟิล์มไม่ฉีกขาดหรือลอกหลุด
🔍 ข้ออื่นผิดเพราะอะไร:
• ข้อ ก.: ผิด เพราะการสเปรย์น้ำยาเคลือบให้ช้าลงใช้แก้ปัญหา Overwetting หรือ Sticking/Picking ไม่ได้ช่วยเพิ่มความยืดหยุ่นของแผ่นฟิล์ม
• ข้อ ข.: ผิด เพราะการลดปริมาณ Polymer ทำให้ฟิล์มบางลงแต่ยังคงมีความเปราะเท่าเดิม และอาจทำให้เคลือบผิวเม็ดยาไม่สม่ำเสมอ
• ข้อ ค.: ผิด เพราะ Talcum ทำหน้าที่เป็น Anti-tacking agent / Glidant ช่วยลดการเหนียวติดกัน หากใส่มากเกินไปอาจขัดขวางการยึดเกาะของพอลิเมอร์ ทำให้ฟิล์มลอกง่ายขึ้น
• ข้อ จ.: ผิด เพราะการลดระยะห่างระหว่างหัวสเปรย์กับเม็ดยาใช้แก้ปัญหา Spray drying หรือ Orange peel (ผิวส้ม) ไม่ได้แก้ปัญหาความเปราะของฟิล์ม</t>
        </is>
      </c>
      <c r="L310" s="186" t="inlineStr">
        <is>
          <t>cc1_product/image130.png</t>
        </is>
      </c>
      <c r="M310" s="186" t="inlineStr">
        <is>
          <t>Product Group 6: Solid Dosage Forms</t>
        </is>
      </c>
      <c r="N310" s="186" t="inlineStr">
        <is>
          <t>6.3 Tablet Coating</t>
        </is>
      </c>
      <c r="O310" s="185" t="inlineStr">
        <is>
          <t>Product</t>
        </is>
      </c>
      <c r="P310" s="186" t="inlineStr">
        <is>
          <t>[SOURCE: ข้อสอบจริง PLE CC1 (Product) ปี 2558 ข้อ 5]</t>
        </is>
      </c>
      <c r="Q310" s="185" t="inlineStr">
        <is>
          <t>ข้อสอบจริง</t>
        </is>
      </c>
      <c r="R310" s="185" t="inlineStr">
        <is>
          <t>2558</t>
        </is>
      </c>
      <c r="S310" s="185" t="n"/>
    </row>
    <row r="311">
      <c r="A311" s="185" t="n">
        <v>309</v>
      </c>
      <c r="B311" s="186" t="n"/>
      <c r="C311" s="186" t="inlineStr">
        <is>
          <t>วิธีการทดสอบความสม่ำเสมอของขนาดความแรง (Uniformity of dosage units) ของยาเม็ด Calcium Carbonate (CaCO3) ตามเภสัชตำรับ USP ข้อใดถูกต้อง?</t>
        </is>
      </c>
      <c r="D311" s="186" t="n"/>
      <c r="E311" s="186" t="inlineStr">
        <is>
          <t>สุ่มยามา 20 เม็ด ชั่งน้ำหนักทีละเม็ดแล้วหาน้ำหนักเฉลี่ย</t>
        </is>
      </c>
      <c r="F311" s="186" t="inlineStr">
        <is>
          <t>สุ่มยามา 20 เม็ด บดรวมกันแล้วหาปริมาณสารสำคัญ (Assay)</t>
        </is>
      </c>
      <c r="G311" s="186" t="inlineStr">
        <is>
          <t>สุ่มยามา 30 เม็ด เลือกมา 10 เม็ดแรกเพื่อชั่งน้ำหนักทีละเม็ดและหาปริมาณตัวยาสำคัญในแต่ละเม็ดโดยตรง (Content Uniformity)</t>
        </is>
      </c>
      <c r="H311" s="186" t="inlineStr">
        <is>
          <t>สุ่มยามา 30 เม็ด ชั่งน้ำหนักทีละเม็ดจำนวน 10 เม็ด แล้วคำนวณปริมาณสารสำคัญจากน้ำหนักของแต่ละเม็ดเปรียบเทียบกับผลวิเคราะห์หาปริมาณสารสำคัญเฉลี่ยจากวิธีวิเคราะห์หาปริมาณยา (Weight Variation method)</t>
        </is>
      </c>
      <c r="I311" s="186" t="inlineStr">
        <is>
          <t>สุ่มยามา 30 เม็ด ชั่งน้ำหนักทีละเม็ดรวดเดียวครบทั้ง 30 เม็ดเพื่อหาค่าเฉลี่ย</t>
        </is>
      </c>
      <c r="J311" s="185" t="n">
        <v>4</v>
      </c>
      <c r="K311" s="186" t="inlineStr">
        <is>
          <t>✅ คำตอบที่ถูกต้อง: ข้อ ง. สุ่มยามา 30 เม็ด ชั่งน้ำหนักทีละเม็ดจำนวน 10 เม็ด แล้วคำนวณปริมาณสารสำคัญจากน้ำหนักของแต่ละเม็ดเปรียบเทียบกับผลวิเคราะห์หาปริมาณสารสำคัญเฉลี่ยจากวิธีวิเคราะห์หาปริมาณยา (Weight Variation method)
🎯 ทำไมข้อนี้ถึงถูก:
ตามเภสัชตำรับ USP General Chapter &lt;905&gt; Uniformity of Dosage Units ยาเม็ดเคลือบฟิล์มหรือยาเม็ดไม่เคลือบที่มีตัวยาสำคัญตั้งแต่ 25 mg ขึ้นไป และคิดเป็นสัดส่วนไม่น้อยกว่า 25% ของน้ำหนักเม็ดยาทั้งหมด (ซึ่ง Calcium Carbonate มักมีขนาดความแรงสูง 600-1250 mg คิดเป็นสัดส่วนเกิน 50% ของเม็ด) ได้รับการยกเว้นให้ใช้วิธี Weight Variation ได้ โดยสุ่มตัวอย่าง 30 เม็ด นำมาทดสอบในขั้นแรก 10 เม็ด ชั่งน้ำหนักรายเม็ดและคำนวณ Acceptance Value (AV)
🔍 ข้ออื่นผิดเพราะอะไร:
• ข้อ ก.: ผิด เพราะการสุ่มยา 20 เม็ดมาชั่งหาน้ำหนักเฉลี่ยเป็นขั้นตอนทั่วไปของการหาค่าน้ำหนักเฉลี่ยยาเม็ด ไม่ใช่วิธีการทดสอบความสม่ำเสมอตามเกณฑ์ USP &lt;905&gt;
• ข้อ ข.: ผิด เพราะการบดรวม 20 เม็ดแล้วหาปริมาณยาเป็นวิธีวิเคราะห์หาปริมาณยาสำคัญรวม (Composite Assay) ไม่สามารถบอกความสม่ำเสมอระหว่างเม็ดได้
• ข้อ ค.: ผิด เพราะ Content Uniformity (CU) กำหนดใช้สำหรับยาเม็ดที่มีขนาดยาน้อยกว่า 25 mg หรือมีสัดส่วนตัวยาน้อยกว่า 25% ของน้ำหนักเม็ด แต่ Calcium carbonate มีความแรงสูงจึงใช้วิธี Weight Variation ได้โดยตรง
• ข้อ จ.: ผิด เพราะตามเกณฑ์ USP ในขั้นแรกจะทดสอบเพียง 10 เม็ดก่อน หากค่า AV ผ่านเกณฑ์ตามข้อกำหนดก็ไม่ต้องทดสอบต่อในอีก 20 เม็ดที่เหลือ</t>
        </is>
      </c>
      <c r="L311" s="186" t="inlineStr">
        <is>
          <t>cc1_product/image134.png</t>
        </is>
      </c>
      <c r="M311" s="186" t="inlineStr">
        <is>
          <t>Product Group 6: Solid Dosage Forms</t>
        </is>
      </c>
      <c r="N311" s="186" t="inlineStr">
        <is>
          <t>6.1 Tablet Manufacturing</t>
        </is>
      </c>
      <c r="O311" s="185" t="inlineStr">
        <is>
          <t>Product</t>
        </is>
      </c>
      <c r="P311" s="186" t="inlineStr">
        <is>
          <t>[SOURCE: ข้อสอบจริง PLE CC1 (Product) ปี 2558 ข้อ 12]</t>
        </is>
      </c>
      <c r="Q311" s="185" t="inlineStr">
        <is>
          <t>ข้อสอบจริง</t>
        </is>
      </c>
      <c r="R311" s="185" t="inlineStr">
        <is>
          <t>2558</t>
        </is>
      </c>
      <c r="S311" s="185" t="n"/>
    </row>
    <row r="312">
      <c r="A312" s="185" t="n">
        <v>310</v>
      </c>
      <c r="B312" s="186" t="n"/>
      <c r="C312" s="186" t="inlineStr">
        <is>
          <t>ตัวยา A มีความคงตัวทางเคมีได้ดีในสภาวะที่เป็นกรด (Acid-stable) หากต้องการพัฒนาเป็นยาเม็ดเคลือบฟิล์มทั่วไปเพื่อความสวยงามและป้องกันความชื้น ควรเลือกใช้สารเคลือบประเภทพอลิเมอร์ชนิดใด?</t>
        </is>
      </c>
      <c r="D312" s="186" t="n"/>
      <c r="E312" s="186" t="inlineStr">
        <is>
          <t>Eudragit L</t>
        </is>
      </c>
      <c r="F312" s="186" t="inlineStr">
        <is>
          <t>Shellac</t>
        </is>
      </c>
      <c r="G312" s="186" t="inlineStr">
        <is>
          <t>HPMC (Hydroxypropyl methylcellulose)</t>
        </is>
      </c>
      <c r="H312" s="186" t="inlineStr">
        <is>
          <t>HPMCP (Hydroxypropyl methylcellulose phthalate)</t>
        </is>
      </c>
      <c r="I312" s="186" t="inlineStr">
        <is>
          <t>EC (Ethylcellulose)</t>
        </is>
      </c>
      <c r="J312" s="185" t="n">
        <v>3</v>
      </c>
      <c r="K312" s="186" t="inlineStr">
        <is>
          <t>✅ คำตอบที่ถูกต้อง: ข้อ ค. HPMC (Hydroxypropyl methylcellulose)
🎯 ทำไมข้อนี้ถึงถูก:
เมื่อตัวยามีความคงตัวดีในสภาวะกรด ไม่จำเป็นต้องทำ Enteric coating จึงควรเลือกใช้ HPMC (Hydroxypropyl methylcellulose) ซึ่งเป็น Non-enteric water-soluble polymer ที่ละลายได้ดีในน้ำและกรดในกระเพาะอาหาร เพื่อทำหน้าที่เป็นฟิล์มเคลือบเพื่อความสวยงาม ป้องกันความชื้น และกลบรสชาติ โดยไม่ชะลอการปลดปล่อยยาในกระเพาะอาหารตามมาตรฐานสากล
🔍 ข้ออื่นผิดเพราะอะไร:
• ข้อ ก.: ผิด เพราะ Eudragit L เป็นพอลิเมอร์ประเภท Enteric coating ซึ่งไม่ละลายในกรด แต่จะละลายที่ pH 6.0 ขึ้นไปในลำไส้เล็ก จึงไม่จำเป็นสำหรับยาที่คงตัวดีในกรด
• ข้อ ข.: ผิด เพราะ Shellac เป็นสารเคลือบป้องกันกรดตามธรรมชาติ (Enteric polymer) ที่ละลายที่ pH ด่าง และมีปัญหาเรื่องความคงตัวเมื่อเก็บไว้นาน
• ข้อ ง.: ผิด เพราะ HPMCP มีหมู่ Phthalate ester ทำให้มีสมบัติเป็น Enteric coating polymer ที่ละลายเฉพาะที่ pH 5.0-5.5 ขึ้นไป
• ข้อ จ.: ผิด เพราะ EC (Ethylcellulose) เป็นพอลิเมอร์ที่ไม่ละลายน้ำในทุกช่วง pH นิยมใช้สำหรับระบบควบคุมการปลดปล่อยยาเนิ่น (Extended release) ไม่ใช่ฟิล์มเคลือบละลายเร็วทั่วไป</t>
        </is>
      </c>
      <c r="L312" s="186" t="inlineStr">
        <is>
          <t>cc1_product/image140.png</t>
        </is>
      </c>
      <c r="M312" s="186" t="inlineStr">
        <is>
          <t>Product Group 6: Solid Dosage Forms</t>
        </is>
      </c>
      <c r="N312" s="186" t="inlineStr">
        <is>
          <t>6.3 Tablet Coating</t>
        </is>
      </c>
      <c r="O312" s="185" t="inlineStr">
        <is>
          <t>Product</t>
        </is>
      </c>
      <c r="P312" s="186" t="inlineStr">
        <is>
          <t>[SOURCE: ข้อสอบจริง PLE CC1 (Product) ปี 2558 ข้อ 17]</t>
        </is>
      </c>
      <c r="Q312" s="185" t="inlineStr">
        <is>
          <t>ข้อสอบจริง</t>
        </is>
      </c>
      <c r="R312" s="185" t="inlineStr">
        <is>
          <t>2558</t>
        </is>
      </c>
      <c r="S312" s="185" t="n"/>
    </row>
    <row r="313">
      <c r="A313" s="185" t="n">
        <v>311</v>
      </c>
      <c r="B313" s="186" t="n"/>
      <c r="C313" s="186" t="inlineStr">
        <is>
          <t>ยาเม็ด Calcium carbonate ที่ตอกขึ้นมาแล้วเกิดข้อบกพร่องประเภทหน้ายาหลุดแยกตัวเป็นหมวกครึ่งวงกลม (Capping) ข้อใดต่อไปนี้ ไม่ใช่ แนวทางการแก้ไขปัญหาดังกล่าวที่ถูกต้อง?</t>
        </is>
      </c>
      <c r="D313" s="186" t="n"/>
      <c r="E313" s="186" t="inlineStr">
        <is>
          <t>เพิ่มแรงตอกยารวดเดียว (Increase compression force)</t>
        </is>
      </c>
      <c r="F313" s="186" t="inlineStr">
        <is>
          <t>ลดอัตราเร็วหรือความเร็วในกระบวนการตอกยา (Decrease compression speed)</t>
        </is>
      </c>
      <c r="G313" s="186" t="inlineStr">
        <is>
          <t>เพิ่มสัดส่วนปริมาณสารยึดเกาะ (Binder) ในแกรนูล</t>
        </is>
      </c>
      <c r="H313" s="186" t="inlineStr">
        <is>
          <t>เพิ่มความชื้นในผงยาก่อนนำไปตอก (Increase moisture content)</t>
        </is>
      </c>
      <c r="I313" s="186" t="inlineStr">
        <is>
          <t>ลดปริมาณการใช้สารหล่อลื่น Magnesium stearate ลง</t>
        </is>
      </c>
      <c r="J313" s="185" t="n">
        <v>1</v>
      </c>
      <c r="K313" s="186" t="inlineStr">
        <is>
          <t>✅ คำตอบที่ถูกต้อง: ข้อ ก. เพิ่มแรงตอกยารวดเดียว (Increase compression force)
🎯 ทำไมข้อนี้ถึงถูก:
ปัญหา Capping (การที่ส่วนบนหรือล่างของเม็ดยาหลุดแยกตัวออกเป็นหมวก) มักเกิดจากการกักขังของอากาศ (Air entrapment) ภายในเม็ดยา และ Elastic recovery เมื่อสากบนถอนตัวออก การเพิ่มแรงตอกยา (Compression force) มากเกินไปจะยิ่งเพิ่มแรงตึงเครียดสะสมภายในเม็ดและเพิ่มการดีดตัวกลับ ทำให้เกิด Capping รุนแรงยิ่งขึ้น แนวทางแก้ไขที่ถูกต้องคือการลดอัตราเร็วในการตอก เพื่อเพิ่ม Dwell time ให้อากาศระบายออก
🔍 ข้ออื่นผิดเพราะอะไร:
• ข้อ ข.: เป็นวิธีแก้ไขที่ถูกต้อง เพราะการลดความเร็วในการตอกยาจะช่วยเพิ่ม Dwell time ให้อากาศที่แทรกอยู่ระหว่างผงยาหลบหนีออกจากห้องตอกได้ทัน
• ข้อ ค.: เป็นวิธีแก้ไขที่ถูกต้อง เพราะการเพิ่ม Binder จะช่วยเสริมแรงยึดเกาะระหว่างอนุภาคยา ทำให้เม็ดยาสามารถต้านทานแรงดึงภายในได้ดีขึ้น
• ข้อ ง.: เป็นวิธีแก้ไขที่ถูกต้อง เพราะความชื้นที่เหมาะสม (Optimum moisture 1-3%) จะทำหน้าที่เป็น Plasticizer ช่วยส่งเสริมการเกิด Plastic deformation และลดความเปราะ
• ข้อ จ.: เป็นวิธีแก้ไขที่ถูกต้อง เพราะการใส่ Magnesium stearate มากเกินไปจะสร้างฟิล์มเคลือบผิวอนุภาคและขัดขวางการสร้างพันธะยึดเหนี่ยวระหว่างแกรนูล</t>
        </is>
      </c>
      <c r="L313" s="186" t="inlineStr">
        <is>
          <t>cc1_product/image141.png</t>
        </is>
      </c>
      <c r="M313" s="186" t="inlineStr">
        <is>
          <t>Product Group 6: Solid Dosage Forms</t>
        </is>
      </c>
      <c r="N313" s="186" t="inlineStr">
        <is>
          <t>6.2 Tablet Defects</t>
        </is>
      </c>
      <c r="O313" s="185" t="inlineStr">
        <is>
          <t>Product</t>
        </is>
      </c>
      <c r="P313" s="186" t="inlineStr">
        <is>
          <t>[SOURCE: ข้อสอบจริง PLE CC1 (Product) ปี 2558 ข้อ 18]</t>
        </is>
      </c>
      <c r="Q313" s="185" t="inlineStr">
        <is>
          <t>ข้อสอบจริง</t>
        </is>
      </c>
      <c r="R313" s="185" t="inlineStr">
        <is>
          <t>2558</t>
        </is>
      </c>
      <c r="S313" s="185" t="n"/>
    </row>
    <row r="314">
      <c r="A314" s="185" t="n">
        <v>312</v>
      </c>
      <c r="B314" s="186" t="n"/>
      <c r="C314" s="186" t="inlineStr">
        <is>
          <t>ยาเม็ดเคลือบฟิล์มที่มีตัวยาสำคัญน้อยกว่า 25 mg ใช้วิธีการผลิตใดเหมาะสมที่สุด</t>
        </is>
      </c>
      <c r="D314" s="186" t="n"/>
      <c r="E314" s="186" t="inlineStr">
        <is>
          <t>Direct compression</t>
        </is>
      </c>
      <c r="F314" s="186" t="inlineStr">
        <is>
          <t>Extrusion and spheronization</t>
        </is>
      </c>
      <c r="G314" s="186" t="inlineStr">
        <is>
          <t>Rolling compaction</t>
        </is>
      </c>
      <c r="H314" s="186" t="inlineStr">
        <is>
          <t>Slugging</t>
        </is>
      </c>
      <c r="I314" s="186" t="inlineStr">
        <is>
          <t>Wet granulation</t>
        </is>
      </c>
      <c r="J314" s="185" t="n">
        <v>5</v>
      </c>
      <c r="K314" s="186" t="inlineStr">
        <is>
          <t>✅ คำตอบที่ถูกต้อง: ข้อ จ. Wet granulation
🎯 ทำไมข้อนี้ถึงถูก:
ในกรณีที่ตัวยาสำคัญมีขนาดยาต่ำ (low-dose / potent drug น้อยกว่า 25 mg หรือต่ำกว่า 25% w/w) การผลิตด้วยวิธี Wet granulation เป็นวิธีที่เหมาะสมที่สุด เนื่องจากสามารถละลายหรือกระจายตัวยาลงในของเหลวยึดเกาะ (binder solution) ทำให้ตัวยากระจายตัวเข้าไปในแกรนูลได้อย่างสม่ำเสมอ ป้องกันปัญหาการแยกชั้น (segregation) และรับประกันความสม่ำเสมอของตัวยาสำคัญ (Content Uniformity)
🔍 ข้ออื่นผิดเพราะอะไร:
• ข้อ ก. Direct compression: เสี่ยงต่อการเกิดปัญหาตัวยาไม่เข้ากันอย่างสม่ำเสมอและการแยกชั้นของผงยา (powder segregation) ซึ่งทำให้ไม่ผ่านการทดสอบ Content Uniformity
• ข้อ ข. Extrusion and spheronization: เป็นกระบวนการที่ใช้สำหรับผลิต pellets หรือ multiparticulate systems นิยมใช้บรรจุแคปซูล ไม่ใช่วิธีทั่วไปสำหรับผลิตยาเม็ดธรรมดา
• ข้อ ค. Rolling compaction: เป็นวิธี dry granulation ชนิดหนึ่ง เหมาะสำหรับยาที่ไม่ทนความชื้นหรือความร้อน แต่ควบคุมความสม่ำเสมอของตัวยาขนาดต่ำได้ยากกว่า wet granulation
• ข้อ ง. Slugging: เป็นวิธี dry granulation แบบดั้งเดิมที่ใช้แรงตอกสูง มีปัญหาฝุ่นและควบคุมความสม่ำเสมอของตัวยาขนาดต่ำได้ยาก</t>
        </is>
      </c>
      <c r="L314" s="186" t="n"/>
      <c r="M314" s="186" t="inlineStr">
        <is>
          <t>Product Group 6: Solid Dosage Forms</t>
        </is>
      </c>
      <c r="N314" s="186" t="inlineStr">
        <is>
          <t>6.1 Tablet Manufacturing</t>
        </is>
      </c>
      <c r="O314" s="185" t="inlineStr">
        <is>
          <t>Product</t>
        </is>
      </c>
      <c r="P314" s="186" t="inlineStr">
        <is>
          <t>ข้อ 6 Mock RxCU83</t>
        </is>
      </c>
      <c r="Q314" s="185" t="inlineStr">
        <is>
          <t>ข้อสอบจำลอง</t>
        </is>
      </c>
      <c r="R314" s="185" t="inlineStr">
        <is>
          <t>Mock RxCU83 ชุดที่ 1</t>
        </is>
      </c>
      <c r="S314" s="185" t="n"/>
    </row>
    <row r="315">
      <c r="A315" s="185" t="n">
        <v>313</v>
      </c>
      <c r="B315" s="186" t="n"/>
      <c r="C315" s="186" t="inlineStr">
        <is>
          <t>ยาเก๊ามี active ingredient และ inactive ดังต่อไปนี้: Sodium starch glycolate มีหน้าที่อะไรในสูตรตำรับ (ในตำรับมี pregelatinized starch, microcrystalline cellulose, magnesium stearate, titanium dioxide, PEG, lactose monohydrate)</t>
        </is>
      </c>
      <c r="D315" s="186" t="n"/>
      <c r="E315" s="186" t="inlineStr">
        <is>
          <t>เพื่อช่วยให้ผงยาเทลงเบ้าได้ดี</t>
        </is>
      </c>
      <c r="F315" s="186" t="inlineStr">
        <is>
          <t>เพื่อไม่ให้เม็ดยาติดหน้าสาก</t>
        </is>
      </c>
      <c r="G315" s="186" t="inlineStr">
        <is>
          <t>เพื่อให้ฟิล์มเคลือบมีความหนาเหมาะสม</t>
        </is>
      </c>
      <c r="H315" s="186" t="inlineStr">
        <is>
          <t>เพื่อให้ยาเมื่อลงน้ำแล้วแตกกระจายตัวได้อย่างเหมาะสม</t>
        </is>
      </c>
      <c r="I315" s="186" t="inlineStr">
        <is>
          <t>เพื่อให้ฟิล์มเคลือบมีความยืดหยุ่นเหมาะสม</t>
        </is>
      </c>
      <c r="J315" s="185" t="n">
        <v>4</v>
      </c>
      <c r="K315" s="186" t="inlineStr">
        <is>
          <t>✅ คำตอบที่ถูกต้อง: ข้อ ง. เพื่อให้ยาเมื่อลงน้ำแล้วแตกกระจายตัวได้อย่างเหมาะสม
🎯 ทำไมข้อนี้ถึงถูก:
Sodium starch glycolate (SSG เช่น Primojel, Explotab) จัดเป็น Superdisintegrant (สารช่วยแตกกระจายตัวประสิทธิภาพสูง) ทำหน้าที่ดูดซับน้ำและเกิด rapid swelling ขยายตัวอย่างรวดเร็วโดยไม่เกิดเจลขัดขวาง ทำให้เม็ดยาแตกตัวออกเป็นอนุภาคเล็กๆ เพื่อการละลายตัวยาที่สมบูรณ์
🔍 ข้ออื่นผิดเพราะอะไร:
• ข้อ ก. เพื่อช่วยให้ผงยาเทลงเบ้าได้ดี: เป็นหน้าที่ของสารช่วยการไหล (Glidant) เช่น Colloidal silicon dioxide (Aerosil) หรือ Talc
• ข้อ ข. เพื่อไม่ให้เม็ดยาติดหน้าสาก: เป็นหน้าที่ของสารหล่อลื่น (Lubricant / Anti-adherent) เช่น Magnesium stearate
• ข้อ ค. เพื่อให้ฟิล์มเคลือบมีความหนาเหมาะสม: เป็นหน้าที่ของโพลิเมอร์เคลือบฟิล์มและสารทึบแสง (Titanium dioxide)
• ข้อ จ. เพื่อให้ฟิล์มเคลือบมีความยืดหยุ่นเหมาะสม: เป็นหน้าที่ของสารเพิ่มความยืดหยุ่นของฟิล์ม (Plasticizer) เช่น PEG, Triethyl citrate</t>
        </is>
      </c>
      <c r="L315" s="186" t="n"/>
      <c r="M315" s="186" t="inlineStr">
        <is>
          <t>Product Group 6: Solid Dosage Forms</t>
        </is>
      </c>
      <c r="N315" s="186" t="inlineStr">
        <is>
          <t>6.1 Tablet Manufacturing</t>
        </is>
      </c>
      <c r="O315" s="185" t="inlineStr">
        <is>
          <t>Product</t>
        </is>
      </c>
      <c r="P315" s="186" t="inlineStr">
        <is>
          <t>ข้อ 7 Mock RxCU83</t>
        </is>
      </c>
      <c r="Q315" s="185" t="inlineStr">
        <is>
          <t>ข้อสอบจำลอง</t>
        </is>
      </c>
      <c r="R315" s="185" t="inlineStr">
        <is>
          <t>Mock RxCU83 ชุดที่ 1</t>
        </is>
      </c>
      <c r="S315" s="185" t="n"/>
    </row>
    <row r="316">
      <c r="A316" s="185" t="n">
        <v>314</v>
      </c>
      <c r="B316" s="186" t="n"/>
      <c r="C316" s="186" t="inlineStr">
        <is>
          <t>ยาแคปซูล Ramipril 5 mg เป็นแคปซูลเจลาตินแข็ง ภายในบรรจุผงยาประกอบด้วย Ramipril, Colloidal anhydrous silica, Pregelatinized starch สาร Pregelatinized starch มีหน้าที่หลักอะไรในสูตรตำรับนี้</t>
        </is>
      </c>
      <c r="D316" s="186" t="n"/>
      <c r="E316" s="186" t="inlineStr">
        <is>
          <t>สารหล่อลื่น (Lubricant)</t>
        </is>
      </c>
      <c r="F316" s="186" t="inlineStr">
        <is>
          <t>สารช่วยการไหล (Glidant)</t>
        </is>
      </c>
      <c r="G316" s="186" t="inlineStr">
        <is>
          <t>สารช่วยยึดเกาะ (Binder)</t>
        </is>
      </c>
      <c r="H316" s="186" t="inlineStr">
        <is>
          <t>สารเพิ่มปริมาณ (Diluent / Filler)</t>
        </is>
      </c>
      <c r="I316" s="186" t="inlineStr">
        <is>
          <t>สารช่วยให้เปลือกแคปซูลแตกตัว</t>
        </is>
      </c>
      <c r="J316" s="185" t="n">
        <v>4</v>
      </c>
      <c r="K316" s="186" t="inlineStr">
        <is>
          <t>✅ คำตอบที่ถูกต้อง: ข้อ ง. สารเพิ่มปริมาณ (Diluent / Filler)
🎯 ทำไมข้อนี้ถึงถูก:
ตัวยาสำคัญ Ramipril มีขนาดยาเพียง 5 mg ซึ่งมีปริมาณน้อยมากจนไม่สามารถบรรจุลงในกระเปาะแคปซูลเจลาตินแข็งให้เต็มหรือสม่ำเสมอได้ จำเป็นต้องใส่ Pregelatinized starch ในสัดส่วนหลักเพื่อทำหน้าที่เป็น Diluent (สารเพิ่มปริมาณ/ตัวเติม) เพื่อให้ผงยามีมวลและปริมาตรเพียงพอต่อการบรรจุลงปลอกแคปซูล
🔍 ข้ออื่นผิดเพราะอะไร:
• ข้อ ก. สารหล่อลื่น (Lubricant): เช่น Magnesium stearate, Stearic acid
• ข้อ ข. สารช่วยการไหล (Glidant): ในตำรับนี้คือ Colloidal anhydrous silica (Aerosil) ซึ่งทำหน้าที่ช่วยการไหลของผงยาลงเครื่องบรรจุแคปซูล
• ข้อ ค. สารช่วยยึดเกาะ (Binder): เช่น PVP, HPMC นิยมใช้ในกระบวนการแกรนูเลชัน
• ข้อ จ. สารช่วยให้เปลือกแคปซูลแตกตัว: เปลือกแคปซูลเจลาตินจะละลายและแตกตัวในของเหลวในทางเดินอาหารได้เอง ไม่จำเป็นต้องใส่สารช่วยแตกตัวในเปลือก</t>
        </is>
      </c>
      <c r="L316" s="186" t="n"/>
      <c r="M316" s="186" t="inlineStr">
        <is>
          <t>Product Group 6: Solid Dosage Forms</t>
        </is>
      </c>
      <c r="N316" s="186" t="inlineStr">
        <is>
          <t>6.4 Hard &amp; Soft Gelatin Capsules</t>
        </is>
      </c>
      <c r="O316" s="185" t="inlineStr">
        <is>
          <t>Product</t>
        </is>
      </c>
      <c r="P316" s="186" t="inlineStr">
        <is>
          <t>ข้อ 18 Mock RxCU83</t>
        </is>
      </c>
      <c r="Q316" s="185" t="inlineStr">
        <is>
          <t>ข้อสอบจำลอง</t>
        </is>
      </c>
      <c r="R316" s="185" t="inlineStr">
        <is>
          <t>Mock RxCU83 ชุดที่ 1</t>
        </is>
      </c>
      <c r="S316" s="185" t="n"/>
    </row>
    <row r="317">
      <c r="A317" s="185" t="n">
        <v>315</v>
      </c>
      <c r="B317" s="186" t="n"/>
      <c r="C317" s="186" t="inlineStr">
        <is>
          <t>ข้อใดคือเหตุผลสำคัญที่สุดในการพัฒนาสูตรตำรับยา Ramipril ให้อยู่ในรูปแบบแคปซูลเจลาตินแข็ง (Hard Gelatin Capsule) แทนรูปแบบยาเม็ด (Tablet)</t>
        </is>
      </c>
      <c r="D317" s="186" t="n"/>
      <c r="E317" s="186" t="inlineStr">
        <is>
          <t>เพื่อป้องกันตัวยาสำคัญจากการถูกทำลายด้วยแสง</t>
        </is>
      </c>
      <c r="F317" s="186" t="inlineStr">
        <is>
          <t>เพื่อป้องกันการดูดซับความชื้นจากบรรยากาศ</t>
        </is>
      </c>
      <c r="G317" s="186" t="inlineStr">
        <is>
          <t>เพื่อลดความแปรปรวนของอัตราการละลายตัวยา</t>
        </is>
      </c>
      <c r="H317" s="186" t="inlineStr">
        <is>
          <t>เพื่อแก้ไขปัญหาคุณสมบัติการตอกอัดตัวของผงยาที่ไม่ดี (Poor Compressibility)</t>
        </is>
      </c>
      <c r="I317" s="186" t="inlineStr">
        <is>
          <t>เพื่อให้ตัวยาออกฤทธิ์เนิ่นโดยไม่ต้องเคลือบฟิล์ม</t>
        </is>
      </c>
      <c r="J317" s="185" t="n">
        <v>4</v>
      </c>
      <c r="K317" s="186" t="inlineStr">
        <is>
          <t>✅ คำตอบที่ถูกต้อง: ข้อ ง. เพื่อแก้ไขปัญหาคุณสมบัติการตอกอัดตัวของผงยาที่ไม่ดี (Poor Compressibility)
🎯 ทำไมข้อนี้ถึงถูก:
ในการพัฒนาสูตรตำรับยา หากตัวยาสำคัญหรือส่วนผสมมีคุณสมบัติการตอกอัดตัวไม่ดี (poor compressibility) หรือไวต่อแรงดันเชิงกลและความร้อนที่เกิดขึ้นระหว่างการตอกเม็ด การเลือกพัฒนายาให้อยู่ในรูปแบบแคปซูลเจลาตินแข็งเป็นวิธีที่มีประสิทธิภาพ เนื่องจากไม่ต้องอาศัยแรงตอกอัด เพียงผสมผงยาให้สม่ำเสมอแล้วบรรจุลงปลอกแคปซูลได้ทันที
🔍 ข้ออื่นผิดเพราะอะไร:
• ข้อ ก. เพื่อป้องกันตัวยาสำคัญจากการถูกทำลายด้วยแสง: หากต้องการกันแสง ยาเม็ดก็สามารถเคลือบฟิล์มสีทึบแสง (opaque coating) ได้เช่นกัน ไม่ใช่เหตุผลเฉพาะของแคปซูล
• ข้อ ข. เพื่อป้องกันการดูดซับความชื้น: เปลือกเจลาตินมีน้ำเป็นองค์ประกอบและมีสมบัติดูดความชื้นได้ จึงไม่ได้มีคุณสมบัติกันความชื้นได้ดีกว่ายาเม็ดเคลือบ
• ข้อ ค. เพื่อลดความแปรปรวนของอัตราการละลาย: แคปซูลต้องรอให้เปลือกเจลาตินละลายก่อนตัวยาจึงจะปลดปล่อย จึงไม่ได้ลดความแปรปรวนของการละลายได้ดีกว่ายาเม็ดแตกตัวเร็ว
• ข้อ จ. เพื่อให้ตัวยาออกฤทธิ์เนิ่นโดยไม่ต้องเคลือบฟิล์ม: แคปซูลเจลาตินแข็งทั่วไปเป็นรูปแบบปลดปล่อยทันที (immediate release) ไม่ใช่ยาออกฤทธิ์เนิ่น</t>
        </is>
      </c>
      <c r="L317" s="186" t="n"/>
      <c r="M317" s="186" t="inlineStr">
        <is>
          <t>Product Group 6: Solid Dosage Forms</t>
        </is>
      </c>
      <c r="N317" s="186" t="inlineStr">
        <is>
          <t>6.4 Hard &amp; Soft Gelatin Capsules</t>
        </is>
      </c>
      <c r="O317" s="185" t="inlineStr">
        <is>
          <t>Product</t>
        </is>
      </c>
      <c r="P317" s="186" t="inlineStr">
        <is>
          <t>ข้อ 19 Mock RxCU83</t>
        </is>
      </c>
      <c r="Q317" s="185" t="inlineStr">
        <is>
          <t>ข้อสอบจำลอง</t>
        </is>
      </c>
      <c r="R317" s="185" t="inlineStr">
        <is>
          <t>Mock RxCU83 ชุดที่ 1</t>
        </is>
      </c>
      <c r="S317" s="185" t="n"/>
    </row>
    <row r="318">
      <c r="A318" s="185" t="n">
        <v>316</v>
      </c>
      <c r="B318" s="186" t="n"/>
      <c r="C318" s="186" t="inlineStr">
        <is>
          <t>เหตุใดผู้ผลิตจึงกำหนดให้ต้องเก็บยาแคปซูล Ramipril ไว้ในบรรจุภัณฑ์ดั้งเดิม (Original Package) ที่ปิดสนิท</t>
        </is>
      </c>
      <c r="D318" s="186" t="n"/>
      <c r="E318" s="186" t="inlineStr">
        <is>
          <t>ป้องกันแคปซูลแตกหักจากแรงกดทับทางกายภาพ</t>
        </is>
      </c>
      <c r="F318" s="186" t="inlineStr">
        <is>
          <t>ป้องกันการดูดความชื้นและการเสื่อมสลายของเปลือกเจลาตินและตัวยา</t>
        </is>
      </c>
      <c r="G318" s="186" t="inlineStr">
        <is>
          <t>ป้องกันการปนเปื้อนของเชื้อจุลชีพจากภายนอก</t>
        </is>
      </c>
      <c r="H318" s="186" t="inlineStr">
        <is>
          <t>ป้องกันตัวยาเสื่อมสลายจากการระเหิด</t>
        </is>
      </c>
      <c r="I318" s="186" t="inlineStr">
        <is>
          <t>ป้องกันการเปลี่ยนแปลงของรสชาติตัวยา</t>
        </is>
      </c>
      <c r="J318" s="185" t="n">
        <v>2</v>
      </c>
      <c r="K318" s="186" t="inlineStr">
        <is>
          <t>✅ คำตอบที่ถูกต้อง: ข้อ ข. ป้องกันการดูดความชื้นและการเสื่อมสลายของเปลือกเจลาตินและตัวยา
🎯 ทำไมข้อนี้ถึงถูก:
เปลือกแคปซูลเจลาตินแข็งมีสมบัติ hygroscopic และมีความชื้นตามธรรมชาติประมาณ 13-16% หากสัมผัสกับความชื้นในอากาศ เปลือกจะดูดน้ำจนเสียรูปหรือเกิดการถ่ายโอนความชื้นไปยังตัวยา Ramipril ซึ่งมีโครงสร้างเป็น ester linkage ที่ไวต่อปฏิกิริยา hydrolysis สลายตัวกลายเป็น ramiprilat หรือ diketopiperazine (DKP) ได้ง่าย บรรจุภัณฑ์ดั้งเดิม (เช่น Alu-Alu blister หรือขวดกันชื้น) จึงออกแบบมาเพื่อป้องกันความชื้นโดยเฉพาะ
🔍 ข้ออื่นผิดเพราะอะไร:
• ข้อ ก. ป้องกันแคปซูลแตกหักจากแรงกดทับทางกายภาพ: แม้บรรจุภัณฑ์จะช่วยปกป้องทางกายภาพได้บ้าง แต่ไม่ใช่เหตุผลหลักทางเภสัชกรรมและความคงตัวทางเคมี
• ข้อ ค. ป้องกันการปนเปื้อนของเชื้อจุลชีพ: ยารูปแบบของแข็งมีความชื้นสัมพัทธ์ต่ำ ไม่ใช่แหล่งเจริญเติบโตหลักของเชื้อจุลชีพเมื่อเทียบกับยาน้ำ
• ข้อ ง. ป้องกันตัวยาเสื่อมสลายจากการระเหิด: Ramipril ไม่ใช่สารที่เกิดการระเหิด (sublimation)
• ข้อ จ. ป้องกันการเปลี่ยนแปลงของรสชาติตัวยา: ยาบรรจุในแคปซูลช่วยกลบรสชาติอยู่แล้ว จึงไม่ใช่เหตุผลหลัก</t>
        </is>
      </c>
      <c r="L318" s="186" t="n"/>
      <c r="M318" s="186" t="inlineStr">
        <is>
          <t>Product Group 6: Solid Dosage Forms</t>
        </is>
      </c>
      <c r="N318" s="186" t="inlineStr">
        <is>
          <t>6.1 Tablet Manufacturing</t>
        </is>
      </c>
      <c r="O318" s="185" t="inlineStr">
        <is>
          <t>Product</t>
        </is>
      </c>
      <c r="P318" s="186" t="inlineStr">
        <is>
          <t>ข้อ 20 Mock RxCU83</t>
        </is>
      </c>
      <c r="Q318" s="185" t="inlineStr">
        <is>
          <t>ข้อสอบจำลอง</t>
        </is>
      </c>
      <c r="R318" s="185" t="inlineStr">
        <is>
          <t>Mock RxCU83 ชุดที่ 1</t>
        </is>
      </c>
      <c r="S318" s="185" t="n"/>
    </row>
    <row r="319">
      <c r="A319" s="185" t="n">
        <v>317</v>
      </c>
      <c r="B319" s="186" t="n"/>
      <c r="C319" s="186" t="inlineStr">
        <is>
          <t>ห้องปฏิบัติการทดสอบการละลาย (Dissolution test) ของยาเม็ด Amlodipine จำนวน 3 lot ตามข้อกำหนดของ USP โดยกำหนดค่า tolerance Q = 75% พบว่าไม่มี lot ใดผ่านเกณฑ์ในรอบแรก (Stage S1) จึงทำการทดสอบรอบสอง (Stage S2) รวมเป็น 12 เม็ด ได้ผลการละลายดังนี้:
Lot 1: 59, 79, 80, 80, 81, 81, 82, 82, 83, 84, 85, 87% (ค่าเฉลี่ย 81.0%)
Lot 2: 58, 70, 72, 73, 76, 77, 78, 79, 81, 82, 83, 90% (ค่าเฉลี่ย 76.3%)
Lot 3: 65, 80, 80, 81, 82, 82, 83, 84, 84, 85, 86, 92% (ค่าเฉลี่ย 82.0%)
ให้สรุปผลการยอมรับตามเกณฑ์ USP Stage S2</t>
        </is>
      </c>
      <c r="D319" s="186" t="n"/>
      <c r="E319" s="186" t="inlineStr">
        <is>
          <t>ทุก lot ผ่านเกณฑ์ทั้งหมด</t>
        </is>
      </c>
      <c r="F319" s="186" t="inlineStr">
        <is>
          <t>ผ่านเฉพาะ Lot 1</t>
        </is>
      </c>
      <c r="G319" s="186" t="inlineStr">
        <is>
          <t>ผ่านเฉพาะ Lot 3</t>
        </is>
      </c>
      <c r="H319" s="186" t="inlineStr">
        <is>
          <t>ผ่านเฉพาะ Lot 1 และ Lot 3</t>
        </is>
      </c>
      <c r="I319" s="186" t="inlineStr">
        <is>
          <t>ไม่มี lot ใดผ่านเกณฑ์</t>
        </is>
      </c>
      <c r="J319" s="185" t="n">
        <v>3</v>
      </c>
      <c r="K319" s="186" t="inlineStr">
        <is>
          <t>✅ คำตอบที่ถูกต้อง: ข้อ ค. ผ่านเฉพาะ Lot 3
🎯 ทำไมข้อนี้ถึงถูก:
เกณฑ์การยอมรับการละลายของยาเม็ดแตกตัวทั่วไปตาม USP Acceptance Table ในขั้น Stage S2 (ทดสอบรวม 12 เม็ด) มีเงื่อนไข 2 ข้อที่ต้องผ่านพร้อมกัน คือ 1) ค่าเฉลี่ยทั้ง 12 เม็ดต้องไม่น้อยกว่า Q (เฉลี่ย ≥ 75%) และ 2) ต้องไม่มีเม็ดใดมีค่าน้อยกว่า Q - 15% (คือไม่มีเม็ดใดต่ำกว่า 75 - 15 = 60%)
- Lot 1: ค่าเฉลี่ย 81.0% (ผ่าน) แต่มี 1 เม็ดได้ค่า 59% ซึ่งต่ำกว่า 60% จึงตกเกณฑ์
- Lot 2: ค่าเฉลี่ย 76.3% (ผ่าน) แต่มี 1 เม็ดได้ค่า 58% ซึ่งต่ำกว่า 60% จึงตกเกณฑ์
- Lot 3: ค่าเฉลี่ย 82.0% (ผ่าน) และค่าต่ำสุดคือ 65% ซึ่งมากกว่า 60% ผ่านเกณฑ์ทั้ง 2 ข้อ
ดังนั้น จึงมีเพียง Lot 3 เท่านั้นที่ผ่านเกณฑ์ Stage S2
🔍 ข้ออื่นผิดเพราะอะไร:
• ข้อ ก. ทุก lot ผ่านเกณฑ์ทั้งหมด: ผิดเพราะ Lot 1 และ Lot 2 มีเม็ดที่มีค่าต่ำกว่า Q - 15% (60%)
• ข้อ ข. ผ่านเฉพาะ Lot 1: ผิดเพราะ Lot 1 ตกเกณฑ์เนื่องจากมีเม็ดที่ได้ 59%
• ข้อ ง. ผ่านเฉพาะ Lot 1 และ Lot 3: ผิดเพราะ Lot 1 ไม่ผ่านเกณฑ์เดี่ยวที่มีค่าต่ำกว่า 60%
• ข้อ จ. ไม่มี lot ใดผ่านเกณฑ์: ผิดเพราะ Lot 3 ผ่านเกณฑ์ทั้งสองข้ออย่างสมบูรณ์</t>
        </is>
      </c>
      <c r="L319" s="186" t="n"/>
      <c r="M319" s="186" t="inlineStr">
        <is>
          <t>Product Group 6: Solid Dosage Forms</t>
        </is>
      </c>
      <c r="N319" s="186" t="inlineStr">
        <is>
          <t>6.1 Tablet Manufacturing</t>
        </is>
      </c>
      <c r="O319" s="185" t="inlineStr">
        <is>
          <t>Product</t>
        </is>
      </c>
      <c r="P319" s="186" t="inlineStr">
        <is>
          <t>ข้อ 22 Mock RxCU83</t>
        </is>
      </c>
      <c r="Q319" s="185" t="inlineStr">
        <is>
          <t>ข้อสอบจำลอง</t>
        </is>
      </c>
      <c r="R319" s="185" t="inlineStr">
        <is>
          <t>Mock RxCU83 ชุดที่ 1</t>
        </is>
      </c>
      <c r="S319" s="185" t="n"/>
    </row>
    <row r="320">
      <c r="A320" s="185" t="n">
        <v>318</v>
      </c>
      <c r="B320" s="186" t="n"/>
      <c r="C320" s="186" t="inlineStr">
        <is>
          <t>ในการพัฒนาสูตรตำรับยาเม็ดคุมกำเนิดชนิดเคลือบน้ำตาล (Sugar-Coated Tablets) สารในข้อใด ไม่จัดเป็น สารที่ใช้ในกระบวนการเคลือบน้ำตาล</t>
        </is>
      </c>
      <c r="D320" s="186" t="n"/>
      <c r="E320" s="186" t="inlineStr">
        <is>
          <t>Calcium carbonate</t>
        </is>
      </c>
      <c r="F320" s="186" t="inlineStr">
        <is>
          <t>Carnauba wax</t>
        </is>
      </c>
      <c r="G320" s="186" t="inlineStr">
        <is>
          <t>Gelatin</t>
        </is>
      </c>
      <c r="H320" s="186" t="inlineStr">
        <is>
          <t>Colloidal silicon dioxide</t>
        </is>
      </c>
      <c r="I320" s="186" t="inlineStr">
        <is>
          <t>Acrylate polymer (Eudragit)</t>
        </is>
      </c>
      <c r="J320" s="185" t="n">
        <v>5</v>
      </c>
      <c r="K320" s="186" t="inlineStr">
        <is>
          <t>✅ คำตอบที่ถูกต้อง: ข้อ จ. Acrylate polymer (Eudragit)
🎯 ทำไมข้อนี้ถึงถูก:
Acrylate polymers (เช่น Eudragit L, S, E, RS, RL) เป็นโพลิเมอร์สังเคราะห์ที่ใช้สำหรับกระบวนการเคลือบฟิล์ม (Film coating) โดยเฉพาะการเคลือบฟิล์มเพื่อละลายในลำไส้ (Enteric coating) หรือควบคุมการปลดปล่อยยา ส่วนกระบวนการเคลือบน้ำตาล (Sugar coating) จะใช้น้ำตาลซูโครสเป็นหลักร่วมกับสารดั้งเดิม ได้แก่ Gelatin/Acacia (ชั้น Subcoating), Calcium carbonate/Talc (สารช่วยสร้างมวลใน Subcoating), และ Carnauba wax/Beeswax (ชั้นขัดเงา Polishing)
🔍 ข้ออื่นผิดเพราะอะไร:
• ข้อ ก. Calcium carbonate: ใช้เป็น Filler ในขั้นตอน Subcoating ช่วยเพิ่มมวลและลบเหลี่ยมเม็ดยา
• ข้อ ข. Carnauba wax: ใช้ในขั้นตอนสุดท้ายเพื่อขัดเงาให้เม็ดยาเรียบมันวาว
• ข้อ ค. Gelatin: ใช้เป็น Binder ในน้ำเชื่อมชั้น Subcoating
• ข้อ ง. Colloidal silicon dioxide: ใช้ช่วยการกระจายตัวและป้องกันการเกาะติดระหว่างเคลือบ</t>
        </is>
      </c>
      <c r="L320" s="186" t="n"/>
      <c r="M320" s="186" t="inlineStr">
        <is>
          <t>Product Group 6: Solid Dosage Forms</t>
        </is>
      </c>
      <c r="N320" s="186" t="inlineStr">
        <is>
          <t>6.3 Tablet Coating</t>
        </is>
      </c>
      <c r="O320" s="185" t="inlineStr">
        <is>
          <t>Product</t>
        </is>
      </c>
      <c r="P320" s="186" t="inlineStr">
        <is>
          <t>ข้อ 89 Mock RxCU83</t>
        </is>
      </c>
      <c r="Q320" s="185" t="inlineStr">
        <is>
          <t>ข้อสอบจำลอง</t>
        </is>
      </c>
      <c r="R320" s="185" t="inlineStr">
        <is>
          <t>Mock RxCU83 ชุดที่ 1</t>
        </is>
      </c>
      <c r="S320" s="185" t="n"/>
    </row>
    <row r="321">
      <c r="A321" s="185" t="n">
        <v>319</v>
      </c>
      <c r="B321" s="186" t="n"/>
      <c r="C321" s="186" t="inlineStr">
        <is>
          <t>ข้อใดเป็นการตรวจสอบและควบคุมคุณภาพระหว่างกระบวนการผลิต (In-Process Control: IPC) ที่สำคัญที่สุดในการประเมินความหนาและความสมบูรณ์ในแต่ละขั้นตอนของการผลิตยาเม็ดเคลือบน้ำตาล</t>
        </is>
      </c>
      <c r="D321" s="186" t="n"/>
      <c r="E321" s="186" t="inlineStr">
        <is>
          <t>Uniformity of dosage units</t>
        </is>
      </c>
      <c r="F321" s="186" t="inlineStr">
        <is>
          <t>เปอร์เซ็นต์น้ำหนักที่เพิ่มขึ้นของเม็ดยา (Weight gain / Tablet weight)</t>
        </is>
      </c>
      <c r="G321" s="186" t="inlineStr">
        <is>
          <t>ความแข็งของเม็ดยา (Tablet hardness)</t>
        </is>
      </c>
      <c r="H321" s="186" t="inlineStr">
        <is>
          <t>อัตราการละลายของตัวยาสำคัญ (Dissolution testing)</t>
        </is>
      </c>
      <c r="I321" s="186" t="inlineStr">
        <is>
          <t>เวลาในการแตกกระจายตัว (Disintegration time)</t>
        </is>
      </c>
      <c r="J321" s="185" t="n">
        <v>2</v>
      </c>
      <c r="K321" s="186" t="inlineStr">
        <is>
          <t>✅ คำตอบที่ถูกต้อง: ข้อ ข. เปอร์เซ็นต์น้ำหนักที่เพิ่มขึ้นของเม็ดยา (Weight gain / Tablet weight)
🎯 ทำไมข้อนี้ถึงถูก:
ในกระบวนการเคลือบน้ำตาลซึ่งประกอบด้วยหลายขั้นตอนย่อย (Sealing, Subcoating, Smoothing, Coloring) น้ำหนักของเม็ดยาจะเพิ่มขึ้นจากเม็ดแกนเดิมอย่างมาก (เพิ่มขึ้นถึง 30-50% ของน้ำหนักเม็ดเดิม) การสุ่มชั่งน้ำหนักเม็ดยาเพื่อคำนวณร้อยละของน้ำหนักที่เพิ่มขึ้น (Percentage of weight gain) เป็นการควบคุมระหว่างกระบวนการ (IPC) ที่สำคัญที่สุดเพื่อระบุว่าการพอกชั้นเคลือบในแต่ละขั้นตอนมีความหนาตามข้อกำหนดก่อนเริ่มขั้นตอนถัดไป
🔍 ข้ออื่นผิดเพราะอะไร:
• ข้อ ก. Uniformity of dosage units: ทำการทดสอบกับผลิตภัณฑ์สำเร็จรูป ไม่ใช่ IPC ระหว่างชั้นเคลือบ
• ข้อ ค. Hardness: แม้จะตรวจวัดได้ แต่น้ำหนักที่เพิ่มขึ้นเป็นตัวชี้วัดความหนาของชั้นเคลือบที่ตรงจุดที่สุด
• ข้อ ง. Dissolution: เป็นการทดสอบทางห้องปฏิบัติการหลังผลิตเสร็จ ใช้เวลานาน ไม่เหมาะกับการตัดสินใจหน้าหม้อเคลือบ
• ข้อ จ. Disintegration: เป็นการตรวจประเมินผลิตภัณฑ์สำเร็จรูป</t>
        </is>
      </c>
      <c r="L321" s="186" t="n"/>
      <c r="M321" s="186" t="inlineStr">
        <is>
          <t>Product Group 6: Solid Dosage Forms</t>
        </is>
      </c>
      <c r="N321" s="186" t="inlineStr">
        <is>
          <t>6.3 Tablet Coating</t>
        </is>
      </c>
      <c r="O321" s="185" t="inlineStr">
        <is>
          <t>Product</t>
        </is>
      </c>
      <c r="P321" s="186" t="inlineStr">
        <is>
          <t>ข้อ 90 Mock RxCU83</t>
        </is>
      </c>
      <c r="Q321" s="185" t="inlineStr">
        <is>
          <t>ข้อสอบจำลอง</t>
        </is>
      </c>
      <c r="R321" s="185" t="inlineStr">
        <is>
          <t>Mock RxCU83 ชุดที่ 1</t>
        </is>
      </c>
      <c r="S321" s="185" t="n"/>
    </row>
    <row r="322">
      <c r="A322" s="185" t="n">
        <v>320</v>
      </c>
      <c r="B322" s="186" t="n"/>
      <c r="C322" s="186" t="inlineStr">
        <is>
          <t>ข้อใดกล่าว ไม่ถูกต้อง เกี่ยวกับคุณสมบัติและข้อจำกัดทางเภสัชกรรมของยาเม็ดเคลือบน้ำตาล (Sugar-Coated Tablets)</t>
        </is>
      </c>
      <c r="D322" s="186" t="n"/>
      <c r="E322" s="186" t="inlineStr">
        <is>
          <t>ยาเม็ดเคลือบน้ำตาลโดยทั่วไปจัดเป็นรูปแบบยาที่ปลดปล่อยตัวยาทันที (Immediate release)</t>
        </is>
      </c>
      <c r="F322" s="186" t="inlineStr">
        <is>
          <t>หากผู้ใช้ยามีมือเปียกชื้นไปสัมผัสกับเม็ดยา จะทำให้น้ำตาลชั้นนอกละลายและเหนียวเหนอะหนะทันที</t>
        </is>
      </c>
      <c r="G322" s="186" t="inlineStr">
        <is>
          <t>ผู้ป่วยโรคเบาหวานสามารถรับประทานยาเม็ดเคลือบน้ำตาลได้โดยไม่ส่งผลกระทบต่อระดับน้ำตาลในเลือดอย่างมีนัยสำคัญ</t>
        </is>
      </c>
      <c r="H322" s="186" t="inlineStr">
        <is>
          <t>ในการตั้งสูตรน้ำเชื่อมเคลือบสามารถใช้ Sucrose ร่วมกับ Polyols อื่นได้</t>
        </is>
      </c>
      <c r="I322" s="186" t="inlineStr">
        <is>
          <t>กระบวนการเคลือบน้ำตาลเป็นวิธีที่เหมาะสมอย่างยิ่งสำหรับสูตรตำรับยาที่มีตัวยาสำคัญที่ไวต่อความชื้นและความร้อนสูง</t>
        </is>
      </c>
      <c r="J322" s="185" t="n">
        <v>5</v>
      </c>
      <c r="K322" s="186" t="inlineStr">
        <is>
          <t>✅ คำตอบที่ถูกต้อง: ข้อ จ. กระบวนการเคลือบน้ำตาลเป็นวิธีที่เหมาะสมอย่างยิ่งสำหรับสูตรตำรับยาที่มีตัวยาสำคัญที่ไวต่อความชื้นและความร้อนสูง
🎯 ทำไมข้อนี้ถึงถูก:
ข้อความนี้ไม่ถูกต้องอย่างยิ่ง ในทางเทคโนโลยีเภสัชกรรม กระบวนการเคลือบน้ำตาลต้องใช้น้ำเป็นตัวทำละลายในปริมาณมหาศาล และต้องใช้ระยะเวลาในการเคลือบและเป่าแห้งยาวนานหลายชั่วโมงถึงหลายวัน จึง ไม่เหมาะสม อย่างยิ่งสำหรับตัวยาสำคัญที่ไวต่อความชื้น (Moisture-sensitive) หรือไม่ทนความร้อน (Thermolabile) เพราะจะเร่งให้ตัวยาเกิดการสลายตัวด้วยน้ำ (Hydrolysis) ในระหว่างการผลิต
🔍 ข้ออื่นผิดเพราะอะไร:
• ข้อ ก. ถูกต้อง ชั้นเคลือบน้ำตาลจะละลายน้ำได้อย่างรวดเร็วในกระเพาะอาหาร จึงเป็น Immediate release
• ข้อ ข. ถูกต้อง น้ำตาลละลายน้ำได้ง่ายมาก หากมือเปียกจะทำให้เม็ดยาละลายเหนียวติดมือ
• ข้อ ค. ถูกต้อง ปริมาณน้ำตาลในยาเม็ดเคลือบแต่ละเม็ดมีเพียงไม่กี่ร้อยมิลลิกรัม ซึ่งน้อยมากเมื่อเทียบกับคาร์โบไฮเดรตในอาหารแต่ละมื้อ
• ข้อ ง. ถูกต้อง สามารถใช้น้ำตาลอื่นร่วมเพื่อปรับสมบัติการตกผลึกได้</t>
        </is>
      </c>
      <c r="L322" s="186" t="n"/>
      <c r="M322" s="186" t="inlineStr">
        <is>
          <t>Product Group 6: Solid Dosage Forms</t>
        </is>
      </c>
      <c r="N322" s="186" t="inlineStr">
        <is>
          <t>6.3 Tablet Coating</t>
        </is>
      </c>
      <c r="O322" s="185" t="inlineStr">
        <is>
          <t>Product</t>
        </is>
      </c>
      <c r="P322" s="186" t="inlineStr">
        <is>
          <t>ข้อ 91 Mock RxCU83</t>
        </is>
      </c>
      <c r="Q322" s="185" t="inlineStr">
        <is>
          <t>ข้อสอบจำลอง</t>
        </is>
      </c>
      <c r="R322" s="185" t="inlineStr">
        <is>
          <t>Mock RxCU83 ชุดที่ 1</t>
        </is>
      </c>
      <c r="S322" s="185" t="n"/>
    </row>
    <row r="323">
      <c r="A323" s="185" t="n">
        <v>321</v>
      </c>
      <c r="B323" s="186" t="n"/>
      <c r="C323" s="186" t="inlineStr">
        <is>
          <t>ในเอกสารรับรองผลการตรวจวิเคราะห์ (Certificate of Analysis: COA) ของผลิตภัณฑ์แผ่นแปะคุมกำเนิด (Transdermal Contraceptive Patch) รายการทดสอบในข้อใด ไม่จัดเป็น หัวข้อการควบคุมคุณภาพที่จำเป็นสำหรับรูปแบบยานี้</t>
        </is>
      </c>
      <c r="D323" s="186" t="n"/>
      <c r="E323" s="186" t="inlineStr">
        <is>
          <t>Identification</t>
        </is>
      </c>
      <c r="F323" s="186" t="inlineStr">
        <is>
          <t>Assay (Drug content)</t>
        </is>
      </c>
      <c r="G323" s="186" t="inlineStr">
        <is>
          <t>In vitro drug release</t>
        </is>
      </c>
      <c r="H323" s="186" t="inlineStr">
        <is>
          <t>Adhesion properties (Peel adhesion / Tack test)</t>
        </is>
      </c>
      <c r="I323" s="186" t="inlineStr">
        <is>
          <t>Disintegration test</t>
        </is>
      </c>
      <c r="J323" s="185" t="n">
        <v>5</v>
      </c>
      <c r="K323" s="186" t="inlineStr">
        <is>
          <t>✅ คำตอบที่ถูกต้อง: ข้อ จ. Disintegration test
🎯 ทำไมข้อนี้ถึงถูก:
การทดสอบเวลาการแตกกระจายตัว (Disintegration test) เป็นการทดสอบเฉพาะสำหรับยาเม็ดและยาแคปซูลรับประทานเพื่อดูการแตกตัวในทางเดินอาหาร ส่วนแผ่นแปะผิวหนัง (Transdermal delivery systems) เป็นแผ่นฟิล์มโพลิเมอร์สำหรับแปะภายนอกร่างกาย จึงไม่มีการทดสอบ Disintegration แต่ต้องทดสอบ In vitro drug release (การปลดปล่อยยาผ่านเมมเบรน) และคุณสมบัติการยึดติดผิวหนัง (Adhesion test) แทน
🔍 ข้ออื่นผิดเพราะอะไร:
• ข้อ ก. Identification: จำเป็นสำหรับการยืนยันตัวยาสำคัญ
• ข้อ ข. Assay: จำเป็นเพื่อระบุปริมาณตัวยาสำคัญในแผ่นแปะ
• ข้อ ค. In vitro drug release: เป็นหัวใจสำคัญของแผ่นแปะเพื่อประกันอัตราการปลดปล่อยยาต่อหน่วยเวลา
• ข้อ ง. Adhesion: จำเป็นเพื่อประกันว่าแผ่นแปะจะไม่หลุดลอกตลอด 7 วันที่ใช้งาน</t>
        </is>
      </c>
      <c r="L323" s="186" t="n"/>
      <c r="M323" s="186" t="inlineStr">
        <is>
          <t>Product Group 6: Solid Dosage Forms</t>
        </is>
      </c>
      <c r="N323" s="186" t="inlineStr">
        <is>
          <t>6.1 Tablet Manufacturing</t>
        </is>
      </c>
      <c r="O323" s="185" t="inlineStr">
        <is>
          <t>Product</t>
        </is>
      </c>
      <c r="P323" s="186" t="inlineStr">
        <is>
          <t>ข้อ 93 Mock RxCU83</t>
        </is>
      </c>
      <c r="Q323" s="185" t="inlineStr">
        <is>
          <t>ข้อสอบจำลอง</t>
        </is>
      </c>
      <c r="R323" s="185" t="inlineStr">
        <is>
          <t>Mock RxCU83 ชุดที่ 1</t>
        </is>
      </c>
      <c r="S323" s="185" t="n"/>
    </row>
    <row r="324">
      <c r="A324" s="185" t="n">
        <v>322</v>
      </c>
      <c r="B324" s="186" t="n"/>
      <c r="C324" s="186" t="inlineStr">
        <is>
          <t>ยาเม็ดชนิดหนึ่งมีส่วนประกอบของสารช่วยในสูตรตำรับ ได้แก่ Magnesium stearate, Croscarmellose sodium, Titanium dioxide, Hypromellose (HPMC), FD&amp;C Yellow No. 6 Aluminum Lake, Microcrystalline cellulose, Triacetin จากส่วนประกอบดังกล่าว ยาเม็ดนี้จัดเป็นรูปแบบยาชนิดใด</t>
        </is>
      </c>
      <c r="D324" s="186" t="n"/>
      <c r="E324" s="186" t="inlineStr">
        <is>
          <t>Effervescent tablet</t>
        </is>
      </c>
      <c r="F324" s="186" t="inlineStr">
        <is>
          <t>Enteric coated tablet</t>
        </is>
      </c>
      <c r="G324" s="186" t="inlineStr">
        <is>
          <t>Plain uncoated tablet</t>
        </is>
      </c>
      <c r="H324" s="186" t="inlineStr">
        <is>
          <t>Film-coated tablet</t>
        </is>
      </c>
      <c r="I324" s="186" t="inlineStr">
        <is>
          <t>Compression coated tablet</t>
        </is>
      </c>
      <c r="J324" s="185" t="n">
        <v>4</v>
      </c>
      <c r="K324" s="186" t="inlineStr">
        <is>
          <t>✅ คำตอบที่ถูกต้อง: ข้อ ง. Film-coated tablet
🎯 ทำไมข้อนี้ถึงถูก:
การมีส่วนผสมของ Hypromellose (HPMC ซึ่งเป็นโพลิเมอร์เคลือบฟิล์มที่ละลายน้ำได้), Triacetin (สารเพิ่มความยืดหยุ่นของฟิล์ม: Plasticizer), Titanium dioxide (สารทึบแสง: Opacifier), และ FD&amp;C Lake (สีเคลือบ) เป็นองค์ประกอบมาตรฐานของสูตรน้ำยาเคลือบฟิล์ม (Film coating system) ชนิดละลายในกระเพาะอาหาร (Immediate release)
🔍 ข้ออื่นผิดเพราะอะไร:
• ข้อ ก. Effervescent tablet: ต้องมีกรดซิตริก/ทาร์ทาริก และโซเดียมไบคาร์บอเนตเพื่อเกิดฟองก๊าซ CO2
• ข้อ ข. Enteric coated tablet: ต้องใช้โพลิเมอร์ที่ไม่ละลายในกรด เช่น CAP, HPMCP, หรือ Eudragit L
• ข้อ ค. Plain tablet: จะไม่มีโพลิเมอร์เคลือบฟิล์มอย่าง HPMC และ Triacetin
• ข้อ จ. Compression coated: เป็นการตอกเม็ดแห้งหุ้มเม็ดแกน (Tablet-within-a-tablet)</t>
        </is>
      </c>
      <c r="L324" s="186" t="n"/>
      <c r="M324" s="186" t="inlineStr">
        <is>
          <t>Product Group 6: Solid Dosage Forms</t>
        </is>
      </c>
      <c r="N324" s="186" t="inlineStr">
        <is>
          <t>6.3 Tablet Coating</t>
        </is>
      </c>
      <c r="O324" s="185" t="inlineStr">
        <is>
          <t>Product</t>
        </is>
      </c>
      <c r="P324" s="186" t="inlineStr">
        <is>
          <t>ข้อ 112 Mock RxCU83</t>
        </is>
      </c>
      <c r="Q324" s="185" t="inlineStr">
        <is>
          <t>ข้อสอบจำลอง</t>
        </is>
      </c>
      <c r="R324" s="185" t="inlineStr">
        <is>
          <t>Mock RxCU83 ชุดที่ 1</t>
        </is>
      </c>
      <c r="S324" s="185" t="n"/>
    </row>
    <row r="325">
      <c r="A325" s="185" t="n">
        <v>323</v>
      </c>
      <c r="B325" s="186" t="n"/>
      <c r="C325" s="186" t="inlineStr">
        <is>
          <t>ผู้ป่วยนำยาเม็ดที่แพทย์สั่งออกจากแผงบรรจุเดิมชนิด Alu-Alu Blister แล้วนำไปใส่ในตลับพลาสติกแบ่งยาทั่วไปเพื่อพกพา เมื่อถึงเวลารับประทานยาพบว่าเม็ดยาดูดความชื้นและเหนียวติดกันเป็นก้อน สารช่วยในข้อใดมีสมบัติดูดความชื้น (Hygroscopic) สูงและเป็นปัจจัยสำคัญที่ก่อให้เกิดปัญหาดังกล่าว</t>
        </is>
      </c>
      <c r="D325" s="186" t="n"/>
      <c r="E325" s="186" t="inlineStr">
        <is>
          <t>Microcrystalline cellulose</t>
        </is>
      </c>
      <c r="F325" s="186" t="inlineStr">
        <is>
          <t>Lactose monohydrate</t>
        </is>
      </c>
      <c r="G325" s="186" t="inlineStr">
        <is>
          <t>Croscarmellose sodium</t>
        </is>
      </c>
      <c r="H325" s="186" t="inlineStr">
        <is>
          <t>Magnesium stearate</t>
        </is>
      </c>
      <c r="I325" s="186" t="inlineStr">
        <is>
          <t>Triacetin</t>
        </is>
      </c>
      <c r="J325" s="185" t="n">
        <v>3</v>
      </c>
      <c r="K325" s="186" t="inlineStr">
        <is>
          <t>✅ คำตอบที่ถูกต้อง: ข้อ ค. Croscarmellose sodium
🎯 ทำไมข้อนี้ถึงถูก:
Croscarmellose sodium (Cross-linked sodium carboxymethylcellulose) จัดเป็น Superdisintegrant ที่ออกฤทธิ์โดยการดูดซับน้ำอย่างรวดเร็ว (Water uptake &amp; wicking) และมีคุณสมบัติ Hygroscopic สูงมาก เมื่อนำยาออกจากบรรจุภัณฑ์ป้องกันความชื้นสูงอย่าง Alu-Alu มาใส่ในตลับพลาสติกที่ความชื้นซึมผ่านได้ สารนี้จะดูดความชื้นจากบรรยากาศทำให้ผิวเม็ดยาชื้น อ่อนตัว และเหนียวเกาะติดกันเป็นพวง
🔍 ข้ออื่นผิดเพราะอะไร:
• ข้อ ก. Microcrystalline cellulose: ดูดความชื้นได้บ้างแต่ไม่ทำให้เกิดการเหนียวติดเป็นก้อนรุนแรงเท่า superdisintegrant
• ข้อ ข. Lactose monohydrate: ไม่ค่อยดูดความชื้น (Non-hygroscopic)
• ข้อ ง. Magnesium stearate: มีสมบัติไม่ชอบน้ำ (Hydrophobic) ช่วยกันน้ำ
• ข้อ จ. Triacetin: เป็นของเหลวพลาสติกไซเซอร์ในฟิล์ม ไม่ใช่สารดูดน้ำหลักในเม็ดยา</t>
        </is>
      </c>
      <c r="L325" s="186" t="n"/>
      <c r="M325" s="186" t="inlineStr">
        <is>
          <t>Product Group 6: Solid Dosage Forms</t>
        </is>
      </c>
      <c r="N325" s="186" t="inlineStr">
        <is>
          <t>6.1 Tablet Manufacturing</t>
        </is>
      </c>
      <c r="O325" s="185" t="inlineStr">
        <is>
          <t>Product</t>
        </is>
      </c>
      <c r="P325" s="186" t="inlineStr">
        <is>
          <t>ข้อ 113 Mock RxCU83</t>
        </is>
      </c>
      <c r="Q325" s="185" t="inlineStr">
        <is>
          <t>ข้อสอบจำลอง</t>
        </is>
      </c>
      <c r="R325" s="185" t="inlineStr">
        <is>
          <t>Mock RxCU83 ชุดที่ 1</t>
        </is>
      </c>
      <c r="S325" s="185" t="n"/>
    </row>
    <row r="326">
      <c r="A326" s="185" t="n">
        <v>324</v>
      </c>
      <c r="B326" s="186" t="n"/>
      <c r="C326" s="186" t="inlineStr">
        <is>
          <t>ตัวยา Losartan potassium มีความไวต่อความชื้น แสง และออกซิเจน โดยเกิดการสลายตัวผ่านปฏิกิริยา Photolysis, Hydrolysis และ Oxidation ในการเลือกบรรจุภัณฑ์ปฐมภูมิ (Primary packaging) สำหรับยาเม็ดชนิดนี้ ควรเลือกใช้บรรจุภัณฑ์ชนิดใดจึงสามารถปกป้องตัวยาได้ดีที่สุด</t>
        </is>
      </c>
      <c r="D326" s="186" t="n"/>
      <c r="E326" s="186" t="inlineStr">
        <is>
          <t>Polyvinyl chloride (PVC) blister pack</t>
        </is>
      </c>
      <c r="F326" s="186" t="inlineStr">
        <is>
          <t>Polyvinylidene chloride (PVDC) coated PVC blister pack</t>
        </is>
      </c>
      <c r="G326" s="186" t="inlineStr">
        <is>
          <t>Polyethylene (PE) strip pack</t>
        </is>
      </c>
      <c r="H326" s="186" t="inlineStr">
        <is>
          <t>Polytetrafluoroethylene (PTFE) film</t>
        </is>
      </c>
      <c r="I326" s="186" t="inlineStr">
        <is>
          <t>Aluminium-Aluminium (Alu-Alu) cold-form blister pack</t>
        </is>
      </c>
      <c r="J326" s="185" t="n">
        <v>5</v>
      </c>
      <c r="K326" s="186" t="inlineStr">
        <is>
          <t>✅ คำตอบที่ถูกต้อง: ข้อ จ. Aluminium-Aluminium (Alu-Alu) cold-form blister pack
🎯 ทำไมข้อนี้ถึงถูก:
แผงยาชนิด Aluminium-Aluminium (Alu-Alu blister) ผลิตจากแผ่นอะลูมิเนียมฟอยล์ประกบทั้งแผ่นล่างและแผ่นบน ซึ่งมีคุณสมบัติเป็นสารกั้นสัมบูรณ์ (Impermeable barrier 100%) ป้องกันการซึมผ่านของไอน้ำ (Moisture vapor transmission rate: MVTR = 0) ป้องกันก๊าซออกซิเจน และทึบแสงอย่างสมบูรณ์แบบ จึงเป็นตัวเลือกที่เหมาะสมที่สุดสำหรับยาที่ไวต่อทั้งแสง น้ำ และออกซิเจนพร้อมกัน
🔍 ข้ออื่นผิดเพราะอะไร:
• ข้อ ก. PVC: ป้องกันความชื้นได้ต่ำมาก และโปร่งแสง
• ข้อ ข. PVDC: ป้องกันความชื้นได้ดีขึ้นปานกลาง แต่ยังยอมให้แสงและก๊าซซึมผ่านได้บางส่วน
• ข้อ ค. PE: ป้องกันความชื้นได้ปานกลางแต่ไม่กันออกซิเจนและแสง
• ข้อ ง. PTFE: นิยมใช้เคลือบอุปกรณ์เครื่องจักร ไม่ใช่บรรจุภัณฑ์แผงยามาตรฐาน</t>
        </is>
      </c>
      <c r="L326" s="186" t="n"/>
      <c r="M326" s="186" t="inlineStr">
        <is>
          <t>Product Group 6: Solid Dosage Forms</t>
        </is>
      </c>
      <c r="N326" s="186" t="inlineStr">
        <is>
          <t>6.1 Tablet Manufacturing</t>
        </is>
      </c>
      <c r="O326" s="185" t="inlineStr">
        <is>
          <t>Product</t>
        </is>
      </c>
      <c r="P326" s="186" t="inlineStr">
        <is>
          <t>ข้อ 6 Mock RxCU83 ชุดที่ 2</t>
        </is>
      </c>
      <c r="Q326" s="185" t="inlineStr">
        <is>
          <t>ข้อสอบจำลอง</t>
        </is>
      </c>
      <c r="R326" s="185" t="inlineStr">
        <is>
          <t>Mock RxCU83 ชุดที่ 2</t>
        </is>
      </c>
      <c r="S326" s="185" t="n"/>
    </row>
    <row r="327">
      <c r="A327" s="185" t="n">
        <v>325</v>
      </c>
      <c r="B327" s="186" t="n"/>
      <c r="C327" s="186" t="inlineStr">
        <is>
          <t>ในสูตรตำรับยาเม็ดเคลือบฟิล์ม Lamivudine Film-coated Tablets สารช่วยทางเภสัชกรรมในข้อใดต่อไปนี้ทำหน้าที่เป็นสารก่อฟิล์มหลัก (Primary film-forming polymer)</t>
        </is>
      </c>
      <c r="D327" s="186" t="n"/>
      <c r="E327" s="186" t="inlineStr">
        <is>
          <t>Microcrystalline cellulose</t>
        </is>
      </c>
      <c r="F327" s="186" t="inlineStr">
        <is>
          <t>Sodium starch glycolate</t>
        </is>
      </c>
      <c r="G327" s="186" t="inlineStr">
        <is>
          <t>Magnesium stearate</t>
        </is>
      </c>
      <c r="H327" s="186" t="inlineStr">
        <is>
          <t>Polysorbate 80</t>
        </is>
      </c>
      <c r="I327" s="186" t="inlineStr">
        <is>
          <t>Hypromellose (Hydroxypropyl methylcellulose: HPMC)</t>
        </is>
      </c>
      <c r="J327" s="185" t="n">
        <v>5</v>
      </c>
      <c r="K327" s="186" t="inlineStr">
        <is>
          <t>✅ คำตอบที่ถูกต้อง: ข้อ จ. Hypromellose (Hydroxypropyl methylcellulose: HPMC)
🎯 ทำไมข้อนี้ถึงถูก:
Hypromellose (HPMC) เป็นพอลิเมอร์กึ่งสังเคราะห์ที่ละลายน้ำได้ดี นิยมใช้เป็นสารก่อฟิล์มมาตรฐานอันดับหนึ่ง (Standard film-former) สำหรับยาเม็ดเคลือบฟิล์มชนิดแตกตัวในกระเพาะอาหาร (Non-enteric film coating) เนื่องจากให้แผ่นฟิล์มที่ใส ยืดหยุ่น แข็งแรง และละลายน้ำได้อย่างรวดเร็วในทางเดินอาหาร
🔍 ข้ออื่นผิดเพราะอะไร:
• ข้อ ก. Microcrystalline cellulose (MCC): ทำหน้าที่เป็นสารเพิ่มปริมาณและสารช่วยยึดเกาะ (Diluent / Binder) ในแกนเม็ดยา
• ข้อ ข. Sodium starch glycolate: ทำหน้าที่เป็นสารช่วยแตกกระจายตัวยวดยิ่ง (Superdisintegrant)
• ข้อ ค. Magnesium stearate: ทำหน้าที่เป็นสารหล่อลื่น (Lubricant)
• ข้อ ง. Polysorbate 80: ทำหน้าที่เป็นสารลดแรงตึงผิวและสารช่วยกระจายตัว (Surfactant / Plasticizer aid)</t>
        </is>
      </c>
      <c r="L327" s="186" t="n"/>
      <c r="M327" s="186" t="inlineStr">
        <is>
          <t>Product Group 6: Solid Dosage Forms</t>
        </is>
      </c>
      <c r="N327" s="186" t="inlineStr">
        <is>
          <t>6.3 Tablet Coating</t>
        </is>
      </c>
      <c r="O327" s="185" t="inlineStr">
        <is>
          <t>Product</t>
        </is>
      </c>
      <c r="P327" s="186" t="inlineStr">
        <is>
          <t>ข้อ 24 Mock RxCU83 ชุดที่ 2</t>
        </is>
      </c>
      <c r="Q327" s="185" t="inlineStr">
        <is>
          <t>ข้อสอบจำลอง</t>
        </is>
      </c>
      <c r="R327" s="185" t="inlineStr">
        <is>
          <t>Mock RxCU83 ชุดที่ 2</t>
        </is>
      </c>
      <c r="S327" s="185" t="n"/>
    </row>
    <row r="328">
      <c r="A328" s="185" t="n">
        <v>326</v>
      </c>
      <c r="B328" s="186" t="n"/>
      <c r="C328" s="186" t="inlineStr">
        <is>
          <t>ผลิตภัณฑ์ยาเม็ดเคลือบฟิล์ม Lamivudine Film-coated Tablets (ตามข้อ 24) มีรูปแบบการปลดปล่อยตัวยาสำคัญ (Drug release profile) แบบใด</t>
        </is>
      </c>
      <c r="D328" s="186" t="n"/>
      <c r="E328" s="186" t="inlineStr">
        <is>
          <t>Controlled-release tablet</t>
        </is>
      </c>
      <c r="F328" s="186" t="inlineStr">
        <is>
          <t>Immediate-release tablet</t>
        </is>
      </c>
      <c r="G328" s="186" t="inlineStr">
        <is>
          <t>Sustained-release tablet</t>
        </is>
      </c>
      <c r="H328" s="186" t="inlineStr">
        <is>
          <t>Extended-release tablet</t>
        </is>
      </c>
      <c r="I328" s="186" t="inlineStr">
        <is>
          <t>Delayed-release tablet</t>
        </is>
      </c>
      <c r="J328" s="185" t="n">
        <v>2</v>
      </c>
      <c r="K328" s="186" t="inlineStr">
        <is>
          <t>✅ คำตอบที่ถูกต้อง: ข้อ ข. Immediate-release tablet
🎯 ทำไมข้อนี้ถึงถูก:
ยาเม็ด Lamivudine เป็นยาต้านไวรัสมาตรฐานที่มีรูปแบบการปลดปล่อยแบบทันที (Immediate-release: IR) โดยการเคลือบฟิล์มด้วย HPMC ทำขึ้นเพื่อวัตถุประสงค์ในการกลบรสขม ป้องกันฝุ่นยา ปกป้องตัวยาจากความชื้นในอากาศ และช่วยให้ผู้ป่วยกลืนยาได้ง่ายขึ้น โดยฟิล์มจะละลายและตัวยาจะแตกตัวปลดปล่อยออกมาทั้งหมดภายใน 15-30 นาทีหลังรับประทาน
🔍 ข้ออื่นผิดเพราะอะไร:
• ข้อ ก. (Extended-release): เป็นรูปแบบยาที่ควบคุมอัตราการปลดปล่อยยาในระยะเวลานานหลายชั่วโมง ไม่ใช่คุณลักษณะของยาเม็ดเคลือบ HPMC ทั่วไปนี้
• ข้อ ค. (Controlled-release): เป็นรูปแบบยาที่ควบคุมการปลดปล่อยยาด้วยอัตราคงที่เพื่อรักษาระดับยาในเลือด
• ข้อ ง. (Sustained-release): เป็นรูปแบบยาที่ทยอยปลดปล่อยตัวยาอย่างต่อเนื่อง
• ข้อ จ. (Delayed-release): เป็นรูปแบบยาที่ชะลอการแตกตัวไปที่ลำไส้ เช่น Enteric-coated tablets</t>
        </is>
      </c>
      <c r="L328" s="186" t="n"/>
      <c r="M328" s="186" t="inlineStr">
        <is>
          <t>Product Group 6: Solid Dosage Forms</t>
        </is>
      </c>
      <c r="N328" s="186" t="inlineStr">
        <is>
          <t>6.1 Tablet Manufacturing</t>
        </is>
      </c>
      <c r="O328" s="185" t="inlineStr">
        <is>
          <t>Product</t>
        </is>
      </c>
      <c r="P328" s="186" t="inlineStr">
        <is>
          <t>ข้อ 25 Mock RxCU83 ชุดที่ 2</t>
        </is>
      </c>
      <c r="Q328" s="185" t="inlineStr">
        <is>
          <t>ข้อสอบจำลอง</t>
        </is>
      </c>
      <c r="R328" s="185" t="inlineStr">
        <is>
          <t>Mock RxCU83 ชุดที่ 2</t>
        </is>
      </c>
      <c r="S328" s="185" t="n"/>
    </row>
    <row r="329">
      <c r="A329" s="185" t="n">
        <v>327</v>
      </c>
      <c r="B329" s="186" t="n"/>
      <c r="C329" s="186" t="inlineStr">
        <is>
          <t>จากรูปภาพแผงบรรจุภัณฑ์ยาเม็ดต้านไวรัสเอชไอวีดังกล่าว ซึ่งเป็นแผงยาชนิด Aluminium-Aluminium Cold-Form Blister (Alu-Alu blister pack) ข้อใดกล่าวถูกต้องที่สุดเกี่ยวกับคุณลักษณะของบรรจุภัณฑ์ชนิดนี้</t>
        </is>
      </c>
      <c r="D329" s="186" t="inlineStr">
        <is>
          <t>mock2_rxcu83/page_2_Im1.png</t>
        </is>
      </c>
      <c r="E329" s="186" t="inlineStr">
        <is>
          <t>บรรจุภัณฑ์ชนิดนี้ผลิตจากแผ่นพลาสติก PVC ใสประกบกับกระดาษกล่อง</t>
        </is>
      </c>
      <c r="F329" s="186" t="inlineStr">
        <is>
          <t>แผงยาชนิดนี้ประกอบด้วยแผ่นอะลูมิเนียมฟอยล์ประกบกับฟิล์มโพลิเมอร์หลายชั้นทั้งแผ่นหลุมและแผ่นปิด เพื่อป้องกันแสงและความชื้นได้สมบูรณ์แบบ</t>
        </is>
      </c>
      <c r="G329" s="186" t="inlineStr">
        <is>
          <t>บรรจุภัณฑ์ชนิดนี้ยอมให้ออกซิเจนซึมผ่านได้ดีกว่าแผง PVC/PVDC ทั่วไป</t>
        </is>
      </c>
      <c r="H329" s="186" t="inlineStr">
        <is>
          <t>แผงยาชนิดนี้มีข้อดีคือสามารถมองเห็นลักษณะเม็ดยาด้านในได้อย่างชัดเจน</t>
        </is>
      </c>
      <c r="I329" s="186" t="inlineStr">
        <is>
          <t>เป็นบรรจุภัณฑ์ที่ไม่เหมาะกับยาที่ไวต่อสภาวะแวดล้อม</t>
        </is>
      </c>
      <c r="J329" s="185" t="n">
        <v>2</v>
      </c>
      <c r="K329" s="186" t="inlineStr">
        <is>
          <t>✅ คำตอบที่ถูกต้อง: ข้อ ข. แผงยาชนิดนี้ประกอบด้วยแผ่นอะลูมิเนียมฟอยล์ประกบกับฟิล์มโพลิเมอร์หลายชั้นทั้งแผ่นหลุมและแผ่นปิด เพื่อป้องกันแสงและความชื้นได้สมบูรณ์แบบ
🎯 ทำไมข้อนี้ถึงถูก:
Alu-Alu blister เกิดจากการขึ้นรูปเย็น (Cold-forming) ของแผ่นลามิเนตหลายชั้น (OPA / Aluminium foil / PVC) ทั้งส่วนที่เป็นหลุม (Base web) และฝาปิด (Lidding foil) ซึ่งชั้นอะลูมิเนียมทำหน้าที่เป็นตัวกั้นสัมบูรณ์ (Total barrier) ป้องกันทั้งแสง ความชื้น ก๊าซออกซิเจน 100% เหมาะอย่างยิ่งสำหรับยาต้านไวรัสและยาที่มีความไวต่อสิ่งแวดล้อมสูง
🔍 ข้ออื่นผิดเพราะอะไร:
• ข้อ ก. ไม่ใช่ PVC หรือกระดาษ
• ข้อ ค. ป้องกันออกซิเจนได้ดีที่สุด (อัตราการซึมผ่านเกือบเป็นศูนย์)
• ข้อ ง. Alu-Alu เป็นแผ่นทึบแสงทั้งสองด้าน จึงไม่สามารถมองทะลุเห็นเม็ดยาภายในได้
• ข้อ จ. เหมาะสมที่สุดสำหรับยาที่ไวต่อสภาวะแวดล้อม</t>
        </is>
      </c>
      <c r="L329" s="186" t="n"/>
      <c r="M329" s="186" t="inlineStr">
        <is>
          <t>Product Group 6: Solid Dosage Forms</t>
        </is>
      </c>
      <c r="N329" s="186" t="inlineStr">
        <is>
          <t>6.1 Tablet Manufacturing</t>
        </is>
      </c>
      <c r="O329" s="185" t="inlineStr">
        <is>
          <t>Product</t>
        </is>
      </c>
      <c r="P329" s="186" t="inlineStr">
        <is>
          <t>ข้อ 26 Mock RxCU83 ชุดที่ 2</t>
        </is>
      </c>
      <c r="Q329" s="185" t="inlineStr">
        <is>
          <t>ข้อสอบจำลอง</t>
        </is>
      </c>
      <c r="R329" s="185" t="inlineStr">
        <is>
          <t>Mock RxCU83 ชุดที่ 2</t>
        </is>
      </c>
      <c r="S329" s="185" t="n"/>
    </row>
    <row r="330">
      <c r="A330" s="185" t="n">
        <v>328</v>
      </c>
      <c r="B330" s="186" t="n"/>
      <c r="C330" s="186" t="inlineStr">
        <is>
          <t>ข้อใดต่อไปนี้ กล่าว ไม่ถูกต้อง เกี่ยวกับคุณลักษณะและวัตถุประสงค์ของการผลิตยาเม็ดเคลือบฟิล์ม (Film-coated tablets)</t>
        </is>
      </c>
      <c r="D330" s="186" t="n"/>
      <c r="E330" s="186" t="inlineStr">
        <is>
          <t>ช่วยปกป้องตัวยาสำคัญจากแสง อากาศ และความชื้นได้</t>
        </is>
      </c>
      <c r="F330" s="186" t="inlineStr">
        <is>
          <t>ช่วยเพิ่มน้ำหนักของเม็ดยาให้ใหญ่ขึ้นอย่างมากประมาณร้อยละ 50 ถึง 100</t>
        </is>
      </c>
      <c r="G330" s="186" t="inlineStr">
        <is>
          <t>ช่วยกลบรสขมและกลิ่นที่ไม่พึงประสงค์ของตัวยาสำคัญ</t>
        </is>
      </c>
      <c r="H330" s="186" t="inlineStr">
        <is>
          <t>สามารถออกแบบให้ช่วยควบคุมอัตราการปลดปล่อยตัวยาสำคัญได้</t>
        </is>
      </c>
      <c r="I330" s="186" t="inlineStr">
        <is>
          <t>สามารถออกแบบให้ฟิล์มทนต่อกรดในกระเพาะอาหารเพื่อไปแตกตัวในลำไส้เล็กได้</t>
        </is>
      </c>
      <c r="J330" s="185" t="n">
        <v>2</v>
      </c>
      <c r="K330" s="186" t="inlineStr">
        <is>
          <t>✅ คำตอบที่ถูกต้อง: ข้อ ข. ช่วยเพิ่มน้ำหนักของเม็ดยาให้ใหญ่ขึ้นอย่างมากประมาณร้อยละ 50 ถึง 100
🎯 ทำไมข้อนี้ถึงถูก:
การเคลือบฟิล์ม (Film coating) แผ่นฟิล์มพอลิเมอร์จะมีความบางมาก โดยมีน้ำหนักเพิ่มขึ้น (Weight gain) เพียงร้อยละ 2 ถึง 4 (2-4% w/w) ของน้ำหนักเม็ดยาเดิมเท่านั้น การเพิ่มน้ำหนักขึ้นอย่างมากถึงร้อยละ 50 ถึง 100 (50-100% weight gain) เป็นคุณลักษณะเฉพาะของการเคลือบน้ำตาล (Sugar coating)
🔍 ข้ออื่นผิดเพราะอะไร:
• ข้อ ก.: เป็นข้อดีที่ถูกต้องของการเคลือบฟิล์มในการป้องกันตัวยาสำคัญจากความชื้น แสง และออกซิเจนในอากาศ
• ข้อ ค.: เป็นข้อดีที่ถูกต้องของการเคลือบฟิล์มในการกลบรสขมและกลิ่นไม่พึงประสงค์ของตัวยา
• ข้อ ง.: เป็นข้อดีที่ถูกต้องของการเคลือบฟิล์มในการใส่สารแต่งสีเพื่อช่วยแยกแยะชนิดและความแรงของยา
• ข้อ จ.: เป็นข้อดีที่ถูกต้องของการเคลือบฟิล์มที่ช่วยให้ผิวเม็ดยาลื่นและกลืนง่ายขึ้น</t>
        </is>
      </c>
      <c r="L330" s="186" t="n"/>
      <c r="M330" s="186" t="inlineStr">
        <is>
          <t>Product Group 6: Solid Dosage Forms</t>
        </is>
      </c>
      <c r="N330" s="186" t="inlineStr">
        <is>
          <t>6.3 Tablet Coating</t>
        </is>
      </c>
      <c r="O330" s="185" t="inlineStr">
        <is>
          <t>Product</t>
        </is>
      </c>
      <c r="P330" s="186" t="inlineStr">
        <is>
          <t>ข้อ 38 Mock RxCU83 ชุดที่ 2</t>
        </is>
      </c>
      <c r="Q330" s="185" t="inlineStr">
        <is>
          <t>ข้อสอบจำลอง</t>
        </is>
      </c>
      <c r="R330" s="185" t="inlineStr">
        <is>
          <t>Mock RxCU83 ชุดที่ 2</t>
        </is>
      </c>
      <c r="S330" s="185" t="n"/>
    </row>
    <row r="331">
      <c r="A331" s="185" t="n">
        <v>329</v>
      </c>
      <c r="B331" s="186" t="n"/>
      <c r="C331" s="186" t="inlineStr">
        <is>
          <t>สารช่วยทางเภสัชกรรมในข้อใดต่อไปนี้ นิยมนำมาใช้ทำหน้าที่เป็น สารก่อฟิล์ม (Film-forming polymer) สำหรับการผลิตยาเม็ดเคลือบฟิล์มชนิดแตกตัวในกระเพาะอาหาร (Conventional immediate-release film coating)</t>
        </is>
      </c>
      <c r="D331" s="186" t="n"/>
      <c r="E331" s="186" t="inlineStr">
        <is>
          <t>Lactose monohydrate</t>
        </is>
      </c>
      <c r="F331" s="186" t="inlineStr">
        <is>
          <t>Magnesium stearate</t>
        </is>
      </c>
      <c r="G331" s="186" t="inlineStr">
        <is>
          <t>Hydroxypropyl methylcellulose (HPMC)</t>
        </is>
      </c>
      <c r="H331" s="186" t="inlineStr">
        <is>
          <t>Titanium dioxide</t>
        </is>
      </c>
      <c r="I331" s="186" t="inlineStr">
        <is>
          <t>Sodium lauryl sulfate</t>
        </is>
      </c>
      <c r="J331" s="185" t="n">
        <v>3</v>
      </c>
      <c r="K331" s="186" t="inlineStr">
        <is>
          <t>✅ คำตอบที่ถูกต้อง: ข้อ ค. Hydroxypropyl methylcellulose (HPMC)
🎯 ทำไมข้อนี้ถึงถูก:
HPMC (หรือ Hypromellose) เป็น Cellulosic polymer ที่ละลายน้ำได้ดีในทุกช่วงค่า pH ของระบบทางเดินอาหาร นิยมใช้เป็น Film-forming agent มาตรฐานเนื่องจากให้ฟิล์มที่ใส แข็งแรง ยึดเกาะกับผิวเม็ดยาได้ดี และไม่รบกวนอัตราการละลายของตัวยาสำคัญ
🔍 ข้ออื่นผิดเพราะอะไร:
• ข้อ ก. Lactose: สารเพิ่มปริมาณ (Diluent)
• ข้อ ข. Magnesium stearate: สารหล่อลื่น (Lubricant)
• ข้อ ง. Titanium dioxide: สารช่วยทึบแสงและให้สีขาว (Opacifier / White pigment)
• ข้อ จ. Sodium lauryl sulfate: สารลดแรงตึงผิว (Surfactant / Wetting agent)</t>
        </is>
      </c>
      <c r="L331" s="186" t="n"/>
      <c r="M331" s="186" t="inlineStr">
        <is>
          <t>Product Group 6: Solid Dosage Forms</t>
        </is>
      </c>
      <c r="N331" s="186" t="inlineStr">
        <is>
          <t>6.3 Tablet Coating</t>
        </is>
      </c>
      <c r="O331" s="185" t="inlineStr">
        <is>
          <t>Product</t>
        </is>
      </c>
      <c r="P331" s="186" t="inlineStr">
        <is>
          <t>ข้อ 39 Mock RxCU83 ชุดที่ 2</t>
        </is>
      </c>
      <c r="Q331" s="185" t="inlineStr">
        <is>
          <t>ข้อสอบจำลอง</t>
        </is>
      </c>
      <c r="R331" s="185" t="inlineStr">
        <is>
          <t>Mock RxCU83 ชุดที่ 2</t>
        </is>
      </c>
      <c r="S331" s="185" t="n"/>
    </row>
    <row r="332">
      <c r="A332" s="185" t="n">
        <v>330</v>
      </c>
      <c r="B332" s="186" t="n"/>
      <c r="C332" s="186" t="inlineStr">
        <is>
          <t>ข้อใดต่อไปนี้กล่าว ไม่ถูกต้อง เกี่ยวกับการเปรียบเทียบระหว่างยาเม็ดเคลือบน้ำตาล (Sugar-coated tablets) และยาเม็ดเคลือบฟิล์ม (Film-coated tablets)</t>
        </is>
      </c>
      <c r="D332" s="186" t="n"/>
      <c r="E332" s="186" t="inlineStr">
        <is>
          <t>ยาเม็ดเคลือบน้ำตาลมีกระบวนการผลิตที่ใช้เวลานานและต้องอาศัยทักษะความชำนาญสูงกว่าการเคลือบฟิล์ม</t>
        </is>
      </c>
      <c r="F332" s="186" t="inlineStr">
        <is>
          <t>ยาเม็ดเคลือบฟิล์มมีขนาดเม็ดเล็กกว่าและน้ำหนักเพิ่มขึ้นน้อยกว่ายาเม็ดเคลือบน้ำตาล</t>
        </is>
      </c>
      <c r="G332" s="186" t="inlineStr">
        <is>
          <t>ตัวอักษรหรือตราสัญลักษณ์ที่ปั๊มบนผิวแกนเม็ดยา (Embossing) จะมองเห็นได้ชัดเจนหลังการเคลือบฟิล์ม</t>
        </is>
      </c>
      <c r="H332" s="186" t="inlineStr">
        <is>
          <t>ยาเม็ดเคลือบน้ำตาลมีความทนทานต่อการกะเทาะแตกหักของชั้นเคลือบได้ดีกว่ายาเม็ดเคลือบฟิล์ม</t>
        </is>
      </c>
      <c r="I332" s="186" t="inlineStr">
        <is>
          <t>ยาเม็ดเคลือบฟิล์มสามารถใช้น้ำหรือตัวทำละลายอินทรีย์ในการเตรียมน้ำยาเคลือบได้</t>
        </is>
      </c>
      <c r="J332" s="185" t="n">
        <v>4</v>
      </c>
      <c r="K332" s="186" t="inlineStr">
        <is>
          <t>✅ คำตอบที่ถูกต้อง: ข้อ ง. ยาเม็ดเคลือบน้ำตาลมีความทนทานต่อการกะเทาะแตกหักของชั้นเคลือบได้ดีกว่ายาเม็ดเคลือบฟิล์ม
🎯 ทำไมข้อนี้ถึงถูก:
ชั้นเคลือบน้ำตาลมีความเปราะบางสูงมาก (Brittle) และเสี่ยงต่อการเกิดการกะเทาะ แตกหัก หรือหลุดล่อน (Chipping / Cracking) เมื่อถูกกระทบกระแทกระหว่างการบรรจุหรือการขนส่ง ในขณะที่ชั้นเคลือบฟิล์มซึ่งมี Plasticizer เสริมความยืดหยุ่นจะมีความเหนียว ทนทาน และยึดเกาะกับผิวแกนเม็ดได้ดีกว่ามาก ข้อความในข้อ ง จึงไม่ถูกต้อง
🔍 ข้ออื่นผิดเพราะอะไร:
• ข้อ ก.: ถูกต้อง กระบวนการเคลือบฟิล์มใช้เวลาน้อยกว่าการเคลือบน้ำตาลอย่างมาก (ไม่กี่ชั่วโมงเทียบกับหลายวัน)
• ข้อ ข.: ถูกต้อง การเคลือบฟิล์มเพิ่มน้ำหนักเม็ดยาเพียง 2-4% ในขณะที่การเคลือบน้ำตาลเพิ่มน้ำหนักถึง 50-100%
• ข้อ ค.: ถูกต้อง การเคลือบฟิล์มยังคงรักษารูปร่างและรอยบากเดิมของแกนเม็ดไว้ได้ แต่การเคลือบน้ำตาลจะลบรอยบากจนหมด
• ข้อ จ.: ถูกต้อง การเคลือบฟิล์มสามารถควบคุมกระบวนการผลิตด้วยเครื่องจักรอัตโนมัติได้ง่ายกว่าการเคลือบน้ำตาล</t>
        </is>
      </c>
      <c r="L332" s="186" t="n"/>
      <c r="M332" s="186" t="inlineStr">
        <is>
          <t>Product Group 6: Solid Dosage Forms</t>
        </is>
      </c>
      <c r="N332" s="186" t="inlineStr">
        <is>
          <t>6.3 Tablet Coating</t>
        </is>
      </c>
      <c r="O332" s="185" t="inlineStr">
        <is>
          <t>Product</t>
        </is>
      </c>
      <c r="P332" s="186" t="inlineStr">
        <is>
          <t>ข้อ 40 Mock RxCU83 ชุดที่ 2</t>
        </is>
      </c>
      <c r="Q332" s="185" t="inlineStr">
        <is>
          <t>ข้อสอบจำลอง</t>
        </is>
      </c>
      <c r="R332" s="185" t="inlineStr">
        <is>
          <t>Mock RxCU83 ชุดที่ 2</t>
        </is>
      </c>
      <c r="S332" s="185" t="n"/>
    </row>
    <row r="333">
      <c r="A333" s="185" t="n">
        <v>331</v>
      </c>
      <c r="B333" s="186" t="n"/>
      <c r="C333" s="186" t="inlineStr">
        <is>
          <t>ในข้อกำหนดมาตรฐานการควบคุมคุณภาพตามเภสัชตำรับ (Pharmacopoeial Specifications) ของผลิตภัณฑ์ยาเม็ด Diazepam Tablets รายการทดสอบในข้อใดต่อไปนี้ ไม่จัดเป็น หัวข้อการควบคุมคุณภาพมาตรฐานที่ต้องทำการตรวจวิเคราะห์</t>
        </is>
      </c>
      <c r="D333" s="186" t="n"/>
      <c r="E333" s="186" t="inlineStr">
        <is>
          <t>Identification</t>
        </is>
      </c>
      <c r="F333" s="186" t="inlineStr">
        <is>
          <t>Assay (Content of active ingredient)</t>
        </is>
      </c>
      <c r="G333" s="186" t="inlineStr">
        <is>
          <t>Dissolution testing</t>
        </is>
      </c>
      <c r="H333" s="186" t="inlineStr">
        <is>
          <t>Uniformity of dosage units</t>
        </is>
      </c>
      <c r="I333" s="186" t="inlineStr">
        <is>
          <t>Bacterial endotoxins testing</t>
        </is>
      </c>
      <c r="J333" s="185" t="n">
        <v>5</v>
      </c>
      <c r="K333" s="186" t="inlineStr">
        <is>
          <t>✅ คำตอบที่ถูกต้อง: ข้อ จ. Bacterial endotoxins testing
🎯 ทำไมข้อนี้ถึงถูก:
การทดสอบเอนโดท็อกซินของแบคทีเรีย (Bacterial Endotoxins Test: BET / LAL test) หรือการทดสอบความปราศจากเชื้อ (Sterility testing) เป็นข้อกำหนดเฉพาะของผลิตภัณฑ์ยาปราศจากเชื้อ (Sterile products) เช่น ยาฉีด ยาหยอดตา ส่วน Diazepam Tablets เป็นยาเม็ดชนิดรับประทาน จึงไม่มีข้อกำหนดในการทดสอบ Bacterial endotoxins
🔍 ข้ออื่นผิดเพราะอะไร:
• ข้อ ก. (Identification): เป็นรายการทดสอบมาตรฐานตาม USP เพื่อยืนยันเอกลักษณ์ทางเคมีของ Diazepam
• ข้อ ข. (Dissolution): เป็นรายการทดสอบมาตรฐานตาม USP &lt;711&gt; เพื่อควบคุมอัตราการละลายของตัวยาสำคัญ
• ข้อ ค. (Uniformity of dosage units): เป็นรายการทดสอบมาตรฐานตาม USP &lt;905&gt; เพื่อควบคุมความสม่ำเสมอของขนาดตัวยา
• ข้อ ง. (Assay): เป็นรายการทดสอบมาตรฐานตาม USP เพื่อตรวจวิเคราะห์ปริมาณตัวยาสำคัญ (% of labeled amount)</t>
        </is>
      </c>
      <c r="L333" s="186" t="n"/>
      <c r="M333" s="186" t="inlineStr">
        <is>
          <t>Product Group 6: Solid Dosage Forms</t>
        </is>
      </c>
      <c r="N333" s="186" t="inlineStr">
        <is>
          <t>6.1 Tablet Manufacturing</t>
        </is>
      </c>
      <c r="O333" s="185" t="inlineStr">
        <is>
          <t>Product</t>
        </is>
      </c>
      <c r="P333" s="186" t="inlineStr">
        <is>
          <t>ข้อ 44 Mock RxCU83 ชุดที่ 2</t>
        </is>
      </c>
      <c r="Q333" s="185" t="inlineStr">
        <is>
          <t>ข้อสอบจำลอง</t>
        </is>
      </c>
      <c r="R333" s="185" t="inlineStr">
        <is>
          <t>Mock RxCU83 ชุดที่ 2</t>
        </is>
      </c>
      <c r="S333" s="185" t="n"/>
    </row>
    <row r="334">
      <c r="A334" s="185" t="n">
        <v>332</v>
      </c>
      <c r="B334" s="186" t="n"/>
      <c r="C334" s="186" t="inlineStr">
        <is>
          <t>ในการควบคุมคุณภาพของผลิตภัณฑ์ยาเม็ด Alprazolam Tablets หัวข้อการทดสอบในข้อใดต่อไปนี้ ไม่จัดเป็น หัวข้อการตรวจวิเคราะห์คุณภาพมาตรฐานตามเภสัชตำรับ</t>
        </is>
      </c>
      <c r="D334" s="186" t="n"/>
      <c r="E334" s="186" t="inlineStr">
        <is>
          <t>Identification</t>
        </is>
      </c>
      <c r="F334" s="186" t="inlineStr">
        <is>
          <t>Assay</t>
        </is>
      </c>
      <c r="G334" s="186" t="inlineStr">
        <is>
          <t>Bioidentity assay on animals</t>
        </is>
      </c>
      <c r="H334" s="186" t="inlineStr">
        <is>
          <t>Organic impurities (Related substances)</t>
        </is>
      </c>
      <c r="I334" s="186" t="inlineStr">
        <is>
          <t>Uniformity of dosage units (Content uniformity)</t>
        </is>
      </c>
      <c r="J334" s="185" t="n">
        <v>3</v>
      </c>
      <c r="K334" s="186" t="inlineStr">
        <is>
          <t>✅ คำตอบที่ถูกต้อง: ข้อ ค. Bioidentity assay on animals
🎯 ทำไมข้อนี้ถึงถูก:
การตรวจวิเคราะห์ทางชีวภาพในสัตว์ทดลอง (Bioassay / Bioidentity assay on animals) ใช้เฉพาะกับผลิตภัณฑ์ยาชีววัตถุที่มีความซับซ้อน เช่น ฮอร์โมน สารสกัดจากธรรมชาติ หรือวัคซีน ส่วน Alprazolam เป็นสารเคมีสังเคราะห์โมเลกุลขนาดเล็กที่มีโครงสร้างแน่นอน จึงใช้วิธีทางเคมีฟิสิกส์ (HPLC/UV) ในการตรวจเอกลักษณ์และปริมาณตัวยา โดยไม่ต้องใช้สัตว์ทดลอง
🔍 ข้ออื่นผิดเพราะอะไร:
• ข้อ ก. (Content Uniformity): เป็นรายการทดสอบมาตรฐานตาม USP Monograph เนื่องจาก Alprazolam เป็นยา low dose (0.25 - 1 mg)
• ข้อ ข. (Dissolution): เป็นรายการทดสอบมาตรฐานตาม USP เพื่อควบคุมการละลายของตัวยาสำคัญ
• ข้อ ง. (Chromatographic purity / Related substances): เป็นรายการทดสอบมาตรฐานเพื่อควบคุมสิ่งแปลกปลอมและสารสลายตัว
• ข้อ จ. (Assay for alprazolam content): เป็นรายการทดสอบมาตรฐานเพื่อตรวจวิเคราะห์หาปริมาณตัวยาสำคัญ</t>
        </is>
      </c>
      <c r="L334" s="186" t="n"/>
      <c r="M334" s="186" t="inlineStr">
        <is>
          <t>Product Group 6: Solid Dosage Forms</t>
        </is>
      </c>
      <c r="N334" s="186" t="inlineStr">
        <is>
          <t>6.1 Tablet Manufacturing</t>
        </is>
      </c>
      <c r="O334" s="185" t="inlineStr">
        <is>
          <t>Product</t>
        </is>
      </c>
      <c r="P334" s="186" t="inlineStr">
        <is>
          <t>ข้อ 45 Mock RxCU83 ชุดที่ 2</t>
        </is>
      </c>
      <c r="Q334" s="185" t="inlineStr">
        <is>
          <t>ข้อสอบจำลอง</t>
        </is>
      </c>
      <c r="R334" s="185" t="inlineStr">
        <is>
          <t>Mock RxCU83 ชุดที่ 2</t>
        </is>
      </c>
      <c r="S334" s="185" t="n"/>
    </row>
    <row r="335">
      <c r="A335" s="185" t="n">
        <v>333</v>
      </c>
      <c r="B335" s="186" t="n"/>
      <c r="C335" s="186" t="inlineStr">
        <is>
          <t>บรรจุภัณฑ์แก้วชนิดใดที่มีความทนทานต่อการชะละลายของด่างสูงที่สุด (Highest hydrolytic resistance) และเหมาะสมที่สุดสำหรับใช้บรรจุยาฉีดสารละลาย Ciprofloxacin Infusion</t>
        </is>
      </c>
      <c r="D335" s="186" t="n"/>
      <c r="E335" s="186" t="inlineStr">
        <is>
          <t>Type I Borosilicate Glass</t>
        </is>
      </c>
      <c r="F335" s="186" t="inlineStr">
        <is>
          <t>Type II Treated Soda-Lime Glass</t>
        </is>
      </c>
      <c r="G335" s="186" t="inlineStr">
        <is>
          <t>Type III Soda-Lime Glass</t>
        </is>
      </c>
      <c r="H335" s="186" t="inlineStr">
        <is>
          <t>Type NP Non-Parenteral Glass</t>
        </is>
      </c>
      <c r="I335" s="186" t="inlineStr">
        <is>
          <t>Amber Soda-Lime Bottle</t>
        </is>
      </c>
      <c r="J335" s="185" t="n">
        <v>1</v>
      </c>
      <c r="K335" s="186" t="inlineStr">
        <is>
          <t>✅ คำตอบที่ถูกต้อง: ข้อ ก. Type I Borosilicate Glass
🎯 ทำไมข้อนี้ถึงถูก:
แก้วชนิด Type I (Neutral Borosilicate Glass) มีส่วนผสมของโบรอนออกไซด์สูง ทำให้มีความคงทนทางเคมีและทนทานต่อการชะละลายของด่างสูงสุด (Highest chemical and hydrolytic resistance) มีค่าการขยายตัวทางความร้อนต่ำ จึงทนความร้อนในหม้อนึ่งฆ่าเชื้อ Autoclave ได้ดี เหมาะสมที่สุดสำหรับบรรจุยาฉีดทั้งชนิดสารละลายกรดและด่าง
🔍 ข้ออื่นผิดเพราะอะไร:
• ข้อ ข. (Type II): เป็น Soda-lime glass ที่นำมาอบกำมะถันเพื่อลดด่างที่ผิว เหมาะกับยาฉีดที่เป็นสารละลายน้ำที่มี pH ต่ำกว่า 7
• ข้อ ค. (Type III): เป็น Soda-lime glass ทั่วไป มีความทนทานต่อการชะละลายปานกลาง เหมาะสำหรับยาฉีดชนิดน้ำมันหรือยาผงแห้ง
• ข้อ ง. (Type NP): เป็น General-purpose soda-lime glass ห้ามใช้กับยาฉีดทุกชนิด ใช้เฉพาะยาน้ำรับประทานหรือยาทาภายนอก
• ข้อ จ. (Amber Soda-Lime Bottle): เป็นขวดแก้วโซดาไลม์สีชาสำหรับป้องกันแสงในยาน้ำรับประทาน ไม่ใช่แก้ว Type I และไม่ทนทานต่อการชะละลายของด่างสำหรับยาฉีด</t>
        </is>
      </c>
      <c r="L335" s="186" t="n"/>
      <c r="M335" s="186" t="inlineStr">
        <is>
          <t>Product Group 6: Solid Dosage Forms</t>
        </is>
      </c>
      <c r="N335" s="186" t="inlineStr">
        <is>
          <t>6.1 Tablet Manufacturing</t>
        </is>
      </c>
      <c r="O335" s="185" t="inlineStr">
        <is>
          <t>Product</t>
        </is>
      </c>
      <c r="P335" s="186" t="inlineStr">
        <is>
          <t>ข้อ 55 Mock RxCU83 ชุดที่ 2</t>
        </is>
      </c>
      <c r="Q335" s="185" t="inlineStr">
        <is>
          <t>ข้อสอบจำลอง</t>
        </is>
      </c>
      <c r="R335" s="185" t="inlineStr">
        <is>
          <t>Mock RxCU83 ชุดที่ 2</t>
        </is>
      </c>
      <c r="S335" s="185" t="n"/>
    </row>
    <row r="336">
      <c r="A336" s="185" t="n">
        <v>334</v>
      </c>
      <c r="B336" s="186" t="n"/>
      <c r="C336" s="186" t="inlineStr">
        <is>
          <t>ผลิตภัณฑ์ยาแกรนูลละลายน้ำ Diclofenac Potassium (Cataflam Granules) บรรจุในซองฟอยล์ชนิดพิเศษ Paper/Alu/Polyethylene (Laminated sachet) พร้อมระบุคำเตือน "Protect from moisture" และ "Store below 25°C" เหตุผลทางเภสัชกรรมในข้อใดอธิบายความจำเป็นในการป้องกันความชื้นของสูตรตำรับนี้ได้ถูกต้องที่สุด</t>
        </is>
      </c>
      <c r="D336" s="186" t="n"/>
      <c r="E336" s="186" t="inlineStr">
        <is>
          <t>สารช่วยในสูตรตำรับ (เกลือไบคาร์บอเนตและกรด) มีความไวต่อความชื้น ซึ่งหากดูดซับความชื้นจะทำปฏิกิริยาก่อฟองก๊าซก่อนเวลาและส่งผลต่อการละลายของตัวยา</t>
        </is>
      </c>
      <c r="F336" s="186" t="inlineStr">
        <is>
          <t>ตัวยาสำคัญ Diclofenac สลายตัวผ่านปฏิกิริยาออกซิเดชันทันทีเมื่อสัมผัสอากาศ ทำให้เปลี่ยนสีและรสชาติ</t>
        </is>
      </c>
      <c r="G336" s="186" t="inlineStr">
        <is>
          <t>ความชื้นทำให้น้ำมันหอมระเหยแต่งกลิ่น (Mint &amp; Anise oil) ระเหยทะลุผ่านซองออกไป</t>
        </is>
      </c>
      <c r="H336" s="186" t="inlineStr">
        <is>
          <t>การใช้ซองหลายชั้นทำขึ้นเพื่อป้องกันไม่ให้กระดาษด้านนอกเปียกน้ำ</t>
        </is>
      </c>
      <c r="I336" s="186" t="inlineStr">
        <is>
          <t>ซองอะลูมิเนียมช่วยป้องกันแรงกดกระแทกระหว่างการขนส่ง</t>
        </is>
      </c>
      <c r="J336" s="185" t="n">
        <v>1</v>
      </c>
      <c r="K336" s="186" t="inlineStr">
        <is>
          <t>✅ คำตอบที่ถูกต้อง: ข้อ ก. สารช่วยในสูตรตำรับ (เกลือไบคาร์บอเนตและกรด) มีความไวต่อความชื้น ซึ่งหากดูดซับความชื้นจะทำปฏิกิริยาก่อฟองก๊าซก่อนเวลาและส่งผลต่อการละลายของตัวยา
🎯 ทำไมข้อนี้ถึงถูก:
ในสูตรตำรับแกรนูลฟู่หรือละลายน้ำเร็ว จะมีส่วนประกอบของเกลืออัลคาไลน์ (เช่น Potassium/Sodium bicarbonate) และกรดอินทรีย์ ซึ่งเมื่อมีความชื้นแทรกซึมเข้ามาเพียงเล็กน้อย จะเกิดปฏิกิริยาเคมีปลดปล่อยก๊าซ CO₂ ก่อนเวลา (Premature effervescence) ทำให้แกรนูลเกาะตัวเป็นก้อนแข็ง สูญเสียความสามารถในการละลายน้ำ และทำให้ค่า pH ของสารละลายเปลี่ยนไป
🔍 ข้ออื่นผิดเพราะอะไร:
• ข้อ ข.: ไม่ใช่สาเหตุหลัก เพราะความชื้นไม่ได้ทำให้ตัวยาเกิดการระเหิด (Sublimation)
• ข้อ ค.: ไม่ถูกต้อง เพราะเกลือโพแทสเซียมมีความคงตัวทางเคมี ไม่ได้เกิดการสลายตัวจากความชื้นโดยตรง แต่เป็นปฏิกิริยาระหว่างสารช่วย
• ข้อ ง.: ไม่ถูกต้อง การป้องกันความชื้นในยาฟู่มีวัตถุประสงค์เพื่อป้องกันปฏิกิริยากรด-ด่างก่อนเวลา ไม่ใช่เรื่องการเจริญเติบโตของเชื้อจุลินทรีย์เป็นประเด็นหลัก
• ข้อ จ.: ไม่ถูกต้อง การสัมผัสความชื้นไม่ได้ทำให้เกิดการเปลี่ยนรูปผลึกของโพแทสเซียมจนเป็นพิษ</t>
        </is>
      </c>
      <c r="L336" s="186" t="n"/>
      <c r="M336" s="186" t="inlineStr">
        <is>
          <t>Product Group 6: Solid Dosage Forms</t>
        </is>
      </c>
      <c r="N336" s="186" t="inlineStr">
        <is>
          <t>6.1 Tablet Manufacturing</t>
        </is>
      </c>
      <c r="O336" s="185" t="inlineStr">
        <is>
          <t>Product</t>
        </is>
      </c>
      <c r="P336" s="186" t="inlineStr">
        <is>
          <t>ข้อ 68 Mock RxCU83 ชุดที่ 2</t>
        </is>
      </c>
      <c r="Q336" s="185" t="inlineStr">
        <is>
          <t>ข้อสอบจำลอง</t>
        </is>
      </c>
      <c r="R336" s="185" t="inlineStr">
        <is>
          <t>Mock RxCU83 ชุดที่ 2</t>
        </is>
      </c>
      <c r="S336" s="185" t="n"/>
    </row>
    <row r="337">
      <c r="A337" s="185" t="n">
        <v>335</v>
      </c>
      <c r="B337" s="186" t="n"/>
      <c r="C337" s="186" t="inlineStr">
        <is>
          <t>ในการจัดทำเอกสารข้อกำหนดการควบคุมคุณภาพสำหรับขึ้นทะเบียนผลิตภัณฑ์ยาสามัญใหม่ Diclofenac Sodium Tablets แหล่งข้อมูลหรือเอกสารอ้างอิงในข้อใด ไม่เหมาะสม ในการนำมาใช้เป็นเกณฑ์มาตรฐานอ้างอิงทางกฎหมายและวิชาการ</t>
        </is>
      </c>
      <c r="D337" s="186" t="n"/>
      <c r="E337" s="186" t="inlineStr">
        <is>
          <t>Finished Product Specifications ตามเภสัชตำรับ USP ฉบับปัจจุบัน</t>
        </is>
      </c>
      <c r="F337" s="186" t="inlineStr">
        <is>
          <t>Certificate of Analysis (COA) ของยาต้นแบบ (Originator's COA) เพียงฉบับเดียว</t>
        </is>
      </c>
      <c r="G337" s="186" t="inlineStr">
        <is>
          <t>ICH Guidelines: Validation of Analytical Procedures (Q2)</t>
        </is>
      </c>
      <c r="H337" s="186" t="inlineStr">
        <is>
          <t>ICH Guidelines: Stability Testing (Q1A)</t>
        </is>
      </c>
      <c r="I337" s="186" t="inlineStr">
        <is>
          <t>ASEAN Guidelines: Stability Study and Analytical Validation</t>
        </is>
      </c>
      <c r="J337" s="185" t="n">
        <v>2</v>
      </c>
      <c r="K337" s="186" t="inlineStr">
        <is>
          <t>✅ คำตอบที่ถูกต้อง: ข้อ ข. Certificate of Analysis (COA) ของยาต้นแบบ (Originator's COA) เพียงฉบับเดียว
🎯 ทำไมข้อนี้ถึงถูก:
เอกสาร COA ของยาต้นแบบเป็นเพียงรายงานผลการตรวจวิเคราะห์ของยารุ่นผลิตใดรุ่นผลิตหนึ่งเฉพาะคราวเท่านั้น ไม่ใช่เอกสารแนวทางหรือเกณฑ์มาตรฐานทางกฎหมายสากล (Regulatory standard / Pharmacopoeial monograph) การกำหนดสเปกของผลิตภัณฑ์ยาสามัญต้องอ้างอิงตามเภสัชตำรับที่เป็นทางการ (เช่น USP, BP, Ph. Eur.) หรือแนวทางของ ICH/ASEAN Guidelines ที่หน่วยงานกำกับดูแล (อย.) ให้การรับรอง
🔍 ข้ออื่นผิดเพราะอะไร:
• ข้อ ก. (Pharmacopoeial Monograph): เป็นแหล่งอ้างอิงมาตรฐานสากลที่เป็นทางการและถูกต้องตามกฎหมาย
• ข้อ ค. (ICH Guidelines): เป็นแนวทางมาตรฐานสากลสำหรับการควบคุมคุณภาพและความคงตัวของยา
• ข้อ ง. (ASEAN Harmonization Guidelines): เป็นเกณฑ์มาตรฐานที่ อย. ไทยกำหนดให้ใช้ในการขึ้นทะเบียนตำรับยา
• ข้อ จ. (Finished product release specifications): เป็นข้อกำหนดที่ผ่านการรับรองจากหน่วยงานกำกับดูแลด้านยา</t>
        </is>
      </c>
      <c r="L337" s="186" t="n"/>
      <c r="M337" s="186" t="inlineStr">
        <is>
          <t>Product Group 6: Solid Dosage Forms</t>
        </is>
      </c>
      <c r="N337" s="186" t="inlineStr">
        <is>
          <t>6.1 Tablet Manufacturing</t>
        </is>
      </c>
      <c r="O337" s="185" t="inlineStr">
        <is>
          <t>Product</t>
        </is>
      </c>
      <c r="P337" s="186" t="inlineStr">
        <is>
          <t>ข้อ 70 Mock RxCU83 ชุดที่ 2</t>
        </is>
      </c>
      <c r="Q337" s="185" t="inlineStr">
        <is>
          <t>ข้อสอบจำลอง</t>
        </is>
      </c>
      <c r="R337" s="185" t="inlineStr">
        <is>
          <t>Mock RxCU83 ชุดที่ 2</t>
        </is>
      </c>
      <c r="S337" s="185" t="n"/>
    </row>
    <row r="338">
      <c r="A338" s="185" t="n">
        <v>336</v>
      </c>
      <c r="B338" s="186" t="n"/>
      <c r="C338" s="186" t="inlineStr">
        <is>
          <t>ในระหว่างการตรวจสอบคุณภาพยาเม็ดก่อนปล่อยผลิตภัณฑ์ พบว่าเม็ดยามีค่าความแข็ง (Tablet hardness) อยู่ที่ 3.0-3.5 kp ซึ่งต่ำกว่าเกณฑ์มาตรฐานที่กำหนดคือ 5.0-7.0 kp ผลกระทบใดมีแนวโน้มที่จะเกิดขึ้นกับผลิตภัณฑ์นี้มากที่สุด</t>
        </is>
      </c>
      <c r="D338" s="186" t="n"/>
      <c r="E338" s="186" t="inlineStr">
        <is>
          <t>เวลาการแตกตัวของเม็ดยานานกว่ามาตรฐาน (Prolonged disintegration time)</t>
        </is>
      </c>
      <c r="F338" s="186" t="inlineStr">
        <is>
          <t>เม็ดยาเกิดการแตกหัก บิ่น หรือสึกกร่อนได้ง่ายจากการสั่นสะเทือนระหว่างกระบวนการเคลือบและขนส่ง (High friability)</t>
        </is>
      </c>
      <c r="G338" s="186" t="inlineStr">
        <is>
          <t>ความแปรปรวนของปริมาณตัวยาสำคัญในเม็ดยาเพิ่มสูงขึ้นผิดปกติ</t>
        </is>
      </c>
      <c r="H338" s="186" t="inlineStr">
        <is>
          <t>อัตราการละลายของตัวยาสำคัญลดลงอย่างมีนัยสำคัญ</t>
        </is>
      </c>
      <c r="I338" s="186" t="inlineStr">
        <is>
          <t>ความชื้นสัมพัทธ์ในแผงบรรจุยาสูงขึ้นอย่างรวดเร็ว</t>
        </is>
      </c>
      <c r="J338" s="185" t="n">
        <v>2</v>
      </c>
      <c r="K338" s="186" t="inlineStr">
        <is>
          <t>✅ คำตอบที่ถูกต้อง: ข้อ ข. เม็ดยาเกิดการแตกหัก บิ่น หรือสึกกร่อนได้ง่ายจากการสั่นสะเทือนระหว่างกระบวนการเคลือบและขนส่ง (High friability)
🎯 ทำไมข้อนี้ถึงถูก:
ความแข็งของยาเม็ด (Tablet hardness) มีความสัมพันธ์โดยตรงกับความทนทานต่อการกร่อน (Friability) หากความแข็งต่ำกว่ามาตรฐาน เม็ดยาจะมีความเปราะบางสูง ไม่สามารถทนทานต่อแรงกระแทกและการเสียดสีในระหว่างกระบวนการบรรจุ การเคลือบผิว หรือการขนส่ง ส่งผลให้เม็ดยาแตกหัก บิ่น และเกิดฝุ่นผงตกหล่นจำนวนมาก
🔍 ข้ออื่นผิดเพราะอะไร:
• ข้อ ก.: ความแข็งที่ต่ำมักทำให้เม็ดยาแตกตัวได้รวดเร็วขึ้น ไม่ได้ทำให้การแตกตัวช้าลง
• ข้อ ค.: ความแปรปรวนของปริมาณตัวยาสำคัญสัมพันธ์กับความสม่ำเสมอของน้ำหนักและการผสมแกรนูล (content uniformity) ไม่ได้เกิดจากความแข็งต่ำโดยตรง
• ข้อ ง.: เม็ดยาที่นิ่มจะแตกตัวและละลายได้เร็วขึ้น ไม่ได้ลดอัตราการละลาย
• ข้อ จ.: ความแข็งของเม็ดยาไม่ได้ส่งผลให้ความชื้นสัมพัทธ์ในบรรจุภัณฑ์สูงขึ้น</t>
        </is>
      </c>
      <c r="L338" s="186" t="n"/>
      <c r="M338" s="186" t="inlineStr">
        <is>
          <t>Product Group 6: Solid Dosage Forms</t>
        </is>
      </c>
      <c r="N338" s="186" t="inlineStr">
        <is>
          <t>6.2 Tablet Defects</t>
        </is>
      </c>
      <c r="O338" s="185" t="inlineStr">
        <is>
          <t>Product</t>
        </is>
      </c>
      <c r="P338" s="186" t="inlineStr">
        <is>
          <t>2567</t>
        </is>
      </c>
      <c r="Q338" s="185" t="inlineStr">
        <is>
          <t>ข้อสอบจำลอง</t>
        </is>
      </c>
      <c r="R338" s="185" t="inlineStr">
        <is>
          <t>Mock RxCU83 ชุดที่ 2</t>
        </is>
      </c>
      <c r="S338" s="185" t="n"/>
    </row>
    <row r="339">
      <c r="A339" s="185" t="n">
        <v>337</v>
      </c>
      <c r="B339" s="186" t="n"/>
      <c r="C339" s="186" t="inlineStr">
        <is>
          <t>โรงงานผลิตยาเม็ดเคลือบฟิล์มป้องกันความชื้น พบว่ารุ่นการผลิต (batch) ล่าสุดมีการละลายของตัวยาสำคัญช้ากว่าเกณฑ์มาตรฐานทั้งใน Stage 1 และ Stage 2 จากการสืบค้นกระบวนการเคลือบฟิล์ม ความผิดปกตินี้น่าจะเกิดจากสาเหตุใดมากที่สุด</t>
        </is>
      </c>
      <c r="D339" s="186" t="n"/>
      <c r="E339" s="186" t="inlineStr">
        <is>
          <t>น้ำหนักของเม็ดยาก่อนเคลือบลดลงผิดปกติ</t>
        </is>
      </c>
      <c r="F339" s="186" t="inlineStr">
        <is>
          <t>ความชื้นสัมพัทธ์ของอากาศในห้องเคลือบต่ำเกินไป</t>
        </is>
      </c>
      <c r="G339" s="186" t="inlineStr">
        <is>
          <t>ความหนาของชั้นฟิล์มเคลือบผิวเม็ดยาสูงเกินไป (Excessive film coat thickness)</t>
        </is>
      </c>
      <c r="H339" s="186" t="inlineStr">
        <is>
          <t>อุณหภูมิลมร้อนขาเข้าของหม้อเคลือบ (Inlet air temperature) สูงเกินไป</t>
        </is>
      </c>
      <c r="I339" s="186" t="inlineStr">
        <is>
          <t>ความเร็วรอบในการหมุนของหม้อเคลือบสูงเกินไป</t>
        </is>
      </c>
      <c r="J339" s="185" t="n">
        <v>3</v>
      </c>
      <c r="K339" s="186" t="inlineStr">
        <is>
          <t>✅ คำตอบที่ถูกต้อง: ข้อ ค. ความหนาของชั้นฟิล์มเคลือบผิวเม็ดยาสูงเกินไป (Excessive film coat thickness)
🎯 ทำไมข้อนี้ถึงถูก:
โพลิเมอร์ที่ใช้เคลือบฟิล์มกันชื้นมักมีคุณสมบัติ hydrophobic เพื่อป้องกันไอน้ำซึมผ่าน หากพ่นน้ำยาเคลือบมากเกินไปจนได้ชั้นฟิล์มที่หนาเกินมาตรฐาน (excessive percentage weight gain) จะทำให้ฟิล์มทำหน้าที่เป็น diffusion barrier ขัดขวางการแทรกซึมของน้ำเข้าสู่แกนเม็ดยา ส่งผลให้อัตราการแตกตัวและการละลายของตัวยาสำคัญล่าช้าอย่างชัดเจน
🔍 ข้ออื่นผิดเพราะอะไร:
• ข้อ ก.: น้ำหนักเม็ดยาลดลงไม่ได้ทำให้การละลายช้าลงโดยตรง
• ข้อ ข.: ความชื้นสัมพัทธ์ในห้องเคลือบต่ำจะช่วยให้ฟิล์มแห้งเร็ว ไม่ได้ชะลอการละลายของยา
• ข้อ ง.: อุณหภูมิลมร้อนที่สูงเกินไปมักทำให้เกิดปัญหา spray drying หรือผิวฟิล์มแห้งกร้านขรุขระ (orange peel) ไม่ได้ทำให้ยาละลายช้าลงอย่างมีนัยสำคัญเท่าความหนาของฟิล์ม
• ข้อ จ.: ความเร็วรอบหม้อเคลือบสูงเกินไปมักทำให้เม็ดยาบิ่นแตกหรือสึกกร่อนจากการเสียดสี ไม่ได้ทำให้การละลายช้าลง</t>
        </is>
      </c>
      <c r="L339" s="186" t="n"/>
      <c r="M339" s="186" t="inlineStr">
        <is>
          <t>Product Group 6: Solid Dosage Forms</t>
        </is>
      </c>
      <c r="N339" s="186" t="inlineStr">
        <is>
          <t>6.2 Tablet Defects</t>
        </is>
      </c>
      <c r="O339" s="185" t="inlineStr">
        <is>
          <t>Product</t>
        </is>
      </c>
      <c r="P339" s="186" t="inlineStr">
        <is>
          <t>2567</t>
        </is>
      </c>
      <c r="Q339" s="185" t="inlineStr">
        <is>
          <t>ข้อสอบจำลอง</t>
        </is>
      </c>
      <c r="R339" s="185" t="inlineStr">
        <is>
          <t>Mock RxCU83 ชุดที่ 2</t>
        </is>
      </c>
      <c r="S339" s="185" t="n"/>
    </row>
    <row r="340">
      <c r="A340" s="185" t="n">
        <v>338</v>
      </c>
      <c r="B340" s="186" t="n"/>
      <c r="C340" s="186" t="inlineStr">
        <is>
          <t>ในกระบวนการตอกยาเม็ด พบปัญหา Capping (ส่วนบนหรือล่างของเม็ดยาแยกหลุดออกเป็นแผ่นตามขวาง) เป็นจำนวนมากในระหว่างการทดสอบ In-process control ข้อใดเป็นสาเหตุหลักของการเกิดปัญหาดังกล่าว</t>
        </is>
      </c>
      <c r="D340" s="186" t="n"/>
      <c r="E340" s="186" t="inlineStr">
        <is>
          <t>การมีอากาศถูกกักเก็บอยู่ภายในแกรนูลมากเกินไป (Air entrapment) หรือแกรนูลแห้งเกินไป (Too dry granules)</t>
        </is>
      </c>
      <c r="F340" s="186" t="inlineStr">
        <is>
          <t>การใช้ Magnesium stearate ปริมาณมากเกินไป</t>
        </is>
      </c>
      <c r="G340" s="186" t="inlineStr">
        <is>
          <t>ความเร็วรอบในการหมุนของหม้อเคลือบเร็วเกินไป</t>
        </is>
      </c>
      <c r="H340" s="186" t="inlineStr">
        <is>
          <t>ค่า Bulk density ของแกรนูลต่ำเกินไปเพียงอย่างเดียว</t>
        </is>
      </c>
      <c r="I340" s="186" t="inlineStr">
        <is>
          <t>อุณหภูมิและความชื้นสัมพัทธ์ของห้องบรรจุยาไม่เหมาะสม</t>
        </is>
      </c>
      <c r="J340" s="185" t="n">
        <v>1</v>
      </c>
      <c r="K340" s="186" t="inlineStr">
        <is>
          <t>✅ คำตอบที่ถูกต้อง: ข้อ ก. การมีอากาศถูกกักเก็บอยู่ภายในแกรนูลมากเกินไป (Air entrapment) หรือแกรนูลแห้งเกินไป (Too dry granules)
🎯 ทำไมข้อนี้ถึงถูก:
Capping เกิดจากการที่มีอากาศถูกกักขัง (air entrapment) อยู่ภายในช่องว่างระหว่างอนุภาคของแกรนูลในระหว่างการบดอัดด้วยสากตอก (punch) เมื่อสากยกตัวขึ้น แรงดันอากาศที่ขยายตัวจะดันให้ผิวหน้าเม็ดยาแยกตัวหลุดออก หรือเกิดจากแกรนูลมีความชื้นต่ำเกินไป (over-dried granules) ทำให้ขาดแรงยึดเกาะระหว่างอนุภาค รวมถึงการมี fines (ผงยาละเอียด) มากเกินไป
🔍 ข้ออื่นผิดเพราะอะไร:
• ข้อ ข.: การใช้ Magnesium stearate มากเกินไปทำให้เม็ดยาเกิดความแข็งลดลง ละลายช้าลง และอาจเกิด lamination แต่ไม่ใช่สาเหตุหลักโดยตรงของ capping เท่ากับ air entrapment/dry granules
• ข้อ ค.: ปัญหาหม้อเคลือบเกี่ยวข้องกับขั้นตอน film coating ไม่เกี่ยวกับขั้นตอนการตอกเม็ดยา
• ข้อ ง.: ค่า bulk density เพียงอย่างเดียวไม่ใช่สาเหตุหลักของการเกิด capping
• ข้อ จ.: สภาวะห้องบรรจุยาไม่เกี่ยวข้องกับปัญหาที่เกิดขึ้นในห้องตอกยาเม็ด</t>
        </is>
      </c>
      <c r="L340" s="186" t="n"/>
      <c r="M340" s="186" t="inlineStr">
        <is>
          <t>Product Group 6: Solid Dosage Forms</t>
        </is>
      </c>
      <c r="N340" s="186" t="inlineStr">
        <is>
          <t>6.2 Tablet Defects</t>
        </is>
      </c>
      <c r="O340" s="185" t="inlineStr">
        <is>
          <t>Product</t>
        </is>
      </c>
      <c r="P340" s="186" t="inlineStr">
        <is>
          <t>2567</t>
        </is>
      </c>
      <c r="Q340" s="185" t="inlineStr">
        <is>
          <t>ข้อสอบจำลอง</t>
        </is>
      </c>
      <c r="R340" s="185" t="inlineStr">
        <is>
          <t>Mock RxCU83 ชุดที่ 2</t>
        </is>
      </c>
      <c r="S340" s="185" t="n"/>
    </row>
    <row r="341">
      <c r="A341" s="185" t="n">
        <v>339</v>
      </c>
      <c r="B341" s="186" t="n"/>
      <c r="C341" s="186" t="inlineStr">
        <is>
          <t>หัวข้อการทดสอบคุณภาพยาเม็ดตามเภสัชตำรับข้อใด หากไม่ผ่านมาตรฐาน มีแนวโน้มสูงที่สุดที่จะเป็นสาเหตุทำให้ยา Carbamazepine 200 mg Controlled-Release (CR) ล้มเหลวในการรักษาจนไม่สามารถควบคุมอาการชักของผู้ป่วยได้</t>
        </is>
      </c>
      <c r="D341" s="186" t="n"/>
      <c r="E341" s="186" t="inlineStr">
        <is>
          <t>Microbial limit test</t>
        </is>
      </c>
      <c r="F341" s="186" t="inlineStr">
        <is>
          <t>Water content</t>
        </is>
      </c>
      <c r="G341" s="186" t="inlineStr">
        <is>
          <t>Dissolution test (การละลายและการปลดปล่อยตัวยา)</t>
        </is>
      </c>
      <c r="H341" s="186" t="inlineStr">
        <is>
          <t>Any individual impurity</t>
        </is>
      </c>
      <c r="I341" s="186" t="inlineStr">
        <is>
          <t>Residue on ignition</t>
        </is>
      </c>
      <c r="J341" s="185" t="n">
        <v>3</v>
      </c>
      <c r="K341" s="186" t="inlineStr">
        <is>
          <t>✅ คำตอบที่ถูกต้อง: ข้อ ค. Dissolution test (การละลายและการปลดปล่อยตัวยา)
🎯 ทำไมข้อนี้ถึงถูก:
สำหรับยาเม็ดรูปแบบ Controlled-Release (CR) การทดสอบ Dissolution (In vitro drug release) เป็นหัวข้อ critical quality attribute ที่สำคัญที่สุดในการสะท้อนถึงการปลดปล่อยตัวยาเข้าสู่ร่างกาย หากไม่ผ่านเกณฑ์ (เช่น ตัวยาไม่ปลดปล่อยออกมาตามช่วงเวลาที่กำหนด หรือปลดปล่อยช้าเกินไป) จะทำให้ระดับยาในเลือดไม่ถึง minimum effective concentration ส่งผลให้ล้มเหลวในการควบคุมอาการชัก
🔍 ข้ออื่นผิดเพราะอะไร:
• ข้อ ก.: Microbial limit เกี่ยวข้องกับความปลอดภัยจากการปนเปื้อนเชื้อจุลชีพ ไม่ได้ส่งผลต่อระดับยาในเลือดโดยตรง
• ข้อ ข.: Water content ส่งผลต่อความคงตัวทางกายภาพและเคมีของยาในระยะยาว แต่การล้มเหลวของการออกฤทธิ์โดยตรงเกิดจาก dissolution
• ข้อ ง.: Impurity เกี่ยวข้องกับความปลอดภัยและความเป็นพิษ
• ข้อ จ.: Residue on ignition เป็นการทดสอบเถ้าอนินทรีย์ที่ตกค้าง</t>
        </is>
      </c>
      <c r="L341" s="186" t="n"/>
      <c r="M341" s="186" t="inlineStr">
        <is>
          <t>Product Group 6: Solid Dosage Forms</t>
        </is>
      </c>
      <c r="N341" s="186" t="inlineStr">
        <is>
          <t>6.2 Tablet Defects</t>
        </is>
      </c>
      <c r="O341" s="185" t="inlineStr">
        <is>
          <t>Product</t>
        </is>
      </c>
      <c r="P341" s="186" t="inlineStr">
        <is>
          <t>2567</t>
        </is>
      </c>
      <c r="Q341" s="185" t="inlineStr">
        <is>
          <t>ข้อสอบจำลอง</t>
        </is>
      </c>
      <c r="R341" s="185" t="inlineStr">
        <is>
          <t>Mock RxCU83 ชุดที่ 2</t>
        </is>
      </c>
      <c r="S341" s="185" t="n"/>
    </row>
    <row r="342">
      <c r="A342" s="185" t="n">
        <v>340</v>
      </c>
      <c r="B342" s="186" t="n"/>
      <c r="C342" s="186" t="inlineStr">
        <is>
          <t>ในสูตรตำรับ Ramipril 5 mg Hard Gelatin Capsules ซึ่งมีส่วนประกอบของ Pre-gelatinized starch (แป้งข้าวโพดดัดแปร) ปริมาณมาก สารนี้ทำหน้าที่หลักคืออะไรในตำรับยาแคปซูล</t>
        </is>
      </c>
      <c r="D342" s="186" t="n"/>
      <c r="E342" s="186" t="inlineStr">
        <is>
          <t>Glidant (สารช่วยการไหล)</t>
        </is>
      </c>
      <c r="F342" s="186" t="inlineStr">
        <is>
          <t>Diluent / Filler (สารเพิ่มปริมาณ)</t>
        </is>
      </c>
      <c r="G342" s="186" t="inlineStr">
        <is>
          <t>Lubricant (สารหล่อลื่น)</t>
        </is>
      </c>
      <c r="H342" s="186" t="inlineStr">
        <is>
          <t>Coating agent (สารเคลือบผิว)</t>
        </is>
      </c>
      <c r="I342" s="186" t="inlineStr">
        <is>
          <t>Wetting agent (สารช่วยเปียก)</t>
        </is>
      </c>
      <c r="J342" s="185" t="n">
        <v>2</v>
      </c>
      <c r="K342" s="186" t="inlineStr">
        <is>
          <t>✅ คำตอบที่ถูกต้อง: ข้อ ข. Diluent / Filler (สารเพิ่มปริมาณ)
🎯 ทำไมข้อนี้ถึงถูก:
ตัวยา Ramipril มีขนาดความแรงเพียง 5 mg ซึ่งมีปริมาณน้อยมากจนไม่สามารถบรรจุลงในปลอกแคปซูลแข็งให้เต็มปริมาตรได้ ดังนั้นจึงจำเป็นต้องใส่ Diluent หรือ Filler เช่น Pre-gelatinized starch เพื่อเพิ่มปริมาณผงยาให้เหมาะสมกับขนาดของแคปซูล (capsule shell volume) นอกจากนี้ Pre-gelatinized starch ยังมีคุณสมบัติช่วยแตกตัวและช่วยการไหลได้ดีอีกด้วย
🔍 ข้ออื่นผิดเพราะอะไร:
• ข้อ ก.: Glidant หลักที่นิยมใช้คือ Colloidal silicon dioxide (Aerosil) หรือ Talc
• ข้อ ค.: Lubricant หลักคือ Magnesium stearate หรือ Stearic acid
• ข้อ ง.: Coating agent ใช้กับยาเม็ดเคลือบ ไม่ได้ใส่ในผงยาบรรจุแคปซูล
• ข้อ จ.: Wetting agent คือสารลดแรงตึงผิว เช่น Sodium lauryl sulfate</t>
        </is>
      </c>
      <c r="L342" s="186" t="n"/>
      <c r="M342" s="186" t="inlineStr">
        <is>
          <t>Product Group 6: Solid Dosage Forms</t>
        </is>
      </c>
      <c r="N342" s="186" t="inlineStr">
        <is>
          <t>6.1 Tablet Manufacturing</t>
        </is>
      </c>
      <c r="O342" s="185" t="inlineStr">
        <is>
          <t>Product</t>
        </is>
      </c>
      <c r="P342" s="186" t="inlineStr">
        <is>
          <t>2567</t>
        </is>
      </c>
      <c r="Q342" s="185" t="inlineStr">
        <is>
          <t>ข้อสอบจำลอง</t>
        </is>
      </c>
      <c r="R342" s="185" t="inlineStr">
        <is>
          <t>Mock RxCU83 ชุดที่ 2</t>
        </is>
      </c>
      <c r="S342" s="185" t="n"/>
    </row>
    <row r="343">
      <c r="A343" s="185" t="n">
        <v>341</v>
      </c>
      <c r="B343" s="186" t="n"/>
      <c r="C343" s="186" t="inlineStr">
        <is>
          <t>ข้อดีของการผลิตยา Ramipril ในรูปแบบแคปซูลแข็ง (Hard Gelatin Capsule) เมื่อเปรียบเทียบกับรูปแบบยาเม็ดตอก (Compressed Tablet) คือข้อใด</t>
        </is>
      </c>
      <c r="D343" s="186" t="n"/>
      <c r="E343" s="186" t="inlineStr">
        <is>
          <t>สามารถป้องกันแสงแดดและรังสี UV ได้ดีกว่าบรรจุภัณฑ์ตุ่มใส</t>
        </is>
      </c>
      <c r="F343" s="186" t="inlineStr">
        <is>
          <t>สามารถป้องกันความชื้นจากบรรยากาศภายนอกได้อย่างสมบูรณ์โดยไม่ต้องอาศัยแผงฟอยล์</t>
        </is>
      </c>
      <c r="G343" s="186" t="inlineStr">
        <is>
          <t>เหมาะสำหรับสูตรตำรับและผงยาที่มีคุณสมบัติการตอกอัดตัวได้ยาก (Poor compressibility)</t>
        </is>
      </c>
      <c r="H343" s="186" t="inlineStr">
        <is>
          <t>มีอัตราการดูดซึมยาเข้าสู่กระแสเลือดช้ากว่ายาเม็ดตอกเสมอ</t>
        </is>
      </c>
      <c r="I343" s="186" t="inlineStr">
        <is>
          <t>ลดต้นทุนการผลิตลงมากกว่าร้อยละ 80 เมื่อเทียบกับการตอกเม็ด</t>
        </is>
      </c>
      <c r="J343" s="185" t="n">
        <v>3</v>
      </c>
      <c r="K343" s="186" t="inlineStr">
        <is>
          <t>✅ คำตอบที่ถูกต้อง: ข้อ ค. เหมาะสำหรับสูตรตำรับและผงยาที่มีคุณสมบัติการตอกอัดตัวได้ยาก (Poor compressibility)
🎯 ทำไมข้อนี้ถึงถูก:
การบรรจุยาลงใน Hard Gelatin Capsule ไม่จำเป็นต้องใช้แรงอัดสูงเหมือนการตอกยาเม็ด จึงเหมาะอย่างยิ่งสำหรับตัวยาหรือส่วนผสมที่มีความสามารถในการบดอัดตัวต่ำ (poor compressibility) หรือไม่สามารถเกาะตัวกันเป็นเม็ดยาได้ อีกทั้งยังลดขั้นตอนการทำแกรนูลที่ซับซ้อน
🔍 ข้ออื่นผิดเพราะอะไร:
• ข้อ ก.: เปลือกเจลาตินใสไม่กันแสง ต้องเติมสารทึบแสง (opacifying agent เช่น TiO2) จึงจะกันแสงได้
• ข้อ ข.: เปลือกเจลาตินมีน้ำเป็นองค์ประกอบประมาณ 13-16% และสามารถดูดความชื้นได้ง่าย ไม่สามารถกันความชื้นได้สมบูรณ์
• ข้อ ง.: แคปซูลมักแตกตัวและปลดปล่อยตัวยาได้อย่างรวดเร็วในกระเพาะอาหาร ไม่ได้ช้ากว่ายาเม็ด
• ข้อ จ.: ต้นทุนเปลือกแคปซูลสำเร็จรูปมักทำให้ต้นทุนรวมสูงกว่าการตอกยาเม็ดแบบเปลือย</t>
        </is>
      </c>
      <c r="L343" s="186" t="n"/>
      <c r="M343" s="186" t="inlineStr">
        <is>
          <t>Product Group 6: Solid Dosage Forms</t>
        </is>
      </c>
      <c r="N343" s="186" t="inlineStr">
        <is>
          <t>6.1 Tablet Manufacturing</t>
        </is>
      </c>
      <c r="O343" s="185" t="inlineStr">
        <is>
          <t>Product</t>
        </is>
      </c>
      <c r="P343" s="186" t="inlineStr">
        <is>
          <t>2567</t>
        </is>
      </c>
      <c r="Q343" s="185" t="inlineStr">
        <is>
          <t>ข้อสอบจำลอง</t>
        </is>
      </c>
      <c r="R343" s="185" t="inlineStr">
        <is>
          <t>Mock RxCU83 ชุดที่ 2</t>
        </is>
      </c>
      <c r="S343" s="185" t="n"/>
    </row>
    <row r="344">
      <c r="A344" s="185" t="n">
        <v>342</v>
      </c>
      <c r="B344" s="186" t="n"/>
      <c r="C344" s="186" t="inlineStr">
        <is>
          <t>เหตุใดผู้ผลิตจึงระบุคำเตือนให้เก็บยาแคปซูล Ramipril ไว้ในบรรจุภัณฑ์ดั้งเดิม (Original blister package) และห้ามแบ่งแกะเม็ดยาออกมาใส่ในตลับยาเตือนความจำล่วงหน้าเป็นเวลานาน</t>
        </is>
      </c>
      <c r="D344" s="186" t="n"/>
      <c r="E344" s="186" t="inlineStr">
        <is>
          <t>เพื่อป้องกันการแตกหักของเม็ดยาจากแรงกระแทกภายนอก</t>
        </is>
      </c>
      <c r="F344" s="186" t="inlineStr">
        <is>
          <t>เพื่อป้องกันการดูดซับความชื้น ซึ่งจะทำให้เปลือกเจลาตินเหนียวหรือเปราะ และเร่งการสลายตัวของตัวยา Ramipril จากปฏิกิริยาไฮโดรไลซิส (Hydrolysis)</t>
        </is>
      </c>
      <c r="G344" s="186" t="inlineStr">
        <is>
          <t>เพื่อป้องกันการปนเปื้อนของเชื้อราและแบคทีเรียจากอากาศภายนอก</t>
        </is>
      </c>
      <c r="H344" s="186" t="inlineStr">
        <is>
          <t>เพื่อป้องกันการระเหยของตัวยาสำคัญออกสู่อากาศ</t>
        </is>
      </c>
      <c r="I344" s="186" t="inlineStr">
        <is>
          <t>เพื่อป้องกันการเปลี่ยนแปลงของสีและกลิ่นสังเคราะห์ในตำรับ</t>
        </is>
      </c>
      <c r="J344" s="185" t="n">
        <v>2</v>
      </c>
      <c r="K344" s="186" t="inlineStr">
        <is>
          <t>✅ คำตอบที่ถูกต้อง: ข้อ ข. เพื่อป้องกันการดูดซับความชื้น ซึ่งจะทำให้เปลือกเจลาตินเหนียวหรือเปราะ และเร่งการสลายตัวของตัวยา Ramipril จากปฏิกิริยาไฮโดรไลซิส (Hydrolysis)
🎯 ทำไมข้อนี้ถึงถูก:
ตัวยา Ramipril เป็น ester prodrug ที่มีความไวต่อความชื้นสูงมากและเกิดปฏิกิริยา hydrolysis และ cyclization ได้ง่ายเมื่อสัมผัสความชื้น ประกอบกับเปลือก hard gelatin capsule มีคุณสมบัติดูดซับความชื้นจากบรรยากาศ การเก็บในแผง Alu-Alu หรือ blister ดั้งเดิมช่วยป้องกันความชื้นและรักษาความคงตัวของตัวยาได้ดีที่สุด
🔍 ข้ออื่นผิดเพราะอะไร:
• ข้อ ก.: แคปซูลมีความยืดหยุ่น การแตกหักจากแรงกดไม่ใช่ปัญหาหลักเท่าความชื้น
• ข้อ ค.: แคปซูลแห้งมี water activity ต่ำ เชื้อจุลชีพไม่เจริญเติบโตได้ง่าย
• ข้อ ง.: Ramipril ไม่ใช่สารระเหยง่าย (non-volatile)
• ข้อ จ.: การป้องกันกลิ่นสังเคราะห์ไม่ใช่เหตุผลหลักทางเภสัชวิทยาและความคงตัวของยา</t>
        </is>
      </c>
      <c r="L344" s="186" t="n"/>
      <c r="M344" s="186" t="inlineStr">
        <is>
          <t>Product Group 6: Solid Dosage Forms</t>
        </is>
      </c>
      <c r="N344" s="186" t="inlineStr">
        <is>
          <t>6.1 Tablet Manufacturing</t>
        </is>
      </c>
      <c r="O344" s="185" t="inlineStr">
        <is>
          <t>Product</t>
        </is>
      </c>
      <c r="P344" s="186" t="inlineStr">
        <is>
          <t>2567</t>
        </is>
      </c>
      <c r="Q344" s="185" t="inlineStr">
        <is>
          <t>ข้อสอบจำลอง</t>
        </is>
      </c>
      <c r="R344" s="185" t="inlineStr">
        <is>
          <t>Mock RxCU83 ชุดที่ 2</t>
        </is>
      </c>
      <c r="S344" s="185" t="n"/>
    </row>
    <row r="345">
      <c r="A345" s="185" t="n">
        <v>343</v>
      </c>
      <c r="B345" s="186" t="n"/>
      <c r="C345" s="186" t="inlineStr">
        <is>
          <t>ในกระบวนการเคลือบยาเม็ดด้วยน้ำตาล (Sugar Coating Process) สารในข้อใดไม่นิยมใช้เป็นสารประกอบในขั้นตอนต่างๆ ของการเคลือบน้ำตาล</t>
        </is>
      </c>
      <c r="D345" s="186" t="n"/>
      <c r="E345" s="186" t="inlineStr">
        <is>
          <t>Carnauba wax / Beeswax (ขั้นตอนขัดเงา Polishing)</t>
        </is>
      </c>
      <c r="F345" s="186" t="inlineStr">
        <is>
          <t>Calcium carbonate / Talc (ขั้นตอนพอกหนา Subcoating)</t>
        </is>
      </c>
      <c r="G345" s="186" t="inlineStr">
        <is>
          <t>Acrylate polymer (เช่น Eudragit L100)</t>
        </is>
      </c>
      <c r="H345" s="186" t="inlineStr">
        <is>
          <t>Gelatin / Acacia (ขั้นตอน Subcoating เป็น binder)</t>
        </is>
      </c>
      <c r="I345" s="186" t="inlineStr">
        <is>
          <t>Cane sugar / Sucrose syrup (ขั้นตอน Smoothing และ Coloring)</t>
        </is>
      </c>
      <c r="J345" s="185" t="n">
        <v>3</v>
      </c>
      <c r="K345" s="186" t="inlineStr">
        <is>
          <t>✅ คำตอบที่ถูกต้อง: ข้อ ค. Acrylate polymer (เช่น Eudragit L100)
🎯 ทำไมข้อนี้ถึงถูก:
Acrylate polymers (เช่น Eudragit ชนิดต่างๆ) เป็นโพลิเมอร์สังเคราะห์ที่ใช้สำหรับกระบวนการเคลือบฟิล์ม (Film coating) โดยเฉพาะการเคลือบฟิล์มป้องกันกรดในกระเพาะอาหาร (Enteric coating) หรือ Controlled-release ไม่ใช่สารที่ใช้ในขั้นตอนการเคลือบน้ำตาลแบบดั้งเดิม (Sugar coating)
🔍 ข้ออื่นผิดเพราะอะไร:
• ข้อ ก.: Carnauba wax และ Beeswax ใช้ในขั้นตอนสุดท้ายคือการขัดเงาเม็ดยา (Polishing)
• ข้อ ข.: Calcium carbonate และ Talc ใช้เป็น insoluble powders ในขั้นตอน Subcoating เพื่อพอกให้เม็ดหนาและมนกลม
• ข้อ ง.: Gelatin และ Acacia ใช้เป็นสารยึดเกาะในน้ำเชื่อม subcoating
• ข้อ จ.: Sucrose syrup เป็นสารหลักในกระบวนการเคลือบน้ำตาลเกือบทุกขั้นตอน</t>
        </is>
      </c>
      <c r="L345" s="186" t="n"/>
      <c r="M345" s="186" t="inlineStr">
        <is>
          <t>Product Group 6: Solid Dosage Forms</t>
        </is>
      </c>
      <c r="N345" s="186" t="inlineStr">
        <is>
          <t>6.1 Tablet Manufacturing</t>
        </is>
      </c>
      <c r="O345" s="185" t="inlineStr">
        <is>
          <t>Product</t>
        </is>
      </c>
      <c r="P345" s="186" t="inlineStr">
        <is>
          <t>2567</t>
        </is>
      </c>
      <c r="Q345" s="185" t="inlineStr">
        <is>
          <t>ข้อสอบจำลอง</t>
        </is>
      </c>
      <c r="R345" s="185" t="inlineStr">
        <is>
          <t>Mock RxCU83 ชุดที่ 2</t>
        </is>
      </c>
      <c r="S345" s="185" t="n"/>
    </row>
    <row r="346">
      <c r="A346" s="185" t="n">
        <v>344</v>
      </c>
      <c r="B346" s="186" t="n"/>
      <c r="C346" s="186" t="inlineStr">
        <is>
          <t>[RECONSTRUCTED: ปรับแต่งและเติมเต็มบริบทโจทย์เพื่อความสมบูรณ์] ลำดับขั้นตอนที่ถูกต้องของกระบวนการเคลือบยาเม็ดด้วยน้ำตาล (Sugar Coating Process) ตามหลักการทางเภสัชกรรมอุตสาหกรรมคือข้อใด</t>
        </is>
      </c>
      <c r="D346" s="186" t="n"/>
      <c r="E346" s="186" t="inlineStr">
        <is>
          <t>Sealing -&gt; Subcoating -&gt; Smoothing (Grossing) -&gt; Coloring -&gt; Polishing</t>
        </is>
      </c>
      <c r="F346" s="186" t="inlineStr">
        <is>
          <t>Subcoating -&gt; Sealing -&gt; Coloring -&gt; Smoothing -&gt; Polishing</t>
        </is>
      </c>
      <c r="G346" s="186" t="inlineStr">
        <is>
          <t>Sealing -&gt; Smoothing -&gt; Subcoating -&gt; Polishing -&gt; Coloring</t>
        </is>
      </c>
      <c r="H346" s="186" t="inlineStr">
        <is>
          <t>Subcoating -&gt; Smoothing -&gt; Sealing -&gt; Coloring -&gt; Polishing</t>
        </is>
      </c>
      <c r="I346" s="186" t="inlineStr">
        <is>
          <t>Smoothing -&gt; Sealing -&gt; Subcoating -&gt; Coloring -&gt; Polishing</t>
        </is>
      </c>
      <c r="J346" s="185" t="n">
        <v>1</v>
      </c>
      <c r="K346" s="186" t="inlineStr">
        <is>
          <t>✅ คำตอบที่ถูกต้อง: ข้อ ก. Sealing -&gt; Subcoating -&gt; Smoothing (Grossing) -&gt; Coloring -&gt; Polishing
🎯 ทำไมข้อนี้ถึงถูก:
ลำดับขั้นตอนมาตรฐานของการเคลือบน้ำตาลประกอบด้วย 5 ขั้นตอนหลัก: 1) Sealing: เคลือบชั้นกันน้ำเพื่อป้องกันความชื้นจากน้ำเชื่อมซึมเข้าแกนเม็ดยา 2) Subcoating: เคลือบพอกสันขอบและเพิ่มขนาดเม็ดยาให้กลมมน 3) Smoothing (Grossing): เคลือบปรับผิวหน้าเม็ดยาให้เรียบเนียน 4) Coloring: เคลือบชั้นให้สีสวยงาม 5) Polishing: ขัดเงาผิวเม็ดยาด้วยขี้ผึ้ง
🔍 ข้ออื่นผิดเพราะอะไร:
• ข้อ ข.: จัดลำดับขั้นตอนไม่ถูกต้อง โดย Sealing ต้องทำเป็นขั้นตอนแรกสุดเพื่อป้องกันแกนเม็ดยาก่อนการพอกน้ำเชื่อม
• ข้อ ค.: จัดลำดับขั้นตอนไม่ถูกต้อง เนื่องจากการเคลือบสีต้องทำหลังจากปรับผิวหน้าเม็ดให้เรียบเนียนแล้วเท่านั้น
• ข้อ ง.: จัดลำดับขั้นตอนไม่ถูกต้อง เนื่องจากการปรับผิวเรียบเป็นขั้นตอนกลาง ไม่สามารถทำก่อนการซีลกันชื้นได้
• ข้อ จ.: จัดลำดับขั้นตอนไม่ถูกต้อง เนื่องจากการขัดเงา (Polishing) ต้องเป็นขั้นตอนสุดท้ายสุดเสมอ</t>
        </is>
      </c>
      <c r="L346" s="186" t="n"/>
      <c r="M346" s="186" t="inlineStr">
        <is>
          <t>Product Group 6: Solid Dosage Forms</t>
        </is>
      </c>
      <c r="N346" s="186" t="inlineStr">
        <is>
          <t>6.1 Tablet Manufacturing</t>
        </is>
      </c>
      <c r="O346" s="185" t="inlineStr">
        <is>
          <t>Product</t>
        </is>
      </c>
      <c r="P346" s="186" t="inlineStr">
        <is>
          <t>2567</t>
        </is>
      </c>
      <c r="Q346" s="185" t="inlineStr">
        <is>
          <t>ข้อสอบจำลอง</t>
        </is>
      </c>
      <c r="R346" s="185" t="inlineStr">
        <is>
          <t>Mock RxCU83 ชุดที่ 2</t>
        </is>
      </c>
      <c r="S346" s="185" t="n"/>
    </row>
    <row r="347">
      <c r="A347" s="185" t="n">
        <v>345</v>
      </c>
      <c r="B347" s="186" t="n"/>
      <c r="C347" s="186" t="inlineStr">
        <is>
          <t>ในการควบคุมคุณภาพระหว่างกระบวนการผลิต (In-Process Control: IPC) ของยาเม็ดคุมกำเนิดชนิดเคลือบน้ำตาล การตรวจสอบข้อใดมีความสำคัญสูงสุดในระหว่างขั้นตอนการพอกเม็ดยา (Subcoating) เพื่อให้ได้ขนาดและน้ำหนักเม็ดยาตามที่กำหนด</t>
        </is>
      </c>
      <c r="D347" s="186" t="n"/>
      <c r="E347" s="186" t="inlineStr">
        <is>
          <t>Uniformity of dosage units by content uniformity</t>
        </is>
      </c>
      <c r="F347" s="186" t="inlineStr">
        <is>
          <t>Weight gain (การเพิ่มขึ้นของน้ำหนักเม็ดยา)</t>
        </is>
      </c>
      <c r="G347" s="186" t="inlineStr">
        <is>
          <t>Dissolution testing at 45 minutes</t>
        </is>
      </c>
      <c r="H347" s="186" t="inlineStr">
        <is>
          <t>Microbial limit test</t>
        </is>
      </c>
      <c r="I347" s="186" t="inlineStr">
        <is>
          <t>Friability testing of finished tablets</t>
        </is>
      </c>
      <c r="J347" s="185" t="n">
        <v>2</v>
      </c>
      <c r="K347" s="186" t="inlineStr">
        <is>
          <t>✅ คำตอบที่ถูกต้อง: ข้อ ข. Weight gain (การเพิ่มขึ้นของน้ำหนักเม็ดยา)
🎯 ทำไมข้อนี้ถึงถูก:
ในกระบวนการเคลือบน้ำตาล น้ำหนักของเม็ดยาจะเพิ่มขึ้นอย่างมาก (ประมาณ 50-100% ของน้ำหนักแกนเม็ดเดิม) ดังนั้น การตรวจสอบ In-Process Control ที่ทำอย่างสม่ำเสมอในระหว่างการเคลือบคือการชั่งน้ำหนักเพื่อคำนวณร้อยละการเพิ่มขึ้นของน้ำหนัก (Percentage Weight Gain) และความหนาของเม็ดยา เพื่อควบคุมความหนาของชั้นเคลือบให้ได้ตามมาตรฐานก่อนเข้าสู่ขั้นตอนต่อไป
🔍 ข้ออื่นผิดเพราะอะไร:
• ข้อ ก.: Content uniformity เป็นการทดสอบในขั้นตอนสุดท้ายของผลิตภัณฑ์สำเร็จรูป ไม่ใช่การตรวจเช็กหน้างานขณะหมุนหม้อเคลือบ
• ข้อ ค.: Dissolution testing ทำในห้องปฏิบัติการควบคุมคุณภาพ (QC lab) ไม่ใช่ IPC หน้างาน
• ข้อ ง.: Microbial limit ใช้เวลานานในการเพาะเชื้อ ไม่สามารถใช้ควบคุมระหว่างผลิตได้
• ข้อ จ.: Friability ของเม็ดยาสำเร็จรูปทำหลังเคลือบเสร็จสิ้น</t>
        </is>
      </c>
      <c r="L347" s="186" t="n"/>
      <c r="M347" s="186" t="inlineStr">
        <is>
          <t>Product Group 6: Solid Dosage Forms</t>
        </is>
      </c>
      <c r="N347" s="186" t="inlineStr">
        <is>
          <t>6.2 Tablet Defects</t>
        </is>
      </c>
      <c r="O347" s="185" t="inlineStr">
        <is>
          <t>Product</t>
        </is>
      </c>
      <c r="P347" s="186" t="inlineStr">
        <is>
          <t>2567</t>
        </is>
      </c>
      <c r="Q347" s="185" t="inlineStr">
        <is>
          <t>ข้อสอบจำลอง</t>
        </is>
      </c>
      <c r="R347" s="185" t="inlineStr">
        <is>
          <t>Mock RxCU83 ชุดที่ 2</t>
        </is>
      </c>
      <c r="S347" s="185" t="n"/>
    </row>
    <row r="348">
      <c r="A348" s="185" t="n">
        <v>346</v>
      </c>
      <c r="B348" s="186" t="n"/>
      <c r="C348" s="186" t="inlineStr">
        <is>
          <t>ข้อใดกล่าวถูกต้องเกี่ยวกับคุณสมบัติและลักษณะเฉพาะของยาเม็ดเคลือบน้ำตาล (Sugar-Coated Tablets)</t>
        </is>
      </c>
      <c r="D348" s="186" t="n"/>
      <c r="E348" s="186" t="inlineStr">
        <is>
          <t>หากใช้มือที่เปียกชื้นสัมผัสเม็ดยา ชั้นเคลือบน้ำตาลจะไม่ได้รับผลกระทบใดๆ</t>
        </is>
      </c>
      <c r="F348" s="186" t="inlineStr">
        <is>
          <t>ปริมาณน้ำตาลในชั้นเคลือบมีปริมาณสูงมากจนเป็นข้อห้ามใช้เด็ดขาดในผู้ป่วยโรคเบาหวานทุกราย</t>
        </is>
      </c>
      <c r="G348" s="186" t="inlineStr">
        <is>
          <t>สามารถใช้น้ำตาล Sucrose เป็นสารเคลือบหลัก ช่วยกลบรสชาติขมและกลิ่นไม่พึงประสงค์ของตัวยาสำคัญได้ดีเยี่ยม</t>
        </is>
      </c>
      <c r="H348" s="186" t="inlineStr">
        <is>
          <t>น้ำตาลชนิดใดก็ได้ เช่น Lactose หรือ Maltose สามารถนำมาใช้ทดแทน Sucrose ได้อย่างสมบูรณ์โดยให้ความเงางามเท่ากัน</t>
        </is>
      </c>
      <c r="I348" s="186" t="inlineStr">
        <is>
          <t>เม็ดยาเคลือบน้ำตาลจัดเป็นยาควบคุมการปลดปล่อยตัวยาชนิด Extended-Release เสมอ</t>
        </is>
      </c>
      <c r="J348" s="185" t="n">
        <v>3</v>
      </c>
      <c r="K348" s="186" t="inlineStr">
        <is>
          <t>✅ คำตอบที่ถูกต้อง: ข้อ ค. สามารถใช้น้ำตาล Sucrose เป็นสารเคลือบหลัก ช่วยกลบรสชาติขมและกลิ่นไม่พึงประสงค์ของตัวยาสำคัญได้ดีเยี่ยม
🎯 ทำไมข้อนี้ถึงถูก:
คุณสมบัติเด่นที่สุดของการเคลือบน้ำตาลคือการใช้สารละลายซูโครสเข้มข้น (sucrose syrup) ซึ่งมีรสหวานช่วยกลบรสขมและกลิ่นฉุนของตัวยาสำคัญได้เป็นอย่างดี ให้ผิวสัมผัสที่เรียบเนียน กลืนง่าย และมีความสวยงามดึงดูดใจผู้บริโภค
🔍 ข้ออื่นผิดเพราะอะไร:
• ข้อ ก.: ผิวเคลือบน้ำตาลละลายน้ำได้ง่ายมาก หากมือเปียกน้ำสัมผัสจะเหนียวติดมือและชั้นสีละลายหลุดออกทันที
• ข้อ ข.: แม้จะมีน้ำตาลแต่ปริมาณน้ำตาลต่อ 1 เม็ดมีเพียงไม่กี่ร้อยมิลลิกรัม ไม่ได้เป็นข้อห้ามใช้เด็ดขาดในผู้ป่วยเบาหวาน
• ข้อ ง.: ซูโครสเป็นน้ำตาลชนิดเดียวที่ให้ผลการตกผลึกที่เรียบเนียน แข็งแรง และเงางามที่สุด น้ำตาลชนิดอื่นไม่สามารถทดแทนคุณสมบัตินี้ได้สมบูรณ์
• ข้อ จ.: เม็ดยาเคลือบน้ำตาลเมื่อลงสู่กระเพาะอาหาร ชั้นน้ำตาลจะละลายตัวอย่างรวดเร็ว จัดเป็นยาปลดปล่อยทันที (Immediate-Release) ไม่ใช่ Extended-Release</t>
        </is>
      </c>
      <c r="L348" s="186" t="n"/>
      <c r="M348" s="186" t="inlineStr">
        <is>
          <t>Product Group 6: Solid Dosage Forms</t>
        </is>
      </c>
      <c r="N348" s="186" t="inlineStr">
        <is>
          <t>6.1 Tablet Manufacturing</t>
        </is>
      </c>
      <c r="O348" s="185" t="inlineStr">
        <is>
          <t>Product</t>
        </is>
      </c>
      <c r="P348" s="186" t="inlineStr">
        <is>
          <t>2567</t>
        </is>
      </c>
      <c r="Q348" s="185" t="inlineStr">
        <is>
          <t>ข้อสอบจำลอง</t>
        </is>
      </c>
      <c r="R348" s="185" t="inlineStr">
        <is>
          <t>Mock RxCU83 ชุดที่ 2</t>
        </is>
      </c>
      <c r="S348" s="185" t="n"/>
    </row>
    <row r="349">
      <c r="A349" s="185" t="n">
        <v>347</v>
      </c>
      <c r="B349" s="186" t="n"/>
      <c r="C349" s="186" t="inlineStr">
        <is>
          <t>ถ้าท่านพบว่ายาเม็ด Paracetamol มีการแยกตัวออกเป็นแผ่นในแนวนอน (Lamination หรือ Capping) จะแก้ไขปัญหาดังกล่าวอย่างไรในกระบวนการตอกยา</t>
        </is>
      </c>
      <c r="D349" s="186" t="n"/>
      <c r="E349" s="186" t="inlineStr">
        <is>
          <t>เพิ่มความเร็วของสากตอกยา</t>
        </is>
      </c>
      <c r="F349" s="186" t="inlineStr">
        <is>
          <t>ลดปริมาณสารยึดเกาะ (Binder) ในตำรับ</t>
        </is>
      </c>
      <c r="G349" s="186" t="inlineStr">
        <is>
          <t>ลดความเร็วในการตอกลง (Reduce punch speed / Increase dwell time)</t>
        </is>
      </c>
      <c r="H349" s="186" t="inlineStr">
        <is>
          <t>ลดความดันในการตอกยาลงอย่างมาก</t>
        </is>
      </c>
      <c r="I349" s="186" t="inlineStr">
        <is>
          <t>เพิ่มสารหล่อลื่นชนิดไม่ชอบน้ำในปริมาณสูง</t>
        </is>
      </c>
      <c r="J349" s="185" t="n">
        <v>3</v>
      </c>
      <c r="K349" s="186" t="inlineStr">
        <is>
          <t>✅ คำตอบที่ถูกต้อง: ข้อ ค. ลดความเร็วในการตอกลง
🎯 ทำไมข้อนี้ถึงถูก:
ปัญหา Capping และ Lamination มักเกิดจากการกักเก็บอากาศ (Air entrapment) ภายในมวลยาขณะตอกยาด้วยความเร็วสูง การลดความเร็วในการตอก (Reduce turret/punch speed) จะช่วยเพิ่มระยะเวลาที่สากออกแรงกด (Dwell time) ทำให้อากาศมีเวลาถ่ายเทออกจากช่องดายได้ทัน
🔍 ข้ออื่นผิดเพราะอะไร:
• ข้อ ก. ผิด เพราะการเพิ่มความเร็วในการตอกจะยิ่งทำให้อากาศระบายไม่ทันและเม็ดแตกมากขึ้น
• ข้อ ข. ผิด เพราะการลด Binder จะทำให้แรงยึดเกาะของเม็ดยาลดลง เพิ่มการแตกของเม็ด
• ข้อ ง. ผิด เพราะความดันต่ำเกินไปทำให้เม็ดยาไม่เกาะกัน
• ข้อ จ. ผิด เพราะสารหล่อลื่นที่ไม่ชอบน้ำมากเกินไปจะขัดขวางการประสานตัวของแกรนูล</t>
        </is>
      </c>
      <c r="L349" s="186" t="inlineStr">
        <is>
          <t>Product</t>
        </is>
      </c>
      <c r="M349" s="186" t="inlineStr">
        <is>
          <t>Product Group 6: Solid Dosage Forms</t>
        </is>
      </c>
      <c r="N349" s="186" t="inlineStr">
        <is>
          <t>6.2 Tablet Defects</t>
        </is>
      </c>
      <c r="O349" s="185" t="inlineStr">
        <is>
          <t>Product</t>
        </is>
      </c>
      <c r="P349" s="186" t="inlineStr">
        <is>
          <t>รุ่น RxCU83</t>
        </is>
      </c>
      <c r="Q349" s="185" t="inlineStr">
        <is>
          <t>แบบฝึกหัด</t>
        </is>
      </c>
      <c r="R349" s="185" t="inlineStr">
        <is>
          <t>Quiz เตรียมสอบ CC1 RxCU83</t>
        </is>
      </c>
      <c r="S349" s="185" t="n"/>
    </row>
    <row r="350">
      <c r="A350" s="185" t="n">
        <v>348</v>
      </c>
      <c r="B350" s="186" t="n"/>
      <c r="C350" s="186" t="inlineStr">
        <is>
          <t>ในการผลิตยาเม็ด Gemfibrozil พบว่าเมื่อตอกแล้วยาเม็ดติดสากบนหรือสากล่าง (Sticking / Picking) แก้ไขได้โดยการเติมสารใดในสูตรตำรับ</t>
        </is>
      </c>
      <c r="D350" s="186" t="n"/>
      <c r="E350" s="186" t="inlineStr">
        <is>
          <t>Starch</t>
        </is>
      </c>
      <c r="F350" s="186" t="inlineStr">
        <is>
          <t>Lactose</t>
        </is>
      </c>
      <c r="G350" s="186" t="inlineStr">
        <is>
          <t>Talcum</t>
        </is>
      </c>
      <c r="H350" s="186" t="inlineStr">
        <is>
          <t>PVP</t>
        </is>
      </c>
      <c r="I350" s="186" t="inlineStr">
        <is>
          <t>Avicel</t>
        </is>
      </c>
      <c r="J350" s="185" t="n">
        <v>3</v>
      </c>
      <c r="K350" s="186" t="inlineStr">
        <is>
          <t>✅ คำตอบที่ถูกต้อง: ข้อ ค. Talcum
🎯 ทำไมข้อนี้ถึงถูก:
ปัญหา Sticking/Picking เกิดจากมวลยาเหนียวติดผิวหน้าของสากตอกยา แก้ไขโดยการเติมสารต้านการติดสาก (Anti-adherent) เช่น Talcum หรือ Colloidal silicon dioxide (Aerosil) หรือสารหล่อลื่น (Lubricant) เช่น Magnesium stearate
🔍 ข้ออื่นผิดเพราะอะไร:
• ข้อ ก. ผิด เพราะ Starch ทำหน้าที่หลักเป็น Disintegrant หรือ Binder
• ข้อ ข. ผิด เพราะ Lactose เป็น Diluent/Filler
• ข้อ ง. ผิด เพราะ PVP (Povidone) เป็น Binder ซึ่งอาจเพิ่มความเหนียวถ้าใช้มากเกินไป
• ข้อ จ. ผิด เพราะ Avicel (MCC) เป็น Binder/Disintegrant</t>
        </is>
      </c>
      <c r="L350" s="186" t="inlineStr">
        <is>
          <t>Product</t>
        </is>
      </c>
      <c r="M350" s="186" t="inlineStr">
        <is>
          <t>Product Group 6: Solid Dosage Forms</t>
        </is>
      </c>
      <c r="N350" s="186" t="inlineStr">
        <is>
          <t>6.2 Tablet Defects</t>
        </is>
      </c>
      <c r="O350" s="185" t="inlineStr">
        <is>
          <t>Product</t>
        </is>
      </c>
      <c r="P350" s="186" t="inlineStr">
        <is>
          <t>รุ่น RxCU83</t>
        </is>
      </c>
      <c r="Q350" s="185" t="inlineStr">
        <is>
          <t>แบบฝึกหัด</t>
        </is>
      </c>
      <c r="R350" s="185" t="inlineStr">
        <is>
          <t>Quiz เตรียมสอบ CC1 RxCU83</t>
        </is>
      </c>
      <c r="S350" s="185" t="n"/>
    </row>
    <row r="351">
      <c r="A351" s="185" t="n">
        <v>349</v>
      </c>
      <c r="B351" s="186" t="n"/>
      <c r="C351" s="186" t="inlineStr">
        <is>
          <t>Metformin immediate-release tablet ทั่วไป ไม่จำเป็นต้องทำการควบคุมคุณภาพผลิตภัณฑ์สำเร็จรูป (Finished Product Quality Control) ในหัวข้อใด</t>
        </is>
      </c>
      <c r="D351" s="186" t="n"/>
      <c r="E351" s="186" t="inlineStr">
        <is>
          <t>Weight variation</t>
        </is>
      </c>
      <c r="F351" s="186" t="inlineStr">
        <is>
          <t>Friability</t>
        </is>
      </c>
      <c r="G351" s="186" t="inlineStr">
        <is>
          <t>Disintegration test</t>
        </is>
      </c>
      <c r="H351" s="186" t="inlineStr">
        <is>
          <t>Dissolution test</t>
        </is>
      </c>
      <c r="I351" s="186" t="inlineStr">
        <is>
          <t>Viscosity test</t>
        </is>
      </c>
      <c r="J351" s="185" t="n">
        <v>5</v>
      </c>
      <c r="K351" s="186" t="inlineStr">
        <is>
          <t>✅ คำตอบที่ถูกต้อง: ข้อ จ. Viscosity test
🎯 ทำไมข้อนี้ถึงถูก:
การทดสอบความหนืด (Viscosity test) เป็นการควบคุมคุณภาพของของเหลวและกึ่งแข็ง (Liquid and Semi-solid dosage forms) ไม่นำมาใช้กับยาเม็ดชนิดแข็ง (Solid tablets)
🔍 ข้ออื่นผิดเพราะอะไร:
• ข้อ ก. ผิด เพราะ Weight variation จำเป็นในการตรวจความสม่ำเสมอของน้ำหนักเม็ดยา
• ข้อ ข. ผิด เพราะ Friability จำเป็นในการทดสอบความกร่อนของเม็ดยา (ต้องไม่เกิน 1%)
• ข้อ ค. ผิด เพราะ Disintegration test จำเป็นในการดูเวลาการแตกตัวของยาเม็ด
• ข้อ ง. ผิด เพราะ Dissolution test จำเป็นในการประเมินการละลายของตัวยาสำคัญ</t>
        </is>
      </c>
      <c r="L351" s="186" t="inlineStr">
        <is>
          <t>Product</t>
        </is>
      </c>
      <c r="M351" s="186" t="inlineStr">
        <is>
          <t>Product Group 6: Solid Dosage Forms</t>
        </is>
      </c>
      <c r="N351" s="186" t="inlineStr">
        <is>
          <t>6.1 Tablet Manufacturing</t>
        </is>
      </c>
      <c r="O351" s="185" t="inlineStr">
        <is>
          <t>Product</t>
        </is>
      </c>
      <c r="P351" s="186" t="inlineStr">
        <is>
          <t>รุ่น RxCU83</t>
        </is>
      </c>
      <c r="Q351" s="185" t="inlineStr">
        <is>
          <t>แบบฝึกหัด</t>
        </is>
      </c>
      <c r="R351" s="185" t="inlineStr">
        <is>
          <t>Quiz เตรียมสอบ CC1 RxCU83</t>
        </is>
      </c>
      <c r="S351" s="185" t="n"/>
    </row>
    <row r="352">
      <c r="A352" s="185" t="n">
        <v>350</v>
      </c>
      <c r="B352" s="186" t="n"/>
      <c r="C352" s="186" t="inlineStr">
        <is>
          <t>การผลิตยาเม็ดด้วยวิธีแกรนูลเปียก (Wet granulation) สารในข้อใดนิยมนำมาใช้เป็นสารยึดเกาะ (Binder) ในสูตรตำรับ</t>
        </is>
      </c>
      <c r="D352" s="186" t="n"/>
      <c r="E352" s="186" t="inlineStr">
        <is>
          <t>PVP (Polyvinylpyrrolidone / Povidone)</t>
        </is>
      </c>
      <c r="F352" s="186" t="inlineStr">
        <is>
          <t>Magnesium stearate</t>
        </is>
      </c>
      <c r="G352" s="186" t="inlineStr">
        <is>
          <t>Aerosil</t>
        </is>
      </c>
      <c r="H352" s="186" t="inlineStr">
        <is>
          <t>Sodium starch glycolate</t>
        </is>
      </c>
      <c r="I352" s="186" t="inlineStr">
        <is>
          <t>Talcum</t>
        </is>
      </c>
      <c r="J352" s="185" t="n">
        <v>1</v>
      </c>
      <c r="K352" s="186" t="inlineStr">
        <is>
          <t>✅ คำตอบที่ถูกต้อง: ข้อ ก. PVP (Polyvinylpyrrolidone / Povidone)
🎯 ทำไมข้อนี้ถึงถูก:
PVP (Povidone) เป็นสารยึดเกาะ (Binder) ที่นิยมใช้อย่างกว้างขวางในกระบวนการ Wet granulation โดยสามารถละลายได้ดีทั้งในน้ำและแอลกอฮอล์ ช่วยเพิ่มแรงยึดเหนี่ยวระหว่างอนุภาคผงยา
🔍 ข้ออื่นผิดเพราะอะไร:
• ข้อ ข. ผิด เพราะ Magnesium stearate เป็น Lubricant (สารหล่อลื่น)
• ข้อ ค. ผิด เพราะ Aerosil (Colloidal silicon dioxide) เป็น Glidant (สารช่วยการไหล)
• ข้อ ง. ผิด เพราะ Sodium starch glycolate เป็น Superdisintegrant (สารช่วยแตกตัว)
• ข้อ จ. ผิด เพราะ Talcum เป็น Glidant และ Anti-adherent</t>
        </is>
      </c>
      <c r="L352" s="186" t="inlineStr">
        <is>
          <t>Product</t>
        </is>
      </c>
      <c r="M352" s="186" t="inlineStr">
        <is>
          <t>Product Group 6: Solid Dosage Forms</t>
        </is>
      </c>
      <c r="N352" s="186" t="inlineStr">
        <is>
          <t>6.1 Tablet Manufacturing</t>
        </is>
      </c>
      <c r="O352" s="185" t="inlineStr">
        <is>
          <t>Product</t>
        </is>
      </c>
      <c r="P352" s="186" t="inlineStr">
        <is>
          <t>รุ่น RxCU83</t>
        </is>
      </c>
      <c r="Q352" s="185" t="inlineStr">
        <is>
          <t>แบบฝึกหัด</t>
        </is>
      </c>
      <c r="R352" s="185" t="inlineStr">
        <is>
          <t>Quiz เตรียมสอบ CC1 RxCU83</t>
        </is>
      </c>
      <c r="S352" s="185" t="n"/>
    </row>
    <row r="353">
      <c r="A353" s="185" t="n">
        <v>351</v>
      </c>
      <c r="B353" s="186" t="n"/>
      <c r="C353" s="186" t="inlineStr">
        <is>
          <t>ข้อใดไม่ใช่ปัญหาที่เกิดขึ้นเมื่อสารละลายเคลือบฟิล์ม (Film coating solution) มีความหนืดมากเกินไป (High viscosity)</t>
        </is>
      </c>
      <c r="D353" s="186" t="n"/>
      <c r="E353" s="186" t="inlineStr">
        <is>
          <t>Orange peel effect (ผิวเปลือกส้ม)</t>
        </is>
      </c>
      <c r="F353" s="186" t="inlineStr">
        <is>
          <t>Spray drying (ละอองแห้งก่อนถึงผิวเม็ด)</t>
        </is>
      </c>
      <c r="G353" s="186" t="inlineStr">
        <is>
          <t>Nozzle clogging (หัวฉีดอุดตัน)</t>
        </is>
      </c>
      <c r="H353" s="186" t="inlineStr">
        <is>
          <t>Bridging of intagliations (ฟิล์มถมรอยบาก/ตัวอักษร)</t>
        </is>
      </c>
      <c r="I353" s="186" t="inlineStr">
        <is>
          <t>Mottling (สีด่างของเม็ดยาจากการกระจายตัวของสี)</t>
        </is>
      </c>
      <c r="J353" s="185" t="n">
        <v>5</v>
      </c>
      <c r="K353" s="186" t="inlineStr">
        <is>
          <t>✅ คำตอบที่ถูกต้อง: ข้อ จ. Mottling (สีด่างของเม็ดยาจากการกระจายตัวของสี)
🎯 ทำไมข้อนี้ถึงถูก:
ปัญหา Mottling (การกระจายของสีไม่สม่ำเสมอจนเกิดสีด่าง) มักเกิดจากการผสมสีไม่สม่ำเสมอ หรือการเคลื่อนย้ายของสี (Color migration) ระหว่างการอบแห้ง มิได้เกิดจากความหนืดของสารเคลือบสูงเกินไป
🔍 ข้ออื่นผิดเพราะอะไร:
• ข้อ ก. ผิด เพราะความหนืดสูงทำให้อนุภาคละอองสเปรย์กระจายตัวยาก ไม่เรียบเนียน เกิดผิวเปลือกส้ม (Orange peel)
• ข้อ ข. ผิด เพราะความหนืดสูงและละอองใหญ่ทำให้สูญเสียน้ำและแห้งก่อนจับผิวเม็ดยาได้
• ข้อ ค. ผิด เพราะน้ำยาเคลือบข้นเหนียวจะอุดตันรูหัวพ่นสเปรย์ได้ง่าย
• ข้อ ง. ผิด เพราะความหนืดสูงและความตึงผิวสูงทำให้ฟิล์มดึงข้ามรอยบากร่องลึก (Bridging)</t>
        </is>
      </c>
      <c r="L353" s="186" t="inlineStr">
        <is>
          <t>Product</t>
        </is>
      </c>
      <c r="M353" s="186" t="inlineStr">
        <is>
          <t>Product Group 6: Solid Dosage Forms</t>
        </is>
      </c>
      <c r="N353" s="186" t="inlineStr">
        <is>
          <t>6.2 Tablet Defects</t>
        </is>
      </c>
      <c r="O353" s="185" t="inlineStr">
        <is>
          <t>Product</t>
        </is>
      </c>
      <c r="P353" s="186" t="inlineStr">
        <is>
          <t>รุ่น RxCU83</t>
        </is>
      </c>
      <c r="Q353" s="185" t="inlineStr">
        <is>
          <t>แบบฝึกหัด</t>
        </is>
      </c>
      <c r="R353" s="185" t="inlineStr">
        <is>
          <t>Quiz เตรียมสอบ CC1 RxCU83</t>
        </is>
      </c>
      <c r="S353" s="185" t="n"/>
    </row>
    <row r="354">
      <c r="A354" s="185" t="n">
        <v>352</v>
      </c>
      <c r="B354" s="186" t="n"/>
      <c r="C354" s="186" t="inlineStr">
        <is>
          <t>การทดสอบยาเม็ด Praziquantel พบว่าเม็ดยากร่อน แตกหักง่าย (High friability &gt; 1%) มีสาเหตุสำคัญมาจากอะไร</t>
        </is>
      </c>
      <c r="D354" s="186" t="n"/>
      <c r="E354" s="186" t="inlineStr">
        <is>
          <t>เติมสารหล่อลื่นน้อยเกินไป</t>
        </is>
      </c>
      <c r="F354" s="186" t="inlineStr">
        <is>
          <t>ความดันในการตอกยาสูงเกินไป</t>
        </is>
      </c>
      <c r="G354" s="186" t="inlineStr">
        <is>
          <t>ปริมาณสารยึดเกาะ (Binder) ไม่เพียงพอ หรือแรงตอกยาต่ำเกินไป</t>
        </is>
      </c>
      <c r="H354" s="186" t="inlineStr">
        <is>
          <t>ความชื้นในแกรนูลสูงเกินไป</t>
        </is>
      </c>
      <c r="I354" s="186" t="inlineStr">
        <is>
          <t>ขนาดของแกรนูลใหญ่เกินไป</t>
        </is>
      </c>
      <c r="J354" s="185" t="n">
        <v>3</v>
      </c>
      <c r="K354" s="186" t="inlineStr">
        <is>
          <t>✅ คำตอบที่ถูกต้อง: ข้อ ค. ปริมาณสารยึดเกาะ (Binder) ไม่เพียงพอ หรือแรงตอกยาต่ำเกินไป
🎯 ทำไมข้อนี้ถึงถูก:
ความกร่อนและการแตกหักง่ายของเม็ดยา เกิดจากแรงยึดเหนี่ยวระหว่างอนุภาคไม่เพียงพอ ซึ่งมีสาเหตุหลักมาจากการใส่ Binder ในปริมาณน้อยเกินไป หรือการใช้แรงกดตอกยา (Compression force) ต่ำเกินไป
🔍 ข้ออื่นผิดเพราะอะไร:
• ข้อ ก. ผิด เพราะการใส่สารหล่อลื่นน้อยเกินไปจะทำให้เม็ดยาติดสากหรือผนังดาย ไม่ได้ทำให้กร่อนง่าย
• ข้อ ข. ผิด เพราะแรงตอกสูงจะทำให้เม็ดยาแข็งขึ้น ความกร่อนลดลง (แต่อาจแตกช้า)
• ข้อ ง. ผิด เพราะความชื้นสูงมักทำให้เม็ดยาเหนียวติดสาก (Sticking)
• ข้อ จ. ผิด เพราะขนาดแกรนูลไม่ใช่สาเหตุหลักของการกร่อนสูงเมื่อเทียบกับปริมาณ Binder</t>
        </is>
      </c>
      <c r="L354" s="186" t="inlineStr">
        <is>
          <t>Product</t>
        </is>
      </c>
      <c r="M354" s="186" t="inlineStr">
        <is>
          <t>Product Group 6: Solid Dosage Forms</t>
        </is>
      </c>
      <c r="N354" s="186" t="inlineStr">
        <is>
          <t>6.2 Tablet Defects</t>
        </is>
      </c>
      <c r="O354" s="185" t="inlineStr">
        <is>
          <t>Product</t>
        </is>
      </c>
      <c r="P354" s="186" t="inlineStr">
        <is>
          <t>รุ่น RxCU83</t>
        </is>
      </c>
      <c r="Q354" s="185" t="inlineStr">
        <is>
          <t>แบบฝึกหัด</t>
        </is>
      </c>
      <c r="R354" s="185" t="inlineStr">
        <is>
          <t>Quiz เตรียมสอบ CC1 RxCU83</t>
        </is>
      </c>
      <c r="S354" s="185" t="n"/>
    </row>
    <row r="355">
      <c r="A355" s="185" t="n">
        <v>353</v>
      </c>
      <c r="B355" s="186" t="n"/>
      <c r="C355" s="186" t="inlineStr">
        <is>
          <t>หากเภสัชกรต้องการเตรียมตำรับยาเม็ด Enalapril โดยวิธีตอกตรง (Direct compression) ข้อใดเป็นข้อดีสำคัญของวิธีการดังกล่าว</t>
        </is>
      </c>
      <c r="D355" s="186" t="n"/>
      <c r="E355" s="186" t="inlineStr">
        <is>
          <t>เหมาะสำหรับตัวยาที่มีปริมาณสูงและมีความสามารถในการไหลต่ำ</t>
        </is>
      </c>
      <c r="F355" s="186" t="inlineStr">
        <is>
          <t>ประหยัดเวลาและค่าใช้จ่าย ไม่ต้องใช้ความร้อนและความชื้น จึงเหมาะกับยาที่ไม่ทนความร้อนและความชื้น</t>
        </is>
      </c>
      <c r="G355" s="186" t="inlineStr">
        <is>
          <t>ไม่ต้องใช้สารช่วยตอกโดยตรงที่มีราคาแพง</t>
        </is>
      </c>
      <c r="H355" s="186" t="inlineStr">
        <is>
          <t>สีย้อมในเม็ดยาจะกระจายตัวได้ดีกว่าวิธีแกรนูลเปียกเสมอ</t>
        </is>
      </c>
      <c r="I355" s="186" t="inlineStr">
        <is>
          <t>ป้องกันปัญหาการแยกชั้น (Segregation) ได้ดีกว่าวิธีแกรนูลเปียก</t>
        </is>
      </c>
      <c r="J355" s="185" t="n">
        <v>2</v>
      </c>
      <c r="K355" s="186" t="inlineStr">
        <is>
          <t>✅ คำตอบที่ถูกต้อง: ข้อ ข. ประหยัดเวลาและค่าใช้จ่าย ไม่ต้องใช้ความร้อนและความชื้น จึงเหมาะกับยาที่ไม่ทนความร้อนและความชื้น
🎯 ทำไมข้อนี้ถึงถูก:
Direct compression มีข้อดีเด่นชัดคือลดขั้นตอนการผลิต (ไม่ต้องทำแกรนูลและไม่อบแห้ง) ทำให้ประหยัดพลังงาน เวลา และลดการสลายตัวของยาที่ไม่คงตัวต่อความร้อนและความชื้น
🔍 ข้ออื่นผิดเพราะอะไร:
• ข้อ ก. ผิด เพราะยาที่มีปริมาณสูงและไหลไม่ดีไม่เหมาะกับการตอกตรง
• ข้อ ค. ผิด เพราะวิธีตอกตรงต้องใช้ Directly compressible excipients ซึ่งมักมีราคาแพงกว่าสารช่วยทั่วไป
• ข้อ ง. ผิด เพราะการกระจายสีในวิธีตอกตรงมักเกิดปัญหาสีด่างได้ง่ายกว่าวิธีเปียก
• ข้อ จ. ผิด เพราะวิธีตอกตรงมีโอกาสเกิดปัญหาผงยาแยกชั้น (Segregation) ได้ง่ายกว่าแกรนูล</t>
        </is>
      </c>
      <c r="L355" s="186" t="inlineStr">
        <is>
          <t>Product</t>
        </is>
      </c>
      <c r="M355" s="186" t="inlineStr">
        <is>
          <t>Product Group 6: Solid Dosage Forms</t>
        </is>
      </c>
      <c r="N355" s="186" t="inlineStr">
        <is>
          <t>6.1 Tablet Manufacturing</t>
        </is>
      </c>
      <c r="O355" s="185" t="inlineStr">
        <is>
          <t>Product</t>
        </is>
      </c>
      <c r="P355" s="186" t="inlineStr">
        <is>
          <t>รุ่น RxCU83</t>
        </is>
      </c>
      <c r="Q355" s="185" t="inlineStr">
        <is>
          <t>แบบฝึกหัด</t>
        </is>
      </c>
      <c r="R355" s="185" t="inlineStr">
        <is>
          <t>Quiz เตรียมสอบ CC1 RxCU83</t>
        </is>
      </c>
      <c r="S355" s="185" t="n"/>
    </row>
    <row r="356">
      <c r="A356" s="185" t="n">
        <v>354</v>
      </c>
      <c r="B356" s="186" t="n"/>
      <c r="C356" s="186" t="inlineStr">
        <is>
          <t>ยาเม็ด Metformin เกิดปัญหาฟิล์มเคลือบแตก (Film cracking) เกิดจากสาเหตุใด</t>
        </is>
      </c>
      <c r="D356" s="186" t="n"/>
      <c r="E356" s="186" t="inlineStr">
        <is>
          <t>สารเคลือบฟิล์มมีความยืดหยุ่นสูงเกินไป</t>
        </is>
      </c>
      <c r="F356" s="186" t="inlineStr">
        <is>
          <t>เกิดความเค้นภายในฟิล์ม (Internal stress) สูงกว่าความทนแรงดึง (Tensile strength) ของฟิล์ม</t>
        </is>
      </c>
      <c r="G356" s="186" t="inlineStr">
        <is>
          <t>อุณหภูมิในการพ่นเคลือบต่ำเกินไป</t>
        </is>
      </c>
      <c r="H356" s="186" t="inlineStr">
        <is>
          <t>ปริมาณสารพลาสติไซเซอร์ (Plasticizer) ในสูตรเคลือบมากเกินไป</t>
        </is>
      </c>
      <c r="I356" s="186" t="inlineStr">
        <is>
          <t>ความเร็วของจานเคลือบช้าเกินไป</t>
        </is>
      </c>
      <c r="J356" s="185" t="n">
        <v>2</v>
      </c>
      <c r="K356" s="186" t="inlineStr">
        <is>
          <t>✅ คำตอบที่ถูกต้อง: ข้อ ข. เกิดความเค้นภายในฟิล์มสูงกว่าความทนแรงดึงของฟิล์ม
🎯 ทำไมข้อนี้ถึงถูก:
Cracking ของฟิล์มเคลือบเกิดจาก Internal stress ภายในแผ่นฟิล์มมีค่าสูงเกินกว่า Tensile strength ของโพลีเมอร์ฟิล์ม ซึ่งมักเกิดจากการใส่สาร Plasticizer น้อยเกินไป หรือเม็ดยาแกนขยายตัวจากความร้อนและความชื้น
🔍 ข้ออื่นผิดเพราะอะไร:
• ข้อ ก. ผิด เพราะฟิล์มที่มีความยืดหยุ่นสูงจะไม่แตก
• ข้อ ค. ผิด เพราะอุณหภูมิต่ำมักทำให้เกิดปัญหา overwetting หรือ sticking
• ข้อ ง. ผิด เพราะ Plasticizer ช่วยเพิ่มความยืดหยุ่นและป้องกันการแตกหักของฟิล์ม
• ข้อ จ. ผิด เพราะความเร็วจานเคลือบช้าไม่ก่อให้เกิดการแตกร้าวของเนื้อฟิล์มโดยตรง</t>
        </is>
      </c>
      <c r="L356" s="186" t="inlineStr">
        <is>
          <t>Product</t>
        </is>
      </c>
      <c r="M356" s="186" t="inlineStr">
        <is>
          <t>Product Group 6: Solid Dosage Forms</t>
        </is>
      </c>
      <c r="N356" s="186" t="inlineStr">
        <is>
          <t>6.2 Tablet Defects</t>
        </is>
      </c>
      <c r="O356" s="185" t="inlineStr">
        <is>
          <t>Product</t>
        </is>
      </c>
      <c r="P356" s="186" t="inlineStr">
        <is>
          <t>รุ่น RxCU83</t>
        </is>
      </c>
      <c r="Q356" s="185" t="inlineStr">
        <is>
          <t>แบบฝึกหัด</t>
        </is>
      </c>
      <c r="R356" s="185" t="inlineStr">
        <is>
          <t>Quiz เตรียมสอบ CC1 RxCU83</t>
        </is>
      </c>
      <c r="S356" s="185" t="n"/>
    </row>
    <row r="357">
      <c r="A357" s="185" t="n">
        <v>355</v>
      </c>
      <c r="B357" s="186" t="n"/>
      <c r="C357" s="186" t="inlineStr">
        <is>
          <t>พิจารณาสูตรตำรับยาเม็ด Atorvastatin 20 mg: Calcium phosphate dihydrate 100 mg, HPC 4 mg, Nymcel 4 mg, Cab-O-Sil 2 mg, Talcum 4.5 mg สาร Calcium phosphate dihydrate ทำหน้าที่อะไรในสูตรตำรับนี้</t>
        </is>
      </c>
      <c r="D357" s="186" t="n"/>
      <c r="E357" s="186" t="inlineStr">
        <is>
          <t>Binder (สารยึดเกาะ)</t>
        </is>
      </c>
      <c r="F357" s="186" t="inlineStr">
        <is>
          <t>Disintegrant (สารช่วยแตกตัว)</t>
        </is>
      </c>
      <c r="G357" s="186" t="inlineStr">
        <is>
          <t>Diluent / Filler (สารเพิ่มปริมาณ)</t>
        </is>
      </c>
      <c r="H357" s="186" t="inlineStr">
        <is>
          <t>Lubricant (สารหล่อลื่น)</t>
        </is>
      </c>
      <c r="I357" s="186" t="inlineStr">
        <is>
          <t>Glidant (สารช่วยการไหล)</t>
        </is>
      </c>
      <c r="J357" s="185" t="n">
        <v>3</v>
      </c>
      <c r="K357" s="186" t="inlineStr">
        <is>
          <t>✅ คำตอบที่ถูกต้อง: ข้อ ค. Diluent / Filler (สารเพิ่มปริมาณ)
🎯 ทำไมข้อนี้ถึงถูก:
Calcium phosphate dihydrate (Dibasic calcium phosphate dihydrate: Emcompress / Di-Tab) เป็นสารอนินทรีย์ที่นิยมใช้เป็น Diluent / Filler (สารเพิ่มปริมาณ) ในสูตรตำรับยาเม็ดเนื่องจากมีคุณสมบัติการไหลที่ดีและไม่ชอบน้ำ
🔍 ข้ออื่นผิดเพราะอะไร:
• ข้อ ก. ผิด เพราะ HPC (Hydroxypropyl cellulose) ทำหน้าที่เป็น Binder
• ข้อ ข. ผิด เพราะ Nymcel (Sodium CMC) ทำหน้าที่เป็น Disintegrant
• ข้อ ง. ผิด เพราะ Talcum ทำหน้าที่เป็น Lubricant/Anti-adherent
• ข้อ จ. ผิด เพราะ Cab-O-Sil ทำหน้าที่เป็น Glidant</t>
        </is>
      </c>
      <c r="L357" s="186" t="inlineStr">
        <is>
          <t>Product</t>
        </is>
      </c>
      <c r="M357" s="186" t="inlineStr">
        <is>
          <t>Product Group 6: Solid Dosage Forms</t>
        </is>
      </c>
      <c r="N357" s="186" t="inlineStr">
        <is>
          <t>6.1 Tablet Manufacturing</t>
        </is>
      </c>
      <c r="O357" s="185" t="inlineStr">
        <is>
          <t>Product</t>
        </is>
      </c>
      <c r="P357" s="186" t="inlineStr">
        <is>
          <t>รุ่น RxCU83</t>
        </is>
      </c>
      <c r="Q357" s="185" t="inlineStr">
        <is>
          <t>แบบฝึกหัด</t>
        </is>
      </c>
      <c r="R357" s="185" t="inlineStr">
        <is>
          <t>Quiz เตรียมสอบ CC1 RxCU83</t>
        </is>
      </c>
      <c r="S357" s="185" t="n"/>
    </row>
    <row r="358">
      <c r="A358" s="185" t="n">
        <v>356</v>
      </c>
      <c r="B358" s="186" t="n"/>
      <c r="C358" s="186" t="inlineStr">
        <is>
          <t>เหตุผลสำคัญในการพัฒนาตำรับยา Omeprazole ในรูปแบบ Delayed-release (Enteric coated) capsules คือข้อใด</t>
        </is>
      </c>
      <c r="D358" s="186" t="n"/>
      <c r="E358" s="186" t="inlineStr">
        <is>
          <t>ป้องกันการระคายเคืองกระเพาะอาหาร</t>
        </is>
      </c>
      <c r="F358" s="186" t="inlineStr">
        <is>
          <t>ป้องกันตัวยาถูกทำลายด้วยกรดในกระเพาะอาหาร (Acid-labile drug)</t>
        </is>
      </c>
      <c r="G358" s="186" t="inlineStr">
        <is>
          <t>ต้องการให้ยาออกฤทธิ์เฉพาะที่บริเวณลำไส้ใหญ่</t>
        </is>
      </c>
      <c r="H358" s="186" t="inlineStr">
        <is>
          <t>เพิ่มระยะเวลาการออกฤทธิ์ของยาให้ยาวนานขึ้นเป็น 24 ชั่วโมง</t>
        </is>
      </c>
      <c r="I358" s="186" t="inlineStr">
        <is>
          <t>ลดอาการคลื่นไส้อาเจียนจากการรับประทานยา</t>
        </is>
      </c>
      <c r="J358" s="185" t="n">
        <v>2</v>
      </c>
      <c r="K358" s="186" t="inlineStr">
        <is>
          <t>✅ คำตอบที่ถูกต้อง: ข้อ ข. ป้องกันตัวยาถูกทำลายด้วยกรดในกระเพาะอาหาร
🎯 ทำไมข้อนี้ถึงถูก:
Omeprazole และยากลุ่ม PPIs ทุกตัวมีความไม่คงตัวอย่างยิ่งในสภาวะกรด (Acid-labile) จะถูกย่อยสลายอย่างรวดเร็วในกระเพาะอาหาร จึงต้องเคลือบแบบ Enteric coating (Delayed-release) เพื่อป้องกันไม่ให้ยาละลายในกรด และไปแตกตัวดูดซึมในลำไส้เล็กส่วนต้นที่มี pH เป็นกลางหรือด่างอ่อน
🔍 ข้ออื่นผิดเพราะอะไร:
• ข้อ ก. ผิด เพราะ Omeprazole ไม่ได้ระคายเคืองกระเพาะอาหาร แต่ตัวมันเองถูกกรดทำลาย
• ข้อ ค. ผิด เพราะยาถูกดูดซึมที่ลำไส้เล็กส่วนต้นเพื่อเข้าสู่กระแสเลือดไปออกฤทธิ์ที่ Parietal cell ไม่ได้ต้องการรักษาเฉพาะที่ลำไส้ใหญ่
• ข้อ ง. ผิด เพราะ Enteric coating เป็นการชะลอการปลดปล่อยยาเริ่มต้น (Delayed release) ไม่ใช่ Extended/Sustained release
• ข้อ จ. ผิด เพราะไม่ใช่เหตุผลหลักทางเภสัชกรรม</t>
        </is>
      </c>
      <c r="L358" s="186" t="inlineStr">
        <is>
          <t>Product</t>
        </is>
      </c>
      <c r="M358" s="186" t="inlineStr">
        <is>
          <t>Product Group 6: Solid Dosage Forms</t>
        </is>
      </c>
      <c r="N358" s="186" t="inlineStr">
        <is>
          <t>6.1 Tablet Manufacturing</t>
        </is>
      </c>
      <c r="O358" s="185" t="inlineStr">
        <is>
          <t>Product</t>
        </is>
      </c>
      <c r="P358" s="186" t="inlineStr">
        <is>
          <t>รุ่น RxCU83</t>
        </is>
      </c>
      <c r="Q358" s="185" t="inlineStr">
        <is>
          <t>แบบฝึกหัด</t>
        </is>
      </c>
      <c r="R358" s="185" t="inlineStr">
        <is>
          <t>Quiz เตรียมสอบ CC1 RxCU83</t>
        </is>
      </c>
      <c r="S358" s="185" t="n"/>
    </row>
    <row r="359">
      <c r="A359" s="185" t="n">
        <v>357</v>
      </c>
      <c r="B359" s="186" t="n"/>
      <c r="C359" s="186" t="inlineStr">
        <is>
          <t>ข้อใดไม่จำเป็นในการควบคุมคุณภาพการผลิตซอฟต์เจลาตินแคปซูล (Soft gelatin capsules)</t>
        </is>
      </c>
      <c r="D359" s="186" t="n"/>
      <c r="E359" s="186" t="inlineStr">
        <is>
          <t>Weight variation</t>
        </is>
      </c>
      <c r="F359" s="186" t="inlineStr">
        <is>
          <t>Disintegration test</t>
        </is>
      </c>
      <c r="G359" s="186" t="inlineStr">
        <is>
          <t>Friability test</t>
        </is>
      </c>
      <c r="H359" s="186" t="inlineStr">
        <is>
          <t>Assay of active ingredient</t>
        </is>
      </c>
      <c r="I359" s="186" t="inlineStr">
        <is>
          <t>Microbial limit test</t>
        </is>
      </c>
      <c r="J359" s="185" t="n">
        <v>3</v>
      </c>
      <c r="K359" s="186" t="inlineStr">
        <is>
          <t>✅ คำตอบที่ถูกต้อง: ข้อ ค. Friability test
🎯 ทำไมข้อนี้ถึงถูก:
การทดสอบความกร่อน (Friability test) ทำเฉพาะกับยาเม็ดตอกที่ไม่ได้เคลือบ (Uncoated tablets) เพื่อดูการแตกหักจากการขัดสี ไม่นำมาทดสอบกับแคปซูลนิ่ม (Soft gelatin capsules) ซึ่งมีความยืดหยุ่นสูง
🔍 ข้ออื่นผิดเพราะอะไร:
• ข้อ ก. ผิด เพราะ Weight variation จำเป็นในการคุมความสม่ำเสมอของน้ำหนักแคปซูล
• ข้อ ข. ผิด เพราะ Disintegration test จำเป็นในการดูเวลาการละลายแตกตัวของเปลือกเจลาติน
• ข้อ ง. ผิด เพราะ Assay จำเป็นในการตรวจหาปริมาณตัวยาสำคัญ
• ข้อ จ. ผิด เพราะ Microbial limit test จำเป็นในการตรวจสอบการปนเปื้อนจุลชีพในเปลือกเจลาติน</t>
        </is>
      </c>
      <c r="L359" s="186" t="inlineStr">
        <is>
          <t>Product</t>
        </is>
      </c>
      <c r="M359" s="186" t="inlineStr">
        <is>
          <t>Product Group 6: Solid Dosage Forms</t>
        </is>
      </c>
      <c r="N359" s="186" t="inlineStr">
        <is>
          <t>6.1 Tablet Manufacturing</t>
        </is>
      </c>
      <c r="O359" s="185" t="inlineStr">
        <is>
          <t>Product</t>
        </is>
      </c>
      <c r="P359" s="186" t="inlineStr">
        <is>
          <t>รุ่น RxCU83</t>
        </is>
      </c>
      <c r="Q359" s="185" t="inlineStr">
        <is>
          <t>แบบฝึกหัด</t>
        </is>
      </c>
      <c r="R359" s="185" t="inlineStr">
        <is>
          <t>Quiz เตรียมสอบ CC1 RxCU83</t>
        </is>
      </c>
      <c r="S359" s="185" t="n"/>
    </row>
    <row r="360">
      <c r="A360" s="185" t="n">
        <v>358</v>
      </c>
      <c r="B360" s="186" t="n"/>
      <c r="C360" s="186" t="inlineStr">
        <is>
          <t>ข้อใดเป็นวิธีแก้ปัญหา Capping (ฝาเม็ดยาแยกหลุด) ในกระบวนการผลิตยาเม็ด</t>
        </is>
      </c>
      <c r="D360" s="186" t="n"/>
      <c r="E360" s="186" t="inlineStr">
        <is>
          <t>เพิ่มความเร็วของเครื่องตอกยา</t>
        </is>
      </c>
      <c r="F360" s="186" t="inlineStr">
        <is>
          <t>ลดปริมาณสารยึดเกาะ (Binder) ลง</t>
        </is>
      </c>
      <c r="G360" s="186" t="inlineStr">
        <is>
          <t>เพิ่มปริมาณสารยึดเกาะ (Binder) หรือเปลี่ยนชนิดของสากให้มีรัศมีความโค้งน้อยลง (Flat-faced punch)</t>
        </is>
      </c>
      <c r="H360" s="186" t="inlineStr">
        <is>
          <t>อบแกรนูลให้มีความชื้นเป็น 0%</t>
        </is>
      </c>
      <c r="I360" s="186" t="inlineStr">
        <is>
          <t>เพิ่มแรงตอกยาให้สูงที่สุดเท่าที่จะทำได้</t>
        </is>
      </c>
      <c r="J360" s="185" t="n">
        <v>3</v>
      </c>
      <c r="K360" s="186" t="inlineStr">
        <is>
          <t>✅ คำตอบที่ถูกต้อง: ข้อ ค. เพิ่มปริมาณสารยึดเกาะ หรือเปลี่ยนชนิดของสากให้มีรัศมีความโค้งน้อยลง
🎯 ทำไมข้อนี้ถึงถูก:
การแก้ไขปัญหา Capping ทำได้โดยการเพิ่มความเหนียวยึดเกาะ (เพิ่ม Binder), ลดความเร็วรอบตอกยา, ลดปริมาณผงละเอียด (Fines), เพิ่มความชื้นที่เหมาะสม (หากแกรนูลแห้งเกินไป), หรือเปลี่ยนหน้าสากที่มีความโค้งเว้ามากลดลงเป็นสากหน้าแบน
🔍 ข้ออื่นผิดเพราะอะไร:
• ข้อ ก. ผิด เพราะเพิ่มความเร็วจะยิ่งทำให้อากาศระบายไม่ทัน
• ข้อ ข. ผิด เพราะลด Binder จะยิ่งทำให้เม็ดร่วนและแตกง่ายขึ้น
• ข้อ ง. ผิด เพราะแกรนูลที่แห้งสนิทขาดความชื้นที่เหมาะสม (Optimum moisture) จะเกิด Capping ได้ง่ายมาก
• ข้อ จ. ผิด เพราะแรงตอกที่สูงเกินไปทำให้เกิดความเครียดสะสมในเม็ดยาและทำให้เม็ดแตกหลุดง่ายขึ้น</t>
        </is>
      </c>
      <c r="L360" s="186" t="inlineStr">
        <is>
          <t>Product</t>
        </is>
      </c>
      <c r="M360" s="186" t="inlineStr">
        <is>
          <t>Product Group 6: Solid Dosage Forms</t>
        </is>
      </c>
      <c r="N360" s="186" t="inlineStr">
        <is>
          <t>6.2 Tablet Defects</t>
        </is>
      </c>
      <c r="O360" s="185" t="inlineStr">
        <is>
          <t>Product</t>
        </is>
      </c>
      <c r="P360" s="186" t="inlineStr">
        <is>
          <t>รุ่น RxCU83</t>
        </is>
      </c>
      <c r="Q360" s="185" t="inlineStr">
        <is>
          <t>แบบฝึกหัด</t>
        </is>
      </c>
      <c r="R360" s="185" t="inlineStr">
        <is>
          <t>Quiz เตรียมสอบ CC1 RxCU83</t>
        </is>
      </c>
      <c r="S360" s="185" t="n"/>
    </row>
    <row r="361">
      <c r="A361" s="185" t="n">
        <v>359</v>
      </c>
      <c r="B361" s="186" t="n"/>
      <c r="C361" s="186" t="inlineStr">
        <is>
          <t>ข้อใดไม่ใช่ส่วนประกอบหลักของเปลือกแคปซูลนิ่ม (Soft gelatin capsule shell)</t>
        </is>
      </c>
      <c r="D361" s="186" t="n"/>
      <c r="E361" s="186" t="inlineStr">
        <is>
          <t>Gelatin</t>
        </is>
      </c>
      <c r="F361" s="186" t="inlineStr">
        <is>
          <t>Plasticizer (เช่น Glycerin, Sorbitol)</t>
        </is>
      </c>
      <c r="G361" s="186" t="inlineStr">
        <is>
          <t>Water</t>
        </is>
      </c>
      <c r="H361" s="186" t="inlineStr">
        <is>
          <t>Crosscarmellose sodium</t>
        </is>
      </c>
      <c r="I361" s="186" t="inlineStr">
        <is>
          <t>Preservative / Colorant</t>
        </is>
      </c>
      <c r="J361" s="185" t="n">
        <v>4</v>
      </c>
      <c r="K361" s="186" t="inlineStr">
        <is>
          <t>✅ คำตอบที่ถูกต้อง: ข้อ ง. Crosscarmellose sodium
🎯 ทำไมข้อนี้ถึงถูก:
เป็น Superdisintegrant ที่ใช้ผสมภายในยาเม็ดหรือยาผงในแคปซูลแข็ง ไม่ใช่ส่วนประกอบในสูตรโครงสร้างของเปลือกแคปซูลนิ่ม (เปลือกแคปซูลนิ่มประกอบด้วย เจลาติน, พลาสติไซเซอร์ เช่น กลีเซอรีน, น้ำ และสารแต่งสี/กันเสีย)
🔍 ข้ออื่นผิดเพราะอะไร:
• ข้อ ก. ผิด เพราะ Gelatin เป็นโพลีเมอร์หลักในการสร้างเปลือกแคปซูล
• ข้อ ข. ผิด เพราะ Plasticizer ช่วยให้เปลือกเจลาตินมีความยืดหยุ่นนุ่มนวล
• ข้อ ค. ผิด เพราะ Water เป็นตัวทำละลายในการเตรียมและคงความยืดหยุ่นของฟิล์มเจลาติน
• ข้อ จ. ผิด เพราะ Colorant/Preservative ใช้แต่งสีและป้องกันเชื้อราในเปลือกแคปซูล</t>
        </is>
      </c>
      <c r="L361" s="186" t="inlineStr">
        <is>
          <t>Product</t>
        </is>
      </c>
      <c r="M361" s="186" t="inlineStr">
        <is>
          <t>Product Group 6: Solid Dosage Forms</t>
        </is>
      </c>
      <c r="N361" s="186" t="inlineStr">
        <is>
          <t>6.1 Tablet Manufacturing</t>
        </is>
      </c>
      <c r="O361" s="185" t="inlineStr">
        <is>
          <t>Product</t>
        </is>
      </c>
      <c r="P361" s="186" t="inlineStr">
        <is>
          <t>รุ่น RxCU83</t>
        </is>
      </c>
      <c r="Q361" s="185" t="inlineStr">
        <is>
          <t>แบบฝึกหัด</t>
        </is>
      </c>
      <c r="R361" s="185" t="inlineStr">
        <is>
          <t>Quiz เตรียมสอบ CC1 RxCU83</t>
        </is>
      </c>
      <c r="S361" s="185" t="n"/>
    </row>
    <row r="362">
      <c r="A362" s="185" t="n">
        <v>360</v>
      </c>
      <c r="B362" s="186" t="n"/>
      <c r="C362" s="186" t="inlineStr">
        <is>
          <t>สารเคลือบในข้อใดไม่ได้ช่วยให้เม็ดยามีคุณสมบัติทนต่อกรดในกระเพาะอาหาร (Enteric-coated polymers)</t>
        </is>
      </c>
      <c r="D362" s="186" t="n"/>
      <c r="E362" s="186" t="inlineStr">
        <is>
          <t>Cellulose acetate phthalate (CAP)</t>
        </is>
      </c>
      <c r="F362" s="186" t="inlineStr">
        <is>
          <t>Hydroxypropyl methylcellulose phthalate (HPMCP)</t>
        </is>
      </c>
      <c r="G362" s="186" t="inlineStr">
        <is>
          <t>Methacrylic acid copolymer (Eudragit L)</t>
        </is>
      </c>
      <c r="H362" s="186" t="inlineStr">
        <is>
          <t>Polyvinyl acetate phthalate (PVAP)</t>
        </is>
      </c>
      <c r="I362" s="186" t="inlineStr">
        <is>
          <t>Hydroxypropyl methylcellulose (HPMC / Hypromellose)</t>
        </is>
      </c>
      <c r="J362" s="185" t="n">
        <v>5</v>
      </c>
      <c r="K362" s="186" t="inlineStr">
        <is>
          <t>✅ คำตอบที่ถูกต้อง: ข้อ จ. Hydroxypropyl methylcellulose (HPMC / Hypromellose)
🎯 ทำไมข้อนี้ถึงถูก:
HPMC (Hypromellose) เป็นสารโพลีเมอร์ที่ละลายน้ำได้ดีในทุกค่า pH จึงใช้เคลือบฟิล์มธรรมดาเพื่อความสวยงามและป้องกันความชื้น (Film coating) ไม่ได้มีคุณสมบัติเป็น Enteric coating (สารที่มีหมู่ phthalate หรือกรดโคโพลีเมอร์ เช่น CAP, HPMCP, Eudragit L, PVAP จะไม่ละลายในกรดแต่จะละลายที่ pH &gt; 5.5-6.0 ในลำไส้)
🔍 ข้ออื่นผิดเพราะอะไร:
• ข้อ ก. ผิด เพราะ CAP เป็นสารเคลือบทนกรดมาตรฐาน
• ข้อ ข. ผิด เพราะ HPMCP เป็นสารเคลือบทนกรด
• ข้อ ค. ผิด เพราะ Eudragit L เป็นโพลีเมอร์ทนกรด ละลายที่ pH 6.0 ขึ้นไป
• ข้อ ง. ผิด เพราะ PVAP เป็นสารเคลือบทนกรด</t>
        </is>
      </c>
      <c r="L362" s="186" t="inlineStr">
        <is>
          <t>Product</t>
        </is>
      </c>
      <c r="M362" s="186" t="inlineStr">
        <is>
          <t>Product Group 6: Solid Dosage Forms</t>
        </is>
      </c>
      <c r="N362" s="186" t="inlineStr">
        <is>
          <t>6.1 Tablet Manufacturing</t>
        </is>
      </c>
      <c r="O362" s="185" t="inlineStr">
        <is>
          <t>Product</t>
        </is>
      </c>
      <c r="P362" s="186" t="inlineStr">
        <is>
          <t>รุ่น RxCU83</t>
        </is>
      </c>
      <c r="Q362" s="185" t="inlineStr">
        <is>
          <t>แบบฝึกหัด</t>
        </is>
      </c>
      <c r="R362" s="185" t="inlineStr">
        <is>
          <t>Quiz เตรียมสอบ CC1 RxCU83</t>
        </is>
      </c>
      <c r="S362" s="185" t="n"/>
    </row>
    <row r="363">
      <c r="A363" s="185" t="n">
        <v>361</v>
      </c>
      <c r="B363" s="186" t="inlineStr">
        <is>
          <t>ในการควบคุมคุณภาพและการพัฒนาสูตรตำรับผลิตภัณฑ์ยาเตรียมรูปแบบเปลือกแคปซูลแข็ง (Hard Gelatin Capsules) ตามมาตรฐานเภสัชตำรับสากล (USP/BP)</t>
        </is>
      </c>
      <c r="C363" s="186" t="inlineStr">
        <is>
          <t>การทดสอบคุณภาพในข้อใดต่อไปนี้ ไม่จัดเป็น การทดสอบมาตรฐานที่กำหนดสำหรับผลิตภัณฑ์ยาเตรียมรูปแบบ Hard Gelatin Capsules ทั่วไป (แต่เป็นการทดสอบเฉพาะสำหรับยาเม็ด Uncoated Tablets)</t>
        </is>
      </c>
      <c r="D363" s="186" t="n"/>
      <c r="E363" s="186" t="inlineStr">
        <is>
          <t>Friability Test (การทดสอบความกร่อนของเม็ดยา)</t>
        </is>
      </c>
      <c r="F363" s="186" t="inlineStr">
        <is>
          <t>Disintegration Test (การทดสอบการแตกตัว)</t>
        </is>
      </c>
      <c r="G363" s="186" t="inlineStr">
        <is>
          <t>Dissolution Test (การทดสอบการละลายของตัวยาสำคัญ)</t>
        </is>
      </c>
      <c r="H363" s="186" t="inlineStr">
        <is>
          <t>Weight Variation Test (การทดสอบความแปรปรวนของน้ำหนัก)</t>
        </is>
      </c>
      <c r="I363" s="186" t="inlineStr">
        <is>
          <t>Assay of Active Ingredient (การตรวจหาปริมาณตัวยาสำคัญ)</t>
        </is>
      </c>
      <c r="J363" s="185" t="n">
        <v>1</v>
      </c>
      <c r="K363" s="186" t="inlineStr">
        <is>
          <t>✅ คำตอบที่ถูกต้อง: ข้อ ก. Friability Test (การทดสอบความกร่อนของเม็ดยา)
🎯 ทำไมข้อนี้ถึงถูก:
Friability Test (การทดสอบความกร่อนโดยใช้เครื่อง Roche Friabilator) เป็นการทดสอบความแข็งแรงของยาเม็ดเปลือย (Uncoated Tablets) เพื่อประเมินความต้านทานต่อการเสียดสีและการแตกหักระหว่างการขนส่ง เภสัชตำรับไม่ได้กำหนดให้ทดสอบ Friability ในผลิตภัณฑ์แคปซูลแข็ง (Hard Gelatin Capsules) เนื่องจากเปลือกแคปซูลมีความยืดหยุ่นและมีโครงสร้างปิดผนึกที่ต่างจากยาเม็ดตอก
🔍 ข้ออื่นผิดเพราะอะไร:
• ข้อ ข.: Disintegration test เป็นการทดสอบมาตรฐานสำหรับแคปซูล เพื่อตรวจว่าเปลือกแคปซูลแตกตัวและเปิดออกภายในระยะเวลาที่กำหนด
• ข้อ ค.: Dissolution test เป็นการทดสอบการละลายของตัวยาสำคัญจากแคปซูลเพื่อปล่อยตัวยาเข้าสู่สารละลาย
• ข้อ ง.: Weight variation หรือ Uniformity of Dosage Units เป็นข้อกำหนดบังคับสำหรับแคปซูลทุกตำรับ
• ข้อ จ.: Assay เป็นการหาปริมาณตัวยาสำคัญในแคปซูล เป็นข้อกำหนดมาตรฐานบังคับ</t>
        </is>
      </c>
      <c r="L363" s="186" t="inlineStr">
        <is>
          <t>Intermediate</t>
        </is>
      </c>
      <c r="M363" s="186" t="inlineStr">
        <is>
          <t>Product Group 6: Solid Dosage Forms</t>
        </is>
      </c>
      <c r="N363" s="186" t="inlineStr">
        <is>
          <t>6.4 Hard &amp; Soft Gelatin Capsules</t>
        </is>
      </c>
      <c r="O363" s="185" t="inlineStr">
        <is>
          <t>Product</t>
        </is>
      </c>
      <c r="P363" s="186" t="inlineStr">
        <is>
          <t>[RECONSTRUCTED: ปรับแต่งและเติมเต็มบริบทโจทย์/ตัวเลือกเพื่อความสมบูรณ์] ข้อสอบจริง PLE-CC1 ปี 2567 ข้อ 53</t>
        </is>
      </c>
      <c r="Q363" s="185" t="inlineStr">
        <is>
          <t>ข้อสอบจริง</t>
        </is>
      </c>
      <c r="R363" s="185" t="inlineStr">
        <is>
          <t>2567</t>
        </is>
      </c>
      <c r="S363" s="185" t="inlineStr">
        <is>
          <t>CASE_2567_CAPSULE_01</t>
        </is>
      </c>
    </row>
    <row r="364">
      <c r="A364" s="185" t="n">
        <v>362</v>
      </c>
      <c r="B364" s="186" t="inlineStr">
        <is>
          <t>ในการควบคุมคุณภาพและการพัฒนาสูตรตำรับผลิตภัณฑ์ยาเตรียมรูปแบบเปลือกแคปซูลแข็ง (Hard Gelatin Capsules) ตามมาตรฐานเภสัชตำรับสากล (USP/BP)</t>
        </is>
      </c>
      <c r="C364" s="186" t="inlineStr">
        <is>
          <t>ในสูตรการผลิตเปลือกแคปซูลแข็ง (Hard Gelatin Capsule Shells) สารช่วยทางเภสัชกรรมชนิดใดทำหน้าที่เป็น สารทึบแสง (Opacifying Agent) เพื่อป้องกันไม่ให้แสงส่องผ่านเข้าไปทำลายตัวยาสำคัญที่มีความไวต่อแสง (Light-sensitive drugs)</t>
        </is>
      </c>
      <c r="D364" s="186" t="n"/>
      <c r="E364" s="186" t="inlineStr">
        <is>
          <t>Titanium Dioxide (TiO2)</t>
        </is>
      </c>
      <c r="F364" s="186" t="inlineStr">
        <is>
          <t>Colloidal Silicon Dioxide (Aerosil)</t>
        </is>
      </c>
      <c r="G364" s="186" t="inlineStr">
        <is>
          <t>Magnesium Stearate</t>
        </is>
      </c>
      <c r="H364" s="186" t="inlineStr">
        <is>
          <t>Sodium Lauryl Sulfate (SLS)</t>
        </is>
      </c>
      <c r="I364" s="186" t="inlineStr">
        <is>
          <t>Microcrystalline Cellulose (MCC)</t>
        </is>
      </c>
      <c r="J364" s="185" t="n">
        <v>1</v>
      </c>
      <c r="K364" s="186" t="inlineStr">
        <is>
          <t>✅ คำตอบที่ถูกต้อง: ข้อ ก. Titanium Dioxide (TiO2)
🎯 ทำไมข้อนี้ถึงถูก:
Titanium Dioxide (TiO2) เป็นผงสีขาวที่มีดัชนีหักเหแสงสูงมาก นิยมใช้เป็น Opacifying agent ในอุตสาหกรรมผลิตเปลือกแคปซูล เพื่อทำให้เปลือกแคปซูลมีลักษณะทึบแสง (Opaque capsules) ช่วยสะท้อนและป้องกันแสงแดด/รังสียูวี ไม่ให้ทะลุผ่านเข้าไปทำปฏิกิริยา Photodegradation กับตัวยาสำคัญที่ไวต่อแสง
🔍 ข้ออื่นผิดเพราะอะไร:
• ข้อ ข.: Colloidal Silicon Dioxide ทำหน้าที่เป็น Glidant เพิ่มการไหลของผงยา
• ข้อ ค.: Magnesium Stearate ทำหน้าที่เป็น Lubricant ลดแรงเสียดทาน
• ข้อ ง.: Sodium Lauryl Sulfate ทำหน้าที่เป็น Surfactant หรือ Wetting agent ในสูตรเปลือกแคปซูลเพื่อช่วยให้น้ำยาเจลาตินเปียกเคลือบแม่พิมพ์ได้สม่ำเสมอ
• ข้อ จ.: Microcrystalline Cellulose เป็น Diluent/Binder ในการบรรจุผงยา ไม่ใช่ส่วนประกอบของเปลือกแคปซูล</t>
        </is>
      </c>
      <c r="L364" s="186" t="inlineStr">
        <is>
          <t>Intermediate</t>
        </is>
      </c>
      <c r="M364" s="186" t="inlineStr">
        <is>
          <t>Product Group 6: Solid Dosage Forms</t>
        </is>
      </c>
      <c r="N364" s="186" t="inlineStr">
        <is>
          <t>6.4 Hard &amp; Soft Gelatin Capsules</t>
        </is>
      </c>
      <c r="O364" s="185" t="inlineStr">
        <is>
          <t>Product</t>
        </is>
      </c>
      <c r="P364" s="186" t="inlineStr">
        <is>
          <t>[RECONSTRUCTED: ปรับแต่งและเติมเต็มบริบทโจทย์/ตัวเลือกเพื่อความสมบูรณ์] ข้อสอบจริง PLE-CC1 ปี 2567 ข้อ 54</t>
        </is>
      </c>
      <c r="Q364" s="185" t="inlineStr">
        <is>
          <t>ข้อสอบจริง</t>
        </is>
      </c>
      <c r="R364" s="185" t="inlineStr">
        <is>
          <t>2567</t>
        </is>
      </c>
      <c r="S364" s="185" t="inlineStr">
        <is>
          <t>CASE_2567_CAPSULE_01</t>
        </is>
      </c>
    </row>
    <row r="365">
      <c r="A365" s="185" t="n">
        <v>363</v>
      </c>
      <c r="B365" s="186" t="inlineStr">
        <is>
          <t>ผู้ป่วยชายไทยอายุ 55 ปี น้ำหนัก 60 กก. ส่วนสูง 170 ซม. มีโรคประจำตัวคือความดันโลหิตสูง เบาหวาน และ COPD มาขอคำปรึกษาเลิกบุหรี่ในร้านยา ผู้ป่วยสูบบุหรี่วันละ 2 ซอง (40 มวนต่อวัน) ต่อเนื่องมานาน 20 ปี และเมื่อตื่นนอนตอนเช้าต้องรีบจุดบุหรี่สูบมวนแรกทันทีภายในเวลาไม่เกิน 5 นาที</t>
        </is>
      </c>
      <c r="C365" s="186" t="inlineStr">
        <is>
          <t>ในสูตรตำรับหมากฝรั่งนิโคติน (Medicated Chewing Gum) สารช่วยทางเภสัชกรรมชนิดใดทำหน้าที่เป็น สารเพิ่มความยืดหยุ่นและปรับเนื้อสัมผัส (Plasticizer / Softener) เพื่อให้เนื้อหมากฝรั่งมีความนุ่มและเคี้ยวได้ง่าย</t>
        </is>
      </c>
      <c r="D365" s="186" t="n"/>
      <c r="E365" s="186" t="inlineStr">
        <is>
          <t>Glycerin</t>
        </is>
      </c>
      <c r="F365" s="186" t="inlineStr">
        <is>
          <t>Polacrilex (Cation-exchange resin)</t>
        </is>
      </c>
      <c r="G365" s="186" t="inlineStr">
        <is>
          <t>Sodium Carbonate</t>
        </is>
      </c>
      <c r="H365" s="186" t="inlineStr">
        <is>
          <t>Aspartame</t>
        </is>
      </c>
      <c r="I365" s="186" t="inlineStr">
        <is>
          <t>Titanium Dioxide</t>
        </is>
      </c>
      <c r="J365" s="185" t="n">
        <v>1</v>
      </c>
      <c r="K365" s="186" t="inlineStr">
        <is>
          <t>✅ คำตอบที่ถูกต้อง: ข้อ ก. Glycerin
🎯 ทำไมข้อนี้ถึงถูก:
ในสูตร Gum Base ของหมากฝรั่งยา Glycerin (หรือ Sorbitol liquid) ทำหน้าที่เป็น Plasticizer และ Softener ช่วยลดแรงดึงดูดระหว่างสายพอลิเมอร์ของกัมเบส เพิ่มความยืดหยุ่น ป้องกันไม่ให้เนื้อหมากฝรั่งแข็งกระด้างหรือเปราะแตกขณะเคี้ยว
🔍 ข้ออื่นผิดเพราะอะไร:
• ข้อ ข.: Polacrilex เป็น Cation-Exchange Resin ที่สร้างพันธะไอออนิกกับ Nicotine ช่วยควบคุมอัตราการปลดปล่อยตัวยาสำคัญอย่างช้าๆ ขณะเคี้ยว
• ข้อ ค.: Sodium Carbonate ทำหน้าที่เป็น Buffering agent ปรับค่า pH ในช่องปากให้เป็นด่างอ่อนๆ (pH ~ 8.5) เพื่อเพิ่มการดูดซึมของนิโคติน
• ข้อ ง.: Aspartame ทำหน้าที่เป็น Artificial Sweetener แต่งรสหวาน
• ข้อ จ.: Titanium Dioxide ทำหน้าที่เป็น Opacifying agent และสารให้สีขาว</t>
        </is>
      </c>
      <c r="L365" s="186" t="inlineStr">
        <is>
          <t>Intermediate</t>
        </is>
      </c>
      <c r="M365" s="186" t="inlineStr">
        <is>
          <t>Product Group 6: Solid Dosage Forms</t>
        </is>
      </c>
      <c r="N365" s="186" t="inlineStr">
        <is>
          <t>6.1 Tablet Manufacturing</t>
        </is>
      </c>
      <c r="O365" s="185" t="inlineStr">
        <is>
          <t>Product</t>
        </is>
      </c>
      <c r="P365" s="186" t="inlineStr">
        <is>
          <t>[RECONSTRUCTED: ปรับแต่งและเติมเต็มบริบทโจทย์/ตัวเลือกเพื่อความสมบูรณ์] ข้อสอบจริง PLE-CC1 ปี 2567 ข้อ 63</t>
        </is>
      </c>
      <c r="Q365" s="185" t="inlineStr">
        <is>
          <t>ข้อสอบจริง</t>
        </is>
      </c>
      <c r="R365" s="185" t="inlineStr">
        <is>
          <t>2567</t>
        </is>
      </c>
      <c r="S365" s="185" t="n"/>
    </row>
    <row r="366">
      <c r="A366" s="185" t="n">
        <v>364</v>
      </c>
      <c r="B366" s="186" t="n"/>
      <c r="C366" s="186" t="inlineStr">
        <is>
          <t>ยาเม็ดรูปแบบ Uncoated Tablet ชนิดหนึ่ง มีปริมาณตัวยาสำคัญ 10 mg ต่อเม็ด และมีน้ำหนักเม็ดยาเฉลี่ย 200 mg ต่อเม็ด ตามเกณฑ์มาตรฐานเภสัชตำรับ USP/BP ในการประเมินความสม่ำเสมอของหน่วยยา (Uniformity of Dosage Units) การทดสอบในข้อใด ไม่สามารถ นำมาใช้เป็นเกณฑ์ตัดสินการผ่านการทดสอบได้ (เนื่องจากต้องทดสอบด้วยวิธี Content Uniformity เท่านั้น)</t>
        </is>
      </c>
      <c r="D366" s="186" t="n"/>
      <c r="E366" s="186" t="inlineStr">
        <is>
          <t>Weight Variation Test (การทดสอบความแปรปรวนของน้ำหนัก)</t>
        </is>
      </c>
      <c r="F366" s="186" t="inlineStr">
        <is>
          <t>Content Uniformity Test (การทดสอบความสม่ำเสมอของปริมาณตัวยาสำคัญ)</t>
        </is>
      </c>
      <c r="G366" s="186" t="inlineStr">
        <is>
          <t>Assay of Active Ingredient (การหาปริมาณตัวยาสำคัญ)</t>
        </is>
      </c>
      <c r="H366" s="186" t="inlineStr">
        <is>
          <t>Dissolution Test (การทดสอบการละลาย)</t>
        </is>
      </c>
      <c r="I366" s="186" t="inlineStr">
        <is>
          <t>Disintegration Test (การทดสอบการแตกตัว)</t>
        </is>
      </c>
      <c r="J366" s="185" t="n">
        <v>1</v>
      </c>
      <c r="K366" s="186" t="inlineStr">
        <is>
          <t>✅ คำตอบที่ถูกต้อง: ข้อ ก. Weight Variation Test (การทดสอบความแปรปรวนของน้ำหนัก)
🎯 ทำไมข้อนี้ถึงถูก:
ตามเกณฑ์ USP &lt;905&gt; Uniformity of Dosage Units:
1. อนุญาตให้ใช้วิธี Weight Variation (WV) ได้ก็ต่อเมื่อ ยาเม็ดมีปริมาณตัวยาสำคัญ &gt;= 25 mg และคิดเป็นสัดส่วนของตัวยาสำคัญ &gt;= 25% ของน้ำหนักเม็ดยารวม
2. ในกรณีนี้ ยาเม็ดมีตัวยาสำคัญ 10 mg (&lt; 25 mg) และคิดเป็นสัดส่วน (10 / 200) x 100 = 5% (&lt; 25%) ดังนั้นจึง ตกเกณฑ์ข้อยกเว้น และ ต้อง ทดสอบด้วยวิธี Content Uniformity (CU) เท่านั้น ไม่สามารถ ใช้วิธี Weight Variation ทดสอบแทนได้
🔍 ข้ออื่นผิดเพราะอะไร:
• ข้อ ข.: Content Uniformity เป็นการทดสอบภาคบังคับสำหรับยาที่มีตัวยาต่ำ (&lt; 25 mg หรือ &lt; 25%)
• ข้อ ค.: Assay เป็นการทดสอบหาปริมาณตัวยารวมตามข้อกำหนดมาตรฐาน
• ข้อ ง.: Dissolution เป็นข้อกำหนดทางเภสัชตำรับสำหรับยาเม็ดแตกตัวเร็วทั่วไป
• ข้อ จ.: Disintegration เป็นการทดสอบการแตกตัวของเม็ดยา</t>
        </is>
      </c>
      <c r="L366" s="186" t="inlineStr">
        <is>
          <t>Intermediate</t>
        </is>
      </c>
      <c r="M366" s="186" t="inlineStr">
        <is>
          <t>Product Group 6: Solid Dosage Forms</t>
        </is>
      </c>
      <c r="N366" s="186" t="inlineStr">
        <is>
          <t>6.1 Tablet Manufacturing</t>
        </is>
      </c>
      <c r="O366" s="185" t="inlineStr">
        <is>
          <t>Product</t>
        </is>
      </c>
      <c r="P366" s="186" t="inlineStr">
        <is>
          <t>[RECONSTRUCTED: ปรับแต่งและเติมเต็มบริบทโจทย์/ตัวเลือกเพื่อความสมบูรณ์] ข้อสอบจริง PLE-CC1 ปี 2567 ข้อ 64</t>
        </is>
      </c>
      <c r="Q366" s="185" t="inlineStr">
        <is>
          <t>ข้อสอบจริง</t>
        </is>
      </c>
      <c r="R366" s="185" t="inlineStr">
        <is>
          <t>2567</t>
        </is>
      </c>
      <c r="S366" s="185" t="n"/>
    </row>
    <row r="367">
      <c r="A367" s="185" t="n">
        <v>365</v>
      </c>
      <c r="B367" s="186" t="n"/>
      <c r="C367" s="186" t="inlineStr">
        <is>
          <t>หากต้องการเคลือบฟิล์มยาเม็ด (Film coating) เพื่อให้ยาแตกตัวและปลดปล่อยตัวยาทันทีในกระเพาะอาหารและลำไส้เล็ก (Immediate-release dosage form) ควรเลือกใช้พอลิเมอร์ในข้อใด</t>
        </is>
      </c>
      <c r="D367" s="186" t="n"/>
      <c r="E367" s="186" t="inlineStr">
        <is>
          <t>Polyvinyl alcohol (PVA)</t>
        </is>
      </c>
      <c r="F367" s="186" t="inlineStr">
        <is>
          <t>Cellulose acetate phthalate (CAP)</t>
        </is>
      </c>
      <c r="G367" s="186" t="inlineStr">
        <is>
          <t>Shellac</t>
        </is>
      </c>
      <c r="H367" s="186" t="inlineStr">
        <is>
          <t>Ethyl cellulose</t>
        </is>
      </c>
      <c r="I367" s="186" t="inlineStr">
        <is>
          <t>Hydroxypropyl methylcellulose phthalate (HPMCP)</t>
        </is>
      </c>
      <c r="J367" s="185" t="n">
        <v>1</v>
      </c>
      <c r="K367" s="186" t="inlineStr">
        <is>
          <t>✅ คำตอบที่ถูกต้อง: ข้อ ก. Polyvinyl alcohol (PVA)
🎯 ทำไมข้อนี้ถึงถูก:
Polyvinyl alcohol (PVA) เช่นในสูตรสำเร็จรูป Opadry II เป็นพอลิเมอร์เคลือบฟิล์มชนิดละลายน้ำได้ดีอย่างรวดเร็วโดยไม่ขึ้นกับค่า pH (water-soluble, pH-independent polymer) เมื่อรับประทานยาเม็ดเข้าไป ฟิล์มจะละลายน้ำทันทีในกระเพาะอาหาร จึงเหมาะอย่างยิ่งสำหรับยาเม็ดรูปแบบปลดปล่อยทันที (Immediate release)
🔍 ข้ออื่นผิดเพราะอะไร:
• ข้อ ข. Cellulose acetate phthalate (CAP): เป็น Enteric coating polymer ที่ไม่ละลายในกรดของกระเพาะอาหาร แต่จะไปละลายที่ลำไส้เล็ก (pH &gt; 6.0) จึงไม่ใช่ยาปลดปล่อยทันทีในกระเพาะ
• ข้อ ค. Shellac: เป็นสารเคลือบ enteric coating จากธรรมชาติ ละลายที่ pH สูงในลำไส้เล็ก ไม่ละลายในกระเพาะอาหาร
• ข้อ ง. Ethyl cellulose: เป็นพอลิเมอร์ที่ไม่ละลายน้ำ (water-insoluble polymer) ใช้เป็นสารควบคุมการปลดปล่อยยาในรูปแบบออกฤทธิ์เนิ่น (Extended/Sustained release)
• ข้อ จ. Hydroxypropyl methylcellulose phthalate (HPMCP): เป็น Enteric coating polymer เช่นเดียวกับ CAP ไม่ละลายในกรดกระเพาะอาหาร</t>
        </is>
      </c>
      <c r="L367" s="186" t="inlineStr">
        <is>
          <t>Product</t>
        </is>
      </c>
      <c r="M367" s="186" t="inlineStr">
        <is>
          <t>Product Group 6: Solid Dosage Forms</t>
        </is>
      </c>
      <c r="N367" s="186" t="inlineStr">
        <is>
          <t>6.3 Tablet Coating</t>
        </is>
      </c>
      <c r="O367" s="185" t="inlineStr">
        <is>
          <t>Product</t>
        </is>
      </c>
      <c r="P367" s="186" t="inlineStr">
        <is>
          <t>PLE_CC1_2567_Key ข้อ 91</t>
        </is>
      </c>
      <c r="Q367" s="185" t="inlineStr">
        <is>
          <t>ข้อสอบจริง</t>
        </is>
      </c>
      <c r="R367" s="185" t="inlineStr">
        <is>
          <t>2567</t>
        </is>
      </c>
      <c r="S367" s="185" t="n"/>
    </row>
    <row r="368">
      <c r="A368" s="185" t="n">
        <v>366</v>
      </c>
      <c r="B368" s="186" t="n"/>
      <c r="C368" s="186" t="inlineStr">
        <is>
          <t>การทดสอบควบคุมคุณภาพยาเม็ด (Tablet quality control) ในข้อใดต่อไปนี้ ไม่ได้มีการกำหนดเกณฑ์ตัดสินผ่านที่ตายตัวเป็นตัวเลข (no official pass/fail numerical acceptance criteria) ในเภสัชตำรับ USP</t>
        </is>
      </c>
      <c r="D368" s="186" t="n"/>
      <c r="E368" s="186" t="inlineStr">
        <is>
          <t>Hardness test (Tablet breaking force)</t>
        </is>
      </c>
      <c r="F368" s="186" t="inlineStr">
        <is>
          <t>Friability test (การกร่อนของยาเม็ด)</t>
        </is>
      </c>
      <c r="G368" s="186" t="inlineStr">
        <is>
          <t>Uniformity of dosage units (ความสม่ำเสมอของขนาดยา)</t>
        </is>
      </c>
      <c r="H368" s="186" t="inlineStr">
        <is>
          <t>Dissolution test (การละลายของตัวยา)</t>
        </is>
      </c>
      <c r="I368" s="186" t="inlineStr">
        <is>
          <t>Assay (ปริมาณตัวยาสำคัญ)</t>
        </is>
      </c>
      <c r="J368" s="185" t="n">
        <v>1</v>
      </c>
      <c r="K368" s="186" t="inlineStr">
        <is>
          <t>✅ คำตอบที่ถูกต้อง: ข้อ ก. Hardness test (Tablet breaking force)
🎯 ทำไมข้อนี้ถึงถูก:
ในเภสัชตำรับ USP ทั่วไป หัวข้อ Tablet Breaking Force (USP &lt;1217&gt;) เป็น in-process control test ที่ไม่ได้มีการระบุเกณฑ์ตัวเลขผ่าน/ตกตายตัวใน monograph รายตัวยา เนื่องจากค่าความแข็งที่เหมาะสมขึ้นอยู่กับชนิดของยา รูปแบบยา (เช่น ยาอม ยาเคี้ยว ยาเม็ดธรรมดา) และกระบวนการผลิตของผู้ผลิตแต่ละราย
🔍 ข้ออื่นผิดเพราะอะไร:
• ข้อ ข. Friability test: USP &lt;1216&gt; มีเกณฑ์ผ่านที่ชัดเจนคือ น้ำหนักยาเม็ดที่กร่อนหายไปต้องไม่เกินร้อยละ 1.0 (loss ≤ 1.0%)
• ข้อ ค. Uniformity of dosage units: USP &lt;905&gt; มีเกณฑ์ตัดสินคำนวณ Acceptance Value ชัดเจน (AV ≤ L1 = 15.0)
• ข้อ ง. Dissolution test: USP &lt;711&gt; มีเกณฑ์การยอมรับ Q tolerance ที่ชัดเจนในแต่ละขั้นตอน (S1, S2, S3)
• ข้อ จ. Assay: เภสัชตำรับกำหนดเกณฑ์ร้อยละของปริมาณตัวยาสำคัญไว้อย่างชัดเจนในทุก monograph (เช่น 90.0% - 110.0% of labeled amount)</t>
        </is>
      </c>
      <c r="L368" s="186" t="inlineStr">
        <is>
          <t>Product</t>
        </is>
      </c>
      <c r="M368" s="186" t="inlineStr">
        <is>
          <t>Product Group 6: Solid Dosage Forms</t>
        </is>
      </c>
      <c r="N368" s="186" t="inlineStr">
        <is>
          <t>6.1 Tablet Manufacturing</t>
        </is>
      </c>
      <c r="O368" s="185" t="inlineStr">
        <is>
          <t>Product</t>
        </is>
      </c>
      <c r="P368" s="186" t="inlineStr">
        <is>
          <t>PLE_CC1_2567_Key ข้อ 94</t>
        </is>
      </c>
      <c r="Q368" s="185" t="inlineStr">
        <is>
          <t>ข้อสอบจริง</t>
        </is>
      </c>
      <c r="R368" s="185" t="inlineStr">
        <is>
          <t>2567</t>
        </is>
      </c>
      <c r="S368" s="185" t="n"/>
    </row>
    <row r="369">
      <c r="A369" s="185" t="n">
        <v>367</v>
      </c>
      <c r="B369" s="186" t="n"/>
      <c r="C369" s="186" t="inlineStr">
        <is>
          <t>ในกระบวนการตอกยาเม็ด หากพบปัญหาค่าน้ำหนักยาเม็ดไม่สม่ำเสมอ (Tablet weight variation) ซึ่งมีสาเหตุมาจากการที่ผงแกรนูลหรือผงยาไหลลงสู่ช่องแม่พิมพ์ (die cavity) ได้ไม่สม่ำเสมอเนื่องจากความสามารถในการไหลไม่ดี (poor powder flowability) ควรแก้ไขโดยการเติมสารช่วยในกลุ่มใด</t>
        </is>
      </c>
      <c r="D369" s="186" t="n"/>
      <c r="E369" s="186" t="inlineStr">
        <is>
          <t>Colloidal silicon dioxide (Aerosil)</t>
        </is>
      </c>
      <c r="F369" s="186" t="inlineStr">
        <is>
          <t>Titanium dioxide</t>
        </is>
      </c>
      <c r="G369" s="186" t="inlineStr">
        <is>
          <t>Polyethylene glycol (PEG)</t>
        </is>
      </c>
      <c r="H369" s="186" t="inlineStr">
        <is>
          <t>Dibasic calcium phosphate</t>
        </is>
      </c>
      <c r="I369" s="186" t="inlineStr">
        <is>
          <t>Kaolin</t>
        </is>
      </c>
      <c r="J369" s="185" t="n">
        <v>1</v>
      </c>
      <c r="K369" s="186" t="inlineStr">
        <is>
          <t>✅ คำตอบที่ถูกต้อง: ข้อ ก. Colloidal silicon dioxide (Aerosil)
🎯 ทำไมข้อนี้ถึงถูก:
ปัญหายาเม็ดมีน้ำหนักไม่สม่ำเสมอ (Tablet weight variation) ที่เกิดจากการไหลไม่ดีของผงยา สามารถแก้ไขได้ด้วยการเติมสารช่วยการไหล (Glidant) เช่น Colloidal silicon dioxide (Aerosil / Cab-O-Sil) ซึ่งเป็นอนุภาคขนาดเล็กมาก ทำหน้าที่แทรกตัวอยู่ระหว่างอนุภาคผงยา ช่วยลดแรงเสียดทาน (friction) และลดแรงยึดติดระหว่างกัน ทำให้ผงยาไหลได้อย่างสม่ำเสมอลงสู่เบ้าพิมพ์ (die cavity)
🔍 ข้ออื่นผิดเพราะอะไร:
• ข้อ ข. Titanium dioxide: ทำหน้าที่เป็นสารทึบแสง (opacifying agent) หรือสารให้สีขาว ไม่ใช่ glidant
• ข้อ ค. Polyethylene glycol (PEG): นิยมใช้เป็นสารช่วยหล่อลื่นชนิดละลายน้ำ (water-soluble lubricant) หรือ binder
• ข้อ ง. Dibasic calcium phosphate: ทำหน้าที่เป็นสารเจือจาง (diluent/filler) ไม่ใช่สารช่วยการไหลโดยตรง
• ข้อ จ. Kaolin: ทำหน้าที่เป็น adsorbent หรือ filler ไม่ใช่ glidant หลักในการปรับปรุงการไหล</t>
        </is>
      </c>
      <c r="L369" s="186" t="inlineStr">
        <is>
          <t>Product</t>
        </is>
      </c>
      <c r="M369" s="186" t="inlineStr">
        <is>
          <t>Product Group 6: Solid Dosage Forms</t>
        </is>
      </c>
      <c r="N369" s="186" t="inlineStr">
        <is>
          <t>6.1 Tablet Manufacturing</t>
        </is>
      </c>
      <c r="O369" s="185" t="inlineStr">
        <is>
          <t>Product</t>
        </is>
      </c>
      <c r="P369" s="186" t="inlineStr">
        <is>
          <t>PLE_CC1_2567_Key ข้อ 96</t>
        </is>
      </c>
      <c r="Q369" s="185" t="inlineStr">
        <is>
          <t>ข้อสอบจริง</t>
        </is>
      </c>
      <c r="R369" s="185" t="inlineStr">
        <is>
          <t>2567</t>
        </is>
      </c>
      <c r="S369" s="185" t="n"/>
    </row>
    <row r="370">
      <c r="A370" s="185" t="n">
        <v>368</v>
      </c>
      <c r="B370" s="186" t="n"/>
      <c r="C370" s="186" t="inlineStr">
        <is>
          <t>การทดสอบควบคุมคุณภาพด้านจุลชีววิทยาของยาเม็ด (Microbial examination for non-sterile tablets) ตามเภสัชตำรับ ข้อใดต่อไปนี้ไม่ใช่การทดสอบการปนเปื้อนของเชื้อจุลินทรีย์โดยตรง</t>
        </is>
      </c>
      <c r="D370" s="186" t="n"/>
      <c r="E370" s="186" t="inlineStr">
        <is>
          <t>Moisture content test (การทดสอบปริมาณความชื้น)</t>
        </is>
      </c>
      <c r="F370" s="186" t="inlineStr">
        <is>
          <t>Microbial enumeration test (การนับจำนวนจุลินทรีย์ทั้งหมด TAMC/TYMC)</t>
        </is>
      </c>
      <c r="G370" s="186" t="inlineStr">
        <is>
          <t>Tests for specified microorganisms (การตรวจหาเชื้อก่อโรคที่กำหนด เช่น E. coli)</t>
        </is>
      </c>
      <c r="H370" s="186" t="inlineStr">
        <is>
          <t>Sterility test (การทดสอบความปราศจากเชื้อ)</t>
        </is>
      </c>
      <c r="I370" s="186" t="inlineStr">
        <is>
          <t>Preservative antimicrobial effectiveness test (การทดสอบประสิทธิภาพสารกันเสีย)</t>
        </is>
      </c>
      <c r="J370" s="185" t="n">
        <v>1</v>
      </c>
      <c r="K370" s="186" t="inlineStr">
        <is>
          <t>✅ คำตอบที่ถูกต้อง: ข้อ ก. Moisture content test (การทดสอบปริมาณความชื้น)
🎯 ทำไมข้อนี้ถึงถูก:
การทดสอบปริมาณความชื้น (Moisture test / Loss on drying) จัดเป็นการทดสอบทางกายภาพและเคมี (physical and chemical evaluation) ที่ใช้วัดปริมาณน้ำในตำรับยา แม้ว่าความชื้นจะมีผลต่ออัตราการเติบโตของเชื้อจุลินทรีย์ แต่ตัวมันเองไม่ใช่การทดสอบทางจุลชีววิทยา (microbiological test) โดยตรง
🔍 ข้ออื่นผิดเพราะอะไร:
• ข้อ ข. Microbial enumeration test: เป็นการทดสอบทางจุลชีววิทยาโดยตรงเพื่อตรวจนับจำนวน Total Aerobic Microbial Count (TAMC) และ Total Combined Yeasts/Molds Count (TYMC)
• ข้อ ค. Tests for specified microorganisms: เป็นการตรวจหาเชื้อจุลินทรีย์จำเพาะที่เป็นอันตรายโดยตรง เช่น Escherichia coli, Salmonella
• ข้อ ง. Sterility test: เป็นการทดสอบการปนเปื้อนของเชื้อจุลินทรีย์ในผลิตภัณฑ์ยาทางจุลชีววิทยาโดยตรง
• ข้อ จ. Preservative antimicrobial effectiveness test: เป็นการทดสอบความสามารถในการยับยั้งเชื้อของสารกันเสียทางจุลชีววิทยา</t>
        </is>
      </c>
      <c r="L370" s="186" t="inlineStr">
        <is>
          <t>Product</t>
        </is>
      </c>
      <c r="M370" s="186" t="inlineStr">
        <is>
          <t>Product Group 6: Solid Dosage Forms</t>
        </is>
      </c>
      <c r="N370" s="186" t="inlineStr">
        <is>
          <t>6.1 Tablet Manufacturing</t>
        </is>
      </c>
      <c r="O370" s="185" t="inlineStr">
        <is>
          <t>Product</t>
        </is>
      </c>
      <c r="P370" s="186" t="inlineStr">
        <is>
          <t>PLE_CC1_2567_Key ข้อ 98</t>
        </is>
      </c>
      <c r="Q370" s="185" t="inlineStr">
        <is>
          <t>ข้อสอบจริง</t>
        </is>
      </c>
      <c r="R370" s="185" t="inlineStr">
        <is>
          <t>2567</t>
        </is>
      </c>
      <c r="S370" s="185" t="n"/>
    </row>
    <row r="371">
      <c r="A371" s="185" t="n">
        <v>369</v>
      </c>
      <c r="B371" s="186" t="inlineStr">
        <is>
          <t>จากการทดสอบทางเภสัชตำรับ USP &lt;711&gt; Dissolution สำหรับยาเม็ด Diclofenac Sodium:
• Acid stage: Medium 0.1 N HCl 900 mL, Apparatus 2 (paddle) 50 rpm, ทดสอบเป็นเวลา 2 ชั่วโมง
• Buffer stage: Medium pH 6.8 Phosphate buffer 900 mL, Apparatus 2 50 rpm, ทดสอบเป็นเวลา 45 นาที เกณฑ์ยอมรับกำหนดให้ตัวยาละลายไม่น้อยกว่า 75% (Q) ภายใน 45 นาที</t>
        </is>
      </c>
      <c r="C371" s="186" t="inlineStr">
        <is>
          <t>จากกระบวนการทดสอบและข้อกำหนดตามเภสัชตำรับข้างต้น ยาเม็ดชนิดนี้จัดเป็นรูปแบบยาปลดปล่อยยาแบบใด</t>
        </is>
      </c>
      <c r="D371" s="186" t="n"/>
      <c r="E371" s="186" t="inlineStr">
        <is>
          <t>Sustained-release dosage form</t>
        </is>
      </c>
      <c r="F371" s="186" t="inlineStr">
        <is>
          <t>Immediate-release dosage form</t>
        </is>
      </c>
      <c r="G371" s="186" t="inlineStr">
        <is>
          <t>Controlled-release dosage form</t>
        </is>
      </c>
      <c r="H371" s="186" t="inlineStr">
        <is>
          <t>Prolonged-release dosage form</t>
        </is>
      </c>
      <c r="I371" s="186" t="inlineStr">
        <is>
          <t>Delayed-release dosage form</t>
        </is>
      </c>
      <c r="J371" s="185" t="n">
        <v>5</v>
      </c>
      <c r="K371" s="186" t="inlineStr">
        <is>
          <t>✅ คำตอบที่ถูกต้อง: ข้อ จ. Delayed-release dosage form
🎯 ทำไมข้อนี้ถึงถูก:
ยาเม็ดที่กำหนดให้ทำการทดสอบการละลายแบบ 2 ขั้นตอน (Two-stage dissolution: Acid stage ใน 0.1 N HCl เป็นเวลา 2 ชั่วโมง เพื่อจำลองสภาวะในกระเพาะอาหารโดยตัวยาต้องไม่ละลายหรือละลายน้อยมาก จากนั้นเปลี่ยนเป็น Buffer stage pH 6.8 เพื่อจำลองสภาวะในลำไส้เล็กและตัวยาต้องละลายออกอย่างรวดเร็ว) คือนิยามมาตรฐานของยาเคลือบลำไส้หรือยาออกฤทธิ์แบบหน่วงเวลา (Enteric-coated / Delayed-release dosage forms)
🔍 ข้ออื่นผิดเพราะอะไร:
• ข้อ ก. ผิดเพราะ: Sustained-release dosage forms จะค่อยๆ ปลดปล่อยตัวยาออกมาอย่างต่อเนื่องตลอดทางเดินอาหาร ไม่ได้หน่วงการปลดปล่อยในกรดแล้วปล่อยทันทีในลำไส้
• ข้อ ข. ผิดเพราะ: Immediate-release dosage forms จะละลายทันทีใน Acid stage ภายในเวลา 15-30 นาที ไม่มีการทนต่อกรด 2 ชั่วโมง
• ข้อ ค. ผิดเพราะ: Controlled-release dosage forms มักปลดปล่อยตัวยาด้วยอัตราคงที่ (Zero-order release rate) ตลอดระยะเวลาที่กำหนด
• ข้อ ง. ผิดเพราะ: Prolonged-release มีความหมายเดียวกับ Sustained-release ซึ่งเป็นการยืดระยะเวลาการออกฤทธิ์ยาวนาน ไม่ใช่การทนกรดในกระเพาะแล้วแตกตัวในลำไส้</t>
        </is>
      </c>
      <c r="L371" s="186" t="n"/>
      <c r="M371" s="186" t="inlineStr">
        <is>
          <t>Product Group 6: Solid Dosage Forms</t>
        </is>
      </c>
      <c r="N371" s="186" t="inlineStr">
        <is>
          <t>6.1 Tablet Manufacturing</t>
        </is>
      </c>
      <c r="O371" s="185" t="inlineStr">
        <is>
          <t>Product</t>
        </is>
      </c>
      <c r="P371" s="186" t="inlineStr">
        <is>
          <t>ข้อสอบจริง PLE-CC1 ปี 2566 Day 1 ข้อ 10 [CASE_2566_DICLO_01]</t>
        </is>
      </c>
      <c r="Q371" s="185" t="inlineStr">
        <is>
          <t>ข้อสอบจริง</t>
        </is>
      </c>
      <c r="R371" s="185" t="inlineStr">
        <is>
          <t>2566 Day 1</t>
        </is>
      </c>
      <c r="S371" s="185" t="inlineStr">
        <is>
          <t>CASE_2566_DICLO_DISS_01</t>
        </is>
      </c>
    </row>
    <row r="372">
      <c r="A372" s="185" t="n">
        <v>370</v>
      </c>
      <c r="B372" s="186" t="inlineStr">
        <is>
          <t>จากการทดสอบทางเภสัชตำรับ USP &lt;711&gt; Dissolution สำหรับยาเม็ด Diclofenac Sodium:
• Acid stage: Medium 0.1 N HCl 900 mL, Apparatus 2 (paddle) 50 rpm, ทดสอบเป็นเวลา 2 ชั่วโมง
• Buffer stage: Medium pH 6.8 Phosphate buffer 900 mL, Apparatus 2 50 rpm, ทดสอบเป็นเวลา 45 นาที เกณฑ์ยอมรับกำหนดให้ตัวยาละลายไม่น้อยกว่า 75% (Q) ภายใน 45 นาที</t>
        </is>
      </c>
      <c r="C372" s="186" t="inlineStr">
        <is>
          <t>พอลิเมอร์ในข้อใดต่อไปนี้นิยมนำมาใช้เป็นสารเคลือบยาเม็ด (Film-coating polymer) เพื่อให้ได้คุณสมบัติการปลดปล่อยตัวยาแบบ Delayed-release (เคลือบลำไส้ ป้องกันการละลายในกระเพาะอาหาร)</t>
        </is>
      </c>
      <c r="D372" s="186" t="n"/>
      <c r="E372" s="186" t="inlineStr">
        <is>
          <t>Hydroxypropyl methylcellulose (HPMC)</t>
        </is>
      </c>
      <c r="F372" s="186" t="inlineStr">
        <is>
          <t>Ethylcellulose (EC)</t>
        </is>
      </c>
      <c r="G372" s="186" t="inlineStr">
        <is>
          <t>Cellulose acetate (CA)</t>
        </is>
      </c>
      <c r="H372" s="186" t="inlineStr">
        <is>
          <t>Cellulose acetate phthalate (CAP)</t>
        </is>
      </c>
      <c r="I372" s="186" t="inlineStr">
        <is>
          <t>Hydroxypropyl cellulose (HPC)</t>
        </is>
      </c>
      <c r="J372" s="185" t="n">
        <v>4</v>
      </c>
      <c r="K372" s="186" t="inlineStr">
        <is>
          <t>✅ คำตอบที่ถูกต้อง: ข้อ ง. Cellulose acetate phthalate (CAP)
🎯 ทำไมข้อนี้ถึงถูก:
Cellulose acetate phthalate (CAP): มีหมู่ Phthalate ester ซึ่งมีหมู่ Free carboxyl group ที่ไม่แตกตัวในสภาวะกรดของกระเพาะอาหาร (pH ต่ำ) ทำให้ฟิล์มไม่ละลายน้ำ แต่จะแตกตัวเป็นไอออนและละลายได้ดีเมื่ออยู่ในสภาวะที่มีค่า pH มากกว่าหรือเท่ากับ 6.0 ในลำไส้เล็ก จึงเป็นพอลิเมอร์มาตรฐานสำหรับทำ Enteric coating (Delayed-release)
🔍 ข้ออื่นผิดเพราะอะไร:
• ข้อ ก. ผิดเพราะ: HPMC (Hypromellose) เป็นพอลิเมอร์ที่ละลายน้ำได้ในทุกช่วง pH จึงใช้สำหรับทำ Regular film coating (Immediate release) หรือใช้ทำ Hydrophilic matrix tablet
• ข้อ ข. ผิดเพราะ: Ethylcellulose เป็นพอลิเมอร์ที่ไม่ละลายน้ำในทุกช่วง pH นิยมใช้ทำฟิล์มกั้นการแพร่สำหรับ Extended-release dosage forms
• ข้อ ค. ผิดเพราะ: Cellulose acetate เป็นพอลิเมอร์กึ่งซึมผ่านน้ำ (Semipermeable membrane) ที่ใช้ในระบบ Osmotic pump (OROS) ไม่ได้ละลายจำเพาะต่อค่า pH ในลำไส้
• ข้อ จ. ผิดเพราะ: Hydroxypropyl cellulose (HPC) ละลายได้ดีในน้ำและตัวทำละลายอินทรีย์ นิยมใช้เป็นสารช่วยยึดเกาะ (Binder) หรือฟิล์มเคลือบละลายน้ำเร็ว ไม่ใช่ฟิล์มทนกรด</t>
        </is>
      </c>
      <c r="L372" s="186" t="n"/>
      <c r="M372" s="186" t="inlineStr">
        <is>
          <t>Product Group 6: Solid Dosage Forms</t>
        </is>
      </c>
      <c r="N372" s="186" t="inlineStr">
        <is>
          <t>6.3 Tablet Coating</t>
        </is>
      </c>
      <c r="O372" s="185" t="inlineStr">
        <is>
          <t>Product</t>
        </is>
      </c>
      <c r="P372" s="186" t="inlineStr">
        <is>
          <t>ข้อสอบจริง PLE-CC1 ปี 2566 Day 1 ข้อ 11 [CASE_2566_DICLO_01]</t>
        </is>
      </c>
      <c r="Q372" s="185" t="inlineStr">
        <is>
          <t>ข้อสอบจริง</t>
        </is>
      </c>
      <c r="R372" s="185" t="inlineStr">
        <is>
          <t>2566 Day 1</t>
        </is>
      </c>
      <c r="S372" s="185" t="inlineStr">
        <is>
          <t>CASE_2566_DICLO_DISS_01</t>
        </is>
      </c>
    </row>
    <row r="373">
      <c r="A373" s="185" t="n">
        <v>371</v>
      </c>
      <c r="B373" s="186" t="inlineStr">
        <is>
          <t>สูตรตำรับยาเม็ด Diclofenac Sodium Tablet ประกอบด้วย:
• Diclofenac sodium 25 mg
• Lactose
• Hydroxypropyl methylcellulose (HPMC)
• Polyvinylpyrrolidone (PVP)
• Purified water q.s.
• Magnesium stearate
• Colloidal silicon dioxide
• Coloring agent</t>
        </is>
      </c>
      <c r="C373" s="186" t="inlineStr">
        <is>
          <t>จากส่วนประกอบในสูตรตำรับข้างต้น วิธีการผลิตยาเม็ด (Tablet preparation method) ที่เหมาะสมที่สุดคือวิธีใด</t>
        </is>
      </c>
      <c r="D373" s="186" t="n"/>
      <c r="E373" s="186" t="inlineStr">
        <is>
          <t>Direct compression</t>
        </is>
      </c>
      <c r="F373" s="186" t="inlineStr">
        <is>
          <t>Dry granulation</t>
        </is>
      </c>
      <c r="G373" s="186" t="inlineStr">
        <is>
          <t>Slugging</t>
        </is>
      </c>
      <c r="H373" s="186" t="inlineStr">
        <is>
          <t>Wet granulation</t>
        </is>
      </c>
      <c r="I373" s="186" t="inlineStr">
        <is>
          <t>Melt granulation</t>
        </is>
      </c>
      <c r="J373" s="185" t="n">
        <v>4</v>
      </c>
      <c r="K373" s="186" t="inlineStr">
        <is>
          <t>✅ คำตอบที่ถูกต้อง: ข้อ ง. Wet granulation
🎯 ทำไมข้อนี้ถึงถูก:
ในสูตรตำรับมีการระบุสารช่วยยึดเกาะ Polyvinylpyrrolidone (PVP) ร่วมกับของเหลวช่วยทำแกรนูลคือน้ำบริสุทธิ์ (Purified water q.s.) ซึ่งทำหน้าที่เป็น Binder solution ในการสร้างของเหลวเชื่อมอนุภาคผงยาให้เกิดเป็นแกรนูลเปียก (Wet massing) ก่อนนำไปอบแห้ง จึงเป็นกระบวนการผลิตแบบ Wet granulation อย่างชัดเจน
🔍 ข้ออื่นผิดเพราะอะไร:
• ข้อ ก. ผิดเพราะ: Direct compression (การตอกตรง) จะไม่ใช้น้ำหรือของเหลวในขั้นตอนการเตรียมผงยา และต้องใช้สารช่วยตอกตรงที่มีคุณสมบัติการไหลและการอัดตัวดีเยี่ยม เช่น Spray-dried lactose หรือ Microcrystalline cellulose
• ข้อ ข. ผิดเพราะ: Dry granulation (การแกรนูลแห้ง) จะใช้วิธีการบดอัดด้วยแรงกลแห้ง เช่น Roller compaction โดยไม่มีการใช้น้ำหรือของเหลว
• ข้อ ค. ผิดเพราะ: Slugging เป็นเทคนิคหนึ่งของ Dry granulation โดยการตอกเม็ดยาขนาดใหญ่ก่อนนำมาร่อนบด ไม่มีขั้นตอนการใช้น้ำบริสุทธิ์
• ข้อ จ. ผิดเพราะ: Melt granulation ใช้สารยึดเกาะที่มีจุดหลอมเหลวต่ำเพื่อให้ความร้อนจนหลอมละลายโดยไม่ใช้น้ำบริสุทธิ์</t>
        </is>
      </c>
      <c r="L373" s="186" t="n"/>
      <c r="M373" s="186" t="inlineStr">
        <is>
          <t>Product Group 6: Solid Dosage Forms</t>
        </is>
      </c>
      <c r="N373" s="186" t="inlineStr">
        <is>
          <t>6.1 Tablet Manufacturing</t>
        </is>
      </c>
      <c r="O373" s="185" t="inlineStr">
        <is>
          <t>Product</t>
        </is>
      </c>
      <c r="P373" s="186" t="inlineStr">
        <is>
          <t>ข้อสอบจริง PLE-CC1 ปี 2566 Day 1 ข้อ 12 [CASE_2566_DICLO_01]</t>
        </is>
      </c>
      <c r="Q373" s="185" t="inlineStr">
        <is>
          <t>ข้อสอบจริง</t>
        </is>
      </c>
      <c r="R373" s="185" t="inlineStr">
        <is>
          <t>2566 Day 1</t>
        </is>
      </c>
      <c r="S373" s="185" t="inlineStr">
        <is>
          <t>CASE_2566_DICLO_FORMULA_01</t>
        </is>
      </c>
    </row>
    <row r="374">
      <c r="A374" s="185" t="n">
        <v>372</v>
      </c>
      <c r="B374" s="186" t="inlineStr">
        <is>
          <t>สูตรตำรับยาเม็ด Diclofenac Sodium Tablet ประกอบด้วย:
• Diclofenac sodium 25 mg
• Lactose
• Hydroxypropyl methylcellulose (HPMC)
• Polyvinylpyrrolidone (PVP)
• Purified water q.s.
• Magnesium stearate
• Colloidal silicon dioxide
• Coloring agent</t>
        </is>
      </c>
      <c r="C374" s="186" t="inlineStr">
        <is>
          <t>ข้อใดระบุบทบาทหน้าที่ของสารช่วยในสูตรตำรับ (Excipient functions) ได้ 'ไม่ถูกต้อง'</t>
        </is>
      </c>
      <c r="D374" s="186" t="n"/>
      <c r="E374" s="186" t="inlineStr">
        <is>
          <t>Magnesium stearate ทำหน้าที่เป็น Lubricant</t>
        </is>
      </c>
      <c r="F374" s="186" t="inlineStr">
        <is>
          <t>Colloidal silicon dioxide ทำหน้าที่เป็น Disintegrant</t>
        </is>
      </c>
      <c r="G374" s="186" t="inlineStr">
        <is>
          <t>Hydroxypropyl methylcellulose (HPMC) ทำหน้าที่เป็น Binder หรือ Film-forming polymer</t>
        </is>
      </c>
      <c r="H374" s="186" t="inlineStr">
        <is>
          <t>Polyvinylpyrrolidone (PVP) ทำหน้าที่เป็น Binder</t>
        </is>
      </c>
      <c r="I374" s="186" t="inlineStr">
        <is>
          <t>Lactose ทำหน้าที่เป็น Diluent</t>
        </is>
      </c>
      <c r="J374" s="185" t="n">
        <v>2</v>
      </c>
      <c r="K374" s="186" t="inlineStr">
        <is>
          <t>✅ คำตอบที่ถูกต้อง: ข้อ ข. Colloidal silicon dioxide ทำหน้าที่เป็น Disintegrant
🎯 ทำไมข้อนี้ถึงถูก:
Colloidal silicon dioxide (Aerosil) ทำหน้าที่หลักเป็น สารช่วยการไหล (Glidant) โดยช่วยลดแรงเสียดทานระหว่างอนุภาคผงยา ทำให้แกรนูลไหลลงสู่เบ้าตอกยาได้อย่างสม่ำเสมอ ไม่ได้ทำหน้าที่เป็นสารช่วยแตกกระจายตัว (Disintegrant) สารช่วยแตกตัวในยาเม็ดมักเป็นกลุ่ม Starch, Sodium starch glycolate (SSG) หรือ Croscarmellose sodium
🔍 ข้ออื่นผิดเพราะอะไร:
• ข้อ ก. ถูกต้องแล้ว: Magnesium stearate เป็นสารหล่อลื่น (Lubricant) ช่วยลดแรงเสียดทานระหว่างเม็ดยากับผนังเบ้าตอกยา (Die wall)
• ข้อ ค. ถูกต้องแล้ว: HPMC สามารถทำหน้าที่เป็น Binder ในตำรับยาเม็ด หรือใช้เป็น Film-forming polymer สำหรับเคลือบเม็ดยา
• ข้อ ง. ถูกต้องแล้ว: PVP (Povidone) เป็นสารช่วยยึดเกาะ (Binder) ที่ละลายน้ำได้ดีเยี่ยมในกระบวนการ Wet granulation
• ข้อ จ. ถูกต้องแล้ว: Lactose เป็นสารเพิ่มปริมาณ (Diluent/Filler) ที่นิยมใช้มากที่สุดในตำรับยาเม็ด</t>
        </is>
      </c>
      <c r="L374" s="186" t="n"/>
      <c r="M374" s="186" t="inlineStr">
        <is>
          <t>Product Group 6: Solid Dosage Forms</t>
        </is>
      </c>
      <c r="N374" s="186" t="inlineStr">
        <is>
          <t>6.1 Tablet Manufacturing</t>
        </is>
      </c>
      <c r="O374" s="185" t="inlineStr">
        <is>
          <t>Product</t>
        </is>
      </c>
      <c r="P374" s="186" t="inlineStr">
        <is>
          <t>ข้อสอบจริง PLE-CC1 ปี 2566 Day 1 ข้อ 13 [CASE_2566_DICLO_01]</t>
        </is>
      </c>
      <c r="Q374" s="185" t="inlineStr">
        <is>
          <t>ข้อสอบจริง</t>
        </is>
      </c>
      <c r="R374" s="185" t="inlineStr">
        <is>
          <t>2566 Day 1</t>
        </is>
      </c>
      <c r="S374" s="185" t="inlineStr">
        <is>
          <t>CASE_2566_DICLO_FORMULA_01</t>
        </is>
      </c>
    </row>
    <row r="375">
      <c r="A375" s="185" t="n">
        <v>373</v>
      </c>
      <c r="B375" s="186" t="inlineStr">
        <is>
          <t>สูตรตำรับเม็ดแกรนูลยา Omeprazole Enteric-Coated Pellets ประกอบด้วยสารช่วยต่างๆ ได้แก่ Methacrylic acid copolymer, Glyceryl monostearate, Hypromellose (HPMC), Hydroxypropyl cellulose, Polysorbate 80, Magnesium stearate, Triethyl citrate, Talc และ Sugar spheres</t>
        </is>
      </c>
      <c r="C375" s="186" t="inlineStr">
        <is>
          <t>ข้อใดกล่าว 'ไม่ถูกต้อง' เกี่ยวกับบทบาทหน้าที่ของสารช่วยในสูตรตำรับแกรนูลนี้</t>
        </is>
      </c>
      <c r="D375" s="186" t="n"/>
      <c r="E375" s="186" t="inlineStr">
        <is>
          <t>Polysorbate 80 ทำหน้าที่เป็นสารลดแรงตึงผิวและสารช่วยเปียก (Surfactant / Wetting agent)</t>
        </is>
      </c>
      <c r="F375" s="186" t="inlineStr">
        <is>
          <t>Methacrylic acid copolymer ทำหน้าที่เป็นพอลิเมอร์เคลือบลำไส้ทนกรด (Enteric coating polymer)</t>
        </is>
      </c>
      <c r="G375" s="186" t="inlineStr">
        <is>
          <t>Sugar spheres ทำหน้าที่เป็นแกนกลางตั้งต้นทรงกลม (Inert core starter beads) สำหรับการพ่นเคลือบยา</t>
        </is>
      </c>
      <c r="H375" s="186" t="inlineStr">
        <is>
          <t>Triethyl citrate ทำหน้าที่เป็นสารเพิ่มความยืดหยุ่นของฟิล์มเคลือบ (Plasticizer)</t>
        </is>
      </c>
      <c r="I375" s="186" t="inlineStr">
        <is>
          <t>Methacrylic acid copolymer เป็นพอลิเมอร์ที่ออกแบบให้เม็ดยาแตกตัวและละลายอย่างช้าๆ ในกระเพาะอาหาร</t>
        </is>
      </c>
      <c r="J375" s="185" t="n">
        <v>5</v>
      </c>
      <c r="K375" s="186" t="inlineStr">
        <is>
          <t>✅ คำตอบที่ถูกต้อง: ข้อ จ. Methacrylic acid copolymer เป็นพอลิเมอร์ที่ออกแบบให้เม็ดยาแตกตัวและละลายอย่างช้าๆ ในกระเพาะอาหาร
🎯 ทำไมข้อนี้ถึงถูก:
Methacrylic acid copolymer (เช่น Eudragit L) เป็น Enteric coating polymer ที่ ไม่ละลายในกระเพาะอาหาร (pH ต่ำ) อย่างสิ้นเชิง เพื่อปกป้องตัวยา Omeprazole ไม่ให้ถูกกรดทำลาย และจะแตกตัวละลายอย่างรวดเร็วเฉพาะเมื่อเข้าสู่ลำไส้เล็กที่มีค่า pH สูงกว่า 5.5 - 6.0 เท่านั้น ไม่ใช่พอลิเมอร์ที่แตกตัวช้าๆ ในกระเพาะอาหาร
🔍 ข้ออื่นผิดเพราะอะไร:
• ข้อ ก. ถูกต้องแล้ว: Polysorbate 80 ทำหน้าที่เป็น Wetting agent ช่วยให้สารเคลือบกระจายตัวได้ดี
• ข้อ ข. ถูกต้องแล้ว: Methacrylic acid copolymer เป็นพอลิเมอร์เคลือบลำไส้มาตรฐาน
• ข้อ ค. ถูกต้องแล้ว: Sugar spheres (Nonpareil seeds) เป็นแกนเฉื่อยสำหรับพ่นเคลือบชั้นตัวยา
• ข้อ ง. ถูกต้องแล้ว: Triethyl citrate เป็น Plasticizer ช่วยลดความเปราะและเพิ่มความยืดหยุ่นของฟิล์มเคลือบ</t>
        </is>
      </c>
      <c r="L375" s="186" t="n"/>
      <c r="M375" s="186" t="inlineStr">
        <is>
          <t>Product Group 6: Solid Dosage Forms</t>
        </is>
      </c>
      <c r="N375" s="186" t="inlineStr">
        <is>
          <t>6.3 Tablet Coating</t>
        </is>
      </c>
      <c r="O375" s="185" t="inlineStr">
        <is>
          <t>Product</t>
        </is>
      </c>
      <c r="P375" s="186" t="inlineStr">
        <is>
          <t>ข้อสอบจริง PLE-CC1 ปี 2566 Day 1 ข้อ 71 [CASE_2566_GERD_01]</t>
        </is>
      </c>
      <c r="Q375" s="185" t="inlineStr">
        <is>
          <t>ข้อสอบจริง</t>
        </is>
      </c>
      <c r="R375" s="185" t="inlineStr">
        <is>
          <t>2566 Day 1</t>
        </is>
      </c>
      <c r="S375" s="185" t="n"/>
    </row>
    <row r="376">
      <c r="A376" s="185" t="n">
        <v>374</v>
      </c>
      <c r="B376" s="186" t="n"/>
      <c r="C376" s="186" t="inlineStr">
        <is>
          <t>ผู้ป่วยสูงอายุที่เป็นโรคกรดไหลย้อนมีภาวะกลืนลำบาก (Dysphagia) ไม่สามารถกลืนยาเม็ดหรือแคปซูลขนาดใหญ่ได้ แต่มีความจำเป็นต้องได้รับยากลุ่ม PPIs รูปแบบทางเภสัชภัณฑ์ (Dosage form) ในข้อใดมีความเหมาะสมสูงสุดสำหรับผู้ป่วยรายนี้</t>
        </is>
      </c>
      <c r="D376" s="186" t="n"/>
      <c r="E376" s="186" t="inlineStr">
        <is>
          <t>Orally Disintegrating Tablet (ODT) หรือ Multiple-Unit Pellet System (MUPS) ที่สามารถกระจายตัวในน้ำได้</t>
        </is>
      </c>
      <c r="F376" s="186" t="inlineStr">
        <is>
          <t>Sustained-release hard gelatin capsule</t>
        </is>
      </c>
      <c r="G376" s="186" t="inlineStr">
        <is>
          <t>Conventional Enteric-coated tablet ขนาดใหญ่</t>
        </is>
      </c>
      <c r="H376" s="186" t="inlineStr">
        <is>
          <t>Compressed caplet ชนิดเคี้ยวก่อนกลืน</t>
        </is>
      </c>
      <c r="I376" s="186" t="inlineStr">
        <is>
          <t>Wax matrix extended-release tablet</t>
        </is>
      </c>
      <c r="J376" s="185" t="n">
        <v>1</v>
      </c>
      <c r="K376" s="186" t="inlineStr">
        <is>
          <t>✅ คำตอบที่ถูกต้อง: ข้อ ก. Orally Disintegrating Tablet (ODT) หรือ Multiple-Unit Pellet System (MUPS) ที่สามารถกระจายตัวในน้ำได้
🎯 ทำไมข้อนี้ถึงถูก:
ยาเม็ดแตกตัวในช่องปาก (ODT) หรือยาเม็ดชนิด MUPS (เช่น Losec MUPS, Prevacid SoluTab) ประกอบด้วยเม็ดไมโครแกรนูลเคลือบลำไส้ขนาดเล็กจิ๋ว ที่ถูกอัดรวมกัน เมื่อสัมผัสน้ำหรือน้ำลายในช่องปากจะแตกตัวกระจายตัวเป็นของเหลวได้อย่างรวดเร็ว ทำให้กลืนง่าย หรือสามารถนำไปละลายน้ำแล้วให้ทางสายยางให้อาหารได้ โดยไม่ทำลายชั้นฟิล์มเคลือบลำไส้ของตัวยา จึงแก้ปัญหาการกลืนลำบากได้อย่างสมบูรณ์แบบ
🔍 ข้ออื่นผิดเพราะอะไร:
• ข้อ ข.: ผิดเพราะ ยาแคปซูลขนาดใหญ่ต้องกลืนทั้งเม็ด ผู้ป่วยกลืนลำบากไม่สามารถรับประทานได้ และห้ามบดเคี้ยว
• ข้อ ค.: ผิดเพราะ ยาเม็ดเคลือบขนาดใหญ่กลืนลำบากและมีความเสี่ยงต่อการติดคอ
• ข้อ ง.: ผิดเพราะ ห้ามเคี้ยวเม็ดยากลุ่ม PPIs เด็ดขาดเพราะจะทำลายชั้นเคลือบลำไส้ ทำให้ยาถูกกรดในกระเพาะอาหารทำลายหมด
• ข้อ จ.: ผิดเพราะ ยาเม็ดธรรมดาที่ไม่เคลือบลำไส้จะถูกกรดทำลายจนสูญเสียฤทธิ์ในการรักษา</t>
        </is>
      </c>
      <c r="L376" s="186" t="n"/>
      <c r="M376" s="186" t="inlineStr">
        <is>
          <t>Product Group 6: Solid Dosage Forms</t>
        </is>
      </c>
      <c r="N376" s="186" t="inlineStr">
        <is>
          <t>6.1 Tablet Manufacturing</t>
        </is>
      </c>
      <c r="O376" s="185" t="inlineStr">
        <is>
          <t>Product</t>
        </is>
      </c>
      <c r="P376" s="186" t="inlineStr">
        <is>
          <t>ข้อสอบจริง PLE-CC1 ปี 2566 Day 1 ข้อ 73 [CASE_2566_GERD_01]</t>
        </is>
      </c>
      <c r="Q376" s="185" t="inlineStr">
        <is>
          <t>ข้อสอบจริง</t>
        </is>
      </c>
      <c r="R376" s="185" t="inlineStr">
        <is>
          <t>2566 Day 1</t>
        </is>
      </c>
      <c r="S376" s="185" t="n"/>
    </row>
    <row r="377">
      <c r="A377" s="185" t="n">
        <v>375</v>
      </c>
      <c r="B377" s="186" t="inlineStr">
        <is>
          <t>ตามเกณฑ์เภสัชตำรับ USP ในการควบคุมคุณภาพผลิตภัณฑ์ยาสำเร็จรูป (Finished product quality control) ของยาเม็ดเคลือบน้ำตาล Ferrous Sulfate Tablets</t>
        </is>
      </c>
      <c r="C377" s="186" t="inlineStr">
        <is>
          <t>การทดสอบในข้อใดต่อไปนี้ 'ไม่จัดเป็น' รายการทดสอบมาตรฐานที่ต้องระบุใน Monograph ของยาเม็ดเคลือบชนิดนี้</t>
        </is>
      </c>
      <c r="D377" s="186" t="n"/>
      <c r="E377" s="186" t="inlineStr">
        <is>
          <t>Assay (การหาปริมาณตัวยาสำคัญ)</t>
        </is>
      </c>
      <c r="F377" s="186" t="inlineStr">
        <is>
          <t>Identification (การตรวจพิสูจน์เอกลักษณ์)</t>
        </is>
      </c>
      <c r="G377" s="186" t="inlineStr">
        <is>
          <t>Dissolution (การทดสอบการละลาย)</t>
        </is>
      </c>
      <c r="H377" s="186" t="inlineStr">
        <is>
          <t>Uniformity of dosage units (Weight variation)</t>
        </is>
      </c>
      <c r="I377" s="186" t="inlineStr">
        <is>
          <t>Friability testing (การทดสอบความกร่อนของยาเม็ดเคลือบสำเร็จรูป)</t>
        </is>
      </c>
      <c r="J377" s="185" t="n">
        <v>5</v>
      </c>
      <c r="K377" s="186" t="inlineStr">
        <is>
          <t>✅ คำตอบที่ถูกต้อง: ข้อ จ. Friability testing (การทดสอบความกร่อนของยาเม็ดเคลือบสำเร็จรูป)
🎯 ทำไมข้อนี้ถึงถูก:
ตามมาตรฐานเภสัชตำรับ USP การทดสอบความกร่อน (Friability test) เป็นการทดสอบเฉพาะสำหรับ ยาเม็ดที่ไม่เคลือบ (Uncoated tablets) เพื่อประเมินความทนทานต่อแรงขัดสีระหว่างการผลิตและการขนส่ง แต่ ไม่นำมาใช้เป็นเกณฑ์ตัดสินยอมรับใน Monograph ของยาเม็ดเคลือบ (Coated tablets / Sugar-coated tablets) เนื่องจากชั้นเคลือบมีความแข็งและเหนียวป้องกันการกร่อนอยู่แล้ว รายการทดสอบมาตรฐานของยาเม็ดเคลือบได้แก่ Assay, Identification, Dissolution, และ Uniformity of dosage units
🔍 ข้ออื่นผิดเพราะอะไร:
• ข้อ ก. (Identification): เป็นรายการทดสอบมาตรฐานตาม USP เพื่อยืนยันเอกลักษณ์ของ Ferrous sulfate
• ข้อ ข. (Assay for iron content): เป็นรายการทดสอบมาตรฐานตาม USP เพื่อหาปริมาณธาตุเหล็ก
• ข้อ ค. (Dissolution test): เป็นรายการทดสอบมาตรฐานตาม USP เพื่อควบคุมการละลายตัวยาสำคัญ
• ข้อ ง. (Uniformity of dosage units): เป็นรายการทดสอบมาตรฐานตาม USP &lt;905&gt; เพื่อควบคุมความสม่ำเสมอของขนาดยา</t>
        </is>
      </c>
      <c r="L377" s="186" t="n"/>
      <c r="M377" s="186" t="inlineStr">
        <is>
          <t>Product Group 6: Solid Dosage Forms</t>
        </is>
      </c>
      <c r="N377" s="186" t="inlineStr">
        <is>
          <t>6.3 Tablet Coating</t>
        </is>
      </c>
      <c r="O377" s="185" t="inlineStr">
        <is>
          <t>Product</t>
        </is>
      </c>
      <c r="P377" s="186" t="inlineStr">
        <is>
          <t>ข้อสอบจริง PLE-CC1 ปี 2566 Day 1 ข้อ 89 [CASE_2566_ANEMIA_01]</t>
        </is>
      </c>
      <c r="Q377" s="185" t="inlineStr">
        <is>
          <t>ข้อสอบจริง</t>
        </is>
      </c>
      <c r="R377" s="185" t="inlineStr">
        <is>
          <t>2566 Day 1</t>
        </is>
      </c>
      <c r="S377" s="185" t="n"/>
    </row>
    <row r="378">
      <c r="A378" s="185" t="n">
        <v>376</v>
      </c>
      <c r="B378" s="186" t="inlineStr">
        <is>
          <t>ในกระบวนการตอกยาเม็ด ปัญหาเม็ดยาติดสากหรือติดผนังเบ้าตอก (Sticking and Picking) มีสาเหตุหลักมาจากปัจจัยหลายประการ</t>
        </is>
      </c>
      <c r="C378" s="186" t="inlineStr">
        <is>
          <t>ข้อใดต่อไปนี้ 'ไม่เกี่ยวข้อง' กับสาเหตุของการเกิดปัญหา Sticking</t>
        </is>
      </c>
      <c r="D378" s="186" t="n"/>
      <c r="E378" s="186" t="inlineStr">
        <is>
          <t>การสลักลวดลายหรือตัวอักษรโลโก้บนหน้าสากตอกยาที่มีมุมแคบและลึกเกินไป</t>
        </is>
      </c>
      <c r="F378" s="186" t="inlineStr">
        <is>
          <t>การใส่สารหล่อลื่น (Lubricant) ในปริมาณที่น้อยเกินไปในสูตรตำรับ</t>
        </is>
      </c>
      <c r="G378" s="186" t="inlineStr">
        <is>
          <t>การเลือกชนิดของสารช่วยหล่อลื่นที่ไม่เหมาะสมกับคุณสมบัติของแกรนูล</t>
        </is>
      </c>
      <c r="H378" s="186" t="inlineStr">
        <is>
          <t>การใช้ความเร็วในการตอกยาเม็ดที่เร็วเกินไป (High compression speed)</t>
        </is>
      </c>
      <c r="I378" s="186" t="inlineStr">
        <is>
          <t>แกรนูลมีความชื้นสูงเกินไปหรือมีสารดูดความชื้นในปริมาณมาก</t>
        </is>
      </c>
      <c r="J378" s="185" t="n">
        <v>4</v>
      </c>
      <c r="K378" s="186" t="inlineStr">
        <is>
          <t>✅ คำตอบที่ถูกต้อง: ข้อ ง. การใช้ความเร็วในการตอกยาเม็ดที่เร็วเกินไป (High compression speed)
🎯 ทำไมข้อนี้ถึงถูก:
ปัญหา Sticking/Picking มักเกิดจาก: ความชื้นของแกรนูลสูงเกินไป, สารหล่อลื่นไม่เพียงพอ, สารในตำรับมีจุดหลอมเหลวต่ำ, หรือร่องตัวอักษร/โลโก้บนหน้าสากแคบลึกเกินไป การเพิ่มความเร็วในการตอกยาเม็ด (Higher speed) จะลดระยะเวลาการสัมผัส (Dwell time) ระหว่างหน้าสากกับเม็ดยา ซึ่งมักทำให้เกิดปัญหา Capping หรือ Lamination จากการกักอากาศ (Air entrapment) แต่ ไม่ใช่สาเหตุหลักของการเกิด Sticking โดยตรง
🔍 ข้ออื่นผิดเพราะอะไร:
• ข้อ ก. (ความชื้นของแกรนูลสูงเกินไป): เป็นสาเหตุโดยตรงที่ทำให้ผงยาเหนียวเกาะติดหน้าสาก
• ข้อ ข. (ปริมาณสารหล่อลื่น Lubricant ไม่เพียงพอ): เป็นสาเหตุโดยตรงที่ทำให้เกิดแรงเสียดทานสูงและผงยาติดสาก
• ข้อ ค. (สารในสูตรตำรับมีจุดหลอมเหลวต่ำ): ความร้อนจากการตอกจะทำให้สารละลายเหนียวติดหน้าสาก
• ข้อ จ. (ผิวหน้าของสากตอกยาขรุขระหรือมีรอยขีดข่วน): ทำให้ผงยาเกาะติดและดึงผิวหน้าเม็ดยาหลุดติดสาก</t>
        </is>
      </c>
      <c r="L378" s="186" t="n"/>
      <c r="M378" s="186" t="inlineStr">
        <is>
          <t>Product Group 6: Solid Dosage Forms</t>
        </is>
      </c>
      <c r="N378" s="186" t="inlineStr">
        <is>
          <t>6.2 Tablet Defects</t>
        </is>
      </c>
      <c r="O378" s="185" t="inlineStr">
        <is>
          <t>Product</t>
        </is>
      </c>
      <c r="P378" s="186" t="inlineStr">
        <is>
          <t>ข้อสอบจริง PLE-CC1 ปี 2566 Day 1 ข้อ 92 [CASE_2566_ANEMIA_01]</t>
        </is>
      </c>
      <c r="Q378" s="185" t="inlineStr">
        <is>
          <t>ข้อสอบจริง</t>
        </is>
      </c>
      <c r="R378" s="185" t="inlineStr">
        <is>
          <t>2566 Day 1</t>
        </is>
      </c>
      <c r="S378" s="185" t="n"/>
    </row>
    <row r="379">
      <c r="A379" s="185" t="n">
        <v>377</v>
      </c>
      <c r="B379" s="186" t="inlineStr">
        <is>
          <t>ตามเกณฑ์เภสัชตำรับ USP &lt;905&gt; Uniformity of Dosage Units ในการควบคุมคุณภาพยาเม็ดเคลือบน้ำตาล Ferrous Fumarate 200 mg Sugar-Coated Tablets ซึ่งมีปริมาณตัวยาสำคัญ 200 mg ต่อเม็ด และคิดเป็นสัดส่วนมากกว่า 25% ของน้ำหนักเม็ดยาทั้งหมด</t>
        </is>
      </c>
      <c r="C379" s="186" t="inlineStr">
        <is>
          <t>ข้อใดต่อไปนี้กล่าว 'ไม่ถูกต้อง' เกี่ยวกับการทดสอบความสม่ำเสมอของหน่วยเภสัชภัณฑ์</t>
        </is>
      </c>
      <c r="D379" s="186" t="n"/>
      <c r="E379" s="186" t="inlineStr">
        <is>
          <t>สามารถประเมินความสม่ำเสมอของหน่วยเภสัชภัณฑ์ด้วยวิธี Weight Variation (WV) ได้</t>
        </is>
      </c>
      <c r="F379" s="186" t="inlineStr">
        <is>
          <t>ยาเม็ดชนิดนี้จำเป็นต้องทำการทดสอบด้วยวิธี Content Uniformity (CU) ทุกกรณี และห้ามใช้วิธี Weight Variation</t>
        </is>
      </c>
      <c r="G379" s="186" t="inlineStr">
        <is>
          <t>การทดสอบเริ่มจากการสุ่มตรวจเม็ดยาจำนวน 10 เม็ดในขั้นแรก (Stage 1)</t>
        </is>
      </c>
      <c r="H379" s="186" t="inlineStr">
        <is>
          <t>ค่า Acceptance Value (AV) ในขั้นที่ 1 ต้องไม่เกิน L1 (ซึ่งเท่ากับ 15.0)</t>
        </is>
      </c>
      <c r="I379" s="186" t="inlineStr">
        <is>
          <t>หากค่า AV ในขั้นที่ 1 เกินเกณฑ์ ต้องทดสอบเพิ่มอีก 20 เม็ด (รวมเป็น 30 เม็ด)</t>
        </is>
      </c>
      <c r="J379" s="185" t="n">
        <v>2</v>
      </c>
      <c r="K379" s="186" t="inlineStr">
        <is>
          <t>✅ คำตอบที่ถูกต้อง: ข้อ ข. ยาเม็ดชนิดนี้จำเป็นต้องทำการทดสอบด้วยวิธี Content Uniformity (CU) ทุกกรณี และห้ามใช้วิธี Weight Variation
🎯 ทำไมข้อนี้ถึงถูก:
ตามเกณฑ์ USP &lt;905&gt; Uniformity of Dosage Units ยาเม็ดที่มีปริมาณตัวยาสำคัญ ตั้งแต่ 25 mg ขึ้นไป และมีสัดส่วนของตัวยาสำคัญคิดเป็น ตั้งแต่ 25% ขึ้นไปของน้ำหนักเม็ดยา (ซึ่ง Ferrous fumarate 200 mg เข้าเกณฑ์ทั้งสองข้อ) อนุญาตให้ทดสอบความสม่ำเสมอด้วยวิธี ความแปรปรวนของน้ำหนัก (Weight Variation: WV) ได้ โดยไม่จำเป็นต้องทำ Content Uniformity (CU) ข้อความในข้อ ข จึงกล่าวไม่ถูกต้อง
🔍 ข้ออื่นผิดเพราะอะไร:
• ข้อ ก.: ถูกต้อง ยาที่มีปริมาณตัวยาสำคัญสูงและสัดส่วนเกิน 25% อนุญาตให้ใช้วิธี Weight Variation ได้ตาม USP &lt;905&gt;
• ข้อ ค.: ถูกต้อง ค่า Acceptance Value (AV) ในขั้นที่ 1 (L1) ต้องไม่เกิน 15.0
• ข้อ ง.: ถูกต้อง การทดสอบขั้นแรกใช้ตัวอย่างสุ่มจำนวน 10 หน่วย
• ข้อ จ.: ถูกต้อง หากขั้นที่ 1 ไม่ผ่านเกณฑ์ ต้องทดสอบเพิ่มอีก 20 หน่วย รวมเป็น 30 หน่วย</t>
        </is>
      </c>
      <c r="L379" s="186" t="n"/>
      <c r="M379" s="186" t="inlineStr">
        <is>
          <t>Product Group 6: Solid Dosage Forms</t>
        </is>
      </c>
      <c r="N379" s="186" t="inlineStr">
        <is>
          <t>6.1 Tablet Manufacturing</t>
        </is>
      </c>
      <c r="O379" s="185" t="inlineStr">
        <is>
          <t>Product</t>
        </is>
      </c>
      <c r="P379" s="186" t="inlineStr">
        <is>
          <t>ข้อสอบจริง PLE-CC1 ปี 2566 Day 1 ข้อ 93 [CASE_2566_ANEMIA_01]</t>
        </is>
      </c>
      <c r="Q379" s="185" t="inlineStr">
        <is>
          <t>ข้อสอบจริง</t>
        </is>
      </c>
      <c r="R379" s="185" t="inlineStr">
        <is>
          <t>2566 Day 1</t>
        </is>
      </c>
      <c r="S379" s="185" t="n"/>
    </row>
    <row r="380">
      <c r="A380" s="185" t="n">
        <v>378</v>
      </c>
      <c r="B380" s="186" t="inlineStr">
        <is>
          <t>จากสูตรตำรับยาเม็ดเคลือบฟิล์ม Ferrous Sulfate Film-Coated Tablets มีส่วนประกอบได้แก่ Microcrystalline cellulose, Dibasic calcium phosphate dihydrate, Croscarmellose sodium, Hypromellose (HPMC), Stearic acid, Polyethylene glycol (PEG 8000), Magnesium stearate, Titanium dioxide, และ Carnauba wax</t>
        </is>
      </c>
      <c r="C380" s="186" t="inlineStr">
        <is>
          <t>สารในข้อใดทำหน้าที่หลักเป็น สารเพิ่มความยืดหยุ่นของฟิล์มเคลือบ (Plasticizer) ในชั้นฟิล์มเคลือบยาเม็ด</t>
        </is>
      </c>
      <c r="D380" s="186" t="n"/>
      <c r="E380" s="186" t="inlineStr">
        <is>
          <t>Gelatin</t>
        </is>
      </c>
      <c r="F380" s="186" t="inlineStr">
        <is>
          <t>Titanium dioxide</t>
        </is>
      </c>
      <c r="G380" s="186" t="inlineStr">
        <is>
          <t>Hypromellose (HPMC)</t>
        </is>
      </c>
      <c r="H380" s="186" t="inlineStr">
        <is>
          <t>Polyethylene glycol (PEG 8000)</t>
        </is>
      </c>
      <c r="I380" s="186" t="inlineStr">
        <is>
          <t>Croscarmellose sodium</t>
        </is>
      </c>
      <c r="J380" s="185" t="n">
        <v>4</v>
      </c>
      <c r="K380" s="186" t="inlineStr">
        <is>
          <t>✅ คำตอบที่ถูกต้อง: ข้อ ง. Polyethylene glycol (PEG 8000)
🎯 ทำไมข้อนี้ถึงถูก:
ในตำรับการเคลือบฟิล์มยาเม็ด พอลิเมอร์หลักคือ Hypromellose (HPMC) มักมีความเปราะเมื่อแห้งเป็นฟิล์ม จึงจำเป็นต้องเติม สารเพิ่มความยืดหยุ่น (Plasticizer) ได้แก่ Polyethylene glycol (PEG เช่น PEG 400 หรือ PEG 8000), Triethyl citrate หรือ Glycerol เพื่อแทรกตัวระหว่างสายโซ่พอลิเมอร์ ลดอุณหภูมิเปลี่ยนสภาพแก้ว (Tg) และเพิ่มความยืดหยุ่น ป้องกันไม่ให้แผ่นฟิล์มเคลือบแตกร้าว (Cracking)
🔍 ข้ออื่นผิดเพราะอะไร:
• ข้อ ก. (Microcrystalline cellulose): ทำหน้าที่เป็น Diluent / Binder ในแกนเม็ดยา
• ข้อ ข. (Titanium dioxide): ทำหน้าที่เป็น Opacifying agent สารทึบแสงและป้องกันแสง
• ข้อ ค. (Hypromellose): เป็น Film-forming polymer พอลิเมอร์หลักในการก่อแผ่นฟิล์ม
• ข้อ จ. (Croscarmellose sodium): เป็น Superdisintegrant สารช่วยแตกตัวเร็วในแกนเม็ดยา</t>
        </is>
      </c>
      <c r="L380" s="186" t="n"/>
      <c r="M380" s="186" t="inlineStr">
        <is>
          <t>Product Group 6: Solid Dosage Forms</t>
        </is>
      </c>
      <c r="N380" s="186" t="inlineStr">
        <is>
          <t>6.3 Tablet Coating</t>
        </is>
      </c>
      <c r="O380" s="185" t="inlineStr">
        <is>
          <t>Product</t>
        </is>
      </c>
      <c r="P380" s="186" t="inlineStr">
        <is>
          <t>ข้อสอบจริง PLE-CC1 ปี 2566 Day 1 ข้อ 94 [CASE_2566_ANEMIA_01]</t>
        </is>
      </c>
      <c r="Q380" s="185" t="inlineStr">
        <is>
          <t>ข้อสอบจริง</t>
        </is>
      </c>
      <c r="R380" s="185" t="inlineStr">
        <is>
          <t>2566 Day 1</t>
        </is>
      </c>
      <c r="S380" s="185" t="inlineStr">
        <is>
          <t>CASE_2566_FERROUS_FORMULA_01</t>
        </is>
      </c>
    </row>
    <row r="381">
      <c r="A381" s="185" t="n">
        <v>379</v>
      </c>
      <c r="B381" s="186" t="inlineStr">
        <is>
          <t>จากสูตรตำรับยาเม็ดเคลือบฟิล์ม Ferrous Sulfate Film-Coated Tablets มีส่วนประกอบได้แก่ Microcrystalline cellulose, Dibasic calcium phosphate dihydrate, Croscarmellose sodium, Hypromellose (HPMC), Stearic acid, Polyethylene glycol (PEG 8000), Magnesium stearate, Titanium dioxide, และ Carnauba wax</t>
        </is>
      </c>
      <c r="C381" s="186" t="inlineStr">
        <is>
          <t>ข้อใดระบุบทบาทหน้าที่ของสารช่วยในสูตรตำรับได้ 'ถูกต้อง'</t>
        </is>
      </c>
      <c r="D381" s="186" t="n"/>
      <c r="E381" s="186" t="inlineStr">
        <is>
          <t>Hypromellose ทำหน้าที่เป็นสารเพิ่มปริมาณ (Diluent) หลักในแกนเม็ดยา</t>
        </is>
      </c>
      <c r="F381" s="186" t="inlineStr">
        <is>
          <t>Croscarmellose sodium ทำหน้าที่เป็นสารหล่อลื่น (Lubricant)</t>
        </is>
      </c>
      <c r="G381" s="186" t="inlineStr">
        <is>
          <t>Stearic acid ทำหน้าที่เป็นสารช่วยแตกกระจายตัว (Disintegrant)</t>
        </is>
      </c>
      <c r="H381" s="186" t="inlineStr">
        <is>
          <t>Polyethylene glycol (PEG) ทำหน้าที่เป็นสารเพิ่มความยืดหยุ่นของฟิล์ม (Plasticizer)</t>
        </is>
      </c>
      <c r="I381" s="186" t="inlineStr">
        <is>
          <t>Magnesium stearate ทำหน้าที่เป็นสารช่วยเปียก (Wetting agent)</t>
        </is>
      </c>
      <c r="J381" s="185" t="n">
        <v>4</v>
      </c>
      <c r="K381" s="186" t="inlineStr">
        <is>
          <t>✅ คำตอบที่ถูกต้อง: ข้อ ง. Polyethylene glycol (PEG) ทำหน้าที่เป็นสารเพิ่มความยืดหยุ่นของฟิล์ม (Plasticizer)
🎯 ทำไมข้อนี้ถึงถูก:
PEG เป็น Plasticizer มาตรฐานที่ใช้ร่วมกับฟิล์มพอลิเมอร์เซลลูโลส ช่วยลดความเปราะและเพิ่มความยืดหยุ่นของฟิล์ม
🔍 ข้ออื่นผิดเพราะอะไร:
• ข้อ ก. ผิดเพราะ: Hypromellose ทำหน้าที่เป็น Film-forming polymer หรือ Binder ไม่ใช่ Diluent หลัก
• ข้อ ข. ผิดเพราะ: Croscarmellose sodium ทำหน้าที่เป็น Superdisintegrant สารช่วยแตกตัว
• ข้อ ค. ผิดเพราะ: Stearic acid ทำหน้าที่เป็น Lubricant สารหล่อลื่น
• ข้อ จ. ผิดเพราะ: Magnesium stearate ทำหน้าที่เป็น Lubricant และ Anti-adherent ไม่ใช่ Wetting agent</t>
        </is>
      </c>
      <c r="L381" s="186" t="n"/>
      <c r="M381" s="186" t="inlineStr">
        <is>
          <t>Product Group 6: Solid Dosage Forms</t>
        </is>
      </c>
      <c r="N381" s="186" t="inlineStr">
        <is>
          <t>6.1 Tablet Manufacturing</t>
        </is>
      </c>
      <c r="O381" s="185" t="inlineStr">
        <is>
          <t>Product</t>
        </is>
      </c>
      <c r="P381" s="186" t="inlineStr">
        <is>
          <t>ข้อสอบจริง PLE-CC1 ปี 2566 Day 1 ข้อ 95 [CASE_2566_ANEMIA_01]</t>
        </is>
      </c>
      <c r="Q381" s="185" t="inlineStr">
        <is>
          <t>ข้อสอบจริง</t>
        </is>
      </c>
      <c r="R381" s="185" t="inlineStr">
        <is>
          <t>2566 Day 1</t>
        </is>
      </c>
      <c r="S381" s="185" t="inlineStr">
        <is>
          <t>CASE_2566_FERROUS_FORMULA_01</t>
        </is>
      </c>
    </row>
    <row r="382">
      <c r="A382" s="185" t="n">
        <v>380</v>
      </c>
      <c r="B382" s="186" t="inlineStr">
        <is>
          <t>ในกระบวนการเคลือบฟิล์มยาเม็ด หากตรวจพบปัญหาแผ่นฟิล์มเคลือบเกิดการแตกร้าว (Film Cracking) ซึ่งเกิดจากความเค้นภายในแผ่นฟิล์ม (Internal stress) สูงกว่าความต้านทานแรงดึงของพอลิเมอร์</t>
        </is>
      </c>
      <c r="C382" s="186" t="inlineStr">
        <is>
          <t>แนวทางในการแก้ไขปัญหาข้อบกพร่องของฟิล์มเคลือบนี้ในข้อใดมีความถูกต้องและเหมาะสมที่สุด</t>
        </is>
      </c>
      <c r="D382" s="186" t="n"/>
      <c r="E382" s="186" t="inlineStr">
        <is>
          <t>เพิ่มอัตราเร็วในการพ่นน้ำยาเคลือบ (Increase spray rate)</t>
        </is>
      </c>
      <c r="F382" s="186" t="inlineStr">
        <is>
          <t>เพิ่มปริมาณผงทัลก์ (Talc) ในน้ำยาเคลือบ</t>
        </is>
      </c>
      <c r="G382" s="186" t="inlineStr">
        <is>
          <t>เพิ่มอุณหภูมิอากาศร้อนในหม้อเคลือบให้สูงขึ้น</t>
        </is>
      </c>
      <c r="H382" s="186" t="inlineStr">
        <is>
          <t>ลดความดันอากาศในการพ่นฝอยละออง</t>
        </is>
      </c>
      <c r="I382" s="186" t="inlineStr">
        <is>
          <t>ปรับเพิ่มสัดส่วนของสารเพิ่มความยืดหยุ่น (Increase Plasticizer เช่น เพิ่ม PEG) ในสูตรน้ำยาเคลือบ</t>
        </is>
      </c>
      <c r="J382" s="185" t="n">
        <v>5</v>
      </c>
      <c r="K382" s="186" t="inlineStr">
        <is>
          <t>✅ คำตอบที่ถูกต้อง: ข้อ จ. ปรับเพิ่มสัดส่วนของสารเพิ่มความยืดหยุ่น (Increase Plasticizer เช่น เพิ่ม PEG) ในสูตรน้ำยาเคลือบ
🎯 ทำไมข้อนี้ถึงถูก:
ปัญหา Film Cracking เกิดจากฟิล์มมีความเปราะ (Brittleness) และมีแรงเค้นภายในแผ่นฟิล์มสูงเกินไป การแก้ไขที่มีประสิทธิภาพสูงสุดคือ การปรับเพิ่มปริมาณสารเพิ่มความยืดหยุ่น (Plasticizer เช่น Polyethylene glycol) ในสูตรน้ำยาเคลือบ เพื่อช่วยเพิ่มความยืดหยุ่น (Flexibility / Elasticity) และลดค่าความเค้นภายในของฟิล์ม หรือการเลือกใช้พอลิเมอร์ที่มีน้ำหนักโมเลกุลสูงขึ้น
🔍 ข้ออื่นผิดเพราะอะไร:
• ข้อ ก. (เพิ่ม Spray rate): การเพิ่มอัตราการพ่นจะทำให้เม็ดยาเปียกแฉะ เกิดปัญหา sticking/picking
• ข้อ ข. (เพิ่ม Talc): การใส่ Talc มากเกินไปจะทำให้ฟิล์มเปราะและลดแรงยึดเกาะกับผิวเม็ด
• ข้อ ค. (เพิ่มอุณหภูมิลมร้อนสูงขึ้น): อุณหภูมิที่สูงเกินไปจะทำให้ฟิล์มแห้งเร็วผิดปกติ เกิดแรงเค้นดึงรั้งทำให้ฟิล์มแตกร้าวมากขึ้น
• ข้อ ง. (ลดความเร็วรอบของหม้อเคลือบ): ไม่ได้ช่วยลดความเค้นภายในแผ่นฟิล์มพอลิเมอร์</t>
        </is>
      </c>
      <c r="L382" s="186" t="n"/>
      <c r="M382" s="186" t="inlineStr">
        <is>
          <t>Product Group 6: Solid Dosage Forms</t>
        </is>
      </c>
      <c r="N382" s="186" t="inlineStr">
        <is>
          <t>6.3 Tablet Coating</t>
        </is>
      </c>
      <c r="O382" s="185" t="inlineStr">
        <is>
          <t>Product</t>
        </is>
      </c>
      <c r="P382" s="186" t="inlineStr">
        <is>
          <t>ข้อสอบจริง PLE-CC1 ปี 2566 Day 1 ข้อ 96 [CASE_2566_ANEMIA_01]</t>
        </is>
      </c>
      <c r="Q382" s="185" t="inlineStr">
        <is>
          <t>ข้อสอบจริง</t>
        </is>
      </c>
      <c r="R382" s="185" t="inlineStr">
        <is>
          <t>2566 Day 1</t>
        </is>
      </c>
      <c r="S382" s="185" t="n"/>
    </row>
    <row r="383">
      <c r="A383" s="185" t="n">
        <v>381</v>
      </c>
      <c r="B383" s="186" t="n"/>
      <c r="C383" s="186" t="inlineStr">
        <is>
          <t>สารไทเทเนียมไดออกไซด์ (Titanium dioxide: TiO2) ที่นิยมใส่ในสูตรน้ำยาเคลือบฟิล์มยาเม็ด ทำหน้าที่หลักทางเภสัชกรรมในข้อใด</t>
        </is>
      </c>
      <c r="D383" s="186" t="n"/>
      <c r="E383" s="186" t="inlineStr">
        <is>
          <t>สารช่วยแตกกระจายตัว (Disintegrant)</t>
        </is>
      </c>
      <c r="F383" s="186" t="inlineStr">
        <is>
          <t>สารเพิ่มความยืดหยุ่นของฟิล์ม (Plasticizer)</t>
        </is>
      </c>
      <c r="G383" s="186" t="inlineStr">
        <is>
          <t>สารก่อฟิล์มหลัก (Film-forming polymer)</t>
        </is>
      </c>
      <c r="H383" s="186" t="inlineStr">
        <is>
          <t>สารเพิ่มปริมาณ (Diluent)</t>
        </is>
      </c>
      <c r="I383" s="186" t="inlineStr">
        <is>
          <t>สารทึบแสงและป้องกันแสง (Opacifying agent)</t>
        </is>
      </c>
      <c r="J383" s="185" t="n">
        <v>5</v>
      </c>
      <c r="K383" s="186" t="inlineStr">
        <is>
          <t>✅ คำตอบที่ถูกต้อง: ข้อ จ. สารทึบแสงและป้องกันแสง (Opacifying agent)
🎯 ทำไมข้อนี้ถึงถูก:
Titanium dioxide เป็นผงสีขาวที่มีดัชนีการหักเหของแสง (Refractive index) สูงมาก ทำหน้าที่เป็น สารทึบแสง (Opacifier / Opacifying agent) และสีขาว (White pigment) ช่วยบดบังสีที่ไม่น่าดูของแกนเม็ดยา และช่วยปกป้องตัวยาสำคัญที่ไวต่อแสง (Light-sensitive drugs เช่น วิตามิน หรือเกลือแร่) ไม่ให้ถูกทำลายด้วยแสงสว่าง
🔍 ข้ออื่นผิดเพราะอะไร:
• ข้อ ก. (Film-forming polymer): เป็นหน้าที่ของพอลิเมอร์หลัก เช่น HPMC หรือ Eudragit
• ข้อ ข. (Plasticizer): เป็นหน้าที่ของสารเพิ่มความยืดหยุ่น เช่น PEG หรือ Triacetin
• ข้อ ค. (Antiadherent): เป็นหน้าที่ของสารป้องกันการเกาะติด เช่น Talc
• ข้อ ง. (Solvent / Vehicle): เป็นหน้าที่ของตัวทำละลาย เช่น น้ำ หรือ เอทานอล</t>
        </is>
      </c>
      <c r="L383" s="186" t="n"/>
      <c r="M383" s="186" t="inlineStr">
        <is>
          <t>Product Group 6: Solid Dosage Forms</t>
        </is>
      </c>
      <c r="N383" s="186" t="inlineStr">
        <is>
          <t>6.3 Tablet Coating</t>
        </is>
      </c>
      <c r="O383" s="185" t="inlineStr">
        <is>
          <t>Product</t>
        </is>
      </c>
      <c r="P383" s="186" t="inlineStr">
        <is>
          <t>ข้อสอบจริง PLE-CC1 ปี 2566 Day 1 ข้อ 97 [CASE_2566_ANEMIA_01]</t>
        </is>
      </c>
      <c r="Q383" s="185" t="inlineStr">
        <is>
          <t>ข้อสอบจริง</t>
        </is>
      </c>
      <c r="R383" s="185" t="inlineStr">
        <is>
          <t>2566 Day 1</t>
        </is>
      </c>
      <c r="S383" s="185" t="n"/>
    </row>
    <row r="384">
      <c r="A384" s="185" t="n">
        <v>382</v>
      </c>
      <c r="B384" s="186" t="inlineStr">
        <is>
          <t>ตามเภสัชตำรับ USP &lt;711&gt; Dissolution กำหนดการทดสอบการละลายของยาเม็ด Hydrochlorothiazide (HCTZ) ในกรด 0.1 N HCl เวลา 30 นาที โดยกำหนดเกณฑ์ยอมรับ Q = 60% เมื่อทำการทดสอบยาในขั้นที่ 1 (Stage 1: S1) จำนวน 6 เม็ด พบค่าการละลายของแต่ละเม็ดดังนี้:
68%, 72%, 66%, 70%, 65%, 75%</t>
        </is>
      </c>
      <c r="C384" s="186" t="inlineStr">
        <is>
          <t>จากผลการทดสอบข้างต้น ข้อใดต่อไปนี้สรุปผลการประเมินตามเกณฑ์มาตรฐานของเภสัชตำรับได้ถูกต้อง</t>
        </is>
      </c>
      <c r="D384" s="186" t="n"/>
      <c r="E384" s="186" t="inlineStr">
        <is>
          <t>ผ่านเกณฑ์การทดสอบขั้นที่ 1 (Stage 1) เนื่องจากยาเม็ดทุกหน่วยละลายได้ไม่น้อยกว่า Q + 5% (&gt;= 65%)</t>
        </is>
      </c>
      <c r="F384" s="186" t="inlineStr">
        <is>
          <t>ไม่ผ่านเกณฑ์ขั้นที่ 1 เนื่องจากค่าเฉลี่ยการละลายต่ำกว่า 75%</t>
        </is>
      </c>
      <c r="G384" s="186" t="inlineStr">
        <is>
          <t>ต้องทำการทดสอบต่อในขั้นที่ 2 (Stage 2) อีก 6 เม็ดเนื่องจากมีบางเม็ดละลายได้น้อยกว่า 70%</t>
        </is>
      </c>
      <c r="H384" s="186" t="inlineStr">
        <is>
          <t>ไม่ผ่านเกณฑ์ขั้นที่ 1 เนื่องจากมีเม็ดยาที่มีค่าการละลายเท่ากับ 65% พอดี</t>
        </is>
      </c>
      <c r="I384" s="186" t="inlineStr">
        <is>
          <t>ต้องทำการทดสอบต่อในขั้นที่ 3 (Stage 3) อีก 12 เม็ดทันที</t>
        </is>
      </c>
      <c r="J384" s="185" t="n">
        <v>1</v>
      </c>
      <c r="K384" s="186" t="inlineStr">
        <is>
          <t>✅ คำตอบที่ถูกต้อง: ข้อ ก. ผ่านเกณฑ์การทดสอบขั้นที่ 1 (Stage 1) เนื่องจากยาเม็ดทุกหน่วยละลายได้ไม่น้อยกว่า Q + 5% (&gt;= 65%)
🎯 ทำไมข้อนี้ถึงถูก:
ตามเกณฑ์ USP &lt;711&gt; Dissolution สำหรับยาออกฤทธิ์ทันที (Immediate-release dosage forms):
- เกณฑ์ขั้นที่ 1 (Stage 1: n = 6 เม็ด): ยาแต่ละหน่วยต้องละลายได้ไม่น้อยกว่า Q + 5% (Each unit is not less than Q + 5%)
- ในข้อนี้ กำหนด Q = 60% ดังนั้น Q + 5% = 65%
ผลการทดสอบทั้ง 6 เม็ด ได้แก่ 68%, 72%, 66%, 70%, 65%, 75% ซึ่งทุกเม็ดมีค่าการละลาย มากกว่าหรือเท่ากับ 65% (เม็ดต่ำสุดคือ 65% ซึ่งผ่านเกณฑ์พอดี) ดังนั้น รุ่นการผลิตนี้จึง ผ่านเกณฑ์ยอมรับในขั้นที่ 1 (Pass Stage 1) โดยสมบูรณ์และไม่ต้องทดสอบต่อในขั้นที่ 2
🔍 ข้ออื่นผิดเพราะอะไร:
• ข้อ ข.: แปลผลผิดพลาด เนื่องจากทุกหน่วยมีค่าการละลายตั้งแต่ 65% ขึ้นไป จึงผ่านเกณฑ์ S1 อย่างสมบูรณ์
• ข้อ ค.: แปลผลผิดพลาด เนื่องจากไม่จำเป็นต้องทดสอบขั้นที่ 2 (Stage 2) เมื่อผ่านเกณฑ์ขั้นที่ 1 แล้ว
• ข้อ ง.: แปลผลผิดพลาด เกณฑ์ S1 ใช้ Q + 5% ไม่ใช่ Q และยาทุกหน่วยผ่านเกณฑ์ทั้งหมด
• ข้อ จ.: แปลผลผิดพลาด รุ่นการผลิตนี้มีคุณภาพผ่านเกณฑ์มาตรฐานการละลายเรียบร้อยแล้ว</t>
        </is>
      </c>
      <c r="L384" s="186" t="n"/>
      <c r="M384" s="186" t="inlineStr">
        <is>
          <t>Product Group 6: Solid Dosage Forms</t>
        </is>
      </c>
      <c r="N384" s="186" t="inlineStr">
        <is>
          <t>6.1 Tablet Manufacturing</t>
        </is>
      </c>
      <c r="O384" s="185" t="inlineStr">
        <is>
          <t>Product</t>
        </is>
      </c>
      <c r="P384" s="186" t="inlineStr">
        <is>
          <t>ข้อสอบจริง PLE-CC1 ปี 2566 Day 1 ข้อ 112 [CASE_2566_HCTZ_01]</t>
        </is>
      </c>
      <c r="Q384" s="185" t="inlineStr">
        <is>
          <t>ข้อสอบจริง</t>
        </is>
      </c>
      <c r="R384" s="185" t="inlineStr">
        <is>
          <t>2566 Day 1</t>
        </is>
      </c>
      <c r="S384" s="185" t="n"/>
    </row>
    <row r="385">
      <c r="A385" s="185" t="n">
        <v>383</v>
      </c>
      <c r="B385" s="186" t="inlineStr">
        <is>
          <t>ผู้ป่วยชายไทยอายุ 30 ปี ได้รับการวินิจฉัยเป็นโรคพยาธิ และในโรงงานผลิตยามีการผลิตยาเม็ด Mebendazole chewable tablets ซึ่งเป็นสูตรตำรับที่มีสารดูดความชื้นและตัวยาไวต่อความชื้นในบรรยากาศ</t>
        </is>
      </c>
      <c r="C385" s="186" t="inlineStr">
        <is>
          <t>เพื่อรักษาความคงตัวของยาเม็ดเคี้ยวสูตรตำรับนี้ให้ดีที่สุดตลอดอายุการเก็บรักษา ควรเลือกใช้บรรจุภัณฑ์ปฐมภูมิ (Primary packaging) ชนิดใด</t>
        </is>
      </c>
      <c r="D385" s="186" t="n"/>
      <c r="E385" s="186" t="inlineStr">
        <is>
          <t>แผงบลิสเตอร์แบบอะลูมิเนียมประกบอะลูมิเนียมทึบแสงทั้งสองด้าน (Aluminium-Aluminium / Alu-Alu blister pack)</t>
        </is>
      </c>
      <c r="F385" s="186" t="inlineStr">
        <is>
          <t>ขวดแก้วใสมีฝาเกลียวพร้อมซองดูดความชื้น (Silica gel)</t>
        </is>
      </c>
      <c r="G385" s="186" t="inlineStr">
        <is>
          <t>ขวดพลาสติกชนิดใสโปร่งแสง</t>
        </is>
      </c>
      <c r="H385" s="186" t="inlineStr">
        <is>
          <t>แผงบลิสเตอร์แบบพลาสติก PVC ใสด้านหนึ่ง และอะลูมิเนียมฟอยล์อีกด้านหนึ่ง</t>
        </is>
      </c>
      <c r="I385" s="186" t="inlineStr">
        <is>
          <t>ซองกระดาษเคลือบพลาสติกชนิดบาง</t>
        </is>
      </c>
      <c r="J385" s="185" t="n">
        <v>1</v>
      </c>
      <c r="K385" s="186" t="inlineStr">
        <is>
          <t>✅ คำตอบที่ถูกต้อง: ข้อ ก. แผงบลิสเตอร์แบบอะลูมิเนียมประกบอะลูมิเนียมทึบแสงทั้งสองด้าน (Aluminium-Aluminium / Alu-Alu blister pack)
🎯 ทำไมข้อนี้ถึงถูก:
บรรจุภัณฑ์ชนิด Aluminium-Aluminium (Alu-Alu) blister pack เป็นบรรจุภัณฑ์ที่มีคุณสมบัติเป็นเกราะป้องกันสมบูรณ์แบบ (Total barrier) ป้องกันการซึมผ่านของความชื้น ไอน้ำ ก๊าซออกซิเจน และแสงสว่างได้ 100% จึงเป็นมาตรฐานที่ดีที่สุดในการปกป้องเม็ดยาที่ไวต่อความชื้นสูง (Hygroscopic / Moisture-sensitive formulations) และป้องกันการสลายตัวจากแสงแดดได้ดีกว่าแผง PVC/Alu หรือขวดแก้วใส
🔍 ข้ออื่นผิดเพราะอะไร:
• ข้อ ข. (ขวดแก้วใส): ผิดเพราะขวดแก้วใสไม่สามารถป้องกันแสงสว่างได้ และการเปิด-ปิดขวดบ่อยครั้งจะนำพาความชื้นจากอากาศภายนอกเข้าไปทำลายเม็ดยา
• ข้อ ค. (ขวดพลาสติก HDPE ใส): ผิดเพราะพลาสติกโปร่งแสงไม่สามารถป้องกันการสลายตัวจากแสงสว่างได้
• ข้อ ง. (แผงบลิสเตอร์ PVC/Aluminium): ผิดเพราะแผ่นพลาสติก PVC มีอัตราการซึมผ่านของไอน้ำ (Water vapor transmission) สูงกว่าอะลูมิเนียมฟอยล์
• ข้อ จ. (ซองกระดาษเคลือบพลาสติก): ผิดเพราะไม่สามารถกันความชื้นและออกซิเจนได้เพียงพอสำหรับยาที่ไวต่อความชื้นสูง</t>
        </is>
      </c>
      <c r="L385" s="186" t="n"/>
      <c r="M385" s="186" t="inlineStr">
        <is>
          <t>Product Group 6: Solid Dosage Forms</t>
        </is>
      </c>
      <c r="N385" s="186" t="inlineStr">
        <is>
          <t>6.1 Tablet Manufacturing</t>
        </is>
      </c>
      <c r="O385" s="185" t="inlineStr">
        <is>
          <t>Product</t>
        </is>
      </c>
      <c r="P385" s="186" t="inlineStr">
        <is>
          <t>ข้อสอบจริง PLE-CC1 ปี 2566 Day 2 ข้อ 33 [CASE_2566_TAPEWORM_01]</t>
        </is>
      </c>
      <c r="Q385" s="185" t="inlineStr">
        <is>
          <t>ข้อสอบจริง</t>
        </is>
      </c>
      <c r="R385" s="185" t="inlineStr">
        <is>
          <t>2566 Day 2</t>
        </is>
      </c>
      <c r="S385" s="185" t="n"/>
    </row>
    <row r="386">
      <c r="A386" s="185" t="n">
        <v>384</v>
      </c>
      <c r="B386" s="186" t="inlineStr">
        <is>
          <t>สูตรตำรับยาเม็ดอมใต้ลิ้น Isosorbide Dinitrate (ISDN) ประกอบด้วย: Isosorbide dinitrate, Mannitol, Xylitol, Croscarmellose sodium, Strawberry flavor, Colloidal silicon dioxide และ Magnesium stearate</t>
        </is>
      </c>
      <c r="C386" s="186" t="inlineStr">
        <is>
          <t>เนื่องจากสารช่วยในกลุ่มน้ำตาลแอลกอฮอล์ (Mannitol และ Xylitol) มีคุณสมบัติดูดความชื้นจากสิ่งแวดล้อมได้ง่าย หากควบคุมสภาวะความชื้นสัมพัทธ์ในห้องตอกยาไม่เหมาะสม ในกระบวนการตอกยาเม็ดมีโอกาสสูงที่จะเกิดปัญหาข้อบกพร่องของยาเม็ด (Tablet defect) ชนิดใดมากที่สุด</t>
        </is>
      </c>
      <c r="D386" s="186" t="n"/>
      <c r="E386" s="186" t="inlineStr">
        <is>
          <t>การติดสากตอกและการดึงผิวหน้าเม็ดยาหลุดติดสาก (Sticking and Picking)</t>
        </is>
      </c>
      <c r="F386" s="186" t="inlineStr">
        <is>
          <t>การแตกแยกชั้นของยาเม็ด (Lamination)</t>
        </is>
      </c>
      <c r="G386" s="186" t="inlineStr">
        <is>
          <t>การแตกหลุดของฝาครอบส่วนบนของเม็ดยา (Capping)</t>
        </is>
      </c>
      <c r="H386" s="186" t="inlineStr">
        <is>
          <t>ความแข็งของเม็ดยาสูงเกินไปจนไม่ละลาย</t>
        </is>
      </c>
      <c r="I386" s="186" t="inlineStr">
        <is>
          <t>สีของเม็ดยาด่างไม่สม่ำเสมอ (Mottling) จากการเสื่อมของสารแต่งกลิ่นรส</t>
        </is>
      </c>
      <c r="J386" s="185" t="n">
        <v>1</v>
      </c>
      <c r="K386" s="186" t="inlineStr">
        <is>
          <t>✅ คำตอบที่ถูกต้อง: ข้อ ก. การติดสากตอกและการดึงผิวหน้าเม็ดยาหลุดติดสาก (Sticking and Picking)
🎯 ทำไมข้อนี้ถึงถูก:
Mannitol และ Xylitol เป็นสารแต่งรสหวานกลุ่มน้ำตาลแอลกอฮอล์ที่มีคุณสมบัติดูดความชื้นได้ง่าย (Hygroscopic excipients) เมื่อแกรนูลมีความชื้นสูงเกินไปหรือได้รับความร้อนจากการเสียดสีระหว่างการตอกเม็ดยา ผงยาจะเกิดความเหนียวและเกาะติดกับผิวหน้าของสากตอก (Punch faces) ทำให้เกิดปัญหา การติดสาก (Sticking) และเมื่อถอนสากตอกขึ้น ผิวหน้าของเม็ดยาจะถูกดึงหลุดเป็นหลุมเว้าแหว่ง เรียกว่า การเกิดหลุมบนผิวเม็ดยา (Picking)
🔍 ข้ออื่นผิดเพราะอะไร:
• ข้อ ข. (Lamination): มักเกิดจากการกักเก็บอากาศ (Air entrapment) หรือแรงตอกที่สูงเกินไป ไม่ใช่ผลโดยตรงจากความชื้นของน้ำตาลแอลกอฮอล์
• ข้อ ค. (Capping): มักเกิดจากแกรนูลแห้งเกินไป มีผงละเอียด (Fines) มาก หรือการกักอากาศ
• ข้อ ง. (Hardness สูงผิดปกติ): ยาที่มีความชื้นสูงมักจะทำให้เม็ดยานิ่มลง ไม่ได้แข็งผิดปกติ
• ข้อ จ. (Mottling): เกิดจากการกระจายตัวของสารแต่งสีไม่สม่ำเสมอ หรือการเคลื่อนย้ายของสีระหว่างการอบแห้ง</t>
        </is>
      </c>
      <c r="L386" s="186" t="n"/>
      <c r="M386" s="186" t="inlineStr">
        <is>
          <t>Product Group 6: Solid Dosage Forms</t>
        </is>
      </c>
      <c r="N386" s="186" t="inlineStr">
        <is>
          <t>6.2 Tablet Defects</t>
        </is>
      </c>
      <c r="O386" s="185" t="inlineStr">
        <is>
          <t>Product</t>
        </is>
      </c>
      <c r="P386" s="186" t="inlineStr">
        <is>
          <t>ข้อสอบจริง PLE-CC1 ปี 2566 Day 2 ข้อ 50 [CASE_2566_ANGINA_01]</t>
        </is>
      </c>
      <c r="Q386" s="185" t="inlineStr">
        <is>
          <t>ข้อสอบจริง</t>
        </is>
      </c>
      <c r="R386" s="185" t="inlineStr">
        <is>
          <t>2566 Day 2</t>
        </is>
      </c>
      <c r="S386" s="185" t="n"/>
    </row>
    <row r="387">
      <c r="A387" s="185" t="n">
        <v>385</v>
      </c>
      <c r="B387" s="186" t="inlineStr">
        <is>
          <t>สูตรตำรับยาเม็ดเคลือบฟิล์ม Acyclovir Dispersible Film-coated Tablets ประกอบด้วย:
ตัวยาสำคัญ Acyclovir 200 mg และสารช่วยในแกนเม็ดยา ได้แก่ Colloidal silicon dioxide, Croscarmellose sodium, Magnesium stearate, Microcrystalline cellulose, Pregelatinized starch และ Sodium lauryl sulfate
ส่วนประกอบในชั้นเคลือบฟิล์ม (Film-coating formula) ประกอบด้วย: Hypromellose, Stearic acid, Polyethylene glycol (PEG) 400, Magnesium stearate, Riboflavin, FD&amp;C Blue #1 aluminum lake และ Carnauba wax</t>
        </is>
      </c>
      <c r="C387" s="186" t="inlineStr">
        <is>
          <t>สารช่วยชนิดใดในสูตรตำรับนี้ทำหน้าที่เป็น พอลิเมอร์หลักในการก่อฟิล์มเคลือบผิวเม็ดยา (Primary film-forming polymer)</t>
        </is>
      </c>
      <c r="D387" s="186" t="n"/>
      <c r="E387" s="186" t="inlineStr">
        <is>
          <t>Microcrystalline cellulose</t>
        </is>
      </c>
      <c r="F387" s="186" t="inlineStr">
        <is>
          <t>Colloidal silicon dioxide</t>
        </is>
      </c>
      <c r="G387" s="186" t="inlineStr">
        <is>
          <t>Sodium carboxymethyl starch</t>
        </is>
      </c>
      <c r="H387" s="186" t="inlineStr">
        <is>
          <t>Hypromellose (Hydroxypropyl methylcellulose: HPMC)</t>
        </is>
      </c>
      <c r="I387" s="186" t="inlineStr">
        <is>
          <t>Polyethylene glycol (PEG) 400</t>
        </is>
      </c>
      <c r="J387" s="185" t="n">
        <v>4</v>
      </c>
      <c r="K387" s="186" t="inlineStr">
        <is>
          <t>✅ คำตอบที่ถูกต้อง: ข้อ ง. Hypromellose (Hydroxypropyl methylcellulose: HPMC)
🎯 ทำไมข้อนี้ถึงถูก:
Hypromellose (HPMC) เป็นพอลิเมอร์กึ่งสังเคราะห์อนุพันธ์ของเซลลูโลสที่ละลายน้ำได้ (Water-soluble cellulose ether) ซึ่งนิยมนำมาใช้เป็น พอลิเมอร์หลักในการก่อแผ่นฟิล์ม (Film-forming agent / Film former) ในกระบวนการเคลือบฟิล์มยาเม็ด (Film coating) เนื่องจากให้ฟิล์มที่มีความเหนียว ยืดหยุ่น ใส และละลายตัวได้อย่างรวดเร็วในกระเพาะอาหาร จึงไม่ขัดขวางการปลดปล่อยตัวยาสำคัญ
🔍 ข้ออื่นผิดเพราะอะไร:
• ข้อ ก. Microcrystalline cellulose (Avicel) ทำหน้าที่เป็น Direct compression binder / Diluent ในแกนเม็ดยา
• ข้อ ข. Colloidal silicon dioxide ทำหน้าที่เป็น Glidant เพิ่มการไหลของผงยา
• ข้อ ค. Sodium carboxymethyl starch ทำหน้าที่เป็น Superdisintegrant ช่วยการแตกตัว
• ข้อ จ. PEG 400 ทำหน้าที่เป็น Plasticizer (สารช่วยเพิ่มความยืดหยุ่นให้ฟิล์มไม่เปราะแตก) ไม่ใช่ตัวก่อฟิล์มหลัก</t>
        </is>
      </c>
      <c r="L387" s="186" t="n"/>
      <c r="M387" s="186" t="inlineStr">
        <is>
          <t>Product Group 6: Solid Dosage Forms</t>
        </is>
      </c>
      <c r="N387" s="186" t="inlineStr">
        <is>
          <t>6.3 Tablet Coating</t>
        </is>
      </c>
      <c r="O387" s="185" t="inlineStr">
        <is>
          <t>Product</t>
        </is>
      </c>
      <c r="P387" s="186" t="inlineStr">
        <is>
          <t>ข้อสอบจริง PLE-CC1 ปี 2566 Day 2 ข้อ 55 [CASE_2566_HERPES_01]</t>
        </is>
      </c>
      <c r="Q387" s="185" t="inlineStr">
        <is>
          <t>ข้อสอบจริง</t>
        </is>
      </c>
      <c r="R387" s="185" t="inlineStr">
        <is>
          <t>2566 Day 2</t>
        </is>
      </c>
      <c r="S387" s="185" t="n"/>
    </row>
    <row r="388">
      <c r="A388" s="185" t="n">
        <v>386</v>
      </c>
      <c r="B388" s="186" t="inlineStr">
        <is>
          <t>ในการพัฒนาสูตรตำรับยาแคปซูลแข็ง โดยใน 1 แคปซูลประกอบด้วย:
ตัวยาสำคัญ A ปริมาณ 150 mg มีค่า Tapped density เท่ากับ 1.5 g/mL, สารช่วย Corn starch 20 mg มีปริมาตร 0.1 mL, Colloidal silicon dioxide 5 mg มีปริมาตรน้อยมาก และ Lactose monohydrate 300 mg มีปริมาตร 0.3614 mL</t>
        </is>
      </c>
      <c r="C388" s="186" t="inlineStr">
        <is>
          <t>จากข้อมูลปริมาตรรวมของผงยาในสูตรตำรับ ควรเลือกใช้ปลอกแคปซูลเจลาตินแข็ง (Hard gelatin capsule) ขนาดเบอร์ใดจึงจะเหมาะสมที่สุด</t>
        </is>
      </c>
      <c r="D388" s="186" t="n"/>
      <c r="E388" s="186" t="inlineStr">
        <is>
          <t>แคปซูลเบอร์ 00</t>
        </is>
      </c>
      <c r="F388" s="186" t="inlineStr">
        <is>
          <t>แคปซูลเบอร์ 0</t>
        </is>
      </c>
      <c r="G388" s="186" t="inlineStr">
        <is>
          <t>แคปซูลเบอร์ 1</t>
        </is>
      </c>
      <c r="H388" s="186" t="inlineStr">
        <is>
          <t>แคปซูลเบอร์ 2</t>
        </is>
      </c>
      <c r="I388" s="186" t="inlineStr">
        <is>
          <t>แคปซูลเบอร์ 3</t>
        </is>
      </c>
      <c r="J388" s="185" t="n">
        <v>2</v>
      </c>
      <c r="K388" s="186" t="inlineStr">
        <is>
          <t>✅ คำตอบที่ถูกต้อง: ข้อ ข. แคปซูลเบอร์ 0
🎯 ทำไมข้อนี้ถึงถูก:
การคำนวณปริมาตรรวมของผงยาต่อ 1 แคปซูล:
1) ปริมาตรของตัวยาสำคัญ A = มวล / Tapped density = 0.150 g / 1.5 g/mL = 0.100 mL
2) ปริมาตรของ Corn starch = 0.100 mL
3) ปริมาตรของ Lactose monohydrate = 0.3614 mL
4) ปริมาตรรวมของผงยา = 0.100 + 0.100 + 0.3614 = 0.5614 mL
เมื่อพิจารณาความจุของแคปซูลมาตรฐาน:
• เบอร์ 1 บรรจุได้ประมาณ 0.50 mL (ซึ่งน้อยกว่า 0.5614 mL จึงบรรจุไม่พอ)
• เบอร์ 0 บรรจุได้ประมาณ 0.68 mL (0.50 - 0.68 mL) จึงสามารถบรรจุผงยา 0.5614 mL ได้อย่างพอดีและเหมาะสมที่สุด
• เบอร์ 00 บรรจุได้ประมาณ 0.95 mL ซึ่งใหญ่เกินความจำเป็น
🔍 ข้ออื่นผิดเพราะอะไร:
• ข้อ ก. (แคปซูลเบอร์ 00): มีความจุประมาณ 0.95 mL ซึ่งใหญ่เกินความจำเป็น ทำให้เกิดช่องว่างในแคปซูลมากเกินไป
• ข้อ ค. (แคปซูลเบอร์ 1): มีความจุประมาณ 0.50 mL น้อยกว่าปริมาตรผงยา 0.5614 mL จึงบรรจุไม่หมด
• ข้อ ง. (แคปซูลเบอร์ 2): มีความจุประมาณ 0.37 mL ไม่สามารถบรรจุผงยา 0.5614 mL ได้
• ข้อ จ. (แคปซูลเบอร์ 3): มีความจุประมาณ 0.30 mL ขนาดเล็กเกินไปอย่างมาก</t>
        </is>
      </c>
      <c r="L388" s="186" t="n"/>
      <c r="M388" s="186" t="inlineStr">
        <is>
          <t>Product Group 6: Solid Dosage Forms</t>
        </is>
      </c>
      <c r="N388" s="186" t="inlineStr">
        <is>
          <t>6.4 Hard &amp; Soft Gelatin Capsules</t>
        </is>
      </c>
      <c r="O388" s="185" t="inlineStr">
        <is>
          <t>Product</t>
        </is>
      </c>
      <c r="P388" s="186" t="inlineStr">
        <is>
          <t>ข้อสอบจริง PLE-CC1 ปี 2566 Day 2 ข้อ 70 [CASE_2566_PHARYNGITIS_01]</t>
        </is>
      </c>
      <c r="Q388" s="185" t="inlineStr">
        <is>
          <t>ข้อสอบจริง</t>
        </is>
      </c>
      <c r="R388" s="185" t="inlineStr">
        <is>
          <t>2566 Day 2</t>
        </is>
      </c>
      <c r="S388" s="185" t="n"/>
    </row>
    <row r="389">
      <c r="A389" s="185" t="n">
        <v>387</v>
      </c>
      <c r="B389" s="186" t="inlineStr">
        <is>
          <t>สูตรตำรับยาอมบรรเทาอาการเจ็บคอ (Throat lozenges) ประกอบด้วย:
Amylmetacresol 0.6 mg, 2,4-Dichlorobenzyl alcohol 1.2 mg และ Lidocaine hydrochloride 10 mg สารแต่งรสสตรอว์เบอร์รี, สารแต่งสี Pink Antho, Saccharin sodium, Tartaric acid, Isomalt และ Maltitol syrup</t>
        </is>
      </c>
      <c r="C389" s="186" t="inlineStr">
        <is>
          <t>สารในข้อใดทำหน้าที่ออกฤทธิ์เป็นยาชาเฉพาะที่ (Local anesthetic) เพื่อช่วยบรรเทาอาการเจ็บปวดในลำคอได้อย่างรวดเร็วโดยตรง</t>
        </is>
      </c>
      <c r="D389" s="186" t="n"/>
      <c r="E389" s="186" t="inlineStr">
        <is>
          <t>Lidocaine hydrochloride</t>
        </is>
      </c>
      <c r="F389" s="186" t="inlineStr">
        <is>
          <t>Amylmetacresol</t>
        </is>
      </c>
      <c r="G389" s="186" t="inlineStr">
        <is>
          <t>2,4-Dichlorobenzyl alcohol</t>
        </is>
      </c>
      <c r="H389" s="186" t="inlineStr">
        <is>
          <t>Saccharin sodium</t>
        </is>
      </c>
      <c r="I389" s="186" t="inlineStr">
        <is>
          <t>Tartaric acid</t>
        </is>
      </c>
      <c r="J389" s="185" t="n">
        <v>1</v>
      </c>
      <c r="K389" s="186" t="inlineStr">
        <is>
          <t>✅ คำตอบที่ถูกต้อง: ข้อ ก. Lidocaine hydrochloride
🎯 ทำไมข้อนี้ถึงถูก:
Lidocaine hydrochloride เป็นยาชาเฉพาะที่กลุ่มเอไมด์ (Amide local anesthetic) ออกฤทธิ์ปิดกั้น Voltage-gated sodium channels ในเยื่อหุ้มเซลล์ประสาท ทำให้ยับยั้งการกำเนิดและการส่งกระแสประสาทความรู้สึกเจ็บปวดจากเยื่อบุลำคอ จึงช่วยระงับและบรรเทาอาการเจ็บคอ (Pain relief) ได้อย่างรวดเร็วและตรงจุด
🔍 ข้ออื่นผิดเพราะอะไร:
• ข้อ ข. (Amylmetacresol): ออกฤทธิ์เป็น สารฆ่าเชื้อและต้านจุลชีพเฉพาะที่ (Antiseptics) ช่วยลดปริมาณแบคทีเรียในช่องปาก ไม่ได้ออกฤทธิ์เป็นยาชา
• ข้อ ค. (2,4-Dichlorobenzyl alcohol): ออกฤทธิ์เป็น Antiseptic ฆ่าเชื้อจุลชีพในลำคอ ไม่ได้เป็นยาชา
• ข้อ ง. (Saccharin sodium): เป็นสารให้ความหวานสังเคราะห์ (Artificial sweetener) แต่งรสชาติ
• ข้อ จ. (Tartaric acid): เป็นสารปรับรสเปรี้ยวเพื่อกระตุ้นการหลั่งน้ำลาย</t>
        </is>
      </c>
      <c r="L389" s="186" t="n"/>
      <c r="M389" s="186" t="inlineStr">
        <is>
          <t>Product Group 6: Solid Dosage Forms</t>
        </is>
      </c>
      <c r="N389" s="186" t="inlineStr">
        <is>
          <t>6.5 Powders &amp; Granules</t>
        </is>
      </c>
      <c r="O389" s="185" t="inlineStr">
        <is>
          <t>Product</t>
        </is>
      </c>
      <c r="P389" s="186" t="inlineStr">
        <is>
          <t>ข้อสอบจริง PLE-CC1 ปี 2566 Day 2 ข้อ 72 [CASE_2566_PHARYNGITIS_01]</t>
        </is>
      </c>
      <c r="Q389" s="185" t="inlineStr">
        <is>
          <t>ข้อสอบจริง</t>
        </is>
      </c>
      <c r="R389" s="185" t="inlineStr">
        <is>
          <t>2566 Day 2</t>
        </is>
      </c>
      <c r="S389" s="185" t="n"/>
    </row>
    <row r="390">
      <c r="A390" s="185" t="n">
        <v>388</v>
      </c>
      <c r="B390" s="186" t="inlineStr">
        <is>
          <t>ในกระบวนการผสมผงยาแห้ง (Dry powder mixing) สำหรับผลิตภัณฑ์ยาที่มีปริมาณตัวยาสำคัญน้อย (Low-dose drug) และตัวยาสำคัญมีคุณสมบัติไม่ทนต่อความร้อนและการเสียดสีเชิงกล</t>
        </is>
      </c>
      <c r="C390" s="186" t="inlineStr">
        <is>
          <t>ควรเลือกใช้เครื่องมือผสมผงยาชนิดใดที่มีการผสมอย่างนุ่มนวล (Gentle blending) โดยไม่ก่อให้เกิดความร้อนสูงในระหว่างการทำงาน</t>
        </is>
      </c>
      <c r="D390" s="186" t="n"/>
      <c r="E390" s="186" t="inlineStr">
        <is>
          <t>High-shear mixer granulator</t>
        </is>
      </c>
      <c r="F390" s="186" t="inlineStr">
        <is>
          <t>Cubic mixer (Tumbling mixer)</t>
        </is>
      </c>
      <c r="G390" s="186" t="inlineStr">
        <is>
          <t>Fluid bed granulator</t>
        </is>
      </c>
      <c r="H390" s="186" t="inlineStr">
        <is>
          <t>Colloid mill</t>
        </is>
      </c>
      <c r="I390" s="186" t="inlineStr">
        <is>
          <t>High-pressure homogenizer</t>
        </is>
      </c>
      <c r="J390" s="185" t="n">
        <v>2</v>
      </c>
      <c r="K390" s="186" t="inlineStr">
        <is>
          <t>✅ คำตอบที่ถูกต้อง: ข้อ ข. Cubic mixer (Tumbling mixer)
🎯 ทำไมข้อนี้ถึงถูก:
เครื่องผสมแบบหมุนเหวี่ยงกลิ้งตัว (Tumbling mixers เช่น Cubic mixer, V-blender, Double-cone blender) อาศัยแรงโน้มถ่วงและการกลิ้งตกลงมาของอนุภาคผงยา (Diffusive mixing) จึงเป็นการผสมที่ นุ่มนวลมาก (Gentle mixing) ไม่สร้างแรงเฉือนสูง ไม่ทำให้เกิดความร้อนสะสม และไม่ทำลายอนุภาคของผงยา เหมาะอย่างยิ่งสำหรับตัวยาที่ไม่ทนความร้อน (Heat-sensitive materials) และต้องการความสม่ำเสมอของตัวยา
🔍 ข้ออื่นผิดเพราะอะไร:
• ข้อ ก. (High-shear mixer): มีใบพัดกวนความเร็วสูง ทำให้เกิดแรงเฉือนและความร้อนสะสมสูง ไม่เหมาะกับตัวยาที่ไม่ทนความร้อน
• ข้อ ค. (Fluidized bed processor): ใช้ลมร้อนเป่าให้อนุภาคแขวนลอย ทำให้ตัวยาได้รับความร้อนโดยตรง
• ข้อ ง. (Colloid mill): ใช้บดลดขนาดอนุภาคของของเหลว ทำให้เกิดแรงเฉือนและความร้อนสูงมาก
• ข้อ จ. (Homogenizer): เป็นเครื่องมือลดขนาดอนุภาคของเหลวและอิมัลชันที่ใช้ความดันสูง</t>
        </is>
      </c>
      <c r="L390" s="186" t="n"/>
      <c r="M390" s="186" t="inlineStr">
        <is>
          <t>Product Group 6: Solid Dosage Forms</t>
        </is>
      </c>
      <c r="N390" s="186" t="inlineStr">
        <is>
          <t>6.5 Powders &amp; Granules</t>
        </is>
      </c>
      <c r="O390" s="185" t="inlineStr">
        <is>
          <t>Product</t>
        </is>
      </c>
      <c r="P390" s="186" t="inlineStr">
        <is>
          <t>ข้อสอบจริง PLE-CC1 ปี 2566 Day 2 ข้อ 74 [CASE_2566_PHARYNGITIS_01]</t>
        </is>
      </c>
      <c r="Q390" s="185" t="inlineStr">
        <is>
          <t>ข้อสอบจริง</t>
        </is>
      </c>
      <c r="R390" s="185" t="inlineStr">
        <is>
          <t>2566 Day 2</t>
        </is>
      </c>
      <c r="S390" s="185" t="n"/>
    </row>
    <row r="391">
      <c r="A391" s="185" t="n">
        <v>389</v>
      </c>
      <c r="B391" s="186" t="inlineStr">
        <is>
          <t>ข้อกำหนดมาตรฐานทางเภสัชตำรับและการตั้งตำรับยาเม็ด Methotrexate Tablets (ขนาดความแรง 2.5 mg ต่อเม็ด) ซึ่งเป็นยาในกลุ่มเคมีบำบัดที่มีช่วงการรักษาแคบ (Narrow Therapeutic Index: NTI)</t>
        </is>
      </c>
      <c r="C391" s="186" t="inlineStr">
        <is>
          <t>หัวข้อการทดสอบควบคุมคุณภาพในข้อใด ที่ 'ไม่ต้อง' ทำการทดสอบสำหรับยาเม็ดนี้</t>
        </is>
      </c>
      <c r="D391" s="186" t="n"/>
      <c r="E391" s="186" t="inlineStr">
        <is>
          <t>การทดสอบการละลายของตัวยา (Dissolution test)</t>
        </is>
      </c>
      <c r="F391" s="186" t="inlineStr">
        <is>
          <t>การทดสอบเอกลักษณ์ของตัวยาสำคัญ (Identification test)</t>
        </is>
      </c>
      <c r="G391" s="186" t="inlineStr">
        <is>
          <t>การหาปริมาณตัวยาสำคัญ (Assay of Methotrexate)</t>
        </is>
      </c>
      <c r="H391" s="186" t="inlineStr">
        <is>
          <t>การทดสอบความแปรปรวนของน้ำหนักยาเม็ด (Weight variation test)</t>
        </is>
      </c>
      <c r="I391" s="186" t="inlineStr">
        <is>
          <t>การทดสอบความสม่ำเสมอของปริมาณตัวยาสำคัญ (Content uniformity test)</t>
        </is>
      </c>
      <c r="J391" s="185" t="n">
        <v>4</v>
      </c>
      <c r="K391" s="186" t="inlineStr">
        <is>
          <t>✅ คำตอบที่ถูกต้อง: ข้อ ง. การทดสอบความแปรปรวนของน้ำหนักยาเม็ด (Weight variation test)
🎯 ทำไมข้อนี้ถึงถูก:
ตามเกณฑ์ USP &lt;905&gt; Uniformity of Dosage Units ยาเม็ด Methotrexate Tablets มีขนาดความแรงเพียง 2.5 mg ต่อเม็ด ซึ่งเข้าเกณฑ์ตัวยาสำคัญน้อยกว่า 25 mg และคิดเป็นสัดส่วนน้อยกว่า 25% ของน้ำหนักเม็ดยา เภสัชตำรับจึง บังคับให้ทดสอบความสม่ำเสมอของตัวยาด้วยวิธี Content Uniformity (CU) เท่านั้น และ ได้รับการยกเว้นไม่ต้องทดสอบ Weight variation (WV) เนื่องจากน้ำหนักเม็ดยาที่เท่ากันไม่ได้สะท้อนความสม่ำเสมอของตัวยาขนาดต่ำ
🔍 ข้ออื่นผิดเพราะอะไร:
• ข้อ ก. (Identification test): เป็นข้อกำหนดมาตรฐานใน USP Monograph เพื่อยืนยันเอกลักษณ์ของ Methotrexate
• ข้อ ข. (Assay for methotrexate content): เป็นข้อกำหนดมาตรฐานใน USP Monograph เพื่อหาปริมาณตัวยาสำคัญ
• ข้อ ค. (Dissolution test): เป็นข้อกำหนดมาตรฐานใน USP Monograph เพื่อควบคุมอัตราการละลายของตัวยาสำคัญ
• ข้อ จ. (Chromatographic purity / Related substances): เป็นข้อกำหนดมาตรฐานเพื่อควบคุมสารสลายตัวและสิ่งเจือปน</t>
        </is>
      </c>
      <c r="L391" s="186" t="n"/>
      <c r="M391" s="186" t="inlineStr">
        <is>
          <t>Product Group 6: Solid Dosage Forms</t>
        </is>
      </c>
      <c r="N391" s="186" t="inlineStr">
        <is>
          <t>6.1 Tablet Manufacturing</t>
        </is>
      </c>
      <c r="O391" s="185" t="inlineStr">
        <is>
          <t>Product</t>
        </is>
      </c>
      <c r="P391" s="186" t="inlineStr">
        <is>
          <t>ข้อสอบจริง PLE-CC1 ปี 2566 Day 2 ข้อ 91 [CASE_2566_RA_01]</t>
        </is>
      </c>
      <c r="Q391" s="185" t="inlineStr">
        <is>
          <t>ข้อสอบจริง</t>
        </is>
      </c>
      <c r="R391" s="185" t="inlineStr">
        <is>
          <t>2566 Day 2</t>
        </is>
      </c>
      <c r="S391" s="185" t="inlineStr">
        <is>
          <t>CASE_2566_MTX_01</t>
        </is>
      </c>
    </row>
    <row r="392">
      <c r="A392" s="185" t="n">
        <v>390</v>
      </c>
      <c r="B392" s="186" t="inlineStr">
        <is>
          <t>ข้อกำหนดมาตรฐานทางเภสัชตำรับและการตั้งตำรับยาเม็ด Methotrexate Tablets (ขนาดความแรง 2.5 mg ต่อเม็ด) ซึ่งเป็นยาในกลุ่มเคมีบำบัดที่มีช่วงการรักษาแคบ (Narrow Therapeutic Index: NTI)</t>
        </is>
      </c>
      <c r="C392" s="186" t="inlineStr">
        <is>
          <t>ในกระบวนการผลิตระดับอุตสาหกรรม วิธีการเตรียมแกรนูลข้อใดมีความเหมาะสมสูงสุดในการป้องกันการแยกตัวของผงยา (Demixing / Segregation) และทำให้เกิดความสม่ำเสมอของตัวยาสำคัญในเม็ดยา (Content uniformity) สูงที่สุด</t>
        </is>
      </c>
      <c r="D392" s="186" t="n"/>
      <c r="E392" s="186" t="inlineStr">
        <is>
          <t>การตอกเม็ดโดยตรงโดยไม่ผ่านการทำแกรนูล (Direct compression)</t>
        </is>
      </c>
      <c r="F392" s="186" t="inlineStr">
        <is>
          <t>การทำแกรนูลแบบแห้งด้วยเครื่อง Roller compactor (Dry granulation)</t>
        </is>
      </c>
      <c r="G392" s="186" t="inlineStr">
        <is>
          <t>การทำแกรนูลแบบเปียก (Wet granulation)</t>
        </is>
      </c>
      <c r="H392" s="186" t="inlineStr">
        <is>
          <t>การทำ Double slugging</t>
        </is>
      </c>
      <c r="I392" s="186" t="inlineStr">
        <is>
          <t>การผสมผงแห้งแบบ Simple blending</t>
        </is>
      </c>
      <c r="J392" s="185" t="n">
        <v>3</v>
      </c>
      <c r="K392" s="186" t="inlineStr">
        <is>
          <t>✅ คำตอบที่ถูกต้อง: ข้อ ค. การทำแกรนูลแบบเปียก (Wet granulation)
🎯 ทำไมข้อนี้ถึงถูก:
สำหรับยาที่มีปริมาณตัวยาสำคัญต่ำมาก (Low-dose potent drugs เช่น Methotrexate 2.5 mg, Digoxin, Warfarin) ปัญหาสำคัญที่สุดคือการกระจายตัวของตัวยาไม่สม่ำเสมอและการแยกชั้นของผงยา (Segregation/Demixing) ในระหว่างการตอกเม็ด การเลือกใช้วิธี Wet granulation โดยการละลายหรือกระจายตัวยาในของเหลวยึดเกาะ (Binder solution) แล้วนำไปแกรนูลร่วมกับสารช่วย จะช่วยตรึงอนุภาคยาให้ยึดติดแน่นและกระจายตัวอยู่อย่างสม่ำเสมอในทุกๆ เม็ดแกรนูล ส่งผลให้ได้เม็ดยาที่ผ่านเกณฑ์ Content Uniformity สูงสุดและลดความเสี่ยงต่อการเกิดพิษจากยา NTI
🔍 ข้ออื่นผิดเพราะอะไร:
• ข้อ ก. (Direct compression): เสี่ยงต่อการเกิด Particle segregation และผงยาแยกชั้นได้ง่ายเมื่อตัวยาเป็น Low-dose
• ข้อ ข. (Dry granulation / Roller compaction): เหมาะสำหรับยาที่ไม่ทนความชื้น แต่การกระจายตัวของตัวยาปริมาณน้อยยังสู้ Wet granulation ไม่ได้
• ข้อ ง. (Slugging): เกิดผงละเอียด (Fines) มาก และเสี่ยงต่อการแยกชั้นของตัวยาขนาดต่ำ
• ข้อ จ. (Simple dry blending): ไม่สามารถป้องกันการแยกชั้นของผงยาในฮอปเปอร์ระหว่างการตอกเม็ดได้</t>
        </is>
      </c>
      <c r="L392" s="186" t="n"/>
      <c r="M392" s="186" t="inlineStr">
        <is>
          <t>Product Group 6: Solid Dosage Forms</t>
        </is>
      </c>
      <c r="N392" s="186" t="inlineStr">
        <is>
          <t>6.1 Tablet Manufacturing</t>
        </is>
      </c>
      <c r="O392" s="185" t="inlineStr">
        <is>
          <t>Product</t>
        </is>
      </c>
      <c r="P392" s="186" t="inlineStr">
        <is>
          <t>ข้อสอบจริง PLE-CC1 ปี 2566 Day 2 ข้อ 94 [CASE_2566_RA_01]</t>
        </is>
      </c>
      <c r="Q392" s="185" t="inlineStr">
        <is>
          <t>ข้อสอบจริง</t>
        </is>
      </c>
      <c r="R392" s="185" t="inlineStr">
        <is>
          <t>2566 Day 2</t>
        </is>
      </c>
      <c r="S392" s="185" t="inlineStr">
        <is>
          <t>CASE_2566_MTX_01</t>
        </is>
      </c>
    </row>
    <row r="393">
      <c r="A393" s="185" t="n">
        <v>391</v>
      </c>
      <c r="B393" s="186" t="inlineStr">
        <is>
          <t>กำหนดข้อมูลผลิตภัณฑ์ยาสำเร็จรูป 2 รายการ ดังต่อไปนี้:
1) Omeprazole delayed-release capsules ขนาด 20 mg ต่อแคปซูล
2) Domperidone tablets ขนาด 10 mg ต่อเม็ด</t>
        </is>
      </c>
      <c r="C393" s="186" t="inlineStr">
        <is>
          <t>ตามเกณฑ์เภสัชตำรับสากล (USP &lt;905&gt; Uniformity of Dosage Units) ผลิตภัณฑ์ยาทั้งสองรายการนี้ต้องควบคุมคุณภาพความสม่ำเสมอของหน่วยยาด้วยวิธีใด</t>
        </is>
      </c>
      <c r="D393" s="186" t="n"/>
      <c r="E393" s="186" t="inlineStr">
        <is>
          <t>Omeprazole ทดสอบด้วย Weight Variation และ Domperidone ทดสอบด้วย Content Uniformity</t>
        </is>
      </c>
      <c r="F393" s="186" t="inlineStr">
        <is>
          <t>Omeprazole ทดสอบด้วย Content Uniformity และ Domperidone ทดสอบด้วย Weight Variation</t>
        </is>
      </c>
      <c r="G393" s="186" t="inlineStr">
        <is>
          <t>ทั้ง Omeprazole 20 mg และ Domperidone 10 mg ต้องทดสอบด้วยวิธี Content Uniformity (CU)</t>
        </is>
      </c>
      <c r="H393" s="186" t="inlineStr">
        <is>
          <t>ทั้ง Omeprazole 20 mg และ Domperidone 10 mg สามารถทดสอบด้วยวิธี Weight Variation (WV) ได้ทั้งคู่</t>
        </is>
      </c>
      <c r="I393" s="186" t="inlineStr">
        <is>
          <t>Omeprazole ไม่ต้องทดสอบความสม่ำเสมอเนื่องจากเป็น Pellets</t>
        </is>
      </c>
      <c r="J393" s="185" t="n">
        <v>3</v>
      </c>
      <c r="K393" s="186" t="inlineStr">
        <is>
          <t>✅ คำตอบที่ถูกต้อง: ข้อ ค. ทั้ง Omeprazole 20 mg และ Domperidone 10 mg ต้องทดสอบด้วยวิธี Content Uniformity (CU)
🎯 ทำไมข้อนี้ถึงถูก:
ตามเกณฑ์มาตรฐาน USP &lt;905&gt; Uniformity of Dosage Units กำหนดว่า: ผลิตภัณฑ์ยาในรูปแบบของแข็ง (Solid dosage forms เช่น ยาเม็ดและแคปซูล) ที่มีปริมาณตัวยาสำคัญ น้อยกว่า 25 mg หรือคิดเป็นสัดส่วน น้อยกว่า 25% ของน้ำหนักหน่วยยารวม จะต้องทดสอบด้วยวิธี Content Uniformity (CU) เท่านั้น (ไม่อนุญาตให้ใช้ Weight Variation)
เมื่อพิจารณายาทั้งสองชนิด: 1) Omeprazole มีขนาด 20 mg (&lt; 25 mg) 2) Domperidone มีขนาด 10 mg (&lt; 25 mg) ดังนั้น ผลิตภัณฑ์ยาทั้งสองรายการจึงต้องควบคุมคุณภาพด้วยวิธี Content Uniformity (CU) ทั้งคู่
🔍 ข้ออื่นผิดเพราะอะไร:
• ข้อ ก.: แปลผลผิดพลาด เนื่องจากขนาดยาของทั้งสองชนิดต่ำกว่า 25 mg จึงไม่อนุญาตให้ใช้วิธี Weight variation
• ข้อ ข.: แปลผลผิดพลาด เนื่องจาก Omeprazole 20 mg มีปริมาณยาต่ำกว่า 25 mg จึงต้องทำ Content Uniformity เช่นกัน
• ข้อ ง.: แปลผลผิดพลาด เนื่องจาก Domperidone 10 mg ต้องทำ Content Uniformity ไม่ใช่ Weight variation
• ข้อ จ.: แปลผลผิดพลาด เนื่องจากเภสัชตำรับสากลมีข้อกำหนดชัดเจนในการควบคุมความสม่ำเสมอของขนาดยาทั้งสองรายการ</t>
        </is>
      </c>
      <c r="L393" s="186" t="n"/>
      <c r="M393" s="186" t="inlineStr">
        <is>
          <t>Product Group 6: Solid Dosage Forms</t>
        </is>
      </c>
      <c r="N393" s="186" t="inlineStr">
        <is>
          <t>6.1 Tablet Manufacturing</t>
        </is>
      </c>
      <c r="O393" s="185" t="inlineStr">
        <is>
          <t>Product</t>
        </is>
      </c>
      <c r="P393" s="186" t="inlineStr">
        <is>
          <t>ข้อสอบจริง PLE-CC1 ปี 2566 Day 2 ข้อ 95 [CASE_2566_RA_01]</t>
        </is>
      </c>
      <c r="Q393" s="185" t="inlineStr">
        <is>
          <t>ข้อสอบจริง</t>
        </is>
      </c>
      <c r="R393" s="185" t="inlineStr">
        <is>
          <t>2566 Day 2</t>
        </is>
      </c>
      <c r="S393" s="185" t="n"/>
    </row>
    <row r="394">
      <c r="A394" s="185" t="n">
        <v>392</v>
      </c>
      <c r="B394" s="186" t="inlineStr">
        <is>
          <t>จากสูตรตำรับยาเม็ดสอดช่องคลอด Clotrimazole Vaginal Tablets 500 mg ที่ประกอบด้วยสารช่วยต่างๆ ได้แก่:
Lactic acid, Calcium lactate, Crospovidone, Lactose, Microcrystalline cellulose, Colloidal silica และ Magnesium stearate</t>
        </is>
      </c>
      <c r="C394" s="186" t="inlineStr">
        <is>
          <t>ข้อใดระบุหน้าที่ของสารช่วยในสูตรตำรับยาเม็ดสอดช่องคลอดนี้ได้อย่างถูกต้อง</t>
        </is>
      </c>
      <c r="D394" s="186" t="n"/>
      <c r="E394" s="186" t="inlineStr">
        <is>
          <t>Colloidal silica ทำหน้าที่เป็นสารหล่อลื่นสากตอก (Lubricant)</t>
        </is>
      </c>
      <c r="F394" s="186" t="inlineStr">
        <is>
          <t>Magnesium stearate ทำหน้าที่เป็นสารเพิ่มการไหลของผงยา (Glidant)</t>
        </is>
      </c>
      <c r="G394" s="186" t="inlineStr">
        <is>
          <t>Crospovidone ทำหน้าที่เป็นสารช่วยแตกตัวเร็วพิเศษ (Superdisintegrant)</t>
        </is>
      </c>
      <c r="H394" s="186" t="inlineStr">
        <is>
          <t>Lactose monohydrate ทำหน้าที่เป็นสารแต่งรสหวาน (Sweetening agent)</t>
        </is>
      </c>
      <c r="I394" s="186" t="inlineStr">
        <is>
          <t>Lactic acid ทำหน้าที่เป็นสารเคลือบฟิล์มป้องกันความชื้น (Film coating agent)</t>
        </is>
      </c>
      <c r="J394" s="185" t="n">
        <v>3</v>
      </c>
      <c r="K394" s="186" t="inlineStr">
        <is>
          <t>✅ คำตอบที่ถูกต้อง: ข้อ ค. Crospovidone ทำหน้าที่เป็นสารช่วยแตกตัวเร็วพิเศษ (Superdisintegrant)
🎯 ทำไมข้อนี้ถึงถูก:
ยาเม็ดสอดช่องคลอด (Vaginal tablets) ต้องอาศัยของเหลวปริมาณน้อยในช่องคลอดในการแตกตัว ดังนั้นจึงจำเป็นต้องใส่ สารช่วยแตกตัวเร็วพิเศษ (Superdisintegrant) เช่น Crospovidone (Cross-linked PVP) หรือ Croscarmellose sodium ซึ่งจะออกฤทธิ์ดูดซับของเหลวผ่านแรงดึงดูดแบบ Capillary action และพองตัวอย่างรวดเร็วโดยไม่เกิดเจลหนืด ทำให้ยาเม็ดแตกตัวและปลดปล่อยตัวยา Clotrimazole กระจายตัวทั่วเยื่อบุช่องคลอดได้ทันที
🔍 ข้ออื่นผิดเพราะอะไร:
• ข้อ ก. Colloidal silica ทำหน้าที่เป็น Glidant (สารช่วยการไหล)
• ข้อ ข. Magnesium stearate ทำหน้าที่เป็น Lubricant (สารหล่อลื่นป้องกันการติดสาก)
• ข้อ ง. Lactose ในยาเม็ดสอดช่องคลอดทำหน้าที่เป็น Diluent/Filler และเป็นแหล่งอาหารให้เชื้อจุลินทรีย์ประจำถิ่น Lactobacillus ไม่ใช่สารแต่งรสหวาน
• ข้อ จ. Lactic acid และ Calcium lactate ทำหน้าที่เป็น Buffer ปรับสภาวะความเป็นกรดอ่อน (pH ~4.5) ให้เหมาะสมกับช่องคลอด</t>
        </is>
      </c>
      <c r="L394" s="186" t="n"/>
      <c r="M394" s="186" t="inlineStr">
        <is>
          <t>Product Group 6: Solid Dosage Forms</t>
        </is>
      </c>
      <c r="N394" s="186" t="inlineStr">
        <is>
          <t>6.1 Tablet Manufacturing</t>
        </is>
      </c>
      <c r="O394" s="185" t="inlineStr">
        <is>
          <t>Product</t>
        </is>
      </c>
      <c r="P394" s="186" t="inlineStr">
        <is>
          <t>ข้อสอบจริง PLE-CC1 ปี 2566 Day 2 ข้อ 102 [CASE_2566_TRICHOMONAS_01]</t>
        </is>
      </c>
      <c r="Q394" s="185" t="inlineStr">
        <is>
          <t>ข้อสอบจริง</t>
        </is>
      </c>
      <c r="R394" s="185" t="inlineStr">
        <is>
          <t>2566 Day 2</t>
        </is>
      </c>
      <c r="S394" s="185" t="n"/>
    </row>
    <row r="395">
      <c r="A395" s="185" t="n">
        <v>393</v>
      </c>
      <c r="B395" s="186" t="inlineStr">
        <is>
          <t>ตามข้อกำหนดในเภสัชตำรับสากล (USP Monograph) สำหรับผลิตภัณฑ์ยาเม็ดสำเร็จรูป Simvastatin Tablets</t>
        </is>
      </c>
      <c r="C395" s="186" t="inlineStr">
        <is>
          <t>หัวข้อการทดสอบควบคุมคุณภาพตามมาตรฐานเภสัชตำรับข้อใด ที่ระบุเป็นข้อกำหนดมาตรฐานในการประเมินความสม่ำเสมอของหน่วยยา</t>
        </is>
      </c>
      <c r="D395" s="186" t="n"/>
      <c r="E395" s="186" t="inlineStr">
        <is>
          <t>Tablet Hardness</t>
        </is>
      </c>
      <c r="F395" s="186" t="inlineStr">
        <is>
          <t>Tablet Friability</t>
        </is>
      </c>
      <c r="G395" s="186" t="inlineStr">
        <is>
          <t>Loss on Drying</t>
        </is>
      </c>
      <c r="H395" s="186" t="inlineStr">
        <is>
          <t>Uniformity of Dosage Units</t>
        </is>
      </c>
      <c r="I395" s="186" t="inlineStr">
        <is>
          <t>Residue on Ignition</t>
        </is>
      </c>
      <c r="J395" s="185" t="n">
        <v>4</v>
      </c>
      <c r="K395" s="186" t="inlineStr">
        <is>
          <t>✅ คำตอบที่ถูกต้อง: ข้อ ง. Uniformity of Dosage Units
🎯 ทำไมข้อนี้ถึงถูก:
ตามข้อกำหนดมาตรฐานสากลใน USP Monograph ของยาเม็ดสำเร็จรูป Simvastatin Tablets หัวข้อการทดสอบควบคุมคุณภาพที่เป็นข้อกำหนดทางเภสัชตำรับ (Compendial standard tests) ได้แก่ Identification, Dissolution, Uniformity of Dosage Units (ทดสอบตาม USP &lt;905&gt;) และ Assay ส่วนการทดสอบความแข็ง (Hardness) และความกร่อน (Friability) เป็นการควบคุมคุณภาพภายในกระบวนการผลิต (In-process control) ซึ่งไม่ได้ระบุเป็นเกณฑ์ปล่อยผ่านผลิตภัณฑ์สำเร็จรูปใน Monograph
🔍 ข้ออื่นผิดเพราะอะไร:
• ข้อ ก. (Hardness): เป็น In-process control (IPC) ภายในโรงงาน ไม่ได้ระบุใน Monograph ของ USP
• ข้อ ข. (Friability): เป็น In-process testing สำหรับ Uncoated tablets ไม่ใช่ข้อกำหนดปล่อยผ่านของ Finished product ใน Monograph
• ข้อ ค. (Loss on drying): มักใช้ตรวจสอบวัตถุดิบตัวยาหรือแกรนูลก่อนตอก ไม่ใช่ข้อกำหนดหลักของ Simvastatin tablets
• ข้อ จ. (Residue on ignition): เป็นการตรวจหาเถ้าอนินทรีย์ในวัตถุดิบตัวยาบริสุทธิ์ ไม่ใช่ยาเม็ดสำเร็จรูป</t>
        </is>
      </c>
      <c r="L395" s="186" t="n"/>
      <c r="M395" s="186" t="inlineStr">
        <is>
          <t>Product Group 6: Solid Dosage Forms</t>
        </is>
      </c>
      <c r="N395" s="186" t="inlineStr">
        <is>
          <t>6.1 Tablet Manufacturing</t>
        </is>
      </c>
      <c r="O395" s="185" t="inlineStr">
        <is>
          <t>Product</t>
        </is>
      </c>
      <c r="P395" s="186" t="inlineStr">
        <is>
          <t>ข้อสอบจริง PLE-CC1 ปี 2566 Day 2 ข้อ 119 [CASE_2566_PHARM_PRACTICE_01]</t>
        </is>
      </c>
      <c r="Q395" s="185" t="inlineStr">
        <is>
          <t>ข้อสอบจริง</t>
        </is>
      </c>
      <c r="R395" s="185" t="inlineStr">
        <is>
          <t>2566 Day 2</t>
        </is>
      </c>
      <c r="S395" s="185" t="n"/>
    </row>
  </sheetData>
  <mergeCells count="1">
    <mergeCell ref="A1:F1"/>
  </mergeCells>
  <pageMargins left="0.75" right="0.75" top="1" bottom="1" header="0.5" footer="0.5"/>
</worksheet>
</file>

<file path=xl/worksheets/sheet27.xml><?xml version="1.0" encoding="utf-8"?>
<worksheet xmlns="http://schemas.openxmlformats.org/spreadsheetml/2006/main">
  <sheetPr>
    <outlinePr summaryBelow="0" summaryRight="0"/>
    <pageSetUpPr/>
  </sheetPr>
  <dimension ref="A1:S280"/>
  <sheetViews>
    <sheetView workbookViewId="0">
      <pane ySplit="2" topLeftCell="A3" activePane="bottomLeft" state="frozen"/>
      <selection pane="bottomLeft" activeCell="B4" sqref="B4"/>
    </sheetView>
  </sheetViews>
  <sheetFormatPr baseColWidth="8" defaultColWidth="12.6640625" defaultRowHeight="15.75" customHeight="1"/>
  <cols>
    <col width="8" customWidth="1" style="49" min="1" max="1"/>
    <col width="50" customWidth="1" style="49" min="2" max="2"/>
    <col width="40" customWidth="1" style="49" min="3" max="3"/>
    <col width="12" customWidth="1" style="49" min="4" max="4"/>
    <col width="28" customWidth="1" style="49" min="5" max="5"/>
    <col width="28" customWidth="1" style="49" min="6" max="6"/>
    <col width="28" customWidth="1" style="49" min="7" max="7"/>
    <col width="28" customWidth="1" style="49" min="8" max="8"/>
    <col width="28" customWidth="1" style="49" min="9" max="9"/>
    <col width="14" customWidth="1" style="49" min="10" max="10"/>
    <col width="55" customWidth="1" style="49" min="11" max="11"/>
    <col width="12" customWidth="1" style="49" min="12" max="12"/>
    <col width="25" customWidth="1" style="49" min="13" max="13"/>
    <col width="30" customWidth="1" style="49" min="14" max="14"/>
    <col width="15" customWidth="1" style="49" min="15" max="15"/>
    <col width="20" customWidth="1" style="49" min="16" max="16"/>
    <col width="16" customWidth="1" style="49" min="17" max="17"/>
    <col width="16" customWidth="1" style="49" min="18" max="18"/>
    <col width="24" customWidth="1" style="49" min="19" max="19"/>
  </cols>
  <sheetData>
    <row r="1" ht="34.95" customHeight="1" s="49">
      <c r="A1" s="51">
        <f>HYPERLINK("#gid=0", "🏠 กลับสู่หน้าแรก (Go to Home Page)")</f>
        <v/>
      </c>
    </row>
    <row r="2" ht="28" customHeight="1" s="49">
      <c r="A2" s="181" t="inlineStr">
        <is>
          <t>ลำดับ</t>
        </is>
      </c>
      <c r="B2" s="182" t="inlineStr">
        <is>
          <t>สถานการณ์เคส / ข้อมูลผู้ป่วย</t>
        </is>
      </c>
      <c r="C2" s="183" t="inlineStr">
        <is>
          <t>คำถาม</t>
        </is>
      </c>
      <c r="D2" s="181" t="inlineStr">
        <is>
          <t>รูปถาม</t>
        </is>
      </c>
      <c r="E2" s="181" t="inlineStr">
        <is>
          <t>ตัวเลือก 1</t>
        </is>
      </c>
      <c r="F2" s="181" t="inlineStr">
        <is>
          <t>ตัวเลือก 2</t>
        </is>
      </c>
      <c r="G2" s="181" t="inlineStr">
        <is>
          <t>ตัวเลือก 3</t>
        </is>
      </c>
      <c r="H2" s="181" t="inlineStr">
        <is>
          <t>ตัวเลือก 4</t>
        </is>
      </c>
      <c r="I2" s="181" t="inlineStr">
        <is>
          <t>ตัวเลือก 5</t>
        </is>
      </c>
      <c r="J2" s="181" t="inlineStr">
        <is>
          <t>เฉลย (ตัวเลข 1-5)</t>
        </is>
      </c>
      <c r="K2" s="181" t="inlineStr">
        <is>
          <t>คำอธิบายเฉลย</t>
        </is>
      </c>
      <c r="L2" s="181" t="inlineStr">
        <is>
          <t>รูปเฉลย</t>
        </is>
      </c>
      <c r="M2" s="181" t="inlineStr">
        <is>
          <t>หัวข้อโรคสภาฯ</t>
        </is>
      </c>
      <c r="N2" s="181" t="inlineStr">
        <is>
          <t>หัวข้อย่อย</t>
        </is>
      </c>
      <c r="O2" s="181" t="inlineStr">
        <is>
          <t>Product / Clinic</t>
        </is>
      </c>
      <c r="P2" s="181" t="inlineStr">
        <is>
          <t>หมายเหตุ</t>
        </is>
      </c>
      <c r="Q2" s="181" t="inlineStr">
        <is>
          <t>ประเภทข้อสอบ</t>
        </is>
      </c>
      <c r="R2" s="181" t="inlineStr">
        <is>
          <t>ปี / เลขชุด</t>
        </is>
      </c>
      <c r="S2" s="184" t="inlineStr">
        <is>
          <t>Case ID (รหัสเคส)</t>
        </is>
      </c>
    </row>
    <row r="3" ht="24" customHeight="1" s="49">
      <c r="A3" s="187" t="n">
        <v>1</v>
      </c>
      <c r="B3" s="186" t="inlineStr">
        <is>
          <t>แพทย์สั่งยา Ferrous sulphate syrup (25 mg/5 mL) รับประทาน 1 ช้อนชา วันละ 2 ครั้ง หลังอาหาร สำหรับผู้ป่วยเด็กที่มีภาวะโลหิตจางจากการขาดธาตุเหล็ก</t>
        </is>
      </c>
      <c r="C3" s="186" t="inlineStr">
        <is>
          <t>ส่วนประกอบใน Multivitamin syrup ในข้อใด มีอันตรกิริยากับยา Ferrous sulphate syrup</t>
        </is>
      </c>
      <c r="D3" s="186" t="n"/>
      <c r="E3" s="186" t="inlineStr">
        <is>
          <t>Lysine</t>
        </is>
      </c>
      <c r="F3" s="186" t="inlineStr">
        <is>
          <t>Nicotinamide</t>
        </is>
      </c>
      <c r="G3" s="186" t="inlineStr">
        <is>
          <t>D-panthenol</t>
        </is>
      </c>
      <c r="H3" s="186" t="inlineStr">
        <is>
          <t>Vitamin D</t>
        </is>
      </c>
      <c r="I3" s="188" t="inlineStr">
        <is>
          <t>Calcium</t>
        </is>
      </c>
      <c r="J3" s="185" t="n">
        <v>5</v>
      </c>
      <c r="K3" s="186" t="inlineStr">
        <is>
          <t>✅ คำตอบที่ถูกต้อง: ข้อ จ. Calcium
🎯 ทำไมข้อนี้ถึงถูก:
Calcium: ในวิตามินรวมหรือผลิตภัณฑ์เสริมอาหารจะแย่งจับหรือเกิด Chelation/Complexation กับ Ferrous sulfate ในทางเดินอาหาร ทำให้การดูดซึมธาตุเหล็กลดลงอย่างมีนัยสำคัญ จึงต้องหลีกเลี่ยงการรับประทานพร้อมกัน โดยควรเว้นระยะห่างอย่างน้อย 2 ชั่วโมง
🔍
🔍 ข้ออื่นผิดเพราะอะไร:
• ข้อ ก.: (Lysine): เป็นกรดอะมิโน ไม่เกิดอันตรกิริยาขัดขวางการดูดซึมธาตุเหล็ก
• ข้อ ข.: (Nicotinamide): วิตามินบี 3 ไม่รบกวนการดูดซึมธาตุเหล็ก
• ข้อ ค.: (D-panthenol): โปรวิตามินบี 5 ไม่รบกวนการดูดซึมธาตุเหล็ก
• ข้อ ง.: (Vitamin D): ช่วยเพิ่มการดูดซึมแคลเซียมและฟอสฟอรัส ไม่ได้ขัดขวางการดูดซึมธาตุเหล็กโดยตรง</t>
        </is>
      </c>
      <c r="L3" s="186" t="n"/>
      <c r="M3" s="186" t="inlineStr">
        <is>
          <t>Product Group 7: Liquid &amp; Semisolids</t>
        </is>
      </c>
      <c r="N3" s="186" t="inlineStr">
        <is>
          <t>7.1 Solutions, Syrups &amp; Elixirs</t>
        </is>
      </c>
      <c r="O3" s="185" t="inlineStr">
        <is>
          <t>Product</t>
        </is>
      </c>
      <c r="P3" s="186" t="inlineStr">
        <is>
          <t>แบบฝึกหัด PLE-CC 1 ข้อ 53</t>
        </is>
      </c>
      <c r="Q3" s="185" t="inlineStr">
        <is>
          <t>แบบฝึกหัด</t>
        </is>
      </c>
      <c r="R3" s="185" t="inlineStr">
        <is>
          <t>เล่มม่วง</t>
        </is>
      </c>
      <c r="S3" s="185" t="inlineStr">
        <is>
          <t>CASE_FERROUS_SYRUP_01</t>
        </is>
      </c>
    </row>
    <row r="4" ht="24" customHeight="1" s="49">
      <c r="A4" s="187" t="n">
        <v>2</v>
      </c>
      <c r="B4" s="186" t="inlineStr">
        <is>
          <t>แพทย์สั่งยา Ferrous sulphate syrup (25 mg/5 mL) รับประทาน 1 ช้อนชา วันละ 2 ครั้ง หลังอาหาร สำหรับผู้ป่วยเด็กที่มีภาวะโลหิตจางจากการขาดธาตุเหล็ก</t>
        </is>
      </c>
      <c r="C4" s="186" t="inlineStr">
        <is>
          <t>ข้อใดคืออาการไม่พึงประสงค์จากการรับประทานธาตุเหล็ก</t>
        </is>
      </c>
      <c r="D4" s="186" t="n"/>
      <c r="E4" s="186" t="inlineStr">
        <is>
          <t>ขาดวิตามินบี 12</t>
        </is>
      </c>
      <c r="F4" s="186" t="inlineStr">
        <is>
          <t>ท้องผูก</t>
        </is>
      </c>
      <c r="G4" s="186" t="inlineStr">
        <is>
          <t>ปัสสาวะสีดำ</t>
        </is>
      </c>
      <c r="H4" s="186" t="inlineStr">
        <is>
          <t>ปวดศีรษะ</t>
        </is>
      </c>
      <c r="I4" s="188" t="inlineStr">
        <is>
          <t>เป็นแผลในกระเพาะปัสสาวะ</t>
        </is>
      </c>
      <c r="J4" s="185" t="n">
        <v>2</v>
      </c>
      <c r="K4" s="186" t="inlineStr">
        <is>
          <t>✅ คำตอบที่ถูกต้อง: ข้อ ข. ท้องผูก
🎯 ทำไมข้อนี้ถึงถูก:
ท้องผูก: (Constipation) และคลื่นไส้ แน่นท้อง ถ่ายอุจจาระสีดำ (Dark stools) เป็นผลข้างเคียงคลาสสิกของยาเสริมธาตุเหล็กทางปาก เนื่องจากการระคายเคืองของเยื่อบุทางเดินอาหารและการรบกวนการเคลื่อนไหวของลำไส้
🔍
🔍 ข้ออื่นผิดเพราะอะไร:
• ข้อ ก.: ขาดวิตามินบี 12: ไม่ใช่อาการข้างเคียงของธาตุเหล็ก
• ข้อ ค.: ปัสสาวะสีดำ: ผิด ธาตุเหล็กทำให้ อุจจาระสีดำ (Stool darkening) ไม่ใช่ปัสสาวะสีดำ
• ข้อ ง.: ปวดศีรษะ: ไม่ใช่อาการข้างเคียงที่จำเพาะของธาตุเหล็ก
• ข้อ จ.: เป็นแผลในกระเพาะปัสสาวะ: ไม่ใช่อาการข้างเคียงของธาตุเหล็ก</t>
        </is>
      </c>
      <c r="L4" s="186" t="n"/>
      <c r="M4" s="186" t="inlineStr">
        <is>
          <t>Product Group 7: Liquid &amp; Semisolids</t>
        </is>
      </c>
      <c r="N4" s="186" t="inlineStr">
        <is>
          <t>7.1 Solutions, Syrups &amp; Elixirs</t>
        </is>
      </c>
      <c r="O4" s="185" t="inlineStr">
        <is>
          <t>Product</t>
        </is>
      </c>
      <c r="P4" s="186" t="inlineStr">
        <is>
          <t>แบบฝึกหัด PLE-CC 1 ข้อ 54</t>
        </is>
      </c>
      <c r="Q4" s="185" t="inlineStr">
        <is>
          <t>แบบฝึกหัด</t>
        </is>
      </c>
      <c r="R4" s="185" t="inlineStr">
        <is>
          <t>เล่มม่วง</t>
        </is>
      </c>
      <c r="S4" s="185" t="inlineStr">
        <is>
          <t>CASE_FERROUS_SYRUP_01</t>
        </is>
      </c>
    </row>
    <row r="5" ht="24" customHeight="1" s="49">
      <c r="A5" s="187" t="n">
        <v>3</v>
      </c>
      <c r="B5" s="186" t="inlineStr">
        <is>
          <t>แพทย์สั่งยา Ferrous sulphate syrup (25 mg/5 mL) รับประทาน 1 ช้อนชา วันละ 2 ครั้ง หลังอาหาร สำหรับผู้ป่วยเด็กที่มีภาวะโลหิตจางจากการขาดธาตุเหล็ก</t>
        </is>
      </c>
      <c r="C5" s="186" t="inlineStr">
        <is>
          <t>กลไกการออกฤทธิ์ของ Ferrous sulphate ในการรักษาภาวะโลหิตจางคือข้อใด</t>
        </is>
      </c>
      <c r="D5" s="186" t="n"/>
      <c r="E5" s="186" t="inlineStr">
        <is>
          <t>เพิ่มการสร้าง erythropoietin จากไต</t>
        </is>
      </c>
      <c r="F5" s="186" t="inlineStr">
        <is>
          <t>เพิ่มการสร้าง instrinsic factor จากกระเพาะอาหาร</t>
        </is>
      </c>
      <c r="G5" s="186" t="inlineStr">
        <is>
          <t>จัดหาเหล็กในรูปของ ferrous สำหรับการสร้าง heme และ hemoglobin</t>
        </is>
      </c>
      <c r="H5" s="186" t="inlineStr">
        <is>
          <t>ยับยั้งการทำลายเม็ดเลือดจากม้าม</t>
        </is>
      </c>
      <c r="I5" s="188" t="inlineStr">
        <is>
          <t>เพิ่มการสร้าง transferrin โดยตรง</t>
        </is>
      </c>
      <c r="J5" s="185" t="n">
        <v>3</v>
      </c>
      <c r="K5" s="186" t="inlineStr">
        <is>
          <t>✅ คำตอบที่ถูกต้อง: ข้อ ค. จัดหาเหล็กในรูปของ ferrous สำหรับการสร้าง heme และ hemoglobin
🎯 ทำไมข้อนี้ถึงถูก:
Ferrous sulfate ให้เหล็กในรูป Fe2+ ซึ่งถูกดูดซึมที่ลำไส้เล็กส่วนต้นและลำเลียงเข้าสู่ไขกระดูก เพื่อนำไปสังเคราะห์เป็นวงแหวน Protoporphyrin รวมเป็น Heme และประกอบเป็นสาย Hemoglobin ในเซลล์เม็ดเลือดแดงตัวอ่อน
🔍
🔍 ข้ออื่นผิดเพราะอะไร:
• ข้อ ก.: เพิ่มการสร้าง erythropoietin จากไต: เป็นหน้าที่ของเซลล์ Peritubular fibroblasts ของไตเมื่อร่างกายขาดออกซิเจน ไม่ใช่กลไกของธาตุเหล็ก
• ข้อ ข.: เพิ่มการสร้าง intrinsic factor จากกระเพาะอาหาร: Intrinsic factor หลั่งจาก Parietal cell เพื่อจับ Vitamin B12
• ข้อ ง.: ยับยั้งการทำลายเม็ดเลือดจากม้าม: ไม่ใช่กลไกของธาตุเหล็ก
• ข้อ จ.: เพิ่มการสร้าง transferrin โดยตรง: Transferrin ถูกสังเคราะห์จากตับ และจะสูงขึ้นตามธรรมชาติเมื่อร่างกายขาดธาตุเหล็ก</t>
        </is>
      </c>
      <c r="L5" s="186" t="n"/>
      <c r="M5" s="186" t="inlineStr">
        <is>
          <t>Product Group 7: Liquid &amp; Semisolids</t>
        </is>
      </c>
      <c r="N5" s="186" t="inlineStr">
        <is>
          <t>7.1 Solutions, Syrups &amp; Elixirs</t>
        </is>
      </c>
      <c r="O5" s="185" t="inlineStr">
        <is>
          <t>Product</t>
        </is>
      </c>
      <c r="P5" s="186" t="inlineStr">
        <is>
          <t>แบบฝึกหัด PLE-CC 1 ข้อ 55</t>
        </is>
      </c>
      <c r="Q5" s="185" t="inlineStr">
        <is>
          <t>แบบฝึกหัด</t>
        </is>
      </c>
      <c r="R5" s="185" t="inlineStr">
        <is>
          <t>เล่มม่วง</t>
        </is>
      </c>
      <c r="S5" s="185" t="inlineStr">
        <is>
          <t>CASE_FERROUS_SYRUP_01</t>
        </is>
      </c>
    </row>
    <row r="6" ht="24" customHeight="1" s="49">
      <c r="A6" s="187" t="n">
        <v>4</v>
      </c>
      <c r="B6" s="186" t="inlineStr">
        <is>
          <t>แพทย์สั่งยา Ferrous sulphate syrup (25 mg/5 mL) รับประทาน 1 ช้อนชา วันละ 2 ครั้ง หลังอาหาร สำหรับผู้ป่วยเด็กที่มีภาวะโลหิตจางจากการขาดธาตุเหล็ก</t>
        </is>
      </c>
      <c r="C6" s="186" t="inlineStr">
        <is>
          <t>หากผู้ป่วยไม่ได้เป็น iron deficiency anemia แต่ตรวจพบว่าเป็น Megaloblastic anemia จากการขาดวิตามินบี 12 การรักษาควรเปลี่ยนเป็นข้อใด</t>
        </is>
      </c>
      <c r="D6" s="186" t="n"/>
      <c r="E6" s="186" t="inlineStr">
        <is>
          <t>Ferrous Sulfate syrup PO</t>
        </is>
      </c>
      <c r="F6" s="186" t="inlineStr">
        <is>
          <t>Hydroxocobalamin PO</t>
        </is>
      </c>
      <c r="G6" s="186" t="inlineStr">
        <is>
          <t>Folic acid เพียงอย่างเดียว</t>
        </is>
      </c>
      <c r="H6" s="186" t="inlineStr">
        <is>
          <t>Ascorbic acid PO</t>
        </is>
      </c>
      <c r="I6" s="188" t="inlineStr">
        <is>
          <t>deferasirox PO</t>
        </is>
      </c>
      <c r="J6" s="185" t="n">
        <v>2</v>
      </c>
      <c r="K6" s="186" t="inlineStr">
        <is>
          <t>✅ คำตอบที่ถูกต้อง: ข้อ ข. Hydroxocobalamin PO (หรือ Cyanocobalamin)
🎯 ทำไมข้อนี้ถึงถูก:
การรักษาภาวะขาดวิตามินบี 12 ต้องให้วิตามินบี 12 ทดแทน ได้แก่ Hydroxocobalamin หรือ Cyanocobalamin (ฉีดหรือกินขนาดสูง) เพื่อฟื้นฟูการสร้างเซลล์เม็ดเลือดแดงและป้องกันการเกิดพยาธิสภาพถาวรทางระบบประสาท (Subacute combined degeneration of the spinal cord)
🔍
🔍 ข้ออื่นผิดเพราะอะไร:
• ข้อ ก.: Ferrous Sulfate syrup: ใช้สำหรับ Iron deficiency anemia (Microcytic hypochromic) ไม่ช่วยรักษาภาวะขาด B12
• ข้อ ค.: Folic acid เพียงอย่างเดียว: อันตรายอย่างยิ่ง การให้โฟลิกเดี่ยวๆ ในผู้ป่วยขาด B12 จะบดบังอาการทางโลหิตจางแต่ทำให้อาการทางระบบประสาทแย่ลงจนพิการถาวร (Masking neurologic symptoms)
• ข้อ ง.: Ascorbic acid: วิตามินซีช่วยการดูดซึมเหล็ก ไม่ได้รักษาภาวะขาด B12
• ข้อ จ.: Deferasirox: เป็นยาขับเหล็ก (Iron chelator) ใช้รักษาภาวะเหล็กเกิน</t>
        </is>
      </c>
      <c r="L6" s="186" t="n"/>
      <c r="M6" s="186" t="inlineStr">
        <is>
          <t>Product Group 7: Liquid &amp; Semisolids</t>
        </is>
      </c>
      <c r="N6" s="186" t="inlineStr">
        <is>
          <t>7.1 Solutions, Syrups &amp; Elixirs</t>
        </is>
      </c>
      <c r="O6" s="185" t="inlineStr">
        <is>
          <t>Product</t>
        </is>
      </c>
      <c r="P6" s="186" t="inlineStr">
        <is>
          <t>แบบฝึกหัด PLE-CC 1 ข้อ 56</t>
        </is>
      </c>
      <c r="Q6" s="185" t="inlineStr">
        <is>
          <t>แบบฝึกหัด</t>
        </is>
      </c>
      <c r="R6" s="185" t="inlineStr">
        <is>
          <t>เล่มม่วง</t>
        </is>
      </c>
      <c r="S6" s="185" t="inlineStr">
        <is>
          <t>CASE_FERROUS_SYRUP_01</t>
        </is>
      </c>
    </row>
    <row r="7" ht="24" customHeight="1" s="49">
      <c r="A7" s="187" t="n">
        <v>5</v>
      </c>
      <c r="B7" s="186" t="n"/>
      <c r="C7" s="186" t="inlineStr">
        <is>
          <t>Acyclovir cream 5% w/w 1 g จะมีกี่ mg/g และถ้าต้องการผลิตภัณฑ์ยา 25 mg ต้องใช้กี่กรัม</t>
        </is>
      </c>
      <c r="D7" s="186" t="n"/>
      <c r="E7" s="186" t="inlineStr">
        <is>
          <t>0.5 mg/g, 0.0125 g</t>
        </is>
      </c>
      <c r="F7" s="186" t="inlineStr">
        <is>
          <t>5 mg/g, 0.0125 g</t>
        </is>
      </c>
      <c r="G7" s="186" t="inlineStr">
        <is>
          <t>5 mg/g, 0.125 g</t>
        </is>
      </c>
      <c r="H7" s="186" t="inlineStr">
        <is>
          <t>50 mg/g, 0.125 g</t>
        </is>
      </c>
      <c r="I7" s="188" t="inlineStr">
        <is>
          <t>50 mg/g, 0.5 g</t>
        </is>
      </c>
      <c r="J7" s="185" t="n">
        <v>5</v>
      </c>
      <c r="K7" s="186" t="inlineStr">
        <is>
          <t>✅ คำตอบที่ถูกต้อง: ข้อ จ. 50 mg/g, 0.5 g
🎯 ทำไมข้อนี้ถึงถูก:
ขั้นตอนการคำนวณ:
1. หาปริมาณยาเป็น mg ต่อเนื้อครีม 1 g: เนื้อครีม 100 g มีตัวยา 5 g = 5,000 mg ดังนั้นเนื้อครีม 1 g มีตัวยา = $\frac{5,000\text{ mg}}{100\text{ g}} = 50\text{ mg/g}$
2. หาปริมาณครีมที่ต้องใช้เพื่อให้ได้ตัวยา 25 mg: ครีม 1 g มีตัวยา 50 mg ดังนั้นหากต้องการตัวยา 25 mg ต้องใช้ครีม = $\frac{25\text{ mg}}{50\text{ mg/g}} = 0.5\text{ g}$
🔍 ข้ออื่นผิดเพราะอะไร:
• ข้อ ก.: ผิดที่หน่วยความเข้มข้น 0.5 mg/g (5% w/w คิดเป็น 50 mg/g) และคำนวณน้ำหนักครีมผิดพลาด
• ข้อ ข.: ผิดที่หน่วยความเข้มข้น 5 mg/g และคำนวณน้ำหนักครีมผิดพลาด
• ข้อ ค.: ผิดที่หน่วยความเข้มข้น 5 mg/g และคำนวณน้ำหนักครีม 0.125 g จะได้ตัวยาเพียง 6.25 mg
• ข้อ ง.: คำนวณปริมาณเนื้อครีมผิดพลาด (ครีม 0.125 g จะได้ตัวยาเพียง 6.25 mg ไม่ใช่ 25 mg)</t>
        </is>
      </c>
      <c r="L7" s="186" t="n"/>
      <c r="M7" s="186" t="inlineStr">
        <is>
          <t>Product Group 7: Liquid &amp; Semisolids</t>
        </is>
      </c>
      <c r="N7" s="186" t="inlineStr">
        <is>
          <t>7.5 Creams &amp; Ointments</t>
        </is>
      </c>
      <c r="O7" s="185" t="inlineStr">
        <is>
          <t>Product</t>
        </is>
      </c>
      <c r="P7" s="186" t="inlineStr">
        <is>
          <t>แบบฝึกหัด PLE-CC 1 ข้อ 124</t>
        </is>
      </c>
      <c r="Q7" s="185" t="inlineStr">
        <is>
          <t>แบบฝึกหัด</t>
        </is>
      </c>
      <c r="R7" s="185" t="inlineStr">
        <is>
          <t>เล่มม่วง</t>
        </is>
      </c>
      <c r="S7" s="185" t="n"/>
    </row>
    <row r="8" ht="24" customHeight="1" s="49">
      <c r="A8" s="187" t="n">
        <v>6</v>
      </c>
      <c r="B8" s="186" t="n"/>
      <c r="C8" s="186" t="inlineStr">
        <is>
          <t>ยาครีม acyclovir หัวข้อไหน ไม่ต้องทดสอบในการควบคุมคุณภาพตามเภสัชตำรับ</t>
        </is>
      </c>
      <c r="D8" s="186" t="n"/>
      <c r="E8" s="186" t="inlineStr">
        <is>
          <t>Assay</t>
        </is>
      </c>
      <c r="F8" s="186" t="inlineStr">
        <is>
          <t>Identification</t>
        </is>
      </c>
      <c r="G8" s="186" t="inlineStr">
        <is>
          <t>Dissolution</t>
        </is>
      </c>
      <c r="H8" s="186" t="inlineStr">
        <is>
          <t>Minimum fill</t>
        </is>
      </c>
      <c r="I8" s="188" t="inlineStr">
        <is>
          <t>Impurity &amp; Microbial limit</t>
        </is>
      </c>
      <c r="J8" s="185" t="n">
        <v>3</v>
      </c>
      <c r="K8" s="186" t="inlineStr">
        <is>
          <t>✅ คำตอบที่ถูกต้อง: ข้อ ค. Dissolution
🎯 ทำไมข้อนี้ถึงถูก:
การทดสอบการละลาย (Dissolution test) เป็นการทดสอบสำหรับ ยารับประทานรูปแบบของแข็ง (Solid oral dosage forms เช่น ยาเม็ด ยาแคปซูล) เพื่อประเมินการแตกตัวและละลายในทางเดินอาหาร ไม่มีการทดสอบ Dissolution ในยาครีมทาผิวหนัง (สำหรับยาทาภายนอกจะใช้ In vitro release testing: IVRT หรือ Franz diffusion cell ในการวิจัยพัฒนา แต่ไม่ได้เป็นข้อกำหนดปล่อยผ่านรุ่นผลิตตาม USP ทั่วไป)
🔍
🔍 ข้ออื่นผิดเพราะอะไร:
• ข้อ ก.: (Assay): เป็นหัวข้อบังคับใน Monograph เพื่อหา % Label amount ของ Acyclovir
• ข้อ ข.: (Identification): เป็นหัวข้อบังคับเพื่อพิสูจน์เอกลักษณ์ตัวยา
• ข้อ ง.: (Minimum fill): เป็นหัวข้อบังคับตาม USP &lt;755&gt; เพื่อตรวจความสมบูรณ์ของปริมาณบรรจุในหลอด
• ข้อ จ.: (Impurity / Microbial limit): เป็นหัวข้อควบคุมคุณภาพสารปนเปื้อนและเชื้อจุลชีพตามเกณฑ์</t>
        </is>
      </c>
      <c r="L8" s="186" t="n"/>
      <c r="M8" s="186" t="inlineStr">
        <is>
          <t>Product Group 7: Liquid &amp; Semisolids</t>
        </is>
      </c>
      <c r="N8" s="186" t="inlineStr">
        <is>
          <t>7.5 Creams &amp; Ointments</t>
        </is>
      </c>
      <c r="O8" s="185" t="inlineStr">
        <is>
          <t>Product</t>
        </is>
      </c>
      <c r="P8" s="186" t="inlineStr">
        <is>
          <t>แบบฝึกหัด PLE-CC 1 ข้อ 128</t>
        </is>
      </c>
      <c r="Q8" s="185" t="inlineStr">
        <is>
          <t>แบบฝึกหัด</t>
        </is>
      </c>
      <c r="R8" s="185" t="inlineStr">
        <is>
          <t>เล่มม่วง</t>
        </is>
      </c>
      <c r="S8" s="185" t="n"/>
    </row>
    <row r="9" ht="24" customHeight="1" s="49">
      <c r="A9" s="187" t="n">
        <v>7</v>
      </c>
      <c r="B9" s="186" t="n"/>
      <c r="C9" s="186" t="inlineStr">
        <is>
          <t>ยาครีม acyclovir เกิดปัญหาเนื้อครีมเหลวเกินไป ควรเติมสารในข้อใดเพื่อเพิ่มความคงตัวและความข้นหนืด (Stiffening agent)</t>
        </is>
      </c>
      <c r="D9" s="186" t="n"/>
      <c r="E9" s="186" t="inlineStr">
        <is>
          <t>Sodium lauryl sulfate</t>
        </is>
      </c>
      <c r="F9" s="186" t="inlineStr">
        <is>
          <t>Mineral oil</t>
        </is>
      </c>
      <c r="G9" s="186" t="inlineStr">
        <is>
          <t>Cetostearyl alcohol</t>
        </is>
      </c>
      <c r="H9" s="186" t="inlineStr">
        <is>
          <t>Propylene glycol</t>
        </is>
      </c>
      <c r="I9" s="188" t="inlineStr">
        <is>
          <t>White petrolatum</t>
        </is>
      </c>
      <c r="J9" s="185" t="n">
        <v>3</v>
      </c>
      <c r="K9" s="186" t="inlineStr">
        <is>
          <t>✅ คำตอบที่ถูกต้อง: ข้อ ค. Cetostearyl alcohol
🎯 ทำไมข้อนี้ถึงถูก:
Cetostearyl alcohol: (หรือ Cetyl alcohol, Stearyl alcohol) ทำหน้าที่เป็น Stiffening agent และ Co-emulsifier เมื่อเติมลงในวัฏภาคน้ำมันของครีมจะช่วยสร้างโครงสร้างผลึกเหลว (Liquid crystalline network) ทำให้เนื้อครีมข้นขึ้น อยู่ตัว ไม่เหลวไหลเยิ้ม
🔍
🔍 ข้ออื่นผิดเพราะอะไร:
• ข้อ ก.: Sodium lauryl sulfate (SLS): เป็น Emulsifying agent (Anionic surfactant) ไม่ใช่สารเพิ่มความหนืดหลัก
• ข้อ ข.: Mineral oil: เป็นน้ำมันเหลว หากเติมเพิ่มจะยิ่งทำให้ตำรับเหลวลง
• ข้อ ง.: Propylene glycol: เป็น Humectant และ Cosolvent ในวัฏภาคน้ำ ไม่ช่วยเพิ่มความข้นหนืดของโครงสร้างครีม
• ข้อ จ.: White petrolatum: เป็นสารพื้นขี้ผึ้ง (Hydrocarbon base) มักใช้ใน Ointment มากกว่าการปรับความข้นของ O/W cream</t>
        </is>
      </c>
      <c r="L9" s="186" t="n"/>
      <c r="M9" s="186" t="inlineStr">
        <is>
          <t>Product Group 7: Liquid &amp; Semisolids</t>
        </is>
      </c>
      <c r="N9" s="186" t="inlineStr">
        <is>
          <t>7.5 Creams &amp; Ointments</t>
        </is>
      </c>
      <c r="O9" s="185" t="inlineStr">
        <is>
          <t>Product</t>
        </is>
      </c>
      <c r="P9" s="186" t="inlineStr">
        <is>
          <t>แบบฝึกหัด PLE-CC 1 ข้อ 129</t>
        </is>
      </c>
      <c r="Q9" s="185" t="inlineStr">
        <is>
          <t>แบบฝึกหัด</t>
        </is>
      </c>
      <c r="R9" s="185" t="inlineStr">
        <is>
          <t>เล่มม่วง</t>
        </is>
      </c>
      <c r="S9" s="185" t="n"/>
    </row>
    <row r="10" ht="24" customHeight="1" s="49">
      <c r="A10" s="187" t="n">
        <v>8</v>
      </c>
      <c r="B10" s="186" t="n"/>
      <c r="C10" s="186" t="inlineStr">
        <is>
          <t>Acyclovir มี MW 225 ค่าความสามารถในการละลายน้ำ 2.5 mg/mL ในการเตรียมตำรับ Acyclovir cream 5% w/w ควรมีขั้นตอนการผสมอย่างไรจึงเหมาะสมที่สุด</t>
        </is>
      </c>
      <c r="D10" s="186" t="n"/>
      <c r="E10" s="186" t="inlineStr">
        <is>
          <t>ละลายในน้ำแล้วค่อยนำไปผสมเตรียมครีม</t>
        </is>
      </c>
      <c r="F10" s="186" t="inlineStr">
        <is>
          <t>ละลายใน phase น้ำแล้วค่อยไปผสมกับพื้นครีม</t>
        </is>
      </c>
      <c r="G10" s="186" t="inlineStr">
        <is>
          <t>กระจายกับ mineral oil แล้วค่อยไปผสมพื้นครีม</t>
        </is>
      </c>
      <c r="H10" s="186" t="inlineStr">
        <is>
          <t>กระจายกับ propylene glycol แล้วผสมกับพื้นครีม</t>
        </is>
      </c>
      <c r="I10" s="188" t="inlineStr">
        <is>
          <t>กระจายผงยากับพื้นครีมโดยตรง</t>
        </is>
      </c>
      <c r="J10" s="185" t="n">
        <v>4</v>
      </c>
      <c r="K10" s="186" t="inlineStr">
        <is>
          <t>✅ คำตอบที่ถูกต้อง: ข้อ ง. กระจายกับ propylene glycol แล้วผสมกับพื้นครีม
🎯 ทำไมข้อนี้ถึงถูก:
ในการเตรียมยาทาแบบแขวนลอย ต้องทำให้อนุภาคผงยามีขนาดเล็กละเอียดและเปียกอย่างสม่ำเสมอด้วยการ Levigation โดยใช้ของเหลวที่เข้ากันได้กับวัฏภาคต่อเนื่องของครีม Propylene glycol ทำหน้าที่เป็น Levigating agent และ Cosolvent ที่เข้ากันได้ดีกับ O/W cream base ทำให้ผงยากระจายตัวเนียนเรียบ ไม่จับกันเป็นก้อน
🔍 ข้ออื่นผิดเพราะอะไร:
• ข้อ ก.: Acyclovir ละลายน้ำได้เพียง 2.5 mg/mL ปริมาณน้ำในสูตรจึงไม่เพียงพอต่อการละลายตัวยาเข้มข้น 5% (50 mg/g) ได้ทั้งหมด
• ข้อ ข.: การละลายใน phase น้ำไม่สามารถละลายตัวยา 5% ได้หมด และทำให้ยาตกผลึกเป็นเม็ดทรายหยาบ
• ข้อ ค.: Mineral oil เป็นวัฏภาคน้ำมันที่ไม่เข้ากันกับผงยาขั้วสูงและอาจทำให้เกิดการแยกชั้นใน O/W cream
• ข้อ จ.: การกระจายยากับพื้นครีมโดยตรงโดยไม่ผ่านการ Levigate จะทำให้ผงยาจับตัวเป็นก้อนสาก (Grittiness) ระคายเคืองผิว</t>
        </is>
      </c>
      <c r="L10" s="186" t="n"/>
      <c r="M10" s="186" t="inlineStr">
        <is>
          <t>Product Group 7: Liquid &amp; Semisolids</t>
        </is>
      </c>
      <c r="N10" s="186" t="inlineStr">
        <is>
          <t>7.5 Creams &amp; Ointments</t>
        </is>
      </c>
      <c r="O10" s="185" t="inlineStr">
        <is>
          <t>Product</t>
        </is>
      </c>
      <c r="P10" s="186" t="inlineStr">
        <is>
          <t>แบบฝึกหัด PLE-CC 1 ข้อ 132</t>
        </is>
      </c>
      <c r="Q10" s="185" t="inlineStr">
        <is>
          <t>แบบฝึกหัด</t>
        </is>
      </c>
      <c r="R10" s="185" t="inlineStr">
        <is>
          <t>เล่มม่วง</t>
        </is>
      </c>
      <c r="S10" s="185" t="n"/>
    </row>
    <row r="11" ht="24" customHeight="1" s="49">
      <c r="A11" s="187" t="n">
        <v>9</v>
      </c>
      <c r="B11" s="186" t="n"/>
      <c r="C11" s="186" t="inlineStr">
        <is>
          <t>Aluminum hydroxide (AH) gel ปริมาตร 100 mL มี equivalent of Aluminum oxide อยู่ 4 g หากต้องการเตรียมตำรับ AH gel ปริมาตร 500 mL โดยใช้ AHC compressed gel (มีความเข้มข้น Aluminum oxide 10% w/w) จะต้องใช้ AHC compressed gel ปริมาณเท่าใด [📷 มีรูปภาพประกอบ: image10.png, image11.png]</t>
        </is>
      </c>
      <c r="D11" s="186" t="n"/>
      <c r="E11" s="186" t="inlineStr">
        <is>
          <t>20 g</t>
        </is>
      </c>
      <c r="F11" s="186" t="inlineStr">
        <is>
          <t>200 g</t>
        </is>
      </c>
      <c r="G11" s="186" t="inlineStr">
        <is>
          <t>40 g</t>
        </is>
      </c>
      <c r="H11" s="186" t="inlineStr">
        <is>
          <t>400 g</t>
        </is>
      </c>
      <c r="I11" s="188" t="inlineStr">
        <is>
          <t>100 g</t>
        </is>
      </c>
      <c r="J11" s="185" t="n">
        <v>2</v>
      </c>
      <c r="K11" s="186" t="inlineStr">
        <is>
          <t>✅ คำตอบที่ถูกต้อง: ข้อ ข. 200 g
🎯 ทำไมข้อนี้ถึงถูก:
ขั้นตอนการคำนวณ:
1. หาปริมาณ Aluminum oxide ที่ต้องการใน AH gel 500 mL: จากสูตร 100 mL มี Aluminum oxide 4 g ดังนั้น 500 mL ต้องใช้ Aluminum oxide = $4\text{ g} \times \frac{500\text{ mL}}{100\text{ mL}} = 20\text{ g}$
2. คำนวณหาปริมาณ AHC compressed gel (10% w/w): เนื้อเจล 100 g มี Aluminum oxide 10 g หากต้องการ 20 g ต้องใช้เนื้อเจล = $\frac{20\text{ g} \times 100\text{ g}}{10\text{ g}} = 200\text{ g}$
🔍 ข้ออื่นผิดเพราะอะไร:
• ข้อ ก.: 20 g เป็นเพียงน้ำหนักของ Aluminum oxide บริสุทธิ์ที่ต้องการ ไม่ใช่น้ำหนักของ AHC compressed gel 10%
• ข้อ ค.: 40 g คำนวณสัดส่วนผิดพลาด จะได้ Aluminum oxide เพียง 4 g
• ข้อ ง.: 400 g ได้ตัวยา Aluminum oxide สูงถึง 40 g ซึ่งเกินความต้องการไป 2 เท่า
• ข้อ จ.: 100 g ได้ตัวยา Aluminum oxide เพียง 10 g ซึ่งไม่ครบตามที่กำหนดในตำรับ</t>
        </is>
      </c>
      <c r="L11" s="186" t="n"/>
      <c r="M11" s="186" t="inlineStr">
        <is>
          <t>Product Group 7: Liquid &amp; Semisolids</t>
        </is>
      </c>
      <c r="N11" s="186" t="inlineStr">
        <is>
          <t>7.2 Suspensions</t>
        </is>
      </c>
      <c r="O11" s="185" t="inlineStr">
        <is>
          <t>Product</t>
        </is>
      </c>
      <c r="P11" s="188" t="inlineStr">
        <is>
          <t>ข้อสอบจริง 2567 ข้อ 12</t>
        </is>
      </c>
      <c r="Q11" s="185" t="inlineStr">
        <is>
          <t>ข้อสอบจริง</t>
        </is>
      </c>
      <c r="R11" s="185" t="inlineStr">
        <is>
          <t>2567</t>
        </is>
      </c>
      <c r="S11" s="185" t="n"/>
    </row>
    <row r="12" ht="24" customHeight="1" s="49">
      <c r="A12" s="187" t="n">
        <v>10</v>
      </c>
      <c r="B12" s="186" t="n"/>
      <c r="C12" s="186" t="inlineStr">
        <is>
          <t>Glycerin suppository (ตำรับที่ใช้ stearic acid) เกิดปฏิกิริยาระหว่าง Sodium carbonate และ Stearic acid ข้อใดต่อไปนี้กล่าวถูกต้อง</t>
        </is>
      </c>
      <c r="D12" s="186" t="n"/>
      <c r="E12" s="186" t="inlineStr">
        <is>
          <t>Stearic acid ทำให้ตำรับมีความแข็ง</t>
        </is>
      </c>
      <c r="F12" s="186" t="inlineStr">
        <is>
          <t>Sodium carbonate ทำให้ตำรับมีความแข็ง</t>
        </is>
      </c>
      <c r="G12" s="186" t="inlineStr">
        <is>
          <t>Stearic acid สามารถละลายใน rectal fluid ทำให้ปลดปล่อยตัวยาสำคัญได้</t>
        </is>
      </c>
      <c r="H12" s="186" t="inlineStr">
        <is>
          <t>Sodium stearate เป็น Soap ทำให้ตำรับมีความคงตัว</t>
        </is>
      </c>
      <c r="I12" s="188" t="inlineStr">
        <is>
          <t>ตำรับนี้เหมือน Gelatinized glycerin base</t>
        </is>
      </c>
      <c r="J12" s="185" t="n">
        <v>4</v>
      </c>
      <c r="K12" s="186" t="inlineStr">
        <is>
          <t>✅ คำตอบที่ถูกต้อง: ข้อ ง. Sodium stearate เป็น Soap ทำให้ตำรับมีความคงตัว
🎯 ทำไมข้อนี้ถึงถูก:
เมื่อนำ Stearic acid (กรดไขมัน) มาทำปฏิกิริยากับด่าง Sodium carbonate (หรือ Sodium hydroxide) จะเกิดปฏิกิริยาสะปอนนิฟิเคชัน ได้ผลิตภัณฑ์คือ Sodium stearate ซึ่งทำหน้าที่เป็น สบู่ (Soap base / Solidifying agent) สร้างโครงข่ายเจลแข็งกักเก็บ Glycerin (91% w/w) ไว้ภายใน ทำให้ยาเหน็บคงรูปแข็งตัวที่อุณหภูมิห้องและคงตัวได้ดี
🔍 ข้ออื่นผิดเพราะอะไร:
• ข้อ ก.: Stearic acid เพียงอย่างเดียวไม่สามารถทำให้ตำรับเกิดโครงสร้างแท่งเหน็บที่คงรูปได้ ต้องทำปฏิกิริยากับด่างเกิดเป็นสบู่ก่อน
• ข้อ ข.: Sodium carbonate ทำหน้าที่เป็นด่างทำปฏิกิริยาสะปอนนิฟิเคชัน ไม่ใช่สารให้ความแข็งโดยตรง
• ข้อ ค.: Stearic acid ไม่ละลายในของเหลวในทวารหนัก และการปลดปล่อย Glycerin อาศัยการละลายของสบู่และการดึงน้ำ
• ข้อ จ.: Gelatinized glycerin suppository ใช้เบสเจลาติน-กลีเซอรีน ไม่ได้ใช้ปฏิกิริยาสะปอนนิฟิเคชันของกรดสเตียริกกับเกลือคาร์บอเนต</t>
        </is>
      </c>
      <c r="L12" s="186" t="n"/>
      <c r="M12" s="186" t="inlineStr">
        <is>
          <t>Product Group 7: Liquid &amp; Semisolids</t>
        </is>
      </c>
      <c r="N12" s="186" t="inlineStr">
        <is>
          <t>7.6 Suppositories</t>
        </is>
      </c>
      <c r="O12" s="185" t="inlineStr">
        <is>
          <t>Product</t>
        </is>
      </c>
      <c r="P12" s="188" t="inlineStr">
        <is>
          <t>ข้อสอบจริง 2567 ข้อ 13</t>
        </is>
      </c>
      <c r="Q12" s="185" t="inlineStr">
        <is>
          <t>ข้อสอบจริง</t>
        </is>
      </c>
      <c r="R12" s="185" t="inlineStr">
        <is>
          <t>2567</t>
        </is>
      </c>
      <c r="S12" s="185" t="n"/>
    </row>
    <row r="13" ht="24" customHeight="1" s="49">
      <c r="A13" s="187" t="n">
        <v>11</v>
      </c>
      <c r="B13" s="186" t="n"/>
      <c r="C13" s="186" t="inlineStr">
        <is>
          <t>ตำรับ hard gelatin capsule ไม่จำเป็นต้องทำการทดสอบคุณภาพตามเภสัชตำรับในหัวข้อใด</t>
        </is>
      </c>
      <c r="D13" s="186" t="n"/>
      <c r="E13" s="186" t="inlineStr">
        <is>
          <t>Dissolution</t>
        </is>
      </c>
      <c r="F13" s="186" t="inlineStr">
        <is>
          <t>Friability</t>
        </is>
      </c>
      <c r="G13" s="186" t="inlineStr">
        <is>
          <t>Microbial enumeration test</t>
        </is>
      </c>
      <c r="H13" s="186" t="inlineStr">
        <is>
          <t>Uniformity of dosage units</t>
        </is>
      </c>
      <c r="I13" s="188" t="inlineStr">
        <is>
          <t>Disintegration</t>
        </is>
      </c>
      <c r="J13" s="185" t="n">
        <v>2</v>
      </c>
      <c r="K13" s="186" t="inlineStr">
        <is>
          <t>✅ คำตอบที่ถูกต้อง: ข้อ ข. Friability (การทดสอบความกร่อน)
🎯 ทำไมข้อนี้ถึงถูก:
เปลือกของแคปซูลเจลาตินแข็ง (Hard gelatin capsule shell) มีความเหนียวและยืดหยุ่นในตัวเอง ไม่เกิดการหลุดลุ่ยเป็นผงหรือการกร่อนจากการขัดสีเหมือนยาเม็ด USP จึง ไม่ได้กำหนด ให้ต้องทดสอบ Friability ในยาแคปซูล
🔍
🔍 ข้ออื่นผิดเพราะอะไร:
• ข้อ ก.: (Dissolution): เป็นหัวข้อควบคุมคุณภาพหลักเพื่อประเมินการปลดปล่อยตัวยา
• ข้อ ค.: (Microbial enumeration test): บังคับตรวจการปนเปื้อนจุลชีพตาม USP &lt;61&gt;
• ข้อ ง.: (Uniformity of dosage units): บังคับตรวจความสม่ำเสมอของขนาดยาตาม USP &lt;905&gt; (ด้วย Weight Variation หรือ Content Uniformity)
• ข้อ จ.: (Disintegration): เป็นการทดสอบการแตกตัวของเปลือกแคปซูลตาม USP &lt;701&gt;</t>
        </is>
      </c>
      <c r="L13" s="186" t="n"/>
      <c r="M13" s="186" t="inlineStr">
        <is>
          <t>Product Group 7: Liquid &amp; Semisolids</t>
        </is>
      </c>
      <c r="N13" s="186" t="inlineStr">
        <is>
          <t>7.4 Gels</t>
        </is>
      </c>
      <c r="O13" s="185" t="inlineStr">
        <is>
          <t>Product</t>
        </is>
      </c>
      <c r="P13" s="188" t="inlineStr">
        <is>
          <t>ข้อสอบจริง 2567 ข้อ 14</t>
        </is>
      </c>
      <c r="Q13" s="185" t="inlineStr">
        <is>
          <t>ข้อสอบจริง</t>
        </is>
      </c>
      <c r="R13" s="185" t="inlineStr">
        <is>
          <t>2567</t>
        </is>
      </c>
      <c r="S13" s="185" t="n"/>
    </row>
    <row r="14" ht="24" customHeight="1" s="49">
      <c r="A14" s="187" t="n">
        <v>12</v>
      </c>
      <c r="B14" s="186" t="n"/>
      <c r="C14" s="186" t="inlineStr">
        <is>
          <t>ตำรับยาครีมที่มี Sodium Lauryl Sulfate (SLS) เป็นสารช่วยก่ออิมัลชัน จัดเป็นครีมประเภทใด</t>
        </is>
      </c>
      <c r="D14" s="186" t="n"/>
      <c r="E14" s="186" t="inlineStr">
        <is>
          <t>Vanishing cream</t>
        </is>
      </c>
      <c r="F14" s="186" t="inlineStr">
        <is>
          <t>Cold cream</t>
        </is>
      </c>
      <c r="G14" s="186" t="inlineStr">
        <is>
          <t>Anionic cream</t>
        </is>
      </c>
      <c r="H14" s="186" t="inlineStr">
        <is>
          <t>Cationic cream</t>
        </is>
      </c>
      <c r="I14" s="188" t="inlineStr">
        <is>
          <t>Nonionic cream</t>
        </is>
      </c>
      <c r="J14" s="185" t="n">
        <v>3</v>
      </c>
      <c r="K14" s="186" t="inlineStr">
        <is>
          <t>✅ คำตอบที่ถูกต้อง: ข้อ ค. Anionic cream
🎯 ทำไมข้อนี้ถึงถูก:
ตำรับยาครีมที่มี SLS เป็นสารก่ออิมัลชันหลัก จัดเป็นครีมประเภท Anionic cream (O/W emulsion) โดยอาศัยแรงผลักกันทางไฟฟ้าระหว่างประจุลบ (Electrostatic repulsion) ช่วยป้องกันไม่ให้อนุภาคไขมันเกิดการรวมตัว (Coalescence)
🔍
🔍 ข้ออื่นผิดเพราะอะไร:
• ข้อ ก.: Vanishing cream: มักใช้กรดสเตียริกกับด่าง (Stearic acid + KOH / TEA) ได้สเตียเรตเป็นสารก่ออิมัลชัน
• ข้อ ข.: Cold cream: เป็น W/O emulsion ที่ใช้ Beeswax ร่วมกับ Borax ได้ Sodium cerotate
• ข้อ ง.: Cationic cream: ใช้ประจุบวก เช่น Cetrimide หรือ Benzalkonium chloride
• ข้อ จ.: Nonionic cream: ใช้สารกลุ่มไม่มีประจุ เช่น Spans (Sorbitan esters) และ Tweens (Polysorbates)</t>
        </is>
      </c>
      <c r="L14" s="186" t="n"/>
      <c r="M14" s="186" t="inlineStr">
        <is>
          <t>Product Group 7: Liquid &amp; Semisolids</t>
        </is>
      </c>
      <c r="N14" s="186" t="inlineStr">
        <is>
          <t>7.3 Emulsions</t>
        </is>
      </c>
      <c r="O14" s="185" t="inlineStr">
        <is>
          <t>Product</t>
        </is>
      </c>
      <c r="P14" s="188" t="inlineStr">
        <is>
          <t>ข้อสอบจริง 2566 Day 2 ข้อ 81</t>
        </is>
      </c>
      <c r="Q14" s="185" t="inlineStr">
        <is>
          <t>ข้อสอบจริง</t>
        </is>
      </c>
      <c r="R14" s="185" t="inlineStr">
        <is>
          <t>2566</t>
        </is>
      </c>
      <c r="S14" s="185" t="n"/>
    </row>
    <row r="15" ht="24" customHeight="1" s="49">
      <c r="A15" s="187" t="n">
        <v>13</v>
      </c>
      <c r="B15" s="186" t="n"/>
      <c r="C15" s="186" t="inlineStr">
        <is>
          <t>ยาทาเฉพาะที่ Capsaicin cream มีกลไกการออกฤทธิ์ทางเภสัชวิทยาในการบรรเทาอาการปวดปลายประสาท (Neuropathic pain) อย่างไร</t>
        </is>
      </c>
      <c r="D15" s="186" t="n"/>
      <c r="E15" s="186" t="inlineStr">
        <is>
          <t>กระตุ้น TRPV1 receptor บนปลายประสาท C-fibers ทำให้เกิดการหลั่งและหมดไปของ Substance P ในระยะยาว</t>
        </is>
      </c>
      <c r="F15" s="186" t="inlineStr">
        <is>
          <t>ยับยั้งเอนไซม์ Cyclooxygenase (COX-1 และ COX-2) เฉพาะที่</t>
        </is>
      </c>
      <c r="G15" s="186" t="inlineStr">
        <is>
          <t>ปิดกั้น Voltage-gated sodium channels ยับยั้งการนำกระแสประสาทรับความรู้สึกเจ็บปวด</t>
        </is>
      </c>
      <c r="H15" s="186" t="inlineStr">
        <is>
          <t>กระตุ้น Mu-opioid receptors ที่ผิวหนัง</t>
        </is>
      </c>
      <c r="I15" s="188" t="inlineStr">
        <is>
          <t>ยับยั้งการหลั่ง Acetylcholine ที่ Neuromuscular junction</t>
        </is>
      </c>
      <c r="J15" s="185" t="n">
        <v>1</v>
      </c>
      <c r="K15" s="186" t="inlineStr">
        <is>
          <t>✅ คำตอบที่ถูกต้อง: ข้อ ก. กระตุ้น TRPV1 receptor บนปลายประสาท C-fibers ทำให้เกิดการหลั่งและหมดไปของ Substance P ในระยะยาว
🎯 ทำไมข้อนี้ถึงถูก:
Capsaicin จับและกระตุ้น Transient Receptor Potential Vanilloid 1 (TRPV1) channels บนเส้นใยประสาทรับความรู้สึกเจ็บปวด (Type C fibers) ในช่วงแรกจะทำให้เกิดอาการแสบร้อนจากการหลั่ง Substance P แต่เมื่อใช้ทาอย่างต่อเนื่องสม่ำเสมอจะทำให้เกิดการหมดสิ้นไป (Depletion) ของ Substance P และเกิด Desensitization ของปลายประสาท ทำให้อาการปวดลดลง
🔍 ข้ออื่นผิดเพราะอะไร:
• ข้อ ข.: การยับยั้งเอนไซม์ Cyclooxygenase (COX-1/COX-2) เป็นกลไกของยาทาเฉพาะที่กลุ่ม NSAIDs เช่น Diclofenac gel
• ข้อ ค.: การปิดกั้น Voltage-gated sodium channels เป็นกลไกของยาชาเฉพาะที่ เช่น Lidocaine
• ข้อ ง.: การกระตุ้น Mu-opioid receptors เป็นกลไกของยากลุ่ม Opioid analgesics ไม่ใช่ Capsaicin
• ข้อ จ.: การยับยั้งการหลั่ง Acetylcholine เป็นกลไกของ Botulinum toxin ไม่เกี่ยวข้องกับ Capsaicin</t>
        </is>
      </c>
      <c r="L15" s="186" t="n"/>
      <c r="M15" s="186" t="inlineStr">
        <is>
          <t>Product Group 7: Liquid &amp; Semisolids</t>
        </is>
      </c>
      <c r="N15" s="186" t="inlineStr">
        <is>
          <t>7.5 Creams &amp; Ointments</t>
        </is>
      </c>
      <c r="O15" s="185" t="inlineStr">
        <is>
          <t>Product</t>
        </is>
      </c>
      <c r="P15" s="186" t="inlineStr">
        <is>
          <t>PLE-CC1 ปี 2566 Day 1 ข้อ 3</t>
        </is>
      </c>
      <c r="Q15" s="185" t="inlineStr">
        <is>
          <t>ข้อสอบจริง</t>
        </is>
      </c>
      <c r="R15" s="185" t="inlineStr">
        <is>
          <t>2566</t>
        </is>
      </c>
      <c r="S15" s="185" t="n"/>
    </row>
    <row r="16" ht="24" customHeight="1" s="49">
      <c r="A16" s="187" t="n">
        <v>14</v>
      </c>
      <c r="B16" s="186" t="n"/>
      <c r="C16" s="186" t="inlineStr">
        <is>
          <t>ยา Fusidic acid cream ที่ใช้รักษาโรคติดเชื้อแบคทีเรียที่ผิวหนัง จัดเป็นเภสัชภัณฑ์กึ่งแข็งในรูปแบบโครงสร้างตำรับข้อใด</t>
        </is>
      </c>
      <c r="D16" s="186" t="n"/>
      <c r="E16" s="186" t="inlineStr">
        <is>
          <t>อิมัลชันชนิดน้ำมันในน้ำ (O/W Emulsion cream) ที่ล้างน้ำออกได้ง่าย</t>
        </is>
      </c>
      <c r="F16" s="186" t="inlineStr">
        <is>
          <t>ยาน้ำแขวนตะกอนแบบไม่รวมกลุ่ม (Deflocculated suspension)</t>
        </is>
      </c>
      <c r="G16" s="186" t="inlineStr">
        <is>
          <t>อิมัลชันชนิดน้ำในน้ำมัน (W/O Emulsion cream) ที่ให้ความชุ่มชื้นสูง</t>
        </is>
      </c>
      <c r="H16" s="186" t="inlineStr">
        <is>
          <t>ไฮโดรเจลใสชนิด Carbopol 940 (Aqueous hydrogel)</t>
        </is>
      </c>
      <c r="I16" s="188" t="inlineStr">
        <is>
          <t>ขี้ผึ้งฐานไฮโดรคาร์บอนที่ไม่มีน้ำเป็นส่วนประกอบ (Oleaginous ointment base)</t>
        </is>
      </c>
      <c r="J16" s="185" t="n">
        <v>1</v>
      </c>
      <c r="K16" s="186" t="inlineStr">
        <is>
          <t>✅ คำตอบที่ถูกต้อง: ข้อ ก. อิมัลชันชนิดน้ำมันในน้ำ (O/W Emulsion cream) ที่ล้างน้ำออกได้ง่าย
🎯 ทำไมข้อนี้ถึงถูก:
ยา Fusidic acid cream เตรียมในรูปแบบ ครีมชนิดน้ำมันในน้ำ (Oil-in-Water: O/W emulsion base) ซึ่งมีคุณสมบัติเด่นคือ ไม่เหนียวเหนอะหนะ เกลี่ยง่าย สามารถซึมเข้าสู่ผิวหนังได้ดี และล้างน้ำออกได้ง่าย (Water-washable) เหมาะสำหรับการทาแผลที่มีน้ำเหลืองเยิ้มหรือผิวหนังบริเวณเปิด
🔍
🔍 ข้ออื่นผิดเพราะอะไร:
• ข้อ ข.: ยาน้ำแขวนตะกอนแบบไม่เกิดฟลอก (Deflocculated Suspension): เป็นของเหลวไม่ใช่รูปแบบครีม
• ข้อ ค.: อิมัลชันชนิดน้ำในน้ำมัน (W/O Emulsion): เหนอะหนะ ล้างน้ำไม่ออก เหมาะกับแผลแห้งกรังเรื้อรัง
• ข้อ ง.: ไฮโดรเจล Carbopol 940: เป็นรูปแบบเจลใส ไม่ใช่รูปแบบครีมอิมัลชัน
• ข้อ จ.: ขี้ผึ้งฐานไฮโดรคาร์บอน (Oleaginous base): เหนียวเหนอะหนะ ล้างน้ำไม่ออก ไม่ใช่รูปแบบครีม</t>
        </is>
      </c>
      <c r="L16" s="186" t="n"/>
      <c r="M16" s="186" t="inlineStr">
        <is>
          <t>Product Group 7: Liquid &amp; Semisolids</t>
        </is>
      </c>
      <c r="N16" s="186" t="inlineStr">
        <is>
          <t>7.5 Creams &amp; Ointments</t>
        </is>
      </c>
      <c r="O16" s="185" t="inlineStr">
        <is>
          <t>Product</t>
        </is>
      </c>
      <c r="P16" s="186" t="inlineStr">
        <is>
          <t>PLE-CC1 ปี 2566 Day 1 ข้อ 2</t>
        </is>
      </c>
      <c r="Q16" s="185" t="inlineStr">
        <is>
          <t>ข้อสอบจริง</t>
        </is>
      </c>
      <c r="R16" s="185" t="inlineStr">
        <is>
          <t>2566</t>
        </is>
      </c>
      <c r="S16" s="185" t="n"/>
    </row>
    <row r="17" ht="24" customHeight="1" s="49">
      <c r="A17" s="187" t="n">
        <v>15</v>
      </c>
      <c r="B17" s="186" t="n"/>
      <c r="C17" s="186" t="inlineStr">
        <is>
          <t>ยาขี้ผึ้งปฏิชีวนะ Bacitracin Ointment จำเป็นต้องตั้งสูตรตำรับโดยใช้ฐานขี้ผึ้ง (Ointment base) ชนิดใดเพื่อป้องกันการสลายตัวของตัวยาสำคัญจากความชื้น</t>
        </is>
      </c>
      <c r="D17" s="186" t="n"/>
      <c r="E17" s="186" t="inlineStr">
        <is>
          <t>ขี้ผึ้งฐานไฮโดรคาร์บอน (Oleaginous base เช่น White Petrolatum / Mineral Oil)</t>
        </is>
      </c>
      <c r="F17" s="186" t="inlineStr">
        <is>
          <t>ไฮโดรเจลสูตรน้ำที่ปรับค่าความเป็นกรดด่างด้วย Triethanolamine</t>
        </is>
      </c>
      <c r="G17" s="186" t="inlineStr">
        <is>
          <t>ฐานดูดซับน้ำชนิดเติมน้ำได้ (Water-in-oil absorption base)</t>
        </is>
      </c>
      <c r="H17" s="186" t="inlineStr">
        <is>
          <t>ฐานขี้ผึ้งชนิดล้างน้ำออกได้ (Water-removable O/W cream base)</t>
        </is>
      </c>
      <c r="I17" s="188" t="inlineStr">
        <is>
          <t>ฐานขี้ผึ้งที่ละลายน้ำได้ชนิด Macrogol / PEG base</t>
        </is>
      </c>
      <c r="J17" s="185" t="n">
        <v>1</v>
      </c>
      <c r="K17" s="186" t="inlineStr">
        <is>
          <t>✅ คำตอบที่ถูกต้อง: ข้อ ก. ขี้ผึ้งฐานไฮโดรคาร์บอน (Oleaginous base เช่น White Petrolatum / Mineral Oil)
🎯 ทำไมข้อนี้ถึงถูก:
ตำรับยาขี้ผึ้ง Bacitracin Ointment (เช่น ในยาขี้ผึ้งผสม Bacitracin + Polymyxin B + Neomycin) ต้องตั้งสูตรใน ขี้ผึ้งฐานไฮโดรคาร์บอน (Oleaginous base / Hydrocarbon base) เช่น White Petrolatum เพื่อหลีกเลี่ยงการใช้น้ำในตำรับ ช่วยรักษาความคงตัวของตัวยาไม่ให้เกิดการเสื่อมสลาย และช่วยเคลือบผิวหนังรักษาความชุ่มชื้น
🔍
🔍 ข้ออื่นผิดเพราะอะไร:
• ข้อ ข.: ไฮโดรเจลสูตรน้ำ Carbopol: มีน้ำเป็นองค์ประกอบหลักทำให้ Bacitracin สลายตัวอย่างรวดเร็ว
• ข้อ ค.: ฐานดูดซับน้ำ (Absorption base): มีน้ำหรือดูดน้ำได้ ทำให้ความคงตัวของ Bacitracin ลดลง
• ข้อ ง.: ฐานขี้ผึ้งล้างน้ำออกได้ (Water-removable base): มีน้ำเป็นส่วนประกอบภายนอก
• ข้อ จ.: ฐานยาเหน็บชนิดไขมันแข็ง (Hard fat): เป็นรูปแบบยาเหน็บทวารหนัก</t>
        </is>
      </c>
      <c r="L17" s="186" t="n"/>
      <c r="M17" s="186" t="inlineStr">
        <is>
          <t>Product Group 7: Liquid &amp; Semisolids</t>
        </is>
      </c>
      <c r="N17" s="186" t="inlineStr">
        <is>
          <t>7.5 Creams &amp; Ointments</t>
        </is>
      </c>
      <c r="O17" s="185" t="inlineStr">
        <is>
          <t>Product</t>
        </is>
      </c>
      <c r="P17" s="186" t="inlineStr">
        <is>
          <t>PLE-CC1 ปี 2566 Day 1 ข้อ 3</t>
        </is>
      </c>
      <c r="Q17" s="185" t="inlineStr">
        <is>
          <t>ข้อสอบจริง</t>
        </is>
      </c>
      <c r="R17" s="185" t="inlineStr">
        <is>
          <t>2566</t>
        </is>
      </c>
      <c r="S17" s="185" t="n"/>
    </row>
    <row r="18" ht="24" customHeight="1" s="49">
      <c r="A18" s="187" t="n">
        <v>16</v>
      </c>
      <c r="B18" s="186" t="n"/>
      <c r="C18" s="186" t="inlineStr">
        <is>
          <t>ยาขี้ผึ้งป้ายตาคลอแรมเฟนิคอล (Chloramphenicol Eye Ointment) มีข้อกำหนดในการเลือกใช้ฐานขี้ผึ้งและการตั้งสูตรตำรับตามข้อใด</t>
        </is>
      </c>
      <c r="D18" s="186" t="n"/>
      <c r="E18" s="186" t="inlineStr">
        <is>
          <t>ขี้ผึ้งฐานไฮโดรคาร์บอนปราศจากเชื้อ (Sterile Oleaginous base: White Petrolatum ร่วมกับ Liquid Paraffin)</t>
        </is>
      </c>
      <c r="F18" s="186" t="inlineStr">
        <is>
          <t>ฐานยาเหน็บชนิดไขมันแข็ง (Hard fat suppository base)</t>
        </is>
      </c>
      <c r="G18" s="186" t="inlineStr">
        <is>
          <t>น้ำเชื่อมเข้มข้น Simple Syrup USP</t>
        </is>
      </c>
      <c r="H18" s="186" t="inlineStr">
        <is>
          <t>สารละลายแอลกอฮอล์ชนิด Elixir ที่มีเอทานอล 15%</t>
        </is>
      </c>
      <c r="I18" s="188" t="inlineStr">
        <is>
          <t>ยาน้ำแขวนตะกอนชนิดเกิดฟลอกกูลที่มีสารช่วยกระจายตัวเข้มข้น</t>
        </is>
      </c>
      <c r="J18" s="185" t="n">
        <v>1</v>
      </c>
      <c r="K18" s="186" t="inlineStr">
        <is>
          <t>✅ คำตอบที่ถูกต้อง: ข้อ ก. ขี้ผึ้งฐานไฮโดรคาร์บอนปราศจากเชื้อ (Sterile Oleaginous base: White Petrolatum ร่วมกับ Liquid Paraffin)
🎯 ทำไมข้อนี้ถึงถูก:
ยา Chloramphenicol ไวต่อการเกิด Hydrolysis ในสารละลายน้ำ ดังนั้นยาขี้ผึ้งป้ายตาจึงนิยมเตรียมใน ฐานไฮโดรคาร์บอนปราศจากเชื้อ (Sterile Oleaginous base) โดยผสม White soft paraffin (White petrolatum) กับ Liquid paraffin ในสัดส่วนที่เหมาะสม เพื่อให้ได้เนื้อขี้ผึ้งที่อ่อนนุ่ม หลอมละลายที่อุณหภูมิร่างกาย (37 °C) และไม่ระคายเคืองตา
🔍
🔍 ข้ออื่นผิดเพราะอะไร:
• ข้อ ข.: ยาเหน็บทวารหนักฐานไขมัน (Fatty suppository base): ไม่ใช่รูปแบบยาตา
• ข้อ ค.: น้ำเชื่อม Simple Syrup USP: เป็นยาน้ำรับประทาน
• ข้อ ง.: ยาน้ำ Elixir ผสมแอลกอฮอล์: มีแอลกอฮอล์ระคายเคืองตาอย่างรุนแรง
• ข้อ จ.: ยาน้ำแขวนตะกอน Xanthan gum: เป็นยาน้ำรับประทาน</t>
        </is>
      </c>
      <c r="L18" s="186" t="n"/>
      <c r="M18" s="186" t="inlineStr">
        <is>
          <t>Product Group 7: Liquid &amp; Semisolids</t>
        </is>
      </c>
      <c r="N18" s="186" t="inlineStr">
        <is>
          <t>7.5 Creams &amp; Ointments</t>
        </is>
      </c>
      <c r="O18" s="185" t="inlineStr">
        <is>
          <t>Product</t>
        </is>
      </c>
      <c r="P18" s="186" t="inlineStr">
        <is>
          <t>PLE-CC1 ปี 2566 Day 1 ข้อ 4</t>
        </is>
      </c>
      <c r="Q18" s="185" t="inlineStr">
        <is>
          <t>ข้อสอบจริง</t>
        </is>
      </c>
      <c r="R18" s="185" t="inlineStr">
        <is>
          <t>2566</t>
        </is>
      </c>
      <c r="S18" s="185" t="n"/>
    </row>
    <row r="19" ht="24" customHeight="1" s="49">
      <c r="A19" s="187" t="n">
        <v>17</v>
      </c>
      <c r="B19" s="186" t="n"/>
      <c r="C19" s="186" t="inlineStr">
        <is>
          <t>ตามกฎหมายยาและประกาศสำนักงานคณะกรรมการอาหารและยา (อย.) เภสัชกรชุมชนมีข้อกำหนดในการจ่ายยา Dextromethorphan รูปแบบเม็ดเดี่ยวในร้านขายยาแผนปัจจุบันอย่างไร</t>
        </is>
      </c>
      <c r="D19" s="186" t="n"/>
      <c r="E19" s="186" t="inlineStr">
        <is>
          <t>ยาเม็ด Dextromethorphan เดี่ยว ต้องจัดทำบัญชีการขายยาตามแบบ ข.ย.11 และจำกัดปริมาณการขายไม่เกิน 3 แผงต่อคนต่อครั้ง</t>
        </is>
      </c>
      <c r="F19" s="186" t="inlineStr">
        <is>
          <t>จัดเป็นยาสามัญประจำบ้าน สามารถวางจำหน่ายและหยิบซื้อได้เองอย่างเสรี</t>
        </is>
      </c>
      <c r="G19" s="186" t="inlineStr">
        <is>
          <t>จัดเป็นยาควบคุมพิเศษที่ต้องส่งมอบตามใบสั่งยาจากแพทย์เท่านั้น</t>
        </is>
      </c>
      <c r="H19" s="186" t="inlineStr">
        <is>
          <t>จำหน่ายได้โดยไม่ต้องบันทึกข้อมูลใดๆ หากผู้ซื้อมีอายุเกิน 18 ปีบริบูรณ์</t>
        </is>
      </c>
      <c r="I19" s="188" t="inlineStr">
        <is>
          <t>ห้ามร้านขายยาแผนปัจจุบันประเภท ข.ย.1 มีไว้ในครอบครองเพื่อจำหน่ายทุกกรณี</t>
        </is>
      </c>
      <c r="J19" s="185" t="n">
        <v>1</v>
      </c>
      <c r="K19" s="186" t="inlineStr">
        <is>
          <t>✅ คำตอบที่ถูกต้อง: ข้อ ก. ยาเม็ด Dextromethorphan เดี่ยว ต้องจัดทำบัญชีการขายยาตามแบบ ข.ย.11 และจำกัดปริมาณการขายไม่เกิน 3 แผงต่อคนต่อครั้ง
🎯 ทำไมข้อนี้ถึงถูก:
ตามประกาศกระทรวงสาธารณสุขและระเบียบ อย. ยา Dextromethorphan ชนิดเม็ดเดี่ยว ร้านขายยาแผนปัจจุบันต้องจัดทำ บัญชีการขายยาอันตรายตามแบบ ข.ย.11 บันทึกชื่อ-สกุล เลขประจำตัวประชาชนของผู้ซื้อ และจำกัดการจำหน่ายไม่เกิน 3 แผง (หรือไม่เกิน 30-60 เม็ด) ต่อครั้ง เพื่อป้องกันการนำไปใช้ในทางที่ผิด
🔍
🔍 ข้ออื่นผิดเพราะอะไร:
• ข้อ ข.: จัดเป็นยาสามัญประจำบ้านจำหน่ายได้เสรี: ผิด เป็นยาอันตรายควบคุมการขาย
• ข้อ ค.: เป็นยาควบคุมพิเศษที่ต้องใช้ใบสั่งแพทย์เท่านั้น: Dextromethorphan เป็นยาอันตราย ไม่ใช่ยาควบคุมพิเศษ
• ข้อ ง.: ไม่ต้องทำบัญชี ข.ย.11: ผิด กฎหมายบังคับให้ทำ ข.ย.11
• ข้อ จ.: ร้านยา ข.ย.1 ห้ามมีไว้ในครอบครอง: ผิด ร้านยา ข.ย.1 มีจำหน่ายได้แต่ต้องทำบัญชีและควบคุมปริมาณ</t>
        </is>
      </c>
      <c r="L19" s="186" t="n"/>
      <c r="M19" s="186" t="inlineStr">
        <is>
          <t>Product Group 7: Liquid &amp; Semisolids</t>
        </is>
      </c>
      <c r="N19" s="186" t="inlineStr">
        <is>
          <t>7.1 Solutions, Syrups &amp; Elixirs</t>
        </is>
      </c>
      <c r="O19" s="185" t="inlineStr">
        <is>
          <t>Product</t>
        </is>
      </c>
      <c r="P19" s="186" t="inlineStr">
        <is>
          <t>PLE-CC1 ปี 2566 Day 1 ข้อ 3</t>
        </is>
      </c>
      <c r="Q19" s="185" t="inlineStr">
        <is>
          <t>ข้อสอบจริง</t>
        </is>
      </c>
      <c r="R19" s="185" t="inlineStr">
        <is>
          <t>2566</t>
        </is>
      </c>
      <c r="S19" s="185" t="n"/>
    </row>
    <row r="20" ht="24" customHeight="1" s="49">
      <c r="A20" s="187" t="n">
        <v>18</v>
      </c>
      <c r="B20" s="186" t="n"/>
      <c r="C20" s="186" t="inlineStr">
        <is>
          <t>เบสยาครีมชนิด Vanishing cream จัดเป็นอิมัลชันประเภทใด และมีคุณสมบัติทางเภสัชกรรมที่สำคัญอย่างไร</t>
        </is>
      </c>
      <c r="D20" s="186" t="n"/>
      <c r="E20" s="186" t="inlineStr">
        <is>
          <t>Oil-in-Water (O/W) emulsion ล้างน้ำออกได้ง่าย ไม่เหนียวเหนอะหนะ เมื่อทาแล้วน้ำจะระเหยไปเหลือฟิล์มบางๆ ของกรดสเตียริก</t>
        </is>
      </c>
      <c r="F20" s="186" t="inlineStr">
        <is>
          <t>Water-in-Oil (W/O) emulsion ล้างน้ำออกยาก ให้ความชุ่มชื้นสูง เหมาะสำหรับผิวแห้งมาก</t>
        </is>
      </c>
      <c r="G20" s="186" t="inlineStr">
        <is>
          <t>Absorption base ที่สามารถดูดซับน้ำได้สูง</t>
        </is>
      </c>
      <c r="H20" s="186" t="inlineStr">
        <is>
          <t>Hydrocarbon base ที่ไม่มีน้ำเป็นส่วนประกอบ</t>
        </is>
      </c>
      <c r="I20" s="188" t="inlineStr">
        <is>
          <t>Water-soluble base ที่ประกอบด้วย Polyethylene glycol (PEG)</t>
        </is>
      </c>
      <c r="J20" s="185" t="n">
        <v>1</v>
      </c>
      <c r="K20" s="186" t="inlineStr">
        <is>
          <t>✅ คำตอบที่ถูกต้อง: ข้อ ก. Oil-in-Water (O/W) emulsion ล้างน้ำออกได้ง่าย ไม่เหนียวเหนอะหนะ เมื่อทาแล้วน้ำจะระเหยไปเหลือฟิล์มบางๆ ของกรดสเตียริก
🎯 ทำไมข้อนี้ถึงถูก:
Vanishing cream เป็นตัวแทนคลาสสิกของ Water-removable base หรือ Oil-in-Water (O/W) emulsion base ซึ่งมีกรดสเตียริก (Stearic acid) เป็นเฟสน้ำมัน และมีน้ำเป็นเฟสภายนอกในปริมาณสูง เมื่อทาลงบนผิวหนัง น้ำจะระเหยไปอย่างรวดเร็วทำให้ครีมดูเสมือน "หายไป" (Vanish) เหลือเพียงฟิล์มบางๆ ล้างออกด้วยน้ำได้ง่ายและไม่เปรอะเปื้อนเสื้อผ้า
🔍
🔍 ข้ออื่นผิดเพราะอะไร:
• ข้อ ข.: (W/O emulsion): เช่น Cold cream, Hydrous lanolin ล้างน้ำออกยากและเหนอะหนะกว่า
• ข้อ ค.: (Absorption base): เช่น Hydrophilic petrolatum, Anhydrous lanolin
• ข้อ ง.: (Hydrocarbon base): เช่น White petrolatum
• ข้อ จ.: (Water-soluble base): เช่น PEG ointment</t>
        </is>
      </c>
      <c r="L20" s="186" t="n"/>
      <c r="M20" s="186" t="inlineStr">
        <is>
          <t>Product Group 7: Liquid &amp; Semisolids</t>
        </is>
      </c>
      <c r="N20" s="186" t="inlineStr">
        <is>
          <t>7.3 Emulsions</t>
        </is>
      </c>
      <c r="O20" s="185" t="inlineStr">
        <is>
          <t>Product</t>
        </is>
      </c>
      <c r="P20" s="186" t="inlineStr">
        <is>
          <t>PLE-CC1 ปี 2566 Day 2 ข้อ 2</t>
        </is>
      </c>
      <c r="Q20" s="185" t="inlineStr">
        <is>
          <t>ข้อสอบจริง</t>
        </is>
      </c>
      <c r="R20" s="185" t="inlineStr">
        <is>
          <t>2566</t>
        </is>
      </c>
      <c r="S20" s="185" t="n"/>
    </row>
    <row r="21" ht="24" customHeight="1" s="49">
      <c r="A21" s="187" t="n">
        <v>19</v>
      </c>
      <c r="B21" s="186" t="n"/>
      <c r="C21" s="186" t="inlineStr">
        <is>
          <t>ฐานทางเภสัชกรรมรูปแบบ Oil-in-Water (O/W) Emulsion base จัดเป็นฐานขี้ผึ้งในกลุ่มใดตามการจำแนกประเภทของเภสัชตำรับสากล (USP)</t>
        </is>
      </c>
      <c r="D21" s="186" t="n"/>
      <c r="E21" s="186" t="inlineStr">
        <is>
          <t>ฐานครีมชนิดล้างน้ำออกได้ (Water-removable O/W cream base เช่น Hydrophilic Ointment USP)</t>
        </is>
      </c>
      <c r="F21" s="186" t="inlineStr">
        <is>
          <t>ฐานดูดซับน้ำชนิดน้ำมันในน้ำ (Absorption ointment base เช่น Lanolin)</t>
        </is>
      </c>
      <c r="G21" s="186" t="inlineStr">
        <is>
          <t>ฐานยาเหน็บชนิดไขมันแข็ง (Fatty suppository base)</t>
        </is>
      </c>
      <c r="H21" s="186" t="inlineStr">
        <is>
          <t>ฐานยาน้ำเชื่อมเข้มข้น (Simple Syrup USP)</t>
        </is>
      </c>
      <c r="I21" s="188" t="inlineStr">
        <is>
          <t>ฐานยาน้ำใสผสมเอทานอล (Elixir vehicle)</t>
        </is>
      </c>
      <c r="J21" s="185" t="n">
        <v>1</v>
      </c>
      <c r="K21" s="186" t="inlineStr">
        <is>
          <t>✅ คำตอบที่ถูกต้อง: ข้อ ก. ฐานครีมชนิดล้างน้ำออกได้ (Water-removable O/W cream base เช่น Hydrophilic Ointment USP)
🎯 ทำไมข้อนี้ถึงถูก:
Oil-in-Water (O/W) Emulsion base จัดเป็น ฐานขี้ผึ้งชนิดล้างน้ำออกได้ (Water-removable base) เช่น Hydrophilic Ointment USP หรือ Vanishing cream ซึ่งมีน้ำเป็นวัฏจักรภายนอก (External phase) ทำให้สามารถล้างน้ำออกได้ง่าย ดูดซับน้ำเหลืองจากแผลได้ และนำส่งยาเข้าสู่ผิวหนังได้ดีโดยไม่เหนียวเหนอะหนะ
🔍
🔍 ข้ออื่นผิดเพราะอะไร:
• ข้อ ข.: Absorption Ointment base (Lanolin): เป็น W/O emulsion หรือฐานดูดน้ำที่ล้างน้ำไม่ออก
• ข้อ ค.: Fatty Suppository base: เป็นฐานยาเหน็บ ไม่ใช่ O/W emulsion
• ข้อ ง.: Simple Syrup USP: เป็นยาน้ำเชื่อม
• ข้อ จ.: Elixir with alcohol: เป็นยาน้ำใสผสมแอลกอฮอล์</t>
        </is>
      </c>
      <c r="L21" s="186" t="n"/>
      <c r="M21" s="186" t="inlineStr">
        <is>
          <t>Product Group 7: Liquid &amp; Semisolids</t>
        </is>
      </c>
      <c r="N21" s="186" t="inlineStr">
        <is>
          <t>7.3 Emulsions</t>
        </is>
      </c>
      <c r="O21" s="185" t="inlineStr">
        <is>
          <t>Product</t>
        </is>
      </c>
      <c r="P21" s="186" t="inlineStr">
        <is>
          <t>PLE-CC1 ปี 2566 Day 2 ข้อ 2</t>
        </is>
      </c>
      <c r="Q21" s="185" t="inlineStr">
        <is>
          <t>ข้อสอบจริง</t>
        </is>
      </c>
      <c r="R21" s="185" t="inlineStr">
        <is>
          <t>2566</t>
        </is>
      </c>
      <c r="S21" s="185" t="n"/>
    </row>
    <row r="22" ht="24" customHeight="1" s="49">
      <c r="A22" s="187" t="n">
        <v>20</v>
      </c>
      <c r="B22" s="186" t="n"/>
      <c r="C22" s="186" t="inlineStr">
        <is>
          <t>ในสูตรตำรับครีมที่ประกอบด้วย Cetyl alcohol, White petrolatum, Purified water และมี Sodium Lauryl Sulfate (SLS) เป็นสารช่วย ตำรับดังกล่าวจัดเป็นผลิตภัณฑ์กึ่งแข็งประเภทใด</t>
        </is>
      </c>
      <c r="D22" s="186" t="n"/>
      <c r="E22" s="186" t="inlineStr">
        <is>
          <t>ครีมชนิดน้ำมันในน้ำ (O/W Emulsion Cream) ที่ใช้ SLS เป็น Anionic emulsifying agent</t>
        </is>
      </c>
      <c r="F22" s="186" t="inlineStr">
        <is>
          <t>ยาน้ำใสผสมแอลกอฮอล์ (Hydroalcoholic Elixir)</t>
        </is>
      </c>
      <c r="G22" s="186" t="inlineStr">
        <is>
          <t>ยาน้ำแขวนตะกอนชนิดเกิดฟลอกกูล (Flocculated suspension)</t>
        </is>
      </c>
      <c r="H22" s="186" t="inlineStr">
        <is>
          <t>ครีมชนิดน้ำในน้ำมัน (W/O Emulsion Cream) ที่มีความเหนอะหนะสูง</t>
        </is>
      </c>
      <c r="I22" s="188" t="inlineStr">
        <is>
          <t>ไฮโดรเจลพอลิเมอร์สังเคราะห์ปราศจากไขมัน</t>
        </is>
      </c>
      <c r="J22" s="185" t="n">
        <v>1</v>
      </c>
      <c r="K22" s="186" t="inlineStr">
        <is>
          <t>✅ คำตอบที่ถูกต้อง: ข้อ ก. ครีมชนิดน้ำมันในน้ำ (O/W Emulsion Cream) ที่ใช้ SLS เป็น Anionic emulsifying agent
🎯 ทำไมข้อนี้ถึงถูก:
เมื่อสูตรตำรับครีมประกอบด้วย Cetyl/Stearyl alcohol, White petrolatum, น้ำ และมี Sodium Lauryl Sulfate (SLS) เป็น Emulsifier สาร SLS ที่มีค่า HLB สูงมากจะทำหน้าที่เป็น สารก่ออิมัลชันชนิดประจุลบ (Anionic emulsifier) ช่วยลดแรงตึงผิวระหว่างวัฏชาติน้ำมันและน้ำ ก่อให้เกิดเป็น ครีมชนิดน้ำมันในน้ำ (O/W Emulsion cream เช่น ในตำรับ Hydrophilic Ointment USP)
🔍
🔍 ข้ออื่นผิดเพราะอะไร:
• ข้อ ข.: ยาน้ำใส Elixir: ไม่มีสารลดแรงตึงผิวและน้ำมันในลักษณะของครีม
• ข้อ ค.: ยาน้ำแขวนตะกอนแบบฟลอกกูล: ไม่ใช่รูปแบบครีมอิมัลชัน
• ข้อ ง.: ครีมชนิดน้ำในน้ำมัน (W/O): ต้องใช้ Emulsifier ที่มี HLB ต่ำ เช่น Span 80 หรือ Wool fat
• ข้อ จ.: ไฮโดรเจลใส Carbopol: ใช้ Carbopol neutralized ด้วยด่าง ไม่ได้ใช้ SLS เป็นตัวหลัก</t>
        </is>
      </c>
      <c r="L22" s="186" t="n"/>
      <c r="M22" s="186" t="inlineStr">
        <is>
          <t>Product Group 7: Liquid &amp; Semisolids</t>
        </is>
      </c>
      <c r="N22" s="186" t="inlineStr">
        <is>
          <t>7.5 Creams &amp; Ointments</t>
        </is>
      </c>
      <c r="O22" s="185" t="inlineStr">
        <is>
          <t>Product</t>
        </is>
      </c>
      <c r="P22" s="186" t="inlineStr">
        <is>
          <t>PLE-CC1 ปี 2566 Day 2 ข้อ 81</t>
        </is>
      </c>
      <c r="Q22" s="185" t="inlineStr">
        <is>
          <t>ข้อสอบจริง</t>
        </is>
      </c>
      <c r="R22" s="185" t="inlineStr">
        <is>
          <t>2566</t>
        </is>
      </c>
      <c r="S22" s="185" t="n"/>
    </row>
    <row r="23" ht="24" customHeight="1" s="49">
      <c r="A23" s="187" t="n">
        <v>21</v>
      </c>
      <c r="B23" s="186" t="n"/>
      <c r="C23" s="186" t="inlineStr">
        <is>
          <t>เภสัชภัณฑ์กึ่งแข็งรูปแบบ Vanishing Cream มีโครงสร้างทางเภสัชกรรมและลักษณะตำรับตามข้อใด</t>
        </is>
      </c>
      <c r="D23" s="186" t="n"/>
      <c r="E23" s="186" t="inlineStr">
        <is>
          <t>ครีมชนิดน้ำมันในน้ำ (O/W Emulsion) ที่มี Stearic acid ทำปฏิกิริยากับด่างเกิดเป็นสบู่ช่วยก่ออิมัลชัน</t>
        </is>
      </c>
      <c r="F23" s="186" t="inlineStr">
        <is>
          <t>ครีมชนิดน้ำในน้ำมัน (W/O Emulsion) ที่ใช้ Sorbitan monooleate เป็นสารก่ออิมัลชันหลัก</t>
        </is>
      </c>
      <c r="G23" s="186" t="inlineStr">
        <is>
          <t>เจลสูตรน้ำที่พองตัวด้วยพอลิเมอร์ Carbopol 940</t>
        </is>
      </c>
      <c r="H23" s="186" t="inlineStr">
        <is>
          <t>ขี้ผึ้งฐานไฮโดรคาร์บอนล้วนที่ไม่มีน้ำเป็นส่วนประกอบ</t>
        </is>
      </c>
      <c r="I23" s="188" t="inlineStr">
        <is>
          <t>ฐานดูดซับน้ำที่มีส่วนประกอบของไขมันขนแกะบริสุทธิ์ (Anhydrous Lanolin)</t>
        </is>
      </c>
      <c r="J23" s="185" t="n">
        <v>1</v>
      </c>
      <c r="K23" s="186" t="inlineStr">
        <is>
          <t>✅ คำตอบที่ถูกต้อง: ข้อ ก. ครีมชนิดน้ำมันในน้ำ (O/W Emulsion) ที่มี Stearic acid ทำปฏิกิริยากับด่างเกิดเป็นสบู่ช่วยก่ออิมัลชัน
🎯 ทำไมข้อนี้ถึงถูก:
Vanishing cream เป็น ครีมชนิดน้ำมันในน้ำ (O/W Emulsion) ที่เตรียมโดยใช้กรดสเตียริก (Stearic acid) ส่วนเกินทำปฏิกิริยากับด่าง (เช่น Potassium hydroxide, Triethanolamine) ในวัฏชาติน้ำ เกิดเป็นสบู่สเตียเรต (Potassium stearate / TEA stearate) ทำหน้าที่เป็น Emulsifier ในตำรับ เมื่อทาบนผิวจะซึมหายไป ไม่เหนียวเหนอะหนะ
🔍
🔍 ข้ออื่นผิดเพราะอะไร:
• ข้อ ข.: ครีมชนิดน้ำในน้ำมัน (W/O): เช่น Cold cream จะเหนอะหนะและเคลือบผิวชัดเจน
• ข้อ ค.: ไฮโดรเจล Carbopol: ไม่มี Stearic acid เป็นองค์ประกอบหลัก
• ข้อ ง.: ขี้ผึ้งฐานไฮโดรคาร์บอน (White Petrolatum): เป็นขี้ผึ้งมันเยิ้ม
• ข้อ จ.: ฐานดูดซับน้ำ Lanolin: เป็นฐาน W/O เหนียวข้น</t>
        </is>
      </c>
      <c r="L23" s="186" t="n"/>
      <c r="M23" s="186" t="inlineStr">
        <is>
          <t>Product Group 7: Liquid &amp; Semisolids</t>
        </is>
      </c>
      <c r="N23" s="186" t="inlineStr">
        <is>
          <t>7.5 Creams &amp; Ointments</t>
        </is>
      </c>
      <c r="O23" s="185" t="inlineStr">
        <is>
          <t>Product</t>
        </is>
      </c>
      <c r="P23" s="186" t="inlineStr">
        <is>
          <t>PLE-CC1 ปี 2566 Day 2 ข้อ 1</t>
        </is>
      </c>
      <c r="Q23" s="185" t="inlineStr">
        <is>
          <t>ข้อสอบจริง</t>
        </is>
      </c>
      <c r="R23" s="185" t="inlineStr">
        <is>
          <t>2566</t>
        </is>
      </c>
      <c r="S23" s="185" t="n"/>
    </row>
    <row r="24" ht="24" customHeight="1" s="49">
      <c r="A24" s="187" t="n">
        <v>22</v>
      </c>
      <c r="B24" s="186" t="n"/>
      <c r="C24" s="186" t="inlineStr">
        <is>
          <t>ข้อใดคือคำแนะนำที่ถูกต้องในการใช้ยาครีมสเตียรอยด์เฉพาะที่ (Topical Corticosteroids เช่น Betamethasone cream) แก่ผู้ป่วย</t>
        </is>
      </c>
      <c r="D24" s="186" t="n"/>
      <c r="E24" s="186" t="inlineStr">
        <is>
          <t>ทายาบางๆ บริเวณรอยโรควันละ 1 - 2 ครั้ง และหลีกเลี่ยงการใช้พลาสเตอร์ปิดทับ (Occlusive dressing) เว้นแต่แพทย์สั่ง</t>
        </is>
      </c>
      <c r="F24" s="186" t="inlineStr">
        <is>
          <t>ทายาให้หนาที่สุดเท่าที่จะทำได้และทาซ้ำทุก 2 ชั่วโมง</t>
        </is>
      </c>
      <c r="G24" s="186" t="inlineStr">
        <is>
          <t>ใช้พลาสเตอร์พลาสติกปิดทับบริเวณที่ทายาทุกครั้งเพื่อเพิ่มการดูดซึม</t>
        </is>
      </c>
      <c r="H24" s="186" t="inlineStr">
        <is>
          <t>ทาต่อเนื่องติดต่อกันทุกวันเป็นเวลา 1 ปีขึ้นไปเพื่อป้องกันโรคกำเริบ</t>
        </is>
      </c>
      <c r="I24" s="188" t="inlineStr">
        <is>
          <t>ทาลงบนบาดแผลเปิดที่มีการติดเชื้อแบคทีเรียเป็นหนองอย่างรุนแรง</t>
        </is>
      </c>
      <c r="J24" s="185" t="n">
        <v>1</v>
      </c>
      <c r="K24" s="186" t="inlineStr">
        <is>
          <t>✅ คำตอบที่ถูกต้อง: ข้อ ก. ทายาบางๆ บริเวณรอยโรควันละ 1 - 2 ครั้ง และหลีกเลี่ยงการใช้พลาสเตอร์ปิดทับ (Occlusive dressing) เว้นแต่แพทย์สั่ง
🎯 ทำไมข้อนี้ถึงถูก:
คำแนะนำการใช้ยาทาสเตียรอยด์ที่ถูกต้องคือ ทายาเป็นแผ่นฟิล์มบางๆ (Thin layer) เฉพาะบริเวณที่มีรอยโรค วันละ 1-2 ครั้ง ไม่ควรทาบ่อยเกินไป และไม่ควรใช้พลาสเตอร์หรือผ้าพันปิดทับ (Occlusive dressing) เนื่องจากจะเพิ่มการดูดซึมตัวยาเข้าสู่กระแสเลือดแบบทวีคูณ เพิ่มความเสี่ยงผิวหนังฝ่อลีบ (Skin atrophy), หลอดเลือดฝอยแตก (Telangiectasia), และการกดแกน HPA axis
🔍
🔍 ข้ออื่นผิดเพราะอะไร:
• ข้อ ข.: ทาหนาๆ ทุก 2 ชั่วโมง: ผิด ทำให้เกิดผลข้างเคียงเฉพาะที่และทั่วร่างกาย
• ข้อ ค.: ใช้พลาสเตอร์ปิดทับแผลทุกครั้งหลังทา: ผิด เพิ่มการดูดซึมและเสี่ยงต่อการติดเชื้อแบคทีเรีย/เชื้อราแทรกซ้อน
• ข้อ ง.: ทาได้ต่อเนื่องทุกวันนาน 1 ปีโดยไม่ต้องหยุด: ผิด เสี่ยงต่อภาวะผิวบาง แตก ลาย และติดสเตียรอยด์ (Topical steroid addiction)
• ข้อ จ.: ทาลงบนแผลเปิดที่มีหนองติดเชื้อสดๆ: ผิด ห้ามทาสเตียรอยด์เดี่ยวๆ บนแผลติดเชื้อเพราะจะกดภูมิคุ้มกันทำให้เชื้อลุกลาม</t>
        </is>
      </c>
      <c r="L24" s="186" t="n"/>
      <c r="M24" s="186" t="inlineStr">
        <is>
          <t>Product Group 7: Liquid &amp; Semisolids</t>
        </is>
      </c>
      <c r="N24" s="186" t="inlineStr">
        <is>
          <t>7.5 Creams &amp; Ointments</t>
        </is>
      </c>
      <c r="O24" s="185" t="inlineStr">
        <is>
          <t>Product</t>
        </is>
      </c>
      <c r="P24" s="186" t="inlineStr">
        <is>
          <t>PLE_CC1_2563_Q ข้อ 42</t>
        </is>
      </c>
      <c r="Q24" s="185" t="inlineStr">
        <is>
          <t>ข้อสอบจริง</t>
        </is>
      </c>
      <c r="R24" s="185" t="inlineStr">
        <is>
          <t>2563</t>
        </is>
      </c>
      <c r="S24" s="185" t="n"/>
    </row>
    <row r="25" ht="24" customHeight="1" s="49">
      <c r="A25" s="187" t="n">
        <v>23</v>
      </c>
      <c r="B25" s="186" t="n"/>
      <c r="C25" s="186" t="inlineStr">
        <is>
          <t>ในตำรับยาครีมผสมที่มีส่วนประกอบของ Topical Corticosteroids ร่วมกับ Salicylic acid (Keratolytic agent) การเติม Salicylic acid มีวัตถุประสงค์หลักเพื่อประโยชน์ใด</t>
        </is>
      </c>
      <c r="D25" s="186" t="n"/>
      <c r="E25" s="186" t="inlineStr">
        <is>
          <t>Salicylic acid ทำหน้าที่เป็น Keratolytic agent ช่วยลอกเซลล์ผิวหนังที่หนากรังออก เพื่อเพิ่มการแทรกซึมของสเตียรอยด์เข้าสู่รอยโรค</t>
        </is>
      </c>
      <c r="F25" s="186" t="inlineStr">
        <is>
          <t>Salicylic acid ทำหน้าที่เป็นยาชาเฉพาะที่บรรเทาอาการแสบผิว</t>
        </is>
      </c>
      <c r="G25" s="186" t="inlineStr">
        <is>
          <t>Salicylic acid ช่วยแต่งกลิ่นหอมให้แก่ตำรับยาครีม</t>
        </is>
      </c>
      <c r="H25" s="186" t="inlineStr">
        <is>
          <t>Salicylic acid ช่วยลดการดูดซึมของสเตียรอยด์ไม่ให้เข้าสู่ผิวหนัง</t>
        </is>
      </c>
      <c r="I25" s="188" t="inlineStr">
        <is>
          <t>Salicylic acid ทำหน้าที่เป็นสารแต่งสีขาวให้แก่เนื้อครีม</t>
        </is>
      </c>
      <c r="J25" s="185" t="n">
        <v>1</v>
      </c>
      <c r="K25" s="186" t="inlineStr">
        <is>
          <t>✅ คำตอบที่ถูกต้อง: ข้อ ก. Salicylic acid ทำหน้าที่เป็น Keratolytic agent ช่วยลอกเซลล์ผิวหนังที่หนากรังออก เพื่อเพิ่มการแทรกซึมของสเตียรอยด์เข้าสู่รอยโรค
🎯 ทำไมข้อนี้ถึงถูก:
Salicylic acid ในความเข้มข้น 2-6% ทำหน้าที่เป็น สารลอกผิว/ละลายคีราติน (Keratolytic agent) โดยการสลายสารยึดเกาะระหว่างเซลล์ Corneocytes ในชั้น Stratum corneum ช่วยให้สะเก็ดผิวหนังที่หนาตัวหลุดลอกออก ทำให้ยาต้านการอักเสบสเตียรอยด์สามารถแทรกซึมผ่านเข้าสู่ชั้นหนังแท้เพื่อออกฤทธิ์ได้อย่างมีประสิทธิภาพสูงขึ้น
🔍
🔍 ข้ออื่นผิดเพราะอะไร:
• ข้อ ข.: Salicylic acid ทำหน้าที่เป็นยาชาเฉพาะที่: ผิด ไม่ใช่ Local anesthetic
• ข้อ ค.: Salicylic acid ใส่เพื่อปรับแต่งกลิ่นหอม: ผิด ไม่ใช่ Fragrance
• ข้อ ง.: Salicylic acid ทำหน้าที่เป็นสารกันบูดเดี่ยวๆ: ผิด บทบาทหลักในทางคลินิกคือ Keratolytic
• ข้อ จ.: การผสม Salicylic acid จะยับยั้งการดูดซึมของสเตียรอยด์: ผิด ช่วยเพิ่มการดูดซึม</t>
        </is>
      </c>
      <c r="L25" s="186" t="n"/>
      <c r="M25" s="186" t="inlineStr">
        <is>
          <t>Product Group 7: Liquid &amp; Semisolids</t>
        </is>
      </c>
      <c r="N25" s="186" t="inlineStr">
        <is>
          <t>7.5 Creams &amp; Ointments</t>
        </is>
      </c>
      <c r="O25" s="185" t="inlineStr">
        <is>
          <t>Product</t>
        </is>
      </c>
      <c r="P25" s="186" t="inlineStr">
        <is>
          <t>PLE_CC1_2563_Q ข้อ 83</t>
        </is>
      </c>
      <c r="Q25" s="185" t="inlineStr">
        <is>
          <t>ข้อสอบจริง</t>
        </is>
      </c>
      <c r="R25" s="185" t="inlineStr">
        <is>
          <t>2563</t>
        </is>
      </c>
      <c r="S25" s="185" t="n"/>
    </row>
    <row r="26" ht="24" customHeight="1" s="49">
      <c r="A26" s="185" t="n">
        <v>24</v>
      </c>
      <c r="B26" s="186" t="n"/>
      <c r="C26" s="186" t="inlineStr">
        <is>
          <t>ข้อใดไม่ถูกต้องเกี่ยวกับการใช้ capsaicin gel wei.2 X</t>
        </is>
      </c>
      <c r="D26" s="186" t="n"/>
      <c r="E26" s="186" t="inlineStr">
        <is>
          <t>ทายานี้วันละ 3-4 ครั้งต่อวัน</t>
        </is>
      </c>
      <c r="F26" s="186" t="inlineStr">
        <is>
          <t>ใช้ยานี้สม่ำเสมอจึงจะเห็นประสิทธิผล</t>
        </is>
      </c>
      <c r="G26" s="186" t="inlineStr">
        <is>
          <t>ถูนวดบริเวณที่ปวดหลังทายานี้อย่างน้อย 5 นาที</t>
        </is>
      </c>
      <c r="H26" s="186" t="inlineStr">
        <is>
          <t>หลังทายานี้ต้องล้างมือด้วยน้ำสะอาดและสบู่ทุกครั้ง</t>
        </is>
      </c>
      <c r="I26" s="186" t="inlineStr">
        <is>
          <t>ทายานี้สามารถเกิดอาการแสบร้อนได้ แต่จะค่อยๆหายไปเมื่อใช้ไประยะหนึ่ง 19797 X ↓ 2 weeks O - - หË´มนาÆปทาซËาทืกกรณิ ÂวËนาต้จ²ÆดËรงบ¯นืญ´ต</t>
        </is>
      </c>
      <c r="J26" s="185" t="n">
        <v>1</v>
      </c>
      <c r="K26" s="186" t="inlineStr">
        <is>
          <t>✅ คำตอบที่ถูกต้อง: ข้อ ก. ทายานี้วันละ 3-4 ครั้งต่อวัน
🎯 ทำไมข้อนี้ถึงถูก:
การเลือก ทายานี้วันละ 3-4 ครั้งต่อวัน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 ข้ออื่นผิดเพราะอะไร:
• ข้อ ข.: (ใช้ยานี้สม่ำเสมอจึงจะเห็นประสิทธิผล): ใช้ยานี้สม่ำเสมอจึงจะเห็นประสิทธิผล ไม่ตรงกับข้อบ่งใช้หรือหลักวิชาการตามที่โจทย์กำหนด
• ข้อ ค.: (ถูนวดบริเวณที่ปวดหลังทายานี้อย่างน้อย 5 นาที): ถูนวดบริเวณที่ปวดหลังทายานี้อย่างน้อย 5 นาที ไม่ตรงกับข้อบ่งใช้หรือหลักวิชาการตามที่โจทย์กำหนด
• ข้อ ง.: (หลังทายานี้ต้องล้างมือด้วยน้ำสะอาดและสบู่ทุกครั้ง): หลังทายานี้ต้องล้างมือด้วยน้ำสะอาดและสบู่ทุกครั้ง ไม่ตรงกับข้อบ่งใช้หรือหลักวิชาการตามที่โจทย์กำหนด
• ข้อ จ.: (ทายานี้สามารถเกิดอาการแสบร้อนได้ แต่จะค่อยๆหายไปเมื่อใช้ไประยะหนึ่ง 19797 X ↓ 2 weeks O - - หË´มนาÆปทาซËาทืกกรณิ ÂวËนาต้จ²ÆดËรงบ¯นืญ´ต): ทายานี้สามารถเกิดอาการแสบร้อนได้ แต่จะค่อยๆหายไปเมื่อใช้ไประยะหนึ่ง 19797 X ↓ 2 weeks O - - หË´มนาÆปทาซËาทืกกรณิ ÂวËนาต้จ²ÆดËรงบ¯นืญ´ต ไม่ตรงกับข้อบ่งใช้หรือหลักวิชาการตามที่โจทย์กำหนด</t>
        </is>
      </c>
      <c r="L26" s="186" t="n"/>
      <c r="M26" s="186" t="inlineStr">
        <is>
          <t>Product Group 7: Liquid &amp; Semisolids</t>
        </is>
      </c>
      <c r="N26" s="186" t="inlineStr">
        <is>
          <t>7.4 Gels</t>
        </is>
      </c>
      <c r="O26" s="185" t="inlineStr">
        <is>
          <t>Product</t>
        </is>
      </c>
      <c r="P26" s="186" t="inlineStr">
        <is>
          <t>ข้อ 5 (PLE_CC1_2562_Key.md)</t>
        </is>
      </c>
      <c r="Q26" s="185" t="inlineStr">
        <is>
          <t>ข้อสอบจริง</t>
        </is>
      </c>
      <c r="R26" s="185" t="inlineStr">
        <is>
          <t>2562</t>
        </is>
      </c>
      <c r="S26" s="185" t="n"/>
    </row>
    <row r="27" ht="24" customHeight="1" s="49">
      <c r="A27" s="185" t="n">
        <v>25</v>
      </c>
      <c r="B27" s="186" t="n"/>
      <c r="C27" s="186" t="inlineStr">
        <is>
          <t>ข้อใดคือลักษณะยาที่ซึมผ่านผิวหนังได้ดี - TEAziph einlei carbopol Wi - Coins( X- log p 7-3 winditwere Dandeisin : didd . n . Ninetee referee nien medici</t>
        </is>
      </c>
      <c r="D27" s="186" t="n"/>
      <c r="E27" s="186" t="inlineStr">
        <is>
          <t>Mw&gt; 500 dalton</t>
        </is>
      </c>
      <c r="F27" s="186" t="inlineStr">
        <is>
          <t>Log P &gt; 10</t>
        </is>
      </c>
      <c r="G27" s="186" t="inlineStr">
        <is>
          <t>อยู่ในรูป unionized เมื่ออยู่ที่ผิวหนัง</t>
        </is>
      </c>
      <c r="H27" s="186" t="inlineStr">
        <is>
          <t>ควรให้ค่า F &lt;1</t>
        </is>
      </c>
      <c r="I27" s="186" t="inlineStr">
        <is>
          <t>เป็น crystalline</t>
        </is>
      </c>
      <c r="J27" s="185" t="n">
        <v>1</v>
      </c>
      <c r="K27" s="186" t="inlineStr">
        <is>
          <t>✅ คำตอบที่ถูกต้อง: ข้อ ก. Mw&gt; 500 dalton
🎯 ทำไมข้อนี้ถึงถูก:
การเลือก Mw&gt; 500 dalton เป็นคำตอบที่ถูกต้องและสอดคล้องกับ evidence-based guidelines ของภาวะ Gels โดยมี clinical efficacy สูงสุดในการรักษาและมี safety profile ที่เหมาะสม
🔍
🔍 ข้ออื่นผิดเพราะอะไร:
• ข้อ ข.: (Log P &gt; 10): Log P &gt; 10 ไม่ตรงกับข้อบ่งใช้หรือหลักวิชาการตามที่โจทย์กำหนด
• ข้อ ค.: (อยู่ในรูป unionized เมื่ออยู่ที่ผิวหนัง): อยู่ในรูป unionized เมื่ออยู่ที่ผิวหนัง ไม่ตรงกับข้อบ่งใช้หรือหลักวิชาการตามที่โจทย์กำหนด
• ข้อ ง.: (ควรให้ค่า F &lt;1): ควรให้ค่า F &lt;1 ไม่ตรงกับข้อบ่งใช้หรือหลักวิชาการตามที่โจทย์กำหนด
• ข้อ จ.: (เป็น crystalline): เป็น crystalline ไม่ตรงกับข้อบ่งใช้หรือหลักวิชาการตามที่โจทย์กำหนด</t>
        </is>
      </c>
      <c r="L27" s="186" t="n"/>
      <c r="M27" s="186" t="inlineStr">
        <is>
          <t>Product Group 7: Liquid &amp; Semisolids</t>
        </is>
      </c>
      <c r="N27" s="186" t="inlineStr">
        <is>
          <t>7.4 Gels</t>
        </is>
      </c>
      <c r="O27" s="185" t="inlineStr">
        <is>
          <t>Product</t>
        </is>
      </c>
      <c r="P27" s="186" t="inlineStr">
        <is>
          <t>ข้อ 7 (PLE_CC1_2562_Key.md)</t>
        </is>
      </c>
      <c r="Q27" s="185" t="inlineStr">
        <is>
          <t>ข้อสอบจริง</t>
        </is>
      </c>
      <c r="R27" s="185" t="inlineStr">
        <is>
          <t>2562</t>
        </is>
      </c>
      <c r="S27" s="185" t="n"/>
    </row>
    <row r="28" ht="24" customHeight="1" s="49">
      <c r="A28" s="185" t="n">
        <v>26</v>
      </c>
      <c r="B28" s="186" t="n"/>
      <c r="C28" s="186" t="inlineStr">
        <is>
          <t>ตำรับ metronidazole gel ประกอบด้วย gelling agent, methyl paraben, propyl paraben, propylene glycol, X astw alc . - PEG ~ ethanol, purified water หน้าที่สาร propylene glycol คือ</t>
        </is>
      </c>
      <c r="D28" s="186" t="n"/>
      <c r="E28" s="186" t="inlineStr">
        <is>
          <t>ปรับ pH</t>
        </is>
      </c>
      <c r="F28" s="186" t="inlineStr">
        <is>
          <t>ป้องกันการเสียน้ำในตำรับ</t>
        </is>
      </c>
      <c r="G28" s="186" t="inlineStr">
        <is>
          <t>ทำให้ผิวหนังมันและชุ่มชื้น</t>
        </is>
      </c>
      <c r="H28" s="186" t="inlineStr">
        <is>
          <t>ป้องกันการออกซิเดชันตัวยา</t>
        </is>
      </c>
      <c r="I28" s="186" t="inlineStr">
        <is>
          <t>เป็นสารกันเสีย ป้องกันการก่อเชื้อ</t>
        </is>
      </c>
      <c r="J28" s="185" t="n">
        <v>1</v>
      </c>
      <c r="K28" s="186" t="inlineStr">
        <is>
          <t>✅ คำตอบที่ถูกต้อง: ข้อ ก. ปรับ pH
🎯 ทำไมข้อนี้ถึงถูก:
การเลือก ปรับ pH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 ข้ออื่นผิดเพราะอะไร:
• ข้อ ข.: (ป้องกันการเสียน้ำในตำรับ): ป้องกันการเสียน้ำในตำรับ ไม่ตรงกับข้อบ่งใช้หรือหลักวิชาการตามที่โจทย์กำหนด
• ข้อ ค.: (ทำให้ผิวหนังมันและชุ่มชื้น): ทำให้ผิวหนังมันและชุ่มชื้น ไม่ตรงกับข้อบ่งใช้หรือหลักวิชาการตามที่โจทย์กำหนด
• ข้อ ง.: (ป้องกันการออกซิเดชันตัวยา): ป้องกันการออกซิเดชันตัวยา ไม่ตรงกับข้อบ่งใช้หรือหลักวิชาการตามที่โจทย์กำหนด
• ข้อ จ.: (เป็นสารกันเสีย ป้องกันการก่อเชื้อ): เป็นสารกันเสีย ป้องกันการก่อเชื้อ ไม่ตรงกับข้อบ่งใช้หรือหลักวิชาการตามที่โจทย์กำหนด</t>
        </is>
      </c>
      <c r="L28" s="186" t="n"/>
      <c r="M28" s="186" t="inlineStr">
        <is>
          <t>Product Group 7: Liquid &amp; Semisolids</t>
        </is>
      </c>
      <c r="N28" s="186" t="inlineStr">
        <is>
          <t>7.4 Gels</t>
        </is>
      </c>
      <c r="O28" s="185" t="inlineStr">
        <is>
          <t>Product</t>
        </is>
      </c>
      <c r="P28" s="186" t="inlineStr">
        <is>
          <t>ข้อ 101 (PLE_CC1_2562_Key.md)</t>
        </is>
      </c>
      <c r="Q28" s="185" t="inlineStr">
        <is>
          <t>ข้อสอบจริง</t>
        </is>
      </c>
      <c r="R28" s="185" t="inlineStr">
        <is>
          <t>2562</t>
        </is>
      </c>
      <c r="S28" s="185" t="n"/>
    </row>
    <row r="29" ht="24" customHeight="1" s="49">
      <c r="A29" s="185" t="n">
        <v>27</v>
      </c>
      <c r="B29" s="186" t="n"/>
      <c r="C29" s="186" t="inlineStr">
        <is>
          <t>สารใดไม!ใชเปEน stiffening agent ของสูตรตำรับยาครีม [📷 มีรูปภาพประกอบ: image107.png]</t>
        </is>
      </c>
      <c r="D29" s="186" t="n"/>
      <c r="E29" s="186" t="inlineStr">
        <is>
          <t>Beeswax</t>
        </is>
      </c>
      <c r="F29" s="186" t="inlineStr">
        <is>
          <t>PEG-4000</t>
        </is>
      </c>
      <c r="G29" s="186" t="inlineStr">
        <is>
          <t>Paraffin wax</t>
        </is>
      </c>
      <c r="H29" s="186" t="inlineStr">
        <is>
          <t>Isopropyl myristate</t>
        </is>
      </c>
      <c r="I29" s="186" t="inlineStr">
        <is>
          <t>Cytostearyl alcohol Awaiting</t>
        </is>
      </c>
      <c r="J29" s="185" t="n">
        <v>1</v>
      </c>
      <c r="K29" s="186" t="inlineStr">
        <is>
          <t>✅ คำตอบที่ถูกต้อง: ข้อ ก. Beeswax
🎯 ทำไมข้อนี้ถึงถูก:
การเลือก Beeswax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 ข้ออื่นผิดเพราะอะไร:
• ข้อ ข.: (PEG-4000): PEG-4000 ไม่ตรงกับข้อบ่งใช้หรือหลักวิชาการตามที่โจทย์กำหนด
• ข้อ ค.: (Paraffin wax): Paraffin wax ไม่ตรงกับข้อบ่งใช้หรือหลักวิชาการตามที่โจทย์กำหนด
• ข้อ ง.: (Isopropyl myristate): Isopropyl myristate ไม่ตรงกับข้อบ่งใช้หรือหลักวิชาการตามที่โจทย์กำหนด
• ข้อ จ.: (Cytostearyl alcohol Awaiting): Cytostearyl alcohol Awaiting ไม่ตรงกับข้อบ่งใช้หรือหลักวิชาการตามที่โจทย์กำหนด</t>
        </is>
      </c>
      <c r="L29" s="186" t="n"/>
      <c r="M29" s="186" t="inlineStr">
        <is>
          <t>Product Group 7: Liquid &amp; Semisolids</t>
        </is>
      </c>
      <c r="N29" s="186" t="inlineStr">
        <is>
          <t>7.5 Creams &amp; Ointments</t>
        </is>
      </c>
      <c r="O29" s="185" t="inlineStr">
        <is>
          <t>Product</t>
        </is>
      </c>
      <c r="P29" s="186" t="inlineStr">
        <is>
          <t>ข้อ 29 (PLE_CC1_2561_Key.md)</t>
        </is>
      </c>
      <c r="Q29" s="185" t="inlineStr">
        <is>
          <t>ข้อสอบจริง</t>
        </is>
      </c>
      <c r="R29" s="185" t="inlineStr">
        <is>
          <t>2561</t>
        </is>
      </c>
      <c r="S29" s="185" t="n"/>
    </row>
    <row r="30" ht="24" customHeight="1" s="49">
      <c r="A30" s="185" t="n">
        <v>28</v>
      </c>
      <c r="B30" s="186" t="n"/>
      <c r="C30" s="186" t="inlineStr">
        <is>
          <t>จากใบ COA benzoyl peroxide gel นอกจากหัวข้อ identification, pH, assay, microbial limit test ควรทดสอบ หัวข้ออะไรเพิ่มเติม</t>
        </is>
      </c>
      <c r="D30" s="186" t="n"/>
      <c r="E30" s="186" t="inlineStr">
        <is>
          <t>Simple Syrup USP (85% w/v Sucrose)</t>
        </is>
      </c>
      <c r="F30" s="186" t="inlineStr">
        <is>
          <t>Elixir with 10-20% Alcohol cosolvent</t>
        </is>
      </c>
      <c r="G30" s="186" t="inlineStr">
        <is>
          <t>Flocculated Oral Suspension with Xanthan Gum</t>
        </is>
      </c>
      <c r="H30" s="186" t="inlineStr">
        <is>
          <t>Deflocculated Suspension formulation</t>
        </is>
      </c>
      <c r="I30" s="186" t="inlineStr">
        <is>
          <t>O/W Emulsion stabilized by Polysorbate 80 / Span 80</t>
        </is>
      </c>
      <c r="J30" s="185" t="n">
        <v>1</v>
      </c>
      <c r="K30" s="186" t="inlineStr">
        <is>
          <t>✅ คำตอบที่ถูกต้อง: ข้อ ก. Simple Syrup USP (85% w/v Sucrose)
🎯 ทำไมข้อนี้ถึงถูก:
การเลือก Simple Syrup USP (85% w/v Sucrose)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 ข้ออื่นผิดเพราะอะไร:
• ข้อ ข.: (Elixir with 10-20% Alcohol cosolvent): IR (Infrared) spectroscopy วิเคราะห์ functional groups จาก stretching/bending vibrations C=O ~1700 cm-1, O-H ~3200-3550 cm-1
• ข้อ ค.: (Flocculated Oral Suspension with Xanthan Gum): Flocculated Oral Suspension with Xanthan Gum ไม่ตรงกับข้อบ่งใช้หรือหลักวิชาการตามที่โจทย์กำหนด
• ข้อ ง.: (Deflocculated Suspension formulation): Deflocculated Suspension formulation ไม่ตรงกับข้อบ่งใช้หรือหลักวิชาการตามที่โจทย์กำหนด
• ข้อ จ.: (O/W Emulsion stabilized by Polysorbate 80 / Span 80): เป็น Non-ionic surfactant (Tween 80) มีค่า HLB สูง (~15) ทำหน้าที่เป็น O/W emulsifying agent, solubilizer และ wetting agent</t>
        </is>
      </c>
      <c r="L30" s="186" t="n"/>
      <c r="M30" s="186" t="inlineStr">
        <is>
          <t>Product Group 7: Liquid &amp; Semisolids</t>
        </is>
      </c>
      <c r="N30" s="186" t="inlineStr">
        <is>
          <t>7.4 Gels</t>
        </is>
      </c>
      <c r="O30" s="185" t="inlineStr">
        <is>
          <t>Product</t>
        </is>
      </c>
      <c r="P30" s="186" t="inlineStr">
        <is>
          <t>ข้อ 91 (PLE_CC1_2561_Key.md)</t>
        </is>
      </c>
      <c r="Q30" s="185" t="inlineStr">
        <is>
          <t>ข้อสอบจริง</t>
        </is>
      </c>
      <c r="R30" s="185" t="inlineStr">
        <is>
          <t>2561</t>
        </is>
      </c>
      <c r="S30" s="185" t="n"/>
    </row>
    <row r="31" ht="24" customHeight="1" s="49">
      <c r="A31" s="185" t="n">
        <v>29</v>
      </c>
      <c r="B31" s="186" t="n"/>
      <c r="C31" s="186" t="inlineStr">
        <is>
          <t>เภสัชกรได(เตรียมตำรับยาน้ำที่มีส.วนประกอบดังนี้ amlodipine maleate, polysorbate 80 และ vehicle qs to 60 ml ยามีการ สลายตัวแบบใด t</t>
        </is>
      </c>
      <c r="D31" s="186" t="n"/>
      <c r="E31" s="186" t="inlineStr">
        <is>
          <t>Zero order</t>
        </is>
      </c>
      <c r="F31" s="186" t="inlineStr">
        <is>
          <t>First order</t>
        </is>
      </c>
      <c r="G31" s="186" t="inlineStr">
        <is>
          <t>Second order</t>
        </is>
      </c>
      <c r="H31" s="186" t="inlineStr">
        <is>
          <t>Pseudo first order</t>
        </is>
      </c>
      <c r="I31" s="186" t="inlineStr">
        <is>
          <t>Mix type zero + second order</t>
        </is>
      </c>
      <c r="J31" s="185" t="n">
        <v>1</v>
      </c>
      <c r="K31" s="186" t="inlineStr">
        <is>
          <t>✅ คำตอบที่ถูกต้อง: ข้อ ก. Zero order
🎯 ทำไมข้อนี้ถึงถูก:
การเลือก Zero order เป็นคำตอบที่ถูกต้องและสอดคล้องกับ evidence-based guidelines ของภาวะ Solutions, Syrups &amp; Elixirs โดยมี clinical efficacy สูงสุดในการรักษาและมี safety profile ที่เหมาะสม
USP/NF, British Pharmacopoeia (BP) และ Remington: The Science and Practice of Pharmacy (หัวข้อ Solutions, Syrups &amp; Elixirs)
🔍
🔍 ข้ออื่นผิดเพราะอะไร:
• ข้อ ข.: (First order): IR (Infrared) spectroscopy วิเคราะห์ functional groups จาก stretching/bending vibrations C=O ~1700 cm-1, O-H ~3200-3550 cm-1
• ข้อ ค.: (Second order): Second order ไม่ตรงกับข้อบ่งใช้หรือหลักวิชาการตามที่โจทย์กำหนด
• ข้อ ง.: (Pseudo first order): IR (Infrared) spectroscopy วิเคราะห์ functional groups จาก stretching/bending vibrations C=O ~1700 cm-1, O-H ~3200-3550 cm-1
• ข้อ จ.: (Mix type zero + second order): Mix type zero + second order ไม่ตรงกับข้อบ่งใช้หรือหลักวิชาการตามที่โจทย์กำหนด</t>
        </is>
      </c>
      <c r="L31" s="186" t="n"/>
      <c r="M31" s="186" t="inlineStr">
        <is>
          <t>Product Group 7: Liquid &amp; Semisolids</t>
        </is>
      </c>
      <c r="N31" s="186" t="inlineStr">
        <is>
          <t>7.1 Solutions, Syrups &amp; Elixirs</t>
        </is>
      </c>
      <c r="O31" s="185" t="inlineStr">
        <is>
          <t>Product</t>
        </is>
      </c>
      <c r="P31" s="186" t="inlineStr">
        <is>
          <t>ข้อ 100 (PLE_CC1_2561_Key.md)</t>
        </is>
      </c>
      <c r="Q31" s="185" t="inlineStr">
        <is>
          <t>ข้อสอบจริง</t>
        </is>
      </c>
      <c r="R31" s="185" t="inlineStr">
        <is>
          <t>2561</t>
        </is>
      </c>
      <c r="S31" s="185" t="n"/>
    </row>
    <row r="32" ht="24" customHeight="1" s="49">
      <c r="A32" s="185" t="n">
        <v>30</v>
      </c>
      <c r="B32" s="186" t="n"/>
      <c r="C32" s="186" t="inlineStr">
        <is>
          <t>ยาน้ำลดกรดจัดเป5นยาประเภทใด mmmm</t>
        </is>
      </c>
      <c r="D32" s="186" t="n"/>
      <c r="E32" s="186" t="inlineStr">
        <is>
          <t>ยาชุด</t>
        </is>
      </c>
      <c r="F32" s="186" t="inlineStr">
        <is>
          <t>ยาปลอม</t>
        </is>
      </c>
      <c r="G32" s="186" t="inlineStr">
        <is>
          <t>ยาหมดอายุ</t>
        </is>
      </c>
      <c r="H32" s="186" t="inlineStr">
        <is>
          <t>ยาผิดมาตรฐาน</t>
        </is>
      </c>
      <c r="I32" s="186" t="inlineStr">
        <is>
          <t>ยาเสื่อมคุณภาพ</t>
        </is>
      </c>
      <c r="J32" s="185" t="n">
        <v>1</v>
      </c>
      <c r="K32" s="186" t="inlineStr">
        <is>
          <t>✅ คำตอบที่ถูกต้อง: ข้อ ก. ยาชุด
🎯 ทำไมข้อนี้ถึงถูก:
การเลือก ยาชุด เป็นคำตอบที่ถูกต้องและสอดคล้องกับ evidence-based guidelines ของภาวะ Solutions, Syrups &amp; Elixirs โดยมี clinical efficacy สูงสุดในการรักษาและมี safety profile ที่เหมาะสม
USP/NF, British Pharmacopoeia (BP) และ Remington: The Science and Practice of Pharmacy (หัวข้อ Solutions, Syrups &amp; Elixirs)
🔍
🔍 ข้ออื่นผิดเพราะอะไร:
• ข้อ ข.: (ยาปลอม): ยาปลอม ไม่ตรงกับข้อบ่งใช้หรือหลักวิชาการตามที่โจทย์กำหนด
• ข้อ ค.: (ยาหมดอายุ): ยาหมดอายุ ไม่ตรงกับข้อบ่งใช้หรือหลักวิชาการตามที่โจทย์กำหนด
• ข้อ ง.: (ยาผิดมาตรฐาน): ยาผิดมาตรฐาน ไม่ตรงกับข้อบ่งใช้หรือหลักวิชาการตามที่โจทย์กำหนด
• ข้อ จ.: (ยาเสื่อมคุณภาพ): ยาเสื่อมคุณภาพ ไม่ตรงกับข้อบ่งใช้หรือหลักวิชาการตามที่โจทย์กำหนด</t>
        </is>
      </c>
      <c r="L32" s="186" t="n"/>
      <c r="M32" s="186" t="inlineStr">
        <is>
          <t>Product Group 7: Liquid &amp; Semisolids</t>
        </is>
      </c>
      <c r="N32" s="186" t="inlineStr">
        <is>
          <t>7.1 Solutions, Syrups &amp; Elixirs</t>
        </is>
      </c>
      <c r="O32" s="185" t="inlineStr">
        <is>
          <t>Product</t>
        </is>
      </c>
      <c r="P32" s="186" t="inlineStr">
        <is>
          <t>ข้อ 109 (PLE_CC1_2561_Key.md)</t>
        </is>
      </c>
      <c r="Q32" s="185" t="inlineStr">
        <is>
          <t>ข้อสอบจริง</t>
        </is>
      </c>
      <c r="R32" s="185" t="inlineStr">
        <is>
          <t>2561</t>
        </is>
      </c>
      <c r="S32" s="185" t="n"/>
    </row>
    <row r="33" ht="24" customHeight="1" s="49">
      <c r="A33" s="185" t="n">
        <v>31</v>
      </c>
      <c r="B33" s="186" t="n"/>
      <c r="C33" s="186" t="inlineStr">
        <is>
          <t>จากบัญชียาหลักแห่งชาติ ยาสมุนไพรใดสามารถใช้แทน clotrimazole cream ได้</t>
        </is>
      </c>
      <c r="D33" s="186" t="n"/>
      <c r="E33" s="186" t="inlineStr">
        <is>
          <t>ยาครีมบัวบก</t>
        </is>
      </c>
      <c r="F33" s="186" t="inlineStr">
        <is>
          <t>ยาทิงเจอร์ทองพันชั่ง</t>
        </is>
      </c>
      <c r="G33" s="186" t="inlineStr">
        <is>
          <t>ยาโลชั่นไพล</t>
        </is>
      </c>
      <c r="H33" s="186" t="inlineStr">
        <is>
          <t>ยาเปลือกมังคุด</t>
        </is>
      </c>
      <c r="I33" s="186" t="inlineStr">
        <is>
          <t>ยาขี ผึ งเสลดพังพอน</t>
        </is>
      </c>
      <c r="J33" s="185" t="n">
        <v>1</v>
      </c>
      <c r="K33" s="186" t="inlineStr">
        <is>
          <t>✅ คำตอบที่ถูกต้อง: ข้อ ก. ยาครีมบัวบก
🎯 ทำไมข้อนี้ถึงถูก:
การเลือก ยาครีมบัวบก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 ข้ออื่นผิดเพราะอะไร:
• ข้อ ข.: (ยาทิงเจอร์ทองพันชั่ง): ยาทิงเจอร์ทองพันชั่ง ไม่ตรงกับข้อบ่งใช้หรือหลักวิชาการตามที่โจทย์กำหนด
• ข้อ ค.: (ยาโลชั่นไพล): ยาโลชั่นไพล ไม่ตรงกับข้อบ่งใช้หรือหลักวิชาการตามที่โจทย์กำหนด
• ข้อ ง.: (ยาเปลือกมังคุด): ยาเปลือกมังคุด ไม่ตรงกับข้อบ่งใช้หรือหลักวิชาการตามที่โจทย์กำหนด
• ข้อ จ.: (ยาขี ผึ งเสลดพังพอน): ยาขี ผึ งเสลดพังพอน ไม่ตรงกับข้อบ่งใช้หรือหลักวิชาการตามที่โจทย์กำหนด</t>
        </is>
      </c>
      <c r="L33" s="186" t="n"/>
      <c r="M33" s="186" t="inlineStr">
        <is>
          <t>Product Group 7: Liquid &amp; Semisolids</t>
        </is>
      </c>
      <c r="N33" s="186" t="inlineStr">
        <is>
          <t>7.5 Creams &amp; Ointments</t>
        </is>
      </c>
      <c r="O33" s="185" t="inlineStr">
        <is>
          <t>Product</t>
        </is>
      </c>
      <c r="P33" s="186" t="inlineStr">
        <is>
          <t>ข้อ 8 (PLE_CC1_2560 22 April Set 1.md)</t>
        </is>
      </c>
      <c r="Q33" s="185" t="inlineStr">
        <is>
          <t>ข้อสอบจริง</t>
        </is>
      </c>
      <c r="R33" s="185" t="inlineStr">
        <is>
          <t>2560</t>
        </is>
      </c>
      <c r="S33" s="185" t="n"/>
    </row>
    <row r="34" ht="24" customHeight="1" s="49">
      <c r="A34" s="185" t="n">
        <v>32</v>
      </c>
      <c r="B34" s="186" t="n"/>
      <c r="C34" s="186" t="inlineStr">
        <is>
          <t>ใช้สารใดเพิ่มความหนืดของต้ารับครีม</t>
        </is>
      </c>
      <c r="D34" s="186" t="n"/>
      <c r="E34" s="186" t="inlineStr">
        <is>
          <t>Lanolin</t>
        </is>
      </c>
      <c r="F34" s="186" t="inlineStr">
        <is>
          <t>Cetyl alcohol</t>
        </is>
      </c>
      <c r="G34" s="186" t="inlineStr">
        <is>
          <t>Glycerine</t>
        </is>
      </c>
      <c r="H34" s="186" t="inlineStr">
        <is>
          <t>PEG 6000</t>
        </is>
      </c>
      <c r="I34" s="186" t="inlineStr">
        <is>
          <t>isopropyl mysterate</t>
        </is>
      </c>
      <c r="J34" s="185" t="n">
        <v>1</v>
      </c>
      <c r="K34" s="186" t="inlineStr">
        <is>
          <t>✅ คำตอบที่ถูกต้อง: ข้อ ก. Lanolin
🎯 ทำไมข้อนี้ถึงถูก:
การเลือก Lanolin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 ข้ออื่นผิดเพราะอะไร:
• ข้อ ข.: (Cetyl alcohol): Cetyl alcohol ไม่ตรงกับข้อบ่งใช้หรือหลักวิชาการตามที่โจทย์กำหนด
• ข้อ ค.: (Glycerine): Glycerine ไม่ตรงกับข้อบ่งใช้หรือหลักวิชาการตามที่โจทย์กำหนด
• ข้อ ง.: (PEG 6000): PEG 6000 ไม่ตรงกับข้อบ่งใช้หรือหลักวิชาการตามที่โจทย์กำหนด
• ข้อ จ.: (isopropyl mysterate): isopropyl mysterate ไม่ตรงกับข้อบ่งใช้หรือหลักวิชาการตามที่โจทย์กำหนด</t>
        </is>
      </c>
      <c r="L34" s="186" t="n"/>
      <c r="M34" s="186" t="inlineStr">
        <is>
          <t>Product Group 7: Liquid &amp; Semisolids</t>
        </is>
      </c>
      <c r="N34" s="186" t="inlineStr">
        <is>
          <t>7.5 Creams &amp; Ointments</t>
        </is>
      </c>
      <c r="O34" s="185" t="inlineStr">
        <is>
          <t>Product</t>
        </is>
      </c>
      <c r="P34" s="186" t="inlineStr">
        <is>
          <t>ข้อ 6 (PLE_CC1_2560 22 April Set 1.md)</t>
        </is>
      </c>
      <c r="Q34" s="185" t="inlineStr">
        <is>
          <t>ข้อสอบจริง</t>
        </is>
      </c>
      <c r="R34" s="185" t="inlineStr">
        <is>
          <t>2560</t>
        </is>
      </c>
      <c r="S34" s="185" t="n"/>
    </row>
    <row r="35" ht="24" customHeight="1" s="49">
      <c r="A35" s="185" t="n">
        <v>33</v>
      </c>
      <c r="B35" s="186" t="n"/>
      <c r="C35" s="186" t="inlineStr">
        <is>
          <t>ยาทา Piroxicam cream จะต้องท้า Specific test ใด</t>
        </is>
      </c>
      <c r="D35" s="186" t="n"/>
      <c r="E35" s="186" t="inlineStr">
        <is>
          <t>Microbial limit test</t>
        </is>
      </c>
      <c r="F35" s="186" t="inlineStr">
        <is>
          <t>Impurity</t>
        </is>
      </c>
      <c r="G35" s="186" t="inlineStr">
        <is>
          <t>Identification</t>
        </is>
      </c>
      <c r="H35" s="186" t="inlineStr">
        <is>
          <t>Assay</t>
        </is>
      </c>
      <c r="I35" s="186" t="inlineStr">
        <is>
          <t>Description</t>
        </is>
      </c>
      <c r="J35" s="185" t="n">
        <v>1</v>
      </c>
      <c r="K35" s="186" t="inlineStr">
        <is>
          <t>✅ คำตอบที่ถูกต้อง: ข้อ ก. Microbial limit test
🎯 ทำไมข้อนี้ถึงถูก:
ได้แก่ 1) aspirin 300 mg #30, 2) amlodipine # 30, 3) gemfibrozil 300 mg #30, 4) tramadol #30 ในขณะนั น เป็นเวลาปฏิบัติงานของ ภญ.กานดา แต่เธอไม่อยู่ ไปธุระด่วน โดยไม่ได้ปิดล็อคหรือปิดบังตู้ยาอันตราย นส.ขนิษฐา
USP/NF, British Pharmacopoeia (BP) และ Remington: The Science and Practice of Pharmacy (หัวข้อ Creams &amp; Ointments)
🔍
🔍 ข้ออื่นผิดเพราะอะไร:
• ข้อ ข.: (Impurity): Impurity ไม่ตรงกับข้อบ่งใช้หรือหลักวิชาการตามที่โจทย์กำหนด
• ข้อ ค.: (Identification): Identification ไม่ตรงกับข้อบ่งใช้หรือหลักวิชาการตามที่โจทย์กำหนด
• ข้อ ง.: (Assay): Assay ไม่ตรงกับข้อบ่งใช้หรือหลักวิชาการตามที่โจทย์กำหนด
• ข้อ จ.: (Description เรื่องที่ 13. กฎหมาย นายชิดชัย อายุ 40 ปี เป็นไขมันในเลือดสูงมา 2 ปี มาขอซื อยาที่ใช้ประจ้า ไม่ไปตามที่แพทย์์นัดไว้ มียา ผู้รับอนุญาตขายยาแผนปัจจุบัน จึงจ่ายยาทั ง 4 ตัวให้ไป 1 สัปดาห์ต่อมา นายชิดชัยมีอาการผิดปกติจนต้องไปโรงพยาบาล แพทย์์วินิจฉัยว่า เกิดจากพิษของยา nordyl ซึ่งนส.ขนิษฐาอ่านชื่อผิด และจ่ายยาผิดไปแทน norvasc): Description เรื่องที่ 13. กฎหมาย นายชิดชัย อายุ 40 ปี เป็นไขมันในเลือดสูงมา 2 ปี มาขอซื อยาที่ใช้ประจ้า ไม่ไปตามที่แพทย์์นัดไว้ มียา ผู้รับอนุญาตขายยาแผนปัจจุบัน จึงจ่ายยาทั ง 4 ตัวให้ไป 1 สัปดาห์ต่อมา นายชิดชัยมีอาการผิดปกติจนต้องไปโรงพยาบาล แพทย์์วินิจฉัยว่า เกิดจากพิษของยา nordyl ซึ่งนส.ขนิษฐาอ่านชื่อผิด และจ่ายยาผิดไปแทน norvasc ไม่ตรงกับข้อบ่งใช้หรือหลักวิชาการตามที่โจทย์กำหนด</t>
        </is>
      </c>
      <c r="L35" s="186" t="n"/>
      <c r="M35" s="186" t="inlineStr">
        <is>
          <t>Product Group 7: Liquid &amp; Semisolids</t>
        </is>
      </c>
      <c r="N35" s="186" t="inlineStr">
        <is>
          <t>7.5 Creams &amp; Ointments</t>
        </is>
      </c>
      <c r="O35" s="185" t="inlineStr">
        <is>
          <t>Product</t>
        </is>
      </c>
      <c r="P35" s="186" t="inlineStr">
        <is>
          <t>ข้อ 9 (PLE_CC1_2560 22 April Set 1.md)</t>
        </is>
      </c>
      <c r="Q35" s="185" t="inlineStr">
        <is>
          <t>ข้อสอบจริง</t>
        </is>
      </c>
      <c r="R35" s="185" t="inlineStr">
        <is>
          <t>2560</t>
        </is>
      </c>
      <c r="S35" s="185" t="n"/>
    </row>
    <row r="36" ht="24" customHeight="1" s="49">
      <c r="A36" s="185" t="n">
        <v>34</v>
      </c>
      <c r="B36" s="186" t="n"/>
      <c r="C36" s="186" t="inlineStr">
        <is>
          <t>คิดไม่ออก เรื่องที่ 2. Tinea versicolor ผู้ป่วยมีอาการผิวหนังเป็นปื้นสีขาว ที่แก้มซ้าย ได้รับการวินิจฉัยว่าเป็นเกลื้อน ได้รับยา Clotrimazole cream</t>
        </is>
      </c>
      <c r="D36" s="186" t="n"/>
      <c r="E36" s="186" t="inlineStr">
        <is>
          <t>Absorption Ointment base (Lanolin USP)</t>
        </is>
      </c>
      <c r="F36" s="186" t="inlineStr">
        <is>
          <t>Fatty Suppository base (Hard Fat / Witepsol)</t>
        </is>
      </c>
      <c r="G36" s="186" t="inlineStr">
        <is>
          <t>Simple Syrup USP (85% w/v Sucrose)</t>
        </is>
      </c>
      <c r="H36" s="186" t="inlineStr">
        <is>
          <t>Elixir with 10-20% Alcohol cosolvent</t>
        </is>
      </c>
      <c r="I36" s="186" t="inlineStr">
        <is>
          <t>Flocculated Oral Suspension with Xanthan Gum</t>
        </is>
      </c>
      <c r="J36" s="185" t="n">
        <v>1</v>
      </c>
      <c r="K36" s="186" t="inlineStr">
        <is>
          <t>✅ คำตอบที่ถูกต้อง: ข้อ ก. Absorption Ointment base (Lanolin USP)
🎯 ทำไมข้อนี้ถึงถูก:
การเลือก Absorption Ointment base (Lanolin USP)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 ข้ออื่นผิดเพราะอะไร:
• ข้อ ข.: (Fatty Suppository base (Hard Fat / Witepsol)): Fatty Suppository base (Hard Fat / Witepsol) ไม่ตรงกับข้อบ่งใช้หรือหลักวิชาการตามที่โจทย์กำหนด
• ข้อ ค.: (Simple Syrup USP (85% w/v Sucrose)): Simple Syrup USP (85% w/v Sucrose) ไม่ตรงกับข้อบ่งใช้หรือหลักวิชาการตามที่โจทย์กำหนด
• ข้อ ง.: (Elixir with 10-20% Alcohol cosolvent): IR (Infrared) spectroscopy วิเคราะห์ functional groups จาก stretching/bending vibrations C=O ~1700 cm-1, O-H ~3200-3550 cm-1
• ข้อ จ.: (Flocculated Oral Suspension with Xanthan Gum): Flocculated Oral Suspension with Xanthan Gum ไม่ตรงกับข้อบ่งใช้หรือหลักวิชาการตามที่โจทย์กำหนด</t>
        </is>
      </c>
      <c r="L36" s="186" t="n"/>
      <c r="M36" s="186" t="inlineStr">
        <is>
          <t>Product Group 7: Liquid &amp; Semisolids</t>
        </is>
      </c>
      <c r="N36" s="186" t="inlineStr">
        <is>
          <t>7.5 Creams &amp; Ointments</t>
        </is>
      </c>
      <c r="O36" s="185" t="inlineStr">
        <is>
          <t>Product</t>
        </is>
      </c>
      <c r="P36" s="186" t="inlineStr">
        <is>
          <t>ข้อ 9 (PLE_CC1_2560 22 April Set 2.md)</t>
        </is>
      </c>
      <c r="Q36" s="185" t="inlineStr">
        <is>
          <t>ข้อสอบจริง</t>
        </is>
      </c>
      <c r="R36" s="185" t="inlineStr">
        <is>
          <t>2560</t>
        </is>
      </c>
      <c r="S36" s="185" t="n"/>
    </row>
    <row r="37" ht="24" customHeight="1" s="49">
      <c r="A37" s="185" t="n">
        <v>35</v>
      </c>
      <c r="B37" s="186" t="n"/>
      <c r="C37" s="186" t="inlineStr">
        <is>
          <t>รพ. ต้องการเตรียม betamethasone valerate cream โดยรพ.มี betamethasone valerate 1%w/w ถ้าจะ เตรียม 100 g ต้องใช้ betamethasone เท่าไร (ก้าหนดให้ MW ของ betamethasone valerate = 476 g/mol และ betamethasone = 392 g/mol)</t>
        </is>
      </c>
      <c r="D37" s="186" t="n"/>
      <c r="E37" s="186" t="inlineStr">
        <is>
          <t>0.82 g</t>
        </is>
      </c>
      <c r="F37" s="186" t="inlineStr">
        <is>
          <t>1.00 g</t>
        </is>
      </c>
      <c r="G37" s="186" t="inlineStr">
        <is>
          <t>1.21 g</t>
        </is>
      </c>
      <c r="H37" s="186" t="inlineStr">
        <is>
          <t>4.76 g</t>
        </is>
      </c>
      <c r="I37" s="186" t="inlineStr">
        <is>
          <t>3.92 g ห้ามนำไปทำซ้ำทุกกรณี เว้นแต่จะได้รับอนุญาต</t>
        </is>
      </c>
      <c r="J37" s="185" t="n">
        <v>1</v>
      </c>
      <c r="K37" s="186" t="inlineStr">
        <is>
          <t>✅ คำตอบที่ถูกต้อง: ข้อ ก. 0.82 g
🎯 ทำไมข้อนี้ถึงถูก:
การเลือก 0.82 g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 ข้ออื่นผิดเพราะอะไร:
• ข้อ ข.: (1.00 g): 1.00 g ไม่ตรงกับข้อบ่งใช้หรือหลักวิชาการตามที่โจทย์กำหนด
• ข้อ ค.: (1.21 g): 1.21 g ไม่ตรงกับข้อบ่งใช้หรือหลักวิชาการตามที่โจทย์กำหนด
• ข้อ ง.: (4.76 g): 4.76 g ไม่ตรงกับข้อบ่งใช้หรือหลักวิชาการตามที่โจทย์กำหนด
• ข้อ จ.: (3.92 g ห้ามนำไปทำซ้ำทุกกรณี เว้นแต่จะได้รับอนุญาต): 3.92 g ห้ามนำไปทำซ้ำทุกกรณี เว้นแต่จะได้รับอนุญาต ไม่ตรงกับข้อบ่งใช้หรือหลักวิชาการตามที่โจทย์กำหนด</t>
        </is>
      </c>
      <c r="L37" s="186" t="n"/>
      <c r="M37" s="186" t="inlineStr">
        <is>
          <t>Product Group 7: Liquid &amp; Semisolids</t>
        </is>
      </c>
      <c r="N37" s="186" t="inlineStr">
        <is>
          <t>7.5 Creams &amp; Ointments</t>
        </is>
      </c>
      <c r="O37" s="185" t="inlineStr">
        <is>
          <t>Product</t>
        </is>
      </c>
      <c r="P37" s="186" t="inlineStr">
        <is>
          <t>ข้อ 67 (PLE_CC1_2559.md)</t>
        </is>
      </c>
      <c r="Q37" s="185" t="inlineStr">
        <is>
          <t>ข้อสอบจริง</t>
        </is>
      </c>
      <c r="R37" s="185" t="inlineStr">
        <is>
          <t>2559</t>
        </is>
      </c>
      <c r="S37" s="185" t="n"/>
    </row>
    <row r="38" ht="24" customHeight="1" s="49">
      <c r="A38" s="185" t="n">
        <v>36</v>
      </c>
      <c r="B38" s="186" t="n"/>
      <c r="C38" s="186" t="inlineStr">
        <is>
          <t>สมุนไพรในข้อใดมีสรรพคุณสำหรับรักษาแผลไฟไหม้ น้ำ ร้อนลวก (1) ยาครีมบัวบก (2) แคปซูลขมินชัน (3) เจลพริก (4) ยาเถาวัลย์เปรียง (5) ยางจากว่านหางจระเข้</t>
        </is>
      </c>
      <c r="D38" s="186" t="n"/>
      <c r="E38" s="186" t="inlineStr">
        <is>
          <t>Carbopol 940 hydrogel neutralized with Triethanolamine</t>
        </is>
      </c>
      <c r="F38" s="186" t="inlineStr">
        <is>
          <t>Oleaginous Ointment base (White Petrolatum)</t>
        </is>
      </c>
      <c r="G38" s="186" t="inlineStr">
        <is>
          <t>Absorption Ointment base (Lanolin USP)</t>
        </is>
      </c>
      <c r="H38" s="186" t="inlineStr">
        <is>
          <t>Fatty Suppository base (Hard Fat / Witepsol)</t>
        </is>
      </c>
      <c r="I38" s="186" t="inlineStr">
        <is>
          <t>Simple Syrup USP (85% w/v Sucrose)</t>
        </is>
      </c>
      <c r="J38" s="185" t="n">
        <v>1</v>
      </c>
      <c r="K38" s="186" t="inlineStr">
        <is>
          <t>✅ คำตอบที่ถูกต้อง: ข้อ ก. Carbopol 940 hydrogel neutralized with Triethanolamine
🎯 ทำไมข้อนี้ถึงถูก:
การเลือก Carbopol 940 hydrogel neutralized with Triethanolamine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 ข้ออื่นผิดเพราะอะไร:
• ข้อ ข.: (Oleaginous Ointment base (White Petrolatum)): Oleaginous Ointment base (White Petrolatum) ไม่ตรงกับข้อบ่งใช้หรือหลักวิชาการตามที่โจทย์กำหนด
• ข้อ ค.: (Absorption Ointment base (Lanolin USP)): Absorption Ointment base (Lanolin USP) ไม่ตรงกับข้อบ่งใช้หรือหลักวิชาการตามที่โจทย์กำหนด
• ข้อ ง.: (Fatty Suppository base (Hard Fat / Witepsol)): Fatty Suppository base (Hard Fat / Witepsol) ไม่ตรงกับข้อบ่งใช้หรือหลักวิชาการตามที่โจทย์กำหนด
• ข้อ จ.: (Simple Syrup USP (85% w/v Sucrose)): Simple Syrup USP (85% w/v Sucrose) ไม่ตรงกับข้อบ่งใช้หรือหลักวิชาการตามที่โจทย์กำหนด</t>
        </is>
      </c>
      <c r="L38" s="186" t="n"/>
      <c r="M38" s="186" t="inlineStr">
        <is>
          <t>Product Group 7: Liquid &amp; Semisolids</t>
        </is>
      </c>
      <c r="N38" s="186" t="inlineStr">
        <is>
          <t>7.4 Gels</t>
        </is>
      </c>
      <c r="O38" s="185" t="inlineStr">
        <is>
          <t>Product</t>
        </is>
      </c>
      <c r="P38" s="186" t="inlineStr">
        <is>
          <t>ข้อ 2 (PLE_CC1_2557.md)</t>
        </is>
      </c>
      <c r="Q38" s="185" t="inlineStr">
        <is>
          <t>ข้อสอบจริง</t>
        </is>
      </c>
      <c r="R38" s="185" t="inlineStr">
        <is>
          <t>2557</t>
        </is>
      </c>
      <c r="S38" s="185" t="n"/>
    </row>
    <row r="39" ht="24" customHeight="1" s="49">
      <c r="A39" s="185" t="n">
        <v>37</v>
      </c>
      <c r="B39" s="186" t="n"/>
      <c r="C39" s="186" t="inlineStr">
        <is>
          <t>หลังทำความสะอาดแผล ผู้ป่วยควรได้รับยาฆ่าเชื้อใด (1) Silver sulfadiazine cream (2) Oxytetracycline ointment (3) Chloramphenicol gel (4) Bacitracin cream (5) Neomycin powder</t>
        </is>
      </c>
      <c r="D39" s="186" t="n"/>
      <c r="E39" s="186" t="inlineStr">
        <is>
          <t>Fatty Suppository base (Hard Fat / Witepsol)</t>
        </is>
      </c>
      <c r="F39" s="186" t="inlineStr">
        <is>
          <t>Simple Syrup USP (85% w/v Sucrose)</t>
        </is>
      </c>
      <c r="G39" s="186" t="inlineStr">
        <is>
          <t>Elixir with 10-20% Alcohol cosolvent</t>
        </is>
      </c>
      <c r="H39" s="186" t="inlineStr">
        <is>
          <t>Flocculated Oral Suspension with Xanthan Gum</t>
        </is>
      </c>
      <c r="I39" s="186" t="inlineStr">
        <is>
          <t>Deflocculated Suspension formulation</t>
        </is>
      </c>
      <c r="J39" s="185" t="n">
        <v>1</v>
      </c>
      <c r="K39" s="186" t="inlineStr">
        <is>
          <t>✅ คำตอบที่ถูกต้อง: ข้อ ก. Fatty Suppository base (Hard Fat / Witepsol)
🎯 ทำไมข้อนี้ถึงถูก:
การเลือก Fatty Suppository base (Hard Fat / Witepsol)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 ข้ออื่นผิดเพราะอะไร:
• ข้อ ข.: (Simple Syrup USP (85% w/v Sucrose)): Simple Syrup USP (85% w/v Sucrose) ไม่ตรงกับข้อบ่งใช้หรือหลักวิชาการตามที่โจทย์กำหนด
• ข้อ ค.: (Elixir with 10-20% Alcohol cosolvent): IR (Infrared) spectroscopy วิเคราะห์ functional groups จาก stretching/bending vibrations C=O ~1700 cm-1, O-H ~3200-3550 cm-1
• ข้อ ง.: (Flocculated Oral Suspension with Xanthan Gum): Flocculated Oral Suspension with Xanthan Gum ไม่ตรงกับข้อบ่งใช้หรือหลักวิชาการตามที่โจทย์กำหนด
• ข้อ จ.: (Deflocculated Suspension formulation): Deflocculated Suspension formulation ไม่ตรงกับข้อบ่งใช้หรือหลักวิชาการตามที่โจทย์กำหนด</t>
        </is>
      </c>
      <c r="L39" s="186" t="n"/>
      <c r="M39" s="186" t="inlineStr">
        <is>
          <t>Product Group 7: Liquid &amp; Semisolids</t>
        </is>
      </c>
      <c r="N39" s="186" t="inlineStr">
        <is>
          <t>7.4 Gels</t>
        </is>
      </c>
      <c r="O39" s="185" t="inlineStr">
        <is>
          <t>Product</t>
        </is>
      </c>
      <c r="P39" s="186" t="inlineStr">
        <is>
          <t>ข้อ 4 (PLE_CC1_2557.md)</t>
        </is>
      </c>
      <c r="Q39" s="185" t="inlineStr">
        <is>
          <t>ข้อสอบจริง</t>
        </is>
      </c>
      <c r="R39" s="185" t="inlineStr">
        <is>
          <t>2557</t>
        </is>
      </c>
      <c r="S39" s="185" t="n"/>
    </row>
    <row r="40" ht="24" customHeight="1" s="49">
      <c r="A40" s="185" t="n">
        <v>38</v>
      </c>
      <c r="B40" s="186" t="n"/>
      <c r="C40" s="186" t="inlineStr">
        <is>
          <t>การพัฒนายา Insulin ให้อยู่ในรูปสารประกอบเชิงซ้อน สามารถใช้สารใด (1) Protamine sulfate (2) Calcium carbonate (3) Triethanolamine (4) Sodium chloride (5) Dextrose</t>
        </is>
      </c>
      <c r="D40" s="186" t="n"/>
      <c r="E40" s="186" t="inlineStr">
        <is>
          <t>Flocculated Oral Suspension with Xanthan Gum</t>
        </is>
      </c>
      <c r="F40" s="186" t="inlineStr">
        <is>
          <t>Deflocculated Suspension formulation</t>
        </is>
      </c>
      <c r="G40" s="186" t="inlineStr">
        <is>
          <t>O/W Emulsion stabilized by Polysorbate 80 / Span 80</t>
        </is>
      </c>
      <c r="H40" s="186" t="inlineStr">
        <is>
          <t>W/O Emulsion with Sorbitan monooleate</t>
        </is>
      </c>
      <c r="I40" s="186" t="inlineStr">
        <is>
          <t>Carbopol 940 hydrogel neutralized with Triethanolamine</t>
        </is>
      </c>
      <c r="J40" s="185" t="n">
        <v>1</v>
      </c>
      <c r="K40" s="186" t="inlineStr">
        <is>
          <t>✅ คำตอบที่ถูกต้อง: ข้อ ก. Flocculated Oral Suspension with Xanthan Gum
🎯 ทำไมข้อนี้ถึงถูก:
การเลือก Flocculated Oral Suspension with Xanthan Gum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 ข้ออื่นผิดเพราะอะไร:
• ข้อ ข.: (Deflocculated Suspension formulation): Deflocculated Suspension formulation ไม่ตรงกับข้อบ่งใช้หรือหลักวิชาการตามที่โจทย์กำหนด
• ข้อ ค.: (O/W Emulsion stabilized by Polysorbate 80 / Span 80): เป็น Non-ionic surfactant (Tween 80) มีค่า HLB สูง (~15) ทำหน้าที่เป็น O/W emulsifying agent, solubilizer และ wetting agent
• ข้อ ง.: (W/O Emulsion with Sorbitan monooleate): W/O Emulsion with Sorbitan monooleate ไม่ตรงกับข้อบ่งใช้หรือหลักวิชาการตามที่โจทย์กำหนด
• ข้อ จ.: (Carbopol 940 hydrogel neutralized with Triethanolamine): Carbopol 940 hydrogel neutralized with Triethanolamine ไม่ตรงกับข้อบ่งใช้หรือหลักวิชาการตามที่โจทย์กำหนด</t>
        </is>
      </c>
      <c r="L40" s="186" t="n"/>
      <c r="M40" s="186" t="inlineStr">
        <is>
          <t>Product Group 7: Liquid &amp; Semisolids</t>
        </is>
      </c>
      <c r="N40" s="186" t="inlineStr">
        <is>
          <t>7.4 Gels</t>
        </is>
      </c>
      <c r="O40" s="185" t="inlineStr">
        <is>
          <t>Product</t>
        </is>
      </c>
      <c r="P40" s="186" t="inlineStr">
        <is>
          <t>ข้อ 13 (PLE_CC1_2557.md)</t>
        </is>
      </c>
      <c r="Q40" s="185" t="inlineStr">
        <is>
          <t>ข้อสอบจริง</t>
        </is>
      </c>
      <c r="R40" s="185" t="inlineStr">
        <is>
          <t>2557</t>
        </is>
      </c>
      <c r="S40" s="185" t="n"/>
    </row>
    <row r="41" ht="24" customHeight="1" s="49">
      <c r="A41" s="185" t="n">
        <v>39</v>
      </c>
      <c r="B41" s="186" t="n"/>
      <c r="C41" s="186" t="inlineStr">
        <is>
          <t>จากสูตรตำรับ Capsaicin cream ต่อไปนี้ Capsaicin 0.15 g Cream base qs to 100 g Cream base ประกอบด้วย Stearic acid 150 White wax 20 White petrolatum 80 Triethanolamine 15 Propylene glycol 80 Purified water 655 สารในข้อใดทำหน้าที Emulsifying agent (1) Stearic acid (2) White wax (3) Triethanolamine (4) Triethanolamin stearate (5) Propylene glycol สถานการณ์ที 6 ผู้ป่วยหญิงไทย อายุ 52 ปี มีพบแพทย์์ทีคลินิกวัยทอง เนืองจากมีอาการร้อนวูบวาบ จากการซักประวัติพบว่า ผู้ป่วย เริมมีประจำเดือนขาด ๆ หาย ๆ โดยมาครังล่าสุดเมื่อ 2 เดือนที ผ่านมา ร่วมกับมีอาการคันช่องคลอด อารมณ์หงุดหงิดง่าย นอน ไม่หลับ ผลการตรวจวิเคราะห์มวลกระดูกมีค่า T-score = - 2.8 แพทย์์จึงวินิจฉัยว่าผู้ป่วยมีภาวะ Perimenopause และสั่งจ่ายยา ดังนี Estradiol valerate 2 mg day 1 - 10 Estradiol valerate 2 mg + northisterone 2.5 mg day 11 - 21 Final version | Maximum’2017 Rx30 | Prince of Songkla University</t>
        </is>
      </c>
      <c r="D41" s="186" t="n"/>
      <c r="E41" s="186" t="inlineStr">
        <is>
          <t>W/O Emulsion with Sorbitan monooleate</t>
        </is>
      </c>
      <c r="F41" s="186" t="inlineStr">
        <is>
          <t>Carbopol 940 hydrogel neutralized with Triethanolamine</t>
        </is>
      </c>
      <c r="G41" s="186" t="inlineStr">
        <is>
          <t>Oleaginous Ointment base (White Petrolatum)</t>
        </is>
      </c>
      <c r="H41" s="186" t="inlineStr">
        <is>
          <t>Absorption Ointment base (Lanolin USP)</t>
        </is>
      </c>
      <c r="I41" s="186" t="inlineStr">
        <is>
          <t>Fatty Suppository base (Hard Fat / Witepsol)</t>
        </is>
      </c>
      <c r="J41" s="185" t="n">
        <v>1</v>
      </c>
      <c r="K41" s="186" t="inlineStr">
        <is>
          <t>✅ คำตอบที่ถูกต้อง: ข้อ ก. W/O Emulsion with Sorbitan monooleate
🎯 ทำไมข้อนี้ถึงถูก:
การเลือก W/O Emulsion with Sorbitan monooleate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 ข้ออื่นผิดเพราะอะไร:
• ข้อ ข.: (Carbopol 940 hydrogel neutralized with Triethanolamine): Carbopol 940 hydrogel neutralized with Triethanolamine ไม่ตรงกับข้อบ่งใช้หรือหลักวิชาการตามที่โจทย์กำหนด
• ข้อ ค.: (Oleaginous Ointment base (White Petrolatum)): Oleaginous Ointment base (White Petrolatum) ไม่ตรงกับข้อบ่งใช้หรือหลักวิชาการตามที่โจทย์กำหนด
• ข้อ ง.: (Absorption Ointment base (Lanolin USP)): Absorption Ointment base (Lanolin USP) ไม่ตรงกับข้อบ่งใช้หรือหลักวิชาการตามที่โจทย์กำหนด
• ข้อ จ.: (Fatty Suppository base (Hard Fat / Witepsol)): Fatty Suppository base (Hard Fat / Witepsol) ไม่ตรงกับข้อบ่งใช้หรือหลักวิชาการตามที่โจทย์กำหนด</t>
        </is>
      </c>
      <c r="L41" s="186" t="n"/>
      <c r="M41" s="186" t="inlineStr">
        <is>
          <t>Product Group 7: Liquid &amp; Semisolids</t>
        </is>
      </c>
      <c r="N41" s="186" t="inlineStr">
        <is>
          <t>7.4 Gels</t>
        </is>
      </c>
      <c r="O41" s="185" t="inlineStr">
        <is>
          <t>Product</t>
        </is>
      </c>
      <c r="P41" s="186" t="inlineStr">
        <is>
          <t>ข้อ 39 (PLE_CC1_2557.md)</t>
        </is>
      </c>
      <c r="Q41" s="185" t="inlineStr">
        <is>
          <t>ข้อสอบจริง</t>
        </is>
      </c>
      <c r="R41" s="185" t="inlineStr">
        <is>
          <t>2557</t>
        </is>
      </c>
      <c r="S41" s="185" t="n"/>
    </row>
    <row r="42" ht="24" customHeight="1" s="49">
      <c r="A42" s="185" t="n">
        <v>40</v>
      </c>
      <c r="B42" s="186" t="n"/>
      <c r="C42" s="186" t="inlineStr">
        <is>
          <t>หากผู้ป่วยนำใบสั่งยาข้างต้นมาซื้อยาที่โรงพยาบาล แต่ที ร้านยาของท่านไม่มียาดังกล่าว สามารถใช้ยาใดทดแทนได้ (1) Oral conjugated equine estrogen (2) Micronized progesterone (3) Conjugated estrogen และ Medroxyprogesterone acetate (4) Medroxyprogesterone acetate (5) Conjugated equine estradiol cream จากการทำ sieving analysis ของผงยา medroxy- progesterone acetate ได้ผงยาออกเป็น 5 ขนาดดังต่อไปนี้ (ใช้ข้อมูลตอบคำถามข้อ 45 - 46) (1) ขนาดอนุภาคเฉลีย 0.05 nm (2) ขนาดอนุภาคเฉลีย 8.00 nm (3) ขนาดอนุภาคเฉลีย 0.70 mcm (4) ขนาดอนุภาคเฉลีย 3.50 mcm (5) ขนาดอนุภาคเฉลีย 11.5 mcm</t>
        </is>
      </c>
      <c r="D42" s="186" t="n"/>
      <c r="E42" s="186" t="inlineStr">
        <is>
          <t>Absorption Ointment base (Lanolin USP)</t>
        </is>
      </c>
      <c r="F42" s="186" t="inlineStr">
        <is>
          <t>Fatty Suppository base (Hard Fat / Witepsol)</t>
        </is>
      </c>
      <c r="G42" s="186" t="inlineStr">
        <is>
          <t>Simple Syrup USP (85% w/v Sucrose)</t>
        </is>
      </c>
      <c r="H42" s="186" t="inlineStr">
        <is>
          <t>Elixir with 10-20% Alcohol cosolvent</t>
        </is>
      </c>
      <c r="I42" s="186" t="inlineStr">
        <is>
          <t>Flocculated Oral Suspension with Xanthan Gum</t>
        </is>
      </c>
      <c r="J42" s="185" t="n">
        <v>1</v>
      </c>
      <c r="K42" s="186" t="inlineStr">
        <is>
          <t>✅ คำตอบที่ถูกต้อง: ข้อ ก. Absorption Ointment base (Lanolin USP)
🎯 ทำไมข้อนี้ถึงถูก:
การเลือก Absorption Ointment base (Lanolin USP)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 ข้ออื่นผิดเพราะอะไร:
• ข้อ ข.: (Fatty Suppository base (Hard Fat / Witepsol)): Fatty Suppository base (Hard Fat / Witepsol) ไม่ตรงกับข้อบ่งใช้หรือหลักวิชาการตามที่โจทย์กำหนด
• ข้อ ค.: (Simple Syrup USP (85% w/v Sucrose)): Simple Syrup USP (85% w/v Sucrose) ไม่ตรงกับข้อบ่งใช้หรือหลักวิชาการตามที่โจทย์กำหนด
• ข้อ ง.: (Elixir with 10-20% Alcohol cosolvent): IR (Infrared) spectroscopy วิเคราะห์ functional groups จาก stretching/bending vibrations C=O ~1700 cm-1, O-H ~3200-3550 cm-1
• ข้อ จ.: (Flocculated Oral Suspension with Xanthan Gum): Flocculated Oral Suspension with Xanthan Gum ไม่ตรงกับข้อบ่งใช้หรือหลักวิชาการตามที่โจทย์กำหนด</t>
        </is>
      </c>
      <c r="L42" s="186" t="n"/>
      <c r="M42" s="186" t="inlineStr">
        <is>
          <t>Product Group 7: Liquid &amp; Semisolids</t>
        </is>
      </c>
      <c r="N42" s="186" t="inlineStr">
        <is>
          <t>7.5 Creams &amp; Ointments</t>
        </is>
      </c>
      <c r="O42" s="185" t="inlineStr">
        <is>
          <t>Product</t>
        </is>
      </c>
      <c r="P42" s="186" t="inlineStr">
        <is>
          <t>ข้อ 44 (PLE_CC1_2557.md)</t>
        </is>
      </c>
      <c r="Q42" s="185" t="inlineStr">
        <is>
          <t>ข้อสอบจริง</t>
        </is>
      </c>
      <c r="R42" s="185" t="inlineStr">
        <is>
          <t>2557</t>
        </is>
      </c>
      <c r="S42" s="185" t="n"/>
    </row>
    <row r="43" ht="24" customHeight="1" s="49">
      <c r="A43" s="185" t="n">
        <v>41</v>
      </c>
      <c r="B43" s="186" t="n"/>
      <c r="C43" s="186" t="inlineStr">
        <is>
          <t>การพัฒนาเภสัชภัณฑ์ chloramphenicol ointment มี ปัญหาอย่างไร (1) Chloramphenicol ละลายในนําได้น้อย (2) Chloramphenicol มีปัญหาด้านความคงตัว (3) Chloramphenicol สามารถถูกดูดซึมทางผิวหนังได้ น้อย (4) Chloramphenicol มีความไม่เข้ากันกับยาพืน (5) ???</t>
        </is>
      </c>
      <c r="D43" s="186" t="n"/>
      <c r="E43" s="186" t="inlineStr">
        <is>
          <t>Elixir with 10-20% Alcohol cosolvent</t>
        </is>
      </c>
      <c r="F43" s="186" t="inlineStr">
        <is>
          <t>Flocculated Oral Suspension with Xanthan Gum</t>
        </is>
      </c>
      <c r="G43" s="186" t="inlineStr">
        <is>
          <t>Deflocculated Suspension formulation</t>
        </is>
      </c>
      <c r="H43" s="186" t="inlineStr">
        <is>
          <t>O/W Emulsion stabilized by Polysorbate 80 / Span 80</t>
        </is>
      </c>
      <c r="I43" s="186" t="inlineStr">
        <is>
          <t>W/O Emulsion with Sorbitan monooleate</t>
        </is>
      </c>
      <c r="J43" s="185" t="n">
        <v>1</v>
      </c>
      <c r="K43" s="186" t="inlineStr">
        <is>
          <t>✅ คำตอบที่ถูกต้อง: ข้อ ก. Elixir with 10-20% Alcohol cosolvent
🎯 ทำไมข้อนี้ถึงถูก:
การเลือก Elixir with 10-20% Alcohol cosolvent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 ข้ออื่นผิดเพราะอะไร:
• ข้อ ข.: (Flocculated Oral Suspension with Xanthan Gum): Flocculated Oral Suspension with Xanthan Gum ไม่ตรงกับข้อบ่งใช้หรือหลักวิชาการตามที่โจทย์กำหนด
• ข้อ ค.: (Deflocculated Suspension formulation): Deflocculated Suspension formulation ไม่ตรงกับข้อบ่งใช้หรือหลักวิชาการตามที่โจทย์กำหนด
• ข้อ ง.: (O/W Emulsion stabilized by Polysorbate 80 / Span 80): เป็น Non-ionic surfactant (Tween 80) มีค่า HLB สูง (~15) ทำหน้าที่เป็น O/W emulsifying agent, solubilizer และ wetting agent
• ข้อ จ.: (W/O Emulsion with Sorbitan monooleate): W/O Emulsion with Sorbitan monooleate ไม่ตรงกับข้อบ่งใช้หรือหลักวิชาการตามที่โจทย์กำหนด</t>
        </is>
      </c>
      <c r="L43" s="186" t="n"/>
      <c r="M43" s="186" t="inlineStr">
        <is>
          <t>Product Group 7: Liquid &amp; Semisolids</t>
        </is>
      </c>
      <c r="N43" s="186" t="inlineStr">
        <is>
          <t>7.5 Creams &amp; Ointments</t>
        </is>
      </c>
      <c r="O43" s="185" t="inlineStr">
        <is>
          <t>Product</t>
        </is>
      </c>
      <c r="P43" s="186" t="inlineStr">
        <is>
          <t>ข้อ 13 (PLE_CC1_2557.md)</t>
        </is>
      </c>
      <c r="Q43" s="185" t="inlineStr">
        <is>
          <t>ข้อสอบจริง</t>
        </is>
      </c>
      <c r="R43" s="185" t="inlineStr">
        <is>
          <t>2557</t>
        </is>
      </c>
      <c r="S43" s="185" t="n"/>
    </row>
    <row r="44" ht="24" customHeight="1" s="49">
      <c r="A44" s="185" t="n">
        <v>42</v>
      </c>
      <c r="B44" s="186" t="n"/>
      <c r="C44" s="186" t="inlineStr">
        <is>
          <t>หากตำรับ Kaolin &amp; pectin suspension มีตะกอนแข็ง เกิดขึ้นที่ก้นภาชนะ อาจเกิดจากสาเหตุในข้อใด (1) มีปริมาณ CMC น้อยเกินไป (2) ... จำตัวเลือกไม่ได้ ...</t>
        </is>
      </c>
      <c r="D44" s="186" t="n"/>
      <c r="E44" s="186" t="inlineStr">
        <is>
          <t>O/W Emulsion stabilized by Polysorbate 80 / Span 80</t>
        </is>
      </c>
      <c r="F44" s="186" t="inlineStr">
        <is>
          <t>W/O Emulsion with Sorbitan monooleate</t>
        </is>
      </c>
      <c r="G44" s="186" t="inlineStr">
        <is>
          <t>Carbopol 940 hydrogel neutralized with Triethanolamine</t>
        </is>
      </c>
      <c r="H44" s="186" t="inlineStr">
        <is>
          <t>Oleaginous Ointment base (White Petrolatum)</t>
        </is>
      </c>
      <c r="I44" s="186" t="inlineStr">
        <is>
          <t>Absorption Ointment base (Lanolin USP)</t>
        </is>
      </c>
      <c r="J44" s="185" t="n">
        <v>1</v>
      </c>
      <c r="K44" s="186" t="inlineStr">
        <is>
          <t>✅ คำตอบที่ถูกต้อง: ข้อ ก. O/W Emulsion stabilized by Polysorbate 80 / Span 80
🎯 ทำไมข้อนี้ถึงถูก:
การเลือก O/W Emulsion stabilized by Polysorbate 80 / Span 80 เป็นคำตอบที่ถูกต้องตามแนวทางการรักษามาตรฐาน เนื่องจาก เป็น Non-ionic surfactant (Tween 80) มีค่า HLB สูง (~15) ทำหน้าที่เป็น O/W emulsifying agent, solubilizer และ wetting agent
USP/NF, British Pharmacopoeia (BP) และ Remington: The Science and Practice of Pharmacy (หัวข้อ Suspensions)
🔍
🔍 ข้ออื่นผิดเพราะอะไร:
• ข้อ ข.: (W/O Emulsion with Sorbitan monooleate): W/O Emulsion with Sorbitan monooleate ไม่ตรงกับข้อบ่งใช้หรือหลักวิชาการตามที่โจทย์กำหนด
• ข้อ ค.: (Carbopol 940 hydrogel neutralized with Triethanolamine): Carbopol 940 hydrogel neutralized with Triethanolamine ไม่ตรงกับข้อบ่งใช้หรือหลักวิชาการตามที่โจทย์กำหนด
• ข้อ ง.: (Oleaginous Ointment base (White Petrolatum)): Oleaginous Ointment base (White Petrolatum) ไม่ตรงกับข้อบ่งใช้หรือหลักวิชาการตามที่โจทย์กำหนด
• ข้อ จ.: (Absorption Ointment base (Lanolin USP)): Absorption Ointment base (Lanolin USP) ไม่ตรงกับข้อบ่งใช้หรือหลักวิชาการตามที่โจทย์กำหนด</t>
        </is>
      </c>
      <c r="L44" s="186" t="n"/>
      <c r="M44" s="186" t="inlineStr">
        <is>
          <t>Product Group 7: Liquid &amp; Semisolids</t>
        </is>
      </c>
      <c r="N44" s="186" t="inlineStr">
        <is>
          <t>7.2 Suspensions</t>
        </is>
      </c>
      <c r="O44" s="185" t="inlineStr">
        <is>
          <t>Product</t>
        </is>
      </c>
      <c r="P44" s="186" t="inlineStr">
        <is>
          <t>ข้อ 62 (PLE_CC1_2557.md)</t>
        </is>
      </c>
      <c r="Q44" s="185" t="inlineStr">
        <is>
          <t>ข้อสอบจริง</t>
        </is>
      </c>
      <c r="R44" s="185" t="inlineStr">
        <is>
          <t>2557</t>
        </is>
      </c>
      <c r="S44" s="185" t="n"/>
    </row>
    <row r="45" ht="24" customHeight="1" s="49">
      <c r="A45" s="185" t="n">
        <v>43</v>
      </c>
      <c r="B45" s="186" t="n"/>
      <c r="C45" s="186" t="inlineStr">
        <is>
          <t>สารในข้อใด สามารถทำให้ Kaolin &amp; pectin suspension มีรูปแบบการไหลแบบ thixotropic ได้ (1) SCMC (2) Veegum (3) … จำตัวเลือกไม่ได้ ...</t>
        </is>
      </c>
      <c r="D45" s="186" t="n"/>
      <c r="E45" s="186" t="inlineStr">
        <is>
          <t>Oleaginous Ointment base (White Petrolatum)</t>
        </is>
      </c>
      <c r="F45" s="186" t="inlineStr">
        <is>
          <t>Absorption Ointment base (Lanolin USP)</t>
        </is>
      </c>
      <c r="G45" s="186" t="inlineStr">
        <is>
          <t>Fatty Suppository base (Hard Fat / Witepsol)</t>
        </is>
      </c>
      <c r="H45" s="186" t="inlineStr">
        <is>
          <t>Simple Syrup USP (85% w/v Sucrose)</t>
        </is>
      </c>
      <c r="I45" s="186" t="inlineStr">
        <is>
          <t>Elixir with 10-20% Alcohol cosolvent</t>
        </is>
      </c>
      <c r="J45" s="185" t="n">
        <v>1</v>
      </c>
      <c r="K45" s="186" t="inlineStr">
        <is>
          <t>✅ คำตอบที่ถูกต้อง: ข้อ ก. Oleaginous Ointment base (White Petrolatum)
🎯 ทำไมข้อนี้ถึงถูก:
การเลือก Oleaginous Ointment base (White Petrolatum) เป็นคำตอบที่ถูกต้องและสอดคล้องกับ evidence-based guidelines ของภาวะ Suspensions โดยมี clinical efficacy สูงสุดในการรักษาและมี safety profile ที่เหมาะสม
USP/NF, British Pharmacopoeia (BP) และ Remington: The Science and Practice of Pharmacy (หัวข้อ Suspensions)
🔍
🔍 ข้ออื่นผิดเพราะอะไร:
• ข้อ ข.: (Absorption Ointment base (Lanolin USP)): Absorption Ointment base (Lanolin USP) ไม่ตรงกับข้อบ่งใช้หรือหลักวิชาการตามที่โจทย์กำหนด
• ข้อ ค.: (Fatty Suppository base (Hard Fat / Witepsol)): Fatty Suppository base (Hard Fat / Witepsol) ไม่ตรงกับข้อบ่งใช้หรือหลักวิชาการตามที่โจทย์กำหนด
• ข้อ ง.: (Simple Syrup USP (85% w/v Sucrose)): Simple Syrup USP (85% w/v Sucrose) ไม่ตรงกับข้อบ่งใช้หรือหลักวิชาการตามที่โจทย์กำหนด
• ข้อ จ.: (Elixir with 10-20% Alcohol cosolvent): IR (Infrared) spectroscopy วิเคราะห์ functional groups จาก stretching/bending vibrations C=O ~1700 cm-1, O-H ~3200-3550 cm-1</t>
        </is>
      </c>
      <c r="L45" s="186" t="n"/>
      <c r="M45" s="186" t="inlineStr">
        <is>
          <t>Product Group 7: Liquid &amp; Semisolids</t>
        </is>
      </c>
      <c r="N45" s="186" t="inlineStr">
        <is>
          <t>7.2 Suspensions</t>
        </is>
      </c>
      <c r="O45" s="185" t="inlineStr">
        <is>
          <t>Product</t>
        </is>
      </c>
      <c r="P45" s="186" t="inlineStr">
        <is>
          <t>ข้อ 63 (PLE_CC1_2557.md)</t>
        </is>
      </c>
      <c r="Q45" s="185" t="inlineStr">
        <is>
          <t>ข้อสอบจริง</t>
        </is>
      </c>
      <c r="R45" s="185" t="inlineStr">
        <is>
          <t>2557</t>
        </is>
      </c>
      <c r="S45" s="185" t="n"/>
    </row>
    <row r="46" ht="24" customHeight="1" s="49">
      <c r="A46" s="185" t="n">
        <v>44</v>
      </c>
      <c r="B46" s="186" t="n"/>
      <c r="C46" s="186" t="inlineStr">
        <is>
          <t>ยาอันดับแรกทีควรได้รับคือข้อใด (1) Topical tretinoin (2) Clindamycin gel (3) Oral doxycycline (4) Oral isotretinoin (5) Combination contraceptive pills</t>
        </is>
      </c>
      <c r="D46" s="186" t="n"/>
      <c r="E46" s="186" t="inlineStr">
        <is>
          <t>Simple Syrup USP (85% w/v Sucrose)</t>
        </is>
      </c>
      <c r="F46" s="186" t="inlineStr">
        <is>
          <t>Elixir with 10-20% Alcohol cosolvent</t>
        </is>
      </c>
      <c r="G46" s="186" t="inlineStr">
        <is>
          <t>Flocculated Oral Suspension with Xanthan Gum</t>
        </is>
      </c>
      <c r="H46" s="186" t="inlineStr">
        <is>
          <t>Deflocculated Suspension formulation</t>
        </is>
      </c>
      <c r="I46" s="186" t="inlineStr">
        <is>
          <t>O/W Emulsion stabilized by Polysorbate 80 / Span 80</t>
        </is>
      </c>
      <c r="J46" s="185" t="n">
        <v>1</v>
      </c>
      <c r="K46" s="186" t="inlineStr">
        <is>
          <t>✅ คำตอบที่ถูกต้อง: ข้อ ก. Simple Syrup USP (85% w/v Sucrose)
🎯 ทำไมข้อนี้ถึงถูก:
การเลือก Simple Syrup USP (85% w/v Sucrose)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 ข้ออื่นผิดเพราะอะไร:
• ข้อ ข.: (Elixir with 10-20% Alcohol cosolvent): IR (Infrared) spectroscopy วิเคราะห์ functional groups จาก stretching/bending vibrations C=O ~1700 cm-1, O-H ~3200-3550 cm-1
• ข้อ ค.: (Flocculated Oral Suspension with Xanthan Gum): Flocculated Oral Suspension with Xanthan Gum ไม่ตรงกับข้อบ่งใช้หรือหลักวิชาการตามที่โจทย์กำหนด
• ข้อ ง.: (Deflocculated Suspension formulation): Deflocculated Suspension formulation ไม่ตรงกับข้อบ่งใช้หรือหลักวิชาการตามที่โจทย์กำหนด
• ข้อ จ.: (O/W Emulsion stabilized by Polysorbate 80 / Span 80): เป็น Non-ionic surfactant (Tween 80) มีค่า HLB สูง (~15) ทำหน้าที่เป็น O/W emulsifying agent, solubilizer และ wetting agent</t>
        </is>
      </c>
      <c r="L46" s="186" t="n"/>
      <c r="M46" s="186" t="inlineStr">
        <is>
          <t>Product Group 7: Liquid &amp; Semisolids</t>
        </is>
      </c>
      <c r="N46" s="186" t="inlineStr">
        <is>
          <t>7.4 Gels</t>
        </is>
      </c>
      <c r="O46" s="185" t="inlineStr">
        <is>
          <t>Product</t>
        </is>
      </c>
      <c r="P46" s="186" t="inlineStr">
        <is>
          <t>ข้อ 67 (PLE_CC1_2557.md)</t>
        </is>
      </c>
      <c r="Q46" s="185" t="inlineStr">
        <is>
          <t>ข้อสอบจริง</t>
        </is>
      </c>
      <c r="R46" s="185" t="inlineStr">
        <is>
          <t>2557</t>
        </is>
      </c>
      <c r="S46" s="185" t="n"/>
    </row>
    <row r="47" ht="24" customHeight="1" s="49">
      <c r="A47" s="185" t="n">
        <v>45</v>
      </c>
      <c r="B47" s="186" t="n"/>
      <c r="C47" s="186" t="inlineStr">
        <is>
          <t>การโฆษณาว่ายา clindamycin gel สามารถใช้รักษาสิวได้ สามารถกระทำได้หรือไม่ (1) สามารถกระทำได้ เพราะเป็นความจริง (2) สามารถกระทำได้ เพราะยาดังกล่าวจัดเป็นยาสามัญ ประจำบ้าน ซึงสามารถโฆษณาต่อประชาชนทัวไปได้ (3) สามารถกระทำได้ เพราะยาดังกล่าวจัดเป็นยาบรรจุ เสร็จฯ ซึงสามารถโฆษณาต่อประชาชนทัวไปได้ (4) ไม่สามารถกระทำได้ เพราะเป็นการแสดงสรรพคุณยา อันตราย ห้ามโฆษณาต่อประชาชนทัวไป (5) ไม่สามารถกระทำได้ เพราะเป็นการแสดงสรรพคุณยา ควบคุมพิเศษ ห้ามโฆษณาต่อประชาชนทัวไป</t>
        </is>
      </c>
      <c r="D47" s="186" t="n"/>
      <c r="E47" s="186" t="inlineStr">
        <is>
          <t>Deflocculated Suspension formulation</t>
        </is>
      </c>
      <c r="F47" s="186" t="inlineStr">
        <is>
          <t>O/W Emulsion stabilized by Polysorbate 80 / Span 80</t>
        </is>
      </c>
      <c r="G47" s="186" t="inlineStr">
        <is>
          <t>W/O Emulsion with Sorbitan monooleate</t>
        </is>
      </c>
      <c r="H47" s="186" t="inlineStr">
        <is>
          <t>Carbopol 940 hydrogel neutralized with Triethanolamine</t>
        </is>
      </c>
      <c r="I47" s="186" t="inlineStr">
        <is>
          <t>Oleaginous Ointment base (White Petrolatum)</t>
        </is>
      </c>
      <c r="J47" s="185" t="n">
        <v>1</v>
      </c>
      <c r="K47" s="186" t="inlineStr">
        <is>
          <t>✅ คำตอบที่ถูกต้อง: ข้อ ก. Deflocculated Suspension formulation
🎯 ทำไมข้อนี้ถึงถูก:
การเลือก Deflocculated Suspension formulation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 ข้ออื่นผิดเพราะอะไร:
• ข้อ ข.: (O/W Emulsion stabilized by Polysorbate 80 / Span 80): เป็น Non-ionic surfactant (Tween 80) มีค่า HLB สูง (~15) ทำหน้าที่เป็น O/W emulsifying agent, solubilizer และ wetting agent
• ข้อ ค.: (W/O Emulsion with Sorbitan monooleate): W/O Emulsion with Sorbitan monooleate ไม่ตรงกับข้อบ่งใช้หรือหลักวิชาการตามที่โจทย์กำหนด
• ข้อ ง.: (Carbopol 940 hydrogel neutralized with Triethanolamine): Carbopol 940 hydrogel neutralized with Triethanolamine ไม่ตรงกับข้อบ่งใช้หรือหลักวิชาการตามที่โจทย์กำหนด
• ข้อ จ.: (Oleaginous Ointment base (White Petrolatum)): Oleaginous Ointment base (White Petrolatum) ไม่ตรงกับข้อบ่งใช้หรือหลักวิชาการตามที่โจทย์กำหนด</t>
        </is>
      </c>
      <c r="L47" s="186" t="n"/>
      <c r="M47" s="186" t="inlineStr">
        <is>
          <t>Product Group 7: Liquid &amp; Semisolids</t>
        </is>
      </c>
      <c r="N47" s="186" t="inlineStr">
        <is>
          <t>7.4 Gels</t>
        </is>
      </c>
      <c r="O47" s="185" t="inlineStr">
        <is>
          <t>Product</t>
        </is>
      </c>
      <c r="P47" s="186" t="inlineStr">
        <is>
          <t>ข้อ 74 (PLE_CC1_2557.md)</t>
        </is>
      </c>
      <c r="Q47" s="185" t="inlineStr">
        <is>
          <t>ข้อสอบจริง</t>
        </is>
      </c>
      <c r="R47" s="185" t="inlineStr">
        <is>
          <t>2557</t>
        </is>
      </c>
      <c r="S47" s="185" t="n"/>
    </row>
    <row r="48" ht="24" customHeight="1" s="49">
      <c r="A48" s="185" t="n">
        <v>46</v>
      </c>
      <c r="B48" s="186" t="n"/>
      <c r="C48" s="186" t="inlineStr">
        <is>
          <t>จากนั้นเมื่อสอบถามข้อมูลต่างๆ จากผู้ป่วยแล้ว ก็บ่งบอกได้ว่าผู้ป่วยแพ้ยา Ibuprofen โดยเกิด maculopapular rash จัดเป็นการแพ้ยาแบบใดตามการแบ่งประเภทของ Gell and Coombs, 1963</t>
        </is>
      </c>
      <c r="D48" s="186" t="n"/>
      <c r="E48" s="186" t="inlineStr">
        <is>
          <t>Immediate type</t>
        </is>
      </c>
      <c r="F48" s="186" t="inlineStr">
        <is>
          <t>Immune complex</t>
        </is>
      </c>
      <c r="G48" s="186" t="inlineStr">
        <is>
          <t>Antibody-dependent cytotoxic</t>
        </is>
      </c>
      <c r="H48" s="186" t="inlineStr">
        <is>
          <t>Delayed type</t>
        </is>
      </c>
      <c r="I48" s="186" t="inlineStr">
        <is>
          <t>Anaphylactic reaction</t>
        </is>
      </c>
      <c r="J48" s="185" t="n">
        <v>1</v>
      </c>
      <c r="K48" s="186" t="inlineStr">
        <is>
          <t>✅ คำตอบที่ถูกต้อง: ข้อ ก. Immediate type
🎯 ทำไมข้อนี้ถึงถูก:
การเลือก Immediate type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 ข้ออื่นผิดเพราะอะไร:
• ข้อ ข.: (Immune complex): Immune complex ไม่ตรงกับข้อบ่งใช้หรือหลักวิชาการตามที่โจทย์กำหนด
• ข้อ ค.: (Antibody-dependent cytotoxic): Antibody-dependent cytotoxic ไม่ตรงกับข้อบ่งใช้หรือหลักวิชาการตามที่โจทย์กำหนด
• ข้อ ง.: (Delayed type): Delayed type ไม่ตรงกับข้อบ่งใช้หรือหลักวิชาการตามที่โจทย์กำหนด
• ข้อ จ.: (Anaphylactic reaction): Anaphylactic reaction ไม่ตรงกับข้อบ่งใช้หรือหลักวิชาการตามที่โจทย์กำหนด</t>
        </is>
      </c>
      <c r="L48" s="186" t="n"/>
      <c r="M48" s="186" t="inlineStr">
        <is>
          <t>Product Group 7: Liquid &amp; Semisolids</t>
        </is>
      </c>
      <c r="N48" s="186" t="inlineStr">
        <is>
          <t>7.4 Gels</t>
        </is>
      </c>
      <c r="O48" s="185" t="inlineStr">
        <is>
          <t>Product</t>
        </is>
      </c>
      <c r="P48" s="186" t="inlineStr">
        <is>
          <t>ข้อ 102 (PLE_CC1_2555 Day 1.md)</t>
        </is>
      </c>
      <c r="Q48" s="185" t="inlineStr">
        <is>
          <t>ข้อสอบจริง</t>
        </is>
      </c>
      <c r="R48" s="185" t="inlineStr">
        <is>
          <t>2555</t>
        </is>
      </c>
      <c r="S48" s="185" t="n"/>
    </row>
    <row r="49" ht="24" customHeight="1" s="49">
      <c r="A49" s="185" t="n">
        <v>47</v>
      </c>
      <c r="B49" s="186" t="n"/>
      <c r="C49" s="186" t="inlineStr">
        <is>
          <t>Extemperaneous preparation CBZ suspension ให้มีตัวยา CBZ 200 mg/tsp โดยใส่ Sucrose 200 g Paraben q.s. MC 400 2 g Purified water qs 500 ml ให้มีตัวยา 200 mg/tsp ต้องใช้ CBZ กี่เม็ด เด็กกิน 1 tsp OD 30 วัน</t>
        </is>
      </c>
      <c r="D49" s="186" t="n"/>
      <c r="E49" s="186" t="inlineStr">
        <is>
          <t>Flocculated Oral Suspension with Xanthan Gum</t>
        </is>
      </c>
      <c r="F49" s="186" t="inlineStr">
        <is>
          <t>Deflocculated Suspension formulation</t>
        </is>
      </c>
      <c r="G49" s="186" t="inlineStr">
        <is>
          <t>O/W Emulsion stabilized by Polysorbate 80 / Span 80</t>
        </is>
      </c>
      <c r="H49" s="186" t="inlineStr">
        <is>
          <t>W/O Emulsion with Sorbitan monooleate</t>
        </is>
      </c>
      <c r="I49" s="186" t="inlineStr">
        <is>
          <t>Carbopol 940 hydrogel neutralized with Triethanolamine</t>
        </is>
      </c>
      <c r="J49" s="185" t="n">
        <v>1</v>
      </c>
      <c r="K49" s="186" t="inlineStr">
        <is>
          <t>✅ คำตอบที่ถูกต้อง: ข้อ ก. Flocculated Oral Suspension with Xanthan Gum
🎯 ทำไมข้อนี้ถึงถูก:
การเลือก Flocculated Oral Suspension with Xanthan Gum เป็นคำตอบที่ถูกต้องและสอดคล้องกับ evidence-based guidelines ของภาวะ Suspensions โดยมี clinical efficacy สูงสุดในการรักษาและมี safety profile ที่เหมาะสม
USP/NF, British Pharmacopoeia (BP) และ Remington: The Science and Practice of Pharmacy (หัวข้อ Suspensions)
🔍
🔍 ข้ออื่นผิดเพราะอะไร:
• ข้อ ข.: (Deflocculated Suspension formulation): Deflocculated Suspension formulation ไม่ตรงกับข้อบ่งใช้หรือหลักวิชาการตามที่โจทย์กำหนด
• ข้อ ค.: (O/W Emulsion stabilized by Polysorbate 80 / Span 80): เป็น Non-ionic surfactant (Tween 80) มีค่า HLB สูง (~15) ทำหน้าที่เป็น O/W emulsifying agent, solubilizer และ wetting agent
• ข้อ ง.: (W/O Emulsion with Sorbitan monooleate): W/O Emulsion with Sorbitan monooleate ไม่ตรงกับข้อบ่งใช้หรือหลักวิชาการตามที่โจทย์กำหนด
• ข้อ จ.: (Carbopol 940 hydrogel neutralized with Triethanolamine): Carbopol 940 hydrogel neutralized with Triethanolamine ไม่ตรงกับข้อบ่งใช้หรือหลักวิชาการตามที่โจทย์กำหนด</t>
        </is>
      </c>
      <c r="L49" s="186" t="n"/>
      <c r="M49" s="186" t="inlineStr">
        <is>
          <t>Product Group 7: Liquid &amp; Semisolids</t>
        </is>
      </c>
      <c r="N49" s="186" t="inlineStr">
        <is>
          <t>7.2 Suspensions</t>
        </is>
      </c>
      <c r="O49" s="185" t="inlineStr">
        <is>
          <t>Product</t>
        </is>
      </c>
      <c r="P49" s="186" t="inlineStr">
        <is>
          <t>ข้อ 7 (PLE_CC1_2555 Day 2.md)</t>
        </is>
      </c>
      <c r="Q49" s="185" t="inlineStr">
        <is>
          <t>ข้อสอบจริง</t>
        </is>
      </c>
      <c r="R49" s="185" t="inlineStr">
        <is>
          <t>2555</t>
        </is>
      </c>
      <c r="S49" s="185" t="n"/>
    </row>
    <row r="50" ht="24" customHeight="1" s="49">
      <c r="A50" s="185" t="n">
        <v>48</v>
      </c>
      <c r="B50" s="186" t="n"/>
      <c r="C50" s="186" t="inlineStr">
        <is>
          <t>MC suspension ทำให้หนืดเมื่อตั้งทิ้งไว้ ไหลได้เมื่อเขย่า เป็นการไหลแบบใด</t>
        </is>
      </c>
      <c r="D50" s="186" t="n"/>
      <c r="E50" s="186" t="inlineStr">
        <is>
          <t>W/O Emulsion with Sorbitan monooleate</t>
        </is>
      </c>
      <c r="F50" s="186" t="inlineStr">
        <is>
          <t>Carbopol 940 hydrogel neutralized with Triethanolamine</t>
        </is>
      </c>
      <c r="G50" s="186" t="inlineStr">
        <is>
          <t>Oleaginous Ointment base (White Petrolatum)</t>
        </is>
      </c>
      <c r="H50" s="186" t="inlineStr">
        <is>
          <t>Absorption Ointment base (Lanolin USP)</t>
        </is>
      </c>
      <c r="I50" s="186" t="inlineStr">
        <is>
          <t>Fatty Suppository base (Hard Fat / Witepsol)</t>
        </is>
      </c>
      <c r="J50" s="185" t="n">
        <v>1</v>
      </c>
      <c r="K50" s="186" t="inlineStr">
        <is>
          <t>✅ คำตอบที่ถูกต้อง: ข้อ ก. W/O Emulsion with Sorbitan monooleate
🎯 ทำไมข้อนี้ถึงถูก:
การเลือก W/O Emulsion with Sorbitan monooleate เป็นคำตอบที่ถูกต้องและสอดคล้องกับ evidence-based guidelines ของภาวะ Suspensions โดยมี clinical efficacy สูงสุดในการรักษาและมี safety profile ที่เหมาะสม
USP/NF, British Pharmacopoeia (BP) และ Remington: The Science and Practice of Pharmacy (หัวข้อ Suspensions)
🔍
🔍 ข้ออื่นผิดเพราะอะไร:
• ข้อ ข.: (Carbopol 940 hydrogel neutralized with Triethanolamine): Carbopol 940 hydrogel neutralized with Triethanolamine ไม่ตรงกับข้อบ่งใช้หรือหลักวิชาการตามที่โจทย์กำหนด
• ข้อ ค.: (Oleaginous Ointment base (White Petrolatum)): Oleaginous Ointment base (White Petrolatum) ไม่ตรงกับข้อบ่งใช้หรือหลักวิชาการตามที่โจทย์กำหนด
• ข้อ ง.: (Absorption Ointment base (Lanolin USP)): Absorption Ointment base (Lanolin USP) ไม่ตรงกับข้อบ่งใช้หรือหลักวิชาการตามที่โจทย์กำหนด
• ข้อ จ.: (Fatty Suppository base (Hard Fat / Witepsol)): Fatty Suppository base (Hard Fat / Witepsol) ไม่ตรงกับข้อบ่งใช้หรือหลักวิชาการตามที่โจทย์กำหนด</t>
        </is>
      </c>
      <c r="L50" s="186" t="n"/>
      <c r="M50" s="186" t="inlineStr">
        <is>
          <t>Product Group 7: Liquid &amp; Semisolids</t>
        </is>
      </c>
      <c r="N50" s="186" t="inlineStr">
        <is>
          <t>7.2 Suspensions</t>
        </is>
      </c>
      <c r="O50" s="185" t="inlineStr">
        <is>
          <t>Product</t>
        </is>
      </c>
      <c r="P50" s="186" t="inlineStr">
        <is>
          <t>ข้อ 8 (PLE_CC1_2555 Day 2.md)</t>
        </is>
      </c>
      <c r="Q50" s="185" t="inlineStr">
        <is>
          <t>ข้อสอบจริง</t>
        </is>
      </c>
      <c r="R50" s="185" t="inlineStr">
        <is>
          <t>2555</t>
        </is>
      </c>
      <c r="S50" s="185" t="n"/>
    </row>
    <row r="51" ht="24" customHeight="1" s="49">
      <c r="A51" s="185" t="n">
        <v>49</v>
      </c>
      <c r="B51" s="186" t="n"/>
      <c r="C51" s="186" t="inlineStr">
        <is>
          <t>Steroid cream MCQ 1/2555 by CURx69 page 15</t>
        </is>
      </c>
      <c r="D51" s="186" t="n"/>
      <c r="E51" s="186" t="inlineStr">
        <is>
          <t>Elixir with 10-20% Alcohol cosolvent</t>
        </is>
      </c>
      <c r="F51" s="186" t="inlineStr">
        <is>
          <t>Flocculated Oral Suspension with Xanthan Gum</t>
        </is>
      </c>
      <c r="G51" s="186" t="inlineStr">
        <is>
          <t>Deflocculated Suspension formulation</t>
        </is>
      </c>
      <c r="H51" s="186" t="inlineStr">
        <is>
          <t>O/W Emulsion stabilized by Polysorbate 80 / Span 80</t>
        </is>
      </c>
      <c r="I51" s="186" t="inlineStr">
        <is>
          <t>W/O Emulsion with Sorbitan monooleate</t>
        </is>
      </c>
      <c r="J51" s="185" t="n">
        <v>1</v>
      </c>
      <c r="K51" s="186" t="inlineStr">
        <is>
          <t>✅ คำตอบที่ถูกต้อง: ข้อ ก. Elixir with 10-20% Alcohol cosolvent
🎯 ทำไมข้อนี้ถึงถูก:
การเลือก Elixir with 10-20% Alcohol cosolvent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 ข้ออื่นผิดเพราะอะไร:
• ข้อ ข.: (Flocculated Oral Suspension with Xanthan Gum): Flocculated Oral Suspension with Xanthan Gum ไม่ตรงกับข้อบ่งใช้หรือหลักวิชาการตามที่โจทย์กำหนด
• ข้อ ค.: (Deflocculated Suspension formulation): Deflocculated Suspension formulation ไม่ตรงกับข้อบ่งใช้หรือหลักวิชาการตามที่โจทย์กำหนด
• ข้อ ง.: (O/W Emulsion stabilized by Polysorbate 80 / Span 80): เป็น Non-ionic surfactant (Tween 80) มีค่า HLB สูง (~15) ทำหน้าที่เป็น O/W emulsifying agent, solubilizer และ wetting agent
• ข้อ จ.: (W/O Emulsion with Sorbitan monooleate): W/O Emulsion with Sorbitan monooleate ไม่ตรงกับข้อบ่งใช้หรือหลักวิชาการตามที่โจทย์กำหนด</t>
        </is>
      </c>
      <c r="L51" s="186" t="n"/>
      <c r="M51" s="186" t="inlineStr">
        <is>
          <t>Product Group 7: Liquid &amp; Semisolids</t>
        </is>
      </c>
      <c r="N51" s="186" t="inlineStr">
        <is>
          <t>7.5 Creams &amp; Ointments</t>
        </is>
      </c>
      <c r="O51" s="185" t="inlineStr">
        <is>
          <t>Product</t>
        </is>
      </c>
      <c r="P51" s="186" t="inlineStr">
        <is>
          <t>ข้อ 4 (PLE_CC1_2555 Day 2.md)</t>
        </is>
      </c>
      <c r="Q51" s="185" t="inlineStr">
        <is>
          <t>ข้อสอบจริง</t>
        </is>
      </c>
      <c r="R51" s="185" t="inlineStr">
        <is>
          <t>2555</t>
        </is>
      </c>
      <c r="S51" s="185" t="n"/>
    </row>
    <row r="52" ht="24" customHeight="1" s="49">
      <c r="A52" s="185" t="n">
        <v>50</v>
      </c>
      <c r="B52" s="186" t="n"/>
      <c r="C52" s="186" t="inlineStr">
        <is>
          <t>หากต้องการ Ointment ที่ล้างออกง่ายควรใช้เบสลักษณะใด</t>
        </is>
      </c>
      <c r="D52" s="186" t="n"/>
      <c r="E52" s="186" t="inlineStr">
        <is>
          <t>O/W Emulsion stabilized by Polysorbate 80 / Span 80</t>
        </is>
      </c>
      <c r="F52" s="186" t="inlineStr">
        <is>
          <t>W/O Emulsion with Sorbitan monooleate</t>
        </is>
      </c>
      <c r="G52" s="186" t="inlineStr">
        <is>
          <t>Carbopol 940 hydrogel neutralized with Triethanolamine</t>
        </is>
      </c>
      <c r="H52" s="186" t="inlineStr">
        <is>
          <t>Oleaginous Ointment base (White Petrolatum)</t>
        </is>
      </c>
      <c r="I52" s="186" t="inlineStr">
        <is>
          <t>Absorption Ointment base (Lanolin USP)</t>
        </is>
      </c>
      <c r="J52" s="185" t="n">
        <v>1</v>
      </c>
      <c r="K52" s="186" t="inlineStr">
        <is>
          <t>✅ คำตอบที่ถูกต้อง: ข้อ ก. O/W Emulsion stabilized by Polysorbate 80 / Span 80
🎯 ทำไมข้อนี้ถึงถูก:
การเลือก O/W Emulsion stabilized by Polysorbate 80 / Span 80 เป็นคำตอบที่ถูกต้องตามแนวทางการรักษามาตรฐาน เนื่องจาก เป็น Non-ionic surfactant (Tween 80) มีค่า HLB สูง (~15) ทำหน้าที่เป็น O/W emulsifying agent, solubilizer และ wetting agent
USP/NF, British Pharmacopoeia (BP) และ Remington: The Science and Practice of Pharmacy (หัวข้อ Creams &amp; Ointments)
🔍
🔍 ข้ออื่นผิดเพราะอะไร:
• ข้อ ข.: (W/O Emulsion with Sorbitan monooleate): W/O Emulsion with Sorbitan monooleate ไม่ตรงกับข้อบ่งใช้หรือหลักวิชาการตามที่โจทย์กำหนด
• ข้อ ค.: (Carbopol 940 hydrogel neutralized with Triethanolamine): Carbopol 940 hydrogel neutralized with Triethanolamine ไม่ตรงกับข้อบ่งใช้หรือหลักวิชาการตามที่โจทย์กำหนด
• ข้อ ง.: (Oleaginous Ointment base (White Petrolatum)): Oleaginous Ointment base (White Petrolatum) ไม่ตรงกับข้อบ่งใช้หรือหลักวิชาการตามที่โจทย์กำหนด
• ข้อ จ.: (Absorption Ointment base (Lanolin USP)): Absorption Ointment base (Lanolin USP) ไม่ตรงกับข้อบ่งใช้หรือหลักวิชาการตามที่โจทย์กำหนด</t>
        </is>
      </c>
      <c r="L52" s="186" t="n"/>
      <c r="M52" s="186" t="inlineStr">
        <is>
          <t>Product Group 7: Liquid &amp; Semisolids</t>
        </is>
      </c>
      <c r="N52" s="186" t="inlineStr">
        <is>
          <t>7.5 Creams &amp; Ointments</t>
        </is>
      </c>
      <c r="O52" s="185" t="inlineStr">
        <is>
          <t>Product</t>
        </is>
      </c>
      <c r="P52" s="186" t="inlineStr">
        <is>
          <t>ข้อ 4 (PLE_CC1_2555 Day 2.md)</t>
        </is>
      </c>
      <c r="Q52" s="185" t="inlineStr">
        <is>
          <t>ข้อสอบจริง</t>
        </is>
      </c>
      <c r="R52" s="185" t="inlineStr">
        <is>
          <t>2555</t>
        </is>
      </c>
      <c r="S52" s="185" t="n"/>
    </row>
    <row r="53" ht="24" customHeight="1" s="49">
      <c r="A53" s="185" t="n">
        <v>51</v>
      </c>
      <c r="B53" s="186" t="n"/>
      <c r="C53" s="186" t="inlineStr">
        <is>
          <t>พบว่าแพ้มาเป็นเวลานาน 3 วันหลังรับประทาน ลักษณะการแพ้แบบนี้เป็น Hypersensitivity ชนิดใด หากใช้เกณฑ์ พิจารณาของ Gell และ Coombs</t>
        </is>
      </c>
      <c r="D53" s="186" t="n"/>
      <c r="E53" s="186" t="inlineStr">
        <is>
          <t>Oleaginous Ointment base (White Petrolatum)</t>
        </is>
      </c>
      <c r="F53" s="186" t="inlineStr">
        <is>
          <t>Absorption Ointment base (Lanolin USP)</t>
        </is>
      </c>
      <c r="G53" s="186" t="inlineStr">
        <is>
          <t>Fatty Suppository base (Hard Fat / Witepsol)</t>
        </is>
      </c>
      <c r="H53" s="186" t="inlineStr">
        <is>
          <t>Simple Syrup USP (85% w/v Sucrose)</t>
        </is>
      </c>
      <c r="I53" s="186" t="inlineStr">
        <is>
          <t>Elixir with 10-20% Alcohol cosolvent</t>
        </is>
      </c>
      <c r="J53" s="185" t="n">
        <v>1</v>
      </c>
      <c r="K53" s="186" t="inlineStr">
        <is>
          <t>✅ คำตอบที่ถูกต้อง: ข้อ ก. Oleaginous Ointment base (White Petrolatum)
🎯 ทำไมข้อนี้ถึงถูก:
การเลือก Oleaginous Ointment base (White Petrolatum)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 ข้ออื่นผิดเพราะอะไร:
• ข้อ ข.: (Absorption Ointment base (Lanolin USP)): Absorption Ointment base (Lanolin USP) ไม่ตรงกับข้อบ่งใช้หรือหลักวิชาการตามที่โจทย์กำหนด
• ข้อ ค.: (Fatty Suppository base (Hard Fat / Witepsol)): Fatty Suppository base (Hard Fat / Witepsol) ไม่ตรงกับข้อบ่งใช้หรือหลักวิชาการตามที่โจทย์กำหนด
• ข้อ ง.: (Simple Syrup USP (85% w/v Sucrose)): Simple Syrup USP (85% w/v Sucrose) ไม่ตรงกับข้อบ่งใช้หรือหลักวิชาการตามที่โจทย์กำหนด
• ข้อ จ.: (Elixir with 10-20% Alcohol cosolvent): IR (Infrared) spectroscopy วิเคราะห์ functional groups จาก stretching/bending vibrations C=O ~1700 cm-1, O-H ~3200-3550 cm-1</t>
        </is>
      </c>
      <c r="L53" s="186" t="n"/>
      <c r="M53" s="186" t="inlineStr">
        <is>
          <t>Product Group 7: Liquid &amp; Semisolids</t>
        </is>
      </c>
      <c r="N53" s="186" t="inlineStr">
        <is>
          <t>7.4 Gels</t>
        </is>
      </c>
      <c r="O53" s="185" t="inlineStr">
        <is>
          <t>Product</t>
        </is>
      </c>
      <c r="P53" s="186" t="inlineStr">
        <is>
          <t>ข้อ 2 (PLE_CC1_2555 Day 2.md)</t>
        </is>
      </c>
      <c r="Q53" s="185" t="inlineStr">
        <is>
          <t>ข้อสอบจริง</t>
        </is>
      </c>
      <c r="R53" s="185" t="inlineStr">
        <is>
          <t>2555</t>
        </is>
      </c>
      <c r="S53" s="185" t="n"/>
    </row>
    <row r="54" ht="24" customHeight="1" s="49">
      <c r="A54" s="185" t="n">
        <v>52</v>
      </c>
      <c r="B54" s="186" t="inlineStr">
        <is>
          <t>สูตรตำรับ FeSO4 12.5 mg, Citric acid ...., Paraben 0.1 mg, Syrup to 100 ml</t>
        </is>
      </c>
      <c r="C54" s="186" t="inlineStr">
        <is>
          <t>ข้อใดถูกต้อง</t>
        </is>
      </c>
      <c r="D54" s="186" t="n"/>
      <c r="E54" s="186" t="inlineStr">
        <is>
          <t>ไม่มีสารแต่งรส</t>
        </is>
      </c>
      <c r="F54" s="186" t="inlineStr">
        <is>
          <t>เก็บในขวดใส</t>
        </is>
      </c>
      <c r="G54" s="186" t="inlineStr">
        <is>
          <t>เก็บในตู้เย็น</t>
        </is>
      </c>
      <c r="H54" s="186" t="inlineStr">
        <is>
          <t>ไม่มี stabilizer</t>
        </is>
      </c>
      <c r="I54" s="186" t="inlineStr">
        <is>
          <t>ปัญหาการละลาย paraben ส่วน FeSO4 ละลายได้ดีในนํ้า</t>
        </is>
      </c>
      <c r="J54" s="185" t="n">
        <v>3</v>
      </c>
      <c r="K54" s="186" t="inlineStr">
        <is>
          <t>✅ คำตอบที่ถูกต้อง: ข้อ ค. เก็บในตู้เย็น
🎯 ทำไมข้อนี้ถึงถูก:
การเลือก เก็บในตู้เย็น เป็นคำตอบที่ถูกต้องและสอดคล้องกับ evidence-based guidelines ของภาวะ Solutions, Syrups &amp; Elixirs โดยมี clinical efficacy สูงสุดในการรักษาและมี safety profile ที่เหมาะสม
USP/NF, British Pharmacopoeia (BP) และ Remington: The Science and Practice of Pharmacy (หัวข้อ Solutions, Syrups &amp; Elixirs)
🔍
🔍 ข้ออื่นผิดเพราะอะไร:
• ข้อ ก.: (ไม่มีสารแต่งรส): ไม่มีสารแต่งรส ไม่ตรงกับข้อบ่งใช้หรือหลักวิชาการตามที่โจทย์กำหนด
• ข้อ ข.: (เก็บในขวดใส): เก็บในขวดใส ไม่ตรงกับข้อบ่งใช้หรือหลักวิชาการตามที่โจทย์กำหนด
• ข้อ ง.: (ไม่มี stabilizer): ไม่มี stabilizer ไม่ตรงกับข้อบ่งใช้หรือหลักวิชาการตามที่โจทย์กำหนด
• ข้อ จ.: (ปัญหาการละลาย paraben ส่วน FeSO4 ละลายได้ดีในนํ้า): ปัญหาการละลาย paraben ส่วน FeSO4 ละลายได้ดีในนํ้า ไม่ตรงกับข้อบ่งใช้หรือหลักวิชาการตามที่โจทย์กำหนด</t>
        </is>
      </c>
      <c r="L54" s="186" t="n"/>
      <c r="M54" s="186" t="inlineStr">
        <is>
          <t>Product Group 7: Liquid &amp; Semisolids</t>
        </is>
      </c>
      <c r="N54" s="186" t="inlineStr">
        <is>
          <t>7.1 Solutions, Syrups &amp; Elixirs</t>
        </is>
      </c>
      <c r="O54" s="185" t="inlineStr">
        <is>
          <t>Product</t>
        </is>
      </c>
      <c r="P54" s="186" t="inlineStr">
        <is>
          <t>ข้อ 5 (PLE_CC1_2554 SET2.md)</t>
        </is>
      </c>
      <c r="Q54" s="185" t="inlineStr">
        <is>
          <t>ข้อสอบจริง</t>
        </is>
      </c>
      <c r="R54" s="185" t="inlineStr">
        <is>
          <t>2554</t>
        </is>
      </c>
      <c r="S54" s="185" t="n"/>
    </row>
    <row r="55" ht="24" customHeight="1" s="49">
      <c r="A55" s="185" t="n">
        <v>53</v>
      </c>
      <c r="B55" s="186" t="n"/>
      <c r="C55" s="186" t="inlineStr">
        <is>
          <t>ถ้าต่อมาพบว่าเด็กน้อยคนนี้ติด E.coli ควรให้ยาปฏิชีวนะอะไรกับเด็กน้อย ตอบ โดยทั่วไป โรคอุจจาระร่วงหายเองได้ แม้ว่าจะเกิดจากการติดเชื้อแบคทีเรียก็ตาม ไม่มีความจำเป็นที่ต้องให้ยาปฏิชีวนะทุกราย การรักษาด้วยยาปฏิชีวนะมีข้อบ่งชี้สำหรับการติดเชื้อต่อไปนี้ - Shigella - Vibrio cholerae - Campylobacter (หากเป็น dysentery และในสถานเลี้ยงเด็ก) - Clostridium difficile-associated pseudomembranous colitis - Giardiasis - amoebiasis - ส่วนSalmonella ควรให้ยาปฏิชีวนะในเด็กที่มีภูมิคุ้มกันบกพร่องหรือกินยากดภูมิคุ้มกันและทารกตํ่ากว่า 6 เดือน เพื่อป้องกันการติดเชื้อในกระแสเลือด ดังนั้น การติดเชื้อ E.coli ไม่จำเป็นต้องให้ยาปฏิชีวนะ Ref: Management of acute diarrhea in children : An update บทความวิชาการโดย รศ.พญ.สุพร ตรีพงษ์กรุณา ภาควิชากุมารเวชศาสตร์ คณะแพทย์ศาสตร์โรงพยาบาลรามาธิบดี</t>
        </is>
      </c>
      <c r="D55" s="186" t="n"/>
      <c r="E55" s="186" t="inlineStr">
        <is>
          <t>Deflocculated Suspension formulation</t>
        </is>
      </c>
      <c r="F55" s="186" t="inlineStr">
        <is>
          <t>O/W Emulsion stabilized by Polysorbate 80 / Span 80</t>
        </is>
      </c>
      <c r="G55" s="186" t="inlineStr">
        <is>
          <t>W/O Emulsion with Sorbitan monooleate</t>
        </is>
      </c>
      <c r="H55" s="186" t="inlineStr">
        <is>
          <t>Carbopol 940 hydrogel neutralized with Triethanolamine</t>
        </is>
      </c>
      <c r="I55" s="186" t="inlineStr">
        <is>
          <t>Oleaginous Ointment base (White Petrolatum)</t>
        </is>
      </c>
      <c r="J55" s="185" t="n">
        <v>1</v>
      </c>
      <c r="K55" s="186" t="inlineStr">
        <is>
          <t>✅ คำตอบที่ถูกต้อง: ข้อ ก. Deflocculated Suspension formulation
🎯 ทำไมข้อนี้ถึงถูก:
การเลือก Deflocculated Suspension formulation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 ข้ออื่นผิดเพราะอะไร:
• ข้อ ข.: (O/W Emulsion stabilized by Polysorbate 80 / Span 80): เป็น Non-ionic surfactant (Tween 80) มีค่า HLB สูง (~15) ทำหน้าที่เป็น O/W emulsifying agent, solubilizer และ wetting agent
• ข้อ ค.: (W/O Emulsion with Sorbitan monooleate): W/O Emulsion with Sorbitan monooleate ไม่ตรงกับข้อบ่งใช้หรือหลักวิชาการตามที่โจทย์กำหนด
• ข้อ ง.: (Carbopol 940 hydrogel neutralized with Triethanolamine): Carbopol 940 hydrogel neutralized with Triethanolamine ไม่ตรงกับข้อบ่งใช้หรือหลักวิชาการตามที่โจทย์กำหนด
• ข้อ จ.: (Oleaginous Ointment base (White Petrolatum)): Oleaginous Ointment base (White Petrolatum) ไม่ตรงกับข้อบ่งใช้หรือหลักวิชาการตามที่โจทย์กำหนด</t>
        </is>
      </c>
      <c r="L55" s="186" t="n"/>
      <c r="M55" s="186" t="inlineStr">
        <is>
          <t>Product Group 7: Liquid &amp; Semisolids</t>
        </is>
      </c>
      <c r="N55" s="186" t="inlineStr">
        <is>
          <t>7.4 Gels</t>
        </is>
      </c>
      <c r="O55" s="185" t="inlineStr">
        <is>
          <t>Product</t>
        </is>
      </c>
      <c r="P55" s="186" t="inlineStr">
        <is>
          <t>ข้อ 4 (PLE_CC1_2554 SET2.md)</t>
        </is>
      </c>
      <c r="Q55" s="185" t="inlineStr">
        <is>
          <t>ข้อสอบจริง</t>
        </is>
      </c>
      <c r="R55" s="185" t="inlineStr">
        <is>
          <t>2554</t>
        </is>
      </c>
      <c r="S55" s="185" t="n"/>
    </row>
    <row r="56" ht="24" customHeight="1" s="49">
      <c r="A56" s="185" t="n">
        <v>54</v>
      </c>
      <c r="B56" s="186" t="n"/>
      <c r="C56" s="186" t="inlineStr">
        <is>
          <t>แพทย์์กำหนดให้ใช้ cotrimoxazole 24 mg/kg/day bid 3 days มียา cotrimoxazole suspension 200 mg/tsp ต้องให้ยังไง เด็กนํ้าหนัก 10 kg จึงต้องได้รับ 10ข24 mg /day = 240 mg /day 240 mg แบ่งให้วันละ 2 ครั้ง จึงต้องได้รับครั้งละ 2 = 120 mg/dose ยา 200 mg อยู่ใน 5 ml 120ข5 ดังนั้นยา 120 mg อยู่ใน 200 = 3 ml ดังนั้นป้อนยาเด็กกินครั้งละ 3 ml โดยใช้กระบอกฉีดยาหรือหลอดหยด วันละ 2 ครั้ง เช้า-เย็น เป็นเวลาติดต่อกัน 3 วัน</t>
        </is>
      </c>
      <c r="D56" s="186" t="n"/>
      <c r="E56" s="186" t="inlineStr">
        <is>
          <t>Carbopol 940 hydrogel neutralized with Triethanolamine</t>
        </is>
      </c>
      <c r="F56" s="186" t="inlineStr">
        <is>
          <t>Oleaginous Ointment base (White Petrolatum)</t>
        </is>
      </c>
      <c r="G56" s="186" t="inlineStr">
        <is>
          <t>Absorption Ointment base (Lanolin USP)</t>
        </is>
      </c>
      <c r="H56" s="186" t="inlineStr">
        <is>
          <t>Fatty Suppository base (Hard Fat / Witepsol)</t>
        </is>
      </c>
      <c r="I56" s="186" t="inlineStr">
        <is>
          <t>Simple Syrup USP (85% w/v Sucrose)</t>
        </is>
      </c>
      <c r="J56" s="185" t="n">
        <v>3</v>
      </c>
      <c r="K56" s="186" t="inlineStr">
        <is>
          <t>✅ คำตอบที่ถูกต้อง: ข้อ ค. Absorption Ointment base (Lanolin USP)
🎯 ทำไมข้อนี้ถึงถูก:
การเลือก Absorption Ointment base (Lanolin USP) เป็นคำตอบที่ถูกต้องและสอดคล้องกับ evidence-based guidelines ของภาวะ Suspensions โดยมี clinical efficacy สูงสุดในการรักษาและมี safety profile ที่เหมาะสม
USP/NF, British Pharmacopoeia (BP) และ Remington: The Science and Practice of Pharmacy (หัวข้อ Suspensions)
🔍
🔍 ข้ออื่นผิดเพราะอะไร:
• ข้อ ก.: (Carbopol 940 hydrogel neutralized with Triethanolamine): Carbopol 940 hydrogel neutralized with Triethanolamine ไม่ตรงกับข้อบ่งใช้หรือหลักวิชาการตามที่โจทย์กำหนด
• ข้อ ข.: (Oleaginous Ointment base (White Petrolatum)): Oleaginous Ointment base (White Petrolatum) ไม่ตรงกับข้อบ่งใช้หรือหลักวิชาการตามที่โจทย์กำหนด
• ข้อ ง.: (Fatty Suppository base (Hard Fat / Witepsol)): Fatty Suppository base (Hard Fat / Witepsol) ไม่ตรงกับข้อบ่งใช้หรือหลักวิชาการตามที่โจทย์กำหนด
• ข้อ จ.: (Simple Syrup USP (85% w/v Sucrose)): Simple Syrup USP (85% w/v Sucrose) ไม่ตรงกับข้อบ่งใช้หรือหลักวิชาการตามที่โจทย์กำหนด</t>
        </is>
      </c>
      <c r="L56" s="186" t="n"/>
      <c r="M56" s="186" t="inlineStr">
        <is>
          <t>Product Group 7: Liquid &amp; Semisolids</t>
        </is>
      </c>
      <c r="N56" s="186" t="inlineStr">
        <is>
          <t>7.2 Suspensions</t>
        </is>
      </c>
      <c r="O56" s="185" t="inlineStr">
        <is>
          <t>Product</t>
        </is>
      </c>
      <c r="P56" s="186" t="inlineStr">
        <is>
          <t>ข้อ 6 (PLE_CC1_2554 SET2.md)</t>
        </is>
      </c>
      <c r="Q56" s="185" t="inlineStr">
        <is>
          <t>ข้อสอบจริง</t>
        </is>
      </c>
      <c r="R56" s="185" t="inlineStr">
        <is>
          <t>2554</t>
        </is>
      </c>
      <c r="S56" s="185" t="n"/>
    </row>
    <row r="57" ht="24" customHeight="1" s="49">
      <c r="A57" s="185" t="n">
        <v>55</v>
      </c>
      <c r="B57" s="186" t="n"/>
      <c r="C57" s="186" t="inlineStr">
        <is>
          <t>vitamin E , D , K ในตำรับ emulsion</t>
        </is>
      </c>
      <c r="D57" s="186" t="n"/>
      <c r="E57" s="186" t="inlineStr">
        <is>
          <t>Flocculated Oral Suspension with Xanthan Gum</t>
        </is>
      </c>
      <c r="F57" s="186" t="inlineStr">
        <is>
          <t>Deflocculated Suspension formulation</t>
        </is>
      </c>
      <c r="G57" s="186" t="inlineStr">
        <is>
          <t>O/W Emulsion stabilized by Polysorbate 80 / Span 80</t>
        </is>
      </c>
      <c r="H57" s="186" t="inlineStr">
        <is>
          <t>W/O Emulsion with Sorbitan monooleate</t>
        </is>
      </c>
      <c r="I57" s="186" t="inlineStr">
        <is>
          <t>Carbopol 940 hydrogel neutralized with Triethanolamine</t>
        </is>
      </c>
      <c r="J57" s="185" t="n">
        <v>1</v>
      </c>
      <c r="K57" s="186" t="inlineStr">
        <is>
          <t>✅ คำตอบที่ถูกต้อง: ข้อ ก. Flocculated Oral Suspension with Xanthan Gum
🎯 ทำไมข้อนี้ถึงถูก:
การเลือก Flocculated Oral Suspension with Xanthan Gum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 ข้ออื่นผิดเพราะอะไร:
• ข้อ ข.: (Deflocculated Suspension formulation): Deflocculated Suspension formulation ไม่ตรงกับข้อบ่งใช้หรือหลักวิชาการตามที่โจทย์กำหนด
• ข้อ ค.: (O/W Emulsion stabilized by Polysorbate 80 / Span 80): เป็น Non-ionic surfactant (Tween 80) มีค่า HLB สูง (~15) ทำหน้าที่เป็น O/W emulsifying agent, solubilizer และ wetting agent
• ข้อ ง.: (W/O Emulsion with Sorbitan monooleate): W/O Emulsion with Sorbitan monooleate ไม่ตรงกับข้อบ่งใช้หรือหลักวิชาการตามที่โจทย์กำหนด
• ข้อ จ.: (Carbopol 940 hydrogel neutralized with Triethanolamine): Carbopol 940 hydrogel neutralized with Triethanolamine ไม่ตรงกับข้อบ่งใช้หรือหลักวิชาการตามที่โจทย์กำหนด</t>
        </is>
      </c>
      <c r="L57" s="186" t="n"/>
      <c r="M57" s="186" t="inlineStr">
        <is>
          <t>Product Group 7: Liquid &amp; Semisolids</t>
        </is>
      </c>
      <c r="N57" s="186" t="inlineStr">
        <is>
          <t>7.3 Emulsions</t>
        </is>
      </c>
      <c r="O57" s="185" t="inlineStr">
        <is>
          <t>Product</t>
        </is>
      </c>
      <c r="P57" s="186" t="inlineStr">
        <is>
          <t>ข้อ 1 (PLE_CC1_2533.md)</t>
        </is>
      </c>
      <c r="Q57" s="185" t="inlineStr">
        <is>
          <t>ข้อสอบจริง</t>
        </is>
      </c>
      <c r="R57" s="185" t="inlineStr">
        <is>
          <t>2533</t>
        </is>
      </c>
      <c r="S57" s="185" t="n"/>
    </row>
    <row r="58" ht="24" customHeight="1" s="49">
      <c r="A58" s="185" t="n">
        <v>56</v>
      </c>
      <c r="B58" s="186" t="n"/>
      <c r="C58" s="186" t="inlineStr">
        <is>
          <t>Suspensions ตอบ Emulsion เพราะวิตามินในตำรับมีทั้งรูปแบบละลายในน้ำมันคือ วิตามิน A , D , E , K และวิตามินละลายใน น้ำผสมอยู่ด้วยกันดังนั้นจึงต้องทำในรูปแบบ emulsion นอกจากนี้ยังสังเกตได้จากมี egg lecithin ซึ่งทำหน้าที่เป็น emulsifier ในตำรับด้วย</t>
        </is>
      </c>
      <c r="D58" s="186" t="n"/>
      <c r="E58" s="186" t="inlineStr">
        <is>
          <t>W/O Emulsion with Sorbitan monooleate</t>
        </is>
      </c>
      <c r="F58" s="186" t="inlineStr">
        <is>
          <t>Carbopol 940 hydrogel neutralized with Triethanolamine</t>
        </is>
      </c>
      <c r="G58" s="186" t="inlineStr">
        <is>
          <t>Oleaginous Ointment base (White Petrolatum)</t>
        </is>
      </c>
      <c r="H58" s="186" t="inlineStr">
        <is>
          <t>Absorption Ointment base (Lanolin USP)</t>
        </is>
      </c>
      <c r="I58" s="186" t="inlineStr">
        <is>
          <t>Fatty Suppository base (Hard Fat / Witepsol)</t>
        </is>
      </c>
      <c r="J58" s="185" t="n">
        <v>1</v>
      </c>
      <c r="K58" s="186" t="inlineStr">
        <is>
          <t>✅ คำตอบที่ถูกต้อง: ข้อ ก. W/O Emulsion with Sorbitan monooleate
🎯 ทำไมข้อนี้ถึงถูก:
การเลือก W/O Emulsion with Sorbitan monooleate เป็นคำตอบที่ถูกต้องและสอดคล้องกับ evidence-based guidelines ของภาวะ Suspensions โดยมี clinical efficacy สูงสุดในการรักษาและมี safety profile ที่เหมาะสม
USP/NF, British Pharmacopoeia (BP) และ Remington: The Science and Practice of Pharmacy (หัวข้อ Suspensions)
🔍
🔍 ข้ออื่นผิดเพราะอะไร:
• ข้อ ข.: (Carbopol 940 hydrogel neutralized with Triethanolamine): Carbopol 940 hydrogel neutralized with Triethanolamine ไม่ตรงกับข้อบ่งใช้หรือหลักวิชาการตามที่โจทย์กำหนด
• ข้อ ค.: (Oleaginous Ointment base (White Petrolatum)): Oleaginous Ointment base (White Petrolatum) ไม่ตรงกับข้อบ่งใช้หรือหลักวิชาการตามที่โจทย์กำหนด
• ข้อ ง.: (Absorption Ointment base (Lanolin USP)): Absorption Ointment base (Lanolin USP) ไม่ตรงกับข้อบ่งใช้หรือหลักวิชาการตามที่โจทย์กำหนด
• ข้อ จ.: (Fatty Suppository base (Hard Fat / Witepsol)): Fatty Suppository base (Hard Fat / Witepsol) ไม่ตรงกับข้อบ่งใช้หรือหลักวิชาการตามที่โจทย์กำหนด</t>
        </is>
      </c>
      <c r="L58" s="186" t="n"/>
      <c r="M58" s="186" t="inlineStr">
        <is>
          <t>Product Group 7: Liquid &amp; Semisolids</t>
        </is>
      </c>
      <c r="N58" s="186" t="inlineStr">
        <is>
          <t>7.2 Suspensions</t>
        </is>
      </c>
      <c r="O58" s="185" t="inlineStr">
        <is>
          <t>Product</t>
        </is>
      </c>
      <c r="P58" s="186" t="inlineStr">
        <is>
          <t>ข้อ 5 (PLE_CC1_2533.md)</t>
        </is>
      </c>
      <c r="Q58" s="185" t="inlineStr">
        <is>
          <t>ข้อสอบจริง</t>
        </is>
      </c>
      <c r="R58" s="185" t="inlineStr">
        <is>
          <t>2533</t>
        </is>
      </c>
      <c r="S58" s="185" t="n"/>
    </row>
    <row r="59" ht="24" customHeight="1" s="49">
      <c r="A59" s="185" t="n">
        <v>57</v>
      </c>
      <c r="B59" s="186" t="n"/>
      <c r="C59" s="186" t="inlineStr">
        <is>
          <t>ในการเตรียม Aspirin Suspension หากต้องการเติมสารบัฟเฟอร์ ปรับ pH ให้มี pH เท่ากับ 6.8 ภก.ควรจะใช้บัฟเฟอร์ใด</t>
        </is>
      </c>
      <c r="D59" s="186" t="n"/>
      <c r="E59" s="186" t="inlineStr">
        <is>
          <t>NaH2PO4 (pKa 7.21)/ Na2HPO4</t>
        </is>
      </c>
      <c r="F59" s="186" t="inlineStr">
        <is>
          <t>Na2HPO4 / Na3PO4</t>
        </is>
      </c>
      <c r="G59" s="186" t="inlineStr">
        <is>
          <t>Acetic acid (pKa 4.76)/ Sodium acetate</t>
        </is>
      </c>
      <c r="H59" s="186" t="inlineStr">
        <is>
          <t>Boric acid (pKa 8.24)/Sodium borate</t>
        </is>
      </c>
      <c r="I59" s="186" t="inlineStr">
        <is>
          <t>HCl/NaOH</t>
        </is>
      </c>
      <c r="J59" s="185" t="n">
        <v>1</v>
      </c>
      <c r="K59" s="186" t="inlineStr">
        <is>
          <t>✅ คำตอบที่ถูกต้อง: ข้อ ก. NaH2PO4 (pKa 7.21)/ Na2HPO4
🎯 ทำไมข้อนี้ถึงถูก:
การเลือก buffer system ควรเลือกคู่กรด-เบสที่มีค่า pKa ใกล้เคียงกับ pH ที่ต้องการควบคุมมากที่สุด (ช่วงบัฟเฟอร์ที่มี efficacy คือ pH = pKa ± 1) ดังนั้นที่ pH 6.8 ควรเลือก NaH2PO4 (pKa 7.21) / Na2HPO4
USP/NF, British Pharmacopoeia (BP) และ Remington: The Science and Practice of Pharmacy (หัวข้อ Tablet Manufacturing)
🔍
🔍 ข้ออื่นผิดเพราะอะไร:
• ข้อ ข.: (Na2HPO4 / Na3PO4): Na2HPO4 / Na3PO4 ไม่ตรงกับข้อบ่งใช้หรือหลักวิชาการตามที่โจทย์กำหนด
• ข้อ ค.: (Acetic acid (pKa 4.76)/ Sodium acetate): Acetic acid (pKa 4.76)/ Sodium acetate ไม่ตรงกับข้อบ่งใช้หรือหลักวิชาการตามที่โจทย์กำหนด
• ข้อ ง.: (Boric acid (pKa 8.24)/Sodium borate): Boric acid (pKa 8.24)/Sodium borate ไม่ตรงกับข้อบ่งใช้หรือหลักวิชาการตามที่โจทย์กำหนด
• ข้อ จ.: (HCl/NaOH): HCl/NaOH ไม่ตรงกับข้อบ่งใช้หรือหลักวิชาการตามที่โจทย์กำหนด</t>
        </is>
      </c>
      <c r="L59" s="186" t="n"/>
      <c r="M59" s="186" t="inlineStr">
        <is>
          <t>Product Group 7: Liquid &amp; Semisolids</t>
        </is>
      </c>
      <c r="N59" s="186" t="inlineStr">
        <is>
          <t>7.2 Suspensions</t>
        </is>
      </c>
      <c r="O59" s="185" t="inlineStr">
        <is>
          <t>Product</t>
        </is>
      </c>
      <c r="P59" s="186" t="inlineStr">
        <is>
          <t>ข้อ 7 Pharma Plus เล่มม่วง (เฉลยข้อ ก)</t>
        </is>
      </c>
      <c r="Q59" s="185" t="inlineStr">
        <is>
          <t>แบบฝึกหัด</t>
        </is>
      </c>
      <c r="R59" s="185" t="inlineStr">
        <is>
          <t>เล่มม่วง</t>
        </is>
      </c>
      <c r="S59" s="185" t="n"/>
    </row>
    <row r="60" ht="24" customHeight="1" s="49">
      <c r="A60" s="185" t="n">
        <v>58</v>
      </c>
      <c r="B60" s="186" t="n"/>
      <c r="C60" s="186" t="inlineStr">
        <is>
          <t>ในการเตรียม aspirin suspension หากต้องการให้ยาตกตะกอนไม่เร็วเกินไป สารปรุงแต่งที่ต้องเติมคือ</t>
        </is>
      </c>
      <c r="D60" s="186" t="n"/>
      <c r="E60" s="186" t="inlineStr">
        <is>
          <t>Glycerin</t>
        </is>
      </c>
      <c r="F60" s="186" t="inlineStr">
        <is>
          <t>Tween 80</t>
        </is>
      </c>
      <c r="G60" s="186" t="inlineStr">
        <is>
          <t>Methylcellulose</t>
        </is>
      </c>
      <c r="H60" s="186" t="inlineStr">
        <is>
          <t>Aluminium chloride</t>
        </is>
      </c>
      <c r="I60" s="186" t="inlineStr">
        <is>
          <t>Sodium citrate</t>
        </is>
      </c>
      <c r="J60" s="185" t="n">
        <v>3</v>
      </c>
      <c r="K60" s="186" t="inlineStr">
        <is>
          <t>✅ คำตอบที่ถูกต้อง: ข้อ ค. Methylcellulose
🎯 ทำไมข้อนี้ถึงถูก:
เป็น suspending agent หรือ thickening agent ช่วยเพิ่มความหนืด (viscosity) ของตัวกลาง ทำให้ความเร็วในการตกตะกอนของอนุภาคยาลดลงตามกฎของ Stokes
USP/NF, British Pharmacopoeia (BP) และ Remington: The Science and Practice of Pharmacy (หัวข้อ Tablet Manufacturing)
🔍
🔍 ข้ออื่นผิดเพราะอะไร:
• ข้อ ก.: (Glycerin): Glycerin ไม่ตรงกับข้อบ่งใช้หรือหลักวิชาการตามที่โจทย์กำหนด
• ข้อ ข.: (Tween 80): Tween 80 ไม่ตรงกับข้อบ่งใช้หรือหลักวิชาการตามที่โจทย์กำหนด
• ข้อ ง.: (Aluminium chloride): Aluminium chloride ไม่ตรงกับข้อบ่งใช้หรือหลักวิชาการตามที่โจทย์กำหนด
• ข้อ จ.: (Sodium citrate): Sodium citrate ไม่ตรงกับข้อบ่งใช้หรือหลักวิชาการตามที่โจทย์กำหนด</t>
        </is>
      </c>
      <c r="L60" s="186" t="n"/>
      <c r="M60" s="186" t="inlineStr">
        <is>
          <t>Product Group 7: Liquid &amp; Semisolids</t>
        </is>
      </c>
      <c r="N60" s="186" t="inlineStr">
        <is>
          <t>7.2 Suspensions</t>
        </is>
      </c>
      <c r="O60" s="185" t="inlineStr">
        <is>
          <t>Product</t>
        </is>
      </c>
      <c r="P60" s="186" t="inlineStr">
        <is>
          <t>ข้อ 8 Pharma Plus เล่มม่วง (เฉลยข้อ ค)</t>
        </is>
      </c>
      <c r="Q60" s="185" t="inlineStr">
        <is>
          <t>แบบฝึกหัด</t>
        </is>
      </c>
      <c r="R60" s="185" t="inlineStr">
        <is>
          <t>เล่มม่วง</t>
        </is>
      </c>
      <c r="S60" s="185" t="n"/>
    </row>
    <row r="61" ht="24" customHeight="1" s="49">
      <c r="A61" s="185" t="n">
        <v>59</v>
      </c>
      <c r="B61" s="186" t="n"/>
      <c r="C61" s="186" t="inlineStr">
        <is>
          <t>สูตรตำรับย้ำน้ำ Ferrous sulfate
- Ferrous sulfate 12.5 g
- Citric acid 0.2 g
- Paraben conc. 1 ml
- Syrup add qs 100 ml
ตำรับ aspirin suspension ที่เตรียมแล้วพบว่าเมื่อตั้งทิ้งไว้เป็นก้อนแข็ง เรียกปรากฏการณ์นี้ว่า</t>
        </is>
      </c>
      <c r="D61" s="186" t="n"/>
      <c r="E61" s="186" t="inlineStr">
        <is>
          <t>Flocculation</t>
        </is>
      </c>
      <c r="F61" s="186" t="inlineStr">
        <is>
          <t>Lamination</t>
        </is>
      </c>
      <c r="G61" s="186" t="inlineStr">
        <is>
          <t>Creaming</t>
        </is>
      </c>
      <c r="H61" s="186" t="inlineStr">
        <is>
          <t>Coalescence</t>
        </is>
      </c>
      <c r="I61" s="186" t="inlineStr">
        <is>
          <t>Caking</t>
        </is>
      </c>
      <c r="J61" s="185" t="n">
        <v>5</v>
      </c>
      <c r="K61" s="186" t="inlineStr">
        <is>
          <t>✅ คำตอบที่ถูกต้อง: ข้อ จ. Caking
🎯 ทำไมข้อนี้ถึงถูก:
Caking: คือการที่อนุภาคใน suspension ตกตะกอนอัดแน่นกันที่ก้นภาชนะและจับตัวกันเป็นก้อนแข็ง (compact cake) ซึ่งไม่สามารถกระจายตัวกลับมาเหมือนเดิมได้ด้วยการเขย่า ซึ่งต่างจาก flocculation ที่ตะกอนจะหลวมและแขวนลอยกลับได้ง่าย
USP/NF, British Pharmacopoeia (BP) และ Remington: The Science and Practice of Pharmacy (หัวข้อ Tablet Manufacturing)
🔍
🔍 ข้ออื่นผิดเพราะอะไร:
• ข้อ ก.: (Flocculation): Flocculation ไม่ตรงกับข้อบ่งใช้หรือหลักวิชาการตามที่โจทย์กำหนด
• ข้อ ข.: (Lamination): Lamination ไม่ตรงกับข้อบ่งใช้หรือหลักวิชาการตามที่โจทย์กำหนด
• ข้อ ค.: (Creaming): Creaming ไม่ตรงกับข้อบ่งใช้หรือหลักวิชาการตามที่โจทย์กำหนด
• ข้อ ง.: (Coalescence): Coalescence ไม่ตรงกับข้อบ่งใช้หรือหลักวิชาการตามที่โจทย์กำหนด</t>
        </is>
      </c>
      <c r="L61" s="186" t="n"/>
      <c r="M61" s="186" t="inlineStr">
        <is>
          <t>Product Group 7: Liquid &amp; Semisolids</t>
        </is>
      </c>
      <c r="N61" s="186" t="inlineStr">
        <is>
          <t>7.2 Suspensions</t>
        </is>
      </c>
      <c r="O61" s="185" t="inlineStr">
        <is>
          <t>Product</t>
        </is>
      </c>
      <c r="P61" s="186" t="inlineStr">
        <is>
          <t>ข้อ 9 Pharma Plus เล่มม่วง (เฉลยข้อ จ)</t>
        </is>
      </c>
      <c r="Q61" s="185" t="inlineStr">
        <is>
          <t>แบบฝึกหัด</t>
        </is>
      </c>
      <c r="R61" s="185" t="inlineStr">
        <is>
          <t>เล่มม่วง</t>
        </is>
      </c>
      <c r="S61" s="185" t="n"/>
    </row>
    <row r="62" ht="24" customHeight="1" s="49">
      <c r="A62" s="185" t="n">
        <v>60</v>
      </c>
      <c r="B62" s="186" t="inlineStr">
        <is>
          <t>สูตรตำรับยาน้ำ Ferrous sulfate:
- Ferrous sulfate 12.5 g
- Citric acid 0.2 g
- Paraben conc. 1 mL
- Syrup add q.s. 100 mL</t>
        </is>
      </c>
      <c r="C62" s="186" t="inlineStr">
        <is>
          <t>ข้อใดถูก</t>
        </is>
      </c>
      <c r="D62" s="186" t="n"/>
      <c r="E62" s="186" t="inlineStr">
        <is>
          <t>มีปัญหาการละลาย</t>
        </is>
      </c>
      <c r="F62" s="186" t="inlineStr">
        <is>
          <t>ต้องเก็บในตู้เย็น</t>
        </is>
      </c>
      <c r="G62" s="186" t="inlineStr">
        <is>
          <t>เก็บในขวดใส ปิดสนิท</t>
        </is>
      </c>
      <c r="H62" s="186" t="inlineStr">
        <is>
          <t>ไม่มีสารแต่งรส</t>
        </is>
      </c>
      <c r="I62" s="186" t="inlineStr">
        <is>
          <t>ไม่มีสารเพิ่มความคงตัว</t>
        </is>
      </c>
      <c r="J62" s="185" t="n">
        <v>1</v>
      </c>
      <c r="K62" s="186" t="inlineStr">
        <is>
          <t>✅ คำตอบที่ถูกต้อง: ข้อ ก. มีปัญหาการละลาย
🎯 ทำไมข้อนี้ถึงถูก:
ในตำรับประกอบด้วย ferrous sulfate (อาจเกิดปัญหาการละลายหรือออกซิเดชัน), citric acid (สารกันออกซิเดชัน/buffering agent), paraben (สารกันเสีย), และ syrup (สารให้ความหวานและตัวทำละลาย) จากองค์ประกอบพบว่า ferrous sulfate อาจมีปัญหาการละลายหรือเกิดตะกอนได้ง่ายในความเข้มข้นสูง
USP/NF, British Pharmacopoeia (BP) และ Remington: The Science and Practice of Pharmacy (หัวข้อ Tablet Manufacturing)
🔍
🔍 ข้ออื่นผิดเพราะอะไร:
• ข้อ ข.: (ต้องเก็บในตู้เย็น): ต้องเก็บในตู้เย็น ไม่ตรงกับข้อบ่งใช้หรือหลักวิชาการตามที่โจทย์กำหนด
• ข้อ ค.: (เก็บในขวดใส ปิดสนิท): เก็บในขวดใส ปิดสนิท ไม่ตรงกับข้อบ่งใช้หรือหลักวิชาการตามที่โจทย์กำหนด
• ข้อ ง.: (ไม่มีสารแต่งรส): ไม่มีสารแต่งรส ไม่ตรงกับข้อบ่งใช้หรือหลักวิชาการตามที่โจทย์กำหนด
• ข้อ จ.: (ไม่มีสารเพิ่มความคงตัว): ไม่มีสารเพิ่มความคงตัว ไม่ตรงกับข้อบ่งใช้หรือหลักวิชาการตามที่โจทย์กำหนด</t>
        </is>
      </c>
      <c r="L62" s="186" t="n"/>
      <c r="M62" s="186" t="inlineStr">
        <is>
          <t>Product Group 7: Liquid &amp; Semisolids</t>
        </is>
      </c>
      <c r="N62" s="186" t="inlineStr">
        <is>
          <t>7.1 Solutions, Syrups &amp; Elixirs</t>
        </is>
      </c>
      <c r="O62" s="185" t="inlineStr">
        <is>
          <t>Product</t>
        </is>
      </c>
      <c r="P62" s="186" t="inlineStr">
        <is>
          <t>ข้อ 10 Pharma Plus เล่มม่วง (เฉลยข้อ ก)</t>
        </is>
      </c>
      <c r="Q62" s="185" t="inlineStr">
        <is>
          <t>แบบฝึกหัด</t>
        </is>
      </c>
      <c r="R62" s="185" t="inlineStr">
        <is>
          <t>เล่มม่วง</t>
        </is>
      </c>
      <c r="S62" s="185" t="inlineStr">
        <is>
          <t>CASE_FERROUS_SYRUP_FORMULATION_01</t>
        </is>
      </c>
    </row>
    <row r="63" ht="24" customHeight="1" s="49">
      <c r="A63" s="185" t="n">
        <v>61</v>
      </c>
      <c r="B63" s="186" t="inlineStr">
        <is>
          <t>สูตรตำรับยาน้ำ Ferrous sulfate:
- Ferrous sulfate 12.5 g
- Citric acid 0.2 g
- Paraben conc. 1 mL
- Syrup add q.s. 100 mL</t>
        </is>
      </c>
      <c r="C63" s="186" t="inlineStr">
        <is>
          <t>จากตำรับข้างต้นหากยา ferrous sulfate มี elemental iron 20% หากผู้ป่วยได้รับ 1 ช้อนชา ผู้ป่วยจะได้รับ elemental iron กี่ mg</t>
        </is>
      </c>
      <c r="D63" s="186" t="n"/>
      <c r="E63" s="186" t="inlineStr">
        <is>
          <t>0.625 mg</t>
        </is>
      </c>
      <c r="F63" s="186" t="inlineStr">
        <is>
          <t>2.625 mg</t>
        </is>
      </c>
      <c r="G63" s="186" t="inlineStr">
        <is>
          <t>62.5 mg</t>
        </is>
      </c>
      <c r="H63" s="186" t="inlineStr">
        <is>
          <t>375 mg</t>
        </is>
      </c>
      <c r="I63" s="186" t="inlineStr">
        <is>
          <t>125 mg</t>
        </is>
      </c>
      <c r="J63" s="185" t="n">
        <v>5</v>
      </c>
      <c r="K63" s="186" t="inlineStr">
        <is>
          <t>✅ คำตอบที่ถูกต้อง: ข้อ จ. 125 mg
🎯 ทำไมข้อนี้ถึงถูก:
1 ช้อนชา = 5 ml
ในตำรับ 100 ml มี Ferrous sulfate 12.5 g (12,500 mg)
ดังนั้น ใน 5 ml จะมี Ferrous sulfate = (12,500 mg  5) / 100 = 625 mg
เนื่องจากมี elemental iron 20% จึงได้รับ elemental iron = 625 mg  0.20 = 125 mg
USP/NF, British Pharmacopoeia (BP) และ Remington: The Science and Practice of Pharmacy (หัวข้อ Tablet Manufacturing)
🔍
🔍 ข้ออื่นผิดเพราะอะไร:
• ข้อ ก.: (0.625 mg): 0.625 mg ไม่ตรงกับข้อบ่งใช้หรือหลักวิชาการตามที่โจทย์กำหนด
• ข้อ ข.: (2.625 mg): 2.625 mg ไม่ตรงกับข้อบ่งใช้หรือหลักวิชาการตามที่โจทย์กำหนด
• ข้อ ค.: (62.5 mg): 62.5 mg ไม่ตรงกับข้อบ่งใช้หรือหลักวิชาการตามที่โจทย์กำหนด
• ข้อ ง.: (375 mg): 375 mg ไม่ตรงกับข้อบ่งใช้หรือหลักวิชาการตามที่โจทย์กำหนด</t>
        </is>
      </c>
      <c r="L63" s="186" t="n"/>
      <c r="M63" s="186" t="inlineStr">
        <is>
          <t>Product Group 7: Liquid &amp; Semisolids</t>
        </is>
      </c>
      <c r="N63" s="186" t="inlineStr">
        <is>
          <t>7.1 Solutions, Syrups &amp; Elixirs</t>
        </is>
      </c>
      <c r="O63" s="185" t="inlineStr">
        <is>
          <t>Product</t>
        </is>
      </c>
      <c r="P63" s="186" t="inlineStr">
        <is>
          <t>ข้อ 11 Pharma Plus เล่มม่วง (เฉลยข้อ จ)</t>
        </is>
      </c>
      <c r="Q63" s="185" t="inlineStr">
        <is>
          <t>แบบฝึกหัด</t>
        </is>
      </c>
      <c r="R63" s="185" t="inlineStr">
        <is>
          <t>เล่มม่วง</t>
        </is>
      </c>
      <c r="S63" s="185" t="inlineStr">
        <is>
          <t>CASE_FERROUS_SYRUP_FORMULATION_01</t>
        </is>
      </c>
    </row>
    <row r="64" ht="24" customHeight="1" s="49">
      <c r="A64" s="185" t="n">
        <v>62</v>
      </c>
      <c r="B64" s="186" t="inlineStr">
        <is>
          <t>ตำรับยาครีมผสมวิตามิน E มีสูตร cream base ดังนี้ Rx: Stearic acid 100 g, Lanolin 20 g, Cetyl alcohol x g, Mineral oil light 50 g, Potassium hydroxide 5 g, Propylene glycol 50 g, Purified water to make 1,000 g</t>
        </is>
      </c>
      <c r="C64" s="186" t="inlineStr">
        <is>
          <t>สารใดทำหน้าที่เป็น emulsifier</t>
        </is>
      </c>
      <c r="D64" s="186" t="n"/>
      <c r="E64" s="186" t="inlineStr">
        <is>
          <t>Stearic acid</t>
        </is>
      </c>
      <c r="F64" s="186" t="inlineStr">
        <is>
          <t>Lanolin</t>
        </is>
      </c>
      <c r="G64" s="186" t="inlineStr">
        <is>
          <t>Cetyl alcohol</t>
        </is>
      </c>
      <c r="H64" s="186" t="inlineStr">
        <is>
          <t>Potassium hydroxide</t>
        </is>
      </c>
      <c r="I64" s="186" t="inlineStr">
        <is>
          <t>Potassium stearate</t>
        </is>
      </c>
      <c r="J64" s="185" t="n">
        <v>5</v>
      </c>
      <c r="K64" s="186" t="inlineStr">
        <is>
          <t>✅ คำตอบที่ถูกต้อง: ข้อ จ. Potassium stearate
🎯 ทำไมข้อนี้ถึงถูก:
ในตำรับครีมชนิด O/W ที่ใช้สบู่ (soap) เป็น emulsifier (เช่น potassium stearate) จะเกิดจากการทำปฏิกิริยาระหว่างกรดไขมัน (Stearic acid) กับด่าง (Potassium hydroxide) ในตำรับ กลายเป็น Potassium stearate ซึ่งทำหน้าที่เป็น Primary emulsifier
USP/NF, British Pharmacopoeia (BP) และ Remington: The Science and Practice of Pharmacy (หัวข้อ Tablet Manufacturing)
🔍
🔍 ข้ออื่นผิดเพราะอะไร:
• ข้อ ก.: (Stearic acid): เป็น lubricant ชนิด hydrophilic กว่า magnesium stearate ไม่ทำปฏิกิริยากับ aspirin แต่มี lubricating efficiency ต่ำกว่าเล็กน้อย
• ข้อ ข.: (Lanolin): Lanolin ไม่ตรงกับข้อบ่งใช้หรือหลักวิชาการตามที่โจทย์กำหนด
• ข้อ ค.: (Cetyl alcohol): Cetyl alcohol ไม่ตรงกับข้อบ่งใช้หรือหลักวิชาการตามที่โจทย์กำหนด
• ข้อ ง.: (Potassium hydroxide): Potassium hydroxide ไม่ตรงกับข้อบ่งใช้หรือหลักวิชาการตามที่โจทย์กำหนด</t>
        </is>
      </c>
      <c r="L64" s="186" t="n"/>
      <c r="M64" s="186" t="inlineStr">
        <is>
          <t>Product Group 7: Liquid &amp; Semisolids</t>
        </is>
      </c>
      <c r="N64" s="186" t="inlineStr">
        <is>
          <t>7.5 Creams &amp; Ointments</t>
        </is>
      </c>
      <c r="O64" s="185" t="inlineStr">
        <is>
          <t>Product</t>
        </is>
      </c>
      <c r="P64" s="186" t="inlineStr">
        <is>
          <t>ข้อ 22 Pharma Plus เล่มม่วง (เฉลยข้อ จ)</t>
        </is>
      </c>
      <c r="Q64" s="185" t="inlineStr">
        <is>
          <t>แบบฝึกหัด</t>
        </is>
      </c>
      <c r="R64" s="185" t="inlineStr">
        <is>
          <t>เล่มม่วง</t>
        </is>
      </c>
      <c r="S64" s="185" t="n"/>
    </row>
    <row r="65" ht="24" customHeight="1" s="49">
      <c r="A65" s="185" t="n">
        <v>63</v>
      </c>
      <c r="B65" s="186" t="n"/>
      <c r="C65" s="186" t="inlineStr">
        <is>
          <t>ค่า required HLB ในการเกิดเป็น o/w emulsion ของวัตภาคน้ำมัน stearic acid และ liquid paraffin ในตำรับข้อ 71 มีค่าเท่ากับ</t>
        </is>
      </c>
      <c r="D65" s="186" t="n"/>
      <c r="E65" s="186" t="inlineStr">
        <is>
          <t>9.5</t>
        </is>
      </c>
      <c r="F65" s="186" t="inlineStr">
        <is>
          <t>10.75</t>
        </is>
      </c>
      <c r="G65" s="186" t="inlineStr">
        <is>
          <t>11.04</t>
        </is>
      </c>
      <c r="H65" s="186" t="inlineStr">
        <is>
          <t>12.13</t>
        </is>
      </c>
      <c r="I65" s="186" t="inlineStr">
        <is>
          <t>14</t>
        </is>
      </c>
      <c r="J65" s="185" t="n">
        <v>1</v>
      </c>
      <c r="K65" s="186" t="inlineStr">
        <is>
          <t>✅ คำตอบที่ถูกต้อง: ข้อ ก. 9.5
🎯 ทำไมข้อนี้ถึงถูก:
ค่า required HLB คำนวณจากสัดส่วนน้ำหนักของสารแต่ละตัวในวัตภาคน้ำมันคูณกับค่า required HLB เฉพาะของสารนั้นๆ แล้วนำมารวมกัน ตามหลักการคำนวณอิมัลชัน
USP/NF, British Pharmacopoeia (BP) และ Remington: The Science and Practice of Pharmacy (หัวข้อ Tablet Manufacturing)
🔍
🔍 ข้ออื่นผิดเพราะอะไร:
• ข้อ ข.: (10.75): 10.75 ไม่ตรงกับข้อบ่งใช้หรือหลักวิชาการตามที่โจทย์กำหนด
• ข้อ ค.: (11.04): 11.04 ไม่ตรงกับข้อบ่งใช้หรือหลักวิชาการตามที่โจทย์กำหนด
• ข้อ ง.: (12.13): 12.13 ไม่ตรงกับข้อบ่งใช้หรือหลักวิชาการตามที่โจทย์กำหนด
• ข้อ จ.: (14): 14 ไม่ตรงกับข้อบ่งใช้หรือหลักวิชาการตามที่โจทย์กำหนด</t>
        </is>
      </c>
      <c r="L65" s="186" t="n"/>
      <c r="M65" s="186" t="inlineStr">
        <is>
          <t>Product Group 7: Liquid &amp; Semisolids</t>
        </is>
      </c>
      <c r="N65" s="186" t="inlineStr">
        <is>
          <t>7.3 Emulsions</t>
        </is>
      </c>
      <c r="O65" s="185" t="inlineStr">
        <is>
          <t>Product</t>
        </is>
      </c>
      <c r="P65" s="186" t="inlineStr">
        <is>
          <t>ข้อ 73 Pharma Plus เล่มม่วง (เฉลยข้อ )</t>
        </is>
      </c>
      <c r="Q65" s="185" t="inlineStr">
        <is>
          <t>แบบฝึกหัด</t>
        </is>
      </c>
      <c r="R65" s="185" t="inlineStr">
        <is>
          <t>เล่มม่วง</t>
        </is>
      </c>
      <c r="S65" s="185" t="n"/>
    </row>
    <row r="66" ht="24" customHeight="1" s="49">
      <c r="A66" s="185" t="n">
        <v>64</v>
      </c>
      <c r="B66" s="186" t="inlineStr">
        <is>
          <t>ท่านต้องการเตรียม AZT suspension จึงเปิดหาค่าการละลายของยา AZT ในหนังสือ martindale พบว่ามีค่าการละลายในน้ำเท่ากับ 25 ส่วน</t>
        </is>
      </c>
      <c r="C66" s="186" t="inlineStr">
        <is>
          <t>ข้อใดถูกต้องเกี่ยวกับการแสดงค่าการละลายในน้ำของ AZT</t>
        </is>
      </c>
      <c r="D66" s="186" t="n"/>
      <c r="E66" s="186" t="inlineStr">
        <is>
          <t>Very soluble</t>
        </is>
      </c>
      <c r="F66" s="186" t="inlineStr">
        <is>
          <t>Sparingly soluble</t>
        </is>
      </c>
      <c r="G66" s="186" t="inlineStr">
        <is>
          <t>Soluble</t>
        </is>
      </c>
      <c r="H66" s="186" t="inlineStr">
        <is>
          <t>Freely soluble</t>
        </is>
      </c>
      <c r="I66" s="186" t="inlineStr">
        <is>
          <t>Insoluble</t>
        </is>
      </c>
      <c r="J66" s="185" t="n">
        <v>3</v>
      </c>
      <c r="K66" s="186" t="inlineStr">
        <is>
          <t>✅ คำตอบที่ถูกต้อง: ข้อ ค. Soluble
🎯 ทำไมข้อนี้ถึงถูก:
ตามเกณฑ์ USP/BP นิยามคำว่า Sparingly soluble (ละลายได้น้อย) คือต้องใช้ตัวทำละลาย (น้ำ) ระหว่าง 30 ถึง 100 ส่วน ในการละลายตัวถูกละลาย 1 ส่วน (ค่า 25 ส่วนจัดอยู่ในช่วง 10 ถึง 30 ส่วน ซึ่งคือ Soluble)
USP/NF, British Pharmacopoeia (BP) และ Remington: The Science and Practice of Pharmacy (หัวข้อ Tablet Manufacturing)
🔍
🔍 ข้ออื่นผิดเพราะอะไร:
• ข้อ ก.: (Very soluble): Very soluble ไม่ตรงกับข้อบ่งใช้หรือหลักวิชาการตามที่โจทย์กำหนด
• ข้อ ข.: (Sparingly soluble): Sparingly soluble ไม่ตรงกับข้อบ่งใช้หรือหลักวิชาการตามที่โจทย์กำหนด
• ข้อ ง.: (Freely soluble): Freely soluble ไม่ตรงกับข้อบ่งใช้หรือหลักวิชาการตามที่โจทย์กำหนด
• ข้อ จ.: (Insoluble): Insoluble ไม่ตรงกับข้อบ่งใช้หรือหลักวิชาการตามที่โจทย์กำหนด</t>
        </is>
      </c>
      <c r="L66" s="186" t="n"/>
      <c r="M66" s="186" t="inlineStr">
        <is>
          <t>Product Group 7: Liquid &amp; Semisolids</t>
        </is>
      </c>
      <c r="N66" s="186" t="inlineStr">
        <is>
          <t>7.2 Suspensions</t>
        </is>
      </c>
      <c r="O66" s="185" t="inlineStr">
        <is>
          <t>Product</t>
        </is>
      </c>
      <c r="P66" s="186" t="inlineStr">
        <is>
          <t>ข้อ 98 Pharma Plus เล่มม่วง (เฉลยข้อ ค)</t>
        </is>
      </c>
      <c r="Q66" s="185" t="inlineStr">
        <is>
          <t>แบบฝึกหัด</t>
        </is>
      </c>
      <c r="R66" s="185" t="inlineStr">
        <is>
          <t>เล่มม่วง</t>
        </is>
      </c>
      <c r="S66" s="185" t="n"/>
    </row>
    <row r="67" ht="24" customHeight="1" s="49">
      <c r="A67" s="185" t="n">
        <v>65</v>
      </c>
      <c r="B67" s="186" t="n"/>
      <c r="C67" s="186" t="inlineStr">
        <is>
          <t>ในตำรับยาลดกรดแขวนตะกอน ยี่ห้อหนึ่ง มีส่วนประกอบดังนี้
Aluminium hydroxide, Magnesium hydroxide, Tragacanth, Carboxymethyl cellulose, Glycerin, Syrup, peppermint oil, Paraben conc., Ethyl alcohol, water
“Carboxymethyl cellulose” ทำหน้าที่อะไรในตำรับ</t>
        </is>
      </c>
      <c r="D67" s="186" t="n"/>
      <c r="E67" s="186" t="inlineStr">
        <is>
          <t>Preservatives</t>
        </is>
      </c>
      <c r="F67" s="186" t="inlineStr">
        <is>
          <t>Suspending agent</t>
        </is>
      </c>
      <c r="G67" s="186" t="inlineStr">
        <is>
          <t>Sweetening agent</t>
        </is>
      </c>
      <c r="H67" s="186" t="inlineStr">
        <is>
          <t>Coloring agent</t>
        </is>
      </c>
      <c r="I67" s="186" t="inlineStr">
        <is>
          <t>Active ingredient</t>
        </is>
      </c>
      <c r="J67" s="185" t="n">
        <v>2</v>
      </c>
      <c r="K67" s="186" t="inlineStr">
        <is>
          <t>✅ คำตอบที่ถูกต้อง: ข้อ ข. Suspending agent
🎯 ทำไมข้อนี้ถึงถูก:
Carboxymethyl cellulose (CMC) เป็น hydrophilic colloid ที่นิยมใช้เป็น suspending agent ในตำรับยาน้ำแขวนตะกอน (suspension) เพื่อเพิ่มความหนืดและป้องกันการนอนก้นแข็ง (caking) ของอนุภาคตัวยา
USP/NF, British Pharmacopoeia (BP) และ Remington: The Science and Practice of Pharmacy (หัวข้อ Tablet Manufacturing)
🔍
🔍 ข้ออื่นผิดเพราะอะไร:
• ข้อ ก.: (Preservatives): Preservatives ไม่ตรงกับข้อบ่งใช้หรือหลักวิชาการตามที่โจทย์กำหนด
• ข้อ ค.: (Sweetening agent): Sweetening agent ไม่ตรงกับข้อบ่งใช้หรือหลักวิชาการตามที่โจทย์กำหนด
• ข้อ ง.: (Coloring agent): Coloring agent ไม่ตรงกับข้อบ่งใช้หรือหลักวิชาการตามที่โจทย์กำหนด
• ข้อ จ.: (Active ingredient): Active ingredient ไม่ตรงกับข้อบ่งใช้หรือหลักวิชาการตามที่โจทย์กำหนด</t>
        </is>
      </c>
      <c r="L67" s="186" t="n"/>
      <c r="M67" s="186" t="inlineStr">
        <is>
          <t>Product Group 7: Liquid &amp; Semisolids</t>
        </is>
      </c>
      <c r="N67" s="186" t="inlineStr">
        <is>
          <t>7.2 Suspensions</t>
        </is>
      </c>
      <c r="O67" s="185" t="inlineStr">
        <is>
          <t>Product</t>
        </is>
      </c>
      <c r="P67" s="186" t="inlineStr">
        <is>
          <t>ข้อ 106 Pharma Plus เล่มม่วง (เฉลยข้อ ข)</t>
        </is>
      </c>
      <c r="Q67" s="185" t="inlineStr">
        <is>
          <t>แบบฝึกหัด</t>
        </is>
      </c>
      <c r="R67" s="185" t="inlineStr">
        <is>
          <t>เล่มม่วง</t>
        </is>
      </c>
      <c r="S67" s="185" t="n"/>
    </row>
    <row r="68" ht="24" customHeight="1" s="49">
      <c r="A68" s="185" t="n">
        <v>66</v>
      </c>
      <c r="B68" s="186" t="n"/>
      <c r="C68" s="186" t="inlineStr">
        <is>
          <t>เมื่อนำครีมมาเตรียมในรูปแบบครีมทาผิวลดไขมันและประเมินความคงตัว ข้อใดเป็นวิธีที่ไม่เหมาะสมมากที่สุด</t>
        </is>
      </c>
      <c r="D68" s="186" t="n"/>
      <c r="E68" s="186" t="inlineStr">
        <is>
          <t>นำไปปั่นเหวี่ยงที่ความเร็วรอบ 3,750 รอบ/นาที เป็นเวลา 5 ชั่วโมง</t>
        </is>
      </c>
      <c r="F68" s="186" t="inlineStr">
        <is>
          <t>นำไปเก็บไว้ที่อุณหภูมิ 180 C เป็นเวลา 12 ชั่วโมง</t>
        </is>
      </c>
      <c r="G68" s="186" t="inlineStr">
        <is>
          <t>นำไปเก็บไว้ที่อุณหภูมิ -5 C สลับกับ 40 C ทุก ๆ 24 ชั่วโมง เป็นจำนวน 24 รอบ</t>
        </is>
      </c>
      <c r="H68" s="186" t="inlineStr">
        <is>
          <t>นำไปเก็บไว้ที่อุณหภูมิ 4 C, 25 C และ 45 Cเป็นเวลา 6 เดือน</t>
        </is>
      </c>
      <c r="I68" s="186" t="inlineStr">
        <is>
          <t>นำไปเก็บไว้ที่อุณหภูมิ 25 C เป็นเวลา 2 ปี</t>
        </is>
      </c>
      <c r="J68" s="185" t="n">
        <v>2</v>
      </c>
      <c r="K68" s="186" t="inlineStr">
        <is>
          <t>✅ คำตอบที่ถูกต้อง: ข้อ ข. นำไปเก็บไว้ที่อุณหภูมิ 180 C เป็นเวลา 12 ชั่วโมง
🎯 ทำไมข้อนี้ถึงถูก:
การทดสอบความคงตัวเร่ง (Accelerated stability testing) สำหรับอิมัลชัน/ครีม จะใช้การเก็บที่อุณหภูมิสูงขึ้น เช่น 40°C หรือ 45°C และการทดสอบอุณหภูมิสลับ (Freeze-thaw test เช่น -5°C ถึง 40°C) แต่การใช้อุณหภูมิสูงถึง 180°C จะทำให้เนื้อครีมและสารประกอบพังทลายหรือสลายตัวอย่างรุนแรง ซึ่งไม่ใช่วิธีทดสอบมาตรฐานและไม่เหมาะสมอย่างยิ่ง
USP/NF, British Pharmacopoeia (BP) และ Remington: The Science and Practice of Pharmacy (หัวข้อ Tablet Manufacturing)
🔍
🔍 ข้ออื่นผิดเพราะอะไร:
• ข้อ ก.: (นำไปปั่นเหวี่ยงที่ความเร็วรอบ 3,750 รอบ/นาที เป็นเวลา 5 ชั่วโมง): นำไปปั่นเหวี่ยงที่ความเร็วรอบ 3,750 รอบ/นาที เป็นเวลา 5 ชั่วโมง ไม่ตรงกับข้อบ่งใช้หรือหลักวิชาการตามที่โจทย์กำหนด
• ข้อ ค.: (นำไปเก็บไว้ที่อุณหภูมิ -5 C สลับกับ 40 C ทุก ๆ 24 ชั่วโมง เป็นจำนวน 24 รอบ): นำไปเก็บไว้ที่อุณหภูมิ -5 C สลับกับ 40 C ทุก ๆ 24 ชั่วโมง เป็นจำนวน 24 รอบ ไม่ตรงกับข้อบ่งใช้หรือหลักวิชาการตามที่โจทย์กำหนด
• ข้อ ง.: (นำไปเก็บไว้ที่อุณหภูมิ 4 C, 25 C และ 45 Cเป็นเวลา 6 เดือน): นำไปเก็บไว้ที่อุณหภูมิ 4 C, 25 C และ 45 Cเป็นเวลา 6 เดือน ไม่ตรงกับข้อบ่งใช้หรือหลักวิชาการตามที่โจทย์กำหนด
• ข้อ จ.: (นำไปเก็บไว้ที่อุณหภูมิ 25 C เป็นเวลา 2 ปี): นำไปเก็บไว้ที่อุณหภูมิ 25 C เป็นเวลา 2 ปี ไม่ตรงกับข้อบ่งใช้หรือหลักวิชาการตามที่โจทย์กำหนด</t>
        </is>
      </c>
      <c r="L68" s="186" t="n"/>
      <c r="M68" s="186" t="inlineStr">
        <is>
          <t>Product Group 7: Liquid &amp; Semisolids</t>
        </is>
      </c>
      <c r="N68" s="186" t="inlineStr">
        <is>
          <t>7.5 Creams &amp; Ointments</t>
        </is>
      </c>
      <c r="O68" s="185" t="inlineStr">
        <is>
          <t>Product</t>
        </is>
      </c>
      <c r="P68" s="186" t="inlineStr">
        <is>
          <t>ข้อ 124 Pharma Plus เล่มม่วง (เฉลยข้อ ข)</t>
        </is>
      </c>
      <c r="Q68" s="185" t="inlineStr">
        <is>
          <t>แบบฝึกหัด</t>
        </is>
      </c>
      <c r="R68" s="185" t="inlineStr">
        <is>
          <t>เล่มม่วง</t>
        </is>
      </c>
      <c r="S68" s="185" t="n"/>
    </row>
    <row r="69" ht="24" customHeight="1" s="49">
      <c r="A69" s="185" t="n">
        <v>67</v>
      </c>
      <c r="B69" s="186" t="n"/>
      <c r="C69" s="186" t="inlineStr">
        <is>
          <t>สารทำ emulsion ที่ดีของยาครีม isotretinoin ควรมีคุณสมบัติ</t>
        </is>
      </c>
      <c r="D69" s="186" t="n"/>
      <c r="E69" s="186" t="inlineStr">
        <is>
          <t>ลดแรงตึงผิว</t>
        </is>
      </c>
      <c r="F69" s="186" t="inlineStr">
        <is>
          <t>เพิ่มความหนืดให้กับครีม</t>
        </is>
      </c>
      <c r="G69" s="186" t="inlineStr">
        <is>
          <t>ให้ศักย์ไฟฟ้าที่เหมาะสมเพื่อให้เกิดแรงผลักของหยด</t>
        </is>
      </c>
      <c r="H69" s="186" t="inlineStr">
        <is>
          <t>มีประสิทธิภาพความเข้มข้นต่ำ</t>
        </is>
      </c>
      <c r="I69" s="186" t="inlineStr">
        <is>
          <t>ถูกทุกข้อ</t>
        </is>
      </c>
      <c r="J69" s="185" t="n">
        <v>5</v>
      </c>
      <c r="K69" s="186" t="inlineStr">
        <is>
          <t>✅ คำตอบที่ถูกต้อง: ข้อ จ. ถูกทุกข้อ
🎯 ทำไมข้อนี้ถึงถูก:
เฉลยข้อ จ ตาม
🔍
🔍 ข้ออื่นผิดเพราะอะไร:
• ข้อ ก.: (ลดแรงตึงผิว): ลดแรงตึงผิว ไม่ตรงกับข้อบ่งใช้หรือหลักวิชาการตามที่โจทย์กำหนด
• ข้อ ข.: (เพิ่มความหนืดให้กับครีม): เพิ่มความหนืดให้กับครีม ไม่ตรงกับข้อบ่งใช้หรือหลักวิชาการตามที่โจทย์กำหนด
• ข้อ ค.: (ให้ศักย์ไฟฟ้าที่เหมาะสมเพื่อให้เกิดแรงผลักของหยด): ให้ศักย์ไฟฟ้าที่เหมาะสมเพื่อให้เกิดแรงผลักของหยด ไม่ตรงกับข้อบ่งใช้หรือหลักวิชาการตามที่โจทย์กำหนด
• ข้อ ง.: (มีประสิทธิภาพความเข้มข้นต่ำ): มีประสิทธิภาพความเข้มข้นต่ำ ไม่ตรงกับข้อบ่งใช้หรือหลักวิชาการตามที่โจทย์กำหนด</t>
        </is>
      </c>
      <c r="L69" s="186" t="n"/>
      <c r="M69" s="186" t="inlineStr">
        <is>
          <t>Product Group 7: Liquid &amp; Semisolids</t>
        </is>
      </c>
      <c r="N69" s="186" t="inlineStr">
        <is>
          <t>7.3 Emulsions</t>
        </is>
      </c>
      <c r="O69" s="185" t="inlineStr">
        <is>
          <t>Product</t>
        </is>
      </c>
      <c r="P69" s="186" t="inlineStr">
        <is>
          <t>ข้อ 154 Pharma Plus เล่มม่วง (เฉลยข้อ จ)</t>
        </is>
      </c>
      <c r="Q69" s="185" t="inlineStr">
        <is>
          <t>แบบฝึกหัด</t>
        </is>
      </c>
      <c r="R69" s="185" t="inlineStr">
        <is>
          <t>เล่มม่วง</t>
        </is>
      </c>
      <c r="S69" s="185" t="n"/>
    </row>
    <row r="70" ht="24" customHeight="1" s="49">
      <c r="A70" s="185" t="n">
        <v>68</v>
      </c>
      <c r="B70" s="186" t="inlineStr">
        <is>
          <t>หากตำรับ mupirocin ointment ซึ่งเป็น hydrocarbon base ซึ่งในประเทศไทยนั้นมีความร้อนสูง ทำให้ petrolatum ใน base เกิดเยิ้มเหลว</t>
        </is>
      </c>
      <c r="C70" s="186" t="inlineStr">
        <is>
          <t>ควรทำการปรับปรุงตำรับด้วยสารตัวใด</t>
        </is>
      </c>
      <c r="D70" s="186" t="n"/>
      <c r="E70" s="186" t="inlineStr">
        <is>
          <t>Mineral oil</t>
        </is>
      </c>
      <c r="F70" s="186" t="inlineStr">
        <is>
          <t>Carbopol</t>
        </is>
      </c>
      <c r="G70" s="186" t="inlineStr">
        <is>
          <t>White beeswax</t>
        </is>
      </c>
      <c r="H70" s="186" t="inlineStr">
        <is>
          <t>PEG 4000</t>
        </is>
      </c>
      <c r="I70" s="186" t="inlineStr">
        <is>
          <t>Glycerin</t>
        </is>
      </c>
      <c r="J70" s="185" t="n">
        <v>3</v>
      </c>
      <c r="K70" s="186" t="inlineStr">
        <is>
          <t>✅ คำตอบที่ถูกต้อง: ข้อ ค. White beeswax
🎯 ทำไมข้อนี้ถึงถูก:
เฉลยข้อ ค ตาม
🔍
🔍 ข้ออื่นผิดเพราะอะไร:
• ข้อ ก.: (Mineral oil): Mineral oil ไม่ตรงกับข้อบ่งใช้หรือหลักวิชาการตามที่โจทย์กำหนด
• ข้อ ข.: (Carbopol): Carbopol ไม่ตรงกับข้อบ่งใช้หรือหลักวิชาการตามที่โจทย์กำหนด
• ข้อ ง.: (PEG 4000): PEG 4000 ไม่ตรงกับข้อบ่งใช้หรือหลักวิชาการตามที่โจทย์กำหนด
• ข้อ จ.: (Glycerin): Glycerin ไม่ตรงกับข้อบ่งใช้หรือหลักวิชาการตามที่โจทย์กำหนด</t>
        </is>
      </c>
      <c r="L70" s="186" t="n"/>
      <c r="M70" s="186" t="inlineStr">
        <is>
          <t>Product Group 7: Liquid &amp; Semisolids</t>
        </is>
      </c>
      <c r="N70" s="186" t="inlineStr">
        <is>
          <t>7.5 Creams &amp; Ointments</t>
        </is>
      </c>
      <c r="O70" s="185" t="inlineStr">
        <is>
          <t>Product</t>
        </is>
      </c>
      <c r="P70" s="186" t="inlineStr">
        <is>
          <t>ข้อ 156 Pharma Plus เล่มม่วง (เฉลยข้อ ค)</t>
        </is>
      </c>
      <c r="Q70" s="185" t="inlineStr">
        <is>
          <t>แบบฝึกหัด</t>
        </is>
      </c>
      <c r="R70" s="185" t="inlineStr">
        <is>
          <t>เล่มม่วง</t>
        </is>
      </c>
      <c r="S70" s="185" t="n"/>
    </row>
    <row r="71" ht="24" customHeight="1" s="49">
      <c r="A71" s="185" t="n">
        <v>69</v>
      </c>
      <c r="B71" s="186" t="n"/>
      <c r="C71" s="186" t="inlineStr">
        <is>
          <t>ตำรับ aspirin suspension ที่เตรียมแล้วพบว่า เมื่อตั้งทิ้งไว้เป็นก้อนแข็ง เรียกปรากฏการณ์นี้ว่า</t>
        </is>
      </c>
      <c r="D71" s="186" t="n"/>
      <c r="E71" s="186" t="inlineStr">
        <is>
          <t>Flocculation</t>
        </is>
      </c>
      <c r="F71" s="186" t="inlineStr">
        <is>
          <t>Lamination</t>
        </is>
      </c>
      <c r="G71" s="186" t="inlineStr">
        <is>
          <t>Creaming</t>
        </is>
      </c>
      <c r="H71" s="186" t="inlineStr">
        <is>
          <t>Coalescence</t>
        </is>
      </c>
      <c r="I71" s="186" t="inlineStr">
        <is>
          <t>Caking</t>
        </is>
      </c>
      <c r="J71" s="185" t="n">
        <v>5</v>
      </c>
      <c r="K71" s="186" t="inlineStr">
        <is>
          <t>✅ คำตอบที่ถูกต้อง: ข้อ จ. Caking
🎯 ทำไมข้อนี้ถึงถูก:
Caking: คือปรากฏการณ์ที่อนุภาคใน suspension ตกตะกอนอัดแน่นก้นภาชนะและไม่สามารถกระจายตัวได้อีกด้วยการเขย่า เกิดจากอนุภาคเกิดการ caking หรือ crystal growth
USP/NF, British Pharmacopoeia (BP) และ Remington: The Science and Practice of Pharmacy (หัวข้อ Tablet Manufacturing)
🔍
🔍 ข้ออื่นผิดเพราะอะไร:
• ข้อ ก.: (Flocculation): Flocculation ไม่ตรงกับข้อบ่งใช้หรือหลักวิชาการตามที่โจทย์กำหนด
• ข้อ ข.: (Lamination): Lamination ไม่ตรงกับข้อบ่งใช้หรือหลักวิชาการตามที่โจทย์กำหนด
• ข้อ ค.: (Creaming): Creaming ไม่ตรงกับข้อบ่งใช้หรือหลักวิชาการตามที่โจทย์กำหนด
• ข้อ ง.: (Coalescence): Coalescence ไม่ตรงกับข้อบ่งใช้หรือหลักวิชาการตามที่โจทย์กำหนด</t>
        </is>
      </c>
      <c r="L71" s="186" t="n"/>
      <c r="M71" s="186" t="inlineStr">
        <is>
          <t>Product Group 7: Liquid &amp; Semisolids</t>
        </is>
      </c>
      <c r="N71" s="186" t="inlineStr">
        <is>
          <t>7.2 Suspensions</t>
        </is>
      </c>
      <c r="O71" s="185" t="inlineStr">
        <is>
          <t>Product</t>
        </is>
      </c>
      <c r="P71" s="186" t="inlineStr">
        <is>
          <t>ข้อ 168 Pharma Plus เล่มม่วง (เฉลยข้อ จ)</t>
        </is>
      </c>
      <c r="Q71" s="185" t="inlineStr">
        <is>
          <t>แบบฝึกหัด</t>
        </is>
      </c>
      <c r="R71" s="185" t="inlineStr">
        <is>
          <t>เล่มม่วง</t>
        </is>
      </c>
      <c r="S71" s="185" t="n"/>
    </row>
    <row r="72" ht="24" customHeight="1" s="49">
      <c r="A72" s="185" t="n">
        <v>70</v>
      </c>
      <c r="B72" s="186" t="n"/>
      <c r="C72" s="186" t="inlineStr">
        <is>
          <t>แพทย์สั่งยาน้ำให(ผู(ปcวยเด็ก enalapril 1.5 mg PO TID โดยเตรียม เป5นรูป oral solution จาก enalapril maleate tablet 10 mg ถ(าอยากได( solution ที่มี enalapril 1.5 mg/mL ปริมาตร 60 mL ต(องใช(ยากี่เม็ด</t>
        </is>
      </c>
      <c r="D72" s="186" t="n"/>
      <c r="E72" s="186" t="inlineStr">
        <is>
          <t>Film Coating with Hydroxypropyl methylcellulose (HPMC)</t>
        </is>
      </c>
      <c r="F72" s="186" t="inlineStr">
        <is>
          <t>Enteric Coating with Cellulose acetate phthalate (CAP)</t>
        </is>
      </c>
      <c r="G72" s="186" t="inlineStr">
        <is>
          <t>Hard Gelatin Capsule filling</t>
        </is>
      </c>
      <c r="H72" s="186" t="inlineStr">
        <is>
          <t>Soft Gelatin Capsule encapsulation</t>
        </is>
      </c>
      <c r="I72" s="186" t="inlineStr">
        <is>
          <t>Microcrystalline cellulose</t>
        </is>
      </c>
      <c r="J72" s="185" t="n">
        <v>1</v>
      </c>
      <c r="K72" s="186" t="inlineStr">
        <is>
          <t>✅ คำตอบที่ถูกต้อง: ข้อ ก. Film Coating with Hydroxypropyl methylcellulose (HPMC)
🎯 ทำไมข้อนี้ถึงถูก:
การเลือก Film Coating with Hydroxypropyl methylcellulose (HPMC) เป็นคำตอบที่ถูกต้องตามแนวทางการรักษามาตรฐาน เนื่องจาก เป็น Hydroxypropyl methylcellulose ใช้เป็น Film coating polymer ที่ละลายในกระเพาะอาหาร และใช้เป็น Hydrophilic matrix สำหรับ sustained release tablets
USP/NF, British Pharmacopoeia (BP) และ Remington: The Science and Practice of Pharmacy (หัวข้อ Tablet Manufacturing)
🔍
🔍 ข้ออื่นผิดเพราะอะไร:
• ข้อ ข.: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ค.: (Hard Gelatin Capsule filling): Hard Gelatin Capsule filling ไม่ตรงกับข้อบ่งใช้หรือหลักวิชาการตามที่โจทย์กำหนด
• ข้อ ง.: (Soft Gelatin Capsule encapsulation): Soft Gelatin Capsule encapsulation ไม่ตรงกับข้อบ่งใช้หรือหลักวิชาการตามที่โจทย์กำหนด
• ข้อ จ.: (Microcrystalline cellulose): MCC (Avicel) เป็น direct compression excipient ที่มี excellent compressibility และ disintegrant properties ใช้ใน tablet/capsule formulation</t>
        </is>
      </c>
      <c r="L72" s="186" t="n"/>
      <c r="M72" s="186" t="inlineStr">
        <is>
          <t>Product Group 7: Liquid &amp; Semisolids</t>
        </is>
      </c>
      <c r="N72" s="186" t="inlineStr">
        <is>
          <t>7.1 Solutions, Syrups &amp; Elixirs</t>
        </is>
      </c>
      <c r="O72" s="185" t="inlineStr">
        <is>
          <t>Product</t>
        </is>
      </c>
      <c r="P72" s="186" t="inlineStr">
        <is>
          <t>ข้อ 95 (PLE_CC1_2561_Key.md)</t>
        </is>
      </c>
      <c r="Q72" s="185" t="inlineStr">
        <is>
          <t>ข้อสอบจริง</t>
        </is>
      </c>
      <c r="R72" s="185" t="inlineStr">
        <is>
          <t>2561</t>
        </is>
      </c>
      <c r="S72" s="185" t="n"/>
    </row>
    <row r="73" ht="24" customHeight="1" s="49">
      <c r="A73" s="185" t="n">
        <v>71</v>
      </c>
      <c r="B73" s="186" t="n"/>
      <c r="C73" s="186" t="inlineStr">
        <is>
          <t>ในการเตรียมยาเหน็บทวารหนักกลีเซอรีน (Glycerin Suppositories USP) ตามเภสัชตำรับ ซึ่งมีส่วนประกอบของ Glycerin, Sodium Carbonate (หรือ Sodium Hydroxide) และ Stearic Acid โดยอาศัยความร้อนในการหลอมผสม ข้อใดอธิบายบทบาทและปฏิกิริยาเคมีที่เกิดขึ้นในตำรับได้อย่างถูกต้อง</t>
        </is>
      </c>
      <c r="D73" s="186" t="n"/>
      <c r="E73" s="186" t="inlineStr">
        <is>
          <t>Stearic acid ทำหน้าที่เป็นสารเพิ่มความแข็งเดี่ยวๆ โดยไม่ทำปฏิกิริยากับสารอื่น</t>
        </is>
      </c>
      <c r="F73" s="186" t="inlineStr">
        <is>
          <t>Sodium carbonate ทำหน้าที่เป็น active ingredient ในการกระตุ้นการขับถ่ายโดยตรง</t>
        </is>
      </c>
      <c r="G73" s="186" t="inlineStr">
        <is>
          <t>Stearic acid ละลายน้ำได้ดีในของเหลวทวารหนัก จึงปลดปล่อยตัวยาได้อย่างรวดเร็ว</t>
        </is>
      </c>
      <c r="H73" s="186" t="inlineStr">
        <is>
          <t>เกิดปฏิกิริยาสะปอนนิฟิเคชันระหว่าง Stearic acid กับด่าง ได้ Sodium stearate ซึ่งเป็นสบู่ทำหน้าที่เป็นโครงสร้างแข็ง (Solidifying agent/Soap base)</t>
        </is>
      </c>
      <c r="I73" s="186" t="inlineStr">
        <is>
          <t>ตำรับนี้ใช้ Gelatin เป็นสารก่อเจลหลักเช่นเดียวกับ Gelatinized glycerin suppository</t>
        </is>
      </c>
      <c r="J73" s="185" t="n">
        <v>4</v>
      </c>
      <c r="K73" s="186" t="inlineStr">
        <is>
          <t>✅ คำตอบที่ถูกต้อง: ข้อ ง. เกิดปฏิกิริยาสะปอนนิฟิเคชันระหว่าง Stearic acid กับด่าง ได้ Sodium stearate ซึ่งเป็นสบู่ทำหน้าที่เป็นโครงสร้างแข็ง (Solidifying agent/Soap base)
🎯 ทำไมข้อนี้ถึงถูก:
ข้อ ง. ถูกต้องที่สุด เพราะกลไกการเกิดแท่งยาเหน็บกลีเซอรีนชนิดนี้คือ ปฏิกิริยาเคมีสะปอนนิฟิเคชัน (Saponification) ระหว่างกรดไขมัน (Stearic acid) กับด่างโซเดียม เกิดเป็นสบู่ Sodium stearate ซึ่งทำหน้าที่เป็น Soap base / Solidifying agent ช่วยขึ้นรูปให้แท่งยามีความแข็งตัวและคงรูปได้ที่อุณหภูมิห้อง
🔍
🔍 ข้ออื่นผิดเพราะอะไร:
• ข้อ ก.: ผิด เพราะ Stearic acid ไม่ได้ทำหน้าที่เดี่ยวๆ แต่ต้องทำปฏิกิริยากับด่างเกิดเป็นเกลือสบู่ Sodium stearate จึงจะสร้างโครงข่ายกักเก็บกลีเซอรีนได้
• ข้อ ข.: ผิด เพราะ Sodium carbonate เป็นด่างทำหน้าที่ทำปฏิกิริยาสะปอนนิฟิเคชัน ไม่ใช่ตัวยาสำคัญ (API) ในการรักษา
• ข้อ ค.: ผิด เพราะ Stearic acid เป็นกรดไขมันสายยาวที่ไม่ละลายในน้ำ (Water-insoluble) ต้องเปลี่ยนเป็นเกลือ Sodium stearate ก่อนจึงจะกระจายและละลายใน rectal fluid ได้
• ข้อ จ.: ผิด เพราะตำรับนี้คือ Glycerin suppository ชนิด Soap base (Sodium stearate) ส่วน Gelatinized glycerin suppository จะใช้ Gelatin ร่วมกับ Glycerin และน้ำ ซึ่งเป็นคนละสูตรตำรับกัน</t>
        </is>
      </c>
      <c r="L73" s="186" t="inlineStr">
        <is>
          <t>USP-NF &lt;795&gt; Pharmaceutical Compounding – Nonsterile Preparations / Ansel's Pharmaceutical Dosage Forms and Drug Delivery Systems (Suppositories)</t>
        </is>
      </c>
      <c r="M73" s="186" t="inlineStr">
        <is>
          <t>Product Group 7: Liquid &amp; Semisolids</t>
        </is>
      </c>
      <c r="N73" s="186" t="inlineStr">
        <is>
          <t>7.6 Suppositories</t>
        </is>
      </c>
      <c r="O73" s="185" t="inlineStr">
        <is>
          <t>Product</t>
        </is>
      </c>
      <c r="P73" s="186" t="inlineStr">
        <is>
          <t>ข้อสอบจริง Product ปี 2567 ข้อ 13</t>
        </is>
      </c>
      <c r="Q73" s="185" t="inlineStr">
        <is>
          <t>ข้อสอบจริง</t>
        </is>
      </c>
      <c r="R73" s="185" t="inlineStr">
        <is>
          <t>2567</t>
        </is>
      </c>
      <c r="S73" s="185" t="n"/>
    </row>
    <row r="74" ht="24" customHeight="1" s="49">
      <c r="A74" s="185" t="n">
        <v>72</v>
      </c>
      <c r="B74" s="186" t="n"/>
      <c r="C74" s="186" t="inlineStr">
        <is>
          <t>ในการพัฒนาสูตรตำรับยาน้ำแขวนตะกอนพ่นจมูก Fluticasone Propionate Nasal Spray ซึ่งประกอบด้วย Fluticasone, Microcrystalline Cellulose and Carboxymethylcellulose Sodium (Avicel RC-591), Polysorbate 80, Benzalkonium Chloride และ Purified Water จากการทดสอบความคงตัวพบว่าอนุภาคของตัวยาเพิ่มขนาดจาก 250 นาโนเมตร เป็น 500 นาโนเมตร ภายใน 30 วัน ปรากฏการณ์นี้อธิบายได้ด้วยกระบวนการใด</t>
        </is>
      </c>
      <c r="D74" s="186" t="n"/>
      <c r="E74" s="186" t="inlineStr">
        <is>
          <t>การเติบโตของผลึกผ่านกระบวนการ Ostwald ripening และการรวมตัวของอนุภาค (Aggregation/Crystal growth)</t>
        </is>
      </c>
      <c r="F74" s="186" t="inlineStr">
        <is>
          <t>การสลายตัวของสารกันเสีย Benzalkonium chloride ทำให้เกิดการตกตะกอนทางเคมี</t>
        </is>
      </c>
      <c r="G74" s="186" t="inlineStr">
        <is>
          <t>การไฮโดรไลซิสของสารแขวนตะกอน Avicel RC-591 กลายเป็นน้ำตาลโมเลกุลเดี่ยว</t>
        </is>
      </c>
      <c r="H74" s="186" t="inlineStr">
        <is>
          <t>การเปลี่ยนสถานะของตัวทำละลายน้ำกลายเป็นไอ ส่งผลให้ความเข้มข้นตัวยาสูงเกินจุดอิ่มตัวอย่างถาวร</t>
        </is>
      </c>
      <c r="I74" s="186" t="inlineStr">
        <is>
          <t>การเกิดปฏิกิริยารีดอกซ์ระหว่าง Polysorbate 80 กับเยื่อบุจมูก</t>
        </is>
      </c>
      <c r="J74" s="185" t="n">
        <v>1</v>
      </c>
      <c r="K74" s="186" t="inlineStr">
        <is>
          <t>✅ คำตอบที่ถูกต้อง: ข้อ ก. การเพิ่มขนาดของอนุภาคเกิดจากการรวมตัวกันของอนุภาค (Aggregation) และ Ostwald ripening
🎯 ทำไมข้อนี้ถึงถูก:
อนุภาคระดับนาโนมีพลังงานพื้นผิวสูง จึงมีแนวโน้มรวมตัวกัน (Aggregation) เพื่อลด surface free energy หรือเกิด Ostwald ripening โดยอนุภาคเล็กละลายไปเกาะสะสมบนผิวอนุภาคใหญ่จนขนาดอนุภาคเฉลี่ยเพิ่มขึ้น
🔍
🔍 ข้ออื่นผิดเพราะอะไร:
• ข้อ ข.: สูตรตำรับนี้ไม่มี Sodium metabisulfite และสารดังกล่าวทำหน้าที่เป็น Antioxidant ไม่ใช่ Binder
• ข้อ ค.: Benzalkonium chloride ทำหน้าที่เป็น Preservative ไม่ได้เป็นสาเหตุหลักที่ทำให้อนุภาคยาโตขึ้นเป็นเท่าตัว
• ข้อ ง.: Starch และ NaCMC เป็น polymer ช่วยกระจายตัวและเพิ่มความหนืด ไม่ได้จับกันเป็นตะกอนอนุภาคแข็ง 500 นาโนเมตร
• ข้อ จ.: Phase inversion เป็นปรากฏการณ์ความไม่คงตัวของ Emulsion ไม่ใช่ Suspension</t>
        </is>
      </c>
      <c r="L74" s="186" t="inlineStr">
        <is>
          <t>Martin's Physical Pharmacy and Pharmaceutical Sciences (Colloids &amp; Coarse Dispersions) / Ansel's Pharmaceutical Dosage Forms</t>
        </is>
      </c>
      <c r="M74" s="186" t="inlineStr">
        <is>
          <t>Product Group 7: Liquid &amp; Semisolids</t>
        </is>
      </c>
      <c r="N74" s="186" t="inlineStr">
        <is>
          <t>7.2 Suspensions</t>
        </is>
      </c>
      <c r="O74" s="185" t="inlineStr">
        <is>
          <t>Product</t>
        </is>
      </c>
      <c r="P74" s="186" t="inlineStr">
        <is>
          <t>[SOURCE: ข้อสอบจริง PLE CC1 (Product) ปี 2567 ข้อ 36] [RECONSTRUCTED: ปรับแต่งและเติมเต็มตัวเลือก ค-จ ให้สมบูรณ์ตามหลักฟิสิกัลฟาร์มาซี]</t>
        </is>
      </c>
      <c r="Q74" s="185" t="inlineStr">
        <is>
          <t>ข้อสอบจริง</t>
        </is>
      </c>
      <c r="R74" s="185" t="inlineStr">
        <is>
          <t>2567</t>
        </is>
      </c>
      <c r="S74" s="185" t="n"/>
    </row>
    <row r="75" ht="24" customHeight="1" s="49">
      <c r="A75" s="185" t="n">
        <v>73</v>
      </c>
      <c r="B75" s="186" t="n"/>
      <c r="C75" s="186" t="inlineStr">
        <is>
          <t>เกี่ยวกับคุณสมบัติทางกายภาพและเคมีของน้ำมันโกโก้ (Theobroma Oil หรือ Cocoa Butter) ที่ใช้เป็นสารพื้นยาเหน็บทวารหนัก ข้อความใดต่อไปนี้กล่าวไม่ถูกต้อง</t>
        </is>
      </c>
      <c r="D75" s="186" t="n"/>
      <c r="E75" s="186" t="inlineStr">
        <is>
          <t>มีชื่อทางการว่า Theobroma Oil และมีคุณสมบัติเป็น Oleaginous / Fatty suppository base</t>
        </is>
      </c>
      <c r="F75" s="186" t="inlineStr">
        <is>
          <t>มีจุดหลอมเหลวที่เหมาะสมกับร่างกายมนุษย์คือช่วง 34 ถึง 35 องศาเซลเซียส จึงหลอมเหลวได้ดีที่อุณหภูมิร่างกาย</t>
        </is>
      </c>
      <c r="G75" s="186" t="inlineStr">
        <is>
          <t>สามารถเตรียมยาเหน็บชนิดนี้ได้ด้วยวิธี Emulsion method โดยไม่ต้องใช้ความร้อนในการหลอมเหลว</t>
        </is>
      </c>
      <c r="H75" s="186" t="inlineStr">
        <is>
          <t>มีคุณสมบัติการเกิดผลึกได้หลายรูป (Polymorphism) ได้แก่ รูปแกมมา แอลฟา บีตาไพรม์ และบีตา</t>
        </is>
      </c>
      <c r="I75" s="186" t="inlineStr">
        <is>
          <t>หากให้ความร้อนสูงเกิน 36 องศาเซลเซียส จะทำให้โครงสร้างผลึกเปลี่ยนเป็นรูปที่หลอมเหลวที่อุณหภูมิต่ำกว่าอุณหภูมิห้องและแข็งตัวช้า</t>
        </is>
      </c>
      <c r="J75" s="185" t="n">
        <v>3</v>
      </c>
      <c r="K75" s="186" t="inlineStr">
        <is>
          <t>✅ คำตอบที่ถูกต้อง: ข้อ ค. สามารถเตรียมยาเหน็บชนิดนี้ได้ด้วยวิธี Emulsion method โดยไม่ต้องใช้ความร้อนในการหลอมเหลว
🎯 ทำไมข้อนี้ถึงถูก:
ข้อ ค. ไม่ถูกต้อง (โจทย์ถามข้อใดผิด) เพราะการเตรียมยาเหน็บ Theobroma oil ไม่ได้ใช้วิธี Emulsion method แต่เตรียมด้วยวิธี Fusion method (การหลอมเทลงแม่พิมพ์) หรือ Cold compression / Compression molding
🔍
🔍 ข้ออื่นผิดเพราะอะไร:
• ข้อ ก.: ถูกต้อง เพราะ Theobroma oil เป็นชื่อสากลของ Cocoa butter จัดเป็น Fatty/Oleaginous base
• ข้อ ข.: ถูกต้อง เพราะจุดหลอมเหลวของผลึกรูปเสถียร (Beta form) อยู่ที่ 34-35 °C ทำให้คงรูปแข็งที่อุณหภูมิห้องแต่หลอมละลายได้สมบูรณ์ในช่องทวารหนัก (Body temperature 37°C)
• ข้อ ง.: ถูกต้อง เพราะ Cocoa butter มีปรากฏการณ์ Polymorphism เกิดผลึก 4 รูปแบบจริง (gamma, alpha, beta', beta)
• ข้อ จ.: ถูกต้อง เพราะการหลอมที่อุณหภูมิสูงเกิน 36 °C จะทำลายผลึก Beta seed ทำให้เมื่อเย็นตัวลงจะตกผลึกเป็นรูป Alpha หรือ Gamma ที่มีจุดหลอมเหลวต่ำมาก (18-22 °C) ยาเหน็บจะไม่ยอมแข็งตัวที่อุณหภูมิห้อง</t>
        </is>
      </c>
      <c r="L75" s="186" t="inlineStr">
        <is>
          <t>USP-NF Official Monographs: Theobroma Oil / Ansel's Pharmaceutical Dosage Forms and Drug Delivery Systems</t>
        </is>
      </c>
      <c r="M75" s="186" t="inlineStr">
        <is>
          <t>Product Group 7: Liquid &amp; Semisolids</t>
        </is>
      </c>
      <c r="N75" s="186" t="inlineStr">
        <is>
          <t>7.6 Suppositories</t>
        </is>
      </c>
      <c r="O75" s="185" t="inlineStr">
        <is>
          <t>Product</t>
        </is>
      </c>
      <c r="P75" s="186" t="inlineStr">
        <is>
          <t>ข้อสอบจริง Product ปี 2566 ข้อ 18</t>
        </is>
      </c>
      <c r="Q75" s="185" t="inlineStr">
        <is>
          <t>ข้อสอบจริง</t>
        </is>
      </c>
      <c r="R75" s="185" t="inlineStr">
        <is>
          <t>2566</t>
        </is>
      </c>
      <c r="S75" s="185" t="n"/>
    </row>
    <row r="76" ht="24" customHeight="1" s="49">
      <c r="A76" s="185" t="n">
        <v>74</v>
      </c>
      <c r="B76" s="186" t="n"/>
      <c r="C76" s="186" t="inlineStr">
        <is>
          <t>ในการหล่อแท่งยาเหน็บทวารหนักโดยใช้แม่พิมพ์โลหะ (Suppository Mold) หากสูตรตำรับเลือกใช้ Theobroma Oil (Cocoa Butter) เป็นสารพื้นยาเหน็บ สารหล่อลื่นแม่พิมพ์ (Mold lubricant) ในข้อใดเหมาะสมที่สุดในการทาเคลือบผิวแม่พิมพ์ก่อนเทยา</t>
        </is>
      </c>
      <c r="D76" s="186" t="n"/>
      <c r="E76" s="186" t="inlineStr">
        <is>
          <t>Propylene glycol (หรือ Glycerin/Alcohol)</t>
        </is>
      </c>
      <c r="F76" s="186" t="inlineStr">
        <is>
          <t>Liquid paraffin (Mineral oil)</t>
        </is>
      </c>
      <c r="G76" s="186" t="inlineStr">
        <is>
          <t>Cocoa butter หลอมเหลว</t>
        </is>
      </c>
      <c r="H76" s="186" t="inlineStr">
        <is>
          <t>Castor oil (น้ำมันละหุ่ง)</t>
        </is>
      </c>
      <c r="I76" s="186" t="inlineStr">
        <is>
          <t>White petrolatum</t>
        </is>
      </c>
      <c r="J76" s="185" t="n">
        <v>1</v>
      </c>
      <c r="K76" s="186" t="inlineStr">
        <is>
          <t>✅ คำตอบที่ถูกต้อง: ข้อ ก. Propylene glycol (หรือ Glycerin/Alcohol)
🎯 ทำไมข้อนี้ถึงถูก:
ข้อ ก. ถูกต้อง เพราะ Theobroma oil เป็นสารพื้นกลุ่มไขมัน (Fatty/Oleaginous base) จึงต้องเลือกสารหล่อลื่นที่ละลายน้ำได้และมีขั้วสูง เช่น Propylene glycol หรือ Glycerin เพื่อไม่ให้สารหล่อลื่นซึมรวมกับตัวยาเหน็บ
🔍
🔍 ข้ออื่นผิดเพราะอะไร:
• ข้อ ข.: ผิด เพราะ Mineral oil (Liquid paraffin) เป็นน้ำมันที่มีขั้วต่ำ ใช้เป็นสารหล่อลื่นสำหรับสารพื้นละลายน้ำ (PEG base) หากใช้กับ Cocoa butter จะละลายเข้ากันทำให้ยาเหน็บติดแม่พิมพ์
• ข้อ ค.: ผิด เพราะ Cocoa butter หลอมเหลวคือตัวสารพื้นเอง ไม่สามารถทำหน้าที่เป็นสารหล่อลื่นแยกผิวสัมผัสได้
• ข้อ ง.: ผิด เพราะ Castor oil เป็นน้ำมัน จะละลายเข้ากับ Cocoa butter ได้ ทำให้แท่งยาเหน็บติดแน่นกับแม่พิมพ์
• ข้อ จ.: ผิด เพราะ White petrolatum เป็นสารกลุ่มไฮโดรคาร์บอนมันเยิ้ม มีขั้วต่ำ จะหลอมรวมกับ Cocoa butter</t>
        </is>
      </c>
      <c r="L76" s="186" t="inlineStr">
        <is>
          <t>Ansel's Pharmaceutical Dosage Forms and Drug Delivery Systems (Suppositories Compounding)</t>
        </is>
      </c>
      <c r="M76" s="186" t="inlineStr">
        <is>
          <t>Product Group 7: Liquid &amp; Semisolids</t>
        </is>
      </c>
      <c r="N76" s="186" t="inlineStr">
        <is>
          <t>7.6 Suppositories</t>
        </is>
      </c>
      <c r="O76" s="185" t="inlineStr">
        <is>
          <t>Product</t>
        </is>
      </c>
      <c r="P76" s="186" t="inlineStr">
        <is>
          <t>ข้อสอบจริง Product ปี 2566 ข้อ 24</t>
        </is>
      </c>
      <c r="Q76" s="185" t="inlineStr">
        <is>
          <t>ข้อสอบจริง</t>
        </is>
      </c>
      <c r="R76" s="185" t="inlineStr">
        <is>
          <t>2566</t>
        </is>
      </c>
      <c r="S76" s="185" t="n"/>
    </row>
    <row r="77" ht="24" customHeight="1" s="49">
      <c r="A77" s="185" t="n">
        <v>75</v>
      </c>
      <c r="B77" s="186" t="n"/>
      <c r="C77" s="186" t="inlineStr">
        <is>
          <t>เภสัชกรเตรียมตำรับยาขี้ผึ้งชนิดหนึ่งที่มีส่วนประกอบของ Polyethylene Glycol 400 (PEG 400), Polyethylene Glycol 4000 (PEG 4000) และ Propylene Glycol ฐานยาขี้ผึ้งดังกล่าวจัดเป็นฐานชนิดใดตามเกณฑ์มาตรฐานทางเภสัชกรรม</t>
        </is>
      </c>
      <c r="D77" s="186" t="n"/>
      <c r="E77" s="186" t="inlineStr">
        <is>
          <t>Oleaginous base (Hydrocarbon base)</t>
        </is>
      </c>
      <c r="F77" s="186" t="inlineStr">
        <is>
          <t>Absorption base (Water-in-oil absorption base)</t>
        </is>
      </c>
      <c r="G77" s="186" t="inlineStr">
        <is>
          <t>Water-soluble base (PEG base / Macrogol ointment)</t>
        </is>
      </c>
      <c r="H77" s="186" t="inlineStr">
        <is>
          <t>Water-removable base (Oil-in-water emulsion base)</t>
        </is>
      </c>
      <c r="I77" s="186" t="inlineStr">
        <is>
          <t>Oleaginous absorption base</t>
        </is>
      </c>
      <c r="J77" s="185" t="n">
        <v>3</v>
      </c>
      <c r="K77" s="186" t="inlineStr">
        <is>
          <t>✅ คำตอบที่ถูกต้อง: ข้อ ค. Water-soluble base (PEG base / Macrogol ointment)
🎯 ทำไมข้อนี้ถึงถูก:
ข้อ ค. ถูกต้อง เพราะ PEG 400 (ของเหลว), PEG 4000 (ของแข็ง) และ Propylene glycol เป็นสารสังเคราะห์ที่ละลายน้ำได้ทั้งหมด (Grease-less) จัดเป็น Water-soluble ointment base ตามมาตรฐาน USP
🔍
🔍 ข้ออื่นผิดเพราะอะไร:
• ข้อ ก.: ผิด เพราะ Oleaginous base ประกอบด้วยสารไฮโดรคาร์บอนที่ไม่ละลายน้ำ เช่น Petrolatum หรือ Mineral oil
• ข้อ ข.: ผิด เพราะ Absorption base มีส่วนประกอบของไขมันและสารก่ออิมัลชันที่สามารถดูดซับน้ำได้
• ข้อ ง.: ผิด เพราะ Water-removable base เป็นระบบอิมัลชัน O/W ที่มีทั้งวัฏภาคน้ำมัน วัฏภาคน้ำ และสารลดแรงตึงผิว
• ข้อ จ.: ผิด เพราะไม่มีการจัดหมวดหมู่อย่างเป็นทางการในชื่อนี้ และตำรับไม่มีส่วนผสมของน้ำมัน</t>
        </is>
      </c>
      <c r="L77" s="186" t="inlineStr">
        <is>
          <t>USP-NF &lt;1151&gt; Pharmaceutical Dosage Forms (Ointments) / Ansel's Pharmaceutical Dosage Forms</t>
        </is>
      </c>
      <c r="M77" s="186" t="inlineStr">
        <is>
          <t>Product Group 7: Liquid &amp; Semisolids</t>
        </is>
      </c>
      <c r="N77" s="186" t="inlineStr">
        <is>
          <t>7.5 Creams &amp; Ointments</t>
        </is>
      </c>
      <c r="O77" s="185" t="inlineStr">
        <is>
          <t>Product</t>
        </is>
      </c>
      <c r="P77" s="186" t="inlineStr">
        <is>
          <t>ข้อสอบจริง Product ปี 2566 ข้อ 29</t>
        </is>
      </c>
      <c r="Q77" s="185" t="inlineStr">
        <is>
          <t>ข้อสอบจริง</t>
        </is>
      </c>
      <c r="R77" s="185" t="inlineStr">
        <is>
          <t>2566</t>
        </is>
      </c>
      <c r="S77" s="185" t="n"/>
    </row>
    <row r="78" ht="24" customHeight="1" s="49">
      <c r="A78" s="185" t="n">
        <v>76</v>
      </c>
      <c r="B78" s="186" t="n"/>
      <c r="C78" s="186" t="inlineStr">
        <is>
          <t>ผู้ป่วยนำตำรับยาครีมที่เพิ่งได้รับจากโรงพยาบาลมาปรึกษาเภสัชกร เนื่องจากพบว่ามีหยดของเหลวหรือน้ำซึมเยิ้มแยกตัวออกมาอยู่บนผิวหน้าของเนื้อครีม ปรากฏการณ์ความไม่คงตัวทางกายภาพดังกล่าวเรียกว่าอะไร</t>
        </is>
      </c>
      <c r="D78" s="186" t="n"/>
      <c r="E78" s="186" t="inlineStr">
        <is>
          <t>Coalescence</t>
        </is>
      </c>
      <c r="F78" s="186" t="inlineStr">
        <is>
          <t>Bleeding (หรือ Syneresis)</t>
        </is>
      </c>
      <c r="G78" s="186" t="inlineStr">
        <is>
          <t>Breaking (Cracking)</t>
        </is>
      </c>
      <c r="H78" s="186" t="inlineStr">
        <is>
          <t>Caking</t>
        </is>
      </c>
      <c r="I78" s="186" t="inlineStr">
        <is>
          <t>Upward Creaming</t>
        </is>
      </c>
      <c r="J78" s="185" t="n">
        <v>2</v>
      </c>
      <c r="K78" s="186" t="inlineStr">
        <is>
          <t>✅ คำตอบที่ถูกต้อง: ข้อ ข. Bleeding (หรือ Syneresis)
🎯 ทำไมข้อนี้ถึงถูก:
ข้อ ข. ถูกต้อง เพราะการที่ของเหลวแยกตัวซึมเยิ้มออกมาเป็นหยดบนผิวหน้าของเนื้อครีมหรือขี้ผึ้ง เรียกว่า Bleeding หรือ Syneresis เกิดจากการคลายตัวหรือหดตัวของเจลเมทริกซ์
🔍
🔍 ข้ออื่นผิดเพราะอะไร:
• ข้อ ก.: ผิด เพราะ Coalescence คือการรวมตัวของหยดวัฏภาคภายในเข้าด้วยกันในเนื้ออิมัลชัน
• ข้อ ค.: ผิด เพราะ Breaking คือการแยกชั้นของอิมัลชันออกเป็น 2 ชั้นอย่างสมบูรณ์
• ข้อ ง.: ผิด เพราะ Caking เป็นความไม่คงตัวของระบบยาน้ำแขวนตะกอน (Suspensions)
• ข้อ จ.: ผิด เพราะ Creaming คือการเคลื่อนที่ของหยดอิมัลชันขึ้นสู่ด้านบนโดยที่ฟิล์มรอบหยดยังไม่แตก</t>
        </is>
      </c>
      <c r="L78" s="186" t="inlineStr">
        <is>
          <t>Martin's Physical Pharmacy and Pharmaceutical Sciences (Rheology &amp; Semisolids) / Ansel's Pharmaceutical Dosage Forms</t>
        </is>
      </c>
      <c r="M78" s="186" t="inlineStr">
        <is>
          <t>Product Group 7: Liquid &amp; Semisolids</t>
        </is>
      </c>
      <c r="N78" s="186" t="inlineStr">
        <is>
          <t>7.5 Creams &amp; Ointments</t>
        </is>
      </c>
      <c r="O78" s="185" t="inlineStr">
        <is>
          <t>Product</t>
        </is>
      </c>
      <c r="P78" s="186" t="inlineStr">
        <is>
          <t>ข้อสอบจริง Product ปี 2566 ข้อ 30</t>
        </is>
      </c>
      <c r="Q78" s="185" t="inlineStr">
        <is>
          <t>ข้อสอบจริง</t>
        </is>
      </c>
      <c r="R78" s="185" t="inlineStr">
        <is>
          <t>2566</t>
        </is>
      </c>
      <c r="S78" s="185" t="n"/>
    </row>
    <row r="79" ht="24" customHeight="1" s="49">
      <c r="A79" s="185" t="n">
        <v>77</v>
      </c>
      <c r="B79" s="186" t="n"/>
      <c r="C79" s="186" t="inlineStr">
        <is>
          <t>เภสัชกรพัฒนาสูตรตำรับครีมบำรุงผิวชนิด O/W ซึ่งใช้ Sodium Lauryl Sulfate (SLS) เป็นสารก่ออิมัลชัน (Emulsifying agent) ร่วมกับ Cetyl alcohol ตำรับครีมนี้จัดเป็นครีมประเภทใดตามคุณสมบัติทางไฟฟ้าเคมีของสารลดแรงตึงผิว</t>
        </is>
      </c>
      <c r="D79" s="186" t="n"/>
      <c r="E79" s="186" t="inlineStr">
        <is>
          <t>Vanishing cream ชนิด Non-ionic</t>
        </is>
      </c>
      <c r="F79" s="186" t="inlineStr">
        <is>
          <t>Cold cream ชนิด W/O</t>
        </is>
      </c>
      <c r="G79" s="186" t="inlineStr">
        <is>
          <t>Anionic cream (O/W Emulsion Cream)</t>
        </is>
      </c>
      <c r="H79" s="186" t="inlineStr">
        <is>
          <t>Cationic cream</t>
        </is>
      </c>
      <c r="I79" s="186" t="inlineStr">
        <is>
          <t>Amphoteric cream</t>
        </is>
      </c>
      <c r="J79" s="185" t="n">
        <v>3</v>
      </c>
      <c r="K79" s="186" t="inlineStr">
        <is>
          <t>✅ คำตอบที่ถูกต้อง: ข้อ ค. Anionic cream (O/W Emulsion Cream)
🎯 ทำไมข้อนี้ถึงถูก:
ข้อ ค. ถูกต้อง เพราะ Sodium Lauryl Sulfate (SLS) เป็นสารลดแรงตึงผิวประจุลบ (Anionic surfactant) เมื่อแตกตัวในน้ำจะได้ประจุลบ ($C_{12}H_{25}SO_4^-$) ครีมที่เตรียมโดยใช้ SLS เป็นหลักจึงจัดเป็น Anionic O/W cream
🔍
🔍 ข้ออื่นผิดเพราะอะไร:
• ข้อ ก.: ผิด เพราะระบุว่าเป็น Non-ionic ซึ่งขัดแย้งกับ SLS ที่เป็นประจุลบ (Anionic)
• ข้อ ข.: ผิด เพราะ Cold cream เป็น W/O cream ที่ใช้ Sodium cerotate / Borax-Beeswax soap
• ข้อ ง.: ผิด เพราะ Cationic cream ต้องใช้สารลดแรงตึงผิวประจุบวก เช่น Cetrimide หรือ Quaternary ammonium compounds
• ข้อ จ.: ผิด เพราะ Amphoteric cream ต้องใช้สารลดแรงตึงผิวที่มีสองประจุ เช่น Lecithin</t>
        </is>
      </c>
      <c r="L79" s="186" t="inlineStr">
        <is>
          <t>Ansel's Pharmaceutical Dosage Forms and Drug Delivery Systems (Emulsions &amp; Creams) / Remington: The Science and Practice of Pharmacy</t>
        </is>
      </c>
      <c r="M79" s="186" t="inlineStr">
        <is>
          <t>Product Group 7: Liquid &amp; Semisolids</t>
        </is>
      </c>
      <c r="N79" s="186" t="inlineStr">
        <is>
          <t>7.5 Creams &amp; Ointments</t>
        </is>
      </c>
      <c r="O79" s="185" t="inlineStr">
        <is>
          <t>Product</t>
        </is>
      </c>
      <c r="P79" s="186" t="inlineStr">
        <is>
          <t>ข้อสอบจริง Product ปี 2566 ข้อ 31</t>
        </is>
      </c>
      <c r="Q79" s="185" t="inlineStr">
        <is>
          <t>ข้อสอบจริง</t>
        </is>
      </c>
      <c r="R79" s="185" t="inlineStr">
        <is>
          <t>2566</t>
        </is>
      </c>
      <c r="S79" s="185" t="n"/>
    </row>
    <row r="80" ht="24" customHeight="1" s="49">
      <c r="A80" s="185" t="n">
        <v>78</v>
      </c>
      <c r="B80" s="186" t="n"/>
      <c r="C80" s="186" t="inlineStr">
        <is>
          <t>เภสัชภัณฑ์ยาสเตียรอยด์ชนิดทาเฉพาะที่ (Topical Corticosteroids) รูปแบบใดต่อไปนี้ ให้ประสิทธิผลในการนำส่งยาผ่านผิวหนังชั้น Stratum corneum (Percutaneous Absorption) สูงที่สุด และให้ประสิทธิภาพในการรักษา (Clinical Potency) สูงที่สุดเมื่อเทียบที่ความเข้มข้นตัวยาเท่ากัน</t>
        </is>
      </c>
      <c r="D80" s="186" t="n"/>
      <c r="E80" s="186" t="inlineStr">
        <is>
          <t>Topical Solution</t>
        </is>
      </c>
      <c r="F80" s="186" t="inlineStr">
        <is>
          <t>Topical Hydrogel</t>
        </is>
      </c>
      <c r="G80" s="186" t="inlineStr">
        <is>
          <t>Topical Suspension</t>
        </is>
      </c>
      <c r="H80" s="186" t="inlineStr">
        <is>
          <t>Topical Ointment (ยาขี้ผึ้งฐานไฮโดรคาร์บอน)</t>
        </is>
      </c>
      <c r="I80" s="186" t="inlineStr">
        <is>
          <t>Topical O/W Cream</t>
        </is>
      </c>
      <c r="J80" s="185" t="n">
        <v>4</v>
      </c>
      <c r="K80" s="186" t="inlineStr">
        <is>
          <t>✅ คำตอบที่ถูกต้อง: ข้อ ง. Topical Ointment (ยาขี้ผึ้งฐานไฮโดรคาร์บอน)
🎯 ทำไมข้อนี้ถึงถูก:
ข้อ ง. ถูกต้อง เพราะ Ointment ให้ Occlusive effect สูงสุด ทำให้ตัวยาสเตียรอยด์ดูดซึมผ่านผิวหนังได้มากที่สุด
🔍
🔍 ข้ออื่นผิดเพราะอะไร:
• ข้อ ก.: Solution แอลกอฮอล์ระเหยเร็ว ทำให้ผิวแห้งตึง ไม่เกิด Occlusion
• ข้อ ข.: Hydrogel มีน้ำระเหยง่าย ให้ความรู้สึกเย็นแต่ไม่มีชั้นฟิล์มไขมันเคลือบปิดผิว
• ข้อ ค.: Suspension ยายังเป็นผลึกของแข็ง ละลายซึมผ่านได้ช้ากว่า
• ข้อ จ.: Cream (O/W) มีน้ำระเหยได้ง่าย ให้ความชุ่มชื้นแต่ Occlusive ต่ำกว่า Ointment</t>
        </is>
      </c>
      <c r="L80" s="186" t="inlineStr">
        <is>
          <t>Ansel's Pharmaceutical Dosage Forms (Topical &amp; Transdermal Drug Delivery) / British Association of Dermatologists</t>
        </is>
      </c>
      <c r="M80" s="186" t="inlineStr">
        <is>
          <t>Product Group 7: Liquid &amp; Semisolids</t>
        </is>
      </c>
      <c r="N80" s="186" t="inlineStr">
        <is>
          <t>7.1 Solutions, Syrups &amp; Elixirs</t>
        </is>
      </c>
      <c r="O80" s="185" t="inlineStr">
        <is>
          <t>Product</t>
        </is>
      </c>
      <c r="P80" s="186" t="inlineStr">
        <is>
          <t>ข้อสอบจริง Product ปี 2563 ข้อ 15</t>
        </is>
      </c>
      <c r="Q80" s="185" t="inlineStr">
        <is>
          <t>ข้อสอบจริง</t>
        </is>
      </c>
      <c r="R80" s="185" t="inlineStr">
        <is>
          <t>2563</t>
        </is>
      </c>
      <c r="S80" s="185" t="n"/>
    </row>
    <row r="81" ht="24" customHeight="1" s="49">
      <c r="A81" s="185" t="n">
        <v>79</v>
      </c>
      <c r="B81" s="186" t="n"/>
      <c r="C81" s="186" t="inlineStr">
        <is>
          <t>ในการควบคุมคุณภาพระหว่างกระบวนการผลิต (In-process Quality Control) และการตรวจปล่อยรุ่นผลิตยาแคปซูลชนิดเปลือกนิ่ม (Soft Gelatin Capsules) หัวข้อการทดสอบในข้อใดต่อไปนี้ 'ไม่จำเป็นและไม่จัดเป็นการทดสอบมาตรฐาน' สำหรับยาแคปซูลชนิดเปลือกนิ่ม</t>
        </is>
      </c>
      <c r="D81" s="186" t="n"/>
      <c r="E81" s="186" t="inlineStr">
        <is>
          <t>Weight Variation / Uniformity of Dosage Units (ความสม่ำเสมอของน้ำหนักบรรจุ)</t>
        </is>
      </c>
      <c r="F81" s="186" t="inlineStr">
        <is>
          <t>Dissolution Test (การละลายของตัวยาสำคัญ)</t>
        </is>
      </c>
      <c r="G81" s="186" t="inlineStr">
        <is>
          <t>Disintegration Test (การแตกตัวของเปลือกแคปซูล)</t>
        </is>
      </c>
      <c r="H81" s="186" t="inlineStr">
        <is>
          <t>Friability Test (การทดสอบความกร่อนด้วยเครื่องหมุน Friabilator)</t>
        </is>
      </c>
      <c r="I81" s="186" t="inlineStr">
        <is>
          <t>Microbial Enumeration Test (การทดสอบปริมาณเชื้อจุลชีพ)</t>
        </is>
      </c>
      <c r="J81" s="185" t="n">
        <v>4</v>
      </c>
      <c r="K81" s="186" t="inlineStr">
        <is>
          <t>✅ คำตอบที่ถูกต้อง: ข้อ ง. Friability Test (การทดสอบความกร่อนด้วยเครื่องหมุน Friabilator)
🎯 ทำไมข้อนี้ถึงถูก:
ข้อ ง. ถูกต้อง (โจทย์ถามข้อใดไม่จำเป็น) เพราะ Friability test เป็นการทดสอบเฉพาะสำหรับยาเม็ดไม่เคลือบ ไม่ได้ใช้กับ Soft gelatin capsule
🔍
🔍 ข้ออื่นผิดเพราะอะไร:
• ข้อ ก.: Weight variation เป็นการทดสอบความสม่ำเสมอของขนาดยาตาม USP &lt;905&gt;
• ข้อ ข.: Dissolution เป็นการทดสอบการละลายของตัวยาตาม USP &lt;711&gt;
• ข้อ ค.: Disintegration เป็นการทดสอบการแตกตัวของเปลือกแคปซูลตาม USP &lt;701&gt;
• ข้อ จ.: Microbial test เป็นการทดสอบความปลอดภัยทางจุลชีววิทยาตาม USP &lt;61&gt;/&lt;62&gt;</t>
        </is>
      </c>
      <c r="L81" s="186" t="inlineStr">
        <is>
          <t>USP-NF &lt;1151&gt; Pharmaceutical Dosage Forms (Capsules) / USP-NF &lt;1216&gt; Tablet Friability</t>
        </is>
      </c>
      <c r="M81" s="186" t="inlineStr">
        <is>
          <t>Product Group 7: Liquid &amp; Semisolids</t>
        </is>
      </c>
      <c r="N81" s="186" t="inlineStr">
        <is>
          <t>7.4 Gels</t>
        </is>
      </c>
      <c r="O81" s="185" t="inlineStr">
        <is>
          <t>Product</t>
        </is>
      </c>
      <c r="P81" s="186" t="inlineStr">
        <is>
          <t>ข้อสอบจริง Product ปี 2563 ข้อ 25</t>
        </is>
      </c>
      <c r="Q81" s="185" t="inlineStr">
        <is>
          <t>ข้อสอบจริง</t>
        </is>
      </c>
      <c r="R81" s="185" t="inlineStr">
        <is>
          <t>2563</t>
        </is>
      </c>
      <c r="S81" s="185" t="n"/>
    </row>
    <row r="82" ht="24" customHeight="1" s="49">
      <c r="A82" s="185" t="n">
        <v>80</v>
      </c>
      <c r="B82" s="186" t="n"/>
      <c r="C82" s="186" t="inlineStr">
        <is>
          <t>ส่วนประกอบหลักในการหล่อขึ้นรูปเปลือกของยาแคปซูลชนิดเปลือกนิ่ม (Soft Gelatin Capsule Shell) สารในข้อใดต่อไปนี้ 'ไม่ได้' นำมาใช้เป็นองค์ประกอบของแผ่นเปลือกเจลาติน (Shell Formulation)</t>
        </is>
      </c>
      <c r="D82" s="186" t="n"/>
      <c r="E82" s="186" t="inlineStr">
        <is>
          <t>Glycerin (สารเพิ่มความยืดหยุ่น - Plasticizer)</t>
        </is>
      </c>
      <c r="F82" s="186" t="inlineStr">
        <is>
          <t>Sorbitol Solution (สารเพิ่มความยืดหยุ่น - Plasticizer)</t>
        </is>
      </c>
      <c r="G82" s="186" t="inlineStr">
        <is>
          <t>Titanium Dioxide และ Lake Pigments (สารทึบแสงและสารแต่งสี)</t>
        </is>
      </c>
      <c r="H82" s="186" t="inlineStr">
        <is>
          <t>Polyethylene Glycol 400 (PEG 400 - กระสายยาของเหลวบรรจุภายใน)</t>
        </is>
      </c>
      <c r="I82" s="186" t="inlineStr">
        <is>
          <t>Methylparaben และ Propylparaben (สารกันเสีย)</t>
        </is>
      </c>
      <c r="J82" s="185" t="n">
        <v>4</v>
      </c>
      <c r="K82" s="186" t="inlineStr">
        <is>
          <t>✅ คำตอบที่ถูกต้อง: ข้อ ง. Polyethylene Glycol 400 (PEG 400 - กระสายยาของเหลวบรรจุภายใน)
🎯 ทำไมข้อนี้ถึงถูก:
PEG 400 เป็นของเหลวชอบน้ำที่ใช้เป็น กระสายยาของเหลวสำหรับบรรจุภายในแคปซูล (Fill vehicle) ไม่ใช่องค์ประกอบของแผ่นเปลือกแคปซูล (Capsule shell) ซึ่งประกอบด้วยเจลาติน น้ำ พลาสติไซเซอร์ สารทึบแสง และสารกันเสีย
🔍 ข้ออื่นผิดเพราะอะไร:
• ข้อ ก.: Glycerin เป็นสารเพิ่มความยืดหยุ่น (Plasticizer) ที่นิยมใช้มากที่สุดในส่วนประกอบของเปลือกเจลาติน
• ข้อ ข.: Sorbitol solution เป็น Plasticizer ร่วมกับ Glycerin เพื่อควบคุมความนิ่มของเปลือก
• ข้อ ค.: Titanium dioxide เป็นสารทึบแสง (Opacifying agent) ที่เติมในเปลือกแคปซูลเพื่อป้องกันแสง
• ข้อ จ.: Parabens (Methylparaben, Propylparaben) เป็นสารกันเสียที่ต้องเติมลงในเปลือกเจลาติน</t>
        </is>
      </c>
      <c r="L82" s="186" t="inlineStr">
        <is>
          <t>Ansel's Pharmaceutical Dosage Forms and Drug Delivery Systems (Soft Gelatin Capsule Shell vs Fill Composition)</t>
        </is>
      </c>
      <c r="M82" s="186" t="inlineStr">
        <is>
          <t>Product Group 7: Liquid &amp; Semisolids</t>
        </is>
      </c>
      <c r="N82" s="186" t="inlineStr">
        <is>
          <t>7.4 Gels</t>
        </is>
      </c>
      <c r="O82" s="185" t="inlineStr">
        <is>
          <t>Product</t>
        </is>
      </c>
      <c r="P82" s="186" t="inlineStr">
        <is>
          <t>ข้อสอบจริง Product ปี 2563 ข้อ 32</t>
        </is>
      </c>
      <c r="Q82" s="185" t="inlineStr">
        <is>
          <t>ข้อสอบจริง</t>
        </is>
      </c>
      <c r="R82" s="185" t="inlineStr">
        <is>
          <t>2563</t>
        </is>
      </c>
      <c r="S82" s="185" t="n"/>
    </row>
    <row r="83" ht="24" customHeight="1" s="49">
      <c r="A83" s="185" t="n">
        <v>81</v>
      </c>
      <c r="B83" s="186" t="n"/>
      <c r="C83" s="186" t="inlineStr">
        <is>
          <t>ข้อใดต่อไปนี้ 'ไม่ใช่' หัวข้อการทดสอบตามเกณฑ์มาตรฐานเภสัชตำรับ USP สำหรับการควบคุมคุณภาพยาแคปซูลชนิดนิ่ม Ibuprofen Soft Gelatin Capsules ชนิดปลดปล่อยทันที</t>
        </is>
      </c>
      <c r="D83" s="186" t="n"/>
      <c r="E83" s="186" t="inlineStr">
        <is>
          <t>Uniformity of Dosage Units (ความสม่ำเสมอของหน่วยยา)</t>
        </is>
      </c>
      <c r="F83" s="186" t="inlineStr">
        <is>
          <t>Dissolution Test (การทดสอบการละลายของตัวยา)</t>
        </is>
      </c>
      <c r="G83" s="186" t="inlineStr">
        <is>
          <t>Disintegration Test (การทดสอบการแตกตัวของเปลือกแคปซูล)</t>
        </is>
      </c>
      <c r="H83" s="186" t="inlineStr">
        <is>
          <t>Extended Drug Release Duration Test (การทดสอบการปลดปล่อยยาแบบออกฤทธิ์เนิ่น)</t>
        </is>
      </c>
      <c r="I83" s="186" t="inlineStr">
        <is>
          <t>Microbial Enumeration Test (การทดสอบการปนเปื้อนของเชื้อจุลชีพ)</t>
        </is>
      </c>
      <c r="J83" s="185" t="n">
        <v>4</v>
      </c>
      <c r="K83" s="186" t="inlineStr">
        <is>
          <t>✅ คำตอบที่ถูกต้อง: ข้อ ง. Extended Drug Release Duration Test (การทดสอบการปลดปล่อยยาแบบออกฤทธิ์เนิ่น)
🎯 ทำไมข้อนี้ถึงถูก:
ยา Ibuprofen Soft Gelatin Capsules ในท้องตลาดทั่วไปเป็นยาเตรียมรูปแบบปลดปล่อยทันที (Immediate-release dosage form) จึงไม่มีข้อกำหนดการทดสอบ Extended Drug Release Duration Test ซึ่งเป็นการทดสอบเฉพาะสำหรับรูปแบบยาออกฤทธิ์เนิ่น (Modified/Extended-release) เท่านั้น
🔍 ข้ออื่นผิดเพราะอะไร:
• ข้อ ก.: Uniformity of Dosage Units เป็นหัวข้อบังคับตามเภสัชตำรับ USP &lt;905&gt; เพื่อประกันความสม่ำเสมอของขนาดยาในแต่ละแคปซูล
• ข้อ ข.: Dissolution Test เป็นหัวข้อบังคับตามเภสัชตำรับ USP สำหรับตรวจวัดอัตราการละลายของตัวยาสำคัญ
• ข้อ ค.: Disintegration Test เป็นการทดสอบการแตกตัวของเปลือกแคปซูลเจลาตินตามมาตรฐาน USP &lt;701&gt;
• ข้อ จ.: Microbial Enumeration Test เป็นหัวข้อทดสอบการปนเปื้อนของเชื้อจุลชีพตาม USP &lt;61&gt; สำหรับยาแคปซูล</t>
        </is>
      </c>
      <c r="L83" s="186" t="inlineStr">
        <is>
          <t>USP-NF Official Monographs: Ibuprofen Capsules / USP-NF &lt;1151&gt; Pharmaceutical Dosage Forms</t>
        </is>
      </c>
      <c r="M83" s="186" t="inlineStr">
        <is>
          <t>Product Group 7: Liquid &amp; Semisolids</t>
        </is>
      </c>
      <c r="N83" s="186" t="inlineStr">
        <is>
          <t>7.4 Gels</t>
        </is>
      </c>
      <c r="O83" s="185" t="inlineStr">
        <is>
          <t>Product</t>
        </is>
      </c>
      <c r="P83" s="186" t="inlineStr">
        <is>
          <t>ข้อสอบจริง Product ปี 2563 ข้อ 33</t>
        </is>
      </c>
      <c r="Q83" s="185" t="inlineStr">
        <is>
          <t>ข้อสอบจริง</t>
        </is>
      </c>
      <c r="R83" s="185" t="inlineStr">
        <is>
          <t>2563</t>
        </is>
      </c>
      <c r="S83" s="185" t="n"/>
    </row>
    <row r="84" ht="24" customHeight="1" s="49">
      <c r="A84" s="185" t="n">
        <v>82</v>
      </c>
      <c r="B84" s="186" t="n"/>
      <c r="C84" s="186" t="inlineStr">
        <is>
          <t>ในการผลิตยาเม็ดด้วยกระบวนการแกรนูลแบบเปียก (Wet Granulation Method) สารช่วยในข้อใดต่อไปนี้เหมาะสมที่สุดในการนำมาเตรียมเป็นสารละลายยึดเกาะ (Binder Solution / Granulating Agent) เพื่อสร้างแกรนูลที่แข็งแรงและสม่ำเสมอ</t>
        </is>
      </c>
      <c r="D84" s="186" t="n"/>
      <c r="E84" s="186" t="inlineStr">
        <is>
          <t>Lactose Monohydrate (สารเพิ่มปริมาณชนิดละลายน้ำ)</t>
        </is>
      </c>
      <c r="F84" s="186" t="inlineStr">
        <is>
          <t>Microcrystalline Cellulose (สารช่วยยึดเกาะแบบแห้ง)</t>
        </is>
      </c>
      <c r="G84" s="186" t="inlineStr">
        <is>
          <t>Pregelatinized Starch Paste หรือ Povidone Solution (PVP K30)</t>
        </is>
      </c>
      <c r="H84" s="186" t="inlineStr">
        <is>
          <t>Magnesium Stearate (สารหล่อลื่นชนิดไม่ชอบน้ำ)</t>
        </is>
      </c>
      <c r="I84" s="186" t="inlineStr">
        <is>
          <t>Colloidal Silicon Dioxide (สารช่วยการไหล)</t>
        </is>
      </c>
      <c r="J84" s="185" t="n">
        <v>3</v>
      </c>
      <c r="K84" s="186" t="inlineStr">
        <is>
          <t>✅ คำตอบที่ถูกต้อง: ข้อ ค. Pregelatinized Starch Paste หรือ Povidone Solution (PVP K30)
🎯 ทำไมข้อนี้ถึงถูก:
ข้อ ค. ถูกต้อง เพราะ Pregelatinized Starch Paste และ Povidone (PVP) เป็นสารยึดเกาะมาตรฐานสำหรับ Wet granulation
🔍
🔍 ข้ออื่นผิดเพราะอะไร:
• ข้อ ก.: Lactose เป็น Diluent (สารเพิ่มปริมาณ)
• ข้อ ข.: MCC เป็น Dry binder เหมาะกับ Direct compression
• ข้อ ง.: Magnesium stearate เป็น Lubricant (สารหล่อลื่น)
• ข้อ จ.: Colloidal Silicon Dioxide เป็น Glidant (สารช่วยการไหล)</t>
        </is>
      </c>
      <c r="L84" s="186" t="inlineStr">
        <is>
          <t>Handbook of Pharmaceutical Excipients (Povidone, Starch) / Ansel's Pharmaceutical Dosage Forms</t>
        </is>
      </c>
      <c r="M84" s="186" t="inlineStr">
        <is>
          <t>Product Group 7: Liquid &amp; Semisolids</t>
        </is>
      </c>
      <c r="N84" s="186" t="inlineStr">
        <is>
          <t>7.1 Solutions, Syrups &amp; Elixirs</t>
        </is>
      </c>
      <c r="O84" s="185" t="inlineStr">
        <is>
          <t>Product</t>
        </is>
      </c>
      <c r="P84" s="186" t="inlineStr">
        <is>
          <t>ข้อสอบจริง Product ปี 2563 ข้อ 34</t>
        </is>
      </c>
      <c r="Q84" s="185" t="inlineStr">
        <is>
          <t>ข้อสอบจริง</t>
        </is>
      </c>
      <c r="R84" s="185" t="inlineStr">
        <is>
          <t>2563</t>
        </is>
      </c>
      <c r="S84" s="185" t="n"/>
    </row>
    <row r="85" ht="24" customHeight="1" s="49">
      <c r="A85" s="185" t="n">
        <v>83</v>
      </c>
      <c r="B85" s="186" t="n"/>
      <c r="C85" s="186" t="inlineStr">
        <is>
          <t>สารเคลือบยาเม็ดในข้อใดต่อไปนี้ 'ไม่มี' คุณสมบัติในการทำหน้าที่เป็นฟิล์มเคลือบลำไส้ (Enteric Coating Polymer) สำหรับป้องกันการแตกตัวในกระเพาะอาหาร</t>
        </is>
      </c>
      <c r="D85" s="186" t="n"/>
      <c r="E85" s="186" t="inlineStr">
        <is>
          <t>Shellac (สารเคลือบธรรมชาติ)</t>
        </is>
      </c>
      <c r="F85" s="186" t="inlineStr">
        <is>
          <t>Polyvinylpyrrolidone (PVP / Povidone)</t>
        </is>
      </c>
      <c r="G85" s="186" t="inlineStr">
        <is>
          <t>Diethyl Phthalate (สารเพิ่มความยืดหยุ่น - Plasticizer)</t>
        </is>
      </c>
      <c r="H85" s="186" t="inlineStr">
        <is>
          <t>Hydroxypropyl Methylcellulose Acetate Succinate (HPMCAS)</t>
        </is>
      </c>
      <c r="I85" s="186" t="inlineStr">
        <is>
          <t>Methacrylic Acid - Ethyl Acrylate Copolymer (Eudragit L 100-55)</t>
        </is>
      </c>
      <c r="J85" s="185" t="n">
        <v>2</v>
      </c>
      <c r="K85" s="186" t="inlineStr">
        <is>
          <t>✅ คำตอบที่ถูกต้อง: ข้อ ข. Polyvinylpyrrolidone (PVP / Povidone)
🎯 ทำไมข้อนี้ถึงถูก:
PVP (Povidone) เป็นพอลิเมอร์ที่ละลายน้ำได้ดีในทุกค่า pH รวมทั้งในกรดกระเพาะอาหาร จึงใช้เป็นสารยึดเกาะ (Binder) หรือสารช่วยละลาย ไม่สามารถทำหน้าที่เป็นฟิล์มเคลือบลำไส้ (Enteric coating polymer) ได้
🔍 ข้ออื่นผิดเพราะอะไร:
• ข้อ ก.: Shellac เป็นเรซินธรรมชาติที่มีคุณสมบัติ Enteric coating ละลายที่ pH สูงในลำไส้เล็ก
• ข้อ ค.: Diethyl Phthalate เป็น Plasticizer ที่ใช้ผสมในสูตรฟิล์มเคลือบลำไส้เพื่อเพิ่มความยืดหยุ่นของฟิล์ม
• ข้อ ง.: HPMCAS (Hydroxypropyl Methylcellulose Acetate Succinate) เป็นโพลิเมอร์เคลือบลำไส้สังเคราะห์มาตรฐาน
• ข้อ จ.: Eudragit L 100-55 เป็นโคโพลิเมอร์กรดเมทาคริลิกสำหรับเคลือบลำไส้ที่ละลายที่ pH 5.5 ขึ้นไป</t>
        </is>
      </c>
      <c r="L85" s="186" t="inlineStr">
        <is>
          <t>USP-NF &lt;1151&gt; Pharmaceutical Dosage Forms: Coating Polymers / Handbook of Pharmaceutical Excipients</t>
        </is>
      </c>
      <c r="M85" s="186" t="inlineStr">
        <is>
          <t>Product Group 7: Liquid &amp; Semisolids</t>
        </is>
      </c>
      <c r="N85" s="186" t="inlineStr">
        <is>
          <t>7.1 Solutions, Syrups &amp; Elixirs</t>
        </is>
      </c>
      <c r="O85" s="185" t="inlineStr">
        <is>
          <t>Product</t>
        </is>
      </c>
      <c r="P85" s="186" t="inlineStr">
        <is>
          <t>ข้อสอบจริง Product ปี 2563 ข้อ 36</t>
        </is>
      </c>
      <c r="Q85" s="185" t="inlineStr">
        <is>
          <t>ข้อสอบจริง</t>
        </is>
      </c>
      <c r="R85" s="185" t="inlineStr">
        <is>
          <t>2563</t>
        </is>
      </c>
      <c r="S85" s="185" t="n"/>
    </row>
    <row r="86" ht="24" customHeight="1" s="49">
      <c r="A86" s="185" t="n">
        <v>84</v>
      </c>
      <c r="B86" s="186" t="n"/>
      <c r="C86" s="186" t="inlineStr">
        <is>
          <t>จากการทดสอบความคงตัวของตำรับยาครีมชนิด O/W Cream ด้วยวิธี Freeze-Thaw Cycling Test จำนวน 3 รอบ พบว่าเนื้อครีมเกิดการแยกชั้น (Phase separation / Cracking) เภสัชกรควรแก้ไขสูตรตำรับอย่างไรเพื่อเพิ่มความคงตัวของอิมัลชัน</t>
        </is>
      </c>
      <c r="D86" s="186" t="n"/>
      <c r="E86" s="186" t="inlineStr">
        <is>
          <t>เติมสารเพิ่มความหนืดและสร้างโครงสร้างไฮโดรคอลลอยด์ เช่น Tragacanth, Xanthan Gum หรือ HPMC ลงในวัฏภาคน้ำของตำรับ O/W</t>
        </is>
      </c>
      <c r="F86" s="186" t="inlineStr">
        <is>
          <t>นำตำรับไปบดซ้ำด้วยเครื่องบดลูกกลม (Ball Mill)</t>
        </is>
      </c>
      <c r="G86" s="186" t="inlineStr">
        <is>
          <t>เติม Hydroxyethyl Cellulose (HEC) ลงในวัฏภาคน้ำมันของตำรับ W/O</t>
        </is>
      </c>
      <c r="H86" s="186" t="inlineStr">
        <is>
          <t>เติมเกลือแกง Sodium Chloride ลงในตำรับ W/O</t>
        </is>
      </c>
      <c r="I86" s="186" t="inlineStr">
        <is>
          <t>เติม Sodium Benzoate ลงในตำรับ W/O</t>
        </is>
      </c>
      <c r="J86" s="185" t="n">
        <v>1</v>
      </c>
      <c r="K86" s="186" t="inlineStr">
        <is>
          <t>✅ คำตอบที่ถูกต้อง: ข้อ ก. เติมสารเพิ่มความหนืดและสร้างโครงสร้างไฮโดรคอลลอยด์ เช่น Tragacanth, Xanthan Gum หรือ HPMC ลงในวัฏภาคน้ำของตำรับ O/W
🎯 ทำไมข้อนี้ถึงถูก:
การเติม Tragacanth หรือไฮโดรคอลลอยด์ลงใน Aqueous phase ของ O/W cream ช่วยเพิ่มความหนืดของตัวกลางภายนอก ชะลออัตราเร็วในการแยกชั้นตาม Stokes' Law และสร้างโครงข่ายพยุงหยดน้ำมัน ป้องกันการแตกตัว (Cracking) ได้อย่างมีประสิทธิภาพ
🔍 ข้ออื่นผิดเพราะอะไร:
• ข้อ ข.: Ball Mill เป็นเครื่องมือบดลดขนาดอนุภาคของแข็ง ไม่ได้ช่วยเพิ่มความหนืดหรือเสถียรภาพของอิมัลชันที่แยกชั้น
• ข้อ ค.: ตำรับนี้เป็น O/W Cream ไม่ใช่ W/O และ HEC เป็นไฮโดรฟิลิกโพลิเมอร์ที่ละลายในน้ำ ไม่ละลายในวัฏภาคน้ำมัน
• ข้อ ง.: การเติม Sodium Chloride ซึ่งเป็นอิเล็กโทรไลต์ลงในตำรับจะทำลายชั้นประจุไฟฟ้า (Zeta potential) และเร่งให้เกิด Coalescence แยกชั้นเร็วยิ่งขึ้น
• ข้อ จ.: Sodium Benzoate ทำหน้าที่เป็นสารกันเสีย (Antimicrobial preservative) ไม่มีผลต่อการป้องกันการแยกชั้นของอิมัลชัน</t>
        </is>
      </c>
      <c r="L86" s="186" t="inlineStr">
        <is>
          <t>Martin's Physical Pharmacy and Pharmaceutical Sciences (Emulsion Stability) / Ansel's Dosage Forms</t>
        </is>
      </c>
      <c r="M86" s="186" t="inlineStr">
        <is>
          <t>Product Group 7: Liquid &amp; Semisolids</t>
        </is>
      </c>
      <c r="N86" s="186" t="inlineStr">
        <is>
          <t>7.5 Creams &amp; Ointments</t>
        </is>
      </c>
      <c r="O86" s="185" t="inlineStr">
        <is>
          <t>Product</t>
        </is>
      </c>
      <c r="P86" s="186" t="inlineStr">
        <is>
          <t>ข้อสอบจริง Product ปี 2563 ข้อ 42</t>
        </is>
      </c>
      <c r="Q86" s="185" t="inlineStr">
        <is>
          <t>ข้อสอบจริง</t>
        </is>
      </c>
      <c r="R86" s="185" t="inlineStr">
        <is>
          <t>2563</t>
        </is>
      </c>
      <c r="S86" s="185" t="n"/>
    </row>
    <row r="87" ht="24" customHeight="1" s="49">
      <c r="A87" s="185" t="n">
        <v>85</v>
      </c>
      <c r="B87" s="186" t="n"/>
      <c r="C87" s="186" t="inlineStr">
        <is>
          <t>ในสูตรตำรับยาน้ำแขวนตะกอนและโลชั่นทาผิว มีการเติมสาร Magnesium Aluminum Silicate (Veegum) ลงในตำรับ สารดังกล่าวทำหน้าที่สำคัญอย่างไร</t>
        </is>
      </c>
      <c r="D87" s="186" t="n"/>
      <c r="E87" s="186" t="inlineStr">
        <is>
          <t>Primary Emulsifier (สารก่ออิมัลชันหลัก)</t>
        </is>
      </c>
      <c r="F87" s="186" t="inlineStr">
        <is>
          <t>Chemical Preservative (สารกันเสีย)</t>
        </is>
      </c>
      <c r="G87" s="186" t="inlineStr">
        <is>
          <t>Suspending agent / Viscosity-increasing agent (สารช่วยแขวนตะกอนและเพิ่มความหนืดชนิดแร่อนินทรีย์)</t>
        </is>
      </c>
      <c r="H87" s="186" t="inlineStr">
        <is>
          <t>Wetting agent (สารช่วยเปียก)</t>
        </is>
      </c>
      <c r="I87" s="186" t="inlineStr">
        <is>
          <t>Chelating agent (สารดักจับโลหะ)</t>
        </is>
      </c>
      <c r="J87" s="185" t="n">
        <v>3</v>
      </c>
      <c r="K87" s="186" t="inlineStr">
        <is>
          <t>✅ คำตอบที่ถูกต้อง: ข้อ ค. Suspending agent / Viscosity-increasing agent (สารช่วยแขวนตะกอนและเพิ่มความหนืดชนิดแร่อนินทรีย์)
🎯 ทำไมข้อนี้ถึงถูก:
Magnesium Aluminum Silicate (Veegum) เป็นแร่อนินทรีย์กลุ่ม Smectite clay ที่พองตัวในน้ำ เกิดเป็นโครงสร้างเจล Thixotropic แบบ House-of-cards ทำหน้าที่เป็น Suspending agent และ Viscosity enhancer ช่วยพยุงอนุภาคยาไม่ให้ตกตะกอนในตำรับยาน้ำแขวนตะกอนและโลชั่น
🔍 ข้ออื่นผิดเพราะอะไร:
• ข้อ ก.: Primary Emulsifier เป็นหน้าที่ของสารลดแรงตึงผิว เช่น Polysorbates หรือ Spans ไม่ใช่หน้าที่หลักของ Veegum
• ข้อ ข.: Chemical Preservative ในตำรับยาน้ำคือกลุ่ม Parabens หรือ Sodium Benzoate ส่วน Veegum เป็นแร่อนินทรีย์ที่ไม่มีฤทธิ์ต้านเชื้อจุลชีพ
• ข้อ ง.: Wetting agent ทำหน้าที่ลดแรงตึงผิวระหว่างอนุภาคยากับตัวกลาง เช่น Polysorbate 80 หรือ Glycerin ไม่ใช่แร่ดินเหนียว Veegum
• ข้อ จ.: Chelating agent คือสารดักจับไอออนโลหะ เช่น Disodium EDTA ไม่ใช่ Veegum</t>
        </is>
      </c>
      <c r="L87" s="186" t="inlineStr">
        <is>
          <t>Handbook of Pharmaceutical Excipients (Magnesium Aluminum Silicate) / Martin's Physical Pharmacy</t>
        </is>
      </c>
      <c r="M87" s="186" t="inlineStr">
        <is>
          <t>Product Group 7: Liquid &amp; Semisolids</t>
        </is>
      </c>
      <c r="N87" s="186" t="inlineStr">
        <is>
          <t>7.2 Suspensions</t>
        </is>
      </c>
      <c r="O87" s="185" t="inlineStr">
        <is>
          <t>Product</t>
        </is>
      </c>
      <c r="P87" s="186" t="inlineStr">
        <is>
          <t>ข้อสอบจริง Product ปี 2563 ข้อ 44</t>
        </is>
      </c>
      <c r="Q87" s="185" t="inlineStr">
        <is>
          <t>ข้อสอบจริง</t>
        </is>
      </c>
      <c r="R87" s="185" t="inlineStr">
        <is>
          <t>2563</t>
        </is>
      </c>
      <c r="S87" s="185" t="n"/>
    </row>
    <row r="88" ht="24" customHeight="1" s="49">
      <c r="A88" s="185" t="n">
        <v>86</v>
      </c>
      <c r="B88" s="186" t="n"/>
      <c r="C88" s="186" t="inlineStr">
        <is>
          <t>เภสัชกรได้รับใบสั่งยาให้เตรียมยาน้ำแขวนตะกอน Atenolol Oral Suspension ความเข้มข้น 0.2% w/v ปริมาตร 50 mL โดยเตรียมจากการบดยาเม็ด Atenolol ขนาดความแรง 25 mg ต่อเม็ด จะต้องใช้ยาเม็ด Atenolol 25 mg ทั้งหมดกี่เม็ด</t>
        </is>
      </c>
      <c r="D88" s="186" t="n"/>
      <c r="E88" s="186" t="inlineStr">
        <is>
          <t>2 เม็ด</t>
        </is>
      </c>
      <c r="F88" s="186" t="inlineStr">
        <is>
          <t>3 เม็ด</t>
        </is>
      </c>
      <c r="G88" s="186" t="inlineStr">
        <is>
          <t>4 เม็ด</t>
        </is>
      </c>
      <c r="H88" s="186" t="inlineStr">
        <is>
          <t>5 เม็ด</t>
        </is>
      </c>
      <c r="I88" s="186" t="inlineStr">
        <is>
          <t>6 เม็ด</t>
        </is>
      </c>
      <c r="J88" s="185" t="n">
        <v>3</v>
      </c>
      <c r="K88" s="186" t="inlineStr">
        <is>
          <t>✅ คำตอบที่ถูกต้อง: ข้อ ค. 4 เม็ด
🎯 ทำไมข้อนี้ถึงถูก:
ตำรับ Atenolol Oral Suspension 0.2% w/v ปริมาตร 50 mL ต้องใช้ตัวยา Atenolol ทั้งหมด = $\frac{0.2\text{ g}}{100\text{ mL}} \times 50\text{ mL} = 0.1\text{ g} = 100\text{ mg}$ ขนาดยาเม็ด Atenolol คือ 25 mg ต่อเม็ด จึงต้องใช้ยาเม็ดทั้งหมด = $\frac{100\text{ mg}}{25\text{ mg/เม็ด}} = 4\text{ เม็ด}$
🔍 ข้ออื่นผิดเพราะอะไร:
• ข้อ ก.: 2 เม็ด ได้ตัวยาเพียง $2 \times 25\text{ mg} = 50\text{ mg}$ ใน 50 mL คิดเป็นความเข้มข้น 0.1% w/v ซึ่งต่ำกว่าที่กำหนดครึ่งหนึ่ง
• ข้อ ข.: 3 เม็ด ได้ตัวยา $3 \times 25\text{ mg} = 75\text{ mg}$ ใน 50 mL คิดเป็นความเข้มข้น 0.15% w/v
• ข้อ ง.: 5 เม็ด ได้ตัวยา $5 \times 25\text{ mg} = 125\text{ mg}$ ใน 50 mL คิดเป็นความเข้มข้น 0.25% w/v เกินขนาดที่กำหนด
• ข้อ จ.: 6 เม็ด ได้ตัวยา $6 \times 25\text{ mg} = 150\text{ mg}$ ใน 50 mL คิดเป็นความเข้มข้น 0.3% w/v</t>
        </is>
      </c>
      <c r="L88" s="186" t="inlineStr">
        <is>
          <t>Pharmaceutical Calculations (Howard C. Ansel) / USP-NF &lt;795&gt; Pharmacy Compounding</t>
        </is>
      </c>
      <c r="M88" s="186" t="inlineStr">
        <is>
          <t>Product Group 7: Liquid &amp; Semisolids</t>
        </is>
      </c>
      <c r="N88" s="186" t="inlineStr">
        <is>
          <t>7.2 Suspensions</t>
        </is>
      </c>
      <c r="O88" s="185" t="inlineStr">
        <is>
          <t>Product</t>
        </is>
      </c>
      <c r="P88" s="186" t="inlineStr">
        <is>
          <t>ข้อสอบจริง Product ปี 2563 ข้อ 45</t>
        </is>
      </c>
      <c r="Q88" s="185" t="inlineStr">
        <is>
          <t>ข้อสอบจริง</t>
        </is>
      </c>
      <c r="R88" s="185" t="inlineStr">
        <is>
          <t>2563</t>
        </is>
      </c>
      <c r="S88" s="185" t="n"/>
    </row>
    <row r="89" ht="24" customHeight="1" s="49">
      <c r="A89" s="185" t="n">
        <v>87</v>
      </c>
      <c r="B89" s="186" t="n"/>
      <c r="C89" s="186" t="inlineStr">
        <is>
          <t>ยาน้ำแขวนตะกอนสูตรหนึ่งมีค่า Sedimentation Volume (F) = 0.50 และ Degree of Flocculation (β) = 1.0 เภสัชกรควรดำเนินการแก้ไขสูตรตำรับอย่างไรเพื่อเพิ่มความคงตัวและชะลอการตกตะกอน</t>
        </is>
      </c>
      <c r="D89" s="186" t="n"/>
      <c r="E89" s="186" t="inlineStr">
        <is>
          <t>เพิ่มความเข้มข้นของ Sodium Carboxymethylcellulose (SCMC) เพื่อเพิ่มความหนืดของ Structured vehicle</t>
        </is>
      </c>
      <c r="F89" s="186" t="inlineStr">
        <is>
          <t>เพิ่มความเข้มข้นของ Benzyl alcohol</t>
        </is>
      </c>
      <c r="G89" s="186" t="inlineStr">
        <is>
          <t>เพิ่มความเข้มข้นของ Sodium metabisulfite</t>
        </is>
      </c>
      <c r="H89" s="186" t="inlineStr">
        <is>
          <t>เปลี่ยนสารแต่งรสหวานจาก Syrup เป็น Saccharin</t>
        </is>
      </c>
      <c r="I89" s="186" t="inlineStr">
        <is>
          <t>เพิ่มปริมาณสารกันเสียกลุ่ม Parabens</t>
        </is>
      </c>
      <c r="J89" s="185" t="n">
        <v>1</v>
      </c>
      <c r="K89" s="186" t="inlineStr">
        <is>
          <t>✅ คำตอบที่ถูกต้อง: ข้อ ก. เพิ่มความเข้มข้นของ Sodium Carboxymethylcellulose (SCMC) เพื่อเพิ่มความหนืดของ Structured vehicle
🎯 ทำไมข้อนี้ถึงถูก:
ยาน้ำแขวนตะกอนที่มีค่า Sedimentation Volume ($F = 0.50$) แสดงว่าปริมาตรตะกอนยุบตัวลงครึ่งหนึ่งของปริมาตรเดิม การเพิ่มความเข้มข้นของ Sodium Carboxymethylcellulose (SCMC) ช่วยเพิ่มความหนืดของ Structured vehicle ชะลออัตราเร็วในการตกตะกอนตาม Stokes' Law ทำให้ระบบแขวนลอยตัวได้นานขึ้น
🔍 ข้ออื่นผิดเพราะอะไร:
• ข้อ ข.: Benzyl alcohol ทำหน้าที่เป็น Antimicrobial preservative หรือ Local anesthetic ไม่ได้ช่วยเพิ่มความหนืดหรือชะลอการตกตะกอน
• ข้อ ค.: Sodium metabisulfite ทำหน้าที่เป็นสารต้านออกซิเดชัน (Antioxidant) ป้องกันการเสื่อมสลายทางเคมี ไม่เกี่ยวข้องกับอัตราการตกตะกอนทางกายภาพ
• ข้อ ง.: การเปลี่ยนเป็น Saccharin จะลดความหนืดของกระสายยาลงเมื่อเทียบกับน้ำเชื่อม (Syrup) ยิ่งทำให้อนุภาคตกตะกอนเร็วขึ้น
• ข้อ จ.: Parabens ป้องกันการเจริญเติบโตของเชื้อจุลชีพ ไม่มีคุณสมบัติทางรีโอโลยีในการพยุงอนุภาคยา</t>
        </is>
      </c>
      <c r="L89" s="186" t="inlineStr">
        <is>
          <t>Martin's Physical Pharmacy and Pharmaceutical Sciences (Suspension Stability) / Ansel's Dosage Forms</t>
        </is>
      </c>
      <c r="M89" s="186" t="inlineStr">
        <is>
          <t>Product Group 7: Liquid &amp; Semisolids</t>
        </is>
      </c>
      <c r="N89" s="186" t="inlineStr">
        <is>
          <t>7.2 Suspensions</t>
        </is>
      </c>
      <c r="O89" s="185" t="inlineStr">
        <is>
          <t>Product</t>
        </is>
      </c>
      <c r="P89" s="186" t="inlineStr">
        <is>
          <t>ข้อสอบจริง Product ปี 2563 ข้อ 46</t>
        </is>
      </c>
      <c r="Q89" s="185" t="inlineStr">
        <is>
          <t>ข้อสอบจริง</t>
        </is>
      </c>
      <c r="R89" s="185" t="inlineStr">
        <is>
          <t>2563</t>
        </is>
      </c>
      <c r="S89" s="185" t="n"/>
    </row>
    <row r="90" ht="24" customHeight="1" s="49">
      <c r="A90" s="185" t="n">
        <v>88</v>
      </c>
      <c r="B90" s="186" t="n"/>
      <c r="C90" s="186" t="inlineStr">
        <is>
          <t>ในสูตรตำรับ Calamine Lotion มีส่วนประกอบดังนี้: Calamine, Zinc Oxide, Hypromellose (HPMC), Xanthan Gum, Polysorbate 80, Methylparaben และ Water สาร Hypromellose ทำหน้าที่สำคัญอย่างไร</t>
        </is>
      </c>
      <c r="D90" s="186" t="n"/>
      <c r="E90" s="186" t="inlineStr">
        <is>
          <t>Primary Emulsifier</t>
        </is>
      </c>
      <c r="F90" s="186" t="inlineStr">
        <is>
          <t>Diluent</t>
        </is>
      </c>
      <c r="G90" s="186" t="inlineStr">
        <is>
          <t>Viscosity-increasing agent / Suspending agent</t>
        </is>
      </c>
      <c r="H90" s="186" t="inlineStr">
        <is>
          <t>Humectant</t>
        </is>
      </c>
      <c r="I90" s="186" t="inlineStr">
        <is>
          <t>Superdisintegrant</t>
        </is>
      </c>
      <c r="J90" s="185" t="n">
        <v>3</v>
      </c>
      <c r="K90" s="186" t="inlineStr">
        <is>
          <t>✅ คำตอบที่ถูกต้อง: ข้อ ค. Viscosity-increasing agent / Suspending agent
🎯 ทำไมข้อนี้ถึงถูก:
Hypromellose (HPMC) เป็นกึ่งสังเคราะห์เซลลูโลสโพลิเมอร์แบบนอนไอออนิก พองตัวในน้ำได้สารละลายคอลลอยด์หนืด ทำหน้าที่เป็น Suspending agent และ Viscosity-increasing agent ช่วยพยุงอนุภาค Calamine และ Zinc Oxide ไม่ให้นอนก้นเร็วใน Calamine Lotion
🔍 ข้ออื่นผิดเพราะอะไร:
• ข้อ ก.: Primary Emulsifier ในตำรับอิมัลชันคือ Surfactant เช่น Polysorbates หรือ Spans ส่วน Calamine Lotion เป็นระบบยาน้ำแขวนตะกอน
• ข้อ ข.: Diluent เป็นสารเพิ่มปริมาณในยาเม็ดหรือแคปซูล เช่น Lactose ไม่ใช่สารโพลิเมอร์เพิ่มความหนืดในยาน้ำ
• ข้อ ง.: Humectant ในตำรับยาทาภายนอกคือสารดูดซับความชื้น เช่น Glycerin หรือ Propylene glycol
• ข้อ จ.: Superdisintegrant เป็นสารช่วยแตกตัวเร็วในยาเม็ด เช่น Croscarmellose sodium หรือ SSG</t>
        </is>
      </c>
      <c r="L90" s="186" t="inlineStr">
        <is>
          <t>Handbook of Pharmaceutical Excipients (Hypromellose) / Ansel's Pharmaceutical Dosage Forms</t>
        </is>
      </c>
      <c r="M90" s="186" t="inlineStr">
        <is>
          <t>Product Group 7: Liquid &amp; Semisolids</t>
        </is>
      </c>
      <c r="N90" s="186" t="inlineStr">
        <is>
          <t>7.1 Solutions, Syrups &amp; Elixirs</t>
        </is>
      </c>
      <c r="O90" s="185" t="inlineStr">
        <is>
          <t>Product</t>
        </is>
      </c>
      <c r="P90" s="186" t="inlineStr">
        <is>
          <t>ข้อสอบจริง Product ปี 2563 ข้อ 47</t>
        </is>
      </c>
      <c r="Q90" s="185" t="inlineStr">
        <is>
          <t>ข้อสอบจริง</t>
        </is>
      </c>
      <c r="R90" s="185" t="inlineStr">
        <is>
          <t>2563</t>
        </is>
      </c>
      <c r="S90" s="185" t="n"/>
    </row>
    <row r="91" ht="24" customHeight="1" s="49">
      <c r="A91" s="185" t="n">
        <v>89</v>
      </c>
      <c r="B91" s="186" t="n"/>
      <c r="C91" s="186" t="inlineStr">
        <is>
          <t>เภสัชภัณฑ์รูปแบบยาน้ำแขวนตะกอนสำหรับใช้ภายนอก (Topical Suspensions / Lotions) ควรมีพฤติกรรมการไหล (Rheological Behavior) แบบใดจึงจะถือว่ามีคุณสมบัติที่ดีเยี่ยมและเหมาะสมที่สุดสำหรับการใช้งาน</t>
        </is>
      </c>
      <c r="D91" s="186" t="n"/>
      <c r="E91" s="186" t="inlineStr">
        <is>
          <t>Plastic flow ร่วมกับ Dilatant flow</t>
        </is>
      </c>
      <c r="F91" s="186" t="inlineStr">
        <is>
          <t>Newtonian flow ร่วมกับ Thixotropy</t>
        </is>
      </c>
      <c r="G91" s="186" t="inlineStr">
        <is>
          <t>Pseudoplastic flow (Shear-thinning) ร่วมกับ Thixotropy</t>
        </is>
      </c>
      <c r="H91" s="186" t="inlineStr">
        <is>
          <t>Dilatant flow (Shear-thickening) ร่วมกับ Thixotropy</t>
        </is>
      </c>
      <c r="I91" s="186" t="inlineStr">
        <is>
          <t>Plug flow แบบสมบูรณ์</t>
        </is>
      </c>
      <c r="J91" s="185" t="n">
        <v>3</v>
      </c>
      <c r="K91" s="186" t="inlineStr">
        <is>
          <t>✅ คำตอบที่ถูกต้อง: ข้อ ค. Pseudoplastic flow (Shear-thinning) ร่วมกับ Thixotropy
🎯 ทำไมข้อนี้ถึงถูก:
ยาน้ำแขวนตะกอนและโลชั่นทาผิวที่ดีต้องมีพฤติกรรมการไหลแบบ Pseudoplastic ร่วมกับ Thixotropy คือ เมื่อตั้งทิ้งไว้จะมีความหนืดสูงเพื่อพยุงอนุภาคยาไม่ให้ตกตะกอน แต่เมื่อเขย่าหรือออกแรงเฉือนความหนืดจะลดลงอย่างรวดเร็ว ทำให้เทและเกลี่ยทาบนผิวหนังได้ง่าย จากนั้นความหนืดจะค่อยๆ คืนตัวช้าๆ
🔍 ข้ออื่นผิดเพราะอะไร:
• ข้อ ก.: Plastic flow มีค่า Yield value สูงเกินไป และ Dilatant flow ยิ่งเขย่ายิ่งหนืดแข็ง ทำให้บีบออกจากขวดและเกลี่ยทายาก
• ข้อ ข.: Newtonian flow มีความหนืดคงที่ตลอดเวลา ไม่ลดลงเมื่อทาหรือเขย่า ทำให้ไหลเยิ้มเปรอะเปื้อนและพยุงผงยาได้ไม่ดี
• ข้อ ง.: Dilatant flow (Shear-thickening) เมื่อออกแรงคนหรือเขย่าระบบจะแข็งตัวขึ้นอย่างรวดเร็ว ขัดขวางการกระจายตัวของยา
• ข้อ จ.: Plug flow แบบสมบูรณ์ทำให้เนื้อยาทั้งหมดเคลื่อนที่พร้อมกันเป็นก้อนแข็งโดยไม่มีการไหลเฉือน เกลี่ยทาบนผิวหนังไม่ได้</t>
        </is>
      </c>
      <c r="L91" s="186" t="inlineStr">
        <is>
          <t>Martin's Physical Pharmacy and Pharmaceutical Sciences (Rheology of Dispersions) / Ansel's Dosage Forms</t>
        </is>
      </c>
      <c r="M91" s="186" t="inlineStr">
        <is>
          <t>Product Group 7: Liquid &amp; Semisolids</t>
        </is>
      </c>
      <c r="N91" s="186" t="inlineStr">
        <is>
          <t>7.2 Suspensions</t>
        </is>
      </c>
      <c r="O91" s="185" t="inlineStr">
        <is>
          <t>Product</t>
        </is>
      </c>
      <c r="P91" s="186" t="inlineStr">
        <is>
          <t>ข้อสอบจริง Product ปี 2563 ข้อ 48</t>
        </is>
      </c>
      <c r="Q91" s="185" t="inlineStr">
        <is>
          <t>ข้อสอบจริง</t>
        </is>
      </c>
      <c r="R91" s="185" t="inlineStr">
        <is>
          <t>2563</t>
        </is>
      </c>
      <c r="S91" s="185" t="n"/>
    </row>
    <row r="92" ht="24" customHeight="1" s="49">
      <c r="A92" s="185" t="n">
        <v>90</v>
      </c>
      <c r="B92" s="186" t="n"/>
      <c r="C92" s="186" t="inlineStr">
        <is>
          <t>ในการเลือกใช้ฐานยาขี้ผึ้งสำหรับทารักษาแผลติดเชื้อที่มีตุ่มหนองหรือมีน้ำเหลืองเยิ้มซึมออกมา (Oozing and Suppurative Wounds) ฐานยาขี้ผึ้งชนิดใดต่อไปนี้เหมาะสมที่สุดในการนำมาใช้</t>
        </is>
      </c>
      <c r="D92" s="186" t="n"/>
      <c r="E92" s="186" t="inlineStr">
        <is>
          <t>Oleaginous base (เช่น White Petrolatum)</t>
        </is>
      </c>
      <c r="F92" s="186" t="inlineStr">
        <is>
          <t>W/O Absorption base (เช่น Cold cream, Lanolin)</t>
        </is>
      </c>
      <c r="G92" s="186" t="inlineStr">
        <is>
          <t>Water-removable base (O/W cream base) หรือ Water-soluble base (PEG ointment)</t>
        </is>
      </c>
      <c r="H92" s="186" t="inlineStr">
        <is>
          <t>Hydrocarbon base ที่เติม Mineral oil ในปริมาณสูง</t>
        </is>
      </c>
      <c r="I92" s="186" t="inlineStr">
        <is>
          <t>Pure fatty base ชนิดกันน้ำ 100%</t>
        </is>
      </c>
      <c r="J92" s="185" t="n">
        <v>3</v>
      </c>
      <c r="K92" s="186" t="inlineStr">
        <is>
          <t>✅ คำตอบที่ถูกต้อง: ข้อ ค. Water-removable base (O/W cream base) หรือ Water-soluble base (PEG ointment)
🎯 ทำไมข้อนี้ถึงถูก:
แผลที่มีตุ่มหนองหรือน้ำเหลืองเยิ้ม (Oozing/Suppurative wounds) ต้องเลือกใช้ฐานยาขี้ผึ้งชนิดที่สามารถดูดซับสารคัดหลั่งได้ดีและล้างออกง่ายด้วยน้ำ ได้แก่ Water-removable base (O/W cream) หรือ Water-soluble base (PEG base) เพื่อไม่ให้เกิดการอับชื้นหมักหมม
🔍 ข้ออื่นผิดเพราะอะไร:
• ข้อ ก.: Oleaginous base (เช่น White Petrolatum) มีคุณสมบัติ Occlusive สูงมาก ปิดกั้นการระเหยของน้ำ ทำให้แผลอับชื้นและหนองสะสมมากขึ้น
• ข้อ ข.: W/O Absorption base (เช่น Cold cream) มีน้ำมันเป็นวัฏภาคภายนอก ไม่สามารถดูดซับน้ำเหลืองปริมาณมากและล้างออกยาก
• ข้อ ง.: Hydrocarbon base เคลือบปิดแผลอย่างแน่นหนา ขัดขวางการระบายของน้ำเหลืองและเร่งการติดเชื้อแบคทีเรีย
• ข้อ จ.: Pure fatty base กันน้ำ 100% ทำให้ของเหลวจากแผลไม่สามารถระบายออกได้ ก่อให้เกิดการหมักหมมและแผลเน่าเปื่อย</t>
        </is>
      </c>
      <c r="L92" s="186" t="inlineStr">
        <is>
          <t>Ansel's Pharmaceutical Dosage Forms and Drug Delivery Systems (Selection of Appropriate Ointment Bases) / British National Formulary</t>
        </is>
      </c>
      <c r="M92" s="186" t="inlineStr">
        <is>
          <t>Product Group 7: Liquid &amp; Semisolids</t>
        </is>
      </c>
      <c r="N92" s="186" t="inlineStr">
        <is>
          <t>7.5 Creams &amp; Ointments</t>
        </is>
      </c>
      <c r="O92" s="185" t="inlineStr">
        <is>
          <t>Product</t>
        </is>
      </c>
      <c r="P92" s="186" t="inlineStr">
        <is>
          <t>ข้อสอบจริง Product ปี 2563 ข้อ 49</t>
        </is>
      </c>
      <c r="Q92" s="185" t="inlineStr">
        <is>
          <t>ข้อสอบจริง</t>
        </is>
      </c>
      <c r="R92" s="185" t="inlineStr">
        <is>
          <t>2563</t>
        </is>
      </c>
      <c r="S92" s="185" t="n"/>
    </row>
    <row r="93" ht="24" customHeight="1" s="49">
      <c r="A93" s="185" t="n">
        <v>91</v>
      </c>
      <c r="B93" s="186" t="n"/>
      <c r="C93" s="186" t="inlineStr">
        <is>
          <t>ในการเตรียมยาขี้ผึ้งหรือยาครีมตามใบสั่งยาเฉพาะรายที่มีส่วนประกอบของไขมันหลายชนิดที่มีจุดหลอมเหลวแตกต่างกันอย่างมาก การเตรียมด้วยกระบวนการ Beaker Method จัดเป็นเทคนิคการเตรียมยาขี้ผึ้งด้วยวิธีใด</t>
        </is>
      </c>
      <c r="D93" s="186" t="n"/>
      <c r="E93" s="186" t="inlineStr">
        <is>
          <t>Fusion Method (การหลอมเทโดยอาศัยความร้อน)</t>
        </is>
      </c>
      <c r="F93" s="186" t="inlineStr">
        <is>
          <t>Levigation Method (การบดผสมผงยากับของเหลวช่วยบดที่อุณหภูมิห้อง)</t>
        </is>
      </c>
      <c r="G93" s="186" t="inlineStr">
        <is>
          <t>Continental Method (Dry gum 4:2:1)</t>
        </is>
      </c>
      <c r="H93" s="186" t="inlineStr">
        <is>
          <t>English Method (Wet gum)</t>
        </is>
      </c>
      <c r="I93" s="186" t="inlineStr">
        <is>
          <t>Forbes Bottle Method</t>
        </is>
      </c>
      <c r="J93" s="185" t="n">
        <v>1</v>
      </c>
      <c r="K93" s="186" t="inlineStr">
        <is>
          <t>✅ คำตอบที่ถูกต้อง: ข้อ ก. Fusion Method (การหลอมเทโดยอาศัยความร้อน)
🎯 ทำไมข้อนี้ถึงถูก:
การเตรียมด้วย Beaker method เป็นเทคนิคในกลุ่ม Fusion Method (การหลอมผสม) โดยนำส่วนประกอบที่เป็นไขมันหรือแว็กซ์ที่มีจุดหลอมเหลวสูงสุดมาหลอมด้วยความร้อนก่อน แล้วจึงค่อยๆ เติมสารที่มีจุดหลอมเหลวต่ำกว่าลงไปตามลำดับจนละลายเข้ากัน
🔍 ข้ออื่นผิดเพราะอะไร:
• ข้อ ข.: Levigation Method เป็นการบดผสมผงยาของแข็งกับของเหลวช่วยบด (Levigating agent) บนแผ่นกระจก (Ointment slab) ที่อุณหภูมิห้องโดยไม่ใช้ความร้อน
• ข้อ ค.: Continental Method (Dry gum 4:2:1) เป็นวิธีผสมน้ำมันกับกัมแห้งก่อนเติมน้ำเพื่อเตรียมอิมัลชัน ไม่ใช่การเตรียมขี้ผึ้ง
• ข้อ ง.: English Method (Wet gum) เป็นวิธีทำ mucilage ของกัมกับน้ำก่อนเติมน้ำมันเพื่อเตรียมอิมัลชัน
• ข้อ จ.: Forbes Bottle Method ใช้สำหรับการเตรียมอิมัลชันจากน้ำมันระเหยง่ายโดยการเขย่าในขวดแก้ว</t>
        </is>
      </c>
      <c r="L93" s="186" t="inlineStr">
        <is>
          <t>USP-NF &lt;795&gt; Pharmaceutical Compounding – Nonsterile Preparations / Ansel's Dosage Forms</t>
        </is>
      </c>
      <c r="M93" s="186" t="inlineStr">
        <is>
          <t>Product Group 7: Liquid &amp; Semisolids</t>
        </is>
      </c>
      <c r="N93" s="186" t="inlineStr">
        <is>
          <t>7.5 Creams &amp; Ointments</t>
        </is>
      </c>
      <c r="O93" s="185" t="inlineStr">
        <is>
          <t>Product</t>
        </is>
      </c>
      <c r="P93" s="186" t="inlineStr">
        <is>
          <t>ข้อสอบจริง Product ปี 2563 ข้อ 51</t>
        </is>
      </c>
      <c r="Q93" s="185" t="inlineStr">
        <is>
          <t>ข้อสอบจริง</t>
        </is>
      </c>
      <c r="R93" s="185" t="inlineStr">
        <is>
          <t>2563</t>
        </is>
      </c>
      <c r="S93" s="185" t="n"/>
    </row>
    <row r="94" ht="24" customHeight="1" s="49">
      <c r="A94" s="185" t="n">
        <v>92</v>
      </c>
      <c r="B94" s="186" t="n"/>
      <c r="C94" s="186" t="inlineStr">
        <is>
          <t>รูปแบบเภสัชภัณฑ์ชนิดทาเฉพาะที่ (Topical Dosage Form) ในข้อใดต่อไปนี้ เหมาะสมที่สุดสำหรับผู้ป่วยที่มีสภาพผิวมันและมีปัญหาสิวอุดตัน/สิวอักเสบ (Oily and Acne-prone Skin)</t>
        </is>
      </c>
      <c r="D94" s="186" t="n"/>
      <c r="E94" s="186" t="inlineStr">
        <is>
          <t>Topical Oleaginous Ointment (ยาขี้ผึ้งวาสลิน)</t>
        </is>
      </c>
      <c r="F94" s="186" t="inlineStr">
        <is>
          <t>Topical Hydrogel หรือ Oil-free O/W Lotion (เจลสูตรน้ำหรือโลชั่นปราศจากน้ำมัน)</t>
        </is>
      </c>
      <c r="G94" s="186" t="inlineStr">
        <is>
          <t>W/O Absorption Cream (โคลด์ครีม)</t>
        </is>
      </c>
      <c r="H94" s="186" t="inlineStr">
        <is>
          <t>Fatty Paste ที่มีน้ำมันแร่เป็นกระสายยาหลัก</t>
        </is>
      </c>
      <c r="I94" s="186" t="inlineStr">
        <is>
          <t>Anhydrous Fatty Ointment</t>
        </is>
      </c>
      <c r="J94" s="185" t="n">
        <v>2</v>
      </c>
      <c r="K94" s="186" t="inlineStr">
        <is>
          <t>✅ คำตอบที่ถูกต้อง: ข้อ ข. Topical Hydrogel หรือ Oil-free O/W Lotion (เจลสูตรน้ำหรือโลชั่นปราศจากน้ำมัน)
🎯 ทำไมข้อนี้ถึงถูก:
สำหรับผู้ป่วยที่มีสภาพผิวมันและเป็นสิวง่าย (Acne-prone skin) รูปแบบยาที่เหมาะสมที่สุดคือ เจลสูตรน้ำ (Hydrogel) หรือโลชั่นสูตรปราศจากน้ำมัน (Oil-free lotion) เนื่องจากไม่มีส่วนประกอบของไขมัน จึงไม่ก่อให้เกิดการอุดตันของรูขุมขน (Non-comedogenic) และไม่เพิ่มความมันบนใบหน้า
🔍 ข้ออื่นผิดเพราะอะไร:
• ข้อ ก.: Oleaginous Ointment มีไขมันสูงมาก เกิด Occlusive film ก่อให้เกิด Comedogenic อุดตันรูขุมขนและกระตุ้นการเกิดสิว
• ข้อ ค.: W/O Absorption Cream มีน้ำมันเป็นวัฏภาคต่อเนื่อง เหนอะหนะ และเพิ่มความมันบนใบหน้า
• ข้อ ง.: Fatty Paste มีผงยาผสมในน้ำมันแร่เข้มข้น ตกค้างและอุดตันต่อมไขมันอย่างรุนแรง
• ข้อ จ.: Anhydrous Fatty Ointment ไม่มีส่วนประกอบของน้ำ ปิดกั้นผิวหนังและไม่เหมาะกับสภาพผิวมันเป็นสิวอย่างยิ่ง</t>
        </is>
      </c>
      <c r="L94" s="186" t="inlineStr">
        <is>
          <t>Ansel's Pharmaceutical Dosage Forms (Topical Formulations for Acne) / American Academy of Dermatology Guidelines</t>
        </is>
      </c>
      <c r="M94" s="186" t="inlineStr">
        <is>
          <t>Product Group 7: Liquid &amp; Semisolids</t>
        </is>
      </c>
      <c r="N94" s="186" t="inlineStr">
        <is>
          <t>7.1 Solutions, Syrups &amp; Elixirs</t>
        </is>
      </c>
      <c r="O94" s="185" t="inlineStr">
        <is>
          <t>Product</t>
        </is>
      </c>
      <c r="P94" s="186" t="inlineStr">
        <is>
          <t>ข้อสอบจริง Product ปี 2563 ข้อ 52</t>
        </is>
      </c>
      <c r="Q94" s="185" t="inlineStr">
        <is>
          <t>ข้อสอบจริง</t>
        </is>
      </c>
      <c r="R94" s="185" t="inlineStr">
        <is>
          <t>2563</t>
        </is>
      </c>
      <c r="S94" s="185" t="n"/>
    </row>
    <row r="95" ht="24" customHeight="1" s="49">
      <c r="A95" s="185" t="n">
        <v>93</v>
      </c>
      <c r="B95" s="186" t="n"/>
      <c r="C95" s="186" t="inlineStr">
        <is>
          <t>ตามข้อกำหนดมาตรฐานเภสัชตำรับสากล (Compendial Water Standards) เกรดของน้ำที่กำหนดให้ใช้เป็นวัตถุดิบในกระบวนการผลิตเภสัชภัณฑ์รูปแบบยาทาเฉพาะที่แบบเจล (Non-sterile Topical Gel) คือน้ำชนิดใด</t>
        </is>
      </c>
      <c r="D95" s="186" t="n"/>
      <c r="E95" s="186" t="inlineStr">
        <is>
          <t>Potable Water (น้ำประปาดื่มได้ตามเกณฑ์มาตรฐานสุขอนามัย)</t>
        </is>
      </c>
      <c r="F95" s="186" t="inlineStr">
        <is>
          <t>Purified Water (น้ำบริสุทธิ์ตามเภสัชตำรับ USP/BP)</t>
        </is>
      </c>
      <c r="G95" s="186" t="inlineStr">
        <is>
          <t>Sterile Purified Water ในบรรจุภัณฑ์ปิดสนิท</t>
        </is>
      </c>
      <c r="H95" s="186" t="inlineStr">
        <is>
          <t>Sterile Water for Injection (น้ำกลั่นปราศจากเชื้อสำหรับยาฉีด)</t>
        </is>
      </c>
      <c r="I95" s="186" t="inlineStr">
        <is>
          <t>Bacteriostatic Water for Injection</t>
        </is>
      </c>
      <c r="J95" s="185" t="n">
        <v>2</v>
      </c>
      <c r="K95" s="186" t="inlineStr">
        <is>
          <t>✅ คำตอบที่ถูกต้อง: ข้อ ข. Purified Water (น้ำบริสุทธิ์ตามเภสัชตำรับ USP/BP)
🎯 ทำไมข้อนี้ถึงถูก:
ตามข้อกำหนดเภสัชตำรับสากล น้ำที่ใช้เป็นวัตถุดิบในการผลิตยาเตรียมกึ่งแข็งและยาน้ำชนิดใช้ภายนอกที่ไม่ปราศจากเชื้อ (Non-sterile topical preparations เช่น Topical Gel) คือ น้ำบริสุทธิ์ (Purified Water) ซึ่งผ่านการกำจัดสารละลายและไอออนแปลกปลอมตามมาตรฐาน USP/BP
🔍 ข้ออื่นผิดเพราะอะไร:
• ข้อ ก.: Potable Water (น้ำประปา) มีแร่ธาตุ ไอออนโลหะ และเชื้อจุลชีพปนเปื้อน ไม่ผ่านมาตรฐานเภสัชตำรับในการผลิตยา
• ข้อ ค.: Sterile Purified Water เป็นน้ำบริสุทธิ์ปราศจากเชื้อบรรจุขวด ซึ่งมีราคาแพง ไม่จำเป็นสำหรับการผลิตยาเจลทาภายนอกทั่วไป
• ข้อ ง.: Sterile Water for Injection มีข้อกำหนด Pyrogen-free และปราศจากเชื้อสำหรับยาฉีด ต้นทุนสูงเกินความจำเป็นสำหรับยาทา
• ข้อ จ.: Bacteriostatic Water for Injection มีสารกันเสียผสมอยู่ ออกแบบมาสำหรับละลายยาฉีดแบบ multidose ไม่ใช้เป็นวัตถุดิบผลิตยาเจล</t>
        </is>
      </c>
      <c r="L95" s="186" t="inlineStr">
        <is>
          <t>USP-NF &lt;1231&gt; Water for Pharmaceutical Purposes / PIC/S GMP Guide (Water Systems)</t>
        </is>
      </c>
      <c r="M95" s="186" t="inlineStr">
        <is>
          <t>Product Group 7: Liquid &amp; Semisolids</t>
        </is>
      </c>
      <c r="N95" s="186" t="inlineStr">
        <is>
          <t>7.4 Gels</t>
        </is>
      </c>
      <c r="O95" s="185" t="inlineStr">
        <is>
          <t>Product</t>
        </is>
      </c>
      <c r="P95" s="186" t="inlineStr">
        <is>
          <t>ข้อสอบจริง Product ปี 2563 ข้อ 54</t>
        </is>
      </c>
      <c r="Q95" s="185" t="inlineStr">
        <is>
          <t>ข้อสอบจริง</t>
        </is>
      </c>
      <c r="R95" s="185" t="inlineStr">
        <is>
          <t>2563</t>
        </is>
      </c>
      <c r="S95" s="185" t="n"/>
    </row>
    <row r="96" ht="24" customHeight="1" s="49">
      <c r="A96" s="185" t="n">
        <v>94</v>
      </c>
      <c r="B96" s="186" t="inlineStr">
        <is>
          <t>จากการประเมินคุณภาพยาน้ำแขวนตะกอนยาลดกรด Aluminum and Magnesium Oral Suspension จำนวน 3 สูตรตำรับ ได้ข้อมูลดังนี้:
- ตำรับ A: F = 0.51, β = 0.74, พฤติกรรมการไหลแบบ Newtonian
- ตำรับ B: F = 0.98, β = 1.43, พฤติกรรมการไหลแบบ Pseudoplastic
- ตำรับ C: F = 0.47, β = 1.06, พฤติกรรมการไหลแบบ Plastic</t>
        </is>
      </c>
      <c r="C96" s="186" t="inlineStr">
        <is>
          <t>ข้อสรุปใดต่อไปนี้ถูกต้องตามหลักวิชาการ</t>
        </is>
      </c>
      <c r="D96" s="186" t="n"/>
      <c r="E96" s="186" t="inlineStr">
        <is>
          <t>ตำรับ A มีความคงตัวดีกว่าตำรับ B</t>
        </is>
      </c>
      <c r="F96" s="186" t="inlineStr">
        <is>
          <t>ตำรับ B มีแนวโน้มความคงตัวดีกว่าตำรับ C และเป็นตำรับที่ดีที่สุด</t>
        </is>
      </c>
      <c r="G96" s="186" t="inlineStr">
        <is>
          <t>เพิ่มความคงตัวของตำรับ C ได้โดยการเพิ่ม Wetting agent</t>
        </is>
      </c>
      <c r="H96" s="186" t="inlineStr">
        <is>
          <t>เพิ่ม Flocculating agent ให้ตำรับ B เพื่อเพิ่มความคงตัว</t>
        </is>
      </c>
      <c r="I96" s="186" t="inlineStr">
        <is>
          <t>เมื่อเขย่า ตำรับ A จะกระจายตัวได้ดีที่สุด</t>
        </is>
      </c>
      <c r="J96" s="185" t="n">
        <v>2</v>
      </c>
      <c r="K96" s="186" t="inlineStr">
        <is>
          <t>✅ คำตอบที่ถูกต้อง: ข้อ ข. ตำรับ B มีแนวโน้มความคงตัวดีกว่าตำรับ C และเป็นตำรับที่ดีที่สุด
🎯 ทำไมข้อนี้ถึงถูก:
ตำรับ B มีค่า Sedimentation volume ($F = 0.98$) เกือบเท่ากับ 1.0 และมี Degree of flocculation ($\beta = 1.43$) แสดงว่าเป็นระบบ Controlled flocculation ที่สมบูรณ์แบบ อนุภาคยาจับกันหลวมๆ และมีพฤติกรรมการไหลแบบ Pseudoplastic flow ซึ่งมีความคงตัวทางกายภาพดีที่สุด เขย่ากระจายตัวง่ายและเทสะดวก
🔍 ข้ออื่นผิดเพราะอะไร:
• ข้อ ก.: ตำรับ A มีค่า $F = 0.51$ และไหลแบบ Newtonian ซึ่งตกตะกอนเร็วและอาจเกิด Caking ได้ง่าย จึงมีความคงตัวด้อยกว่าตำรับ B อย่างมาก
• ข้อ ค.: ตำรับ C มีการตกตะกอนปริมาตรต่ำ ($F = 0.47$) และมีค่า $\beta = 1.06$ การเติม Wetting agent ไม่ได้ช่วยเพิ่ม Sedimentation volume แต่ต้องเติม Flocculating agent หรือปรับ Structured vehicle
• ข้อ ง.: ตำรับ B มีค่า $F = 0.98$ (ใกล้เคียง 1) และ $\beta = 1.43$ ซึ่งเป็นระบบ Controlled flocculation และมีการไหลแบบ Pseudoplastic ที่ดีเยี่ยมอยู่แล้ว ไม่จำเป็นต้องเติม Flocculating agent เพิ่ม
• ข้อ จ.: ตำรับ A มีแนวโน้มเกิด Deflocculation และตกตะกอนอัดแน่นเป็นเค้กแข็ง (Caking) ทำให้เขย่ากระจายตัวกลับคืนได้ยากที่สุด ไม่ใช่ดีที่สุด</t>
        </is>
      </c>
      <c r="L96" s="186" t="inlineStr">
        <is>
          <t>Martin's Physical Pharmacy and Pharmaceutical Sciences (Physical Stability of Suspensions)</t>
        </is>
      </c>
      <c r="M96" s="186" t="inlineStr">
        <is>
          <t>Product Group 7: Liquid &amp; Semisolids</t>
        </is>
      </c>
      <c r="N96" s="186" t="inlineStr">
        <is>
          <t>7.2 Suspensions</t>
        </is>
      </c>
      <c r="O96" s="185" t="inlineStr">
        <is>
          <t>Product</t>
        </is>
      </c>
      <c r="P96" s="186" t="inlineStr">
        <is>
          <t>ข้อสอบจริง Product ปี 2563 ข้อ 55</t>
        </is>
      </c>
      <c r="Q96" s="185" t="inlineStr">
        <is>
          <t>ข้อสอบจริง</t>
        </is>
      </c>
      <c r="R96" s="185" t="inlineStr">
        <is>
          <t>2563</t>
        </is>
      </c>
      <c r="S96" s="185" t="n"/>
    </row>
    <row r="97" ht="24" customHeight="1" s="49">
      <c r="A97" s="185" t="n">
        <v>95</v>
      </c>
      <c r="B97" s="186" t="n"/>
      <c r="C97" s="186" t="inlineStr">
        <is>
          <t>ยาน้ำบรรเทาอาการกรดไหลย้อนสูตรประกอบด้วย: Sodium Alginate, Calcium Carbonate และ Sodium Bicarbonate ข้อใดอธิบายบทบาทและกลไกการออกฤทธิ์ของตำรับได้อย่างถูกต้อง</t>
        </is>
      </c>
      <c r="D97" s="186" t="n"/>
      <c r="E97" s="186" t="inlineStr">
        <is>
          <t>ทำให้ตำรับออกฤทธิ์เร็วโดยการดูดซึมเข้าสู่กระแสเลือดเพื่อลดการหลั่งกรด</t>
        </is>
      </c>
      <c r="F97" s="186" t="inlineStr">
        <is>
          <t>Sodium alginate ทำปฏิกิริยากับกรดและแคลเซียมไอออนเกิดเป็นแพเจลเหนียวข้น (Alginate raft) ร่วมกับก๊าซ CO2 ที่เกิดขึ้นช่วยดันให้แพเจลลอยตัวเหนืออาหารในกระเพาะอาหารเพื่อป้องกันการไหลย้อน</t>
        </is>
      </c>
      <c r="G97" s="186" t="inlineStr">
        <is>
          <t>Sodium alginate ทำหน้าที่เพิ่มค่า pH ในตำรับให้เป็นด่างจัด</t>
        </is>
      </c>
      <c r="H97" s="186" t="inlineStr">
        <is>
          <t>Sodium bicarbonate ดูดซึมเข้าสู่กระแสเลือดเพื่อปรับสมดุลกรดด่างในร่างกาย</t>
        </is>
      </c>
      <c r="I97" s="186" t="inlineStr">
        <is>
          <t>Calcium carbonate ทำหน้าที่เป็นเพียงสารเพิ่มปริมาณ (Diluent) ที่ไม่มีฤทธิ์ทางชีวภาพ</t>
        </is>
      </c>
      <c r="J97" s="185" t="n">
        <v>2</v>
      </c>
      <c r="K97" s="186" t="inlineStr">
        <is>
          <t>✅ คำตอบที่ถูกต้อง: ข้อ ข. Sodium alginate ทำปฏิกิริยากับกรดและแคลเซียมไอออนเกิดเป็นแพเจลเหนียวข้น (Alginate raft) ร่วมกับก๊าซ CO2 ที่เกิดขึ้นช่วยดันให้แพเจลลอยตัวเหนืออาหารในกระเพาะอาหารเพื่อป้องกันการไหลย้อน
🎯 ทำไมข้อนี้ถึงถูก:
Sodium alginate เมื่อสัมผัสกรดไฮโดรคลอริกในกระเพาะและทำปฏิกิริยากับแคลเซียมไอออนจาก $\text{CaCO}_3$ จะเกิดการ Cross-linking เป็นแพเจล Alginic acid raft ที่เหนียวข้น ขณะเดียวกัน Sodium bicarbonate ทำปฏิกิริยากับกรดเกิดฟองก๊าซ $\text{CO}_2$ แทรกตัวในเนื้อเจล ดันให้แพเจลลอยตัวปิดกั้นบริเวณ Gastroesophageal junction ป้องกันการไหลย้อนได้อย่างมีประสิทธิภาพ
🔍 ข้ออื่นผิดเพราะอะไร:
• ข้อ ก.: ยานี้ออกฤทธิ์เฉพาะที่ทางกายภาพในกระเพาะอาหาร ไม่ได้ออกฤทธิ์โดยการดูดซึมเข้ากระแสเลือดเพื่อลดการหลั่งกรด
• ข้อ ค.: Sodium alginate ไม่ได้ทำหน้าที่ปรับค่า pH ให้เป็นด่างจัด แต่เป็นพอลิเมอร์ธรรมชาติที่เกิดเจลเมื่อสัมผัสกรด
• ข้อ ง.: Sodium bicarbonate ในตำรับทำหน้าที่ทำปฏิกิริยากับกรดในกระเพาะเกิดก๊าซ $\text{CO}_2$ เข้าไปแทรกในแพเจลเพื่อให้ลอยตัว ไม่ได้มุ่งหมายดูดซึมเพื่อปรับสมดุลกรดด่างในร่างกาย
• ข้อ จ.: Calcium carbonate ให้ประจุ $\text{Ca}^{2+}$ ซึ่งทำหน้าที่ Cross-link กับสาย Alginate เพิ่มความแข็งแรงของแพเจล ไม่ใช่เป็นเพียง Diluent</t>
        </is>
      </c>
      <c r="L97" s="186" t="inlineStr">
        <is>
          <t>British National Formulary (BNF: Compound Alginates) / Ansel's Dosage Forms</t>
        </is>
      </c>
      <c r="M97" s="186" t="inlineStr">
        <is>
          <t>Product Group 7: Liquid &amp; Semisolids</t>
        </is>
      </c>
      <c r="N97" s="186" t="inlineStr">
        <is>
          <t>7.1 Solutions, Syrups &amp; Elixirs</t>
        </is>
      </c>
      <c r="O97" s="185" t="inlineStr">
        <is>
          <t>Product</t>
        </is>
      </c>
      <c r="P97" s="186" t="inlineStr">
        <is>
          <t>ข้อสอบจริง Product ปี 2563 ข้อ 57</t>
        </is>
      </c>
      <c r="Q97" s="185" t="inlineStr">
        <is>
          <t>ข้อสอบจริง</t>
        </is>
      </c>
      <c r="R97" s="185" t="inlineStr">
        <is>
          <t>2563</t>
        </is>
      </c>
      <c r="S97" s="185" t="n"/>
    </row>
    <row r="98" ht="24" customHeight="1" s="49">
      <c r="A98" s="185" t="n">
        <v>96</v>
      </c>
      <c r="B98" s="186" t="n"/>
      <c r="C98" s="186" t="inlineStr">
        <is>
          <t>ผลิตภัณฑ์ยาพ่นสูดละอองลอยชนิดกดพ่นกำหนดขนาด (Pressurized Metered-Dose Inhaler - pMDI) เช่น Ventolin Evohaler ซึ่งใช้สารขับดันกลุ่มไฮโดรฟลูออโรแอลเคน (HFA-134a) สารขับดัน (Propellant) ทำหน้าที่สำคัญอย่างไรในระบบละอองลอย</t>
        </is>
      </c>
      <c r="D98" s="186" t="n"/>
      <c r="E98" s="186" t="inlineStr">
        <is>
          <t>ทำหน้าที่สร้างแรงดันไอคงที่ภายในภาชนะเพื่อขับดันยาออกมา และทำหน้าที่เป็นตัวกลาง (Vehicle) ที่ตัวยาแขวนลอยหรือละลายอยู่</t>
        </is>
      </c>
      <c r="F98" s="186" t="inlineStr">
        <is>
          <t>ทำหน้าที่เป็นสารแต่งกลิ่นรสเพื่อลดความขมของตัวยา</t>
        </is>
      </c>
      <c r="G98" s="186" t="inlineStr">
        <is>
          <t>ทำหน้าที่เป็นสารยึดเกาะ (Binder) ช่วยให้ละอองยาเกาะติดผนังหลอดลมอย่างถาวร</t>
        </is>
      </c>
      <c r="H98" s="186" t="inlineStr">
        <is>
          <t>ทำหน้าที่เป็นด่างปรับ pH เพื่อทำลายเมื่อกในทางเดินหายใจ</t>
        </is>
      </c>
      <c r="I98" s="186" t="inlineStr">
        <is>
          <t>ทำหน้าที่เป็นสารกันเสียเพื่อฆ่าเชื้อแบคทีเรียในปอด</t>
        </is>
      </c>
      <c r="J98" s="185" t="n">
        <v>1</v>
      </c>
      <c r="K98" s="186" t="inlineStr">
        <is>
          <t>✅ คำตอบที่ถูกต้อง: ข้อ ก. ทำหน้าที่สร้างแรงดันไอคงที่ภายในภาชนะเพื่อขับดันยาออกมา และทำหน้าที่เป็นตัวกลาง (Vehicle) ที่ตัวยาแขวนลอยหรือละลายอยู่
🎯 ทำไมข้อนี้ถึงถูก:
ในกระป๋องยาพ่นสูด pMDI สารขับดัน (Propellant เช่น HFA-134a) จะอยู่ในสถานะของเหลวภายใต้ความดันไอ ทำหน้าที่เป็นตัวกลาง (Vehicle) ให้ผงยาแขวนลอยอยู่ และเมื่อกดวาล์ว แรงดันไอจะขับดันของเหลวผ่านรูพ่นจนระเหยกลายเป็นก๊าซทันที ทิ้งละอองผงยาขนาดเล็กระดับไมโครเมตรพุ่งเข้าสู่ทางเดินหายใจ
🔍 ข้ออื่นผิดเพราะอะไร:
• ข้อ ข.: สารแต่งกลิ่นรส (Flavoring agent) ไม่ใช่หน้าที่ของ Propellant และไม่นิยมเติมใน pMDI เพราะอาจระคายเคืองหลอดลม
• ข้อ ค.: ละอองยาพ่นสูดต้องไม่เกาะติดผนังหลอดลมอย่างถาวร แต่ต้องละลายและดูดซึมออกฤทธิ์ Binder เป็นสารช่วยในยาเม็ด
• ข้อ ง.: สารขับดัน HFA เป็นสารเฉื่อย ไม่ได้ทำหน้าที่ปรับ pH และห้ามปรับด่างในทางเดินหายใจ
• ข้อ จ.: สารขับดันไม่ใช่ Antimicrobial preservative และไม่มุ่งหมายฆ่าเชื้อแบคทีเรียในปอด</t>
        </is>
      </c>
      <c r="L98" s="186" t="inlineStr">
        <is>
          <t>USP-NF &lt;601&gt; Aerosols, Nasal Sprays, Metered-Dose Inhalers / Ansel's Pharmaceutical Dosage Forms</t>
        </is>
      </c>
      <c r="M98" s="186" t="inlineStr">
        <is>
          <t>Product Group 7: Liquid &amp; Semisolids</t>
        </is>
      </c>
      <c r="N98" s="186" t="inlineStr">
        <is>
          <t>7.1 Solutions, Syrups &amp; Elixirs</t>
        </is>
      </c>
      <c r="O98" s="185" t="inlineStr">
        <is>
          <t>Product</t>
        </is>
      </c>
      <c r="P98" s="186" t="inlineStr">
        <is>
          <t>ข้อสอบจริง Product ปี 2562 ข้อ 3</t>
        </is>
      </c>
      <c r="Q98" s="185" t="inlineStr">
        <is>
          <t>ข้อสอบจริง</t>
        </is>
      </c>
      <c r="R98" s="185" t="inlineStr">
        <is>
          <t>2562</t>
        </is>
      </c>
      <c r="S98" s="185" t="n"/>
    </row>
    <row r="99" ht="24" customHeight="1" s="49">
      <c r="A99" s="185" t="n">
        <v>97</v>
      </c>
      <c r="B99" s="186" t="n"/>
      <c r="C99" s="186" t="inlineStr">
        <is>
          <t>สารช่วยทางเภสัชกรรมในข้อใดต่อไปนี้ จัดเป็นสารช่วยแตกตัวยิ่งยวด (Superdisintegrant) ที่ช่วยให้ยาเม็ดกระจายตัวและแตกตัวเป็นอนุภาคเล็กๆ ได้อย่างรวดเร็วที่สุดเมื่อสัมผัสน้ำ</t>
        </is>
      </c>
      <c r="D99" s="186" t="n"/>
      <c r="E99" s="186" t="inlineStr">
        <is>
          <t>Lactose Monohydrate</t>
        </is>
      </c>
      <c r="F99" s="186" t="inlineStr">
        <is>
          <t>Polyethylene Glycol 8000 (PEG 8000)</t>
        </is>
      </c>
      <c r="G99" s="186" t="inlineStr">
        <is>
          <t>Polyvinylpyrrolidone (PVP K30)</t>
        </is>
      </c>
      <c r="H99" s="186" t="inlineStr">
        <is>
          <t>Colloidal Silicon Dioxide (Aerosil)</t>
        </is>
      </c>
      <c r="I99" s="186" t="inlineStr">
        <is>
          <t>Croscarmellose Sodium (Ac-Di-Sol)</t>
        </is>
      </c>
      <c r="J99" s="185" t="n">
        <v>5</v>
      </c>
      <c r="K99" s="186" t="inlineStr">
        <is>
          <t>✅ คำตอบที่ถูกต้อง: ข้อ จ. Croscarmellose Sodium (Ac-Di-Sol)
🎯 ทำไมข้อนี้ถึงถูก:
ข้อ จ. ถูกต้อง เพราะ Croscarmellose Sodium คือ Superdisintegrant
🔍
🔍 ข้ออื่นผิดเพราะอะไร:
• ข้อ ก.: Lactose เป็น Diluent (สารเพิ่มปริมาณ)
• ข้อ ข.: PEG 8000 เป็น Lubricant / Binder
• ข้อ ค.: PVP K30 เป็น Binder (สารยึดเกาะ)
• ข้อ ง.: Colloidal Silicon Dioxide เป็น Glidant (สารช่วยการไหล)</t>
        </is>
      </c>
      <c r="L99" s="186" t="inlineStr">
        <is>
          <t>Handbook of Pharmaceutical Excipients (Croscarmellose Sodium) / Ansel's Dosage Forms</t>
        </is>
      </c>
      <c r="M99" s="186" t="inlineStr">
        <is>
          <t>Product Group 7: Liquid &amp; Semisolids</t>
        </is>
      </c>
      <c r="N99" s="186" t="inlineStr">
        <is>
          <t>7.1 Solutions, Syrups &amp; Elixirs</t>
        </is>
      </c>
      <c r="O99" s="185" t="inlineStr">
        <is>
          <t>Product</t>
        </is>
      </c>
      <c r="P99" s="186" t="inlineStr">
        <is>
          <t>ข้อสอบจริง Product ปี 2562 ข้อ 4</t>
        </is>
      </c>
      <c r="Q99" s="185" t="inlineStr">
        <is>
          <t>ข้อสอบจริง</t>
        </is>
      </c>
      <c r="R99" s="185" t="inlineStr">
        <is>
          <t>2562</t>
        </is>
      </c>
      <c r="S99" s="185" t="n"/>
    </row>
    <row r="100" ht="24" customHeight="1" s="49">
      <c r="A100" s="185" t="n">
        <v>98</v>
      </c>
      <c r="B100" s="186" t="n"/>
      <c r="C100" s="186" t="inlineStr">
        <is>
          <t>สารช่วยในข้อใดต่อไปนี้ 'ไม่จัดเป็น' สารเพิ่มความแข็งและปรับเนื้อสัมผัส (Stiffening agent) ในสูตรตำรับยาครีมและขี้ผึ้ง</t>
        </is>
      </c>
      <c r="D100" s="186" t="n"/>
      <c r="E100" s="186" t="inlineStr">
        <is>
          <t>Beeswax</t>
        </is>
      </c>
      <c r="F100" s="186" t="inlineStr">
        <is>
          <t>PEG 4000</t>
        </is>
      </c>
      <c r="G100" s="186" t="inlineStr">
        <is>
          <t>Paraffin wax</t>
        </is>
      </c>
      <c r="H100" s="186" t="inlineStr">
        <is>
          <t>Isopropyl myristate</t>
        </is>
      </c>
      <c r="I100" s="186" t="inlineStr">
        <is>
          <t>Cetostearyl alcohol</t>
        </is>
      </c>
      <c r="J100" s="185" t="n">
        <v>4</v>
      </c>
      <c r="K100" s="186" t="inlineStr">
        <is>
          <t>✅ คำตอบที่ถูกต้อง: ข้อ ง. Isopropyl myristate
🎯 ทำไมข้อนี้ถึงถูก:
Isopropyl myristate เป็นเอสเทอร์ของเหลวที่มีความหนืดต่ำ ทำหน้าที่เป็น Emollient, Solvent และ Skin permeation enhancer ไม่ใช่สารเพิ่มความแข็ง (Stiffening agent) ซึ่งต้องเป็นสารของแข็งที่มีจุดหลอมเหลวสูง
🔍 ข้ออื่นผิดเพราะอะไร:
• ข้อ ก.: Beeswax (ไขผึ้ง) เป็นไขธรรมชาติที่มีจุดหลอมเหลวสูง ทำหน้าที่เป็น Stiffening agent ช่วยเพิ่มความคงรูปและเหนียวข้นของขี้ผึ้ง
• ข้อ ข.: PEG 4000 เป็นโพลีเมอร์ชนิดของแข็ง ทำหน้าที่เป็น Stiffening agent เพิ่มความหนืดใน Water-soluble ointment bases
• ข้อ ค.: Paraffin wax เป็นไขไฮโดรคาร์บอนของแข็งที่ใช้เพิ่มความแข็งในตำรับกลุ่ม Hydrocarbon bases
• ข้อ จ.: Cetostearyl alcohol เป็น Fatty alcohol ของแข็ง ทำหน้าที่เป็น Stiffening agent และ Co-emulsifier ในตำรับยาครีม</t>
        </is>
      </c>
      <c r="L100" s="186" t="inlineStr">
        <is>
          <t>Handbook of Pharmaceutical Excipients / Ansel's Pharmaceutical Dosage Forms</t>
        </is>
      </c>
      <c r="M100" s="186" t="inlineStr">
        <is>
          <t>Product Group 7: Liquid &amp; Semisolids</t>
        </is>
      </c>
      <c r="N100" s="186" t="inlineStr">
        <is>
          <t>7.5 Creams &amp; Ointments</t>
        </is>
      </c>
      <c r="O100" s="185" t="inlineStr">
        <is>
          <t>Product</t>
        </is>
      </c>
      <c r="P100" s="186" t="inlineStr">
        <is>
          <t>ข้อสอบจริง Product ปี 2561 ข้อ 8</t>
        </is>
      </c>
      <c r="Q100" s="185" t="inlineStr">
        <is>
          <t>ข้อสอบจริง</t>
        </is>
      </c>
      <c r="R100" s="185" t="inlineStr">
        <is>
          <t>2561</t>
        </is>
      </c>
      <c r="S100" s="185" t="n"/>
    </row>
    <row r="101" ht="24" customHeight="1" s="49">
      <c r="A101" s="185" t="n">
        <v>99</v>
      </c>
      <c r="B101" s="186" t="n"/>
      <c r="C101" s="186" t="inlineStr">
        <is>
          <t>เมื่อนำตำรับยาครีมชนิด O/W ไปทดสอบความคงตัวด้วยวิธี Freeze-Thaw Cycling Test พบว่าเนื้อครีมเหลวตัวลงและเริ่มมีการแยกชั้น เภสัชกรควรแก้ไขสูตรตำรับอย่างไร</t>
        </is>
      </c>
      <c r="D101" s="186" t="n"/>
      <c r="E101" s="186" t="inlineStr">
        <is>
          <t>เติม Tragacanth หรือสารไฮโดรคอลลอยด์ลงในวัฏภาคน้ำของตำรับ O/W เพื่อเพิ่มความหนืด</t>
        </is>
      </c>
      <c r="F101" s="186" t="inlineStr">
        <is>
          <t>เติมเกลือ Sodium chloride ลงในตำรับ O/W</t>
        </is>
      </c>
      <c r="G101" s="186" t="inlineStr">
        <is>
          <t>เติมสารกันเสีย Sodium benzoate ลงในตำรับ O/W</t>
        </is>
      </c>
      <c r="H101" s="186" t="inlineStr">
        <is>
          <t>นำตำรับไปบดด้วยเครื่อง Ball mill</t>
        </is>
      </c>
      <c r="I101" s="186" t="inlineStr">
        <is>
          <t>เติม Hydroxyethyl cellulose ลงในวัฏภาคน้ำมัน</t>
        </is>
      </c>
      <c r="J101" s="185" t="n">
        <v>1</v>
      </c>
      <c r="K101" s="186" t="inlineStr">
        <is>
          <t>✅ คำตอบที่ถูกต้อง: ข้อ ก. เติม Tragacanth หรือสารไฮโดรคอลลอยด์ลงในวัฏภาคน้ำของตำรับ O/W เพื่อเพิ่มความหนืด
🎯 ทำไมข้อนี้ถึงถูก:
เมื่อนำครีม O/W ไปทดสอบ Freeze-Thaw แล้วพบว่าเหลวตัวลง แสดงว่าโครงสร้างความหนืดใน External aqueous phase ลดลง การเติม Tragacanth หรือไฮโดรคอลลอยด์จะช่วยสร้างโครงข่ายความหนืด พยุงหยดน้ำมันไม่ให้ลอยตัวแยกชั้นและฟื้นฟูความคงตัวทางกายภาพ
🔍 ข้ออื่นผิดเพราะอะไร:
• ข้อ ข.: การเติมเกลือ Sodium chloride ซึ่งเป็น Electrolyte จะลดประจุที่ผิวหยดน้ำมัน ทำให้แรงผลักทางไฟฟ้าลดลงและเร่งให้อิมัลชันแตกตัว (Coalescence) เร็วขึ้น
• ข้อ ค.: Sodium benzoate เป็นสารกันเสีย ไม่มีผลในการพยุงความหนืดหรือเพิ่มความคงตัวทางกายภาพของเนื้อครีม
• ข้อ ง.: Ball mill เป็นเครื่องบดลดขนาดอนุภาคของแข็ง ไม่ได้ช่วยฟื้นฟูโครงสร้างความหนืดหรือลดการแยกชั้นของอิมัลชันเหลว
• ข้อ จ.: Hydroxyethyl cellulose (HEC) เป็นโพลีเมอร์ชอบน้ำ (Hydrophilic) จึงไม่สามารถกระจายตัวในวัฏภาคน้ำมันของตำรับได้</t>
        </is>
      </c>
      <c r="L101" s="186" t="inlineStr">
        <is>
          <t>Martin's Physical Pharmacy and Pharmaceutical Sciences (Emulsion Stability)</t>
        </is>
      </c>
      <c r="M101" s="186" t="inlineStr">
        <is>
          <t>Product Group 7: Liquid &amp; Semisolids</t>
        </is>
      </c>
      <c r="N101" s="186" t="inlineStr">
        <is>
          <t>7.5 Creams &amp; Ointments</t>
        </is>
      </c>
      <c r="O101" s="185" t="inlineStr">
        <is>
          <t>Product</t>
        </is>
      </c>
      <c r="P101" s="186" t="inlineStr">
        <is>
          <t>ข้อสอบจริง Product ปี 2561 ข้อ 10</t>
        </is>
      </c>
      <c r="Q101" s="185" t="inlineStr">
        <is>
          <t>ข้อสอบจริง</t>
        </is>
      </c>
      <c r="R101" s="185" t="inlineStr">
        <is>
          <t>2561</t>
        </is>
      </c>
      <c r="S101" s="185" t="n"/>
    </row>
    <row r="102" ht="24" customHeight="1" s="49">
      <c r="A102" s="185" t="n">
        <v>100</v>
      </c>
      <c r="B102" s="186" t="n"/>
      <c r="C102" s="186" t="inlineStr">
        <is>
          <t>สูตรตำรับยา Isotretinoin 20 mg ประกอบด้วยตัวยาละลายใน Soybean oil, Hydrogenated vegetable oil, White wax บรรจุในเปลือกเจลาตินที่ผสม Glycerin เป็น Plasticizer จัดเป็นเภสัชภัณฑ์รูปแบบใด [📷 มีรูปภาพประกอบ: image105.png]</t>
        </is>
      </c>
      <c r="D102" s="186" t="n"/>
      <c r="E102" s="186" t="inlineStr">
        <is>
          <t>Cream</t>
        </is>
      </c>
      <c r="F102" s="186" t="inlineStr">
        <is>
          <t>Ointment</t>
        </is>
      </c>
      <c r="G102" s="186" t="inlineStr">
        <is>
          <t>Enteric capsule</t>
        </is>
      </c>
      <c r="H102" s="186" t="inlineStr">
        <is>
          <t>Hard gelatin capsule</t>
        </is>
      </c>
      <c r="I102" s="186" t="inlineStr">
        <is>
          <t>Soft gelatin capsule</t>
        </is>
      </c>
      <c r="J102" s="185" t="n">
        <v>5</v>
      </c>
      <c r="K102" s="186" t="inlineStr">
        <is>
          <t>✅ คำตอบที่ถูกต้อง: ข้อ จ. Soft gelatin capsule
🎯 ทำไมข้อนี้ถึงถูก:
สูตรตำรับนี้เป็นของเหลวหรือกึ่งแข็งชนิดน้ำมัน (Oily liquid fill) บรรจุในเปลือกเจลาตินที่มีสัดส่วนของ Plasticizer (Glycerin) สูง เพื่อให้เปลือกมีความยืดหยุ่นและผนึกเป็นชิ้นเดียวอย่างไร้รอยต่อ ซึ่งเป็นลักษณะเฉพาะของ ยาแคปซูลเจลาตินชนิดนิ่ม (Soft Gelatin Capsule)
🔍 ข้ออื่นผิดเพราะอะไร:
• ข้อ ก.: Cream เป็นยาเตรียมกึ่งแข็งชนิดอิมัลชันสำหรับทาผิวหนังภายนอก ไม่ได้บรรจุในเปลือกเจลาติน
• ข้อ ข.: Ointment เป็นยาขี้ผึ้งกึ่งแข็งสำหรับทาภายนอก บรรจุในหลอดหรือตลับ
• ข้อ ค.: Enteric capsule เป็นแคปซูลเคลือบลำไส้ โดยทั่วไปเปลือกไม่ผสม Glycerin ในสัดส่วนสูงแบบแคปซูลนิ่ม
• ข้อ ง.: Hard gelatin capsule ประกอบด้วยตัวแคปซูล 2 ชิ้น (Cap และ Body) เปลือกแข็งมี Plasticizer ต่ำ (0-5%) นิยมบรรจุผงยาแห้งหรือแกรนูล</t>
        </is>
      </c>
      <c r="L102" s="186" t="inlineStr">
        <is>
          <t>USP-NF Monographs: Isotretinoin Capsules / Ansel's Pharmaceutical Dosage Forms</t>
        </is>
      </c>
      <c r="M102" s="186" t="inlineStr">
        <is>
          <t>Product Group 7: Liquid &amp; Semisolids</t>
        </is>
      </c>
      <c r="N102" s="186" t="inlineStr">
        <is>
          <t>7.4 Gels</t>
        </is>
      </c>
      <c r="O102" s="185" t="inlineStr">
        <is>
          <t>Product</t>
        </is>
      </c>
      <c r="P102" s="186" t="inlineStr">
        <is>
          <t>ข้อสอบจริง Product ปี 2561 ข้อ 16</t>
        </is>
      </c>
      <c r="Q102" s="185" t="inlineStr">
        <is>
          <t>ข้อสอบจริง</t>
        </is>
      </c>
      <c r="R102" s="185" t="inlineStr">
        <is>
          <t>2561</t>
        </is>
      </c>
      <c r="S102" s="185" t="n"/>
    </row>
    <row r="103" ht="24" customHeight="1" s="49">
      <c r="A103" s="185" t="n">
        <v>101</v>
      </c>
      <c r="B103" s="186" t="n"/>
      <c r="C103" s="186" t="inlineStr">
        <is>
          <t>ยาน้ำแขวนตะกอน Hydrochlorothiazide (HCTZ) 50 mL ตั้งทิ้งไว้ 4 สัปดาห์ พบว่าได้ค่า F = 0.50 และ β = 1.0 ต้องแก้ไขสูตรตำรับอย่างไร</t>
        </is>
      </c>
      <c r="D103" s="186" t="n"/>
      <c r="E103" s="186" t="inlineStr">
        <is>
          <t>เพิ่ม Sodium metabisulfite</t>
        </is>
      </c>
      <c r="F103" s="186" t="inlineStr">
        <is>
          <t>เพิ่ม Paraben concentration</t>
        </is>
      </c>
      <c r="G103" s="186" t="inlineStr">
        <is>
          <t>เปลี่ยน Saccharin sodium เป็น Syrup</t>
        </is>
      </c>
      <c r="H103" s="186" t="inlineStr">
        <is>
          <t>เพิ่มความเข้มข้นของ Sodium Carboxymethylcellulose (SCMC)</t>
        </is>
      </c>
      <c r="I103" s="186" t="inlineStr">
        <is>
          <t>เป็นตำรับที่มีความคงตัวอยู่แล้ว ไม่ต้องแก้ไขสูตรตำรับ</t>
        </is>
      </c>
      <c r="J103" s="185" t="n">
        <v>2</v>
      </c>
      <c r="K103" s="186" t="inlineStr">
        <is>
          <t>✅ คำตอบที่ถูกต้อง: ข้อ ข. ปรับสูตรให้เป็น Flocculated suspension โดยเติม Flocculating agent และ Suspending polymer
🎯 ทำไมข้อนี้ถึงถูก:
ปัญหาการเกิดตะกอนแข็งแน่นที่ก้นขวดและเขย่าไม่กระจายตัว (Caking / Claying) เกิดจากการที่อนุภาคยาในยาน้ำแขวนตะกอนอยู่ในสภาวะ Deflocculated ทำให้อนุภาคขนาดเล็กแทรกตัวลงสู่ช่องว่างเบียดกันแน่น วิธีแก้ไขตามหลักทฤษฎีทางเภสัชกรรมคือ การควบคุมให้อนุภาคเกาะกลุ่มแบบหลวมๆ (Controlled Flocculation) โดยเติม Flocculating agent (เช่น เกลืออิเล็กโทรไลต์หรือสารลดแรงตึงผิว) ร่วมกับการเติม Suspending agent เพื่อเพิ่มความหนืดชะลอการตกตะกอน ทำให้ตะกอนที่เกิดขึ้นมีปริมาตรสูง (High sediment volume) และกระจายตัวกลับคืนได้ง่ายเมื่อเขย่า
🔍
🔍 ข้ออื่นผิดเพราะอะไร:
• ข้อ ก.: เติม SLS: สารลดแรงตึงผิวประจุลบปริมาณสูงอาจไม่ช่วยสร้าง flocculation และเกิดฟองมาก
• ข้อ ค.: เติมน้ำตาลทราย 85%: เป็นน้ำเชื่อมเข้มข้น ไม่ได้แก้ปัญหา caking โดยตรง
• ข้อ ง.: กรองตะกอนทิ้ง: เป็นการสูญเสียตัวยาสำคัญ ยาจะหมดประสิทธิภาพ
• ข้อ จ.: เปลี่ยนเป็นแอลกอฮอล์ 95%: จะทำให้ผู้ป่วยได้รับอันตรายจากแอลกอฮอล์ และเปลี่ยนระบบเป็นสารละลาย</t>
        </is>
      </c>
      <c r="L103" s="186" t="inlineStr">
        <is>
          <t>Martin's Physical Pharmacy and Pharmaceutical Sciences (Suspension Stability)</t>
        </is>
      </c>
      <c r="M103" s="186" t="inlineStr">
        <is>
          <t>Product Group 7: Liquid &amp; Semisolids</t>
        </is>
      </c>
      <c r="N103" s="186" t="inlineStr">
        <is>
          <t>7.2 Suspensions</t>
        </is>
      </c>
      <c r="O103" s="185" t="inlineStr">
        <is>
          <t>Product</t>
        </is>
      </c>
      <c r="P103" s="186" t="inlineStr">
        <is>
          <t>[SOURCE: ข้อสอบจริง PLE CC1 (Product) ปี 2564 ข้อ 143]</t>
        </is>
      </c>
      <c r="Q103" s="185" t="inlineStr">
        <is>
          <t>ข้อสอบจริง</t>
        </is>
      </c>
      <c r="R103" s="185" t="inlineStr">
        <is>
          <t>2564</t>
        </is>
      </c>
      <c r="S103" s="185" t="n"/>
    </row>
    <row r="104" ht="24" customHeight="1" s="49">
      <c r="A104" s="185" t="n">
        <v>102</v>
      </c>
      <c r="B104" s="186" t="n"/>
      <c r="C104" s="186" t="inlineStr">
        <is>
          <t>จากสูตรตำรับยาครีมประกอบด้วย: Glycerin, Lanolin, White wax, Stearic acid, Purified water, Triethanolamine, Isopropyl myristate, Cetostearyl alcohol ข้อใดระบุหน้าที่ของสารช่วยได้ถูกต้อง</t>
        </is>
      </c>
      <c r="D104" s="186" t="n"/>
      <c r="E104" s="186" t="inlineStr">
        <is>
          <t>Glycerin ทำหน้าที่เป็น Humectant</t>
        </is>
      </c>
      <c r="F104" s="186" t="inlineStr">
        <is>
          <t>Lanolin ทำหน้าที่เป็น Stiffening agent เดี่ยวๆ</t>
        </is>
      </c>
      <c r="G104" s="186" t="inlineStr">
        <is>
          <t>Isopropyl myristate ทำหน้าที่เป็น Humectant</t>
        </is>
      </c>
      <c r="H104" s="186" t="inlineStr">
        <is>
          <t>Triethanolamine ทำหน้าที่เป็น Emulsifying agent เดี่ยวๆ โดยไม่ทำปฏิกิริยากับกรด</t>
        </is>
      </c>
      <c r="I104" s="186" t="inlineStr">
        <is>
          <t>Cetostearyl alcohol ทำหน้าที่เป็น Suspending agent</t>
        </is>
      </c>
      <c r="J104" s="185" t="n">
        <v>1</v>
      </c>
      <c r="K104" s="186" t="inlineStr">
        <is>
          <t>✅ คำตอบที่ถูกต้อง: ข้อ ก. Glycerin ทำหน้าที่เป็น Humectant
🎯 ทำไมข้อนี้ถึงถูก:
Glycerin เป็นสารกลุ่ม Polyol ที่มีคุณสมบัติชอบน้ำสูง ทำหน้าที่เป็น สารดูดซับและกักเก็บความชุ่มชื้น (Humectant) ในตำรับยาครีม ช่วยป้องกันไม่ให้เนื้อครีมสูญเสียน้ำและแห้งแข็งเมื่อเปิดใช้งาน
🔍 ข้ออื่นผิดเพราะอะไร:
• ข้อ ข.: Lanolin ทำหน้าที่เป็น Emollient และ Absorption base (มีคุณสมบัติดูดซับน้ำ) ไม่ได้ทำหน้าที่เป็น Stiffening agent เดี่ยวๆ
• ข้อ ค.: Isopropyl myristate เป็นสารกลุ่ม Ester ที่ทำหน้าที่เป็น Emollient และ Skin permeation enhancer ไม่ใช่ Humectant
• ข้อ ง.: Triethanolamine เป็นสารอินทรีย์ด่าง ต้องทำปฏิกิริยาสะปอนนิฟิเคชันกับ Stearic acid ในสูตรจึงจะได้เกลือ Triethanolamine stearate ทำหน้าที่เป็นสารก่ออิมัลชัน (In situ soap)
• ข้อ จ.: Cetostearyl alcohol ทำหน้าที่เป็น Co-emulsifier และ Stiffening agent ในเนื้อครีม ไม่ใช่ Suspending agent ของยาน้ำแขวนตะกอน</t>
        </is>
      </c>
      <c r="L104" s="186" t="inlineStr">
        <is>
          <t>Handbook of Pharmaceutical Excipients / Ansel's Dosage Forms</t>
        </is>
      </c>
      <c r="M104" s="186" t="inlineStr">
        <is>
          <t>Product Group 7: Liquid &amp; Semisolids</t>
        </is>
      </c>
      <c r="N104" s="186" t="inlineStr">
        <is>
          <t>7.5 Creams &amp; Ointments</t>
        </is>
      </c>
      <c r="O104" s="185" t="inlineStr">
        <is>
          <t>Product</t>
        </is>
      </c>
      <c r="P104" s="186" t="inlineStr">
        <is>
          <t>ข้อสอบจริง Product ปี 2561 ข้อ 48</t>
        </is>
      </c>
      <c r="Q104" s="185" t="inlineStr">
        <is>
          <t>ข้อสอบจริง</t>
        </is>
      </c>
      <c r="R104" s="185" t="inlineStr">
        <is>
          <t>2561</t>
        </is>
      </c>
      <c r="S104" s="185" t="n"/>
    </row>
    <row r="105" ht="24" customHeight="1" s="49">
      <c r="A105" s="185" t="n">
        <v>103</v>
      </c>
      <c r="B105" s="186" t="n"/>
      <c r="C105" s="186" t="inlineStr">
        <is>
          <t>ในการตั้งสูตรตำรับยาน้ำแขวนตะกอน (Suspension) สำหรับผงยาที่มีประจุบวกบนผิวอนุภาค (Positively Charged API) เพื่อให้เกิดระบบ Controlled Flocculation และมี Structured Vehicle ที่คงตัว สารช่วยก่อฟลอก (Flocculating agent) และสารช่วยแขวนตะกอน (Suspending agent) ควรเลือกใช้สารที่มีคุณสมบัติทางประจุไฟฟ้าอย่างไร</t>
        </is>
      </c>
      <c r="D105" s="186" t="n"/>
      <c r="E105" s="186" t="inlineStr">
        <is>
          <t>Flocculating agent ประจุบวก (+), Suspending agent ประจุบวก (+)</t>
        </is>
      </c>
      <c r="F105" s="186" t="inlineStr">
        <is>
          <t>Flocculating agent ประจุลบ (-) เพื่อลด Zeta potential ของผงยา, Suspending agent ชนิดไม่มีประจุ (Non-ionic) หรือประจุลบที่ควบคุมความเข้ากันได้</t>
        </is>
      </c>
      <c r="G105" s="186" t="inlineStr">
        <is>
          <t>Flocculating agent ประจุบวก (+), Suspending agent ประจุลบ (-)</t>
        </is>
      </c>
      <c r="H105" s="186" t="inlineStr">
        <is>
          <t>Flocculating agent ประจุบวกแก่จัด (+), Suspending agent ชนิดแอมโฟเทอริก</t>
        </is>
      </c>
      <c r="I105" s="186" t="inlineStr">
        <is>
          <t>สารทั้งสองต้องเป็นประจุบวกเข้มข้นสูงเพื่อเพิ่มแรงผลักทางไฟฟ้า</t>
        </is>
      </c>
      <c r="J105" s="185" t="n">
        <v>2</v>
      </c>
      <c r="K105" s="186" t="inlineStr">
        <is>
          <t>✅ คำตอบที่ถูกต้อง: ข้อ ข. Flocculating agent ประจุลบ (-) เพื่อลด Zeta potential ของผงยา, Suspending agent ชนิดไม่มีประจุ (Non-ionic) หรือประจุลบที่ควบคุมความเข้ากันได้
🎯 ทำไมข้อนี้ถึงถูก:
ผงยาที่มีประจุบวกบนผิวอนุภาค (Positively Charged API) จะมี Zeta potential เป็นบวกสูง ทำให้เกิดแรงผลักทางไฟฟ้า การเติม Flocculating agent ที่มีประจุตรงข้ามคือ ประจุลบ (-) จะช่วยลด Zeta potential ให้อยู่ในช่วงที่เหมาะสม (ใกล้ศูนย์หรือช่วงแคบๆ) ทำให้อนุภาคจับกันหลวมๆ เกิด Flocculation และใช้ Suspending agent ชนิด Non-ionic หรือประจุลบเพื่อสร้าง Structured vehicle พยุงฟลอก
🔍 ข้ออื่นผิดเพราะอะไร:
• ข้อ ก.: Flocculating agent ประจุบวกจะไปเพิ่ม Zeta potential ของอนุภาคยาประจุบวก ทำให้เกิดแรงผลักและกลายเป็นระบบ Deflocculated ซึ่งเสี่ยงต่อการเกิด Caking แข็ง
• ข้อ ค.: การใช้ Flocculating agent ประจุบวกไม่สามารถลด Zeta potential ของอนุภาคยาบวกได้ และอาจเกิด Incompatibility รุนแรงกับ Suspending agent ประจุลบ
• ข้อ ง.: สารประจุบวกแก่จัดจะยิ่งผลักอนุภาคยาและทำให้ระบบไม่เสถียร
• ข้อ จ.: การเพิ่มแรงผลักทางไฟฟ้าจะป้องกันไม่ให้อนุภาคเกิด Flocculation ส่งผลให้อนุภาคเดี่ยวตกตะกอนอัดแน่นเกิด Caking ในที่สุด</t>
        </is>
      </c>
      <c r="L105" s="186" t="inlineStr">
        <is>
          <t>Martin's Physical Pharmacy and Pharmaceutical Sciences (Controlled Flocculation and Surface Charge)</t>
        </is>
      </c>
      <c r="M105" s="186" t="inlineStr">
        <is>
          <t>Product Group 7: Liquid &amp; Semisolids</t>
        </is>
      </c>
      <c r="N105" s="186" t="inlineStr">
        <is>
          <t>7.2 Suspensions</t>
        </is>
      </c>
      <c r="O105" s="185" t="inlineStr">
        <is>
          <t>Product</t>
        </is>
      </c>
      <c r="P105" s="186" t="inlineStr">
        <is>
          <t>ข้อสอบจริง Product ปี 2561 ข้อ 56</t>
        </is>
      </c>
      <c r="Q105" s="185" t="inlineStr">
        <is>
          <t>ข้อสอบจริง</t>
        </is>
      </c>
      <c r="R105" s="185" t="inlineStr">
        <is>
          <t>2561</t>
        </is>
      </c>
      <c r="S105" s="185" t="n"/>
    </row>
    <row r="106" ht="24" customHeight="1" s="49">
      <c r="A106" s="185" t="n">
        <v>104</v>
      </c>
      <c r="B106" s="186" t="n"/>
      <c r="C106" s="186" t="inlineStr">
        <is>
          <t>จากสูตรตำรับครีม: Isopropyl myristate, Cetostearyl alcohol, Lanolin, Stearic acid, White wax, NaOH, Glycerin และ Purified water การเกิดสารก่ออิมัลชันในตำรับนี้เกิดขึ้นผ่านกระบวนการใด</t>
        </is>
      </c>
      <c r="D106" s="186" t="n"/>
      <c r="E106" s="186" t="inlineStr">
        <is>
          <t>In situ soap method (เกิดปฏิกิริยาสะปอนนิฟิเคชันระหว่าง Stearic acid ในวัฏภาคน้ำมันกับ NaOH ในวัฏภาคน้ำ เกิดเป็น Sodium stearate soap)</t>
        </is>
      </c>
      <c r="F106" s="186" t="inlineStr">
        <is>
          <t>Bottle method (การเขย่าในขวดปิดสนิท)</t>
        </is>
      </c>
      <c r="G106" s="186" t="inlineStr">
        <is>
          <t>Continental dry gum method (4:2:1)</t>
        </is>
      </c>
      <c r="H106" s="186" t="inlineStr">
        <is>
          <t>English wet gum method</t>
        </is>
      </c>
      <c r="I106" s="186" t="inlineStr">
        <is>
          <t>Direct compression method</t>
        </is>
      </c>
      <c r="J106" s="185" t="n">
        <v>1</v>
      </c>
      <c r="K106" s="186" t="inlineStr">
        <is>
          <t>✅ คำตอบที่ถูกต้อง: ข้อ ก. In situ soap method (เกิดปฏิกิริยาสะปอนนิฟิเคชันระหว่าง Stearic acid ในวัฏภาคน้ำมันกับ NaOH ในวัฏภาคน้ำ เกิดเป็น Sodium stearate soap)
🎯 ทำไมข้อนี้ถึงถูก:
การเตรียมครีมที่มีกรดไขมันอิสระ (Stearic acid) ในวัฏภาคน้ำมัน และด่างอนินทรีย์ (NaOH) ในวัฏภาคน้ำ เมื่อผสมเข้าด้วยกันที่อุณหภูมิ 70-75 องศาเซลเซียส จะเกิดปฏิกิริยาสะปอนนิฟิเคชัน ณ บริเวณรอยต่อของสองวัฏภาค ได้เป็นเกลือโซเดียมสเตียเรต (Sodium stearate) ทำหน้าที่เป็นสารลดแรงตึงผิวชนิดประจุลบ (In situ soap) ช่วยประสานอิมัลชันชนิด O/W
🔍 ข้ออื่นผิดเพราะอะไร:
• ข้อ ข.: Bottle method หรือ Forbes bottle method ใช้สำหรับเตรียมอิมัลชันของน้ำมันระเหยง่ายหรือน้ำมันความหนืดต่ำโดยการเขย่าในขวด ไม่เหมาะกับครีมขี้ผึ้ง
• ข้อ ค.: Continental dry gum method (4:2:1) เป็นวิธีบดน้ำมันกับกัมกัมอะคาเซียแห้งก่อนเติมน้ำสำหรับเตรียมอิมัลชันชนิดรับประทาน
• ข้อ ง.: English wet gum method เป็นวิธีผสมกัมอะคาเซียกับน้ำจนได้เมือกเหนียวก่อนเติมน้ำมัน
• ข้อ จ.: Direct compression method เป็นเทคนิคการตอกเม็ดยาโดยตรงของยาเม็ดของแข็ง ไม่ใช่การเตรียมครีม</t>
        </is>
      </c>
      <c r="L106" s="186" t="inlineStr">
        <is>
          <t>Ansel's Pharmaceutical Dosage Forms and Drug Delivery Systems (In Situ Soap Emulsions)</t>
        </is>
      </c>
      <c r="M106" s="186" t="inlineStr">
        <is>
          <t>Product Group 7: Liquid &amp; Semisolids</t>
        </is>
      </c>
      <c r="N106" s="186" t="inlineStr">
        <is>
          <t>7.5 Creams &amp; Ointments</t>
        </is>
      </c>
      <c r="O106" s="185" t="inlineStr">
        <is>
          <t>Product</t>
        </is>
      </c>
      <c r="P106" s="186" t="inlineStr">
        <is>
          <t>ข้อสอบจริง Product ปี 2561 ข้อ 59</t>
        </is>
      </c>
      <c r="Q106" s="185" t="inlineStr">
        <is>
          <t>ข้อสอบจริง</t>
        </is>
      </c>
      <c r="R106" s="185" t="inlineStr">
        <is>
          <t>2561</t>
        </is>
      </c>
      <c r="S106" s="185" t="n"/>
    </row>
    <row r="107" ht="24" customHeight="1" s="49">
      <c r="A107" s="185" t="n">
        <v>105</v>
      </c>
      <c r="B107" s="186" t="n"/>
      <c r="C107" s="186" t="inlineStr">
        <is>
          <t>ในการตรวจสอบขนาดและลักษณะของอนุภาคด้วยกล้องจุลทรรศน์แบบใช้แสง (Optical Microscope) ขอบเขตขนาดอนุภาคที่สามารถมองเห็นและวิเคราะห์ได้อย่างชัดเจนคืออนุภาคประเภทใด</t>
        </is>
      </c>
      <c r="D107" s="186" t="n"/>
      <c r="E107" s="186" t="inlineStr">
        <is>
          <t>อนุภาคสารละลายแท้ (True solution / Molecular dispersion ขนาด &lt; 1 nm)</t>
        </is>
      </c>
      <c r="F107" s="186" t="inlineStr">
        <is>
          <t>อนุภาคคอลลอยด์ขนาดเล็กมาก (Colloidal dispersion ขนาด &lt; 100 nm)</t>
        </is>
      </c>
      <c r="G107" s="186" t="inlineStr">
        <is>
          <t>อนุภาคในระบบกระจายตัวหยาบ เช่น ยาน้ำแขวนตะกอน (Coarse Suspension) และอิมัลชัน (Emulsion) ที่มีขนาดอนุภาคประมาณ 1 ถึง 100 ไมโครเมตร</t>
        </is>
      </c>
      <c r="H107" s="186" t="inlineStr">
        <is>
          <t>อนุภาคระดับอะตอมและโมเลกุลเดี่ยว</t>
        </is>
      </c>
      <c r="I107" s="186" t="inlineStr">
        <is>
          <t>อนุภาคที่ไม่สามารถมองเห็นได้ด้วยกล้องทุกชนิด</t>
        </is>
      </c>
      <c r="J107" s="185" t="n">
        <v>3</v>
      </c>
      <c r="K107" s="186" t="inlineStr">
        <is>
          <t>✅ คำตอบที่ถูกต้อง: ข้อ ค. อนุภาคในระบบกระจายตัวหยาบ เช่น ยาน้ำแขวนตะกอน (Coarse Suspension) และอิมัลชัน (Emulsion) ที่มีขนาดอนุภาคประมาณ 1 ถึง 100 ไมโครเมตร
🎯 ทำไมข้อนี้ถึงถูก:
กล้องจุลทรรศน์แบบใช้แสง (Optical Microscope) มีขีดจำกัดความละเอียด (Resolution limit) อยู่ที่ประมาณ 0.2 ไมโครเมตร จึงเหมาะสมที่สุดสำหรับการตรวจสอบขนาด รูปร่าง และการกระจายตัวของอนุภาคในระบบกระจายตัวหยาบ (Coarse dispersions) เช่น ยาน้ำแขวนตะกอนและอิมัลชันที่มีขนาดอนุภาคอยู่ในช่วง 1 ถึง 100 ไมโครเมตร
🔍 ข้ออื่นผิดเพราะอะไร:
• ข้อ ก.: True solution มีขนาดอนุภาคระดับโมเลกุล ($&lt; 1\text{ nm}$) ไม่สามารถมองเห็นได้ด้วยกล้องจุลทรรศน์ทุกชนิด
• ข้อ ข.: Colloidal dispersion มีขนาดอนุภาคอยู่ในช่วง 1 ถึง 1000 nm ($0.001 - 1\ \mu\text{m}$) ซึ่งต่ำกว่า Resolution limit ของ Optical microscope ($0.2\ \mu\text{m}$) ต้องใช้ Electron microscope ในการตรวจสอบ
• ข้อ ง.: อะตอมและโมเลกุลเดี่ยวมีขนาดเล็กระดับ Angstroms ($0.1\text{ nm}$) ต้องใช้เทคนิคขั้นสูง เช่น X-ray crystallography หรือ STM
• ข้อ จ.: อนุภาคในระดับ Coarse dispersion สามารถมองเห็นและวัดขนาดได้อย่างชัดเจนด้วย Optical microscope</t>
        </is>
      </c>
      <c r="L107" s="186" t="inlineStr">
        <is>
          <t>Martin's Physical Pharmacy and Pharmaceutical Sciences (Micromeritics - Optical Microscopy Limits)</t>
        </is>
      </c>
      <c r="M107" s="186" t="inlineStr">
        <is>
          <t>Product Group 7: Liquid &amp; Semisolids</t>
        </is>
      </c>
      <c r="N107" s="186" t="inlineStr">
        <is>
          <t>7.1 Solutions, Syrups &amp; Elixirs</t>
        </is>
      </c>
      <c r="O107" s="185" t="inlineStr">
        <is>
          <t>Product</t>
        </is>
      </c>
      <c r="P107" s="186" t="inlineStr">
        <is>
          <t>ข้อสอบจริง Product ปี 2561 ข้อ 60</t>
        </is>
      </c>
      <c r="Q107" s="185" t="inlineStr">
        <is>
          <t>ข้อสอบจริง</t>
        </is>
      </c>
      <c r="R107" s="185" t="inlineStr">
        <is>
          <t>2561</t>
        </is>
      </c>
      <c r="S107" s="185" t="n"/>
    </row>
    <row r="108" ht="24" customHeight="1" s="49">
      <c r="A108" s="185" t="n">
        <v>106</v>
      </c>
      <c r="B108" s="186" t="n"/>
      <c r="C108" s="186" t="inlineStr">
        <is>
          <t>เกี่ยวกับเภสัชภัณฑ์รูปแบบละอองลอย (Pharmaceutical Aerosols) ข้อความใดต่อไปนี้กล่าว 'ไม่ถูกต้อง'</t>
        </is>
      </c>
      <c r="D108" s="186" t="n"/>
      <c r="E108" s="186" t="inlineStr">
        <is>
          <t>ชนิดและสัดส่วนของสารขับดัน (Propellant) มีผลโดยตรงต่อแรงดันไอและขนาดของละอองอนุภาคที่พ่นออกมา</t>
        </is>
      </c>
      <c r="F108" s="186" t="inlineStr">
        <is>
          <t>เนื่องจากผลิตภัณฑ์บรรจุในภาชนะอัดความดันปิดสนิท จึงสามารถเก็บรักษาไว้ที่ใดก็ได้โดยไม่ต้องควบคุมอุณหภูมิ</t>
        </is>
      </c>
      <c r="G108" s="186" t="inlineStr">
        <is>
          <t>การเลือกขนาดและชนิดของหัวฉีด (Actuator &amp; Metering valve) มีผลต่อลักษณะและปริมาณการกระจายของละอองยา</t>
        </is>
      </c>
      <c r="H108" s="186" t="inlineStr">
        <is>
          <t>ขนาดของละอองอนุภาค (Aerodynamic particle size) มีผลอย่างยิ่งต่อตำแหน่งเป้าหมายในการสะสมตัวของยาในทางเดินหายใจ</t>
        </is>
      </c>
      <c r="I108" s="186" t="inlineStr">
        <is>
          <t>ระบบละอองลอยสามารถตั้งสูตรตำรับให้อยู่ในรูป Solution, Suspension หรือ Emulsion ได้</t>
        </is>
      </c>
      <c r="J108" s="185" t="n">
        <v>2</v>
      </c>
      <c r="K108" s="186" t="inlineStr">
        <is>
          <t>✅ คำตอบที่ถูกต้อง: ข้อ ข. เนื่องจากผลิตภัณฑ์บรรจุในภาชนะอัดความดันปิดสนิท จึงสามารถเก็บรักษาไว้ที่ใดก็ได้โดยไม่ต้องควบคุมอุณหภูมิ
🎯 ทำไมข้อนี้ถึงถูก:
ข้อ ข. ไม่ถูกต้อง (โจทย์ถามข้อใดผิด) เพราะ Aerosol ต้องควบคุมอุณหภูมิการเก็บรักษาอย่างเคร่งครัด (ห้ามเกิน 50 °C) ห้ามเก็บไว้ที่ใดก็ได้
🔍
🔍 ข้ออื่นผิดเพราะอะไร:
• ข้อ ก.: ถูกต้อง เพราะ Propellant กำหนด Vapor pressure และ Droplet size
• ข้อ ค.: ถูกต้อง เพราะ Metering valve กำหนดปริมาตรยาต่อครั้ง (Dose uniformity)
• ข้อ ง.: ถูกต้อง เพราะขนาดอนุภาค 1-5 µm เป็นช่วงที่เข้าสู่หลอดลมฝอยและถุงลมปอดได้ดีที่สุด
• ข้อ จ.: ถูกต้อง เพราะ Aerosol มีทั้งระบบ Solution, Suspension และ Foam/Emulsion</t>
        </is>
      </c>
      <c r="L108" s="186" t="inlineStr">
        <is>
          <t>USP-NF &lt;601&gt; Aerosols, Nasal Sprays, Metered-Dose Inhalers / Ansel's Dosage Forms</t>
        </is>
      </c>
      <c r="M108" s="186" t="inlineStr">
        <is>
          <t>Product Group 7: Liquid &amp; Semisolids</t>
        </is>
      </c>
      <c r="N108" s="186" t="inlineStr">
        <is>
          <t>7.1 Solutions, Syrups &amp; Elixirs</t>
        </is>
      </c>
      <c r="O108" s="185" t="inlineStr">
        <is>
          <t>Product</t>
        </is>
      </c>
      <c r="P108" s="186" t="inlineStr">
        <is>
          <t>ข้อสอบจริง Product ปี 2561 ข้อ 75</t>
        </is>
      </c>
      <c r="Q108" s="185" t="inlineStr">
        <is>
          <t>ข้อสอบจริง</t>
        </is>
      </c>
      <c r="R108" s="185" t="inlineStr">
        <is>
          <t>2561</t>
        </is>
      </c>
      <c r="S108" s="185" t="n"/>
    </row>
    <row r="109" ht="24" customHeight="1" s="49">
      <c r="A109" s="185" t="n">
        <v>107</v>
      </c>
      <c r="B109" s="186" t="n"/>
      <c r="C109" s="186" t="inlineStr">
        <is>
          <t>ตามหลักการของ Stokes' Law ปัจจัยในข้อใดต่อไปนี้เป็นสาเหตุสำคัญที่ทำให้เกิดอัตราการแยกชั้นแบบลอยตัว (Creaming Rate) ของอิมัลชันเกิดขึ้นได้อย่างรวดเร็ว</t>
        </is>
      </c>
      <c r="D109" s="186" t="n"/>
      <c r="E109" s="186" t="inlineStr">
        <is>
          <t>การเก็บรักษาตำรับไว้ในสภาวะที่มีอุณหภูมิสูง ซึ่งส่งผลให้ความหนืดของวัฏภาคภายนอกลดลงอย่างมาก</t>
        </is>
      </c>
      <c r="F109" s="186" t="inlineStr">
        <is>
          <t>การเพิ่มความหนืดของตัวกลางของเหลวภายนอก</t>
        </is>
      </c>
      <c r="G109" s="186" t="inlineStr">
        <is>
          <t>การลดขนาดของหยดอิมัลชันให้มีขนาดเล็กลงด้วยเครื่อง High-Pressure Homogenizer</t>
        </is>
      </c>
      <c r="H109" s="186" t="inlineStr">
        <is>
          <t>การปรับความหนาแน่นของวัฏภาคน้ำมันและน้ำให้มีค่าใกล้เคียงกันมากที่สุด</t>
        </is>
      </c>
      <c r="I109" s="186" t="inlineStr">
        <is>
          <t>การใช้สารก่ออิมัลชันคู่ผสมที่ทำให้หยดน้ำมันมีขนาดสม่ำเสมอ</t>
        </is>
      </c>
      <c r="J109" s="185" t="n">
        <v>1</v>
      </c>
      <c r="K109" s="186" t="inlineStr">
        <is>
          <t>✅ คำตอบที่ถูกต้อง: ข้อ ก. การเก็บรักษาตำรับไว้ในสภาวะที่มีอุณหภูมิสูง ซึ่งส่งผลให้ความหนืดของวัฏภาคภายนอกลดลงอย่างมาก
🎯 ทำไมข้อนี้ถึงถูก:
ตามกฎของสโตกส์ (Stokes' Law: $v = \frac{2r^2(\rho_p - \rho_m)g}{9\eta}$) อัตราการแยกชั้น ($v$) แปรผกผันกับความหนืดของตัวกลางภายนอก ($\eta$) เมื่อเก็บตำรับที่อุณหภูมิสูง ความหนืดของของเหลวจะลดลงอย่างมาก ส่งผลให้อัตราเร็วในการลอยตัวของหยดน้ำมัน (Creaming rate) เพิ่มสูงขึ้นอย่างรวดเร็ว
🔍 ข้ออื่นผิดเพราะอะไร:
• ข้อ ข.: การเพิ่มความหนืดของตัวกลางภายนอก ($\eta$) จะช่วยชะลออัตราการแยกชั้นให้ช้าลงตาม Stokes' Law ($v \propto \frac{1}{\eta}$)
• ข้อ ค.: การลดขนาดหยดอิมัลชัน ($r$) ช่วยลดอัตราการแยกชั้นลงอย่างมากเนื่องจากอัตราเร็วแปรผันตรงกับรัศมียกกำลังสอง ($v \propto r^2$)
• ข้อ ง.: การปรับความหนาแน่นให้ใกล้เคียงกัน ($\rho_1 \approx \rho_2$) ทำให้อัตราการเคลื่อนที่เข้าใกล้ศูนย์ ชะลอ Creaming ได้ดีเยี่ยม
• ข้อ จ.: การใช้สารก่ออิมัลชันคู่ผสมช่วยสร้างฟิล์มที่แข็งแรงและลดขนาดหยดอิมัลชัน ทำให้ตำรับคงตัวขึ้น ไม่ได้เร่งการแยกชั้น</t>
        </is>
      </c>
      <c r="L109" s="186" t="inlineStr">
        <is>
          <t>Martin's Physical Pharmacy and Pharmaceutical Sciences (Stokes' Law &amp; Creaming)</t>
        </is>
      </c>
      <c r="M109" s="186" t="inlineStr">
        <is>
          <t>Product Group 7: Liquid &amp; Semisolids</t>
        </is>
      </c>
      <c r="N109" s="186" t="inlineStr">
        <is>
          <t>7.2 Suspensions</t>
        </is>
      </c>
      <c r="O109" s="185" t="inlineStr">
        <is>
          <t>Product</t>
        </is>
      </c>
      <c r="P109" s="186" t="inlineStr">
        <is>
          <t>ข้อสอบจริง Product ปี 2561 ข้อ 89</t>
        </is>
      </c>
      <c r="Q109" s="185" t="inlineStr">
        <is>
          <t>ข้อสอบจริง</t>
        </is>
      </c>
      <c r="R109" s="185" t="inlineStr">
        <is>
          <t>2561</t>
        </is>
      </c>
      <c r="S109" s="185" t="n"/>
    </row>
    <row r="110" ht="24" customHeight="1" s="49">
      <c r="A110" s="185" t="n">
        <v>108</v>
      </c>
      <c r="B110" s="186" t="n"/>
      <c r="C110" s="186" t="inlineStr">
        <is>
          <t>ในการเตรียมยาเจลใส Piroxicam Gel สารก่อเจล (Gelling Agent) ชนิดใดที่เมื่อกระจายตัวในน้ำแล้วต้องเติมสารละลายด่าง (เช่น Triethanolamine หรือ Diisopropanolamine) เพื่อสะเทินกรด จึงจะทำให้เกิดโครงสร้างเจลใสที่มีความหนืดสูง</t>
        </is>
      </c>
      <c r="D110" s="186" t="n"/>
      <c r="E110" s="186" t="inlineStr">
        <is>
          <t>Carbomer (Carbopol 934 / 940)</t>
        </is>
      </c>
      <c r="F110" s="186" t="inlineStr">
        <is>
          <t>Sodium Alginate</t>
        </is>
      </c>
      <c r="G110" s="186" t="inlineStr">
        <is>
          <t>Methylcellulose</t>
        </is>
      </c>
      <c r="H110" s="186" t="inlineStr">
        <is>
          <t>Hydroxypropyl Methylcellulose (HPMC)</t>
        </is>
      </c>
      <c r="I110" s="186" t="inlineStr">
        <is>
          <t>Sodium Carboxymethylcellulose (NaCMC)</t>
        </is>
      </c>
      <c r="J110" s="185" t="n">
        <v>1</v>
      </c>
      <c r="K110" s="186" t="inlineStr">
        <is>
          <t>✅ คำตอบที่ถูกต้อง: ข้อ ก. Carbomer (Carbopol 934 / 940)
🎯 ทำไมข้อนี้ถึงถูก:
Carbomer (Carbopol) เป็นผงพอลิเมอร์สังเคราะห์ของกรดพอลิอะคริลิก (Polyacrylic acid) เมื่อกระจายตัวในน้ำจะมีสภาวะเป็นกรดและโมเลกุลขดตัวเป็นสายสั้น เมื่อเติมด่างอินทรีย์ เช่น Triethanolamine (TEA) หรือด่างอนินทรีย์ สารจะแตกตัวเป็นไอออนลบลบล้างประจุ เกิดแรงผลักทางไฟฟ้าทำให้สายพอลิเมอร์คลายตัวและเหยียดตรง ก่อให้เกิดโครงสร้างโครงข่ายสามมิติที่อุ้มน้ำและกลายเป็นเจลใสที่มีความหนืดสูงทันที
🔍 ข้ออื่นผิดเพราะอะไร:
• ข้อ ข.: Sodium Alginate เกิดโครงสร้างเจลเมื่อทำปฏิกิริยากับไอออนบวกสองประจุ เช่น $\text{Ca}^{2+}$ ไม่ได้อาศัยการปรับสะเทินกรดด้วยสารละลายด่างอินทรีย์
• ข้อ ค.: Methylcellulose เป็นโพลิเมอร์แบบนอนไอออนิก เกิดเจลด้วยการกระจายตัวในน้ำร้อนและละลายในน้ำเย็น (Thermal gelation) ไม่ต้องปรับด่าง
• ข้อ ง.: HPMC เป็นเซลลูโลสโพลิเมอร์แบบนอนไอออนิก พองตัวและละลายในน้ำได้โดยตรงโดยไม่ต้องสะเทินกรด
• ข้อ จ.: NaCMC เป็นเกลือโซเดียมที่แตกตัวและละลายน้ำได้ทันทีโดยไม่ต้องสะเทินกรดด้วยเบส</t>
        </is>
      </c>
      <c r="L110" s="186" t="inlineStr">
        <is>
          <t>Handbook of Pharmaceutical Excipients (Carbomer) / Ansel's Pharmaceutical Dosage Forms</t>
        </is>
      </c>
      <c r="M110" s="186" t="inlineStr">
        <is>
          <t>Product Group 7: Liquid &amp; Semisolids</t>
        </is>
      </c>
      <c r="N110" s="186" t="inlineStr">
        <is>
          <t>7.4 Gels</t>
        </is>
      </c>
      <c r="O110" s="185" t="inlineStr">
        <is>
          <t>Product</t>
        </is>
      </c>
      <c r="P110" s="186" t="inlineStr">
        <is>
          <t>ข้อสอบจริง Product ปี 2561 ข้อ 95</t>
        </is>
      </c>
      <c r="Q110" s="185" t="inlineStr">
        <is>
          <t>ข้อสอบจริง</t>
        </is>
      </c>
      <c r="R110" s="185" t="inlineStr">
        <is>
          <t>2561</t>
        </is>
      </c>
      <c r="S110" s="185" t="n"/>
    </row>
    <row r="111" ht="24" customHeight="1" s="49">
      <c r="A111" s="185" t="n">
        <v>109</v>
      </c>
      <c r="B111" s="186" t="n"/>
      <c r="C111" s="186" t="inlineStr">
        <is>
          <t>สูตรตำรับยาพ่นจมูก Budesonide Nasal Spray รูปแบบยาน้ำแขวนตะกอน ประกอบด้วย: Budesonide, Microcrystalline Cellulose and Carboxymethylcellulose Sodium, Dextrose Anhydrous, Polysorbate 80, Disodium Edetate, Hydrochloric Acid และ Purified Water สารในข้อใดทำหน้าที่เป็น สารช่วยเปียก (Wetting Agent)</t>
        </is>
      </c>
      <c r="D111" s="186" t="n"/>
      <c r="E111" s="186" t="inlineStr">
        <is>
          <t>Polysorbate 80 (Tween 80)</t>
        </is>
      </c>
      <c r="F111" s="186" t="inlineStr">
        <is>
          <t>Disodium Edetate (Disodium EDTA)</t>
        </is>
      </c>
      <c r="G111" s="186" t="inlineStr">
        <is>
          <t>Dextrose Anhydrous</t>
        </is>
      </c>
      <c r="H111" s="186" t="inlineStr">
        <is>
          <t>Microcrystalline Cellulose</t>
        </is>
      </c>
      <c r="I111" s="186" t="inlineStr">
        <is>
          <t>Hydrochloric Acid</t>
        </is>
      </c>
      <c r="J111" s="185" t="n">
        <v>1</v>
      </c>
      <c r="K111" s="186" t="inlineStr">
        <is>
          <t>✅ คำตอบที่ถูกต้อง: ข้อ ก. Polysorbate 80
🎯 ทำไมข้อนี้ถึงถูก:
Polysorbate 80 (Tween 80) เป็นสารลดแรงตึงผิวชนิดไม่มีประจุ (Non-ionic surfactant) ทำหน้าที่เป็นสารช่วยเปียก (Wetting agent) โดยช่วยลดแรงตึงผิวและลดมุมสัมผัส (Contact angle) ระหว่างผงยา Budesonide ซึ่งมีสมบัติไม่ชอบน้ำ (Hydrophobic corticosteroid) กับน้ำในตำรับ ทำให้ผงยาเปียกน้ำและกระจายตัวเป็นสารแขวนตะกอนที่สม่ำเสมอ
🔍
🔍 ข้ออื่นผิดเพราะอะไร:
• ข้อ ข.: Disodium edetate (EDTA) ทำหน้าที่เป็น Chelating agent ดักจับไอออนโลหะเพื่อชะลอการเกิดออกซิเดชัน
• ข้อ ค.: Dextrose anhydrous ทำหน้าที่เป็น Tonicity adjusting agent เพื่อปรับความดันออสโมติกของยาพ่นจมูกให้มีความตึงเท่ากับเยื่อบุจมูก (Isotonicity)
• ข้อ ง.: Microcrystalline cellulose (MCC) ทำหน้าที่เป็น Suspending agent ร่วมกับ CMC ช่วยสร้างความหนืดและโครงสร้าง Thixotropic
• ข้อ จ.: Carboxymethyl cellulose sodium (Na-CMC) ทำหน้าที่เป็น Suspending agent และ Viscosity-increasing agent ช่วยพยุงอนุภาคยาไม่ให้ตกตะกอนเร็ว</t>
        </is>
      </c>
      <c r="L111" s="186" t="inlineStr">
        <is>
          <t>USP-NF Official Monographs: Budesonide Nasal Spray / Handbook of Pharmaceutical Excipients</t>
        </is>
      </c>
      <c r="M111" s="186" t="inlineStr">
        <is>
          <t>Product Group 7: Liquid &amp; Semisolids</t>
        </is>
      </c>
      <c r="N111" s="186" t="inlineStr">
        <is>
          <t>7.3 Emulsions</t>
        </is>
      </c>
      <c r="O111" s="185" t="inlineStr">
        <is>
          <t>Product</t>
        </is>
      </c>
      <c r="P111" s="186" t="inlineStr">
        <is>
          <t>[SOURCE: ข้อสอบจริง PLE CC1 (Product) ปี 2561 ข้อ 112]</t>
        </is>
      </c>
      <c r="Q111" s="185" t="inlineStr">
        <is>
          <t>ข้อสอบจริง</t>
        </is>
      </c>
      <c r="R111" s="185" t="inlineStr">
        <is>
          <t>2561</t>
        </is>
      </c>
      <c r="S111" s="185" t="n"/>
    </row>
    <row r="112" ht="24" customHeight="1" s="49">
      <c r="A112" s="185" t="n">
        <v>110</v>
      </c>
      <c r="B112" s="186" t="n"/>
      <c r="C112" s="186" t="inlineStr">
        <is>
          <t>ในการผลิตยาเม็ด Phenytoin Extended-Release Tablets พบปัญหาความไม่สม่ำเสมอของปริมาณตัวยาสำคัญในแต่ละเม็ดยา (Content Uniformity Failure) ซึ่งเกิดจากการที่ผงยาไหลลงสู่เบ้าตอก (Die cavity) ได้ไม่สม่ำเสมอ เภสัชกรฝ่ายผลิตควรเติมสารช่วยในกลุ่มใดลงในตำรับเพื่อแก้ไขปัญหานี้</t>
        </is>
      </c>
      <c r="D112" s="186" t="n"/>
      <c r="E112" s="186" t="inlineStr">
        <is>
          <t>Colloidal Silicon Dioxide (Aerosil 200 / Glidant)</t>
        </is>
      </c>
      <c r="F112" s="186" t="inlineStr">
        <is>
          <t>Microcrystalline Cellulose (Diluent / Dry binder)</t>
        </is>
      </c>
      <c r="G112" s="186" t="inlineStr">
        <is>
          <t>Corn Starch (Disintegrant)</t>
        </is>
      </c>
      <c r="H112" s="186" t="inlineStr">
        <is>
          <t>Gelatin Solution (Binder)</t>
        </is>
      </c>
      <c r="I112" s="186" t="inlineStr">
        <is>
          <t>Polyvinylpyrrolidone (PVP)</t>
        </is>
      </c>
      <c r="J112" s="185" t="n">
        <v>1</v>
      </c>
      <c r="K112" s="186" t="inlineStr">
        <is>
          <t>✅ คำตอบที่ถูกต้อง: ข้อ ก. Colloidal Silicon Dioxide (Aerosil 200 / Glidant)
🎯 ทำไมข้อนี้ถึงถูก:
ปัญหา Content Uniformity Failure ที่เกิดจากการไหลของผงยาลงสู่เบ้าตอกไม่สม่ำเสมอ แก้ไขได้โดยการเติมสารช่วยการไหล (Glidant) ได้แก่ Colloidal Silicon Dioxide (Aerosil 200) ซึ่งมีขนาดอนุภาคเล็กระดับนาโนเมตร เข้าไปเคลือบผิวของผงยาสำคัญ ลดแรงเสียดทานระหว่างอนุภาค (Interparticle friction) ทำให้ผงยาไหลตัวได้อย่างราบรื่นสม่ำเสมอ
🔍 ข้ออื่นผิดเพราะอะไร:
• ข้อ ข.: Microcrystalline Cellulose (Avicel) ทำหน้าที่เป็นสารเจือจางและสารยึดเกาะแห้ง (Diluent/Dry binder) ไม่ได้ช่วยลดแรงเสียดทานระหว่างอนุภาคเพื่อเพิ่มการไหลโดยตรง
• ข้อ ค.: Corn Starch ทำหน้าที่หลักเป็นสารช่วยแตกตัว (Disintegrant) หรือ Diluent ไม่สามารถแก้ปัญหาผงยาไหลไม่สม่ำเสมอได้
• ข้อ ง.: Gelatin Solution เป็นสารยึดเกาะแบบเปียก (Wet binder) ที่ใช้ในการทำแกรนูล ไม่ใช่ Glidant ที่เติมก่อนตอกเม็ด
• ข้อ จ.: Polyvinylpyrrolidone (PVP) ทำหน้าที่เป็น Binder ไม่ใช่ Glidant สำหรับปรับปรุงการไหลของผงยา</t>
        </is>
      </c>
      <c r="L112" s="186" t="inlineStr">
        <is>
          <t>Handbook of Pharmaceutical Excipients (Colloidal Silicon Dioxide) / Ansel's Dosage Forms</t>
        </is>
      </c>
      <c r="M112" s="186" t="inlineStr">
        <is>
          <t>Product Group 7: Liquid &amp; Semisolids</t>
        </is>
      </c>
      <c r="N112" s="186" t="inlineStr">
        <is>
          <t>7.1 Solutions, Syrups &amp; Elixirs</t>
        </is>
      </c>
      <c r="O112" s="185" t="inlineStr">
        <is>
          <t>Product</t>
        </is>
      </c>
      <c r="P112" s="186" t="inlineStr">
        <is>
          <t>ข้อสอบจริง Product ปี 2559 ข้อ 7</t>
        </is>
      </c>
      <c r="Q112" s="185" t="inlineStr">
        <is>
          <t>ข้อสอบจริง</t>
        </is>
      </c>
      <c r="R112" s="185" t="inlineStr">
        <is>
          <t>2559</t>
        </is>
      </c>
      <c r="S112" s="185" t="n"/>
    </row>
    <row r="113" ht="24" customHeight="1" s="49">
      <c r="A113" s="185" t="n">
        <v>111</v>
      </c>
      <c r="B113" s="186" t="n"/>
      <c r="C113" s="186" t="inlineStr">
        <is>
          <t>สารช่วยในข้อใดต่อไปนี้ทำหน้าที่เป็น สารเพิ่มความยืดหยุ่น (Plasticizer) ในการผลิตเปลือกยาแคปซูลชนิดนิ่ม (Soft Gelatin Capsules)</t>
        </is>
      </c>
      <c r="D113" s="186" t="n"/>
      <c r="E113" s="186" t="inlineStr">
        <is>
          <t>Hydroxypropyl Methylcellulose (HPMC)</t>
        </is>
      </c>
      <c r="F113" s="186" t="inlineStr">
        <is>
          <t>Shellac</t>
        </is>
      </c>
      <c r="G113" s="186" t="inlineStr">
        <is>
          <t>Methacrylic Acid Copolymer (Eudragit L)</t>
        </is>
      </c>
      <c r="H113" s="186" t="inlineStr">
        <is>
          <t>Cellulose Acetate Phthalate (CAP)</t>
        </is>
      </c>
      <c r="I113" s="186" t="inlineStr">
        <is>
          <t>Glycerin, Sorbitol หรือ Polyethylene Glycol (PEG)</t>
        </is>
      </c>
      <c r="J113" s="185" t="n">
        <v>5</v>
      </c>
      <c r="K113" s="186" t="inlineStr">
        <is>
          <t>✅ คำตอบที่ถูกต้อง: ข้อ จ. Glycerin, Sorbitol หรือ Polyethylene Glycol (PEG)
🎯 ทำไมข้อนี้ถึงถูก:
การผลิตเปลือกแคปซูลเจลาตินชนิดนิ่ม (Soft Gelatin Capsule Shell) จำเป็นต้องเติม สารเพิ่มความยืดหยุ่น (Plasticizer) ในสัดส่วน 20-30% w/w ของมวลเปลือก ได้แก่ Glycerin, Sorbitol หรือ Polyethylene Glycol (PEG) เพื่อแทรกตัวระหว่างสายโมเลกุลเจลาติน ลดแรงดึงดูดระหว่างสายและเพิ่มความยืดหยุ่น ป้องกันไม่ให้เปลือกแคปซูลแห้งกรอบแตกหักง่าย
🔍 ข้ออื่นผิดเพราะอะไร:
• ข้อ ก.: Hydroxypropyl Methylcellulose (HPMC) เป็นโพลิเมอร์สำหรับทำเปลือกแคปซูลมังสวิรัติ (Vegetarian capsules) หรือฟิล์มเคลือบยาเม็ด ไม่ใช่ Plasticizer
• ข้อ ข.: Shellac เป็นสารเคลือบลำไส้จากธรรมชาติ (Enteric polymer)
• ข้อ ค.: Methacrylic Acid Copolymer (Eudragit L) เป็นโพลิเมอร์เคลือบลำไส้สังเคราะห์ที่ละลายที่ pH 6.0 ขึ้นไป
• ข้อ ง.: Cellulose Acetate Phthalate (CAP) เป็นโพลิเมอร์เคลือบลำไส้ชนิดไม่ละลายในกระเพาะอาหาร</t>
        </is>
      </c>
      <c r="L113" s="186" t="inlineStr">
        <is>
          <t>Handbook of Pharmaceutical Excipients (Glycerin, Sorbitol) / Ansel's Pharmaceutical Dosage Forms</t>
        </is>
      </c>
      <c r="M113" s="186" t="inlineStr">
        <is>
          <t>Product Group 7: Liquid &amp; Semisolids</t>
        </is>
      </c>
      <c r="N113" s="186" t="inlineStr">
        <is>
          <t>7.4 Gels</t>
        </is>
      </c>
      <c r="O113" s="185" t="inlineStr">
        <is>
          <t>Product</t>
        </is>
      </c>
      <c r="P113" s="186" t="inlineStr">
        <is>
          <t>ข้อสอบจริง Product ปี 2559 ข้อ 5</t>
        </is>
      </c>
      <c r="Q113" s="185" t="inlineStr">
        <is>
          <t>ข้อสอบจริง</t>
        </is>
      </c>
      <c r="R113" s="185" t="inlineStr">
        <is>
          <t>2559</t>
        </is>
      </c>
      <c r="S113" s="185" t="n"/>
    </row>
    <row r="114" ht="24" customHeight="1" s="49">
      <c r="A114" s="185" t="n">
        <v>112</v>
      </c>
      <c r="B114" s="186" t="n"/>
      <c r="C114" s="186" t="inlineStr">
        <is>
          <t>Brown mixture 60 ml ขายได้ในร้านขายยาหรือไม่</t>
        </is>
      </c>
      <c r="D114" s="186" t="n"/>
      <c r="E114" s="186" t="inlineStr">
        <is>
          <t>ขายไม่ได้เนื่องจากเป็นวัตถุออกฤทธิ์ต่อจิตและประสาท</t>
        </is>
      </c>
      <c r="F114" s="186" t="inlineStr">
        <is>
          <t>ขายได้แต่ต้องมีใบสั่งแพทย์์เท่านั้น</t>
        </is>
      </c>
      <c r="G114" s="186" t="inlineStr">
        <is>
          <t>ขายได้โดยเภสัชกรเท่านั้น</t>
        </is>
      </c>
      <c r="H114" s="186" t="inlineStr">
        <is>
          <t>[NEED_REVIEW]</t>
        </is>
      </c>
      <c r="I114" s="186" t="inlineStr">
        <is>
          <t>ขายได้โดยเป็นยาที่ไม่ใช่ยาอันตรายและยาบรรจุเสร็จ</t>
        </is>
      </c>
      <c r="J114" s="185" t="n">
        <v>4</v>
      </c>
      <c r="K114" s="186" t="inlineStr">
        <is>
          <t>✅ คำตอบที่ถูกต้อง: ข้อ ง. ขายได้โดยเป็นยาสามัญประจำบ้าน
🎯 ทำไมข้อนี้ถึงถูก:
ขายได้โดยเป็นยาสามัญประจำบ้าน มีอาการเช่นนี้มาแล้ว 6 สัปดาห์ มีประวัติแพ้ยา sulfonamide ไม่มีโรคประจำตัว แพทย์์วินิจฉัยว่าเป็น Rheu
🔍
🔍 ข้ออื่นผิดเพราะอะไร:
• ข้อ ก.: (ขายไม่ได้เนื่องจากเป็นวัตถุออกฤทธิ์ต่อจิตและประสาท):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ข.: (ขายได้แต่ต้องมีใบสั่งแพทย์์เท่านั้น):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ค.: (ขายได้โดยเภสัชกรเท่านั้น):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จ.: (ขายได้โดยเป็นยาที่ไม่ใช่ยาอันตรายและยาบรรจุเสร็จ กรณีศึกษาที่ 12 (โอห์ม 017/ กอล์ฟ 059) ผู้ป่วยชายอายุ 88 ปี เคยมีอาชีพรับราชการ ปัจจุบันเกษียณแล้ว มาพบแพทย์์ด้วยอาการข้ออักเสบแบบสมมาตร มักมีอาการข้อติดในตอนเช้ามากกว่า 1 ชั่วโมง matoid arthritis): ฤทธิ์ลดการอักเสบเป็นส่วนหนึ่งของ Pleiotropic effects ของยา Statins ที่ลดการหลั่ง Cytokines แต่ไม่ใช่กลไกหลักในการยับยั้งการสร้างคอเลสเตอรอล</t>
        </is>
      </c>
      <c r="L114" s="186" t="n"/>
      <c r="M114" s="186" t="inlineStr">
        <is>
          <t>Product Group 7: Liquid &amp; Semisolids</t>
        </is>
      </c>
      <c r="N114" s="186" t="inlineStr">
        <is>
          <t>7.1 Solutions, Syrups &amp; Elixirs</t>
        </is>
      </c>
      <c r="O114" s="185" t="inlineStr">
        <is>
          <t>Product</t>
        </is>
      </c>
      <c r="P114" s="186" t="inlineStr">
        <is>
          <t>ข้อ 7 (PLE_CC1_2554 SET2.md)</t>
        </is>
      </c>
      <c r="Q114" s="185" t="inlineStr">
        <is>
          <t>ข้อสอบจริง</t>
        </is>
      </c>
      <c r="R114" s="185" t="inlineStr">
        <is>
          <t>2554</t>
        </is>
      </c>
      <c r="S114" s="185" t="n"/>
    </row>
    <row r="115" ht="24" customHeight="1" s="49">
      <c r="A115" s="185" t="n">
        <v>113</v>
      </c>
      <c r="B115" s="186" t="n"/>
      <c r="C115" s="186" t="inlineStr">
        <is>
          <t>เภสัชภัณฑ์รูปแบบกึ่งแข็ง (Semisolid dosage form)</t>
        </is>
      </c>
      <c r="D115" s="186" t="n"/>
      <c r="E115" s="186" t="inlineStr">
        <is>
          <t>ลักษณะความไม่คงสภาพที่พบส่วนใหญ่ของยาขี้ผึ้ง ยกเว้นข้อใด</t>
        </is>
      </c>
      <c r="F115" s="186" t="inlineStr">
        <is>
          <t>น้ำหนักลดลง</t>
        </is>
      </c>
      <c r="G115" s="186" t="inlineStr">
        <is>
          <t>มีการเปลี่ยนแปลงของสีและกลิ่น</t>
        </is>
      </c>
      <c r="H115" s="186" t="inlineStr">
        <is>
          <t>ความข้นหนืดเปลี่ยนไป</t>
        </is>
      </c>
      <c r="I115" s="186" t="inlineStr">
        <is>
          <t>มีน้ำมันออกมาจากยาขี้ผึ้ง</t>
        </is>
      </c>
      <c r="J115" s="185" t="n">
        <v>1</v>
      </c>
      <c r="K115" s="186" t="inlineStr">
        <is>
          <t>✅ คำตอบที่ถูกต้อง: ข้อ ก. ลักษณะความไม่คงสภาพที่พบส่วนใหญ่ของยาขี้ผึ้ง ยกเว้นข้อใด
🎯 ทำไมข้อนี้ถึงถูก:
การเลือก ลักษณะความไม่คงสภาพที่พบส่วนใหญ่ของยาขี้ผึ้ง ยกเว้นข้อใด เป็นคำตอบที่ถูกต้องและสอดคล้องกับ evidence-based guidelines ของภาวะ Hypertension โดยมี clinical efficacy สูงสุดในการรักษาและมี safety profile ที่เหมาะสม
🔍
🔍 ข้ออื่นผิดเพราะอะไร:
• ข้อ ข.: (น้ำหนักลดลง): น้ำหนักที่ลดลงบ่งบอกถึงการสูญเสียน้ำหรือสารระเหย ซึ่งเป็นความไม่คงสภาพทางกายภาพที่สามารถพบได้ในยาขี้ผึ้ง
• ข้อ ค.: (มีการเปลี่ยนแปลงของสีและกลิ่น): การเปลี่ยนแปลงของสีและกลิ่นเกิดจากปฏิกิริยาออกซิเดชันของตัวยาหรือสารช่วย ซึ่งพบได้บ่อยในผลิตภัณฑ์กึ่งแข็ง
• ข้อ ง.: (ความข้นหนืดเปลี่ยนไป): ความข้นหนืดที่เปลี่ยนไปเกิดจากการเปลี่ยนแปลงโครงสร้างของยาขี้ผึ้งเมื่ออุณหภูมิเปลี่ยน หรือเกิด phase separation
• ข้อ จ.: (มีน้ำมันออกมาจากยาขี้ผึ้ง): มีน้ำมันออกมาจากยาขี้ผึ้ง หรือภาวะ bleeding เป็นลักษณะความไม่คงสภาพทางกายภาพที่สำคัญและพบได้บ่อยใน emulsion หรือ ointment</t>
        </is>
      </c>
      <c r="L115" s="186" t="n"/>
      <c r="M115" s="186" t="inlineStr">
        <is>
          <t>Product Group 7: Liquid &amp; Semisolids</t>
        </is>
      </c>
      <c r="N115" s="186" t="inlineStr">
        <is>
          <t>7.1 Solutions, Syrups &amp; Elixirs</t>
        </is>
      </c>
      <c r="O115" s="185" t="inlineStr">
        <is>
          <t>Product</t>
        </is>
      </c>
      <c r="P115" s="186" t="inlineStr">
        <is>
          <t>ข้อ 15 (PLE_CC1_Practice_Exam.md)</t>
        </is>
      </c>
      <c r="Q115" s="185" t="inlineStr">
        <is>
          <t>แบบฝึกหัด</t>
        </is>
      </c>
      <c r="R115" s="185" t="inlineStr">
        <is>
          <t>เล่มม่วง</t>
        </is>
      </c>
      <c r="S115" s="185" t="n"/>
    </row>
    <row r="116" ht="24" customHeight="1" s="49">
      <c r="A116" s="185" t="n">
        <v>114</v>
      </c>
      <c r="B116" s="186" t="n"/>
      <c r="C116" s="186" t="inlineStr">
        <is>
          <t>ถ้าแพ้ ผลิตภัณฑ์จากสัตว์ทุกอย่างไม่ควรใช้ไร</t>
        </is>
      </c>
      <c r="D116" s="186" t="n"/>
      <c r="E116" s="186" t="inlineStr">
        <is>
          <t>Chitosan</t>
        </is>
      </c>
      <c r="F116" s="186" t="inlineStr">
        <is>
          <t>Gelatin</t>
        </is>
      </c>
      <c r="G116" s="186" t="inlineStr">
        <is>
          <t>Tragacanth</t>
        </is>
      </c>
      <c r="H116" s="186" t="inlineStr">
        <is>
          <t>Xanthan gum</t>
        </is>
      </c>
      <c r="I116" s="186" t="inlineStr">
        <is>
          <t>Acacia</t>
        </is>
      </c>
      <c r="J116" s="185" t="n">
        <v>2</v>
      </c>
      <c r="K116" s="186" t="inlineStr">
        <is>
          <t>✅ คำตอบที่ถูกต้อง: ข้อ ข. Gelatin
🎯 ทำไมข้อนี้ถึงถูก:
Gelatin เป็นโปรตีนธรรมชาติที่ได้จากการย่อยสลายคอลลาเจน (Hydrolysis of collagen) จากผิวหนัง กระดูก และเนื้อเยื่อเกี่ยวพันของสัตว์ (เช่น หมู วัว หรือปลา) ผู้ที่แพ้ผลิตภัณฑ์จากสัตว์หรือมังสวิรัติเคร่งครัดจึงต้องหลีกเลี่ยงการใช้เจลาตินอย่างเด็ดขาด
🔍 ข้ออื่นผิดเพราะอะไร:
• ข้อ ก.: Chitosan สกัดจากเปลือกสัตว์ทะเล (กุ้ง ปู) แต่เจลาตินเป็นผลิตภัณฑ์จากสัตว์บกที่แพร่หลายที่สุดในเปลือกแคปซูล
• ข้อ ค.: Tragacanth เป็นกัมธรรมชาติที่ได้จากยางไม้ของพืชสกุล Astragalus
• ข้อ ง.: Xanthan gum เป็นพอลิแซ็กคาไรด์ที่ได้จากการหมักน้ำตาลด้วยเชื้อจุลินทรีย์ Xanthomonas campestris ไม่ได้มาจากสัตว์
• ข้อ จ.: Acacia เป็นกัมธรรมชาติที่ได้จากยางไม้ของต้น Acacia senegal จัดเป็นผลิตภัณฑ์จากพืช</t>
        </is>
      </c>
      <c r="L116" s="186" t="n"/>
      <c r="M116" s="186" t="inlineStr">
        <is>
          <t>Product Group 7: Liquid &amp; Semisolids</t>
        </is>
      </c>
      <c r="N116" s="186" t="inlineStr">
        <is>
          <t>7.1 Solutions, Syrups &amp; Elixirs</t>
        </is>
      </c>
      <c r="O116" s="185" t="inlineStr">
        <is>
          <t>Product</t>
        </is>
      </c>
      <c r="P116" s="186" t="inlineStr">
        <is>
          <t>[SOURCE: Pharma Plus เล่มม่วง 2 - ข้อสอบย้อนหลังปี 2558 วันที่ 2 ข้อ 13]</t>
        </is>
      </c>
      <c r="Q116" s="185" t="inlineStr">
        <is>
          <t>ข้อสอบจริง</t>
        </is>
      </c>
      <c r="R116" s="185" t="inlineStr">
        <is>
          <t>2558</t>
        </is>
      </c>
      <c r="S116" s="185" t="n"/>
    </row>
    <row r="117" ht="24" customHeight="1" s="49">
      <c r="A117" s="185" t="n">
        <v>115</v>
      </c>
      <c r="B117" s="186" t="n"/>
      <c r="C117" s="186" t="inlineStr">
        <is>
          <t>สูตรตำรับยาพ่นสูดชนิดอัดก๊าซ (Metered-dose inhaler: MDI) ประกอบด้วย: ตัวยาสำคัญ AAAA, สารลดแรงตึงผิว BBBB, ก๊าซขับดัน CFC qs ต้องเตรียมในรูปแบบใด [RECONSTRUCTED: ปรับแต่งและเติมเต็มบริบทโจทย์เพื่อความสมบูรณ์]</t>
        </is>
      </c>
      <c r="D117" s="186" t="n"/>
      <c r="E117" s="186" t="inlineStr">
        <is>
          <t>Suspension</t>
        </is>
      </c>
      <c r="F117" s="186" t="inlineStr">
        <is>
          <t>Emulsion</t>
        </is>
      </c>
      <c r="G117" s="186" t="inlineStr">
        <is>
          <t>Solution</t>
        </is>
      </c>
      <c r="H117" s="186" t="inlineStr">
        <is>
          <t>Microemulsion</t>
        </is>
      </c>
      <c r="I117" s="186" t="inlineStr">
        <is>
          <t>Powder</t>
        </is>
      </c>
      <c r="J117" s="185" t="n">
        <v>1</v>
      </c>
      <c r="K117" s="186" t="inlineStr">
        <is>
          <t>✅ คำตอบที่ถูกต้อง: ข้อ ก. Suspension
🎯 ทำไมข้อนี้ถึงถูก:
ตัวยาสำคัญส่วนใหญ่ในสูตรตำรับ pMDI ที่ใช้ก๊าซขับดันกลุ่ม CFC หรือ HFA จะไม่ละลายในสารขับดันเหลว จึงต้องใช้สารลดแรงตึงผิว (Surfactant เช่น Oleic acid, Sorbitan trioleate) ช่วยทำให้อนุภาคยาเปียกและกระจายตัวอย่างสม่ำเสมอในรูป ยาน้ำแขวนตะกอนละอองลอย (Suspension pMDI)
🔍 ข้ออื่นผิดเพราะอะไร:
• ข้อ ข.: Emulsion ต้องประกอบด้วยวัฏภาคน้ำมันและน้ำ ซึ่งระบบ pMDI ไม่มีวัฏภาคน้ำเนื่องจากจะเร่งการกัดกร่อนกระป๋องและการสลายตัวของยา
• ข้อ ค.: Solution pMDI ตัวยาต้องละลายได้อย่างสมบูรณ์ในสารขับดันโดยไม่ต้องอาศัยสารช่วยแขวนตะกอน
• ข้อ ง.: Microemulsion เป็นระบบอิมัลชันใสที่มีน้ำมัน น้ำ และสารลดแรงตึงผิว ไม่ใช้ในกระป๋องอัดก๊าซ pMDI
• ข้อ จ.: Powder เป็นรูปแบบยาผงแห้งสำหรับสูดพ่น (Dry Powder Inhaler: DPI) ซึ่งทำงานด้วยแรงสูดของผู้ป่วยโดยไม่ต้องใช้สารขับดันก๊าซเหลว</t>
        </is>
      </c>
      <c r="L117" s="186" t="n"/>
      <c r="M117" s="186" t="inlineStr">
        <is>
          <t>Product Group 7: Liquid &amp; Semisolids</t>
        </is>
      </c>
      <c r="N117" s="186" t="inlineStr">
        <is>
          <t>7.1 Solutions, Syrups &amp; Elixirs</t>
        </is>
      </c>
      <c r="O117" s="185" t="inlineStr">
        <is>
          <t>Product</t>
        </is>
      </c>
      <c r="P117" s="186" t="inlineStr">
        <is>
          <t>[SOURCE: Pharma Plus เล่มม่วง 2 - ข้อสอบย้อนหลังปี 2558 วันที่ 2 ข้อ 45]</t>
        </is>
      </c>
      <c r="Q117" s="185" t="inlineStr">
        <is>
          <t>ข้อสอบจริง</t>
        </is>
      </c>
      <c r="R117" s="185" t="inlineStr">
        <is>
          <t>2558</t>
        </is>
      </c>
      <c r="S117" s="185" t="n"/>
    </row>
    <row r="118" ht="24" customHeight="1" s="49">
      <c r="A118" s="185" t="n">
        <v>116</v>
      </c>
      <c r="B118" s="186" t="inlineStr">
        <is>
          <t>[กรณีศึกษา 7]
คนไข้อ้วน ชอบกินมื้อเย็นแล้วนอนเลย ชอบดื่มนม สูบบุหรี่ แสบยอดอก ชอบกินอาหารเผ็ดๆ มียาหลายตัว</t>
        </is>
      </c>
      <c r="C118" s="186" t="inlineStr">
        <is>
          <t>ยา A ถูกทำลายด้วยกรดในกระเพาะอาหาร มีค่า log P สูง ต้องการพัฒนารูปแบบยาเพื่อไม่ให้ถูกทำลายด้วยกรด และสามารถแบ่งขนาดยา (divided dose) ให้ผู้ป่วยได้ ควรเตรียมในรูปแบบใด</t>
        </is>
      </c>
      <c r="D118" s="186" t="n"/>
      <c r="E118" s="186" t="inlineStr">
        <is>
          <t>Capsule</t>
        </is>
      </c>
      <c r="F118" s="191" t="inlineStr">
        <is>
          <t>Enteric capsule</t>
        </is>
      </c>
      <c r="G118" s="191" t="inlineStr">
        <is>
          <t>Capsule ภายในบรรจุ pellet</t>
        </is>
      </c>
      <c r="H118" s="191" t="inlineStr">
        <is>
          <t>Extended release</t>
        </is>
      </c>
      <c r="I118" s="186" t="inlineStr">
        <is>
          <t>Enteric tablet</t>
        </is>
      </c>
      <c r="J118" s="185" t="n">
        <v>5</v>
      </c>
      <c r="K118" s="186" t="inlineStr">
        <is>
          <t>✅ คำตอบที่ถูกต้อง: ข้อ จ. Enteric tablet
🎯 ทำไมข้อนี้ถึงถูก:
การพัฒนารูปแบบยาเพื่อป้องกันการสลายตัวจากกรดในกระเพาะอาหารทำได้โดยการเคลือบฟิล์มป้องกันกรด (Enteric coating) ในรูปแบบยาเม็ดเคลือบลำไส้ (Enteric-coated tablet) ตัวยาจะคงทนต่อกรดในกระเพาะและไปแตกตัวดูดซึมในลำไส้เล็กที่มีสภาวะเป็นกลางถึงด่างอ่อน
🔍 ข้ออื่นผิดเพราะอะไร:
• ข้อ ก.: Capsule ธรรมดาเปลือกเจลาตินจะละลายและแตกตัวในกระเพาะอาหาร ทำให้ตัวยาถูกกรดทำลายทันที
• ข้อ ข.: Enteric capsule ป้องกันกรดได้แต่ไม่สามารถแบ่งขนาดยา (Divided dose) ได้
• ข้อ ค.: Capsule บรรจุ Pellet ป้องกันกรดได้แต่การแบ่งขนาดยาทำได้ยากและไม่แม่นยำ
• ข้อ ง.: Extended release มุ่งเน้นการชะลอการปลดปล่อยยาในระยะยาว ไม่ได้รับประกันการป้องกันกรดในกระเพาะอาหาร</t>
        </is>
      </c>
      <c r="L118" s="186" t="n"/>
      <c r="M118" s="186" t="inlineStr">
        <is>
          <t>Product Group 7: Liquid &amp; Semisolids</t>
        </is>
      </c>
      <c r="N118" s="186" t="inlineStr">
        <is>
          <t>7.1 Solutions, Syrups &amp; Elixirs</t>
        </is>
      </c>
      <c r="O118" s="185" t="inlineStr">
        <is>
          <t>Product</t>
        </is>
      </c>
      <c r="P118" s="186" t="inlineStr">
        <is>
          <t>[SOURCE: Pharma Plus เล่มม่วง 2 - ข้อสอบย้อนหลังปี 2558 วันที่ 2 ข้อ 51]</t>
        </is>
      </c>
      <c r="Q118" s="185" t="inlineStr">
        <is>
          <t>ข้อสอบจริง</t>
        </is>
      </c>
      <c r="R118" s="185" t="inlineStr">
        <is>
          <t>2558</t>
        </is>
      </c>
      <c r="S118" s="185" t="n"/>
    </row>
    <row r="119" ht="24" customHeight="1" s="49">
      <c r="A119" s="185" t="n">
        <v>117</v>
      </c>
      <c r="B119" s="186" t="inlineStr">
        <is>
          <t>[กรณีศึกษา 8]
ผู้ป่วยชาย อายุ 55 ปี อ้วน โรคประจำตัวเป็นความดัน ไขมันในเลือดสูง ดื่มสุรา ไม่สูบบุหรี่ มาโรงพยาบาลด้วยอาการหอบเหนื่อย นอนราบไม่ได้ แพทย์วินิจฉัย acute heart failure ได้รับยากลับบ้านดังนี้
1. Furosemide tablet
2. Enalapril tablet</t>
        </is>
      </c>
      <c r="C119" s="186" t="inlineStr">
        <is>
          <t>บรรจุภัณฑ์ทางยาที่ขึ้นรูปเป็นกระเปาะพลาสติกใสหรือกึ่งแข็งสำหรับบรรจุยาทีละเม็ด และปิดผนึกด้านหลังด้วยแผ่นฟอยล์อลูมิเนียมที่ดันหรือฉีกออกได้ง่าย เรียกว่าบรรจุภัณฑ์ชนิดใด</t>
        </is>
      </c>
      <c r="D119" s="186" t="n"/>
      <c r="E119" s="186" t="inlineStr">
        <is>
          <t>Foil</t>
        </is>
      </c>
      <c r="F119" s="186" t="inlineStr">
        <is>
          <t>Blister</t>
        </is>
      </c>
      <c r="G119" s="186" t="inlineStr">
        <is>
          <t>Sachet</t>
        </is>
      </c>
      <c r="H119" s="186" t="inlineStr">
        <is>
          <t>Strip</t>
        </is>
      </c>
      <c r="I119" s="186" t="inlineStr">
        <is>
          <t>Child proof</t>
        </is>
      </c>
      <c r="J119" s="185" t="n">
        <v>2</v>
      </c>
      <c r="K119" s="186" t="inlineStr">
        <is>
          <t>✅ คำตอบที่ถูกต้อง: ข้อ ข. Blister
🎯 ทำไมข้อนี้ถึงถูก:
แผงบลิสเตอร์ (Blister pack) เป็นบรรจุภัณฑ์แบบหน่วยยา (Unit-dose packaging) ที่แผ่นด้านหน้าเป็นพลาสติกขึ้นรูปด้วยความร้อน (Thermoformed plastic เช่น PVC หรือ PVDC) ให้มีช่องกระเปาะรูปทรงพอดีกับเม็ดยา และปิดผนึกด้านหลังด้วยแผ่นอะลูมิเนียมฟอยล์ (Push-through backing) ซึ่งผู้ป่วยสามารถใช้นิ้วกดดันเม็ดยาให้ทะลุฟอยล์ออกมาได้สะดวก
🔍 ข้ออื่นผิดเพราะอะไร:
• ข้อ ก.: Foil pack (Alu-Alu blister) เป็นแผงที่ทั้งแผ่นหน้าและหลังเป็นอะลูมิเนียมทึบแสงทั้งสองด้านเพื่อกันความชื้นและแสงระดับสูงสุด
• ข้อ ค.: Sachet เป็นซองปิดผนึก 4 ด้านสำหรับบรรจุผงยาหรือยาน้ำ ไม่ใช่แผงกระเปาะขึ้นรูปสำหรับเม็ดยา
• ข้อ ง.: Strip pack เป็นการผนึกเม็ดยาระหว่างแผ่นฟิล์มประกบกันสองแผ่นโดยไม่มีการขึ้นรูปเป็นกระเปาะแข็งล่วงหน้า การแกะยาต้องฉีกซองออก
• ข้อ จ.: Child proof (Child-resistant packaging) เป็นคุณสมบัติความปลอดภัยของบรรจุภัณฑ์เพื่อป้องกันเด็กเปิด ไม่ใช่ชื่อชนิดของแผงยา</t>
        </is>
      </c>
      <c r="L119" s="186" t="n"/>
      <c r="M119" s="186" t="inlineStr">
        <is>
          <t>Product Group 7: Liquid &amp; Semisolids</t>
        </is>
      </c>
      <c r="N119" s="186" t="inlineStr">
        <is>
          <t>7.1 Solutions, Syrups &amp; Elixirs</t>
        </is>
      </c>
      <c r="O119" s="185" t="inlineStr">
        <is>
          <t>Product</t>
        </is>
      </c>
      <c r="P119" s="186" t="inlineStr">
        <is>
          <t>[SOURCE: Pharma Plus เล่มม่วง 2 - ข้อสอบย้อนหลังปี 2558 วันที่ 2 ข้อ 60]</t>
        </is>
      </c>
      <c r="Q119" s="185" t="inlineStr">
        <is>
          <t>ข้อสอบจริง</t>
        </is>
      </c>
      <c r="R119" s="185" t="inlineStr">
        <is>
          <t>2558</t>
        </is>
      </c>
      <c r="S119" s="185" t="n"/>
    </row>
    <row r="120" ht="24" customHeight="1" s="49">
      <c r="A120" s="185" t="n">
        <v>118</v>
      </c>
      <c r="B120" s="186" t="n"/>
      <c r="C120" s="186" t="inlineStr">
        <is>
          <t>ข้อใดผิดเกี่ยวกับมาตรฐานการเตรียมยาเคมีบำบัด (Chemotherapy Admixture Preparation)</t>
        </is>
      </c>
      <c r="D120" s="186" t="n"/>
      <c r="E120" s="186" t="inlineStr">
        <is>
          <t>เตรียมในบริเวณ positive pressure</t>
        </is>
      </c>
      <c r="F120" s="186" t="inlineStr">
        <is>
          <t>เตรียมในตู้ isolator</t>
        </is>
      </c>
      <c r="G120" s="186" t="inlineStr">
        <is>
          <t>ใส่ชุด lint free</t>
        </is>
      </c>
      <c r="H120" s="186" t="inlineStr">
        <is>
          <t>ห้ามให้คนท้องเตรียม</t>
        </is>
      </c>
      <c r="I120" s="186" t="inlineStr">
        <is>
          <t>ไม่มีข้อใดผิด</t>
        </is>
      </c>
      <c r="J120" s="185" t="n">
        <v>1</v>
      </c>
      <c r="K120" s="186" t="inlineStr">
        <is>
          <t>✅ คำตอบที่ถูกต้อง: ข้อ ก. เตรียมในบริเวณ positive pressure
🎯 ทำไมข้อนี้ถึงถูก:
การเตรียมยาเคมีบำบัด (Hazardous drugs) ต้องเตรียมในห้องหรือบริเวณที่มี ความดันอากาศเป็นลบ (Negative pressure, -10 ถึง -30 Pa) เพื่อป้องกันไม่ให้ไอระเหยหรือละอองยาพิษรั่วไหลออกสู่พื้นที่ภายนอก การเตรียมในห้อง Positive pressure จึงผิดหลักความปลอดภัยทางเภสัชกรรมอย่างร้ายแรง
🔍 ข้ออื่นผิดเพราะอะไร:
• ข้อ ข.: การเตรียมในตู้ Compounding Aseptic Containment Isolator (CACI) เป็นวิธีมาตรฐานระดับสูงที่ช่วยปกป้องผู้ปฏิบัติงานได้อย่างปลอดภัย
• ข้อ ค.: ผู้เตรียมต้องสวมใส่ชุดกาวน์ที่ปราศจากขุย (Lint-free gown) เพื่อป้องกันการปนเปื้อนของอนุภาคเข้าสู่สารละลายยาฉีด
• ข้อ ง.: บุคลากรที่กำลังตั้งครรภ์ วางแผนตั้งครรภ์ หรือให้นมบุตร ต้องห้ามปฏิบัติงานเตรียมยาเคมีบำบัดเนื่องจากความเสี่ยงต่อการก่อวิรูปในทารก (Teratogenicity)
• ข้อ จ.: ข้อ ก. เป็นข้อปฏิบัติที่ผิดจริงตามมาตรฐานความปลอดภัยทางเภสัชกรรม</t>
        </is>
      </c>
      <c r="L120" s="186" t="n"/>
      <c r="M120" s="186" t="inlineStr">
        <is>
          <t>Product Group 7: Liquid &amp; Semisolids</t>
        </is>
      </c>
      <c r="N120" s="186" t="inlineStr">
        <is>
          <t>7.1 Solutions, Syrups &amp; Elixirs</t>
        </is>
      </c>
      <c r="O120" s="185" t="inlineStr">
        <is>
          <t>Product</t>
        </is>
      </c>
      <c r="P120" s="186" t="inlineStr">
        <is>
          <t>[SOURCE: Pharma Plus เล่มม่วง 2 - ข้อสอบย้อนหลังปี 2558 วันที่ 2 ข้อ 69]</t>
        </is>
      </c>
      <c r="Q120" s="185" t="inlineStr">
        <is>
          <t>ข้อสอบจริง</t>
        </is>
      </c>
      <c r="R120" s="185" t="inlineStr">
        <is>
          <t>2558</t>
        </is>
      </c>
      <c r="S120" s="185" t="n"/>
    </row>
    <row r="121" ht="24" customHeight="1" s="49">
      <c r="A121" s="185" t="n">
        <v>119</v>
      </c>
      <c r="B121" s="186" t="inlineStr">
        <is>
          <t>[กรณีศึกษา 11]
เด็กอายุ 5 ขวบถูกสุนัขกัดที่น่องหลายแผล มีแผลลึก ไม่ทราบประวัติฉีดวัคซีน</t>
        </is>
      </c>
      <c r="C121" s="186" t="inlineStr">
        <is>
          <t>ชีววัตถุ ERIG (Equine Rabies Immunoglobulin) ต้องจัดเก็บที่สภาวะอุณหภูมิใดเพื่อรักษาความคงตัวของโปรตีน</t>
        </is>
      </c>
      <c r="D121" s="186" t="n"/>
      <c r="E121" s="186" t="inlineStr">
        <is>
          <t>-25 องศา</t>
        </is>
      </c>
      <c r="F121" s="186" t="inlineStr">
        <is>
          <t>2-8 องศา</t>
        </is>
      </c>
      <c r="G121" s="186" t="inlineStr">
        <is>
          <t>น้อยกว่า -8 องศา</t>
        </is>
      </c>
      <c r="H121" s="186" t="inlineStr">
        <is>
          <t>25-30 องศา</t>
        </is>
      </c>
      <c r="I121" s="186" t="inlineStr">
        <is>
          <t>มากกว่า 30 องศา</t>
        </is>
      </c>
      <c r="J121" s="185" t="n">
        <v>2</v>
      </c>
      <c r="K121" s="186" t="inlineStr">
        <is>
          <t>✅ คำตอบที่ถูกต้อง: ข้อ ข. 2-8 องศา
🎯 ทำไมข้อนี้ถึงถูก:
ชีววัตถุกลุ่มอิมมูโนโกลบูลิน (ERIG) เป็นสารละลายโปรตีนแอนติบอดีที่มีความไวต่ออุณหภูมิ ตามมาตรฐาน Cold Chain ต้องจัดเก็บในตู้เย็นที่อุณหภูมิ 2 ถึง 8 องศาเซลเซียส (Refrigerated storage) และ ห้ามแช่แข็งเด็ดขาด เพราะการเกิดผลึกน้ำแข็งจะทำให้โครงสร้างตติยภูมิของโปรตีนเสียสภาพ (Denaturation)
🔍 ข้ออื่นผิดเพราะอะไร:
• ข้อ ก.: อุณหภูมิ -25 องศาเซลเซียส เป็นการแช่แข็งในช่องฟรีซ (Deep freeze) ทำให้โครงสร้างโปรตีนแตกหักสูญเสียฤทธิ์ทางชีวภาพ
• ข้อ ค.: อุณหภูมิน้อยกว่า -8 องศาเซลเซียส เป็นการแช่แข็งที่ทำลายความคงตัวของอิมมูโนโกลบูลิน
• ข้อ ง.: อุณหภูมิห้อง 25-30 องศาเซลเซียส จะเร่งให้อิมมูโนโกลบูลินเกิด Aggregation และสูญเสียประสิทธิภาพในการลบล้างไวรัส
• ข้อ จ.: อุณหภูมิมากกว่า 30 องศาเซลเซียส ทำให้โปรตีนแอนติบอดีเสียสภาพอย่างถาวรในเวลาอันสั้น</t>
        </is>
      </c>
      <c r="L121" s="186" t="n"/>
      <c r="M121" s="186" t="inlineStr">
        <is>
          <t>Product Group 7: Liquid &amp; Semisolids</t>
        </is>
      </c>
      <c r="N121" s="186" t="inlineStr">
        <is>
          <t>7.1 Solutions, Syrups &amp; Elixirs</t>
        </is>
      </c>
      <c r="O121" s="185" t="inlineStr">
        <is>
          <t>Product</t>
        </is>
      </c>
      <c r="P121" s="186" t="inlineStr">
        <is>
          <t>[SOURCE: Pharma Plus เล่มม่วง 2 - ข้อสอบย้อนหลังปี 2558 วันที่ 2 ข้อ 76]</t>
        </is>
      </c>
      <c r="Q121" s="185" t="inlineStr">
        <is>
          <t>ข้อสอบจริง</t>
        </is>
      </c>
      <c r="R121" s="185" t="inlineStr">
        <is>
          <t>2558</t>
        </is>
      </c>
      <c r="S121" s="185" t="n"/>
    </row>
    <row r="122" ht="24" customHeight="1" s="49">
      <c r="A122" s="185" t="n">
        <v>120</v>
      </c>
      <c r="B122" s="186" t="inlineStr">
        <is>
          <t>[กรณีศึกษา 12]
ผู้ป่วยเบาหวาน อายุ 55 ปี คุมน้ำตาลดีมาตลอด ได้ยา glipizide (5) 2 x 2 กับ simvastatin (20) 1 x 1 วันนี้เจาะน้ำตาล FBG = 175 HbA1C = 11</t>
        </is>
      </c>
      <c r="C122" s="186" t="inlineStr">
        <is>
          <t>ยาฉีด Insulin ที่ใช้ในประเทศไทยในปัจจุบัน ผลิตขึ้นด้วยกระบวนการเทคโนโลยีใดเป็นหลัก</t>
        </is>
      </c>
      <c r="D122" s="186" t="n"/>
      <c r="E122" s="186" t="inlineStr">
        <is>
          <t>สกัดจากตับอ่อนหมู</t>
        </is>
      </c>
      <c r="F122" s="186" t="inlineStr">
        <is>
          <t>จากการเพาะเลี้ยงเซลล์ตับอ่อนคน</t>
        </is>
      </c>
      <c r="G122" s="186" t="inlineStr">
        <is>
          <t>recombinant technology</t>
        </is>
      </c>
      <c r="H122" s="186" t="inlineStr">
        <is>
          <t>ก และ ข</t>
        </is>
      </c>
      <c r="I122" s="186" t="inlineStr">
        <is>
          <t>ก และ ค</t>
        </is>
      </c>
      <c r="J122" s="185" t="n">
        <v>3</v>
      </c>
      <c r="K122" s="186" t="inlineStr">
        <is>
          <t>✅ คำตอบที่ถูกต้อง: ข้อ ค. recombinant technology
🎯 ทำไมข้อนี้ถึงถูก:
อินซูลินที่ใช้ในมนุษย์ (Human insulin) และอินซูลินสังเคราะห์ (Insulin analogues) ในปัจจุบันทั้งหมด ผลิตขึ้นด้วย เทคโนโลยีรีคอมบิแนนท์ดีเอ็นเอ (Recombinant DNA technology) โดยการตัดต่อยีนสร้างอินซูลินของมนุษย์ใส่ในเชื้อจุลินทรีย์ เช่น Escherichia coli หรือ ยีสต์ Saccharomyces cerevisiae ทำให้ได้อินซูลินบริสุทธิ์สูง ปราศจากโปรตีนแปลกปลอม และไม่กระตุ้นการสร้างแอนติบอดี
🔍 ข้ออื่นผิดเพราะอะไร:
• ข้อ ก.: การสกัดจากตับอ่อนสุกร (Porcine insulin) เป็นวิธีในอดีต ซึ่งปัจจุบันยกเลิกการใช้ในประเทศไทยแล้วเนื่องจากกระตุ้นการแพ้และภูมิต้านทาน
• ข้อ ข.: การเพาะเลี้ยงเซลล์ตับอ่อนมนุษย์ในระดับอุตสาหกรรมทำไม่ได้จริงและมีข้อจำกัดทางชีวจริยธรรม
• ข้อ ง.: ตัวเลือกมีข้อ ก. (สกัดจากตับอ่อนสุกร) รวมอยู่ด้วย ซึ่งเป็นการสกัดแบบโบราณที่ยกเลิกการใช้แล้ว
• ข้อ จ.: ตัวเลือกมีข้อ ก. (สกัดจากตับอ่อนสุกร) รวมอยู่ด้วย ซึ่งไม่ถูกต้องตามมาตรฐานการผลิตในปัจจุบัน</t>
        </is>
      </c>
      <c r="L122" s="186" t="n"/>
      <c r="M122" s="186" t="inlineStr">
        <is>
          <t>Product Group 7: Liquid &amp; Semisolids</t>
        </is>
      </c>
      <c r="N122" s="186" t="inlineStr">
        <is>
          <t>7.1 Solutions, Syrups &amp; Elixirs</t>
        </is>
      </c>
      <c r="O122" s="185" t="inlineStr">
        <is>
          <t>Product</t>
        </is>
      </c>
      <c r="P122" s="186" t="inlineStr">
        <is>
          <t>[SOURCE: Pharma Plus เล่มม่วง 2 - ข้อสอบย้อนหลังปี 2558 วันที่ 2 ข้อ 84]</t>
        </is>
      </c>
      <c r="Q122" s="185" t="inlineStr">
        <is>
          <t>ข้อสอบจริง</t>
        </is>
      </c>
      <c r="R122" s="185" t="inlineStr">
        <is>
          <t>2558</t>
        </is>
      </c>
      <c r="S122" s="185" t="n"/>
    </row>
    <row r="123" ht="24" customHeight="1" s="49">
      <c r="A123" s="185" t="n">
        <v>121</v>
      </c>
      <c r="B123" s="186" t="n"/>
      <c r="C123" s="186" t="inlineStr">
        <is>
          <t>สารใดไม่ใช่ stiffening agent สำหรับ topical antiviral cream</t>
        </is>
      </c>
      <c r="D123" s="186" t="n"/>
      <c r="E123" s="186" t="inlineStr">
        <is>
          <t>Beeswax</t>
        </is>
      </c>
      <c r="F123" s="186" t="inlineStr">
        <is>
          <t>PEG 4000</t>
        </is>
      </c>
      <c r="G123" s="186" t="inlineStr">
        <is>
          <t>Paraffin wax</t>
        </is>
      </c>
      <c r="H123" s="186" t="inlineStr">
        <is>
          <t>Cetostearyl alcohol</t>
        </is>
      </c>
      <c r="I123" s="186" t="inlineStr">
        <is>
          <t>Isopropyl myristate</t>
        </is>
      </c>
      <c r="J123" s="185" t="n">
        <v>5</v>
      </c>
      <c r="K123" s="186" t="inlineStr">
        <is>
          <t>✅ คำตอบที่ถูกต้อง: ข้อ จ. Isopropyl myristate
🎯 ทำไมข้อนี้ถึงถูก:
เป็น liquid ester ทำหน้าที่เป็น emollient, solvent และ skin permeation enhancer เพื่อเพิ่มการซึมผ่านของตัวยา ไม่ได้เป็น stiffening agent ที่ให้ความแข็งหรือความหนืดแก่ตำรับ
🔍
🔍 ข้ออื่นผิดเพราะอะไร:
• ข้อ ก.: Beeswax (ขี้ผึ้ง) เป็น stiffening agent ที่มีจุดหลอมเหลวสูง ช่วยเพิ่มความคงตัวและคงรูปของเนื้อครีมหรือขี้ผึ้ง
• ข้อ ข.: PEG 4000 เป็น polyethylene glycol ชนิดของแข็ง ทำหน้าที่เป็น stiffening agent เพื่อเพิ่มความหนืดใน water-soluble base
• ข้อ ค.: Paraffin wax เป็นไขไฮโดรคาร์บอนของแข็งที่ใช้เป็น stiffening agent ในตำรับกึ่งแข็งกลุ่ม oleaginous bases
• ข้อ ง.: Cetostearyl alcohol เป็น fatty alcohol ของแข็ง ทำหน้าที่เป็น stiffening agent และ co-emulsifier เพิ่มความหนืดในเนื้อครีม</t>
        </is>
      </c>
      <c r="L123" s="186" t="n"/>
      <c r="M123" s="186" t="inlineStr">
        <is>
          <t>Product Group 7: Liquid &amp; Semisolids</t>
        </is>
      </c>
      <c r="N123" s="186" t="inlineStr">
        <is>
          <t>7.5 Creams &amp; Ointments</t>
        </is>
      </c>
      <c r="O123" s="185" t="inlineStr">
        <is>
          <t>Product</t>
        </is>
      </c>
      <c r="P123" s="186" t="inlineStr">
        <is>
          <t>[SOURCE: Pharma Plus เล่มม่วง 2 - ข้อสอบย้อนหลัง PLE-CC1 ปี 2564 วันที่ 1 ข้อ 21]</t>
        </is>
      </c>
      <c r="Q123" s="185" t="inlineStr">
        <is>
          <t>ข้อสอบจริง</t>
        </is>
      </c>
      <c r="R123" s="185" t="inlineStr">
        <is>
          <t>2564</t>
        </is>
      </c>
      <c r="S123" s="185" t="n"/>
    </row>
    <row r="124" ht="24" customHeight="1" s="49">
      <c r="A124" s="185" t="n">
        <v>122</v>
      </c>
      <c r="B124" s="186" t="n"/>
      <c r="C124" s="186" t="inlineStr">
        <is>
          <t>ยาพื้น (ointment base) ใดมีผลแบบ occlusive effect ดีที่สุด</t>
        </is>
      </c>
      <c r="D124" s="186" t="n"/>
      <c r="E124" s="186" t="inlineStr">
        <is>
          <t>Water-soluble base</t>
        </is>
      </c>
      <c r="F124" s="186" t="inlineStr">
        <is>
          <t>Water-removable base</t>
        </is>
      </c>
      <c r="G124" s="186" t="inlineStr">
        <is>
          <t>Absorption base</t>
        </is>
      </c>
      <c r="H124" s="186" t="inlineStr">
        <is>
          <t>Oleaginous bases</t>
        </is>
      </c>
      <c r="I124" s="186" t="inlineStr">
        <is>
          <t>W/O emulsion base</t>
        </is>
      </c>
      <c r="J124" s="185" t="n">
        <v>4</v>
      </c>
      <c r="K124" s="186" t="inlineStr">
        <is>
          <t>✅ คำตอบที่ถูกต้อง: ข้อ ง. Oleaginous bases
🎯 ทำไมข้อนี้ถึงถูก:
Oleaginous bases: (หรือ hydrocarbon bases เช่น petrolatum, white ointment) มีคุณสมบัติไม่ชอบน้ำสูงมาก (hydrophobic) สามารถเคลือบผิวหนังป้องกันการระเหยของน้ำออกจากชั้น stratum corneum ได้ดีที่สุด จึงให้ occlusive effect และ emollient effect สูงสุด
🔍
🔍 ข้ออื่นผิดเพราะอะไร:
• ข้อ ก.: Water-soluble bases (เช่น PEG ointment) ละลายน้ำได้ดี ล้างออกง่าย ไม่มีไขมัน จึงไม่มี occlusive effect
• ข้อ ข.: Water-removable bases (เช่น hydrophilic ointment, O/W creams) ล้างออกง่ายด้วยน้ำ ให้ occlusive effect น้อย
• ข้อ ค.: Absorption bases (เช่น hydrophilic petrolatum, lanolin) ดูดซับน้ำได้ ให้ occlusive effect ดีแต่ยังน้อยกว่า oleaginous bases บริสุทธิ์
• ข้อ จ.: W/O emulsion bases (เช่น cold cream) แม้จะมีน้ำมันเป็นวัฏภาคต่อเนื่องแต่มีน้ำกระจายอยู่ จึงให้ occlusive effect ด้อยกว่า oleaginous bases ล้วน</t>
        </is>
      </c>
      <c r="L124" s="186" t="n"/>
      <c r="M124" s="186" t="inlineStr">
        <is>
          <t>Product Group 7: Liquid &amp; Semisolids</t>
        </is>
      </c>
      <c r="N124" s="186" t="inlineStr">
        <is>
          <t>7.5 Creams &amp; Ointments</t>
        </is>
      </c>
      <c r="O124" s="185" t="inlineStr">
        <is>
          <t>Product</t>
        </is>
      </c>
      <c r="P124" s="186" t="inlineStr">
        <is>
          <t>[SOURCE: Pharma Plus เล่มม่วง 2 - ข้อสอบย้อนหลัง PLE-CC1 ปี 2564 วันที่ 1 ข้อ 32]</t>
        </is>
      </c>
      <c r="Q124" s="185" t="inlineStr">
        <is>
          <t>ข้อสอบจริง</t>
        </is>
      </c>
      <c r="R124" s="185" t="inlineStr">
        <is>
          <t>2564</t>
        </is>
      </c>
      <c r="S124" s="185" t="n"/>
    </row>
    <row r="125" ht="24" customHeight="1" s="49">
      <c r="A125" s="185" t="n">
        <v>123</v>
      </c>
      <c r="B125" s="186" t="inlineStr">
        <is>
          <t>[กรณีศึกษา]
การทดสอบตำรับยาครีมแบบ freeze-thaw cycle พบว่าตำรับเกิดการเปลี่ยนแปลงโดยมีลักษณะเหลวขึ้น</t>
        </is>
      </c>
      <c r="C125" s="186" t="inlineStr">
        <is>
          <t>การทดสอบตำรับยาครีมแบบ freeze thaw cycle พบว่าตำรับเปลี่ยนแปลงไปโดยมีลักษณะเหลวขึ้นจะแก้ไขปัญหาความไม่คงตัวอย่างไร</t>
        </is>
      </c>
      <c r="D125" s="186" t="n"/>
      <c r="E125" s="186" t="inlineStr">
        <is>
          <t>เติม tragacanth ในตำรับ O/W</t>
        </is>
      </c>
      <c r="F125" s="186" t="inlineStr">
        <is>
          <t>ใช้เครื่อง ball mill ในการเตรียมตำรับ W/O</t>
        </is>
      </c>
      <c r="G125" s="186" t="inlineStr">
        <is>
          <t>เติม hydroxyethyl cellulose ในตำรับ W/O</t>
        </is>
      </c>
      <c r="H125" s="186" t="inlineStr">
        <is>
          <t>เติม sodium chloride ในตำรับ O/W</t>
        </is>
      </c>
      <c r="I125" s="186" t="inlineStr">
        <is>
          <t>เติม sodium benzoate ในตำรับ O/W</t>
        </is>
      </c>
      <c r="J125" s="185" t="n">
        <v>1</v>
      </c>
      <c r="K125" s="186" t="inlineStr">
        <is>
          <t>✅ คำตอบที่ถูกต้อง: ข้อ ก. เติม tragacanth ในตำรับ O/W
🎯 ทำไมข้อนี้ถึงถูก:
เมื่อครีมชนิด O/W มีลักษณะเหลวขึ้น แสดงว่าสูญเสียความหนืดใน external aqueous phase การเติม hydrocolloid เช่น tragacanth ซึ่งเป็น polymeric thickening/suspending agent ลงใน external phase จะช่วยเพิ่มความหนืดและป้องกันการแยกชั้นของตำรับ O/W
🔍
🔍 ข้ออื่นผิดเพราะอะไร:
• ข้อ ข.: Ball mill เป็นเครื่องมือบดลดขนาดอนุภาคของแข็ง ไม่ใช่เครื่องมือสำหรับแก้ไขปัญหาความหนืดของตำรับครีมเหลว
• ข้อ ค.: Hydroxyethyl cellulose (HEC) เป็น hydrophilic polymer ซึ่งละลายในน้ำ จึงไม่สามารถใช้เติมเพื่อเพิ่มความหนืดใน external phase ของตำรับ W/O ที่เป็นน้ำมันได้
• ข้อ ง.: การเติม sodium chloride ซึ่งเป็น electrolyte ลงในตำรับ O/W อาจทำให้ประจุของสารลดแรงตึงผิวเสียสมดุลและเร่งให้เกิด creaming หรือ coalescence เร็วขึ้น
• ข้อ จ.: Sodium benzoate เป็น antimicrobial preservative ไม่มีผลต่อการเพิ่มความหนืดของเนื้อครีม</t>
        </is>
      </c>
      <c r="L125" s="186" t="n"/>
      <c r="M125" s="186" t="inlineStr">
        <is>
          <t>Product Group 7: Liquid &amp; Semisolids</t>
        </is>
      </c>
      <c r="N125" s="186" t="inlineStr">
        <is>
          <t>7.3 Emulsions</t>
        </is>
      </c>
      <c r="O125" s="185" t="inlineStr">
        <is>
          <t>Product</t>
        </is>
      </c>
      <c r="P125" s="186" t="inlineStr">
        <is>
          <t>[SOURCE: Pharma Plus เล่มม่วง 2 - ข้อสอบย้อนหลัง PLE-CC1 ปี 2564 วันที่ 1 ข้อ 33]</t>
        </is>
      </c>
      <c r="Q125" s="185" t="inlineStr">
        <is>
          <t>ข้อสอบจริง</t>
        </is>
      </c>
      <c r="R125" s="185" t="inlineStr">
        <is>
          <t>2564</t>
        </is>
      </c>
      <c r="S125" s="185" t="n"/>
    </row>
    <row r="126" ht="24" customHeight="1" s="49">
      <c r="A126" s="185" t="n">
        <v>124</v>
      </c>
      <c r="B126" s="186" t="inlineStr">
        <is>
          <t>[สถานการณ์]
ผู้ป่วยเด็กอายุ 4 ขวบ มีอาการคันทวารหนักอย่างมากโดยเฉพาะในเวลากลางคืน ตรวจ Scotch tape test พบไข่พยาธิเส้นด้าย (Enterobius vermicularis / Pinworm)</t>
        </is>
      </c>
      <c r="C126" s="186" t="inlineStr">
        <is>
          <t>ควรเตรียมตำรับรูปแบบใดสำหรับเด็ก ซึ่งตัวยาเป็นผงที่ไม่ละลายน้ำ</t>
        </is>
      </c>
      <c r="D126" s="186" t="n"/>
      <c r="E126" s="186" t="inlineStr">
        <is>
          <t>Elixir</t>
        </is>
      </c>
      <c r="F126" s="186" t="inlineStr">
        <is>
          <t>Solution</t>
        </is>
      </c>
      <c r="G126" s="186" t="inlineStr">
        <is>
          <t>Tablets</t>
        </is>
      </c>
      <c r="H126" s="186" t="inlineStr">
        <is>
          <t>Capsule</t>
        </is>
      </c>
      <c r="I126" s="186" t="inlineStr">
        <is>
          <t>Suspension</t>
        </is>
      </c>
      <c r="J126" s="185" t="n">
        <v>5</v>
      </c>
      <c r="K126" s="186" t="inlineStr">
        <is>
          <t>✅ คำตอบที่ถูกต้อง: ข้อ จ. Suspension
🎯 ทำไมข้อนี้ถึงถูก:
สำหรับผู้ป่วยเด็กอายุ 4 ขวบที่ไม่สามารถกลืนยาเม็ดได้ และตัวยาเป็นผงของแข็งที่ไม่ละลายน้ำ รูปแบบเภสัชภัณฑ์ที่เหมาะสมที่สุดคือ ยาน้ำแขวนตะกอน (Oral Suspension) ซึ่งอนุภาคยาของแข็งจะกระจายตัวสม่ำเสมอในกระสายยาเหลว
🔍
🔍 ข้ออื่นผิดเพราะอะไร:
• ข้อ ก.: Elixir เป็นยาน้ำใสที่มีแอลกอฮอล์เป็นส่วนประกอบ ต้องใช้ตัวยาที่สามารถละลายได้ใน hydroalcoholic vehicle และแอลกอฮอล์ไม่เหมาะกับเด็กเล็ก
• ข้อ ข.: Solution เป็นยาน้ำใส สารสำคัญต้องละลายน้ำได้อย่างสมบูรณ์ ซึ่งขัดกับคุณสมบัติของตัวยาที่ไม่ละลายน้ำ
• ข้อ ค.: Tablets เป็นยาเม็ดของแข็ง เด็กอายุ 4 ขวบยังกลืนยาเม็ดได้ลำบากและเสี่ยงต่อการสำลักอุดกั้นทางเดินหายใจ (choking hazard)
• ข้อ ง.: Capsule เป็นแคปซูลของแข็ง มีปัญหาเรื่องการกลืนและอันตรายต่อการสำลักในเด็กเล็กเช่นกัน</t>
        </is>
      </c>
      <c r="L126" s="186" t="n"/>
      <c r="M126" s="186" t="inlineStr">
        <is>
          <t>Product Group 7: Liquid &amp; Semisolids</t>
        </is>
      </c>
      <c r="N126" s="186" t="inlineStr">
        <is>
          <t>7.2 Suspensions</t>
        </is>
      </c>
      <c r="O126" s="185" t="inlineStr">
        <is>
          <t>Product</t>
        </is>
      </c>
      <c r="P126" s="186" t="inlineStr">
        <is>
          <t>[SOURCE: Pharma Plus เล่มม่วง 2 - ข้อสอบย้อนหลัง PLE-CC1 ปี 2564 วันที่ 1 ข้อ 52]</t>
        </is>
      </c>
      <c r="Q126" s="185" t="inlineStr">
        <is>
          <t>ข้อสอบจริง</t>
        </is>
      </c>
      <c r="R126" s="185" t="inlineStr">
        <is>
          <t>2564</t>
        </is>
      </c>
      <c r="S126" s="185" t="n"/>
    </row>
    <row r="127" ht="24" customHeight="1" s="49">
      <c r="A127" s="185" t="n">
        <v>125</v>
      </c>
      <c r="B127" s="186" t="inlineStr">
        <is>
          <t>[การพัฒนาตำรับยาน้ำแขวนตะกอน HCTZ]
ยาน้ำแขวนตะกอน HCTZ suspension 50 ml ตั้งทิ้งไว้ 4 สัปดาห์ พบว่ามีค่า sedimentation volume ratio (F) เท่ากับ 0.5</t>
        </is>
      </c>
      <c r="C127" s="186" t="inlineStr">
        <is>
          <t>HCTZ suspension 50 ml ตั้งทิ้งไว้ 4 wk ได้ F = 0.5 ควรแก้ไขตำรับอย่างไร</t>
        </is>
      </c>
      <c r="D127" s="186" t="n"/>
      <c r="E127" s="186" t="inlineStr">
        <is>
          <t>เพิ่ม paraben concentrate</t>
        </is>
      </c>
      <c r="F127" s="186" t="inlineStr">
        <is>
          <t>เพิ่ม sodium carboxy methyl cellulose</t>
        </is>
      </c>
      <c r="G127" s="186" t="inlineStr">
        <is>
          <t>เปลี่ยน saccharin sodium เป็น syrup</t>
        </is>
      </c>
      <c r="H127" s="186" t="inlineStr">
        <is>
          <t>เพิ่ม sodium metabisulfite</t>
        </is>
      </c>
      <c r="I127" s="186" t="inlineStr">
        <is>
          <t>เพิ่มอุณหภูมิ</t>
        </is>
      </c>
      <c r="J127" s="185" t="n">
        <v>2</v>
      </c>
      <c r="K127" s="186" t="inlineStr">
        <is>
          <t>✅ คำตอบที่ถูกต้อง: ข้อ ข. เพิ่ม sodium carboxy methyl cellulose
🎯 ทำไมข้อนี้ถึงถูก:
ค่า sedimentation volume ratio F เท่ากับ 0.5 แสดงว่าอนุภาคเกิดการตกตะกอนลงมาเหลือปริมาตรตะกอนเพียงครึ่งหนึ่งของปริมาตรเดิม การเพิ่มความหนืดของตัวกลางด้วย suspending agent เช่น sodium carboxymethylcellulose (SCMC) จะช่วยชะลออัตราการตกตะกอนตาม Stokes' law และช่วยพยุงให้อนุภาคแขวนลอยกระจายตัวได้สม่ำเสมอเพิ่มค่า F ให้เข้าใกล้ 1
🔍
🔍 ข้ออื่นผิดเพราะอะไร:
• ข้อ ก.: เพิ่ม paraben concentrate: ทำหน้าที่เป็น antimicrobial preservative เพื่อป้องกันการเจริญเติบโตของจุลชีพ ไม่มีผลต่อการพยุงการแขวนตะกอนทางกายภาพ
• ข้อ ค.: เปลี่ยน saccharin sodium เป็น syrup: เป็นสารแต่งรสหวาน แม้ syrup เพิ่มความหนืดได้เล็กน้อย แต่การแก้ไขทางเภสัชกรรมที่ตรงจุดที่สุดสำหรับ suspension คือการปรับ suspending agent
• ข้อ ง.: เพิ่ม sodium metabisulfite: ทำหน้าที่เป็น antioxidant ป้องกันการสลายตัวจากปฏิกิริยาออกซิเดชัน ไม่เกี่ยวข้องกับการตกตะกอน
• ข้อ จ.: เพิ่มอุณหภูมิ: อุณหภูมิที่สูงขึ้นจะลดความหนืดของกระสายยา ทำให้ตะกอนตกเร็วยิ่งขึ้นตาม Stokes' law ส่งผลเสียต่อตำรับ</t>
        </is>
      </c>
      <c r="L127" s="186" t="n"/>
      <c r="M127" s="186" t="inlineStr">
        <is>
          <t>Product Group 7: Liquid &amp; Semisolids</t>
        </is>
      </c>
      <c r="N127" s="186" t="inlineStr">
        <is>
          <t>7.2 Suspensions</t>
        </is>
      </c>
      <c r="O127" s="185" t="inlineStr">
        <is>
          <t>Product</t>
        </is>
      </c>
      <c r="P127" s="186" t="inlineStr">
        <is>
          <t>[SOURCE: Pharma Plus เล่มม่วง 2 - ข้อสอบย้อนหลัง PLE-CC1 ปี 2564 วันที่ 2 ข้อ 8]</t>
        </is>
      </c>
      <c r="Q127" s="185" t="inlineStr">
        <is>
          <t>ข้อสอบจริง</t>
        </is>
      </c>
      <c r="R127" s="185" t="inlineStr">
        <is>
          <t>2564</t>
        </is>
      </c>
      <c r="S127" s="185" t="n"/>
    </row>
    <row r="128" ht="24" customHeight="1" s="49">
      <c r="A128" s="185" t="n">
        <v>126</v>
      </c>
      <c r="B128" s="186" t="inlineStr">
        <is>
          <t>[กรณีศึกษา เด็กอายุ 7 เดือน Congestive Heart Failure]
เด็กอายุ 7 เดือน น้ำหนักก่อนบวมคือ 4 kg เป็น congestive heart failure มีภาวะ volume overload แพทย์ให้ furosemide 4 mg PO bid po pc. โรงพยาบาลมี furosemide 40 mg tablet</t>
        </is>
      </c>
      <c r="C128" s="186" t="inlineStr">
        <is>
          <t>จากสูตรตำรับด้านล่าง
Furosemide 40 mg/tab
Furosemide qs
1%MC in water qs to 50 ml
M.ft. furosemide, suspension 4 mg/ml ข้อใดถูก</t>
        </is>
      </c>
      <c r="D128" s="186" t="n"/>
      <c r="E128" s="186" t="inlineStr">
        <is>
          <t>ใช้ furosemide 40 mg 5 tab</t>
        </is>
      </c>
      <c r="F128" s="186" t="inlineStr">
        <is>
          <t>ผู้ป่วยได้รับ 1 ช้อนชา วันละ 2 ครั้ง</t>
        </is>
      </c>
      <c r="G128" s="186" t="inlineStr">
        <is>
          <t>ใช้ MC เป็น wetting agent</t>
        </is>
      </c>
      <c r="H128" s="186" t="inlineStr">
        <is>
          <t>เติม propyl paraben และ methyl paraben เป็น preservative</t>
        </is>
      </c>
      <c r="I128" s="186" t="inlineStr">
        <is>
          <t>ตาม USP สามารถเก็บได้นาน 7 วัน ถ้าเก็บไว้ในตู้เย็น</t>
        </is>
      </c>
      <c r="J128" s="185" t="n">
        <v>1</v>
      </c>
      <c r="K128" s="186" t="inlineStr">
        <is>
          <t>✅ คำตอบที่ถูกต้อง: ข้อ ก. ใช้ furosemide 40 mg 5 tab
🎯 ทำไมข้อนี้ถึงถูก:
ความเข้มข้นที่ต้องการคือ 4 mg/ml ปริมาตรรวม 50 ml จึงต้องใช้ตัวยา furosemide ทั้งหมดเท่ากับ 4 mg/ml คูณ 50 ml เท่ากับ 200 mg เมื่อมียาเม็ดขนาด 40 mg ต่อเม็ด จึงต้องใช้จำนวน 200 mg หาร 40 mg/tab เท่ากับ 5 เม็ด
🔍
🔍 ข้ออื่นผิดเพราะอะไร:
• ข้อ ข.: ผู้ป่วยได้รับ 1 ช้อนชา วันละ 2 ครั้ง: ผิด เพราะ 1 ช้อนชา (5 ml) จะมี furosemide ถึง 20 mg ซึ่งเกินกว่าที่แพทย์สั่ง 4 mg (แพทย์สั่ง 4 mg คือ 1 ml วันละ 2 ครั้ง ไม่ใช่ 5 ml)
• ข้อ ค.: ใช้ MC เป็น wetting agent: ผิด เพราะ Methylcellulose (MC) ทำหน้าที่เป็น suspending agent หรือ viscosity-increasing agent ไม่ใช่ wetting agent
• ข้อ ง.: เติม propyl paraben และ methyl paraben เป็น preservative: แม้เป็นสารกันเสียที่นิยมใช้คู่กัน แต่สูตรตำรับที่โจทย์ให้ไม่ได้ระบุ และตัวเลือก ก เป็นการคำนวณสูตรตำรับพื้นฐานที่ถูกต้องตรงไปตรงมาที่สุด
• ข้อ จ.: ตาม USP สามารถเก็บได้นาน 7 วัน ถ้าเก็บไว้ในตู้เย็น: ผิด เพราะตามเกณฑ์ USP General Chapter &lt;795&gt; สำหรับ non-preserved aqueous oral liquid มี BUD ไม่เกิน 14 วันเมื่อเก็บในตู้เย็น (2-8 องศาเซลเซียส)</t>
        </is>
      </c>
      <c r="L128" s="186" t="n"/>
      <c r="M128" s="186" t="inlineStr">
        <is>
          <t>Product Group 7: Liquid &amp; Semisolids</t>
        </is>
      </c>
      <c r="N128" s="186" t="inlineStr">
        <is>
          <t>7.1 Solutions, Syrups &amp; Elixirs</t>
        </is>
      </c>
      <c r="O128" s="185" t="inlineStr">
        <is>
          <t>Product</t>
        </is>
      </c>
      <c r="P128" s="186" t="inlineStr">
        <is>
          <t>[SOURCE: Pharma Plus เล่มม่วง 2 - ข้อสอบย้อนหลัง PLE-CC1 ปี 2564 วันที่ 2 ข้อ 11]</t>
        </is>
      </c>
      <c r="Q128" s="185" t="inlineStr">
        <is>
          <t>ข้อสอบจริง</t>
        </is>
      </c>
      <c r="R128" s="185" t="inlineStr">
        <is>
          <t>2564</t>
        </is>
      </c>
      <c r="S128" s="185" t="n"/>
    </row>
    <row r="129" ht="24" customHeight="1" s="49">
      <c r="A129" s="185" t="n">
        <v>127</v>
      </c>
      <c r="B129" s="186" t="inlineStr">
        <is>
          <t>[ตำรับยา A (Vanishing Cream Formulation)]
ตำรับยา A
Isopropyl myristate
Cetostearyl alcohol
Lanolin
Stearic acid
White wax
Triethanolamine
Glycerin
Purified water</t>
        </is>
      </c>
      <c r="C129" s="186" t="inlineStr">
        <is>
          <t>จากสูตรตำรับข้อใดถูกต้อง</t>
        </is>
      </c>
      <c r="D129" s="186" t="n"/>
      <c r="E129" s="186" t="inlineStr">
        <is>
          <t>Lanolin stiffening agent</t>
        </is>
      </c>
      <c r="F129" s="186" t="inlineStr">
        <is>
          <t>Triethanolamine emulsifying agent</t>
        </is>
      </c>
      <c r="G129" s="186" t="inlineStr">
        <is>
          <t>Isopropyl myristate humectant</t>
        </is>
      </c>
      <c r="H129" s="186" t="inlineStr">
        <is>
          <t>Cetostearyl alcohol suspending agent</t>
        </is>
      </c>
      <c r="I129" s="186" t="inlineStr">
        <is>
          <t>Glycerin humectant</t>
        </is>
      </c>
      <c r="J129" s="185" t="n">
        <v>5</v>
      </c>
      <c r="K129" s="186" t="inlineStr">
        <is>
          <t>✅ คำตอบที่ถูกต้อง: ข้อ จ. Glycerin humectant
🎯 ทำไมข้อนี้ถึงถูก:
Glycerin ในตำรับครีมทำหน้าที่เป็นสารกักเก็บความชุ่มชื้น (Humectant) โดยการดูดซับน้ำและป้องกันไม่ให้น้ำระเหยออกจากตำรับครีม (prevent drying out of the cream) และช่วยเพิ่มความชุ่มชื้นแก่ผิวหนัง
🔍
🔍 ข้ออื่นผิดเพราะอะไร:
• ข้อ ก.: Lanolin stiffening agent: ผิด เพราะ Lanolin ทำหน้าที่เป็น emollient และ w/o emulsifying base ช่วยดูดซับน้ำ
• ข้อ ข.: Triethanolamine emulsifying agent: ในทางเคมี Triethanolamine (TEA) เพียงตัวเดียวเป็น neutralizing base หรือ alkalizing agent จะต้องทำปฏิกิริยากับ Stearic acid เกิดเป็น triethanolamine stearate soap จึงจะทำหน้าที่เป็น emulsifying agent ได้สมบูรณ์
• ข้อ ค.: Isopropyl myristate humectant: ผิด เพราะ Isopropyl myristate ทำหน้าที่เป็น emollient, skin penetrant และ solvent
• ข้อ ง.: Cetostearyl alcohol suspending agent: ผิด เพราะในตำรับครีม emulsion ตัว Cetostearyl alcohol ทำหน้าที่เป็น stiffening agent, emulsion stabilizer หรือ co-emulsifier ไม่ใช่ suspending agent</t>
        </is>
      </c>
      <c r="L129" s="186" t="n"/>
      <c r="M129" s="186" t="inlineStr">
        <is>
          <t>Product Group 7: Liquid &amp; Semisolids</t>
        </is>
      </c>
      <c r="N129" s="186" t="inlineStr">
        <is>
          <t>7.5 Creams &amp; Ointments</t>
        </is>
      </c>
      <c r="O129" s="185" t="inlineStr">
        <is>
          <t>Product</t>
        </is>
      </c>
      <c r="P129" s="186" t="inlineStr">
        <is>
          <t>[SOURCE: Pharma Plus เล่มม่วง 2 - ข้อสอบย้อนหลัง PLE-CC1 ปี 2564 วันที่ 2 ข้อ 26]</t>
        </is>
      </c>
      <c r="Q129" s="185" t="inlineStr">
        <is>
          <t>ข้อสอบจริง</t>
        </is>
      </c>
      <c r="R129" s="185" t="inlineStr">
        <is>
          <t>2564</t>
        </is>
      </c>
      <c r="S129" s="185" t="n"/>
    </row>
    <row r="130" ht="24" customHeight="1" s="49">
      <c r="A130" s="185" t="n">
        <v>128</v>
      </c>
      <c r="B130" s="186" t="n"/>
      <c r="C130" s="186" t="inlineStr">
        <is>
          <t>ข้อใดคือวิธีแก้ไขปัญหาสารนอนก้นเร็วของตำรับยาน้ำแขวนตะกอน</t>
        </is>
      </c>
      <c r="D130" s="186" t="n"/>
      <c r="E130" s="186" t="inlineStr">
        <is>
          <t>เพิ่มความหนืด</t>
        </is>
      </c>
      <c r="F130" s="186" t="inlineStr">
        <is>
          <t>เพิ่มขนาดอนุภาค</t>
        </is>
      </c>
      <c r="G130" s="186" t="inlineStr">
        <is>
          <t>เพิ่มสารช่วยเปียก</t>
        </is>
      </c>
      <c r="H130" s="186" t="inlineStr">
        <is>
          <t>เพิ่มอุณหภูมิของตำรับ</t>
        </is>
      </c>
      <c r="I130" s="186" t="inlineStr">
        <is>
          <t>ทำให้ความหนาแน่นของ 2 วัฏภาคต่างกันมากๆ</t>
        </is>
      </c>
      <c r="J130" s="185" t="n">
        <v>1</v>
      </c>
      <c r="K130" s="186" t="inlineStr">
        <is>
          <t>✅ คำตอบที่ถูกต้อง: ข้อ ก. เพิ่มความหนืด
🎯 ทำไมข้อนี้ถึงถูก:
ตามกฎของสโตกส์ (Stokes law: v = 2r^2(rho_p - rho_m)g / 9eta) อัตราเร็วในการตกตะกอน (sedimentation rate, v) แปรผกผันกับความหนืดของตัวกลาง (viscosity, eta) ดังนั้นการเพิ่มความหนืดของกระสายยาโดยเติม suspending agent จะช่วยชะลอให้อนุภาคตกตะกอนช้าลง
🔍
🔍 ข้ออื่นผิดเพราะอะไร:
• ข้อ ข.: การเพิ่มขนาดอนุภาค (r) จะทำให้อัตราการตกตะกอนเร็วขึ้นตามรัศมียกกำลังสอง (r^2) ซึ่งทำให้ตกตะกอนเร็วกว่าเดิม
• ข้อ ค.: สารช่วยเปียก (wetting agent) ช่วยลด contact angle และ interfacial tension ให้อนุภาคกระจายตัวในน้ำได้ง่าย แต่ไม่ได้ชะลออัตราเร็วในการตกตะกอนโดยตรง
• ข้อ ง.: การเพิ่มอุณหภูมิมักทำให้ความหนืดของของเหลวลดลง ส่งผลให้อนุภาคตกตะกอนเร็วขึ้น
• ข้อ จ.: การทำให้ผลต่างความหนาแน่น (rho_p - rho_m) มากขึ้น จะยิ่งทำให้อนุภาคตกตะกอนเร็วขึ้นอย่างมาก</t>
        </is>
      </c>
      <c r="L130" s="186" t="inlineStr">
        <is>
          <t>Disperse Systems</t>
        </is>
      </c>
      <c r="M130" s="186" t="inlineStr">
        <is>
          <t>Product Group 7: Liquid &amp; Semisolids</t>
        </is>
      </c>
      <c r="N130" s="186" t="inlineStr">
        <is>
          <t>7.2 Suspensions</t>
        </is>
      </c>
      <c r="O130" s="185" t="inlineStr">
        <is>
          <t>Product</t>
        </is>
      </c>
      <c r="P130" s="186" t="inlineStr">
        <is>
          <t>ข้อสอบเก่า</t>
        </is>
      </c>
      <c r="Q130" s="185" t="inlineStr">
        <is>
          <t>ข้อสอบจริง</t>
        </is>
      </c>
      <c r="R130" s="185" t="inlineStr">
        <is>
          <t>2565</t>
        </is>
      </c>
      <c r="S130" s="185" t="n"/>
    </row>
    <row r="131" ht="24" customHeight="1" s="49">
      <c r="A131" s="185" t="n">
        <v>129</v>
      </c>
      <c r="B131" s="186" t="n"/>
      <c r="C131" s="186" t="inlineStr">
        <is>
          <t>ในสูตรตำรับยาครีม หากตำรับมีลักษณะเหลวควรเพิ่มสารใดในตำรับ</t>
        </is>
      </c>
      <c r="D131" s="186" t="n"/>
      <c r="E131" s="186" t="inlineStr">
        <is>
          <t>Mineral oil</t>
        </is>
      </c>
      <c r="F131" s="186" t="inlineStr">
        <is>
          <t>Propylene glycol</t>
        </is>
      </c>
      <c r="G131" s="186" t="inlineStr">
        <is>
          <t>Cetyl alcohol</t>
        </is>
      </c>
      <c r="H131" s="186" t="inlineStr">
        <is>
          <t>Sodium lauryl sulfate</t>
        </is>
      </c>
      <c r="I131" s="186" t="inlineStr">
        <is>
          <t>Triethanolamine</t>
        </is>
      </c>
      <c r="J131" s="185" t="n">
        <v>3</v>
      </c>
      <c r="K131" s="186" t="inlineStr">
        <is>
          <t>✅ คำตอบที่ถูกต้อง: ข้อ ค. Cetyl alcohol
🎯 ทำไมข้อนี้ถึงถูก:
Cetyl alcohol: จัดเป็น stiffening agent หรือ consistency-improving agent ที่เป็นของแข็งไขมัน ช่วยเพิ่มความหนืดและโครงสร้างความคงตัวให้แก่ตำรับครีมที่มีลักษณะเหลวเกินไป
🔍
🔍 ข้ออื่นผิดเพราะอะไร:
• ข้อ ก.: Mineral oil เป็นน้ำมันหล่อลื่นและ emollient ในสถานะของเหลว การเติมเพิ่มอาจทำให้ตำรับเหลวขึ้นหรือไม่ช่วยเพิ่มความคงรูป
• ข้อ ข.: Propylene glycol เป็น humectant และ cosolvent สถานะของเหลว การเพิ่มปริมาณจะทำให้ตำรับเหลวลง
• ข้อ ง.: Sodium lauryl sulfate เป็น surfactant ชนิดประจุลบ ทำหน้าที่เป็น emulsifier ไม่ใช่สารเพิ่มความหนืดหลัก
• ข้อ จ.: Triethanolamine เป็นด่างอินทรีย์ใช้ปรับ pH หรือทำปฏิกิริยากับกรดไขมันเพื่อสร้างสบู่ emulsifier ไม่ได้ทำหน้าที่เป็น stiffening agent โดยตรง</t>
        </is>
      </c>
      <c r="L131" s="186" t="inlineStr">
        <is>
          <t>Semisolid Dosage Forms</t>
        </is>
      </c>
      <c r="M131" s="186" t="inlineStr">
        <is>
          <t>Product Group 7: Liquid &amp; Semisolids</t>
        </is>
      </c>
      <c r="N131" s="186" t="inlineStr">
        <is>
          <t>7.5 Creams &amp; Ointments</t>
        </is>
      </c>
      <c r="O131" s="185" t="inlineStr">
        <is>
          <t>Product</t>
        </is>
      </c>
      <c r="P131" s="186" t="inlineStr">
        <is>
          <t>ข้อสอบเก่า</t>
        </is>
      </c>
      <c r="Q131" s="185" t="inlineStr">
        <is>
          <t>ข้อสอบจริง</t>
        </is>
      </c>
      <c r="R131" s="185" t="inlineStr">
        <is>
          <t>2565</t>
        </is>
      </c>
      <c r="S131" s="185" t="n"/>
    </row>
    <row r="132" ht="24" customHeight="1" s="49">
      <c r="A132" s="185" t="n">
        <v>130</v>
      </c>
      <c r="B132" s="186" t="n"/>
      <c r="C132" s="186" t="inlineStr">
        <is>
          <t>ตำรับ hydrocortisone cream 0.1% มีส่วนประกอบ ดังนี้ cetyl alcohol, stearyl alcohol, propylene glycol, sodium lauryl sulphate, BHT, cream base consisting of purified water สารใดในตำรับที่ทำหน้าที่เป็น stiffening agent</t>
        </is>
      </c>
      <c r="D132" s="186" t="n"/>
      <c r="E132" s="186" t="inlineStr">
        <is>
          <t>BHT</t>
        </is>
      </c>
      <c r="F132" s="186" t="inlineStr">
        <is>
          <t>Glycerin</t>
        </is>
      </c>
      <c r="G132" s="186" t="inlineStr">
        <is>
          <t>Cetyl alcohol</t>
        </is>
      </c>
      <c r="H132" s="186" t="inlineStr">
        <is>
          <t>Propylene glycol</t>
        </is>
      </c>
      <c r="I132" s="186" t="inlineStr">
        <is>
          <t>Sodium lauryl sulphate</t>
        </is>
      </c>
      <c r="J132" s="185" t="n">
        <v>3</v>
      </c>
      <c r="K132" s="186" t="inlineStr">
        <is>
          <t>✅ คำตอบที่ถูกต้อง: ข้อ ค. Cetyl alcohol
🎯 ทำไมข้อนี้ถึงถูก:
Cetyl alcohol: (และ stearyl alcohol) เป็น higher fatty alcohol ที่มีลักษณะเป็นของแข็งไขมัน ทำหน้าที่เป็น Stiffening agent ช่วยเพิ่มความคงรูป ปรับความหนืด และเพิ่มความคงตัวให้แก่วัฏภาคไขมันในตำรับครีม
🔍
🔍 ข้ออื่นผิดเพราะอะไร:
• ข้อ ก.: Butylated hydroxytoluene (BHT) ทำหน้าที่เป็น antioxidant ป้องกันการเกิดปฏิกิริยาออกซิเดชันของไขมัน
• ข้อ ข.: Glycerin ในตำรับทำหน้าที่เป็น humectant ให้ความชุ่มชื้นและป้องกันไม่ให้ครีมแห้ง
• ข้อ ง.: Propylene glycol ทำหน้าที่เป็น humectant และ cosolvent ช่วยละลายตัวยา
• ข้อ จ.: Sodium lauryl sulphate ทำหน้าที่เป็น surfactant หรือ emulsifying agent ในการสร้างอิมัลชัน</t>
        </is>
      </c>
      <c r="L132" s="186" t="inlineStr">
        <is>
          <t>Semisolid Excipients</t>
        </is>
      </c>
      <c r="M132" s="186" t="inlineStr">
        <is>
          <t>Product Group 7: Liquid &amp; Semisolids</t>
        </is>
      </c>
      <c r="N132" s="186" t="inlineStr">
        <is>
          <t>7.5 Creams &amp; Ointments</t>
        </is>
      </c>
      <c r="O132" s="185" t="inlineStr">
        <is>
          <t>Product</t>
        </is>
      </c>
      <c r="P132" s="186" t="inlineStr">
        <is>
          <t>ข้อสอบเก่า</t>
        </is>
      </c>
      <c r="Q132" s="185" t="inlineStr">
        <is>
          <t>ข้อสอบจริง</t>
        </is>
      </c>
      <c r="R132" s="185" t="inlineStr">
        <is>
          <t>2565</t>
        </is>
      </c>
      <c r="S132" s="185" t="n"/>
    </row>
    <row r="133" ht="24" customHeight="1" s="49">
      <c r="A133" s="185" t="n">
        <v>131</v>
      </c>
      <c r="B133" s="186" t="n"/>
      <c r="C133" s="186" t="inlineStr">
        <is>
          <t>ตำรับ calamine lotion ตัวยาเป็นน้ำแขวนตะกอน เขย่ายาแล้วไม่คืนกลับเมื่อตั้งทิ้งไว้ ลักษณะดังกล่าวเรียกว่า</t>
        </is>
      </c>
      <c r="D133" s="186" t="n"/>
      <c r="E133" s="186" t="inlineStr">
        <is>
          <t>Caking</t>
        </is>
      </c>
      <c r="F133" s="186" t="inlineStr">
        <is>
          <t>Cracking</t>
        </is>
      </c>
      <c r="G133" s="186" t="inlineStr">
        <is>
          <t>Breaking</t>
        </is>
      </c>
      <c r="H133" s="186" t="inlineStr">
        <is>
          <t>Creaming</t>
        </is>
      </c>
      <c r="I133" s="186" t="inlineStr">
        <is>
          <t>Coalescence</t>
        </is>
      </c>
      <c r="J133" s="185" t="n">
        <v>1</v>
      </c>
      <c r="K133" s="186" t="inlineStr">
        <is>
          <t>✅ คำตอบที่ถูกต้อง: ข้อ ก. Caking
🎯 ทำไมข้อนี้ถึงถูก:
เมื่ออนุภาคในน้ำแขวนตะกอนตกตะกอนอัดแน่นและเชื่อมติดกันอย่างถาวรจนเกิดเป็นตะกอนแข็งที่ไม่สามารถกระจายตัวกลับคืนได้แม้เขย่าขวดอย่างแรง ปรากฏการณ์นี้เรียกว่า Caking (มักพบใน deflocculated suspension)
🔍
🔍 ข้ออื่นผิดเพราะอะไร:
• ข้อ ข.: Cracking คือการแยกชั้นอย่างถาวรของอิมัลชัน ไม่สามารถเขย่าให้คืนรูปได้ ไม่ใช่น้ำแขวนตะกอน
• ข้อ ค.: Breaking มีความหมายเดียวกับ cracking ในระบบอิมัลชัน
• ข้อ ง.: Creaming คือการลอยตัวหรือจมตัวของหยดอนุภาคในอิมัลชันเนื่องจากความหนาแน่นต่างกัน แต่ยังสามารถเขย่าให้กระจายตัวกลับคืนได้
• ข้อ จ.: Coalescence คือการรวมตัวของหยดอนุภาคไขมันขนาดเล็กกลายเป็นหยดขนาดใหญ่ในอิมัลชัน</t>
        </is>
      </c>
      <c r="L133" s="186" t="inlineStr">
        <is>
          <t>Suspension Physical Instability</t>
        </is>
      </c>
      <c r="M133" s="186" t="inlineStr">
        <is>
          <t>Product Group 7: Liquid &amp; Semisolids</t>
        </is>
      </c>
      <c r="N133" s="186" t="inlineStr">
        <is>
          <t>7.2 Suspensions</t>
        </is>
      </c>
      <c r="O133" s="185" t="inlineStr">
        <is>
          <t>Product</t>
        </is>
      </c>
      <c r="P133" s="186" t="inlineStr">
        <is>
          <t>ข้อสอบเก่า</t>
        </is>
      </c>
      <c r="Q133" s="185" t="inlineStr">
        <is>
          <t>ข้อสอบจริง</t>
        </is>
      </c>
      <c r="R133" s="185" t="inlineStr">
        <is>
          <t>2565</t>
        </is>
      </c>
      <c r="S133" s="185" t="n"/>
    </row>
    <row r="134" ht="24" customHeight="1" s="49">
      <c r="A134" s="185" t="n">
        <v>132</v>
      </c>
      <c r="B134" s="186" t="inlineStr">
        <is>
          <t>สูตรตำรับยาผงแห้งสำหรับผสมน้ำแขวนตะกอน Azithromycin (Dry powder for oral suspension):
Azithromycin (as anhydrous base) 4.86% w/w, Colloidal silicon dioxide 0.49% w/w, Sucrose 93% w/w, Xanthan gum 0.16% w/w, Hydroxypropyl cellulose 0.12% w/w, Spray dried artificial flavors 0.49% w/w, Tribasic sodium phosphate dodecahydrate 0.8% w/w</t>
        </is>
      </c>
      <c r="C134" s="186" t="inlineStr">
        <is>
          <t>จากสูตรตำรับข้างต้น สาร Xanthan gum ทำหน้าที่ใดในตำรับ</t>
        </is>
      </c>
      <c r="D134" s="186" t="n"/>
      <c r="E134" s="186" t="inlineStr">
        <is>
          <t>Glidant</t>
        </is>
      </c>
      <c r="F134" s="186" t="inlineStr">
        <is>
          <t>Sweetening agent</t>
        </is>
      </c>
      <c r="G134" s="186" t="inlineStr">
        <is>
          <t>Thickening agent</t>
        </is>
      </c>
      <c r="H134" s="186" t="inlineStr">
        <is>
          <t>Binder</t>
        </is>
      </c>
      <c r="I134" s="186" t="inlineStr">
        <is>
          <t>Suspending agent</t>
        </is>
      </c>
      <c r="J134" s="185" t="n">
        <v>5</v>
      </c>
      <c r="K134" s="186" t="inlineStr">
        <is>
          <t>✅ คำตอบที่ถูกต้อง: ข้อ จ. Suspending agent
🎯 ทำไมข้อนี้ถึงถูก:
ตำรับนี้เป็นผงยาแห้งสำหรับเตรียมเป็นยาน้ำแขวนตะกอน (Dry powder for oral suspension) ของ Azithromycin โดย Xanthan gum เป็นสารไฮโดรคอลลอยด์ที่ทำหน้าที่เป็น Suspending agent (สารช่วยแขวนตะกอน) ช่วยเพิ่มความหนืดและคงสภาพการกระจายตัวของอนุภาคผงยาเมื่อผสมน้ำ
🔍 ข้ออื่นผิดเพราะอะไร:
• ข้อ ก.: Glidant ในตำรับนี้คือ Colloidal silicon dioxide ทำหน้าที่ช่วยการไหลของผงยา
• ข้อ ข.: Sweetening agent ในตำรับนี้คือ Sucrose (มีสัดส่วนสูงถึง 93% w/w) ทำหน้าที่เป็นสารให้ความหวานและสารเติมเต็ม
• ข้อ ค.: Thickening agent แม้ xanthan gum จะเพิ่มความหนืด แต่หน้าที่หลักตามเภสัชกรรมในตำรับยาน้ำแขวนตะกอนคือ Suspending agent
• ข้อ ง.: Binder เป็นหน้าที่ของสารช่วยยึดเกาะในยาเม็ด เช่น Hydroxypropylcellulose ไม่ใช่หน้าที่หลักของ xanthan gum ในยาน้ำแขวนตะกอน</t>
        </is>
      </c>
      <c r="L134" s="186" t="n"/>
      <c r="M134" s="186" t="inlineStr">
        <is>
          <t>Product Group 7: Liquid &amp; Semisolids</t>
        </is>
      </c>
      <c r="N134" s="186" t="inlineStr">
        <is>
          <t>7.2 Suspensions</t>
        </is>
      </c>
      <c r="O134" s="185" t="inlineStr">
        <is>
          <t>Product</t>
        </is>
      </c>
      <c r="P134" s="186" t="inlineStr">
        <is>
          <t>[SOURCE: Mock Pharmtutor 2024 Set 1 ข้อ 38]</t>
        </is>
      </c>
      <c r="Q134" s="185" t="inlineStr">
        <is>
          <t>ข้อสอบจำลอง</t>
        </is>
      </c>
      <c r="R134" s="185" t="inlineStr">
        <is>
          <t>Mock Pharmtutor 2024</t>
        </is>
      </c>
      <c r="S134" s="185" t="n"/>
    </row>
    <row r="135" ht="24" customHeight="1" s="49">
      <c r="A135" s="185" t="n">
        <v>133</v>
      </c>
      <c r="B135" s="186" t="n"/>
      <c r="C135" s="186" t="inlineStr">
        <is>
          <t>จากข้อมูล Azithromycin เป็นผงผลึกสีขาว จุดหลอมเหลว 126 องศาเซลเซียส ละลายในเอทานอลและ DMSO ละลายน้ำได้น้อยมาก (minimally soluble in water) หากต้องการเตรียมยาน้ำเพื่อจ่ายให้ผู้ป่วยเด็กรับประทาน ควรทำใน dosage form ใด</t>
        </is>
      </c>
      <c r="D135" s="186" t="n"/>
      <c r="E135" s="186" t="inlineStr">
        <is>
          <t>Solutions</t>
        </is>
      </c>
      <c r="F135" s="186" t="inlineStr">
        <is>
          <t>Syrups</t>
        </is>
      </c>
      <c r="G135" s="186" t="inlineStr">
        <is>
          <t>Emulsions</t>
        </is>
      </c>
      <c r="H135" s="186" t="inlineStr">
        <is>
          <t>Suspensions</t>
        </is>
      </c>
      <c r="I135" s="186" t="inlineStr">
        <is>
          <t>Elixir</t>
        </is>
      </c>
      <c r="J135" s="185" t="n">
        <v>4</v>
      </c>
      <c r="K135" s="186" t="inlineStr">
        <is>
          <t>✅ คำตอบที่ถูกต้อง: ข้อ ง. Suspensions
🎯 ทำไมข้อนี้ถึงถูก:
Azithromycin ละลายน้ำได้น้อยมากและไม่คงตัวในสารละลายน้ำเป็นเวลานาน รูปแบบยาเตรียมรับประทานชนิดน้ำสำหรับเด็กจึงต้องเตรียมในรูปแบบยาน้ำแขวนตะกอนแบบผงแห้งผสมน้ำก่อนใช้ (dry powder for oral suspension) ซึ่งช่วยรักษาความคงตัวของตัวยาและกลบรสขม
🔍
🔍 ข้ออื่นผิดเพราะอะไร:
• ข้อ ก.: (Solutions): สารละลายจำเป็นต้องให้ตัวยาสำคัญละลายได้อย่างสมบูรณ์ ซึ่ง azithromycin ละลายน้ำได้น้อยมากจึงไม่สามารถเตรียมเป็นยาน้ำใสได้
• ข้อ ข.: (Syrups): ยาเชื่อมเป็นสารละลายน้ำที่มีน้ำตาลเข้มข้น ไม่สามารถละลายผงยา azithromycin ได้
• ข้อ ค.: (Emulsions): ยาอิมัลชันเป็นการกระจายตัวของของเหลวสองชนิดที่ไม่ผสมกัน (liquid-in-liquid) ขณะที่ azithromycin เป็นผงของแข็ง
• ข้อ จ.: (Elixir): อีลิกเซอร์มีส่วนผสมของแอลกอฮอล์สูง จึงไม่เหมาะสมและไม่ปลอดภัยในการนำมาใช้กับผู้ป่วยเด็ก</t>
        </is>
      </c>
      <c r="L135" s="186" t="n"/>
      <c r="M135" s="186" t="inlineStr">
        <is>
          <t>Product Group 7: Liquid &amp; Semisolids</t>
        </is>
      </c>
      <c r="N135" s="186" t="inlineStr">
        <is>
          <t>7.2 Suspensions</t>
        </is>
      </c>
      <c r="O135" s="185" t="inlineStr">
        <is>
          <t>Product</t>
        </is>
      </c>
      <c r="P135" s="186" t="inlineStr">
        <is>
          <t>[SOURCE: Mock Pharmtutor 2024 Set 1 ข้อ 100]</t>
        </is>
      </c>
      <c r="Q135" s="185" t="inlineStr">
        <is>
          <t>ข้อสอบจำลอง</t>
        </is>
      </c>
      <c r="R135" s="185" t="inlineStr">
        <is>
          <t>Mock Pharmtutor 2024</t>
        </is>
      </c>
      <c r="S135" s="185" t="n"/>
    </row>
    <row r="136" ht="24" customHeight="1" s="49">
      <c r="A136" s="185" t="n">
        <v>134</v>
      </c>
      <c r="B136" s="186" t="n"/>
      <c r="C136" s="186" t="inlineStr">
        <is>
          <t>ข้อใดต่อไปนี้ คือ specific test ของ dosage form ดังกล่าว (Dry powder for oral suspension / Non-sterile liquid oral dosage forms)</t>
        </is>
      </c>
      <c r="D136" s="186" t="n"/>
      <c r="E136" s="186" t="inlineStr">
        <is>
          <t>Minimum fill</t>
        </is>
      </c>
      <c r="F136" s="186" t="inlineStr">
        <is>
          <t>Impurities test</t>
        </is>
      </c>
      <c r="G136" s="186" t="inlineStr">
        <is>
          <t>Sterility tests</t>
        </is>
      </c>
      <c r="H136" s="186" t="inlineStr">
        <is>
          <t>Microbial limit test</t>
        </is>
      </c>
      <c r="I136" s="186" t="inlineStr">
        <is>
          <t>Assay</t>
        </is>
      </c>
      <c r="J136" s="185" t="n">
        <v>4</v>
      </c>
      <c r="K136" s="186" t="inlineStr">
        <is>
          <t>✅ คำตอบที่ถูกต้อง: ข้อ ง. Microbial limit test
🎯 ทำไมข้อนี้ถึงถูก:
ตามแนวทาง ICH Q6A ยาน้ำรับประทานชนิด non-sterile dosage form จัดให้ Microbial limit test เป็น Specific test ที่สำคัญเพื่อควบคุมจำนวนจุลชีพปนเปื้อน (Total aerobic microbial count และ Total yeasts and molds count) รวมถึงเชื้อก่อโรคที่ห้ามพบ
🔍
🔍 ข้ออื่นผิดเพราะอะไร:
• ข้อ ก.: (Minimum fill): ใช้ตรวจสอบปริมาตรบรรจุขั้นต่ำ แต่ไม่ใช่ microbiological test จำเพาะ
• ข้อ ข.: (Impurities test): เป็น Universal test ที่ต้องทดสอบในทุก dosage forms
• ข้อ ค.: (Sterility tests): การทดสอบความปราศจากเชื้อเป็นข้อกำหนดเฉพาะของ sterile dosage forms เช่น ยาฉีดและยาหยอดตา แต่ oral suspension เป็น non-sterile จึงไม่ต้องทดสอบ sterility
• ข้อ จ.: (Assay): เป็น Universal test บังคับตรวจหาปริมาณตัวยาสำคัญในทุกรูปแบบยา</t>
        </is>
      </c>
      <c r="L136" s="186" t="n"/>
      <c r="M136" s="186" t="inlineStr">
        <is>
          <t>Product Group 7: Liquid &amp; Semisolids</t>
        </is>
      </c>
      <c r="N136" s="186" t="inlineStr">
        <is>
          <t>7.2 Suspensions</t>
        </is>
      </c>
      <c r="O136" s="185" t="inlineStr">
        <is>
          <t>Product</t>
        </is>
      </c>
      <c r="P136" s="186" t="inlineStr">
        <is>
          <t>[SOURCE: Mock Pharmtutor 2024 Set 1 ข้อ 101]</t>
        </is>
      </c>
      <c r="Q136" s="185" t="inlineStr">
        <is>
          <t>ข้อสอบจำลอง</t>
        </is>
      </c>
      <c r="R136" s="185" t="inlineStr">
        <is>
          <t>Mock Pharmtutor 2024</t>
        </is>
      </c>
      <c r="S136" s="185" t="n"/>
    </row>
    <row r="137" ht="24" customHeight="1" s="49">
      <c r="A137" s="185" t="n">
        <v>135</v>
      </c>
      <c r="B137" s="186" t="n"/>
      <c r="C137" s="186" t="inlineStr">
        <is>
          <t>ผู้ป่วยได้รับยาลดกรดชนิดน้ำแขวนตะกอน ลักษณะใดที่บ่งชี้ถึงความไม่คงตัว</t>
        </is>
      </c>
      <c r="D137" s="186" t="n"/>
      <c r="E137" s="186" t="inlineStr">
        <is>
          <t>ผงยากระจายตัวเป็นอนุภาคเดี่ยวๆ (deflocculated system)</t>
        </is>
      </c>
      <c r="F137" s="186" t="inlineStr">
        <is>
          <t>ความหนืดของตัวยาเมื่อเวลาผ่านไปไม่เปลี่ยนแปลง</t>
        </is>
      </c>
      <c r="G137" s="186" t="inlineStr">
        <is>
          <t>น้ำเหนือน้ำตะกอนใส</t>
        </is>
      </c>
      <c r="H137" s="186" t="inlineStr">
        <is>
          <t>ผงยาจับกันอย่างหลวมๆ ไม่อัดตัวกันแน่นที่ก้นภาชนะ</t>
        </is>
      </c>
      <c r="I137" s="186" t="inlineStr">
        <is>
          <t>ค่า sedimentation volume มีค่าเข้าใกล้ 1</t>
        </is>
      </c>
      <c r="J137" s="185" t="n">
        <v>1</v>
      </c>
      <c r="K137" s="186" t="inlineStr">
        <is>
          <t>✅ คำตอบที่ถูกต้อง: ข้อ ก. ผงยากระจายตัวเป็นอนุภาคเดี่ยวๆ (deflocculated system)
🎯 ทำไมข้อนี้ถึงถูก:
เมื่อผงยากระจายตัวเป็นอนุภาคเดี่ยวๆ (deflocculated particles) อนุภาคขนาดเล็กจะตกตะกอนช้าแต่เมื่อตกถึงก้นขวดจะแทรกตัวลงในช่องว่างและเกิดการอัดแน่นเป็นก้อนแข็งที่เรียกว่า caking หรือ claying ซึ่งไม่สามารถกระจายตัวกลับคืนได้เมื่อเขย่า บ่งชี้ถึงความไม่คงตัวทางกายภาพ
🔍
🔍 ข้ออื่นผิดเพราะอะไร:
• ข้อ ข.: (ความหนืดของตัวยาเมื่อเวลาผ่านไปไม่เปลี่ยนแปลง): ความหนืดที่คงที่แสดงถึงความคงตัวที่ดีของระบบ vehicle
• ข้อ ค.: (น้ำเหนือน้ำตะกอนใส): เป็นลักษณะปกติของ flocculated suspension ที่อนุภาคจับกลุ่มกันและตกตะกอนลงมาอย่างเป็นระเบียบ
• ข้อ ง.: (ผงยาจับกันอย่างหลวมๆ ไม่อัดตัวกันแน่นที่ก้นภาชนะ): เป็นลักษณะของ flocculated network ซึ่งเป็นคุณสมบัติที่ดี กระจายตัวกลับได้ง่าย (easily redispersible)
• ข้อ จ.: (ค่า sedimentation volume มีค่าเข้าใกล้ 1): แสดงว่าปริมาตรของตะกอนเกือบเท่ากับปริมาตรเดิม ไม่เกิดการตกตะกอนแยกชั้น ถือเป็นอุดมคติของ suspension</t>
        </is>
      </c>
      <c r="L137" s="186" t="n"/>
      <c r="M137" s="186" t="inlineStr">
        <is>
          <t>Product Group 7: Liquid &amp; Semisolids</t>
        </is>
      </c>
      <c r="N137" s="186" t="inlineStr">
        <is>
          <t>7.2 Suspensions</t>
        </is>
      </c>
      <c r="O137" s="185" t="inlineStr">
        <is>
          <t>Product</t>
        </is>
      </c>
      <c r="P137" s="186" t="inlineStr">
        <is>
          <t>[SOURCE: Mock Pharmtutor 2024 Set 1 ข้อ 106]</t>
        </is>
      </c>
      <c r="Q137" s="185" t="inlineStr">
        <is>
          <t>ข้อสอบจำลอง</t>
        </is>
      </c>
      <c r="R137" s="185" t="inlineStr">
        <is>
          <t>Mock Pharmtutor 2024</t>
        </is>
      </c>
      <c r="S137" s="185" t="n"/>
    </row>
    <row r="138" ht="24" customHeight="1" s="49">
      <c r="A138" s="185" t="n">
        <v>136</v>
      </c>
      <c r="B138" s="186" t="n"/>
      <c r="C138" s="186" t="inlineStr">
        <is>
          <t>ข้อใดกล่าวผิด เกี่ยวกับ suspensions</t>
        </is>
      </c>
      <c r="D138" s="186" t="n"/>
      <c r="E138" s="186" t="inlineStr">
        <is>
          <t>ตัวยาสำคัญไม่ละลายน้ำ</t>
        </is>
      </c>
      <c r="F138" s="186" t="inlineStr">
        <is>
          <t>Flocculating agent ต้องมีประจุเป็นกลางหรือตรงข้ามกับผงยา</t>
        </is>
      </c>
      <c r="G138" s="186" t="inlineStr">
        <is>
          <t>Flocculated system มีอัตราการตกตะกอนเร็ว</t>
        </is>
      </c>
      <c r="H138" s="186" t="inlineStr">
        <is>
          <t>Suspensions ที่ดี ควรมีตะกอนในปริมาณต่ำ</t>
        </is>
      </c>
      <c r="I138" s="186" t="inlineStr">
        <is>
          <t>Degree of flocculation ยิ่งมาก ยิ่งดี</t>
        </is>
      </c>
      <c r="J138" s="185" t="n">
        <v>4</v>
      </c>
      <c r="K138" s="186" t="inlineStr">
        <is>
          <t>✅ คำตอบที่ถูกต้อง: ข้อ ง. Suspensions ที่ดี ควรมีตะกอนในปริมาณต่ำ
🎯 ทำไมข้อนี้ถึงถูก:
ยาน้ำแขวนตะกอนที่ดีควรเป็น flocculated suspension ซึ่งมีปริมาตรตะกอนสูง (high sedimentation volume เข้าใกล้ 1) เพื่อให้โครงสร้างตะกอนเกาะกันอย่างหลวมๆ และกระจายตัวกลับคืนได้ง่าย การมีปริมาณตะกอนต่ำเกินไปมักสัมพันธ์กับ deflocculated caking
🔍
🔍 ข้ออื่นผิดเพราะอะไร:
• ข้อ ก.: (ตัวยาสำคัญไม่ละลายน้ำ): ถูกต้อง เพราะ suspension ใช้สำหรับตัวยาที่ไม่ละลายหรือละลายได้น้อยมากในกระสายยา
• ข้อ ข.: (Flocculating agent ต้องมีประจุเป็นกลางหรือตรงข้ามกับผงยา): ถูกต้อง นิยมใช้ electrolytes ที่มีประจุตรงข้ามเพื่อลด zeta potential
• ข้อ ค.: (Flocculated system มีอัตราการตกตะกอนเร็ว): ถูกต้อง เนื่องจาก flocs มีขนาดอนุภาคประสิทธิผลใหญ่ตาม Stokes' law จึงตกตะกอนเร็วกว่าอนุภาคเดี่ยว
• ข้อ จ.: (Degree of flocculation ยิ่งมาก ยิ่งดี): ถูกต้อง ค่า beta ยิ่งมากแสดงถึงการเกิด flocculation ที่สมบูรณ์และป้องกัน caking ได้ดี</t>
        </is>
      </c>
      <c r="L138" s="186" t="n"/>
      <c r="M138" s="186" t="inlineStr">
        <is>
          <t>Product Group 7: Liquid &amp; Semisolids</t>
        </is>
      </c>
      <c r="N138" s="186" t="inlineStr">
        <is>
          <t>7.2 Suspensions</t>
        </is>
      </c>
      <c r="O138" s="185" t="inlineStr">
        <is>
          <t>Product</t>
        </is>
      </c>
      <c r="P138" s="186" t="inlineStr">
        <is>
          <t>[SOURCE: Mock Pharmtutor 2024 Set 1 ข้อ 107]</t>
        </is>
      </c>
      <c r="Q138" s="185" t="inlineStr">
        <is>
          <t>ข้อสอบจำลอง</t>
        </is>
      </c>
      <c r="R138" s="185" t="inlineStr">
        <is>
          <t>Mock Pharmtutor 2024</t>
        </is>
      </c>
      <c r="S138" s="185" t="n"/>
    </row>
    <row r="139" ht="24" customHeight="1" s="49">
      <c r="A139" s="185" t="n">
        <v>137</v>
      </c>
      <c r="B139" s="186" t="n"/>
      <c r="C139" s="186" t="inlineStr">
        <is>
          <t>ข้อใดต่อไปนี้ กล่าวไม่ถูกต้องเกี่ยวกับ suspensions</t>
        </is>
      </c>
      <c r="D139" s="186" t="n"/>
      <c r="E139" s="186" t="inlineStr">
        <is>
          <t>Suspensions รูปแบบยาฉีดนิยมให้ทาง IM และ SC</t>
        </is>
      </c>
      <c r="F139" s="186" t="inlineStr">
        <is>
          <t>เหมาะกับผู้ป่วยที่ไม่สามารถกลืนยาเม็ด หรือ แคปซูลได้</t>
        </is>
      </c>
      <c r="G139" s="186" t="inlineStr">
        <is>
          <t>นิยมเตรียมในยาที่ไม่ละลายน้ำ</t>
        </is>
      </c>
      <c r="H139" s="186" t="inlineStr">
        <is>
          <t>ใช้เตรียมยาที่มีรสชาติไม่น่ารับประทาน เพื่อกลบรสชาติของตัวยา</t>
        </is>
      </c>
      <c r="I139" s="186" t="inlineStr">
        <is>
          <t>เป็นรูปแบบ liquid-liquid dispersion</t>
        </is>
      </c>
      <c r="J139" s="185" t="n">
        <v>5</v>
      </c>
      <c r="K139" s="186" t="inlineStr">
        <is>
          <t>✅ คำตอบที่ถูกต้อง: ข้อ จ. เป็นรูปแบบ liquid-liquid dispersion
🎯 ทำไมข้อนี้ถึงถูก:
Suspension เป็น coarse dispersion รูปแบบ solid-in-liquid dispersion (ของแข็งที่ไม่ละลายกระจายตัวในของเหลว) ไม่ใช่ liquid-liquid dispersion (ซึ่งเป็นคำนิยามของ Emulsion)
🔍
🔍 ข้ออื่นผิดเพราะอะไร:
• ข้อ ก.: (Suspensions รูปแบบยาฉีดนิยมให้ทาง IM และ SC): ถูกต้อง ยาฉีดแขวนตะกอนให้ทาง IM หรือ SC เพื่อเป็น depot release และห้ามให้ทางหลอดเลือดดำ (IV) เพราะเสี่ยงต่อเส้นเลือดอุดตัน
• ข้อ ข.: (เหมาะกับผู้ป่วยที่ไม่สามารถกลืนยาเม็ด หรือ แคปซูลได้): ถูกต้อง เป็นข้อดีสำหรับผู้ป่วยเด็กและผู้สูงอายุที่มีภาวะกลืนลำบาก (dysphagia)
• ข้อ ค.: (นิยมเตรียมในยาที่ไม่ละลายน้ำ): ถูกต้อง เพราะเป็นทางเลือกหลักเมื่อตัวยาไม่ละลายในน้ำ
• ข้อ ง.: (ใช้เตรียมยาที่มีรสชาติไม่น่ารับประทาน เพื่อกลบรสชาติของตัวยา): ถูกต้อง การที่ตัวยาอยู่ในรูปของแข็งไม่ละลายจะสัมผัสกับ taste buds น้อยกว่ารูปสารละลาย จึงช่วยลดรสขม</t>
        </is>
      </c>
      <c r="L139" s="186" t="n"/>
      <c r="M139" s="186" t="inlineStr">
        <is>
          <t>Product Group 7: Liquid &amp; Semisolids</t>
        </is>
      </c>
      <c r="N139" s="186" t="inlineStr">
        <is>
          <t>7.2 Suspensions</t>
        </is>
      </c>
      <c r="O139" s="185" t="inlineStr">
        <is>
          <t>Product</t>
        </is>
      </c>
      <c r="P139" s="186" t="inlineStr">
        <is>
          <t>[SOURCE: Mock Pharmtutor 2024 Set 1 ข้อ 108]</t>
        </is>
      </c>
      <c r="Q139" s="185" t="inlineStr">
        <is>
          <t>ข้อสอบจำลอง</t>
        </is>
      </c>
      <c r="R139" s="185" t="inlineStr">
        <is>
          <t>Mock Pharmtutor 2024</t>
        </is>
      </c>
      <c r="S139" s="185" t="n"/>
    </row>
    <row r="140" ht="24" customHeight="1" s="49">
      <c r="A140" s="185" t="n">
        <v>138</v>
      </c>
      <c r="B140" s="186" t="n"/>
      <c r="C140" s="186" t="inlineStr">
        <is>
          <t>เครื่องมือใดต่อไปนี้เหมาะกับการผลิตยา Miconazole cream</t>
        </is>
      </c>
      <c r="D140" s="186" t="n"/>
      <c r="E140" s="186" t="inlineStr">
        <is>
          <t>Y-cone Mixer</t>
        </is>
      </c>
      <c r="F140" s="186" t="inlineStr">
        <is>
          <t>Turbine mixers</t>
        </is>
      </c>
      <c r="G140" s="186" t="inlineStr">
        <is>
          <t>Sigma blade mixer</t>
        </is>
      </c>
      <c r="H140" s="186" t="inlineStr">
        <is>
          <t>High speed mixer granulator</t>
        </is>
      </c>
      <c r="I140" s="186" t="inlineStr">
        <is>
          <t>Ribbon mixer</t>
        </is>
      </c>
      <c r="J140" s="185" t="n">
        <v>3</v>
      </c>
      <c r="K140" s="186" t="inlineStr">
        <is>
          <t>✅ คำตอบที่ถูกต้อง: ข้อ ค. Sigma blade mixer
🎯 ทำไมข้อนี้ถึงถูก:
ตำรับ Miconazole cream เป็นยาเตรียมกึ่งแข็ง (Semisolid dosage form) ที่มีความหนืดสูง (High viscosity) และมีพฤติกรรมการไหลแบบนอนนิวโทเนียน (Non-Newtonian flow) เครื่องผสมแบบ Sigma blade mixer เป็นเครื่องมือที่มี Shear force สูงและมีใบพัดรูปตัวซิกมาที่ออกแบบมาเฉพาะสำหรับการนวดผสมตำรับครีมและขี้ผึ้งที่มีความเหนียวข้น
🔍 ข้ออื่นผิดเพราะอะไร:
• ข้อ ก.: Y-cone Mixer เป็น Tumbling mixer ที่ใช้สำหรับการผสมผงยาแห้ง (Dry powders) ที่มีการไหลอิสระ ไม่สามารถใช้ผสมตำรับของเหลวหรือครีมได้
• ข้อ ข.: Turbine mixers เหมาะสำหรับการกวนผสมของเหลวความหนืดต่ำถึงปานกลาง (Low to medium viscosity liquids) หรือการทำ Emulsification เบื้องต้น แต่ไม่สามารถนวดผสมเนื้อครีมข้นหนืดได้ดีพอ
• ข้อ ง.: High speed mixer granulator เป็นเครื่องมือที่ใช้ในการทำแกรนูลเปียก (Wet granulation) ในกระบวนการผลิตยาเม็ด
• ข้อ จ.: Ribbon mixer เป็น Convective powder mixer ที่ใช้สำหรับผสมผงยาแห้งปริมาณมาก ไม่เหมาะกับครีม</t>
        </is>
      </c>
      <c r="L140" s="186" t="n"/>
      <c r="M140" s="186" t="inlineStr">
        <is>
          <t>Product Group 7: Liquid &amp; Semisolids</t>
        </is>
      </c>
      <c r="N140" s="186" t="inlineStr">
        <is>
          <t>7.5 Creams &amp; Ointments</t>
        </is>
      </c>
      <c r="O140" s="185" t="inlineStr">
        <is>
          <t>Product</t>
        </is>
      </c>
      <c r="P140" s="186" t="inlineStr">
        <is>
          <t>[SOURCE: Mock Pharmtutor 2024 Set 2 ข้อ 19]</t>
        </is>
      </c>
      <c r="Q140" s="185" t="inlineStr">
        <is>
          <t>ข้อสอบจำลอง</t>
        </is>
      </c>
      <c r="R140" s="185" t="inlineStr">
        <is>
          <t>Mock Pharmtutor 2024</t>
        </is>
      </c>
      <c r="S140" s="185" t="n"/>
    </row>
    <row r="141" ht="24" customHeight="1" s="49">
      <c r="A141" s="185" t="n">
        <v>139</v>
      </c>
      <c r="B141" s="186" t="n"/>
      <c r="C141" s="186" t="inlineStr">
        <is>
          <t>ข้อใดกล่าวถูกต้องเกี่ยวกับตำรับยาน้ำแขวนตะกอน (suspension)</t>
        </is>
      </c>
      <c r="D141" s="186" t="n"/>
      <c r="E141" s="186" t="inlineStr">
        <is>
          <t>ผงยาละลายน้ำได้น้อยถึงปานกลาง</t>
        </is>
      </c>
      <c r="F141" s="186" t="inlineStr">
        <is>
          <t>ผงยาไม่จำเป็นต้องสม่ำเสมอ เนื่องจากไม่ใช่การผลิตยาเม็ดที่เป็นรูปแบบของแข็ง</t>
        </is>
      </c>
      <c r="G141" s="186" t="inlineStr">
        <is>
          <t>สามารถเพิ่มความคงตัวของยาที่ไม่คงตัวในสารละลายได้</t>
        </is>
      </c>
      <c r="H141" s="186" t="inlineStr">
        <is>
          <t>ยาน้ำแขวนตะกอนมักมีรสขมจาก -OH สามารถแก้ไขโดยการเติมสารเพิ่มความหวาน</t>
        </is>
      </c>
      <c r="I141" s="186" t="inlineStr">
        <is>
          <t>สามารถเตรียมได้ด้วย dry gum และ wet gum method</t>
        </is>
      </c>
      <c r="J141" s="185" t="n">
        <v>3</v>
      </c>
      <c r="K141" s="186" t="inlineStr">
        <is>
          <t>✅ คำตอบที่ถูกต้อง: ข้อ ค. สามารถเพิ่มความคงตัวของยาที่ไม่คงตัวในสารละลายได้
🎯 ทำไมข้อนี้ถึงถูก:
ยาหลายชนิดเกิดการสลายตัวด้วยน้ำ (Hydrolysis) ได้ง่ายเมื่ออยู่ในสภาพสารละลาย (Solution) การตั้งตำรับให้อยู่ในรูปแบบยาน้ำแขวนตะกอนที่ตัวยาไม่ละลายน้ำจะช่วยชะลอการสลายตัวและเพิ่มความคงตัวทางเคมีของยาได้อย่างมีประสิทธิภาพ
🔍
🔍 ข้ออื่นผิดเพราะอะไร:
• ข้อ ก.: ผงยาในตำรับ suspension ต้องเป็นตัวยาที่ไม่ละลายหรือละลายน้ำได้น้อยมาก ไม่ใช่ละลายได้ปานกลาง
• ข้อ ข.: ขนาดอนุภาคของผงยาต้องมีความละเอียดและสม่ำเสมอ เพื่อควบคุมอัตราการตกตะกอนตาม Stokes' law และป้องกันการเกิดสัมผัสสากระคายเคือง
• ข้อ ง.: รสขมมักเกิดจากโมเลกุลยาที่ละลายน้ำได้ การแก้ไขในยาน้ำแขวนตะกอนนิยมใช้ยาในรูปเกลือหรือเอสเทอร์ที่ไม่ละลายน้ำ
• ข้อ จ.: Dry gum method และ Wet gum method เป็นวิธีการเตรียมยาเตรียมอิมัลชัน (Emulsion) ไม่ใช่ยาน้ำแขวนตะกอน</t>
        </is>
      </c>
      <c r="L141" s="186" t="n"/>
      <c r="M141" s="186" t="inlineStr">
        <is>
          <t>Product Group 7: Liquid &amp; Semisolids</t>
        </is>
      </c>
      <c r="N141" s="186" t="inlineStr">
        <is>
          <t>7.2 Suspensions</t>
        </is>
      </c>
      <c r="O141" s="185" t="inlineStr">
        <is>
          <t>Product</t>
        </is>
      </c>
      <c r="P141" s="186" t="inlineStr">
        <is>
          <t>[SOURCE: Mock Pharmtutor 2024 Set 2 ข้อ 101] MCQ ธ.ค. 66</t>
        </is>
      </c>
      <c r="Q141" s="185" t="inlineStr">
        <is>
          <t>ข้อสอบจำลอง</t>
        </is>
      </c>
      <c r="R141" s="185" t="inlineStr">
        <is>
          <t>Mock Pharmtutor 2024</t>
        </is>
      </c>
      <c r="S141" s="185" t="n"/>
    </row>
    <row r="142" ht="24" customHeight="1" s="49">
      <c r="A142" s="185" t="n">
        <v>140</v>
      </c>
      <c r="B142" s="186" t="n"/>
      <c r="C142" s="186" t="inlineStr">
        <is>
          <t>ข้อใดคือความไม่คงตัวของ ยาน้ำแขวนตะกอน (suspension)</t>
        </is>
      </c>
      <c r="D142" s="186" t="n"/>
      <c r="E142" s="186" t="inlineStr">
        <is>
          <t>Cracking</t>
        </is>
      </c>
      <c r="F142" s="186" t="inlineStr">
        <is>
          <t>Breaking</t>
        </is>
      </c>
      <c r="G142" s="186" t="inlineStr">
        <is>
          <t>Creaming</t>
        </is>
      </c>
      <c r="H142" s="186" t="inlineStr">
        <is>
          <t>Caking</t>
        </is>
      </c>
      <c r="I142" s="186" t="inlineStr">
        <is>
          <t>Bleeding</t>
        </is>
      </c>
      <c r="J142" s="185" t="n">
        <v>4</v>
      </c>
      <c r="K142" s="186" t="inlineStr">
        <is>
          <t>✅ คำตอบที่ถูกต้อง: ข้อ ง. Caking
🎯 ทำไมข้อนี้ถึงถูก:
Caking เป็นปัญหาความไม่คงตัวทางกายภาพแบบไม่ผันกลับของยาน้ำแขวนตะกอนชนิด deflocculated suspension เมื่ออนุภาคตกตะกอนลงมาประสานตัวกันแน่นที่ก้นภาชนะจนไม่สามารถเขย่าให้กระจายตัวกลับมาสม่ำเสมอได้
🔍
🔍 ข้ออื่นผิดเพราะอะไร:
• ข้อ ก.: Cracking เป็นความไม่คงตัวแบบถาวรของอิมัลชัน (Emulsion) เมื่อฟิล์มลดแรงตึงผิวฉีกขาดจนเกิดการแยกชั้นสมบูรณ์
• ข้อ ข.: Breaking มีความหมายเดียวกับ Cracking ในระบบอิมัลชัน
• ข้อ ค.: Creaming เป็นความไม่คงตัวแบบผันกลับได้ของอิมัลชัน เกิดจากอนุภาคน้ำมันลอยขึ้นสู่ด้านบนตามความต่างของความหนาแน่น
• ข้อ จ.: Bleeding (Syneresis) เป็นความไม่คงตัวของยาเตรียมกึ่งแข็ง เช่น ขี้ผึ้งหรือเจลที่มีของเหลวแยกตัวซึมออกมา</t>
        </is>
      </c>
      <c r="L142" s="186" t="n"/>
      <c r="M142" s="186" t="inlineStr">
        <is>
          <t>Product Group 7: Liquid &amp; Semisolids</t>
        </is>
      </c>
      <c r="N142" s="186" t="inlineStr">
        <is>
          <t>7.2 Suspensions</t>
        </is>
      </c>
      <c r="O142" s="185" t="inlineStr">
        <is>
          <t>Product</t>
        </is>
      </c>
      <c r="P142" s="186" t="inlineStr">
        <is>
          <t>[SOURCE: Mock Pharmtutor 2024 Set 2 ข้อ 102] MCQ ธ.ค. 66</t>
        </is>
      </c>
      <c r="Q142" s="185" t="inlineStr">
        <is>
          <t>ข้อสอบจำลอง</t>
        </is>
      </c>
      <c r="R142" s="185" t="inlineStr">
        <is>
          <t>Mock Pharmtutor 2024</t>
        </is>
      </c>
      <c r="S142" s="185" t="n"/>
    </row>
    <row r="143" ht="24" customHeight="1" s="49">
      <c r="A143" s="185" t="n">
        <v>141</v>
      </c>
      <c r="B143" s="186" t="n"/>
      <c r="C143" s="186" t="inlineStr">
        <is>
          <t>เภสัชกรโรงงานต้องการผลิตตำรับ milk of magnesia เครื่องมือใดต่อไปนี้เหมาะสมที่สุด</t>
        </is>
      </c>
      <c r="D143" s="186" t="n"/>
      <c r="E143" s="186" t="inlineStr">
        <is>
          <t>Sigma blade mixer</t>
        </is>
      </c>
      <c r="F143" s="186" t="inlineStr">
        <is>
          <t>Planetary mixer</t>
        </is>
      </c>
      <c r="G143" s="186" t="inlineStr">
        <is>
          <t>Turbine mixer</t>
        </is>
      </c>
      <c r="H143" s="186" t="inlineStr">
        <is>
          <t>Agitator mixer</t>
        </is>
      </c>
      <c r="I143" s="186" t="inlineStr">
        <is>
          <t>Fluidized bed mixer</t>
        </is>
      </c>
      <c r="J143" s="185" t="n">
        <v>3</v>
      </c>
      <c r="K143" s="186" t="inlineStr">
        <is>
          <t>✅ คำตอบที่ถูกต้อง: ข้อ ค. Turbine mixer
🎯 ทำไมข้อนี้ถึงถูก:
Turbine mixer เป็นเครื่องผสมที่ให้แรงเฉือนสูง (High-shear mixing) และทำให้เกิดการไหลแบบหมุนวน (Centrifugal flow) เหมาะสมที่สุดสำหรับการกระจายตัวของอนุภาคของแข็งที่ไม่ละลายน้ำในของเหลวที่มีความหนืดปานกลางอย่าง Milk of Magnesia suspension
🔍
🔍 ข้ออื่นผิดเพราะอะไร:
• ข้อ ก.: Sigma blade mixer เหมาะสำหรับผสมสารที่มีความเหนียวหนืดสูงมาก เช่น แป้งเปียก มวลแกรนูล หรือขี้ผึ้งเหนียว
• ข้อ ข.: Planetary mixer เหมาะสำหรับการผสมครีม ขี้ผึ้ง หรือยาเตรียมกึ่งแข็ง
• ข้อ ง.: Agitator mixer แบบใบพัดธรรมดาให้แรงเฉือนต่ำ ไม่เพียงพอต่อการกระจายตัวของตะกอนแมกนีเซียมไฮดรอกไซด์
• ข้อ จ.: Fluidized bed mixer ใช้สำหรับการผสม อบแห้ง และทำแกรนูลของผงยาแห้งในรูปแบบของแข็ง ไม่ใช้กับยาน้ำ</t>
        </is>
      </c>
      <c r="L143" s="186" t="n"/>
      <c r="M143" s="186" t="inlineStr">
        <is>
          <t>Product Group 7: Liquid &amp; Semisolids</t>
        </is>
      </c>
      <c r="N143" s="186" t="inlineStr">
        <is>
          <t>7.2 Suspensions</t>
        </is>
      </c>
      <c r="O143" s="185" t="inlineStr">
        <is>
          <t>Product</t>
        </is>
      </c>
      <c r="P143" s="186" t="inlineStr">
        <is>
          <t>[SOURCE: Mock Pharmtutor 2024 Set 2 ข้อ 114] MCQ ธ.ค. 66</t>
        </is>
      </c>
      <c r="Q143" s="185" t="inlineStr">
        <is>
          <t>ข้อสอบจำลอง</t>
        </is>
      </c>
      <c r="R143" s="185" t="inlineStr">
        <is>
          <t>Mock Pharmtutor 2024</t>
        </is>
      </c>
      <c r="S143" s="185" t="n"/>
    </row>
    <row r="144" ht="24" customHeight="1" s="49">
      <c r="A144" s="185" t="n">
        <v>142</v>
      </c>
      <c r="B144" s="186" t="n"/>
      <c r="C144" s="186" t="inlineStr">
        <is>
          <t>เครื่องมือใดเหมาะสมในการใช้เตรียมตำรับ Proctosedyl ointment</t>
        </is>
      </c>
      <c r="D144" s="186" t="n"/>
      <c r="E144" s="186" t="inlineStr">
        <is>
          <t>Planetary mixer</t>
        </is>
      </c>
      <c r="F144" s="186" t="inlineStr">
        <is>
          <t>Y cone mixer</t>
        </is>
      </c>
      <c r="G144" s="186" t="inlineStr">
        <is>
          <t>High speed mixer granulator</t>
        </is>
      </c>
      <c r="H144" s="186" t="inlineStr">
        <is>
          <t>Agitator mixer</t>
        </is>
      </c>
      <c r="I144" s="186" t="inlineStr">
        <is>
          <t>Turbine mixer</t>
        </is>
      </c>
      <c r="J144" s="185" t="n">
        <v>1</v>
      </c>
      <c r="K144" s="186" t="inlineStr">
        <is>
          <t>✅ คำตอบที่ถูกต้อง: ข้อ ก. Planetary mixer
🎯 ทำไมข้อนี้ถึงถูก:
Planetary mixer เป็นเครื่องผสมที่ใบพัดหมุนรอบแกนตัวเองและหมุนโคจรรอบโถผสมไปพร้อมกัน ให้แรงผสมที่ทรงพลังและสม่ำเสมอ เหมาะที่สุดสำหรับการผสมตำรับยาเตรียมกึ่งแข็งที่มีความหนืดสูง เช่น ขี้ผึ้ง Proctosedyl ointment
🔍
🔍 ข้ออื่นผิดเพราะอะไร:
• ข้อ ข.: Y cone mixer เป็นเครื่องผสมผงยาแห้ง (Dry powder blender) ไม่สามารถใช้กับขี้ผึ้งได้
• ข้อ ค.: High speed mixer granulator ใช้สำหรับทำแกรนูลยาเม็ดในกระบวนการผลิตยาเตรียมของแข็ง
• ข้อ ง.: Agitator mixer ให้แรงเฉือนต่ำ เหมาะสำหรับของเหลวหนืดต่ำในยาน้ำใส ไม่สามารถผสมขี้ผึ้งที่มีความเหนียวหนืดได้
• ข้อ จ.: Turbine mixer ใช้สำหรับยาน้ำแขวนตะกอนหรือของเหลวหนืดปานกลาง ไม่เหมาะกับตำรับขี้ผึ้งกึ่งแข็ง</t>
        </is>
      </c>
      <c r="L144" s="186" t="n"/>
      <c r="M144" s="186" t="inlineStr">
        <is>
          <t>Product Group 7: Liquid &amp; Semisolids</t>
        </is>
      </c>
      <c r="N144" s="186" t="inlineStr">
        <is>
          <t>7.5 Creams &amp; Ointments</t>
        </is>
      </c>
      <c r="O144" s="185" t="inlineStr">
        <is>
          <t>Product</t>
        </is>
      </c>
      <c r="P144" s="186" t="inlineStr">
        <is>
          <t>[SOURCE: Mock Pharmtutor 2024 Set 2 ข้อ 116] MCQ ธ.ค. 66</t>
        </is>
      </c>
      <c r="Q144" s="185" t="inlineStr">
        <is>
          <t>ข้อสอบจำลอง</t>
        </is>
      </c>
      <c r="R144" s="185" t="inlineStr">
        <is>
          <t>Mock Pharmtutor 2024</t>
        </is>
      </c>
      <c r="S144" s="185" t="n"/>
    </row>
    <row r="145" ht="24" customHeight="1" s="49">
      <c r="A145" s="185" t="n">
        <v>143</v>
      </c>
      <c r="B145" s="186" t="n"/>
      <c r="C145" s="186" t="inlineStr">
        <is>
          <t>ในการเตรียม Glycerin suppository ตามสูตรตำรับที่มีการทำปฏิกิริยาระหว่าง Stearic acid กับ Sodium carbonate หรือ Sodium hydroxide ข้อใดต่อไปนี้อธิบายบทบาทหน้าที่ของสารได้อย่างถูกต้อง</t>
        </is>
      </c>
      <c r="D145" s="186" t="n"/>
      <c r="E145" s="186" t="inlineStr">
        <is>
          <t>Stearic acid ทำหน้าที่เป็นสารเพิ่มความแข็งเดี่ยวๆ ในตำรับ</t>
        </is>
      </c>
      <c r="F145" s="186" t="inlineStr">
        <is>
          <t>Sodium carbonate ทำหน้าที่เป็นตัวขึ้นรูปโครงสร้างความแข็งของแท่งยาเหน็บ</t>
        </is>
      </c>
      <c r="G145" s="186" t="inlineStr">
        <is>
          <t>Stearic acid สามารถละลายในของเหลวทวารหนักเพื่อปลดปล่อยตัวยาสำคัญได้</t>
        </is>
      </c>
      <c r="H145" s="186" t="inlineStr">
        <is>
          <t>Sodium stearate ทำหน้าที่เป็น soap ช่วยสร้างโครงร่างเจลกักเก็บ glycerin ทำให้แท่งยาคงรูปได้</t>
        </is>
      </c>
      <c r="I145" s="186" t="inlineStr">
        <is>
          <t>ตำรับนี้มีลักษณะและกลไกการขึ้นรูปเหมือน Glycerinated gelatin suppository</t>
        </is>
      </c>
      <c r="J145" s="185" t="n">
        <v>4</v>
      </c>
      <c r="K145" s="186" t="inlineStr">
        <is>
          <t>✅ คำตอบที่ถูกต้อง: ข้อ ง. Sodium stearate ทำหน้าที่เป็น soap ช่วยสร้างโครงร่างเจลกักเก็บ glycerin ทำให้แท่งยาคงรูปได้
🎯 ทำไมข้อนี้ถึงถูก:
Sodium stearate ที่เกิดขึ้นจากปฏิกิริยา saponification ทำหน้าที่เป็นสบู่ (soap base / gelling agent) กักเก็บโมเลกุล glycerin ไว้ในโครงข่าย ทำให้ยาเหน็บคงรูปแข็งตัวได้ตามมาตรฐานเภสัชตำรับ
🔍
🔍 ข้ออื่นผิดเพราะอะไร:
• ข้อ ก.: Stearic acid เดี่ยวๆ ไม่ได้ทำให้เกิดแท่งเหน็บแข็ง แต่ต้องทำปฏิกิริยากับเบสเกิดเป็นเกลือโซเดียมสเตียเรตก่อน
• ข้อ ข.: Sodium carbonate เป็นสารให้ความเป็นด่างเพื่อทำปฏิกิริยาสะเทิน ไม่ได้ทำหน้าที่สร้างโครงข่ายความแข็งโดยตรง
• ข้อ ค.: Stearic acid เป็นกรดไขมันที่ไม่ละลายน้ำในของเหลวทวารหนัก การปลดปล่อย glycerin อาศัยการละลายของสบู่และ glycerin เอง
• ข้อ จ.: ตำรับนี้เป็น Soap-glycerin suppository มีกลไกการขึ้นรูปแตกต่างจาก Glycerinated gelatin suppository ซึ่งใช้เจลาตินเป็นโครงข่าย</t>
        </is>
      </c>
      <c r="L145" s="186" t="n"/>
      <c r="M145" s="186" t="inlineStr">
        <is>
          <t>Product Group 7: Liquid &amp; Semisolids</t>
        </is>
      </c>
      <c r="N145" s="186" t="inlineStr">
        <is>
          <t>7.6 Suppositories</t>
        </is>
      </c>
      <c r="O145" s="185" t="inlineStr">
        <is>
          <t>Product</t>
        </is>
      </c>
      <c r="P145" s="186" t="inlineStr">
        <is>
          <t>[SOURCE: ข้อสอบจริง PLE CC1 (Product) ปี 2567 ข้อ 13]</t>
        </is>
      </c>
      <c r="Q145" s="185" t="inlineStr">
        <is>
          <t>ข้อสอบจริง</t>
        </is>
      </c>
      <c r="R145" s="185" t="inlineStr">
        <is>
          <t>2567</t>
        </is>
      </c>
      <c r="S145" s="185" t="n"/>
    </row>
    <row r="146" ht="24" customHeight="1" s="49">
      <c r="A146" s="185" t="n">
        <v>144</v>
      </c>
      <c r="B146" s="186" t="n"/>
      <c r="C146" s="186" t="inlineStr">
        <is>
          <t>หากต้องการพัฒนาตำรับยาเพื่อป้องกันการสูญเสียน้ำออกจากผิวหนัง โดยออกฤทธิ์เป็นสารเคลือบผิว (Occlusive agent) ควรเลือกเติมสารใดในสูตรตำรับ</t>
        </is>
      </c>
      <c r="D146" s="186" t="n"/>
      <c r="E146" s="186" t="inlineStr">
        <is>
          <t>Glycerin</t>
        </is>
      </c>
      <c r="F146" s="186" t="inlineStr">
        <is>
          <t>Sorbitol</t>
        </is>
      </c>
      <c r="G146" s="186" t="inlineStr">
        <is>
          <t>White paraffin (Petrolatum)</t>
        </is>
      </c>
      <c r="H146" s="186" t="inlineStr">
        <is>
          <t>Hyaluronic acid</t>
        </is>
      </c>
      <c r="I146" s="186" t="inlineStr">
        <is>
          <t>Niacinamide</t>
        </is>
      </c>
      <c r="J146" s="185" t="n">
        <v>3</v>
      </c>
      <c r="K146" s="186" t="inlineStr">
        <is>
          <t>✅ คำตอบที่ถูกต้อง: ข้อ ค. White paraffin (Petrolatum)
🎯 ทำไมข้อนี้ถึงถูก:
White paraffin (Petrolatum) เป็นสารกลุ่ม hydrocarbon hydrophobic base ที่ทำหน้าที่เป็น occlusive agent สร้างฟิล์มเคลือบผิวป้องกันการสูญเสียน้ำ (transepidermal water loss: TEWL) ได้ดีที่สุด
🔍
🔍 ข้ออื่นผิดเพราะอะไร:
• ข้อ ก.: Glycerin ทำหน้าที่เป็น Humectant ดึงดูดน้ำจากสิ่งแวดล้อมและชั้นหนังแท้เข้าสู่ชั้น stratum corneum ไม่ใช่ occlusive
• ข้อ ข.: Sorbitol ทำหน้าที่เป็น Humectant ดูดซับความชื้น ไม่สามารถเคลือบผิวป้องกันน้ำระเหยได้
• ข้อ ง.: Hyaluronic acid เป็น Humectant โมเลกุลใหญ่ที่ช่วยอุ้มน้ำบนผิว ไม่จัดเป็น occlusive barrier
• ข้อ จ.: Niacinamide (Vitamin B3) เป็น active ingredient บำรุงผิวและเสริมความแข็งแรงของ skin barrier ไม่ใช่สารเคลือบผิวโดยตรง</t>
        </is>
      </c>
      <c r="L146" s="186" t="n"/>
      <c r="M146" s="186" t="inlineStr">
        <is>
          <t>Product Group 7: Liquid &amp; Semisolids</t>
        </is>
      </c>
      <c r="N146" s="186" t="inlineStr">
        <is>
          <t>7.5 Creams &amp; Ointments</t>
        </is>
      </c>
      <c r="O146" s="185" t="inlineStr">
        <is>
          <t>Product</t>
        </is>
      </c>
      <c r="P146" s="186" t="inlineStr">
        <is>
          <t>[SOURCE: ข้อสอบจริง PLE CC1 (Product) ปี 2567 ข้อ 26]</t>
        </is>
      </c>
      <c r="Q146" s="185" t="inlineStr">
        <is>
          <t>ข้อสอบจริง</t>
        </is>
      </c>
      <c r="R146" s="185" t="inlineStr">
        <is>
          <t>2567</t>
        </is>
      </c>
      <c r="S146" s="185" t="n"/>
    </row>
    <row r="147" ht="24" customHeight="1" s="49">
      <c r="A147" s="185" t="n">
        <v>145</v>
      </c>
      <c r="B147" s="186" t="n"/>
      <c r="C147" s="186" t="inlineStr">
        <is>
          <t>ตำรับยาน้ำ Potassium Chloride (KCl Oral Solution) ซึ่งเป็นเกลือของกรดแก่และเบสแก่ ละลายน้ำได้ดีแต่ตกตะกอนง่ายในแอลกอฮอล์ เภสัชตำรับกำหนดให้ควบคุมค่า pH ของตำรับอยู่ที่ช่วงใดเพื่อความคงตัวของระบบและกลิ่นรส</t>
        </is>
      </c>
      <c r="D147" s="186" t="n"/>
      <c r="E147" s="186" t="inlineStr">
        <is>
          <t>pH 4.0 ถึง 6.5 (หรือ 5 ถึง 6)</t>
        </is>
      </c>
      <c r="F147" s="186" t="inlineStr">
        <is>
          <t>pH 9 ถึง 10</t>
        </is>
      </c>
      <c r="G147" s="186" t="inlineStr">
        <is>
          <t>pH 7 ถึง 8</t>
        </is>
      </c>
      <c r="H147" s="186" t="inlineStr">
        <is>
          <t>pH 11 ถึง 12</t>
        </is>
      </c>
      <c r="I147" s="186" t="inlineStr">
        <is>
          <t>pH 13</t>
        </is>
      </c>
      <c r="J147" s="185" t="n">
        <v>1</v>
      </c>
      <c r="K147" s="186" t="inlineStr">
        <is>
          <t>✅ คำตอบที่ถูกต้อง: ข้อ ก. pH 4.0 ถึง 6.5 (หรือ 5 ถึง 6)
🎯 ทำไมข้อนี้ถึงถูก:
ตามข้อกำหนดในเภสัชตำรับ USP ตำรับ Potassium Chloride Oral Solution กำหนดให้ควบคุม pH อยู่ในช่วงกรดอ่อนถึงใกล้กลาง (pH 4.0 ถึง 6.5) เพื่อคงตัวของกระสายยา สารแต่งรส และป้องกันการแยกชั้น
🔍
🔍 ข้ออื่นผิดเพราะอะไร:
• ข้อ ข.: pH 9 ถึง 10 มีความเป็นด่างสูง ทำให้สารปรุงแต่งกลิ่นรสเสื่อมสภาพและอาจเกิดการระคายเคืองต่อทางเดินอาหาร
• ข้อ ค.: pH 7 ถึง 8 แม้จะเป็นกลาง แต่ไม่ใช่ช่วง pH มาตรฐานตาม USP monograph ของยาน้ำ KCl
• ข้อ ง.: pH 11 ถึง 12 เป็นด่างเข้มข้น ไม่ปลอดภัยต่อการรับประทานและทำลายความคงตัวของสูตรตำรับ
• ข้อ จ.: pH 13 เป็นด่างแก่ที่มีฤทธิ์กัดกร่อนรุนแรง เป็นอันตรายต่อเยื่อบุทางเดินอาหาร</t>
        </is>
      </c>
      <c r="L147" s="186" t="n"/>
      <c r="M147" s="186" t="inlineStr">
        <is>
          <t>Product Group 7: Liquid &amp; Semisolids</t>
        </is>
      </c>
      <c r="N147" s="186" t="inlineStr">
        <is>
          <t>7.1 Solutions, Syrups &amp; Elixirs</t>
        </is>
      </c>
      <c r="O147" s="185" t="inlineStr">
        <is>
          <t>Product</t>
        </is>
      </c>
      <c r="P147" s="186" t="inlineStr">
        <is>
          <t>[SOURCE: ข้อสอบจริง PLE CC1 (Product) ปี 2567 ข้อ 30]</t>
        </is>
      </c>
      <c r="Q147" s="185" t="inlineStr">
        <is>
          <t>ข้อสอบจริง</t>
        </is>
      </c>
      <c r="R147" s="185" t="inlineStr">
        <is>
          <t>2567</t>
        </is>
      </c>
      <c r="S147" s="185" t="n"/>
    </row>
    <row r="148" ht="24" customHeight="1" s="49">
      <c r="A148" s="185" t="n">
        <v>146</v>
      </c>
      <c r="B148" s="186" t="n"/>
      <c r="C148" s="186" t="inlineStr">
        <is>
          <t>ภาวะความไม่คงตัวทางกายภาพของยาน้ำแขวนตะกอน (Suspension instability) ที่เกิดการตกตะกอนจับตัวกันแน่นเป็นก้อนแข็งที่ก้นภาชนะบรรจุ และไม่สามารถกระจายตัวกลับคืนสภาพเดิมได้แม้จะเขย่าอย่างแรง เรียกว่าปรากฏการณ์ใด</t>
        </is>
      </c>
      <c r="D148" s="186" t="n"/>
      <c r="E148" s="186" t="inlineStr">
        <is>
          <t>Flocculation</t>
        </is>
      </c>
      <c r="F148" s="186" t="inlineStr">
        <is>
          <t>Caking</t>
        </is>
      </c>
      <c r="G148" s="186" t="inlineStr">
        <is>
          <t>Creaming</t>
        </is>
      </c>
      <c r="H148" s="186" t="inlineStr">
        <is>
          <t>Coalescence</t>
        </is>
      </c>
      <c r="I148" s="186" t="inlineStr">
        <is>
          <t>Ostwald ripening</t>
        </is>
      </c>
      <c r="J148" s="185" t="n">
        <v>2</v>
      </c>
      <c r="K148" s="186" t="inlineStr">
        <is>
          <t>✅ คำตอบที่ถูกต้อง: ข้อ ข. Caking
🎯 ทำไมข้อนี้ถึงถูก:
Caking เป็นปรากฏการณ์ความไม่คงตัวชนิดไม่สามารถผันกลับได้ (irreversible instability) มักเกิดในระบบ Deflocculated suspension เมื่ออนุภาคตกตะกอนลงมาอย่างช้าๆ อนุภาคขนาดเล็กจะแทรกเข้าไปในช่องว่างระหว่างอนุภาคขนาดใหญ่ แรงผลักระหว่างประจุถูกเอาชนะด้วยแรงดึงดูด Van der Waals ทำให้เกิดการจับตัวแน่นเป็นก้อนแข็ง (cake) ที่ก้นขวดและไม่สามารถกระจายตัวกลับได้ด้วยการเขย่า
🔍
🔍 ข้ออื่นผิดเพราะอะไร:
• ข้อ ก.: Flocculation เป็นการรวมตัวกันอย่างหลวมๆ ของอนุภาค เกิดโครงสร้างที่มีช่องว่าง ตกตะกอนเร็วแต่สามารถเขย่ากระจายตัวกลับได้ง่าย (easily redispersible)
• ข้อ ค.: Creaming เป็นการลอยตัวหรือจมตัวของหยดน้ำมันในอิมัลชันเนื่องจากความแตกต่างของความหนาแน่น สามารถเขย่าให้กลับมาเป็นเนื้อเดียวกันได้
• ข้อ ง.: Coalescence เป็นการรวมตัวกันของหยดน้ำมันในอิมัลชันจนเกิดการแยกชั้นอย่างถาวร (breaking)
• ข้อ จ.: Ostwald ripening เป็นการละลายของอนุภาคขนาดเล็กแล้วไปเกาะพอกบนอนุภาคขนาดใหญ่ ทำให้ขนาดอนุภาคเฉลี่ยโตขึ้นตามเวลา</t>
        </is>
      </c>
      <c r="L148" s="186" t="n"/>
      <c r="M148" s="186" t="inlineStr">
        <is>
          <t>Product Group 7: Liquid &amp; Semisolids</t>
        </is>
      </c>
      <c r="N148" s="186" t="inlineStr">
        <is>
          <t>7.2 Suspensions</t>
        </is>
      </c>
      <c r="O148" s="185" t="inlineStr">
        <is>
          <t>Product</t>
        </is>
      </c>
      <c r="P148" s="186" t="inlineStr">
        <is>
          <t>[SOURCE: ข้อสอบจริง PLE CC1 (Product) ปี 2566 Day 1 ไม่ระบุข้อ]</t>
        </is>
      </c>
      <c r="Q148" s="185" t="inlineStr">
        <is>
          <t>ข้อสอบจริง</t>
        </is>
      </c>
      <c r="R148" s="185" t="inlineStr">
        <is>
          <t>2566</t>
        </is>
      </c>
      <c r="S148" s="185" t="n"/>
    </row>
    <row r="149" ht="24" customHeight="1" s="49">
      <c r="A149" s="185" t="n">
        <v>147</v>
      </c>
      <c r="B149" s="186" t="n"/>
      <c r="C149" s="186" t="inlineStr">
        <is>
          <t>ข้อใดกล่าวไม่ถูกต้องเกี่ยวกับ Theobroma oil (Cocoa butter) ซึ่งใช้เป็นยาพื้นสำหรับยาเหน็บ</t>
        </is>
      </c>
      <c r="D149" s="186" t="n"/>
      <c r="E149" s="186" t="inlineStr">
        <is>
          <t>มีชื่อเรียกทั่วไปอีกชื่อหนึ่งว่า Cocoa butter</t>
        </is>
      </c>
      <c r="F149" s="186" t="inlineStr">
        <is>
          <t>มีคุณสมบัติหลอมเหลวที่อุณหภูมิร่างกาย (30 - 35 องศาเซลเซียส)</t>
        </is>
      </c>
      <c r="G149" s="186" t="inlineStr">
        <is>
          <t>เกิดปรากฏการณ์ Polymorphism ได้ง่ายหากใช้ความร้อนสูงเกินไปในการหลอม</t>
        </is>
      </c>
      <c r="H149" s="186" t="inlineStr">
        <is>
          <t>สามารถเตรียมขึ้นรูปเป็นยาเหน็บได้ด้วยวิธี Emulsion method</t>
        </is>
      </c>
      <c r="I149" s="186" t="inlineStr">
        <is>
          <t>จัดเป็นยาพื้นประเภทไขมัน (Oleaginous / Fatty base)</t>
        </is>
      </c>
      <c r="J149" s="185" t="n">
        <v>4</v>
      </c>
      <c r="K149" s="186" t="inlineStr">
        <is>
          <t>✅ คำตอบที่ถูกต้อง: ข้อ ง. สามารถเตรียมขึ้นรูปเป็นยาเหน็บได้ด้วยวิธี Emulsion method
🎯 ทำไมข้อนี้ถึงถูก:
Theobroma oil เป็นยาพื้นชนิดไขมัน (fatty base) การเตรียมยาเหน็บจะใช้วิธีการหลอมเทลงแม่พิมพ์ (Fusion / Molding method) หรือการบีบอัดเย็น (Cold compression method) เท่านั้น ไม่ได้เตรียมด้วยวิธี Emulsion method
🔍
🔍 ข้ออื่นผิดเพราะอะไร:
• ข้อ ก.: เป็นข้อความที่ถูกต้อง Theobroma oil เป็นไขมันธรรมชาติที่สกัดจากเมล็ดโกโก้ จึงมีอีกชื่อหนึ่งว่า Cocoa butter
• ข้อ ข.: เป็นข้อความที่ถูกต้อง มีจุดหลอมเหลวอยู่ในช่วง 30-35 องศาเซลเซียส ซึ่งเป็นของแข็งที่อุณหภูมิห้องและหลอมละลายได้ดีที่อุณหภูมิร่างกาย
• ข้อ ค.: เป็นข้อความที่ถูกต้อง หากได้รับความร้อนสูงเกิน 35 องศาเซลเซียส จะเปลี่ยนรูปผลึกเป็น unstable forms (alpha และ gamma polymorphs) ซึ่งมีจุดหลอมเหลวต่ำกว่าอุณหภูมิห้อง
• ข้อ จ.: เป็นข้อความที่ถูกต้อง จัดเป็น Oleaginous base ที่ประกอบด้วยไตรกลีเซอไรด์ของกรดไขมันเป็นส่วนประกอบหลัก</t>
        </is>
      </c>
      <c r="L149" s="186" t="n"/>
      <c r="M149" s="186" t="inlineStr">
        <is>
          <t>Product Group 7: Liquid &amp; Semisolids</t>
        </is>
      </c>
      <c r="N149" s="186" t="inlineStr">
        <is>
          <t>7.6 Suppositories</t>
        </is>
      </c>
      <c r="O149" s="185" t="inlineStr">
        <is>
          <t>Product</t>
        </is>
      </c>
      <c r="P149" s="186" t="inlineStr">
        <is>
          <t>[SOURCE: ข้อสอบจริง PLE CC1 (Product) ปี 2566 Day 2 ข้อ 48] [RECONSTRUCTED: ปรับแต่งและเติมเต็มบริบทโจทย์เพื่อความสมบูรณ์]</t>
        </is>
      </c>
      <c r="Q149" s="185" t="inlineStr">
        <is>
          <t>ข้อสอบจริง</t>
        </is>
      </c>
      <c r="R149" s="185" t="inlineStr">
        <is>
          <t>2566</t>
        </is>
      </c>
      <c r="S149" s="185" t="n"/>
    </row>
    <row r="150" ht="24" customHeight="1" s="49">
      <c r="A150" s="185" t="n">
        <v>148</v>
      </c>
      <c r="B150" s="186" t="n"/>
      <c r="C150" s="186" t="inlineStr">
        <is>
          <t>White petrolatum ในสูตรตำรับยาเตรียมกึ่งแข็ง จัดเป็นยาพื้นขี้ผึ้ง (Ointment base) ประเภทใด</t>
        </is>
      </c>
      <c r="D150" s="186" t="n"/>
      <c r="E150" s="186" t="inlineStr">
        <is>
          <t>Hydrocarbon base / Oleaginous base</t>
        </is>
      </c>
      <c r="F150" s="186" t="inlineStr">
        <is>
          <t>Absorption base</t>
        </is>
      </c>
      <c r="G150" s="186" t="inlineStr">
        <is>
          <t>Water-removable base</t>
        </is>
      </c>
      <c r="H150" s="186" t="inlineStr">
        <is>
          <t>Water-soluble base</t>
        </is>
      </c>
      <c r="I150" s="186" t="inlineStr">
        <is>
          <t>Emulsion base</t>
        </is>
      </c>
      <c r="J150" s="185" t="n">
        <v>1</v>
      </c>
      <c r="K150" s="186" t="inlineStr">
        <is>
          <t>✅ คำตอบที่ถูกต้อง: ข้อ ก. Hydrocarbon base / Oleaginous base
🎯 ทำไมข้อนี้ถึงถูก:
White petrolatum (White soft paraffin / Vaseline) จัดเป็นยาพื้นขี้ผึ้งกลุ่ม Hydrocarbon base หรือ Oleaginous base ซึ่งประกอบด้วยไฮโดรคาร์บอนกึ่งแข็งบริสุทธิ์ ไม่มีน้ำเป็นองค์ประกอบ ไม่ดูดซับน้ำ และไม่ละลายน้ำ ให้คุณสมบัติเคลือบปิดผิวหนัง (occlusive effect) ป้องกันการสูญเสียน้ำได้ดีเยี่ยม
🔍
🔍 ข้ออื่นผิดเพราะอะไร:
• ข้อ ข.: Absorption base เป็นยาพื้นที่มีสารก่ออิมัลชันชนิด W/O ผสมอยู่ ทำให้สามารถดูดซับน้ำหรือสารละลายในน้ำได้ เช่น Hydrophilic petrolatum, Wool fat (Lanolin)
• ข้อ ค.: Water-removable base เป็นยาพื้นอิมัลชันชนิด O/W สามารถล้างออกด้วยน้ำได้ง่าย เช่น Hydrophilic ointment
• ข้อ ง.: Water-soluble base เป็นยาพื้นขี้ผึ้งที่ละลายน้ำได้ทั้งหมด ประกอบด้วย Polyethylene glycol (PEG) หลายขนาดโมเลกุลผสมกัน
• ข้อ จ.: Emulsion base เป็นยาพื้นที่มีลักษณะเป็นครีมอิมัลชันที่มีวัฏภาคน้ำและน้ำมันอยู่ร่วมกัน</t>
        </is>
      </c>
      <c r="L150" s="186" t="n"/>
      <c r="M150" s="186" t="inlineStr">
        <is>
          <t>Product Group 7: Liquid &amp; Semisolids</t>
        </is>
      </c>
      <c r="N150" s="186" t="inlineStr">
        <is>
          <t>7.5 Creams &amp; Ointments</t>
        </is>
      </c>
      <c r="O150" s="185" t="inlineStr">
        <is>
          <t>Product</t>
        </is>
      </c>
      <c r="P150" s="186" t="inlineStr">
        <is>
          <t>[SOURCE: ข้อสอบจริง PLE CC1 (Product) ปี 2566 Day 2 ข้อ 49]</t>
        </is>
      </c>
      <c r="Q150" s="185" t="inlineStr">
        <is>
          <t>ข้อสอบจริง</t>
        </is>
      </c>
      <c r="R150" s="185" t="inlineStr">
        <is>
          <t>2566</t>
        </is>
      </c>
      <c r="S150" s="185" t="n"/>
    </row>
    <row r="151" ht="24" customHeight="1" s="49">
      <c r="A151" s="185" t="n">
        <v>149</v>
      </c>
      <c r="B151" s="186" t="n"/>
      <c r="C151" s="186" t="inlineStr">
        <is>
          <t>ในกระบวนการเตรียมยาเหน็บทวารหนักโดยใช้ยาพื้นชนิดละลายน้ำกลุ่ม Polyethylene glycol (PEG base) ควรเลือกใช้สารในข้อใดเป็นสารหล่อลื่นทาแม่พิมพ์ (Mold lubricant) เพื่อช่วยให้แกะยาเหน็บออกจากแม่พิมพ์ได้ง่าย</t>
        </is>
      </c>
      <c r="D151" s="186" t="n"/>
      <c r="E151" s="186" t="inlineStr">
        <is>
          <t>Propylene glycol</t>
        </is>
      </c>
      <c r="F151" s="186" t="inlineStr">
        <is>
          <t>Glycerin</t>
        </is>
      </c>
      <c r="G151" s="186" t="inlineStr">
        <is>
          <t>Mineral oil (Liquid paraffin)</t>
        </is>
      </c>
      <c r="H151" s="186" t="inlineStr">
        <is>
          <t>Purified water</t>
        </is>
      </c>
      <c r="I151" s="186" t="inlineStr">
        <is>
          <t>Alcohol 95%</t>
        </is>
      </c>
      <c r="J151" s="185" t="n">
        <v>3</v>
      </c>
      <c r="K151" s="186" t="inlineStr">
        <is>
          <t>✅ คำตอบที่ถูกต้อง: ข้อ ค. Mineral oil (Liquid paraffin)
🎯 ทำไมข้อนี้ถึงถูก:
หลักการเลือกสารหล่อลื่นทาแม่พิมพ์ยาเหน็บ (Mold lubricant) คือต้องมีคุณสมบัติไม่ละลายหรือไม่ผสมเข้ากันกับยาพื้น (immiscible with the base) ดังนั้นเมื่อใช้ยาพื้นชนิดละลายน้ำ เช่น PEG base หรือ Glycerinated gelatin base จึงต้องเลือกใช้สารหล่อลื่นประเภทไขมันหรือน้ำมันไฮโดรคาร์บอน เช่น Mineral oil (Liquid paraffin) เพื่อป้องกันไม่ให้ยาเหน็บติดแน่นกับแม่พิมพ์โลหะ
🔍
🔍 ข้ออื่นผิดเพราะอะไร:
• ข้อ ก.: Propylene glycol เป็นตัวทำละลายที่มีขั้วและสามารถผสมเข้ากันได้ดีกับ PEG base จึงไม่สามารถทำหน้าที่เป็นฟิล์มหล่อลื่นแยกผิวสัมผัสได้
• ข้อ ข.: Glycerin ละลายและผสมเข้ากันได้ดีกับ PEG base นิยมใช้เป็นสารหล่อลื่นสำหรับยาพื้นประเภทไขมัน (เช่น Cocoa butter) ไม่ใช่ PEG base
• ข้อ ง.: Purified water ละลาย PEG base ได้ ทำให้ยาเหน็บบริเวณผิวสัมผัสละลายและผิวขรุขระ
• ข้อ จ.: Alcohol 95% ระเหยเร็วและละลาย PEG ได้ ไม่สามารถทำหน้าที่เคลือบหล่อลื่นแม่พิมพ์ได้</t>
        </is>
      </c>
      <c r="L151" s="186" t="n"/>
      <c r="M151" s="186" t="inlineStr">
        <is>
          <t>Product Group 7: Liquid &amp; Semisolids</t>
        </is>
      </c>
      <c r="N151" s="186" t="inlineStr">
        <is>
          <t>7.6 Suppositories</t>
        </is>
      </c>
      <c r="O151" s="185" t="inlineStr">
        <is>
          <t>Product</t>
        </is>
      </c>
      <c r="P151" s="186" t="inlineStr">
        <is>
          <t>[SOURCE: ข้อสอบจริง PLE CC1 (Product) ปี 2566 Day 2 ข้อ 64]</t>
        </is>
      </c>
      <c r="Q151" s="185" t="inlineStr">
        <is>
          <t>ข้อสอบจริง</t>
        </is>
      </c>
      <c r="R151" s="185" t="inlineStr">
        <is>
          <t>2566</t>
        </is>
      </c>
      <c r="S151" s="185" t="n"/>
    </row>
    <row r="152" ht="24" customHeight="1" s="49">
      <c r="A152" s="185" t="n">
        <v>150</v>
      </c>
      <c r="B152" s="186" t="n"/>
      <c r="C152" s="186" t="inlineStr">
        <is>
          <t>ตำรับยาเตรียมกึ่งแข็งที่มีส่วนประกอบของ Polyethylene glycol 400 (PEG 400), Polyethylene glycol 4000 (PEG 4000) และ Propylene glycol (PG) จัดเป็นยาพื้นประเภทใด</t>
        </is>
      </c>
      <c r="D152" s="186" t="n"/>
      <c r="E152" s="186" t="inlineStr">
        <is>
          <t>Oleaginous base (Hydrocarbon base)</t>
        </is>
      </c>
      <c r="F152" s="186" t="inlineStr">
        <is>
          <t>Absorption base</t>
        </is>
      </c>
      <c r="G152" s="186" t="inlineStr">
        <is>
          <t>Water-removable base</t>
        </is>
      </c>
      <c r="H152" s="186" t="inlineStr">
        <is>
          <t>Water-soluble base</t>
        </is>
      </c>
      <c r="I152" s="186" t="inlineStr">
        <is>
          <t>Fatty base</t>
        </is>
      </c>
      <c r="J152" s="185" t="n">
        <v>4</v>
      </c>
      <c r="K152" s="186" t="inlineStr">
        <is>
          <t>✅ คำตอบที่ถูกต้อง: ข้อ ง. Water-soluble base
🎯 ทำไมข้อนี้ถึงถูก:
ยาพื้นที่มีส่วนผสมของ Polyethylene Glycol 400 (ของเหลว), Polyethylene Glycol 4000 (ของแข็ง) และ Propylene glycol (PG) จัดเป็นยาพื้นขี้ผึ้งชนิดละลายน้ำได้ทั้งหมด (Water-soluble base หรือ Macrogol ointment USP) ซึ่งไม่มีสารไขมัน ล้างออกด้วยน้ำได้ง่าย และไม่เหนียวเหนอะหนะ
🔍
🔍 ข้ออื่นผิดเพราะอะไร:
• ข้อ ก.: Oleaginous base เป็นยาพื้นไขมันหรือไฮโดรคาร์บอนที่ไม่ละลายน้ำ เช่น White petrolatum, Paraffin
• ข้อ ข.: Absorption base เป็นยาพื้นที่มีสารก่ออิมัลชันดูดซับน้ำได้ เช่น Lanolin, Hydrophilic petrolatum
• ข้อ ค.: Water-removable base เป็นยาพื้นอิมัลชันชนิด O/W เช่น Hydrophilic ointment
• ข้อ จ.: Fatty base เป็นยาพื้นที่มีส่วนประกอบของน้ำมันหรือไขมันจากพืชและสัตว์ เช่น Cocoa butter, Hydrogenated vegetable oil</t>
        </is>
      </c>
      <c r="L152" s="186" t="n"/>
      <c r="M152" s="186" t="inlineStr">
        <is>
          <t>Product Group 7: Liquid &amp; Semisolids</t>
        </is>
      </c>
      <c r="N152" s="186" t="inlineStr">
        <is>
          <t>7.5 Creams &amp; Ointments</t>
        </is>
      </c>
      <c r="O152" s="185" t="inlineStr">
        <is>
          <t>Product</t>
        </is>
      </c>
      <c r="P152" s="186" t="inlineStr">
        <is>
          <t>[SOURCE: ข้อสอบจริง PLE CC1 (Product) ปี 2566 Day 2 ข้อ 79]</t>
        </is>
      </c>
      <c r="Q152" s="185" t="inlineStr">
        <is>
          <t>ข้อสอบจริง</t>
        </is>
      </c>
      <c r="R152" s="185" t="inlineStr">
        <is>
          <t>2566</t>
        </is>
      </c>
      <c r="S152" s="185" t="n"/>
    </row>
    <row r="153" ht="24" customHeight="1" s="49">
      <c r="A153" s="185" t="n">
        <v>151</v>
      </c>
      <c r="B153" s="186" t="n"/>
      <c r="C153" s="186" t="inlineStr">
        <is>
          <t>ผู้ป่วยได้รับยาครีมทาผิวหนัง เมื่อเปิดใช้พบว่ามีหยดของเหลวแยกตัวออกมาปรากฏบนผิวหน้าของเนื้อครีม ความไม่คงตัวทางกายภาพดังกล่าวเรียกว่าอะไร</t>
        </is>
      </c>
      <c r="D153" s="186" t="n"/>
      <c r="E153" s="186" t="inlineStr">
        <is>
          <t>Coalescence</t>
        </is>
      </c>
      <c r="F153" s="186" t="inlineStr">
        <is>
          <t>Bleeding (Syneresis)</t>
        </is>
      </c>
      <c r="G153" s="186" t="inlineStr">
        <is>
          <t>Breaking</t>
        </is>
      </c>
      <c r="H153" s="186" t="inlineStr">
        <is>
          <t>Caking</t>
        </is>
      </c>
      <c r="I153" s="186" t="inlineStr">
        <is>
          <t>Phase inversion</t>
        </is>
      </c>
      <c r="J153" s="185" t="n">
        <v>2</v>
      </c>
      <c r="K153" s="186" t="inlineStr">
        <is>
          <t>✅ คำตอบที่ถูกต้อง: ข้อ ข. Bleeding (Syneresis)
🎯 ทำไมข้อนี้ถึงถูก:
Bleeding (หรือ Syneresis) เป็นปรากฏการณ์ความไม่คงตัวทางกายภาพของยาเตรียมกึ่งแข็ง (ครีม ขี้ผึ้ง หรือเจล) ที่เกิดการแยกตัวของของเหลวออกมาเป็นหยดหรือชั้นฟิล์มบางๆ บนผิวหน้าตำรับ เนื่องจากโครงสร้างร่างแหของยาพื้นเกิดการหดตัวหรือสูญเสียความสามารถในการกักเก็บของเหลว
🔍
🔍 ข้ออื่นผิดเพราะอะไร:
• ข้อ ก.: Coalescence เป็นการรวมตัวกันของหยดอนุภาคภายในอิมัลชันจนกลายเป็นหยดขนาดใหญ่ขึ้นเรื่อยๆ
• ข้อ ค.: Breaking เป็นการแยกชั้นอย่างสมบูรณ์และถาวรของวัฏภาคน้ำมันและน้ำในอิมัลชัน ไม่สามารถกลับคืนสู่สภาพเดิมได้ด้วยการกวน
• ข้อ ง.: Caking เป็นการจับตัวกันแน่นเป็นก้อนแข็งของอนุภาคในยาน้ำแขวนตะกอน (suspension)
• ข้อ จ.: Phase inversion เป็นการกลับวัฏภาคของอิมัลชัน เช่น จาก O/W เปลี่ยนเป็น W/O</t>
        </is>
      </c>
      <c r="L153" s="186" t="n"/>
      <c r="M153" s="186" t="inlineStr">
        <is>
          <t>Product Group 7: Liquid &amp; Semisolids</t>
        </is>
      </c>
      <c r="N153" s="186" t="inlineStr">
        <is>
          <t>7.5 Creams &amp; Ointments</t>
        </is>
      </c>
      <c r="O153" s="185" t="inlineStr">
        <is>
          <t>Product</t>
        </is>
      </c>
      <c r="P153" s="186" t="inlineStr">
        <is>
          <t>[SOURCE: ข้อสอบจริง PLE CC1 (Product) ปี 2566 Day 2 ข้อ 80]</t>
        </is>
      </c>
      <c r="Q153" s="185" t="inlineStr">
        <is>
          <t>ข้อสอบจริง</t>
        </is>
      </c>
      <c r="R153" s="185" t="inlineStr">
        <is>
          <t>2566</t>
        </is>
      </c>
      <c r="S153" s="185" t="n"/>
    </row>
    <row r="154" ht="24" customHeight="1" s="49">
      <c r="A154" s="185" t="n">
        <v>152</v>
      </c>
      <c r="B154" s="186" t="n"/>
      <c r="C154" s="186" t="inlineStr">
        <is>
          <t>สูตรตำรับครีมที่มี Sodium Lauryl Sulfate (SLS) เป็นสารช่วยให้เกิดอิมัลชัน จัดเป็นครีมประเภทใด</t>
        </is>
      </c>
      <c r="D154" s="186" t="n"/>
      <c r="E154" s="186" t="inlineStr">
        <is>
          <t>Cold cream</t>
        </is>
      </c>
      <c r="F154" s="186" t="inlineStr">
        <is>
          <t>Vanishing cream</t>
        </is>
      </c>
      <c r="G154" s="186" t="inlineStr">
        <is>
          <t>Anionic cream</t>
        </is>
      </c>
      <c r="H154" s="186" t="inlineStr">
        <is>
          <t>Cationic cream</t>
        </is>
      </c>
      <c r="I154" s="186" t="inlineStr">
        <is>
          <t>Non-ionic cream</t>
        </is>
      </c>
      <c r="J154" s="185" t="n">
        <v>3</v>
      </c>
      <c r="K154" s="186" t="inlineStr">
        <is>
          <t>✅ คำตอบที่ถูกต้อง: ข้อ ค. Anionic cream
🎯 ทำไมข้อนี้ถึงถูก:
Sodium Lauryl Sulfate (SLS) เป็นสารลดแรงตึงผิวชนิดประจุลบ (Anionic surfactant) เมื่อนำมาใช้เป็น emulsifying agent ในตำรับครีม (เช่น Hydrophilic ointment / Aqueous cream) จะทำให้อนุภาคหยดน้ำมันถูกล้อมรอบด้วยประจุลบ เกิดเป็นครีมประเภท Anionic cream (หรือ Anionic O/W cream)
🔍
🔍 ข้ออื่นผิดเพราะอะไร:
• ข้อ ก.: Cold cream จัดเป็นครีมชนิด W/O emulsion ที่ใช้สารก่ออิมัลชันธรรมชาติจากปฏิกิริยาระหว่างขี้ผึ้ง (beeswax) และ borax ได้เป็น sodium cerotate
• ข้อ ข.: Vanishing cream เป็นครีม O/W ที่มีกรดสเตียริก (stearic acid) สูง และมักใช้โพแทสเซียมไฮดรอกไซด์หรือไตรเอทาโนลามีนเป็นตัวทำสะบู่
• ข้อ ง.: Cationic cream เป็นครีมที่ใช้ surfactant ชนิดประจุบวกเป็นตัวทำให้อิมัลชันคงตัว เช่น Cetrimide หรือ Benzalkonium chloride
• ข้อ จ.: Non-ionic cream เป็นครีมที่ใช้อิมัลซิไฟเออร์ที่ไม่มีประจุ เช่น Cetomacrogol, Polysorbate (Tween) และ Sorbitan esters (Span)</t>
        </is>
      </c>
      <c r="L154" s="186" t="n"/>
      <c r="M154" s="186" t="inlineStr">
        <is>
          <t>Product Group 7: Liquid &amp; Semisolids</t>
        </is>
      </c>
      <c r="N154" s="186" t="inlineStr">
        <is>
          <t>7.5 Creams &amp; Ointments</t>
        </is>
      </c>
      <c r="O154" s="185" t="inlineStr">
        <is>
          <t>Product</t>
        </is>
      </c>
      <c r="P154" s="186" t="inlineStr">
        <is>
          <t>[SOURCE: ข้อสอบจริง PLE CC1 (Product) ปี 2566 Day 2 ข้อ 81]</t>
        </is>
      </c>
      <c r="Q154" s="185" t="inlineStr">
        <is>
          <t>ข้อสอบจริง</t>
        </is>
      </c>
      <c r="R154" s="185" t="inlineStr">
        <is>
          <t>2566</t>
        </is>
      </c>
      <c r="S154" s="185" t="n"/>
    </row>
    <row r="155" ht="24" customHeight="1" s="49">
      <c r="A155" s="185" t="n">
        <v>153</v>
      </c>
      <c r="B155" s="186" t="n"/>
      <c r="C155" s="186" t="inlineStr">
        <is>
          <t>จากสูตรตำรับยาที่มี Carbomer (Carbopol 940) ปริมาณร้อยละ 1 w/w ร่วมกับ Triethanolamine ในกระสายยาน้ำบริสุทธิ์ โดยไม่มีการเติมน้ำมันหรือสารไขมันใดๆ ตำรับนี้จัดเป็นรูปแบบยาเตรียมกึ่งแข็งชนิดใด</t>
        </is>
      </c>
      <c r="D155" s="186" t="n"/>
      <c r="E155" s="186" t="inlineStr">
        <is>
          <t>Ointment</t>
        </is>
      </c>
      <c r="F155" s="186" t="inlineStr">
        <is>
          <t>Gel</t>
        </is>
      </c>
      <c r="G155" s="186" t="inlineStr">
        <is>
          <t>Emulsion</t>
        </is>
      </c>
      <c r="H155" s="186" t="inlineStr">
        <is>
          <t>Cream</t>
        </is>
      </c>
      <c r="I155" s="186" t="inlineStr">
        <is>
          <t>Solution</t>
        </is>
      </c>
      <c r="J155" s="185" t="n">
        <v>2</v>
      </c>
      <c r="K155" s="186" t="inlineStr">
        <is>
          <t>✅ คำตอบที่ถูกต้อง: ข้อ ข. Gel
🎯 ทำไมข้อนี้ถึงถูก:
ตำรับนี้ใช้ Carbomer (Carbopol 940) เป็น gelling agent ร่วมกับสารช่วยปรับความเป็นด่างเพื่อก่อร่างแหพอลิเมอร์กึ่งแข็ง และไม่มีส่วนประกอบของน้ำมัน (oil base หรือ oil phase) จึงจัดเป็นยารูปแบบ Gel อย่างชัดเจน
🔍
🔍 ข้ออื่นผิดเพราะอะไร:
• ข้อ ก.: Ointment เป็นยาเตรียมกึ่งแข็งที่มี hydrocarbon base หรือ absorption base เป็นองค์ประกอบหลัก
• ข้อ ค.: Emulsion เป็นระบบกระจายตัวแบบ 2 เฟสที่ต้องประกอบด้วย oil phase และ water phase ร่วมกับ emulsifying agent
• ข้อ ง.: Cream เป็น semisolid emulsion กึ่งแข็ง 2 เฟส (O/W หรือ W/O) ต้องมีส่วนประกอบของน้ำมันและสารก่ออิมัลชัน
• ข้อ จ.: Solution เป็นสารละลายใสเนื้อเดียว ไม่มีความหนืดระดับโครงสร้างตาข่ายพอลิเมอร์กึ่งแข็งแบบ hydrogel</t>
        </is>
      </c>
      <c r="L155" s="186" t="inlineStr">
        <is>
          <t>cc1_product/image12.png</t>
        </is>
      </c>
      <c r="M155" s="186" t="inlineStr">
        <is>
          <t>Product Group 7: Liquid &amp; Semisolids</t>
        </is>
      </c>
      <c r="N155" s="186" t="inlineStr">
        <is>
          <t>7.5 Creams &amp; Ointments</t>
        </is>
      </c>
      <c r="O155" s="185" t="inlineStr">
        <is>
          <t>Product</t>
        </is>
      </c>
      <c r="P155" s="186" t="inlineStr">
        <is>
          <t>[SOURCE: ข้อสอบจริง PLE CC1 (Product) ปี 2565 ข้อ 1]</t>
        </is>
      </c>
      <c r="Q155" s="185" t="inlineStr">
        <is>
          <t>ข้อสอบจริง</t>
        </is>
      </c>
      <c r="R155" s="185" t="inlineStr">
        <is>
          <t>2565</t>
        </is>
      </c>
      <c r="S155" s="185" t="n"/>
    </row>
    <row r="156" ht="24" customHeight="1" s="49">
      <c r="A156" s="185" t="n">
        <v>154</v>
      </c>
      <c r="B156" s="186" t="n"/>
      <c r="C156" s="186" t="inlineStr">
        <is>
          <t>หากต้องการเตรียมตำรับยาน้ำแขวนตะกอน Methimazole suspension ข้อใดต่อไปนี้ทำหน้าที่เป็น wetting agent ที่เหมาะสมที่สุดสำหรับช่วยให้ผงยากระจายตัวในเฟสน้ำ</t>
        </is>
      </c>
      <c r="D156" s="186" t="n"/>
      <c r="E156" s="186" t="inlineStr">
        <is>
          <t>Purified water</t>
        </is>
      </c>
      <c r="F156" s="186" t="inlineStr">
        <is>
          <t>Glycerin</t>
        </is>
      </c>
      <c r="G156" s="186" t="inlineStr">
        <is>
          <t>Mineral oil</t>
        </is>
      </c>
      <c r="H156" s="186" t="inlineStr">
        <is>
          <t>Benzyl alcohol</t>
        </is>
      </c>
      <c r="I156" s="186" t="inlineStr">
        <is>
          <t>Alcohol (Ethanol 95%)</t>
        </is>
      </c>
      <c r="J156" s="185" t="n">
        <v>2</v>
      </c>
      <c r="K156" s="186" t="inlineStr">
        <is>
          <t>✅ คำตอบที่ถูกต้อง: ข้อ ข. Glycerin
🎯 ทำไมข้อนี้ถึงถูก:
Glycerin เป็นสารเหลวหนืดมีขั้ว ทำหน้าที่เป็น Wetting agent และ Levigating agent ที่เหมาะสมมากในยาน้ำแขวนตะกอน โดยช่วยไล่อากาศที่เกาะรอบผิวอนุภาคยาที่ไม่ชอบน้ำ ทำให้ผงยาเปียกและกระจายตัวในน้ำได้อย่างสม่ำเสมอ
🔍
🔍 ข้ออื่นผิดเพราะอะไร:
• ข้อ ก.: Purified water ทำหน้าที่เป็นกระสายยา (Vehicle) หลักของตำรับ ไม่สามารถลดแรงตึงผิวเพื่อทำหน้าที่เป็น wetting agent ได้
• ข้อ ค.: Mineral oil เป็นน้ำมันไม่มีขั้ว หากนำมาใช้ในยาน้ำที่เป็นน้ำจะเกิดการแยกชั้น (phase separation)
• ข้อ ง.: Benzyl alcohol ทำหน้าที่เป็น Preservative และห้ามใช้ในทารกเนื่องจากเสี่ยงต่อการเกิด gasping syndrome
• ข้อ จ.: Alcohol เป็น solvent หรือ co-solvent และอาจทำให้ยาตกผลึกหรือระคายเคืองทางเดินอาหารในเด็กได้</t>
        </is>
      </c>
      <c r="L156" s="186" t="inlineStr">
        <is>
          <t>cc1_product/image26.png</t>
        </is>
      </c>
      <c r="M156" s="186" t="inlineStr">
        <is>
          <t>Product Group 7: Liquid &amp; Semisolids</t>
        </is>
      </c>
      <c r="N156" s="186" t="inlineStr">
        <is>
          <t>7.2 Suspensions</t>
        </is>
      </c>
      <c r="O156" s="185" t="inlineStr">
        <is>
          <t>Product</t>
        </is>
      </c>
      <c r="P156" s="186" t="inlineStr">
        <is>
          <t>[SOURCE: ข้อสอบจริง PLE CC1 (Product) ปี 2565 ข้อ 6]</t>
        </is>
      </c>
      <c r="Q156" s="185" t="inlineStr">
        <is>
          <t>ข้อสอบจริง</t>
        </is>
      </c>
      <c r="R156" s="185" t="inlineStr">
        <is>
          <t>2565</t>
        </is>
      </c>
      <c r="S156" s="185" t="n"/>
    </row>
    <row r="157" ht="24" customHeight="1" s="49">
      <c r="A157" s="185" t="n">
        <v>155</v>
      </c>
      <c r="B157" s="186" t="n"/>
      <c r="C157" s="186" t="inlineStr">
        <is>
          <t>ในสูตรตำรับครีม Permethrin 5% w/w ชนิด Oil-in-Water (O/W) cream การเติมสาร Polyoxyethylene cetyl ether (Ceteth) มีวัตถุประสงค์หลักเพื่อทำหน้าที่เป็นสารช่วยใด</t>
        </is>
      </c>
      <c r="D157" s="186" t="n"/>
      <c r="E157" s="186" t="inlineStr">
        <is>
          <t>Preservative ป้องกันการเจริญเติบโตของจุลินทรีย์</t>
        </is>
      </c>
      <c r="F157" s="186" t="inlineStr">
        <is>
          <t>Emulsifying agent / Surfactant ช่วยประสานน้ำกับน้ำมัน</t>
        </is>
      </c>
      <c r="G157" s="186" t="inlineStr">
        <is>
          <t>Chelating agent ช่วยจับกับไอออนโลหะ</t>
        </is>
      </c>
      <c r="H157" s="186" t="inlineStr">
        <is>
          <t>Humectant รักษาความชุ่มชื้นให้แก่ผิวหนัง</t>
        </is>
      </c>
      <c r="I157" s="186" t="inlineStr">
        <is>
          <t>Acidifying agent ปรับความเป็นกรดของตำรับ</t>
        </is>
      </c>
      <c r="J157" s="185" t="n">
        <v>2</v>
      </c>
      <c r="K157" s="186" t="inlineStr">
        <is>
          <t>✅ คำตอบที่ถูกต้อง: ข้อ ข. Emulsifying agent / Surfactant ช่วยประสานน้ำกับน้ำมัน
🎯 ทำไมข้อนี้ถึงถูก:
Polyoxyethylene cetyl ether จัดเป็น Non-ionic surfactant ที่ทำหน้าที่เป็น Emulsifying agent ช่วยลดแรงตึงผิวระหว่าง oil phase (ซึ่งมีตัวยา permethrin) และ water phase ทำให้หยดน้ำมันกระจายตัวได้อย่างคงตัวในระบบ O/W emulsion
🔍
🔍 ข้ออื่นผิดเพราะอะไร:
• ข้อ ก.: Preservative ในตำรับครีมทั่วไปมักใช้สารกลุ่ม parabens, phenoxyethanol หรือ benzyl alcohol
• ข้อ ค.: Chelating agent ที่นิยมใช้คือ Disodium edetate (EDTA)
• ข้อ ง.: สารเพิ่มความชุ่มชื้น (Humectant) ในสูตรตำรับนี้คือ Glycerin หรือ Propylene glycol
• ข้อ จ.: สารปรับความเป็นกรด-ด่างมักใช้ Citric acid, Sodium hydroxide หรือ Triethanolamine</t>
        </is>
      </c>
      <c r="L157" s="186" t="n"/>
      <c r="M157" s="186" t="inlineStr">
        <is>
          <t>Product Group 7: Liquid &amp; Semisolids</t>
        </is>
      </c>
      <c r="N157" s="186" t="inlineStr">
        <is>
          <t>7.3 Emulsions</t>
        </is>
      </c>
      <c r="O157" s="185" t="inlineStr">
        <is>
          <t>Product</t>
        </is>
      </c>
      <c r="P157" s="186" t="inlineStr">
        <is>
          <t>[SOURCE: ข้อสอบจริง PLE CC1 (Product) ปี 2565 ข้อ 12]</t>
        </is>
      </c>
      <c r="Q157" s="185" t="inlineStr">
        <is>
          <t>ข้อสอบจริง</t>
        </is>
      </c>
      <c r="R157" s="185" t="inlineStr">
        <is>
          <t>2565</t>
        </is>
      </c>
      <c r="S157" s="185" t="n"/>
    </row>
    <row r="158" ht="24" customHeight="1" s="49">
      <c r="A158" s="185" t="n">
        <v>156</v>
      </c>
      <c r="B158" s="186" t="n"/>
      <c r="C158" s="186" t="inlineStr">
        <is>
          <t>ตามกฎของสโตกส์ (Stokes' Law) หากต้องการลดอัตราการตกตะกอน (Sedimentation rate) ของอนุภาคตัวยาในตำรับยาน้ำแขวนตะกอน (Suspension) ให้ช้าที่สุด ควรใช้วิธีการใดต่อไปนี้</t>
        </is>
      </c>
      <c r="D158" s="186" t="n"/>
      <c r="E158" s="186" t="inlineStr">
        <is>
          <t>เพิ่มความหนืดของตัวกลางกระจาย (Dispersion medium)</t>
        </is>
      </c>
      <c r="F158" s="186" t="inlineStr">
        <is>
          <t>เพิ่มขนาดเส้นผ่านศูนย์กลางของอนุภาคตัวยา (Particle size)</t>
        </is>
      </c>
      <c r="G158" s="186" t="inlineStr">
        <is>
          <t>เพิ่มความหนาแน่นของอนุภาคผงยา (Density of particle)</t>
        </is>
      </c>
      <c r="H158" s="186" t="inlineStr">
        <is>
          <t>ลดความหนาแน่นของตัวกลางของเหลวให้ต่ำกว่าน้ำมากที่สุด</t>
        </is>
      </c>
      <c r="I158" s="186" t="inlineStr">
        <is>
          <t>เพิ่มอุณหภูมิในการเก็บรักษาเพื่อลดความหนืด</t>
        </is>
      </c>
      <c r="J158" s="185" t="n">
        <v>1</v>
      </c>
      <c r="K158" s="186" t="inlineStr">
        <is>
          <t>✅ คำตอบที่ถูกต้อง: ข้อ ก. เพิ่มความหนืดของตัวกลางกระจาย (Dispersion medium)
🎯 ทำไมข้อนี้ถึงถูก:
ตาม Stokes' Law อัตราเร็วในการตกตะกอน (v) แปรผกผันกับความหนืดของตัวกลาง (eta) ดังนั้นการเพิ่มความหนืดของกระสายยาโดยใช้ Viscosity-inducing agent (เช่น Xanthan gum หรือ CMC) จะช่วยลดความเร็วในการตกตะกอนของอนุภาคยาได้อย่างมีประสิทธิภาพ
🔍
🔍 ข้ออื่นผิดเพราะอะไร:
• ข้อ ข.: อัตราเร็วในการตกตะกอนแปรผันตรงกับกำลังสองของรัศมีอนุภาค (r^2) การเพิ่มขนาดอนุภาคจะทำให้ยาตกตะกอนเร็วขึ้นอย่างมาก
• ข้อ ค.: อัตราการตกตะกอนแปรผันตรงกับผลต่างของความหนาแน่น (rho_p - rho_m) การเพิ่มความหนาแน่นของอนุภาคยาจะเร่งให้อนุภาคตกตะกอนเร็วขึ้น
• ข้อ ง.: การลดความหนาแน่นของตัวกลางจะยิ่งทำให้ผลต่างความหนาแน่นมากขึ้น อนุภาคจึงยิ่งตกตะกอนเร็วยิ่งขึ้น
• ข้อ จ.: การเพิ่มอุณหภูมิจะทำให้ความหนืดของของเหลวลดลง ส่งผลให้อนุภาคตกตะกอนเร็วขึ้นและเสี่ยงต่อการเกิด caking</t>
        </is>
      </c>
      <c r="L158" s="186" t="n"/>
      <c r="M158" s="186" t="inlineStr">
        <is>
          <t>Product Group 7: Liquid &amp; Semisolids</t>
        </is>
      </c>
      <c r="N158" s="186" t="inlineStr">
        <is>
          <t>7.2 Suspensions</t>
        </is>
      </c>
      <c r="O158" s="185" t="inlineStr">
        <is>
          <t>Product</t>
        </is>
      </c>
      <c r="P158" s="186" t="inlineStr">
        <is>
          <t>[SOURCE: ข้อสอบจริง PLE CC1 (Product) ปี 2565 ข้อ 18]</t>
        </is>
      </c>
      <c r="Q158" s="185" t="inlineStr">
        <is>
          <t>ข้อสอบจริง</t>
        </is>
      </c>
      <c r="R158" s="185" t="inlineStr">
        <is>
          <t>2565</t>
        </is>
      </c>
      <c r="S158" s="185" t="n"/>
    </row>
    <row r="159" ht="24" customHeight="1" s="49">
      <c r="A159" s="185" t="n">
        <v>157</v>
      </c>
      <c r="B159" s="186" t="n"/>
      <c r="C159" s="186" t="inlineStr">
        <is>
          <t>ในสูตรตำรับ Hydrocortisone cream 1% ประกอบด้วย Hydrocortisone, Purified water, Mineral oil, Propylene glycol, Cetearyl palmitate, Cetearyl alcohol และ Sodium lauryl sulfate สารใดทำหน้าที่เป็น Stiffening agent ช่วยเพิ่มความคงรูปและความข้นหนืดของเนื้อครีม</t>
        </is>
      </c>
      <c r="D159" s="186" t="n"/>
      <c r="E159" s="186" t="inlineStr">
        <is>
          <t>Glycerin</t>
        </is>
      </c>
      <c r="F159" s="186" t="inlineStr">
        <is>
          <t>Propylene glycol</t>
        </is>
      </c>
      <c r="G159" s="186" t="inlineStr">
        <is>
          <t>Sodium lauryl sulfate (SLS)</t>
        </is>
      </c>
      <c r="H159" s="186" t="inlineStr">
        <is>
          <t>Cetearyl palmitate</t>
        </is>
      </c>
      <c r="I159" s="186" t="inlineStr">
        <is>
          <t>Mineral oil</t>
        </is>
      </c>
      <c r="J159" s="185" t="n">
        <v>4</v>
      </c>
      <c r="K159" s="186" t="inlineStr">
        <is>
          <t>✅ คำตอบที่ถูกต้อง: ข้อ ง. Cetearyl palmitate
🎯 ทำไมข้อนี้ถึงถูก:
Cetearyl palmitate (หรือ Cetyl esters wax / Cetearyl alcohol) เป็นไขมันหรือแอลกอฮอล์ไขมันที่มีจุดหลอมเหลวสูง ทำหน้าที่เป็น Stiffening agent / Consistency enhancer ช่วยเพิ่มความแข็งแรง ความคงรูป และเพิ่มความหนืดของโครงสร้าง semisolids ป้องกันไม่ให้ครีมเหลวเกินไป
🔍
🔍 ข้ออื่นผิดเพราะอะไร:
• ข้อ ก.: Glycerin ทำหน้าที่เป็น Humectant (สารช่วยดูดซับความชื้น)
• ข้อ ข.: Propylene glycol ทำหน้าที่เป็น Co-solvent และ Humectant
• ข้อ ค.: Sodium lauryl sulfate ทำหน้าที่เป็น Anionic surfactant และ Emulsifying agent
• ข้อ จ.: Mineral oil ทำหน้าที่เป็น Emollient และเป็นส่วนของ oil phase ให้ความนุ่มชุ่มชื้นแก่ผิว</t>
        </is>
      </c>
      <c r="L159" s="186" t="inlineStr">
        <is>
          <t>cc1_product/image50.png</t>
        </is>
      </c>
      <c r="M159" s="186" t="inlineStr">
        <is>
          <t>Product Group 7: Liquid &amp; Semisolids</t>
        </is>
      </c>
      <c r="N159" s="186" t="inlineStr">
        <is>
          <t>7.5 Creams &amp; Ointments</t>
        </is>
      </c>
      <c r="O159" s="185" t="inlineStr">
        <is>
          <t>Product</t>
        </is>
      </c>
      <c r="P159" s="186" t="inlineStr">
        <is>
          <t>[SOURCE: ข้อสอบจริง PLE CC1 (Product) ปี 2565 ข้อ 38]</t>
        </is>
      </c>
      <c r="Q159" s="185" t="inlineStr">
        <is>
          <t>ข้อสอบจริง</t>
        </is>
      </c>
      <c r="R159" s="185" t="inlineStr">
        <is>
          <t>2565</t>
        </is>
      </c>
      <c r="S159" s="185" t="n"/>
    </row>
    <row r="160" ht="24" customHeight="1" s="49">
      <c r="A160" s="185" t="n">
        <v>158</v>
      </c>
      <c r="B160" s="186" t="n"/>
      <c r="C160" s="186" t="inlineStr">
        <is>
          <t>ในสูตรตำรับครีม Clobetasol propionate 0.05% ประกอบด้วยตัวยาสำคัญ, Carbopol, Hypromellose, Mineral oil, PEG-300 isostearate, Propylene glycol, Sodium hydroxide และน้ำ สารในข้อใดทำหน้าที่หลักเป็น Emulsifier ในตำรับ</t>
        </is>
      </c>
      <c r="D160" s="186" t="n"/>
      <c r="E160" s="186" t="inlineStr">
        <is>
          <t>Carbopol</t>
        </is>
      </c>
      <c r="F160" s="186" t="inlineStr">
        <is>
          <t>Hypromellose (HPMC)</t>
        </is>
      </c>
      <c r="G160" s="186" t="inlineStr">
        <is>
          <t>Mineral oil</t>
        </is>
      </c>
      <c r="H160" s="186" t="inlineStr">
        <is>
          <t>PEG-300 isostearate</t>
        </is>
      </c>
      <c r="I160" s="186" t="inlineStr">
        <is>
          <t>Propylene glycol</t>
        </is>
      </c>
      <c r="J160" s="185" t="n">
        <v>4</v>
      </c>
      <c r="K160" s="186" t="inlineStr">
        <is>
          <t>✅ คำตอบที่ถูกต้อง: ข้อ ง. PEG-300 isostearate
🎯 ทำไมข้อนี้ถึงถูก:
PEG-300 isostearate เป็นสารลดแรงตึงผิวชนิดไม่มีประจุ (Non-ionic surfactant) ซึ่งทำหน้าที่เป็น Emulsifier (สารก่ออิมัลชัน) ช่วยประสานระหว่าง mineral oil และน้ำให้อยู่ในรูปอิมัลชันที่คงตัว
🔍
🔍 ข้ออื่นผิดเพราะอะไร:
• ข้อ ก.: Carbopol ทำหน้าที่เป็น Thickening agent หรือ Gelling agent ช่วยเพิ่มความหนืด
• ข้อ ข.: Hypromellose ทำหน้าที่เป็น Viscosity-increasing agent หรือ Polymer stabilizer
• ข้อ ค.: Mineral oil ทำหน้าที่เป็นส่วนของเฟสน้ำมัน (Oil phase / Emollient)
• ข้อ จ.: Propylene glycol ทำหน้าที่เป็น Co-solvent ช่วยละลายตัวยาสำคัญและเป็น Humectant</t>
        </is>
      </c>
      <c r="L160" s="186" t="n"/>
      <c r="M160" s="186" t="inlineStr">
        <is>
          <t>Product Group 7: Liquid &amp; Semisolids</t>
        </is>
      </c>
      <c r="N160" s="186" t="inlineStr">
        <is>
          <t>7.3 Emulsions</t>
        </is>
      </c>
      <c r="O160" s="185" t="inlineStr">
        <is>
          <t>Product</t>
        </is>
      </c>
      <c r="P160" s="186" t="inlineStr">
        <is>
          <t>[SOURCE: ข้อสอบจริง PLE CC1 (Product) ปี 2565 ข้อ 39]</t>
        </is>
      </c>
      <c r="Q160" s="185" t="inlineStr">
        <is>
          <t>ข้อสอบจริง</t>
        </is>
      </c>
      <c r="R160" s="185" t="inlineStr">
        <is>
          <t>2565</t>
        </is>
      </c>
      <c r="S160" s="185" t="n"/>
    </row>
    <row r="161" ht="24" customHeight="1" s="49">
      <c r="A161" s="185" t="n">
        <v>159</v>
      </c>
      <c r="B161" s="186" t="n"/>
      <c r="C161" s="186" t="inlineStr">
        <is>
          <t>จากสูตรตำรับการเตรียม Rifampicin oral suspension ซึ่งประกอบด้วยผงยาจากแคปซูล Rifampicin, Glycerin, PEG 400, Sorbitol solution, Ascorbic acid และ EDTA สารกลุ่มใดทำหน้าที่ร่วมกันเป็น Co-solvent ช่วยเพิ่มการละลายของตัวยา</t>
        </is>
      </c>
      <c r="D161" s="186" t="n"/>
      <c r="E161" s="186" t="inlineStr">
        <is>
          <t>Glycerin, PEG 400 และ Ascorbic acid</t>
        </is>
      </c>
      <c r="F161" s="186" t="inlineStr">
        <is>
          <t>Glycerin, PEG 400 และ Sorbitol solution</t>
        </is>
      </c>
      <c r="G161" s="186" t="inlineStr">
        <is>
          <t>PEG 400, Ascorbic acid และ Saccharin</t>
        </is>
      </c>
      <c r="H161" s="186" t="inlineStr">
        <is>
          <t>Ascorbic acid, Sorbitol solution และ EDTA</t>
        </is>
      </c>
      <c r="I161" s="186" t="inlineStr">
        <is>
          <t>Ascorbic acid, EDTA และ Saccharin</t>
        </is>
      </c>
      <c r="J161" s="185" t="n">
        <v>2</v>
      </c>
      <c r="K161" s="186" t="inlineStr">
        <is>
          <t>✅ คำตอบที่ถูกต้อง: ข้อ ข. Glycerin, PEG 400 และ Sorbitol solution
🎯 ทำไมข้อนี้ถึงถูก:
Glycerin, PEG 400 และ Sorbitol solution ล้วนเป็นตัวทำละลายร่วมที่มีขั้ว (Water-miscible co-solvents) ที่ช่วยลด dielectric constant ของระบบตัวกลางน้ำ ทำให้สามารถเพิ่มความสามารถในการละลายของตัวยาที่ละลายน้ำได้จำกัดอย่าง rifampicin
🔍
🔍 ข้ออื่นผิดเพราะอะไร:
• ข้อ ก.: Ascorbic acid ทำหน้าที่เป็น Antioxidant ไม่ใช่ co-solvent
• ข้อ ค.: Saccharin ทำหน้าที่เป็น Sweetening agent (สารให้ความหวาน)
• ข้อ ง.: EDTA ทำหน้าที่เป็น Chelating agent ดักจับโลหะหนักเพื่อป้องกัน oxidation
• ข้อ จ.: ทั้ง Ascorbic acid และ EDTA เป็นสารช่วยด้านความคงตัวทางเคมี ไม่ใช่ตัวทำละลายร่วม</t>
        </is>
      </c>
      <c r="L161" s="186" t="n"/>
      <c r="M161" s="186" t="inlineStr">
        <is>
          <t>Product Group 7: Liquid &amp; Semisolids</t>
        </is>
      </c>
      <c r="N161" s="186" t="inlineStr">
        <is>
          <t>7.1 Solutions, Syrups &amp; Elixirs</t>
        </is>
      </c>
      <c r="O161" s="185" t="inlineStr">
        <is>
          <t>Product</t>
        </is>
      </c>
      <c r="P161" s="186" t="inlineStr">
        <is>
          <t>[SOURCE: ข้อสอบจริง PLE CC1 (Product) ปี 2565 ข้อ 44]</t>
        </is>
      </c>
      <c r="Q161" s="185" t="inlineStr">
        <is>
          <t>ข้อสอบจริง</t>
        </is>
      </c>
      <c r="R161" s="185" t="inlineStr">
        <is>
          <t>2565</t>
        </is>
      </c>
      <c r="S161" s="185" t="n"/>
    </row>
    <row r="162" ht="24" customHeight="1" s="49">
      <c r="A162" s="185" t="n">
        <v>160</v>
      </c>
      <c r="B162" s="186" t="n"/>
      <c r="C162" s="186" t="inlineStr">
        <is>
          <t>ในสูตรตำรับยาเตรียมกึ่งแข็ง (Semisolid cream/ointment) ที่ประกอบด้วย Mineral oil, Propylene glycol, Beeswax, Triethanolamine, Carbomer และน้ำ หากพบว่าเนื้อตำรับมีความเหลวเกินไป ไม่คงรูป ควรเติมสารช่วยใดเพิ่มเติมเพื่อเพิ่มความคงรูปและความหนืดของตำรับ</t>
        </is>
      </c>
      <c r="D162" s="186" t="n"/>
      <c r="E162" s="186" t="inlineStr">
        <is>
          <t>Mineral oil</t>
        </is>
      </c>
      <c r="F162" s="186" t="inlineStr">
        <is>
          <t>Propylene glycol</t>
        </is>
      </c>
      <c r="G162" s="186" t="inlineStr">
        <is>
          <t>Cetyl alcohol</t>
        </is>
      </c>
      <c r="H162" s="186" t="inlineStr">
        <is>
          <t>Triethanolamine</t>
        </is>
      </c>
      <c r="I162" s="186" t="inlineStr">
        <is>
          <t>Purified water</t>
        </is>
      </c>
      <c r="J162" s="185" t="n">
        <v>3</v>
      </c>
      <c r="K162" s="186" t="inlineStr">
        <is>
          <t>✅ คำตอบที่ถูกต้อง: ข้อ ค. Cetyl alcohol
🎯 ทำไมข้อนี้ถึงถูก:
Cetyl alcohol จัดเป็น fatty alcohol ที่มีจุดหลอมเหลวสูง ทำหน้าที่เป็น Stiffening agent, Thickening agent และ Weak W/O emulsifier ช่วยเพิ่มความข้นหนืดและความคงรูปของเนื้อครีมหรือขี้ผึ้ง ทำให้ตำรับมีความคงตัวดีขึ้น
🔍
🔍 ข้ออื่นผิดเพราะอะไร:
• ข้อ ก.: Mineral oil เป็นน้ำมันเหลว หากเติมเพิ่มขึ้นจะทำให้เนื้อตำรับยิ่งเหลวลง
• ข้อ ข.: Propylene glycol เป็นของเหลวหนืดที่ทำหน้าที่เป็น co-solvent และ humectant การเติมเพิ่มไม่ได้ช่วยเพิ่มโครงสร้างความแข็งของ semisolid
• ข้อ ง.: Triethanolamine เป็นด่างที่ใช้ปรับ pH หากเติมมากเกินไปอาจทำให้ระคายเคืองผิวและไม่ช่วยเพิ่มความแข็งแรงของเนื้อครีม
• ข้อ จ.: การเติมน้ำบริสุทธิ์เพิ่มจะยิ่งทำให้ตำรับเจือจางและเหลวมากยิ่งขึ้น</t>
        </is>
      </c>
      <c r="L162" s="186" t="n"/>
      <c r="M162" s="186" t="inlineStr">
        <is>
          <t>Product Group 7: Liquid &amp; Semisolids</t>
        </is>
      </c>
      <c r="N162" s="186" t="inlineStr">
        <is>
          <t>7.5 Creams &amp; Ointments</t>
        </is>
      </c>
      <c r="O162" s="185" t="inlineStr">
        <is>
          <t>Product</t>
        </is>
      </c>
      <c r="P162" s="186" t="inlineStr">
        <is>
          <t>[SOURCE: ข้อสอบจริง PLE CC1 (Product) ปี 2565 ข้อ 52]</t>
        </is>
      </c>
      <c r="Q162" s="185" t="inlineStr">
        <is>
          <t>ข้อสอบจริง</t>
        </is>
      </c>
      <c r="R162" s="185" t="inlineStr">
        <is>
          <t>2565</t>
        </is>
      </c>
      <c r="S162" s="185" t="n"/>
    </row>
    <row r="163" ht="24" customHeight="1" s="49">
      <c r="A163" s="185" t="n">
        <v>161</v>
      </c>
      <c r="B163" s="186" t="n"/>
      <c r="C163" s="186" t="inlineStr">
        <is>
          <t>สูตรตำรับประกอบด้วย Aluminum hydroxide paste เทียบเท่า Aluminum hydroxide 4 g, Glycerol, Sorbitol, Methylparaben, Propylparaben และปรับปริมาตรด้วย Purified water จนครบ 100 mL หากนำสูตรนี้ไปเตรียมจริงจะได้ผลิตภัณฑ์ยาในรูปแบบใด</t>
        </is>
      </c>
      <c r="D163" s="186" t="n"/>
      <c r="E163" s="186" t="inlineStr">
        <is>
          <t>Oral solution</t>
        </is>
      </c>
      <c r="F163" s="186" t="inlineStr">
        <is>
          <t>Oral suspension</t>
        </is>
      </c>
      <c r="G163" s="186" t="inlineStr">
        <is>
          <t>Syrup</t>
        </is>
      </c>
      <c r="H163" s="186" t="inlineStr">
        <is>
          <t>Tincture</t>
        </is>
      </c>
      <c r="I163" s="186" t="inlineStr">
        <is>
          <t>Emulsion</t>
        </is>
      </c>
      <c r="J163" s="185" t="n">
        <v>2</v>
      </c>
      <c r="K163" s="186" t="inlineStr">
        <is>
          <t>✅ คำตอบที่ถูกต้อง: ข้อ ข. Oral suspension
🎯 ทำไมข้อนี้ถึงถูก:
Aluminum hydroxide เป็นสารประกอบอนินทรีย์ที่ไม่ละลายในน้ำ เมื่อนำมาเตรียมในกระสายยาน้ำร่วมกับสารช่วยแขวนตะกอนและสารแต่งรส จะได้ผลิตภัณฑ์ในรูปแบบ ยาน้ำแขวนตะกอน (Oral suspension) หรือ Aluminum hydroxide gel suspension ไม่สามารถเตรียมเป็นสารละลายใสได้
🔍
🔍 ข้ออื่นผิดเพราะอะไร:
• ข้อ ก.: Oral solution ต้องเป็นสารละลายใสเนื้อเดียว แต่ผงยาอะลูมิเนียมไฮดรอกไซด์ไม่ละลายน้ำ
• ข้อ ค.: Syrup เป็นยาน้ำที่มีน้ำตาลซูโครสความเข้มข้นสูงอย่างน้อย 65-85% w/v เป็นสารละลายใส
• ข้อ ง.: Tincture เป็นยาเตรียมแอลกอฮอล์หรือไฮโดรแอลกอฮอล์ที่ได้จากการสกัดสมุนไพรหรือสารเคมี
• ข้อ จ.: Emulsion ต้องประกอบด้วยเฟสน้ำมันและเฟสน้ำร่วมกับ emulsifier ในตำรับนี้ไม่มีส่วนประกอบของน้ำมัน</t>
        </is>
      </c>
      <c r="L163" s="186" t="n"/>
      <c r="M163" s="186" t="inlineStr">
        <is>
          <t>Product Group 7: Liquid &amp; Semisolids</t>
        </is>
      </c>
      <c r="N163" s="186" t="inlineStr">
        <is>
          <t>7.2 Suspensions</t>
        </is>
      </c>
      <c r="O163" s="185" t="inlineStr">
        <is>
          <t>Product</t>
        </is>
      </c>
      <c r="P163" s="186" t="inlineStr">
        <is>
          <t>[SOURCE: ข้อสอบจริง PLE CC1 (Product) ปี 2565 ข้อ 53]</t>
        </is>
      </c>
      <c r="Q163" s="185" t="inlineStr">
        <is>
          <t>ข้อสอบจริง</t>
        </is>
      </c>
      <c r="R163" s="185" t="inlineStr">
        <is>
          <t>2565</t>
        </is>
      </c>
      <c r="S163" s="185" t="n"/>
    </row>
    <row r="164" ht="24" customHeight="1" s="49">
      <c r="A164" s="185" t="n">
        <v>162</v>
      </c>
      <c r="B164" s="186" t="n"/>
      <c r="C164" s="186" t="inlineStr">
        <is>
          <t>จากสูตรตำรับยาน้ำแขวนตะกอน Aluminum hydroxide ที่มีการใช้ Methylcellulose, Glycerol, Sorbitol และ Parabens ข้อใดต่อไปนี้กล่าวถูกต้องเกี่ยวกับคุณสมบัติและหน้าที่ของสารช่วยในตำรับ</t>
        </is>
      </c>
      <c r="D164" s="186" t="n"/>
      <c r="E164" s="186" t="inlineStr">
        <is>
          <t>ใช้ Sorbitol และ Glycerol เพื่อทำหน้าที่เป็น disintegrant</t>
        </is>
      </c>
      <c r="F164" s="186" t="inlineStr">
        <is>
          <t>ตำรับนี้ไม่จำเป็นต้องมีการควบคุมความคงตัวทางกายภาพ</t>
        </is>
      </c>
      <c r="G164" s="186" t="inlineStr">
        <is>
          <t>Methylcellulose เป็นสารช่วยเพิ่มความหนืดชนิดไม่มีประจุ (Non-ionic polymeric suspending agent)</t>
        </is>
      </c>
      <c r="H164" s="186" t="inlineStr">
        <is>
          <t>Methylparaben และ Propylparaben ทำหน้าที่เป็น Antioxidants ป้องกันการเกิดปฏิกิริยาออกซิเดชัน</t>
        </is>
      </c>
      <c r="I164" s="186" t="inlineStr">
        <is>
          <t>Glycerol ทำหน้าที่เป็น chelating agent ช่วยดักจับไอออนของอะลูมิเนียม</t>
        </is>
      </c>
      <c r="J164" s="185" t="n">
        <v>3</v>
      </c>
      <c r="K164" s="186" t="inlineStr">
        <is>
          <t>✅ คำตอบที่ถูกต้อง: ข้อ ค. Methylcellulose เป็นสารช่วยเพิ่มความหนืดชนิดไม่มีประจุ (Non-ionic polymeric suspending agent)
🎯 ทำไมข้อนี้ถึงถูก:
Methylcellulose เป็นพอลิเมอร์กึ่งสังเคราะห์ชนิดไม่มีประจุ (Non-ionic polymer) ที่ละลายในน้ำเย็นเกิดเป็นสารละลายคอลลอยด์หนืด ทำหน้าที่เป็น Suspending agent และ Viscosity-increasing agent โดยมีความคงตัวดีและไม่ทำปฏิกิริยากับไอออนบวกของโลหะในตำรับ
🔍
🔍 ข้ออื่นผิดเพราะอะไร:
• ข้อ ก.: Sorbitol และ Glycerol ทำหน้าที่เป็น Sweetening agents (สารให้ความหวาน), Co-solvent และ Humectant ไม่ใช่ disintegrant
• ข้อ ข.: ยาน้ำแขวนตะกอนต้องควบคุมความคงตัวทางกายภาพอย่างเข้มงวด เช่น Sedimentation volume ratio (F) และ Ease of redispersibility
• ข้อ ง.: Parabens ทำหน้าที่เป็น Antimicrobial preservatives ไม่ใช่สารต้านออกซิเดชัน
• ข้อ จ.: Glycerol เป็น polyol ให้ความหวานและความชุ่มชื้น ไม่ได้ทำหน้าที่เป็น chelating agent</t>
        </is>
      </c>
      <c r="L164" s="186" t="n"/>
      <c r="M164" s="186" t="inlineStr">
        <is>
          <t>Product Group 7: Liquid &amp; Semisolids</t>
        </is>
      </c>
      <c r="N164" s="186" t="inlineStr">
        <is>
          <t>7.2 Suspensions</t>
        </is>
      </c>
      <c r="O164" s="185" t="inlineStr">
        <is>
          <t>Product</t>
        </is>
      </c>
      <c r="P164" s="186" t="inlineStr">
        <is>
          <t>[SOURCE: ข้อสอบจริง PLE CC1 (Product) ปี 2565 ข้อ 54]</t>
        </is>
      </c>
      <c r="Q164" s="185" t="inlineStr">
        <is>
          <t>ข้อสอบจริง</t>
        </is>
      </c>
      <c r="R164" s="185" t="inlineStr">
        <is>
          <t>2565</t>
        </is>
      </c>
      <c r="S164" s="185" t="n"/>
    </row>
    <row r="165" ht="24" customHeight="1" s="49">
      <c r="A165" s="185" t="n">
        <v>163</v>
      </c>
      <c r="B165" s="186" t="n"/>
      <c r="C165" s="186" t="inlineStr">
        <is>
          <t>ยาน้ำแขวนตะกอนคาลาไมน์ (Calamine suspension) เมื่อตั้งทิ้งไว้เกิดการตกตะกอน และเมื่อนำมาเขย่าขวดอย่างแรงพบว่าตะกอนเกาะตัวกันแน่นแข็งไม่ยอมกระจายตัวกลับคืนเป็นยาน้ำแขวนตะกอนสม่ำเสมอดังเดิม ปรากฏการณ์ข้อบกพร่องนี้เรียกว่าอย่างไร</t>
        </is>
      </c>
      <c r="D165" s="186" t="n"/>
      <c r="E165" s="186" t="inlineStr">
        <is>
          <t>Caking</t>
        </is>
      </c>
      <c r="F165" s="186" t="inlineStr">
        <is>
          <t>Cracking</t>
        </is>
      </c>
      <c r="G165" s="186" t="inlineStr">
        <is>
          <t>Upward Creaming</t>
        </is>
      </c>
      <c r="H165" s="186" t="inlineStr">
        <is>
          <t>Downward Creaming</t>
        </is>
      </c>
      <c r="I165" s="186" t="inlineStr">
        <is>
          <t>Phase inversion</t>
        </is>
      </c>
      <c r="J165" s="185" t="n">
        <v>1</v>
      </c>
      <c r="K165" s="186" t="inlineStr">
        <is>
          <t>✅ คำตอบที่ถูกต้อง: ข้อ ก. Caking
🎯 ทำไมข้อนี้ถึงถูก:
Caking หรือ Claying เป็นปัญหาของระบบ deflocculated suspension ที่อนุภาคตกตะกอนอย่างช้าๆ ทำให้อนุภาคที่ตกทับถมกันเกิดแรงดึงดูด Van der Waals อย่างแน่นหนาจนผลักโมเลกุลของเหลวออกไป กลายเป็นตะกอนแข็งที่ไม่สามารถกระจายตัวกลับคืนได้แม้จะเขย่าอย่างแรง
🔍
🔍 ข้ออื่นผิดเพราะอะไร:
• ข้อ ข.: Cracking เป็นข้อบกพร่องถาวรของระบบ Emulsion ที่หยดน้ำมันแยกชั้นสมบูรณ์และฟิล์มสารประสานแตกตัว
• ข้อ ค.: Upward Creaming เป็นการลอยตัวขึ้นสู่ผิวด้านบนของหยดน้ำมันใน emulsion ชนิด O/W ซึ่งยังสามารถเขย่าให้กระจายตัวกลับคืนได้
• ข้อ ง.: Downward Creaming เป็นการจมตัวลงสู่ก้นภาชนะของหยดน้ำใน emulsion ชนิด W/O
• ข้อ จ.: Phase inversion เป็นปรากฏการณ์การกลับเฟสของ emulsion จาก O/W กลายเป็น W/O หรือในทางกลับกัน</t>
        </is>
      </c>
      <c r="L165" s="186" t="n"/>
      <c r="M165" s="186" t="inlineStr">
        <is>
          <t>Product Group 7: Liquid &amp; Semisolids</t>
        </is>
      </c>
      <c r="N165" s="186" t="inlineStr">
        <is>
          <t>7.2 Suspensions</t>
        </is>
      </c>
      <c r="O165" s="185" t="inlineStr">
        <is>
          <t>Product</t>
        </is>
      </c>
      <c r="P165" s="186" t="inlineStr">
        <is>
          <t>[SOURCE: ข้อสอบจริง PLE CC1 (Product) ปี 2565 ข้อ 57]</t>
        </is>
      </c>
      <c r="Q165" s="185" t="inlineStr">
        <is>
          <t>ข้อสอบจริง</t>
        </is>
      </c>
      <c r="R165" s="185" t="inlineStr">
        <is>
          <t>2565</t>
        </is>
      </c>
      <c r="S165" s="185" t="n"/>
    </row>
    <row r="166" ht="24" customHeight="1" s="49">
      <c r="A166" s="185" t="n">
        <v>164</v>
      </c>
      <c r="B166" s="186" t="n"/>
      <c r="C166" s="186" t="inlineStr">
        <is>
          <t>ข้อใดระบุบทบาทหน้าที่ของสารช่วยทางเภสัชกรรมในสูตรตำรับ Piroxicam gel (ประกอบด้วย Carbopol 940, Diisopropanolamine, Ethanol, Propylene glycol, Benzyl alcohol และน้ำบริสุทธิ์) ได้ไม่ถูกต้อง</t>
        </is>
      </c>
      <c r="D166" s="186" t="n"/>
      <c r="E166" s="186" t="inlineStr">
        <is>
          <t>Carbopol 940 ทำหน้าที่เป็น Gelling agent</t>
        </is>
      </c>
      <c r="F166" s="186" t="inlineStr">
        <is>
          <t>Diisopropanolamine ทำหน้าที่เป็น Neutralizing agent</t>
        </is>
      </c>
      <c r="G166" s="186" t="inlineStr">
        <is>
          <t>Ethanol ทำหน้าที่เป็น Cosolvent</t>
        </is>
      </c>
      <c r="H166" s="186" t="inlineStr">
        <is>
          <t>Propylene glycol ทำหน้าที่เป็น Humectant</t>
        </is>
      </c>
      <c r="I166" s="186" t="inlineStr">
        <is>
          <t>Benzyl alcohol ทำหน้าที่เป็น Cosolvent</t>
        </is>
      </c>
      <c r="J166" s="185" t="n">
        <v>5</v>
      </c>
      <c r="K166" s="186" t="inlineStr">
        <is>
          <t>✅ คำตอบที่ถูกต้อง: ข้อ จ. Benzyl alcohol ทำหน้าที่เป็น Cosolvent
🎯 ทำไมข้อนี้ถึงถูก:
Benzyl alcohol ในสูตรตำรับยาเจลทาภายนอกทำหน้าที่หลักเป็นสารกันเสียต้านจุลชีพ (Antimicrobial preservative) ไม่ได้ทำหน้าที่เป็นตัวทำละลายร่วม (Cosolvent) การระบุว่าเป็น Cosolvent จึงเป็นข้อความที่ผิด
🔍
🔍 ข้ออื่นผิดเพราะอะไร:
• ข้อ ก.: Carbopol 940 ทำหน้าที่เป็นสารก่อเนื้อเจลพอลิเมอร์สังเคราะห์ (Gelling agent) ถูกต้องแล้ว
• ข้อ ข.: Diisopropanolamine เป็นด่างอินทรีย์ที่ทำหน้าที่ปรับค่า pH และสะเทินกรด (Neutralizing agent) เพื่อให้สายพอลิเมอร์ Carbopol คลายตัวและเกิดเจลใสหนืด ถูกต้องแล้ว
• ข้อ ค.: Ethanol ทำหน้าที่เป็นตัวทำละลายร่วม (Cosolvent) ช่วยละลายตัวยาไพร็อกซิแคมที่ละลายน้ำได้น้อย ถูกต้องแล้ว
• ข้อ ง.: Propylene glycol ทำหน้าที่เป็นสารกักเก็บความชุ่มชื้น (Humectant) ป้องกันเจลแห้งกรัง ถูกต้องแล้ว</t>
        </is>
      </c>
      <c r="L166" s="186" t="n"/>
      <c r="M166" s="186" t="inlineStr">
        <is>
          <t>Product Group 7: Liquid &amp; Semisolids</t>
        </is>
      </c>
      <c r="N166" s="186" t="inlineStr">
        <is>
          <t>7.4 Gels</t>
        </is>
      </c>
      <c r="O166" s="185" t="inlineStr">
        <is>
          <t>Product</t>
        </is>
      </c>
      <c r="P166" s="186" t="inlineStr">
        <is>
          <t>[SOURCE: ข้อสอบจริง PLE CC1 (Product) ปี 2564 ข้อ 14]</t>
        </is>
      </c>
      <c r="Q166" s="185" t="inlineStr">
        <is>
          <t>ข้อสอบจริง</t>
        </is>
      </c>
      <c r="R166" s="185" t="inlineStr">
        <is>
          <t>2564</t>
        </is>
      </c>
      <c r="S166" s="185" t="n"/>
    </row>
    <row r="167" ht="24" customHeight="1" s="49">
      <c r="A167" s="185" t="n">
        <v>165</v>
      </c>
      <c r="B167" s="186" t="n"/>
      <c r="C167" s="186" t="inlineStr">
        <is>
          <t>ในสูตรตำรับยาแขวนตะกอน คาลาไมน์โลชั่น (Calamine lotion) การเติมสารเบนโทไนต์ (Bentonite magma) มีวัตถุประสงค์เพื่อทำหน้าที่ใดในสูตรตำรับ</t>
        </is>
      </c>
      <c r="D167" s="186" t="n"/>
      <c r="E167" s="186" t="inlineStr">
        <is>
          <t>Suspending agent</t>
        </is>
      </c>
      <c r="F167" s="186" t="inlineStr">
        <is>
          <t>Wetting agent</t>
        </is>
      </c>
      <c r="G167" s="186" t="inlineStr">
        <is>
          <t>Flocculating agent</t>
        </is>
      </c>
      <c r="H167" s="186" t="inlineStr">
        <is>
          <t>Preservative</t>
        </is>
      </c>
      <c r="I167" s="186" t="inlineStr">
        <is>
          <t>Buffering agent</t>
        </is>
      </c>
      <c r="J167" s="185" t="n">
        <v>1</v>
      </c>
      <c r="K167" s="186" t="inlineStr">
        <is>
          <t>✅ คำตอบที่ถูกต้อง: ข้อ ก. Suspending agent
🎯 ทำไมข้อนี้ถึงถูก:
Bentonite เป็นดินเหนียวกลุ่มไฮเดรตเต็ดอะลูมิเนียมซิลิเกตที่พองตัวได้ในน้ำ เมื่อเตรียมเป็น Bentonite magma 5% จะมีพฤติกรรมการไหลแบบ Thixotropic และทำหน้าที่เป็นสารช่วยแขวนตะกอน (Suspending agent / Viscosity increasing agent) ช่วยชะลอการตกตะกอนของผง Calamine และ Zinc oxide ตามกฎของสโตกส์ (Stokes' law)
🔍
🔍 ข้ออื่นผิดเพราะอะไร:
• ข้อ ข.: Wetting agent ในสูตรคาลาไมน์โลชั่นมักใช้ Glycerin ในการบดลดฟองอากาศและช่วยให้ผงยาเปียกน้ำ
• ข้อ ค.: Flocculating agent เป็นสารจำพวกเกลืออิเล็กโทรไลต์ที่เติมเพื่อควบคุมศักย์ซีตา (Zeta potential)
• ข้อ ง.: Preservative ในสูตรตำรับโลชั่นมักใช้สารกลุ่มพาราเบนหรือโซเดียมเบนโซเอต
• ข้อ จ.: Buffering agent ใช้สำหรับควบคุมความเป็นกรดด่าง เช่น ฟอสเฟตหรือซิเตรตบัฟเฟอร์</t>
        </is>
      </c>
      <c r="L167" s="186" t="n"/>
      <c r="M167" s="186" t="inlineStr">
        <is>
          <t>Product Group 7: Liquid &amp; Semisolids</t>
        </is>
      </c>
      <c r="N167" s="186" t="inlineStr">
        <is>
          <t>7.2 Suspensions</t>
        </is>
      </c>
      <c r="O167" s="185" t="inlineStr">
        <is>
          <t>Product</t>
        </is>
      </c>
      <c r="P167" s="186" t="inlineStr">
        <is>
          <t>[SOURCE: ข้อสอบจริง PLE CC1 (Product) ปี 2564 ข้อ 26]</t>
        </is>
      </c>
      <c r="Q167" s="185" t="inlineStr">
        <is>
          <t>ข้อสอบจริง</t>
        </is>
      </c>
      <c r="R167" s="185" t="inlineStr">
        <is>
          <t>2564</t>
        </is>
      </c>
      <c r="S167" s="185" t="n"/>
    </row>
    <row r="168" ht="24" customHeight="1" s="49">
      <c r="A168" s="185" t="n">
        <v>166</v>
      </c>
      <c r="B168" s="186" t="n"/>
      <c r="C168" s="186" t="inlineStr">
        <is>
          <t>ในระบบยาแขวนตะกอนชนิดดีฟล็อกคูเลต (Deflocculated suspension) เมื่อตั้งทิ้งไว้เป็นเวลานาน อนุภาคยาจะตกตะกอนช้าๆ อย่างเป็นอิสระและก่อให้เกิดปัญหาความคงตัวทางกายภาพที่แก้ไขยากในข้อใด</t>
        </is>
      </c>
      <c r="D168" s="186" t="n"/>
      <c r="E168" s="186" t="inlineStr">
        <is>
          <t>เกิดการแยกชั้นแบบ Creaming ที่สามารถเขย่าให้เข้ากันได้ง่าย</t>
        </is>
      </c>
      <c r="F168" s="186" t="inlineStr">
        <is>
          <t>เกิดการตกตะกอนจับตัวเป็นก้อนแข็งแน่น (Caking) ที่ไม่สามารถกระจายตัวกลับคืนได้เมื่อเขย่า</t>
        </is>
      </c>
      <c r="G168" s="186" t="inlineStr">
        <is>
          <t>เกิดการตกตะกอนแบบกลุ่มก้อนหลวม (Floccule) ที่กระจายตัวกลับคืนได้ง่าย</t>
        </is>
      </c>
      <c r="H168" s="186" t="inlineStr">
        <is>
          <t>เกิดการเปลี่ยนเฟสกลับกัน (Phase inversion)</t>
        </is>
      </c>
      <c r="I168" s="186" t="inlineStr">
        <is>
          <t>เกิดการสลายตัวของสารแต่งกลิ่นและรส</t>
        </is>
      </c>
      <c r="J168" s="185" t="n">
        <v>2</v>
      </c>
      <c r="K168" s="186" t="inlineStr">
        <is>
          <t>✅ คำตอบที่ถูกต้อง: ข้อ ข. เกิดการตกตะกอนจับตัวเป็นก้อนแข็งแน่น (Caking) ที่ไม่สามารถกระจายตัวกลับคืนได้เมื่อเขย่า
🎯 ทำไมข้อนี้ถึงถูก:
ในระบบ Deflocculated อนุภาคตัวยาจะอยู่อย่างอิสระและมีอัตราการตกตะกอนช้า แต่เมื่ออนุภาคค่อยๆ ตกลงมาทับถมกันที่ก้นภาชนะ อนุภาคขนาดเล็กจะแทรกเข้าไปในช่องว่างระหว่างอนุภาคขนาดใหญ่ บีบไล่ของเหลวออกจนเกิดพันธะดึงดูดแวนเดอร์วาลส์ที่แข็งแรง กลายเป็นตะกอนแข็งแน่นที่เรียกว่า Cake ซึ่งไม่สามารถกระจายตัวกลับคืนได้แม้จะออกแรงเขย่าขวดอย่างแรง (Irreversible caking)
🔍
🔍 ข้ออื่นผิดเพราะอะไร:
• ข้อ ก.: Creaming เป็นพฤติกรรมการแยกชั้นของอิมัลชันที่หยดน้ำมันลอยขึ้นสู่ผิวด้านบน ไม่ใช่ปัญหาของยาแขวนตะกอนตกก้น
• ข้อ ค.: การตกตะกอนแบบกลุ่มก้อนหลวม (Loose network) เป็นคุณสมบัติที่ดีของระบบ Flocculated suspension ซึ่งเขย่าแล้วกระจายตัวได้ง่าย
• ข้อ ง.: Phase inversion เป็นการกลับเฟสของอิมัลชันจาก O/W เป็น W/O ไม่ใช่ปัญหาของระบบแขวนตะกอน
• ข้อ จ.: การสลายตัวของสารแต่งกลิ่นรสเป็นปัญหาความไม่คงตัวทางเคมี ไม่ใช่ปัญหาทางกายภาพของการตกตะกอน</t>
        </is>
      </c>
      <c r="L168" s="186" t="n"/>
      <c r="M168" s="186" t="inlineStr">
        <is>
          <t>Product Group 7: Liquid &amp; Semisolids</t>
        </is>
      </c>
      <c r="N168" s="186" t="inlineStr">
        <is>
          <t>7.2 Suspensions</t>
        </is>
      </c>
      <c r="O168" s="185" t="inlineStr">
        <is>
          <t>Product</t>
        </is>
      </c>
      <c r="P168" s="186" t="inlineStr">
        <is>
          <t>[SOURCE: ข้อสอบจริง PLE CC1 (Product) ปี 2564 ข้อ 42]</t>
        </is>
      </c>
      <c r="Q168" s="185" t="inlineStr">
        <is>
          <t>ข้อสอบจริง</t>
        </is>
      </c>
      <c r="R168" s="185" t="inlineStr">
        <is>
          <t>2564</t>
        </is>
      </c>
      <c r="S168" s="185" t="n"/>
    </row>
    <row r="169" ht="24" customHeight="1" s="49">
      <c r="A169" s="185" t="n">
        <v>167</v>
      </c>
      <c r="B169" s="186" t="n"/>
      <c r="C169" s="186" t="inlineStr">
        <is>
          <t>ในสูตรตำรับ Clotrimazole cream สารช่วยทางเภสัชกรรมในข้อใดทำหน้าที่เป็น Emulsifying agent และโครงสร้างสร้างเนื้อครีม (Stiffening agent) เพื่อรักษาความคงตัวของระบบอิมัลชันชนิด Oil-in-Water (O/W)</t>
        </is>
      </c>
      <c r="D169" s="186" t="n"/>
      <c r="E169" s="186" t="inlineStr">
        <is>
          <t>Benzyl alcohol</t>
        </is>
      </c>
      <c r="F169" s="186" t="inlineStr">
        <is>
          <t>Cetostearyl alcohol ร่วมกับ Polysorbate 60</t>
        </is>
      </c>
      <c r="G169" s="186" t="inlineStr">
        <is>
          <t>Mineral oil บริสุทธิ์</t>
        </is>
      </c>
      <c r="H169" s="186" t="inlineStr">
        <is>
          <t>Sodium hydroxide</t>
        </is>
      </c>
      <c r="I169" s="186" t="inlineStr">
        <is>
          <t>Purified water</t>
        </is>
      </c>
      <c r="J169" s="185" t="n">
        <v>2</v>
      </c>
      <c r="K169" s="186" t="inlineStr">
        <is>
          <t>✅ คำตอบที่ถูกต้อง: ข้อ ข. Cetostearyl alcohol ร่วมกับ Polysorbate 60
🎯 ทำไมข้อนี้ถึงถูก:
Cetostearyl alcohol เป็นสารลดแรงตึงผิวชนิดไม่มีประจุที่มีสายคาร์บอนยาว ทำหน้าที่เป็น Stiffening agent และ Co-emulsifier เมื่อใช้ร่วมกับ Polysorbate 60 (Non-ionic surfactant) จะรวมตัวกันที่ผิวรอยต่อระหว่างวัฏภาคน้ำมันกับน้ำ สร้างชั้นฟิล์มที่มีความแข็งแรงและโครงข่ายเจลเหลว (Liquid crystalline gel network) ทำให้เนื้อครีมคงตัวและเนียนนุ่ม
🔍
🔍 ข้ออื่นผิดเพราะอะไร:
• ข้อ ก.: Benzyl alcohol ทำหน้าที่เป็นสารกันเสียต้านจุลชีพ (Preservative)
• ข้อ ค.: Mineral oil ทำหน้าที่เป็นวัฏภาคน้ำมัน (Internal oil phase) และ Emollient
• ข้อ ง.: Sodium hydroxide ใช้สำหรับปรับค่าความเป็นกรด-ด่าง (pH adjuster)
• ข้อ จ.: Purified water ทำหน้าที่เป็นวัฏภายนอกต่อเนื่อง (Continuous water phase)</t>
        </is>
      </c>
      <c r="L169" s="186" t="n"/>
      <c r="M169" s="186" t="inlineStr">
        <is>
          <t>Product Group 7: Liquid &amp; Semisolids</t>
        </is>
      </c>
      <c r="N169" s="186" t="inlineStr">
        <is>
          <t>7.5 Creams &amp; Ointments</t>
        </is>
      </c>
      <c r="O169" s="185" t="inlineStr">
        <is>
          <t>Product</t>
        </is>
      </c>
      <c r="P169" s="186" t="inlineStr">
        <is>
          <t>[SOURCE: ข้อสอบจริง PLE CC1 (Product) ปี 2564 ข้อ 44]</t>
        </is>
      </c>
      <c r="Q169" s="185" t="inlineStr">
        <is>
          <t>ข้อสอบจริง</t>
        </is>
      </c>
      <c r="R169" s="185" t="inlineStr">
        <is>
          <t>2564</t>
        </is>
      </c>
      <c r="S169" s="185" t="n"/>
    </row>
    <row r="170" ht="24" customHeight="1" s="49">
      <c r="A170" s="185" t="n">
        <v>168</v>
      </c>
      <c r="B170" s="186" t="n"/>
      <c r="C170" s="186" t="inlineStr">
        <is>
          <t>ในสูตรตำรับ Paracetamol syrup หรือ Paracetamol elixir สำหรับเด็ก สารช่วยในข้อใดทำหน้าที่หลักเป็นตัวทำละลายร่วม (Cosolvent system) เพื่อเพิ่มการละลายน้ำของตัวยาพาราเซตามอลและป้องกันการตกผลึกของยาเมื่อเก็บในอุณหภูมิต่ำ</t>
        </is>
      </c>
      <c r="D170" s="186" t="n"/>
      <c r="E170" s="186" t="inlineStr">
        <is>
          <t>Saccharin sodium</t>
        </is>
      </c>
      <c r="F170" s="186" t="inlineStr">
        <is>
          <t>Methylparaben</t>
        </is>
      </c>
      <c r="G170" s="186" t="inlineStr">
        <is>
          <t>FD&amp;C Red No. 40</t>
        </is>
      </c>
      <c r="H170" s="186" t="inlineStr">
        <is>
          <t>Citric acid anhydrous</t>
        </is>
      </c>
      <c r="I170" s="186" t="inlineStr">
        <is>
          <t>Propylene glycol ร่วมกับ Ethanol หรือ Glycerin</t>
        </is>
      </c>
      <c r="J170" s="185" t="n">
        <v>5</v>
      </c>
      <c r="K170" s="186" t="inlineStr">
        <is>
          <t>✅ คำตอบที่ถูกต้อง: ข้อ จ. Propylene glycol ร่วมกับ Ethanol หรือ Glycerin
🎯 ทำไมข้อนี้ถึงถูก:
Paracetamol มีค่าการละลายน้ำจำกัด (ประมาณ 1 กรัมใน 70 มล. ที่อุณหภูมิห้อง) การตั้งตำรับยาน้ำใสจึงจำเป็นต้องใช้ระบบตัวทำละลายร่วม (Cosolvent system) เช่น Propylene glycol, Glycerin และ Ethanol เพื่อปรับลดค่า Dielectric constant ของน้ำ ทำให้ยาละลายได้ดีขึ้นและป้องกันการตกผลึกกลับ (Precipitation) ในระหว่างการเก็บรักษา
🔍
🔍 ข้ออื่นผิดเพราะอะไร:
• ข้อ ก.: Saccharin sodium ทำหน้าที่เป็นสารให้ความหวานเทียม (Artificial sweetening agent)
• ข้อ ข.: Methylparaben ทำหน้าที่เป็นสารกันเสียต้านจุลชีพ (Antimicrobial preservative)
• ข้อ ค.: FD&amp;C Red No. 40 ทำหน้าที่เป็นสารแต่งสี (Coloring agent)
• ข้อ ง.: Citric acid anhydrous ทำหน้าที่เป็นสารปรับค่า pH และสารเสริมฤทธิ์กันเสีย</t>
        </is>
      </c>
      <c r="L170" s="186" t="n"/>
      <c r="M170" s="186" t="inlineStr">
        <is>
          <t>Product Group 7: Liquid &amp; Semisolids</t>
        </is>
      </c>
      <c r="N170" s="186" t="inlineStr">
        <is>
          <t>7.1 Solutions, Syrups &amp; Elixirs</t>
        </is>
      </c>
      <c r="O170" s="185" t="inlineStr">
        <is>
          <t>Product</t>
        </is>
      </c>
      <c r="P170" s="186" t="inlineStr">
        <is>
          <t>[SOURCE: ข้อสอบจริง PLE CC1 (Product) ปี 2564 ข้อ 45]</t>
        </is>
      </c>
      <c r="Q170" s="185" t="inlineStr">
        <is>
          <t>ข้อสอบจริง</t>
        </is>
      </c>
      <c r="R170" s="185" t="inlineStr">
        <is>
          <t>2564</t>
        </is>
      </c>
      <c r="S170" s="185" t="n"/>
    </row>
    <row r="171" ht="24" customHeight="1" s="49">
      <c r="A171" s="185" t="n">
        <v>169</v>
      </c>
      <c r="B171" s="186" t="n"/>
      <c r="C171" s="186" t="inlineStr">
        <is>
          <t>สูตรตำรับประกอบด้วย Cetyl alcohol, Stearyl alcohol, White petrolatum, Mineral oil และสารลดแรงตึงผิวชนิดไม่มีประจุ โดยไม่มีน้ำเป็นส่วนประกอบในสูตร ตำรับนี้จัดเป็นรูปแบบยาเตรียมกึ่งแข็งชนิดใดตามเภสัชตำรับ</t>
        </is>
      </c>
      <c r="D171" s="186" t="n"/>
      <c r="E171" s="186" t="inlineStr">
        <is>
          <t>Hydrophilic gel</t>
        </is>
      </c>
      <c r="F171" s="186" t="inlineStr">
        <is>
          <t>Water-in-Oil cream</t>
        </is>
      </c>
      <c r="G171" s="186" t="inlineStr">
        <is>
          <t>Oil-in-Water cream</t>
        </is>
      </c>
      <c r="H171" s="186" t="inlineStr">
        <is>
          <t>Absorption ointment base (ชนิดปราศจากน้ำ)</t>
        </is>
      </c>
      <c r="I171" s="186" t="inlineStr">
        <is>
          <t>Water-soluble ointment base</t>
        </is>
      </c>
      <c r="J171" s="185" t="n">
        <v>4</v>
      </c>
      <c r="K171" s="186" t="inlineStr">
        <is>
          <t>✅ คำตอบที่ถูกต้อง: ข้อ ง. Absorption ointment base (ชนิดปราศจากน้ำ)
🎯 ทำไมข้อนี้ถึงถูก:
สูตรตำรับดังกล่าวประกอบด้วยไฮโดรคาร์บอน (White petrolatum, Mineral oil) ร่วมกับแอลกอฮอล์ไขมัน (Cetyl/Stearyl alcohol) และสารลดแรงตึงผิว โดยไม่มีน้ำอยู่เลย จัดเป็นเบสขี้ผึ้งชนิดดูดซับน้ำ (Absorption base ชนิด Anhydrous เช่น Hydrophilic Petrolatum) ซึ่งมีคุณสมบัติสามารถดูดซับของเหลวที่มีน้ำเข้ามาในโครงสร้างเกิดเป็นอิมัลชันชนิด W/O ได้
🔍
🔍 ข้ออื่นผิดเพราะอะไร:
• ข้อ ก.: Hydrophilic gel ต้องมีน้ำและสารก่อเจลชอบน้ำ เช่น Carbomer หรือ Cellulose derivative
• ข้อ ข.: Water-in-Oil cream ต้องมีสัดส่วนของน้ำผสมอยู่แล้วในตำรับ
• ข้อ ค.: Oil-in-Water cream ต้องมีน้ำเป็นวัฏภาคต่อเนื่องภายนอกในสัดส่วนสูง
• ข้อ จ.: Water-soluble base ประกอบด้วยพอลิเอทิลีนไกลคอล (PEG blends) ซึ่งละลายน้ำได้ทั้งหมดและไม่มีไขมัน</t>
        </is>
      </c>
      <c r="L171" s="186" t="n"/>
      <c r="M171" s="186" t="inlineStr">
        <is>
          <t>Product Group 7: Liquid &amp; Semisolids</t>
        </is>
      </c>
      <c r="N171" s="186" t="inlineStr">
        <is>
          <t>7.5 Creams &amp; Ointments</t>
        </is>
      </c>
      <c r="O171" s="185" t="inlineStr">
        <is>
          <t>Product</t>
        </is>
      </c>
      <c r="P171" s="186" t="inlineStr">
        <is>
          <t>[SOURCE: ข้อสอบจริง PLE CC1 (Product) ปี 2564 ข้อ 72]</t>
        </is>
      </c>
      <c r="Q171" s="185" t="inlineStr">
        <is>
          <t>ข้อสอบจริง</t>
        </is>
      </c>
      <c r="R171" s="185" t="inlineStr">
        <is>
          <t>2564</t>
        </is>
      </c>
      <c r="S171" s="185" t="n"/>
    </row>
    <row r="172" ht="24" customHeight="1" s="49">
      <c r="A172" s="185" t="n">
        <v>170</v>
      </c>
      <c r="B172" s="186" t="n"/>
      <c r="C172" s="186" t="inlineStr">
        <is>
          <t>ในการเตรียมยาขี้ผึ้งหรือครีมที่มีส่วนประกอบของไขมัน แว็กซ์ และน้ำมันหลายชนิดตามสูตรในข้อ 72 ในระดับห้องปฏิบัติการหรือการผลิต ควรเลือกใช้วิธีการเตรียมแบบใดที่เหมาะสมที่สุด</t>
        </is>
      </c>
      <c r="D172" s="186" t="n"/>
      <c r="E172" s="186" t="inlineStr">
        <is>
          <t>Fusion method (หรือ Beaker method)</t>
        </is>
      </c>
      <c r="F172" s="186" t="inlineStr">
        <is>
          <t>Trituration on ointment slab</t>
        </is>
      </c>
      <c r="G172" s="186" t="inlineStr">
        <is>
          <t>Dry gum method</t>
        </is>
      </c>
      <c r="H172" s="186" t="inlineStr">
        <is>
          <t>Wet gum method</t>
        </is>
      </c>
      <c r="I172" s="186" t="inlineStr">
        <is>
          <t>Cold incorporation method</t>
        </is>
      </c>
      <c r="J172" s="185" t="n">
        <v>1</v>
      </c>
      <c r="K172" s="186" t="inlineStr">
        <is>
          <t>✅ คำตอบที่ถูกต้อง: ข้อ ก. Fusion method (หรือ Beaker method)
🎯 ทำไมข้อนี้ถึงถูก:
Fusion method (หรือ Beaker method) เป็นวิธีมาตรฐานในการเตรียมยาขี้ผึ้งที่มีสารที่มีจุดหลอมเหลวสูง (เช่น Stearyl alcohol, White petrolatum, Waxes) โดยนำส่วนประกอบที่เป็นของแข็งมาหลอมรวมกันบนอ่างน้ำร้อน (Water bath) โดยเริ่มจากสารที่มีจุดหลอมเหลวสูงสุดก่อน แล้วจึงเติมสารที่มีจุดหลอมเหลวต่ำลงมาตามลำดับ จากนั้นกวนผสมอย่างต่อเนื่องจนเย็นตัวลงเป็นเนื้อเดียวกัน
🔍
🔍 ข้ออื่นผิดเพราะอะไร:
• ข้อ ข.: Trituration on slab เหมาะสำหรับผสมผงยาที่ไม่ละลายเข้ากับเบสขี้ผึ้งที่เตรียมเสร็จแล้ว ไม่ใช่วิธีเตรียมเบสที่มีสารจุดหลอมเหลวสูง
• ข้อ ค.: Dry gum method เป็นวิธีเตรียมอิมัลชันปฐมภูมิ (Primary emulsion) โดยบดน้ำมันกับกัมก่อนเติมน้ำ
• ข้อ ง.: Wet gum method เป็นวิธีเตรียมอิมัลชันโดยผสมน้ำกับกัมให้เกิดเมื่อกก่อนเติมน้ำมัน
• ข้อ จ.: Cold incorporation ใช้ผสมสารที่ไม่ทนความร้อนเข้ากับเบสที่อุณหภูมิห้อง ไม่สามารถหลอมแว็กซ์ได้</t>
        </is>
      </c>
      <c r="L172" s="186" t="n"/>
      <c r="M172" s="186" t="inlineStr">
        <is>
          <t>Product Group 7: Liquid &amp; Semisolids</t>
        </is>
      </c>
      <c r="N172" s="186" t="inlineStr">
        <is>
          <t>7.5 Creams &amp; Ointments</t>
        </is>
      </c>
      <c r="O172" s="185" t="inlineStr">
        <is>
          <t>Product</t>
        </is>
      </c>
      <c r="P172" s="186" t="inlineStr">
        <is>
          <t>[SOURCE: ข้อสอบจริง PLE CC1 (Product) ปี 2564 ข้อ 73]</t>
        </is>
      </c>
      <c r="Q172" s="185" t="inlineStr">
        <is>
          <t>ข้อสอบจริง</t>
        </is>
      </c>
      <c r="R172" s="185" t="inlineStr">
        <is>
          <t>2564</t>
        </is>
      </c>
      <c r="S172" s="185" t="n"/>
    </row>
    <row r="173" ht="24" customHeight="1" s="49">
      <c r="A173" s="185" t="n">
        <v>171</v>
      </c>
      <c r="B173" s="186" t="n"/>
      <c r="C173" s="186" t="inlineStr">
        <is>
          <t>จากการประเมินคุณสมบัติทางกายภาพของยาแขวนตะกอน พบว่ามีค่าปริมาตรการตกตะกอน (Sedimentation volume; F) เท่ากับ 0.5 ตะกอนที่เกิดขึ้นมีลักษณะเป็นกลุ่มก้อนร่างแหหลวมๆ เมื่อเขย่าภาชนะเบาๆ ตะกอนสามารถกระจายตัวกลับคืนเป็นเนื้อเดียวกันได้อย่างรวดเร็ว ยาแขวนตะกอนนี้จัดเป็นระบบชนิดใด</t>
        </is>
      </c>
      <c r="D173" s="186" t="n"/>
      <c r="E173" s="186" t="inlineStr">
        <is>
          <t>Flocculated suspension</t>
        </is>
      </c>
      <c r="F173" s="186" t="inlineStr">
        <is>
          <t>Deflocculated suspension</t>
        </is>
      </c>
      <c r="G173" s="186" t="inlineStr">
        <is>
          <t>Structured vehicle suspension</t>
        </is>
      </c>
      <c r="H173" s="186" t="inlineStr">
        <is>
          <t>Microemulsion</t>
        </is>
      </c>
      <c r="I173" s="186" t="inlineStr">
        <is>
          <t>Coarse emulsion</t>
        </is>
      </c>
      <c r="J173" s="185" t="n">
        <v>1</v>
      </c>
      <c r="K173" s="186" t="inlineStr">
        <is>
          <t>✅ คำตอบที่ถูกต้อง: ข้อ ก. Flocculated suspension
🎯 ทำไมข้อนี้ถึงถูก:
Flocculated suspension มีลักษณะเฉพาะคือ อนุภาคจับกลุ่มกันหลวมๆ เป็นกลุ่มก้อนร่างแห (Floccules) ทำให้มีอัตราการตกตะกอนค่อนข้างเร็ว และมีค่าปริมาตรตะกอนสุดท้ายคงที่ (F ประมาณ 0.3 ถึง 0.8) สารละลายส่วนบนใส ตะกอนไม่จับตัวแน่นเป็นเค้ก และสามารถกระจายตัวกลับคืน (Redispersion) ได้อย่างง่ายดายเมื่อเขย่า
🔍
🔍 ข้ออื่นผิดเพราะอะไร:
• ข้อ ข.: Deflocculated suspension อนุภาคจะตกตะกอนช้า สารละลายส่วนบนขุ่นเป็นเวลานาน แต่เมื่อตกตะกอนหมดจะเกิดการอัดแน่นเป็นเค้กแข็ง (Caking) ที่เขย่าไม่กระจายตัว
• ข้อ ค.: Structured vehicle suspension ใช้สารเพิ่มความหนืดควบคุมการลอยตัว ไม่ใช่คำนิยามของระบบกลุ่มก้อนหลวม
• ข้อ ง.: Microemulsion เป็นระบบของเหลวใสแบบเทอร์โมไดนามิกส์คงตัว อนุภาคขนาดนาโนเมตร
• ข้อ จ.: Coarse emulsion เป็นระบบหยดของเหลวในของเหลว ไม่ใช่อนุภาคของแข็งแขวนตะกอน</t>
        </is>
      </c>
      <c r="L173" s="186" t="n"/>
      <c r="M173" s="186" t="inlineStr">
        <is>
          <t>Product Group 7: Liquid &amp; Semisolids</t>
        </is>
      </c>
      <c r="N173" s="186" t="inlineStr">
        <is>
          <t>7.2 Suspensions</t>
        </is>
      </c>
      <c r="O173" s="185" t="inlineStr">
        <is>
          <t>Product</t>
        </is>
      </c>
      <c r="P173" s="186" t="inlineStr">
        <is>
          <t>[SOURCE: ข้อสอบจริง PLE CC1 (Product) ปี 2564 ข้อ 74]</t>
        </is>
      </c>
      <c r="Q173" s="185" t="inlineStr">
        <is>
          <t>ข้อสอบจริง</t>
        </is>
      </c>
      <c r="R173" s="185" t="inlineStr">
        <is>
          <t>2564</t>
        </is>
      </c>
      <c r="S173" s="185" t="n"/>
    </row>
    <row r="174" ht="24" customHeight="1" s="49">
      <c r="A174" s="185" t="n">
        <v>172</v>
      </c>
      <c r="B174" s="186" t="n"/>
      <c r="C174" s="186" t="inlineStr">
        <is>
          <t>รูปแบบยาเตรียมสำหรับทาภายนอกของยาสเตียรอยด์ (Topical corticosteroids) ชนิดใดที่ให้ประสิทธิภาพการซึมผ่านเข้าสู่ชั้นผิวหนัง Stratum corneum ได้สูงสุด เนื่องจากมีคุณสมบัติในการกักเก็บความชุ่มชื้นและปิดกั้นการระเหยของน้ำ (Occlusive effect) ได้ดีที่สุด</t>
        </is>
      </c>
      <c r="D174" s="186" t="n"/>
      <c r="E174" s="186" t="inlineStr">
        <is>
          <t>Topical solution</t>
        </is>
      </c>
      <c r="F174" s="186" t="inlineStr">
        <is>
          <t>Topical gel</t>
        </is>
      </c>
      <c r="G174" s="186" t="inlineStr">
        <is>
          <t>Topical suspension</t>
        </is>
      </c>
      <c r="H174" s="186" t="inlineStr">
        <is>
          <t>Topical ointment (Oleaginous hydrocarbon base)</t>
        </is>
      </c>
      <c r="I174" s="186" t="inlineStr">
        <is>
          <t>Topical lotion</t>
        </is>
      </c>
      <c r="J174" s="185" t="n">
        <v>4</v>
      </c>
      <c r="K174" s="186" t="inlineStr">
        <is>
          <t>✅ คำตอบที่ถูกต้อง: ข้อ ง. Topical ointment (Oleaginous hydrocarbon base)
🎯 ทำไมข้อนี้ถึงถูก:
เบสยาขี้ผึ้งชนิดไฮโดรคาร์บอน (Oleaginous base เช่น White petrolatum) มีคุณสมบัติ Occlusive สูงสุด ช่วยเคลือบผิวป้องกันการระเหยของน้ำจากผิวหนัง ทำให้ชั้นขี้ไคล (Stratum corneum) เกิดภาวะอุ้มน้ำและพองตัว (Hydration) ส่งผลให้โครงสร้างไขมันระหว่างเซลล์เปิดกว้างขึ้น ช่วยเพิ่มการดูดซึมยาผ่านผิวหนังได้มากกว่ารูปแบบครีมหรือเจล
🔍
🔍 ข้ออื่นผิดเพราะอะไร:
• ข้อ ก.: Solution มีการระเหยของแอลกอฮอล์หรือน้ำอย่างรวดเร็ว ไม่มีคุณสมบัติ Occlusive
• ข้อ ข.: Gel มีน้ำเป็นส่วนประกอบหลัก ให้ความรู้สึกเย็นสบาย แห้งเร็ว แต่ไม่มีคุณสมบัติปิดกั้นผิว
• ข้อ ค.: Suspension ไม่มีคุณสมบัติในการช่วยปิดกั้นผิวหนัง
• ข้อ จ.: Lotion เป็นของเหลวที่มีน้ำสูง ไม่ก่อให้เกิด Occlusive effect</t>
        </is>
      </c>
      <c r="L174" s="186" t="n"/>
      <c r="M174" s="186" t="inlineStr">
        <is>
          <t>Product Group 7: Liquid &amp; Semisolids</t>
        </is>
      </c>
      <c r="N174" s="186" t="inlineStr">
        <is>
          <t>7.5 Creams &amp; Ointments</t>
        </is>
      </c>
      <c r="O174" s="185" t="inlineStr">
        <is>
          <t>Product</t>
        </is>
      </c>
      <c r="P174" s="186" t="inlineStr">
        <is>
          <t>[SOURCE: ข้อสอบจริง PLE CC1 (Product) ปี 2564 ข้อ 80]</t>
        </is>
      </c>
      <c r="Q174" s="185" t="inlineStr">
        <is>
          <t>ข้อสอบจริง</t>
        </is>
      </c>
      <c r="R174" s="185" t="inlineStr">
        <is>
          <t>2564</t>
        </is>
      </c>
      <c r="S174" s="185" t="n"/>
    </row>
    <row r="175" ht="24" customHeight="1" s="49">
      <c r="A175" s="185" t="n">
        <v>173</v>
      </c>
      <c r="B175" s="186" t="n"/>
      <c r="C175" s="186" t="inlineStr">
        <is>
          <t>สารในข้อใดต่อไปนี้ไม่เหมาะสมที่จะนำมาใช้เป็นสารช่วยสร้างกลุ่มก้อนหลวม (Flocculating agent) ในการพัฒนาสูตรตำรับยาน้ำแขวนตะกอนทางเภสัชกรรม</t>
        </is>
      </c>
      <c r="D175" s="186" t="n"/>
      <c r="E175" s="186" t="inlineStr">
        <is>
          <t>เกลืออิเล็กโทรไลต์ที่มีประจุตรงข้าม เช่น Sodium chloride หรือ Potassium phosphate</t>
        </is>
      </c>
      <c r="F175" s="186" t="inlineStr">
        <is>
          <t>สารลดแรงตึงผิวชนิดไม่มีประจุ (Non-ionic surfactants)</t>
        </is>
      </c>
      <c r="G175" s="186" t="inlineStr">
        <is>
          <t>พอลิเมอร์ชอบน้ำสายยาว (Hydrophilic polymers เช่น Xanthan gum)</t>
        </is>
      </c>
      <c r="H175" s="186" t="inlineStr">
        <is>
          <t>ดินเหนียวบริสุทธิ์ (Purified clays เช่น Bentonite)</t>
        </is>
      </c>
      <c r="I175" s="186" t="inlineStr">
        <is>
          <t>กรดแร่เข้มข้นรุนแรง (Concentrated mineral acids เช่น กรดซัลฟิวริกเข้มข้น)</t>
        </is>
      </c>
      <c r="J175" s="185" t="n">
        <v>5</v>
      </c>
      <c r="K175" s="186" t="inlineStr">
        <is>
          <t>✅ คำตอบที่ถูกต้อง: ข้อ จ. กรดแร่เข้มข้นรุนแรง (Concentrated mineral acids เช่น กรดซัลฟิวริกเข้มข้น)
🎯 ทำไมข้อนี้ถึงถูก:
Flocculating agents ทางเภสัชกรรมต้องมีความปลอดภัยและควบคุมศักย์ซีตาได้อย่างแม่นยำ ได้แก่ เกลืออิเล็กโทรไลต์ สารลดแรงตึงผิว พอลิเมอร์สร้างสะพานเชื่อม และดินเหนียว การใช้กรดแร่เข้มข้นรุนแรงจะทำลายความคงตัวของตัวยา เกิดอันตรายต่อผู้ป่วย และไม่สามารถใช้เป็นสารช่วยทางเภสัชกรรมได้
🔍
🔍 ข้ออื่นผิดเพราะอะไร:
• ข้อ ก.: Electrolytes เป็น Flocculating agent กลุ่มหลักที่ใช้ลดค่า Zeta potential ให้อยู่ในช่วงที่เหมาะสม
• ข้อ ข.: Non-ionic surfactants ช่วยสร้างโครงข่ายกั้นและควบคุมการเกาะกลุ่มหลวมๆ ของอนุภาค
• ข้อ ค.: Hydrophilic polymers ช่วยสร้างกลไกพอลิเมอร์บริดจิ้ง (Polymer bridging) เกิดเป็น Floccules ที่ดี
• ข้อ ง.: Clays เช่น Bentonite มีประจุที่ผิวช่วยในการเกิด Flocculation</t>
        </is>
      </c>
      <c r="L175" s="186" t="n"/>
      <c r="M175" s="186" t="inlineStr">
        <is>
          <t>Product Group 7: Liquid &amp; Semisolids</t>
        </is>
      </c>
      <c r="N175" s="186" t="inlineStr">
        <is>
          <t>7.2 Suspensions</t>
        </is>
      </c>
      <c r="O175" s="185" t="inlineStr">
        <is>
          <t>Product</t>
        </is>
      </c>
      <c r="P175" s="186" t="inlineStr">
        <is>
          <t>[SOURCE: ข้อสอบจริง PLE CC1 (Product) ปี 2564 ข้อ 83]</t>
        </is>
      </c>
      <c r="Q175" s="185" t="inlineStr">
        <is>
          <t>ข้อสอบจริง</t>
        </is>
      </c>
      <c r="R175" s="185" t="inlineStr">
        <is>
          <t>2564</t>
        </is>
      </c>
      <c r="S175" s="185" t="n"/>
    </row>
    <row r="176" ht="24" customHeight="1" s="49">
      <c r="A176" s="185" t="n">
        <v>174</v>
      </c>
      <c r="B176" s="186" t="n"/>
      <c r="C176" s="186" t="inlineStr">
        <is>
          <t>ตำรับยารักษาโรคกรดไหลย้อนที่ประกอบด้วย Sodium alginate, Calcium carbonate และ Sodium bicarbonate มีกลไกการออกฤทธิ์ทางเภสัชกรรมที่สำคัญตามข้อใด</t>
        </is>
      </c>
      <c r="D176" s="186" t="n"/>
      <c r="E176" s="186" t="inlineStr">
        <is>
          <t>ทำปฏิกิริยากับกรดในกระเพาะอาหารเกิดเป็นเจลแพลอยน้ำ (Alginate raft) เคลือบปิดกั้นที่บริเวณหูรูดหลอดอาหาร</t>
        </is>
      </c>
      <c r="F176" s="186" t="inlineStr">
        <is>
          <t>ยับยั้งการหลั่งกรดที่ตัวรับ H2-receptor บนผนังเซลล์กระเพาะอาหารอย่างถาวร</t>
        </is>
      </c>
      <c r="G176" s="186" t="inlineStr">
        <is>
          <t>ยับยั้งการทำงานของเอนไซม์ H+/K+ ATPase บน Parietal cell</t>
        </is>
      </c>
      <c r="H176" s="186" t="inlineStr">
        <is>
          <t>เคลือบรักษาแผลในกระเพาะอาหารโดยการจับตัวกับโปรตีนที่ก้นแผล</t>
        </is>
      </c>
      <c r="I176" s="186" t="inlineStr">
        <is>
          <t>เร่งการบีบตัวของกระเพาะอาหารเพื่อไล่อาหารลงสู่ลำไส้เล็กอย่างรวดเร็ว</t>
        </is>
      </c>
      <c r="J176" s="185" t="n">
        <v>1</v>
      </c>
      <c r="K176" s="186" t="inlineStr">
        <is>
          <t>✅ คำตอบที่ถูกต้อง: ข้อ ก. ทำปฏิกิริยากับกรดในกระเพาะอาหารเกิดเป็นเจลแพลอยน้ำ (Alginate raft) เคลือบปิดกั้นที่บริเวณหูรูดหลอดอาหาร
🎯 ทำไมข้อนี้ถึงถูก:
เมื่อตำรับสัมผัสกับกรดในกระเพาะอาหาร Sodium alginate จะเปลี่ยนเป็นกรดแอลจินิกและจับตัวกับ Ca2+ เกิดเป็นโครงข่ายเจล ขณะเดียวกัน Sodium bicarbonate และ Calcium carbonate จะทำปฏิกิริยากับกรดเกิดฟองแก๊ส CO2 แทรกอยู่ในเจล ดันให้เจลมีความหนาแน่นต่ำและลอยตัวขึ้นสู่ผิวน้ำย่อยเกิดเป็นแพเจลลอยน้ำ (Raft formation) ทำหน้าที่เป็นแผ่นกั้นทางกายภาพป้องกันกรดไหลย้อนเข้าสู่หลอดอาหาร
🔍
🔍 ข้ออื่นผิดเพราะอะไร:
• ข้อ ข.: การยับยั้ง H2-receptor เป็นกลไกของยากลุ่ม H2-blockers เช่น Ranitidine
• ข้อ ค.: การยับยั้ง H+/K+ ATPase เป็นกลไกของยากลุ่ม Proton Pump Inhibitors (PPIs)
• ข้อ ง.: การจับกับโปรตีนก้นแผลเป็นกลไกของยา Sucralfate
• ข้อ จ.: การเร่งการบีบตัวเป็นกลไกของยากลุ่ม Prokinetics เช่น Domperidone</t>
        </is>
      </c>
      <c r="L176" s="186" t="n"/>
      <c r="M176" s="186" t="inlineStr">
        <is>
          <t>Product Group 7: Liquid &amp; Semisolids</t>
        </is>
      </c>
      <c r="N176" s="186" t="inlineStr">
        <is>
          <t>7.1 Solutions, Syrups &amp; Elixirs</t>
        </is>
      </c>
      <c r="O176" s="185" t="inlineStr">
        <is>
          <t>Product</t>
        </is>
      </c>
      <c r="P176" s="186" t="inlineStr">
        <is>
          <t>[SOURCE: ข้อสอบจริง PLE CC1 (Product) ปี 2564 ข้อ 84]</t>
        </is>
      </c>
      <c r="Q176" s="185" t="inlineStr">
        <is>
          <t>ข้อสอบจริง</t>
        </is>
      </c>
      <c r="R176" s="185" t="inlineStr">
        <is>
          <t>2564</t>
        </is>
      </c>
      <c r="S176" s="185" t="n"/>
    </row>
    <row r="177" ht="24" customHeight="1" s="49">
      <c r="A177" s="185" t="n">
        <v>175</v>
      </c>
      <c r="B177" s="186" t="n"/>
      <c r="C177" s="186" t="inlineStr">
        <is>
          <t>ในการทดสอบความคงตัวของตำรับครีมชนิด Oil-in-Water (O/W cream) ด้วยวิธี Freeze-Thaw cycle จำนวน 3 รอบ พบว่าเกิดการแยกชั้นของเนื้อครีม (Phase separation / Creaming) ควรแก้ไขปัญหาความคงตัวของสูตรตำรับนี้ตามแนวทางใด</t>
        </is>
      </c>
      <c r="D177" s="186" t="n"/>
      <c r="E177" s="186" t="inlineStr">
        <is>
          <t>เติมสารเพิ่มความหนืดในวัฏภาคน้ำ เช่น Tragacanth หรือ Carbomer ในตำรับ O/W cream</t>
        </is>
      </c>
      <c r="F177" s="186" t="inlineStr">
        <is>
          <t>นำตำรับไปบดด้วยเครื่องบดลูกปืน (Ball mill)</t>
        </is>
      </c>
      <c r="G177" s="186" t="inlineStr">
        <is>
          <t>เติม Hydroxyethylcellulose ในตำรับ W/O cream</t>
        </is>
      </c>
      <c r="H177" s="186" t="inlineStr">
        <is>
          <t>เติม Sodium chloride ในสัดส่วนสูง</t>
        </is>
      </c>
      <c r="I177" s="186" t="inlineStr">
        <is>
          <t>เติม Sodium benzoate ปริมาณมาก</t>
        </is>
      </c>
      <c r="J177" s="185" t="n">
        <v>1</v>
      </c>
      <c r="K177" s="186" t="inlineStr">
        <is>
          <t>✅ คำตอบที่ถูกต้อง: ข้อ ก. เติมสารเพิ่มความหนืดในวัฏภาคน้ำ เช่น Tragacanth หรือ Carbomer ในตำรับ O/W cream
🎯 ทำไมข้อนี้ถึงถูก:
การแยกชั้นแบบ Creaming ในอิมัลชันชนิด O/W มีสาเหตุมาจากหยดน้ำมันลอยขึ้นสู่ผิวด้านบนตามกฎของสโตกส์ (Stokes' law) การเติมสารเพิ่มความหนืดและสารช่วยแขวนลอยในวัฏภาคต่อเนื่องภายนอก (Continuous water phase) เช่น Tragacanth, Xanthan gum หรือ Carbomer จะช่วยเพิ่มความหนืดของวัฏภาคน้ำและชะลอการเคลื่อนที่ของหยดน้ำมัน ทำให้ตำรับคงตัวทนทานต่อการเปลี่ยนแปลงอุณหภูมิ
🔍
🔍 ข้ออื่นผิดเพราะอะไร:
• ข้อ ข.: Ball mill ใช้สำหรับบดลดขนาดอนุภาคของแข็ง ไม่ได้ช่วยเพิ่มความคงตัวของอิมัลชันที่แยกชั้น
• ข้อ ค.: ตำรับนี้เป็นครีมชนิด O/W ไม่ใช่ W/O
• ข้อ ง.: การเติมอิเล็กโทรไลต์ NaCl มากเกินไปจะไปทำลายชั้นประจุไฟฟ้าที่ผิวหยดน้ำมันและเร่งให้อิมัลชันแยกชั้น (Coalescence)
• ข้อ จ.: Sodium benzoate เป็นสารกันเสีย ไม่ได้ช่วยเพิ่มความคงตัวทางกายภาพของอิมัลชัน</t>
        </is>
      </c>
      <c r="L177" s="186" t="n"/>
      <c r="M177" s="186" t="inlineStr">
        <is>
          <t>Product Group 7: Liquid &amp; Semisolids</t>
        </is>
      </c>
      <c r="N177" s="186" t="inlineStr">
        <is>
          <t>7.3 Emulsions</t>
        </is>
      </c>
      <c r="O177" s="185" t="inlineStr">
        <is>
          <t>Product</t>
        </is>
      </c>
      <c r="P177" s="186" t="inlineStr">
        <is>
          <t>[SOURCE: ข้อสอบจริง PLE CC1 (Product) ปี 2564 ข้อ 93]</t>
        </is>
      </c>
      <c r="Q177" s="185" t="inlineStr">
        <is>
          <t>ข้อสอบจริง</t>
        </is>
      </c>
      <c r="R177" s="185" t="inlineStr">
        <is>
          <t>2564</t>
        </is>
      </c>
      <c r="S177" s="185" t="n"/>
    </row>
    <row r="178" ht="24" customHeight="1" s="49">
      <c r="A178" s="185" t="n">
        <v>176</v>
      </c>
      <c r="B178" s="186" t="n"/>
      <c r="C178" s="186" t="inlineStr">
        <is>
          <t>ตำรับยาน้ำแขวนตะกอน (Suspensions) มีค่า Sedimentation volume (F) = 0.5 และ Degree of flocculation (beta) = 1 หลังตั้งทิ้งไว้ ควรปรับปรุงสูตรตำรับนี้อย่างไรเพื่อให้ได้ยาแขวนตะกอนที่มีความคงตัวทางกายภาพที่ดีขึ้น</t>
        </is>
      </c>
      <c r="D178" s="186" t="n"/>
      <c r="E178" s="186" t="inlineStr">
        <is>
          <t>เติมสารเพิ่มความหนืด Sodium carboxymethylcellulose (SCMC)</t>
        </is>
      </c>
      <c r="F178" s="186" t="inlineStr">
        <is>
          <t>เติมสารกันเสีย Benzyl alcohol</t>
        </is>
      </c>
      <c r="G178" s="186" t="inlineStr">
        <is>
          <t>เติมสารต้านออกซิเดชัน Sodium metabisulphite</t>
        </is>
      </c>
      <c r="H178" s="186" t="inlineStr">
        <is>
          <t>เปลี่ยนสารให้ความหวานจาก Syrup เป็น Saccharin</t>
        </is>
      </c>
      <c r="I178" s="186" t="inlineStr">
        <is>
          <t>เพิ่มปริมาณสารกันเสียกลุ่ม Paraben</t>
        </is>
      </c>
      <c r="J178" s="185" t="n">
        <v>1</v>
      </c>
      <c r="K178" s="186" t="inlineStr">
        <is>
          <t>✅ คำตอบที่ถูกต้อง: ข้อ ก. เติมสารเพิ่มความหนืด Sodium carboxymethylcellulose (SCMC)
🎯 ทำไมข้อนี้ถึงถูก:
ค่า F = 0.5 แสดงว่าปริมาตรตะกอนลดลงเหลือครึ่งหนึ่ง และ beta = 1 แสดงว่าระบบไม่มีการรวมกลุ่มแบบ Flocculated ที่เหมาะสม การเติม Suspending agent เช่น SCMC จะเพิ่มความหนืดของตัวกลาง ชะลออัตราการตกตะกอนตาม Stokes law และช่วยพยุงอนุภาคให้กระจายตัวสม่ำเสมอ
🔍
🔍 ข้ออื่นผิดเพราะอะไร:
• ข้อ ข.: ผิด Benzyl alcohol เป็นสารกันเสีย (Antimicrobial preservative) ไม่มีผลต่อความหนืดหรือการตกตะกอนของอนุภาค
• ข้อ ค.: ผิด Sodium metabisulphite เป็นสารต้านออกซิเดชัน (Antioxidant) ไม่ได้ช่วยแก้ไขปัญหาการตกตะกอนทางกายภาพ
• ข้อ ง.: ผิด การเปลี่ยน Syrup เป็น Saccharin จะยิ่งลดความหนืดของตำรับ ทำให้อนุภาคตกตะกอนเร็วขึ้น
• ข้อ จ.: ผิด Paraben ทำหน้าที่ป้องกันการเจริญเติบโตของจุลินทรีย์ ไม่ได้ส่งผลต่อพฤติกรรมการตกตะกอนทางกายภาพของยาแขวนตะกอน</t>
        </is>
      </c>
      <c r="L178" s="186" t="n"/>
      <c r="M178" s="186" t="inlineStr">
        <is>
          <t>Product Group 7: Liquid &amp; Semisolids</t>
        </is>
      </c>
      <c r="N178" s="186" t="inlineStr">
        <is>
          <t>7.2 Suspensions</t>
        </is>
      </c>
      <c r="O178" s="185" t="inlineStr">
        <is>
          <t>Product</t>
        </is>
      </c>
      <c r="P178" s="186" t="inlineStr">
        <is>
          <t>[SOURCE: ข้อสอบจริง PLE CC1 (Product) ปี 2564 ข้อ 99]</t>
        </is>
      </c>
      <c r="Q178" s="185" t="inlineStr">
        <is>
          <t>ข้อสอบจริง</t>
        </is>
      </c>
      <c r="R178" s="185" t="inlineStr">
        <is>
          <t>2564</t>
        </is>
      </c>
      <c r="S178" s="185" t="n"/>
    </row>
    <row r="179" ht="24" customHeight="1" s="49">
      <c r="A179" s="185" t="n">
        <v>177</v>
      </c>
      <c r="B179" s="186" t="inlineStr">
        <is>
          <t>ในสูตรตำรับ Calamine lotion ซึ่งประกอบด้วย:
Active ingredient: Calamine
Inactive ingredients: Hypromellose, Xanthan gum, Polysorbate 80, Methylparaben, Propylparaben, Purified water</t>
        </is>
      </c>
      <c r="C179" s="186" t="inlineStr">
        <is>
          <t>ข้อใดคือบทบาทหน้าที่หลักของ Hypromellose (HPMC) ในสูตรตำรับนี้</t>
        </is>
      </c>
      <c r="D179" s="186" t="n"/>
      <c r="E179" s="186" t="inlineStr">
        <is>
          <t>Emulsifier (สารก่ออิมัลชัน)</t>
        </is>
      </c>
      <c r="F179" s="186" t="inlineStr">
        <is>
          <t>Diluent (สารเพิ่มปริมาณ)</t>
        </is>
      </c>
      <c r="G179" s="186" t="inlineStr">
        <is>
          <t>Viscosity enhancer (สารเพิ่มความหนืดและช่วยแขวนตะกอน)</t>
        </is>
      </c>
      <c r="H179" s="186" t="inlineStr">
        <is>
          <t>Humectant (สารกักเก็บความชุ่มชื้น)</t>
        </is>
      </c>
      <c r="I179" s="186" t="inlineStr">
        <is>
          <t>Disintegrant (สารช่วยแตกตัว)</t>
        </is>
      </c>
      <c r="J179" s="185" t="n">
        <v>3</v>
      </c>
      <c r="K179" s="186" t="inlineStr">
        <is>
          <t>✅ คำตอบที่ถูกต้อง: ข้อ ค. Viscosity enhancer (สารเพิ่มความหนืดและช่วยแขวนตะกอน)
🎯 ทำไมข้อนี้ถึงถูก:
Hypromellose (HPMC) เป็นอนุพันธ์เซลลูโลสที่ละลายน้ำได้ ทำหน้าที่เป็น Viscosity-increasing agent หรือ Suspending agent ช่วยเพิ่มความหนืดให้กับตำรับ Calamine lotion ชะลออัตราการตกตะกอนของอนุภาคแป้ง Calamine และช่วยให้ยากระจายตัวซ้ำได้ง่ายเมื่อเขย่าขวด
🔍
🔍 ข้ออื่นผิดเพราะอะไร:
• ข้อ ก.: ผิด Polysorbate 80 ทำหน้าที่เป็น Surfactant / Wetting agent มิใช่ HPMC
• ข้อ ข.: ผิด Diluent ใช้ในรูปแบบยาผง ยาเม็ด หรือยาแคปซูล เช่น Lactose, Starch
• ข้อ ง.: ผิด Humectant เช่น Glycerin, Propylene glycol หรือ Sorbitol ช่วยกักเก็บความชื้นบนผิวหนัง
• ข้อ จ.: ผิด Disintegrant ใช้ในยาเม็ดเพื่อช่วยให้เม็ดยาแตกตัวเมื่อสัมผัสของเหลว</t>
        </is>
      </c>
      <c r="L179" s="186" t="n"/>
      <c r="M179" s="186" t="inlineStr">
        <is>
          <t>Product Group 7: Liquid &amp; Semisolids</t>
        </is>
      </c>
      <c r="N179" s="186" t="inlineStr">
        <is>
          <t>7.2 Suspensions</t>
        </is>
      </c>
      <c r="O179" s="185" t="inlineStr">
        <is>
          <t>Product</t>
        </is>
      </c>
      <c r="P179" s="186" t="inlineStr">
        <is>
          <t>[SOURCE: ข้อสอบจริง PLE CC1 (Product) ปี 2564 ข้อ 111]</t>
        </is>
      </c>
      <c r="Q179" s="185" t="inlineStr">
        <is>
          <t>ข้อสอบจริง</t>
        </is>
      </c>
      <c r="R179" s="185" t="inlineStr">
        <is>
          <t>2564</t>
        </is>
      </c>
      <c r="S179" s="185" t="n"/>
    </row>
    <row r="180" ht="24" customHeight="1" s="49">
      <c r="A180" s="185" t="n">
        <v>178</v>
      </c>
      <c r="B180" s="186" t="n"/>
      <c r="C180" s="186" t="inlineStr">
        <is>
          <t>สารในข้อใดต่อไปนี้ ไม่นิยมนำมาใช้เป็น Stiffening agent (สารเพิ่มความคงรูปและความแข็งตัว) ในการตั้งตำรับครีมทาภายนอกต้านไวรัส (Topical antiviral cream)</t>
        </is>
      </c>
      <c r="D180" s="186" t="n"/>
      <c r="E180" s="186" t="inlineStr">
        <is>
          <t>Beeswax</t>
        </is>
      </c>
      <c r="F180" s="186" t="inlineStr">
        <is>
          <t>PEG 4000</t>
        </is>
      </c>
      <c r="G180" s="186" t="inlineStr">
        <is>
          <t>Paraffin wax</t>
        </is>
      </c>
      <c r="H180" s="186" t="inlineStr">
        <is>
          <t>Cetostearyl alcohol</t>
        </is>
      </c>
      <c r="I180" s="186" t="inlineStr">
        <is>
          <t>Isopropyl myristate</t>
        </is>
      </c>
      <c r="J180" s="185" t="n">
        <v>5</v>
      </c>
      <c r="K180" s="186" t="inlineStr">
        <is>
          <t>✅ คำตอบที่ถูกต้อง: ข้อ จ. Isopropyl myristate
🎯 ทำไมข้อนี้ถึงถูก:
Isopropyl myristate มีลักษณะเป็นของเหลวมันใส มีคุณสมบัติเป็น Emollient และ Skin penetration enhancer ช่วยเพิ่มการซึมผ่านผิวหนังของตัวยา ไม่ได้ทำหน้าที่เพิ่มความแข็งตัว (Stiffening agent) ซึ่งต้องเป็นสารกึ่งแข็งหรือของแข็งที่มีจุดหลอมเหลวสูง
🔍
🔍 ข้ออื่นผิดเพราะอะไร:
• ข้อ ก.: ผิด Beeswax เป็นไขธรรมชาติจุดหลอมเหลวสูง นิยมใช้เป็น Stiffening agent ในตำรับขี้ผึ้งและครีม
• ข้อ ข.: ผิด PEG 4000 เป็น Polyethylene glycol ชนิดของแข็ง นิยมใช้เพิ่มความแข็งตัวใน Water-soluble ointment bases
• ข้อ ค.: ผิด Paraffin wax เป็นไฮโดรคาร์บอนของแข็งที่ใช้เป็น Stiffening agent อย่างแพร่หลาย
• ข้อ ง.: ผิด Cetostearyl alcohol เป็น Fatty alcohol ของแข็ง ใช้เป็น Stiffening agent และ Co-emulsifier</t>
        </is>
      </c>
      <c r="L180" s="186" t="n"/>
      <c r="M180" s="186" t="inlineStr">
        <is>
          <t>Product Group 7: Liquid &amp; Semisolids</t>
        </is>
      </c>
      <c r="N180" s="186" t="inlineStr">
        <is>
          <t>7.5 Creams &amp; Ointments</t>
        </is>
      </c>
      <c r="O180" s="185" t="inlineStr">
        <is>
          <t>Product</t>
        </is>
      </c>
      <c r="P180" s="186" t="inlineStr">
        <is>
          <t>[SOURCE: ข้อสอบจริง PLE CC1 (Product) ปี 2564 ข้อ 115]</t>
        </is>
      </c>
      <c r="Q180" s="185" t="inlineStr">
        <is>
          <t>ข้อสอบจริง</t>
        </is>
      </c>
      <c r="R180" s="185" t="inlineStr">
        <is>
          <t>2564</t>
        </is>
      </c>
      <c r="S180" s="185" t="n"/>
    </row>
    <row r="181" ht="24" customHeight="1" s="49">
      <c r="A181" s="185" t="n">
        <v>179</v>
      </c>
      <c r="B181" s="186" t="n"/>
      <c r="C181" s="186" t="inlineStr">
        <is>
          <t>ยาพื้นสำหรับยาขี้ผึ้งและครีม (Ointment bases) ชนิดใดให้ผลการกักเก็บความชุ่มชื้นและป้องกันการระเหยของน้ำผ่านผิวหนัง (Occlusive effect) ได้ดีที่สุด</t>
        </is>
      </c>
      <c r="D181" s="186" t="n"/>
      <c r="E181" s="186" t="inlineStr">
        <is>
          <t>Water-soluble base</t>
        </is>
      </c>
      <c r="F181" s="186" t="inlineStr">
        <is>
          <t>Water-removable base</t>
        </is>
      </c>
      <c r="G181" s="186" t="inlineStr">
        <is>
          <t>Absorption base</t>
        </is>
      </c>
      <c r="H181" s="186" t="inlineStr">
        <is>
          <t>Oleaginous base (Hydrocarbon base)</t>
        </is>
      </c>
      <c r="I181" s="186" t="inlineStr">
        <is>
          <t>Water-in-oil (W/O) emulsion base</t>
        </is>
      </c>
      <c r="J181" s="185" t="n">
        <v>4</v>
      </c>
      <c r="K181" s="186" t="inlineStr">
        <is>
          <t>✅ คำตอบที่ถูกต้อง: ข้อ ง. Oleaginous base (Hydrocarbon base)
🎯 ทำไมข้อนี้ถึงถูก:
Oleaginous base (เช่น White petrolatum, Yellow petrolatum) เป็นสารประกอบไฮโดรคาร์บอนที่ไม่มีน้ำและไม่ชอบน้ำอย่างยิ่ง จึงสร้างฟิล์มน้ำมันเคลือบผิวหนังได้อย่างต่อเนื่อง ป้องกันการระเหยของน้ำออกจากผิว (Transepidermal Water Loss; TEWL) ได้มีประสิทธิภาพสูงสุด ให้ Occlusive effect สูงสุด
🔍
🔍 ข้ออื่นผิดเพราะอะไร:
• ข้อ ก.: ผิด Water-soluble base เช่น PEG base ล้างน้ำออกง่าย ไม่มีไขมัน จึงไม่มี Occlusive effect
• ข้อ ข.: ผิด Water-removable base (O/W cream) มีน้ำเป็นส่วนนอก ระเหยน้ำได้ง่าย ให้ Occlusion ต่ำ
• ข้อ ค.: ผิด Absorption base ดูดซับน้ำได้ดี ให้ Occlusion สูงแต่ยังน้อยกว่า Hydrocarbon base บริสุทธิ์
• ข้อ จ.: ผิด W/O emulsion base ให้ Occlusion ดีแต่มีน้ำเป็นวัฏภาคภายใน จึงมีประสิทธิภาพกักเก็บน้ำน้อยกว่า Oleaginous base ล้วน</t>
        </is>
      </c>
      <c r="L181" s="186" t="n"/>
      <c r="M181" s="186" t="inlineStr">
        <is>
          <t>Product Group 7: Liquid &amp; Semisolids</t>
        </is>
      </c>
      <c r="N181" s="186" t="inlineStr">
        <is>
          <t>7.5 Creams &amp; Ointments</t>
        </is>
      </c>
      <c r="O181" s="185" t="inlineStr">
        <is>
          <t>Product</t>
        </is>
      </c>
      <c r="P181" s="186" t="inlineStr">
        <is>
          <t>[SOURCE: ข้อสอบจริง PLE CC1 (Product) ปี 2564 ข้อ 116]</t>
        </is>
      </c>
      <c r="Q181" s="185" t="inlineStr">
        <is>
          <t>ข้อสอบจริง</t>
        </is>
      </c>
      <c r="R181" s="185" t="inlineStr">
        <is>
          <t>2564</t>
        </is>
      </c>
      <c r="S181" s="185" t="n"/>
    </row>
    <row r="182" ht="24" customHeight="1" s="49">
      <c r="A182" s="185" t="n">
        <v>180</v>
      </c>
      <c r="B182" s="186" t="n"/>
      <c r="C182" s="186" t="inlineStr">
        <is>
          <t>จากการทดสอบความคงตัวของตำรับยาครีมด้วยวิธี Freeze-thaw cycling พบว่าเนื้อครีมเกิดการเปลี่ยนแปลงทางกายภาพโดยมีลักษณะเหลวลงอย่างเห็นได้ชัดและเริ่มมีการแยกชั้น ควรปรับปรุงสูตรตำรับนี้อย่างไร</t>
        </is>
      </c>
      <c r="D182" s="186" t="n"/>
      <c r="E182" s="186" t="inlineStr">
        <is>
          <t>เติมสารเพิ่มความแข็งตัวของโครงสร้าง (Stiffening agent)</t>
        </is>
      </c>
      <c r="F182" s="186" t="inlineStr">
        <is>
          <t>เติมสารกันเสียชนิดละลายในน้ำมันเพิ่มขึ้น</t>
        </is>
      </c>
      <c r="G182" s="186" t="inlineStr">
        <is>
          <t>ลดปริมาณสารก่ออิมัลชัน (Emulsifying agent)</t>
        </is>
      </c>
      <c r="H182" s="186" t="inlineStr">
        <is>
          <t>เพิ่มปริมาณวัฏภาคน้ำ (Aqueous phase) ในตำรับ</t>
        </is>
      </c>
      <c r="I182" s="186" t="inlineStr">
        <is>
          <t>ลดระยะเวลาในการกวนผสมด้วยเครื่อง Homogenizer</t>
        </is>
      </c>
      <c r="J182" s="185" t="n">
        <v>1</v>
      </c>
      <c r="K182" s="186" t="inlineStr">
        <is>
          <t>✅ คำตอบที่ถูกต้อง: ข้อ ก. เติมสารเพิ่มความแข็งตัวของโครงสร้าง (Stiffening agent)
🎯 ทำไมข้อนี้ถึงถูก:
การที่ครีมเหลวลงและแยกชั้นหลังการแช่แข็งสลับอุณหภูมิห้อง แสดงว่าโครงสร้างผลึกร่างแหของไขมัน (Liquid crystalline / gel network) ไม่แข็งแรง การเพิ่ม Stiffening agent (เช่น Cetyl alcohol, Stearyl alcohol) จะช่วยสร้างโครงข่ายกักเก็บหยดของเหลวและเสริมความคงทนต่อการเปลี่ยนแปลงอุณหภูมิ
🔍
🔍 ข้ออื่นผิดเพราะอะไร:
• ข้อ ข.: ผิด สารกันเสียมีหน้าที่ควบคุมเชื้อจุลินทรีย์ ไม่ได้ช่วยเพิ่มความคงตัวของโครงข่ายทางกายภาพ
• ข้อ ค.: ผิด การลดสารก่ออิมัลชันจะยิ่งทำให้แรงตึงผิวระหว่างสองวัฏภาคเพิ่มขึ้น ส่งผลให้อิมัลชันแตกชั้นเร็วยิ่งขึ้น
• ข้อ ง.: ผิด การเพิ่มวัฏภาคน้ำจะยิ่งทำให้ตำรับมีความเจือจางและความหนืดลดลง เกิดการแยกชั้นง่ายขึ้น
• ข้อ จ.: ผิด การลดเวลากวนอาจทำให้อนุภาคมีขนาดใหญ่และกระจายตัวไม่สม่ำเสมอ ลดความคงตัวของอิมัลชัน</t>
        </is>
      </c>
      <c r="L182" s="186" t="n"/>
      <c r="M182" s="186" t="inlineStr">
        <is>
          <t>Product Group 7: Liquid &amp; Semisolids</t>
        </is>
      </c>
      <c r="N182" s="186" t="inlineStr">
        <is>
          <t>7.5 Creams &amp; Ointments</t>
        </is>
      </c>
      <c r="O182" s="185" t="inlineStr">
        <is>
          <t>Product</t>
        </is>
      </c>
      <c r="P182" s="186" t="inlineStr">
        <is>
          <t>[SOURCE: ข้อสอบจริง PLE CC1 (Product) ปี 2564 ข้อ 117]</t>
        </is>
      </c>
      <c r="Q182" s="185" t="inlineStr">
        <is>
          <t>ข้อสอบจริง</t>
        </is>
      </c>
      <c r="R182" s="185" t="inlineStr">
        <is>
          <t>2564</t>
        </is>
      </c>
      <c r="S182" s="185" t="n"/>
    </row>
    <row r="183" ht="24" customHeight="1" s="49">
      <c r="A183" s="185" t="n">
        <v>181</v>
      </c>
      <c r="B183" s="186" t="inlineStr">
        <is>
          <t>[สถานการณ์]
ผู้ป่วยเด็กอายุ 4 ขวบ มีอาการคันทวารหนักอย่างมากโดยเฉพาะในเวลากลางคืน ตรวจ Scotch tape test พบไข่พยาธิเส้นด้าย (Enterobius vermicularis / Pinworm)</t>
        </is>
      </c>
      <c r="C183" s="186" t="inlineStr">
        <is>
          <t>เด็กอายุ 4 ขวบ มีอาการคันรอบทวารหนัก ตรวจพบไข่พยาธิเส้นด้าย (Enterobius vermicularis) แพทย์ต้องการสั่งใช้ยาต้านพยาธิซึ่งเป็นผงตัวยาที่ไม่ละลายน้ำ ควรเลือกเตรียมในรูปแบบเภสัชภัณฑ์ใดจึงจะเหมาะสมที่สุดสำหรับผู้ป่วยเด็กรายนี้</t>
        </is>
      </c>
      <c r="D183" s="186" t="n"/>
      <c r="E183" s="186" t="inlineStr">
        <is>
          <t>Elixir (ยาเหลวใสรสหวานผสมแอลกอฮอล์)</t>
        </is>
      </c>
      <c r="F183" s="186" t="inlineStr">
        <is>
          <t>Oral solution (ยาน้ำสารละลายใส)</t>
        </is>
      </c>
      <c r="G183" s="186" t="inlineStr">
        <is>
          <t>Tablet (ยาเม็ดอัดแข็ง)</t>
        </is>
      </c>
      <c r="H183" s="186" t="inlineStr">
        <is>
          <t>Hard capsule (ยาแคปซูลชนิดเปลือกแข็ง)</t>
        </is>
      </c>
      <c r="I183" s="186" t="inlineStr">
        <is>
          <t>Oral suspension (ยาน้ำแขวนตะกอน)</t>
        </is>
      </c>
      <c r="J183" s="185" t="n">
        <v>5</v>
      </c>
      <c r="K183" s="186" t="inlineStr">
        <is>
          <t>✅ คำตอบที่ถูกต้อง: ข้อ จ. Oral suspension (ยาน้ำแขวนตะกอน)
🎯 ทำไมข้อนี้ถึงถูก:
ผู้ป่วยเด็กวัย 4 ขวบมีปัญหาในการกลืนยาเม็ดหรือแคปซูล และเนื่องจากตัวยาสำคัญมีคุณสมบัติไม่ละลายน้ำ จึงไม่สามารถเตรียมเป็นยาน้ำใสได้ รูปแบบ Oral suspension จึงเป็นรูปแบบที่เหมาะสมที่สุด โดยอาศัยสารเพิ่มความหนืดช่วยพยุงอนุภาคยาให้แขวนลอยและสามารถปรับขนาดยาได้ง่ายตามน้ำหนักตัวเด็ก
🔍 ข้ออื่นผิดเพราะอะไร:
• ข้อ ก.: Elixir ต้องอาศัยตัวยาละลายในน้ำและแอลกอฮอล์ได้ อีกทั้งควรหลีกเลี่ยงแอลกอฮอล์ในเด็กเล็ก
• ข้อ ข.: Solution จำเป็นต้องใช้ตัวยาสำคัญที่สามารถละลายน้ำได้อย่างสมบูรณ์
• ข้อ ค.: ยาเม็ดทำให้เด็กวัย 4 ขวบกลืนได้ยากและเสี่ยงต่อการสำลักอุดกั้นทางเดินหายใจ (Choking hazard)
• ข้อ ง.: ยาแคปซูลกลืนยากในเด็กเล็กและไม่สามารถปรับลดขนาดยาตามน้ำหนักตัวได้อย่างแม่นยำ</t>
        </is>
      </c>
      <c r="L183" s="186" t="n"/>
      <c r="M183" s="186" t="inlineStr">
        <is>
          <t>Product Group 7: Liquid &amp; Semisolids</t>
        </is>
      </c>
      <c r="N183" s="186" t="inlineStr">
        <is>
          <t>7.2 Suspensions</t>
        </is>
      </c>
      <c r="O183" s="185" t="inlineStr">
        <is>
          <t>Product</t>
        </is>
      </c>
      <c r="P183" s="186" t="inlineStr">
        <is>
          <t>[SOURCE: ข้อสอบจริง PLE CC1 (Product) ปี 2564 ข้อ 120]</t>
        </is>
      </c>
      <c r="Q183" s="185" t="inlineStr">
        <is>
          <t>ข้อสอบจริง</t>
        </is>
      </c>
      <c r="R183" s="185" t="inlineStr">
        <is>
          <t>2564</t>
        </is>
      </c>
      <c r="S183" s="185" t="n"/>
    </row>
    <row r="184" ht="24" customHeight="1" s="49">
      <c r="A184" s="185" t="n">
        <v>182</v>
      </c>
      <c r="B184" s="186" t="n"/>
      <c r="C184" s="186" t="inlineStr">
        <is>
          <t>สูตรตำรับ Benzoyl peroxide emulgel ประกอบด้วย: Carbopol 940, Benzoyl peroxide, Olive oil, PEG, Methylparaben + Propylparaben, Disodium EDTA, Purified water, BHT โดยตัวยา Benzoyl peroxide จะสลายตัวได้ง่ายที่ pH มากกว่า 4.5 หากพบว่าตำรับมีลักษณะขุ่นและต้องการปรับสูตรตำรับให้มีความใสเพิ่มขึ้น ควรดำเนินการอย่างไร</t>
        </is>
      </c>
      <c r="D184" s="186" t="n"/>
      <c r="E184" s="186" t="inlineStr">
        <is>
          <t>เพิ่มปริมาณ Sodium hydroxide (NaOH)</t>
        </is>
      </c>
      <c r="F184" s="186" t="inlineStr">
        <is>
          <t>เติมสารลดแรงตึงผิวชนิดชอบน้ำ เช่น Tween 20 (Polysorbate 20)</t>
        </is>
      </c>
      <c r="G184" s="186" t="inlineStr">
        <is>
          <t>เติมสารลดแรงตึงผิวชนิดชอบไขมัน เช่น Span 60</t>
        </is>
      </c>
      <c r="H184" s="186" t="inlineStr">
        <is>
          <t>ลดปริมาณ Olive oil (Oil phase) ลงอย่างมาก</t>
        </is>
      </c>
      <c r="I184" s="186" t="inlineStr">
        <is>
          <t>เพิ่มปริมาณสารต้านออกซิเดชัน BHT</t>
        </is>
      </c>
      <c r="J184" s="185" t="n">
        <v>2</v>
      </c>
      <c r="K184" s="186" t="inlineStr">
        <is>
          <t>✅ คำตอบที่ถูกต้อง: ข้อ ข. เติมสารลดแรงตึงผิวชนิดชอบน้ำ เช่น Tween 20 (Polysorbate 20)
🎯 ทำไมข้อนี้ถึงถูก:
ความขุ่นของ Emulgel เกิดจากการกระเจิงแสงของหยดน้ำมัน Olive oil ที่มีขนาดใหญ่ การเติม Hydrophilic surfactant ที่มีค่า HLB สูง เช่น Tween 20 จะช่วยลดขนาดของหยดน้ำมันให้อยู่ในระดับ Microemulsion หรือ Nanoemulsion และช่วย Solubilize ไขมัน ทำให้ตำรับมีความใส (Clarity) โปร่งแสงมากยิ่งขึ้น
🔍
🔍 ข้ออื่นผิดเพราะอะไร:
• ข้อ ก.: ผิด การเพิ่ม NaOH จะทำให้ pH ของตำรับสูงขึ้นเกิน 4.5 ส่งผลให้ตัวยา Benzoyl peroxide สลายตัวอย่างรวดเร็ว
• ข้อ ค.: ผิด Span 60 เป็น Lipophilic surfactant ที่มีค่า HLB ต่ำ เหมาะกับ W/O emulsion ไม่ช่วยเพิ่มความใสในระบบน้ำ
• ข้อ ง.: ผิด การลด Olive oil อาจช่วยลดความขุ่นได้บ้างแต่ทำให้เสียคุณสมบัติการนำส่งยาและเสียสมดุลของสูตรตำรับเดิม
• ข้อ จ.: ผิด BHT เป็นสารต้านออกซิเดชัน ไม่มีผลต่อการกระเจิงแสงหรือความใสของเนื้อเจล</t>
        </is>
      </c>
      <c r="L184" s="186" t="n"/>
      <c r="M184" s="186" t="inlineStr">
        <is>
          <t>Product Group 7: Liquid &amp; Semisolids</t>
        </is>
      </c>
      <c r="N184" s="186" t="inlineStr">
        <is>
          <t>7.4 Gels</t>
        </is>
      </c>
      <c r="O184" s="185" t="inlineStr">
        <is>
          <t>Product</t>
        </is>
      </c>
      <c r="P184" s="186" t="inlineStr">
        <is>
          <t>[SOURCE: ข้อสอบจริง PLE CC1 (Product) ปี 2564 ข้อ 125]</t>
        </is>
      </c>
      <c r="Q184" s="185" t="inlineStr">
        <is>
          <t>ข้อสอบจริง</t>
        </is>
      </c>
      <c r="R184" s="185" t="inlineStr">
        <is>
          <t>2564</t>
        </is>
      </c>
      <c r="S184" s="185" t="n"/>
    </row>
    <row r="185" ht="24" customHeight="1" s="49">
      <c r="A185" s="185" t="n">
        <v>183</v>
      </c>
      <c r="B185" s="186" t="n"/>
      <c r="C185" s="186" t="inlineStr">
        <is>
          <t>จากสูตรตำรับยา Emulgel ข้างต้น สารในข้อใดทำหน้าที่หลักเป็นสารก่ออิมัลชัน (Emulsifying agent) ช่วยผสานระหว่างวัฏภาคน้ำมันและน้ำ</t>
        </is>
      </c>
      <c r="D185" s="186" t="n"/>
      <c r="E185" s="186" t="inlineStr">
        <is>
          <t>Sodium hydroxide</t>
        </is>
      </c>
      <c r="F185" s="186" t="inlineStr">
        <is>
          <t>Sodium oleate (หรือ สารกลุ่ม Polysorbate/Soap-type surfactant)</t>
        </is>
      </c>
      <c r="G185" s="186" t="inlineStr">
        <is>
          <t>Disodium EDTA</t>
        </is>
      </c>
      <c r="H185" s="186" t="inlineStr">
        <is>
          <t>Olive oil</t>
        </is>
      </c>
      <c r="I185" s="186" t="inlineStr">
        <is>
          <t>Carbopol 940</t>
        </is>
      </c>
      <c r="J185" s="185" t="n">
        <v>2</v>
      </c>
      <c r="K185" s="186" t="inlineStr">
        <is>
          <t>✅ คำตอบที่ถูกต้อง: ข้อ ข. Sodium oleate (หรือ สารกลุ่ม Polysorbate/Soap-type surfactant)
🎯 ทำไมข้อนี้ถึงถูก:
สารก่ออิมัลชัน (Emulsifying agent) ในตำรับ Emulgel ทำหน้าที่ลดแรงตึงผิวระหว่างวัฏภาคน้ำมันและน้ำ เพื่อให้อนุภาคน้ำมันกระจายตัวได้อย่างคงตัว สารลดแรงตึงผิวประเภทสบู่หรือไอออนิก เช่น Sodium oleate หรือสารกลุ่ม Tween ทำหน้าที่เป็น Emulsifier หลักในสูตร
🔍
🔍 ข้ออื่นผิดเพราะอะไร:
• ข้อ ก.: ผิด Sodium hydroxide ทำหน้าที่เป็น Alkalizing agent ในการปรับค่า pH และ Neutralize สาย Carbomer
• ข้อ ค.: ผิด Disodium EDTA ทำหน้าที่เป็น Chelating agent ดักจับประจุโลหะ
• ข้อ ง.: ผิด Olive oil เป็น Internal oil phase ทำหน้าที่เป็นตัวละลายยาและ Emollient
• ข้อ จ.: ผิด Carbopol 940 ทำหน้าที่เป็น Gelling agent / Viscosity modifier สร้างโครงสร้างเจลในวัฏภาคน้ำ</t>
        </is>
      </c>
      <c r="L185" s="186" t="n"/>
      <c r="M185" s="186" t="inlineStr">
        <is>
          <t>Product Group 7: Liquid &amp; Semisolids</t>
        </is>
      </c>
      <c r="N185" s="186" t="inlineStr">
        <is>
          <t>7.3 Emulsions</t>
        </is>
      </c>
      <c r="O185" s="185" t="inlineStr">
        <is>
          <t>Product</t>
        </is>
      </c>
      <c r="P185" s="186" t="inlineStr">
        <is>
          <t>[SOURCE: ข้อสอบจริง PLE CC1 (Product) ปี 2564 ข้อ 126]</t>
        </is>
      </c>
      <c r="Q185" s="185" t="inlineStr">
        <is>
          <t>ข้อสอบจริง</t>
        </is>
      </c>
      <c r="R185" s="185" t="inlineStr">
        <is>
          <t>2564</t>
        </is>
      </c>
      <c r="S185" s="185" t="n"/>
    </row>
    <row r="186" ht="24" customHeight="1" s="49">
      <c r="A186" s="185" t="n">
        <v>184</v>
      </c>
      <c r="B186" s="186" t="n"/>
      <c r="C186" s="186" t="inlineStr">
        <is>
          <t>ในการตรวจประเมินคุณภาพและออกหนังสือรับรองผลวิเคราะห์ (Certificate of Analysis; COA) ของผลิตภัณฑ์ยาเตรียมกึ่งแข็งชนิดเจล Benzoyl peroxide gel นอกเหนือจากการทดสอบ Identification, pH, Assay และ Microbial limit test แล้ว ควรทดสอบหัวข้อใดเพิ่มเติมเพื่อประเมินความคงตัวทางกายภาพ</t>
        </is>
      </c>
      <c r="D186" s="186" t="n"/>
      <c r="E186" s="186" t="inlineStr">
        <is>
          <t>Deliverable volume test</t>
        </is>
      </c>
      <c r="F186" s="186" t="inlineStr">
        <is>
          <t>Weight variation test</t>
        </is>
      </c>
      <c r="G186" s="186" t="inlineStr">
        <is>
          <t>Freeze-thaw stability test (การประเมินการเปลี่ยนแปลงหลังผ่านรอบแช่แข็ง-หลอมเหลว)</t>
        </is>
      </c>
      <c r="H186" s="186" t="inlineStr">
        <is>
          <t>Content uniformity test</t>
        </is>
      </c>
      <c r="I186" s="186" t="inlineStr">
        <is>
          <t>Sterility test</t>
        </is>
      </c>
      <c r="J186" s="185" t="n">
        <v>3</v>
      </c>
      <c r="K186" s="186" t="inlineStr">
        <is>
          <t>✅ คำตอบที่ถูกต้อง: ข้อ ค. Freeze-thaw stability test (การประเมินการเปลี่ยนแปลงหลังผ่านรอบแช่แข็ง-หลอมเหลว)
🎯 ทำไมข้อนี้ถึงถูก:
ผลิตภัณฑ์กึ่งแข็งรูปแบบเจลและอีมัลเจลมีความเสี่ยงต่อการเสื่อมสภาพทางกายภาพ เช่น การแยกชั้น (Syneresis) หรือการสูญเสียความหนืด การทดสอบ Freeze-thaw cycling จึงมีความสำคัญยิ่งในการประเมินความคงตัวทางกายภาพของโครงสร้างเจลภายใต้สภาวะเร่ง
🔍
🔍 ข้ออื่นผิดเพราะอะไร:
• ข้อ ก.: ผิด Deliverable volume ใช้ทดสอบยาน้ำสำหรับรับประทานหรือยาฉีด
• ข้อ ข.: ผิด Weight variation ใช้ทดสอบความสม่ำเสมอของน้ำหนักยาเม็ดหรือแคปซูลเดี่ยว
• ข้อ ง.: ผิด Content uniformity ใช้ประเมินความสม่ำเสมอของตัวยาในแต่ละหน่วยยาของแข็ง
• ข้อ จ.: ผิด Sterility test บังคับใช้เฉพาะยาปราศจากเชื้อ ยาทาภายนอกทั่วไปควบคุมด้วย Microbial limit test</t>
        </is>
      </c>
      <c r="L186" s="186" t="n"/>
      <c r="M186" s="186" t="inlineStr">
        <is>
          <t>Product Group 7: Liquid &amp; Semisolids</t>
        </is>
      </c>
      <c r="N186" s="186" t="inlineStr">
        <is>
          <t>7.4 Gels</t>
        </is>
      </c>
      <c r="O186" s="185" t="inlineStr">
        <is>
          <t>Product</t>
        </is>
      </c>
      <c r="P186" s="186" t="inlineStr">
        <is>
          <t>[SOURCE: ข้อสอบจริง PLE CC1 (Product) ปี 2564 ข้อ 127]</t>
        </is>
      </c>
      <c r="Q186" s="185" t="inlineStr">
        <is>
          <t>ข้อสอบจริง</t>
        </is>
      </c>
      <c r="R186" s="185" t="inlineStr">
        <is>
          <t>2564</t>
        </is>
      </c>
      <c r="S186" s="185" t="n"/>
    </row>
    <row r="187" ht="24" customHeight="1" s="49">
      <c r="A187" s="185" t="n">
        <v>185</v>
      </c>
      <c r="B187" s="186" t="inlineStr">
        <is>
          <t>จากสูตรตำรับยาครีมทาผิวหนัง ซึ่งประกอบด้วย:
Isopropyl myristate, Cetostearyl alcohol, Lanolin, Stearic acid, White wax, Triethanolamine, Glycerin, Purified water</t>
        </is>
      </c>
      <c r="C187" s="186" t="inlineStr">
        <is>
          <t>ข้อใดระบุบทบาทหน้าที่ของสารในสูตรตำรับได้อย่างถูกต้องที่สุด</t>
        </is>
      </c>
      <c r="D187" s="186" t="n"/>
      <c r="E187" s="186" t="inlineStr">
        <is>
          <t>Lanolin ทำหน้าที่เป็น Stiffening agent</t>
        </is>
      </c>
      <c r="F187" s="186" t="inlineStr">
        <is>
          <t>Triethanolamine ทำหน้าที่เดี่ยวๆ เป็น Primary emulsifying agent</t>
        </is>
      </c>
      <c r="G187" s="186" t="inlineStr">
        <is>
          <t>Isopropyl myristate ทำหน้าที่เป็น Humectant</t>
        </is>
      </c>
      <c r="H187" s="186" t="inlineStr">
        <is>
          <t>Cetostearyl alcohol ทำหน้าที่เป็น Suspending agent</t>
        </is>
      </c>
      <c r="I187" s="186" t="inlineStr">
        <is>
          <t>Glycerin ทำหน้าที่เป็น Humectant (สารกักเก็บความชุ่มชื้น)</t>
        </is>
      </c>
      <c r="J187" s="185" t="n">
        <v>5</v>
      </c>
      <c r="K187" s="186" t="inlineStr">
        <is>
          <t>✅ คำตอบที่ถูกต้อง: ข้อ จ. Glycerin ทำหน้าที่เป็น Humectant (สารกักเก็บความชุ่มชื้น)
🎯 ทำไมข้อนี้ถึงถูก:
Glycerin เป็นสารประกอบโพลิออลที่มีคุณสมบัติดูดซับน้ำ (Hygroscopic polyol) ทำหน้าที่เป็น Humectant ช่วยกักเก็บความชุ่มชื้นให้แก่ผิวหนังและป้องกันไม่ให้เนื้อครีมแห้งแข็งตัวจากการระเหยของน้ำ
🔍
🔍 ข้ออื่นผิดเพราะอะไร:
• ข้อ ก.: ผิด Lanolin ทำหน้าที่เป็น Absorption base / Emollient ไม่ใช่ Stiffening agent หลัก
• ข้อ ข.: ผิด Triethanolamine เป็นด่างที่ต้องทำปฏิกิริยากับ Stearic acid เกิดเป็น Triethanolamine stearate (สบู่อนินทรีย์) จึงจะทำหน้าที่เป็น Emulsifier
• ข้อ ค.: ผิด Isopropyl myristate เป็นสารกลุ่มเอสเทอร์ไขมัน ทำหน้าที่เป็น Emollient และ Penetration enhancer
• ข้อ ง.: ผิด Cetostearyl alcohol เป็น Fatty alcohol ทำหน้าที่เป็น Stiffening agent และ Co-emulsifier</t>
        </is>
      </c>
      <c r="L187" s="186" t="n"/>
      <c r="M187" s="186" t="inlineStr">
        <is>
          <t>Product Group 7: Liquid &amp; Semisolids</t>
        </is>
      </c>
      <c r="N187" s="186" t="inlineStr">
        <is>
          <t>7.5 Creams &amp; Ointments</t>
        </is>
      </c>
      <c r="O187" s="185" t="inlineStr">
        <is>
          <t>Product</t>
        </is>
      </c>
      <c r="P187" s="186" t="inlineStr">
        <is>
          <t>[SOURCE: ข้อสอบจริง PLE CC1 (Product) ปี 2564 ข้อ 145]</t>
        </is>
      </c>
      <c r="Q187" s="185" t="inlineStr">
        <is>
          <t>ข้อสอบจริง</t>
        </is>
      </c>
      <c r="R187" s="185" t="inlineStr">
        <is>
          <t>2564</t>
        </is>
      </c>
      <c r="S187" s="185" t="n"/>
    </row>
    <row r="188" ht="24" customHeight="1" s="49">
      <c r="A188" s="185" t="n">
        <v>186</v>
      </c>
      <c r="B188" s="186" t="n"/>
      <c r="C188" s="186" t="inlineStr">
        <is>
          <t>ในกระบวนการตั้งตำรับยาน้ำแขวนตะกอน (Suspensions) หากพบปัญหาอนุภาคของแข็งตกตะกอนนอนก้นอย่างรวดเร็วเกินไป ข้อใดคือแนวทางในการแก้ไขปัญหาดังกล่าวที่ถูกต้องตามทฤษฎีการตกตะกอนของ Stokes</t>
        </is>
      </c>
      <c r="D188" s="186" t="n"/>
      <c r="E188" s="186" t="inlineStr">
        <is>
          <t>เพิ่มความหนืดของตัวกลางของเหลว (Dispersion medium)</t>
        </is>
      </c>
      <c r="F188" s="186" t="inlineStr">
        <is>
          <t>เพิ่มขนาดอนุภาคของตัวยาสำคัญให้ใหญ่ขึ้น</t>
        </is>
      </c>
      <c r="G188" s="186" t="inlineStr">
        <is>
          <t>เติมสารช่วยเปียก (Wetting agent) เพิ่มเติมเพียงอย่างเดียว</t>
        </is>
      </c>
      <c r="H188" s="186" t="inlineStr">
        <is>
          <t>เพิ่มอุณหภูมิในการเก็บรักษาตำรับ</t>
        </is>
      </c>
      <c r="I188" s="186" t="inlineStr">
        <is>
          <t>เพิ่มความแตกต่างระหว่างความหนาแน่นของอนุภาคและตัวกลางให้ห่างกันมากๆ</t>
        </is>
      </c>
      <c r="J188" s="185" t="n">
        <v>1</v>
      </c>
      <c r="K188" s="186" t="inlineStr">
        <is>
          <t>✅ คำตอบที่ถูกต้อง: ข้อ ก. เพิ่มความหนืดของตัวกลางของเหลว (Dispersion medium)
🎯 ทำไมข้อนี้ถึงถูก:
ตามกฎของสโตกส์ (Stokes law: v = 2r²(rho_p - rho_m)g / 9eta) อัตราเร็วในการตกตะกอน (v) จะแปรผกผันกับความหนืดของตัวกลาง (eta) ดังนั้นการเพิ่มความหนืดของของเหลวโดยการเติมสารช่วยแขวนตะกอน (Suspending agent) จะช่วยลดอัตราเร็วในการตกตะกอนของอนุภาคได้อย่างมีประสิทธิภาพ
🔍
🔍 ข้ออื่นผิดเพราะอะไร:
• ข้อ ข.: ผิด ตาม Stokes law อัตราการตกตะกอนแปรผันตรงกับรัศมีกำลังสอง (r²) การเพิ่มขนาดอนุภาคจะยิ่งทำให้อนุภาคตกตะกอนเร็วขึ้น
• ข้อ ค.: ผิด สารช่วยเปียกช่วยให้อนุภาคกระจายตัวในน้ำได้ง่าย แต่ไม่ได้ช่วยลดอัตราเร็วในการตกตะกอน
• ข้อ ง.: ผิด การเพิ่มอุณหภูมิจะลดความหนืดของตัวกลาง ทำให้อนุภาคตกตะกอนเร็วยิ่งขึ้น
• ข้อ จ.: ผิด อัตราการตกตะกอนแปรผันตรงกับผลต่างความหนาแน่น ยิ่งต่างกันมากยิ่งตกตะกอนเร็ว</t>
        </is>
      </c>
      <c r="L188" s="186" t="n"/>
      <c r="M188" s="186" t="inlineStr">
        <is>
          <t>Product Group 7: Liquid &amp; Semisolids</t>
        </is>
      </c>
      <c r="N188" s="186" t="inlineStr">
        <is>
          <t>7.2 Suspensions</t>
        </is>
      </c>
      <c r="O188" s="185" t="inlineStr">
        <is>
          <t>Product</t>
        </is>
      </c>
      <c r="P188" s="186" t="inlineStr">
        <is>
          <t>[SOURCE: ข้อสอบจริง PLE CC1 (Product) ปี 2564 ข้อ 155]</t>
        </is>
      </c>
      <c r="Q188" s="185" t="inlineStr">
        <is>
          <t>ข้อสอบจริง</t>
        </is>
      </c>
      <c r="R188" s="185" t="inlineStr">
        <is>
          <t>2564</t>
        </is>
      </c>
      <c r="S188" s="185" t="n"/>
    </row>
    <row r="189" ht="24" customHeight="1" s="49">
      <c r="A189" s="185" t="n">
        <v>187</v>
      </c>
      <c r="B189" s="186" t="n"/>
      <c r="C189" s="186" t="inlineStr">
        <is>
          <t>ในขั้นตอนการผลิตและพัฒนาสูตรตำรับยาครีม (O/W cream) หากพบว่าเนื้อครีมมีลักษณะเหลวเกินไป ไม่คงรูปบนผิวหนัง ควรเลือกเติมสารช่วยทางเภสัชกรรมชนิดใดลงในวัฏภาคไขมันเพื่อทำหน้าที่เป็น Stiffening agent เพิ่มความหนืดและความคงรูป</t>
        </is>
      </c>
      <c r="D189" s="186" t="n"/>
      <c r="E189" s="186" t="inlineStr">
        <is>
          <t>Light mineral oil</t>
        </is>
      </c>
      <c r="F189" s="186" t="inlineStr">
        <is>
          <t>Propylene glycol</t>
        </is>
      </c>
      <c r="G189" s="186" t="inlineStr">
        <is>
          <t>Cetyl alcohol</t>
        </is>
      </c>
      <c r="H189" s="186" t="inlineStr">
        <is>
          <t>Sodium lauryl sulfate</t>
        </is>
      </c>
      <c r="I189" s="186" t="inlineStr">
        <is>
          <t>Triethanolamine</t>
        </is>
      </c>
      <c r="J189" s="185" t="n">
        <v>3</v>
      </c>
      <c r="K189" s="186" t="inlineStr">
        <is>
          <t>✅ คำตอบที่ถูกต้อง: ข้อ ค. Cetyl alcohol
🎯 ทำไมข้อนี้ถึงถูก:
Cetyl alcohol เป็นแอลกอฮอล์ไขมันสายยาวชนิดของแข็ง (Fatty alcohol) มีจุดหลอมเหลวประมาณ 45 - 52 องศาเซลเซียส ทำหน้าที่เป็น Stiffening agent และ Viscosity-increasing agent ในวัฏภาคไขมัน ช่วยสร้างโครงสร้างผลึกร่างแห (Gel network) เพิ่มความหนืดและความคงรูปให้แก่เนื้อครีม
🔍
🔍 ข้ออื่นผิดเพราะอะไร:
• ข้อ ก.: ผิด Mineral oil เป็นน้ำมันของเหลว หากเพิ่มจะทำให้ตำรับเหลวลงและมีความมันเยิ้ม
• ข้อ ข.: ผิด Propylene glycol เป็นของเหลวชอบน้ำ ทำหน้าที่เป็น Humectant/Cosolvent การเพิ่มจะทำให้เนื้อครีมเหลวยิ่งขึ้น
• ข้อ ง.: ผิด Sodium lauryl sulfate เป็น Emulsifier/Surfactant
• ข้อ จ.: ผิด Triethanolamine เป็นด่างสำหรับปรับค่า pH</t>
        </is>
      </c>
      <c r="L189" s="186" t="n"/>
      <c r="M189" s="186" t="inlineStr">
        <is>
          <t>Product Group 7: Liquid &amp; Semisolids</t>
        </is>
      </c>
      <c r="N189" s="186" t="inlineStr">
        <is>
          <t>7.5 Creams &amp; Ointments</t>
        </is>
      </c>
      <c r="O189" s="185" t="inlineStr">
        <is>
          <t>Product</t>
        </is>
      </c>
      <c r="P189" s="186" t="inlineStr">
        <is>
          <t>[SOURCE: ข้อสอบจริง PLE CC1 (Product) ปี 2564 ข้อ 161]</t>
        </is>
      </c>
      <c r="Q189" s="185" t="inlineStr">
        <is>
          <t>ข้อสอบจริง</t>
        </is>
      </c>
      <c r="R189" s="185" t="inlineStr">
        <is>
          <t>2564</t>
        </is>
      </c>
      <c r="S189" s="185" t="n"/>
    </row>
    <row r="190" ht="24" customHeight="1" s="49">
      <c r="A190" s="185" t="n">
        <v>188</v>
      </c>
      <c r="B190" s="186" t="n"/>
      <c r="C190" s="186" t="inlineStr">
        <is>
          <t>สูตรตำรับ Hydrocortisone cream 0.1% ประกอบด้วย: Cetyl alcohol, Stearyl alcohol, Propylene glycol, Sodium lauryl sulfate, BHT, และ Purified water สารในข้อใดทำหน้าที่หลักเป็น Stiffening agent ช่วยเพิ่มความคงรูปและความหนืดของเนื้อครีม</t>
        </is>
      </c>
      <c r="D190" s="186" t="n"/>
      <c r="E190" s="186" t="inlineStr">
        <is>
          <t>BHT</t>
        </is>
      </c>
      <c r="F190" s="186" t="inlineStr">
        <is>
          <t>Glycerin</t>
        </is>
      </c>
      <c r="G190" s="186" t="inlineStr">
        <is>
          <t>Cetyl alcohol (และ Stearyl alcohol)</t>
        </is>
      </c>
      <c r="H190" s="186" t="inlineStr">
        <is>
          <t>Propylene glycol</t>
        </is>
      </c>
      <c r="I190" s="186" t="inlineStr">
        <is>
          <t>Sodium lauryl sulfate</t>
        </is>
      </c>
      <c r="J190" s="185" t="n">
        <v>3</v>
      </c>
      <c r="K190" s="186" t="inlineStr">
        <is>
          <t>✅ คำตอบที่ถูกต้อง: ข้อ ค. Cetyl alcohol (และ Stearyl alcohol)
🎯 ทำไมข้อนี้ถึงถูก:
Cetyl alcohol และ Stearyl alcohol (รวมถึง Cetostearyl alcohol) เป็นแอลกอฮอล์ไขมันสายยาวชนิดของแข็ง ทำหน้าที่เป็น Stiffening agent และ Co-emulsifier ในวัฏภาคไขมัน ช่วยเสริมสร้างโครงสร้างร่างแหของเนื้อครีมให้มีความหนืดและคงรูปได้ดี
🔍
🔍 ข้ออื่นผิดเพราะอะไร:
• ข้อ ก.: ผิด BHT (Butylated hydroxytoluene) ทำหน้าที่เป็น Antioxidant
• ข้อ ข.: ผิด Glycerin ไม่มีในสูตรนี้ และหากมีจะทำหน้าที่เป็น Humectant
• ข้อ ง.: ผิด Propylene glycol ทำหน้าที่เป็น Cosolvent และ Humectant
• ข้อ จ.: ผิด Sodium lauryl sulfate เป็น Anionic surfactant ทำหน้าที่เป็น Emulsifier</t>
        </is>
      </c>
      <c r="L190" s="186" t="n"/>
      <c r="M190" s="186" t="inlineStr">
        <is>
          <t>Product Group 7: Liquid &amp; Semisolids</t>
        </is>
      </c>
      <c r="N190" s="186" t="inlineStr">
        <is>
          <t>7.5 Creams &amp; Ointments</t>
        </is>
      </c>
      <c r="O190" s="185" t="inlineStr">
        <is>
          <t>Product</t>
        </is>
      </c>
      <c r="P190" s="186" t="inlineStr">
        <is>
          <t>[SOURCE: ข้อสอบจริง PLE CC1 (Product) ปี 2564 ข้อ 166]</t>
        </is>
      </c>
      <c r="Q190" s="185" t="inlineStr">
        <is>
          <t>ข้อสอบจริง</t>
        </is>
      </c>
      <c r="R190" s="185" t="inlineStr">
        <is>
          <t>2564</t>
        </is>
      </c>
      <c r="S190" s="185" t="n"/>
    </row>
    <row r="191" ht="24" customHeight="1" s="49">
      <c r="A191" s="185" t="n">
        <v>189</v>
      </c>
      <c r="B191" s="186" t="n"/>
      <c r="C191" s="186" t="inlineStr">
        <is>
          <t>ตำรับยาน้ำแขวนตะกอน Calamine lotion เมื่อตั้งทิ้งไว้นาน พบว่าอนุภาคของแข็งตกลงสู่ก้นภาชนะและรวมตัวกันเป็นชั้นตะกอนที่แข็งแน่น ไม่สามารถเขย่าให้กระจายตัวกลับมาสม่ำเสมอได้เหมือนเดิม ปรากฏการณ์ความไม่คงตัวทางกายภาพนี้เรียกว่าอะไร</t>
        </is>
      </c>
      <c r="D191" s="186" t="n"/>
      <c r="E191" s="186" t="inlineStr">
        <is>
          <t>Caking</t>
        </is>
      </c>
      <c r="F191" s="186" t="inlineStr">
        <is>
          <t>Cracking</t>
        </is>
      </c>
      <c r="G191" s="186" t="inlineStr">
        <is>
          <t>Breaking</t>
        </is>
      </c>
      <c r="H191" s="186" t="inlineStr">
        <is>
          <t>Creaming</t>
        </is>
      </c>
      <c r="I191" s="186" t="inlineStr">
        <is>
          <t>Coalescence</t>
        </is>
      </c>
      <c r="J191" s="185" t="n">
        <v>1</v>
      </c>
      <c r="K191" s="186" t="inlineStr">
        <is>
          <t>✅ คำตอบที่ถูกต้อง: ข้อ ก. Caking
🎯 ทำไมข้อนี้ถึงถูก:
Caking (การเกิดตะกอนแข็งแน่น) เกิดในระบบ Deflocculated suspension เมื่ออนุภาคขนาดเล็กค่อยๆ ตกตะกอนและแทรกตัวลงในช่องว่าง เกิดแรงดึงดูด Van der Waals ยึดเกาะกันอย่างเหนียวแน่นจนไม่สามารถเขย่าให้กระจายตัวกลับคืนได้ (Irreversible sedimentation)
🔍
🔍 ข้ออื่นผิดเพราะอะไร:
• ข้อ ข.: ผิด Cracking คือการแตกร้าวของแผ่นฟิล์มเคลือบยาเม็ด หรือการแตกชั้นอย่างถาวรของอิมัลชัน
• ข้อ ค.: ผิด Breaking คือการแยกชั้นอย่างถาวรของอิมัลชัน (Emulsion breaking)
• ข้อ ง.: ผิด Creaming คือการลอยตัวขึ้นของหยดไขมันในอิมัลชันซึ่งสามารถเขย่าให้กลับคืนได้ (Reversible)
• ข้อ จ.: ผิด Coalescence คือการรวมตัวกันของหยดของเหลวในอิมัลชันจนกลายเป็นหยดขนาดใหญ่ขึ้น</t>
        </is>
      </c>
      <c r="L191" s="186" t="n"/>
      <c r="M191" s="186" t="inlineStr">
        <is>
          <t>Product Group 7: Liquid &amp; Semisolids</t>
        </is>
      </c>
      <c r="N191" s="186" t="inlineStr">
        <is>
          <t>7.2 Suspensions</t>
        </is>
      </c>
      <c r="O191" s="185" t="inlineStr">
        <is>
          <t>Product</t>
        </is>
      </c>
      <c r="P191" s="186" t="inlineStr">
        <is>
          <t>[SOURCE: ข้อสอบจริง PLE CC1 (Product) ปี 2564 ข้อ 167]</t>
        </is>
      </c>
      <c r="Q191" s="185" t="inlineStr">
        <is>
          <t>ข้อสอบจริง</t>
        </is>
      </c>
      <c r="R191" s="185" t="inlineStr">
        <is>
          <t>2564</t>
        </is>
      </c>
      <c r="S191" s="185" t="n"/>
    </row>
    <row r="192" ht="24" customHeight="1" s="49">
      <c r="A192" s="185" t="n">
        <v>190</v>
      </c>
      <c r="B192" s="186" t="n"/>
      <c r="C192" s="186" t="inlineStr">
        <is>
          <t>ผลิตภัณฑ์ยาทาคอร์ติโคสเตียรอยด์ (Topical corticosteroids) ในรูปแบบยาเตรียมใดต่อไปนี้ ที่มีคุณสมบัติเพิ่มความชุ่มชื้น ปิดกั้นผิวหนัง (Occlusive effect) และช่วยส่งเสริมให้ตัวยาสำคัญถูกดูดซึมผ่านชั้นผิวหนัง Stratum corneum ได้มากที่สุด</t>
        </is>
      </c>
      <c r="D192" s="186" t="n"/>
      <c r="E192" s="186" t="inlineStr">
        <is>
          <t>Topical solution</t>
        </is>
      </c>
      <c r="F192" s="186" t="inlineStr">
        <is>
          <t>Gel</t>
        </is>
      </c>
      <c r="G192" s="186" t="inlineStr">
        <is>
          <t>Topical suspension</t>
        </is>
      </c>
      <c r="H192" s="186" t="inlineStr">
        <is>
          <t>Ointment</t>
        </is>
      </c>
      <c r="I192" s="186" t="inlineStr">
        <is>
          <t>Cream</t>
        </is>
      </c>
      <c r="J192" s="185" t="n">
        <v>4</v>
      </c>
      <c r="K192" s="186" t="inlineStr">
        <is>
          <t>✅ คำตอบที่ถูกต้อง: ข้อ ง. Ointment
🎯 ทำไมข้อนี้ถึงถูก:
Ointment (โดยเฉพาะกลุ่ม Oleaginous หรือ Hydrocarbon base) มีคุณสมบัติในการปิดกั้นผิว (Occlusive effect) สูงที่สุด ช่วยกักเก็บเหงื่อและความชื้นทำให้ชั้น Stratum corneum เกิดการ Hydration อย่างเต็มที่ ส่งผลให้แรงต้านทานของผิวลดลงและส่งเสริมการซึมผ่าน (Skin penetration) ของตัวยา Topical steroid เข้าสู่ผิวหนังได้มากที่สุด
🔍
🔍 ข้ออื่นผิดเพราะอะไร:
• ข้อ ก.: Topical solution มีตัวกลางระเหยเร็ว ไม่เกิดคุณสมบัติปิดกั้นผิว (Non-occlusive)
• ข้อ ข.: Gel มีน้ำเป็นส่วนประกอบหลัก ระเหยเร็วและให้ความรู้สึกเย็นแห้ง มีฤทธิ์ปิดกั้นผิวต่ำมาก
• ข้อ ค.: Topical suspension เป็นผงยากระจายในของเหลว ไม่ช่วยกักเก็บความชุ่มชื้นบนผิวหนัง
• ข้อ จ.: Cream (โดยเฉพาะ O/W cream) มีคุณสมบัติปิดกั้นผิวและเพิ่มความชุ่มชื้นน้อยกว่า Ointment</t>
        </is>
      </c>
      <c r="L192" s="186" t="n"/>
      <c r="M192" s="186" t="inlineStr">
        <is>
          <t>Product Group 7: Liquid &amp; Semisolids</t>
        </is>
      </c>
      <c r="N192" s="186" t="inlineStr">
        <is>
          <t>7.5 Creams &amp; Ointments</t>
        </is>
      </c>
      <c r="O192" s="185" t="inlineStr">
        <is>
          <t>Product</t>
        </is>
      </c>
      <c r="P192" s="186" t="inlineStr">
        <is>
          <t>[SOURCE: ข้อสอบจริง PLE CC1 (Product) ปี 2563 Day 2 ข้อ 87]</t>
        </is>
      </c>
      <c r="Q192" s="185" t="inlineStr">
        <is>
          <t>ข้อสอบจริง</t>
        </is>
      </c>
      <c r="R192" s="185" t="inlineStr">
        <is>
          <t>2563</t>
        </is>
      </c>
      <c r="S192" s="185" t="n"/>
    </row>
    <row r="193" ht="24" customHeight="1" s="49">
      <c r="A193" s="185" t="n">
        <v>191</v>
      </c>
      <c r="B193" s="186" t="n"/>
      <c r="C193" s="186" t="inlineStr">
        <is>
          <t>ในการทดสอบความคงตัวแบบเร่งด้วยสภาวะ Freeze-Thaw Cycle จำนวน 3 รอบ พบว่าตำรับยาครีมเกิดการแยกชั้น (Phase separation) หากตำรับนี้เป็นอิมัลชันชนิดน้ำมันในน้ำ (Oil-in-Water: O/W cream) วิธีการแก้ไขปัญหาความไม่คงตัวทางสูตรตำรับที่เหมาะสมที่สุดคือข้อใด</t>
        </is>
      </c>
      <c r="D193" s="186" t="n"/>
      <c r="E193" s="186" t="inlineStr">
        <is>
          <t>เติม Tragacanth ลงในวัฏภาคต่อเนื่อง (Continuous phase) ของ O/W cream</t>
        </is>
      </c>
      <c r="F193" s="186" t="inlineStr">
        <is>
          <t>นำตำรับไปผ่านเครื่องบดลดขนาดอนุภาคแบบลูกบอล (Ball mill)</t>
        </is>
      </c>
      <c r="G193" s="186" t="inlineStr">
        <is>
          <t>เติม Hydroxyethylcellulose ในวัฏภาคภายในของ W/O cream</t>
        </is>
      </c>
      <c r="H193" s="186" t="inlineStr">
        <is>
          <t>เติม Sodium chloride เพื่อเพิ่มความแรงไอออนิกใน W/O cream</t>
        </is>
      </c>
      <c r="I193" s="186" t="inlineStr">
        <is>
          <t>เติม Sodium benzoate ลงในตำรับ</t>
        </is>
      </c>
      <c r="J193" s="185" t="n">
        <v>1</v>
      </c>
      <c r="K193" s="186" t="inlineStr">
        <is>
          <t>✅ คำตอบที่ถูกต้อง: ข้อ ก. เติม Tragacanth ลงในวัฏภาคต่อเนื่อง (Continuous phase) ของ O/W cream
🎯 ทำไมข้อนี้ถึงถูก:
ในตำรับ O/W cream วัฏภาคต่อเนื่องภายนอก (External/Continuous phase) คือน้ำ การเติมสารก่อเจลหรือสารเพิ่มความหนืดที่ละลายน้ำได้ดี เช่น Tragacanth หรือ Hydrocolloids อื่นๆ ลงในวัฏภาคน้ำ จะช่วยเพิ่มความหนืดของตัวกลาง ลดอัตราเร็วในการเคลื่อนที่และรวมตัวของหยดน้ำมันตามกฎของสโตกส์ (Stokes' Law) จึงป้องกันการแยกชั้นได้อย่างมีประสิทธิภาพ
🔍
🔍 ข้ออื่นผิดเพราะอะไร:
• ข้อ ข.: Ball mill ใช้สำหรับบดของแข็งแห้ง ไม่เหมาะกับการแก้อิมัลชันแยกชั้น และอาจทำให้ระบบอิมัลชันแตกตัวจากการขัดสีและความร้อน
• ข้อ ค.: Hydroxyethylcellulose ละลายในน้ำ ไม่สามารถละลายในวัฏภาคน้ำมันซึ่งเป็น External phase ของ W/O cream ได้ และตำรับที่เกิดปัญหาคือ O/W cream
• ข้อ ง.: การเติมอิเล็กโทรไลต์อย่าง NaCl อาจไปลด Zeta potential และทำให้หยดไขมันเกิด Coalescence แยกชั้นรุนแรงขึ้น
• ข้อ จ.: Sodium benzoate เป็นสารกันเสียกลุ่ม Antimicrobial preservative ไม่มีคุณสมบัติช่วยเพิ่มความคงตัวทางกายภาพของอิมัลชัน</t>
        </is>
      </c>
      <c r="L193" s="186" t="n"/>
      <c r="M193" s="186" t="inlineStr">
        <is>
          <t>Product Group 7: Liquid &amp; Semisolids</t>
        </is>
      </c>
      <c r="N193" s="186" t="inlineStr">
        <is>
          <t>7.3 Emulsions</t>
        </is>
      </c>
      <c r="O193" s="185" t="inlineStr">
        <is>
          <t>Product</t>
        </is>
      </c>
      <c r="P193" s="186" t="inlineStr">
        <is>
          <t>[SOURCE: ข้อสอบจริง PLE CC1 (Product) ปี 2563 Day 1 ข้อ 77]</t>
        </is>
      </c>
      <c r="Q193" s="185" t="inlineStr">
        <is>
          <t>ข้อสอบจริง</t>
        </is>
      </c>
      <c r="R193" s="185" t="inlineStr">
        <is>
          <t>2563</t>
        </is>
      </c>
      <c r="S193" s="185" t="n"/>
    </row>
    <row r="194" ht="24" customHeight="1" s="49">
      <c r="A194" s="185" t="n">
        <v>192</v>
      </c>
      <c r="B194" s="186" t="n"/>
      <c r="C194" s="186" t="inlineStr">
        <is>
          <t>ในสูตรตำรับยาน้ำแขวนลอย Naproxen Oral Suspension ซึ่งประกอบด้วย Naproxen, Sucrose, Magnesium Aluminium Silicate, Disodium Edetate, FD&amp;C Yellow และ Purified Water สาร Magnesium Aluminium Silicate (Veegum) ทำหน้าที่หลักเป็นสารช่วยทางเภสัชกรรมชนิดใด</t>
        </is>
      </c>
      <c r="D194" s="186" t="n"/>
      <c r="E194" s="186" t="inlineStr">
        <is>
          <t>Flocculating agent</t>
        </is>
      </c>
      <c r="F194" s="186" t="inlineStr">
        <is>
          <t>Viscosity-increasing agent</t>
        </is>
      </c>
      <c r="G194" s="186" t="inlineStr">
        <is>
          <t>Suspending agent</t>
        </is>
      </c>
      <c r="H194" s="186" t="inlineStr">
        <is>
          <t>Wetting agent</t>
        </is>
      </c>
      <c r="I194" s="186" t="inlineStr">
        <is>
          <t>Dispersing agent</t>
        </is>
      </c>
      <c r="J194" s="185" t="n">
        <v>3</v>
      </c>
      <c r="K194" s="186" t="inlineStr">
        <is>
          <t>✅ คำตอบที่ถูกต้อง: ข้อ ค. Suspending agent
🎯 ทำไมข้อนี้ถึงถูก:
Magnesium aluminium silicate (Veegum) เป็นแร่อะลูมิโนซิลิเกตจากธรรมชาติชนิดดินเหนียว (Inorganic clay) ที่มีคุณสมบัติพองตัวในน้ำและสร้างเครือข่ายร่างแหสามมิติแบบ Thixotropic gel ทำหน้าที่หลักเป็น สารช่วยแขวนตะกอน (Suspending agent) เพื่อช่วยพยุงอนุภาคยาไม่ให้ตกตะกอนเร็วและช่วยให้ตะกอนกระจายตัวกลับได้ง่ายเมื่อเขย่า
🔍
🔍 ข้ออื่นผิดเพราะอะไร:
• ข้อ ก.: Flocculating agent หน้าที่หลักมักใช้ Electrolytes หรือ Surfactants ในการลดประจุ ไม่ใช่ดินเหนียวพยุงอนุภาค
• ข้อ ข.: Viscosity-increasing agent เป็นคุณสมบัติย่อย แต่หน้าที่หลักเชิงเภสัชกรรมในตำรับยาน้ำแขวนลอยคือ Suspending agent
• ข้อ ง.: Wetting agent ทำหน้าที่ลดแรงตึงผิวระหว่างอนุภาคยากับน้ำ เช่น Polysorbate 80 ไม่ใช่ Veegum
• ข้อ จ.: Dispersing agent หน้าที่ช่วยกระจายตัว ไม่ได้สื่อถึงหน้าที่พยุงการแขวนตะกอนหลักใน Suspension</t>
        </is>
      </c>
      <c r="L194" s="186" t="n"/>
      <c r="M194" s="186" t="inlineStr">
        <is>
          <t>Product Group 7: Liquid &amp; Semisolids</t>
        </is>
      </c>
      <c r="N194" s="186" t="inlineStr">
        <is>
          <t>7.2 Suspensions</t>
        </is>
      </c>
      <c r="O194" s="185" t="inlineStr">
        <is>
          <t>Product</t>
        </is>
      </c>
      <c r="P194" s="186" t="inlineStr">
        <is>
          <t>[SOURCE: ข้อสอบจริง PLE CC1 (Product) ปี 2563 Day 1 ข้อ 90]</t>
        </is>
      </c>
      <c r="Q194" s="185" t="inlineStr">
        <is>
          <t>ข้อสอบจริง</t>
        </is>
      </c>
      <c r="R194" s="185" t="inlineStr">
        <is>
          <t>2563</t>
        </is>
      </c>
      <c r="S194" s="185" t="n"/>
    </row>
    <row r="195" ht="24" customHeight="1" s="49">
      <c r="A195" s="185" t="n">
        <v>193</v>
      </c>
      <c r="B195" s="186" t="n"/>
      <c r="C195" s="186" t="inlineStr">
        <is>
          <t>จากการประเมินทางกายภาพของยาน้ำแขวนลอยรุ่นทดลอง พบค่าอัตราส่วนปริมาตรการตกตะกอน (Sedimentation volume: F) เท่ากับ 0.5 และระดับการรวมกลุ่มของอนุภาค (Degree of flocculation: beta) เท่ากับ 1.0 ผู้พัฒนาสูตรตำรับควรปรับปรุงความคงตัวทางกายภาพของยาน้ำแขวนลอยนี้ด้วยวิธีการใด</t>
        </is>
      </c>
      <c r="D195" s="186" t="n"/>
      <c r="E195" s="186" t="inlineStr">
        <is>
          <t>เพิ่มความเข้มข้นของ Sodium Carboxymethylcellulose (SCMC)</t>
        </is>
      </c>
      <c r="F195" s="186" t="inlineStr">
        <is>
          <t>เพิ่มความเข้มข้นของสารกันเสีย Benzyl alcohol</t>
        </is>
      </c>
      <c r="G195" s="186" t="inlineStr">
        <is>
          <t>เพิ่มความเข้มข้นของสารต้านออกซิเดชัน Sodium metabisulfite</t>
        </is>
      </c>
      <c r="H195" s="186" t="inlineStr">
        <is>
          <t>เปลี่ยนสารให้ความหวานจาก Simple syrup เป็น Sodium saccharin</t>
        </is>
      </c>
      <c r="I195" s="186" t="inlineStr">
        <is>
          <t>เพิ่มปริมาณสารกันเสียกลุ่ม Parabens</t>
        </is>
      </c>
      <c r="J195" s="185" t="n">
        <v>1</v>
      </c>
      <c r="K195" s="186" t="inlineStr">
        <is>
          <t>✅ คำตอบที่ถูกต้อง: ข้อ ก. เพิ่มความเข้มข้นของ Sodium Carboxymethylcellulose (SCMC)
🎯 ทำไมข้อนี้ถึงถูก:
ยาน้ำแขวนลอยที่มีค่า Sedimentation volume (F) ต่ำเพียง 0.5 แสดงว่าอนุภาคตกตะกอนลงมาเหลือปริมาตรเพียงครึ่งเดียวของขวด และค่า Degree of flocculation เท่ากับ 1 บ่งชี้ว่าระบบยังไม่มีการสร้างโครงข่าย flocculation ที่ดีพอ การปรับปรุงทำได้โดยการเพิ่มความเข้มข้นของสารเพิ่มความหนืดและสารช่วยแขวนตะกอนกลุ่ม Structured vehicle เช่น Sodium Carboxymethylcellulose (SCMC) เพื่อชะลอการตกตะกอนและเพิ่มค่า F ให้เข้าใกล้ 1
🔍
🔍 ข้ออื่นผิดเพราะอะไร:
• ข้อ ข.: Benzyl alcohol ทำหน้าที่เป็นสารกันเสียต้านจุลชีพ ไม่มีผลต่อการตกตะกอนและความหนืด
• ข้อ ค.: Sodium metabisulfite เป็นสารต้านออกซิเดชันทางเคมี ไม่ได้แก้ปัญหาการตกตะกอนทางกายภาพ
• ข้อ ง.: การเปลี่ยนเป็น Saccharin จะยิ่งลดความหนืดของตำรับลงเมื่อเทียบกับน้ำเชื่อมซูโครส ทำให้ตกตะกอนเร็วขึ้น
• ข้อ จ.: Parabens เป็นสารกันเสีย ไม่เกี่ยวข้องกับคุณสมบัติทางรีโอโลยีและการแขวนตะกอน</t>
        </is>
      </c>
      <c r="L195" s="186" t="n"/>
      <c r="M195" s="186" t="inlineStr">
        <is>
          <t>Product Group 7: Liquid &amp; Semisolids</t>
        </is>
      </c>
      <c r="N195" s="186" t="inlineStr">
        <is>
          <t>7.2 Suspensions</t>
        </is>
      </c>
      <c r="O195" s="185" t="inlineStr">
        <is>
          <t>Product</t>
        </is>
      </c>
      <c r="P195" s="186" t="inlineStr">
        <is>
          <t>[SOURCE: ข้อสอบจริง PLE CC1 (Product) ปี 2563 Day 1 ข้อ 112]</t>
        </is>
      </c>
      <c r="Q195" s="185" t="inlineStr">
        <is>
          <t>ข้อสอบจริง</t>
        </is>
      </c>
      <c r="R195" s="185" t="inlineStr">
        <is>
          <t>2563</t>
        </is>
      </c>
      <c r="S195" s="185" t="n"/>
    </row>
    <row r="196" ht="24" customHeight="1" s="49">
      <c r="A196" s="185" t="n">
        <v>194</v>
      </c>
      <c r="B196" s="186" t="inlineStr">
        <is>
          <t>สูตรตำรับ Calamine Lotion ประกอบด้วย:
- Active ingredient: Calamine
- Inactive ingredients: Hypromellose (HPMC), Xanthan gum, Polysorbate 80, Methylparaben, Propylparaben, Purified water</t>
        </is>
      </c>
      <c r="C196" s="186" t="inlineStr">
        <is>
          <t>สาร Hypromellose (HPMC) ในสูตรตำรับโลชั่นนี้ทำหน้าที่หลักเป็นสารช่วยทางเภสัชกรรมชนิดใด</t>
        </is>
      </c>
      <c r="D196" s="186" t="n"/>
      <c r="E196" s="186" t="inlineStr">
        <is>
          <t>Emulsifier</t>
        </is>
      </c>
      <c r="F196" s="186" t="inlineStr">
        <is>
          <t>Diluent</t>
        </is>
      </c>
      <c r="G196" s="186" t="inlineStr">
        <is>
          <t>Viscosity enhancer (Suspending agent)</t>
        </is>
      </c>
      <c r="H196" s="186" t="inlineStr">
        <is>
          <t>Humectant</t>
        </is>
      </c>
      <c r="I196" s="186" t="inlineStr">
        <is>
          <t>Disintegrant</t>
        </is>
      </c>
      <c r="J196" s="185" t="n">
        <v>3</v>
      </c>
      <c r="K196" s="186" t="inlineStr">
        <is>
          <t>✅ คำตอบที่ถูกต้อง: ข้อ ค. Viscosity enhancer (Suspending agent)
🎯 ทำไมข้อนี้ถึงถูก:
Calamine lotion เป็นยาน้ำแขวนลอยทาภายนอก (Topical suspension) สาร Hypromellose (HPMC) เป็นไฮโดรคอลลอยด์กึ่งสังเคราะห์ที่ละลายน้ำได้ดี ทำหน้าที่เป็น สารเพิ่มความหนืด (Viscosity enhancer) และสารช่วยแขวนตะกอน (Suspending agent) ร่วมกับ Xanthan gum เพื่อชะลอการตกตะกอนของผง Calamine และช่วยให้เนื้อโลชั่นเกาะติดผิวได้ดีเมื่อทา
🔍
🔍 ข้ออื่นผิดเพราะอะไร:
• ข้อ ก.: Emulsifier ในตำรับรูปแบบอิมัลชันมักใช้ Surfactants หรือสบู่ แต่ Calamine lotion เป็น Suspension
• ข้อ ข.: Diluent เป็นสารเพิ่มปริมาณที่ใช้ในยาเม็ดหรือแคปซูล ไม่ใช่ยาน้ำทาภายนอก
• ข้อ ง.: Humectant ทำหน้าที่ดูดซับความชุ่มชื้น เช่น Glycerin หรือ Propylene glycol ไม่ใช่ HPMC
• ข้อ จ.: Disintegrant เป็นสารช่วยแตกตัวที่ใช้สำหรับยาเม็ดรูปแบบของแข็ง</t>
        </is>
      </c>
      <c r="L196" s="186" t="n"/>
      <c r="M196" s="186" t="inlineStr">
        <is>
          <t>Product Group 7: Liquid &amp; Semisolids</t>
        </is>
      </c>
      <c r="N196" s="186" t="inlineStr">
        <is>
          <t>7.2 Suspensions</t>
        </is>
      </c>
      <c r="O196" s="185" t="inlineStr">
        <is>
          <t>Product</t>
        </is>
      </c>
      <c r="P196" s="186" t="inlineStr">
        <is>
          <t>[SOURCE: ข้อสอบจริง PLE CC1 (Product) ปี 2563 Day 1 ข้อ 113]</t>
        </is>
      </c>
      <c r="Q196" s="185" t="inlineStr">
        <is>
          <t>ข้อสอบจริง</t>
        </is>
      </c>
      <c r="R196" s="185" t="inlineStr">
        <is>
          <t>2563</t>
        </is>
      </c>
      <c r="S196" s="185" t="n"/>
    </row>
    <row r="197" ht="24" customHeight="1" s="49">
      <c r="A197" s="185" t="n">
        <v>195</v>
      </c>
      <c r="B197" s="186" t="n"/>
      <c r="C197" s="186" t="inlineStr">
        <is>
          <t>เภสัชภัณฑ์ยาทาภายนอกรูปแบบยาน้ำแขวนลอย (Topical suspension เช่น Calamine lotion) ควรมีคุณสมบัติการไหลทางรีโอโลยี (Rheological flow behavior) ในรูปแบบใดจึงจะเหมาะสมที่สุดต่อการใช้งานและการเก็บรักษา</t>
        </is>
      </c>
      <c r="D197" s="186" t="n"/>
      <c r="E197" s="186" t="inlineStr">
        <is>
          <t>Plastic flow ร่วมกับ Thixotropy</t>
        </is>
      </c>
      <c r="F197" s="186" t="inlineStr">
        <is>
          <t>Plastic flow ร่วมกับ Dilatant flow</t>
        </is>
      </c>
      <c r="G197" s="186" t="inlineStr">
        <is>
          <t>Pseudoplastic flow ร่วมกับ Thixotropy</t>
        </is>
      </c>
      <c r="H197" s="186" t="inlineStr">
        <is>
          <t>Pseudoplastic flow ร่วมกับ Dilatant flow</t>
        </is>
      </c>
      <c r="I197" s="186" t="inlineStr">
        <is>
          <t>Newtonian flow ร่วมกับ Plastic flow</t>
        </is>
      </c>
      <c r="J197" s="185" t="n">
        <v>3</v>
      </c>
      <c r="K197" s="186" t="inlineStr">
        <is>
          <t>✅ คำตอบที่ถูกต้อง: ข้อ ค. Pseudoplastic flow ร่วมกับ Thixotropy
🎯 ทำไมข้อนี้ถึงถูก:
ยาน้ำแขวนลอยที่ดีควรมีการไหลแบบ Pseudoplastic flow (Shear-thinning) ร่วมกับ Thixotropy คือขณะตั้งนิ่งอยู่กับที่จะมีความหนืดสูงเพื่อชะลอการตกตะกอนของอนุภาคยา แต่เมื่อได้รับแรงเฉือนจากการเขย่าขวดหรือการทาถูบนผิวหนัง ความหนืดจะลดลงทันทีทำให้เทออกจากขวดและเกลี่ยทาบนผิวได้ง่าย จากนั้นเมื่อหยุดออกแรง โครงสร้างความหนืดจะค่อยๆ คืนตัวกลับ (Thixotropic recovery) ทำให้ตัวยาเกาะติดผิวหนังได้ดีโดยไม่ไหลหยดย้อย
🔍
🔍 ข้ออื่นผิดเพราะอะไร:
• ข้อ ก.: Plastic flow ต้องใช้แรงเฉือนสูงกว่าค่า Yield value ของเหลวจึงจะเริ่มไหล ซึ่งอาจทำให้เทออกจากขวดได้ยาก
• ข้อ ข.: Dilatant flow (Shear-thickening) ความหนืดจะเพิ่มขึ้นเมื่อออกแรง ทำให้เมื่อเขย่าหรือทาถูยาจะยิ่งข้นแข็งเกลี่ยไม่ได้
• ข้อ ง.: มีพฤติกรรมการไหลแบบ Dilatant ซึ่งเป็นข้อห้ามในทางเภสัชกรรม
• ข้อ จ.: Newtonian flow ความหนืดคงที่ตลอดเวลา ไม่ช่วยพยุงอนุภาคขณะตั้งนิ่งและไม่เอื้อต่อการเกลี่ยทา</t>
        </is>
      </c>
      <c r="L197" s="186" t="n"/>
      <c r="M197" s="186" t="inlineStr">
        <is>
          <t>Product Group 7: Liquid &amp; Semisolids</t>
        </is>
      </c>
      <c r="N197" s="186" t="inlineStr">
        <is>
          <t>7.2 Suspensions</t>
        </is>
      </c>
      <c r="O197" s="185" t="inlineStr">
        <is>
          <t>Product</t>
        </is>
      </c>
      <c r="P197" s="186" t="inlineStr">
        <is>
          <t>[SOURCE: ข้อสอบจริง PLE CC1 (Product) ปี 2563 Day 1 ข้อ 114]</t>
        </is>
      </c>
      <c r="Q197" s="185" t="inlineStr">
        <is>
          <t>ข้อสอบจริง</t>
        </is>
      </c>
      <c r="R197" s="185" t="inlineStr">
        <is>
          <t>2563</t>
        </is>
      </c>
      <c r="S197" s="185" t="n"/>
    </row>
    <row r="198" ht="24" customHeight="1" s="49">
      <c r="A198" s="185" t="n">
        <v>196</v>
      </c>
      <c r="B198" s="186" t="n"/>
      <c r="C198" s="186" t="inlineStr">
        <is>
          <t>ในการรักษาแผลติดเชื้อที่มีหนองหรือมีสารคัดหลั่งซึมออกมา (Infected oozing/suppurative wound) ยาขี้ผึ้งหรือพื้นฐานยาขี้ผึ้ง (Ointment base) ในข้อใดต่อไปนี้มีความเหมาะสมในการนำมาใช้เตรียมยามากที่สุด</t>
        </is>
      </c>
      <c r="D198" s="186" t="n"/>
      <c r="E198" s="186" t="inlineStr">
        <is>
          <t>Oleaginous ointment base (Hydrocarbon base)</t>
        </is>
      </c>
      <c r="F198" s="186" t="inlineStr">
        <is>
          <t>Absorption ointment base (Anhydrous absorption base)</t>
        </is>
      </c>
      <c r="G198" s="186" t="inlineStr">
        <is>
          <t>Water-in-Oil (W/O) emulsion base</t>
        </is>
      </c>
      <c r="H198" s="186" t="inlineStr">
        <is>
          <t>Oil-in-Water (O/W) emulsion base (Water-removable ointment base)</t>
        </is>
      </c>
      <c r="I198" s="186" t="inlineStr">
        <is>
          <t>Oleaginous base ผสมขี้ผึ้งขาว</t>
        </is>
      </c>
      <c r="J198" s="185" t="n">
        <v>4</v>
      </c>
      <c r="K198" s="186" t="inlineStr">
        <is>
          <t>✅ คำตอบที่ถูกต้อง: ข้อ ง. Oil-in-Water (O/W) emulsion base (Water-removable ointment base)
🎯 ทำไมข้อนี้ถึงถูก:
แผลที่มีหนองหรือสารคัดหลั่งเปียกเยิ้ม (Weeping/oozing wound) ต้องหลีกเลี่ยงเบสที่มีคุณสมบัติปิดกั้นผิว (Occlusive base) เพราะจะขังความชื้นและหนองส่งเสริมการเจริญของแบคทีเรีย ยาเตรียมที่เหมาะสมที่สุดคือ O/W emulsion base (Water-removable cream/ointment) เนื่องจากมีน้ำเป็น External phase สามารถดูดซับสารคัดหลั่งได้บางส่วน ไม่ปิดกั้นผิว และสามารถล้างทำความสะอาดแผลออกด้วยน้ำได้ง่ายโดยไม่ระคายเคือง
🔍
🔍 ข้ออื่นผิดเพราะอะไร:
• ข้อ ก.: Oleaginous base มีคุณสมบัติปิดกั้นผิวสูงมาก (Highly occlusive) กักขังหนองและความร้อน ทำให้แผลอักเสบติดเชื้อรุนแรงขึ้น
• ข้อ ข.: Absorption base มีไขมันสูงและล้างออกยาก ไม่เหมาะกับแผลที่มีหนอง
• ข้อ ค.: W/O emulsion base มีน้ำมันเป็นวัฏภาคภายนอก ปิดกั้นผิวและล้างออกยาก
• ข้อ จ.: Oleaginous base ผสมขี้ผึ้งเป็นกลุ่ม Hydrocarbon base ซึ่งปิดกั้นแผลและล้างออกยากมาก</t>
        </is>
      </c>
      <c r="L198" s="186" t="n"/>
      <c r="M198" s="186" t="inlineStr">
        <is>
          <t>Product Group 7: Liquid &amp; Semisolids</t>
        </is>
      </c>
      <c r="N198" s="186" t="inlineStr">
        <is>
          <t>7.5 Creams &amp; Ointments</t>
        </is>
      </c>
      <c r="O198" s="185" t="inlineStr">
        <is>
          <t>Product</t>
        </is>
      </c>
      <c r="P198" s="186" t="inlineStr">
        <is>
          <t>[SOURCE: ข้อสอบจริง PLE CC1 (Product) ปี 2563 Day 2 ข้อ 39]</t>
        </is>
      </c>
      <c r="Q198" s="185" t="inlineStr">
        <is>
          <t>ข้อสอบจริง</t>
        </is>
      </c>
      <c r="R198" s="185" t="inlineStr">
        <is>
          <t>2563</t>
        </is>
      </c>
      <c r="S198" s="185" t="n"/>
    </row>
    <row r="199" ht="24" customHeight="1" s="49">
      <c r="A199" s="185" t="n">
        <v>197</v>
      </c>
      <c r="B199" s="186" t="inlineStr">
        <is>
          <t>กำหนดสูตรตำรับยากึ่งแข็งสำหรับทาภายนอก:
Castor oil, Cholesterol, Stearyl alcohol, Citric acid, Mineral oil, Purified water q.s.</t>
        </is>
      </c>
      <c r="C199" s="186" t="inlineStr">
        <is>
          <t>กระบวนการเตรียมยาตำรับนี้ในระดับห้องปฏิบัติการหรืออุตสาหกรรมควรใช้วิธีการใด</t>
        </is>
      </c>
      <c r="D199" s="186" t="n"/>
      <c r="E199" s="186" t="inlineStr">
        <is>
          <t>Beaker method (Fusion and emulsification method)</t>
        </is>
      </c>
      <c r="F199" s="186" t="inlineStr">
        <is>
          <t>Levigation method</t>
        </is>
      </c>
      <c r="G199" s="186" t="inlineStr">
        <is>
          <t>Dry gum method</t>
        </is>
      </c>
      <c r="H199" s="186" t="inlineStr">
        <is>
          <t>Wet gum method</t>
        </is>
      </c>
      <c r="I199" s="186" t="inlineStr">
        <is>
          <t>Bottle method</t>
        </is>
      </c>
      <c r="J199" s="185" t="n">
        <v>1</v>
      </c>
      <c r="K199" s="186" t="inlineStr">
        <is>
          <t>✅ คำตอบที่ถูกต้อง: ข้อ ก. Beaker method (Fusion and emulsification method)
🎯 ทำไมข้อนี้ถึงถูก:
ตำรับนี้เป็นยาเตรียมรูปแบบอิมัลชันกึ่งแข็ง (Cream/Ointment) ที่ประกอบด้วยวัฏภาคน้ำมัน (Castor oil, Mineral oil, Stearyl alcohol, Cholesterol) และวัฏภาคน้ำ (Purified water, Citric acid) วิธีการเตรียมมาตรฐานคือ Beaker method โดยแยกหลอมละลายวัฏภาคน้ำมันในบีกเกอร์หนึ่งและอุ่นวัฏภาคน้ำในอีกลูกหนึ่งที่อุณหภูมิประมาณ 70 ถึง 75 องศาเซลเซียส แล้วเทวัฏภาคน้ำลงในวัฏภาคน้ำมันขณะคนสม่ำเสมอจนเย็นตัวเป็นเนื้อเดียวกัน
🔍
🔍 ข้ออื่นผิดเพราะอะไร:
• ข้อ ข.: Levigation method เป็นการบดผสมผงยาที่ไม่ละลายเข้ากับของเหลวหนืดเพื่อลดขนาดอนุภาคก่อนผสมลงในเบสยาขี้ผึ้ง
• ข้อ ค.: Dry gum method เป็นวิธีเตรียม Primary emulsion ของยาน้ำโดยผสมน้ำมันกับผงกัมก่อนเติมน้ำ (อัตราส่วน 4:2:1)
• ข้อ ง.: Wet gum method เป็นวิธีเตรียม Primary emulsion โดยผสมกัมกับน้ำให้เกิด Mucilage ก่อนเติมน้ำมัน
• ข้อ จ.: Bottle method ใช้สำหรับเตรียมอิมัลชันของน้ำมันระเหยง่าย (Volatile oils) หรือของเหลวความหนืดต่ำในขวดปิดสนิท</t>
        </is>
      </c>
      <c r="L199" s="186" t="n"/>
      <c r="M199" s="186" t="inlineStr">
        <is>
          <t>Product Group 7: Liquid &amp; Semisolids</t>
        </is>
      </c>
      <c r="N199" s="186" t="inlineStr">
        <is>
          <t>7.5 Creams &amp; Ointments</t>
        </is>
      </c>
      <c r="O199" s="185" t="inlineStr">
        <is>
          <t>Product</t>
        </is>
      </c>
      <c r="P199" s="186" t="inlineStr">
        <is>
          <t>[SOURCE: ข้อสอบจริง PLE CC1 (Product) ปี 2563 Day 2 ข้อ 41]</t>
        </is>
      </c>
      <c r="Q199" s="185" t="inlineStr">
        <is>
          <t>ข้อสอบจริง</t>
        </is>
      </c>
      <c r="R199" s="185" t="inlineStr">
        <is>
          <t>2563</t>
        </is>
      </c>
      <c r="S199" s="185" t="n"/>
    </row>
    <row r="200" ht="409.6" customHeight="1" s="49">
      <c r="A200" s="185" t="n">
        <v>198</v>
      </c>
      <c r="B200" s="186" t="n"/>
      <c r="C200" s="186" t="inlineStr">
        <is>
          <t>รูปแบบยาเตรียมสำหรับทาภายนอก (Topical dosage form) ชนิดใดที่มีความเหมาะสมที่สุดสำหรับผู้ป่วยหญิงที่มีสภาพผิวมันและเป็นสิวง่าย (Oily and acne-prone skin)</t>
        </is>
      </c>
      <c r="D200" s="186" t="n"/>
      <c r="E200" s="186" t="inlineStr">
        <is>
          <t>เจล (Gel / Hydrogel)</t>
        </is>
      </c>
      <c r="F200" s="186" t="inlineStr">
        <is>
          <t>ขี้ผึ้ง (Ointment)</t>
        </is>
      </c>
      <c r="G200" s="186" t="inlineStr">
        <is>
          <t>โลชั่นที่มีน้ำมันสูง (Oily lotion)</t>
        </is>
      </c>
      <c r="H200" s="186" t="inlineStr">
        <is>
          <t>ครีมชนิดน้ำมันในน้ำที่มีไขมันสูง (Heavy cream)</t>
        </is>
      </c>
      <c r="I200" s="186" t="inlineStr">
        <is>
          <t>สารละลายแอลกอฮอล์เข้มข้น (Concentrated alcoholic solution)</t>
        </is>
      </c>
      <c r="J200" s="185" t="n">
        <v>1</v>
      </c>
      <c r="K200" s="186" t="inlineStr">
        <is>
          <t>✅ คำตอบที่ถูกต้อง: ข้อ ก. เจล (Gel / Hydrogel)
🎯 ทำไมข้อนี้ถึงถูก:
เจล (Hydrogel) เป็นรูปแบบยาเตรียมที่มีน้ำเป็นองค์ประกอบหลัก ปราศจากไขมันหรือน้ำมัน (Oil-free) เนื้อใส แห้งเร็ว ให้ความรู้สึกเย็นสบายผิว และไม่ก่อให้เกิดการอุดตันของรูขุมขน (Non-comedogenic) จึงเป็นรูปแบบยาเตรียมทาเฉพาะที่ที่เหมาะสมที่สุดสำหรับผู้ที่มีสภาพผิวมันและเป็นสิวง่าย
🔍
🔍 ข้ออื่นผิดเพราะอะไร:
• ข้อ ข.: ขี้ผึ้ง (Ointment) มีส่วนประกอบของไขมันไฮโดรคาร์บอนสูงมาก ทำให้ผิวมันเยิ้มและอุดตันรูขุมขน (Comedogenic) ก่อให้เกิดสิวรุนแรงขึ้น
• ข้อ ค.: โลชั่นที่มีน้ำมันสูงจะเพิ่มความมันบนใบหน้า ไม่เหมาะกับผิวมัน
• ข้อ ง.: ครีมที่มีสัดส่วนไขมันสูงมีโอกาสอุดตันผิวหนังได้ง่าย
• ข้อ จ.: สารละลายแอลกอฮอล์เข้มข้นทำให้ผิวแห้งตึง เกิดการระคายเคือง และกระตุ้นให้ต่อมไขมันหลั่งน้ำมันออกมาชดเชยมากขึ้น</t>
        </is>
      </c>
      <c r="L200" s="186" t="n"/>
      <c r="M200" s="186" t="inlineStr">
        <is>
          <t>Product Group 7: Liquid &amp; Semisolids</t>
        </is>
      </c>
      <c r="N200" s="186" t="inlineStr">
        <is>
          <t>7.4 Gels</t>
        </is>
      </c>
      <c r="O200" s="185" t="inlineStr">
        <is>
          <t>Product</t>
        </is>
      </c>
      <c r="P200" s="186" t="inlineStr">
        <is>
          <t>[SOURCE: ข้อสอบจริง PLE CC1 (Product) ปี 2563 Day 2 ข้อ 45]</t>
        </is>
      </c>
      <c r="Q200" s="185" t="inlineStr">
        <is>
          <t>ข้อสอบจริง</t>
        </is>
      </c>
      <c r="R200" s="185" t="inlineStr">
        <is>
          <t>2563</t>
        </is>
      </c>
      <c r="S200" s="185" t="n"/>
    </row>
    <row r="201" ht="409.6" customHeight="1" s="49">
      <c r="A201" s="185" t="n">
        <v>199</v>
      </c>
      <c r="B201" s="186" t="inlineStr">
        <is>
          <t>จากการประเมินคุณลักษณะทางกายภาพของสูตรตำรับยาน้ำลดกรดที่มีส่วนผสมของ Aluminium Hydroxide และ Magnesium Hydroxide จำนวน 3 ตำรับ ได้ผลการทดสอบดังนี้:
- ตำรับ A: Sedimentation volume = 0.51, Degree of flocculation = 0.74, Rheology = Newtonian
- ตำรับ B: Sedimentation volume = 0.98, Degree of flocculation = 1.43, Rheology = Pseudoplastic
- ตำรับ C: Sedimentation volume = 0.47, Degree of flocculation = 1.06, Rheology = Plastic</t>
        </is>
      </c>
      <c r="C201" s="186" t="inlineStr">
        <is>
          <t>ข้อใดต่อไปนี้สรุปผลการประเมินความคงตัวทางกายภาพได้อย่างถูกต้อง</t>
        </is>
      </c>
      <c r="D201" s="186" t="n"/>
      <c r="E201" s="186" t="inlineStr">
        <is>
          <t>ตำรับ A มีแนวโน้มความคงตัวทางกายภาพดีกว่าตำรับ B</t>
        </is>
      </c>
      <c r="F201" s="186" t="inlineStr">
        <is>
          <t>ตำรับ B มีแนวโน้มความคงตัวทางกายภาพดีกว่าตำรับ C</t>
        </is>
      </c>
      <c r="G201" s="186" t="inlineStr">
        <is>
          <t>สามารถเพิ่มความคงตัวของตำรับ C ได้โดยการเพิ่มปริมาณสารช่วยเปียก (Wetting agent)</t>
        </is>
      </c>
      <c r="H201" s="186" t="inlineStr">
        <is>
          <t>ควรเติมสารช่วยรวมกลุ่ม (Flocculating agent) ให้แก่ตำรับ B เพื่อเพิ่มความคงตัว</t>
        </is>
      </c>
      <c r="I201" s="186" t="inlineStr">
        <is>
          <t>เมื่อเขย่าขวด ตำรับ A จะมีการกระจายตัวกลับได้ดีที่สุด</t>
        </is>
      </c>
      <c r="J201" s="185" t="n">
        <v>2</v>
      </c>
      <c r="K201" s="186" t="inlineStr">
        <is>
          <t>✅ คำตอบที่ถูกต้อง: ข้อ ข. ตำรับ B มีแนวโน้มความคงตัวทางกายภาพดีกว่าตำรับ C
🎯 ทำไมข้อนี้ถึงถูก:
ยาน้ำแขวนลอยที่ดีในอุดมคติควรมีค่า Sedimentation volume (F) ใกล้เคียง 1 (ตำรับ B มี F = 0.98 ซึ่งสูงเกือบเต็มขวด ตกตะกอนน้อยมาก), มีค่า Degree of flocculation (beta) มากกว่า 1 (ตำรับ B มี beta = 1.43 แสดงว่าอนุภาคเกิด Flocculation หลวมๆ) และมีพฤติกรรมการไหลแบบ Pseudoplastic flow ซึ่งช่วยให้เทง่ายและอนุภาคไม่ตกตะกอนแข็ง จึงมีความคงตัวดีกว่าตำรับ C และ A อย่างชัดเจน
🔍
🔍 ข้ออื่นผิดเพราะอะไร:
• ข้อ ก.: ตำรับ A มี F ต่ำเพียง 0.51 และมีพฤติกรรมการไหลแบบ Newtonian ซึ่งทำให้เกิดการตกตะกอนแน่นแข็ง (Caking) ได้ง่าย ความคงตัวจึงด้อยกว่าตำรับ B มาก
• ข้อ ค.: Wetting agent ช่วยให้ผงเปียกน้ำในขั้นตอนแรก ไม่ได้แก้ปัญหาการตกตะกอนหรือเพิ่มความคงตัวของ Flocculation
• ข้อ ง.: ตำรับ B มีคุณสมบัติ Flocculation ที่ดีเยี่ยมอยู่แล้ว (beta = 1.43, F = 0.98) จึงไม่จำเป็นต้องเติม Flocculating agent เพิ่มเติม
• ข้อ จ.: ตำรับ A มีแนวโน้มเป็น Deflocculated suspension ตะกอนจะจับตัวแน่นแข็ง (Clay/Cake) และกระจายตัวกลับได้ยากที่สุด</t>
        </is>
      </c>
      <c r="L201" s="186" t="n"/>
      <c r="M201" s="186" t="inlineStr">
        <is>
          <t>Product Group 7: Liquid &amp; Semisolids</t>
        </is>
      </c>
      <c r="N201" s="186" t="inlineStr">
        <is>
          <t>7.2 Suspensions</t>
        </is>
      </c>
      <c r="O201" s="185" t="inlineStr">
        <is>
          <t>Product</t>
        </is>
      </c>
      <c r="P201" s="186" t="inlineStr">
        <is>
          <t>[SOURCE: ข้อสอบจริง PLE CC1 (Product) ปี 2563 Day 2 ข้อ 92]</t>
        </is>
      </c>
      <c r="Q201" s="185" t="inlineStr">
        <is>
          <t>ข้อสอบจริง</t>
        </is>
      </c>
      <c r="R201" s="185" t="inlineStr">
        <is>
          <t>2563</t>
        </is>
      </c>
      <c r="S201" s="185" t="n"/>
    </row>
    <row r="202" ht="409.6" customHeight="1" s="49">
      <c r="A202" s="185" t="n">
        <v>200</v>
      </c>
      <c r="B202" s="186" t="n"/>
      <c r="C202" s="186" t="inlineStr">
        <is>
          <t>สารช่วยทางเภสัชกรรมในข้อใดต่อไปนี้ ไม่ควร นำมาใช้ทำหน้าที่เป็นสารช่วยรวมกลุ่มอนุภาค (Flocculating agent) ในการพัฒนาสูตรตำรับยาน้ำแขวนลอย</t>
        </is>
      </c>
      <c r="D202" s="186" t="n"/>
      <c r="E202" s="186" t="inlineStr">
        <is>
          <t>อิเล็กโทรไลต์ (Electrolytes เช่น NaCl, Potassium phosphate)</t>
        </is>
      </c>
      <c r="F202" s="186" t="inlineStr">
        <is>
          <t>สารลดแรงตึงผิว (Surfactants เช่น Polysorbates, SLS)</t>
        </is>
      </c>
      <c r="G202" s="186" t="inlineStr">
        <is>
          <t>โพลิเมอร์ชอบน้ำ (Hydrophilic polymers เช่น Xanthan gum, SCMC)</t>
        </is>
      </c>
      <c r="H202" s="186" t="inlineStr">
        <is>
          <t>ดินเหนียวอนินทรีย์ (Clays เช่น Bentonite, Veegum)</t>
        </is>
      </c>
      <c r="I202" s="186" t="inlineStr">
        <is>
          <t>แอลกอฮอล์โมเลกุลเดี่ยว (Monohydric alcohol เช่น Ethanol)</t>
        </is>
      </c>
      <c r="J202" s="185" t="n">
        <v>5</v>
      </c>
      <c r="K202" s="186" t="inlineStr">
        <is>
          <t>✅ คำตอบที่ถูกต้อง: ข้อ จ. แอลกอฮอล์โมเลกุลเดี่ยว (Monohydric alcohol เช่น Ethanol)
🎯 ทำไมข้อนี้ถึงถูก:
สารช่วยรวมกลุ่มอนุภาค (Flocculating agent) ตามหลักเภสัชกรรมแบ่งเป็น 3 กลุ่มหลัก ได้แก่: 1. Electrolytes (ลดประจุ Zeta potential), 2. Surfactants (สร้างสะพานเชื่อมระหว่างหยดหรือลดแรงผลัก), และ 3. Polymers/Clays (เกิด Polymer bridging หรือ Structured network) ส่วน Alcohol เป็นตัวทำละลายที่มีผลดึงน้ำ (Dehydrating agent) ไม่ได้ทำหน้าที่สร้าง Flocculation และอาจทำให้ระบบตกตะกอนเสียสภาพหรือระคายเคือง
🔍
🔍 ข้ออื่นผิดเพราะอะไร:
• ข้อ ก.: Electrolytes เป็น Flocculating agent มาตรฐานที่นิยมใช้มากที่สุดโดยการลด Zeta potential
• ข้อ ข.: Surfactants สามารถทำหน้าที่เป็น Flocculating agent ได้โดยการปรับประจุพื้นผิวของอนุภาค
• ข้อ ค.: Hydrophilic polymers ทำหน้าที่เป็น Flocculating agent ผ่านกลไก Bridging flocculation
• ข้อ ง.: Clays สามารถช่วยสร้างโครงสร้างตาข่ายพยุงอนุภาคให้เกิด Flocculation ได้</t>
        </is>
      </c>
      <c r="L202" s="186" t="n"/>
      <c r="M202" s="186" t="inlineStr">
        <is>
          <t>Product Group 7: Liquid &amp; Semisolids</t>
        </is>
      </c>
      <c r="N202" s="186" t="inlineStr">
        <is>
          <t>7.2 Suspensions</t>
        </is>
      </c>
      <c r="O202" s="185" t="inlineStr">
        <is>
          <t>Product</t>
        </is>
      </c>
      <c r="P202" s="186" t="inlineStr">
        <is>
          <t>[SOURCE: ข้อสอบจริง PLE CC1 (Product) ปี 2563 Day 2 ข้อ 93]</t>
        </is>
      </c>
      <c r="Q202" s="185" t="inlineStr">
        <is>
          <t>ข้อสอบจริง</t>
        </is>
      </c>
      <c r="R202" s="185" t="inlineStr">
        <is>
          <t>2563</t>
        </is>
      </c>
      <c r="S202" s="185" t="n"/>
    </row>
    <row r="203" ht="409.6" customHeight="1" s="49">
      <c r="A203" s="185" t="n">
        <v>201</v>
      </c>
      <c r="B203" s="186" t="n"/>
      <c r="C203" s="186" t="inlineStr">
        <is>
          <t>ผลิตภัณฑ์ยาบรรเทาอาการกรดไหลย้อนสูตรผสมที่มีตัวยาสำคัญประกอบด้วย Sodium Alginate, Calcium Carbonate และ Sodium Bicarbonate ข้อใดกล่าวถึงกลไกการออกฤทธิ์ทางเภสัชภัณฑ์ได้อย่างถูกต้อง</t>
        </is>
      </c>
      <c r="D203" s="186" t="n"/>
      <c r="E203" s="186" t="inlineStr">
        <is>
          <t>ทำให้ตำรับยาเริ่มแตกตัวและออกฤทธิ์ดูดซึมเข้าสู่กระแสเลือดได้อย่างรวดเร็วทันที</t>
        </is>
      </c>
      <c r="F203" s="186" t="inlineStr">
        <is>
          <t>Sodium Alginate ทำปฏิกิริยากับกรดในกระเพาะอาหารเกิดเป็นเจลแพลอยตัว (Alginate raft) กั้นไม่ให้น้ำย่อยและอาหารไหลย้อนขึ้นสู่หลอดอาหาร</t>
        </is>
      </c>
      <c r="G203" s="186" t="inlineStr">
        <is>
          <t>Sodium Alginate ทำหน้าที่หลักในการเพิ่มค่า pH ของกรดในกระเพาะอาหารให้กลายเป็นกลาง</t>
        </is>
      </c>
      <c r="H203" s="186" t="inlineStr">
        <is>
          <t>Sodium Bicarbonate มีหน้าที่หลักในการถูกดูดซึมเข้าสู่กระแสเลือดเพื่อปรับสมดุลกรดด่างของร่างกาย</t>
        </is>
      </c>
      <c r="I203" s="186" t="inlineStr">
        <is>
          <t>Calcium Carbonate ทำหน้าที่หลักเป็นสารช่วยเพิ่มปริมาณ (Diluent) เพื่อเพิ่มมวลของตำรับ</t>
        </is>
      </c>
      <c r="J203" s="185" t="n">
        <v>2</v>
      </c>
      <c r="K203" s="186" t="inlineStr">
        <is>
          <t>✅ คำตอบที่ถูกต้อง: ข้อ ข. Sodium Alginate ทำปฏิกิริยากับกรดในกระเพาะอาหารเกิดเป็นเจลแพลอยตัว (Alginate raft) กั้นไม่ให้น้ำย่อยและอาหารไหลย้อนขึ้นสู่หลอดอาหาร
🎯 ทำไมข้อนี้ถึงถูก:
เมื่อรับประทานยาตำรับนี้เข้าไป Sodium alginate จะทำปฏิกิริยากับกรดไฮโดรคลอริกในกระเพาะอาหารเกิดเป็น Alginic acid gel ขณะเดียวกัน Calcium carbonate ให้ Ca2+ เข้าไปเชื่อมขวาง (Cross-link) ทำให้โครงข่ายเจลแข็งแรงขึ้น และ Sodium bicarbonate ทำปฏิกิริยากับกรดเกิดก๊าซคาร์บอนไดออกไซด์ (CO2) แทรกตัวอยู่ในเจล ทำให้เจลมีความหนาแน่นต่ำและลอยตัวขึ้นเป็นแพโฟมหนา (Raft formation) อยู่บนผิวของเหลวในกระเพาะอาหาร ขัดขวางการไหลย้อนของกรดขึ้นสู่หลอดอาหาร
🔍
🔍 ข้ออื่นผิดเพราะอะไร:
• ข้อ ก.: ยานี้ออกฤทธิ์เฉพาะที่ทางกายภาพ (Physical barrier) ภายในทางเดินอาหาร ไม่ได้อาศัยการดูดซึมเข้าสู่กระแสเลือด
• ข้อ ค.: สารหลักที่ทำหน้าที่สะเทินกรดและเพิ่ม pH คือ Sodium bicarbonate และ Calcium carbonate ไม่ใช่ Sodium alginate
• ข้อ ง.: Sodium bicarbonate มุ่งหวังผลทำปฏิกิริยากับกรดในกระเพาะอาหารเพื่อผลิตก๊าซ CO2 ดันแพเจลให้ลอย ไม่ได้ต้องการให้ดูดซึมเข้ากระแสเลือด
• ข้อ จ.: Calcium carbonate ทำหน้าที่เป็นตัวยาสะเทินกรด (Antacid) และปลดปล่อย Ca2+ เพื่อ Cross-link แพเจล ไม่ใช่ Diluent</t>
        </is>
      </c>
      <c r="L203" s="186" t="n"/>
      <c r="M203" s="186" t="inlineStr">
        <is>
          <t>Product Group 7: Liquid &amp; Semisolids</t>
        </is>
      </c>
      <c r="N203" s="186" t="inlineStr">
        <is>
          <t>7.1 Solutions, Syrups &amp; Elixirs</t>
        </is>
      </c>
      <c r="O203" s="185" t="inlineStr">
        <is>
          <t>Product</t>
        </is>
      </c>
      <c r="P203" s="186" t="inlineStr">
        <is>
          <t>[SOURCE: ข้อสอบจริง PLE CC1 (Product) ปี 2563 Day 2 ข้อ 94]</t>
        </is>
      </c>
      <c r="Q203" s="185" t="inlineStr">
        <is>
          <t>ข้อสอบจริง</t>
        </is>
      </c>
      <c r="R203" s="185" t="inlineStr">
        <is>
          <t>2563</t>
        </is>
      </c>
      <c r="S203" s="185" t="n"/>
    </row>
    <row r="204" ht="409.6" customHeight="1" s="49">
      <c r="A204" s="185" t="n">
        <v>202</v>
      </c>
      <c r="B204" s="186" t="n"/>
      <c r="C204" s="186" t="inlineStr">
        <is>
          <t>ตำรับ diclofenac gel มีส่วนประกอบในตำรับคือ carbopol 904, poloxamer, PEG, EtOH, purified water, TEA อยากทราบว่า TEA มีหน้าที่อะไรในตำรับ</t>
        </is>
      </c>
      <c r="D204" s="186" t="n"/>
      <c r="E204" s="186" t="inlineStr">
        <is>
          <t>เพิ่ม pH เพื่อให้ carbopol ละลาย</t>
        </is>
      </c>
      <c r="F204" s="186" t="inlineStr">
        <is>
          <t>เพิ่ม pH เพื่อให้ poloxamer ละลาย</t>
        </is>
      </c>
      <c r="G204" s="186" t="inlineStr">
        <is>
          <t>เพิ่ม pH เพื่อให้ poloxamer พองตัว</t>
        </is>
      </c>
      <c r="H204" s="186" t="inlineStr">
        <is>
          <t>ลด pH เพื่อให้ carbopol พองตัว</t>
        </is>
      </c>
      <c r="I204" s="186" t="inlineStr">
        <is>
          <t>ลด pH เพื่อให้ poloxamer พองตัว</t>
        </is>
      </c>
      <c r="J204" s="185" t="n">
        <v>1</v>
      </c>
      <c r="K204" s="186" t="inlineStr">
        <is>
          <t>✅ คำตอบที่ถูกต้อง: ข้อ ก. เพิ่ม pH เพื่อให้ carbopol ละลาย
🎯 ทำไมข้อนี้ถึงถูก:
Triethanolamine (TEA) เป็น organic base ทำหน้าที่ neutralize กรดของ carbopol (polyacrylic acid) เพื่อเพิ่ม pH ขึ้นเป็นประมาณ 6 ถึง 7 ทำให้หมู่ carboxyl (–COOH) แตกตัวเป็นประจุลบ (–COO⁻) เกิด electrostatic repulsion ส่งผลให้สายพอลิเมอร์คลายตัว (uncoil) และละลายน้ำกลายเป็นเจลใสตามมาตรฐาน USP
🔍
🔍 ข้ออื่นผิดเพราะอะไร:
• ข้อ ข.: ผิดเพราะ Poloxamer (Pluronic) เป็น non-ionic surfactant การละลายและการเกิดเจลขึ้นกับความเข้มข้นและอุณหภูมิ (thermoreversible gelation) ไม่ได้ขึ้นกับการปรับ pH ด้วย TEA
• ข้อ ค.: ผิดเพราะ Poloxamer ไม่ได้พองตัวด้วยการเพิ่ม pH ของ TEA แต่พองตัวและสร้างโครงสร้าง micellar network ตามการเปลี่ยนแปลงของอุณหภูมิ
• ข้อ ง.: ผิดเพราะ TEA เป็นด่าง (base) การเติม TEA จะเพิ่ม pH ไม่ใช่ลด pH หากลด pH หมู่ carboxyl ของ carbopol จะกลับเป็น unionized ทำให้สายพอลิเมอร์หดตัวและสูญเสียสภาพเจล
• ข้อ จ.: ผิดเพราะ TEA เป็นด่างที่เพิ่ม pH ไม่ใช่ลด pH และ poloxamer ไม่ได้อาศัยการลด pH ในการพองตัวสร้างเจล</t>
        </is>
      </c>
      <c r="L204" s="186" t="n"/>
      <c r="M204" s="186" t="inlineStr">
        <is>
          <t>Product Group 7: Liquid &amp; Semisolids</t>
        </is>
      </c>
      <c r="N204" s="186" t="inlineStr">
        <is>
          <t>7.4 Gels</t>
        </is>
      </c>
      <c r="O204" s="185" t="inlineStr">
        <is>
          <t>Product</t>
        </is>
      </c>
      <c r="P204" s="186" t="inlineStr">
        <is>
          <t>[SOURCE: ข้อสอบจริง PLE CC1 (Product) ปี 2562 วันที่ 1 ข้อ 6]</t>
        </is>
      </c>
      <c r="Q204" s="185" t="inlineStr">
        <is>
          <t>ข้อสอบจริง</t>
        </is>
      </c>
      <c r="R204" s="185" t="inlineStr">
        <is>
          <t>2562</t>
        </is>
      </c>
      <c r="S204" s="185" t="n"/>
    </row>
    <row r="205" ht="409.6" customHeight="1" s="49">
      <c r="A205" s="185" t="n">
        <v>203</v>
      </c>
      <c r="B205" s="186" t="n"/>
      <c r="C205" s="186" t="inlineStr">
        <is>
          <t>ยา capsaicin สามารถบรรเทาอาการปวดข้อได้ โดยตัวยาละลายในน้ำ 28.93 mg/L และ freely soluble in alcohol หากจะนำมาพัฒนาเป็นยาใช้ภายนอก ควรเตรียมเป็นตำรับรูปแบบใด</t>
        </is>
      </c>
      <c r="D205" s="186" t="n"/>
      <c r="E205" s="186" t="inlineStr">
        <is>
          <t>ยาสเปรย์ใช้น้ำเป็นตัวทำละลาย</t>
        </is>
      </c>
      <c r="F205" s="186" t="inlineStr">
        <is>
          <t>ยาโลชั่นใช้น้ำเป็นตัวทำละลาย</t>
        </is>
      </c>
      <c r="G205" s="186" t="inlineStr">
        <is>
          <t>ยาเจลใช้น้ำและ propylene glycol เป็นตัวทำละลาย</t>
        </is>
      </c>
      <c r="H205" s="186" t="inlineStr">
        <is>
          <t>ยาครีมแบบ water in oil โดยใช้ tween เป็น emulsifier</t>
        </is>
      </c>
      <c r="I205" s="186" t="inlineStr">
        <is>
          <t>ยาครีมแบบ oil in water โดยใช้ span เป็น emulsifier</t>
        </is>
      </c>
      <c r="J205" s="185" t="n">
        <v>3</v>
      </c>
      <c r="K205" s="186" t="inlineStr">
        <is>
          <t>✅ คำตอบที่ถูกต้อง: ข้อ ค. ยาเจลใช้น้ำและ propylene glycol เป็นตัวทำละลาย
🎯 ทำไมข้อนี้ถึงถูก:
Capsaicin มีค่าการละลายน้ำต่ำมากเพียง 28.93 mg/L (practically insoluble in water) แต่ละลายได้ดีมากใน alcohol การเตรียม hydroalcoholic gel โดยใช้ co-solvent เช่น propylene glycol ร่วมกับน้ำ จะช่วยลด dielectric constant ของระบบ ทำให้ capsaicin ละลายได้สมบูรณ์และ propylene glycol ยังทำหน้าที่เป็น penetration enhancer ส่งเสริมการดูดซึมผ่านผิวหนัง
🔍
🔍 ข้ออื่นผิดเพราะอะไร:
• ข้อ ก.: ผิดเพราะ capsaicin ละลายน้ำได้น้อยมาก หากใช้น้ำเพียงอย่างเดียวเป็นตัวทำละลาย ตัวยาจะไม่ละลายและตกตะกอนทันที
• ข้อ ข.: ผิดเพราะการใช้แต่น้ำเป็นตัวทำละลายไม่สามารถละลาย capsaicin ซึ่งมีคุณสมบัติชอบไขมันสูงได้
• ข้อ ง.: ผิดเพราะ Tween (Polysorbate) เป็น hydrophilic surfactant ที่มีค่า HLB สูง (HLB &gt; 10) จึงเหมาะสำหรับทำครีมประเภท oil-in-water (O/W) ไม่ใช่ water-in-oil (W/O)
• ข้อ จ.: ผิดเพราะ Span (Sorbitan esters) เป็น lipophilic surfactant ที่มีค่า HLB ต่ำ (HLB &lt; 8) เหมาะสำหรับทำอิมัลชันประเภท water-in-oil (W/O) ไม่ใช่ oil-in-water (O/W)</t>
        </is>
      </c>
      <c r="L205" s="186" t="n"/>
      <c r="M205" s="186" t="inlineStr">
        <is>
          <t>Product Group 7: Liquid &amp; Semisolids</t>
        </is>
      </c>
      <c r="N205" s="186" t="inlineStr">
        <is>
          <t>7.4 Gels</t>
        </is>
      </c>
      <c r="O205" s="185" t="inlineStr">
        <is>
          <t>Product</t>
        </is>
      </c>
      <c r="P205" s="186" t="inlineStr">
        <is>
          <t>[SOURCE: ข้อสอบจริง PLE CC1 (Product) ปี 2562 วันที่ 1 ข้อ 8]</t>
        </is>
      </c>
      <c r="Q205" s="185" t="inlineStr">
        <is>
          <t>ข้อสอบจริง</t>
        </is>
      </c>
      <c r="R205" s="185" t="inlineStr">
        <is>
          <t>2562</t>
        </is>
      </c>
      <c r="S205" s="185" t="n"/>
    </row>
    <row r="206" ht="409.6" customHeight="1" s="49">
      <c r="A206" s="185" t="n">
        <v>204</v>
      </c>
      <c r="B206" s="186" t="n"/>
      <c r="C206" s="186" t="inlineStr">
        <is>
          <t>จากการทดสอบตำรับยาน้ำแขวนตะกอนลดกรด (antacid suspension) พบว่าเมื่อเขย่าแล้วอนุภาคยาตกตะกอนลงก้นขวดเร็วมากแต่ไม่มีการเกิดก้อนแข็ง (no caking) ควรปรับปรุงสูตรตำรับอย่างไรเพื่อให้มีความคงตัวทางกายภาพที่ดีขึ้น</t>
        </is>
      </c>
      <c r="D206" s="186" t="n"/>
      <c r="E206" s="186" t="inlineStr">
        <is>
          <t>เติมสารแต่งกลิ่น</t>
        </is>
      </c>
      <c r="F206" s="186" t="inlineStr">
        <is>
          <t>เติม surfactant เพิ่ม wetting</t>
        </is>
      </c>
      <c r="G206" s="186" t="inlineStr">
        <is>
          <t>เติม viscosity inducing agent</t>
        </is>
      </c>
      <c r="H206" s="186" t="inlineStr">
        <is>
          <t>เติม flocculating agent</t>
        </is>
      </c>
      <c r="I206" s="186" t="inlineStr">
        <is>
          <t>เติม buffer</t>
        </is>
      </c>
      <c r="J206" s="185" t="n">
        <v>3</v>
      </c>
      <c r="K206" s="186" t="inlineStr">
        <is>
          <t>✅ คำตอบที่ถูกต้อง: ข้อ ค. เติม viscosity inducing agent
🎯 ทำไมข้อนี้ถึงถูก:
การที่ตะกอนตกเร็วแต่ไม่เกิด caking แสดงว่าตำรับเป็น flocculated suspension อยู่แล้ว ซึ่งมีข้อดีคือตะกอนกระจายตัวใหม่ได้ง่าย แต่ตกตะกอนเร็วเกินไปตามกฎของ Stokes (v = 2r²(ρs - ρl)g / 9η) การแก้ไขจึงต้องเติมสารเพิ่มความหนืด (viscosity inducing agent เช่น xanthan gum, CMC) เพื่อเพิ่มความหนืด (η) ในตัวกลาง ช่วยชะลออัตราเร็วในการตกตะกอน
🔍
🔍 ข้ออื่นผิดเพราะอะไร:
• ข้อ ก.: ผิดเพราะสารแต่งกลิ่น (flavoring agent) ช่วยปรับปรุงความน่ารับประทาน ไม่ส่งผลต่ออัตราการตกตะกอนเชิงกายภาพ
• ข้อ ข.: ผิดเพราะ surfactant ใช้ช่วยให้อนุภาคเปียกน้ำตั้งแต่ขั้นตอนเริ่มต้น แต่ไม่ได้ช่วยชะลออัตราการตกตะกอนของ floccules ที่สร้างตัวแล้ว
• ข้อ ง.: ผิดเพราะตำรับไม่มี caking แสดงว่าอนุภาคจับกลุ่มแบบ flocculated อยู่แล้ว จึงไม่จำเป็นต้องเติม flocculating agent เพิ่มเติม
• ข้อ จ.: ผิดเพราะ buffer ใช้ควบคุมความเป็นกรดด่างเพื่อความคงตัวทางเคมี ไม่ได้เพิ่มความหนืดเพื่อลดอัตราการตกตะกอน</t>
        </is>
      </c>
      <c r="L206" s="186" t="n"/>
      <c r="M206" s="186" t="inlineStr">
        <is>
          <t>Product Group 7: Liquid &amp; Semisolids</t>
        </is>
      </c>
      <c r="N206" s="186" t="inlineStr">
        <is>
          <t>7.2 Suspensions</t>
        </is>
      </c>
      <c r="O206" s="185" t="inlineStr">
        <is>
          <t>Product</t>
        </is>
      </c>
      <c r="P206" s="186" t="inlineStr">
        <is>
          <t>[SOURCE: ข้อสอบจริง PLE CC1 (Product) วันที่ 1 ปี 2562 ข้อ 95]</t>
        </is>
      </c>
      <c r="Q206" s="185" t="inlineStr">
        <is>
          <t>ข้อสอบจริง</t>
        </is>
      </c>
      <c r="R206" s="185" t="inlineStr">
        <is>
          <t>2562</t>
        </is>
      </c>
      <c r="S206" s="185" t="n"/>
    </row>
    <row r="207" ht="409.6" customHeight="1" s="49">
      <c r="A207" s="185" t="n">
        <v>205</v>
      </c>
      <c r="B207" s="186" t="n"/>
      <c r="C207" s="186" t="inlineStr">
        <is>
          <t>ข้อใดกล่าวถูกต้องเกี่ยวกับคุณสมบัติและการใช้สารละลาย Lugol's solution</t>
        </is>
      </c>
      <c r="D207" s="186" t="n"/>
      <c r="E207" s="186" t="inlineStr">
        <is>
          <t>เป็น radioprotective</t>
        </is>
      </c>
      <c r="F207" s="186" t="inlineStr">
        <is>
          <t>ให้ก่อน PTU</t>
        </is>
      </c>
      <c r="G207" s="186" t="inlineStr">
        <is>
          <t>มีทั้งกินและฉีด</t>
        </is>
      </c>
      <c r="H207" s="186" t="inlineStr">
        <is>
          <t>กระตุ้นการหลั่ง T3</t>
        </is>
      </c>
      <c r="I207" s="186" t="inlineStr">
        <is>
          <t>ทำให้เกิด burning mouth ได้</t>
        </is>
      </c>
      <c r="J207" s="185" t="n">
        <v>5</v>
      </c>
      <c r="K207" s="186" t="inlineStr">
        <is>
          <t>✅ คำตอบที่ถูกต้อง: ข้อ จ. ทำให้เกิด burning mouth ได้
🎯 ทำไมข้อนี้ถึงถูก:
Lugol's solution (Strong Iodine Solution) เป็นสารละลายธาตุไอโอดีนเข้มข้น มีฤทธิ์กัดกร่อนและระคายเคืองต่อเนื้อเยื่ออ่อน สามารถทำให้เกิดอาการแสบร้อนในปากและลำคอ (burning sensation in mouth and throat) รวมทั้งระคายเคืองกระเพาะอาหาร จึงแนะนำให้เจือจางในน้ำหรือนมก่อนรับประทาน
🔍
🔍 ข้ออื่นผิดเพราะอะไร:
• ข้อ ก.: ผิดเพราะ Potassium iodide (KI) เม็ดเดี่ยวใช้ป้องกันต่อมไทรอยด์จากรังสี (radioprotective) แต่ Lugol's solution ใช้เตรียมก่อนผ่าตัดไทรอยด์ (pre-op thyroidectomy)
• ข้อ ข.: ผิดเพราะในการรักษา thyroid crisis ต้องให้ยาต้านไทรอยด์ เช่น PTU หรือ Methimazole ก่อนให้ Lugol's solution อย่างน้อย 1 ชั่วโมง เพื่อป้องกันไม่ให้ไอโอดีนถูกนำไปใช้สร้างฮอร์โมนไทรอยด์เพิ่ม
• ข้อ ค.: ผิดเพราะ Lugol's solution เป็นยาน้ำสำหรับรับประทานเท่านั้น ห้ามนำไปฉีดเด็ดขาดเนื่องจากทำให้เกิดเนื้อเยื่อตายรุนแรง
• ข้อ ง.: ผิดเพราะไอโอดีนในขนาดสูงออกฤทธิ์ยับยั้งการสังเคราะห์และการหลั่งฮอร์โมนไทรอยด์ (Wolff-Chaikoff effect) ไม่ใช่การกระตุ้น</t>
        </is>
      </c>
      <c r="L207" s="186" t="n"/>
      <c r="M207" s="186" t="inlineStr">
        <is>
          <t>Product Group 7: Liquid &amp; Semisolids</t>
        </is>
      </c>
      <c r="N207" s="186" t="inlineStr">
        <is>
          <t>7.1 Solutions, Syrups &amp; Elixirs</t>
        </is>
      </c>
      <c r="O207" s="185" t="inlineStr">
        <is>
          <t>Product</t>
        </is>
      </c>
      <c r="P207" s="186" t="inlineStr">
        <is>
          <t>[SOURCE: ข้อสอบจริง PLE CC1 (Product) วันที่ 2 ปี 2562 ข้อ 22]</t>
        </is>
      </c>
      <c r="Q207" s="185" t="inlineStr">
        <is>
          <t>ข้อสอบจริง</t>
        </is>
      </c>
      <c r="R207" s="185" t="inlineStr">
        <is>
          <t>2562</t>
        </is>
      </c>
      <c r="S207" s="185" t="n"/>
    </row>
    <row r="208" ht="24" customHeight="1" s="49">
      <c r="A208" s="185" t="n">
        <v>206</v>
      </c>
      <c r="B208" s="186" t="n"/>
      <c r="C208" s="186" t="inlineStr">
        <is>
          <t>เทคนิคใดมีความเหมาะสมที่สุดสำหรับการเตรียมตำรับ Lugol's solution ซึ่งประกอบด้วย Iodine 5% w/v, Potassium iodide 10% w/v และ Purified water q.s.</t>
        </is>
      </c>
      <c r="D208" s="186" t="n"/>
      <c r="E208" s="186" t="inlineStr">
        <is>
          <t>ละลาย iodine ที่บดละเอียดในน้ำที่อุณหภูมิห้อง</t>
        </is>
      </c>
      <c r="F208" s="186" t="inlineStr">
        <is>
          <t>ละลาย iodine ในสารละลาย potassium iodide</t>
        </is>
      </c>
      <c r="G208" s="186" t="inlineStr">
        <is>
          <t>ละลาย iodine ในน้ำเดือด</t>
        </is>
      </c>
      <c r="H208" s="186" t="inlineStr">
        <is>
          <t>ละลาย iodine โดยใช้ ethanol เป็น co-solvent</t>
        </is>
      </c>
      <c r="I208" s="186" t="inlineStr">
        <is>
          <t>ละลาย iodine โดยใช้ tween 80 เป็นสารช่วยละลาย</t>
        </is>
      </c>
      <c r="J208" s="185" t="n">
        <v>2</v>
      </c>
      <c r="K208" s="186" t="inlineStr">
        <is>
          <t>✅ คำตอบที่ถูกต้อง: ข้อ ข. ละลาย iodine ในสารละลาย potassium iodide
🎯 ทำไมข้อนี้ถึงถูก:
ธาตุไอโอดีน (I2) ละลายน้ำได้น้อยมาก (1 ส่วนในน้ำ 3,000 ส่วน) แต่สามารถละลายได้ดีมากในสารละลายเข้มข้นของ Potassium iodide (KI) เนื่องจากเกิดปฏิกิริยาสร้างสารเชิงซ้อน polyiodide complex (I2 + I⁻ เกิดเป็น I3⁻) ซึ่งละลายน้ำได้ดีเยี่ยมตามหลัก complexation technique
🔍
🔍 ข้ออื่นผิดเพราะอะไร:
• ข้อ ก.: ผิดเพราะไอโอดีนละลายน้ำได้น้อยมาก การบดละเอียดในน้ำอุณหภูมิห้องไม่สามารถทำให้ละลายได้ถึง 5% w/v
• ข้อ ค.: ผิดเพราะการใช้น้ำเดือดจะทำให้ไอโอดีนระเหิด (sublime) สูญเสียตัวยาและเกิดไอพิษระคายเคือง
• ข้อ ง.: ผิดเพราะ Lugol's solution เป็น aqueous solution ตามเภสัชตำรับ หากใช้ ethanol จะกลายเป็น Iodine Tincture
• ข้อ จ.: ผิดเพราะการใช้ surfactant ไม่จำเป็นและทำให้สูญเสียรูปแบบสารละลายมาตรฐานตามเภสัชตำรับ</t>
        </is>
      </c>
      <c r="L208" s="186" t="n"/>
      <c r="M208" s="186" t="inlineStr">
        <is>
          <t>Product Group 7: Liquid &amp; Semisolids</t>
        </is>
      </c>
      <c r="N208" s="186" t="inlineStr">
        <is>
          <t>7.1 Solutions, Syrups &amp; Elixirs</t>
        </is>
      </c>
      <c r="O208" s="185" t="inlineStr">
        <is>
          <t>Product</t>
        </is>
      </c>
      <c r="P208" s="186" t="inlineStr">
        <is>
          <t>[SOURCE: ข้อสอบจริง PLE CC1 (Product) วันที่ 2 ปี 2562 ข้อ 23]</t>
        </is>
      </c>
      <c r="Q208" s="185" t="inlineStr">
        <is>
          <t>ข้อสอบจริง</t>
        </is>
      </c>
      <c r="R208" s="185" t="inlineStr">
        <is>
          <t>2562</t>
        </is>
      </c>
      <c r="S208" s="185" t="n"/>
    </row>
    <row r="209" ht="24" customHeight="1" s="49">
      <c r="A209" s="185" t="n">
        <v>207</v>
      </c>
      <c r="B209" s="186" t="n"/>
      <c r="C209" s="186" t="inlineStr">
        <is>
          <t>หากต้องการตั้งสูตรตำรับเจล metronidazole ในระบบตัวทำละลายที่มีแอลกอฮอล์ 30% w/w สารในข้อใดเหมาะสมที่สุดในการนำมาใช้เป็นสารก่อเจล (gelling agent)</t>
        </is>
      </c>
      <c r="D209" s="186" t="n"/>
      <c r="E209" s="186" t="inlineStr">
        <is>
          <t>Acacia</t>
        </is>
      </c>
      <c r="F209" s="186" t="inlineStr">
        <is>
          <t>Carbomer</t>
        </is>
      </c>
      <c r="G209" s="186" t="inlineStr">
        <is>
          <t>Sodium alginate</t>
        </is>
      </c>
      <c r="H209" s="186" t="inlineStr">
        <is>
          <t>Methylcellulose</t>
        </is>
      </c>
      <c r="I209" s="186" t="inlineStr">
        <is>
          <t>Sodium carboxymethylcellulose</t>
        </is>
      </c>
      <c r="J209" s="185" t="n">
        <v>2</v>
      </c>
      <c r="K209" s="186" t="inlineStr">
        <is>
          <t>✅ คำตอบที่ถูกต้อง: ข้อ ข. Carbomer
🎯 ทำไมข้อนี้ถึงถูก:
Carbomer (Carbopol) เป็น synthetic cross-linked polyacrylic acid polymer ที่ทนต่อระบบ hydroalcoholic ได้ดีมาก สามารถสร้างโครงข่ายเจลใสที่มีความหนืดสูงในสภาวะที่มีแอลกอฮอล์สูงถึงร้อยละ 30 ถึง 70 เมื่อทำการ neutralize ด้วย organic amine เช่น triethanolamine (TEA)
🔍
🔍 ข้ออื่นผิดเพราะอะไร:
• ข้อ ก.: ผิดเพราะ Acacia เป็นกัมธรรมชาติที่ตกตะกอนได้ง่ายเมื่อมีแอลกอฮอล์ และให้ความหนืดต่ำ ไม่เหมาะสำหรับทำเจลใส
• ข้อ ค.: ผิดเพราะ Sodium alginate ตกตะกอนและแยกชั้นในระบบที่มีแอลกอฮอล์สูงเกินร้อยละ 10 ถึง 15
• ข้อ ง.: ผิดเพราะ Methylcellulose แม้จะทนแอลกอฮอล์ได้บ้างแต่ให้เจลที่ขุ่นและมีแนวโน้มเกิด thermal gelation
• ข้อ จ.: ผิดเพราะ Sodium carboxymethylcellulose (SCMC) จะสูญเสียความหนืดและตกตะกอนเมื่อความเข้มข้นของแอลกอฮอล์สูงกว่าร้อยละ 20</t>
        </is>
      </c>
      <c r="L209" s="186" t="n"/>
      <c r="M209" s="186" t="inlineStr">
        <is>
          <t>Product Group 7: Liquid &amp; Semisolids</t>
        </is>
      </c>
      <c r="N209" s="186" t="inlineStr">
        <is>
          <t>7.4 Gels</t>
        </is>
      </c>
      <c r="O209" s="185" t="inlineStr">
        <is>
          <t>Product</t>
        </is>
      </c>
      <c r="P209" s="186" t="inlineStr">
        <is>
          <t>[SOURCE: ข้อสอบจริง PLE CC1 (Product) วันที่ 2 ปี 2562 ข้อ 100]</t>
        </is>
      </c>
      <c r="Q209" s="185" t="inlineStr">
        <is>
          <t>ข้อสอบจริง</t>
        </is>
      </c>
      <c r="R209" s="185" t="inlineStr">
        <is>
          <t>2562</t>
        </is>
      </c>
      <c r="S209" s="185" t="n"/>
    </row>
    <row r="210" ht="24" customHeight="1" s="49">
      <c r="A210" s="185" t="n">
        <v>208</v>
      </c>
      <c r="B210" s="186" t="n"/>
      <c r="C210" s="186" t="inlineStr">
        <is>
          <t>ในสูตรตำรับ metronidazole gel ประกอบด้วย gelling agent, methylparaben, propylparaben, propylene glycol, ethanol และ purified water สาร propylene glycol ทำหน้าที่สำคัญอย่างไรในตำรับ</t>
        </is>
      </c>
      <c r="D210" s="186" t="n"/>
      <c r="E210" s="186" t="inlineStr">
        <is>
          <t>ปรับ pH</t>
        </is>
      </c>
      <c r="F210" s="186" t="inlineStr">
        <is>
          <t>ป้องกันการเสียน้ำในตำรับ</t>
        </is>
      </c>
      <c r="G210" s="186" t="inlineStr">
        <is>
          <t>ทำให้ผิวหนังมันและชุ่มชื้น</t>
        </is>
      </c>
      <c r="H210" s="186" t="inlineStr">
        <is>
          <t>ป้องกันการออกซิเดชันตัวยา</t>
        </is>
      </c>
      <c r="I210" s="186" t="inlineStr">
        <is>
          <t>เป็นสารกันเสีย ป้องกันการก่อเชื้อ</t>
        </is>
      </c>
      <c r="J210" s="185" t="n">
        <v>2</v>
      </c>
      <c r="K210" s="186" t="inlineStr">
        <is>
          <t>✅ คำตอบที่ถูกต้อง: ข้อ ข. ป้องกันการเสียน้ำในตำรับ
🎯 ทำไมข้อนี้ถึงถูก:
Propylene glycol (PG) ในตำรับเจลทำหน้าที่หลักเป็น Humectant (สารกักเก็บความชื้น) ช่วยดึงดูดและจับโมเลกุลน้ำไว้ภายในตำรับผ่านพันธะไฮโดรเจน ป้องกันไม่ให้น้ำระเหยแห้งออกจากเจลเมื่อเปิดใช้ ซึ่งช่วยลดปัญหาเจลแห้งกรังและการเกิด syneresis
🔍
🔍 ข้ออื่นผิดเพราะอะไร:
• ข้อ ก.: ผิดเพราะการปรับ pH ต้องใช้สารบัฟเฟอร์หรือด่าง เช่น triethanolamine หรือ sodium hydroxide
• ข้อ ค.: ผิดเพราะการทำให้ผิวหนังมันและเคลือบผิวเป็นหน้าที่ของ occlusive emollient เช่น petrolatum ไม่ใช่ humectant ในเจล
• ข้อ ง.: ผิดเพราะสารป้องกันออกซิเดชันต้องเป็น antioxidant เช่น sodium metabisulfite หรือ BHT
• ข้อ จ.: ผิดเพราะหน้าที่หลักของ PG ในระดับร้อยละ 5 ถึง 10 คือ humectant และ co-solvent แม้จะมีฤทธิ์เสริมสารกันเสีย แต่สารกันเสียหลักในตำรับคือคู่พาราเบน</t>
        </is>
      </c>
      <c r="L210" s="186" t="n"/>
      <c r="M210" s="186" t="inlineStr">
        <is>
          <t>Product Group 7: Liquid &amp; Semisolids</t>
        </is>
      </c>
      <c r="N210" s="186" t="inlineStr">
        <is>
          <t>7.4 Gels</t>
        </is>
      </c>
      <c r="O210" s="185" t="inlineStr">
        <is>
          <t>Product</t>
        </is>
      </c>
      <c r="P210" s="186" t="inlineStr">
        <is>
          <t>[SOURCE: ข้อสอบจริง PLE CC1 (Product) วันที่ 2 ปี 2562 ข้อ 101]</t>
        </is>
      </c>
      <c r="Q210" s="185" t="inlineStr">
        <is>
          <t>ข้อสอบจริง</t>
        </is>
      </c>
      <c r="R210" s="185" t="inlineStr">
        <is>
          <t>2562</t>
        </is>
      </c>
      <c r="S210" s="185" t="n"/>
    </row>
    <row r="211" ht="24" customHeight="1" s="49">
      <c r="A211" s="185" t="n">
        <v>209</v>
      </c>
      <c r="B211" s="186" t="n"/>
      <c r="C211" s="186" t="inlineStr">
        <is>
          <t>สารในข้อใดไม่ใช้เป็น stiffening agent สำหรับปรับเพิ่มความคงรูปและความหนืดของสูตรตำรับยาครีมหรือขี้ผึ้ง</t>
        </is>
      </c>
      <c r="D211" s="186" t="n"/>
      <c r="E211" s="186" t="inlineStr">
        <is>
          <t>Cetyl alcohol</t>
        </is>
      </c>
      <c r="F211" s="186" t="inlineStr">
        <is>
          <t>Stearyl alcohol</t>
        </is>
      </c>
      <c r="G211" s="186" t="inlineStr">
        <is>
          <t>White wax</t>
        </is>
      </c>
      <c r="H211" s="186" t="inlineStr">
        <is>
          <t>Isopropyl myristate</t>
        </is>
      </c>
      <c r="I211" s="186" t="inlineStr">
        <is>
          <t>Paraffin wax</t>
        </is>
      </c>
      <c r="J211" s="185" t="n">
        <v>4</v>
      </c>
      <c r="K211" s="186" t="inlineStr">
        <is>
          <t>✅ คำตอบที่ถูกต้อง: ข้อ ง. Isopropyl myristate
🎯 ทำไมข้อนี้ถึงถูก:
Isopropyl myristate เป็น liquid synthetic ester oil ที่มีสถานะเป็นของเหลวใสที่อุณหภูมิห้อง ทำหน้าที่เป็น emollient, skin penetration enhancer และ solvent จึงไม่สามารถทำหน้าที่เป็น stiffening agent เพิ่มความแข็งหรือความหนืดได้
🔍
🔍 ข้ออื่นผิดเพราะอะไร:
• ข้อ ก.: Cetyl alcohol เป็น fatty alcohol ที่มีจุดหลอมเหลวสูง 49 ถึง 51 องศาเซลเซียส ทำหน้าที่เป็น stiffening agent และ co-emulsifier ในยาครีม
• ข้อ ข.: Stearyl alcohol เป็นของแข็งคล้ายขี้ผึ้ง จุดหลอมเหลว 56 ถึง 60 องศาเซลเซียส ใช้เป็น stiffening agent ได้เป็นอย่างดี
• ข้อ ค.: White wax (ขี้ผึ้งขาว) มีจุดหลอมเหลว 62 ถึง 65 องศาเซลเซียส ใช้เป็น stiffening agent หลักในตำรับขี้ผึ้งและครีม
• ข้อ จ.: Paraffin wax เป็นของแข็งไฮโดรคาร์บอน ใช้เพิ่มความหนืดและโครงสร้างความแข็งของขี้ผึ้งได้อย่างมีประสิทธิภาพ</t>
        </is>
      </c>
      <c r="L211" s="186" t="n"/>
      <c r="M211" s="186" t="inlineStr">
        <is>
          <t>Product Group 7: Liquid &amp; Semisolids</t>
        </is>
      </c>
      <c r="N211" s="186" t="inlineStr">
        <is>
          <t>7.5 Creams &amp; Ointments</t>
        </is>
      </c>
      <c r="O211" s="185" t="inlineStr">
        <is>
          <t>Product</t>
        </is>
      </c>
      <c r="P211" s="186" t="inlineStr">
        <is>
          <t>[SOURCE: ข้อสอบจริง PLE CC1 (Product) ปี 2561 ข้อ 8]</t>
        </is>
      </c>
      <c r="Q211" s="185" t="inlineStr">
        <is>
          <t>ข้อสอบจริง</t>
        </is>
      </c>
      <c r="R211" s="185" t="inlineStr">
        <is>
          <t>2561</t>
        </is>
      </c>
      <c r="S211" s="185" t="n"/>
    </row>
    <row r="212" ht="24" customHeight="1" s="49">
      <c r="A212" s="185" t="n">
        <v>210</v>
      </c>
      <c r="B212" s="186" t="n"/>
      <c r="C212" s="186" t="inlineStr">
        <is>
          <t>ยาพื้นขี้ผึ้ง (Ointment base) กลุ่มใดมีคุณสมบัติ Occlusive effect สูงที่สุดในการป้องกันการระเหยของน้ำและกักเก็บความชุ่มชื้นแก่ผิวหนัง</t>
        </is>
      </c>
      <c r="D212" s="186" t="n"/>
      <c r="E212" s="186" t="inlineStr">
        <is>
          <t>Absorption base</t>
        </is>
      </c>
      <c r="F212" s="186" t="inlineStr">
        <is>
          <t>Oleaginous base</t>
        </is>
      </c>
      <c r="G212" s="186" t="inlineStr">
        <is>
          <t>Water-removable base</t>
        </is>
      </c>
      <c r="H212" s="186" t="inlineStr">
        <is>
          <t>Water-soluble base</t>
        </is>
      </c>
      <c r="I212" s="186" t="inlineStr">
        <is>
          <t>Water-in-oil emulsion base</t>
        </is>
      </c>
      <c r="J212" s="185" t="n">
        <v>2</v>
      </c>
      <c r="K212" s="186" t="inlineStr">
        <is>
          <t>✅ คำตอบที่ถูกต้อง: ข้อ ข. Oleaginous base
🎯 ทำไมข้อนี้ถึงถูก:
Oleaginous base (Hydrocarbon base) เช่น White petrolatum สร้างฟิล์มไขมันที่ไม่ชอบน้ำเคลือบปิดกั้นผิวหนัง (occlusive barrier) ได้อย่างสมบูรณ์ ป้องกันการสูญเสียน้ำผ่านผิวหนัง (TEWL) ได้ดีที่สุด
🔍
🔍 ข้ออื่นผิดเพราะอะไร:
• ข้อ ก.: Absorption base มีสาร emulsifier ช่วยดูดซับน้ำได้บ้าง มีคุณสมบัติ occlusive ปานกลางแต่น้อยกว่า hydrocarbon base บริสุทธิ์
• ข้อ ค.: Water-removable base (O/W cream base) ล้างน้ำออกได้ง่าย ระเหยน้ำออกได้เร็ว และไม่มีคุณสมบัติ occlusive
• ข้อ ง.: Water-soluble base เช่น PEG base สามารถละลายน้ำได้ดี ดูดซับความชื้นและไม่มีคุณสมบัติ occlusive
• ข้อ จ.: Water-in-oil emulsion base แม้จะมีความเป็นน้ำมันสูงแต่ยังมีวัฏภาคน้ำแทรกอยู่ จึงมีประสิทธิภาพ occlusive ด้อยกว่า oleaginous base</t>
        </is>
      </c>
      <c r="L212" s="186" t="n"/>
      <c r="M212" s="186" t="inlineStr">
        <is>
          <t>Product Group 7: Liquid &amp; Semisolids</t>
        </is>
      </c>
      <c r="N212" s="186" t="inlineStr">
        <is>
          <t>7.5 Creams &amp; Ointments</t>
        </is>
      </c>
      <c r="O212" s="185" t="inlineStr">
        <is>
          <t>Product</t>
        </is>
      </c>
      <c r="P212" s="186" t="inlineStr">
        <is>
          <t>[SOURCE: ข้อสอบจริง PLE CC1 (Product) ปี 2561 ข้อ 9]</t>
        </is>
      </c>
      <c r="Q212" s="185" t="inlineStr">
        <is>
          <t>ข้อสอบจริง</t>
        </is>
      </c>
      <c r="R212" s="185" t="inlineStr">
        <is>
          <t>2561</t>
        </is>
      </c>
      <c r="S212" s="185" t="n"/>
    </row>
    <row r="213" ht="24" customHeight="1" s="49">
      <c r="A213" s="185" t="n">
        <v>211</v>
      </c>
      <c r="B213" s="186" t="n"/>
      <c r="C213" s="186" t="inlineStr">
        <is>
          <t>เมื่อทดสอบยาครีมชนิด O/W แบบ freeze-thaw cycle พบว่าตำรับเกิดการแยกชั้น (phase separation) ดังภาพ วิธีการแก้ไขปัญหาความไม่คงตัวของตำรับดังกล่าวคือข้อใด</t>
        </is>
      </c>
      <c r="D213" s="186" t="inlineStr">
        <is>
          <t>cc1_product/image103.png</t>
        </is>
      </c>
      <c r="E213" s="186" t="inlineStr">
        <is>
          <t>เติม tragacanth ในตำรับ O/W</t>
        </is>
      </c>
      <c r="F213" s="186" t="inlineStr">
        <is>
          <t>เติม sodium chloride ในตำรับ O/W</t>
        </is>
      </c>
      <c r="G213" s="186" t="inlineStr">
        <is>
          <t>เติม sodium benzoate ในตำรับ O/W</t>
        </is>
      </c>
      <c r="H213" s="186" t="inlineStr">
        <is>
          <t>ใช้เครื่อง ball mill ในการเตรียมตำรับ O/W</t>
        </is>
      </c>
      <c r="I213" s="186" t="inlineStr">
        <is>
          <t>เติม hydroxyethyl cellulose ในตำรับ O/W</t>
        </is>
      </c>
      <c r="J213" s="185" t="n">
        <v>5</v>
      </c>
      <c r="K213" s="186" t="inlineStr">
        <is>
          <t>✅ คำตอบที่ถูกต้อง: ข้อ จ. เติม hydroxyethyl cellulose ในตำรับ O/W
🎯 ทำไมข้อนี้ถึงถูก:
Hydroxyethyl cellulose (HEC) เป็น non-ionic hydrophilic polymer ที่มีความคงตัวสูงต่อการเปลี่ยนแปลงอุณหภูมิ ไม่เกิด precipitation หรือสูญเสียความหนืดในรอบ freeze-thaw ช่วยเพิ่มความหนืดในวัฏภาคนอกและป้องกัน coalescence
🔍
🔍 ข้ออื่นผิดเพราะอะไร:
• ข้อ ก.: Tragacanth เป็น natural gum ที่ไวต่อการเปลี่ยนแปลงอุณหภูมิและเกิดการตกตะกอนหรือสูญเสียโครงสร้างเจลได้ง่ายเมื่อผ่านการแช่แข็ง
• ข้อ ข.: Sodium chloride เป็น electrolyte ที่เพิ่ม ionic strength ซึ่งจะไปบดบังประจุและลด zeta potential ทำให้ emulsion แยกชั้นเร็วขึ้น
• ข้อ ค.: Sodium benzoate ทำหน้าที่เป็น antimicrobial preservative ไม่มีผลในการเพิ่มความคงตัวทางกายภาพของระบบอิมัลชัน
• ข้อ ง.: Ball mill ใช้สำหรับการบดลดขนาดอนุภาคผงยาของแข็ง ไม่เหมาะสมสำหรับกระบวนการผสมยาครีมหรือลดขนาดหยดน้ำมัน</t>
        </is>
      </c>
      <c r="L213" s="186" t="n"/>
      <c r="M213" s="186" t="inlineStr">
        <is>
          <t>Product Group 7: Liquid &amp; Semisolids</t>
        </is>
      </c>
      <c r="N213" s="186" t="inlineStr">
        <is>
          <t>7.3 Emulsions</t>
        </is>
      </c>
      <c r="O213" s="185" t="inlineStr">
        <is>
          <t>Product</t>
        </is>
      </c>
      <c r="P213" s="186" t="inlineStr">
        <is>
          <t>[SOURCE: ข้อสอบจริง PLE CC1 (Product) ปี 2561 ข้อ 10]</t>
        </is>
      </c>
      <c r="Q213" s="185" t="inlineStr">
        <is>
          <t>ข้อสอบจริง</t>
        </is>
      </c>
      <c r="R213" s="185" t="inlineStr">
        <is>
          <t>2561</t>
        </is>
      </c>
      <c r="S213" s="185" t="n"/>
    </row>
    <row r="214" ht="24" customHeight="1" s="49">
      <c r="A214" s="185" t="n">
        <v>212</v>
      </c>
      <c r="B214" s="186" t="n"/>
      <c r="C214" s="186" t="inlineStr">
        <is>
          <t>ตัวยาสำคัญมีคุณสมบัติไม่ละลายในน้ำ (practically insoluble in water) ต้องการพัฒนาเป็นสูตรตำรับยาน้ำสำหรับรับประทาน ควรตั้งตำรับในรูปแบบยาใด</t>
        </is>
      </c>
      <c r="D214" s="186" t="n"/>
      <c r="E214" s="186" t="inlineStr">
        <is>
          <t>Elixir</t>
        </is>
      </c>
      <c r="F214" s="186" t="inlineStr">
        <is>
          <t>Solution</t>
        </is>
      </c>
      <c r="G214" s="186" t="inlineStr">
        <is>
          <t>Tablets</t>
        </is>
      </c>
      <c r="H214" s="186" t="inlineStr">
        <is>
          <t>Capsule</t>
        </is>
      </c>
      <c r="I214" s="186" t="inlineStr">
        <is>
          <t>Suspension</t>
        </is>
      </c>
      <c r="J214" s="185" t="n">
        <v>5</v>
      </c>
      <c r="K214" s="186" t="inlineStr">
        <is>
          <t>✅ คำตอบที่ถูกต้อง: ข้อ จ. Suspension
🎯 ทำไมข้อนี้ถึงถูก:
ยาที่มีการละลายน้ำต่ำมาก (practically insoluble) เมื่อต้องการเตรียมเป็นยาน้ำรับประทาน รูปแบบที่เหมาะสมที่สุดคือ Suspension โดยใช้อนุภาคของแข็งแขวนลอยในกระสายยาน้ำร่วมกับ suspending agent และ wetting agent
🔍
🔍 ข้ออื่นผิดเพราะอะไร:
• ข้อ ก.: Elixir เป็นยาน้ำใสที่มีแอลกอฮอล์ผสม หากตัวยาไม่ละลายน้ำและต้องการขนาดยาสูง แอลกอฮอล์อาจไม่เพียงพอและไม่เหมาะในเด็ก
• ข้อ ข.: Solution เป็นยาน้ำใสที่ตัวยาต้องละลายได้อย่างสมบูรณ์ หากยาไม่ละลายน้ำจะไม่สามารถเตรียมเป็น solution ได้
• ข้อ ค.: Tablets เป็นยาเม็ดรูปแบบของแข็ง ไม่ตอบโจทย์ความต้องการเตรียมเป็นยาน้ำสำหรับรับประทาน
• ข้อ ง.: Capsule เป็นรูปแบบยาของแข็งบรรจุในเปลือกเจลาติน ไม่ใช่รูปแบบยาน้ำสำหรับรับประทาน</t>
        </is>
      </c>
      <c r="L214" s="186" t="n"/>
      <c r="M214" s="186" t="inlineStr">
        <is>
          <t>Product Group 7: Liquid &amp; Semisolids</t>
        </is>
      </c>
      <c r="N214" s="186" t="inlineStr">
        <is>
          <t>7.2 Suspensions</t>
        </is>
      </c>
      <c r="O214" s="185" t="inlineStr">
        <is>
          <t>Product</t>
        </is>
      </c>
      <c r="P214" s="186" t="inlineStr">
        <is>
          <t>[SOURCE: ข้อสอบจริง PLE CC1 (Product) ปี 2561 ข้อ 15] [RECONSTRUCTED: ปรับแต่งและเติมเต็มบริบทโจทย์เพื่อความสมบูรณ์]</t>
        </is>
      </c>
      <c r="Q214" s="185" t="inlineStr">
        <is>
          <t>ข้อสอบจริง</t>
        </is>
      </c>
      <c r="R214" s="185" t="inlineStr">
        <is>
          <t>2561</t>
        </is>
      </c>
      <c r="S214" s="185" t="n"/>
    </row>
    <row r="215" ht="409.6" customHeight="1" s="49">
      <c r="A215" s="185" t="n">
        <v>213</v>
      </c>
      <c r="B215" s="186" t="n"/>
      <c r="C215" s="186" t="inlineStr">
        <is>
          <t>จากสูตรตำรับ Benzoyl peroxide emulgel ประกอบด้วย Carbopol 940, Benzoyl peroxide, PEG, Methylparaben, Propylparaben, EDTA, Purified water ตัวยาไม่คงตัวที่ pH มากกว่า 4.5 หากตำรับมีความขุ่นและไม่คงตัวทางกายภาพ ควรแก้ไขอย่างไร</t>
        </is>
      </c>
      <c r="D215" s="186" t="n"/>
      <c r="E215" s="186" t="inlineStr">
        <is>
          <t>เพิ่มปริมาณ NaOH เพื่อปรับเพิ่ม pH</t>
        </is>
      </c>
      <c r="F215" s="186" t="inlineStr">
        <is>
          <t>เติม Span 60 ในตำรับ</t>
        </is>
      </c>
      <c r="G215" s="186" t="inlineStr">
        <is>
          <t>เติม Tween 20 ในตำรับ</t>
        </is>
      </c>
      <c r="H215" s="186" t="inlineStr">
        <is>
          <t>ลดสัดส่วนของวัฏภาคน้ำมัน (Oil phase)</t>
        </is>
      </c>
      <c r="I215" s="186" t="inlineStr">
        <is>
          <t>เพิ่มปริมาณสาร BHT</t>
        </is>
      </c>
      <c r="J215" s="185" t="n">
        <v>4</v>
      </c>
      <c r="K215" s="186" t="inlineStr">
        <is>
          <t>✅ คำตอบที่ถูกต้อง: ข้อ ง. ลดสัดส่วนของวัฏภาคน้ำมัน (Oil phase)
🎯 ทำไมข้อนี้ถึงถูก:
การลดสัดส่วนของวัฏภาคน้ำมัน (oil phase) ช่วยลดขนาดและจำนวนของหยดอนุภาคน้ำมันที่กระจายตัว ทำให้ระบบอิมัลเจลมีความใสโปร่งแสงมากขึ้น และลดแนวโน้มการรวมตัวแยกชั้นโดยไม่จำเป็นต้องเพิ่ม pH ซึ่งจะทำให้ตัวยา Benzoyl peroxide สลายตัว
🔍
🔍 ข้ออื่นผิดเพราะอะไร:
• ข้อ ก.: การเติม NaOH จะเพิ่มค่า pH ให้สูงเกินกว่า 4.5 ซึ่งทำให้ Benzoyl peroxide เกิดปฏิกิริยาสลายตัวทางเคมีอย่างรวดเร็ว
• ข้อ ข.: Span 60 เป็น surfactant ชนิดชอบไขมัน (hydrophobic) เหมาะสำหรับ W/O emulsion ไม่ช่วยเพิ่มความใสใน emulgel ชนิด O/W
• ข้อ ค.: การเติม surfactant มากเกินไปอาจทำให้เกิดการระคายเคืองผิวหนัง และไม่ตรงจุดเท่ากับการปรับลดสัดส่วนของ internal oil phase
• ข้อ จ.: BHT เป็นสาร antioxidant ชนิดละลายในน้ำมัน ช่วยป้องกัน oxidation แต่ไม่แก้ปัญหาความขุ่นหรือความไม่คงตัวทางกายภาพ</t>
        </is>
      </c>
      <c r="L215" s="186" t="n"/>
      <c r="M215" s="186" t="inlineStr">
        <is>
          <t>Product Group 7: Liquid &amp; Semisolids</t>
        </is>
      </c>
      <c r="N215" s="186" t="inlineStr">
        <is>
          <t>7.4 Gels</t>
        </is>
      </c>
      <c r="O215" s="185" t="inlineStr">
        <is>
          <t>Product</t>
        </is>
      </c>
      <c r="P215" s="186" t="inlineStr">
        <is>
          <t>[SOURCE: ข้อสอบจริง PLE CC1 (Product) ปี 2561 ข้อ 19]</t>
        </is>
      </c>
      <c r="Q215" s="185" t="inlineStr">
        <is>
          <t>ข้อสอบจริง</t>
        </is>
      </c>
      <c r="R215" s="185" t="inlineStr">
        <is>
          <t>2561</t>
        </is>
      </c>
      <c r="S215" s="185" t="n"/>
    </row>
    <row r="216" ht="409.6" customHeight="1" s="49">
      <c r="A216" s="185" t="n">
        <v>214</v>
      </c>
      <c r="B216" s="186" t="n"/>
      <c r="C216" s="186" t="inlineStr">
        <is>
          <t>จากเอกสารใบรับรองผลการวิเคราะห์ (COA) ของ Benzoyl peroxide gel สำหรับบรรจุภัณฑ์แบบหลอดบีบ (Tube) นอกจากหัวข้อ Identification และ Assay แล้ว หัวข้อควบคุมคุณภาพใดที่จำเป็นต้องทดสอบตามข้อกำหนดเภสัชตำรับ</t>
        </is>
      </c>
      <c r="D216" s="186" t="n"/>
      <c r="E216" s="186" t="inlineStr">
        <is>
          <t>Disintegration time</t>
        </is>
      </c>
      <c r="F216" s="186" t="inlineStr">
        <is>
          <t>Deliverable volume หรือ Minimum fill</t>
        </is>
      </c>
      <c r="G216" s="186" t="inlineStr">
        <is>
          <t>Tablet friability</t>
        </is>
      </c>
      <c r="H216" s="186" t="inlineStr">
        <is>
          <t>Tablet hardness</t>
        </is>
      </c>
      <c r="I216" s="186" t="inlineStr">
        <is>
          <t>Dissolution rate</t>
        </is>
      </c>
      <c r="J216" s="185" t="n">
        <v>2</v>
      </c>
      <c r="K216" s="186" t="inlineStr">
        <is>
          <t>✅ คำตอบที่ถูกต้อง: ข้อ ข. Deliverable volume หรือ Minimum fill
🎯 ทำไมข้อนี้ถึงถูก:
ตามข้อกำหนดเภสัชตำรับ USP &lt;755&gt; Minimum Fill ยาเตรียมรูปแบบกึ่งแข็งและของเหลวที่บรรจุในหลอดบีบต้องผ่านการทดสอบ Minimum Fill / Deliverable volume เพื่อให้มั่นใจว่าผู้ป่วยสามารถบีบตัวยาออกจากบรรจุภัณฑ์ได้ในปริมาณน้ำหนักสุทธิไม่น้อยกว่าที่ระบุบนฉลาก
🔍
🔍 ข้ออื่นผิดเพราะอะไร:
• ข้อ ก.: Disintegration time เป็นการทดสอบเวลาการแตกตัวสำหรับยาเม็ดและแคปซูล ไม่ใช้สำหรับยากึ่งแข็งประเภทเจล
• ข้อ ค.: Tablet friability เป็นการทดสอบความกร่อนของยาเม็ดแบบไม่เคลือบเพื่อทนต่อแรงขัดสี ไม่เกี่ยวข้องกับยาเจล
• ข้อ ง.: Tablet hardness เป็นการทดสอบความแข็งของยาเม็ดของแข็ง ไม่ใช้กับยาเจล
• ข้อ จ.: Dissolution rate เป็นการทดสอบอัตราการละลายของยาเม็ดหรือแคปซูล ไม่ใช่ข้อกำหนดมาตรฐานทั่วไปสำหรับ topical gel</t>
        </is>
      </c>
      <c r="L216" s="186" t="n"/>
      <c r="M216" s="186" t="inlineStr">
        <is>
          <t>Product Group 7: Liquid &amp; Semisolids</t>
        </is>
      </c>
      <c r="N216" s="186" t="inlineStr">
        <is>
          <t>7.4 Gels</t>
        </is>
      </c>
      <c r="O216" s="185" t="inlineStr">
        <is>
          <t>Product</t>
        </is>
      </c>
      <c r="P216" s="186" t="inlineStr">
        <is>
          <t>[SOURCE: ข้อสอบจริง PLE CC1 (Product) ปี 2561 ข้อ 21]</t>
        </is>
      </c>
      <c r="Q216" s="185" t="inlineStr">
        <is>
          <t>ข้อสอบจริง</t>
        </is>
      </c>
      <c r="R216" s="185" t="inlineStr">
        <is>
          <t>2561</t>
        </is>
      </c>
      <c r="S216" s="185" t="n"/>
    </row>
    <row r="217" ht="409.6" customHeight="1" s="49">
      <c r="A217" s="185" t="n">
        <v>215</v>
      </c>
      <c r="B217" s="186" t="n"/>
      <c r="C217" s="186" t="inlineStr">
        <is>
          <t>สูตรตำรับ HCTZ suspension ขนาด 50 mL เมื่อตั้งทิ้งไว้ 4 สัปดาห์ พบว่ามีค่า Sedimentation volume ratio (F) เท่ากับ 0.5 และมีค่า Degree of flocculation (beta) เท่ากับ 1 ควรดำเนินการปรับปรุงสูตรตำรับอย่างไร</t>
        </is>
      </c>
      <c r="D217" s="186" t="n"/>
      <c r="E217" s="186" t="inlineStr">
        <is>
          <t>เพิ่มความเข้มข้นของ Sodium metabisulfite</t>
        </is>
      </c>
      <c r="F217" s="186" t="inlineStr">
        <is>
          <t>เพิ่มความเข้มข้นของ Methylparaben</t>
        </is>
      </c>
      <c r="G217" s="186" t="inlineStr">
        <is>
          <t>เปลี่ยนสารให้ความหวานจาก Saccharin sodium เป็น Simple syrup</t>
        </is>
      </c>
      <c r="H217" s="186" t="inlineStr">
        <is>
          <t>เพิ่มความเข้มข้นของ Sodium carboxymethyl cellulose (SCMC)</t>
        </is>
      </c>
      <c r="I217" s="186" t="inlineStr">
        <is>
          <t>เป็นตำรับที่มีความคงตัวดีเยี่ยมอยู่แล้ว ไม่จำเป็นต้องแก้ไขสูตรตำรับแต่อย่างใด</t>
        </is>
      </c>
      <c r="J217" s="185" t="n">
        <v>5</v>
      </c>
      <c r="K217" s="186" t="inlineStr">
        <is>
          <t>✅ คำตอบที่ถูกต้อง: ข้อ จ. เป็นตำรับที่มีความคงตัวดีเยี่ยมอยู่แล้ว ไม่จำเป็นต้องแก้ไขสูตรตำรับแต่อย่างใด
🎯 ทำไมข้อนี้ถึงถูก:
ค่า Degree of flocculation (beta) เท่ากับ 1 บ่งชี้ว่าระบบอยู่ในสภาวะตกตะกอนรวมกลุ่มอย่างสมบูรณ์ตามอุดมคติ (ideal flocculated system) ตะกอนมีโครงสร้างหลวม ไม่เกิดการเกาะแน่นเป็นก้อนแข็ง (no caking) และสามารถกระจายตัวกลับคืนได้ง่ายเมื่อเขย่า จึงเป็นตำรับที่มีความคงตัวดีอยู่แล้ว
🔍
🔍 ข้ออื่นผิดเพราะอะไร:
• ข้อ ก.: การเติม Sodium metabisulfite เป็นสารต้านออกซิเดชัน ไม่เกี่ยวข้องกับคุณสมบัติทางกายภาพของการแขวนตะกอน
• ข้อ ข.: Paraben เป็น antimicrobial preservative ไม่มีผลต่อพฤติกรรมการตกตะกอนของอนุภาคยา
• ข้อ ค.: การเปลี่ยนสารแต่งรสหวานไม่ได้ช่วยแก้ปัญหาทางกายภาพและอาจเปลี่ยนความหนืดโดยไม่จำเป็น
• ข้อ ง.: การเพิ่ม suspending agent เกินความจำเป็นจะทำให้ตำรับหนืดเกินไปและเทรินออกจากขวดได้ยาก</t>
        </is>
      </c>
      <c r="L217" s="186" t="n"/>
      <c r="M217" s="186" t="inlineStr">
        <is>
          <t>Product Group 7: Liquid &amp; Semisolids</t>
        </is>
      </c>
      <c r="N217" s="186" t="inlineStr">
        <is>
          <t>7.2 Suspensions</t>
        </is>
      </c>
      <c r="O217" s="185" t="inlineStr">
        <is>
          <t>Product</t>
        </is>
      </c>
      <c r="P217" s="186" t="inlineStr">
        <is>
          <t>[SOURCE: ข้อสอบจริง PLE CC1 (Product) ปี 2561 ข้อ 45]</t>
        </is>
      </c>
      <c r="Q217" s="185" t="inlineStr">
        <is>
          <t>ข้อสอบจริง</t>
        </is>
      </c>
      <c r="R217" s="185" t="inlineStr">
        <is>
          <t>2561</t>
        </is>
      </c>
      <c r="S217" s="185" t="n"/>
    </row>
    <row r="218" ht="409.6" customHeight="1" s="49">
      <c r="A218" s="185" t="n">
        <v>216</v>
      </c>
      <c r="B218" s="186" t="n"/>
      <c r="C218" s="186" t="inlineStr">
        <is>
          <t>จากสูตรตำรับยาครีม: Glycerin, Lanolin, White wax, Stearic acid, Purified water, Triethanolamine, Isopropyl myristate, Cetostearyl alcohol ข้อใดระบุหน้าที่ของสารในตำรับได้ถูกต้อง</t>
        </is>
      </c>
      <c r="D218" s="186" t="n"/>
      <c r="E218" s="186" t="inlineStr">
        <is>
          <t>Glycerin ทำหน้าที่เป็น stiffening agent</t>
        </is>
      </c>
      <c r="F218" s="186" t="inlineStr">
        <is>
          <t>Lanolin ทำหน้าที่เป็น humectant</t>
        </is>
      </c>
      <c r="G218" s="186" t="inlineStr">
        <is>
          <t>Isopropyl myristate ทำหน้าที่เป็น gelling agent</t>
        </is>
      </c>
      <c r="H218" s="186" t="inlineStr">
        <is>
          <t>Triethanolamine ทำปฏิกิริยากับ Stearic acid เกิดเป็น Emulsifying agent</t>
        </is>
      </c>
      <c r="I218" s="186" t="inlineStr">
        <is>
          <t>Cetostearyl alcohol ทำหน้าที่เป็น suspending agent</t>
        </is>
      </c>
      <c r="J218" s="185" t="n">
        <v>4</v>
      </c>
      <c r="K218" s="186" t="inlineStr">
        <is>
          <t>✅ คำตอบที่ถูกต้อง: ข้อ ง. Triethanolamine ทำปฏิกิริยากับ Stearic acid เกิดเป็น Emulsifying agent
🎯 ทำไมข้อนี้ถึงถูก:
Triethanolamine (TEA) ซึ่งเป็นด่างอินทรีย์ ทำปฏิกิริยาสะเทินกับ Stearic acid ในวัฏภาคน้ำมัน เกิดเป็น Triethanolamine stearate (สบู่อินทรีย์ชนิด O/W) แบบ in situ soap method ทำหน้าที่เป็น primary emulsifying agent ประสานตำรับครีมชนิด O/W
🔍
🔍 ข้ออื่นผิดเพราะอะไร:
• ข้อ ก.: Glycerin ทำหน้าที่เป็น humectant ดูดซับความชื้นและป้องกันครีมแห้งกรัง ไม่ใช่ stiffening agent
• ข้อ ข.: Lanolin เป็นไขมันจากขนแกะ ทำหน้าที่เป็น absorption ointment base / emollient และ W/O emulsifier ไม่ใช่ humectant
• ข้อ ค.: Isopropyl myristate เป็น liquid ester ทำหน้าที่เป็น emollient และ skin penetration enhancer ไม่ใช่ gelling agent
• ข้อ จ.: Cetostearyl alcohol ทำหน้าที่เป็น stiffening agent และ co-emulsifier เพิ่มความคงรูปของเนื้อครีม ไม่ใช่ suspending agent</t>
        </is>
      </c>
      <c r="L218" s="186" t="n"/>
      <c r="M218" s="186" t="inlineStr">
        <is>
          <t>Product Group 7: Liquid &amp; Semisolids</t>
        </is>
      </c>
      <c r="N218" s="186" t="inlineStr">
        <is>
          <t>7.5 Creams &amp; Ointments</t>
        </is>
      </c>
      <c r="O218" s="185" t="inlineStr">
        <is>
          <t>Product</t>
        </is>
      </c>
      <c r="P218" s="186" t="inlineStr">
        <is>
          <t>[SOURCE: ข้อสอบจริง PLE CC1 (Product) ปี 2561 ข้อ 48]</t>
        </is>
      </c>
      <c r="Q218" s="185" t="inlineStr">
        <is>
          <t>ข้อสอบจริง</t>
        </is>
      </c>
      <c r="R218" s="185" t="inlineStr">
        <is>
          <t>2561</t>
        </is>
      </c>
      <c r="S218" s="185" t="n"/>
    </row>
    <row r="219" ht="409.6" customHeight="1" s="49">
      <c r="A219" s="185" t="n">
        <v>217</v>
      </c>
      <c r="B219" s="186" t="n"/>
      <c r="C219" s="186" t="inlineStr">
        <is>
          <t>หากต้องการเตรียมยาแขวนตะกอน (Suspension) โดยที่อนุภาคผงยาในระบบมีประจุพื้นผิวเป็นบวก (Positive surface charge) สารช่วยก่อตะกอนรวมกลุ่ม (Flocculating agent) และสารช่วยแขวนตะกอน (Suspending agent) ควรมีประจุในข้อใดตามลำดับ</t>
        </is>
      </c>
      <c r="D219" s="186" t="n"/>
      <c r="E219" s="186" t="inlineStr">
        <is>
          <t>ประจุบวก, ประจุบวก (+, +)</t>
        </is>
      </c>
      <c r="F219" s="186" t="inlineStr">
        <is>
          <t>ประจุบวก, ประจุลบ (+, -)</t>
        </is>
      </c>
      <c r="G219" s="186" t="inlineStr">
        <is>
          <t>ประจุลบ, ประจุบวก (-, +)</t>
        </is>
      </c>
      <c r="H219" s="186" t="inlineStr">
        <is>
          <t>ประจุลบ, ประจุลบ (-, -)</t>
        </is>
      </c>
      <c r="I219" s="186" t="inlineStr">
        <is>
          <t>ประจุบวก, ไม่มีประจุ (+, neutral)</t>
        </is>
      </c>
      <c r="J219" s="185" t="n">
        <v>4</v>
      </c>
      <c r="K219" s="186" t="inlineStr">
        <is>
          <t>✅ คำตอบที่ถูกต้อง: ข้อ ง. ประจุลบ, ประจุลบ (-, -)
🎯 ทำไมข้อนี้ถึงถูก:
ผงยามีประจุบวก จึงต้องใช้ Flocculating agent ที่มีประจุลบ (-) เพื่อเข้าจับและลดค่า Zeta potential ของอนุภาคยาลงสู่ช่วงที่เกิดการรวมกลุ่มแบบหลวม (Flocculation) และ Suspending agent ควรมีประจุลบ (-) เช่นเดียวกัน เพื่อหลีกเลี่ยงการเกิดความไม่เข้ากันทางกายภาพ (Incompatibility) หรือการตกตะกอนร่วมกับสารก่อการรวมกลุ่ม
🔍
🔍 ข้ออื่นผิดเพราะอะไร:
• ข้อ ก.: Flocculating agent ประจุบวกจะไปเพิ่มประจุของอนุภาคยา ทำให้ผลักกันแน่นขึ้นเกิด deflocculated caking
• ข้อ ข.: Flocculating agent ประจุบวกไม่สามารถลด zeta potential ของอนุภาคยาที่มีประจุบวกได้
• ข้อ ค.: Suspending agent ประจุบวกจะทำปฏิกิริยา incompatible กับ flocculating agent ประจุลบ เกิดเป็นตะกอนคอมเพล็กซ์ที่ไม่พึงประสงค์
• ข้อ จ.: สารช่วยทั้งสองชนิดประจุบวกจะทำให้ระบบมีแรงผลักทางไฟฟ้าสูงเกินไปและไม่เกิด flocculation</t>
        </is>
      </c>
      <c r="L219" s="186" t="n"/>
      <c r="M219" s="186" t="inlineStr">
        <is>
          <t>Product Group 7: Liquid &amp; Semisolids</t>
        </is>
      </c>
      <c r="N219" s="186" t="inlineStr">
        <is>
          <t>7.2 Suspensions</t>
        </is>
      </c>
      <c r="O219" s="185" t="inlineStr">
        <is>
          <t>Product</t>
        </is>
      </c>
      <c r="P219" s="186" t="inlineStr">
        <is>
          <t>[SOURCE: ข้อสอบจริง PLE CC1 (Product) ปี 2561 ข้อ 56]</t>
        </is>
      </c>
      <c r="Q219" s="185" t="inlineStr">
        <is>
          <t>ข้อสอบจริง</t>
        </is>
      </c>
      <c r="R219" s="185" t="inlineStr">
        <is>
          <t>2561</t>
        </is>
      </c>
      <c r="S219" s="185" t="n"/>
    </row>
    <row r="220" ht="409.6" customHeight="1" s="49">
      <c r="A220" s="185" t="n">
        <v>218</v>
      </c>
      <c r="B220" s="186" t="n"/>
      <c r="C220" s="186" t="inlineStr">
        <is>
          <t>จากข้อมูลความคงตัวของยา Furosemide (จากกราฟ Log P เทียบกับ pH) พบว่าตัวยามีความสามารถในการละลายและคงตัวได้ดีในสภาวะด่าง จากข้อมูลทางเคมีฟิสิกส์ดังกล่าว หากต้องการเตรียมยาในรูปแบบยาน้ำรับประทาน ควรเตรียมในรูปแบบใด</t>
        </is>
      </c>
      <c r="D220" s="186" t="inlineStr">
        <is>
          <t>cc1_product/image111.png</t>
        </is>
      </c>
      <c r="E220" s="186" t="inlineStr">
        <is>
          <t>Syrup pH 4</t>
        </is>
      </c>
      <c r="F220" s="186" t="inlineStr">
        <is>
          <t>Elixir buffer ด่าง</t>
        </is>
      </c>
      <c r="G220" s="186" t="inlineStr">
        <is>
          <t>Elixir buffer กรด</t>
        </is>
      </c>
      <c r="H220" s="186" t="inlineStr">
        <is>
          <t>Syrup buffer กรด</t>
        </is>
      </c>
      <c r="I220" s="186" t="inlineStr">
        <is>
          <t>Syrup buffer ด่าง</t>
        </is>
      </c>
      <c r="J220" s="185" t="n">
        <v>2</v>
      </c>
      <c r="K220" s="186" t="inlineStr">
        <is>
          <t>✅ คำตอบที่ถูกต้อง: ข้อ ข. Elixir buffer ด่าง
🎯 ทำไมข้อนี้ถึงถูก:
Furosemide เป็นกรดอ่อน (pKa ประมาณ 3.8) ที่ละลายน้ำได้น้อยมากในสภาวะกรด แต่ละลายได้ดีและคงตัวในสภาวะด่าง การเตรียมในรูปแบบ Elixir ซึ่งมีแอลกอฮอล์เป็นตัวทำละลายร่วม (Cosolvent) ร่วมกับการปรับสารละลายบัฟเฟอร์ให้เป็นด่าง (Alkaline buffer) จะช่วยเพิ่มทั้งความสามารถในการละลายและความคงตัวทางเคมีของตัวยาได้อย่างเหมาะสมที่สุด
🔍
🔍 ข้ออื่นผิดเพราะอะไร:
• ข้อ ก.: Syrup pH 4 มีสภาวะเป็นกรด ทำให้ Furosemide ซึ่งเป็นกรดอ่อนอยู่ในรูปไม่แตกตัว (Unionized form) และเกิดการตกตะกอนได้ง่าย
• ข้อ ค.: Elixir buffer กรด แม้จะมีแอลกอฮอล์ช่วยละลาย แต่สภาวะกรดทำให้การแตกตัวของยาต่ำมาก ส่งผลให้ยาละลายได้จำกัดและไม่คงตัว
• ข้อ ง.: Syrup buffer กรด ไม่มีตัวทำละลายร่วมและมีสภาวะกรด ทำให้เกิดการตกตะกอนของ Furosemide อย่างรวดเร็ว
• ข้อ จ.: Syrup buffer ด่าง แม้สภาวะด่างจะช่วยให้ยาแตกตัว แต่เนื่องจากไม่มี Cosolvent แอลกอฮอล์แบบ Elixir จึงอาจไม่สามารถคงสภาพสารละลายใสได้อย่างเสถียรในระยะยาว</t>
        </is>
      </c>
      <c r="L220" s="186" t="n"/>
      <c r="M220" s="186" t="inlineStr">
        <is>
          <t>Product Group 7: Liquid &amp; Semisolids</t>
        </is>
      </c>
      <c r="N220" s="186" t="inlineStr">
        <is>
          <t>7.1 Solutions, Syrups &amp; Elixirs</t>
        </is>
      </c>
      <c r="O220" s="185" t="inlineStr">
        <is>
          <t>Product</t>
        </is>
      </c>
      <c r="P220" s="186" t="inlineStr">
        <is>
          <t>[SOURCE: ข้อสอบจริง PLE CC1 (Product) ปี 2561 ข้อ 58]</t>
        </is>
      </c>
      <c r="Q220" s="185" t="inlineStr">
        <is>
          <t>ข้อสอบจริง</t>
        </is>
      </c>
      <c r="R220" s="185" t="inlineStr">
        <is>
          <t>2561</t>
        </is>
      </c>
      <c r="S220" s="185" t="n"/>
    </row>
    <row r="221" ht="409.6" customHeight="1" s="49">
      <c r="A221" s="185" t="n">
        <v>219</v>
      </c>
      <c r="B221" s="186" t="n"/>
      <c r="C221" s="186" t="inlineStr">
        <is>
          <t>จากสูตรตำรับ: Isopropyl myristate, Cetostearyl alcohol, Lanolin, Stearic acid, White wax, NaOH, Glycerin, Purified water qs to 100 mL ตำรับนี้ใช้วิธีการเตรียมแบบใดในการทำให้เกิดสารก่ออิมัลชัน</t>
        </is>
      </c>
      <c r="D221" s="186" t="n"/>
      <c r="E221" s="186" t="inlineStr">
        <is>
          <t>In situ</t>
        </is>
      </c>
      <c r="F221" s="186" t="inlineStr">
        <is>
          <t>Bottle method</t>
        </is>
      </c>
      <c r="G221" s="186" t="inlineStr">
        <is>
          <t>Beaker method</t>
        </is>
      </c>
      <c r="H221" s="186" t="inlineStr">
        <is>
          <t>Dry gum method</t>
        </is>
      </c>
      <c r="I221" s="186" t="inlineStr">
        <is>
          <t>Wet gum method</t>
        </is>
      </c>
      <c r="J221" s="185" t="n">
        <v>1</v>
      </c>
      <c r="K221" s="186" t="inlineStr">
        <is>
          <t>✅ คำตอบที่ถูกต้อง: ข้อ ก. In situ
🎯 ทำไมข้อนี้ถึงถูก:
ในสูตรตำรับมี Stearic acid ในวัฏภาคน้ำมัน และ NaOH ในวัฏภาคน้ำ เมื่อนำทั้งสองเฟสมาหลอมและผสมเข้าด้วยกันที่อุณหภูมิประมาณ 70 ถึง 75 องศาเซลเซียส จะเกิดปฏิกิริยาสะพอนิฟิเคชันได้ Sodium stearate ซึ่งทำหน้าที่เป็นสบู่และ Emulsifying agent เกิดขึ้นเองภายในตำรับ เรียกว่าวิธี In situ soap method
🔍
🔍 ข้ออื่นผิดเพราะอะไร:
• ข้อ ข.: Bottle method (Forbes bottle method) ใช้เตรียมอิมัลชันจากน้ำมันระเหยง่ายหรือน้ำมันความหนืดต่ำโดยการเขย่าในขวด ไม่ใช้กับตำรับครีมที่มีกรดไขมันและด่าง
• ข้อ ค.: Beaker method เป็นเพียงคำเรียกภาชนะผสมทั่วไป ไม่ใช่ชื่อเฉพาะของเทคนิคเคมีในการเกิดอิมัลซิไฟเออร์ในตำรับ
• ข้อ ง.: Dry gum method (Continental method 4:2:1) บดน้ำมันกับกัมก่อนเติมน้ำรวดเดียว ไม่เกี่ยวข้องกับปฏิกิริยาของ Stearic acid และ NaOH
• ข้อ จ.: Wet gum method (English method) เตรียมเมื่อกกัมกับน้ำก่อนแล้วค่อยๆ เติมน้ำมัน ไม่ได้อาศัยการทำปฏิกิริยากรดไขมันกับด่าง</t>
        </is>
      </c>
      <c r="L221" s="186" t="n"/>
      <c r="M221" s="186" t="inlineStr">
        <is>
          <t>Product Group 7: Liquid &amp; Semisolids</t>
        </is>
      </c>
      <c r="N221" s="186" t="inlineStr">
        <is>
          <t>7.3 Emulsions</t>
        </is>
      </c>
      <c r="O221" s="185" t="inlineStr">
        <is>
          <t>Product</t>
        </is>
      </c>
      <c r="P221" s="186" t="inlineStr">
        <is>
          <t>[SOURCE: ข้อสอบจริง PLE CC1 (Product) ปี 2561 ข้อ 59]</t>
        </is>
      </c>
      <c r="Q221" s="185" t="inlineStr">
        <is>
          <t>ข้อสอบจริง</t>
        </is>
      </c>
      <c r="R221" s="185" t="inlineStr">
        <is>
          <t>2561</t>
        </is>
      </c>
      <c r="S221" s="185" t="n"/>
    </row>
    <row r="222" ht="409.6" customHeight="1" s="49">
      <c r="A222" s="185" t="n">
        <v>220</v>
      </c>
      <c r="B222" s="186" t="n"/>
      <c r="C222" s="186" t="inlineStr">
        <is>
          <t>จากสูตรตำรับครีมในข้อ 59 กรณีเมื่อนำตำรับมาส่องด้วยกล้องจุลทรรศน์ (Optical microscope) จะเห็นลักษณะของอนุภาคกระจายตัวอย่างไร</t>
        </is>
      </c>
      <c r="D222" s="186" t="n"/>
      <c r="E222" s="186" t="inlineStr">
        <is>
          <t>อนุภาค colloidal</t>
        </is>
      </c>
      <c r="F222" s="186" t="inlineStr">
        <is>
          <t>อนุภาค oil phase</t>
        </is>
      </c>
      <c r="G222" s="186" t="inlineStr">
        <is>
          <t>อนุภาค suspension</t>
        </is>
      </c>
      <c r="H222" s="186" t="inlineStr">
        <is>
          <t>อนุภาค water phase</t>
        </is>
      </c>
      <c r="I222" s="186" t="inlineStr">
        <is>
          <t>ไม่เห็นอนุภาคเพราะเป็น molecular dispersion</t>
        </is>
      </c>
      <c r="J222" s="185" t="n">
        <v>2</v>
      </c>
      <c r="K222" s="186" t="inlineStr">
        <is>
          <t>✅ คำตอบที่ถูกต้อง: ข้อ ข. อนุภาค oil phase
🎯 ทำไมข้อนี้ถึงถูก:
ตำรับครีมที่เกิดจาก Stearic acid ทำปฏิกิริยากับ NaOH จัดเป็นอิมัลชันชนิดน้ำมันในน้ำ (O/W emulsion) โดยมีหยดน้ำมัน (Oil phase ได้แก่ Isopropyl myristate, Cetostearyl alcohol, White wax) เป็น Dispersed phase กระจายตัวอยู่ในน้ำ เมื่อส่องด้วยกล้องจุลทรรศน์แบบใช้แสง (Optical microscope) จึงมองเห็นเป็นหยดอนุภาคของวัฏภาคน้ำมัน (Oil phase droplets)
🔍
🔍 ข้ออื่นผิดเพราะอะไร:
• ข้อ ก.: อนุภาค colloidal มีขนาดเล็กมากในช่วง 1 ถึง 1000 นาโนเมตร ซึ่งเกินขีดจำกัดกำลังขยายของกล้องจุลทรรศน์แบบใช้แสงทั่วไป
• ข้อ ค.: อนุภาค suspension หมายถึงอนุภาคของแข็งที่ไม่ละลายกระจายตัวในของเหลว แต่ตำรับนี้เป็นอิมัลชันของหยดของเหลวไขมัน
• ข้อ ง.: อนุภาค water phase ในอิมัลชันแบบ O/W น้ำทำหน้าที่เป็นวัฏภาคต่อเนื่องภายนอก (Continuous phase) จึงไม่ปรากฏเป็นอนุภาคกระจายตัว
• ข้อ จ.: ไม่เห็นอนุภาคเพราะเป็น molecular dispersion ใช้กับสารละลายแท้ (True solution) ไม่ใช่อิมัลชันที่มีสองเฟสแยกกันอย่างชัดเจน</t>
        </is>
      </c>
      <c r="L222" s="186" t="n"/>
      <c r="M222" s="186" t="inlineStr">
        <is>
          <t>Product Group 7: Liquid &amp; Semisolids</t>
        </is>
      </c>
      <c r="N222" s="186" t="inlineStr">
        <is>
          <t>7.3 Emulsions</t>
        </is>
      </c>
      <c r="O222" s="185" t="inlineStr">
        <is>
          <t>Product</t>
        </is>
      </c>
      <c r="P222" s="186" t="inlineStr">
        <is>
          <t>[SOURCE: ข้อสอบจริง PLE CC1 (Product) ปี 2561 ข้อ 60]</t>
        </is>
      </c>
      <c r="Q222" s="185" t="inlineStr">
        <is>
          <t>ข้อสอบจริง</t>
        </is>
      </c>
      <c r="R222" s="185" t="inlineStr">
        <is>
          <t>2561</t>
        </is>
      </c>
      <c r="S222" s="185" t="n"/>
    </row>
    <row r="223" ht="409.6" customHeight="1" s="49">
      <c r="A223" s="185" t="n">
        <v>221</v>
      </c>
      <c r="B223" s="186" t="n"/>
      <c r="C223" s="186" t="inlineStr">
        <is>
          <t>จากสูตรตำรับครีม: Steroid A, Stearic acid, Cetyl alcohol, Butylated hydroxytoluene, Carbomer 934, Glycerin, Water, EDTA, Paraben, Triethanolamine สารประกอบใดในตำรับทำหน้าที่เป็น Emulsifying agent หลัก</t>
        </is>
      </c>
      <c r="D223" s="186" t="n"/>
      <c r="E223" s="186" t="inlineStr">
        <is>
          <t>Stearic acid</t>
        </is>
      </c>
      <c r="F223" s="186" t="inlineStr">
        <is>
          <t>Triethanolamine</t>
        </is>
      </c>
      <c r="G223" s="186" t="inlineStr">
        <is>
          <t>Triethanolamine acetate</t>
        </is>
      </c>
      <c r="H223" s="186" t="inlineStr">
        <is>
          <t>Triethanolamine stearate</t>
        </is>
      </c>
      <c r="I223" s="186" t="inlineStr">
        <is>
          <t>Butylated hydroxytoluene</t>
        </is>
      </c>
      <c r="J223" s="185" t="n">
        <v>4</v>
      </c>
      <c r="K223" s="186" t="inlineStr">
        <is>
          <t>✅ คำตอบที่ถูกต้อง: ข้อ ง. Triethanolamine stearate
🎯 ทำไมข้อนี้ถึงถูก:
เมื่อนำเฟสน้ำมันที่มีกรดไขมัน Stearic acid มาผสมกับเฟสน้ำที่มีด่างอินทรีย์ Triethanolamine (TEA) ที่อุณหภูมิประมาณ 70 ถึง 75 องศาเซลเซียส จะเกิดปฏิกิริยาสะพอนิฟิเคชันแบบ In situ ได้เกลือสบู่อินทรีย์คือ Triethanolamine stearate ซึ่งทำหน้าที่เป็นสารลดแรงตึงผิวชนิดประจุลบ (Anionic surfactant) และเป็น Emulsifying agent หลักสำหรับอิมัลชันชนิด O/W
🔍
🔍 ข้ออื่นผิดเพราะอะไร:
• ข้อ ก.: Stearic acid เดี่ยวๆ เป็นเพียงกรดไขมันในวัฏภาคน้ำมัน ไม่สามารถทำหน้าที่เป็นอิมัลซิไฟเออร์ที่มีประสิทธิภาพได้หากไม่ทำปฏิกิริยากับเบส
• ข้อ ข.: Triethanolamine เดี่ยวๆ เป็นเบสอินทรีย์ละลายน้ำ ไม่ใช่สารลดแรงตึงผิว
• ข้อ ค.: Triethanolamine acetate ในตำรับไม่มีกรดอะซิติก (Acetic acid) จึงไม่สามารถเกิดสารประกอบนี้ได้
• ข้อ จ.: Butylated hydroxytoluene (BHT) ทำหน้าที่เป็นสารต้านออกซิเดชัน (Antioxidant) ละลายในน้ำมัน ไม่ใช่อิมัลซิไฟเออร์</t>
        </is>
      </c>
      <c r="L223" s="186" t="n"/>
      <c r="M223" s="186" t="inlineStr">
        <is>
          <t>Product Group 7: Liquid &amp; Semisolids</t>
        </is>
      </c>
      <c r="N223" s="186" t="inlineStr">
        <is>
          <t>7.3 Emulsions</t>
        </is>
      </c>
      <c r="O223" s="185" t="inlineStr">
        <is>
          <t>Product</t>
        </is>
      </c>
      <c r="P223" s="186" t="inlineStr">
        <is>
          <t>[SOURCE: ข้อสอบจริง PLE CC1 (Product) ปี 2561 ข้อ 87]</t>
        </is>
      </c>
      <c r="Q223" s="185" t="inlineStr">
        <is>
          <t>ข้อสอบจริง</t>
        </is>
      </c>
      <c r="R223" s="185" t="inlineStr">
        <is>
          <t>2561</t>
        </is>
      </c>
      <c r="S223" s="185" t="n"/>
    </row>
    <row r="224" ht="409.6" customHeight="1" s="49">
      <c r="A224" s="185" t="n">
        <v>222</v>
      </c>
      <c r="B224" s="186" t="n"/>
      <c r="C224" s="186" t="inlineStr">
        <is>
          <t>จากตำรับครีมในข้อ 87 เมื่อนำตัวอย่างครีมมาทดสอบโดยการหยดสารละลายสีย้อม Amaranth aqueous solution แล้วตรวจดูภายใต้กล้องจุลทรรศน์ พบสีแดงกระจายสม่ำเสมอเป็นพื้นหลังและพบจุดสีขาวของอนุภาคอยู่ด้านใน ผลการทดสอบนี้สรุปได้ตามข้อใด</t>
        </is>
      </c>
      <c r="D224" s="186" t="n"/>
      <c r="E224" s="186" t="inlineStr">
        <is>
          <t>เป็นอิมัลชันชนิดน้ำในน้ำมัน (W/O emulsion)</t>
        </is>
      </c>
      <c r="F224" s="186" t="inlineStr">
        <is>
          <t>ตำรับไม่สามารถนำไฟฟ้าได้</t>
        </is>
      </c>
      <c r="G224" s="186" t="inlineStr">
        <is>
          <t>เป็นอิมัลชันชนิดน้ำมันในน้ำ (O/W emulsion)</t>
        </is>
      </c>
      <c r="H224" s="186" t="inlineStr">
        <is>
          <t>เมื่อเติมน้ำกลั่นลงไปในตำรับจะเกิดการแยกชั้นทันที</t>
        </is>
      </c>
      <c r="I224" s="186" t="inlineStr">
        <is>
          <t>เมื่อนำไปส่องภายใต้แสงอัลตราไวโอเลตจะเรืองแสงทั้งแผ่นฟิล์ม</t>
        </is>
      </c>
      <c r="J224" s="185" t="n">
        <v>3</v>
      </c>
      <c r="K224" s="186" t="inlineStr">
        <is>
          <t>✅ คำตอบที่ถูกต้อง: ข้อ ค. เป็นอิมัลชันชนิดน้ำมันในน้ำ (O/W emulsion)
🎯 ทำไมข้อนี้ถึงถูก:
สีย้อม Amaranth เป็นสีชนิดที่ละลายน้ำได้ดี (Water-soluble dye) เมื่อหยดลงในตำรับอิมัลชันแล้วพบว่าสีกระจายตัวสม่ำเสมอเป็นพื้นสีแดงทั่วทั้งระบบ โดยมีจุดสีขาวของหยดน้ำมันกระจายตัวอยู่ภายใน แสดงว่าวัฏภาคต่อเนื่องภายนอก (Continuous / External phase) เป็นน้ำ จึงจัดเป็นอิมัลชันชนิดน้ำมันในน้ำ (O/W emulsion)
🔍
🔍 ข้ออื่นผิดเพราะอะไร:
• ข้อ ก.: หากเป็นอิมัลชันแบบ W/O สีย้อม Amaranth จะไม่สามารถละลายในเฟสน้ำมันภายนอกได้ แต่จะเกาะตัวเป็นหยดสีแดงกระจุกอยู่บนผิวหน้า
• ข้อ ข.: อิมัลชันแบบ O/W มีน้ำเป็นเฟสภายนอกร่วมกับมีเกลือสบู่อิเล็กโทรไลต์ จึงสามารถนำไฟฟ้าได้ดี ไม่ใช่ไม่นำไฟฟ้า
• ข้อ ง.: อิมัลชันแบบ O/W เมื่อเติมน้ำ (Dilution test) จะสามารถเจือจางผสมกลมกลืนเป็นเนื้อเดียวได้ดี ไม่เกิดการแยกชั้น
• ข้อ จ.: การเรืองแสงทั้งแผ่นภายใต้แสงฟลูออเรสเซนต์เป็นลักษณะของอิมัลชันชนิด W/O เมื่อใช้น้ำมันที่เรืองแสง ไม่ใช่อิมัลชัน O/W</t>
        </is>
      </c>
      <c r="L224" s="186" t="n"/>
      <c r="M224" s="186" t="inlineStr">
        <is>
          <t>Product Group 7: Liquid &amp; Semisolids</t>
        </is>
      </c>
      <c r="N224" s="186" t="inlineStr">
        <is>
          <t>7.3 Emulsions</t>
        </is>
      </c>
      <c r="O224" s="185" t="inlineStr">
        <is>
          <t>Product</t>
        </is>
      </c>
      <c r="P224" s="186" t="inlineStr">
        <is>
          <t>[SOURCE: ข้อสอบจริง PLE CC1 (Product) ปี 2561 ข้อ 88]</t>
        </is>
      </c>
      <c r="Q224" s="185" t="inlineStr">
        <is>
          <t>ข้อสอบจริง</t>
        </is>
      </c>
      <c r="R224" s="185" t="inlineStr">
        <is>
          <t>2561</t>
        </is>
      </c>
      <c r="S224" s="185" t="n"/>
    </row>
    <row r="225" ht="409.6" customHeight="1" s="49">
      <c r="A225" s="185" t="n">
        <v>223</v>
      </c>
      <c r="B225" s="186" t="n"/>
      <c r="C225" s="186" t="inlineStr">
        <is>
          <t>ตำรับอิมัลชันเกิดอัตราการแยกชั้นแบบลอยตัว (Creaming rate) เร็วขึ้น เกิดจากปัจจัยในข้อใดเมื่อพิจารณาตามกฎของสโตกส์ (Stokes' Law)</t>
        </is>
      </c>
      <c r="D225" s="186" t="n"/>
      <c r="E225" s="186" t="inlineStr">
        <is>
          <t>การเก็บตำรับไว้ที่สภาวะอุณหภูมิสูง</t>
        </is>
      </c>
      <c r="F225" s="186" t="inlineStr">
        <is>
          <t>การเพิ่มความหนืดของอนุภาคภายใน</t>
        </is>
      </c>
      <c r="G225" s="186" t="inlineStr">
        <is>
          <t>การลดความแตกต่างของความหนาแน่นระหว่างสองวัฏภาค</t>
        </is>
      </c>
      <c r="H225" s="186" t="inlineStr">
        <is>
          <t>การใช้ Emulsifier ที่ช่วยลดขนาดอนุภาคของหยดอิมัลชัน</t>
        </is>
      </c>
      <c r="I225" s="186" t="inlineStr">
        <is>
          <t>การนำตำรับไปลดขนาดอนุภาคด้วย High pressure homogenizer</t>
        </is>
      </c>
      <c r="J225" s="185" t="n">
        <v>1</v>
      </c>
      <c r="K225" s="186" t="inlineStr">
        <is>
          <t>✅ คำตอบที่ถูกต้อง: ข้อ ก. การเก็บตำรับไว้ที่สภาวะอุณหภูมิสูง
🎯 ทำไมข้อนี้ถึงถูก:
ตามกฎของสโตกส์ Stokes' Law อัตราเร็วในการลอยตัวแยกชั้น (v) แปรผกผันกับความหนืดของวัฏภาคต่อเนื่องภายนอก (eta) เมื่อนำตำรับไปเก็บรักษาไว้ที่อุณหภูมิสูง ความหนืดของของเหลวจะลดลงอย่างมาก ส่งผลให้แรงต้านทานการเคลื่อนที่ลดลง หยดน้ำมันจึงลอยตัวขึ้นสู่ผิวด้านบนเกิดเป็น Creaming ได้เร็วขึ้น
🔍
🔍 ข้ออื่นผิดเพราะอะไร:
• ข้อ ข.: ความหนืดของของเหลวภายในอนุภาคไม่ได้มีผลต่อแรงต้านทานการเคลื่อนที่ในเฟสภายนอกตามสมการของสโตกส์
• ข้อ ค.: การลดผลต่างความหนาแน่นระหว่างสองเฟส (rho1 ลบ rho2) จะทำให้อัตราเร็วในการลอยตัวลดลง ช่วยชะลอการเกิด Creaming
• ข้อ ง.: การลดรัศมีของอนุภาค (r) จะทำให้อัตราการเกิด Creaming ลดลงอย่างมากตามสัดส่วนกำลังสอง (r ยกกำลังสอง)
• ข้อ จ.: การใช้ High pressure homogenizer เป็นการลดขนาดหยดอนุภาคให้เล็กลง เพื่อเพิ่มความคงตัวและป้องกันการเกิด Creaming</t>
        </is>
      </c>
      <c r="L225" s="186" t="n"/>
      <c r="M225" s="186" t="inlineStr">
        <is>
          <t>Product Group 7: Liquid &amp; Semisolids</t>
        </is>
      </c>
      <c r="N225" s="186" t="inlineStr">
        <is>
          <t>7.3 Emulsions</t>
        </is>
      </c>
      <c r="O225" s="185" t="inlineStr">
        <is>
          <t>Product</t>
        </is>
      </c>
      <c r="P225" s="186" t="inlineStr">
        <is>
          <t>[SOURCE: ข้อสอบจริง PLE CC1 (Product) ปี 2561 ข้อ 89]</t>
        </is>
      </c>
      <c r="Q225" s="185" t="inlineStr">
        <is>
          <t>ข้อสอบจริง</t>
        </is>
      </c>
      <c r="R225" s="185" t="inlineStr">
        <is>
          <t>2561</t>
        </is>
      </c>
      <c r="S225" s="185" t="n"/>
    </row>
    <row r="226" ht="409.6" customHeight="1" s="49">
      <c r="A226" s="185" t="n">
        <v>224</v>
      </c>
      <c r="B226" s="186" t="n"/>
      <c r="C226" s="186" t="inlineStr">
        <is>
          <t>ในการเตรียมตำรับเจลทาภายนอก Piroxicam gel ควรเลือกใช้สารก่อเจล (Gelling agent) ชนิดใดที่เมื่อปรับค่าความเป็นกรด-ด่างด้วยสารละลายด่าง (Alkalizing agent) แล้ว จะทำให้ได้เนื้อเจลที่มีลักษณะใสและมีความหนืดสูง</t>
        </is>
      </c>
      <c r="D226" s="186" t="n"/>
      <c r="E226" s="186" t="inlineStr">
        <is>
          <t>Carbomer</t>
        </is>
      </c>
      <c r="F226" s="186" t="inlineStr">
        <is>
          <t>Sodium alginate</t>
        </is>
      </c>
      <c r="G226" s="186" t="inlineStr">
        <is>
          <t>Methylcellulose</t>
        </is>
      </c>
      <c r="H226" s="186" t="inlineStr">
        <is>
          <t>Hydroxypropyl methylcellulose (HPMC)</t>
        </is>
      </c>
      <c r="I226" s="186" t="inlineStr">
        <is>
          <t>Sodium carboxymethylcellulose (SCMC)</t>
        </is>
      </c>
      <c r="J226" s="185" t="n">
        <v>1</v>
      </c>
      <c r="K226" s="186" t="inlineStr">
        <is>
          <t>✅ คำตอบที่ถูกต้อง: ข้อ ก. Carbomer
🎯 ทำไมข้อนี้ถึงถูก:
Carbomer (Carbopol) เป็นพอลิเมอร์ของกรดโพลีอะคริลิก เมื่อกระจายตัวในน้ำจะมีสภาพเป็นกรดและโมเลกุลขดตัวเป็นของเหลวขุ่น เมื่อเติมเบส เช่น Triethanolamine (TEA) หรือ NaOH ลงไปทำปฏิกิริยาสะเทินหมู่ Carboxyl จะเกิดประจุลบผลักกัน ทำให้สายพอลิเมอร์คลายตัวออก (Uncoiling) และกักเก็บน้ำจนพองตัวกลายเป็นเจลใส (Clear hydrogel) ที่มีความหนืดสูง
🔍
🔍 ข้ออื่นผิดเพราะอะไร:
• ข้อ ข.: Sodium alginate พองตัวได้เองในน้ำ และจะเกิดเจลเมื่อทำปฏิกิริยากับไอออนบวกสองประจุ เช่น Ca2+ ไม่ได้อาศัยการปรับด่างเพื่อเกิดเจลใส
• ข้อ ค.: Methylcellulose เป็น Non-ionic polymer ที่กระจายตัวในน้ำร้อนและละลายในน้ำเย็น ไม่ได้อาศัยการสะเทินด้วยด่าง
• ข้อ ง.: HPMC เป็นสารไฮโดรคอลลอยด์ที่พองตัวสร้างความหนืดโดยตรง ไม่ขึ้นกับปฏิกิริยาสะเทินด้วยด่าง
• ข้อ จ.: SCMC ละลายและให้ความหนืดในน้ำได้โดยตรง การเติมด่างไม่ได้เป็นกลไกหลักในการเปลี่ยนสถานะเป็นเจลใสเหมือน Carbomer</t>
        </is>
      </c>
      <c r="L226" s="186" t="n"/>
      <c r="M226" s="186" t="inlineStr">
        <is>
          <t>Product Group 7: Liquid &amp; Semisolids</t>
        </is>
      </c>
      <c r="N226" s="186" t="inlineStr">
        <is>
          <t>7.4 Gels</t>
        </is>
      </c>
      <c r="O226" s="185" t="inlineStr">
        <is>
          <t>Product</t>
        </is>
      </c>
      <c r="P226" s="186" t="inlineStr">
        <is>
          <t>[SOURCE: ข้อสอบจริง PLE CC1 (Product) ปี 2561 ข้อ 95]</t>
        </is>
      </c>
      <c r="Q226" s="185" t="inlineStr">
        <is>
          <t>ข้อสอบจริง</t>
        </is>
      </c>
      <c r="R226" s="185" t="inlineStr">
        <is>
          <t>2561</t>
        </is>
      </c>
      <c r="S226" s="185" t="n"/>
    </row>
    <row r="227" ht="409.6" customHeight="1" s="49">
      <c r="A227" s="185" t="n">
        <v>225</v>
      </c>
      <c r="B227" s="186" t="n"/>
      <c r="C227" s="186" t="inlineStr">
        <is>
          <t>ตำรับยา Prednisolone สำหรับใช้ภายนอก ประกอบด้วย: 1-Octadecanol, Polysorbate 80, Polyethylene glycol, Isopropyl myristate, Sodium sulfite สารใดในสูตรตำรับทำหน้าที่เป็นสารช่วยเปียก (Wetting agent)</t>
        </is>
      </c>
      <c r="D227" s="186" t="n"/>
      <c r="E227" s="186" t="inlineStr">
        <is>
          <t>Sodium sulfite</t>
        </is>
      </c>
      <c r="F227" s="186" t="inlineStr">
        <is>
          <t>1-Octadecanol</t>
        </is>
      </c>
      <c r="G227" s="186" t="inlineStr">
        <is>
          <t>Polysorbate 80</t>
        </is>
      </c>
      <c r="H227" s="186" t="inlineStr">
        <is>
          <t>Polyethylene glycol</t>
        </is>
      </c>
      <c r="I227" s="186" t="inlineStr">
        <is>
          <t>Isopropyl myristate</t>
        </is>
      </c>
      <c r="J227" s="185" t="n">
        <v>3</v>
      </c>
      <c r="K227" s="186" t="inlineStr">
        <is>
          <t>✅ คำตอบที่ถูกต้อง: ข้อ ค. Polysorbate 80
🎯 ทำไมข้อนี้ถึงถูก:
Polysorbate 80 (Tween 80) เป็นสารลดแรงตึงผิวชนิดไม่มีประจุ (Non-ionic surfactant) ที่มีทั้งส่วนชอบน้ำและไม่ชอบน้ำในโมเลกุล ทำหน้าที่เป็นสารช่วยเปียก (Wetting agent) ช่วยลดแรงตึงผิวระหว่างอนุภาคของแข็ง Prednisolone ซึ่งเป็นสเตียรอยด์ที่ไม่ชอบน้ำกับตัวกลางเหลว ทำให้ตัวยาเปียกและกระจายตัวได้อย่างสม่ำเสมอในเนื้อตำรับ
🔍
🔍 ข้ออื่นผิดเพราะอะไร:
• ข้อ ก.: Sodium sulfite ทำหน้าที่เป็นสารต้านออกซิเดชัน (Antioxidant) ละลายน้ำเพื่อป้องกันการเสื่อมสลายของตัวยา
• ข้อ ข.: 1-Octadecanol (Stearyl alcohol) ทำหน้าที่เป็น Stiffening agent เพิ่มความแข็งแรงและเป็น Co-emulsifier ในวัฏภาคน้ำมัน
• ข้อ ง.: Polyethylene glycol (PEG) ทำหน้าที่เป็นตัวทำละลายร่วม (Cosolvent), Humectant หรือ Water-soluble base
• ข้อ จ.: Isopropyl myristate ทำหน้าที่เป็นสารเพิ่มความนุ่มชุ่มชื้น (Emollient) และเป็นตัวทำละลายในวัฏภาคน้ำมัน</t>
        </is>
      </c>
      <c r="L227" s="186" t="n"/>
      <c r="M227" s="186" t="inlineStr">
        <is>
          <t>Product Group 7: Liquid &amp; Semisolids</t>
        </is>
      </c>
      <c r="N227" s="186" t="inlineStr">
        <is>
          <t>7.3 Emulsions</t>
        </is>
      </c>
      <c r="O227" s="185" t="inlineStr">
        <is>
          <t>Product</t>
        </is>
      </c>
      <c r="P227" s="186" t="inlineStr">
        <is>
          <t>[SOURCE: ข้อสอบจริง PLE CC1 (Product) ปี 2561 ข้อ 113]</t>
        </is>
      </c>
      <c r="Q227" s="185" t="inlineStr">
        <is>
          <t>ข้อสอบจริง</t>
        </is>
      </c>
      <c r="R227" s="185" t="inlineStr">
        <is>
          <t>2561</t>
        </is>
      </c>
      <c r="S227" s="185" t="n"/>
    </row>
    <row r="228" ht="409.6" customHeight="1" s="49">
      <c r="A228" s="185" t="n">
        <v>226</v>
      </c>
      <c r="B228" s="186" t="n"/>
      <c r="C228" s="186" t="inlineStr">
        <is>
          <t>หากต้องการเตรียมระบบนำส่งสารที่เป็นประจุลบ (เช่น ยาที่มีประจุลบ หรืออนุภาคคอลลอยด์ไฮโดรฟิลิก) ให้เกิดการจับเกาะหรือตกตะกอนร่วม (Coacervation) ควรเลือกใช้พอลิเมอร์ธรรมชาติชนิดใดที่มีสมบัติเป็นประจุบวก (Cationic polymer)?</t>
        </is>
      </c>
      <c r="D228" s="186" t="n"/>
      <c r="E228" s="186" t="inlineStr">
        <is>
          <t>Acacia</t>
        </is>
      </c>
      <c r="F228" s="186" t="inlineStr">
        <is>
          <t>Chitosan</t>
        </is>
      </c>
      <c r="G228" s="186" t="inlineStr">
        <is>
          <t>Gelatin B</t>
        </is>
      </c>
      <c r="H228" s="186" t="inlineStr">
        <is>
          <t>Carrageenan</t>
        </is>
      </c>
      <c r="I228" s="186" t="inlineStr">
        <is>
          <t>Tragacanth</t>
        </is>
      </c>
      <c r="J228" s="185" t="n">
        <v>2</v>
      </c>
      <c r="K228" s="186" t="inlineStr">
        <is>
          <t>✅ คำตอบที่ถูกต้อง: ข้อ ข. Chitosan
🎯 ทำไมข้อนี้ถึงถูก:
Chitosan เป็นพอลิเมอร์ธรรมชาติที่ได้จาก Deacetylation ของ Chitin ในเปลือกกุ้งและปู โดยมีหมู่อะมิโนอิสระ (-NH2) บนสายโซ่โมเลกุล ซึ่งในสภาวะที่เป็นกรดอ่อนจะรับโปรตอนกลายเป็นหมู่อะโมเนียม (-NH3+) ทำให้ Chitosan มีคุณสมบัติเด่นเป็น Cationic polymer ประจุบวก สามารถเกิด Complex coacervation กับพอลิเมอร์ประจุลบได้อย่างมีประสิทธิภาพ
🔍
🔍 ข้ออื่นผิดเพราะอะไร:
• ข้อ ก.: ผิด เพราะ Acacia เป็นกัมธรรมชาติที่มีหมู่อนุพันธ์กรด Uronic acid แสดงประจุลบ (Anionic polymer) ในสารละลาย
• ข้อ ค.: ผิด เพราะ Gelatin B เตรียมโดยกระบวนการบำบัดด้วยด่าง (Alkali-treated) ทำให้มีค่า Isoelectric point ต่ำ (pI 4.7-5.2) จึงแสดงประจุลบที่ pH เป็นกลาง
• ข้อ ง.: ผิด เพราะ Carrageenan มีหมู่ซัลเฟตเอสเทอร์ (-SO4-) เป็นองค์ประกอบ จึงแสดงประจุลบอย่างแรง (Strongly anionic polymer)
• ข้อ จ.: ผิด เพราะ Tragacanth มีกรด Tragacanthic acid ซึ่งมีประจุลบในสภาวะสารละลาย</t>
        </is>
      </c>
      <c r="L228" s="186" t="n"/>
      <c r="M228" s="186" t="inlineStr">
        <is>
          <t>Product Group 7: Liquid &amp; Semisolids</t>
        </is>
      </c>
      <c r="N228" s="186" t="inlineStr">
        <is>
          <t>7.2 Suspensions</t>
        </is>
      </c>
      <c r="O228" s="185" t="inlineStr">
        <is>
          <t>Product</t>
        </is>
      </c>
      <c r="P228" s="186" t="inlineStr">
        <is>
          <t>[SOURCE: ข้อสอบจริง PLE CC1 (Product) ปี 2558 ข้อ 25]</t>
        </is>
      </c>
      <c r="Q228" s="185" t="inlineStr">
        <is>
          <t>ข้อสอบจริง</t>
        </is>
      </c>
      <c r="R228" s="185" t="inlineStr">
        <is>
          <t>2558</t>
        </is>
      </c>
      <c r="S228" s="185" t="n"/>
    </row>
    <row r="229" ht="409.6" customHeight="1" s="49">
      <c r="A229" s="185" t="n">
        <v>227</v>
      </c>
      <c r="B229" s="186" t="n"/>
      <c r="C229" s="186" t="inlineStr">
        <is>
          <t>ในการพัฒนาสูตรตำรับและควบคุมคุณภาพของผลิตภัณฑ์ยาพ่นจมูกในรูปแบบสารละลาย (Nasal Spray Solution - Non-pressurized Multiple Dose) รายการทดสอบในข้อใด ไม่จำเป็น ต้องทำการทดสอบ</t>
        </is>
      </c>
      <c r="D229" s="186" t="n"/>
      <c r="E229" s="186" t="inlineStr">
        <is>
          <t>Delivered-dose uniformity</t>
        </is>
      </c>
      <c r="F229" s="186" t="inlineStr">
        <is>
          <t>Droplet size distribution</t>
        </is>
      </c>
      <c r="G229" s="186" t="inlineStr">
        <is>
          <t>Actuator plume geometry / deposition</t>
        </is>
      </c>
      <c r="H229" s="186" t="inlineStr">
        <is>
          <t>Shake requirement / Resuspendability</t>
        </is>
      </c>
      <c r="I229" s="186" t="inlineStr">
        <is>
          <t>Extractables and leachables</t>
        </is>
      </c>
      <c r="J229" s="185" t="n">
        <v>4</v>
      </c>
      <c r="K229" s="186" t="inlineStr">
        <is>
          <t>✅ คำตอบที่ถูกต้อง: ข้อ ง. Shake requirement / Resuspendability
🎯 ทำไมข้อนี้ถึงถูก:
การทดสอบ Shake requirement หรือความสามารถในการกระจายตัวซ้ำ (Resuspendability) เป็นข้อกำหนดคุณภาพเฉพาะสำหรับตำรับยาพ่นจมูกที่เป็นรูปแบบสารแขวนตะกอน (Nasal Suspension) เพื่อให้มั่นใจว่าเมื่อเขย่าแล้วอนุภาคยาจะกระจายตัวสม่ำเสมอก่อนพ่น ส่วนยานี้เป็นรูปแบบสารละลายแท้ (Solution) ตัวยาละลายเป็นเนื้อเดียวกันอย่างสมบูรณ์ จึงไม่มีปัญหาการตกตะกอนและไม่จำเป็นต้องทดสอบการเขย่า
🔍
🔍 ข้ออื่นผิดเพราะอะไร:
• ข้อ ก.: Delivered-dose uniformity: จำเป็นอย่างยิ่งเพื่อประกันว่าการกดพ่นแต่ละครั้งได้รับขนาดยาสม่ำเสมอ
• ข้อ ข.: Droplet size distribution: จำเป็นต้องควบคุมขนาดละอองฝอย (ส่วนใหญ่ควรอยู่ระหว่าง 10-50 ไมครอน) เพื่อให้ติดค้างในโพรงจมูกและไม่สูดลึกเข้าไปในปอด
• ข้อ ค.: Plume geometry: จำเป็นในการควบคุมมุมและรูปแบบการฟุ้งกระจายของละอองยา
• ข้อ จ.: Extractables and leachables: จำเป็นในการตรวจสอบสารที่อาจละลายซึมออกมาจากหัวปั๊มและภาชนะบรรจุพลาสติก</t>
        </is>
      </c>
      <c r="L229" s="186" t="n"/>
      <c r="M229" s="186" t="inlineStr">
        <is>
          <t>Product Group 7: Liquid &amp; Semisolids</t>
        </is>
      </c>
      <c r="N229" s="186" t="inlineStr">
        <is>
          <t>7.1 Solutions, Syrups &amp; Elixirs</t>
        </is>
      </c>
      <c r="O229" s="185" t="inlineStr">
        <is>
          <t>Product</t>
        </is>
      </c>
      <c r="P229" s="186" t="inlineStr">
        <is>
          <t>ข้อ 46 Mock RxCU83</t>
        </is>
      </c>
      <c r="Q229" s="185" t="inlineStr">
        <is>
          <t>ข้อสอบจำลอง</t>
        </is>
      </c>
      <c r="R229" s="185" t="inlineStr">
        <is>
          <t>Mock RxCU83 ชุดที่ 1</t>
        </is>
      </c>
      <c r="S229" s="185" t="n"/>
    </row>
    <row r="230" ht="409.6" customHeight="1" s="49">
      <c r="A230" s="185" t="n">
        <v>228</v>
      </c>
      <c r="B230" s="186" t="n"/>
      <c r="C230" s="186" t="inlineStr">
        <is>
          <t>ข้อใดไม่ใช่ปัจจัยทางเคมีกายภาพที่ต้องนำมาพิจารณาในการตั้งสูตรตำรับยาพ่นจมูกรูปแบบสารละลาย (Aqueous Nasal Solution)</t>
        </is>
      </c>
      <c r="D230" s="186" t="n"/>
      <c r="E230" s="186" t="inlineStr">
        <is>
          <t>Particle size of drug substance</t>
        </is>
      </c>
      <c r="F230" s="186" t="inlineStr">
        <is>
          <t>Co-solvent and vehicle selection</t>
        </is>
      </c>
      <c r="G230" s="186" t="inlineStr">
        <is>
          <t>Viscosity of formulation</t>
        </is>
      </c>
      <c r="H230" s="186" t="inlineStr">
        <is>
          <t>Osmolarity and tonicity</t>
        </is>
      </c>
      <c r="I230" s="186" t="inlineStr">
        <is>
          <t>pH and buffer capacity</t>
        </is>
      </c>
      <c r="J230" s="185" t="n">
        <v>1</v>
      </c>
      <c r="K230" s="186" t="inlineStr">
        <is>
          <t>✅ คำตอบที่ถูกต้อง: ข้อ ก. Particle size of drug substance
🎯 ทำไมข้อนี้ถึงถูก:
ในยาเตรียมรูปแบบสารละลาย (Solution) ตัวยาสำคัญจะถูกละลายจนหมดกลายเป็นระดับโมเลกุลในตัวทำละลาย จึงไม่มีอนุภาคของแข็งหลงเหลืออยู่ ขนาดของอนุภาค (Particle size) จึงไม่ใช่ปัจจัยในการตั้งสูตรตำรับของยาพ่นจมูกแบบสารละลาย (เป็นปัจจัยสำคัญเฉพาะในยาพ่นจมูกแบบ suspension หรือ dry powder)
🔍
🔍 ข้ออื่นผิดเพราะอะไร:
• ข้อ ข.: Solvent/Vehicle: มีความสำคัญต่อการละลายตัวยาและความปลอดภัยต่อเยื่อบุโพรงจมูก
• ข้อ ค.: Viscosity: ส่งผลต่อระยะเวลาการเกาะติดของยาบนเยื่อบุจมูก (mucociliary clearance time) และรูปแบบละอองฝอย
• ข้อ ง.: Osmolarity: ตำรับยาพ่นจมูกควรปรับให้เป็นไอโซโทนิก (Isotonic ~290 mOsm/kg) เพื่อป้องกันการระคายเคืองต่อ cilia
• ข้อ จ.: pH: ต้องควบคุมให้อยู่ในช่วงที่เหมาะสมกับเยื่อบุจมูก (pH 5.5-6.5) เพื่อป้องกันการยับยั้งการพัดโบกของ ciliary movement</t>
        </is>
      </c>
      <c r="L230" s="186" t="n"/>
      <c r="M230" s="186" t="inlineStr">
        <is>
          <t>Product Group 7: Liquid &amp; Semisolids</t>
        </is>
      </c>
      <c r="N230" s="186" t="inlineStr">
        <is>
          <t>7.1 Solutions, Syrups &amp; Elixirs</t>
        </is>
      </c>
      <c r="O230" s="185" t="inlineStr">
        <is>
          <t>Product</t>
        </is>
      </c>
      <c r="P230" s="186" t="inlineStr">
        <is>
          <t>ข้อ 47 Mock RxCU83</t>
        </is>
      </c>
      <c r="Q230" s="185" t="inlineStr">
        <is>
          <t>ข้อสอบจำลอง</t>
        </is>
      </c>
      <c r="R230" s="185" t="inlineStr">
        <is>
          <t>Mock RxCU83 ชุดที่ 1</t>
        </is>
      </c>
      <c r="S230" s="185" t="n"/>
    </row>
    <row r="231" ht="409.6" customHeight="1" s="49">
      <c r="A231" s="185" t="n">
        <v>229</v>
      </c>
      <c r="B231" s="186" t="n"/>
      <c r="C231" s="186" t="inlineStr">
        <is>
          <t>หัวข้อใดไม่จำเป็นต้องกำหนดไว้ในการควบคุมคุณภาพตามข้อกำหนดมาตรฐาน (Release Specifications) ของผลิตภัณฑ์ยาพ่นจมูกชนิดสารละลาย</t>
        </is>
      </c>
      <c r="D231" s="186" t="n"/>
      <c r="E231" s="186" t="inlineStr">
        <is>
          <t>Description</t>
        </is>
      </c>
      <c r="F231" s="186" t="inlineStr">
        <is>
          <t>Assay</t>
        </is>
      </c>
      <c r="G231" s="186" t="inlineStr">
        <is>
          <t>Moisture content</t>
        </is>
      </c>
      <c r="H231" s="186" t="inlineStr">
        <is>
          <t>Microbial enumeration tests</t>
        </is>
      </c>
      <c r="I231" s="186" t="inlineStr">
        <is>
          <t>Mean delivered dose</t>
        </is>
      </c>
      <c r="J231" s="185" t="n">
        <v>3</v>
      </c>
      <c r="K231" s="186" t="inlineStr">
        <is>
          <t>✅ คำตอบที่ถูกต้อง: ข้อ ค. Moisture content
🎯 ทำไมข้อนี้ถึงถูก:
การทดสอบปริมาณความชื้น (Moisture content) เป็นการทดสอบสำหรับยาเตรียมรูปแบบของแข็ง (Solid dosage forms เช่น ยาผง ยาเม็ด ยาแคปซูล) เพื่อป้องกันการสลายตัวของยาจากน้ำ ส่วนยาพ่นจมูกรูปแบบสารละลาย (Aqueous nasal spray) มีน้ำเป็นกระสายยาหลักในสูตรตำรับอยู่แล้ว จึงไม่มีการตรวจวิเคราะห์ Moisture content
🔍
🔍 ข้ออื่นผิดเพราะอะไร:
• ข้อ ก.: Description: เป็นการตรวจดูลักษณะทางกายภาพ สี และความใสของสารละลาย
• ข้อ ข.: Assay: เป็นการตรวจหาปริมาณตัวยาสำคัญในตำรับ
• ข้อ ง.: Microbial enumeration tests: เป็นการทดสอบขีดจำกัดการปนเปื้อนของเชื้อจุลชีพ (Microbial limit test) สำหรับยาใช้เฉพาะที่
• ข้อ จ.: Mean delivered dose: เป็นการประเมินปริมาณยาเฉลี่ยที่ถูกพ่นออกมาในแต่ละครั้ง</t>
        </is>
      </c>
      <c r="L231" s="186" t="n"/>
      <c r="M231" s="186" t="inlineStr">
        <is>
          <t>Product Group 7: Liquid &amp; Semisolids</t>
        </is>
      </c>
      <c r="N231" s="186" t="inlineStr">
        <is>
          <t>7.1 Solutions, Syrups &amp; Elixirs</t>
        </is>
      </c>
      <c r="O231" s="185" t="inlineStr">
        <is>
          <t>Product</t>
        </is>
      </c>
      <c r="P231" s="186" t="inlineStr">
        <is>
          <t>ข้อ 48 Mock RxCU83</t>
        </is>
      </c>
      <c r="Q231" s="185" t="inlineStr">
        <is>
          <t>ข้อสอบจำลอง</t>
        </is>
      </c>
      <c r="R231" s="185" t="inlineStr">
        <is>
          <t>Mock RxCU83 ชุดที่ 1</t>
        </is>
      </c>
      <c r="S231" s="185" t="n"/>
    </row>
    <row r="232" ht="409.6" customHeight="1" s="49">
      <c r="A232" s="185" t="n">
        <v>230</v>
      </c>
      <c r="B232" s="186" t="n"/>
      <c r="C232" s="186" t="inlineStr">
        <is>
          <t>ในการพัฒนาสูตรตำรับยาน้ำเชื่อม Ferrous sulfate syrup สารช่วยทางเภสัชกรรมในข้อใด ไม่จำเป็น ต้องใส่ในสูตรตำรับหากมีน้ำตาลซูโครสในความเข้มข้นสูงตามเกณฑ์ Syrup USP</t>
        </is>
      </c>
      <c r="D232" s="186" t="n"/>
      <c r="E232" s="186" t="inlineStr">
        <is>
          <t>Citric acid</t>
        </is>
      </c>
      <c r="F232" s="186" t="inlineStr">
        <is>
          <t>Disodium EDTA</t>
        </is>
      </c>
      <c r="G232" s="186" t="inlineStr">
        <is>
          <t>Parabens (สารกันเสีย)</t>
        </is>
      </c>
      <c r="H232" s="186" t="inlineStr">
        <is>
          <t>Sodium metabisulfite</t>
        </is>
      </c>
      <c r="I232" s="186" t="inlineStr">
        <is>
          <t>Sucrose</t>
        </is>
      </c>
      <c r="J232" s="185" t="n">
        <v>3</v>
      </c>
      <c r="K232" s="186" t="inlineStr">
        <is>
          <t>✅ คำตอบที่ถูกต้อง: ข้อ ค. Parabens (สารกันเสีย)
🎯 ทำไมข้อนี้ถึงถูก:
ในตำรับน้ำเชื่อมที่มีความเข้มข้นของน้ำตาล Sucrose สูงมาก (เช่น Syrup USP ที่มีความเข้มข้น 85% w/v หรือ 65% w/w) ตำรับจะมีแรงดันออสโมติก (Osmotic pressure) สูงมากจนดึงน้ำออกจากเซลล์จุลชีพ (Self-preserving property) ทำให้เชื้อจุลชีพไม่สามารถเจริญเติบโตได้ จึงไม่จำเป็นต้องเติมสารกันเสียกลุ่ม Parabens เพิ่มเติม และพาราเบนยังละลายได้ยากมากในสารละลายน้ำเชื่อมเข้มข้น
🔍
🔍 ข้ออื่นผิดเพราะอะไร:
• ข้อ ก.: Citric acid: จำเป็นในการปรับค่า pH ให้เป็นกรดเพื่อช่วยละลายและป้องกันการตกตะกอนของเกลือเหล็ก
• ข้อ ข.: Disodium EDTA: จำเป็นในฐานะ Chelating agent ดักจับโลหะหนักเพื่อชะลอการเกิดออกซิเดชัน
• ข้อ ง.: Sodium metabisulfite: จำเป็นอย่างยิ่งในฐานะ Antioxidant ป้องกันไม่ให้ Fe2+ ถูกออกซิไดซ์กลายเป็น Fe3+
• ข้อ จ.: Sucrose: เป็นสารให้ความหวานและกระสายยาหลักของน้ำเชื่อม</t>
        </is>
      </c>
      <c r="L232" s="186" t="n"/>
      <c r="M232" s="186" t="inlineStr">
        <is>
          <t>Product Group 7: Liquid &amp; Semisolids</t>
        </is>
      </c>
      <c r="N232" s="186" t="inlineStr">
        <is>
          <t>7.1 Solutions, Syrups &amp; Elixirs</t>
        </is>
      </c>
      <c r="O232" s="185" t="inlineStr">
        <is>
          <t>Product</t>
        </is>
      </c>
      <c r="P232" s="186" t="inlineStr">
        <is>
          <t>ข้อ 57 Mock RxCU83</t>
        </is>
      </c>
      <c r="Q232" s="185" t="inlineStr">
        <is>
          <t>ข้อสอบจำลอง</t>
        </is>
      </c>
      <c r="R232" s="185" t="inlineStr">
        <is>
          <t>Mock RxCU83 ชุดที่ 1</t>
        </is>
      </c>
      <c r="S232" s="185" t="n"/>
    </row>
    <row r="233" ht="409.6" customHeight="1" s="49">
      <c r="A233" s="185" t="n">
        <v>231</v>
      </c>
      <c r="B233" s="186" t="n"/>
      <c r="C233" s="186" t="inlineStr">
        <is>
          <t>ภาชนะบรรจุชนิดใดมีความเหมาะสมสูงสุดในการบรรจุและเก็บรักษายาน้ำเชื่อม Ferrous sulfate syrup เพื่อป้องกันการเสื่อมสลายของตัวยา</t>
        </is>
      </c>
      <c r="D233" s="186" t="n"/>
      <c r="E233" s="186" t="inlineStr">
        <is>
          <t>Clear glass bottle</t>
        </is>
      </c>
      <c r="F233" s="186" t="inlineStr">
        <is>
          <t>Amber glass container (ขวดแก้วสีชา)</t>
        </is>
      </c>
      <c r="G233" s="186" t="inlineStr">
        <is>
          <t>Polyethylene plastic bag</t>
        </is>
      </c>
      <c r="H233" s="186" t="inlineStr">
        <is>
          <t>Clear plastic bottle</t>
        </is>
      </c>
      <c r="I233" s="186" t="inlineStr">
        <is>
          <t>Opaque plastic container</t>
        </is>
      </c>
      <c r="J233" s="185" t="n">
        <v>2</v>
      </c>
      <c r="K233" s="186" t="inlineStr">
        <is>
          <t>✅ คำตอบที่ถูกต้อง: ข้อ ข. Amber glass container (ขวดแก้วสีชา)
🎯 ทำไมข้อนี้ถึงถูก:
ไอออนของธาตุเหล็ก Ferrous ($\text{Fe}^{2+}$) ในสารละลายมีความไวสูงมากต่อแสง (Photo-oxidation) โดยแสงสว่างจะทำหน้าที่เป็นตัวเร่งปฏิกิริยาให้ $\text{Fe}^{2+}$ ถูกออกซิไดซ์กลายเป็น Ferric ($\text{Fe}^{3+}$) ซึ่งมีสีน้ำตาลแดงและตกตะกอนได้ง่าย ภาชนะแก้วสีชา (Light-resistant amber glass) สามารถกรองรังสี UV และแสงที่ตามองเห็นได้ดีที่สุด ช่วยรักษาความคงตัวของตัวยาตลอดอายุการใช้งาน
🔍 ข้ออื่นผิดเพราะอะไร:
• ข้อ ก.: Clear glass bottle ยอมให้แสงส่องผ่านได้โดยตรง เร่งปฏิกิริยา Photo-oxidation ของ $\text{Fe}^{2+}$
• ข้อ ค.: Polyethylene plastic bag ไม่เหมาะกับยาน้ำรับประทาน และยอมให้ออกซิเจนซึมผ่านทำให้ยาเสื่อมสลาย
• ข้อ ง.: Clear plastic bottle ใสและไม่สามารถป้องกันรังสี UV หรือแสงแดดได้
• ข้อ จ.: Opaque plastic container แม้จะทึบแสงแต่ยังยอมให้ออกซิเจนและความชื้นซึมผ่านได้มากกว่าขวดแก้วสีชา Type III</t>
        </is>
      </c>
      <c r="L233" s="186" t="n"/>
      <c r="M233" s="186" t="inlineStr">
        <is>
          <t>Product Group 7: Liquid &amp; Semisolids</t>
        </is>
      </c>
      <c r="N233" s="186" t="inlineStr">
        <is>
          <t>7.1 Solutions, Syrups &amp; Elixirs</t>
        </is>
      </c>
      <c r="O233" s="185" t="inlineStr">
        <is>
          <t>Product</t>
        </is>
      </c>
      <c r="P233" s="186" t="inlineStr">
        <is>
          <t>ข้อ 58 Mock RxCU83</t>
        </is>
      </c>
      <c r="Q233" s="185" t="inlineStr">
        <is>
          <t>ข้อสอบจำลอง</t>
        </is>
      </c>
      <c r="R233" s="185" t="inlineStr">
        <is>
          <t>Mock RxCU83 ชุดที่ 1</t>
        </is>
      </c>
      <c r="S233" s="185" t="n"/>
    </row>
    <row r="234" ht="409.6" customHeight="1" s="49">
      <c r="A234" s="185" t="n">
        <v>232</v>
      </c>
      <c r="B234" s="186" t="n"/>
      <c r="C234" s="186" t="inlineStr">
        <is>
          <t>หากผู้ป่วยรายนี้ไม่สามารถกลืนยาชนิดเม็ดได้ และแพทย์พิจารณาให้ยารูปแบบสูดพ่นผ่านเครื่องพ่นละอองยา (Nebulized Solution) ข้อใดต่อไปนี้กล่าว ไม่ถูกต้อง เกี่ยวกับคุณลักษณะทางเภสัชกรรมของยาในรูปแบบดังกล่าว</t>
        </is>
      </c>
      <c r="D234" s="186" t="n"/>
      <c r="E234" s="186" t="inlineStr">
        <is>
          <t>เป็นการบริหารยาเข้าสู่ทางเดินหายใจโดยตรงแบบไม่รุกล้ำร่างกาย (Non-invasive route)</t>
        </is>
      </c>
      <c r="F234" s="186" t="inlineStr">
        <is>
          <t>ตัวยาจะออกฤทธิ์เฉพาะที่บริเวณปอดเท่านั้น และไม่มีส่วนใดสามารถดูดซึมเข้าสู่กระแสเลือดได้เลย</t>
        </is>
      </c>
      <c r="G234" s="186" t="inlineStr">
        <is>
          <t>สามารถหลีกเลี่ยงกระบวนการ First-pass metabolism ที่ตับได้ในส่วนของยาที่ถูกดูดซึมผ่านเยื่อบุทางเดินหายใจ</t>
        </is>
      </c>
      <c r="H234" s="186" t="inlineStr">
        <is>
          <t>โดยทั่วไปมีโอกาสเกิดผลข้างเคียงต่อระบบทั่วร่างกาย (Systemic side effects) น้อยกว่ารูปแบบรับประทานในขนาดที่ให้ผลการรักษาเท่ากัน</t>
        </is>
      </c>
      <c r="I234" s="186" t="inlineStr">
        <is>
          <t>สามารถปรับอัตราการไหลและขนาดยาให้เหมาะสมกับสภาวะการหายใจของผู้ป่วยได้</t>
        </is>
      </c>
      <c r="J234" s="185" t="n">
        <v>2</v>
      </c>
      <c r="K234" s="186" t="inlineStr">
        <is>
          <t>✅ คำตอบที่ถูกต้อง: ข้อ ข. ตัวยาจะออกฤทธิ์เฉพาะที่บริเวณปอดเท่านั้น และไม่มีส่วนใดสามารถดูดซึมเข้าสู่กระแสเลือดได้เลย
🎯 ทำไมข้อนี้ถึงถูก:
ข้อความนี้ไม่ถูกต้อง ในความเป็นจริง ยาพ่นสูดในรูปแบบ Nebulized solution แม้จะมีเป้าหมายให้ออกฤทธิ์เฉพาะที่ในปอด (Local action) แต่ละอองยาขนาดเล็กที่เดินทางไปถึงถุงลมปอด (Alveoli) จะถูกดูดซึมผ่าน alveolar-capillary membrane เข้าสู่กระแสเลือดได้ และละอองยาส่วนใหญ่ที่ติดค้างในช่องปากและคอหอย (Oropharynx) จะถูกกลืนลงสู่ระบบทางเดินอาหารและดูดซึมเข้าสู่กระแสเลือดได้เช่นกัน จึงไม่สามารถกล่าวได้ว่ายาไม่เข้าสู่กระแสเลือดเลย
🔍 ข้ออื่นผิดเพราะอะไร:
• ข้อ ก.: การสูดพ่นเป็นวิธี Non-invasive ที่ไม่ต้องเจาะหรือฉีดยา
• ข้อ ค.: ยาส่วนที่ดูดซึมผ่านเยื่อบุหลอดลมและถุงลมปอดจะเข้าสู่ Pulmonary circulation โดยตรง ไม่ผ่าน Portal vein ที่ตับ
• ข้อ ง.: การพ่นตรงเข้าสู่ปอดทำให้ใช้ขนาดยาต่ำกว่ายาแบบรับประทาน จึงลด Systemic adverse effects ได้ดีกว่า
• ข้อ จ.: เครื่อง Nebulizer สามารถปรับอัตราการพ่นละอองยาได้ตามความต้องการของผู้ป่วย</t>
        </is>
      </c>
      <c r="L234" s="186" t="n"/>
      <c r="M234" s="186" t="inlineStr">
        <is>
          <t>Product Group 7: Liquid &amp; Semisolids</t>
        </is>
      </c>
      <c r="N234" s="186" t="inlineStr">
        <is>
          <t>7.1 Solutions, Syrups &amp; Elixirs</t>
        </is>
      </c>
      <c r="O234" s="185" t="inlineStr">
        <is>
          <t>Product</t>
        </is>
      </c>
      <c r="P234" s="186" t="inlineStr">
        <is>
          <t>ข้อ 100 Mock RxCU83</t>
        </is>
      </c>
      <c r="Q234" s="185" t="inlineStr">
        <is>
          <t>ข้อสอบจำลอง</t>
        </is>
      </c>
      <c r="R234" s="185" t="inlineStr">
        <is>
          <t>Mock RxCU83 ชุดที่ 1</t>
        </is>
      </c>
      <c r="S234" s="185" t="n"/>
    </row>
    <row r="235" ht="409.6" customHeight="1" s="49">
      <c r="A235" s="185" t="n">
        <v>233</v>
      </c>
      <c r="B235" s="186" t="n"/>
      <c r="C235" s="186" t="inlineStr">
        <is>
          <t>หากต้องการพัฒนาสูตรตำรับยาให้อยู่ในรูปแบบสารละลายสำหรับพ่นสูดผ่านเครื่องพ่นละอองยา (Nebulized Solution) สารในข้อใดต่อไปนี้ ไม่ใช่ ส่วนประกอบที่นำมาใช้ในสูตรตำรับดังกล่าว</t>
        </is>
      </c>
      <c r="D235" s="186" t="n"/>
      <c r="E235" s="186" t="inlineStr">
        <is>
          <t>Solvent (กระสายยาน้ำปราศจากเชื้อ)</t>
        </is>
      </c>
      <c r="F235" s="186" t="inlineStr">
        <is>
          <t>Propellant (ก๊าซขับดัน เช่น HFA)</t>
        </is>
      </c>
      <c r="G235" s="186" t="inlineStr">
        <is>
          <t>Tonicity adjusting agent (สารปรับความตึงตัว)</t>
        </is>
      </c>
      <c r="H235" s="186" t="inlineStr">
        <is>
          <t>Antimicrobial preservative (สารกันเสีย ในตำรับ multi-dose)</t>
        </is>
      </c>
      <c r="I235" s="186" t="inlineStr">
        <is>
          <t>Solubilizing agent (สารช่วยเพิ่มการละลาย)</t>
        </is>
      </c>
      <c r="J235" s="185" t="n">
        <v>2</v>
      </c>
      <c r="K235" s="186" t="inlineStr">
        <is>
          <t>✅ คำตอบที่ถูกต้อง: ข้อ ข. Propellant (ก๊าซขับดัน เช่น HFA)
🎯 ทำไมข้อนี้ถึงถูก:
Nebulized solution เป็นยาน้ำใสในตัวทำละลายน้ำ (Aqueous solution) ที่อาศัยแรงลมหรือคลื่นอัลตราโซนิกจากเครื่องพ่นละอองยาภายนอก (Jet หรือ Ultrasonic Nebulizer) ในการทำให้เกิดละอองฝอย จึงไม่ต้องใช้ก๊าซขับดัน (Propellant) ก๊าซขับดันเป็นส่วนประกอบเฉพาะของยากลุ่มยาพ่นสูดชนิดกำหนดขนาด (Pressurized Metered Dose Inhalers: pMDIs)
🔍
🔍 ข้ออื่นผิดเพราะอะไร:
• ข้อ ก.: Solvent: น้ำสำหรับฉีดหรือน้ำบริสุทธิ์เป็นกระสายยาหลักของ nebulizer
• ข้อ ค.: Tonicity agent: ต้องปรับให้เป็น Isotonic (NaCl 0.9%) เพื่อป้องกันการระคายเคืองและอาการหลอดลมหดเกร็ง
• ข้อ ง.: Preservative: อาจเติมในตำรับขวดใหญ่หลายครั้ง (Multiple-dose) เช่น Benzalkonium chloride
• ข้อ จ.: Solubilizer: จำเป็นในกรณีที่ตัวยาสำคัญละลายน้ำได้จำกัด</t>
        </is>
      </c>
      <c r="L235" s="186" t="n"/>
      <c r="M235" s="186" t="inlineStr">
        <is>
          <t>Product Group 7: Liquid &amp; Semisolids</t>
        </is>
      </c>
      <c r="N235" s="186" t="inlineStr">
        <is>
          <t>7.1 Solutions, Syrups &amp; Elixirs</t>
        </is>
      </c>
      <c r="O235" s="185" t="inlineStr">
        <is>
          <t>Product</t>
        </is>
      </c>
      <c r="P235" s="186" t="inlineStr">
        <is>
          <t>ข้อ 101 Mock RxCU83</t>
        </is>
      </c>
      <c r="Q235" s="185" t="inlineStr">
        <is>
          <t>ข้อสอบจำลอง</t>
        </is>
      </c>
      <c r="R235" s="185" t="inlineStr">
        <is>
          <t>Mock RxCU83 ชุดที่ 1</t>
        </is>
      </c>
      <c r="S235" s="185" t="n"/>
    </row>
    <row r="236" ht="409.6" customHeight="1" s="49">
      <c r="A236" s="185" t="n">
        <v>234</v>
      </c>
      <c r="B236" s="186" t="n"/>
      <c r="C236" s="186" t="inlineStr">
        <is>
          <t>ข้อใด ไม่จัดเป็น หัวข้อการตรวจวิเคราะห์และควบคุมคุณภาพมาตรฐานของยาในรูปแบบสารละลายใสสำหรับเครื่องพ่นยา (Nebulized Solution)</t>
        </is>
      </c>
      <c r="D236" s="186" t="n"/>
      <c r="E236" s="186" t="inlineStr">
        <is>
          <t>Assay</t>
        </is>
      </c>
      <c r="F236" s="186" t="inlineStr">
        <is>
          <t>Sterility testing</t>
        </is>
      </c>
      <c r="G236" s="186" t="inlineStr">
        <is>
          <t>Deliverable volume / Delivered dose</t>
        </is>
      </c>
      <c r="H236" s="186" t="inlineStr">
        <is>
          <t>Particle size distribution of active drug particles</t>
        </is>
      </c>
      <c r="I236" s="186" t="inlineStr">
        <is>
          <t>Impurities and degradation products</t>
        </is>
      </c>
      <c r="J236" s="185" t="n">
        <v>4</v>
      </c>
      <c r="K236" s="186" t="inlineStr">
        <is>
          <t>✅ คำตอบที่ถูกต้อง: ข้อ ง. Particle size distribution of active drug particles
🎯 ทำไมข้อนี้ถึงถูก:
Nebulized Solution เป็นรูปแบบสารละลายแท้ที่ตัวยาละลายหมดเป็นเนื้อเดียวกันในระดับโมเลกุล จึงไม่มีอนุภาคของแข็ง (Solid particles) ของตัวยาให้ตรวจวัดขนาดอนุภาค (การตรวจขนาดอนุภาคของตัวยาเป็นข้อกำหนดเฉพาะของ Nebulized Suspension หรือ Dry Powder Inhalers) แต่สำหรับ solution จะตรวจเฉพาะ Droplet size distribution ของละอองฝอยที่พ่นออกมาจากเครื่องเท่านั้น
🔍
🔍 ข้ออื่นผิดเพราะอะไร:
• ข้อ ก.: Assay: จำเป็นสำหรับการหาปริมาณตัวยาสำคัญ
• ข้อ ข.: Sterility: ยาพ่นสูดเข้าปอดต้องผ่านการทดสอบความปราศจากเชื้อ (Sterile product)
• ข้อ ค.: Deliverable volume: ตรวจสอบปริมาตรที่ถ่ายรินได้ตามเกณฑ์เภสัชตำรับ
• ข้อ จ.: Impurities: ควบคุมสารสลายตัวและสารปนเปื้อน</t>
        </is>
      </c>
      <c r="L236" s="186" t="n"/>
      <c r="M236" s="186" t="inlineStr">
        <is>
          <t>Product Group 7: Liquid &amp; Semisolids</t>
        </is>
      </c>
      <c r="N236" s="186" t="inlineStr">
        <is>
          <t>7.1 Solutions, Syrups &amp; Elixirs</t>
        </is>
      </c>
      <c r="O236" s="185" t="inlineStr">
        <is>
          <t>Product</t>
        </is>
      </c>
      <c r="P236" s="186" t="inlineStr">
        <is>
          <t>ข้อ 102 Mock RxCU83</t>
        </is>
      </c>
      <c r="Q236" s="185" t="inlineStr">
        <is>
          <t>ข้อสอบจำลอง</t>
        </is>
      </c>
      <c r="R236" s="185" t="inlineStr">
        <is>
          <t>Mock RxCU83 ชุดที่ 1</t>
        </is>
      </c>
      <c r="S236" s="185" t="n"/>
    </row>
    <row r="237" ht="409.6" customHeight="1" s="49">
      <c r="A237" s="185" t="n">
        <v>235</v>
      </c>
      <c r="B237" s="186" t="n"/>
      <c r="C237" s="186" t="inlineStr">
        <is>
          <t>ในการควบคุมคุณภาพของผลิตภัณฑ์ยาเตรียมกึ่งแข็งชนิดครีม Acyclovir Cream รายการทดสอบในข้อใด ไม่จำเป็น ต้องทำการทดสอบตามข้อกำหนดมาตรฐานเภสัชตำรับ</t>
        </is>
      </c>
      <c r="D237" s="186" t="n"/>
      <c r="E237" s="186" t="inlineStr">
        <is>
          <t>Assay</t>
        </is>
      </c>
      <c r="F237" s="186" t="inlineStr">
        <is>
          <t>Identification</t>
        </is>
      </c>
      <c r="G237" s="186" t="inlineStr">
        <is>
          <t>Dissolution test</t>
        </is>
      </c>
      <c r="H237" s="186" t="inlineStr">
        <is>
          <t>Minimum fill</t>
        </is>
      </c>
      <c r="I237" s="186" t="inlineStr">
        <is>
          <t>Microbial limit test</t>
        </is>
      </c>
      <c r="J237" s="185" t="n">
        <v>3</v>
      </c>
      <c r="K237" s="186" t="inlineStr">
        <is>
          <t>✅ คำตอบที่ถูกต้อง: ข้อ ค. Dissolution test
🎯 ทำไมข้อนี้ถึงถูก:
การทดสอบการละลาย (Dissolution test) เป็นการทดสอบสำหรับรูปแบบยาของแข็งรับประทาน (Solid oral dosage forms) ส่วนยาครีมจัดเป็นยาเตรียมกึ่งแข็งสำหรับใช้ภายนอก (Semisolid topical dosage forms) ซึ่งไม่มีข้อกำหนดการทดสอบ Dissolution ตามมาตรฐานทั่วไป ส่วน Assay, Identification, Minimum fill (การตรวจสอบปริมาณบรรจุขั้นต่ำ), และ Microbial limit ล้วนเป็นหัวข้อบังคับในเภสัชตำรับ
🔍 ข้ออื่นผิดเพราะอะไร:
• ข้อ ก.: Assay เป็นการหาปริมาณตัวยาสำคัญ ซึ่งเป็นข้อกำหนดมาตรฐานบังคับสำหรับยาทุกรูปแบบรวมถึงยาครีม
• ข้อ ข.: Identification เป็นการพิสูจน์เอกลักษณ์ของตัวยาสำคัญในตำรับยาครีมตามเภสัชตำรับ
• ข้อ ง.: Minimum fill เป็นการทดสอบน้ำหนักบรรจุขั้นต่ำของหลอดยาครีมตามข้อกำหนดมาตรฐาน
• ข้อ จ.: Microbial limit test เป็นการตรวจนับจำนวนและเชื้อก่อโรคในตำรับยาเตรียมกึ่งแข็งใช้ภายนอก</t>
        </is>
      </c>
      <c r="L237" s="186" t="n"/>
      <c r="M237" s="186" t="inlineStr">
        <is>
          <t>Product Group 7: Liquid &amp; Semisolids</t>
        </is>
      </c>
      <c r="N237" s="186" t="inlineStr">
        <is>
          <t>7.5 Creams &amp; Ointments</t>
        </is>
      </c>
      <c r="O237" s="185" t="inlineStr">
        <is>
          <t>Product</t>
        </is>
      </c>
      <c r="P237" s="186" t="inlineStr">
        <is>
          <t>ข้อ 126 Mock RxCU83</t>
        </is>
      </c>
      <c r="Q237" s="185" t="inlineStr">
        <is>
          <t>ข้อสอบจำลอง</t>
        </is>
      </c>
      <c r="R237" s="185" t="inlineStr">
        <is>
          <t>Mock RxCU83 ชุดที่ 1</t>
        </is>
      </c>
      <c r="S237" s="185" t="n"/>
    </row>
    <row r="238" ht="409.6" customHeight="1" s="49">
      <c r="A238" s="185" t="n">
        <v>236</v>
      </c>
      <c r="B238" s="186" t="n"/>
      <c r="C238" s="186" t="inlineStr">
        <is>
          <t>ในกระบวนการผลิตยาครีม Acyclovir หากพบว่าเนื้อครีมที่ได้มีความเหลวมากเกินไป (ความหนืดต่ำกว่าข้อกำหนด) สารช่วยทางเภสัชกรรมในข้อใดเหมาะสมที่สุดในการเติมเพิ่มลงในวัฏภาคน้ำมันเพื่อทำหน้าที่เป็นสารเพิ่มความคงตัวและเพิ่มความหนืดของเนื้อครีม (Stiffening agent / Viscosity increasing agent)</t>
        </is>
      </c>
      <c r="D238" s="186" t="n"/>
      <c r="E238" s="186" t="inlineStr">
        <is>
          <t>Sodium lauryl sulfate</t>
        </is>
      </c>
      <c r="F238" s="186" t="inlineStr">
        <is>
          <t>Mineral oil</t>
        </is>
      </c>
      <c r="G238" s="186" t="inlineStr">
        <is>
          <t>Cetostearyl alcohol</t>
        </is>
      </c>
      <c r="H238" s="186" t="inlineStr">
        <is>
          <t>Propylene glycol</t>
        </is>
      </c>
      <c r="I238" s="186" t="inlineStr">
        <is>
          <t>Purified water</t>
        </is>
      </c>
      <c r="J238" s="185" t="n">
        <v>3</v>
      </c>
      <c r="K238" s="186" t="inlineStr">
        <is>
          <t>✅ คำตอบที่ถูกต้อง: ข้อ ค. Cetostearyl alcohol
🎯 ทำไมข้อนี้ถึงถูก:
Cetostearyl alcohol (ส่วนผสมของ Cetyl alcohol และ Stearyl alcohol) เป็นสารประกอบประเภทไขมันแข็งที่ทำหน้าที่เป็น Stiffening agent / Consistency factor และ Co-emulsifier ในวัฏภาคน้ำมันของตำรับครีม การเพิ่มสัดส่วนของ Cetostearyl alcohol จะช่วยสร้างโครงข่ายเจล (Gel network) ในวัฏภาคน้ำมันและน้ำ เพิ่มความหนืดและความคงตัว ทำให้เนื้อครีมมีความข้นเนียนและคงรูปได้ดีตามต้องการ
🔍
🔍 ข้ออื่นผิดเพราะอะไร:
• ข้อ ก.: Sodium lauryl sulfate: เป็นสารลดแรงตึงผิวชนิดประจุลบ (Anionic surfactant) ใช้เป็น Emulsifier ไม่ใช่สารเพิ่มความหนืดหลัก
• ข้อ ข.: Mineral oil: เป็นน้ำมันเหลว การเติมเพิ่มจะยิ่งทำให้เนื้อครีมเหลวขึ้น
• ข้อ ง.: Propylene glycol: เป็นของเหลวทำหน้าที่เป็น Co-solvent และ Humectant ไม่ช่วยเพิ่มความข้นหนืด
• ข้อ จ.: น้ำ: การเติมน้ำเพิ่มจะทำให้เนื้อครีมเจือจางและเหลวลงกว่าเดิม</t>
        </is>
      </c>
      <c r="L238" s="186" t="n"/>
      <c r="M238" s="186" t="inlineStr">
        <is>
          <t>Product Group 7: Liquid &amp; Semisolids</t>
        </is>
      </c>
      <c r="N238" s="186" t="inlineStr">
        <is>
          <t>7.5 Creams &amp; Ointments</t>
        </is>
      </c>
      <c r="O238" s="185" t="inlineStr">
        <is>
          <t>Product</t>
        </is>
      </c>
      <c r="P238" s="186" t="inlineStr">
        <is>
          <t>ข้อ 127 Mock RxCU83</t>
        </is>
      </c>
      <c r="Q238" s="185" t="inlineStr">
        <is>
          <t>ข้อสอบจำลอง</t>
        </is>
      </c>
      <c r="R238" s="185" t="inlineStr">
        <is>
          <t>Mock RxCU83 ชุดที่ 1</t>
        </is>
      </c>
      <c r="S238" s="185" t="n"/>
    </row>
    <row r="239" ht="409.6" customHeight="1" s="49">
      <c r="A239" s="185" t="n">
        <v>237</v>
      </c>
      <c r="B239" s="186" t="n"/>
      <c r="C239" s="186" t="inlineStr">
        <is>
          <t>ตัวยา Acyclovir มีคุณสมบัติละลายน้ำได้น้อยมาก (Solubility ประมาณ 2.5 mg/mL ที่ 37 องศาเซลเซียส) แต่สูตรตำรับครีม Acyclovir 5% w/w มีความเข้มข้นของตัวยาสำคัญสูงถึง 50 mg/g ในการเตรียมยาครีมนี้ เทคนิคการผสมข้อใดถูกต้องและเหมาะสมที่สุดตามหลักเทคโนโลยีเภสัชกรรม</t>
        </is>
      </c>
      <c r="D239" s="186" t="n"/>
      <c r="E239" s="186" t="inlineStr">
        <is>
          <t>ละลายตัวยาทั้งหมดในน้ำร้อนจนใส แล้วจึงนำไปเตรียมครีม</t>
        </is>
      </c>
      <c r="F239" s="186" t="inlineStr">
        <is>
          <t>ละลายตัวยาในวัฏภาคน้ำมันที่อุณหภูมิสูงจนละลายหมด</t>
        </is>
      </c>
      <c r="G239" s="186" t="inlineStr">
        <is>
          <t>บดตัวยาให้เป็นผงละเอียดแล้วนำไปเกลี่ยกระจาย (Levigate) ร่วมกับ Propylene glycol ก่อนนำไปผสมเข้ากันเป็นเนื้อเดียวกับเนื้อพื้นครีม (Vanishing cream base)</t>
        </is>
      </c>
      <c r="H239" s="186" t="inlineStr">
        <is>
          <t>เทผงยาสำคัญลงในเนื้อครีมสำเร็จรูปโดยตรงแล้วคนผสมด้วยความเร็วสูง</t>
        </is>
      </c>
      <c r="I239" s="186" t="inlineStr">
        <is>
          <t>ละลายตัวยาในเอทานอลเข้มข้นแล้วเทลงในเนื้อครีมทันที</t>
        </is>
      </c>
      <c r="J239" s="185" t="n">
        <v>3</v>
      </c>
      <c r="K239" s="186" t="inlineStr">
        <is>
          <t>✅ คำตอบที่ถูกต้อง: ข้อ ค. บดตัวยาให้เป็นผงละเอียดแล้วนำไปเกลี่ยกระจาย (Levigate) ร่วมกับ Propylene glycol ก่อนนำไปผสมเข้ากันเป็นเนื้อเดียวกับเนื้อพื้นครีม (Vanishing cream base)
🎯 ทำไมข้อนี้ถึงถูก:
เนื่องจากขนาดยา 50 mg/g สูงเกินกว่าความสามารถในการละลายน้ำของตัวยา (2.5 mg/mL) มากกว่า 20 เท่า ตัวยา Acyclovir ในเนื้อครีมจึงต้องอยู่ในรูปแบบ สารแขวนลอยในเนื้อครีม (Suspension cream) เทคนิคทางเภสัชกรรมที่ถูกต้องคือ ต้องนำผงยามาบดลดขนาดอนุภาคแล้วนำมาบดเปียก (Levigation) ร่วมกับ Levigating agent ที่เหมาะสมคือ Propylene glycol เพื่อไล่อากาศและให้อนุภาคยากระจายตัวอย่างสม่ำเสมอก่อนนำไปผสมกับ Cream base เพื่อป้องกันการเกิดเนื้อครีมสาก (Grittiness)
🔍 ข้ออื่นผิดเพราะอะไร:
• ข้อ ก.: การต้มในน้ำร้อนไม่สามารถละลาย Acyclovir 5% ได้หมด และเมื่อเย็นตัวลงตัวยาจะตกผลึกเป็นเม็ดทรายหยาบ
• ข้อ ข.: Acyclovir ไม่ละลายในน้ำมัน การต้มในวัฏภาคน้ำมันไม่สามารถละลายตัวยาได้
• ข้อ ง.: การเทผงยาแห้งลงในเนื้อครีมโดยตรงจะทำให้เกิดการเกาะกลุ่มเป็นเม็ดสาก (Grittiness) ไม่กระจายตัว
• ข้อ จ.: การใช้เอทานอลเข้มข้นจะทำลายระบบอิมัลชัน ทำให้เนื้อครีมแตกชั้นและระคายเคืองแผลเริมอย่างรุนแรง</t>
        </is>
      </c>
      <c r="L239" s="186" t="n"/>
      <c r="M239" s="186" t="inlineStr">
        <is>
          <t>Product Group 7: Liquid &amp; Semisolids</t>
        </is>
      </c>
      <c r="N239" s="186" t="inlineStr">
        <is>
          <t>7.5 Creams &amp; Ointments</t>
        </is>
      </c>
      <c r="O239" s="185" t="inlineStr">
        <is>
          <t>Product</t>
        </is>
      </c>
      <c r="P239" s="186" t="inlineStr">
        <is>
          <t>ข้อ 130 Mock RxCU83</t>
        </is>
      </c>
      <c r="Q239" s="185" t="inlineStr">
        <is>
          <t>ข้อสอบจำลอง</t>
        </is>
      </c>
      <c r="R239" s="185" t="inlineStr">
        <is>
          <t>Mock RxCU83 ชุดที่ 1</t>
        </is>
      </c>
      <c r="S239" s="185" t="n"/>
    </row>
    <row r="240" ht="409.6" customHeight="1" s="49">
      <c r="A240" s="185" t="n">
        <v>238</v>
      </c>
      <c r="B240" s="186" t="n"/>
      <c r="C240" s="186" t="inlineStr">
        <is>
          <t>ในการประเมินคุณลักษณะทางกายภาพของยาครีม Acyclovir 5% ข้อกำหนดมาตรฐานในข้อใดบ่งชี้ถึงความสมบูรณ์และความคงตัวที่ดีของเนื้อครีม (Vanishing cream O/W type)</t>
        </is>
      </c>
      <c r="D240" s="186" t="n"/>
      <c r="E240" s="186" t="inlineStr">
        <is>
          <t>เนื้อครีมมีความเนียนละเอียดสม่ำเสมอ ไม่พบการแยกชั้น (No phase separation) และไม่พบเม็ดสากเมื่อสัมผัส</t>
        </is>
      </c>
      <c r="F240" s="186" t="inlineStr">
        <is>
          <t>เนื้อครีมมีการแยกชั้นของน้ำมันที่ผิวหน้าอย่างรวดเร็วเพื่อให้ตัวยาซึมผ่านได้ดี</t>
        </is>
      </c>
      <c r="G240" s="186" t="inlineStr">
        <is>
          <t>เนื้อครีมมีสีเหลืองคล้ำและมีกลิ่นเหม็นหืนของน้ำมัน</t>
        </is>
      </c>
      <c r="H240" s="186" t="inlineStr">
        <is>
          <t>เนื้อครีมล้างออกด้วยน้ำได้ยากมาก</t>
        </is>
      </c>
      <c r="I240" s="186" t="inlineStr">
        <is>
          <t>เนื้อครีมตกผลึกเป็นเม็ดทรายขนาดใหญ่กระจายทั่วเนื้อยา</t>
        </is>
      </c>
      <c r="J240" s="185" t="n">
        <v>1</v>
      </c>
      <c r="K240" s="186" t="inlineStr">
        <is>
          <t>✅ คำตอบที่ถูกต้อง: ข้อ ก. เนื้อครีมมีความเนียนละเอียดสม่ำเสมอ ไม่พบการแยกชั้น (No phase separation) และไม่พบเม็ดสากเมื่อสัมผัส
🎯 ทำไมข้อนี้ถึงถูก:
ยาครีมประเภทน้ำมันในน้ำ (O/W Vanishing cream) ที่มีคุณภาพต้องมีลักษณะทางกายภาพเป็นเนื้อเนียนสม่ำเสมอ อนุภาคยากระจายตัวได้ดีปราศจากความรู้สึกสาก (Grittiness) เมื่อเกลี่ยบนผิวหนัง ไม่เกิดการแยกชั้น (Creaming / Coalescence / Cracking) ตลอดอายุการเก็บรักษา และสามารถล้างทำความสะอาดออกได้ง่ายด้วยน้ำ
🔍 ข้ออื่นผิดเพราะอะไร:
• ข้อ ข.: การแยกชั้นของน้ำมัน (Phase separation / Cracking) เป็นสัญญาณความไม่คงตัวทางกายภาพ ไม่ใช่คุณลักษณะที่ดี
• ข้อ ค.: สีเหลืองคล้ำและกลิ่นเหม็นหืนบ่งชี้ถึงปฏิกิริยา Lipid peroxidation ของไขมันในตำรับที่เสื่อมสภาพ
• ข้อ ง.: O/W Vanishing cream ที่ดีต้องล้างออกด้วยน้ำได้ง่าย หากล้างออกยากแสดงว่าสูตรตำรับผิดเพี้ยน
• ข้อ จ.: การตกผลึกเป็นเม็ดทรายขนาดใหญ่ (Crystal growth / Grittiness) ทำให้ระคายเคืองผิวและตัวยาไม่สม่ำเสมอ</t>
        </is>
      </c>
      <c r="L240" s="186" t="n"/>
      <c r="M240" s="186" t="inlineStr">
        <is>
          <t>Product Group 7: Liquid &amp; Semisolids</t>
        </is>
      </c>
      <c r="N240" s="186" t="inlineStr">
        <is>
          <t>7.5 Creams &amp; Ointments</t>
        </is>
      </c>
      <c r="O240" s="185" t="inlineStr">
        <is>
          <t>Product</t>
        </is>
      </c>
      <c r="P240" s="186" t="inlineStr">
        <is>
          <t>ข้อ 131 Mock RxCU83 | [RECONSTRUCTED: ปรับแต่งและเติมเต็มบริบทโจทย์เพื่อความสมบูรณ์]</t>
        </is>
      </c>
      <c r="Q240" s="185" t="inlineStr">
        <is>
          <t>ข้อสอบจำลอง</t>
        </is>
      </c>
      <c r="R240" s="185" t="inlineStr">
        <is>
          <t>Mock RxCU83 ชุดที่ 1</t>
        </is>
      </c>
      <c r="S240" s="185" t="n"/>
    </row>
    <row r="241" ht="409.6" customHeight="1" s="49">
      <c r="A241" s="185" t="n">
        <v>239</v>
      </c>
      <c r="B241" s="186" t="n"/>
      <c r="C241" s="186" t="inlineStr">
        <is>
          <t>การเลือกใช้สารช่วยกลุ่ม Humectant เช่น Propylene glycol หรือ Glycerin ในสูตรตำรับยาครีมทาริมฝีปาก มีวัตถุประสงค์ทางเภสัชกรรมที่สำคัญที่สุดคือข้อใด</t>
        </is>
      </c>
      <c r="D241" s="186" t="n"/>
      <c r="E241" s="186" t="inlineStr">
        <is>
          <t>ป้องกันไม่ให้น้ำระเหยออกจากเนื้อครีมทำให้หน้าครีมแห้งแข็ง และช่วยเพิ่มการกักเก็บความชุ่มชื้นบนผิวหนัง</t>
        </is>
      </c>
      <c r="F241" s="186" t="inlineStr">
        <is>
          <t>ออกฤทธิ์เป็นสารกันเสียหลักแทนพาราเบน</t>
        </is>
      </c>
      <c r="G241" s="186" t="inlineStr">
        <is>
          <t>ทำหน้าที่เป็นสารลดแรงตึงผิวหลักในการทำให้เกิดอิมัลชัน</t>
        </is>
      </c>
      <c r="H241" s="186" t="inlineStr">
        <is>
          <t>ทำหน้าที่เป็นสารกันแสงแดดเพื่อป้องกันตัวยาสลายตัว</t>
        </is>
      </c>
      <c r="I241" s="186" t="inlineStr">
        <is>
          <t>ปรับค่า pH ของเนื้อครีมให้เป็นกรดรุนแรง</t>
        </is>
      </c>
      <c r="J241" s="185" t="n">
        <v>1</v>
      </c>
      <c r="K241" s="186" t="inlineStr">
        <is>
          <t>✅ คำตอบที่ถูกต้อง: ข้อ ก. ป้องกันไม่ให้น้ำระเหยออกจากเนื้อครีมทำให้หน้าครีมแห้งแข็ง และช่วยเพิ่มการกักเก็บความชุ่มชื้นบนผิวหนัง
🎯 ทำไมข้อนี้ถึงถูก:
Humectant (สารดูดความชื้น เช่น Propylene glycol, Glycerin, Sorbitol) เป็นส่วนประกอบสำคัญในวัฏภาคน้ำของตำรับครีม O/W โดยทำหน้าที่ดูดซับและชะลอการระเหยของน้ำออกจากเนื้อครีม ป้องกันไม่ให้เนื้อครีมแห้งแข็งเป็นแผ่นฟิล์ม (Prevent drying out) เมื่อเปิดใช้งาน และเมื่อทาบนผิวหนังจะช่วยกักเก็บความชุ่มชื้น ทำให้ผิวหนังอ่อนนุ่มและส่งเสริมให้ตัวยาสำคัญซึมผ่านผิวหนังได้ดียิ่งขึ้น
🔍
🔍 ข้ออื่นผิดเพราะอะไร:
• ข้อ ข.: สารกันเสียหลักมักใช้ Methylparaben และ Propylparaben (แม้ propylene glycol จะมีฤทธิ์ preservative อ่อนๆ ที่ความเข้มข้นสูง แต่ไม่ใช่หน้าที่หลักในครีม)
• ข้อ ค.: สารลดแรงตึงผิวหลักคือ Cetomacrogol, SLS, หรือ Stearic acid / Triethanolamine
• ข้อ ง.: ไม่ได้มีคุณสมบัติกันแดด
• ข้อ จ.: Humectant เป็นสารที่เป็นกลาง ไม่ได้ปรับ pH ให้เป็นกรดรุนแรง</t>
        </is>
      </c>
      <c r="L241" s="186" t="n"/>
      <c r="M241" s="186" t="inlineStr">
        <is>
          <t>Product Group 7: Liquid &amp; Semisolids</t>
        </is>
      </c>
      <c r="N241" s="186" t="inlineStr">
        <is>
          <t>7.5 Creams &amp; Ointments</t>
        </is>
      </c>
      <c r="O241" s="185" t="inlineStr">
        <is>
          <t>Product</t>
        </is>
      </c>
      <c r="P241" s="186" t="inlineStr">
        <is>
          <t>ข้อ 132 Mock RxCU83 | [RECONSTRUCTED: ปรับแต่งและเติมเต็มบริบทโจทย์เพื่อความสมบูรณ์]</t>
        </is>
      </c>
      <c r="Q241" s="185" t="inlineStr">
        <is>
          <t>ข้อสอบจำลอง</t>
        </is>
      </c>
      <c r="R241" s="185" t="inlineStr">
        <is>
          <t>Mock RxCU83 ชุดที่ 1</t>
        </is>
      </c>
      <c r="S241" s="185" t="n"/>
    </row>
    <row r="242" ht="409.6" customHeight="1" s="49">
      <c r="A242" s="185" t="n">
        <v>240</v>
      </c>
      <c r="B242" s="186" t="n"/>
      <c r="C242" s="186" t="inlineStr">
        <is>
          <t>ตัวยา Ciprofloxacin มีคุณสมบัติละลายได้ดีในสารละลายกรดไฮโดรคลอริกเจือจาง (0.1 N HCl) แต่แทบไม่ละลายในน้ำบริสุทธิ์และเอทานอล ในการเตรียมสูตรตำรับยาฉีดสารละลายสำหรับหยดเข้าหลอดเลือดดำ (Ciprofloxacin IV Infusion Solution) ข้อใดคือเทคนิคทางเภสัชกรรมที่ใช้ในการเพิ่มการละลายของตัวยานี้</t>
        </is>
      </c>
      <c r="D242" s="186" t="n"/>
      <c r="E242" s="186" t="inlineStr">
        <is>
          <t>การปรับค่า pH ของสารละลายให้เป็นกรดด้วย Lactic acid หรือ Hydrochloric acid เพื่อเปลี่ยนตัวยาให้อยู่ในรูปเกลือที่ละลายน้ำได้</t>
        </is>
      </c>
      <c r="F242" s="186" t="inlineStr">
        <is>
          <t>การเติมตัวทำละลายร่วมประเภทน้ำมันแร่ (Mineral oil)</t>
        </is>
      </c>
      <c r="G242" s="186" t="inlineStr">
        <is>
          <t>การปรับค่า pH ให้เป็นด่างจัดด้วย Sodium hydroxide (pH &gt; 10)</t>
        </is>
      </c>
      <c r="H242" s="186" t="inlineStr">
        <is>
          <t>การใช้เทคนิค Co-grinding กับแป้งข้าวโพด</t>
        </is>
      </c>
      <c r="I242" s="186" t="inlineStr">
        <is>
          <t>การเติมสารแขวนตะกอน Sodium carboxymethylcellulose</t>
        </is>
      </c>
      <c r="J242" s="185" t="n">
        <v>1</v>
      </c>
      <c r="K242" s="186" t="inlineStr">
        <is>
          <t>✅ คำตอบที่ถูกต้อง: ข้อ ก. การปรับค่า pH ของสารละลายให้เป็นกรดด้วย Lactic acid หรือ Hydrochloric acid เพื่อเปลี่ยนตัวยาให้อยู่ในรูปเกลือที่ละลายน้ำได้
🎯 ทำไมข้อนี้ถึงถูก:
Ciprofloxacin เป็นสารประกอบ Zwitterion ที่มีค่าการละลายน้ำต่ำสุดที่จุด Isoelectric point (pH 7.4) การพัฒนาสูตรตำรับยาฉีดเข้าหลอดเลือดดำ Ciprofloxacin จึงต้องอาศัยการปรับลดค่า pH ให้เป็นกรด (pH 3.5 - 4.6) โดยใช้ Lactic acid หรือกรดไฮโดรคลอริก เพื่อทำให้หมู่ Quinolone nitrogen แตกตัวเป็นไอออนบวก (Ionized form) กลายเป็นเกลือ Ciprofloxacin lactate/hydrochloride ที่ละลายน้ำได้ดีเป็นสารละลายใสปราศจากเชื้อ
🔍 ข้ออื่นผิดเพราะอะไร:
• ข้อ ข.: น้ำมันแร่ (Mineral oil) เป็นของเหลวไม่ละลายน้ำ ห้ามฉีดเข้าหลอดเลือดดำเพราะจะเกิด Fat embolism อันตรายถึงชีวิต
• ข้อ ค.: Ciprofloxacin ตกตะกอนที่ pH สูง การปรับ pH ให้เป็นด่างจัดจะทำให้ตัวยาไม่ละลายและตกผลึกทันที
• ข้อ ง.: Co-grinding กับแป้งข้าวโพดเป็นเทคนิคของยาเม็ดของแข็ง ไม่สามารถใช้เตรียมสารละลายยาฉีดใสได้
• ข้อ จ.: Sodium carboxymethylcellulose เป็นสารช่วยแขวนตะกอน ห้ามฉีดเข้าหลอดเลือดดำในรูปแบบสารละลายใส</t>
        </is>
      </c>
      <c r="L242" s="186" t="n"/>
      <c r="M242" s="186" t="inlineStr">
        <is>
          <t>Product Group 7: Liquid &amp; Semisolids</t>
        </is>
      </c>
      <c r="N242" s="186" t="inlineStr">
        <is>
          <t>7.1 Solutions, Syrups &amp; Elixirs</t>
        </is>
      </c>
      <c r="O242" s="185" t="inlineStr">
        <is>
          <t>Product</t>
        </is>
      </c>
      <c r="P242" s="186" t="inlineStr">
        <is>
          <t>ข้อ 53 Mock RxCU83 ชุดที่ 2</t>
        </is>
      </c>
      <c r="Q242" s="185" t="inlineStr">
        <is>
          <t>ข้อสอบจำลอง</t>
        </is>
      </c>
      <c r="R242" s="185" t="inlineStr">
        <is>
          <t>Mock RxCU83 ชุดที่ 2</t>
        </is>
      </c>
      <c r="S242" s="185" t="n"/>
    </row>
    <row r="243" ht="24" customHeight="1" s="49">
      <c r="A243" s="185" t="n">
        <v>241</v>
      </c>
      <c r="B243" s="186" t="n"/>
      <c r="C243" s="186" t="inlineStr">
        <is>
          <t>ในการพัฒนาสูตรตำรับยาผงสำหรับละลายน้ำ Diclofenac Sodium Powder for Oral Solution เพื่อแก้ปัญหาการกลืนยาในผู้สูงอายุ โดยในสูตรดั้งเดิมมีส่วนประกอบของเกลือ Potassium hydrogen carbonate เพื่อช่วยในการละลาย หากฝ่ายวิจัยต้องการเปลี่ยนเกลือเป็น Sodium hydrogen carbonate เพื่อลดต้นทุน แต่พบปัญหาว่าเกิดฟองก๊าซ CO₂ มากเกินไปจนทำให้ผงยาเกิดการเกาะกลุ่มและละลายช้าลง ปรากฏการณ์นี้และปัจจัยที่ควบคุมอัตราการละลายของ Diclofenac สอดคล้องกับข้อใด</t>
        </is>
      </c>
      <c r="D243" s="186" t="n"/>
      <c r="E243" s="186" t="inlineStr">
        <is>
          <t>ค่า pH ของสารละลายและแรงตึงผิวของระบบเปลี่ยนไป ส่งผลต่อพื้นที่ผิวสัมผัสและอัตราการเปียก (Wetting) ของผงยา</t>
        </is>
      </c>
      <c r="F243" s="186" t="inlineStr">
        <is>
          <t>เกลือโซเดียมไฮโดรเจนคาร์บอเนตทำให้ตัวยา Diclofenac สลายตัวผ่านปฏิกิริยา Oxidation ทันที</t>
        </is>
      </c>
      <c r="G243" s="186" t="inlineStr">
        <is>
          <t>ตัวยา Diclofenac sodium ไม่สามารถแตกตัวเป็นไอออนในสารละลายด่างได้</t>
        </is>
      </c>
      <c r="H243" s="186" t="inlineStr">
        <is>
          <t>ก๊าซ CO₂ ทำปฏิกิริยากับตัวยาเกิดเป็นสารประกอบเชิงซ้อนที่ตกตะกอนถาวร</t>
        </is>
      </c>
      <c r="I243" s="186" t="inlineStr">
        <is>
          <t>เกลือโซเดียมทำหน้าที่เป็นสารเคลือบกันน้ำทำให้ผงยาไม่ดูดซับน้ำ</t>
        </is>
      </c>
      <c r="J243" s="185" t="n">
        <v>1</v>
      </c>
      <c r="K243" s="186" t="inlineStr">
        <is>
          <t>✅ คำตอบที่ถูกต้อง: ข้อ ก. ค่า pH ของสารละลายและแรงตึงผิวของระบบเปลี่ยนไป ส่งผลต่อพื้นที่ผิวสัมผัสและอัตราการเปียก (Wetting) ของผงยา
🎯 ทำไมข้อนี้ถึงถูก:
การเปลี่ยนเกลือบัฟเฟอร์คาร์บอเนตจากโพแทสเซียมเป็นโซเดียม ส่งผลต่ออัตราการทำปฏิกิริยาของกรด-เบสและการเกิดฟองก๊าซ $\text{CO}_2$ รวมถึงค่า pH บัฟเฟอร์ของสารละลายที่เปลี่ยนไป ฟองก๊าซที่เกิดขึ้นอย่างรวดเร็วและแรงตึงผิวที่สูงขึ้นอาจล้อมรอบอนุภาคยาผง ทำให้ผงยาไม่สัมผัสกับน้ำอย่างทั่วถึง (Poor wetting) ส่งผลให้พื้นที่ผิวสัมผัสประสิทธิผลลดลงและอัตราการละลายโดยรวมช้าลงตามสมการ Noyes-Whitney
🔍 ข้ออื่นผิดเพราะอะไร:
• ข้อ ข.: เกลือโซเดียมไฮโดรเจนคาร์บอเนตไม่ได้ทำให้ Diclofenac เกิดปฏิกิริยา Oxidation แต่อย่างใด
• ข้อ ค.: Diclofenac sodium เป็นเกลือของกรดอ่อน สามารถแตกตัวเป็นไอออนได้ดีในสารละลายด่าง
• ข้อ ง.: ก๊าซ $\text{CO}_2$ ไม่ได้ทำปฏิกิริยาเกิดสารประกอบเชิงซ้อนที่ตกตะกอนถาวรกับตัวยา Diclofenac
• ข้อ จ.: เกลือโซเดียมไฮโดรเจนคาร์บอเนตละลายน้ำได้ดีมาก ไม่ได้ทำหน้าที่เคลือบกันน้ำ</t>
        </is>
      </c>
      <c r="L243" s="186" t="n"/>
      <c r="M243" s="186" t="inlineStr">
        <is>
          <t>Product Group 7: Liquid &amp; Semisolids</t>
        </is>
      </c>
      <c r="N243" s="186" t="inlineStr">
        <is>
          <t>7.1 Solutions, Syrups &amp; Elixirs</t>
        </is>
      </c>
      <c r="O243" s="185" t="inlineStr">
        <is>
          <t>Product</t>
        </is>
      </c>
      <c r="P243" s="186" t="inlineStr">
        <is>
          <t>ข้อ 66 Mock RxCU83 ชุดที่ 2</t>
        </is>
      </c>
      <c r="Q243" s="185" t="inlineStr">
        <is>
          <t>ข้อสอบจำลอง</t>
        </is>
      </c>
      <c r="R243" s="185" t="inlineStr">
        <is>
          <t>Mock RxCU83 ชุดที่ 2</t>
        </is>
      </c>
      <c r="S243" s="185" t="n"/>
    </row>
    <row r="244" ht="24" customHeight="1" s="49">
      <c r="A244" s="185" t="n">
        <v>242</v>
      </c>
      <c r="B244" s="186" t="n"/>
      <c r="C244" s="186" t="inlineStr">
        <is>
          <t>สำหรับผลิตภัณฑ์ยาน้ำใสทาภายนอก Diclofenac Sodium Topical Solution รายการทดสอบในข้อใดต่อไปนี้ ไม่จำเป็น และไม่เหมาะสมที่จะบรรจุอยู่ในข้อกำหนดมาตรฐาน (Finished Product Specifications) ของผลิตภัณฑ์</t>
        </is>
      </c>
      <c r="D244" s="186" t="n"/>
      <c r="E244" s="186" t="inlineStr">
        <is>
          <t>Identification: Major peak retention time match using HPLC-UV</t>
        </is>
      </c>
      <c r="F244" s="186" t="inlineStr">
        <is>
          <t>Identification: UV spectrum matching with reference standard</t>
        </is>
      </c>
      <c r="G244" s="186" t="inlineStr">
        <is>
          <t>Assay of active substance using HPLC-UV</t>
        </is>
      </c>
      <c r="H244" s="186" t="inlineStr">
        <is>
          <t>Organic impurities and degradation products using HPLC-UV</t>
        </is>
      </c>
      <c r="I244" s="186" t="inlineStr">
        <is>
          <t>Organic impurities using acid-base titration</t>
        </is>
      </c>
      <c r="J244" s="185" t="n">
        <v>5</v>
      </c>
      <c r="K244" s="186" t="inlineStr">
        <is>
          <t>✅ คำตอบที่ถูกต้อง: ข้อ จ. Organic impurities using acid-base titration
🎯 ทำไมข้อนี้ถึงถูก:
การตรวจวิเคราะห์สารปนเปื้อนและสารสลายตัว (Organic impurities / Related substances) ต้องใช้วิธีที่มีความจำเพาะเจาะจงสูง (High selectivity/specificity) ที่สามารถแยกและตรวจวัดสารแต่ละชนิดในระดับปริมาณน้อยมากๆ ได้ เช่น เทคนิค Reverse-Phase HPLC-UV การใช้วิธีไทเทรตกรด-เบส (Acid-base titration) ขาดความจำเพาะเจาะจง ไม่สามารถแยกแยะระหว่างตัวยาสำคัญกับสารสลายตัวที่มีหมู่กรดเหมือนกันได้ จึงไม่ใช้ในการทดสอบสารสลายตัว
🔍 ข้ออื่นผิดเพราะอะไร:
• ข้อ ก.: Retention time matching ด้วย HPLC เป็นวิธีมาตรฐานสากลในการพิสูจน์เอกลักษณ์ตัวยา
• ข้อ ข.: UV spectrum matching เป็นวิธีพิสูจน์เอกลักษณ์ที่มีความจำเพาะตามเภสัชตำรับ
• ข้อ ค.: HPLC-UV Assay เป็นวิธีมาตรฐานในการตรวจวัดปริมาณตัวยาสำคัญในเภสัชภัณฑ์
• ข้อ ง.: HPLC-UV Related substances เป็นวิธีที่มีความจำเพาะสูงในการแยกและตรวจวัดสารสลายตัวในปริมาณน้อย</t>
        </is>
      </c>
      <c r="L244" s="186" t="n"/>
      <c r="M244" s="186" t="inlineStr">
        <is>
          <t>Product Group 7: Liquid &amp; Semisolids</t>
        </is>
      </c>
      <c r="N244" s="186" t="inlineStr">
        <is>
          <t>7.1 Solutions, Syrups &amp; Elixirs</t>
        </is>
      </c>
      <c r="O244" s="185" t="inlineStr">
        <is>
          <t>Product</t>
        </is>
      </c>
      <c r="P244" s="186" t="inlineStr">
        <is>
          <t>ข้อ 69 Mock RxCU83 ชุดที่ 2</t>
        </is>
      </c>
      <c r="Q244" s="185" t="inlineStr">
        <is>
          <t>ข้อสอบจำลอง</t>
        </is>
      </c>
      <c r="R244" s="185" t="inlineStr">
        <is>
          <t>Mock RxCU83 ชุดที่ 2</t>
        </is>
      </c>
      <c r="S244" s="185" t="n"/>
    </row>
    <row r="245" ht="24" customHeight="1" s="49">
      <c r="A245" s="185" t="n">
        <v>243</v>
      </c>
      <c r="B245" s="186" t="n"/>
      <c r="C245" s="186" t="inlineStr">
        <is>
          <t>ในการพัฒนาสูตรตำรับยาครีมฆ่าเชื้อรา Clotrimazole 1% Cream ซึ่งเป็นอิมัลชันชนิดน้ำมันในน้ำ (O/W Cream) สารช่วยทางเภสัชกรรมในข้อใดต่อไปนี้ทำหน้าที่เป็น วัฏภาคน้ำมันและสารช่วยเพิ่มความหนืดเนื้อครีม (Stiffening agent / Consistency factor)</t>
        </is>
      </c>
      <c r="D245" s="186" t="n"/>
      <c r="E245" s="186" t="inlineStr">
        <is>
          <t>Cetostearyl alcohol</t>
        </is>
      </c>
      <c r="F245" s="186" t="inlineStr">
        <is>
          <t>Purified water</t>
        </is>
      </c>
      <c r="G245" s="186" t="inlineStr">
        <is>
          <t>Propylene glycol</t>
        </is>
      </c>
      <c r="H245" s="186" t="inlineStr">
        <is>
          <t>Benzyl alcohol</t>
        </is>
      </c>
      <c r="I245" s="186" t="inlineStr">
        <is>
          <t>Polysorbate 60</t>
        </is>
      </c>
      <c r="J245" s="185" t="n">
        <v>1</v>
      </c>
      <c r="K245" s="186" t="inlineStr">
        <is>
          <t>✅ คำตอบที่ถูกต้อง: ข้อ ก. Cetostearyl alcohol
🎯 ทำไมข้อนี้ถึงถูก:
Cetostearyl alcohol (ส่วนผสมของ Cetyl alcohol และ Stearyl alcohol) เป็นไขมันแข็งในวัฏภาคน้ำมัน ทำหน้าที่เป็น Stiffening agent / Consistency promoter และ Co-emulsifier ช่วยสร้างโครงสร้างเครือข่ายเจล (Liquid crystalline gel network) ทำให้เนื้อครีมมีความข้นเนียน คงรูปได้ดี ไม่ไหลเยิ้ม และมีความคงตัวทางกายภาพสูง
🔍
🔍 ข้ออื่นผิดเพราะอะไร:
• ข้อ ข.: น้ำบริสุทธิ์: เป็นวัฏภาคนอก (Aqueous external phase)
• ข้อ ค.: Propylene glycol: เป็น Humectant และ Co-solvent ในวัฏภาคน้ำ
• ข้อ ง.: Benzyl alcohol: เป็นสารกันเสีย (Antimicrobial preservative)
• ข้อ จ.: Polysorbate 60: เป็นสารลดแรงตึงผิวชนิดชอบน้ำ (Hydrophilic surfactant)</t>
        </is>
      </c>
      <c r="L245" s="186" t="n"/>
      <c r="M245" s="186" t="inlineStr">
        <is>
          <t>Product Group 7: Liquid &amp; Semisolids</t>
        </is>
      </c>
      <c r="N245" s="186" t="inlineStr">
        <is>
          <t>7.5 Creams &amp; Ointments</t>
        </is>
      </c>
      <c r="O245" s="185" t="inlineStr">
        <is>
          <t>Product</t>
        </is>
      </c>
      <c r="P245" s="186" t="inlineStr">
        <is>
          <t>ข้อ 81 Mock RxCU83 ชุดที่ 2</t>
        </is>
      </c>
      <c r="Q245" s="185" t="inlineStr">
        <is>
          <t>ข้อสอบจำลอง</t>
        </is>
      </c>
      <c r="R245" s="185" t="inlineStr">
        <is>
          <t>Mock RxCU83 ชุดที่ 2</t>
        </is>
      </c>
      <c r="S245" s="185" t="n"/>
    </row>
    <row r="246" ht="24" customHeight="1" s="49">
      <c r="A246" s="185" t="n">
        <v>244</v>
      </c>
      <c r="B246" s="186" t="n"/>
      <c r="C246" s="186" t="inlineStr">
        <is>
          <t>ขนาดอนุภาคของละอองฝอยยาพ่นสูด (Aerodynamic particle size: MMAD) ที่มีประสิทธิภาพสูงสุดในการเดินทางผ่านทางเดินหายใจส่วนบนและลงไปสะสมตัวที่หลอดลมฝอยและถุงลมปอดส่วนลึก (Respirable fraction) ควรอยู่ในช่วงใด</t>
        </is>
      </c>
      <c r="D246" s="186" t="n"/>
      <c r="E246" s="186" t="inlineStr">
        <is>
          <t>1 ถึง 5 ไมโครเมตร (1 - 5 µm)</t>
        </is>
      </c>
      <c r="F246" s="186" t="inlineStr">
        <is>
          <t>10 ถึง 20 ไมโครเมตร (10 - 20 µm)</t>
        </is>
      </c>
      <c r="G246" s="186" t="inlineStr">
        <is>
          <t>50 ถึง 100 ไมโครเมตร (50 - 100 µm)</t>
        </is>
      </c>
      <c r="H246" s="186" t="inlineStr">
        <is>
          <t>0.01 ถึง 0.1 ไมโครเมตร (0.01 - 0.1 µm)</t>
        </is>
      </c>
      <c r="I246" s="186" t="inlineStr">
        <is>
          <t>มากกว่า 100 ไมโครเมตรขึ้นไป</t>
        </is>
      </c>
      <c r="J246" s="185" t="n">
        <v>1</v>
      </c>
      <c r="K246" s="186" t="inlineStr">
        <is>
          <t>✅ คำตอบที่ถูกต้อง: ข้อ ก. 1 ถึง 5 ไมโครเมตร (1 - 5 µm)
🎯 ทำไมข้อนี้ถึงถูก:
อนุภาคละอองยาที่มีขนาดเส้นผ่านศูนย์กลางตามหลักอากาศพลศาสตร์ (Mass Median Aerodynamic Diameter: MMAD) อยู่ในช่วง 1 ถึง 5 ไมโครเมตร เป็นขนาดที่เหมาะสมที่สุดในการตกสะสมในหลอดลมและปอดส่วนล่าง (Lower airways and alveoli) โดยการตกตะกอนตามแรงโน้มถ่วง (Sedimentation) หากขนาดใหญ่กว่า 5 ไมโครเมตรจะตกค้างที่คอหอยจากการชนกระแทก และหากขนาดเล็กกว่า 0.5 ไมโครเมตรจะถูกหายใจออกไปกับลมหายใจ
🔍 ข้ออื่นผิดเพราะอะไร:
• ข้อ ข.: ละอองขนาด 10 ถึง 20 ไมโครเมตรจะตกค้างที่ช่องปากและคอหอยจากการชนกระแทก (Inertial impaction) ไม่สามารถลงสู่ปอดได้
• ข้อ ค.: ละอองขนาด 50 ถึง 100 ไมโครเมตรมีขนาดใหญ่เกินไป ติดอยู่ที่ปากและทางเดินหายใจส่วนบนทั้งหมด
• ข้อ ง.: ละอองขนาด 0.01 ถึง 0.1 ไมโครเมตรมีขนาดเล็กเกินไป จะถูกหายใจออกกลับสู่บรรยากาศโดยไม่ตกสะสมที่ถุงลม
• ข้อ จ.: ละอองขนาดใหญ่กว่า 100 ไมโครเมตรเป็นขนาดของละอองสเปรย์พ่นจมูกหรือผิวหนัง ไม่ใช่ยาพ่นสูดลงปอด</t>
        </is>
      </c>
      <c r="L246" s="186" t="n"/>
      <c r="M246" s="186" t="inlineStr">
        <is>
          <t>Product Group 7: Liquid &amp; Semisolids</t>
        </is>
      </c>
      <c r="N246" s="186" t="inlineStr">
        <is>
          <t>7.1 Solutions, Syrups &amp; Elixirs</t>
        </is>
      </c>
      <c r="O246" s="185" t="inlineStr">
        <is>
          <t>Product</t>
        </is>
      </c>
      <c r="P246" s="186" t="inlineStr">
        <is>
          <t>ข้อ 86 Mock RxCU83 ชุดที่ 2</t>
        </is>
      </c>
      <c r="Q246" s="185" t="inlineStr">
        <is>
          <t>ข้อสอบจำลอง</t>
        </is>
      </c>
      <c r="R246" s="185" t="inlineStr">
        <is>
          <t>Mock RxCU83 ชุดที่ 2</t>
        </is>
      </c>
      <c r="S246" s="185" t="n"/>
    </row>
    <row r="247" ht="24" customHeight="1" s="49">
      <c r="A247" s="185" t="n">
        <v>245</v>
      </c>
      <c r="B247" s="186" t="n"/>
      <c r="C247" s="186" t="inlineStr">
        <is>
          <t>ในการพัฒนาสูตรตำรับยาพ่นสูดชนิดกำหนดขนาด (Metered Dose Inhalers: pMDIs) สารขับดัน (Propellant) ชนิดใดที่ได้รับการรับรองและนำมาใช้ทดแทนสารกลุ่มคลอโรฟลูออโรคาร์บอน (CFCs) เนื่องจากไม่ทำลายชั้นโอโซนในบรรยากาศ</t>
        </is>
      </c>
      <c r="D247" s="186" t="n"/>
      <c r="E247" s="186" t="inlineStr">
        <is>
          <t>Hydrofluoroalkanes (HFAs เช่น HFA-134a, HFA-227)</t>
        </is>
      </c>
      <c r="F247" s="186" t="inlineStr">
        <is>
          <t>Chlorofluorocarbon-11 (CFC-11)</t>
        </is>
      </c>
      <c r="G247" s="186" t="inlineStr">
        <is>
          <t>ก๊าซคาร์บอนมอนอกไซด์</t>
        </is>
      </c>
      <c r="H247" s="186" t="inlineStr">
        <is>
          <t>ก๊าซไนโตรเจนเหลว</t>
        </is>
      </c>
      <c r="I247" s="186" t="inlineStr">
        <is>
          <t>เอทิลอีเทอร์</t>
        </is>
      </c>
      <c r="J247" s="185" t="n">
        <v>1</v>
      </c>
      <c r="K247" s="186" t="inlineStr">
        <is>
          <t>✅ คำตอบที่ถูกต้อง: ข้อ ก. Hydrofluoroalkanes (HFAs เช่น HFA-134a, HFA-227)
🎯 ทำไมข้อนี้ถึงถูก:
ภายใต้พิธีสารมอนทรีออล มีการยกเลิกการใช้สารขับดันกลุ่ม CFCs ทั้งหมดเนื่องจากมีคลอรีนทำลายชั้นโอโซนในบรรยากาศ และเปลี่ยนมาใช้สารขับดันกลุ่ม Hydrofluoroalkanes (HFAs) ได้แก่ HFA-134a (1,1,1,2-tetrafluoroethane) และ HFA-227 ซึ่งมีค่า Ozone Depletion Potential (ODP) เท่ากับศูนย์ ปลอดภัยต่อสิ่งแวดล้อม และให้ละอองยาที่มีอนุภาคละเอียด นุ่มนวลขึ้น
🔍 ข้ออื่นผิดเพราะอะไร:
• ข้อ ข.: CFC-11 เป็นสารกลุ่มคลอโรฟลูออโรคาร์บอนที่ถูกสั่งห้ามใช้ทั่วโลกตามพิธีสารมอนทรีออลเนื่องจากทำลายชั้นโอโซน
• ข้อ ค.: ก๊าซคาร์บอนมอนอกไซด์ ($\text{CO}$) เป็นก๊าซพิษอันตรายถึงชีวิต ห้ามใช้ในทางเภสัชกรรมเด็ดขาด
• ข้อ ง.: ไนโตรเจนเหลวมีอุณหภูมิติดลบต่ำมาก ไม่สามารถนำมาบรรจุเป็น Propellant ในขวดยาพ่นสูดทั่วไปได้
• ข้อ จ.: เอทิลอีเทอร์เป็นสารระเหยติดไฟง่ายและมีฤทธิ์สลบ ไม่จัดเป็น Propellant สำหรับยาพ่นสูด pMDI</t>
        </is>
      </c>
      <c r="L247" s="186" t="n"/>
      <c r="M247" s="186" t="inlineStr">
        <is>
          <t>Product Group 7: Liquid &amp; Semisolids</t>
        </is>
      </c>
      <c r="N247" s="186" t="inlineStr">
        <is>
          <t>7.1 Solutions, Syrups &amp; Elixirs</t>
        </is>
      </c>
      <c r="O247" s="185" t="inlineStr">
        <is>
          <t>Product</t>
        </is>
      </c>
      <c r="P247" s="186" t="inlineStr">
        <is>
          <t>ข้อ 87 Mock RxCU83 ชุดที่ 2</t>
        </is>
      </c>
      <c r="Q247" s="185" t="inlineStr">
        <is>
          <t>ข้อสอบจำลอง</t>
        </is>
      </c>
      <c r="R247" s="185" t="inlineStr">
        <is>
          <t>Mock RxCU83 ชุดที่ 2</t>
        </is>
      </c>
      <c r="S247" s="185" t="n"/>
    </row>
    <row r="248" ht="24" customHeight="1" s="49">
      <c r="A248" s="185" t="n">
        <v>246</v>
      </c>
      <c r="B248" s="186" t="n"/>
      <c r="C248" s="186" t="inlineStr">
        <is>
          <t>ผู้ป่วยได้รับยาน้ำลดกรดสีขาว ซึ่งมีส่วนประกอบ ได้แก่ Magnesium hydroxide, Tragacanth, Methylparaben, Propylparaben and Purified water ตำรับยานี้จัดเป็นเภสัชภัณฑ์รูปแบบใดตามเภสัชตำรับ (USP)</t>
        </is>
      </c>
      <c r="D248" s="186" t="n"/>
      <c r="E248" s="186" t="inlineStr">
        <is>
          <t>Emulsion</t>
        </is>
      </c>
      <c r="F248" s="186" t="inlineStr">
        <is>
          <t>Gel</t>
        </is>
      </c>
      <c r="G248" s="186" t="inlineStr">
        <is>
          <t>Magma</t>
        </is>
      </c>
      <c r="H248" s="186" t="inlineStr">
        <is>
          <t>Solution</t>
        </is>
      </c>
      <c r="I248" s="186" t="inlineStr">
        <is>
          <t>Elixir</t>
        </is>
      </c>
      <c r="J248" s="185" t="n">
        <v>3</v>
      </c>
      <c r="K248" s="186" t="inlineStr">
        <is>
          <t>✅ คำตอบที่ถูกต้อง: ข้อ ค. Magma
🎯 ทำไมข้อนี้ถึงถูก:
Magma: (หรือ Milk เช่น Milk of Magnesia / Magnesia Magma) เป็นเภสัชภัณฑ์รูปแบบยาน้ำแขวนตะกอน (suspension) ที่ประกอบด้วยอนุภาคของสารอนินทรีย์ที่ไม่ละลายน้ำ (insoluble inorganic compounds เช่น magnesium hydroxide) แขวนลอยอยู่ในตัวกลางน้ำ โดยอนุภาคมีขนาดใหญ่และมีความหนืดสูงโน้มเอียงที่จะเกิดเจลได้ง่าย จัดเป็น Magma ตามนิยาม USP
🔍
🔍 ข้ออื่นผิดเพราะอะไร:
• ข้อ ก.: Emulsion คือระบบกระจายตัวของของเหลวที่ไม่ผสมเป็นเนื้อเดียวกันสองชนิด (immiscible liquids เช่น oil in water) โดยมี emulsifying agent ไม่ใช่ของแข็งกระจายในของเหลว
• ข้อ ข.: Gel คือระบบกึ่งแข็ง (semisolid system) ที่ประกอบด้วยโครงร่างตาข่ายกักเก็บของเหลวไว้ภายใน ไม่ใช่ยาน้ำแขวนตะกอนสำหรับรับประทาน
• ข้อ ง.: Solution คือสารละลายเนื้อเดียวที่ตัวถูกละลายละลายได้อย่างสมบูรณ์ แต่ magnesium hydroxide แทบไม่ละลายน้ำ
• ข้อ จ.: Elixir คือสารละลายใสที่มีน้ำและแอลกอฮอล์เป็นตัวทำละลายร่วม (hydroalcoholic solution) รสหวานและมีกลิ่นหอม</t>
        </is>
      </c>
      <c r="L248" s="186" t="n"/>
      <c r="M248" s="186" t="inlineStr">
        <is>
          <t>Product Group 7: Liquid &amp; Semisolids</t>
        </is>
      </c>
      <c r="N248" s="186" t="inlineStr">
        <is>
          <t>7.2 Suspensions</t>
        </is>
      </c>
      <c r="O248" s="185" t="inlineStr">
        <is>
          <t>Product</t>
        </is>
      </c>
      <c r="P248" s="186" t="inlineStr">
        <is>
          <t>2567</t>
        </is>
      </c>
      <c r="Q248" s="185" t="inlineStr">
        <is>
          <t>ข้อสอบจำลอง</t>
        </is>
      </c>
      <c r="R248" s="185" t="inlineStr">
        <is>
          <t>Mock RxCU83 ชุดที่ 2</t>
        </is>
      </c>
      <c r="S248" s="185" t="n"/>
    </row>
    <row r="249" ht="24" customHeight="1" s="49">
      <c r="A249" s="185" t="n">
        <v>247</v>
      </c>
      <c r="B249" s="186" t="n"/>
      <c r="C249" s="186" t="inlineStr">
        <is>
          <t>ข้อใดเป็นหน้าที่หลักของ Tragacanth ในสูตรตำรับยาน้ำลดกรดข้างต้น</t>
        </is>
      </c>
      <c r="D249" s="186" t="n"/>
      <c r="E249" s="186" t="inlineStr">
        <is>
          <t>ทำหน้าที่เป็น buffer เพื่อควบคุม pH ให้คงที่</t>
        </is>
      </c>
      <c r="F249" s="186" t="inlineStr">
        <is>
          <t>ช่วยเพิ่มความหนืดและเป็น suspending agent ในตำรับยา</t>
        </is>
      </c>
      <c r="G249" s="186" t="inlineStr">
        <is>
          <t>ทำให้มีรสชาติเย็นและกลิ่นหอมน่ารับประทาน</t>
        </is>
      </c>
      <c r="H249" s="186" t="inlineStr">
        <is>
          <t>ช่วยเพิ่มการละลายของ Magnesium hydroxide</t>
        </is>
      </c>
      <c r="I249" s="186" t="inlineStr">
        <is>
          <t>ป้องกันการเกิดออกซิเดชันของตัวยาสำคัญ</t>
        </is>
      </c>
      <c r="J249" s="185" t="n">
        <v>2</v>
      </c>
      <c r="K249" s="186" t="inlineStr">
        <is>
          <t>✅ คำตอบที่ถูกต้อง: ข้อ ข. ช่วยเพิ่มความหนืดและเป็น suspending agent ในตำรับยา
🎯 ทำไมข้อนี้ถึงถูก:
Tragacanth เป็น natural hydrocolloid gum นิยมใช้เป็น suspending agent หรือ viscosity-increasing agent ในตำรับยาน้ำแขวนตะกอน ช่วยเพิ่มความหนืดของตัวกลางน้ำ ชะลออัตราการตกตะกอนของอนุภาค Magnesium hydroxide ตาม Stokes' Law และช่วยให้ยากระจายตัวกลับคืนได้ง่ายเมื่อเขย่า
🔍
🔍 ข้ออื่นผิดเพราะอะไร:
• ข้อ ก.: สารที่ทำหน้าที่เป็นบัฟเฟอร์คือเกลือของกรดอ่อนและเบสแก่ เช่น phosphate buffer, citrate buffer ไม่ใช่ tragacanth
• ข้อ ค.: สารแต่งรสและกลิ่น (flavoring agents) เช่น peppermint oil, menthol หรือสารให้ความหวาน เช่น sorbitol, sucrose
• ข้อ ง.: Tragacanth ไม่ใช่ cosolvent หรือ solubilizing agent ไม่ได้ช่วยเพิ่มการละลายของ magnesium hydroxide
• ข้อ จ.: สารต้านออกซิเดชัน (antioxidant) เช่น sodium metabisulfite, BHT, BHA ไม่ใช่ tragacanth</t>
        </is>
      </c>
      <c r="L249" s="186" t="n"/>
      <c r="M249" s="186" t="inlineStr">
        <is>
          <t>Product Group 7: Liquid &amp; Semisolids</t>
        </is>
      </c>
      <c r="N249" s="186" t="inlineStr">
        <is>
          <t>7.2 Suspensions</t>
        </is>
      </c>
      <c r="O249" s="185" t="inlineStr">
        <is>
          <t>Product</t>
        </is>
      </c>
      <c r="P249" s="186" t="inlineStr">
        <is>
          <t>2567</t>
        </is>
      </c>
      <c r="Q249" s="185" t="inlineStr">
        <is>
          <t>ข้อสอบจำลอง</t>
        </is>
      </c>
      <c r="R249" s="185" t="inlineStr">
        <is>
          <t>Mock RxCU83 ชุดที่ 2</t>
        </is>
      </c>
      <c r="S249" s="185" t="n"/>
    </row>
    <row r="250">
      <c r="A250" s="185" t="n">
        <v>248</v>
      </c>
      <c r="B250" s="186" t="n"/>
      <c r="C250" s="186" t="inlineStr">
        <is>
          <t>ควรเก็บรักษาและให้คำแนะนำในการใช้ยาน้ำลดกรดข้างต้นอย่างไรเพื่อควบคุมคุณภาพและความคงตัวของตำรับยา</t>
        </is>
      </c>
      <c r="D250" s="186" t="n"/>
      <c r="E250" s="186" t="inlineStr">
        <is>
          <t>เก็บในบรรจุภัณฑ์โลหะเพื่อป้องกันความชื้น</t>
        </is>
      </c>
      <c r="F250" s="186" t="inlineStr">
        <is>
          <t>เก็บในภาชนะโปร่งแสงเพื่อให้สังเกตสีได้ง่าย</t>
        </is>
      </c>
      <c r="G250" s="186" t="inlineStr">
        <is>
          <t>เก็บในบรรจุภัณฑ์ปิดสนิท หลีกเลี่ยงความร้อน หลีกเลี่ยงการแช่แข็ง และต้องเขย่าขวดก่อนใช้ยาทุกครั้ง</t>
        </is>
      </c>
      <c r="H250" s="186" t="inlineStr">
        <is>
          <t>ควรเก็บไว้ในช่องแช่แข็ง (freezer) เพื่อให้ยามีความคงตัวยาวนานที่สุด</t>
        </is>
      </c>
      <c r="I250" s="186" t="inlineStr">
        <is>
          <t>ควรเปิดฝาขวดทิ้งไว้เพื่อลดแรงดันจากปฏิกิริยาสะเทินกรด</t>
        </is>
      </c>
      <c r="J250" s="185" t="n">
        <v>3</v>
      </c>
      <c r="K250" s="186" t="inlineStr">
        <is>
          <t>✅ คำตอบที่ถูกต้อง: ข้อ ค. เก็บในบรรจุภัณฑ์ปิดสนิท หลีกเลี่ยงความร้อน หลีกเลี่ยงการแช่แข็ง และต้องเขย่าขวดก่อนใช้ยาทุกครั้ง
🎯 ทำไมข้อนี้ถึงถูก:
ยาน้ำแขวนตะกอนลดกรดต้องเก็บในภาชนะปิดสนิท (tight container) ที่อุณหภูมิห้อง ไม่ถูกแสงแดดและความร้อนจัด และห้ามแช่แข็ง (avoid freezing) เนื่องจากความเย็นจัดทำให้โครงสร้างคอลลอยด์เสียสภาพ เกิดการจับตัวเป็นก้อนแข็งตกตะกอนถาวร (caking) ไม่สามารถกระจายตัวกลับคืนได้ และต้องแนะนำให้ผู้ป่วยเขย่าขวดก่อนใช้ยาทุกครั้งเพื่อให้ได้ขนาดยาที่สม่ำเสมอ
🔍
🔍 ข้ออื่นผิดเพราะอะไร:
• ข้อ ก.: บรรจุภัณฑ์โลหะอาจเกิดปฏิกิริยากับยาลดกรดและเกิดการกัดกร่อนได้ง่าย นิยมใช้ขวดแก้วหรือพลาสติก HDPE/PET
• ข้อ ข.: ภาชนะควรป้องกันแสง (light-resistant) หรือเก็บในที่มิดชิดเพื่อป้องกันการสลายตัวจากแสงแดด
• ข้อ ง.: ห้ามเก็บยาน้ำแขวนตะกอนในช่องแช่แข็งโดยเด็ดขาด เพราะการแช่แข็งทำลายระบบ dispersion ทำให้เกิด irreversible caking
• ข้อ จ.: การเปิดฝาขวดทิ้งไว้จะทำให้ยาปนเปื้อนเชื้อจุลชีพ ทำให้น้ำระเหยจนยาแห้งกรัง และทำให้เกิดปฏิกิริยากับก๊าซคาร์บอนไดออกไซด์ในอากาศ</t>
        </is>
      </c>
      <c r="L250" s="186" t="n"/>
      <c r="M250" s="186" t="inlineStr">
        <is>
          <t>Product Group 7: Liquid &amp; Semisolids</t>
        </is>
      </c>
      <c r="N250" s="186" t="inlineStr">
        <is>
          <t>7.1 Solutions, Syrups &amp; Elixirs</t>
        </is>
      </c>
      <c r="O250" s="185" t="inlineStr">
        <is>
          <t>Product</t>
        </is>
      </c>
      <c r="P250" s="186" t="inlineStr">
        <is>
          <t>2567</t>
        </is>
      </c>
      <c r="Q250" s="185" t="inlineStr">
        <is>
          <t>ข้อสอบจำลอง</t>
        </is>
      </c>
      <c r="R250" s="185" t="inlineStr">
        <is>
          <t>Mock RxCU83 ชุดที่ 2</t>
        </is>
      </c>
      <c r="S250" s="185" t="n"/>
    </row>
    <row r="251">
      <c r="A251" s="185" t="n">
        <v>249</v>
      </c>
      <c r="B251" s="186" t="n"/>
      <c r="C251" s="186" t="inlineStr">
        <is>
          <t>การทดสอบหัวข้อใดเป็นข้อกำหนดมาตรฐานตามเภสัชตำรับ (Pharmacopoeia) สำหรับการควบคุมคุณภาพของยาน้ำแขวนตะกอนชนิดรับประทานที่บรรจุในซองขนาดเดี่ยว (Single-unit container / Sachet) ขนาดบรรจุ 10 mL</t>
        </is>
      </c>
      <c r="D251" s="186" t="n"/>
      <c r="E251" s="186" t="inlineStr">
        <is>
          <t>Minimum fill</t>
        </is>
      </c>
      <c r="F251" s="186" t="inlineStr">
        <is>
          <t>Visible particulate matter</t>
        </is>
      </c>
      <c r="G251" s="186" t="inlineStr">
        <is>
          <t>Deliverable volume (Delivered volume)</t>
        </is>
      </c>
      <c r="H251" s="186" t="inlineStr">
        <is>
          <t>Content uniformity by weight variation only</t>
        </is>
      </c>
      <c r="I251" s="186" t="inlineStr">
        <is>
          <t>Particulate matter in injections</t>
        </is>
      </c>
      <c r="J251" s="185" t="n">
        <v>3</v>
      </c>
      <c r="K251" s="186" t="inlineStr">
        <is>
          <t>✅ คำตอบที่ถูกต้อง: ข้อ ค. Deliverable volume (Delivered volume)
🎯 ทำไมข้อนี้ถึงถูก:
ตามเภสัชตำรับ USP หัวข้อ Deliverable Volume (USP &lt;698&gt;) เป็นข้อกำหนดมาตรฐานบังคับสำหรับเภสัชภัณฑ์ชนิดของเหลวรับประทานที่บรรจุใน single-unit containers (เช่น ยาน้ำซอง sachet ขนาด 10 mL) เพื่อประกันคุณภาพว่าเมื่อเทหรือบีบยาออกจากบรรจุภัณฑ์ตามวิธีใช้งานจริง ผู้ป่วยจะได้รับปริมาตรยาครบถ้วนถูกต้องตามที่ระบุบนฉลาก
🔍
🔍 ข้ออื่นผิดเพราะอะไร:
• ข้อ ก.: Minimum fill (USP &lt;755&gt;) เป็นการทดสอบสำหรับเภสัชภัณฑ์กึ่งแข็ง เช่น ครีมและขี้ผึ้ง (semisolids) หรือ aerosols ไม่ใช่ยาน้ำแขวนตะกอนชนิดซอง
• ข้อ ข.: Visible particulate matter ใช้สำหรับยาฉีดและยาหยอดตา (sterile preparations) ยาน้ำแขวนตะกอนเป็น suspension ที่มีอนุภาคของแข็งกระจายตัวอยู่แล้ว จึงไม่ใช้เกณฑ์นี้
• ข้อ ง.: สำหรับยาน้ำแขวนตะกอนที่มีความหนืดสูง การประเมินปริมาตรที่เทออกได้ต้องใช้การทดสอบ Deliverable Volume
• ข้อ จ.: Particulate matter in injections เป็นข้อกำหนดสำหรับยาฉีดปราศจากเชื้อ ไม่ใช่ยาน้ำรับประทาน</t>
        </is>
      </c>
      <c r="L251" s="186" t="n"/>
      <c r="M251" s="186" t="inlineStr">
        <is>
          <t>Product Group 7: Liquid &amp; Semisolids</t>
        </is>
      </c>
      <c r="N251" s="186" t="inlineStr">
        <is>
          <t>7.2 Suspensions</t>
        </is>
      </c>
      <c r="O251" s="185" t="inlineStr">
        <is>
          <t>Product</t>
        </is>
      </c>
      <c r="P251" s="186" t="inlineStr">
        <is>
          <t>2567</t>
        </is>
      </c>
      <c r="Q251" s="185" t="inlineStr">
        <is>
          <t>ข้อสอบจำลอง</t>
        </is>
      </c>
      <c r="R251" s="185" t="inlineStr">
        <is>
          <t>Mock RxCU83 ชุดที่ 2</t>
        </is>
      </c>
      <c r="S251" s="185" t="n"/>
    </row>
    <row r="252">
      <c r="A252" s="185" t="n">
        <v>250</v>
      </c>
      <c r="B252" s="186" t="n"/>
      <c r="C252" s="186" t="inlineStr">
        <is>
          <t>จากสูตรตำรับ Carbamazepine oral suspension USP (100 mg/5 mL) ซึ่งประกอบด้วย: Carbamazepine, FD&amp;C Yellow No. 4, Polysorbate 80, Potassium sorbate, Glycerin, Purified water และ Xanthan gum สาร Polysorbate 80 ในตำรับนี้ทำหน้าที่หลักคืออะไร</t>
        </is>
      </c>
      <c r="D252" s="186" t="n"/>
      <c r="E252" s="186" t="inlineStr">
        <is>
          <t>Viscosity-inducing agent</t>
        </is>
      </c>
      <c r="F252" s="186" t="inlineStr">
        <is>
          <t>Sweetening agent</t>
        </is>
      </c>
      <c r="G252" s="186" t="inlineStr">
        <is>
          <t>Wetting agent</t>
        </is>
      </c>
      <c r="H252" s="186" t="inlineStr">
        <is>
          <t>Antimicrobial preservative</t>
        </is>
      </c>
      <c r="I252" s="186" t="inlineStr">
        <is>
          <t>Antifoaming agent</t>
        </is>
      </c>
      <c r="J252" s="185" t="n">
        <v>3</v>
      </c>
      <c r="K252" s="186" t="inlineStr">
        <is>
          <t>✅ คำตอบที่ถูกต้อง: ข้อ ค. Wetting agent
🎯 ทำไมข้อนี้ถึงถูก:
Carbamazepine เป็นตัวยาที่มีคุณสมบัติไม่ชอบน้ำอย่างยิ่ง (highly hydrophobic powder) มี contact angle สูง ทำให้ยากต่อการเปียกน้ำและมักลอยตัวอยู่บนผิวน้ำ สาร Polysorbate 80 (Tween 80) เป็น non-ionic surfactant ทำหน้าที่เป็น Wetting agent ช่วยลดแรงตึงผิวระหว่างอนุภาคยากับน้ำ ทำให้น้ำแทรกตัวเข้าสู่อนุภาคยาและกระจายตัวเป็น suspension ได้อย่างสม่ำเสมอ
🔍
🔍 ข้ออื่นผิดเพราะอะไร:
• ข้อ ก.: Xanthan gum ทำหน้าที่เป็น suspending agent / viscosity-inducing agent เพื่อเพิ่มความหนืด
• ข้อ ข.: สารให้ความหวาน (sweetening agent) เช่น sucrose, sorbitol ไม่ใช่ polysorbate 80
• ข้อ ง.: Potassium sorbate ทำหน้าที่เป็น antimicrobial preservative เพื่อป้องกันเชื้อราและแบคทีเรีย
• ข้อ จ.: Antifoaming agent สารลดฟอง เช่น Simethicone ไม่ใช่ polysorbate 80 (polysorbate เป็นสารลดแรงตึงผิวที่อาจทำให้เกิดฟองได้)</t>
        </is>
      </c>
      <c r="L252" s="186" t="n"/>
      <c r="M252" s="186" t="inlineStr">
        <is>
          <t>Product Group 7: Liquid &amp; Semisolids</t>
        </is>
      </c>
      <c r="N252" s="186" t="inlineStr">
        <is>
          <t>7.2 Suspensions</t>
        </is>
      </c>
      <c r="O252" s="185" t="inlineStr">
        <is>
          <t>Product</t>
        </is>
      </c>
      <c r="P252" s="186" t="inlineStr">
        <is>
          <t>2567</t>
        </is>
      </c>
      <c r="Q252" s="185" t="inlineStr">
        <is>
          <t>ข้อสอบจำลอง</t>
        </is>
      </c>
      <c r="R252" s="185" t="inlineStr">
        <is>
          <t>Mock RxCU83 ชุดที่ 2</t>
        </is>
      </c>
      <c r="S252" s="185" t="n"/>
    </row>
    <row r="253">
      <c r="A253" s="185" t="n">
        <v>251</v>
      </c>
      <c r="B253" s="186" t="n"/>
      <c r="C253" s="186" t="inlineStr">
        <is>
          <t>จากสูตรตำรับ Carbamazepine oral suspension USP (100 mg/5 mL) ซึ่งประกอบด้วย: Carbamazepine, FD&amp;C Yellow No. 4, Polysorbate 80, Potassium sorbate, Glycerin, Purified water และ Xanthan gum สาร Potassium sorbate ในสูตรตำรับนี้ทำหน้าที่หลักคืออะไร</t>
        </is>
      </c>
      <c r="D253" s="186" t="n"/>
      <c r="E253" s="186" t="inlineStr">
        <is>
          <t>Viscosity-inducing agent</t>
        </is>
      </c>
      <c r="F253" s="186" t="inlineStr">
        <is>
          <t>Sweetening agent</t>
        </is>
      </c>
      <c r="G253" s="186" t="inlineStr">
        <is>
          <t>Wetting agent</t>
        </is>
      </c>
      <c r="H253" s="186" t="inlineStr">
        <is>
          <t>Antimicrobial preservative</t>
        </is>
      </c>
      <c r="I253" s="186" t="inlineStr">
        <is>
          <t>Foam booster</t>
        </is>
      </c>
      <c r="J253" s="185" t="n">
        <v>4</v>
      </c>
      <c r="K253" s="186" t="inlineStr">
        <is>
          <t>✅ คำตอบที่ถูกต้อง: ข้อ ง. Antimicrobial preservative
🎯 ทำไมข้อนี้ถึงถูก:
Potassium sorbate เป็นเกลือโพแทสเซียมของกรดซอร์บิก (sorbic acid) ทำหน้าที่เป็น antimicrobial preservative ป้องกันการเจริญเติบโตของเชื้อรา ยีสต์ และแบคทีเรียในตำรับยาน้ำรับประทานที่มีน้ำเป็นตัวกลาง โดยจะออกฤทธิ์ได้ดีที่สุดในช่วงสภาวะที่เป็นกรดอ่อน (pH &lt; 6.0)
🔍
🔍 ข้ออื่นผิดเพราะอะไร:
• ข้อ ก.: Xanthan gum ทำหน้าที่เป็น suspending agent และ viscosity-inducing agent
• ข้อ ข.: สารให้ความหวาน (sweetening agent) เช่น sorbitol, sucrose, saccharin
• ข้อ ค.: Polysorbate 80 ทำหน้าที่เป็น wetting agent ลดแรงตึงผิวของผงยาที่ไม่ชอบน้ำ
• ข้อ จ.: Foam booster ใช้ในผลิตภัณฑ์ทำความสะอาด เช่น แชมพู ไม่ใช้ในยาน้ำแขวนตะกอนรับประทาน</t>
        </is>
      </c>
      <c r="L253" s="186" t="n"/>
      <c r="M253" s="186" t="inlineStr">
        <is>
          <t>Product Group 7: Liquid &amp; Semisolids</t>
        </is>
      </c>
      <c r="N253" s="186" t="inlineStr">
        <is>
          <t>7.2 Suspensions</t>
        </is>
      </c>
      <c r="O253" s="185" t="inlineStr">
        <is>
          <t>Product</t>
        </is>
      </c>
      <c r="P253" s="186" t="inlineStr">
        <is>
          <t>2567</t>
        </is>
      </c>
      <c r="Q253" s="185" t="inlineStr">
        <is>
          <t>ข้อสอบจำลอง</t>
        </is>
      </c>
      <c r="R253" s="185" t="inlineStr">
        <is>
          <t>Mock RxCU83 ชุดที่ 2</t>
        </is>
      </c>
      <c r="S253" s="185" t="n"/>
    </row>
    <row r="254">
      <c r="A254" s="185" t="n">
        <v>252</v>
      </c>
      <c r="B254" s="186" t="n"/>
      <c r="C254" s="186" t="inlineStr">
        <is>
          <t>จากสูตรตำรับ Carbamazepine oral suspension USP (100 mg/5 mL) ข้างต้น สาร Xanthan gum ในสูตรตำรับนี้ทำหน้าที่หลักคืออะไร</t>
        </is>
      </c>
      <c r="D254" s="186" t="n"/>
      <c r="E254" s="186" t="inlineStr">
        <is>
          <t>Viscosity-inducing agent / Suspending agent</t>
        </is>
      </c>
      <c r="F254" s="186" t="inlineStr">
        <is>
          <t>Sweetening agent</t>
        </is>
      </c>
      <c r="G254" s="186" t="inlineStr">
        <is>
          <t>Wetting agent</t>
        </is>
      </c>
      <c r="H254" s="186" t="inlineStr">
        <is>
          <t>Antimicrobial preservative</t>
        </is>
      </c>
      <c r="I254" s="186" t="inlineStr">
        <is>
          <t>Antifoaming agent</t>
        </is>
      </c>
      <c r="J254" s="185" t="n">
        <v>1</v>
      </c>
      <c r="K254" s="186" t="inlineStr">
        <is>
          <t>✅ คำตอบที่ถูกต้อง: ข้อ ก. Viscosity-inducing agent / Suspending agent
🎯 ทำไมข้อนี้ถึงถูก:
Xanthan gum เป็นโพลีแซ็กคาไรด์สายยาวที่มีคุณสมบัติเป็น pseudoplastic rheology (shear-thinning) ทำหน้าที่เป็น suspending agent หรือ viscosity-inducing agent ช่วยเพิ่มความหนืดของตัวกลางน้ำเพื่อชะลอการตกตะกอนของอนุภาค carbamazepine ตาม Stokes' Law และเมื่อเขย่าขวด ความหนืดจะลดลงทำให้เทยาออกจากขวดได้ง่าย
🔍
🔍 ข้ออื่นผิดเพราะอะไร:
• ข้อ ข.: สารให้ความหวาน (sweetening agent) ได้แก่ glycerin, sorbitol หรือน้ำตาล
• ข้อ ค.: Wetting agent คือ Polysorbate 80
• ข้อ ง.: Antimicrobial preservative คือ Potassium sorbate
• ข้อ จ.: Antifoaming agent สารลดฟอง เช่น Simethicone</t>
        </is>
      </c>
      <c r="L254" s="186" t="n"/>
      <c r="M254" s="186" t="inlineStr">
        <is>
          <t>Product Group 7: Liquid &amp; Semisolids</t>
        </is>
      </c>
      <c r="N254" s="186" t="inlineStr">
        <is>
          <t>7.2 Suspensions</t>
        </is>
      </c>
      <c r="O254" s="185" t="inlineStr">
        <is>
          <t>Product</t>
        </is>
      </c>
      <c r="P254" s="186" t="inlineStr">
        <is>
          <t>2567</t>
        </is>
      </c>
      <c r="Q254" s="185" t="inlineStr">
        <is>
          <t>ข้อสอบจำลอง</t>
        </is>
      </c>
      <c r="R254" s="185" t="inlineStr">
        <is>
          <t>Mock RxCU83 ชุดที่ 2</t>
        </is>
      </c>
      <c r="S254" s="185" t="n"/>
    </row>
    <row r="255">
      <c r="A255" s="185" t="n">
        <v>253</v>
      </c>
      <c r="B255" s="186" t="n"/>
      <c r="C255" s="186" t="inlineStr">
        <is>
          <t>ในการเตรียมยาแขวนตะกอน Aspirin suspension หากต้องการให้ยาตกตะกอนไม่เร็วเกินไป (ตามกฎของ Stokes' law) สารปรุงแต่งที่ต้องเติมในสูตรตำรับคือข้อใด</t>
        </is>
      </c>
      <c r="D255" s="186" t="n"/>
      <c r="E255" s="186" t="inlineStr">
        <is>
          <t>Sodium chloride</t>
        </is>
      </c>
      <c r="F255" s="186" t="inlineStr">
        <is>
          <t>Tween 80</t>
        </is>
      </c>
      <c r="G255" s="186" t="inlineStr">
        <is>
          <t>Methylcellulose</t>
        </is>
      </c>
      <c r="H255" s="186" t="inlineStr">
        <is>
          <t>Citric acid</t>
        </is>
      </c>
      <c r="I255" s="186" t="inlineStr">
        <is>
          <t>Glycerin</t>
        </is>
      </c>
      <c r="J255" s="185" t="n">
        <v>3</v>
      </c>
      <c r="K255" s="186" t="inlineStr">
        <is>
          <t>✅ คำตอบที่ถูกต้อง: ข้อ ค. Methylcellulose
🎯 ทำไมข้อนี้ถึงถูก:
ตามสมการ Stokes' law อัตราการตกตะกอน (v) แปรผกผันกับความหนืดของตัวกลาง (viscosity, eta) การเติมสารเพิ่มความหนืด (Suspending agent / Viscosity-inducing agent) เช่น Methylcellulose จะช่วยเพิ่มความหนืดของกระสายยา ทำให้อนุภาคยาตกตะกอนช้าลง
🔍
🔍 ข้ออื่นผิดเพราะอะไร:
• ข้อ ก.: ผิด เพราะ Sodium chloride เป็นอิเล็กโทรไลต์ ใช้ปรับแรงตึงตัวหรือประจุไฟฟ้า
• ข้อ ข.: ผิด เพราะ Tween 80 เป็น Surfactant ทำหน้าที่เป็น Wetting agent
• ข้อ ง.: ผิด เพราะ Citric acid ใช้ปรับ pH หรือเป็น Buffer
• ข้อ จ.: ผิด เพราะ Glycerin ในยาน้ำมักใช้เป็น Cosolvent, Sweetener หรือ Wetting agent</t>
        </is>
      </c>
      <c r="L255" s="186" t="inlineStr">
        <is>
          <t>Product</t>
        </is>
      </c>
      <c r="M255" s="186" t="inlineStr">
        <is>
          <t>Product Group 7: Liquid &amp; Semisolids</t>
        </is>
      </c>
      <c r="N255" s="186" t="inlineStr">
        <is>
          <t>7.3 Emulsions</t>
        </is>
      </c>
      <c r="O255" s="185" t="inlineStr">
        <is>
          <t>Product</t>
        </is>
      </c>
      <c r="P255" s="186" t="inlineStr">
        <is>
          <t>รุ่น RxCU83</t>
        </is>
      </c>
      <c r="Q255" s="185" t="inlineStr">
        <is>
          <t>แบบฝึกหัด</t>
        </is>
      </c>
      <c r="R255" s="185" t="inlineStr">
        <is>
          <t>Quiz เตรียมสอบ CC1 RxCU83</t>
        </is>
      </c>
      <c r="S255" s="185" t="n"/>
    </row>
    <row r="256">
      <c r="A256" s="185" t="n">
        <v>254</v>
      </c>
      <c r="B256" s="186" t="n"/>
      <c r="C256" s="186" t="inlineStr">
        <is>
          <t>ตำรับ Aspirin suspension ที่เตรียมแล้วพบว่าเมื่อตั้งทิ้งไว้ อนุภาคตกตะกอนรวมกันแน่นเป็นก้อนแข็งที่ก้นภาชนะและไม่สามารถเขย่าให้กระจายตัวกลับคืนได้ เรียกว่าปรากฏการณ์ใด</t>
        </is>
      </c>
      <c r="D256" s="186" t="n"/>
      <c r="E256" s="186" t="inlineStr">
        <is>
          <t>Flocculation</t>
        </is>
      </c>
      <c r="F256" s="186" t="inlineStr">
        <is>
          <t>Lamination</t>
        </is>
      </c>
      <c r="G256" s="186" t="inlineStr">
        <is>
          <t>Creaming</t>
        </is>
      </c>
      <c r="H256" s="186" t="inlineStr">
        <is>
          <t>Coalescence</t>
        </is>
      </c>
      <c r="I256" s="186" t="inlineStr">
        <is>
          <t>Caking</t>
        </is>
      </c>
      <c r="J256" s="185" t="n">
        <v>5</v>
      </c>
      <c r="K256" s="186" t="inlineStr">
        <is>
          <t>✅ คำตอบที่ถูกต้อง: ข้อ จ. Caking
🎯 ทำไมข้อนี้ถึงถูก:
ปรากฏการณ์ Caking หรือ Deflocculated settling เกิดขึ้นเมื่ออนุภาคยาในยาแขวนตะกอนตกตะกอนอย่างช้าๆ ทำให้อนุภาคขนาดเล็กแทรกตัวลงไประหว่างช่องว่างของอนุภาคขนาดใหญ่ เกิดแรงดึงดูดระหว่างอนุภาคแน่นหนาเป็นก้อนแข็ง (Hard cake) ไม่สามารถเขย่าให้กระจายตัวกลับคืนได้
🔍
🔍 ข้ออื่นผิดเพราะอะไร:
• ข้อ ก.: ผิด เพราะ Flocculation เป็นการเกาะกลุ่มกันอย่างหลวมๆ ตกตะกอนเร็วแต่เขย่ากระจายตัวกลับได้ง่าย
• ข้อ ข.: ผิด เพราะ Lamination เป็นปัญหาการแตกตัวเป็นชั้นของยาเม็ด
• ข้อ ค.: ผิด เพราะ Creaming เป็นการลอยตัวของหยดน้ำมันในอิมัลชันที่ยังเขย่ากลับคืนได้
• ข้อ ง.: ผิด เพราะ Coalescence เป็นการรวมตัวของหยดน้ำมันในอิมัลชันเป็นหยดใหญ่จนเกิดการแยกชั้นอย่างถาวร</t>
        </is>
      </c>
      <c r="L256" s="186" t="inlineStr">
        <is>
          <t>Product</t>
        </is>
      </c>
      <c r="M256" s="186" t="inlineStr">
        <is>
          <t>Product Group 7: Liquid &amp; Semisolids</t>
        </is>
      </c>
      <c r="N256" s="186" t="inlineStr">
        <is>
          <t>7.3 Emulsions</t>
        </is>
      </c>
      <c r="O256" s="185" t="inlineStr">
        <is>
          <t>Product</t>
        </is>
      </c>
      <c r="P256" s="186" t="inlineStr">
        <is>
          <t>รุ่น RxCU83</t>
        </is>
      </c>
      <c r="Q256" s="185" t="inlineStr">
        <is>
          <t>แบบฝึกหัด</t>
        </is>
      </c>
      <c r="R256" s="185" t="inlineStr">
        <is>
          <t>Quiz เตรียมสอบ CC1 RxCU83</t>
        </is>
      </c>
      <c r="S256" s="185" t="n"/>
    </row>
    <row r="257">
      <c r="A257" s="185" t="n">
        <v>255</v>
      </c>
      <c r="B257" s="186" t="n"/>
      <c r="C257" s="186" t="inlineStr">
        <is>
          <t>พิจารณาสูตรตำรับยาน้ำ Ferrous sulfate: Ferrous sulfate 12.5 g, Citric acid 0.2 g, Paraben concentrate 1 mL, Syrup qs 100 mL ข้อใดกล่าวถูกต้องเกี่ยวกับตำรับยานี้</t>
        </is>
      </c>
      <c r="D257" s="186" t="n"/>
      <c r="E257" s="186" t="inlineStr">
        <is>
          <t>มีปัญหาการละลาย (ตัวยาสำคัญละลายได้ไม่หมดเนื่องจากความเข้มข้นสูงเกิน solubility)</t>
        </is>
      </c>
      <c r="F257" s="186" t="inlineStr">
        <is>
          <t>ต้องเก็บในตู้เย็นเสมอเพื่อป้องกันการตกตะกอน</t>
        </is>
      </c>
      <c r="G257" s="186" t="inlineStr">
        <is>
          <t>ต้องเก็บในขวดใสเพื่อตรวจสอบสี</t>
        </is>
      </c>
      <c r="H257" s="186" t="inlineStr">
        <is>
          <t>ไม่มีสารแต่งรสในสูตรตำรับ</t>
        </is>
      </c>
      <c r="I257" s="186" t="inlineStr">
        <is>
          <t>ไม่มีสารเพิ่มความคงตัวในสูตรตำรับ</t>
        </is>
      </c>
      <c r="J257" s="185" t="n">
        <v>1</v>
      </c>
      <c r="K257" s="186" t="inlineStr">
        <is>
          <t>✅ คำตอบที่ถูกต้อง: ข้อ ก. มีปัญหาการละลาย
🎯 ทำไมข้อนี้ถึงถูก:
Ferrous sulfate มีค่าความสามารถในการละลายในน้ำประมาณ 1 กรัม ใน 1.5 mL ของน้ำ (หรือละลายได้ยากขึ้นเมื่อมีน้ำตาลเข้มข้นใน Syrup) ในสูตรนี้มี Ferrous sulfate ถึง 12.5 g ต่อน้ำเชื่อม 100 mL ซึ่งมีปริมาณน้ำอิสระน้อยมาก จึงทำให้เกิดปัญหาการละลายของตัวยาสำคัญ
🔍
🔍 ข้ออื่นผิดเพราะอะไร:
• ข้อ ข.: ผิด เพราะการแช่เย็นยิ่งลดการละลายและทำให้ยาตกผลึก
• ข้อ ค.: ผิด เพราะ Ferrous sulfate ไวต่อแสงและการเกิดปฏิกิริยาออกซิเดชัน จึงต้องเก็บในขวดสีชา (Amber bottle)
• ข้อ ง.: ผิด เพราะ Syrup ทำหน้าที่เป็นทั้งกระสายยาและสารแต่งรสหวาน
• ข้อ จ.: ผิด เพราะ Citric acid ทำหน้าที่เป็นสารต้านออกซิเดชันและคีเลติงเอเจนต์เพิ่มความคงตัว</t>
        </is>
      </c>
      <c r="L257" s="186" t="inlineStr">
        <is>
          <t>Product</t>
        </is>
      </c>
      <c r="M257" s="186" t="inlineStr">
        <is>
          <t>Product Group 7: Liquid &amp; Semisolids</t>
        </is>
      </c>
      <c r="N257" s="186" t="inlineStr">
        <is>
          <t>7.3 Emulsions</t>
        </is>
      </c>
      <c r="O257" s="185" t="inlineStr">
        <is>
          <t>Product</t>
        </is>
      </c>
      <c r="P257" s="186" t="inlineStr">
        <is>
          <t>รุ่น RxCU83</t>
        </is>
      </c>
      <c r="Q257" s="185" t="inlineStr">
        <is>
          <t>แบบฝึกหัด</t>
        </is>
      </c>
      <c r="R257" s="185" t="inlineStr">
        <is>
          <t>Quiz เตรียมสอบ CC1 RxCU83</t>
        </is>
      </c>
      <c r="S257" s="185" t="n"/>
    </row>
    <row r="258">
      <c r="A258" s="185" t="n">
        <v>256</v>
      </c>
      <c r="B258" s="186" t="n"/>
      <c r="C258" s="186" t="inlineStr">
        <is>
          <t>ยาลดกรดแขวนตะกอน Aluminum hydroxide + Magnesium hydroxide ควรมีพฤติกรรมการไหล (Rheological property) แบบ Thixotropy ซึ่งมีลักษณะอย่างไร</t>
        </is>
      </c>
      <c r="D258" s="186" t="n"/>
      <c r="E258" s="186" t="inlineStr">
        <is>
          <t>ความหนืดไม่เปลี่ยนแปลงเมื่อออกแรงเขย่าหรือเมื่อตั้งทิ้งไว้</t>
        </is>
      </c>
      <c r="F258" s="186" t="inlineStr">
        <is>
          <t>ความหนืดลดลงเมื่อออกแรงเขย่า และความหนืดลดลงต่อเนื่องเมื่อตั้งทิ้งไว้</t>
        </is>
      </c>
      <c r="G258" s="186" t="inlineStr">
        <is>
          <t>ความหนืดลดลงเมื่อออกแรงเขย่า (Shear thinning) และความหนืดค่อยๆ เพิ่มขึ้นคืนสู่สภาพเดิมเมื่อตั้งทิ้งไว้ (Thixotropic recovery)</t>
        </is>
      </c>
      <c r="H258" s="186" t="inlineStr">
        <is>
          <t>ความหนืดเพิ่มขึ้นเมื่อออกแรงเขย่า และความหนืดเพิ่มขึ้นเมื่อตั้งทิ้งไว้</t>
        </is>
      </c>
      <c r="I258" s="186" t="inlineStr">
        <is>
          <t>ความหนืดเพิ่มขึ้นเมื่อออกแรงเขย่า และความหนืดลดลงเมื่อตั้งทิ้งไว้</t>
        </is>
      </c>
      <c r="J258" s="185" t="n">
        <v>3</v>
      </c>
      <c r="K258" s="186" t="inlineStr">
        <is>
          <t>✅ คำตอบที่ถูกต้อง: ข้อ ค. ความหนืดลดลงเมื่อออกแรงเขย่า และความหนืดเพิ่มขึ้นเมื่อตั้งทิ้งไว้
🎯 ทำไมข้อนี้ถึงถูก:
พฤติกรรม Thixotropy เป็นคุณสมบัติในอุดมคติของยาแขวนตะกอน คือเมื่อมีแรงเฉือนจากการเขย่าขวด (Shear stress) โครงสร้างร่างแหจะสลายทำให้ความหนืดลดลง เทรินรินยาได้ง่าย และเมื่อตั้งทิ้งไว้ โครงสร้างร่างแหจะค่อยๆ ฟื้นตัวกลับคืน ทำให้ความหนืดเพิ่มขึ้นเพื่อชะลอการตกตะกอนของอนุภาคยา
🔍
🔍 ข้ออื่นผิดเพราะอะไร:
• ข้อ ก.: ผิด เพราะเป็นพฤติกรรมการไหลแบบ Newtonian flow
• ข้อ ข.: ผิด เพราะหากความหนืดลดลงเมื่อตั้งทิ้งไว้ ยาจะตกตะกอนอย่างรวดเร็ว
• ข้อ ง.: ผิด เพราะเป็นพฤติกรรมแบบ Dilatant flow (Shear thickening)
• ข้อ จ.: ผิด เพราะการเขย่าแล้วหนืดขึ้นจะทำให้เทยาออกจากขวดไม่ได้</t>
        </is>
      </c>
      <c r="L258" s="186" t="inlineStr">
        <is>
          <t>Product</t>
        </is>
      </c>
      <c r="M258" s="186" t="inlineStr">
        <is>
          <t>Product Group 7: Liquid &amp; Semisolids</t>
        </is>
      </c>
      <c r="N258" s="186" t="inlineStr">
        <is>
          <t>7.2 Suspensions</t>
        </is>
      </c>
      <c r="O258" s="185" t="inlineStr">
        <is>
          <t>Product</t>
        </is>
      </c>
      <c r="P258" s="186" t="inlineStr">
        <is>
          <t>รุ่น RxCU83</t>
        </is>
      </c>
      <c r="Q258" s="185" t="inlineStr">
        <is>
          <t>แบบฝึกหัด</t>
        </is>
      </c>
      <c r="R258" s="185" t="inlineStr">
        <is>
          <t>Quiz เตรียมสอบ CC1 RxCU83</t>
        </is>
      </c>
      <c r="S258" s="185" t="n"/>
    </row>
    <row r="259">
      <c r="A259" s="185" t="n">
        <v>257</v>
      </c>
      <c r="B259" s="186" t="n"/>
      <c r="C259" s="186" t="inlineStr">
        <is>
          <t>พิจารณาตำรับ Brown Mixture: Glycyrrhiza fluid extract 12 mL, Antimony potassium tartrate 24 mg, Camphorated opium tincture 12 mL, Glycerin 12 mL, Water qs 100 mL ขั้นตอนการเตรียมตำรับที่ถูกต้องคือข้อใด</t>
        </is>
      </c>
      <c r="D259" s="186" t="n"/>
      <c r="E259" s="186" t="inlineStr">
        <is>
          <t>ละลาย Camphorated opium tincture ในน้ำก่อน</t>
        </is>
      </c>
      <c r="F259" s="186" t="inlineStr">
        <is>
          <t>ผสม Camphorated opium tincture ในน้ำก่อนแล้วจึงเติมสารอื่น</t>
        </is>
      </c>
      <c r="G259" s="186" t="inlineStr">
        <is>
          <t>ผสมของเหลวทั้งหมดก่อน แล้วเติม Antimony potassium tartrate ลงไปละลาย</t>
        </is>
      </c>
      <c r="H259" s="186" t="inlineStr">
        <is>
          <t>ละลาย Antimony potassium tartrate ใน Glycyrrhiza fluid extract</t>
        </is>
      </c>
      <c r="I259" s="186" t="inlineStr">
        <is>
          <t>ละลาย Antimony potassium tartrate ใน Camphorated opium tincture</t>
        </is>
      </c>
      <c r="J259" s="185" t="n">
        <v>4</v>
      </c>
      <c r="K259" s="186" t="inlineStr">
        <is>
          <t>✅ คำตอบที่ถูกต้อง: ข้อ ง. ละลาย Antimony potassium tartrate ใน Glycyrrhiza fluid extract
🎯 ทำไมข้อนี้ถึงถูก:
ตามวิธีเตรียม Brown Mixture (ยาน้ำแก้ไอผสมชะเอมเทศ) ในเภสัชตำรับ Antimony potassium tartrate (Tartar emetic) เป็นผงของแข็ง จะถูกนำมาละลายในของเหลวส่วนที่เป็น Glycyrrhiza fluid extract หรือน้ำร้อนปริมาณเล็กน้อยก่อนจะนำไปผสมรวมกับส่วนประกอบที่เป็นของเหลวอื่นๆ
🔍
🔍 ข้ออื่นผิดเพราะอะไร:
• ข้อ ก.: ผิด เพราะ Camphorated opium tincture มีแอลกอฮอล์ การเทใส่น้ำโดยตรงจะทำให้เกิดการตกตะกอนของเรซิน
• ข้อ ข.: ผิด เพราะจะทำให้เกิดตะกอนขุ่นแยกชั้น
• ข้อ ค.: ผิด เพราะผงยาจะไม่ละลายในสารละลายผสมที่มีความหนืดสูง
• ข้อ จ.: ผิด เพราะ Antimony potassium tartrate ละลายได้ไม่ดีในแอลกอฮอล์เข้มข้น</t>
        </is>
      </c>
      <c r="L259" s="186" t="inlineStr">
        <is>
          <t>Product</t>
        </is>
      </c>
      <c r="M259" s="186" t="inlineStr">
        <is>
          <t>Product Group 7: Liquid &amp; Semisolids</t>
        </is>
      </c>
      <c r="N259" s="186" t="inlineStr">
        <is>
          <t>7.3 Emulsions</t>
        </is>
      </c>
      <c r="O259" s="185" t="inlineStr">
        <is>
          <t>Product</t>
        </is>
      </c>
      <c r="P259" s="186" t="inlineStr">
        <is>
          <t>รุ่น RxCU83</t>
        </is>
      </c>
      <c r="Q259" s="185" t="inlineStr">
        <is>
          <t>แบบฝึกหัด</t>
        </is>
      </c>
      <c r="R259" s="185" t="inlineStr">
        <is>
          <t>Quiz เตรียมสอบ CC1 RxCU83</t>
        </is>
      </c>
      <c r="S259" s="185" t="n"/>
    </row>
    <row r="260">
      <c r="A260" s="185" t="n">
        <v>258</v>
      </c>
      <c r="B260" s="186" t="n"/>
      <c r="C260" s="186" t="inlineStr">
        <is>
          <t>จากสูตรตำรับ Brown Mixture ในข้อที่ 8 ข้อใดกล่าวถึงบทบาทหน้าที่ของสารในสูตรตำรับได้ถูกต้อง</t>
        </is>
      </c>
      <c r="D260" s="186" t="n"/>
      <c r="E260" s="186" t="inlineStr">
        <is>
          <t>Camphorated opium tincture เป็น Expectorant</t>
        </is>
      </c>
      <c r="F260" s="186" t="inlineStr">
        <is>
          <t>Antimony potassium tartrate เป็น Artificial sweetener</t>
        </is>
      </c>
      <c r="G260" s="186" t="inlineStr">
        <is>
          <t>Glycyrrhiza ช่วยละลาย Antimony potassium tartrate</t>
        </is>
      </c>
      <c r="H260" s="186" t="inlineStr">
        <is>
          <t>Glycyrrhiza fluid extract เป็น Expectorant และ Demulcent</t>
        </is>
      </c>
      <c r="I260" s="186" t="inlineStr">
        <is>
          <t>Glycyrrhiza fluid extract เป็น Bitter tonic</t>
        </is>
      </c>
      <c r="J260" s="185" t="n">
        <v>4</v>
      </c>
      <c r="K260" s="186" t="inlineStr">
        <is>
          <t>✅ คำตอบที่ถูกต้อง: ข้อ ง. Glycyrrhiza fluid extract เป็น Expectorant
🎯 ทำไมข้อนี้ถึงถูก:
Glycyrrhiza fluid extract (สารสกัดชะเอมเทศ) ทำหน้าที่เป็น ยาขับเสมหะ (Expectorant), สารเคลือบลำคอเพื่อบรรเทาอาการระคายเคือง (Demulcent) และสารแต่งรสหวานธรรมชาติ ส่วน Antimony potassium tartrate เป็น expectorant และ Camphorated opium tincture ทำหน้าที่ระงับอาการไอ (Antitussive)
🔍
🔍 ข้ออื่นผิดเพราะอะไร:
• ข้อ ก.: ผิด เพราะ Camphorated opium tincture มีมอร์ฟีนทำหน้าที่กดศูนย์ไอ (Antitussive)
• ข้อ ข.: ผิด เพราะ Antimony potassium tartrate เป็นสารขับเสมหะ
• ข้อ ค.: ผิด เพราะไม่ได้ทำหน้าที่เป็นตัวทำละลายหลักของสูตรตำรับ
• ข้อ จ.: ผิด เพราะ Glycyrrhiza มีรสหวาน ไม่ใช่ยาบำรุงธาตุรสขม</t>
        </is>
      </c>
      <c r="L260" s="186" t="inlineStr">
        <is>
          <t>Product</t>
        </is>
      </c>
      <c r="M260" s="186" t="inlineStr">
        <is>
          <t>Product Group 7: Liquid &amp; Semisolids</t>
        </is>
      </c>
      <c r="N260" s="186" t="inlineStr">
        <is>
          <t>7.3 Emulsions</t>
        </is>
      </c>
      <c r="O260" s="185" t="inlineStr">
        <is>
          <t>Product</t>
        </is>
      </c>
      <c r="P260" s="186" t="inlineStr">
        <is>
          <t>รุ่น RxCU83</t>
        </is>
      </c>
      <c r="Q260" s="185" t="inlineStr">
        <is>
          <t>แบบฝึกหัด</t>
        </is>
      </c>
      <c r="R260" s="185" t="inlineStr">
        <is>
          <t>Quiz เตรียมสอบ CC1 RxCU83</t>
        </is>
      </c>
      <c r="S260" s="185" t="n"/>
    </row>
    <row r="261">
      <c r="A261" s="185" t="n">
        <v>259</v>
      </c>
      <c r="B261" s="186" t="n"/>
      <c r="C261" s="186" t="inlineStr">
        <is>
          <t>ในการเตรียมยาทารักษาโรคติดเชื้อราที่เล็บ (Onychomycosis) ควรเลือกใช้ยาพื้น (Base) ชนิดใดในการนำส่งยาผ่านเคราตินของเล็บ</t>
        </is>
      </c>
      <c r="D261" s="186" t="n"/>
      <c r="E261" s="186" t="inlineStr">
        <is>
          <t>Oleaginous bases</t>
        </is>
      </c>
      <c r="F261" s="186" t="inlineStr">
        <is>
          <t>Absorption bases</t>
        </is>
      </c>
      <c r="G261" s="186" t="inlineStr">
        <is>
          <t>W/O emulsion bases</t>
        </is>
      </c>
      <c r="H261" s="186" t="inlineStr">
        <is>
          <t>O/W emulsion bases</t>
        </is>
      </c>
      <c r="I261" s="186" t="inlineStr">
        <is>
          <t>Water soluble bases</t>
        </is>
      </c>
      <c r="J261" s="185" t="n">
        <v>2</v>
      </c>
      <c r="K261" s="186" t="inlineStr">
        <is>
          <t>✅ คำตอบที่ถูกต้อง: ข้อ ข. Absorption bases
🎯 ทำไมข้อนี้ถึงถูก:
Absorption bases: มีคุณสมบัติในการอุ้มน้ำและมีความสามารถในการเกาะติดและนำส่งตัวยาเข้าสู่แผ่นเล็บได้ดี หรือตามแนวทางการตั้งตำรับในข้อสอบชุดนี้ระบุเลือก Absorption bases
🔍
🔍 ข้ออื่นผิดเพราะอะไร:
• ข้อ ก.: ผิด เพราะ Oleaginous bases มีความเหนียวเหนอะหนะสูงมากและซึมผ่านเล็บได้ยาก
• ข้อ ค.: ผิด เพราะ W/O emulsion ล้างออกยากและซึมผ่านแผ่นเล็บได้จำกัด
• ข้อ ง.: ผิด เพราะ O/W emulsion แห้งเร็วและไม่คงอยู่บนแผ่นเล็บได้นานพอ
• ข้อ จ.: ผิด เพราะ Water soluble bases ละลายน้ำหลุดลอกง่ายเมื่อถูกน้ำ</t>
        </is>
      </c>
      <c r="L261" s="186" t="inlineStr">
        <is>
          <t>Product</t>
        </is>
      </c>
      <c r="M261" s="186" t="inlineStr">
        <is>
          <t>Product Group 7: Liquid &amp; Semisolids</t>
        </is>
      </c>
      <c r="N261" s="186" t="inlineStr">
        <is>
          <t>7.5 Creams &amp; Ointments</t>
        </is>
      </c>
      <c r="O261" s="185" t="inlineStr">
        <is>
          <t>Product</t>
        </is>
      </c>
      <c r="P261" s="186" t="inlineStr">
        <is>
          <t>รุ่น RxCU83</t>
        </is>
      </c>
      <c r="Q261" s="185" t="inlineStr">
        <is>
          <t>แบบฝึกหัด</t>
        </is>
      </c>
      <c r="R261" s="185" t="inlineStr">
        <is>
          <t>Quiz เตรียมสอบ CC1 RxCU83</t>
        </is>
      </c>
      <c r="S261" s="185" t="n"/>
    </row>
    <row r="262">
      <c r="A262" s="185" t="n">
        <v>260</v>
      </c>
      <c r="B262" s="186" t="n"/>
      <c r="C262" s="186" t="inlineStr">
        <is>
          <t>รูปแบบทางเภสัชกรรม (Dosage form) ชนิดใดมีความเหมาะสมและมีประสิทธิภาพสูงสุดในการรักษาโรคเชื้อราที่เล็บ (Onychomycosis)</t>
        </is>
      </c>
      <c r="D262" s="186" t="n"/>
      <c r="E262" s="186" t="inlineStr">
        <is>
          <t>Ointment</t>
        </is>
      </c>
      <c r="F262" s="186" t="inlineStr">
        <is>
          <t>Lacquer (Nail lacquer)</t>
        </is>
      </c>
      <c r="G262" s="186" t="inlineStr">
        <is>
          <t>Water spray</t>
        </is>
      </c>
      <c r="H262" s="186" t="inlineStr">
        <is>
          <t>Cream</t>
        </is>
      </c>
      <c r="I262" s="186" t="inlineStr">
        <is>
          <t>Alcohol spray</t>
        </is>
      </c>
      <c r="J262" s="185" t="n">
        <v>2</v>
      </c>
      <c r="K262" s="186" t="inlineStr">
        <is>
          <t>✅ คำตอบที่ถูกต้อง: ข้อ ข. Lacquer
🎯 ทำไมข้อนี้ถึงถูก:
Nail lacquer (เช่น Amorolfine หรือ Ciclopirox nail lacquer) เป็นรูปแบบยาที่พัฒนาขึ้นเฉพาะสำหรับรักษาโรคเชื้อราที่เล็บ เมื่อทาลงบนแผ่นเล็บ ตัวทำละลายจะระเหยไปอย่างรวดเร็วเหลือฟิล์มโพลีเมอร์บางๆ เคลือบติดแน่นบนเล็บ ปลดปล่อยตัวยาสำคัญให้แทรกซึมผ่านชั้นเคราตินของเล็บได้อย่างต่อเนื่องและทนทานต่อน้ำ
🔍
🔍 ข้ออื่นผิดเพราะอะไร:
• ข้อ ก.: ผิด เพราะ Ointment ล้างหลุดง่าย ไม่เกาะติดผิวเล็บ และซึมผ่านแผ่นเล็บได้น้อยมาก
• ข้อ ค.: ผิด เพราะ Water spray ไหลหลุด ไม่สามารถเกาะติดเล็บได้
• ข้อ ง.: ผิด เพราะ Cream หลุดลอกง่ายเมื่อล้างมือหรือถูกเสียดสี
• ข้อ จ.: ผิด เพราะ Alcohol spray ระเหยหมดโดยไม่เกิดฟิล์มนำส่งยาเข้าสู่เล็บ</t>
        </is>
      </c>
      <c r="L262" s="186" t="inlineStr">
        <is>
          <t>Product</t>
        </is>
      </c>
      <c r="M262" s="186" t="inlineStr">
        <is>
          <t>Product Group 7: Liquid &amp; Semisolids</t>
        </is>
      </c>
      <c r="N262" s="186" t="inlineStr">
        <is>
          <t>7.5 Creams &amp; Ointments</t>
        </is>
      </c>
      <c r="O262" s="185" t="inlineStr">
        <is>
          <t>Product</t>
        </is>
      </c>
      <c r="P262" s="186" t="inlineStr">
        <is>
          <t>รุ่น RxCU83</t>
        </is>
      </c>
      <c r="Q262" s="185" t="inlineStr">
        <is>
          <t>แบบฝึกหัด</t>
        </is>
      </c>
      <c r="R262" s="185" t="inlineStr">
        <is>
          <t>Quiz เตรียมสอบ CC1 RxCU83</t>
        </is>
      </c>
      <c r="S262" s="185" t="n"/>
    </row>
    <row r="263">
      <c r="A263" s="185" t="n">
        <v>261</v>
      </c>
      <c r="B263" s="186" t="n"/>
      <c r="C263" s="186" t="inlineStr">
        <is>
          <t>ในการเตรียมยาเหน็บทวารหนักกลีเซอรีน (Glycerin Suppository) ชนิด Soap-Glycerin Base ซึ่งเตรียมจากปฏิกิริยาระหว่างกรดสเตียริก (Stearic Acid) กับสารละลายโซเดียมคาร์บอเนต (Sodium Carbonate) หรือโซเดียมไฮดรอกไซด์ ข้อความในข้อใดต่อไปนี้ อธิบายบทบาทหน้าที่ของส่วนประกอบและคุณลักษณะของตำรับได้อย่างถูกต้องที่สุด</t>
        </is>
      </c>
      <c r="D263" s="186" t="n"/>
      <c r="E263" s="186" t="inlineStr">
        <is>
          <t>ปฏิกิริยาดังกล่าวทำให้เกิด Sodium Stearate ซึ่งทำหน้าที่เป็นสบู่ (Soap) ก่อโครงสร้างร่างแหและทำให้ยาเหน็บมีความแข็งตัวคงรูปได้ที่อุณหภูมิห้อง</t>
        </is>
      </c>
      <c r="F263" s="186" t="inlineStr">
        <is>
          <t>Stearic acid ทำหน้าที่เป็นสารบัฟเฟอร์ควบคุมค่า pH ให้เป็นกรดจัดเพื่อป้องกันการเจริญเติบโตของเชื้อจุลชีพ</t>
        </is>
      </c>
      <c r="G263" s="186" t="inlineStr">
        <is>
          <t>Sodium carbonate ทำหน้าที่เป็นตัวยาสำคัญในการระบายอุจจาระโดยตรง</t>
        </is>
      </c>
      <c r="H263" s="186" t="inlineStr">
        <is>
          <t>ยาเหน็บชนิดนี้มีคุณลักษณะและกลไกการขึ้นรูปเหมือนกับ Gelatinized Glycerin Suppository ทุกประการ</t>
        </is>
      </c>
      <c r="I263" s="186" t="inlineStr">
        <is>
          <t>Stearic acid สามารถละลายน้ำได้ดีเยี่ยมในของเหลวในช่องทวารหนัก จึงเป็นตัวพากลีเซอรีนดูดซึมเข้าสู่กระแสเลือด</t>
        </is>
      </c>
      <c r="J263" s="185" t="n">
        <v>1</v>
      </c>
      <c r="K263" s="186" t="inlineStr">
        <is>
          <t>✅ คำตอบที่ถูกต้อง: ข้อ ก. ปฏิกิริยาดังกล่าวทำให้เกิด Sodium Stearate ซึ่งทำหน้าที่เป็นสบู่ (Soap) ก่อโครงสร้างร่างแหและทำให้ยาเหน็บมีความแข็งตัวคงรูปได้ที่อุณหภูมิห้อง
🎯 ทำไมข้อนี้ถึงถูก:
ในสูตรตำรับ Glycerin Suppository ชนิด Soap Base เกิดจากปฏิกิริยา Saponification ระหว่าง Stearic acid กับ Sodium carbonate/hydroxide เกิดเป็นเกลือ Sodium stearate (สบู่โซเดียม) ซึ่งทำหน้าที่เป็น Gel-forming agent หรือ Solidifying agent ก่อตัวเป็นโครงร่างแหกักเก็บ Glycerin (มากถึงร้อยละ 90) ไว้ภายใน ทำให้แท่งยาเหน็บมีความแข็งคงรูป สามารถสอดเข้าทวารหนักได้ง่าย และจะละลายในของเหลวในลำไส้ตรงเพื่อปลดปล่อยกลีเซอรีน
🔍
🔍 ข้ออื่นผิดเพราะอะไร:
• ข้อ ข.: Stearic acid ไม่ใช่สารบัฟเฟอร์ แต่เป็น Fatty acid ที่ทำปฏิกิริยาเกิดสบู่
• ข้อ ค.: Sodium carbonate เป็นด่างที่ใช้ทำปฏิกิริยากับกรดไขมัน ไม่ใช่ตัวยาสำคัญ (ตัวยาสำคัญคือ Glycerin)
• ข้อ ง.: ตำรับ Gelatinized glycerin ใช้ Gelatin เป็นสารก่อเจล มีความยืดหยุ่นคล้ายยาง ต่างจาก Soap-glycerin base ที่แข็งกว่า
• ข้อ จ.: Stearic acid ไม่ละลายน้ำ แต่เกลือโซเดียมสเตียเรตสามารถกระจายตัวและละลายได้ในของเหลวทวารหนัก</t>
        </is>
      </c>
      <c r="L263" s="186" t="inlineStr">
        <is>
          <t>Intermediate</t>
        </is>
      </c>
      <c r="M263" s="186" t="inlineStr">
        <is>
          <t>Product Group 7: Liquid &amp; Semisolids</t>
        </is>
      </c>
      <c r="N263" s="186" t="inlineStr">
        <is>
          <t>7.6 Suppositories</t>
        </is>
      </c>
      <c r="O263" s="185" t="inlineStr">
        <is>
          <t>Product</t>
        </is>
      </c>
      <c r="P263" s="186" t="inlineStr">
        <is>
          <t>[RECONSTRUCTED: ปรับแต่งและเติมเต็มบริบทโจทย์/ตัวเลือกเพื่อความสมบูรณ์] ข้อสอบจริง PLE-CC1 ปี 2567 ข้อ 46</t>
        </is>
      </c>
      <c r="Q263" s="185" t="inlineStr">
        <is>
          <t>ข้อสอบจริง</t>
        </is>
      </c>
      <c r="R263" s="185" t="inlineStr">
        <is>
          <t>2567</t>
        </is>
      </c>
      <c r="S263" s="185" t="n"/>
    </row>
    <row r="264">
      <c r="A264" s="185" t="n">
        <v>262</v>
      </c>
      <c r="B264" s="186" t="n"/>
      <c r="C264" s="186" t="inlineStr">
        <is>
          <t>ในการพัฒนาสูตรตำรับผลิตภัณฑ์บำรุงผิว หากต้องการสารที่มีคุณสมบัติเคลือบปิดผิวเพื่อป้องกันการระเหยของน้ำออกจากชั้นผิวหนัง (Occlusive agent) ควรเลือกใช้สารในข้อใด</t>
        </is>
      </c>
      <c r="D264" s="186" t="n"/>
      <c r="E264" s="186" t="inlineStr">
        <is>
          <t>White soft paraffin (Petrolatum)</t>
        </is>
      </c>
      <c r="F264" s="186" t="inlineStr">
        <is>
          <t>Glycerin</t>
        </is>
      </c>
      <c r="G264" s="186" t="inlineStr">
        <is>
          <t>Sorbitol</t>
        </is>
      </c>
      <c r="H264" s="186" t="inlineStr">
        <is>
          <t>Hyaluronic acid</t>
        </is>
      </c>
      <c r="I264" s="186" t="inlineStr">
        <is>
          <t>Niacinamide</t>
        </is>
      </c>
      <c r="J264" s="185" t="n">
        <v>1</v>
      </c>
      <c r="K264" s="186" t="inlineStr">
        <is>
          <t>✅ คำตอบที่ถูกต้อง: ข้อ ก. White soft paraffin (Petrolatum)
🎯 ทำไมข้อนี้ถึงถูก:
White soft paraffin (หรือ Petrolatum / Vaseline) เป็นสารในกลุ่ม Occlusive agents ที่มีโครงสร้างไฮโดรคาร์บอนไม่ชอบน้ำ (hydrophobic barrier) เมื่อทาบนผิวหนังจะก่อตัวเป็นแผ่นฟิล์มเคลือบผิว ช่วยป้องกันการระเหยของน้ำออกจากชั้นผิวหนัง (Transepidermal Water Loss: TEWL) ได้สูงที่สุด (มากกว่า 98%) เหมาะสำหรับรักษาภาวะผิวแห้งรุนแรง
🔍
🔍 ข้ออื่นผิดเพราะอะไร:
• ข้อ ข.: Glycerin: จัดเป็นสารกลุ่ม Humectant ทำหน้าที่ดูดซับและกักเก็บน้ำจากบรรยากาศหรือชั้นหนังแท้เข้าสู่ Stratum corneum ไม่ใช่สารเคลือบผิว
• ข้อ ค.: Sorbitol: จัดเป็นสารกลุ่ม Humectant เช่นเดียวกับ Glycerin
• ข้อ ง.: Hyaluronic acid: จัดเป็นสารกลุ่ม Humectant ที่มีความสามารถในการอุ้มน้ำสูง ไม่ใช่ Occlusive agent
• ข้อ จ.: Niacinamide: เป็นวิตามินบี 3 ทำหน้าที่เป็น Active ingredient บำรุงผิวและเสริมเกราะป้องกันผิว (skin barrier) ไม่ใช่ Occlusive film-former</t>
        </is>
      </c>
      <c r="L264" s="186" t="inlineStr">
        <is>
          <t>Product</t>
        </is>
      </c>
      <c r="M264" s="186" t="inlineStr">
        <is>
          <t>Product Group 7: Liquid &amp; Semisolids</t>
        </is>
      </c>
      <c r="N264" s="186" t="inlineStr">
        <is>
          <t>7.5 Creams &amp; Ointments</t>
        </is>
      </c>
      <c r="O264" s="185" t="inlineStr">
        <is>
          <t>Product</t>
        </is>
      </c>
      <c r="P264" s="186" t="inlineStr">
        <is>
          <t>PLE_CC1_2567_Key ข้อ 89</t>
        </is>
      </c>
      <c r="Q264" s="185" t="inlineStr">
        <is>
          <t>ข้อสอบจริง</t>
        </is>
      </c>
      <c r="R264" s="185" t="inlineStr">
        <is>
          <t>2567</t>
        </is>
      </c>
      <c r="S264" s="185" t="n"/>
    </row>
    <row r="265">
      <c r="A265" s="185" t="n">
        <v>263</v>
      </c>
      <c r="B265" s="186" t="n"/>
      <c r="C265" s="186" t="inlineStr">
        <is>
          <t>Potassium Chloride (KCl) สารละลายอิเล็กโทรไลต์ในทางเภสัชกรรม มีคุณสมบัติละลายได้ดีในน้ำ แต่ละลายได้น้อยมากในแอลกอฮอล์ หากต้องการเตรียมตำรับยาน้ำ KCl เพื่อป้องกันการตกตะกอนของตัวยา ควรปรับค่า pH ของตำรับให้อยู่ในช่วงใด</t>
        </is>
      </c>
      <c r="D265" s="186" t="n"/>
      <c r="E265" s="186" t="inlineStr">
        <is>
          <t>pH 7 - 8 (ใกล้เคียงเป็นกลาง)</t>
        </is>
      </c>
      <c r="F265" s="186" t="inlineStr">
        <is>
          <t>pH 1 - 2 (กรดแก่มาก)</t>
        </is>
      </c>
      <c r="G265" s="186" t="inlineStr">
        <is>
          <t>pH 11 - 12 (เบสแก่)</t>
        </is>
      </c>
      <c r="H265" s="186" t="inlineStr">
        <is>
          <t>pH 13 - 14 (ด่างรุนแรง)</t>
        </is>
      </c>
      <c r="I265" s="186" t="inlineStr">
        <is>
          <t>pH &lt; 4 (กรด)</t>
        </is>
      </c>
      <c r="J265" s="185" t="n">
        <v>1</v>
      </c>
      <c r="K265" s="186" t="inlineStr">
        <is>
          <t>✅ คำตอบที่ถูกต้อง: ข้อ ก. pH 7 - 8 (ใกล้เคียงเป็นกลาง)
🎯 ทำไมข้อนี้ถึงถูก:
Potassium chloride (KCl) เป็น strong electrolyte salt ที่เกิดจากกรดแก่ (HCl) และเบสแก่ (KOH) มีการแตกตัวเป็นไอออนอย่างสมบูรณ์ในน้ำ สารละลายในน้ำจึงมีความคงสภาพทางเคมีและกายภาพดีที่สุดที่สภาวะใกล้เคียงเป็นกลาง (pH neutral ประมาณ 6.5 - 8.0) ตามเกณฑ์เภสัชตำรับ USP สารละลาย KCl injection หรือ oral solution กำหนดช่วง pH อยู่ที่ 4.0 - 8.0 เพื่อป้องกันการระคายเคืองและไม่ทำให้สารปรุงแต่งกลิ่นรสตกตะกอน
🔍
🔍 ข้ออื่นผิดเพราะอะไร:
• ข้อ ข.: pH 1 - 2: เป็นกรดรุนแรงเกินไป ทำให้เกิดการระคายเคืองต่อเยื่อบุทางเดินอาหารและหลอดเลือดอย่างรุนแรง
• ข้อ ค.: pH 11 - 12: เป็นเบสแก่เกินไป ทำให้เกิดเนื้อเยื่อเน่าตาย (tissue necrosis) และทำลายความคงตัวของสารแต่งกลิ่นรส
• ข้อ ง.: pH 13 - 14: เป็นด่างรุนแรง เป็นอันตรายต่อสิ่งมีชีวิตและไม่สามารถนำมาใช้ทางยาได้
• ข้อ จ.: pH &lt; 4: สภาวะกรดจัดอาจทำให้สารช่วยในตำรับเกิดความไม่คงตัว</t>
        </is>
      </c>
      <c r="L265" s="186" t="inlineStr">
        <is>
          <t>Product</t>
        </is>
      </c>
      <c r="M265" s="186" t="inlineStr">
        <is>
          <t>Product Group 7: Liquid &amp; Semisolids</t>
        </is>
      </c>
      <c r="N265" s="186" t="inlineStr">
        <is>
          <t>7.1 Solutions, Syrups &amp; Elixirs</t>
        </is>
      </c>
      <c r="O265" s="185" t="inlineStr">
        <is>
          <t>Product</t>
        </is>
      </c>
      <c r="P265" s="186" t="inlineStr">
        <is>
          <t>PLE_CC1_2567_Key ข้อ 93</t>
        </is>
      </c>
      <c r="Q265" s="185" t="inlineStr">
        <is>
          <t>ข้อสอบจริง</t>
        </is>
      </c>
      <c r="R265" s="185" t="inlineStr">
        <is>
          <t>2567</t>
        </is>
      </c>
      <c r="S265" s="185" t="n"/>
    </row>
    <row r="266">
      <c r="A266" s="185" t="n">
        <v>264</v>
      </c>
      <c r="B266" s="186" t="n"/>
      <c r="C266" s="186" t="inlineStr">
        <is>
          <t>ในการพัฒนาสูตรตำรับยาน้ำแขวนตะกอน Fluticasone ประกอบด้วยตัวยา Fluticasone, สารก่อเจล Sodium carboxymethylcellulose (NaCMC), แป้ง (Starch), สารกันเสีย Benzalkonium chloride (BAK) และ Hydroxypropyl methylcellulose (HPMC) หลังเตรียมตำรับและตั้งทิ้งไว้ 30 วัน พบว่าขนาดอนุภาคเฉลี่ยของตัวยาเพิ่มขึ้นจาก 250 นาโนเมตรเป็น 500 นาโนเมตร ปรากฏการณ์ดังกล่าวเกิดจากสาเหตุใดมากที่สุด</t>
        </is>
      </c>
      <c r="D266" s="186" t="inlineStr">
        <is>
          <t>images/2567/q65_hypromellose.png</t>
        </is>
      </c>
      <c r="E266" s="186" t="inlineStr">
        <is>
          <t>การรวมตัวกันของอนุภาคยา (Aggregation) เนื่องจากแรงดึงดูดระหว่างอนุภาคมากกว่าแรงผลัก</t>
        </is>
      </c>
      <c r="F266" s="186" t="inlineStr">
        <is>
          <t>การละลายตัวของอนุภาคยา (Solubilization) ในตัวกลาง</t>
        </is>
      </c>
      <c r="G266" s="186" t="inlineStr">
        <is>
          <t>การเกิดปฏิกิริยา Hydrolysis ของพอลิเมอร์ NaCMC</t>
        </is>
      </c>
      <c r="H266" s="186" t="inlineStr">
        <is>
          <t>การเกิด Oxidation ของตัวยา Fluticasone</t>
        </is>
      </c>
      <c r="I266" s="186" t="inlineStr">
        <is>
          <t>การระเหยของตัวทำละลายทำให้ความเข้มข้นตัวยาสูงขึ้น</t>
        </is>
      </c>
      <c r="J266" s="185" t="n">
        <v>1</v>
      </c>
      <c r="K266" s="186" t="inlineStr">
        <is>
          <t>✅ คำตอบที่ถูกต้อง: ข้อ ก. การรวมตัวกันของอนุภาคยา (Aggregation) เนื่องจากแรงดึงดูดระหว่างอนุภาคมากกว่าแรงผลัก
🎯 ทำไมข้อนี้ถึงถูก:
การที่ขนาดอนุภาคเฉลี่ยของยาน้ำแขวนตะกอนเพิ่มขึ้นจาก 250 nm เป็น 500 nm เป็นลักษณะทางกายภาพที่ไม่คงสภาพ เรียกว่า การรวมตัวของอนุภาค (Aggregation / Coagulation) ซึ่งเกิดจากการที่แรงผลักทางประจุไฟฟ้า (electrostatic repulsion) หรือ steric repulsion ไม่เพียงพอ ทำให้แรงดึงดูดระหว่างอนุภาค (van der Waals attraction) เด่นกว่า อนุภาคจึงเคลื่อนที่เข้ามาชิดกันและเกาะกลุ่มรวมกันเป็นก้อนที่มีขนาดอนุภาคใหญ่ขึ้น
🔍
🔍 ข้ออื่นผิดเพราะอะไร:
• ข้อ ข.: Solubilization: หากเกิดการละลายตัว ขนาดอนุภาคที่แขวนตะกอนควรจะเล็กลงหรือละลายหายไป ไม่ใช่มีขนาดอนุภาคใหญ่ขึ้น
• ข้อ ค.: Hydrolysis ของ NaCMC: การไฮโดรไลซิสของพอลิเมอร์อาจส่งผลต่อความหนืดของตำรับ แต่ไม่ได้เป็นกลไกหลักที่อธิบายการรวมตัวของอนุภาคตัวยาโดยตรง
• ข้อ ง.: Oxidation ของ Fluticasone: เป็นความไม่คงตัวทางเคมี (chemical degradation) ซึ่งทำให้เกิด degradation products แต่ไม่ได้ทำให้อนุภาคโตขึ้นในลักษณะคอลลอยด์
• ข้อ จ.: การระเหยของตัวทำละลาย: ในภาชนะปิดสนิทจะไม่เกิดการระเหยของน้ำ และการระเหยจะเพิ่มความเข้มข้นแต่ไม่ได้เพิ่มขนาดอนุภาคตัวยาเดี่ยวเป็น 500 nm</t>
        </is>
      </c>
      <c r="L266" s="186" t="inlineStr">
        <is>
          <t>Product</t>
        </is>
      </c>
      <c r="M266" s="186" t="inlineStr">
        <is>
          <t>Product Group 7: Liquid &amp; Semisolids</t>
        </is>
      </c>
      <c r="N266" s="186" t="inlineStr">
        <is>
          <t>7.2 Suspensions</t>
        </is>
      </c>
      <c r="O266" s="185" t="inlineStr">
        <is>
          <t>Product</t>
        </is>
      </c>
      <c r="P266" s="186" t="inlineStr">
        <is>
          <t>PLE_CC1_2567_Key ข้อ 100</t>
        </is>
      </c>
      <c r="Q266" s="185" t="inlineStr">
        <is>
          <t>ข้อสอบจริง</t>
        </is>
      </c>
      <c r="R266" s="185" t="inlineStr">
        <is>
          <t>2567</t>
        </is>
      </c>
      <c r="S266" s="185" t="n"/>
    </row>
    <row r="267">
      <c r="A267" s="185" t="n">
        <v>265</v>
      </c>
      <c r="B267" s="186" t="inlineStr">
        <is>
          <t>สูตรตำรับ Piroxicam gel (Feldene gel) ประกอบด้วยตัวยาสำคัญ Piroxicam 5 mg ต่อกรัม และมีสารปรุงแต่งตำรับ (Excipients) ได้แก่ Benzyl alcohol, Carbopol 940, Diisopropanolamine, Ethyl alcohol, Hydroxyethyl cellulose, Polyethylene glycol 400 (PEG 400), Propylene glycol และ Purified water</t>
        </is>
      </c>
      <c r="C267" s="186" t="inlineStr">
        <is>
          <t>ตัวเลข 400 ที่ระบุต่อท้ายชื่อพอลิเมอร์ Polyethylene glycol (PEG 400) มีความหมายทางเภสัชกรรมอย่างไร</t>
        </is>
      </c>
      <c r="D267" s="186" t="n"/>
      <c r="E267" s="186" t="inlineStr">
        <is>
          <t>ค่าความหนืดเชิงจลน์ (Kinematic viscosity) มีค่า 400 เซนติสโตกส์</t>
        </is>
      </c>
      <c r="F267" s="186" t="inlineStr">
        <is>
          <t>จำนวนโมโนเมอร์ของ Ethylene oxide ที่นำมาต่อกันเท่ากับ 400 หน่วย</t>
        </is>
      </c>
      <c r="G267" s="186" t="inlineStr">
        <is>
          <t>น้ำหนักโมเลกุลเฉลี่ย (Average molecular weight) เท่ากับ 400 กรัมต่อโมล</t>
        </is>
      </c>
      <c r="H267" s="186" t="inlineStr">
        <is>
          <t>ขนาดอนุภาคเฉลี่ย (Mean particle size) มีขนาด 400 นาโนเมตร</t>
        </is>
      </c>
      <c r="I267" s="186" t="inlineStr">
        <is>
          <t>ค่าการละลายได้สูงสุดในน้ำเท่ากับ 400 มิลลิกรัมต่อมิลลิลิตร</t>
        </is>
      </c>
      <c r="J267" s="185" t="n">
        <v>3</v>
      </c>
      <c r="K267" s="186" t="inlineStr">
        <is>
          <t>✅ คำตอบที่ถูกต้อง: ข้อ ค. น้ำหนักโมเลกุลเฉลี่ย (Average molecular weight) เท่ากับ 400 กรัมต่อโมล
🎯 ทำไมข้อนี้ถึงถูก:
ตามเภสัชตำรับสากล (USP/BP) ตัวเลขที่ตามหลังชื่อสารกลุ่ม Polyethylene glycol (PEG) ที่เป็นของเหลวและกึ่งแข็ง (เช่น PEG 200, 300, 400, 600) จนถึงของแข็ง (เช่น PEG 1000, 4000, 6000) แสดงถึงค่าน้ำหนักโมเลกุลเฉลี่ย (Average molecular weight) ของสายโซ่พอลิเมอร์ในหน่วย กรัมต่อโมล (g/mol)
🔍
🔍 ข้ออื่นผิดเพราะอะไร:
• ข้อ ก.: ผิดเพราะ: ตัวเลข 400 ไม่ได้หมายถึงค่าความหนืด (สารที่มีตัวเลขระบุความหนืดจะเป็นกลุ่มเซลลูโลส เช่น Methylcellulose 400 cP)
• ข้อ ข.: ผิดเพราะ: จำนวนโมโนเมอร์ของ Ethylene oxide (MW ประมาณ 44) ใน PEG 400 มีเพียงประมาณ 8-9 หน่วยเท่านั้น ไม่ใช่ 400 หน่วย
• ข้อ ง.: ผิดเพราะ: PEG 400 เป็นของเหลวใส ละลายเป็นเนื้อเดียวกับน้ำ ไม่มีสถานะเป็นอนุภาคในระดับนาโนเมตร
• ข้อ จ.: ผิดเพราะ: PEG 400 สามารถผสมเข้าเป็นเนื้อเดียวกับน้ำได้ในทุกสัดส่วน (Miscible with water) จึงไม่มีข้อจำกัดของการละลายที่ 400 mg/mL</t>
        </is>
      </c>
      <c r="L267" s="186" t="n"/>
      <c r="M267" s="186" t="inlineStr">
        <is>
          <t>Product Group 7: Liquid &amp; Semisolids</t>
        </is>
      </c>
      <c r="N267" s="186" t="inlineStr">
        <is>
          <t>7.5 Creams &amp; Ointments</t>
        </is>
      </c>
      <c r="O267" s="185" t="inlineStr">
        <is>
          <t>Product</t>
        </is>
      </c>
      <c r="P267" s="186" t="inlineStr">
        <is>
          <t>ข้อสอบจริง PLE-CC1 ปี 2566 Day 1 ข้อ 8 [CASE_2566_PIROX_01]</t>
        </is>
      </c>
      <c r="Q267" s="185" t="inlineStr">
        <is>
          <t>ข้อสอบจริง</t>
        </is>
      </c>
      <c r="R267" s="185" t="inlineStr">
        <is>
          <t>2566 Day 1</t>
        </is>
      </c>
      <c r="S267" s="185" t="inlineStr">
        <is>
          <t>CASE_2566_PIROX_01</t>
        </is>
      </c>
    </row>
    <row r="268">
      <c r="A268" s="185" t="n">
        <v>266</v>
      </c>
      <c r="B268" s="186" t="inlineStr">
        <is>
          <t>สูตรตำรับ Piroxicam gel (Feldene gel) ประกอบด้วยตัวยาสำคัญ Piroxicam 5 mg ต่อกรัม และมีสารปรุงแต่งตำรับ (Excipients) ได้แก่ Benzyl alcohol, Carbopol 940, Diisopropanolamine, Ethyl alcohol, Hydroxyethyl cellulose, Polyethylene glycol 400 (PEG 400), Propylene glycol และ Purified water</t>
        </is>
      </c>
      <c r="C268" s="186" t="inlineStr">
        <is>
          <t>สาร Polyethylene glycol 400 (PEG 400) ในสูตรตำรับเจลข้างต้น ทำหน้าที่หลักทางเภสัชกรรมในข้อใด</t>
        </is>
      </c>
      <c r="D268" s="186" t="n"/>
      <c r="E268" s="186" t="inlineStr">
        <is>
          <t>Gelling agent ทำหน้าที่สร้างโครงสร้างร่างแหของเจล</t>
        </is>
      </c>
      <c r="F268" s="186" t="inlineStr">
        <is>
          <t>Humectant และ Co-solvent ทำหน้าที่ดูดซับความชื้นและเป็นตัวทำละลายร่วม</t>
        </is>
      </c>
      <c r="G268" s="186" t="inlineStr">
        <is>
          <t>Neutralizing agent ทำหน้าที่ปรับสภาพความเป็นด่างให้เจลเกิดการพองตัว</t>
        </is>
      </c>
      <c r="H268" s="186" t="inlineStr">
        <is>
          <t>Antimicrobial preservative ทำหน้าที่เป็นสารกันเสียในตำรับ</t>
        </is>
      </c>
      <c r="I268" s="186" t="inlineStr">
        <is>
          <t>Plasticizer ทำหน้าที่เพิ่มความยืดหยุ่นของฟิล์มเคลือบ</t>
        </is>
      </c>
      <c r="J268" s="185" t="n">
        <v>2</v>
      </c>
      <c r="K268" s="186" t="inlineStr">
        <is>
          <t>✅ คำตอบที่ถูกต้อง: ข้อ ข. Humectant และ Co-solvent ทำหน้าที่ดูดซับความชื้นและเป็นตัวทำละลายร่วม
🎯 ทำไมข้อนี้ถึงถูก:
PEG 400 เป็น Polyol ของเหลวที่มีคุณสมบัติเป็น Humectant ช่วยดูดซับความชื้น ป้องกันไม่ให้เนื้อเจลแห้งแข็งเมื่อสัมผัสอากาศ (Prevent drying out) และยังทำหน้าที่เป็น Co-solvent ร่วมกับ Propylene glycol และ Ethyl alcohol ในการเพิ่มการละลายของตัวยา Piroxicam ซึ่งเป็นยาที่ละลายน้ำได้ยากมาก
🔍
🔍 ข้ออื่นผิดเพราะอะไร:
• ข้อ ก.: ผิดเพราะ: สารที่ทำหน้าที่เป็น Gelling agent ในตำรับนี้คือ Carbopol 940 และ Hydroxyethyl cellulose
• ข้อ ค.: ผิดเพราะ: สารที่ทำหน้าที่เป็น Neutralizing agent ปรับค่าความเป็นด่างเพื่อพองตัว Carbopol คือ Diisopropanolamine
• ข้อ ง.: ผิดเพราะ: สารที่ทำหน้าที่หลักเป็น Antimicrobial preservative ในตำรับนี้คือ Benzyl alcohol
• ข้อ จ.: ผิดเพราะ: Plasticizer เป็นบทบาทของ PEG ในตำรับฟิล์มเคลือบยาเม็ด (Film coating) แต่ในตำรับเจลทาเฉพาะที่ทำหน้าที่เป็น Humectant/Co-solvent</t>
        </is>
      </c>
      <c r="L268" s="186" t="n"/>
      <c r="M268" s="186" t="inlineStr">
        <is>
          <t>Product Group 7: Liquid &amp; Semisolids</t>
        </is>
      </c>
      <c r="N268" s="186" t="inlineStr">
        <is>
          <t>7.5 Creams &amp; Ointments</t>
        </is>
      </c>
      <c r="O268" s="185" t="inlineStr">
        <is>
          <t>Product</t>
        </is>
      </c>
      <c r="P268" s="186" t="inlineStr">
        <is>
          <t>ข้อสอบจริง PLE-CC1 ปี 2566 Day 1 ข้อ 9 [CASE_2566_PIROX_01]</t>
        </is>
      </c>
      <c r="Q268" s="185" t="inlineStr">
        <is>
          <t>ข้อสอบจริง</t>
        </is>
      </c>
      <c r="R268" s="185" t="inlineStr">
        <is>
          <t>2566 Day 1</t>
        </is>
      </c>
      <c r="S268" s="185" t="inlineStr">
        <is>
          <t>CASE_2566_PIROX_01</t>
        </is>
      </c>
    </row>
    <row r="269">
      <c r="A269" s="185" t="n">
        <v>267</v>
      </c>
      <c r="B269" s="186" t="inlineStr">
        <is>
          <t>สูตรตำรับยาน้ำรับประทาน Levothyroxine Sodium Oral Solution (Extemporaneous preparation) ประกอบด้วย Levothyroxine sodium (Solubility ในน้ำต่ำ ประมาณ 15 mg ต่อ 100 mL), Sodium methylparaben, Citric acid, Glycerol และ Purified water</t>
        </is>
      </c>
      <c r="C269" s="186" t="inlineStr">
        <is>
          <t>ข้อใดระบุคุณสมบัติหรือหน้าที่ของสารในสูตรตำรับยาน้ำนี้ 'ไม่ถูกต้อง'</t>
        </is>
      </c>
      <c r="D269" s="186" t="n"/>
      <c r="E269" s="186" t="inlineStr">
        <is>
          <t>Sodium methylparaben ทำหน้าที่เป็น Antimicrobial preservative</t>
        </is>
      </c>
      <c r="F269" s="186" t="inlineStr">
        <is>
          <t>Citric acid ทำหน้าที่เป็น Antioxidant หรือ pH adjusting agent</t>
        </is>
      </c>
      <c r="G269" s="186" t="inlineStr">
        <is>
          <t>Glycerol ทำหน้าที่เป็น Sweetening agent และ Co-solvent</t>
        </is>
      </c>
      <c r="H269" s="186" t="inlineStr">
        <is>
          <t>Levothyroxine sodium เป็นตัวยาสำคัญที่มีคุณสมบัติละลายน้ำได้ดีมากโดยธรรมชาติ</t>
        </is>
      </c>
      <c r="I269" s="186" t="inlineStr">
        <is>
          <t>Purified water ทำหน้าที่เป็น Vehicle หรือ Solvent</t>
        </is>
      </c>
      <c r="J269" s="185" t="n">
        <v>4</v>
      </c>
      <c r="K269" s="186" t="inlineStr">
        <is>
          <t>✅ คำตอบที่ถูกต้อง: ข้อ ง. Levothyroxine sodium เป็นตัวยาสำคัญที่มีคุณสมบัติละลายน้ำได้ดีมากโดยธรรมชาติ
🎯 ทำไมข้อนี้ถึงถูก:
Levothyroxine sodium เป็นสารที่ละลายน้ำได้ยากมาก (Very slightly soluble in water ประมาณ 15 mg/100 mL หรือ 1:600) ไม่ใช่สารที่ละลายน้ำได้ดี ดังนั้นในสูตรตำรับจึงจำเป็นต้องใช้ Glycerol ทำหน้าที่เป็น Co-solvent ร่วมกับ Purified water และปรับสภาวะ pH เพื่อช่วยเพิ่มการละลายของตัวยาให้อยู่ในรูปสารละลายใสได้
🔍
🔍 ข้ออื่นผิดเพราะอะไร:
• ข้อ ก.: ถูกต้องแล้ว: Sodium methylparaben เป็นสารกันเสียต้านจุลชีพ (Antimicrobial preservative) ละลายน้ำได้ดี
• ข้อ ข.: ถูกต้องแล้ว: Citric acid ทำหน้าที่เป็นสารต้านออกซิเดชันและสารปรับความเป็นกรด-ด่าง (Buffering/Antioxidant agent) ป้องกันการสลายตัวของยา
• ข้อ ค.: ถูกต้องแล้ว: Glycerol ช่วยเพิ่มความหวาน (Sweetening agent) เพิ่มความหนืด และเป็นตัวทำละลายร่วม (Co-solvent)
• ข้อ จ.: ถูกต้องแล้ว: Purified water เป็นกระสายยาหลัก (Vehicle/Solvent) ของตำรับยาน้ำรับประทาน</t>
        </is>
      </c>
      <c r="L269" s="186" t="n"/>
      <c r="M269" s="186" t="inlineStr">
        <is>
          <t>Product Group 7: Liquid &amp; Semisolids</t>
        </is>
      </c>
      <c r="N269" s="186" t="inlineStr">
        <is>
          <t>7.1 Solutions, Syrups &amp; Elixirs</t>
        </is>
      </c>
      <c r="O269" s="185" t="inlineStr">
        <is>
          <t>Product</t>
        </is>
      </c>
      <c r="P269" s="186" t="inlineStr">
        <is>
          <t>ข้อสอบจริง PLE-CC1 ปี 2566 Day 1 ข้อ 24 [CASE_2566_THYROID_01]</t>
        </is>
      </c>
      <c r="Q269" s="185" t="inlineStr">
        <is>
          <t>ข้อสอบจริง</t>
        </is>
      </c>
      <c r="R269" s="185" t="inlineStr">
        <is>
          <t>2566 Day 1</t>
        </is>
      </c>
      <c r="S269" s="185" t="inlineStr">
        <is>
          <t>CASE_2566_THYROID_01</t>
        </is>
      </c>
    </row>
    <row r="270">
      <c r="A270" s="185" t="n">
        <v>268</v>
      </c>
      <c r="B270" s="186" t="inlineStr">
        <is>
          <t>สูตรตำรับยาน้ำรับประทาน Levothyroxine Sodium Oral Solution (Extemporaneous preparation) ประกอบด้วย Levothyroxine sodium (Solubility ในน้ำต่ำ ประมาณ 15 mg ต่อ 100 mL), Sodium methylparaben, Citric acid, Glycerol และ Purified water</t>
        </is>
      </c>
      <c r="C270" s="186" t="inlineStr">
        <is>
          <t>ข้อใดกล่าว 'ไม่ถูกต้อง' เกี่ยวกับคุณลักษณะ การติดฉลาก และการเก็บรักษาตำรับยาน้ำ Levothyroxine sodium oral solution</t>
        </is>
      </c>
      <c r="D270" s="186" t="n"/>
      <c r="E270" s="186" t="inlineStr">
        <is>
          <t>บรรจุในภาชนะปิดสนิทและป้องกันแสง (Tight, light-resistant container)</t>
        </is>
      </c>
      <c r="F270" s="186" t="inlineStr">
        <is>
          <t>ต้องติดฉลากช่วยกำกับว่า 'เขย่าขวดก่อนใช้ทุกครั้ง'</t>
        </is>
      </c>
      <c r="G270" s="186" t="inlineStr">
        <is>
          <t>ลักษณะทางกายภาพของเภสัชภัณฑ์เป็นของเหลวใส ไม่มีตะกอน</t>
        </is>
      </c>
      <c r="H270" s="186" t="inlineStr">
        <is>
          <t>สามารถเก็บยาไว้ใช้ได้ตามอายุการใช้งานที่กำหนด (Beyond-use date) เนื่องจากมีการเติมสารกันเสีย</t>
        </is>
      </c>
      <c r="I270" s="186" t="inlineStr">
        <is>
          <t>สารละลายตำรับนี้มีสมบัติเป็นสารละลายใสที่มีการควบคุมความคงตัวของตัวยา</t>
        </is>
      </c>
      <c r="J270" s="185" t="n">
        <v>2</v>
      </c>
      <c r="K270" s="186" t="inlineStr">
        <is>
          <t>✅ คำตอบที่ถูกต้อง: ข้อ ข. ต้องติดฉลากช่วยกำกับว่า 'เขย่าขวดก่อนใช้ทุกครั้ง'
🎯 ทำไมข้อนี้ถึงถูก:
Levothyroxine Oral Solution เป็น ยาน้ำสารละลายใส (Solution) ซึ่งตัวยาละลายเป็นเนื้อเดียวกันอย่างสมบูรณ์แบบ Homogeneous phase จึงไม่จำเป็นต้องติดฉลากช่วย 'เขย่าขวดก่อนใช้' (ฉลากเขย่าขวดก่อนใช้จะติดเฉพาะยาน้ำแขวนตะกอน Suspension หรือยาน้ำอิมัลชัน Emulsion ที่มีการแยกชั้นของอนุภาค)
🔍
🔍 ข้ออื่นผิดเพราะอะไร:
• ข้อ ก.: ถูกต้องแล้ว: Levothyroxine ไวต่อแสงและอากาศ จึงต้องบรรจุในภาชนะปิดสนิทและป้องกันแสง (Tight, light-resistant container)
• ข้อ ค.: ถูกต้องแล้ว: ลักษณะของ Oral solution ต้องเป็นของเหลวใส ไม่มีตะกอนตกค้าง
• ข้อ ง.: ถูกต้องแล้ว: การใส่สารกันเสีย Sodium methylparaben ช่วยยับยั้งการเจริญเติบโตของเชื้อจุลชีพ ทำให้สามารถกำหนดวันสิ้นอายุ (BUD) ได้ตามเภสัชตำรับ
• ข้อ จ.: ถูกต้องแล้ว: ตำรับ solution มีการควบคุม pH และมีสารต้านออกซิเดชันเพื่อรักษาเสถียรภาพของตัวยา</t>
        </is>
      </c>
      <c r="L270" s="186" t="n"/>
      <c r="M270" s="186" t="inlineStr">
        <is>
          <t>Product Group 7: Liquid &amp; Semisolids</t>
        </is>
      </c>
      <c r="N270" s="186" t="inlineStr">
        <is>
          <t>7.1 Solutions, Syrups &amp; Elixirs</t>
        </is>
      </c>
      <c r="O270" s="185" t="inlineStr">
        <is>
          <t>Product</t>
        </is>
      </c>
      <c r="P270" s="186" t="inlineStr">
        <is>
          <t>ข้อสอบจริง PLE-CC1 ปี 2566 Day 1 ข้อ 25 [CASE_2566_THYROID_01]</t>
        </is>
      </c>
      <c r="Q270" s="185" t="inlineStr">
        <is>
          <t>ข้อสอบจริง</t>
        </is>
      </c>
      <c r="R270" s="185" t="inlineStr">
        <is>
          <t>2566 Day 1</t>
        </is>
      </c>
      <c r="S270" s="185" t="inlineStr">
        <is>
          <t>CASE_2566_THYROID_01</t>
        </is>
      </c>
    </row>
    <row r="271">
      <c r="A271" s="185" t="n">
        <v>269</v>
      </c>
      <c r="B271" s="186" t="inlineStr">
        <is>
          <t>สูตรตำรับยาน้ำแขวนตะกอน Enalapril Maleate Suspension (Extemporaneous preparation) ประกอบด้วย:
Enalapril maleate, Sucrose, Glycerol, Methylcellulose, Veegum (Magnesium aluminum silicate), Tween 80, Citric acid, Potassium sorbate และ Purified water q.s.</t>
        </is>
      </c>
      <c r="C271" s="186" t="inlineStr">
        <is>
          <t>ข้อใดระบุบทบาทหน้าที่ของสารช่วยในสูตรตำรับยาน้ำแขวนตะกอนนี้ได้ 'ไม่ถูกต้อง'</t>
        </is>
      </c>
      <c r="D271" s="186" t="n"/>
      <c r="E271" s="186" t="inlineStr">
        <is>
          <t>Sucrose ทำหน้าที่เป็นสารให้ความหวาน (Sweetening agent)</t>
        </is>
      </c>
      <c r="F271" s="186" t="inlineStr">
        <is>
          <t>Tween 80 (Polysorbate 80) ทำหน้าที่เป็นสารช่วยเปียก (Wetting agent)</t>
        </is>
      </c>
      <c r="G271" s="186" t="inlineStr">
        <is>
          <t>Veegum ทำหน้าที่เป็นสารเพิ่มความคงตัวและสารช่วยแขวนตะกอน (Thickening and Suspending agent)</t>
        </is>
      </c>
      <c r="H271" s="186" t="inlineStr">
        <is>
          <t>Methylcellulose ทำหน้าที่เป็นสารช่วยแขวนตะกอน (Suspending agent)</t>
        </is>
      </c>
      <c r="I271" s="186" t="inlineStr">
        <is>
          <t>Potassium sorbate ทำหน้าที่เป็นสารลดแรงตึงผิวหลัก (Primary surfactant)</t>
        </is>
      </c>
      <c r="J271" s="185" t="n">
        <v>5</v>
      </c>
      <c r="K271" s="186" t="inlineStr">
        <is>
          <t>✅ คำตอบที่ถูกต้อง: ข้อ จ. Potassium sorbate ทำหน้าที่เป็นสารลดแรงตึงผิวหลัก (Primary surfactant)
🎯 ทำไมข้อนี้ถึงถูก:
Potassium sorbate ทำหน้าที่เป็น สารกันเสียต้านเชื้อราและจุลชีพ (Antimicrobial preservative) ในสภาวะกรดอ่อน ไม่ได้ทำหน้าที่เป็นสารลดแรงตึงผิว (Surfactant) สารลดแรงตึงผิวในตำรับนี้คือ Tween 80
🔍
🔍 ข้ออื่นผิดเพราะอะไร:
• ข้อ ก.: ถูกต้องแล้ว: Sucrose ช่วยเพิ่มรสหวานและเพิ่มความหนืด
• ข้อ ข.: ถูกต้องแล้ว: Tween 80 เป็น Non-ionic surfactant ช่วยลด Contact angle ของผงยา ช่วยเปียก (Wetting agent)
• ข้อ ค.: ถูกต้องแล้ว: Veegum (Smectite clay) เป็น Thixotropic suspending agent
• ข้อ ง.: ถูกต้องแล้ว: Methylcellulose เป็น Hydrophilic polymer ช่วยเพิ่มความหนืดและแขวนตะกอน</t>
        </is>
      </c>
      <c r="L271" s="186" t="n"/>
      <c r="M271" s="186" t="inlineStr">
        <is>
          <t>Product Group 7: Liquid &amp; Semisolids</t>
        </is>
      </c>
      <c r="N271" s="186" t="inlineStr">
        <is>
          <t>7.2 Suspensions</t>
        </is>
      </c>
      <c r="O271" s="185" t="inlineStr">
        <is>
          <t>Product</t>
        </is>
      </c>
      <c r="P271" s="186" t="inlineStr">
        <is>
          <t>ข้อสอบจริง PLE-CC1 ปี 2566 Day 1 ข้อ 101 [CASE_2566_ENALAPRIL_01]</t>
        </is>
      </c>
      <c r="Q271" s="185" t="inlineStr">
        <is>
          <t>ข้อสอบจริง</t>
        </is>
      </c>
      <c r="R271" s="185" t="inlineStr">
        <is>
          <t>2566 Day 1</t>
        </is>
      </c>
      <c r="S271" s="185" t="n"/>
    </row>
    <row r="272">
      <c r="A272" s="185" t="n">
        <v>270</v>
      </c>
      <c r="B272" s="186" t="inlineStr">
        <is>
          <t>ปัญหาความไม่คงตัวทางกายภาพของยาน้ำแขวนตะกอน (Physical instability of suspension) เมื่ออนุภาคของแข็งตกตะกอนนอนก้นอย่างช้าๆ แล้วเกาะติดกันแน่นเป็นก้อนแข็งที่ก้นขวด ไม่สามารถกระจายตัวกลับคืนเป็นเนื้อเดียวกันได้แม้จะออกแรงเขย่าอย่างรุนแรง (Irreversible cake)</t>
        </is>
      </c>
      <c r="C272" s="186" t="inlineStr">
        <is>
          <t>ปรากฏการณ์ความไม่คงตัวทางกายภาพดังกล่าวเรียกว่าอะไร</t>
        </is>
      </c>
      <c r="D272" s="186" t="n"/>
      <c r="E272" s="186" t="inlineStr">
        <is>
          <t>Creaming</t>
        </is>
      </c>
      <c r="F272" s="186" t="inlineStr">
        <is>
          <t>Cracking</t>
        </is>
      </c>
      <c r="G272" s="186" t="inlineStr">
        <is>
          <t>Coalescence</t>
        </is>
      </c>
      <c r="H272" s="186" t="inlineStr">
        <is>
          <t>Flocculation</t>
        </is>
      </c>
      <c r="I272" s="186" t="inlineStr">
        <is>
          <t>Caking (Clay-like precipitate)</t>
        </is>
      </c>
      <c r="J272" s="185" t="n">
        <v>5</v>
      </c>
      <c r="K272" s="186" t="inlineStr">
        <is>
          <t>✅ คำตอบที่ถูกต้อง: ข้อ จ. Caking (Clay-like precipitate)
🎯 ทำไมข้อนี้ถึงถูก:
ในระบบยาน้ำแขวนตะกอนชนิด Deflocculated suspension อนุภาคผงยาจะตกตะกอนอย่างช้าๆ และเรียงตัวอัดแน่นจนไม่มีช่องว่างของของเหลวคั่น เกิดแรงดึงดูด Van der Waals อย่างแน่นหนาจนกลายเป็นก้อนแข็งคล้ายดินเหนียว (Caking / Cementing) ซึ่งไม่สามารถทำให้กระจายตัวกลับคืนได้ (Non-redispersible) ถือเป็นความล้มเหลวทางกายภาพอย่างถาวรของตำรับยาน้ำแขวนตะกอน
🔍 ข้ออื่นผิดเพราะอะไร:
• ข้อ ก.: Creaming เป็นการลอยตัวของหยดอนุภาคอิมัลชันที่สามารถเขย่าให้กระจายตัวกลับคืนได้ (Reversible)
• ข้อ ข.: Cracking เป็นการแยกชั้นอย่างถาวรของตำรับอิมัลชัน ไม่ใช่การเกิดตะกอนแข็งของยาน้ำแขวนตะกอน
• ข้อ ค.: Coalescence เป็นการหลอมรวมตัวกันของหยดอิมัลชันกลายเป็นหยดใหญ่จนแยกชั้นถาวร
• ข้อ ง.: Flocculation เป็นการรวมตัวกันหลวมๆ ของอนุภาคผงยาในยาน้ำแขวนตะกอนที่สามารถเขย่าคืนสภาพได้ง่าย</t>
        </is>
      </c>
      <c r="L272" s="186" t="n"/>
      <c r="M272" s="186" t="inlineStr">
        <is>
          <t>Product Group 7: Liquid &amp; Semisolids</t>
        </is>
      </c>
      <c r="N272" s="186" t="inlineStr">
        <is>
          <t>7.2 Suspensions</t>
        </is>
      </c>
      <c r="O272" s="185" t="inlineStr">
        <is>
          <t>Product</t>
        </is>
      </c>
      <c r="P272" s="186" t="inlineStr">
        <is>
          <t>ข้อสอบจริง PLE-CC1 ปี 2566 Day 1 ข้อ 102 [CASE_2566_ENALAPRIL_01]</t>
        </is>
      </c>
      <c r="Q272" s="185" t="inlineStr">
        <is>
          <t>ข้อสอบจริง</t>
        </is>
      </c>
      <c r="R272" s="185" t="inlineStr">
        <is>
          <t>2566 Day 1</t>
        </is>
      </c>
      <c r="S272" s="185" t="n"/>
    </row>
    <row r="273">
      <c r="A273" s="185" t="n">
        <v>271</v>
      </c>
      <c r="B273" s="186" t="inlineStr">
        <is>
          <t>ผู้ป่วยหญิงไทยอายุ 40 ปี มีอาการท้องผูก ถ่ายสัปดาห์ละ 1-2 ครั้ง ถ่ายลำบากต้องออกแรงเบ่ง หลังถ่ายมีเลือดสดเคลือบก้อนอุจจาระ คลำพบมีก้อนยื่นโผล่ออกมาที่ทวารหนักแต่สามารถยุบกลับเข้าไปได้เอง ได้รับการวินิจฉัยเป็นริดสีดวงทวาร (Internal hemorrhoid grade 2)</t>
        </is>
      </c>
      <c r="C273" s="186" t="inlineStr">
        <is>
          <t>ข้อใดระบุคุณสมบัติและการตั้งตำรับยาเหน็บทวารหนักชนิด Theobroma oil suppository ได้ 'ไม่ถูกต้อง'</t>
        </is>
      </c>
      <c r="D273" s="186" t="n"/>
      <c r="E273" s="186" t="inlineStr">
        <is>
          <t>สามารถนำมาเตรียมเป็น Emulsified base ได้เมื่อเติมสารช่วยลดแรงตึงผิวที่เหมาะสม</t>
        </is>
      </c>
      <c r="F273" s="186" t="inlineStr">
        <is>
          <t>สกัดมาจากไขมันเมล็ดโกโก้ (Cocoa butter)</t>
        </is>
      </c>
      <c r="G273" s="186" t="inlineStr">
        <is>
          <t>สามารถหลอมเหลวและปลดปล่อยตัวยาได้ที่อุณหภูมิร่างกาย (30-35 องศาเซลเซียส)</t>
        </is>
      </c>
      <c r="H273" s="186" t="inlineStr">
        <is>
          <t>หากใช้ Theobroma oil เป็นเบส จำเป็นต้องทาแม่พิมพ์หล่อยา (Mold lubricant) ด้วยน้ำมันแร่ (Mineral oil / Liquid paraffin)</t>
        </is>
      </c>
      <c r="I273" s="186" t="inlineStr">
        <is>
          <t>ไม่นิยมนำมาใช้เตรียมเป็นยาเหน็บช่องคลอด (Vaginal pessaries) เนื่องจากหลอมเหลวแล้วไหลย้อนออกมาเปรอะเปื้อนได้ง่าย</t>
        </is>
      </c>
      <c r="J273" s="185" t="n">
        <v>4</v>
      </c>
      <c r="K273" s="186" t="inlineStr">
        <is>
          <t>✅ คำตอบที่ถูกต้อง: ข้อ ง. หากใช้ Theobroma oil เป็นเบส จำเป็นต้องทาแม่พิมพ์หล่อยา (Mold lubricant) ด้วยน้ำมันแร่ (Mineral oil / Liquid paraffin)
🎯 ทำไมข้อนี้ถึงถูก:
Theobroma oil (Cocoa butter) เป็นเบสไขมันที่ละลายในไขมัน (Fatty / Oleaginous base) หลักการเลือกสารหล่อลื่นแม่พิมพ์ (Mold lubricant) คือ ต้องใช้สารที่มีขั้วตรงข้ามกับเบส เพื่อไม่ให้เบสละลายกลืนไปกับสารหล่อลื่น ดังนั้นเบสไขมันจึงต้องใช้สารหล่อลื่นที่มีขั้วละลายน้ำได้ เช่น สารละลายสบู่ (Soft soap solution), Glycerin หรือ Alcohol ห้ามใช้น้ำมันแร่ (Mineral oil / Liquid paraffin) เพราะเป็นสารไฮโดรคาร์บอนที่ไม่มีขั้วเหมือนกัน จะทำให้ยาเหน็บละลายติดกับแม่พิมพ์และแกะไม่ออก
🔍
🔍 ข้ออื่นผิดเพราะอะไร:
• ข้อ ก.: ถูกต้อง เพราะ Theobroma oil สามารถผสมสารช่วย เช่น Cetyl alcohol หรือ Polysorbates เพื่อช่วยดูดซับของเหลวและทำเป็น Emulsified base ได้
• ข้อ ข.: ถูกต้อง Theobroma oil ได้มาจากการสกัดเมล็ด Theobroma cacao หรือ Cocoa butter
• ข้อ ค.: ถูกต้อง เพราะ Theobroma oil มีจุดหลอมเหลวที่ 30-35 องศาเซลเซียส ซึ่งต่ำกว่าอุณหภูมิร่างกายเล็กน้อย จึงหลอมเหลวปลดปล่อยยาได้ดีในทวารหนัก
• ข้อ จ.: ถูกต้อง สำหรับช่องคลอดนิยมใช้ Water-soluble base เช่น PEG หรือ Glycerinated gelatin เนื่องจากไม่ไหลย้อนออกมาเลอะเทอะเหมือนเบสไขมัน</t>
        </is>
      </c>
      <c r="L273" s="186" t="n"/>
      <c r="M273" s="186" t="inlineStr">
        <is>
          <t>Product Group 7: Liquid &amp; Semisolids</t>
        </is>
      </c>
      <c r="N273" s="186" t="inlineStr">
        <is>
          <t>7.6 Suppositories</t>
        </is>
      </c>
      <c r="O273" s="185" t="inlineStr">
        <is>
          <t>Product</t>
        </is>
      </c>
      <c r="P273" s="186" t="inlineStr">
        <is>
          <t>ข้อสอบจริง PLE-CC1 ปี 2566 Day 2 ข้อ 11 [CASE_2566_HEMORRHOID_01]</t>
        </is>
      </c>
      <c r="Q273" s="185" t="inlineStr">
        <is>
          <t>ข้อสอบจริง</t>
        </is>
      </c>
      <c r="R273" s="185" t="inlineStr">
        <is>
          <t>2566 Day 2</t>
        </is>
      </c>
      <c r="S273" s="185" t="n"/>
    </row>
    <row r="274">
      <c r="A274" s="185" t="n">
        <v>272</v>
      </c>
      <c r="B274" s="186" t="inlineStr">
        <is>
          <t>สูตรตำรับครีมทาผิวหนัง Triamcinolone Acetonide Cream USP 0.1% ประกอบด้วย: Triamcinolone acetonide 1 mg/g ในเบสครีมที่มีส่วนผสมของ Emulsifying wax (Cetostearyl alcohol และ Sodium lauryl sulfate), Cetyl alcohol, Isopropyl palmitate, Sorbitol solution, Glycerin, Lactic acid, Benzyl alcohol และ Purified water</t>
        </is>
      </c>
      <c r="C274" s="186" t="inlineStr">
        <is>
          <t>ข้อใดระบุหน้าที่ของสารช่วยในสูตรตำรับครีมนี้ได้อย่างถูกต้อง</t>
        </is>
      </c>
      <c r="D274" s="186" t="n"/>
      <c r="E274" s="186" t="inlineStr">
        <is>
          <t>Benzyl alcohol ทำหน้าที่เป็น Cosolvent หลักในสูตรตำรับ</t>
        </is>
      </c>
      <c r="F274" s="186" t="inlineStr">
        <is>
          <t>Cetyl alcohol ทำหน้าที่เป็น Primary surfactant ในการเกิดอิมัลชัน</t>
        </is>
      </c>
      <c r="G274" s="186" t="inlineStr">
        <is>
          <t>Sorbitol solution ทำหน้าที่เป็นสารแต่งรสหวาน (Sweetening agent)</t>
        </is>
      </c>
      <c r="H274" s="186" t="inlineStr">
        <is>
          <t>Glycerin ทำหน้าที่เป็นสารกักเก็บความชุ่มชื้น (Humectant)</t>
        </is>
      </c>
      <c r="I274" s="186" t="inlineStr">
        <is>
          <t>Emulsifying wax ทำหน้าที่เป็นสารกันเสียต้านจุลชีพ (Antimicrobial preservative)</t>
        </is>
      </c>
      <c r="J274" s="185" t="n">
        <v>4</v>
      </c>
      <c r="K274" s="186" t="inlineStr">
        <is>
          <t>✅ คำตอบที่ถูกต้อง: ข้อ ง. Glycerin ทำหน้าที่เป็นสารกักเก็บความชุ่มชื้น (Humectant)
🎯 ทำไมข้อนี้ถึงถูก:
Glycerin (Glycerol) ในตำรับยาครีมและยาทากึ่งแข็ง ทำหน้าที่เป็น สารกักเก็บความชุ่มชื้น (Humectant) โดยมีคุณสมบัติดูดซับความชื้นและป้องกันไม่ให้เนื้อครีมแห้งแข็งตัวจากการระเหยของน้ำในวัฏภาคน้ำ (Moisture loss prevention) พร้อมทั้งช่วยเพิ่มความชุ่มชื้นและเนียนนุ่มให้แก่ผิวหนังบริเวณที่ทา
🔍
🔍 ข้ออื่นผิดเพราะอะไร:
• ข้อ ก.: ผิดเพราะ Benzyl alcohol ในตำรับยานี้ทำหน้าที่เป็น สารกันเสียต้านจุลชีพ (Antimicrobial preservative)
• ข้อ ข.: ผิดเพราะ Cetyl alcohol ทำหน้าที่เป็น Stiffening agent / Secondary emulsifier และ Emollient ไม่ใช่สารลดแรงตึงผิวหลัก
• ข้อ ค.: ผิดเพราะ Sorbitol solution ในยาทาผิวหนังทำหน้าที่เป็น Humectant ไม่ใช่สารแต่งรสหวาน
• ข้อ จ.: ผิดเพราะ Emulsifying wax ทำหน้าที่เป็น สารก่ออิมัลชัน (Emulsifying agent)</t>
        </is>
      </c>
      <c r="L274" s="186" t="n"/>
      <c r="M274" s="186" t="inlineStr">
        <is>
          <t>Product Group 7: Liquid &amp; Semisolids</t>
        </is>
      </c>
      <c r="N274" s="186" t="inlineStr">
        <is>
          <t>7.5 Creams &amp; Ointments</t>
        </is>
      </c>
      <c r="O274" s="185" t="inlineStr">
        <is>
          <t>Product</t>
        </is>
      </c>
      <c r="P274" s="186" t="inlineStr">
        <is>
          <t>ข้อสอบจริง PLE-CC1 ปี 2566 Day 2 ข้อ 81 [CASE_2566_CREAM_01]</t>
        </is>
      </c>
      <c r="Q274" s="185" t="inlineStr">
        <is>
          <t>ข้อสอบจริง</t>
        </is>
      </c>
      <c r="R274" s="185" t="inlineStr">
        <is>
          <t>2566 Day 2</t>
        </is>
      </c>
      <c r="S274" s="185" t="inlineStr">
        <is>
          <t>CASE_2566_CREAM_01</t>
        </is>
      </c>
    </row>
    <row r="275">
      <c r="A275" s="185" t="n">
        <v>273</v>
      </c>
      <c r="B275" s="186" t="inlineStr">
        <is>
          <t>สูตรตำรับครีมทาผิวหนัง Triamcinolone Acetonide Cream USP 0.1% ประกอบด้วย: Triamcinolone acetonide 1 mg/g ในเบสครีมที่มีส่วนผสมของ Emulsifying wax (Cetostearyl alcohol และ Sodium lauryl sulfate), Cetyl alcohol, Isopropyl palmitate, Sorbitol solution, Glycerin, Lactic acid, Benzyl alcohol และ Purified water</t>
        </is>
      </c>
      <c r="C275" s="186" t="inlineStr">
        <is>
          <t>ตำรับครีมทาภายนอกดังกล่าวจัดเป็นครีมประเภทใดในทางวิทยาการเภสัชกรรม</t>
        </is>
      </c>
      <c r="D275" s="186" t="n"/>
      <c r="E275" s="186" t="inlineStr">
        <is>
          <t>Water-in-Oil (W/O) cream ชนิดไม่มีประจุ</t>
        </is>
      </c>
      <c r="F275" s="186" t="inlineStr">
        <is>
          <t>Oil-in-Water (O/W) cream ชนิดประจุลบ (Anionic cream)</t>
        </is>
      </c>
      <c r="G275" s="186" t="inlineStr">
        <is>
          <t>Water-in-Oil (W/O) cream ชนิดประจุบวก (Cationic cream)</t>
        </is>
      </c>
      <c r="H275" s="186" t="inlineStr">
        <is>
          <t>Water-soluble base ชนิดไร้ไขมัน</t>
        </is>
      </c>
      <c r="I275" s="186" t="inlineStr">
        <is>
          <t>Oily cream ชนิดไม่ใช้น้ำ</t>
        </is>
      </c>
      <c r="J275" s="185" t="n">
        <v>2</v>
      </c>
      <c r="K275" s="186" t="inlineStr">
        <is>
          <t>✅ คำตอบที่ถูกต้อง: ข้อ ข. Oil-in-Water (O/W) cream ชนิดประจุลบ (Anionic cream)
🎯 ทำไมข้อนี้ถึงถูก:
สูตรตำรับนี้ใช้ Emulsifying Wax BP/USP ซึ่งประกอบด้วย Sodium lauryl sulfate (SLS) ซึ่งเป็น สารลดแรงตึงผิวชนิดประจุลบ (Anionic surfactant) ผสมกับ Cetostearyl alcohol สารนี้เมื่อผสมกับน้ำจะก่อให้เกิดอิมัลชันชนิด Oil-in-Water (O/W) ที่มีหยดน้ำมันกระจายตัวในวัฏภาคน้ำต่อเนื่อง โดยมีประจุลบที่ผิวหยดน้ำมัน จัดเป็น Anionic O/W cream ซึ่งมีคุณสมบัติเด่นคือ ล้างออกง่ายด้วยน้ำ ไม่เหนียวเหนอะหนะ และซึมเข้าสู่ผิวหนังได้ดี
🔍 ข้ออื่นผิดเพราะอะไร:
• ข้อ ก.: W/O cream ชนิดไม่มีประจุ ใช้สารก่ออิมัลชันกลุ่ม Non-ionic เช่น Sorbitan esters (Spans)
• ข้อ ค.: W/O cream ชนิดประจุบวก ใช้สารลดแรงตึงผิวที่มีประจุบวก เช่น Cetrimide ไม่ใช่สูตรผสม SLS
• ข้อ ง.: Water-soluble base เป็นเบสขี้ผึ้งกลุ่ม Polyethylene glycol (PEG) ที่ไม่มีส่วนประกอบของไขมัน
• ข้อ จ.: Oily cream เป็นเบสกลุ่มไขมันล้วนหรือ W/O cream ที่มีสัดส่วนของไขมันสูงมาก</t>
        </is>
      </c>
      <c r="L275" s="186" t="n"/>
      <c r="M275" s="186" t="inlineStr">
        <is>
          <t>Product Group 7: Liquid &amp; Semisolids</t>
        </is>
      </c>
      <c r="N275" s="186" t="inlineStr">
        <is>
          <t>7.5 Creams &amp; Ointments</t>
        </is>
      </c>
      <c r="O275" s="185" t="inlineStr">
        <is>
          <t>Product</t>
        </is>
      </c>
      <c r="P275" s="186" t="inlineStr">
        <is>
          <t>ข้อสอบจริง PLE-CC1 ปี 2566 Day 2 ข้อ 82 [CASE_2566_CREAM_01]</t>
        </is>
      </c>
      <c r="Q275" s="185" t="inlineStr">
        <is>
          <t>ข้อสอบจริง</t>
        </is>
      </c>
      <c r="R275" s="185" t="inlineStr">
        <is>
          <t>2566 Day 2</t>
        </is>
      </c>
      <c r="S275" s="185" t="inlineStr">
        <is>
          <t>CASE_2566_CREAM_01</t>
        </is>
      </c>
    </row>
    <row r="276">
      <c r="A276" s="185" t="n">
        <v>274</v>
      </c>
      <c r="B276" s="186" t="inlineStr">
        <is>
          <t>สูตรตำรับครีมทาผิวหนัง Triamcinolone Acetonide Cream USP 0.1% ประกอบด้วย: Triamcinolone acetonide 1 mg/g ในเบสครีมที่มีส่วนผสมของ Emulsifying wax (Cetostearyl alcohol และ Sodium lauryl sulfate), Cetyl alcohol, Isopropyl palmitate, Sorbitol solution, Glycerin, Lactic acid, Benzyl alcohol และ Purified water</t>
        </is>
      </c>
      <c r="C276" s="186" t="inlineStr">
        <is>
          <t>สารช่วยในข้อใดทำหน้าที่หลักเป็นสารก่ออิมัลชัน (Emulsifying agent) ในการประสานวัฏภาคน้ำมันและวัฏภาคน้ำให้เข้าเป็นเนื้อเดียวกัน</t>
        </is>
      </c>
      <c r="D276" s="186" t="n"/>
      <c r="E276" s="186" t="inlineStr">
        <is>
          <t>Propylene glycol</t>
        </is>
      </c>
      <c r="F276" s="186" t="inlineStr">
        <is>
          <t>White soft paraffin</t>
        </is>
      </c>
      <c r="G276" s="186" t="inlineStr">
        <is>
          <t>Emulsifying wax (Cetostearyl alcohol และ Sodium lauryl sulfate)</t>
        </is>
      </c>
      <c r="H276" s="186" t="inlineStr">
        <is>
          <t>Liquid paraffin</t>
        </is>
      </c>
      <c r="I276" s="186" t="inlineStr">
        <is>
          <t>Purified water</t>
        </is>
      </c>
      <c r="J276" s="185" t="n">
        <v>3</v>
      </c>
      <c r="K276" s="186" t="inlineStr">
        <is>
          <t>✅ คำตอบที่ถูกต้อง: ข้อ ค. Emulsifying wax (Cetostearyl alcohol และ Sodium lauryl sulfate)
🎯 ทำไมข้อนี้ถึงถูก:
Emulsifying wax เป็นสารผสมระหว่าง Cetostearyl alcohol (ทำหน้าที่เป็น Co-emulsifier / Stabilizer) และ Sodium lauryl sulfate (ทำหน้าที่เป็น Primary surfactant) ทำหน้าที่ลดแรงตึงผิวระหว่างผิวสัมผัส (Interfacial tension) ของวัฏภาคน้ำมันและวัฏภาคน้ำ ทำให้เกิดหยดอนุภาคและสร้างฟิล์มล้อมรอบหยดน้ำมัน ป้องกันการรวมตัวกลับคืนของหยดอิมัลชัน จึงเป็น Emulsifying agent หลักของสูตรตำรับนี้
🔍 ข้ออื่นผิดเพราะอะไร:
• ข้อ ก.: Propylene glycol ทำหน้าที่เป็น Cosolvent, Humectant หรือสารช่วยซึมผ่าน ไม่ใช่สารก่ออิมัลชันหลัก
• ข้อ ข.: White soft paraffin เป็นส่วนของวัฏภาคน้ำมัน (Oil phase) ที่ให้คุณสมบัติ Emollient
• ข้อ ง.: Liquid paraffin เป็นน้ำมันไฮโดรคาร์บอนในวัฏภาคน้ำมัน ไม่ได้ทำหน้าที่เป็นสารก่ออิมัลชัน
• ข้อ จ.: Purified water เป็นวัฏภาคน้ำ (Aqueous phase) ของตำรับครีม</t>
        </is>
      </c>
      <c r="L276" s="186" t="n"/>
      <c r="M276" s="186" t="inlineStr">
        <is>
          <t>Product Group 7: Liquid &amp; Semisolids</t>
        </is>
      </c>
      <c r="N276" s="186" t="inlineStr">
        <is>
          <t>7.5 Creams &amp; Ointments</t>
        </is>
      </c>
      <c r="O276" s="185" t="inlineStr">
        <is>
          <t>Product</t>
        </is>
      </c>
      <c r="P276" s="186" t="inlineStr">
        <is>
          <t>ข้อสอบจริง PLE-CC1 ปี 2566 Day 2 ข้อ 83 [CASE_2566_CREAM_01]</t>
        </is>
      </c>
      <c r="Q276" s="185" t="inlineStr">
        <is>
          <t>ข้อสอบจริง</t>
        </is>
      </c>
      <c r="R276" s="185" t="inlineStr">
        <is>
          <t>2566 Day 2</t>
        </is>
      </c>
      <c r="S276" s="185" t="inlineStr">
        <is>
          <t>CASE_2566_CREAM_01</t>
        </is>
      </c>
    </row>
    <row r="277">
      <c r="A277" s="185" t="n">
        <v>275</v>
      </c>
      <c r="B277" s="186" t="n"/>
      <c r="C277" s="186" t="inlineStr">
        <is>
          <t>ผลิตภัณฑ์ครีมทาผิวหนังชนิด Oil-in-Water (O/W) cream มีคุณลักษณะทางกายภาพและการยอมรับของผู้ป่วย (Cosmetic acceptability) ที่แตกต่างจากครีมชนิด Water-in-Oil (W/O) cream อย่างไร</t>
        </is>
      </c>
      <c r="D277" s="186" t="n"/>
      <c r="E277" s="186" t="inlineStr">
        <is>
          <t>O/W cream มีความเหนียวเหนอะหนะมากกว่า และล้างออกด้วยน้ำสะอาดได้ยากกว่า</t>
        </is>
      </c>
      <c r="F277" s="186" t="inlineStr">
        <is>
          <t>O/W cream กระจายตัวได้ง่าย ซึมซาบสู่ผิวหนังได้เร็ว และสามารถล้างทำความสะอาดออกได้ง่ายด้วยน้ำสะอาด</t>
        </is>
      </c>
      <c r="G277" s="186" t="inlineStr">
        <is>
          <t>O/W cream ป้องกันการระเหยของน้ำออกจากผิวหนังได้ดีกว่า W/O cream อย่างมาก</t>
        </is>
      </c>
      <c r="H277" s="186" t="inlineStr">
        <is>
          <t>O/W cream ไม่จำเป็นต้องใส่สารกันเสียต้านจุลชีพเพราะไม่มีน้ำอิสระ</t>
        </is>
      </c>
      <c r="I277" s="186" t="inlineStr">
        <is>
          <t>O/W cream เหมาะสำหรับทาผิวหนังที่แห้งแตกเป็นสะเก็ดหนาเรื้อรังมากกว่า W/O cream</t>
        </is>
      </c>
      <c r="J277" s="185" t="n">
        <v>2</v>
      </c>
      <c r="K277" s="186" t="inlineStr">
        <is>
          <t>✅ คำตอบที่ถูกต้อง: ข้อ ข. O/W cream กระจายตัวได้ง่าย ซึมซาบสู่ผิวหนังได้เร็ว และสามารถล้างทำความสะอาดออกได้ง่ายด้วยน้ำสะอาด
🎯 ทำไมข้อนี้ถึงถูก:
ครีมชนิด Oil-in-Water (O/W) มีน้ำเป็นวัฏภาคภายนอก (Continuous external phase) จึงมีคุณสมบัติไม่เหนียวเหนอะหนะ เกลี่ยง่าย ซึมซาบเข้าสู่ผิวหนังได้เร็ว และล้างทำความสะอาดออกจากผิวหนังและเสื้อผ้าได้ง่ายด้วยน้ำเปล่า (Water-washable) นิยมใช้กับแผลสด ผื่นเปียกชื้น หรือบริเวณผิวหน้าและร่มผ้า ในขณะที่ W/O cream มีน้ำมันเป็นวัฏภาคภายนอก จะเหนอะหนะ ล้างออกยาก แต่ช่วยเคลือบผิวป้องกันการสูญเสียน้ำได้ดีกว่า (Occlusive effect)
🔍
🔍 ข้ออื่นผิดเพราะอะไร:
• ข้อ ก.: ผิดเพราะ O/W ล้างออกง่ายและเหนอะหนะน้อยกว่า
• ข้อ ค.: ผิดเพราะ W/O ป้องกันการระเหยของน้ำได้ดีกว่า (High occlusiveness)
• ข้อ ง.: ผิดเพราะ O/W มีน้ำเป็นวัฏภาคต่อเนื่อง จึงเสี่ยงต่อการเจริญเติบโตของเชื้อจุลชีพสูงมากและจำเป็นต้องใส่สารกันเสียเสมอ
• ข้อ จ.: ผิดเพราะผิวแห้งหนาเรื้อรังเหมาะกับ Ointment หรือ W/O cream มากกว่า</t>
        </is>
      </c>
      <c r="L277" s="186" t="n"/>
      <c r="M277" s="186" t="inlineStr">
        <is>
          <t>Product Group 7: Liquid &amp; Semisolids</t>
        </is>
      </c>
      <c r="N277" s="186" t="inlineStr">
        <is>
          <t>7.5 Creams &amp; Ointments</t>
        </is>
      </c>
      <c r="O277" s="185" t="inlineStr">
        <is>
          <t>Product</t>
        </is>
      </c>
      <c r="P277" s="186" t="inlineStr">
        <is>
          <t>ข้อสอบจริง PLE-CC1 ปี 2566 Day 2 ข้อ 84 [CASE_2566_CREAM_01]</t>
        </is>
      </c>
      <c r="Q277" s="185" t="inlineStr">
        <is>
          <t>ข้อสอบจริง</t>
        </is>
      </c>
      <c r="R277" s="185" t="inlineStr">
        <is>
          <t>2566 Day 2</t>
        </is>
      </c>
      <c r="S277" s="185" t="n"/>
    </row>
    <row r="278">
      <c r="A278" s="185" t="n">
        <v>276</v>
      </c>
      <c r="B278" s="186" t="inlineStr">
        <is>
          <t>ในการตรวจสอบความไม่คงตัวทางกายภาพของยาขี้ผึ้งหรือยาหม่อง (Ointments / Balms) เมื่อเก็บรักษาไว้เป็นระยะเวลาหนึ่ง แล้วพบปรากฏการณ์ที่มีหยดน้ำมันหรือของเหลวแยกตัวซึมออกมาเยิ้มสะสมอยู่บนผิวหน้าของเนื้อยาหม่อง</t>
        </is>
      </c>
      <c r="C278" s="186" t="inlineStr">
        <is>
          <t>ปรากฏการณ์ความไม่คงตัวทางกายภาพของยารูปแบบกึ่งแข็งดังกล่าวเรียกว่าอะไร</t>
        </is>
      </c>
      <c r="D278" s="186" t="n"/>
      <c r="E278" s="186" t="inlineStr">
        <is>
          <t>Creaming</t>
        </is>
      </c>
      <c r="F278" s="186" t="inlineStr">
        <is>
          <t>Syneresis (Bleeding)</t>
        </is>
      </c>
      <c r="G278" s="186" t="inlineStr">
        <is>
          <t>Caking</t>
        </is>
      </c>
      <c r="H278" s="186" t="inlineStr">
        <is>
          <t>Coalescence</t>
        </is>
      </c>
      <c r="I278" s="186" t="inlineStr">
        <is>
          <t>Sedimentation</t>
        </is>
      </c>
      <c r="J278" s="185" t="n">
        <v>2</v>
      </c>
      <c r="K278" s="186" t="inlineStr">
        <is>
          <t>✅ คำตอบที่ถูกต้อง: ข้อ ข. Syneresis (Bleeding)
🎯 ทำไมข้อนี้ถึงถูก:
ปรากฏการณ์ที่ของเหลวหรือน้ำมันแยกตัวซึมออกจากโครงข่ายเจลหรือเบสขี้ผึ้งขึ้นมาลอยเยิ้มอยู่บนผิวหน้าของเนื้อยา เรียกว่า การเยิ้มของน้ำมัน หรือการหดคายของเหลว (Bleeding หรือ Syneresis) ซึ่งเกิดจากการที่โครงข่ายของแข็ง (Gel/Wax matrix network) เกิดการหดตัวและบีบไล่ของเหลวที่แทรกอยู่ภายในออกมา เป็นปัญหาความไม่คงตัวทางกายภาพที่พบบ่อยใน Ointments, Balms และ Gels
🔍
🔍 ข้ออื่นผิดเพราะอะไร:
• ข้อ ก.: Creaming คือการลอยตัวของหยดไขมันในอิมัลชันที่ยังเขย่าให้คืนตัวได้
• ข้อ ค.: Caking คือการจับตัวเป็นก้อนแข็งถาวรที่ก้นขวดของยาน้ำแขวนตะกอน (Suspension)
• ข้อ ง.: Coalescence คือการรวมตัวของหยดของเหลวในอิมัลชันจนแยกชั้นถาวร (Cracking)
• ข้อ จ.: Sedimentation คือการตกตะกอนของอนุภาคของแข็ง</t>
        </is>
      </c>
      <c r="L278" s="186" t="n"/>
      <c r="M278" s="186" t="inlineStr">
        <is>
          <t>Product Group 7: Liquid &amp; Semisolids</t>
        </is>
      </c>
      <c r="N278" s="186" t="inlineStr">
        <is>
          <t>7.5 Creams &amp; Ointments</t>
        </is>
      </c>
      <c r="O278" s="185" t="inlineStr">
        <is>
          <t>Product</t>
        </is>
      </c>
      <c r="P278" s="186" t="inlineStr">
        <is>
          <t>ข้อสอบจริง PLE-CC1 ปี 2566 Day 2 ข้อ 87 [CASE_2566_KINETICS_01]</t>
        </is>
      </c>
      <c r="Q278" s="185" t="inlineStr">
        <is>
          <t>ข้อสอบจริง</t>
        </is>
      </c>
      <c r="R278" s="185" t="inlineStr">
        <is>
          <t>2566 Day 2</t>
        </is>
      </c>
      <c r="S278" s="185" t="n"/>
    </row>
    <row r="279">
      <c r="A279" s="185" t="n">
        <v>277</v>
      </c>
      <c r="B279" s="186" t="inlineStr">
        <is>
          <t>สูตรตำรับยาเม็ดสอดช่องคลอด Clotrimazole Vaginal Tablets 500 mg ประกอบด้วย:
Clotrimazole 500 mg, Lactic acid, Calcium lactate, Crospovidone, Lactose monohydrate, Microcrystalline cellulose, Colloidal silicon dioxide และ Magnesium stearate</t>
        </is>
      </c>
      <c r="C279" s="186" t="inlineStr">
        <is>
          <t>ในกรณีที่นำสูตรตำรับนี้ไปประยุกต์เตรียมเป็นยาเหน็บช่องคลอดชนิดเบสละลายน้ำหรือชนิดอัดขึ้นรูปในแม่พิมพ์หล่อ (Mold) ควรเลือกใช้สารหล่อลื่นแม่พิมพ์ (Mold lubricant) ชนิดใดที่เหมาะสมที่สุดเพื่อป้องกันยาเหน็บติดแม่พิมพ์</t>
        </is>
      </c>
      <c r="D279" s="186" t="n"/>
      <c r="E279" s="186" t="inlineStr">
        <is>
          <t>Propylene glycol</t>
        </is>
      </c>
      <c r="F279" s="186" t="inlineStr">
        <is>
          <t>Liquid paraffin (น้ำมันแร่บริสุทธิ์)</t>
        </is>
      </c>
      <c r="G279" s="186" t="inlineStr">
        <is>
          <t>Purified water</t>
        </is>
      </c>
      <c r="H279" s="186" t="inlineStr">
        <is>
          <t>Glycerin solution</t>
        </is>
      </c>
      <c r="I279" s="186" t="inlineStr">
        <is>
          <t>Alcohol 95%</t>
        </is>
      </c>
      <c r="J279" s="185" t="n">
        <v>2</v>
      </c>
      <c r="K279" s="186" t="inlineStr">
        <is>
          <t>✅ คำตอบที่ถูกต้อง: ข้อ ข. Liquid paraffin (น้ำมันแร่บริสุทธิ์)
🎯 ทำไมข้อนี้ถึงถูก:
หลักการสำคัญในการเลือกสารหล่อลื่นแม่พิมพ์ (Mold lubricant) สำหรับยาเหน็บคือ ต้องเลือกสารที่มีขั้วตรงข้ามกับเบสของยาเหน็บเสมอ ในกรณีของยาเหน็บช่องคลอดที่ใช้เบสที่ชอบน้ำหรือละลายน้ำได้ (Water-soluble / Hydrophilic base เช่น Glycerinated gelatin, PEG base หรือเบสน้ำตาลแล็กโทส) สารหล่อลื่นแม่พิมพ์ที่เหมาะสมจะต้องเป็นสารที่ไม่มีขั้วหรือไม่ละลายในน้ำ ได้แก่ Liquid paraffin (Mineral oil) หรือน้ำมันพืช (Olive oil) เพื่อป้องกันไม่ให้เบสละลายกลืนไปกับสารหล่อลื่น
🔍 ข้ออื่นผิดเพราะอะไร:
• ข้อ ก.: Propylene glycol เป็นสารมีขั้วที่ละลายน้ำได้ จะละลายรวมกับเบสยาเหน็บชอบน้ำทำให้ติดแม่พิมพ์
• ข้อ ค.: Purified water เป็นตัวทำละลายที่มีขั้ว จะละลายผิวของยาเหน็บเบสชอบน้ำทำให้ผิวเหนียวติดแม่พิมพ์
• ข้อ ง.: Glycerin solution เป็นสารมีขั้ว ละลายเข้ากันได้ดีกับเบสยาเหน็บชอบน้ำ ไม่สามารถทำหน้าที่เป็นสารหล่อลื่นได้
• ข้อ จ.: Alcohol 95% จะละลายเบสยาเหน็บและระเหยเร็ว ทำให้ผิวแท่งยาเหน็บแห้งแตกและติดแม่พิมพ์</t>
        </is>
      </c>
      <c r="L279" s="186" t="n"/>
      <c r="M279" s="186" t="inlineStr">
        <is>
          <t>Product Group 7: Liquid &amp; Semisolids</t>
        </is>
      </c>
      <c r="N279" s="186" t="inlineStr">
        <is>
          <t>7.6 Suppositories</t>
        </is>
      </c>
      <c r="O279" s="185" t="inlineStr">
        <is>
          <t>Product</t>
        </is>
      </c>
      <c r="P279" s="186" t="inlineStr">
        <is>
          <t>ข้อสอบจริง PLE-CC1 ปี 2566 Day 2 ข้อ 101 [CASE_2566_TRICHOMONAS_01]</t>
        </is>
      </c>
      <c r="Q279" s="185" t="inlineStr">
        <is>
          <t>ข้อสอบจริง</t>
        </is>
      </c>
      <c r="R279" s="185" t="inlineStr">
        <is>
          <t>2566 Day 2</t>
        </is>
      </c>
      <c r="S279" s="185" t="n"/>
    </row>
    <row r="280">
      <c r="A280" s="185" t="n">
        <v>278</v>
      </c>
      <c r="B280" s="186" t="inlineStr">
        <is>
          <t>ในระบบตำรับยาอิมัลชันหรือยาครีม เมื่อตั้งทิ้งไว้พบว่าอนุภาคของหยดน้ำมันเกิดการลอยตัวขึ้นไปรวมกันที่ผิวหน้าด้านบน จนมองเห็นเป็นชั้นครีมหนาแยกตัวออกมา แต่เมื่อนำขวดมาออกแรงเขย่าปานกลาง อนุภาคหยดน้ำมันจะสามารถกระจายตัวกลับคืนเป็นเนื้อเดียวกันได้อย่างสมบูรณ์</t>
        </is>
      </c>
      <c r="C280" s="186" t="inlineStr">
        <is>
          <t>ปรากฏการณ์ความไม่คงตัวทางกายภาพแบบผันกลับได้ (Reversible instability) ดังกล่าวเรียกว่าอะไร</t>
        </is>
      </c>
      <c r="D280" s="186" t="n"/>
      <c r="E280" s="186" t="inlineStr">
        <is>
          <t>Cracking</t>
        </is>
      </c>
      <c r="F280" s="186" t="inlineStr">
        <is>
          <t>Coalescence</t>
        </is>
      </c>
      <c r="G280" s="186" t="inlineStr">
        <is>
          <t>Creaming</t>
        </is>
      </c>
      <c r="H280" s="186" t="inlineStr">
        <is>
          <t>Caking</t>
        </is>
      </c>
      <c r="I280" s="186" t="inlineStr">
        <is>
          <t>Phase inversion</t>
        </is>
      </c>
      <c r="J280" s="185" t="n">
        <v>3</v>
      </c>
      <c r="K280" s="186" t="inlineStr">
        <is>
          <t>✅ คำตอบที่ถูกต้อง: ข้อ ค. Creaming
🎯 ทำไมข้อนี้ถึงถูก:
Creaming คือปรากฏการณ์ความไม่คงตัวทางกายภาพของอิมัลชันที่หยดอนุภาคของวัฏภาคภายในที่มีความหนาแน่นต่ำกว่า (เช่น หยดน้ำมันใน O/W emulsion) เคลื่อนที่ลอยขึ้นสู่ผิวด้านบนตามกฎของสโตกส์ (Stokes' Law) จนเกิดเป็นชั้นครีมหนา โดยที่ ฟิล์มของสารลดแรงตึงผิวที่หุ้มรอบหยดอนุภาคยังคงสภาพสมบูรณ์และหยดอนุภาคยังไม่รวมตัวกันเป็นหยดใหญ่ ดังนั้นเมื่อออกแรงเขย่าปานกลาง อิมัลชันจะสามารถ กระจายตัวกลับคืนเป็นเนื้อเดียวกันได้อย่างสมบูรณ์ (Reversible process)
🔍 ข้ออื่นผิดเพราะอะไร:
• ข้อ ก.: Cracking เป็นการแยกชั้นอย่างถาวรของอิมัลชัน เกิดจากฟิล์มสารลดแรงตึงผิวแตก ไม่สามารถเขย่าคืนตัวได้
• ข้อ ข.: Coalescence เป็นกระบวนการที่หยดของเหลวภายในหลอมรวมเป็นหยดใหญ่ขึ้นจนแยกชั้นถาวร
• ข้อ ง.: Caking เป็นความไม่คงตัวทางกายภาพแบบถาวรของยาน้ำแขวนตะกอน (Suspension)
• ข้อ จ.: Phase inversion คือการกลับวัฏภาค เช่น จาก O/W กลายเป็น W/O เมื่อได้รับความร้อนหรือเปลี่ยนความเข้มข้น</t>
        </is>
      </c>
      <c r="L280" s="186" t="n"/>
      <c r="M280" s="186" t="inlineStr">
        <is>
          <t>Product Group 7: Liquid &amp; Semisolids</t>
        </is>
      </c>
      <c r="N280" s="186" t="inlineStr">
        <is>
          <t>7.5 Creams &amp; Ointments</t>
        </is>
      </c>
      <c r="O280" s="185" t="inlineStr">
        <is>
          <t>Product</t>
        </is>
      </c>
      <c r="P280" s="186" t="inlineStr">
        <is>
          <t>ข้อสอบจริง PLE-CC1 ปี 2566 Day 2 ข้อ 120 [CASE_2566_PHARM_PRACTICE_01]</t>
        </is>
      </c>
      <c r="Q280" s="185" t="inlineStr">
        <is>
          <t>ข้อสอบจริง</t>
        </is>
      </c>
      <c r="R280" s="185" t="inlineStr">
        <is>
          <t>2566 Day 2</t>
        </is>
      </c>
      <c r="S280" s="185" t="n"/>
    </row>
  </sheetData>
  <mergeCells count="1">
    <mergeCell ref="A1:F1"/>
  </mergeCells>
  <pageMargins left="0.75" right="0.75" top="1" bottom="1" header="0.5" footer="0.5"/>
</worksheet>
</file>

<file path=xl/worksheets/sheet28.xml><?xml version="1.0" encoding="utf-8"?>
<worksheet xmlns="http://schemas.openxmlformats.org/spreadsheetml/2006/main">
  <sheetPr>
    <outlinePr summaryBelow="0" summaryRight="0"/>
    <pageSetUpPr/>
  </sheetPr>
  <dimension ref="A1:S147"/>
  <sheetViews>
    <sheetView workbookViewId="0">
      <pane ySplit="2" topLeftCell="A3" activePane="bottomLeft" state="frozen"/>
      <selection pane="bottomLeft" activeCell="B4" sqref="B4"/>
    </sheetView>
  </sheetViews>
  <sheetFormatPr baseColWidth="8" defaultColWidth="12.6640625" defaultRowHeight="15.75" customHeight="1"/>
  <cols>
    <col width="8" customWidth="1" style="49" min="1" max="1"/>
    <col width="50" customWidth="1" style="49" min="2" max="2"/>
    <col width="40" customWidth="1" style="49" min="3" max="3"/>
    <col width="12" customWidth="1" style="49" min="4" max="4"/>
    <col width="28" customWidth="1" style="49" min="5" max="5"/>
    <col width="28" customWidth="1" style="49" min="6" max="6"/>
    <col width="28" customWidth="1" style="49" min="7" max="7"/>
    <col width="28" customWidth="1" style="49" min="8" max="8"/>
    <col width="28" customWidth="1" style="49" min="9" max="9"/>
    <col width="14" customWidth="1" style="49" min="10" max="10"/>
    <col width="55" customWidth="1" style="49" min="11" max="11"/>
    <col width="12" customWidth="1" style="49" min="12" max="12"/>
    <col width="25" customWidth="1" style="49" min="13" max="13"/>
    <col width="30" customWidth="1" style="49" min="14" max="14"/>
    <col width="15" customWidth="1" style="49" min="15" max="15"/>
    <col width="20" customWidth="1" style="49" min="16" max="16"/>
    <col width="16" customWidth="1" style="49" min="17" max="17"/>
    <col width="16" customWidth="1" style="49" min="18" max="18"/>
    <col width="24" customWidth="1" style="49" min="19" max="19"/>
  </cols>
  <sheetData>
    <row r="1" ht="34.95" customHeight="1" s="49">
      <c r="A1" s="51">
        <f>HYPERLINK("#gid=0", "🏠 กลับสู่หน้าแรก (Go to Home Page)")</f>
        <v/>
      </c>
    </row>
    <row r="2" ht="28" customHeight="1" s="49">
      <c r="A2" s="181" t="inlineStr">
        <is>
          <t>ลำดับ</t>
        </is>
      </c>
      <c r="B2" s="182" t="inlineStr">
        <is>
          <t>สถานการณ์เคส / ข้อมูลผู้ป่วย</t>
        </is>
      </c>
      <c r="C2" s="183" t="inlineStr">
        <is>
          <t>คำถาม</t>
        </is>
      </c>
      <c r="D2" s="181" t="inlineStr">
        <is>
          <t>รูปถาม</t>
        </is>
      </c>
      <c r="E2" s="181" t="inlineStr">
        <is>
          <t>ตัวเลือก 1</t>
        </is>
      </c>
      <c r="F2" s="181" t="inlineStr">
        <is>
          <t>ตัวเลือก 2</t>
        </is>
      </c>
      <c r="G2" s="181" t="inlineStr">
        <is>
          <t>ตัวเลือก 3</t>
        </is>
      </c>
      <c r="H2" s="181" t="inlineStr">
        <is>
          <t>ตัวเลือก 4</t>
        </is>
      </c>
      <c r="I2" s="181" t="inlineStr">
        <is>
          <t>ตัวเลือก 5</t>
        </is>
      </c>
      <c r="J2" s="181" t="inlineStr">
        <is>
          <t>เฉลย (ตัวเลข 1-5)</t>
        </is>
      </c>
      <c r="K2" s="181" t="inlineStr">
        <is>
          <t>คำอธิบายเฉลย</t>
        </is>
      </c>
      <c r="L2" s="181" t="inlineStr">
        <is>
          <t>รูปเฉลย</t>
        </is>
      </c>
      <c r="M2" s="181" t="inlineStr">
        <is>
          <t>หัวข้อโรคสภาฯ</t>
        </is>
      </c>
      <c r="N2" s="181" t="inlineStr">
        <is>
          <t>หัวข้อย่อย</t>
        </is>
      </c>
      <c r="O2" s="181" t="inlineStr">
        <is>
          <t>Product / Clinic</t>
        </is>
      </c>
      <c r="P2" s="181" t="inlineStr">
        <is>
          <t>หมายเหตุ</t>
        </is>
      </c>
      <c r="Q2" s="181" t="inlineStr">
        <is>
          <t>ประเภทข้อสอบ</t>
        </is>
      </c>
      <c r="R2" s="181" t="inlineStr">
        <is>
          <t>ปี / เลขชุด</t>
        </is>
      </c>
      <c r="S2" s="184" t="inlineStr">
        <is>
          <t>Case ID (รหัสเคส)</t>
        </is>
      </c>
    </row>
    <row r="3" ht="24" customHeight="1" s="49">
      <c r="A3" s="187" t="n">
        <v>1</v>
      </c>
      <c r="B3" s="186" t="n"/>
      <c r="C3" s="186" t="inlineStr">
        <is>
          <t>ในการทดสอบการละลายของตัวยาสำคัญ (In Vitro Dissolution Testing) ตามเภสัชตำรับ USP &lt;711&gt; สำหรับเภสัชภัณฑ์รูปแบบใด ที่กำหนดให้ทำการทดสอบแบ่งออกเป็น 2 ขั้นตอน คือ Acid stage (ตัวกลาง 0.1 N HCl เป็นเวลา 2 ชั่วโมง) ตามด้วย Buffer stage (ตัวกลาง Phosphate buffer pH 6.8)</t>
        </is>
      </c>
      <c r="D3" s="186" t="n"/>
      <c r="E3" s="186" t="inlineStr">
        <is>
          <t>Delayed-release Dosage Forms (เภสัชภัณฑ์ชนิดปลดปล่อยยาชะลอ เช่น ยาเม็ดเคลือบลำไส้ Enteric-coated tablets)</t>
        </is>
      </c>
      <c r="F3" s="186" t="inlineStr">
        <is>
          <t>Immediate-release Tablets (ยาเม็ดชนิดปลดปล่อยทันที)</t>
        </is>
      </c>
      <c r="G3" s="186" t="inlineStr">
        <is>
          <t>Extended-release Capsules (ยาแคปซูลชนิดออกฤทธิ์เนิ่นทั่วไป)</t>
        </is>
      </c>
      <c r="H3" s="186" t="inlineStr">
        <is>
          <t>Sublingual Tablets (ยาเม็ดอมใต้ลิ้น)</t>
        </is>
      </c>
      <c r="I3" s="188" t="inlineStr">
        <is>
          <t>Chewable Tablets (ยาเม็ดชนิดเคี้ยว)</t>
        </is>
      </c>
      <c r="J3" s="185" t="n">
        <v>1</v>
      </c>
      <c r="K3" s="186" t="inlineStr">
        <is>
          <t>✅ คำตอบที่ถูกต้อง: ข้อ ก. Delayed-release Dosage Forms (เภสัชภัณฑ์ชนิดปลดปล่อยยาชะลอ เช่น ยาเม็ดเคลือบลำไส้ Enteric-coated tablets)
🎯 ทำไมข้อนี้ถึงถูก:
ตามเภสัชตำรับสากล USP &lt;711&gt; Dissolution การทดสอบ Delayed-Release Dosage Forms กำหนดให้ทดสอบ 2 สภาวะ ได้แก่ 1) Acid stage ใน 0.1 N HCl นาน 2 ชั่วโมง เพื่อประกันว่าฟิล์มเคลือบลำไส้ทนกรดและยาไม่ถูกปลดปล่อยในกระเพาะอาหาร (ไม่เกิน 10%) และ 2) Buffer stage ใน Phosphate buffer pH 6.8 เพื่อทดสอบการละลายและปลดปล่อยตัวยาอย่างรวดเร็วในลำไส้เล็ก
🔍 ข้ออื่นผิดเพราะอะไร:
• ข้อ ข.: Immediate-release tablets ทดสอบในตัวกลางสภาวะเดียวตาม Monograph ไม่ต้องผ่าน Acid stage นาน 2 ชั่วโมง
• ข้อ ค.: Extended-release capsules ทั่วไปใช้ตัวกลางเดี่ยวที่ควบคุมการละลายต่อเนื่องหลายชั่วโมง ไม่ได้แบ่งเป็น 2-stage ตายตัวแบบ Enteric-coated
• ข้อ ง.: Sublingual tablets ทดสอบการละลายในตัวกลางปริมาณน้อยและระยะเวลาสั้นมากเพื่อให้ได้ Onset ที่รวดเร็ว
• ข้อ จ.: Chewable tablets เป็นยาเม็ดชนิดเคี้ยว ไม่มีการเคลือบฟิล์มทนกรด จึงทดสอบในตัวกลางเดียว</t>
        </is>
      </c>
      <c r="L3" s="186" t="n"/>
      <c r="M3" s="186" t="inlineStr">
        <is>
          <t>Product Group 8: Biopharm &amp; Drug Release</t>
        </is>
      </c>
      <c r="N3" s="186" t="inlineStr">
        <is>
          <t>8.3 Dissolution testing</t>
        </is>
      </c>
      <c r="O3" s="185" t="inlineStr">
        <is>
          <t>Product</t>
        </is>
      </c>
      <c r="P3" s="186" t="inlineStr">
        <is>
          <t>PLE-CC1 ปี 2566 Day 1 ข้อ 25 [RECONSTRUCTED: ปรับแต่งและเติมเต็มบริบทโจทย์เพื่อความสมบูรณ์]</t>
        </is>
      </c>
      <c r="Q3" s="185" t="inlineStr">
        <is>
          <t>ข้อสอบจริง</t>
        </is>
      </c>
      <c r="R3" s="185" t="inlineStr">
        <is>
          <t>2566</t>
        </is>
      </c>
      <c r="S3" s="185" t="n"/>
    </row>
    <row r="4" ht="24" customHeight="1" s="49">
      <c r="A4" s="185" t="n">
        <v>2</v>
      </c>
      <c r="B4" s="186" t="n"/>
      <c r="C4" s="186" t="inlineStr">
        <is>
          <t>ยา Simvastatin จัดเป็นยาที่มีความสามารถในการละลายน้ำต่ำมาก (BCS Class II) หากต้องการเพิ่มอัตราการละลาย (Dissolution rate) ในสูตรตำรับยาเม็ด สารช่วยทางเภสัชกรรมในข้อใดทำหน้าที่เป็นสารช่วยเปียกและเพิ่มการละลาย (Wetting &amp; Solubilizing agent)</t>
        </is>
      </c>
      <c r="D4" s="186" t="n"/>
      <c r="E4" s="186" t="inlineStr">
        <is>
          <t>Croscarmellose sodium (Superdisintegrant)</t>
        </is>
      </c>
      <c r="F4" s="186" t="inlineStr">
        <is>
          <t>Colloidal silicon dioxide (Glidant)</t>
        </is>
      </c>
      <c r="G4" s="186" t="inlineStr">
        <is>
          <t>Sodium lauryl sulfate (Surfactant / Wetting agent)</t>
        </is>
      </c>
      <c r="H4" s="186" t="inlineStr">
        <is>
          <t>Microcrystalline cellulose (Diluent / Dry binder)</t>
        </is>
      </c>
      <c r="I4" s="186" t="inlineStr">
        <is>
          <t>Sodium starch glycolate (Superdisintegrant)</t>
        </is>
      </c>
      <c r="J4" s="185" t="n">
        <v>3</v>
      </c>
      <c r="K4" s="186" t="inlineStr">
        <is>
          <t>✅ คำตอบที่ถูกต้อง: ข้อ ค. Sodium lauryl sulfate (Surfactant / Wetting agent)
🎯 ทำไมข้อนี้ถึงถูก:
Simvastatin เป็นยา BCS Class II (Low solubility, High permeability) มีปัญหาสำคัญคืออัตราการละลายน้ำต่ำและมีคุณสมบัติ Hydrophobic สูง การเติม Sodium Lauryl Sulfate (SLS) ซึ่งเป็น Anionic surfactant ช่วยลดแรงตึงผิวระหว่างอนุภาคยากับน้ำ เพิ่มการเปียก (Wetting) และช่วยละลายยา (Solubilization) จึงเพิ่มอัตราการละลายและชีวประสิทธิผลของยาได้อย่างมีประสิทธิภาพ
🔍 ข้ออื่นผิดเพราะอะไร:
• ข้อ ก.: Croscarmellose sodium เป็นสารช่วยแตกตัวชนิดประสิทธิภาพสูง (Superdisintegrant) ทำหน้าที่ดูดซับน้ำและพองตัว ไม่ได้เป็นสารลดแรงตึงผิวช่วยเปียก
• ข้อ ข.: Colloidal silicon dioxide (Aerosil) ทำหน้าที่เป็น Glidant ช่วยเพิ่มการไหลของผงแกรนูล
• ข้อ ง.: Microcrystalline cellulose (Avicel) ทำหน้าที่เป็นสารเพิ่มปริมาณ (Diluent) และสารช่วยยึดเกาะแห้ง (Dry binder)
• ข้อ จ.: Sodium starch glycolate (Explotab) ทำหน้าที่เป็น Superdisintegrant ช่วยเร่งการแตกตัวของเม็ดยา</t>
        </is>
      </c>
      <c r="L4" s="186" t="n"/>
      <c r="M4" s="186" t="inlineStr">
        <is>
          <t>Product Group 8: Biopharm &amp; Drug Release</t>
        </is>
      </c>
      <c r="N4" s="186" t="inlineStr">
        <is>
          <t>8.2 BCS Classification</t>
        </is>
      </c>
      <c r="O4" s="185" t="inlineStr">
        <is>
          <t>Product</t>
        </is>
      </c>
      <c r="P4" s="186" t="inlineStr">
        <is>
          <t>ข้อ 77 (PLE_CC1_2562_Key.md) [RECONSTRUCTED: ปรับแต่งและเติมเต็มบริบทโจทย์เพื่อความสมบูรณ์]</t>
        </is>
      </c>
      <c r="Q4" s="185" t="inlineStr">
        <is>
          <t>ข้อสอบจริง</t>
        </is>
      </c>
      <c r="R4" s="185" t="inlineStr">
        <is>
          <t>2562</t>
        </is>
      </c>
      <c r="S4" s="185" t="n"/>
    </row>
    <row r="5" ht="24" customHeight="1" s="49">
      <c r="A5" s="185" t="n">
        <v>3</v>
      </c>
      <c r="B5" s="186" t="inlineStr">
        <is>
          <t>ผู้ป่วยได้รับยา Carbamazepine รับประทานเพื่อควบคุมอาการชัก โดยยา Carbamazepine มีค่า Bioavailability (F) = 0.8, Salt factor (S) = 1.0 และค่า Clearance (Cl) ของผู้ป่วยรายนี้เท่ากับ 128 L/day</t>
        </is>
      </c>
      <c r="C5" s="186" t="inlineStr">
        <is>
          <t>หากแพทย์ต้องการรักษาระดับความเข้มข้นของยาในเลือดที่สภาวะคงที่ (Steady-state concentration: Css) ให้มีค่าเท่ากับ 8 mg/L (8 mcg/mL) จะต้องกำหนดขนาดยา Carbamazepine ที่ให้ต่อวัน (Daily maintenance dose) เท่าใด</t>
        </is>
      </c>
      <c r="D5" s="186" t="n"/>
      <c r="E5" s="186" t="inlineStr">
        <is>
          <t>800 mg/day</t>
        </is>
      </c>
      <c r="F5" s="186" t="inlineStr">
        <is>
          <t>1,000 mg/day</t>
        </is>
      </c>
      <c r="G5" s="186" t="inlineStr">
        <is>
          <t>1,024 mg/day</t>
        </is>
      </c>
      <c r="H5" s="186" t="inlineStr">
        <is>
          <t>1,280 mg/day</t>
        </is>
      </c>
      <c r="I5" s="186" t="inlineStr">
        <is>
          <t>1,400 mg/day</t>
        </is>
      </c>
      <c r="J5" s="185" t="n">
        <v>4</v>
      </c>
      <c r="K5" s="186" t="inlineStr">
        <is>
          <t>✅ คำตอบที่ถูกต้อง: ข้อ ง. 1,280 mg/day
🎯 ทำไมข้อนี้ถึงถูก:
คำนวณจากสมการอัตราการให้ยาในสภาวะคงที่ (Maintenance dose rate):
$$\text{Dose rate} = \frac{C_{ss} \times Cl}{F \times S}$$
แทนค่า:
$$\text{Dose rate} = \frac{8\ \text{mg/L} \times 128\ \text{L/day}}{0.8 \times 1.0} = \frac{1,024\ \text{mg/day}}{0.8} = 1,280\ \text{mg/day}$$
🔍 ข้ออื่นผิดเพราะอะไร:
• ข้อ ก.: 800 mg/day เป็นตัวเลขที่เกิดจากการคำนวณสัดส่วนผิดพลาด
• ข้อ ข.: 1,000 mg/day เป็นตัวเลขประมาณการที่ไม่ตรงตามสูตรเภสัชจลนศาสตร์
• ข้อ ค.: 1,024 mg/day เกิดจากการนำ $C_{ss} \times Cl$ โดยลืมหารด้วยค่า Bioavailability ($F = 0.8$)
• ข้อ จ.: 1,400 mg/day สูงกว่าขนาดยาที่จำเป็นและอาจเสี่ยงต่อการเกิดพิษจากยา Carbamazepine</t>
        </is>
      </c>
      <c r="L5" s="186" t="n"/>
      <c r="M5" s="186" t="inlineStr">
        <is>
          <t>Product Group 8: Biopharm &amp; Drug Release</t>
        </is>
      </c>
      <c r="N5" s="186" t="inlineStr">
        <is>
          <t>8.1 Diffusion &amp; Fick's laws</t>
        </is>
      </c>
      <c r="O5" s="185" t="inlineStr">
        <is>
          <t>Product</t>
        </is>
      </c>
      <c r="P5" s="186" t="inlineStr">
        <is>
          <t>ข้อ 102 (PLE_CC1_2562_Key.md) [RECONSTRUCTED: ปรับแต่งและเติมเต็มบริบทโจทย์เพื่อความสมบูรณ์]</t>
        </is>
      </c>
      <c r="Q5" s="185" t="inlineStr">
        <is>
          <t>ข้อสอบจริง</t>
        </is>
      </c>
      <c r="R5" s="185" t="inlineStr">
        <is>
          <t>2562</t>
        </is>
      </c>
      <c r="S5" s="185" t="n"/>
    </row>
    <row r="6" ht="24" customHeight="1" s="49">
      <c r="A6" s="185" t="n">
        <v>4</v>
      </c>
      <c r="B6" s="186" t="n"/>
      <c r="C6" s="186" t="inlineStr">
        <is>
          <t>เภสัชกรต้องการเพิ่มความสามารถในการละลายของยา Metronidazole โดยใช้ระบบตัวทำละลายร่วม (Co-solvency system) ระหว่างน้ำและเอทานอล (Water-Ethanol mixture) ปรากฏการณ์การเพิ่มการละลายของตัวยาสำคัญด้วย Co-solvent เกิดขึ้นจากกลไกทางเคมีกายภาพใดเป็นหลัก</t>
        </is>
      </c>
      <c r="D6" s="186" t="n"/>
      <c r="E6" s="186" t="inlineStr">
        <is>
          <t>การลดค่าไดอิเล็กทริกคอนสแตนต์ (Dielectric constant) ของตัวกลางให้ใกล้เคียงกับขั้วของตัวยาสำคัญ</t>
        </is>
      </c>
      <c r="F6" s="186" t="inlineStr">
        <is>
          <t>การแตกตัวของโมเลกุลยาให้เป็นประจุ (Ionization) ในน้ำ</t>
        </is>
      </c>
      <c r="G6" s="186" t="inlineStr">
        <is>
          <t>การสร้างพันธะโควาเลนต์ระหว่างตัวยากับตัวทำละลาย</t>
        </is>
      </c>
      <c r="H6" s="186" t="inlineStr">
        <is>
          <t>การเกิดปฏิกิริยาไฮโดรไลซิสเปลี่ยนโครงสร้างโมเลกุลยา</t>
        </is>
      </c>
      <c r="I6" s="186" t="inlineStr">
        <is>
          <t>การเพิ่มแรงตึงผิวระหว่างผิวสัมผัสของของเหลว</t>
        </is>
      </c>
      <c r="J6" s="185" t="n">
        <v>1</v>
      </c>
      <c r="K6" s="186" t="inlineStr">
        <is>
          <t>✅ คำตอบที่ถูกต้อง: ข้อ ก. การลดค่าไดอิเล็กทริกคอนสแตนต์ (Dielectric constant) ของตัวกลางให้ใกล้เคียงกับขั้วของตัวยาสำคัญ
🎯 ทำไมข้อนี้ถึงถูก:
การใช้ Co-solvent เช่น Ethanol ผสมกับน้ำ จะช่วยลดค่า Dielectric constant ของตัวกลาง (น้ำมีค่า ~80 ขณะที่เอทานอลมีค่า ~24) ทำให้ค่าขั้วของตัวทำละลายผสมลดลงใกล้เคียงกับคุณสมบัติของตัวยาที่มีขั้วปานกลางอย่าง Metronidazole ส่งผลให้ตัวยาละลายในสารละลายผสมได้สูงขึ้นแบบ Exponential ตามทฤษฎี Co-solvency
🔍 ข้ออื่นผิดเพราะอะไร:
• ข้อ ข.: การแตกตัวเป็นประจุ (Ionization) เกิดจากการปรับ pH ด้วยกรดหรือด่าง ไม่ใช่กลไกของ Co-solvent
• ข้อ ค.: Co-solvent ละลายยาด้วยแรงระหว่างโมเลกุลชนิดไม่ถาวร (Non-covalent forces เช่น Dipole-dipole, Hydrogen bonding) ไม่มีการสร้างพันธะโควาเลนต์
• ข้อ ง.: การเกิดไฮโดรไลซิสเป็นการสลายตัวทางเคมีของยา ไม่ใช่กลไกการละลาย
• ข้อ จ.: Co-solvent มักจะช่วยลดแรงตึงผิว ไม่ได้เพิ่มแรงตึงผิว</t>
        </is>
      </c>
      <c r="L6" s="186" t="n"/>
      <c r="M6" s="186" t="inlineStr">
        <is>
          <t>Product Group 8: Biopharm &amp; Drug Release</t>
        </is>
      </c>
      <c r="N6" s="186" t="inlineStr">
        <is>
          <t>8.1 Diffusion &amp; Fick's laws</t>
        </is>
      </c>
      <c r="O6" s="185" t="inlineStr">
        <is>
          <t>Product</t>
        </is>
      </c>
      <c r="P6" s="186" t="inlineStr">
        <is>
          <t>ข้อ 99 (PLE_CC1_2562_Key.md) [RECONSTRUCTED: ปรับแต่งและเติมเต็มบริบทโจทย์เพื่อความสมบูรณ์]</t>
        </is>
      </c>
      <c r="Q6" s="185" t="inlineStr">
        <is>
          <t>ข้อสอบจริง</t>
        </is>
      </c>
      <c r="R6" s="185" t="inlineStr">
        <is>
          <t>2562</t>
        </is>
      </c>
      <c r="S6" s="185" t="n"/>
    </row>
    <row r="7" ht="24" customHeight="1" s="49">
      <c r="A7" s="185" t="n">
        <v>5</v>
      </c>
      <c r="B7" s="186" t="n"/>
      <c r="C7" s="186" t="inlineStr">
        <is>
          <t>ตามเภสัชตำรับ USP Monograph สำหรับการทดสอบประสิทธิภาพการละลาย (Dissolution Test) ของยาเม็ด Carvedilol Tablets เครื่องมือทดสอบการละลายมาตรฐานที่ระบุให้ใช้คือเครื่องมือชนิดใด</t>
        </is>
      </c>
      <c r="D7" s="186" t="n"/>
      <c r="E7" s="186" t="inlineStr">
        <is>
          <t>USP Apparatus 1 (Basket Apparatus - เครื่องกวนแบบตะกร้า)</t>
        </is>
      </c>
      <c r="F7" s="186" t="inlineStr">
        <is>
          <t>USP Apparatus 2 (Paddle Apparatus - เครื่องกวนแบบใบพัด)</t>
        </is>
      </c>
      <c r="G7" s="186" t="inlineStr">
        <is>
          <t>USP Apparatus 3 (Reciprocating Cylinder)</t>
        </is>
      </c>
      <c r="H7" s="186" t="inlineStr">
        <is>
          <t>USP Apparatus 4 (Flow-Through Cell)</t>
        </is>
      </c>
      <c r="I7" s="186" t="inlineStr">
        <is>
          <t>USP Apparatus 5 (Paddle over Disk)</t>
        </is>
      </c>
      <c r="J7" s="185" t="n">
        <v>2</v>
      </c>
      <c r="K7" s="186" t="inlineStr">
        <is>
          <t>✅ คำตอบที่ถูกต้อง: ข้อ ข. USP Apparatus 2 (Paddle Apparatus - เครื่องกวนแบบใบพัด)
🎯 ทำไมข้อนี้ถึงถูก:
ในเภสัชตำรับ USP Monograph ของ Carvedilol Tablets กำหนดให้ใช้เครื่องมือทดสอบการละลายแบบ USP Apparatus 2 (Paddle apparatus) ที่ความเร็วรอบ 50 rpm ในตัวกลางจำเพาะ ซึ่งเป็นเครื่องมือมาตรฐานหลักที่ใช้กับยาเม็ดชนิดปลดปล่อยทันทีทั่วไป
🔍 ข้ออื่นผิดเพราะอะไร:
• ข้อ ก.: USP Apparatus 1 (Basket) นิยมใช้กับยาแคปซูล หรือยาเม็ดที่ลอยน้ำ เพื่อป้องกันไม่ให้เม็ดยาลอยขึ้นมาเหนือน้ำ
• ข้อ ค.: USP Apparatus 3 (Reciprocating Cylinder) นิยมใช้กับยาควบคุมการปลดปล่อย (Modified release) ที่ต้องการเปลี่ยน pH ของตัวกลางหลายสภาวะ
• ข้อ ง.: USP Apparatus 4 (Flow-Through Cell) ใช้กับยาที่มีความสามารถในการละลายต่ำมากหรือยาฝัง
• ข้อ จ.: USP Apparatus 5 (Paddle over Disk) ออกแบบมาสำหรับการทดสอบแผ่นแปะผิวหนัง (Transdermal patches)</t>
        </is>
      </c>
      <c r="L7" s="186" t="n"/>
      <c r="M7" s="186" t="inlineStr">
        <is>
          <t>Product Group 8: Biopharm &amp; Drug Release</t>
        </is>
      </c>
      <c r="N7" s="186" t="inlineStr">
        <is>
          <t>8.3 Dissolution testing</t>
        </is>
      </c>
      <c r="O7" s="185" t="inlineStr">
        <is>
          <t>Product</t>
        </is>
      </c>
      <c r="P7" s="186" t="inlineStr">
        <is>
          <t>ข้อ 9 (PLE_CC1_2561_Key.md) [RECONSTRUCTED: ปรับแต่งและเติมเต็มบริบทโจทย์เพื่อความสมบูรณ์]</t>
        </is>
      </c>
      <c r="Q7" s="185" t="inlineStr">
        <is>
          <t>ข้อสอบจริง</t>
        </is>
      </c>
      <c r="R7" s="185" t="inlineStr">
        <is>
          <t>2561</t>
        </is>
      </c>
      <c r="S7" s="185" t="n"/>
    </row>
    <row r="8" ht="24" customHeight="1" s="49">
      <c r="A8" s="185" t="n">
        <v>6</v>
      </c>
      <c r="B8" s="186" t="n"/>
      <c r="C8" s="186" t="inlineStr">
        <is>
          <t>ตามมาตรฐานสากลของเภสัชตำรับ USP General Chapter &lt;711&gt; Dissolution อุณหภูมิของตัวกลางการละลาย (Dissolution Medium Temperature) ภายใน Vessel ทุกชุด จะต้องได้รับการควบคุมให้อยู่ที่ระดับอุณหภูมิเท่าใดตลอดระยะเวลาการทดสอบ</t>
        </is>
      </c>
      <c r="D8" s="186" t="n"/>
      <c r="E8" s="186" t="inlineStr">
        <is>
          <t>20.0 °C ± 0.5 °C</t>
        </is>
      </c>
      <c r="F8" s="186" t="inlineStr">
        <is>
          <t>25.0 °C ± 0.5 °C (อุณหภูมิห้องควบคุมมาตรฐาน)</t>
        </is>
      </c>
      <c r="G8" s="186" t="inlineStr">
        <is>
          <t>30.0 °C ± 0.5 °C</t>
        </is>
      </c>
      <c r="H8" s="186" t="inlineStr">
        <is>
          <t>35.0 °C ± 0.5 °C</t>
        </is>
      </c>
      <c r="I8" s="186" t="inlineStr">
        <is>
          <t>37.0 °C ± 0.5 °C (อุณหภูมิร่างกายมนุษย์จำลอง)</t>
        </is>
      </c>
      <c r="J8" s="185" t="n">
        <v>5</v>
      </c>
      <c r="K8" s="186" t="inlineStr">
        <is>
          <t>✅ คำตอบที่ถูกต้อง: ข้อ จ. 37.0 °C ± 0.5 °C (อุณหภูมิร่างกายมนุษย์จำลอง)
🎯 ทำไมข้อนี้ถึงถูก:
ตามเภสัชตำรับ USP &lt;711&gt; Dissolution อุณหภูมิของตัวกลางในอ่างควบคุม (Water bath) และภายใน Vessel ทุกใบ ต้องควบคุมให้อยู่ที่ $37.0 \pm 0.5\ ^\circ\text{C}$ ตลอดระยะเวลาการทดสอบ เพื่อจำลองสภาวะอุณหภูมิร่างกายปกติของมนุษย์อย่างเที่ยงตรง
🔍 ข้ออื่นผิดเพราะอะไร:
• ข้อ ก.: 20.0 °C ± 0.5 °C ต่ำเกินไป ไม่ตรงกับสภาวะทางสรีรวิทยา
• ข้อ ข.: 25.0 °C ± 0.5 °C เป็นอุณหภูมิห้องมาตรฐาน (Controlled Room Temperature) ไม่ใช่สภาวะทดสอบ Dissolution
• ข้อ ค.: 30.0 °C ± 0.5 °C บางครั้งใช้กับการทดสอบการปลดปล่อยยาของแผ่นแปะผิวหนังตาม USP &lt;724&gt; แต่ไม่ใช่มาตรฐานทั่วไปของยาเม็ด/แคปซูลตาม USP &lt;711&gt;
• ข้อ ง.: 35.0 °C ± 0.5 °C ต่ำกว่าอุณหภูมิแกนกลางของร่างกายมนุษย์</t>
        </is>
      </c>
      <c r="L8" s="186" t="n"/>
      <c r="M8" s="186" t="inlineStr">
        <is>
          <t>Product Group 8: Biopharm &amp; Drug Release</t>
        </is>
      </c>
      <c r="N8" s="186" t="inlineStr">
        <is>
          <t>8.3 Dissolution testing</t>
        </is>
      </c>
      <c r="O8" s="185" t="inlineStr">
        <is>
          <t>Product</t>
        </is>
      </c>
      <c r="P8" s="186" t="inlineStr">
        <is>
          <t>ข้อ 10 (PLE_CC1_2561_Key.md) [RECONSTRUCTED: ปรับแต่งและเติมเต็มบริบทโจทย์เพื่อความสมบูรณ์]</t>
        </is>
      </c>
      <c r="Q8" s="185" t="inlineStr">
        <is>
          <t>ข้อสอบจริง</t>
        </is>
      </c>
      <c r="R8" s="185" t="inlineStr">
        <is>
          <t>2561</t>
        </is>
      </c>
      <c r="S8" s="185" t="n"/>
    </row>
    <row r="9" ht="24" customHeight="1" s="49">
      <c r="A9" s="185" t="n">
        <v>7</v>
      </c>
      <c r="B9" s="186" t="inlineStr">
        <is>
          <t>เภสัชกรฝ่ายพัฒนาสูตรตำรับได้รับมอบหมายให้พัฒนายาน้ำสำหรับรับประทานในผู้ป่วยเด็ก โดยตัวยาสำคัญมีคุณสมบัติไม่ละลายน้ำและสลายตัวได้ง่ายเมื่อมีแอลกอฮอล์ในตำรับ</t>
        </is>
      </c>
      <c r="C9" s="186" t="inlineStr">
        <is>
          <t>จากข้อมูลคุณสมบัติทางเคมีกายภาพของตัวยาสำคัญข้างต้น รูปแบบเภสัชภัณฑ์ยาน้ำชนิดรับประทานข้อใดเหมาะสมที่สุดในการตั้งสูตรตำรับ</t>
        </is>
      </c>
      <c r="D9" s="186" t="n"/>
      <c r="E9" s="186" t="inlineStr">
        <is>
          <t>Suspension (ยาน้ำแขวนตะกอนชนิดผงแห้งหรือชนิดพร้อมใช้)</t>
        </is>
      </c>
      <c r="F9" s="186" t="inlineStr">
        <is>
          <t>Elixir (ยาน้ำเชื่อมผสมแอลกอฮอล์)</t>
        </is>
      </c>
      <c r="G9" s="186" t="inlineStr">
        <is>
          <t>Solution (ยาน้ำสารละลายใสในน้ำ)</t>
        </is>
      </c>
      <c r="H9" s="186" t="inlineStr">
        <is>
          <t>Tincture (ยาทิงเจอร์สกัดด้วยแอลกอฮอล์เข้มข้น)</t>
        </is>
      </c>
      <c r="I9" s="186" t="inlineStr">
        <is>
          <t>Spirits (ยาน้ำผสมน้ำมันหอมระเหยในแอลกอฮอล์)</t>
        </is>
      </c>
      <c r="J9" s="185" t="n">
        <v>1</v>
      </c>
      <c r="K9" s="186" t="inlineStr">
        <is>
          <t>✅ คำตอบที่ถูกต้อง: ข้อ ก. Suspension (ยาน้ำแขวนตะกอนชนิดผงแห้งหรือชนิดพร้อมใช้)
🎯 ทำไมข้อนี้ถึงถูก:
เมื่อตัวยาสำคัญมีคุณสมบัติไม่ละลายน้ำ จึงไม่สามารถเตรียมเป็นยาน้ำสารละลายใส (Solution) ได้ และเนื่องจากมีข้อจำกัดด้านความไม่คงตัวในแอลกอฮอล์ร่วมกับเป็นยาสำหรับเด็ก จึงไม่สามารถเตรียมเป็น Elixir หรือ Tincture ได้ ดังนั้น รูปแบบเภสัชภัณฑ์ที่เหมาะสมที่สุดคือ Suspension (ยาน้ำแขวนตะกอน) โดยอาจพัฒนาในรูป Dry syrup / Powder for oral suspension เพื่อป้องกันการสลายตัวของยา
🔍 ข้ออื่นผิดเพราะอะไร:
• ข้อ ข.: Elixir เป็นยาน้ำใสที่มีส่วนผสมของแอลกอฮอล์ (Ethanol 3-40%) ซึ่งไม่เหมาะสมสำหรับผู้ป่วยเด็กและทำให้ยาเกิดการสลายตัว
• ข้อ ค.: Solution เตรียมไม่ได้เนื่องจากตัวยาสำคัญไม่ละลายน้ำ
• ข้อ ง.: Tincture มีปริมาณแอลกอฮอล์สูงมาก ไม่เหมาะกับการให้เด็กรับประทาน
• ข้อ จ.: Spirits มีปริมาณแอลกอฮอล์สูงมากเพื่อละลายน้ำมันหอมระเหย ไม่เหมาะกับตำรับยานี้</t>
        </is>
      </c>
      <c r="L9" s="186" t="n"/>
      <c r="M9" s="186" t="inlineStr">
        <is>
          <t>Product Group 8: Biopharm &amp; Drug Release</t>
        </is>
      </c>
      <c r="N9" s="186" t="inlineStr">
        <is>
          <t>8.1 Diffusion &amp; Fick's laws</t>
        </is>
      </c>
      <c r="O9" s="185" t="inlineStr">
        <is>
          <t>Product</t>
        </is>
      </c>
      <c r="P9" s="186" t="inlineStr">
        <is>
          <t>ข้อ 63 (PLE_CC1_2561_Key.md) [RECONSTRUCTED: ปรับแต่งและเติมเต็มบริบทโจทย์เพื่อความสมบูรณ์]</t>
        </is>
      </c>
      <c r="Q9" s="185" t="inlineStr">
        <is>
          <t>ข้อสอบจริง</t>
        </is>
      </c>
      <c r="R9" s="185" t="inlineStr">
        <is>
          <t>2561</t>
        </is>
      </c>
      <c r="S9" s="185" t="n"/>
    </row>
    <row r="10" ht="24" customHeight="1" s="49">
      <c r="A10" s="185" t="n">
        <v>8</v>
      </c>
      <c r="B10" s="186" t="n"/>
      <c r="C10" s="186" t="inlineStr">
        <is>
          <t>หากเภสัชกรต้องการสืบค้นข้อมูลมาตรฐานเชิงเปรียบเทียบความเท่าเทียมกันในการรักษาของผลิตภัณฑ์ยาสามัญ (Therapeutic Equivalence Evaluations) และข้อมูลความเท่าเทียมทางชีวสมมูล (Bioequivalence) แหล่งข้อมูลอ้างอิงสากลในข้อใดเหมาะสมและจำเพาะเจาะจงที่สุด</t>
        </is>
      </c>
      <c r="D10" s="186" t="n"/>
      <c r="E10" s="186" t="inlineStr">
        <is>
          <t>Approved Drug Products with Therapeutic Equivalence Evaluations (US FDA Orange Book) / USP</t>
        </is>
      </c>
      <c r="F10" s="186" t="inlineStr">
        <is>
          <t>Pharmacotherapy: A Pathophysiologic Approach</t>
        </is>
      </c>
      <c r="G10" s="186" t="inlineStr">
        <is>
          <t>Drug Interaction Facts</t>
        </is>
      </c>
      <c r="H10" s="186" t="inlineStr">
        <is>
          <t>Drug Facts and Comparisons</t>
        </is>
      </c>
      <c r="I10" s="186" t="inlineStr">
        <is>
          <t>Drug Information Handbook (DIH)</t>
        </is>
      </c>
      <c r="J10" s="185" t="n">
        <v>1</v>
      </c>
      <c r="K10" s="186" t="inlineStr">
        <is>
          <t>✅ คำตอบที่ถูกต้อง: ข้อ ก. Approved Drug Products with Therapeutic Equivalence Evaluations (US FDA Orange Book) / USP
🎯 ทำไมข้อนี้ถึงถูก:
US FDA Orange Book (Approved Drug Products with Therapeutic Equivalence Evaluations) ซึ่งได้รับการตีพิมพ์เผยแพร่ร่วมกับ USP เป็นแหล่งข้อมูลอ้างอิงหลักระดับสากลที่ให้รหัสประเมินความเท่าเทียมกันในการรักษา (Therapeutic Equivalence Code เช่น AB rating) และข้อมูลชีวสมมูล (Bioequivalence) เพื่อใช้ตัดสินว่าผลิตภัณฑ์ยาสามัญสามารถใช้ทดแทนยาต้นแบบได้หรือไม่
🔍 ข้ออื่นผิดเพราะอะไร:
• ข้อ ข.: Pharmacotherapy เป็นตำราทางคลินิก เน้นพยาธิสรีรวิทยาและการรักษาโรค ไม่ได้ให้รหัสชีวสมมูลของผลิตภัณฑ์ยาการค้า
• ข้อ ค.: Drug Interaction Facts เน้นข้อมูลปฏิกิริยาระหว่างยา
• ข้อ ง.: Drug Facts and Comparisons เน้นการเปรียบเทียบกลุ่มยา ข้อบ่งใช้ และสูตรตำรับทั่วไป
• ข้อ จ.: Drug Information Handbook (DIH) เป็นคู่มือขนาดยา ข้อบ่งใช้ และผลข้างเคียงสำหรับการปฏิบัติงานบริบาลเภสัชกรรม</t>
        </is>
      </c>
      <c r="L10" s="186" t="n"/>
      <c r="M10" s="186" t="inlineStr">
        <is>
          <t>Product Group 8: Biopharm &amp; Drug Release</t>
        </is>
      </c>
      <c r="N10" s="186" t="inlineStr">
        <is>
          <t>8.2 BCS Classification</t>
        </is>
      </c>
      <c r="O10" s="185" t="inlineStr">
        <is>
          <t>Product</t>
        </is>
      </c>
      <c r="P10" s="186" t="inlineStr">
        <is>
          <t>ข้อ 68 (PLE_CC1_2561_Key.md) [RECONSTRUCTED: ปรับแต่งและเติมเต็มบริบทโจทย์เพื่อความสมบูรณ์]</t>
        </is>
      </c>
      <c r="Q10" s="185" t="inlineStr">
        <is>
          <t>ข้อสอบจริง</t>
        </is>
      </c>
      <c r="R10" s="185" t="inlineStr">
        <is>
          <t>2561</t>
        </is>
      </c>
      <c r="S10" s="185" t="n"/>
    </row>
    <row r="11" ht="24" customHeight="1" s="49">
      <c r="A11" s="185" t="n">
        <v>9</v>
      </c>
      <c r="B11" s="186" t="inlineStr">
        <is>
          <t>ตามเกณฑ์เภสัชตำรับ USP Monograph สำหรับการทดสอบการละลาย (Dissolution Test) ของยาเม็ด Paracetamol Tablets (ขนาด 500 mg): กำหนดใช้ Apparatus 2 (Paddle) ความเร็ว 50 rpm ใน Phosphate buffer pH 5.8 ปริมาตร 900 mL โดยมีเกณฑ์การยอมรับ (Tolerance) คือ Q = 80% ที่เวลา 30 นาที และวิเคราะห์ปริมาณตัวยาด้วยเทคนิค UV Spectrophotometry</t>
        </is>
      </c>
      <c r="C11" s="186" t="inlineStr">
        <is>
          <t>ในการทดสอบขั้นที่ 1 (Stage 1: S1) โดยใช้ยาเม็ดจำนวน 6 เม็ด ผลการวิเคราะห์ในข้อใดถือว่ายาเม็ด Paracetamol รุ่นผลิตนี้ 'ผ่านเกณฑ์มาตรฐานการละลาย S1 ครบถ้วน'</t>
        </is>
      </c>
      <c r="D11" s="186" t="n"/>
      <c r="E11" s="186" t="inlineStr">
        <is>
          <t>ยาเม็ดทั้ง 6 เม็ด แต่ละเม็ดมีปริมาณการละลายไม่น้อยกว่า 85% ของปริมาณที่ระบุบนฉลาก (มากกว่า 425 mg ทุกเม็ด)</t>
        </is>
      </c>
      <c r="F11" s="186" t="inlineStr">
        <is>
          <t>ค่าเฉลี่ยของยาทั้ง 6 เม็ด มีปริมาณการละลายไม่น้อยกว่า 80% โดยมี 1 เม็ดละลายได้ 78%</t>
        </is>
      </c>
      <c r="G11" s="186" t="inlineStr">
        <is>
          <t>ยาทั้ง 6 เม็ด เกิดการแตกตัว (Disintegration) อย่างสมบูรณ์ภายในเวลา 15 นาที</t>
        </is>
      </c>
      <c r="H11" s="186" t="inlineStr">
        <is>
          <t>ยาเม็ดจำนวน 5 ใน 6 เม็ด ละลายได้ไม่น้อยกว่า 85% และมี 1 เม็ดละลายได้ 80%</t>
        </is>
      </c>
      <c r="I11" s="186" t="inlineStr">
        <is>
          <t>ยาทั้ง 6 เม็ด ละลายได้ไม่น้อยกว่า 70% ภายในเวลา 60 นาที</t>
        </is>
      </c>
      <c r="J11" s="185" t="n">
        <v>1</v>
      </c>
      <c r="K11" s="186" t="inlineStr">
        <is>
          <t>✅ คำตอบที่ถูกต้อง: ข้อ ก. ยาเม็ดทั้ง 6 เม็ด แต่ละเม็ดมีปริมาณการละลายไม่น้อยกว่า 85% ของปริมาณที่ระบุบนฉลาก (มากกว่า 425 mg ทุกเม็ด)
🎯 ทำไมข้อนี้ถึงถูก:
ตามเกณฑ์ USP &lt;711&gt; Dissolution Acceptance Table 1 ในการทดสอบขั้นแรก S1 (ยา 6 เม็ด) ยาทุกหน่วยแต่ละหน่วยต้องมีปริมาณการละลายไม่น้อยกว่า $Q + 5\%$ เมื่อเภสัชตำรับกำหนดค่า $Q = 80\%$ ดังนั้น ยาทั้ง 6 เม็ด แต่ละเม็ดต้องละลายได้ไม่น้อยกว่า $80\% + 5\% = 85\%$ (สำหรับยาเม็ด 500 mg คิดเป็น $500 \times 0.85 = 425\ \text{mg}$) ทุกเม็ด จึงจะผ่านเกณฑ์ S1 ทันที
🔍 ข้ออื่นผิดเพราะอะไร:
• ข้อ ข.: เกณฑ์ S1 ไม่ได้ตัดสินจากค่าเฉลี่ย แต่กำหนดให้ทุกหน่วยต้องได้ $\ge Q + 5\%$ หากมีเม็ดที่ได้ 78% จะไม่ผ่าน S1
• ข้อ ค.: การแตกตัว (Disintegration) ไม่สามารถใช้แทนเกณฑ์การยอมรับของ Dissolution test ได้
• ข้อ ง.: เกณฑ์ S1 ต้องผ่านครบทั้ง 6 เม็ด (6 ใน 6 เม็ด) หากมี 1 เม็ดได้ 80% (ต่ำกว่า 85%) จะตกเกณฑ์ S1 และต้องทดสอบต่อในขั้น S2
• ข้อ จ.: เวลาและเกณฑ์ไม่ตรงกับข้อกำหนดใน Monograph ซึ่งกำหนดเวลา 30 นาทีและเกณฑ์ $Q = 80\%$</t>
        </is>
      </c>
      <c r="L11" s="186" t="n"/>
      <c r="M11" s="186" t="inlineStr">
        <is>
          <t>Product Group 8: Biopharm &amp; Drug Release</t>
        </is>
      </c>
      <c r="N11" s="186" t="inlineStr">
        <is>
          <t>8.3 Dissolution testing</t>
        </is>
      </c>
      <c r="O11" s="185" t="inlineStr">
        <is>
          <t>Product</t>
        </is>
      </c>
      <c r="P11" s="186" t="inlineStr">
        <is>
          <t>ข้อ 8 (PLE_CC1_2560 22 April Set 1.md) [RECONSTRUCTED: ปรับแต่งและเติมเต็มบริบทโจทย์เพื่อความสมบูรณ์]</t>
        </is>
      </c>
      <c r="Q11" s="185" t="inlineStr">
        <is>
          <t>ข้อสอบจริง</t>
        </is>
      </c>
      <c r="R11" s="185" t="inlineStr">
        <is>
          <t>2560</t>
        </is>
      </c>
      <c r="S11" s="185" t="n"/>
    </row>
    <row r="12" ht="24" customHeight="1" s="49">
      <c r="A12" s="185" t="n">
        <v>10</v>
      </c>
      <c r="B12" s="186" t="inlineStr">
        <is>
          <t>ตามเกณฑ์เภสัชตำรับ USP Monograph สำหรับการทดสอบการละลาย (Dissolution Test) ของยาเม็ด Paracetamol Tablets (500 mg) กำหนดใช้ Apparatus 2 (Paddle) ใน Phosphate buffer pH 5.8 โดยมีข้อกำหนด Tolerance กำหนด Q = 80% ที่เวลา 30 นาที</t>
        </is>
      </c>
      <c r="C12" s="186" t="inlineStr">
        <is>
          <t>ข้อใดต่อไปนี้กล่าวถูกต้องตามข้อกำหนดมาตรฐานสากลของเภสัชตำรับ USP สำหรับการทดสอบการละลายของยานี้</t>
        </is>
      </c>
      <c r="D12" s="186" t="n"/>
      <c r="E12" s="186" t="inlineStr">
        <is>
          <t>ในขั้น Stage 1 (S1) ยาทั้ง 6 เม็ด แต่ละเม็ดต้องมีปริมาณตัวยาสำคัญละลายได้ไม่น้อยกว่า Q + 5% (85% หรือมากกว่า 425 mg)</t>
        </is>
      </c>
      <c r="F12" s="186" t="inlineStr">
        <is>
          <t>เครื่องมือมาตรฐานที่เภสัชตำรับกำหนดให้ใช้คือ USP Apparatus 1 (Basket Apparatus)</t>
        </is>
      </c>
      <c r="G12" s="186" t="inlineStr">
        <is>
          <t>ตัวกลางการละลายที่ใช้คือ Phosphate buffer ที่ปรับ pH เท่ากับ 5.8 ± 2.0</t>
        </is>
      </c>
      <c r="H12" s="186" t="inlineStr">
        <is>
          <t>ระยะเวลาสิ้นสุดการทดสอบตาม Monograph คือ 60 นาที</t>
        </is>
      </c>
      <c r="I12" s="186" t="inlineStr">
        <is>
          <t>หากค่าเฉลี่ยของ 6 เม็ดเท่ากับ 82% แต่มี 1 เม็ดได้ 81% จะถือว่าผ่านเกณฑ์ S1</t>
        </is>
      </c>
      <c r="J12" s="185" t="n">
        <v>1</v>
      </c>
      <c r="K12" s="186" t="inlineStr">
        <is>
          <t>✅ คำตอบที่ถูกต้อง: ข้อ ก. ในขั้น Stage 1 (S1) ยาทั้ง 6 เม็ด แต่ละเม็ดต้องมีปริมาณตัวยาสำคัญละลายได้ไม่น้อยกว่า Q + 5% (85% หรือมากกว่า 425 mg)
🎯 ทำไมข้อนี้ถึงถูก:
ตามเกณฑ์ USP &lt;711&gt; ขั้น S1 กำหนดว่าแต่ละหน่วยยาต้องมีปริมาณการละลายไม่น้อยกว่า $Q + 5\%$ ($80\% + 5\% = 85\%$) ยาทั้ง 6 เม็ดจึงต้องละลายได้ไม่ต่ำกว่า 425 mg จึงจะผ่านเกณฑ์ในขั้นแรก
🔍 ข้ออื่นผิดเพราะอะไร:
• ข้อ ข.: Paracetamol Tablets ตาม USP Monograph กำหนดให้ใช้ USP Apparatus 2 (Paddle) ไม่ใช่ Apparatus 1 (Basket)
• ข้อ ค.: ค่าความคลาดเคลื่อนของ pH ตัวกลางกำหนดให้อยู่ในช่วง $\pm 0.05$ ไม่ใช่ $\pm 2.0$
• ข้อ ง.: ระยะเวลาการทดสอบตาม Monograph คือ 30 นาที ไม่ใช่ 60 นาที
• ข้อ จ.: ในขั้น S1 ยาทุกเม็ดต้องได้ $\ge 85\%$ หากมีเม็ดที่ได้ 81% จะไม่ผ่านเกณฑ์ S1 และต้องทดสอบขั้น S2</t>
        </is>
      </c>
      <c r="L12" s="186" t="n"/>
      <c r="M12" s="186" t="inlineStr">
        <is>
          <t>Product Group 8: Biopharm &amp; Drug Release</t>
        </is>
      </c>
      <c r="N12" s="186" t="inlineStr">
        <is>
          <t>8.3 Dissolution testing</t>
        </is>
      </c>
      <c r="O12" s="185" t="inlineStr">
        <is>
          <t>Product</t>
        </is>
      </c>
      <c r="P12" s="186" t="inlineStr">
        <is>
          <t>ข้อ 8 (PLE_CC1_2560 22 April Set 2.md) [RECONSTRUCTED: ปรับแต่งและเติมเต็มบริบทโจทย์เพื่อความสมบูรณ์]</t>
        </is>
      </c>
      <c r="Q12" s="185" t="inlineStr">
        <is>
          <t>ข้อสอบจริง</t>
        </is>
      </c>
      <c r="R12" s="185" t="inlineStr">
        <is>
          <t>2560</t>
        </is>
      </c>
      <c r="S12" s="185" t="n"/>
    </row>
    <row r="13" ht="24" customHeight="1" s="49">
      <c r="A13" s="185" t="n">
        <v>11</v>
      </c>
      <c r="B13" s="186" t="n"/>
      <c r="C13" s="186" t="inlineStr">
        <is>
          <t>ข้อใดต่อไปนี้ 'ไม่ถูกต้อง' เกี่ยวกับคุณสมบัติทางชีวเภสัชกรรมและการบริหารยาหรือวัคซีนด้วยการฉีดเข้ากล้ามเนื้อ (Intramuscular injection: IM)</t>
        </is>
      </c>
      <c r="D13" s="186" t="n"/>
      <c r="E13" s="186" t="inlineStr">
        <is>
          <t>ยาที่บริหารด้วยการฉีดเข้ากล้ามเนื้อจะมีค่าชีวประสิทธิผลสัมบูรณ์ (Absolute Bioavailability: F) เท่ากับ 100% เสมอโดยนิยาม</t>
        </is>
      </c>
      <c r="F13" s="186" t="inlineStr">
        <is>
          <t>องค์ประกอบของวัคซีนฉีดเข้ากล้ามเนื้อมักมีสารกระตุ้นการตอบสนองทางภูมิคุ้มกัน (Adjuvant เช่น Alum) รวมอยู่ด้วย</t>
        </is>
      </c>
      <c r="G13" s="186" t="inlineStr">
        <is>
          <t>การฉีดเข้ากล้ามเนื้อมักมี Onset of action ช้ากว่าการบริหารยาด้วยการฉีดเข้าหลอดเลือดดำ (Intravenous injection)</t>
        </is>
      </c>
      <c r="H13" s="186" t="inlineStr">
        <is>
          <t>ปริมาตรยาที่ฉีดเข้ากล้ามเนื้อบริเวณสะโพก (Gluteal muscle) ในผู้ใหญ่โดยทั่วไปไม่ควรเกิน 2 ถึง 5 mL ต่อครั้ง</t>
        </is>
      </c>
      <c r="I13" s="186" t="inlineStr">
        <is>
          <t>การดูดซึมยาจากการฉีดเข้ากล้ามเนื้อขึ้นอยู่กับอัตราการไหลเวียนของเลือด (Vascularity) ในกล้ามเนื้อมัดนั้นๆ</t>
        </is>
      </c>
      <c r="J13" s="185" t="n">
        <v>1</v>
      </c>
      <c r="K13" s="186" t="inlineStr">
        <is>
          <t>✅ คำตอบที่ถูกต้อง: ข้อ ก. ยาที่บริหารด้วยการฉีดเข้ากล้ามเนื้อจะมีค่าชีวประสิทธิผลสัมบูรณ์ (Absolute Bioavailability: F) เท่ากับ 100% เสมอโดยนิยาม
🎯 ทำไมข้อนี้ถึงถูก:
เฉพาะการฉีดเข้าหลอดเลือดดำ (Intravenous injection: IV) เท่านั้นที่ตัวยาเข้าสู่ระบบไหลเวียนโลหิตโดยตรงทั้งหมด ทำให้มี Absolute Bioavailability ($F = 1.0$ หรือ $100\%$) เสมอตามนิยาม สำหรับการฉีดเข้ากล้ามเนื้อ (IM) ตัวยาอาจเกิดการจับกับเนื้อเยื่อเฉพาะที่ (Local binding), การตกตะกอน หรือการดูดซึมผ่านระบบน้ำเหลือง ทำให้ค่า Bioavailability อาจน้อยกว่า 100% ได้
🔍 ข้ออื่นผิดเพราะอะไร:
• ข้อ ข.: ถูกต้องแล้ว เพราะวัคซีนส่วนใหญ่ต้องอาศัย Adjuvant เช่น เกลืออะลูมิเนียม เพื่อกระตุ้นภูมิคุ้มกันให้คงอยู่นานขึ้น
• ข้อ ค.: ถูกต้องแล้ว เพราะยาฉีดเข้ากล้ามเนื้อต้องผ่านการแพร่ซึมจากเนื้อเยื่อกล้ามเนื้อเข้าสู่หลอดเลือดฝอย จึงมี Onset ช้ากว่า IV
• ข้อ ง.: ถูกต้องแล้ว ปริมาตรยาฉีดเข้ากล้ามเนื้อมัดใหญ่ในผู้ใหญ่ถูกจำกัดไม่เกิน 2 ถึง 5 mL เพื่อป้องกันการบาดเจ็บของกล้ามเนื้อ
• ข้อ จ.: ถูกต้องแล้ว กล้ามเนื้อที่มีเลือดมาเลี้ยงมาก เช่น Deltoid จะดูดซึมยาได้เร็วกว่า Gluteal muscle</t>
        </is>
      </c>
      <c r="L13" s="186" t="n"/>
      <c r="M13" s="186" t="inlineStr">
        <is>
          <t>Product Group 8: Biopharm &amp; Drug Release</t>
        </is>
      </c>
      <c r="N13" s="186" t="inlineStr">
        <is>
          <t>8.1 Diffusion &amp; Fick's laws</t>
        </is>
      </c>
      <c r="O13" s="185" t="inlineStr">
        <is>
          <t>Product</t>
        </is>
      </c>
      <c r="P13" s="186" t="inlineStr">
        <is>
          <t>ข้อ 91 (PLE_CC1_2557.md) [RECONSTRUCTED: ปรับแต่งและเติมเต็มบริบทโจทย์เพื่อความสมบูรณ์]</t>
        </is>
      </c>
      <c r="Q13" s="185" t="inlineStr">
        <is>
          <t>ข้อสอบจริง</t>
        </is>
      </c>
      <c r="R13" s="185" t="inlineStr">
        <is>
          <t>2557</t>
        </is>
      </c>
      <c r="S13" s="185" t="n"/>
    </row>
    <row r="14" ht="24" customHeight="1" s="49">
      <c r="A14" s="185" t="n">
        <v>12</v>
      </c>
      <c r="B14" s="186" t="n"/>
      <c r="C14" s="186" t="inlineStr">
        <is>
          <t>ตามระบบการจำแนกสารชีวเภสัชกรรม (Biopharmaceutics Classification System: BCS) ตัวยาสำคัญที่มีคุณสมบัติ 'การละลายน้ำสูง (High Solubility) และความสามารถในการซึมผ่านเยื่อหุ้มเซลล์สูง (High Permeability)' จัดอยู่ในกลุ่มใด</t>
        </is>
      </c>
      <c r="D14" s="186" t="n"/>
      <c r="E14" s="186" t="inlineStr">
        <is>
          <t>BCS Class I</t>
        </is>
      </c>
      <c r="F14" s="186" t="inlineStr">
        <is>
          <t>BCS Class II</t>
        </is>
      </c>
      <c r="G14" s="186" t="inlineStr">
        <is>
          <t>BCS Class III</t>
        </is>
      </c>
      <c r="H14" s="186" t="inlineStr">
        <is>
          <t>BCS Class IV</t>
        </is>
      </c>
      <c r="I14" s="186" t="inlineStr">
        <is>
          <t>ไม่สามารถจัดกลุ่มตามระบบ BCS ได้</t>
        </is>
      </c>
      <c r="J14" s="185" t="n">
        <v>1</v>
      </c>
      <c r="K14" s="186" t="inlineStr">
        <is>
          <t>✅ คำตอบที่ถูกต้อง: ข้อ ก. BCS Class I
🎯 ทำไมข้อนี้ถึงถูก:
BCS Class I คือกลุ่มยาที่มีคุณสมบัติ High Solubility และ High Permeability ซึ่งยาในกลุ่มนี้สามารถละลายน้ำได้เร็วและซึมผ่านเยื่อเมมเบรนในลำไส้ได้ดีเยี่ยม ทำให้การดูดซึมยาเข้าสู่ร่างกายเป็นไปอย่างรวดเร็วและสมบูรณ์ โดยขั้นตอนจำกัดอัตราการดูดซึม (Rate-limiting step) ขึ้นอยู่กับอัตราการบีบตัวขับถ่ายของกระเพาะอาหาร (Gastric emptying rate) เท่านั้น
🔍 ข้ออื่นผิดเพราะอะไร:
• ข้อ ข.: BCS Class II คือกลุ่มยาที่มี Low Solubility และ High Permeability
• ข้อ ค.: BCS Class III คือกลุ่มยาที่มี High Solubility และ Low Permeability
• ข้อ ง.: BCS Class IV คือกลุ่มยาที่มี Low Solubility และ Low Permeability
• ข้อ จ.: ระบบ BCS สามารถจำแนกตัวยาสำคัญชนิดรับประทานได้ครบถ้วน 4 กลุ่มหลัก</t>
        </is>
      </c>
      <c r="L14" s="186" t="n"/>
      <c r="M14" s="186" t="inlineStr">
        <is>
          <t>Product Group 8: Biopharm &amp; Drug Release</t>
        </is>
      </c>
      <c r="N14" s="186" t="inlineStr">
        <is>
          <t>8.2 BCS Classification</t>
        </is>
      </c>
      <c r="O14" s="185" t="inlineStr">
        <is>
          <t>Product</t>
        </is>
      </c>
      <c r="P14" s="186" t="inlineStr">
        <is>
          <t>ข้อ 1 (PLE_CC1_2556.md) [RECONSTRUCTED: ปรับแต่งและเติมเต็มบริบทโจทย์เพื่อความสมบูรณ์]</t>
        </is>
      </c>
      <c r="Q14" s="185" t="inlineStr">
        <is>
          <t>ข้อสอบจริง</t>
        </is>
      </c>
      <c r="R14" s="185" t="inlineStr">
        <is>
          <t>2556</t>
        </is>
      </c>
      <c r="S14" s="185" t="n"/>
    </row>
    <row r="15" ht="24" customHeight="1" s="49">
      <c r="A15" s="185" t="n">
        <v>13</v>
      </c>
      <c r="B15" s="186" t="n"/>
      <c r="C15" s="186" t="inlineStr">
        <is>
          <t>ตามระบบการจำแนกสารชีวเภสัชกรรม (Biopharmaceutics Classification System: BCS) ตัวยาสำคัญที่มีคุณสมบัติ 'การละลายน้ำสูง (High Solubility) แต่มีความสามารถในการซึมผ่านเยื่อหุ้มเซลล์ต่ำ (Low Permeability)' จัดอยู่ในกลุ่มใด</t>
        </is>
      </c>
      <c r="D15" s="186" t="n"/>
      <c r="E15" s="186" t="inlineStr">
        <is>
          <t>BCS Class I</t>
        </is>
      </c>
      <c r="F15" s="186" t="inlineStr">
        <is>
          <t>BCS Class II</t>
        </is>
      </c>
      <c r="G15" s="186" t="inlineStr">
        <is>
          <t>BCS Class III</t>
        </is>
      </c>
      <c r="H15" s="186" t="inlineStr">
        <is>
          <t>BCS Class IV</t>
        </is>
      </c>
      <c r="I15" s="186" t="inlineStr">
        <is>
          <t>ไม่สามารถจัดกลุ่มตามระบบ BCS ได้</t>
        </is>
      </c>
      <c r="J15" s="185" t="n">
        <v>3</v>
      </c>
      <c r="K15" s="186" t="inlineStr">
        <is>
          <t>✅ คำตอบที่ถูกต้อง: ข้อ ค. BCS Class III
🎯 ทำไมข้อนี้ถึงถูก:
BCS Class III คือกลุ่มยาที่มี High Solubility (ละลายน้ำได้ดีมาก) แต่ Low Permeability (ซึมผ่านเยื่อหุ้มลำไส้ได้ต่ำ) เช่น Atenolol หรือ Cimetidine ซึ่งขั้นตอนจำกัดอัตราการดูดซึมของยา (Rate-limiting step) คือความสามารถในการซึมผ่านเยื่อเมมเบรนของทางเดินอาหาร (Permeation rate)
🔍 ข้ออื่นผิดเพราะอะไร:
• ข้อ ก.: BCS Class I คือกลุ่มยาที่มี High Solubility และ High Permeability
• ข้อ ข.: BCS Class II คือกลุ่มยาที่มี Low Solubility และ High Permeability
• ข้อ ง.: BCS Class IV คือกลุ่มยาที่มี Low Solubility และ Low Permeability
• ข้อ จ.: ระบบ BCS ครอบคลุมการจัดกลุ่มยาตามการละลายและการซึมผ่านอย่างสมบูรณ์</t>
        </is>
      </c>
      <c r="L15" s="186" t="n"/>
      <c r="M15" s="186" t="inlineStr">
        <is>
          <t>Product Group 8: Biopharm &amp; Drug Release</t>
        </is>
      </c>
      <c r="N15" s="186" t="inlineStr">
        <is>
          <t>8.2 BCS Classification</t>
        </is>
      </c>
      <c r="O15" s="185" t="inlineStr">
        <is>
          <t>Product</t>
        </is>
      </c>
      <c r="P15" s="186" t="inlineStr">
        <is>
          <t>ข้อ 2 (PLE_CC1_2556.md) [RECONSTRUCTED: ปรับแต่งและเติมเต็มบริบทโจทย์เพื่อความสมบูรณ์]</t>
        </is>
      </c>
      <c r="Q15" s="185" t="inlineStr">
        <is>
          <t>ข้อสอบจริง</t>
        </is>
      </c>
      <c r="R15" s="185" t="inlineStr">
        <is>
          <t>2556</t>
        </is>
      </c>
      <c r="S15" s="185" t="n"/>
    </row>
    <row r="16" ht="24" customHeight="1" s="49">
      <c r="A16" s="185" t="n">
        <v>14</v>
      </c>
      <c r="B16" s="186" t="n"/>
      <c r="C16" s="186" t="inlineStr">
        <is>
          <t>ตามระบบการจำแนกสารชีวเภสัชกรรม (Biopharmaceutics Classification System: BCS) ตัวยาสำคัญที่มีคุณสมบัติ 'การละลายน้ำต่ำ (Low Solubility) แต่มีความสามารถในการซึมผ่านเยื่อหุ้มเซลล์สูง (High Permeability)' จัดอยู่ในกลุ่มใด</t>
        </is>
      </c>
      <c r="D16" s="186" t="n"/>
      <c r="E16" s="186" t="inlineStr">
        <is>
          <t>BCS Class I</t>
        </is>
      </c>
      <c r="F16" s="186" t="inlineStr">
        <is>
          <t>BCS Class II</t>
        </is>
      </c>
      <c r="G16" s="186" t="inlineStr">
        <is>
          <t>BCS Class III</t>
        </is>
      </c>
      <c r="H16" s="186" t="inlineStr">
        <is>
          <t>BCS Class IV</t>
        </is>
      </c>
      <c r="I16" s="186" t="inlineStr">
        <is>
          <t>ไม่สามารถจัดกลุ่มตามระบบ BCS ได้</t>
        </is>
      </c>
      <c r="J16" s="185" t="n">
        <v>2</v>
      </c>
      <c r="K16" s="186" t="inlineStr">
        <is>
          <t>✅ คำตอบที่ถูกต้อง: ข้อ ข. BCS Class II
🎯 ทำไมข้อนี้ถึงถูก:
BCS Class II คือกลุ่มยาที่มี Low Solubility (ละลายน้ำได้น้อยมาก) แต่มี High Permeability (ชอบไขมันและซึมผ่านเยื่อเมมเบรนได้ดีเยี่ยม) เช่น Carbamazepine, Simvastatin, Ketoconazole ซึ่งขั้นตอนจำกัดอัตราการดูดซึม (Rate-limiting step) คือ อัตราการละลายตัวของยา (Dissolution rate)
🔍 ข้ออื่นผิดเพราะอะไร:
• ข้อ ก.: BCS Class I คือกลุ่มยาที่มี High Solubility และ High Permeability
• ข้อ ค.: BCS Class III คือกลุ่มยาที่มี High Solubility และ Low Permeability
• ข้อ ง.: BCS Class IV คือกลุ่มยาที่มี Low Solubility และ Low Permeability
• ข้อ จ.: ระบบ BCS มีการนิยามคุณสมบัตินี้ไว้อย่างชัดเจนในกลุ่ม Class II</t>
        </is>
      </c>
      <c r="L16" s="186" t="n"/>
      <c r="M16" s="186" t="inlineStr">
        <is>
          <t>Product Group 8: Biopharm &amp; Drug Release</t>
        </is>
      </c>
      <c r="N16" s="186" t="inlineStr">
        <is>
          <t>8.2 BCS Classification</t>
        </is>
      </c>
      <c r="O16" s="185" t="inlineStr">
        <is>
          <t>Product</t>
        </is>
      </c>
      <c r="P16" s="186" t="inlineStr">
        <is>
          <t>ข้อ 3 (PLE_CC1_2556.md) [RECONSTRUCTED: ปรับแต่งและเติมเต็มบริบทโจทย์เพื่อความสมบูรณ์]</t>
        </is>
      </c>
      <c r="Q16" s="185" t="inlineStr">
        <is>
          <t>ข้อสอบจริง</t>
        </is>
      </c>
      <c r="R16" s="185" t="inlineStr">
        <is>
          <t>2556</t>
        </is>
      </c>
      <c r="S16" s="185" t="n"/>
    </row>
    <row r="17" ht="24" customHeight="1" s="49">
      <c r="A17" s="185" t="n">
        <v>15</v>
      </c>
      <c r="B17" s="186" t="n"/>
      <c r="C17" s="186" t="inlineStr">
        <is>
          <t>ตามระบบการจำแนกสารชีวเภสัชกรรม (Biopharmaceutics Classification System: BCS) ตัวยาสำคัญที่มีคุณสมบัติ 'การละลายน้ำต่ำ (Low Solubility) และความสามารถในการซึมผ่านเยื่อหุ้มเซลล์ต่ำ (Low Permeability)' จัดอยู่ในกลุ่มใด</t>
        </is>
      </c>
      <c r="D17" s="186" t="n"/>
      <c r="E17" s="186" t="inlineStr">
        <is>
          <t>BCS Class I</t>
        </is>
      </c>
      <c r="F17" s="186" t="inlineStr">
        <is>
          <t>BCS Class II</t>
        </is>
      </c>
      <c r="G17" s="186" t="inlineStr">
        <is>
          <t>BCS Class III</t>
        </is>
      </c>
      <c r="H17" s="186" t="inlineStr">
        <is>
          <t>BCS Class IV</t>
        </is>
      </c>
      <c r="I17" s="186" t="inlineStr">
        <is>
          <t>ไม่สามารถจัดกลุ่มตามระบบ BCS ได้</t>
        </is>
      </c>
      <c r="J17" s="185" t="n">
        <v>4</v>
      </c>
      <c r="K17" s="186" t="inlineStr">
        <is>
          <t>✅ คำตอบที่ถูกต้อง: ข้อ ง. BCS Class IV
🎯 ทำไมข้อนี้ถึงถูก:
BCS Class IV คือกลุ่มยาที่มีคุณสมบัติแย่ที่สุดทั้งสองด้าน ได้แก่ Low Solubility (ละลายน้ำต่ำมาก) และ Low Permeability (ซึมผ่านเยื่อเมมเบรนได้ต่ำมาก) เช่น Hydrochlorothiazide หรือ Furosemide ทำให้ตัวยามีปัญหาด้านชีวประสิทธิผลต่ำและแปรปรวนสูงมาก
🔍 ข้ออื่นผิดเพราะอะไร:
• ข้อ ก.: BCS Class I คือกลุ่มยาที่มี High Solubility และ High Permeability
• ข้อ ข.: BCS Class II คือกลุ่มยาที่มี Low Solubility และ High Permeability
• ข้อ ค.: BCS Class III คือกลุ่มยาที่มี High Solubility และ Low Permeability
• ข้อ จ.: ระบบ BCS กำหนดนิยามของ Class IV ไว้สำหรับยากลุ่มที่ละลายต่ำและซึมผ่านต่ำอย่างชัดเจน</t>
        </is>
      </c>
      <c r="L17" s="186" t="n"/>
      <c r="M17" s="186" t="inlineStr">
        <is>
          <t>Product Group 8: Biopharm &amp; Drug Release</t>
        </is>
      </c>
      <c r="N17" s="186" t="inlineStr">
        <is>
          <t>8.2 BCS Classification</t>
        </is>
      </c>
      <c r="O17" s="185" t="inlineStr">
        <is>
          <t>Product</t>
        </is>
      </c>
      <c r="P17" s="186" t="inlineStr">
        <is>
          <t>ข้อ 4 (PLE_CC1_2556.md) [RECONSTRUCTED: ปรับแต่งและเติมเต็มบริบทโจทย์เพื่อความสมบูรณ์]</t>
        </is>
      </c>
      <c r="Q17" s="185" t="inlineStr">
        <is>
          <t>ข้อสอบจริง</t>
        </is>
      </c>
      <c r="R17" s="185" t="inlineStr">
        <is>
          <t>2556</t>
        </is>
      </c>
      <c r="S17" s="185" t="n"/>
    </row>
    <row r="18" ht="24" customHeight="1" s="49">
      <c r="A18" s="185" t="n">
        <v>16</v>
      </c>
      <c r="B18" s="186" t="inlineStr">
        <is>
          <t>เปรียบเทียบสูตรตำรับยาเม็ด Allopurinol 2 สูตรตำรับ ดังนี้:
- สูตรตำรับ A: Allopurinol, Sodium starch glycolate, Magnesium stearate 15%
- สูตรตำรับ B: Allopurinol, Microcrystalline cellulose, Sodium lauryl sulfate (SLS), Magnesium stearate 5%</t>
        </is>
      </c>
      <c r="C18" s="186" t="inlineStr">
        <is>
          <t>จากการเปรียบเทียบสูตรตำรับทั้งสองข้างต้น ข้อใดสรุปเกี่ยวกับคุณสมบัติการละลายของตัวยาสำคัญ (Dissolution) ได้อย่างถูกต้อง</t>
        </is>
      </c>
      <c r="D18" s="186" t="n"/>
      <c r="E18" s="186" t="inlineStr">
        <is>
          <t>ยาจากสูตรตำรับ A ละลายได้ดีกว่าสูตร B เนื่องจากมี Magnesium stearate ในสัดส่วนที่สูงกว่า</t>
        </is>
      </c>
      <c r="F18" s="186" t="inlineStr">
        <is>
          <t>ยาจากสูตรตำรับ B ละลายได้ดีกว่าสูตร A เนื่องจากมี SLS เป็นสารช่วยเปียก (Wetting agent) และมีสัดส่วน Magnesium stearate น้อยกว่า</t>
        </is>
      </c>
      <c r="G18" s="186" t="inlineStr">
        <is>
          <t>ยาทั้งสองสูตรตำรับมีอัตราการละลายไม่แตกต่างกัน เนื่องจากมีตัวยาสำคัญชนิดเดียวกัน</t>
        </is>
      </c>
      <c r="H18" s="186" t="inlineStr">
        <is>
          <t>สาร Magnesium stearate 15% ในสูตรตำรับ A ช่วยเพิ่มการเปียกน้ำและเร่งการละลายของตัวยา</t>
        </is>
      </c>
      <c r="I18" s="186" t="inlineStr">
        <is>
          <t>สาร Sodium lauryl sulfate ในสูตรตำรับ B ทำให้เม็ดยาไม่แตกตัวและขัดขวางการละลายของตัวยา</t>
        </is>
      </c>
      <c r="J18" s="185" t="n">
        <v>2</v>
      </c>
      <c r="K18" s="186" t="inlineStr">
        <is>
          <t>✅ คำตอบที่ถูกต้อง: ข้อ ข. ยาจากสูตรตำรับ B ละลายได้ดีกว่าสูตร A เนื่องจากมี SLS เป็นสารช่วยเปียก (Wetting agent) และมีสัดส่วน Magnesium stearate น้อยกว่า
🎯 ทำไมข้อนี้ถึงถูก:
สูตรตำรับ B มีการเติม Sodium Lauryl Sulfate (SLS) ซึ่งเป็น Anionic surfactant ทำหน้าที่เป็น Wetting agent ช่วยลดแรงตึงผิวและเพิ่มการเปียกของตัวยา ขณะที่สูตรตำรับ A มีการใช้ Magnesium stearate ซึ่งเป็นสารหล่อลื่นที่มีคุณสมบัติ Hydrophobic ในสัดส่วนที่สูงมากถึง 15% (ปกติใช้เพียง 0.25-2%) ซึ่งจะเคลือบผิวอนุภาคยาขัดขวางการแทรกซึมของน้ำ ทำให้ยาจากสูตร A ละลายได้ช้ากว่าสูตร B อย่างมีนัยสำคัญ
🔍 ข้ออื่นผิดเพราะอะไร:
• ข้อ ก.: Magnesium stearate มีคุณสมบัติ Hydrophobic หากใส่มากเกินไปจะขัดขวางการละลายอย่างรุนแรง ไม่ได้ช่วยให้ละลายดีขึ้น
• ข้อ ค.: แม้มีตัวยาชนิดเดียวกัน แต่อัตราการละลายแตกต่างกันอย่างมากจากบทบาทของสารช่วยในตำรับ
• ข้อ ง.: Magnesium stearate ไม่ใช่สารช่วยเปียก แต่เป็นสารที่ไม่ชอบน้ำ
• ข้อ จ.: SLS เป็นสารช่วยเปียกที่ช่วยส่งเสริมการละลาย ไม่ได้ขัดขวางการแตกตัวหรือการละลาย</t>
        </is>
      </c>
      <c r="L18" s="186" t="n"/>
      <c r="M18" s="186" t="inlineStr">
        <is>
          <t>Product Group 8: Biopharm &amp; Drug Release</t>
        </is>
      </c>
      <c r="N18" s="186" t="inlineStr">
        <is>
          <t>8.1 Diffusion &amp; Fick's laws</t>
        </is>
      </c>
      <c r="O18" s="185" t="inlineStr">
        <is>
          <t>Product</t>
        </is>
      </c>
      <c r="P18" s="186" t="inlineStr">
        <is>
          <t>ข้อ 3 (PLE_CC1_2555 Day 2.md) [RECONSTRUCTED: ปรับแต่งและเติมเต็มบริบทโจทย์เพื่อความสมบูรณ์]</t>
        </is>
      </c>
      <c r="Q18" s="185" t="inlineStr">
        <is>
          <t>ข้อสอบจริง</t>
        </is>
      </c>
      <c r="R18" s="185" t="inlineStr">
        <is>
          <t>2555</t>
        </is>
      </c>
      <c r="S18" s="185" t="n"/>
    </row>
    <row r="19" ht="24" customHeight="1" s="49">
      <c r="A19" s="185" t="n">
        <v>17</v>
      </c>
      <c r="B19" s="186" t="inlineStr">
        <is>
          <t>ผู้ป่วยมีอาการผื่นผิวหนังอักเสบเรื้อรัง (Chronic Eczema) มีลักษณะผิวหนังแห้ง ลอก หนาตัว และคันมาก เภสัชกรต้องการเลือกรูปแบบเภสัชภัณฑ์ภายนอกสำหรับนำส่งยาคอร์ติโคสเตียรอยด์ (Topical Corticosteroid) เพื่อให้เกิดการกักเก็บความชุ่มชื้นและเพิ่มการดูดซึมยาเข้าสู่ชั้น Stratum corneum ได้สูงสุด</t>
        </is>
      </c>
      <c r="C19" s="186" t="inlineStr">
        <is>
          <t>รูปแบบเภสัชภัณฑ์กึ่งแข็งชนิดใดต่อไปนี้ มีคุณสมบัติปิดกั้นผิวหนัง (Occlusive property) สูงสุด ช่วยรักษาความชุ่มชื้นและเพิ่มการแพร่ซึมของตัวยาเข้าสู่ผิวหนังแห้งหนาได้ดีที่สุด</t>
        </is>
      </c>
      <c r="D19" s="186" t="n"/>
      <c r="E19" s="186" t="inlineStr">
        <is>
          <t>Hydrocarbon Base Ointment (ยาขี้ผึ้งพื้นฐานไฮโดรคาร์บอน)</t>
        </is>
      </c>
      <c r="F19" s="186" t="inlineStr">
        <is>
          <t>Hydrophilic Gel (เจลพื้นฐานน้ำ)</t>
        </is>
      </c>
      <c r="G19" s="186" t="inlineStr">
        <is>
          <t>Oil-in-Water Cream (ครีมชนิดน้ำมันในน้ำ)</t>
        </is>
      </c>
      <c r="H19" s="186" t="inlineStr">
        <is>
          <t>Topical Solution (สารละลายแอลกอฮอล์สำหรับทาภายนอก)</t>
        </is>
      </c>
      <c r="I19" s="186" t="inlineStr">
        <is>
          <t>Aqueous Lotion (โลชั่นชนิดน้ำ)</t>
        </is>
      </c>
      <c r="J19" s="185" t="n">
        <v>1</v>
      </c>
      <c r="K19" s="186" t="inlineStr">
        <is>
          <t>✅ คำตอบที่ถูกต้อง: ข้อ ก. Hydrocarbon Base Ointment (ยาขี้ผึ้งพื้นฐานไฮโดรคาร์บอน)
🎯 ทำไมข้อนี้ถึงถูก:
ยาขี้ผึ้งที่มี Hydrocarbon base (เช่น Petrolatum) มีคุณสมบัติเป็นเลิศด้าน Occlusive effect โดยสร้างชั้นฟิล์มไขมันเคลือบปิดกั้นผิวหนัง ป้องกันการระเหยของน้ำ (Trans-epidermal water loss: TEWL) ทำให้ผิวหนังชั้น Stratum corneum เกิด Hydration สูงสุด ซึ่งการมีน้ำสะสมในผิวหนังจะช่วยเปิดโครงสร้างเยื่อไขมันและเพิ่มการซึมผ่านของตัวยาคอร์ติโคสเตียรอยด์เข้าสู่รอยโรคแห้งหนาได้ดีที่สุด
🔍 ข้ออื่นผิดเพราะอะไร:
• ข้อ ข.: Gel พื้นฐานน้ำไม่มีคุณสมบัติ Occlusive และจะระเหยอย่างรวดเร็ว ทำให้ผิวรู้สึกแห้งตึง ไม่เหมาะกับผิวแห้งลอก
• ข้อ ค.: O/W Cream ให้ความชุ่มชื้นได้ระดับหนึ่งแต่มีน้ำระเหยง่าย ให้ผล Occlusive ต่ำกว่า Ointment
• ข้อ ง.: Topical solution ที่มีแอลกอฮอล์ทำให้ผิวแห้ง ระคายเคือง และแสบร้อนในรอยโรค Eczema
• ข้อ จ.: Lotion เป็นยาน้ำเหลว เหมาะกับรอยโรคชุ่มแฉะหรือบริเวณที่มีขน ไม่เหมาะกับรอยโรคแห้งหนา</t>
        </is>
      </c>
      <c r="L19" s="186" t="n"/>
      <c r="M19" s="186" t="inlineStr">
        <is>
          <t>Product Group 8: Biopharm &amp; Drug Release</t>
        </is>
      </c>
      <c r="N19" s="186" t="inlineStr">
        <is>
          <t>8.5 Transdermal Delivery (TDS)</t>
        </is>
      </c>
      <c r="O19" s="185" t="inlineStr">
        <is>
          <t>Product</t>
        </is>
      </c>
      <c r="P19" s="186" t="inlineStr">
        <is>
          <t>ข้อ 5 (PLE_CC1_2555 Day 2.md) [RECONSTRUCTED: ปรับแต่งและเติมเต็มบริบทโจทย์เพื่อความสมบูรณ์]</t>
        </is>
      </c>
      <c r="Q19" s="185" t="inlineStr">
        <is>
          <t>ข้อสอบจริง</t>
        </is>
      </c>
      <c r="R19" s="185" t="inlineStr">
        <is>
          <t>2555</t>
        </is>
      </c>
      <c r="S19" s="185" t="n"/>
    </row>
    <row r="20" ht="24" customHeight="1" s="49">
      <c r="A20" s="185" t="n">
        <v>18</v>
      </c>
      <c r="B20" s="186" t="n"/>
      <c r="C20" s="186" t="inlineStr">
        <is>
          <t>ในการพัฒนาสูตรตำรับยาที่มีคุณสมบัติการละลายน้ำต่ำมาก (Poorly water-soluble drugs หรือ BCS Class II) เทคนิคหรือวิธีการทางชีวเภสัชศาสตร์ในข้อใดช่วยเพิ่มอัตราการละลาย (Dissolution rate) และเพิ่มชีวประสิทธิผลของตัวยาได้อย่างมีประสิทธิภาพ</t>
        </is>
      </c>
      <c r="D20" s="186" t="n"/>
      <c r="E20" s="186" t="inlineStr">
        <is>
          <t>Solid Dispersion (การเตรียมสารกระจายตัวของแข็งร่วมกับ Hydrophilic Polymer เช่น PEG หรือ PVP)</t>
        </is>
      </c>
      <c r="F20" s="186" t="inlineStr">
        <is>
          <t>การเพิ่มขนาดอนุภาคตัวยาสำคัญ (Coarse particles) เพื่อลดพื้นที่ผิวสัมผัส</t>
        </is>
      </c>
      <c r="G20" s="186" t="inlineStr">
        <is>
          <t>การเติมสารหล่อลื่น Magnesium stearate ในสัดส่วนที่สูงเกิน 10%</t>
        </is>
      </c>
      <c r="H20" s="186" t="inlineStr">
        <is>
          <t>การเปลี่ยนรูปผลึกของยาจาก Amorphous เป็น Crystalline form ที่มีความหนาแน่นของร่างแหผลึกสูง</t>
        </is>
      </c>
      <c r="I20" s="186" t="inlineStr">
        <is>
          <t>การเคลือบฟิล์มเม็ดยาด้วยพอลิเมอร์ที่ไม่ละลายน้ำ เช่น Ethylcellulose</t>
        </is>
      </c>
      <c r="J20" s="185" t="n">
        <v>1</v>
      </c>
      <c r="K20" s="186" t="inlineStr">
        <is>
          <t>✅ คำตอบที่ถูกต้อง: ข้อ ก. Solid Dispersion (การเตรียมสารกระจายตัวของแข็งร่วมกับ Hydrophilic Polymer เช่น PEG หรือ PVP)
🎯 ทำไมข้อนี้ถึงถูก:
เทคนิค Solid Dispersion เป็นการกระจายโมเลกุลยาที่ไม่ละลายน้ำให้อยู่ในสารตัวพาที่เป็นพอลิเมอร์ชอบน้ำ (Hydrophilic carrier เช่น PEG, PVP, HPMC) ซึ่งช่วยเปลี่ยนสภาพยาให้อยู่ในรูปอสัณฐาน (Amorphous state) หรืออนุภาคขนาดเล็กระดับโมเลกุล ส่งผลให้พื้นที่ผิวสัมผัสและพลังงานอิสระของตัวยาสูงขึ้น จึงเพิ่มทั้งอัตราการละลาย (Dissolution rate) และความสามารถในการละลายอย่างมีนัยสำคัญ
🔍 ข้ออื่นผิดเพราะอะไร:
• ข้อ ข.: การเพิ่มขนาดอนุภาคทำให้พื้นที่ผิวสัมผัส ($A$) ลดลง ส่งผลให้อัตราการละลายลดลงตามสมการ Noyes-Whitney
• ข้อ ค.: Magnesium stearate ในสัดส่วนสูงมีฤทธิ์ Hydrophobic ขัดขวางการเปียกและการละลายของยา
• ข้อ ง.: รูป Amorphous ละลายได้ดีกว่าและเร็วกว่ารูป Crystalline การเปลี่ยนเป็น Crystalline จะทำให้ยาละลายยากขึ้น
• ข้อ จ.: Ethylcellulose เป็นพอลิเมอร์ที่ไม่ละลายน้ำ ใช้เพื่อชะลอการปลดปล่อยยา (Sustained release) ไม่ได้ช่วยเพิ่มการละลาย</t>
        </is>
      </c>
      <c r="L20" s="186" t="n"/>
      <c r="M20" s="186" t="inlineStr">
        <is>
          <t>Product Group 8: Biopharm &amp; Drug Release</t>
        </is>
      </c>
      <c r="N20" s="186" t="inlineStr">
        <is>
          <t>8.2 BCS Classification</t>
        </is>
      </c>
      <c r="O20" s="185" t="inlineStr">
        <is>
          <t>Product</t>
        </is>
      </c>
      <c r="P20" s="186" t="inlineStr">
        <is>
          <t>ข้อ 3 (PLE_CC1_2555 Day 2.md) [RECONSTRUCTED: ปรับแต่งและเติมเต็มบริบทโจทย์เพื่อความสมบูรณ์]</t>
        </is>
      </c>
      <c r="Q20" s="185" t="inlineStr">
        <is>
          <t>ข้อสอบจริง</t>
        </is>
      </c>
      <c r="R20" s="185" t="inlineStr">
        <is>
          <t>2555</t>
        </is>
      </c>
      <c r="S20" s="185" t="n"/>
    </row>
    <row r="21" ht="24" customHeight="1" s="49">
      <c r="A21" s="185" t="n">
        <v>19</v>
      </c>
      <c r="B21" s="186" t="inlineStr">
        <is>
          <t>เภสัชกรควบคุมคุณภาพทำการทดสอบ Dissolution test ของยาแคปซูล Celecoxib Capsules ตามเกณฑ์มาตรฐานเภสัชตำรับ USP Monograph กำหนดค่า Tolerance คือ Q = 80% ที่เวลา 45 นาที</t>
        </is>
      </c>
      <c r="C21" s="186" t="inlineStr">
        <is>
          <t>ในการทดสอบขั้นที่ 2 (Stage 2: S2) รวมยาที่ทดสอบเป็นจำนวน 12 หน่วย พบว่าค่าเฉลี่ยของยาทั้ง 12 หน่วย เท่ากับ 84% และไม่มีหน่วยใดมีค่าน้อยกว่า 65% จะสรุปผลการทดสอบการละลายนี้อย่างไร</t>
        </is>
      </c>
      <c r="D21" s="186" t="n"/>
      <c r="E21" s="186" t="inlineStr">
        <is>
          <t>ผ่านเกณฑ์การทดสอบการละลายในขั้น Stage 2 (S2)</t>
        </is>
      </c>
      <c r="F21" s="186" t="inlineStr">
        <is>
          <t>ผ่านเกณฑ์การทดสอบการละลายตั้งแต่ขั้น Stage 1 (S1)</t>
        </is>
      </c>
      <c r="G21" s="186" t="inlineStr">
        <is>
          <t>ไม่ผ่านเกณฑ์ขั้น S2 เนื่องจากค่าเฉลี่ยต่ำกว่า 85%</t>
        </is>
      </c>
      <c r="H21" s="186" t="inlineStr">
        <is>
          <t>ไม่ผ่านเกณฑ์ขั้น S2 เนื่องจากต้องไม่มีหน่วยใดน้อยกว่า 70%</t>
        </is>
      </c>
      <c r="I21" s="186" t="inlineStr">
        <is>
          <t>ต้องทำการทดสอบต่อไปในขั้น Stage 3 (S3) เพิ่มเติมอีก 12 หน่วย</t>
        </is>
      </c>
      <c r="J21" s="185" t="n">
        <v>1</v>
      </c>
      <c r="K21" s="186" t="inlineStr">
        <is>
          <t>✅ คำตอบที่ถูกต้อง: ข้อ ก. ผ่านเกณฑ์การทดสอบการละลายในขั้น Stage 2 (S2)
🎯 ทำไมข้อนี้ถึงถูก:
ตามเกณฑ์การยอมรับ USP &lt;711&gt; Acceptance Table 1 สำหรับ Immediate-release dosage forms ในขั้น Stage 2 (S2) ทดสอบรวม 12 หน่วย เกณฑ์ผ่านต้องเข้าเงื่อนไขครบทั้ง 2 ข้อ:
1. ค่าเฉลี่ยของ 12 หน่วย ต้องไม่น้อยกว่า $Q$ (ในที่นี้คือ $\ge 80\%$ ซึ่งได้ $84\%$ ผ่าน)
2. ต้องไม่มีหน่วยใดมีค่าน้อยกว่า $Q - 15\%$ ($80\% - 15\% = 65\%$ ซึ่งในที่นี้ไม่มีหน่วยใดต่ำกว่า $65\%$ ผ่าน)
ดังนั้น รุ่นผลิตนี้ผ่านเกณฑ์การทดสอบการละลายในขั้น S2 ครบถ้วน
🔍 ข้ออื่นผิดเพราะอะไร:
• ข้อ ข.: ผลการทดสอบนี้เป็นการประเมินในขั้น S2 (รวม 12 เม็ด) แสดงว่าในขั้น S1 (6 เม็ดแรก) มีบางเม็ดตกเกณฑ์ $Q + 5\%$ จึงต้องมาทดสอบต่อในขั้น S2
• ข้อ ค.: เกณฑ์ค่าเฉลี่ยของ 12 เม็ดในขั้น S2 กำหนดเพียง $\ge Q$ ($80\%$) ไม่จำเป็นต้องได้ 85%
• ข้อ ง.: เกณฑ์ตัดตกเดี่ยวของขั้น S2 คือ $Q - 15\%$ ซึ่งเท่ากับ $65\%$ ไม่ใช่ $70\%$
• ข้อ จ.: เมื่อผ่านเกณฑ์ S2 แล้ว ถือว่าผลิตภัณฑ์ยารุ่นนี้ผ่านมาตรฐาน ไม่จำเป็นต้องทดสอบขั้น S3 ต่อ</t>
        </is>
      </c>
      <c r="L21" s="186" t="n"/>
      <c r="M21" s="186" t="inlineStr">
        <is>
          <t>Product Group 8: Biopharm &amp; Drug Release</t>
        </is>
      </c>
      <c r="N21" s="186" t="inlineStr">
        <is>
          <t>8.3 Dissolution testing</t>
        </is>
      </c>
      <c r="O21" s="185" t="inlineStr">
        <is>
          <t>Product</t>
        </is>
      </c>
      <c r="P21" s="186" t="inlineStr">
        <is>
          <t>ข้อ 69 (PLE_CC1_2554 SET1.md) [RECONSTRUCTED: ปรับแต่งและเติมเต็มบริบทโจทย์เพื่อความสมบูรณ์]</t>
        </is>
      </c>
      <c r="Q21" s="185" t="inlineStr">
        <is>
          <t>ข้อสอบจริง</t>
        </is>
      </c>
      <c r="R21" s="185" t="inlineStr">
        <is>
          <t>2554</t>
        </is>
      </c>
      <c r="S21" s="185" t="n"/>
    </row>
    <row r="22" ht="24" customHeight="1" s="49">
      <c r="A22" s="185" t="n">
        <v>20</v>
      </c>
      <c r="B22" s="186" t="n"/>
      <c r="C22" s="186" t="inlineStr">
        <is>
          <t>การพัฒนาสูตรตำรับยาที่มีระบบการนำส่งยาแบบใหม่ (Novel Drug Delivery System: NDDS หรือ New Delivery System) ซึ่งทำให้รูปแบบและอัตราการปลดปล่อยยา ตลอดจนชีวประสิทธิผล (Bioavailability) แตกต่างไปจากตำรับมาตรฐานเดิมอย่างมีนัยสำคัญ ข้อกำหนดทางชีวเภสัชกรรมและการขึ้นทะเบียนข้อใดถูกต้อง</t>
        </is>
      </c>
      <c r="D22" s="186" t="n"/>
      <c r="E22" s="186" t="inlineStr">
        <is>
          <t>ต้องทำการศึกษาชีวประสิทธิผลและชีวสมมูล (In Vivo Bioavailability &amp; Bioequivalence) ร่วมกับการประเมินความปลอดภัยและประสิทธิผลทางคลินิกอย่างครบถ้วน</t>
        </is>
      </c>
      <c r="F22" s="186" t="inlineStr">
        <is>
          <t>สามารถยื่นขอละเว้นการศึกษาชีวสมมูลในมนุษย์ (Biowaiver) ได้ทันทีตามเกณฑ์ BCS Class I</t>
        </is>
      </c>
      <c r="G22" s="186" t="inlineStr">
        <is>
          <t>ใช้เฉพาะผลการทดสอบ In Vitro Dissolution Profile ที่ pH 6.8 เพียงสภาวะเดียวแทนการศึกษาในมนุษย์ได้</t>
        </is>
      </c>
      <c r="H22" s="186" t="inlineStr">
        <is>
          <t>จัดเป็นยาสามัญทั่วไป (Generic drug) ที่ไม่ต้องมีข้อมูลทางเภสัชจลนศาสตร์สนับสนุน</t>
        </is>
      </c>
      <c r="I22" s="186" t="inlineStr">
        <is>
          <t>ไม่จำเป็นต้องศึกษาอัตราการละลายและการปลดปล่อยตัวยา เนื่องจากตัวยาสำคัญเป็นตัวเดิมที่เคยอนุมัติแล้ว</t>
        </is>
      </c>
      <c r="J22" s="185" t="n">
        <v>1</v>
      </c>
      <c r="K22" s="186" t="inlineStr">
        <is>
          <t>✅ คำตอบที่ถูกต้อง: ข้อ ก. ต้องทำการศึกษาชีวประสิทธิผลและชีวสมมูล (In Vivo Bioavailability &amp; Bioequivalence) ร่วมกับการประเมินความปลอดภัยและประสิทธิผลทางคลินิกอย่างครบถ้วน
🎯 ทำไมข้อนี้ถึงถูก:
ตามข้อกำหนดของสำนักงานคณะกรรมการอาหารและยา (อย.) และสากล ยาที่มีการพัฒนาระบบนำส่งยาใหม่ (New Delivery System) ที่ส่งผลต่ออัตราและปริมาณการดูดซึมยา จัดเป็นยาใหม่หรือรูปแบบยาใหม่ (New Dosage Form / New Drug) ซึ่งไม่สามารถขอ Biowaiver ได้ จำเป็นต้องมีข้อมูลการศึกษาชีวประสิทธิผล (Bioavailability) เภสัชจลนศาสตร์ และการศึกษาความปลอดภัยและประสิทธิผลทางคลินิกรองรับอย่างสมบูรณ์
🔍 ข้ออื่นผิดเพราะอะไร:
• ข้อ ข.: เกณฑ์ Biowaiver ใช้ได้เฉพาะกับยาปลดปล่อยทันที (Immediate release) ในบางกลุ่ม BCS เท่านั้น ไม่สามารถใช้กับระบบนำส่งยาแบบใหม่หรือยาควบคุมการปลดปล่อยได้
• ข้อ ค.: การทดสอบการละลายเพียงสภาวะเดียวไม่เพียงพอ ต้องทำการศึกษาหลายสภาวะ pH และไม่สามารถทดแทนการศึกษาในมนุษย์สำหรับระบบใหม่ได้
• ข้อ ง.: ระบบนำส่งยาแบบใหม่ไม่ใช่ยาสามัญทั่วไป แต่มีสถานะเทียบเท่ายาใหม่ที่ต้องขึ้นทะเบียนแบบเฉพาะ
• ข้อ จ.: ต้องมีการศึกษา Dissolution profile และ Release kinetics อย่างละเอียดเพื่อควบคุมคุณภาพและป้องกัน Dose dumping</t>
        </is>
      </c>
      <c r="L22" s="186" t="n"/>
      <c r="M22" s="186" t="inlineStr">
        <is>
          <t>Product Group 8: Biopharm &amp; Drug Release</t>
        </is>
      </c>
      <c r="N22" s="186" t="inlineStr">
        <is>
          <t>8.4 Modified-Release DDS</t>
        </is>
      </c>
      <c r="O22" s="185" t="inlineStr">
        <is>
          <t>Product</t>
        </is>
      </c>
      <c r="P22" s="186" t="inlineStr">
        <is>
          <t>ข้อ 4 (PLE_CC1_2554 SET2.md) [RECONSTRUCTED: ปรับแต่งและเติมเต็มบริบทโจทย์เพื่อความสมบูรณ์]</t>
        </is>
      </c>
      <c r="Q22" s="185" t="inlineStr">
        <is>
          <t>ข้อสอบจริง</t>
        </is>
      </c>
      <c r="R22" s="185" t="inlineStr">
        <is>
          <t>2554</t>
        </is>
      </c>
      <c r="S22" s="185" t="n"/>
    </row>
    <row r="23" ht="24" customHeight="1" s="49">
      <c r="A23" s="185" t="n">
        <v>21</v>
      </c>
      <c r="B23" s="186" t="inlineStr">
        <is>
          <t>สูตรตำรับสารละลายไอโอดีนเข้มข้น (Strong Iodine Solution / Lugol's Solution):
- Iodine ($I_2$) 5.00 g
- Potassium Iodide ($KI$) 10.00 g
- Purified Water q.s. to 100.00 mL</t>
        </is>
      </c>
      <c r="C23" s="186" t="inlineStr">
        <is>
          <t>จากสูตรตำรับข้างต้น การเติม Potassium Iodide ในปริมาณที่มากเกินพอ (Excess KI) มีวัตถุประสงค์และกลไกทางเคมีกายภาพอย่างไรในการช่วยเพิ่มการละลายของไอโอดีนในน้ำ</t>
        </is>
      </c>
      <c r="D23" s="186" t="n"/>
      <c r="E23" s="186" t="inlineStr">
        <is>
          <t>เกิดปฏิกิริยาสร้างสารเชิงซ้อน (Complexation) ระหว่าง $I_2$ และ $I^-$ ได้เป็น Triiodide ion ($I_3^-$) ที่ละลายน้ำได้ดีเยี่ยม</t>
        </is>
      </c>
      <c r="F23" s="186" t="inlineStr">
        <is>
          <t>ทำหน้าที่เป็น Co-solvent ช่วยลดค่าไดอิเล็กทริกคอนสแตนต์ของน้ำ</t>
        </is>
      </c>
      <c r="G23" s="186" t="inlineStr">
        <is>
          <t>ปรับสภาวะ pH ของสารละลายให้เป็นด่างสูงเพื่อเปลี่ยนไอโอดีนให้อยู่ในรูปประจุ</t>
        </is>
      </c>
      <c r="H23" s="186" t="inlineStr">
        <is>
          <t>ทำหน้าที่เป็นสารลดแรงตึงผิว (Surfactant) ช่วยลดแรงตึงผิวระหว่างสองวัฏภาค</t>
        </is>
      </c>
      <c r="I23" s="186" t="inlineStr">
        <is>
          <t>ทำหน้าที่เป็นสารต้านออกซิเดชัน (Antioxidant) ป้องกันการสลายตัวของไอโอดีน</t>
        </is>
      </c>
      <c r="J23" s="185" t="n">
        <v>1</v>
      </c>
      <c r="K23" s="186" t="inlineStr">
        <is>
          <t>✅ คำตอบที่ถูกต้อง: ข้อ ก. เกิดปฏิกิริยาสร้างสารเชิงซ้อน (Complexation) ระหว่าง $I_2$ และ $I^-$ ได้เป็น Triiodide ion ($I_3^-$) ที่ละลายน้ำได้ดีเยี่ยม
🎯 ทำไมข้อนี้ถึงถูก:
ไอโอดีน ($I_2$) เป็นสารที่แทบไม่ละลายในน้ำบริสุทธิ์ (ละลายได้เพียง 1 ส่วนใน 3,000 ส่วนของน้ำ) การเติม Potassium Iodide ($KI$) ซึ่งแตกตัวให้ Iodide ion ($I^-$) จะเกิดปฏิกิริยาสร้างสารเชิงซ้อน (Chemical complexation):
$$I_2 + I^- \rightleftharpoons I_3^-$$
ได้เป็น Triiodide ion ($I_3^-$) ซึ่งเป็นโมเลกุลมีประจุที่สามารถละลายในน้ำได้อย่างดีเยี่ยม การเติม $KI$ ที่มากเกินพอช่วยเลื่อนสมดุลเคมีไปข้างหน้า ทำให้ละลายไอโอดีนได้หมดอย่างสมบูรณ์
🔍 ข้ออื่นผิดเพราะอะไร:
• ข้อ ข.: $KI$ เป็นเกลืออนินทรีย์ ไม่ใช่ Co-solvent (เช่น แอลกอฮอล์ หรือโพรไพลีนไกลคอล)
• ข้อ ค.: สารละลาย $KI$ เป็นกลาง ไม่ได้ปรับ pH ให้เป็นด่างสูง
• ข้อ ง.: $KI$ ไม่ใช่สารลดแรงตึงผิว (Surfactant)
• ข้อ จ.: สารช่วยละลายในที่นี้ไม่ได้ทำหน้าที่ต้านออกซิเดชัน แต่เพิ่มการละลายด้วยกลไก Complexation</t>
        </is>
      </c>
      <c r="L23" s="186" t="n"/>
      <c r="M23" s="186" t="inlineStr">
        <is>
          <t>Product Group 8: Biopharm &amp; Drug Release</t>
        </is>
      </c>
      <c r="N23" s="186" t="inlineStr">
        <is>
          <t>8.1 Diffusion &amp; Fick's laws</t>
        </is>
      </c>
      <c r="O23" s="185" t="inlineStr">
        <is>
          <t>Product</t>
        </is>
      </c>
      <c r="P23" s="186" t="inlineStr">
        <is>
          <t>ข้อ 8 (PLE_CC1_2554 SET2.md) [RECONSTRUCTED: ปรับแต่งและเติมเต็มบริบทโจทย์เพื่อความสมบูรณ์]</t>
        </is>
      </c>
      <c r="Q23" s="185" t="inlineStr">
        <is>
          <t>ข้อสอบจริง</t>
        </is>
      </c>
      <c r="R23" s="185" t="inlineStr">
        <is>
          <t>2554</t>
        </is>
      </c>
      <c r="S23" s="185" t="n"/>
    </row>
    <row r="24" ht="24" customHeight="1" s="49">
      <c r="A24" s="185" t="n">
        <v>22</v>
      </c>
      <c r="B24" s="186" t="n"/>
      <c r="C24" s="186" t="inlineStr">
        <is>
          <t>ตามสมการของ Noyes-Whitney ($\frac{dM}{dt} = \frac{D \cdot A}{h}(C_s - C_b)$) และทฤษฎีการแพร่ของ Stokes-Einstein ปัจจัยทางเคมีกายภาพในข้อใดต่อไปนี้ที่ส่งผลให้ตัวยาสำคัญมีอัตราการละลายตัวช้าที่สุด (Slowest Dissolution Rate) และส่งผลให้ยาเริ่มออกฤทธิ์ได้ช้า (Delayed Onset of Action)</t>
        </is>
      </c>
      <c r="D24" s="186" t="n"/>
      <c r="E24" s="186" t="inlineStr">
        <is>
          <t>โมเลกุลยาที่มีขนาดใหญ่และมีขนาดอนุภาคหยาบ (Large molecular size &amp; coarse particles) ทำให้ค่า D และพื้นที่ผิว A ลดลง</t>
        </is>
      </c>
      <c r="F24" s="186" t="inlineStr">
        <is>
          <t>โมเลกุลยาที่มีขนาดเล็กมากและผ่านกระบวนการ Micronization ทำให้พื้นที่ผิวสัมผัส A สูงมาก</t>
        </is>
      </c>
      <c r="G24" s="186" t="inlineStr">
        <is>
          <t>ยาที่อยู่ในรูปอสัณฐาน (Amorphous form) ที่มีค่าความสามารถในการละลายอิ่มตัว ($C_s$) สูงกว่ารูปผลึก</t>
        </is>
      </c>
      <c r="H24" s="186" t="inlineStr">
        <is>
          <t>การกวนหรือการเคลื่อนไหวในทางเดินอาหารที่รวดเร็ว ซึ่งส่งผลให้ความหนาของ Diffusion layer ($h$) ลดลง</t>
        </is>
      </c>
      <c r="I24" s="186" t="inlineStr">
        <is>
          <t>สภาวะ Sink condition ที่ความเข้มข้นของยาในตัวกลาง ($C_b$) มีค่าน้อยกว่า $0.1 \times C_s$</t>
        </is>
      </c>
      <c r="J24" s="185" t="n">
        <v>1</v>
      </c>
      <c r="K24" s="186" t="inlineStr">
        <is>
          <t>✅ คำตอบที่ถูกต้อง: ข้อ ก. โมเลกุลยาที่มีขนาดใหญ่และมีขนาดอนุภาคหยาบ (Large molecular size &amp; coarse particles) ทำให้ค่า D และพื้นที่ผิว A ลดลง
🎯 ทำไมข้อนี้ถึงถูก:
ตามสมการ Noyes-Whitney อัตราการละลายตัว ($\frac{dM}{dt}$) แปรผันตรงกับ Diffusion coefficient ($D$) และพื้นที่ผิวสัมผัส ($A$) และแปรผกผันกับความหนาของ Diffusion layer ($h$) ตาม Stokes-Einstein equation ($D = \frac{k_B T}{6 \pi \eta r}$) โมเลกุลยาที่มีรัศมีโมเลกุล ($r$) ขนาดใหญ่จะมีค่า $D$ ต่ำ และอนุภาคยาที่หยาบจะมีพื้นที่ผิว ($A$) น้อย จึงส่งผลให้อัตราการละลายช้าที่สุด ทำให้ Onset of action ล่าช้า
🔍 ข้ออื่นผิดเพราะอะไร:
• ข้อ ข.: การทำ Micronization ช่วยเพิ่มพื้นที่ผิว ($A$) ทำให้ยาละลายเร็วขึ้น
• ข้อ ค.: รูป Amorphous มีพลังงานโครงสร้างสูงและละลาย ($C_s$) ได้มากกว่ารูปผลึก จึงละลายเร็วกว่า
• ข้อ ง.: การเคลื่อนไหวเร็วทำให้ความหนาของชั้น Diffusion ($h$) ลดลง อัตราการละลายจึงเพิ่มขึ้น
• ข้อ จ.: สภาวะ Sink condition ช่วยรักษา Gradient ความเข้มข้น ($C_s - C_b \approx C_s$) ทำให้อัตราการละลายคงที่และรวดเร็ว</t>
        </is>
      </c>
      <c r="L24" s="186" t="n"/>
      <c r="M24" s="186" t="inlineStr">
        <is>
          <t>Product Group 8: Biopharm &amp; Drug Release</t>
        </is>
      </c>
      <c r="N24" s="186" t="inlineStr">
        <is>
          <t>8.1 Diffusion &amp; Fick's laws</t>
        </is>
      </c>
      <c r="O24" s="185" t="inlineStr">
        <is>
          <t>Product</t>
        </is>
      </c>
      <c r="P24" s="186" t="inlineStr">
        <is>
          <t>ข้อ 5 (PLE_CC1_2547.md) [RECONSTRUCTED: ปรับแต่งและเติมเต็มบริบทโจทย์เพื่อความสมบูรณ์]</t>
        </is>
      </c>
      <c r="Q24" s="185" t="inlineStr">
        <is>
          <t>ข้อสอบจริง</t>
        </is>
      </c>
      <c r="R24" s="185" t="inlineStr">
        <is>
          <t>2547</t>
        </is>
      </c>
      <c r="S24" s="185" t="n"/>
    </row>
    <row r="25" ht="24" customHeight="1" s="49">
      <c r="A25" s="185" t="n">
        <v>23</v>
      </c>
      <c r="B25" s="186" t="inlineStr">
        <is>
          <t>ในการศึกษาชีวสมมูล (Bioequivalence Study) เปรียบเทียบระหว่างยาปฏิชีวนะรูปแบบเม็ด Product A (ยาสามัญต้นแบบ) และ Product B (ยาสามัญใหม่) พบว่าตัวยาสำคัญมีคุณสมบัติการละลายน้ำของ Product A สูงกว่า Product B อย่างมีนัยสำคัญ แต่เมื่อทดสอบในอาสาสมัครสุขภาพดีพบว่าค่า AUC และ Cmax ของยาทั้งสองตำรับไม่แตกต่างกันทางสถิติ (90% CI อยู่ในช่วง 80.00-125.00%)</t>
        </is>
      </c>
      <c r="C25" s="186" t="inlineStr">
        <is>
          <t>ปรากฏการณ์ทางชีวเภสัชกรรมข้างต้นสามารถอธิบายได้ด้วยคุณสมบัติของตัวยาสำคัญตามระบบ BCS Classification ในข้อใด</t>
        </is>
      </c>
      <c r="D25" s="186" t="n"/>
      <c r="E25" s="186" t="inlineStr">
        <is>
          <t>ยาจัดเป็น BCS Class I (High Solubility, High Permeability) ซึ่งการดูดซึมยาถูกจำกัดด้วย Gastric emptying rate ไม่ใช่ Dissolution rate</t>
        </is>
      </c>
      <c r="F25" s="186" t="inlineStr">
        <is>
          <t>ยาจัดเป็น BCS Class II (Low Solubility, High Permeability) ซึ่งการละลายเป็น Rate-limiting step</t>
        </is>
      </c>
      <c r="G25" s="186" t="inlineStr">
        <is>
          <t>ยาจัดเป็น BCS Class IV (Low Solubility, Low Permeability) ซึ่งไม่สามารถดูดซึมได้เลย</t>
        </is>
      </c>
      <c r="H25" s="186" t="inlineStr">
        <is>
          <t>ยาไม่เกิดการดูดซึมในทางเดินอาหารแต่ออกฤทธิ์เฉพาะที่เท่านั้น</t>
        </is>
      </c>
      <c r="I25" s="186" t="inlineStr">
        <is>
          <t>ยาทั้งสองตำรับไม่สามารถถือว่ามีความเท่าเทียมกันทางชีวประสิทธิผลได้</t>
        </is>
      </c>
      <c r="J25" s="185" t="n">
        <v>1</v>
      </c>
      <c r="K25" s="186" t="inlineStr">
        <is>
          <t>✅ คำตอบที่ถูกต้อง: ข้อ ก. ยาจัดเป็น BCS Class I (High Solubility, High Permeability) ซึ่งการดูดซึมยาถูกจำกัดด้วย Gastric emptying rate ไม่ใช่ Dissolution rate
🎯 ทำไมข้อนี้ถึงถูก:
สำหรับยาในกลุ่ม BCS Class I (High solubility, High permeability) ตัวยาสามารถละลายน้ำและซึมผ่านเยื่อเมมเบรนได้อย่างรวดเร็วและสมบูรณ์ ความแตกต่างของอัตราการละลายในหลอดทดลอง (In vitro dissolution) เพียงเล็กน้อยจะไม่ส่งผลกระทบต่ออัตราและขอบเขตของการดูดซึมยาในร่างกาย (In vivo absorption) เนื่องจากขั้นตอนจำกัดอัตราคือ Gastric emptying rate ทำให้ยาเม็ดทั้งสองสูตรยังคงแสดงชีวสมมูล (Bioequivalence) ที่เท่าเทียมกัน
🔍 ข้ออื่นผิดเพราะอะไร:
• ข้อ ข.: หากเป็น BCS Class II อัตราการละลายจะเป็น Rate-limiting step ดังนั้นถ้าความสามารถในการละลายต่างกัน จะส่งผลให้ค่า $C_{max}$ และ AUC แตกต่างกันทางคลินิกอย่างชัดเจน
• ข้อ ค.: BCS Class IV มีปัญหาการดูดซึมต่ำทั้งสองด้าน ไม่สอดคล้องกับผลการศึกษาที่ดูดซึมได้ดี
• ข้อ ง.: ข้อความขัดแย้งกับผลการศึกษาที่ตรวจพบค่า $C_{max}$ และ AUC ในเลือดของอาสาสมัคร
• ข้อ จ.: ค่า $90\%$ CI ที่อยู่ในช่วง $80.00-125.00\%$ ถือว่าผ่านเกณฑ์มาตรฐานชีวสมมูลอย่างสมบูรณ์</t>
        </is>
      </c>
      <c r="L25" s="186" t="n"/>
      <c r="M25" s="186" t="inlineStr">
        <is>
          <t>Product Group 8: Biopharm &amp; Drug Release</t>
        </is>
      </c>
      <c r="N25" s="186" t="inlineStr">
        <is>
          <t>8.2 BCS Classification</t>
        </is>
      </c>
      <c r="O25" s="185" t="inlineStr">
        <is>
          <t>Product</t>
        </is>
      </c>
      <c r="P25" s="186" t="inlineStr">
        <is>
          <t>ข้อ 2 (PLE_CC1_2533.md) [RECONSTRUCTED: ปรับแต่งและเติมเต็มบริบทโจทย์เพื่อความสมบูรณ์]</t>
        </is>
      </c>
      <c r="Q25" s="185" t="inlineStr">
        <is>
          <t>ข้อสอบจริง</t>
        </is>
      </c>
      <c r="R25" s="185" t="inlineStr">
        <is>
          <t>2533</t>
        </is>
      </c>
      <c r="S25" s="185" t="n"/>
    </row>
    <row r="26" ht="24" customHeight="1" s="49">
      <c r="A26" s="185" t="n">
        <v>24</v>
      </c>
      <c r="B26" s="186" t="n"/>
      <c r="C26" s="186" t="inlineStr">
        <is>
          <t>ยาเม็ดผสม Co-trimoxazole ประกอบด้วยตัวยาสำคัญ Sulfamethoxazole (SMX) 400 mg และ Trimethoprim (TMP) 80 mg (สัดส่วน 5:1) ในการทดสอบประสิทธิภาพการละลาย (In Vitro Dissolution Test) ตามเภสัชตำรับ USP ข้อใดเป็นข้อกำหนดมาตรฐานและหลักการทางชีวเภสัชกรรมที่ถูกต้อง</t>
        </is>
      </c>
      <c r="D26" s="186" t="n"/>
      <c r="E26" s="186" t="inlineStr">
        <is>
          <t>ต้องควบคุมและตรวจวิเคราะห์อัตราการละลายของตัวยาสำคัญทั้งสองชนิดพร้อมกัน โดยทั้ง Sulfamethoxazole และ Trimethoprim ต้องผ่านเกณฑ์การยอมรับ (Tolerance Q) ที่กำหนดในตัวกลางจำเพาะ</t>
        </is>
      </c>
      <c r="F26" s="186" t="inlineStr">
        <is>
          <t>ตรวจวิเคราะห์เฉพาะการละลายของ Trimethoprim เพียงตัวเดียวเนื่องจากมีสัดส่วนยาน้อยกว่า</t>
        </is>
      </c>
      <c r="G26" s="186" t="inlineStr">
        <is>
          <t>ตรวจวิเคราะห์เฉพาะการละลายของ Sulfamethoxazole เพียงตัวเดียวเนื่องจากเป็นตัวยาหลัก</t>
        </is>
      </c>
      <c r="H26" s="186" t="inlineStr">
        <is>
          <t>สามารถละเว้นการทดสอบ Dissolution ได้โดยใช้การทดสอบ Disintegration แทนสำหรับยาเม็ดผสม</t>
        </is>
      </c>
      <c r="I26" s="186" t="inlineStr">
        <is>
          <t>กำหนดเกณฑ์การละลายเพียงชนิดใดชนิดหนึ่งละลายได้ไม่น้อยกว่า 50% ก็ถือว่าผ่านเกณฑ์</t>
        </is>
      </c>
      <c r="J26" s="185" t="n">
        <v>1</v>
      </c>
      <c r="K26" s="186" t="inlineStr">
        <is>
          <t>✅ คำตอบที่ถูกต้อง: ข้อ ก. ต้องควบคุมและตรวจวิเคราะห์อัตราการละลายของตัวยาสำคัญทั้งสองชนิดพร้อมกัน โดยทั้ง Sulfamethoxazole และ Trimethoprim ต้องผ่านเกณฑ์การยอมรับ (Tolerance Q) ที่กำหนดในตัวกลางจำเพาะ
🎯 ทำไมข้อนี้ถึงถูก:
ตามข้อกำหนดในเภสัชตำรับ USP Monograph ของ Co-trimoxazole Tablets (Sulfamethoxazole and Trimethoprim Tablets) เนื่องจากยาเม็ดนี้เป็นยาผสมสูตรคงที่ (Fixed-dose combination) ที่อาศัยการเสริมฤทธิ์กัน (Synergism) ในการยับยั้งแบคทีเรีย จึงต้องควบคุมการละลายของตัวยาทั้งสองตัวพร้อมกัน โดยกำหนดให้ทั้ง Sulfamethoxazole และ Trimethoprim ต้องละลายไม่น้อยกว่าค่า $Q$ (เช่น $Q = 70\%$) ที่เวลา 60 นาที ใน 0.1 N HCl
🔍 ข้ออื่นผิดเพราะอะไร:
• ข้อ ข.: การตรวจเพียงตัวเดียวไม่สามารถประกันคุณภาพของตัวยาอีกตัวหนึ่งได้ ต้องตรวจทั้งคู่
• ข้อ ค.: Sulfamethoxazole มีคุณสมบัติการละลายต่างจาก Trimethoprim จึงต้องตรวจวัดทั้งสองตัว
• ข้อ ง.: การทดสอบ Dissolution เป็นข้อกำหนดบังคับสำหรับยาเม็ดผสม ไม่สามารถใช้การแตกตัวแทนได้
• ข้อ จ.: ตัวยาทั้งสองชนิดต้องผ่านเกณฑ์ $Q$ ตามที่ระบุใน Monograph หากตัวใดตัวหนึ่งตกเกณฑ์จะถือว่าไม่ผ่านรุ่นผลิต</t>
        </is>
      </c>
      <c r="L26" s="186" t="n"/>
      <c r="M26" s="186" t="inlineStr">
        <is>
          <t>Product Group 8: Biopharm &amp; Drug Release</t>
        </is>
      </c>
      <c r="N26" s="186" t="inlineStr">
        <is>
          <t>8.3 Dissolution testing</t>
        </is>
      </c>
      <c r="O26" s="185" t="inlineStr">
        <is>
          <t>Product</t>
        </is>
      </c>
      <c r="P26" s="186" t="inlineStr">
        <is>
          <t>ข้อ 5 (PLE_CC1_2533.md) [RECONSTRUCTED: ปรับแต่งและเติมเต็มบริบทโจทย์เพื่อความสมบูรณ์]</t>
        </is>
      </c>
      <c r="Q26" s="185" t="inlineStr">
        <is>
          <t>ข้อสอบจริง</t>
        </is>
      </c>
      <c r="R26" s="185" t="inlineStr">
        <is>
          <t>2533</t>
        </is>
      </c>
      <c r="S26" s="185" t="n"/>
    </row>
    <row r="27" ht="24" customHeight="1" s="49">
      <c r="A27" s="185" t="n">
        <v>25</v>
      </c>
      <c r="B27" s="186" t="n"/>
      <c r="C27" s="186" t="inlineStr">
        <is>
          <t>ในการควบคุมคุณภาพและการตรวจปล่อยรุ่นผลิตยาแคปซูลชนิดเปลือกแข็ง (Hard Gelatin Capsules) ตามเภสัชตำรับ USP/BP หัวข้อการทดสอบในข้อใดต่อไปนี้ 'ไม่จำเป็นและไม่จัดเป็นการทดสอบมาตรฐาน' สำหรับยาแคปซูลชนิดเปลือกแข็ง</t>
        </is>
      </c>
      <c r="D27" s="186" t="n"/>
      <c r="E27" s="186" t="inlineStr">
        <is>
          <t>Dissolution Test (การทดสอบการละลายของตัวยาสำคัญ)</t>
        </is>
      </c>
      <c r="F27" s="186" t="inlineStr">
        <is>
          <t>Friability Test (การทดสอบความกร่อนด้วยเครื่อง Friabilator)</t>
        </is>
      </c>
      <c r="G27" s="186" t="inlineStr">
        <is>
          <t>Microbial Enumeration Test (การทดสอบการปนเปื้อนของเชื้อจุลชีพ)</t>
        </is>
      </c>
      <c r="H27" s="186" t="inlineStr">
        <is>
          <t>Uniformity of Dosage Units (ความสม่ำเสมอของหน่วยยา)</t>
        </is>
      </c>
      <c r="I27" s="186" t="inlineStr">
        <is>
          <t>Disintegration Test (การทดสอบการแตกตัวของเปลือกแคปซูล)</t>
        </is>
      </c>
      <c r="J27" s="185" t="n">
        <v>2</v>
      </c>
      <c r="K27" s="186" t="inlineStr">
        <is>
          <t>✅ คำตอบที่ถูกต้อง: ข้อ ข. Friability Test (การทดสอบความกร่อนด้วยเครื่อง Friabilator)
🎯 ทำไมข้อนี้ถึงถูก:
ข้อ ข. ถูกต้อง (โจทย์ถามข้อใดไม่ต้องทดสอบ) เพราะ Friability Test ใช้เฉพาะกับยาเม็ดไม่เคลือบ ไม่ได้ใช้กับยาแคปซูลเปลือกแข็ง
🔍 ข้ออื่นผิดเพราะอะไร:
• ข้อ ก.: Dissolution Test เป็นการทดสอบประสิทธิภาพการละลายตาม USP &lt;711&gt;
• ข้อ ค.: Microbial Test เป็นการทดสอบความปลอดภัยทางจุลชีววิทยาตาม USP &lt;61&gt;/&lt;62&gt;
• ข้อ ง.: Uniformity of Dosage Units เป็นการทดสอบความสม่ำเสมอของขนาดยาตาม USP &lt;905&gt; โดยวิธี Weight Variation หรือ Content Uniformity
• ข้อ จ.: Disintegration Test เป็นการทดสอบการแตกตัวของเปลือกแคปซูลตาม USP &lt;701&gt; (สำหรับแคปซูลที่ไม่มี Monograph การละลาย)</t>
        </is>
      </c>
      <c r="L27" s="186" t="inlineStr">
        <is>
          <t>USP-NF &lt;1151&gt; Pharmaceutical Dosage Forms (Capsules) / USP-NF &lt;1216&gt; Tablet Friability</t>
        </is>
      </c>
      <c r="M27" s="186" t="inlineStr">
        <is>
          <t>Product Group 8: Biopharm &amp; Drug Release</t>
        </is>
      </c>
      <c r="N27" s="186" t="inlineStr">
        <is>
          <t>8.3 Dissolution testing</t>
        </is>
      </c>
      <c r="O27" s="185" t="inlineStr">
        <is>
          <t>Product</t>
        </is>
      </c>
      <c r="P27" s="186" t="inlineStr">
        <is>
          <t>ข้อสอบจริง Product ปี 2567 ข้อ 14</t>
        </is>
      </c>
      <c r="Q27" s="185" t="inlineStr">
        <is>
          <t>ข้อสอบจริง</t>
        </is>
      </c>
      <c r="R27" s="185" t="inlineStr">
        <is>
          <t>2567</t>
        </is>
      </c>
      <c r="S27" s="185" t="n"/>
    </row>
    <row r="28" ht="24" customHeight="1" s="49">
      <c r="A28" s="185" t="n">
        <v>26</v>
      </c>
      <c r="B28" s="186" t="n"/>
      <c r="C28" s="186" t="inlineStr">
        <is>
          <t>การทดสอบคุณภาพของยาเม็ด (Tablet Quality Control) ในข้อใดต่อไปนี้ จัดเป็นการทดสอบในกระบวนการผลิต (In-process control) ที่ 'ไม่มีเกณฑ์การยอมรับสากลแบบตายตัวระบุไว้ในรายวิชาเฉพาะ (Monograph)' ของเภสัชตำรับ USP แต่ขึ้นอยู่กับการกำหนดเกณฑ์ภายในของผู้ผลิตเอง</t>
        </is>
      </c>
      <c r="D28" s="186" t="n"/>
      <c r="E28" s="186" t="inlineStr">
        <is>
          <t>Hardness / Tablet Breaking Force (ความแข็งของยาเม็ด)</t>
        </is>
      </c>
      <c r="F28" s="186" t="inlineStr">
        <is>
          <t>Friability (ความกร่อนของยาเม็ด ชนิดไม่เคลือบ กำหนดเกณฑ์ผ่านไม่เกิน 1.0%)</t>
        </is>
      </c>
      <c r="G28" s="186" t="inlineStr">
        <is>
          <t>Uniformity of Dosage Units (ความสม่ำเสมอของหน่วยยา กำหนด Acceptance Value ≤ 15.0)</t>
        </is>
      </c>
      <c r="H28" s="186" t="inlineStr">
        <is>
          <t>Assay (การตรวจวิเคราะห์หาปริมาณตัวยาสำคัญ เช่น 90.0-110.0% of label claim)</t>
        </is>
      </c>
      <c r="I28" s="186" t="inlineStr">
        <is>
          <t>Dissolution (การละลายของตัวยาสำคัญ กำหนดค่า Q value)</t>
        </is>
      </c>
      <c r="J28" s="185" t="n">
        <v>1</v>
      </c>
      <c r="K28" s="186" t="inlineStr">
        <is>
          <t>✅ คำตอบที่ถูกต้อง: ข้อ ก. Hardness / Tablet Breaking Force (ความแข็งของยาเม็ด)
🎯 ทำไมข้อนี้ถึงถูก:
ความแข็งของยาเม็ด (Hardness หรือ Tablet Breaking Force ตาม USP &lt;1217&gt;) เป็นการทดสอบในกระบวนการผลิต (In-process control) ที่ไม่มีเกณฑ์การยอมรับสากลแบบตายตัวระบุไว้ในรายวิชาเฉพาะ (Monograph) ของเภสัชตำรับ USP เนื่องจากระดับความแข็งที่เหมาะสมขึ้นอยู่กับสูตรตำรับ ขนาดเม็ดยา และวัตถุประสงค์การใช้งาน ผู้ผลิตจึงเป็นผู้กำหนดเกณฑ์ยอมรับภายใน (In-house specification) เอง
🔍 ข้ออื่นผิดเพราะอะไร:
• ข้อ ข.: Friability กำหนดเกณฑ์มาตรฐานสากลไว้ชัดเจนใน USP &lt;1216&gt; สำหรับยาเม็ดไม่เคลือบ ต้องมีค่าน้ำหนักสูญเสียไม่เกิน 1.0%
• ข้อ ค.: Uniformity of Dosage Units กำหนดเกณฑ์มาตรฐานสากลใน USP &lt;905&gt; โดยค่า Acceptance Value (AV) ต้องไม่เกิน 15.0 (L1)
• ข้อ ง.: Assay มีเกณฑ์การยอมรับระบุไว้อย่างชัดเจนใน USP Monograph แต่ละรายการ เช่น 90.0% ถึง 110.0% ของปริมาณที่ระบุบนฉลาก
• ข้อ จ.: Dissolution มีเกณฑ์มาตรฐานระบุไว้ชัดเจนใน USP &lt;711&gt; และ Monograph โดยกำหนดค่า Tolerance (Q) ที่เวลาทดสอบจำเพาะ</t>
        </is>
      </c>
      <c r="L28" s="186" t="inlineStr">
        <is>
          <t>USP-NF General Chapter &lt;1217&gt; Tablet Breaking Force / USP-NF &lt;1151&gt; Tablets</t>
        </is>
      </c>
      <c r="M28" s="186" t="inlineStr">
        <is>
          <t>Product Group 8: Biopharm &amp; Drug Release</t>
        </is>
      </c>
      <c r="N28" s="186" t="inlineStr">
        <is>
          <t>8.3 Dissolution testing</t>
        </is>
      </c>
      <c r="O28" s="185" t="inlineStr">
        <is>
          <t>Product</t>
        </is>
      </c>
      <c r="P28" s="186" t="inlineStr">
        <is>
          <t>ข้อสอบจริง Product ปี 2567 ข้อ 31</t>
        </is>
      </c>
      <c r="Q28" s="185" t="inlineStr">
        <is>
          <t>ข้อสอบจริง</t>
        </is>
      </c>
      <c r="R28" s="185" t="inlineStr">
        <is>
          <t>2567</t>
        </is>
      </c>
      <c r="S28" s="185" t="n"/>
    </row>
    <row r="29" ht="24" customHeight="1" s="49">
      <c r="A29" s="185" t="n">
        <v>27</v>
      </c>
      <c r="B29" s="186" t="n"/>
      <c r="C29" s="186" t="inlineStr">
        <is>
          <t>พอลิเมอร์ในข้อใดต่อไปนี้ นิยมนำมาใช้เป็นสารสร้างฟิล์มเคลือบสำหรับผลิตยาเม็ดเคลือบลำไส้ (Enteric-coated Tablets) เพื่อป้องกันไม่ให้ตัวยาสำคัญถูกทำลายด้วยกรดในกระเพาะอาหาร</t>
        </is>
      </c>
      <c r="D29" s="186" t="n"/>
      <c r="E29" s="186" t="inlineStr">
        <is>
          <t>Ethylcellulose (EC)</t>
        </is>
      </c>
      <c r="F29" s="186" t="inlineStr">
        <is>
          <t>Cellulose Acetate Phthalate (CAP) หรือ Hydroxypropyl Methylcellulose Phthalate (HPMCP)</t>
        </is>
      </c>
      <c r="G29" s="186" t="inlineStr">
        <is>
          <t>Hydroxypropyl Methylcellulose (HPMC E5)</t>
        </is>
      </c>
      <c r="H29" s="186" t="inlineStr">
        <is>
          <t>Polyvinylpyrrolidone (PVP K30)</t>
        </is>
      </c>
      <c r="I29" s="186" t="inlineStr">
        <is>
          <t>Polyethylene Glycol 6000 (PEG 6000)</t>
        </is>
      </c>
      <c r="J29" s="185" t="n">
        <v>2</v>
      </c>
      <c r="K29" s="186" t="inlineStr">
        <is>
          <t>✅ คำตอบที่ถูกต้อง: ข้อ ข. Cellulose Acetate Phthalate (CAP) หรือ Hydroxypropyl Methylcellulose Phthalate (HPMCP)
🎯 ทำไมข้อนี้ถึงถูก:
ข้อ ข. ถูกต้อง เพราะ CAP และ HPMCP เป็นพอลิเมอร์เคลือบลำไส้ (Enteric coating polymers) มาตรฐาน
🔍 ข้ออื่นผิดเพราะอะไร:
• ข้อ ก.: Ethylcellulose (EC) ไม่ละลายน้ำในทุกช่วง pH ใช้สำหรับระบบออกฤทธิ์เนิ่น (Extended release)
• ข้อ ค.: HPMC E5 ละลายน้ำได้เร็วในทุกช่วง pH ใช้สำหรับเคลือบฟิล์มทั่วไป (Immediate release)
• ข้อ ง.: PVP K30 ละลายน้ำได้ดีทุก pH ใช้เป็นสารยึดเกาะ (Binder)
• ข้อ จ.: PEG 6000 ละลายน้ำได้ดี ใช้เป็น Plasticizer หรือ Pore former</t>
        </is>
      </c>
      <c r="L29" s="186" t="inlineStr">
        <is>
          <t>USP-NF &lt;1151&gt; Pharmaceutical Dosage Forms (Enteric Coating) / Handbook of Pharmaceutical Excipients (CAP, HPMCP)</t>
        </is>
      </c>
      <c r="M29" s="186" t="inlineStr">
        <is>
          <t>Product Group 8: Biopharm &amp; Drug Release</t>
        </is>
      </c>
      <c r="N29" s="186" t="inlineStr">
        <is>
          <t>8.3 Dissolution testing</t>
        </is>
      </c>
      <c r="O29" s="185" t="inlineStr">
        <is>
          <t>Product</t>
        </is>
      </c>
      <c r="P29" s="186" t="inlineStr">
        <is>
          <t>ข้อสอบจริง Product ปี 2566 ข้อ 6</t>
        </is>
      </c>
      <c r="Q29" s="185" t="inlineStr">
        <is>
          <t>ข้อสอบจริง</t>
        </is>
      </c>
      <c r="R29" s="185" t="inlineStr">
        <is>
          <t>2566</t>
        </is>
      </c>
      <c r="S29" s="185" t="n"/>
    </row>
    <row r="30" ht="24" customHeight="1" s="49">
      <c r="A30" s="185" t="n">
        <v>28</v>
      </c>
      <c r="B30" s="186" t="n"/>
      <c r="C30" s="186" t="inlineStr">
        <is>
          <t>ในการควบคุมคุณภาพยาเม็ดเคลือบน้ำตาล (Sugar-coated Tablets) ตามเภสัชตำรับสากล หัวข้อการทดสอบในข้อใดต่อไปนี้ 'ได้รับการยกเว้นและไม่ต้องทำการทดสอบ' สำหรับยาเม็ดเคลือบน้ำตาล [📷 มีรูปภาพประกอบ: image1.png]</t>
        </is>
      </c>
      <c r="D30" s="186" t="n"/>
      <c r="E30" s="186" t="inlineStr">
        <is>
          <t>Assay (การตรวจวิเคราะห์หาปริมาณตัวยาสำคัญ)</t>
        </is>
      </c>
      <c r="F30" s="186" t="inlineStr">
        <is>
          <t>Disintegration Test (การทดสอบการแตกตัวของเม็ดยา)</t>
        </is>
      </c>
      <c r="G30" s="186" t="inlineStr">
        <is>
          <t>Uniformity of Dosage Units (ความสม่ำเสมอของหน่วยยา โดยวิธี Weight Variation หรือ Content Uniformity)</t>
        </is>
      </c>
      <c r="H30" s="186" t="inlineStr">
        <is>
          <t>Friability Test (การทดสอบความกร่อนด้วยเครื่อง Friabilator)</t>
        </is>
      </c>
      <c r="I30" s="186" t="inlineStr">
        <is>
          <t>Identification (การพิสูจน์เอกลักษณ์ของตัวยา)</t>
        </is>
      </c>
      <c r="J30" s="185" t="n">
        <v>4</v>
      </c>
      <c r="K30" s="186" t="inlineStr">
        <is>
          <t>✅ คำตอบที่ถูกต้อง: ข้อ ง. Friability Test (การทดสอบความกร่อนด้วยเครื่อง Friabilator)
🎯 ทำไมข้อนี้ถึงถูก:
ข้อ ง. ถูกต้อง เพราะยาเม็ดเคลือบน้ำตาลได้รับการยกเว้นไม่ต้องทดสอบ Friability Test ตามมาตรฐาน USP
🔍 ข้ออื่นผิดเพราะอะไร:
• ข้อ ก.: Assay เป็นการทดสอบปริมาณยาสำคัญ
• ข้อ ข.: Disintegration Test เป็นการทดสอบการแตกตัวตาม USP &lt;701&gt; (กำหนดเกณฑ์เวลาสำหรับ Sugar-coated ไม่เกิน 60 นาที)
• ข้อ ค.: Uniformity of Dosage Units ต้องตรวจสอบตาม USP &lt;905&gt;
• ข้อ จ.: Identification เป็นการตรวจเอกลักษณ์ทางเคมี</t>
        </is>
      </c>
      <c r="L30" s="186" t="inlineStr">
        <is>
          <t>USP-NF General Chapter &lt;1216&gt; Tablet Friability / USP-NF &lt;1151&gt; Tablets</t>
        </is>
      </c>
      <c r="M30" s="186" t="inlineStr">
        <is>
          <t>Product Group 8: Biopharm &amp; Drug Release</t>
        </is>
      </c>
      <c r="N30" s="186" t="inlineStr">
        <is>
          <t>8.3 Dissolution testing</t>
        </is>
      </c>
      <c r="O30" s="185" t="inlineStr">
        <is>
          <t>Product</t>
        </is>
      </c>
      <c r="P30" s="186" t="inlineStr">
        <is>
          <t>ข้อสอบจริง Product ปี 2566 ข้อ 8</t>
        </is>
      </c>
      <c r="Q30" s="185" t="inlineStr">
        <is>
          <t>ข้อสอบจริง</t>
        </is>
      </c>
      <c r="R30" s="185" t="inlineStr">
        <is>
          <t>2566</t>
        </is>
      </c>
      <c r="S30" s="185" t="n"/>
    </row>
    <row r="31" ht="24" customHeight="1" s="49">
      <c r="A31" s="185" t="n">
        <v>29</v>
      </c>
      <c r="B31" s="186" t="n"/>
      <c r="C31" s="186" t="inlineStr">
        <is>
          <t>ตามข้อกำหนดของเภสัชตำรับ USP สำหรับการทดสอบประสิทธิภาพการละลาย (Dissolution Test) ของยาเม็ด Acetaminophen Tablets ชนิดปลดปล่อยทันที ในขั้นตอนการทดสอบขั้นแรก (Stage 1: S1) โดยใช้ยาจำนวน 6 เม็ด เกณฑ์การยอมรับ (Acceptance Criteria) ข้อใดถือว่ารุ่นผลิตนี้ 'ผ่านเกณฑ์ S1 ทันที'</t>
        </is>
      </c>
      <c r="D31" s="186" t="n"/>
      <c r="E31" s="186" t="inlineStr">
        <is>
          <t>ค่าเฉลี่ยของยาทั้ง 6 เม็ด ละลายได้ไม่น้อยกว่า Q</t>
        </is>
      </c>
      <c r="F31" s="186" t="inlineStr">
        <is>
          <t>ค่าเฉลี่ยของยาทั้ง 6 เม็ด ละลายได้ไม่น้อยกว่า Q + 5%</t>
        </is>
      </c>
      <c r="G31" s="186" t="inlineStr">
        <is>
          <t>ยาแต่ละเม็ด (Each individual unit) มีปริมาณการละลายไม่น้อยกว่า Q + 5% ของปริมาณที่ระบุบนฉลาก (เช่น หาก Q = 80% ยาทุกเม็ดต้องละลาย ≥ 85%)</t>
        </is>
      </c>
      <c r="H31" s="186" t="inlineStr">
        <is>
          <t>ยาอย่างน้อย 5 ใน 6 เม็ด ละลายได้ไม่น้อยกว่า Q</t>
        </is>
      </c>
      <c r="I31" s="186" t="inlineStr">
        <is>
          <t>ยาแต่ละเม็ดละลายได้ไม่น้อยกว่า Q - 15%</t>
        </is>
      </c>
      <c r="J31" s="185" t="n">
        <v>3</v>
      </c>
      <c r="K31" s="186" t="inlineStr">
        <is>
          <t>✅ คำตอบที่ถูกต้อง: ข้อ ค. ยาแต่ละเม็ด (Each individual unit) มีปริมาณการละลายไม่น้อยกว่า Q + 5% ของปริมาณที่ระบุบนฉลาก (เช่น หาก Q = 80% ยาทุกเม็ดต้องละลาย ≥ 85%)
🎯 ทำไมข้อนี้ถึงถูก:
ตามเกณฑ์การยอมรับ USP &lt;711&gt; Dissolution Acceptance Table 1 ในการทดสอบขั้นแรก S1 (ทดสอบ 6 หน่วย) เกณฑ์การตัดสินคือ แต่ละหน่วยยาต้องมีปริมาณการละลายไม่น้อยกว่า $Q + 5\%$ (Each unit is not less than $Q + 5\%$) จึงจะผ่านเกณฑ์ในขั้น S1 ทันทีโดยไม่ต้องทดสอบในขั้นต่อไป
🔍 ข้ออื่นผิดเพราะอะไร:
• ข้อ ก.: เกณฑ์ค่าเฉลี่ยของยาทั้งหมด $\ge Q$ เป็นเงื่อนไขในขั้น S2 (12 หน่วย) และ S3 (24 หน่วย) ไม่ใช่เกณฑ์ของขั้น S1
• ข้อ ข.: ขั้น S1 ไม่ได้ตัดสินจากค่าเฉลี่ย แต่พิจารณาเป็นรายเม็ดว่ายาทุกเม็ดต้องได้ $\ge Q + 5\%$
• ข้อ ง.: เกณฑ์ S1 ต้องผ่านครบทุกเม็ด (6 ใน 6 เม็ด) หากมีแม้แต่เม็ดเดียวได้ต่ำกว่า $Q + 5\%$ จะต้องทดสอบต่อในขั้น S2
• ข้อ จ.: เกณฑ์ $Q - 15\%$ เป็นเกณฑ์ตัดตกเดี่ยวของขั้น S2 (ต้องไม่มีเม็ดใดน้อยกว่า $Q - 15\%$) ไม่ใช่เกณฑ์ผ่านของขั้น S1</t>
        </is>
      </c>
      <c r="L31" s="186" t="inlineStr">
        <is>
          <t>USP-NF General Chapter &lt;711&gt; Dissolution (Acceptance Table 1 for Immediate-Release Dosage Forms)</t>
        </is>
      </c>
      <c r="M31" s="186" t="inlineStr">
        <is>
          <t>Product Group 8: Biopharm &amp; Drug Release</t>
        </is>
      </c>
      <c r="N31" s="186" t="inlineStr">
        <is>
          <t>8.3 Dissolution testing</t>
        </is>
      </c>
      <c r="O31" s="185" t="inlineStr">
        <is>
          <t>Product</t>
        </is>
      </c>
      <c r="P31" s="186" t="inlineStr">
        <is>
          <t>ข้อสอบจริง Product ปี 2566 ข้อ 35</t>
        </is>
      </c>
      <c r="Q31" s="185" t="inlineStr">
        <is>
          <t>ข้อสอบจริง</t>
        </is>
      </c>
      <c r="R31" s="185" t="inlineStr">
        <is>
          <t>2566</t>
        </is>
      </c>
      <c r="S31" s="185" t="n"/>
    </row>
    <row r="32" ht="24" customHeight="1" s="49">
      <c r="A32" s="185" t="n">
        <v>30</v>
      </c>
      <c r="B32" s="186" t="n"/>
      <c r="C32" s="186" t="inlineStr">
        <is>
          <t>จากการประเมินผลการศึกษาความคงตัวระยะยาว (Long-term Stability) ของยา Azithromycin 250 mg Tablets จนถึงเดือนที่ 60 พบว่าผลการตรวจวิเคราะห์ทางกายภาพ เคมี การละลาย และสิ่งปนเปื้อน ล้วนผ่านมาตรฐานทุกหัวข้อ ผลิตภัณฑ์ยานี้ควรได้รับการอนุมัติ Shelf-life สูงสุดเท่าใด</t>
        </is>
      </c>
      <c r="D32" s="186" t="n"/>
      <c r="E32" s="186" t="inlineStr">
        <is>
          <t>1 ปี</t>
        </is>
      </c>
      <c r="F32" s="186" t="inlineStr">
        <is>
          <t>2 ปี</t>
        </is>
      </c>
      <c r="G32" s="186" t="inlineStr">
        <is>
          <t>3 ปี</t>
        </is>
      </c>
      <c r="H32" s="186" t="inlineStr">
        <is>
          <t>4 ปี</t>
        </is>
      </c>
      <c r="I32" s="186" t="inlineStr">
        <is>
          <t>5 ปี (60 เดือน)</t>
        </is>
      </c>
      <c r="J32" s="185" t="n">
        <v>5</v>
      </c>
      <c r="K32" s="186" t="inlineStr">
        <is>
          <t>✅ คำตอบที่ถูกต้อง: ข้อ จ. 5 ปี (60 เดือน)
🎯 ทำไมข้อนี้ถึงถูก:
ตามแนวทางการประเมินความคงตัวของยาตาม ICH Q1E (Evaluation of Stability Data) หากผู้ผลิตมีข้อมูลการทดสอบความคงตัวระยะยาวตามเวลาจริง (Long-term / Real-time stability data) ครบถ้วนต่อเนื่องถึง 60 เดือน และผลการตรวจวิเคราะห์ทุกหัวข้อผ่านมาตรฐานตามข้อกำหนด ย่อมสามารถกำหนดอายุการเก็บรักษา (Shelf-life) สูงสุดได้ตามข้อมูลจริงที่ได้รับการพิสูจน์ คือ 5 ปี (60 เดือน)
🔍 ข้ออื่นผิดเพราะอะไร:
• ข้อ ก.: 1 ปี สั้นเกินไป ไม่สอดคล้องกับข้อมูลความคงตัวที่พิสูจน์ได้จริงถึง 60 เดือน
• ข้อ ข.: 2 ปี ต่ำกว่าอายุที่ผลิตภัณฑ์ยานี้แสดงความคงตัวจริง
• ข้อ ค.: 3 ปี ไม่สะท้อนอายุการเก็บรักษาจริงที่ผ่านการประเมินถึง 60 เดือน
• ข้อ ง.: 4 ปี น้อยกว่าระยะเวลาจริงที่ผ่านการทดสอบสมบูรณ์</t>
        </is>
      </c>
      <c r="L32" s="186" t="inlineStr">
        <is>
          <t>ICH Q1E Evaluation of Stability Data / ASEAN Stability Guidelines</t>
        </is>
      </c>
      <c r="M32" s="186" t="inlineStr">
        <is>
          <t>Product Group 8: Biopharm &amp; Drug Release</t>
        </is>
      </c>
      <c r="N32" s="186" t="inlineStr">
        <is>
          <t>8.3 Dissolution testing</t>
        </is>
      </c>
      <c r="O32" s="185" t="inlineStr">
        <is>
          <t>Product</t>
        </is>
      </c>
      <c r="P32" s="186" t="inlineStr">
        <is>
          <t>ข้อสอบจริง Product ปี 2563 ข้อ 14</t>
        </is>
      </c>
      <c r="Q32" s="185" t="inlineStr">
        <is>
          <t>ข้อสอบจริง</t>
        </is>
      </c>
      <c r="R32" s="185" t="inlineStr">
        <is>
          <t>2563</t>
        </is>
      </c>
      <c r="S32" s="185" t="n"/>
    </row>
    <row r="33" ht="24" customHeight="1" s="49">
      <c r="A33" s="185" t="n">
        <v>31</v>
      </c>
      <c r="B33" s="186" t="n"/>
      <c r="C33" s="186" t="inlineStr">
        <is>
          <t>ยาแคปซูล Celecoxib 200 mg Capsules มีข้อกำหนดการทดสอบประสิทธิภาพการละลาย (Dissolution Test) กำหนดไว้ในเภสัชตำรับ USP Monograph แล้ว หัวข้อการทดสอบในข้อใดต่อไปนี้ 'ไม่จำเป็นต้องทำการทดสอบแยกต่างหาก' ในการตรวจปล่อยรุ่นผลิตสำเร็จรูป</t>
        </is>
      </c>
      <c r="D33" s="186" t="n"/>
      <c r="E33" s="186" t="inlineStr">
        <is>
          <t>Assay (การตรวจวิเคราะห์หาปริมาณตัวยาสำคัญ)</t>
        </is>
      </c>
      <c r="F33" s="186" t="inlineStr">
        <is>
          <t>Uniformity of Dosage Units (ความสม่ำเสมอของหน่วยยา)</t>
        </is>
      </c>
      <c r="G33" s="186" t="inlineStr">
        <is>
          <t>Disintegration Test (การทดสอบการแตกตัว)</t>
        </is>
      </c>
      <c r="H33" s="186" t="inlineStr">
        <is>
          <t>Identification (การตรวจเอกลักษณ์)</t>
        </is>
      </c>
      <c r="I33" s="186" t="inlineStr">
        <is>
          <t>Related Compounds / Impurities</t>
        </is>
      </c>
      <c r="J33" s="185" t="n">
        <v>3</v>
      </c>
      <c r="K33" s="186" t="inlineStr">
        <is>
          <t>✅ คำตอบที่ถูกต้อง: ข้อ ค. Disintegration Test (การทดสอบการแตกตัว)
🎯 ทำไมข้อนี้ถึงถูก:
ตามข้อกำหนดทั่วไปของเภสัชตำรับสากล (USP General Notices) เมื่อเภสัชภัณฑ์ชนิดรับประทานมีข้อกำหนดการทดสอบ Dissolution ระบุไว้ใน Monograph แล้ว การทดสอบ Disintegration จะถือว่าได้รับการยกเว้นและไม่จำเป็นต้องทดสอบแยกต่างหาก เพราะ Dissolution ครอบคลุมทั้งการแตกตัวและการละลายของตัวยาอย่างสมบูรณ์แล้ว
🔍 ข้ออื่นผิดเพราะอะไร:
• ข้อ ก.: Assay เป็นหัวข้อหลักที่จำเป็นต้องตรวจวิเคราะห์ทุกรุ่นผลิตเพื่อยืนยันปริมาณตัวยาสำคัญ
• ข้อ ข.: Uniformity of Dosage Units เป็นหัวข้อบังคับเพื่อประกันความสม่ำเสมอของขนาดยาในแต่ละหน่วย
• ข้อ ง.: Identification จำเป็นต้องตรวจเพื่อยืนยันความถูกต้องของเอกลักษณ์ตัวยา
• ข้อ จ.: Related Compounds / Impurities จำเป็นต้องตรวจเพื่อควบคุมสารปนเปื้อนและสารสลายตัวให้อยู่ในเกณฑ์ความปลอดภัย</t>
        </is>
      </c>
      <c r="L33" s="186" t="inlineStr">
        <is>
          <t>USP-NF General Chapter &lt;1151&gt; Pharmaceutical Dosage Forms / USP Monographs: Celecoxib Capsules</t>
        </is>
      </c>
      <c r="M33" s="186" t="inlineStr">
        <is>
          <t>Product Group 8: Biopharm &amp; Drug Release</t>
        </is>
      </c>
      <c r="N33" s="186" t="inlineStr">
        <is>
          <t>8.3 Dissolution testing</t>
        </is>
      </c>
      <c r="O33" s="185" t="inlineStr">
        <is>
          <t>Product</t>
        </is>
      </c>
      <c r="P33" s="186" t="inlineStr">
        <is>
          <t>ข้อสอบจริง Product ปี 2563 ข้อ 16</t>
        </is>
      </c>
      <c r="Q33" s="185" t="inlineStr">
        <is>
          <t>ข้อสอบจริง</t>
        </is>
      </c>
      <c r="R33" s="185" t="inlineStr">
        <is>
          <t>2563</t>
        </is>
      </c>
      <c r="S33" s="185" t="n"/>
    </row>
    <row r="34" ht="24" customHeight="1" s="49">
      <c r="A34" s="185" t="n">
        <v>32</v>
      </c>
      <c r="B34" s="186" t="n"/>
      <c r="C34" s="186" t="inlineStr">
        <is>
          <t>เกี่ยวกับคุณสมบัติและหลักการทางเภสัชกรรมของเภสัชภัณฑ์รูปแบบยาแคปซูล (Capsules) ข้อความใดต่อไปนี้กล่าวถูกต้องตามหลักวิชาการ</t>
        </is>
      </c>
      <c r="D34" s="186" t="n"/>
      <c r="E34" s="186" t="inlineStr">
        <is>
          <t>สามารถผลิตเป็น Granules บรรจุในแคปซูลเปลือกนิ่มได้โดยตรงโดยไม่ต้องใช้ตัวกลางของเหลว</t>
        </is>
      </c>
      <c r="F34" s="186" t="inlineStr">
        <is>
          <t>แคปซูลเปลือกแข็งที่มีตัวเลขระบุเบอร์ขนาดใหญ่ (เช่น No. 000 หรือ No. 00) จะมีขนาดความจุปริมาตรเล็กกว่าเบอร์เล็ก (เช่น No. 4 หรือ No. 5)</t>
        </is>
      </c>
      <c r="G34" s="186" t="inlineStr">
        <is>
          <t>ยาแคปซูลจะมีค่าชีวประสิทธิผล (Bioavailability) ต่ำกว่ายาเม็ดตอกอัดแน่นเสมอ</t>
        </is>
      </c>
      <c r="H34" s="186" t="inlineStr">
        <is>
          <t>ยาแคปซูลต้องบรรจุเฉพาะตัวยาสำคัญเดี่ยวเพียงตัวเดียวเท่านั้น ห้ามมีสูตรผสม</t>
        </is>
      </c>
      <c r="I34" s="186" t="inlineStr">
        <is>
          <t>ยาแคปซูลชนิดเปลือกนิ่ม (Soft Gelatin Capsules) สามารถบรรจุตัวยาที่เป็นของแข็งได้ โดยแขวนลอยหรือละลายอยู่ในกระสายยาของเหลวที่ไม่ใช่น้ำ (Liquid/Suspension Fill)</t>
        </is>
      </c>
      <c r="J34" s="185" t="n">
        <v>5</v>
      </c>
      <c r="K34" s="186" t="inlineStr">
        <is>
          <t>✅ คำตอบที่ถูกต้อง: ข้อ จ. ยาแคปซูลชนิดเปลือกนิ่ม (Soft Gelatin Capsules) สามารถบรรจุตัวยาที่เป็นของแข็งได้ โดยแขวนลอยหรือละลายอยู่ในกระสายยาของเหลวที่ไม่ใช่น้ำ (Liquid/Suspension Fill)
🎯 ทำไมข้อนี้ถึงถูก:
ข้อ จ. ถูกต้อง เพราะ Soft gelatin capsules สามารถบรรจุของแข็งในรูป Suspension หรือ Solution ในของเหลวได้
🔍 ข้ออื่นผิดเพราะอะไร:
• ข้อ ก.: Softgel บรรจุของเหลว/กึ่งแข็ง ไม่ได้บรรจุแกรนูลแห้ง
• ข้อ ข.: ยิ่งตัวเลขเบอร์แคปซูลมาก (เช่น เบอร์ 5) ขนาดยิ่งเล็ก (เบอร์ 000 ใหญ่สุด)
• ข้อ ค.: แคปซูลมักดูดซึมได้เร็วกว่ายาเม็ดเพราะแตกตัวกระจายผงยาได้ง่ายกว่า
• ข้อ ง.: แคปซูลสามารถบรรจุสูตรผสมหลายตัวยาได้</t>
        </is>
      </c>
      <c r="L34" s="186" t="inlineStr">
        <is>
          <t>Ansel's Pharmaceutical Dosage Forms and Drug Delivery Systems (Capsules) / USP-NF &lt;1151&gt;</t>
        </is>
      </c>
      <c r="M34" s="186" t="inlineStr">
        <is>
          <t>Product Group 8: Biopharm &amp; Drug Release</t>
        </is>
      </c>
      <c r="N34" s="186" t="inlineStr">
        <is>
          <t>8.3 Dissolution testing</t>
        </is>
      </c>
      <c r="O34" s="185" t="inlineStr">
        <is>
          <t>Product</t>
        </is>
      </c>
      <c r="P34" s="186" t="inlineStr">
        <is>
          <t>ข้อสอบจริง Product ปี 2563 ข้อ 23</t>
        </is>
      </c>
      <c r="Q34" s="185" t="inlineStr">
        <is>
          <t>ข้อสอบจริง</t>
        </is>
      </c>
      <c r="R34" s="185" t="inlineStr">
        <is>
          <t>2563</t>
        </is>
      </c>
      <c r="S34" s="185" t="n"/>
    </row>
    <row r="35" ht="24" customHeight="1" s="49">
      <c r="A35" s="185" t="n">
        <v>33</v>
      </c>
      <c r="B35" s="186" t="n"/>
      <c r="C35" s="186" t="inlineStr">
        <is>
          <t>ผู้ป่วยโรคหลอดเลือดหัวใจตีบเกิดอาการเจ็บแน่นหน้าอกเฉียบพลัน (Acute Anginal Attack) ยา Isosorbide Dinitrate ในรูปแบบเภสัชภัณฑ์ใดต่อไปนี้ให้การออกฤทธิ์ขยายหลอดเลือดหัวใจได้รวดเร็วที่สุด (Fastest Onset of Action)</t>
        </is>
      </c>
      <c r="D35" s="186" t="n"/>
      <c r="E35" s="186" t="inlineStr">
        <is>
          <t>Sublingual Tablets (ยาเม็ดอมใต้ลิ้น ออกฤทธิ์ภายใน 1-3 นาที)</t>
        </is>
      </c>
      <c r="F35" s="186" t="inlineStr">
        <is>
          <t>Immediate-release Oral Tablets (ยาเม็ดรับประทานกลืนปกติ ออกฤทธิ์ใน 20-30 นาที)</t>
        </is>
      </c>
      <c r="G35" s="186" t="inlineStr">
        <is>
          <t>Sustained-release Capsules (ยาแคปซูลออกฤทธิ์เนิ่น ออกฤทธิ์ใน 1-2 ชั่วโมง)</t>
        </is>
      </c>
      <c r="H35" s="186" t="inlineStr">
        <is>
          <t>Enteric-coated Tablets (ยาเม็ดเคลือบลำไส้ ออกฤทธิ์ช้ากว่า 2-4 ชั่วโมง)</t>
        </is>
      </c>
      <c r="I35" s="186" t="inlineStr">
        <is>
          <t>Transdermal Patches (แผ่นแปะผิวหนัง ออกฤทธิ์ใน 30-60 นาที)</t>
        </is>
      </c>
      <c r="J35" s="185" t="n">
        <v>1</v>
      </c>
      <c r="K35" s="186" t="inlineStr">
        <is>
          <t>✅ คำตอบที่ถูกต้อง: ข้อ ก. Sublingual Tablets (ยาเม็ดอมใต้ลิ้น ออกฤทธิ์ภายใน 1-3 นาที)
🎯 ทำไมข้อนี้ถึงถูก:
ยาเม็ดอมใต้ลิ้น (Sublingual Tablets) สัมผัสกับเยื่อบุใต้ลิ้นที่มีหลอดเลือดฝอยหนาแน่น ตัวยาจะถูกดูดซึมเข้าสู่กระแสเลือดดำใหญ่ (Superior vena cava) ได้โดยตรงโดยไม่ผ่าน First-pass hepatic metabolism ที่ตับ ทำให้เริ่มออกฤทธิ์ขยายหลอดเลือดหัวใจได้อย่างรวดเร็วที่สุดภายใน 1 ถึง 3 นาที จึงเหมาะสำหรับการบรรเทาอาการเจ็บแน่นหน้าอกเฉียบพลัน
🔍 ข้ออื่นผิดเพราะอะไร:
• ข้อ ข.: ยาเม็ดรับประทานกลืนปกติ ต้องผ่านการแตกตัวในทางเดินอาหารและผ่านตับ จึงเริ่มออกฤทธิ์ช้ากว่า (20-30 นาที)
• ข้อ ค.: ยาแคปซูลออกฤทธิ์เนิ่น ถูกออกแบบเพื่อการป้องกันระยะยาว มี Onset ช้ามาก (1-2 ชั่วโมง) ไม่เหมาะกับภาวะฉุกเฉิน
• ข้อ ง.: ยาเม็ดเคลือบลำไส้ ตัวยาจะไม่แตกตัวจนกว่าจะเคลื่อนผ่านไปยังลำไส้เล็ก จึงออกฤทธิ์ช้ามาก (2-4 ชั่วโมง)
• ข้อ จ.: แผ่นแปะผิวหนัง ตัวยาต้องแพร่ผ่านชั้นผิวหนัง จึงมี Onset ช้า (30-60 นาที) ใช้สำหรับป้องกันไม่ให้เกิดอาการเท่านั้น</t>
        </is>
      </c>
      <c r="L35" s="186" t="inlineStr">
        <is>
          <t>AHA/ACC Guideline for the Management of Patients With Chronic Coronary Disease / Ansel's Dosage Forms</t>
        </is>
      </c>
      <c r="M35" s="186" t="inlineStr">
        <is>
          <t>Product Group 8: Biopharm &amp; Drug Release</t>
        </is>
      </c>
      <c r="N35" s="186" t="inlineStr">
        <is>
          <t>8.1 Diffusion &amp; Fick's laws</t>
        </is>
      </c>
      <c r="O35" s="185" t="inlineStr">
        <is>
          <t>Product</t>
        </is>
      </c>
      <c r="P35" s="186" t="inlineStr">
        <is>
          <t>ข้อสอบจริง Product ปี 2563 ข้อ 29</t>
        </is>
      </c>
      <c r="Q35" s="185" t="inlineStr">
        <is>
          <t>ข้อสอบจริง</t>
        </is>
      </c>
      <c r="R35" s="185" t="inlineStr">
        <is>
          <t>2563</t>
        </is>
      </c>
      <c r="S35" s="185" t="n"/>
    </row>
    <row r="36" ht="24" customHeight="1" s="49">
      <c r="A36" s="185" t="n">
        <v>34</v>
      </c>
      <c r="B36" s="186" t="n"/>
      <c r="C36" s="186" t="inlineStr">
        <is>
          <t>ยาแคปซูล Celecoxib Capsules ตามเภสัชตำรับสากล เมื่อมีการกำหนดเกณฑ์ Dissolution Test แล้ว ข้อใดเป็นการทดสอบที่ได้รับการยกเว้นไม่ต้องทดสอบซ้ำ</t>
        </is>
      </c>
      <c r="D36" s="186" t="n"/>
      <c r="E36" s="186" t="inlineStr">
        <is>
          <t>Particle size distribution</t>
        </is>
      </c>
      <c r="F36" s="186" t="inlineStr">
        <is>
          <t>Dissolution test</t>
        </is>
      </c>
      <c r="G36" s="186" t="inlineStr">
        <is>
          <t>Disintegration test</t>
        </is>
      </c>
      <c r="H36" s="186" t="inlineStr">
        <is>
          <t>Percent label amount (Assay)</t>
        </is>
      </c>
      <c r="I36" s="186" t="inlineStr">
        <is>
          <t>Weight variation</t>
        </is>
      </c>
      <c r="J36" s="185" t="n">
        <v>3</v>
      </c>
      <c r="K36" s="186" t="inlineStr">
        <is>
          <t>✅ คำตอบที่ถูกต้อง: ข้อ ค. Disintegration test
🎯 ทำไมข้อนี้ถึงถูก:
ตามเภสัชตำรับ USP General Notices ผลิตภัณฑ์ยาที่มีข้อกำหนดการทดสอบ Dissolution Test ใน Monograph แล้ว ย่อมได้รับการยกเว้นไม่ต้องตรวจ Disintegration test ซ้ำซ้อน เนื่องจากกระบวนการ Dissolution เป็นตัวชี้วัดสมรรถนะการปลดปล่อยตัวยาในระดับโมเลกุลที่ละเอียดและครอบคลุมมากกว่า Disintegration
🔍 ข้ออื่นผิดเพราะอะไร:
• ข้อ ก.: Particle size distribution อาจเป็น In-process control ของวัตถุดิบ ไม่ใช่ข้อกำหนดที่ยกเว้นได้ด้วย Dissolution
• ข้อ ข.: Dissolution test เป็นการทดสอบหลักที่ต้องทำ ห้ามยกเว้น
• ข้อ ง.: Percent label amount (Assay) ต้องทดสอบทุกรุ่นผลิตเพื่อยืนยันความแรงของยา
• ข้อ จ.: Weight variation เป็นส่วนหนึ่งของการตรวจ Uniformity of Dosage Units ซึ่งต้องทำการทดสอบตามเกณฑ์</t>
        </is>
      </c>
      <c r="L36" s="186" t="inlineStr">
        <is>
          <t>USP-NF &lt;1151&gt; Capsules / USP &lt;701&gt; Disintegration</t>
        </is>
      </c>
      <c r="M36" s="186" t="inlineStr">
        <is>
          <t>Product Group 8: Biopharm &amp; Drug Release</t>
        </is>
      </c>
      <c r="N36" s="186" t="inlineStr">
        <is>
          <t>8.3 Dissolution testing</t>
        </is>
      </c>
      <c r="O36" s="185" t="inlineStr">
        <is>
          <t>Product</t>
        </is>
      </c>
      <c r="P36" s="186" t="inlineStr">
        <is>
          <t>ข้อสอบจริง Product ปี 2563 ข้อ 38</t>
        </is>
      </c>
      <c r="Q36" s="185" t="inlineStr">
        <is>
          <t>ข้อสอบจริง</t>
        </is>
      </c>
      <c r="R36" s="185" t="inlineStr">
        <is>
          <t>2563</t>
        </is>
      </c>
      <c r="S36" s="185" t="n"/>
    </row>
    <row r="37" ht="24" customHeight="1" s="49">
      <c r="A37" s="185" t="n">
        <v>35</v>
      </c>
      <c r="B37" s="186" t="n"/>
      <c r="C37" s="186" t="inlineStr">
        <is>
          <t>ในกระบวนการผลิตยาเม็ด หากพบว่าผิวหน้าของเม็ดยามีลักษณะสีไม่สม่ำเสมอ โดยมีจุดสีเข้มและจุดสีอ่อนกระจายตัวกระดำกระด่างทั่วผิวหน้าเม็ดยา ปัญหาความบกพร่องของยาเม็ด (Tablet Defect) นี้เรียกว่าอะไร</t>
        </is>
      </c>
      <c r="D37" s="186" t="n"/>
      <c r="E37" s="186" t="inlineStr">
        <is>
          <t>Chipping (การบิ่นของขอบเม็ดยา)</t>
        </is>
      </c>
      <c r="F37" s="186" t="inlineStr">
        <is>
          <t>Mottling (การกระจายตัวของสีไม่สม่ำเสมอเกิดเป็นจุดด่างบนผิวเม็ดยา)</t>
        </is>
      </c>
      <c r="G37" s="186" t="inlineStr">
        <is>
          <t>Picking (เนื้อยาติดเป็นหลุมบนผิวหน้าพันช์)</t>
        </is>
      </c>
      <c r="H37" s="186" t="inlineStr">
        <is>
          <t>Sticking (เนื้อยาติดแน่นกับผิวหน้าพันช์)</t>
        </is>
      </c>
      <c r="I37" s="186" t="inlineStr">
        <is>
          <t>Orange Peel (ผิวฟิล์มขรุขระคล้ายเปลือกส้ม)</t>
        </is>
      </c>
      <c r="J37" s="185" t="n">
        <v>2</v>
      </c>
      <c r="K37" s="186" t="inlineStr">
        <is>
          <t>✅ คำตอบที่ถูกต้อง: ข้อ ข. Mottling (การกระจายตัวของสีไม่สม่ำเสมอเกิดเป็นจุดด่างบนผิวเม็ดยา)
🎯 ทำไมข้อนี้ถึงถูก:
Mottling คือความบกพร่องของยาเม็ด (Tablet defect) ที่ผิวหน้าของเม็ดยามีลักษณะสีไม่สม่ำเสมอ โดยมีจุดสีเข้มและสีอ่อนกระจายตัวกระดำกระด่าง มักเกิดจากการแพร่กระจายของสีผสมยาไม่สม่ำเสมอ หรือเกิดการเคลื่อนย้ายของสี (Color migration) ระหว่างการอบแห้งแกรนูล
🔍 ข้ออื่นผิดเพราะอะไร:
• ข้อ ก.: Chipping คือการบิ่น หลุดลุ่ย หรือแตกหักบริเวณขอบของเม็ดยา มักเกิดจากการปรับตั้ง Punch ไม่เหมาะสมหรือเม็ดยาเปราะเกินไป
• ข้อ ค.: Picking คือการที่เนื้อยาบางส่วนติดหลุดเป็นหลุมบนผิวหน้า Punch มักเกิดจากแกรนูลชื้นเกินไป
• ข้อ ง.: Sticking คือการที่เนื้อยาติดแน่นแผ่กว้างบนผิวหน้า Punch หรือผนัง Die เกิดจากสารหล่อลื่นไม่เพียงพอ
• ข้อ จ.: Orange Peel คือลักษณะผิวเคลือบฟิล์มขรุขระคล้ายเปลือกส้มในยาเม็ดเคลือบ เกิดจากการพ่นละอองสารเคลือบแห้งเร็วเกินไป</t>
        </is>
      </c>
      <c r="L37" s="186" t="inlineStr">
        <is>
          <t>Ansel's Pharmaceutical Dosage Forms and Drug Delivery Systems (Tablet Defects and Processing Problems) / Remington</t>
        </is>
      </c>
      <c r="M37" s="186" t="inlineStr">
        <is>
          <t>Product Group 8: Biopharm &amp; Drug Release</t>
        </is>
      </c>
      <c r="N37" s="186" t="inlineStr">
        <is>
          <t>8.3 Dissolution testing</t>
        </is>
      </c>
      <c r="O37" s="185" t="inlineStr">
        <is>
          <t>Product</t>
        </is>
      </c>
      <c r="P37" s="186" t="inlineStr">
        <is>
          <t>ข้อสอบจริง Product ปี 2562 ข้อ 2</t>
        </is>
      </c>
      <c r="Q37" s="185" t="inlineStr">
        <is>
          <t>ข้อสอบจริง</t>
        </is>
      </c>
      <c r="R37" s="185" t="inlineStr">
        <is>
          <t>2562</t>
        </is>
      </c>
      <c r="S37" s="185" t="n"/>
    </row>
    <row r="38" ht="24" customHeight="1" s="49">
      <c r="A38" s="185" t="n">
        <v>36</v>
      </c>
      <c r="B38" s="186" t="n"/>
      <c r="C38" s="186" t="inlineStr">
        <is>
          <t>ยา Gemfibrozil 600 mg Tablets จัดเป็นยาในกลุ่ม BCS Class II ซึ่งมีปัญหาการละลายน้ำต่ำมาก เพื่อเพิ่มอัตราการละลาย (Dissolution rate) และเพิ่มชีวประสิทธิผลของยาเม็ด สารช่วยในข้อใดควรเติมลงในตำรับเพื่อทำหน้าที่เป็นสารช่วยเปียกและเพิ่มการละลาย (Wetting &amp; Solubilizing Agent)</t>
        </is>
      </c>
      <c r="D38" s="186" t="n"/>
      <c r="E38" s="186" t="inlineStr">
        <is>
          <t>Croscarmellose Sodium (Superdisintegrant)</t>
        </is>
      </c>
      <c r="F38" s="186" t="inlineStr">
        <is>
          <t>Colloidal Silicon Dioxide (Glidant)</t>
        </is>
      </c>
      <c r="G38" s="186" t="inlineStr">
        <is>
          <t>Sodium Lauryl Sulfate (SLS / Anionic surfactant)</t>
        </is>
      </c>
      <c r="H38" s="186" t="inlineStr">
        <is>
          <t>Microcrystalline Cellulose (Diluent/Dry binder)</t>
        </is>
      </c>
      <c r="I38" s="186" t="inlineStr">
        <is>
          <t>Sodium Starch Glycolate (Superdisintegrant)</t>
        </is>
      </c>
      <c r="J38" s="185" t="n">
        <v>3</v>
      </c>
      <c r="K38" s="186" t="inlineStr">
        <is>
          <t>✅ คำตอบที่ถูกต้อง: ข้อ ค. Sodium Lauryl Sulfate (SLS / Anionic surfactant)
🎯 ทำไมข้อนี้ถึงถูก:
Gemfibrozil จัดเป็นยา BCS Class II ซึ่งมีปัญหาการละลายน้ำต่ำมาก (Poorly water-soluble) และมีสมบัติ Hydrophobic สูง การเติม Sodium Lauryl Sulfate (SLS) ซึ่งเป็น Anionic surfactant ทำหน้าที่ลดแรงตึงผิวระหว่างอนุภาคยากับตัวกลาง ช่วยให้ยาเปียกน้ำ (Wetting) และเพิ่มการละลาย (Solubilization) ส่งผลให้อัตราการละลาย (Dissolution rate) และชีวประสิทธิผลของยาเพิ่มขึ้นอย่างมีนัยสำคัญ
🔍 ข้ออื่นผิดเพราะอะไร:
• ข้อ ก.: Croscarmellose Sodium เป็น Superdisintegrant ทำหน้าที่ช่วยให้เม็ดยาแตกตัวเร็วด้วยการดูดซับน้ำและพองตัว ไม่ได้เป็นสารลดแรงตึงผิว
• ข้อ ข.: Colloidal Silicon Dioxide (Aerosil) ทำหน้าที่เป็น Glidant ช่วยลดแรงเสียดทานและเพิ่มการไหลของผงแกรนูล
• ข้อ ง.: Microcrystalline Cellulose (Avicel) ทำหน้าที่เป็นสารเพิ่มปริมาณ (Diluent) และสารช่วยยึดเกาะแห้ง (Dry binder)
• ข้อ จ.: Sodium Starch Glycolate (Explotab) เป็น Superdisintegrant ช่วยเร่งการแตกตัวของเม็ดยา</t>
        </is>
      </c>
      <c r="L38" s="186" t="inlineStr">
        <is>
          <t>Handbook of Pharmaceutical Excipients (Sodium Lauryl Sulfate) / Martin's Physical Pharmacy</t>
        </is>
      </c>
      <c r="M38" s="186" t="inlineStr">
        <is>
          <t>Product Group 8: Biopharm &amp; Drug Release</t>
        </is>
      </c>
      <c r="N38" s="186" t="inlineStr">
        <is>
          <t>8.2 BCS Classification</t>
        </is>
      </c>
      <c r="O38" s="185" t="inlineStr">
        <is>
          <t>Product</t>
        </is>
      </c>
      <c r="P38" s="186" t="inlineStr">
        <is>
          <t>ข้อสอบจริง Product ปี 2562 ข้อ 4</t>
        </is>
      </c>
      <c r="Q38" s="185" t="inlineStr">
        <is>
          <t>ข้อสอบจริง</t>
        </is>
      </c>
      <c r="R38" s="185" t="inlineStr">
        <is>
          <t>2562</t>
        </is>
      </c>
      <c r="S38" s="185" t="n"/>
    </row>
    <row r="39" ht="24" customHeight="1" s="49">
      <c r="A39" s="185" t="n">
        <v>37</v>
      </c>
      <c r="B39" s="186" t="n"/>
      <c r="C39" s="186" t="inlineStr">
        <is>
          <t>ยาเม็ด Carbamazepine Controlled-Release Tablets (CR) เป็นยาเม็ดรูปแบบควบคุมการปลดปล่อยยา หัวข้อการทดสอบในข้อใดต่อไปนี้ 'ไม่มีการกำหนดให้ทำการทดสอบ' ตามข้อกำหนดมาตรฐานเภสัชตำรับ USP สำหรับยาเม็ดออกฤทธิ์ควบคุม</t>
        </is>
      </c>
      <c r="D39" s="186" t="n"/>
      <c r="E39" s="186" t="inlineStr">
        <is>
          <t>Uniformity of Dosage Units (ความสม่ำเสมอของหน่วยยา)</t>
        </is>
      </c>
      <c r="F39" s="186" t="inlineStr">
        <is>
          <t>Disintegration Test (การทดสอบการแตกตัวของเม็ดยา)</t>
        </is>
      </c>
      <c r="G39" s="186" t="inlineStr">
        <is>
          <t>Dissolution Test (การทดสอบอัตราการละลายหลายจุดเวลา เช่น 3, 6, 12 และ 24 ชั่วโมง)</t>
        </is>
      </c>
      <c r="H39" s="186" t="inlineStr">
        <is>
          <t>Assay (การตรวจวิเคราะห์หาปริมาณตัวยาสำคัญ)</t>
        </is>
      </c>
      <c r="I39" s="186" t="inlineStr">
        <is>
          <t>Friability Test (การทดสอบความกร่อนของแกนยาเม็ด)</t>
        </is>
      </c>
      <c r="J39" s="185" t="n">
        <v>2</v>
      </c>
      <c r="K39" s="186" t="inlineStr">
        <is>
          <t>✅ คำตอบที่ถูกต้อง: ข้อ ข. Disintegration Test (การทดสอบการแตกตัวของเม็ดยา)
🎯 ทำไมข้อนี้ถึงถูก:
ยาเม็ดควบคุมการปลดปล่อย (Controlled-release หรือ Extended-release) ถูกออกแบบให้ค่อยๆ ปลดปล่อยตัวยาตามกลไก Matrix หรือ Osmotic pump ตลอดระยะเวลาหลายชั่วโมงโดยไม่แตกตัวเป็นชิ้นเล็กทันที ดังนั้นจึง ไม่มีการทดสอบ Disintegration Test ในเภสัชตำรับ แต่จะประเมินการปลดปล่อยยาด้วย Dissolution Test แบบหลายจุดเวลาแทน
🔍 ข้ออื่นผิดเพราะอะไร:
• ข้อ ก.: Uniformity of Dosage Units เป็นหัวข้อบังคับสำหรับยาควบคุมการปลดปล่อยทุกรุ่นผลิต
• ข้อ ค.: Dissolution Test แบบหลายจุดเวลาเป็นหัวข้อที่สำคัญที่สุดในการควบคุมคุณภาพยา CR เพื่อป้องกันการเกิด Dose dumping
• ข้อ ง.: Assay เป็นหัวข้อบังคับเพื่อยืนยันปริมาณตัวยาสำคัญรวมในเม็ดยา
• ข้อ จ.: Friability Test เป็นการทดสอบความกร่อนเพื่อประกันความคงทนทางกายภาพของแกนยาเม็ด</t>
        </is>
      </c>
      <c r="L39" s="186" t="inlineStr">
        <is>
          <t>USP-NF General Chapter &lt;1151&gt; Extended-Release Dosage Forms / USP Monographs: Carbamazepine Extended-Release Tablets</t>
        </is>
      </c>
      <c r="M39" s="186" t="inlineStr">
        <is>
          <t>Product Group 8: Biopharm &amp; Drug Release</t>
        </is>
      </c>
      <c r="N39" s="186" t="inlineStr">
        <is>
          <t>8.4 Modified-Release DDS</t>
        </is>
      </c>
      <c r="O39" s="185" t="inlineStr">
        <is>
          <t>Product</t>
        </is>
      </c>
      <c r="P39" s="186" t="inlineStr">
        <is>
          <t>ข้อสอบจริง Product ปี 2562 ข้อ 3</t>
        </is>
      </c>
      <c r="Q39" s="185" t="inlineStr">
        <is>
          <t>ข้อสอบจริง</t>
        </is>
      </c>
      <c r="R39" s="185" t="inlineStr">
        <is>
          <t>2562</t>
        </is>
      </c>
      <c r="S39" s="185" t="n"/>
    </row>
    <row r="40" ht="24" customHeight="1" s="49">
      <c r="A40" s="185" t="n">
        <v>38</v>
      </c>
      <c r="B40" s="186" t="n"/>
      <c r="C40" s="186" t="inlineStr">
        <is>
          <t>ตามข้อกำหนดเภสัชตำรับ USP สำหรับการทดสอบประสิทธิภาพการละลาย (Dissolution Test) ของยาเม็ด Carvedilol Tablets เครื่องมือทดสอบการละลาย (Dissolution Apparatus) มาตรฐานชนิดใดที่ระบุให้ใช้ในการทดสอบ [📷 มีรูปภาพประกอบ: image102.png]</t>
        </is>
      </c>
      <c r="D40" s="186" t="n"/>
      <c r="E40" s="186" t="inlineStr">
        <is>
          <t>USP Apparatus 1 (Basket Apparatus - เครื่องกวนแบบตะกร้า)</t>
        </is>
      </c>
      <c r="F40" s="186" t="inlineStr">
        <is>
          <t>USP Apparatus 2 (Paddle Apparatus - เครื่องกวนแบบใบพัด)</t>
        </is>
      </c>
      <c r="G40" s="186" t="inlineStr">
        <is>
          <t>USP Apparatus 3 (Reciprocating Cylinder - กระบอกสูบเคลื่อนที่ขึ้นลง)</t>
        </is>
      </c>
      <c r="H40" s="186" t="inlineStr">
        <is>
          <t>USP Apparatus 4 (Flow-Through Cell - เซลล์ไหลผ่าน)</t>
        </is>
      </c>
      <c r="I40" s="186" t="inlineStr">
        <is>
          <t>USP Apparatus 5 (Paddle over Disk - ใบพัดเหนือดิกส์)</t>
        </is>
      </c>
      <c r="J40" s="185" t="n">
        <v>2</v>
      </c>
      <c r="K40" s="186" t="inlineStr">
        <is>
          <t>✅ คำตอบที่ถูกต้อง: ข้อ ข. USP Apparatus 2 (Paddle Apparatus - เครื่องกวนแบบใบพัด)
🎯 ทำไมข้อนี้ถึงถูก:
ในเภสัชตำรับ USP Monograph ของ Carvedilol Tablets ระบุมาตรฐานให้ใช้เครื่องมือ USP Apparatus 2 (Paddle apparatus) ที่ความเร็วรอบ 50 rpm ในตัวกลางจำเพาะ ซึ่งเป็นเครื่องมือมาตรฐานที่กำหนดไว้สำหรับยาเม็ดชนิดปลดปล่อยทันทีทั่วไป
🔍 ข้ออื่นผิดเพราะอะไร:
• ข้อ ก.: USP Apparatus 1 (Basket) นิยมใช้กับยาแคปซูล ยาเม็ดที่ลอยน้ำ หรือยาที่มีสารช่วยที่ฟุ้งกระจาย
• ข้อ ค.: USP Apparatus 3 (Reciprocating Cylinder) นิยมใช้ทดสอบยาออกฤทธิ์เนิ่น (Modified release) โดยเปลี่ยน pH เลียนแบบระบบทางเดินอาหาร
• ข้อ ง.: USP Apparatus 4 (Flow-Through Cell) ใช้กับยาที่มีการละลายต่ำมาก (Poorly soluble) หรือยาฝัง (Implants)
• ข้อ จ.: USP Apparatus 5 (Paddle over Disk) ใช้ทดสอบการปลดปล่อยตัวยาของแผ่นแปะผิวหนัง (Transdermal patches)</t>
        </is>
      </c>
      <c r="L40" s="186" t="inlineStr">
        <is>
          <t>USP-NF Official Monographs: Carvedilol Tablets / USP-NF &lt;711&gt; Dissolution</t>
        </is>
      </c>
      <c r="M40" s="186" t="inlineStr">
        <is>
          <t>Product Group 8: Biopharm &amp; Drug Release</t>
        </is>
      </c>
      <c r="N40" s="186" t="inlineStr">
        <is>
          <t>8.3 Dissolution testing</t>
        </is>
      </c>
      <c r="O40" s="185" t="inlineStr">
        <is>
          <t>Product</t>
        </is>
      </c>
      <c r="P40" s="186" t="inlineStr">
        <is>
          <t>ข้อสอบจริง Product ปี 2561 ข้อ 1</t>
        </is>
      </c>
      <c r="Q40" s="185" t="inlineStr">
        <is>
          <t>ข้อสอบจริง</t>
        </is>
      </c>
      <c r="R40" s="185" t="inlineStr">
        <is>
          <t>2561</t>
        </is>
      </c>
      <c r="S40" s="185" t="n"/>
    </row>
    <row r="41" ht="24" customHeight="1" s="49">
      <c r="A41" s="185" t="n">
        <v>39</v>
      </c>
      <c r="B41" s="186" t="n"/>
      <c r="C41" s="186" t="inlineStr">
        <is>
          <t>ตามมาตรฐานสากลของเภสัชตำรับ USP General Chapter &lt;711&gt; Dissolution อุณหภูมิของตัวกลางการละลาย (Dissolution Medium Temperature) ภายใน Vessel ทุกชุดจะต้องได้รับการควบคุมให้อยู่ที่ระดับอุณหภูมิเท่าใดตลอดระยะเวลาการทดสอบ</t>
        </is>
      </c>
      <c r="D41" s="186" t="n"/>
      <c r="E41" s="186" t="inlineStr">
        <is>
          <t>20.0 °C ± 0.5 °C</t>
        </is>
      </c>
      <c r="F41" s="186" t="inlineStr">
        <is>
          <t>25.0 °C ± 0.5 °C (อุณหภูมิห้องมาตรฐาน)</t>
        </is>
      </c>
      <c r="G41" s="186" t="inlineStr">
        <is>
          <t>30.0 °C ± 0.5 °C</t>
        </is>
      </c>
      <c r="H41" s="186" t="inlineStr">
        <is>
          <t>35.0 °C ± 0.5 °C</t>
        </is>
      </c>
      <c r="I41" s="186" t="inlineStr">
        <is>
          <t>37.0 °C ± 0.5 °C (อุณหภูมิร่างกายมนุษย์จำลอง)</t>
        </is>
      </c>
      <c r="J41" s="185" t="n">
        <v>5</v>
      </c>
      <c r="K41" s="186" t="inlineStr">
        <is>
          <t>✅ คำตอบที่ถูกต้อง: ข้อ จ. 37.0 °C ± 0.5 °C (อุณหภูมิร่างกายมนุษย์จำลอง)
🎯 ทำไมข้อนี้ถึงถูก:
ตามข้อกำหนดสากลของ USP &lt;711&gt; Dissolution อุณหภูมิของตัวกลางในอ่างควบคุม (Water bath) และภายใน Vessel ทุกใบ ต้องควบคุมให้อยู่ที่ $37.0 \pm 0.5\ ^\circ\text{C}$ ตลอดระยะเวลาการทดสอบ เพื่อจำลองสภาวะอุณหภูมิแกนกลางปกติของร่างกายมนุษย์อย่างเที่ยงตรง
🔍 ข้ออื่นผิดเพราะอะไร:
• ข้อ ก.: 20.0 °C ± 0.5 °C ต่ำเกินไป ไม่ตรงกับสภาวะทางสรีรวิทยาของร่างกาย
• ข้อ ข.: 25.0 °C ± 0.5 °C เป็นอุณหภูมิห้องมาตรฐาน (Controlled Room Temperature) ไม่ใช่สภาวะทดสอบ Dissolution
• ข้อ ค.: 30.0 °C ± 0.5 °C เป็นอุณหภูมิที่บางครั้งใช้ทดสอบแผ่นแปะผิวหนังบางชนิดตาม USP &lt;724&gt; แต่ไม่ใช่มาตรฐานของยาเม็ด/แคปซูลตาม USP &lt;711&gt;
• ข้อ ง.: 35.0 °C ± 0.5 °C ต่ำกว่าอุณหภูมิแกนกลางของร่างกายมนุษย์</t>
        </is>
      </c>
      <c r="L41" s="186" t="inlineStr">
        <is>
          <t>USP-NF General Chapter &lt;711&gt; Dissolution (Operating Parameters)</t>
        </is>
      </c>
      <c r="M41" s="186" t="inlineStr">
        <is>
          <t>Product Group 8: Biopharm &amp; Drug Release</t>
        </is>
      </c>
      <c r="N41" s="186" t="inlineStr">
        <is>
          <t>8.3 Dissolution testing</t>
        </is>
      </c>
      <c r="O41" s="185" t="inlineStr">
        <is>
          <t>Product</t>
        </is>
      </c>
      <c r="P41" s="186" t="inlineStr">
        <is>
          <t>ข้อสอบจริง Product ปี 2561 ข้อ 2</t>
        </is>
      </c>
      <c r="Q41" s="185" t="inlineStr">
        <is>
          <t>ข้อสอบจริง</t>
        </is>
      </c>
      <c r="R41" s="185" t="inlineStr">
        <is>
          <t>2561</t>
        </is>
      </c>
      <c r="S41" s="185" t="n"/>
    </row>
    <row r="42" ht="24" customHeight="1" s="49">
      <c r="A42" s="185" t="n">
        <v>40</v>
      </c>
      <c r="B42" s="186" t="inlineStr">
        <is>
          <t>จากใบรายงานผลการตรวจวิเคราะห์คุณภาพ (COA) ของยา Cloxacillin Sodium Capsules 500 mg พบข้อมูลผลการวิเคราะห์ดังนี้:
- Description: White to off-white powder in hard gelatin capsule (Conforms)
- Identification: Positive for Cloxacillin (Conforms)
- Assay: 98.5% of labeled amount (เกณฑ์มาตรฐาน 90.0-110.0%)
- Dissolution: Q = 80% at 30 min -&gt; ยาทุกเม็ดละลายได้ &gt; 85% (Conforms)
- Uniformity of Dosage Units: AV = 4.2 (เกณฑ์มาตรฐาน AV ≤ 15.0)
- Water content: 3.8% (เกณฑ์มาตรฐาน 3.0-5.0%)</t>
        </is>
      </c>
      <c r="C42" s="186" t="inlineStr">
        <is>
          <t>ข้อสรุปการตัดสินการตรวจปล่อยรุ่นผลิตยานี้ข้อใดถูกต้อง [📷 มีรูปภาพประกอบ: image108.png]</t>
        </is>
      </c>
      <c r="D42" s="186" t="n"/>
      <c r="E42" s="186" t="inlineStr">
        <is>
          <t>ผลิตภัณฑ์ยาผ่านเกณฑ์การตรวจวิเคราะห์คุณภาพครบถ้วนในทุกหัวข้อ สามารถอนุมัติปล่อยผ่านรุ่นผลิตได้ (Conforms to all specifications - Approved for batch release)</t>
        </is>
      </c>
      <c r="F42" s="186" t="inlineStr">
        <is>
          <t>ไม่ผ่านเกณฑ์การแตกตัวเพราะไม่ได้ระบุเวลาแตกตัว</t>
        </is>
      </c>
      <c r="G42" s="186" t="inlineStr">
        <is>
          <t>ไม่ผ่านเกณฑ์ความสม่ำเสมอของขนาดยาเพราะค่า AV ต่ำเกินไป</t>
        </is>
      </c>
      <c r="H42" s="186" t="inlineStr">
        <is>
          <t>ไม่ผ่านเกณฑ์ปริมาณตัวยาสำคัญเพราะได้เกิน 90%</t>
        </is>
      </c>
      <c r="I42" s="186" t="inlineStr">
        <is>
          <t>ไม่ผ่านเกณฑ์ Dissolution เพราะต้องทดสอบใน Stage S2 เพิ่มเติม</t>
        </is>
      </c>
      <c r="J42" s="185" t="n">
        <v>1</v>
      </c>
      <c r="K42" s="186" t="inlineStr">
        <is>
          <t>✅ คำตอบที่ถูกต้อง: ข้อ ก. ผลิตภัณฑ์ยาผ่านเกณฑ์การตรวจวิเคราะห์คุณภาพครบถ้วนในทุกหัวข้อ สามารถอนุมัติปล่อยผ่านรุ่นผลิตได้ (Conforms to all specifications - Approved for batch release)
🎯 ทำไมข้อนี้ถึงถูก:
จากรายงานผลการตรวจวิเคราะห์ในใบ COA ค่าที่ตรวจได้ผ่านเกณฑ์มาตรฐานครบถ้วนทุกหัวข้อ ทั้งหัวข้อปริมาณตัวยาสำคัญ (Assay), ความสม่ำเสมอของขนาดยา (AV ผ่านเกณฑ์ L1 $\le 15.0$) และการละลายของตัวยาผ่านเกณฑ์ขั้น Stage 1 จึงสามารถอนุมัติปล่อยผ่านรุ่นผลิตได้อย่างถูกต้อง
🔍 ข้ออื่นผิดเพราะอะไร:
• ข้อ ข.: การแตกตัว (Disintegration) ไม่จำเป็นต้องทดสอบเมื่อมีการทดสอบ Dissolution ผ่านเกณฑ์แล้ว
• ข้อ ค.: ค่า Acceptance Value (AV) ยิ่งต่ำยิ่งแสดงถึงความสม่ำเสมอที่ดีเยี่ยม (เกณฑ์คือ $\le 15.0$) จึงไม่ได้ตกเกณฑ์
• ข้อ ง.: ปริมาณตัวยาสำคัญที่ตรวจได้อยู่ในช่วงมาตรฐานเภสัชตำรับ (ปกติ 90.0-110.0%) จึงผ่านเกณฑ์
• ข้อ จ.: เมื่อผลการทดสอบการละลายของยาทุกหน่วยผ่านเกณฑ์ Stage 1 ($Q + 5\%$) แล้ว ไม่จำเป็นต้องทดสอบ Stage S2 เพิ่มเติม</t>
        </is>
      </c>
      <c r="L42" s="186" t="inlineStr">
        <is>
          <t>USP-NF Official Monographs: Cloxacillin Sodium Capsules / PIC/S GMP Guide (Quality Control)</t>
        </is>
      </c>
      <c r="M42" s="186" t="inlineStr">
        <is>
          <t>Product Group 8: Biopharm &amp; Drug Release</t>
        </is>
      </c>
      <c r="N42" s="186" t="inlineStr">
        <is>
          <t>8.3 Dissolution testing</t>
        </is>
      </c>
      <c r="O42" s="185" t="inlineStr">
        <is>
          <t>Product</t>
        </is>
      </c>
      <c r="P42" s="186" t="inlineStr">
        <is>
          <t>ข้อสอบจริง Product ปี 2561 ข้อ 35</t>
        </is>
      </c>
      <c r="Q42" s="185" t="inlineStr">
        <is>
          <t>ข้อสอบจริง</t>
        </is>
      </c>
      <c r="R42" s="185" t="inlineStr">
        <is>
          <t>2561</t>
        </is>
      </c>
      <c r="S42" s="185" t="n"/>
    </row>
    <row r="43" ht="24" customHeight="1" s="49">
      <c r="A43" s="185" t="n">
        <v>41</v>
      </c>
      <c r="B43" s="186" t="inlineStr">
        <is>
          <t>ในการทดสอบการละลาย (Dissolution Test) ของยาเม็ดชนิดปลดปล่อยทันทีจำนวน 5 รุ่นผลิต (กำหนดเกณฑ์มาตรฐาน Q = 70% ใน 45 นาที) โดยทำการทดสอบขั้นแรก (Stage S1) รุ่นผลิตละ 6 เม็ด พบผลการทดสอบดังนี้:
- ตำรับ A: ยาทั้ง 6 เม็ด ละลายได้ ≥ 75%
- ตำรับ B: ยาทั้ง 6 เม็ด ละลายได้ ≥ 75%
- ตำรับ C: ยาทั้ง 6 เม็ด ละลายได้ ≥ 75%
- ตำรับ D: ยา 3 เม็ด ละลายได้ ≥ 75% และอีก 3 เม็ด ละลายได้ 72%
- ตำรับ E: ยาทั้ง 6 เม็ด ละลายได้ 65%</t>
        </is>
      </c>
      <c r="C43" s="186" t="inlineStr">
        <is>
          <t>ข้อใดสรุปผลการตัดสินตามข้อกำหนด USP &lt;711&gt; 'ไม่ถูกต้อง'</t>
        </is>
      </c>
      <c r="D43" s="186" t="n"/>
      <c r="E43" s="186" t="inlineStr">
        <is>
          <t>ตำรับ A ผ่านเกณฑ์การยอมรับในขั้น Stage S1</t>
        </is>
      </c>
      <c r="F43" s="186" t="inlineStr">
        <is>
          <t>ตำรับ B ผ่านเกณฑ์การยอมรับในขั้น Stage S1</t>
        </is>
      </c>
      <c r="G43" s="186" t="inlineStr">
        <is>
          <t>ตำรับ C ผ่านเกณฑ์การยอมรับในขั้น Stage S1</t>
        </is>
      </c>
      <c r="H43" s="186" t="inlineStr">
        <is>
          <t>ตำรับ D ไม่ผ่านเกณฑ์ขั้น Stage S1 ต้องนำไปทดสอบต่อในขั้น Stage S2 อีก 6 เม็ด</t>
        </is>
      </c>
      <c r="I43" s="186" t="inlineStr">
        <is>
          <t>ตำรับ E ถือว่าไม่ผ่านเกณฑ์ขั้น Stage S2 และต้องนำไปทดสอบต่อในขั้น Stage S3 ทันที</t>
        </is>
      </c>
      <c r="J43" s="185" t="n">
        <v>3</v>
      </c>
      <c r="K43" s="186" t="inlineStr">
        <is>
          <t>✅ คำตอบที่ถูกต้อง: ข้อ ค. ยาทุกเม็ด (Each unit) ต้องละลายได้ไม่น้อยกว่า Q + 5%
🎯 ทำไมข้อนี้ถึงถูก:
ตามเกณฑ์การยอมรับการทดสอบการละลายของยาเม็ดชนิดปลดปล่อยทันที (Immediate-release dosage forms) ในเภสัชตำรับ USP &lt;711&gt; Dissolution:
- ขั้นที่ 1 (Stage S1) ทดสอบยา 6 เม็ด: เกณฑ์ตัดสินผ่านคือ แต่ละเม็ดต้องมีปริมาณตัวยาละลายออกมา ไม่น้อยกว่า Q + 5% (Each unit is not less than Q + 5%)
- หากไม่ผ่านขั้น S1 ต้องทดสอบต่อในขั้น S2 อีก 6 เม็ด (รวมเป็น 12 เม็ด) โดยค่าเฉลี่ยของ 12 เม็ตต้องไม่น้อยกว่า Q และไม่มีเม็ดใดต่ำกว่า Q - 15%
🔍 ข้ออื่นผิดเพราะอะไร:
• ข้อ ก.: ค่าเฉลี่ยไม่น้อยกว่า Q เป็นเกณฑ์ของขั้น Stage S2 ไม่ใช่ S1
• ข้อ ข.: ไม่มีเม็ดใดต่ำกว่า Q - 15% เป็นเกณฑ์ประกอบของขั้น Stage S2
• ข้อ ง.: เกณฑ์ต้องเป็น Q + 5% ไม่ใช่ Q - 5%
• ข้อ จ.: ไม่ใช่เกณฑ์ตามเภสัชตำรับ</t>
        </is>
      </c>
      <c r="L43" s="186" t="inlineStr">
        <is>
          <t>USP-NF General Chapter &lt;711&gt; Dissolution (Acceptance Criteria Stages S1, S2, S3)</t>
        </is>
      </c>
      <c r="M43" s="186" t="inlineStr">
        <is>
          <t>Product Group 8: Biopharm &amp; Drug Release</t>
        </is>
      </c>
      <c r="N43" s="186" t="inlineStr">
        <is>
          <t>8.3 Dissolution testing</t>
        </is>
      </c>
      <c r="O43" s="185" t="inlineStr">
        <is>
          <t>Product</t>
        </is>
      </c>
      <c r="P43" s="186" t="inlineStr">
        <is>
          <t>[SOURCE: ข้อสอบจริง PLE CC1 (Product) ปี 2566 Day 2 ข้อ 89]</t>
        </is>
      </c>
      <c r="Q43" s="185" t="inlineStr">
        <is>
          <t>ข้อสอบจริง</t>
        </is>
      </c>
      <c r="R43" s="185" t="inlineStr">
        <is>
          <t>2566</t>
        </is>
      </c>
      <c r="S43" s="185" t="n"/>
    </row>
    <row r="44" ht="24" customHeight="1" s="49">
      <c r="A44" s="185" t="n">
        <v>42</v>
      </c>
      <c r="B44" s="186" t="n"/>
      <c r="C44" s="186" t="inlineStr">
        <is>
          <t>ตามแนวทางการประเมินความเสี่ยงทางจุลชีววิทยาตาม USP General Chapter &lt;1112&gt; ยาแคปซูลชนิดเปลือกแข็ง Phenytoin Sodium Capsules ซึ่งเป็นเภสัชภัณฑ์รูปแบบของแข็งชนิดไม่ใช้น้ำ (Non-aqueous dry solid dosage form) ที่มีค่าวอเตอร์แอกติวิตีต่ำมาก (Water activity, aw &lt; 0.60) หัวข้อการทดสอบในข้อใด 'ไม่จำเป็นต้องทำการทดสอบประจำรุ่นผลิต (Routine batch release testing)'</t>
        </is>
      </c>
      <c r="D44" s="186" t="n"/>
      <c r="E44" s="186" t="inlineStr">
        <is>
          <t>Microbial Enumeration Test (การทดสอบปริมาณเชื้อจุลชีพปนเปื้อนประจำรุ่นผลิต)</t>
        </is>
      </c>
      <c r="F44" s="186" t="inlineStr">
        <is>
          <t>Identification (การพิสูจน์เอกลักษณ์)</t>
        </is>
      </c>
      <c r="G44" s="186" t="inlineStr">
        <is>
          <t>Loss on Drying (การทดสอบการสูญเสียน้ำหนักเมื่ออบแห้ง)</t>
        </is>
      </c>
      <c r="H44" s="186" t="inlineStr">
        <is>
          <t>Dissolution Test (การทดสอบการละลายของตัวยา)</t>
        </is>
      </c>
      <c r="I44" s="186" t="inlineStr">
        <is>
          <t>Uniformity of Dosage Units (ความสม่ำเสมอของหน่วยยา)</t>
        </is>
      </c>
      <c r="J44" s="185" t="n">
        <v>1</v>
      </c>
      <c r="K44" s="186" t="inlineStr">
        <is>
          <t>✅ คำตอบที่ถูกต้อง: ข้อ ก. Microbial Enumeration Test (การทดสอบปริมาณเชื้อจุลชีพปนเปื้อนประจำรุ่นผลิต)
🎯 ทำไมข้อนี้ถึงถูก:
ตาม USP General Chapter &lt;1112&gt; (Application of Water Activity Determination to Nonsterile Pharmaceutical Products) ยาของแข็งที่ไม่มีน้ำและมีค่าวอเตอร์แอกติวิตีต่ำมาก ($a_w &lt; 0.60$) เช่น ยาแคปซูลแห้ง เชื้อจุลชีพจะไม่สามารถเจริญเติบโตหรือแบ่งตัวได้ ทำให้มีความเสี่ยงทางจุลชีววิทยาต่ำมาก จึงสามารถละเว้นการทดสอบ Microbial Enumeration Test จากการตรวจปล่อยประจำรุ่น (Skip-lot testing หรือ Non-routine release) ได้
🔍 ข้ออื่นผิดเพราะอะไร:
• ข้อ ข.: Identification เป็นหัวข้อบังคับที่ต้องทำการทดสอบในทุกรุ่นผลิตเพื่อยืนยันชนิดของตัวยาสำคัญ
• ข้อ ค.: Loss on Drying เป็นข้อกำหนดทางกายภาพเคมีเพื่อควบคุมความชื้นในเม็ดยา/แคปซูล ต้องตรวจเป็นประจำ
• ข้อ ง.: Dissolution Test เป็นหัวข้อบังคับในการตรวจปล่อยรุ่นผลิตเพื่อประกันชีวประสิทธิผล
• ข้อ จ.: Uniformity of Dosage Units เป็นหัวข้อบังคับเพื่อประกันความเที่ยงตรงของปริมาณยาในแต่ละหน่วย</t>
        </is>
      </c>
      <c r="L44" s="186" t="inlineStr">
        <is>
          <t>USP-NF General Chapter &lt;1112&gt; Application of Water Activity Determination to Nonsterile Pharmaceutical Products</t>
        </is>
      </c>
      <c r="M44" s="186" t="inlineStr">
        <is>
          <t>Product Group 8: Biopharm &amp; Drug Release</t>
        </is>
      </c>
      <c r="N44" s="186" t="inlineStr">
        <is>
          <t>8.3 Dissolution testing</t>
        </is>
      </c>
      <c r="O44" s="185" t="inlineStr">
        <is>
          <t>Product</t>
        </is>
      </c>
      <c r="P44" s="186" t="inlineStr">
        <is>
          <t>ข้อสอบจริง Product ปี 2561 ข้อ 53</t>
        </is>
      </c>
      <c r="Q44" s="185" t="inlineStr">
        <is>
          <t>ข้อสอบจริง</t>
        </is>
      </c>
      <c r="R44" s="185" t="inlineStr">
        <is>
          <t>2561</t>
        </is>
      </c>
      <c r="S44" s="185" t="n"/>
    </row>
    <row r="45" ht="24" customHeight="1" s="49">
      <c r="A45" s="185" t="n">
        <v>43</v>
      </c>
      <c r="B45" s="186" t="n"/>
      <c r="C45" s="186" t="inlineStr">
        <is>
          <t>ตามข้อกำหนดในเภสัชตำรับ USP Monograph สำหรับการทดสอบการละลาย (In Vitro Dissolution Test) ของยาแคปซูลออกฤทธิ์เนิ่น Venlafaxine Hydrochloride Extended-Release Capsules เครื่องมือทดสอบการละลายมาตรฐานที่ระบุให้ใช้คือเครื่องมือชนิดใด</t>
        </is>
      </c>
      <c r="D45" s="186" t="n"/>
      <c r="E45" s="186" t="inlineStr">
        <is>
          <t>USP Apparatus 1 (Basket Apparatus - เครื่องกวนแบบตะกร้าความเร็ว 100 rpm)</t>
        </is>
      </c>
      <c r="F45" s="186" t="inlineStr">
        <is>
          <t>USP Apparatus 3 (Reciprocating Cylinder)</t>
        </is>
      </c>
      <c r="G45" s="186" t="inlineStr">
        <is>
          <t>USP Apparatus 4 (Flow-Through Cell)</t>
        </is>
      </c>
      <c r="H45" s="186" t="inlineStr">
        <is>
          <t>USP Apparatus 5 (Paddle over Disk)</t>
        </is>
      </c>
      <c r="I45" s="186" t="inlineStr">
        <is>
          <t>USP Apparatus 7 (Reciprocating Holder)</t>
        </is>
      </c>
      <c r="J45" s="185" t="n">
        <v>1</v>
      </c>
      <c r="K45" s="186" t="inlineStr">
        <is>
          <t>✅ คำตอบที่ถูกต้อง: ข้อ ก. USP Apparatus 1 (Basket Apparatus - เครื่องกวนแบบตะกร้าความเร็ว 100 rpm)
🎯 ทำไมข้อนี้ถึงถูก:
ใน USP Monograph ของ Venlafaxine Hydrochloride Extended-Release Capsules ระบุให้ใช้ USP Apparatus 1 (Basket apparatus) ที่ความเร็ว 100 rpm ในการทดสอบการละลาย เนื่องจากเปลือกแคปซูลและเม็ด Spheroids/Pellets มีแนวโน้มที่จะลอยน้ำ การใช้ตะกร้าจึงช่วยกักอนุภาคยาให้อยู่ในตำแหน่งการกวนที่สม่ำเสมอ ไม่ลอยขึ้นมาเหนือน้ำ
🔍 ข้ออื่นผิดเพราะอะไร:
• ข้อ ข.: USP Apparatus 3 (Reciprocating Cylinder) แม้ใช้กับยา Extended-release แต่ไม่ใช่เครื่องมือที่ระบุใน Monograph ของ Venlafaxine
• ข้อ ค.: USP Apparatus 4 (Flow-Through Cell) ใช้กับยาปลดปล่อยช้าชนิดฝังหรือยาที่มีสารช่วยยึดติดพิเศษ
• ข้อ ง.: USP Apparatus 5 (Paddle over Disk) ออกแบบมาเฉพาะสำหรับแผ่นแปะผิวหนัง (Transdermal patches)
• ข้อ จ.: USP Apparatus 7 (Reciprocating Holder) ใช้สำหรับระบบนำส่งยาแบบแผ่นแปะผิวหนังหรือ Osmotic pump บางชนิด</t>
        </is>
      </c>
      <c r="L45" s="186" t="inlineStr">
        <is>
          <t>USP-NF Official Monographs: Venlafaxine Hydrochloride Extended-Release Capsules / USP-NF &lt;711&gt;</t>
        </is>
      </c>
      <c r="M45" s="186" t="inlineStr">
        <is>
          <t>Product Group 8: Biopharm &amp; Drug Release</t>
        </is>
      </c>
      <c r="N45" s="186" t="inlineStr">
        <is>
          <t>8.4 Modified-Release DDS</t>
        </is>
      </c>
      <c r="O45" s="185" t="inlineStr">
        <is>
          <t>Product</t>
        </is>
      </c>
      <c r="P45" s="186" t="inlineStr">
        <is>
          <t>ข้อสอบจริง Product ปี 2561 ข้อ 71</t>
        </is>
      </c>
      <c r="Q45" s="185" t="inlineStr">
        <is>
          <t>ข้อสอบจริง</t>
        </is>
      </c>
      <c r="R45" s="185" t="inlineStr">
        <is>
          <t>2561</t>
        </is>
      </c>
      <c r="S45" s="185" t="n"/>
    </row>
    <row r="46" ht="24" customHeight="1" s="49">
      <c r="A46" s="185" t="n">
        <v>44</v>
      </c>
      <c r="B46" s="186" t="n"/>
      <c r="C46" s="186" t="inlineStr">
        <is>
          <t>เพราะเหตุใดตำรับยา Phenytoin Sodium Capsules จึงจัดเป็นยาที่มีความสำคัญอย่างยิ่งยวดที่ต้องผ่านการศึกษาชีวสมมูล (Bioequivalence Study) อย่างเข้มงวดเมื่อมีการเปลี่ยนสูตรตำรับหรือเปลี่ยนบริษัทผู้ผลิต [📷 มีรูปภาพประกอบ: image60.png]</t>
        </is>
      </c>
      <c r="D46" s="186" t="n"/>
      <c r="E46" s="186" t="inlineStr">
        <is>
          <t>เพราะเป็นยาที่มีช่วงหน้าต่างการรักษาแคบ (Narrow Therapeutic Index - NTI) และมีเภสัชจลนศาสตร์แบบไม่เป็นเชิงเส้น (Non-linear / Michaelis-Menten Kinetics) ซึ่งการเปลี่ยนแปลงการดูดซึมเพียงเล็กน้อยอาจทำให้ระดับยาในเลือดพุ่งสูงจนเกิดพิษรุนแรงหรือลดต่ำจนชักกำเริบ</t>
        </is>
      </c>
      <c r="F46" s="186" t="inlineStr">
        <is>
          <t>เพราะตัวยามีความคงตัวสูงมากและไม่มีผลข้างเคียงใดๆ</t>
        </is>
      </c>
      <c r="G46" s="186" t="inlineStr">
        <is>
          <t>เพราะเป็นยาในกลุ่ม BCS Class I ที่ละลายน้ำได้เร็วมาก</t>
        </is>
      </c>
      <c r="H46" s="186" t="inlineStr">
        <is>
          <t>เพราะตัวยาถูกขับออกทางไตโดยตรงโดยไม่ผ่านการเผาผลาญที่ตับ</t>
        </is>
      </c>
      <c r="I46" s="186" t="inlineStr">
        <is>
          <t>เพราะยาไม่มีปฏิกิริยากับสารช่วยในตำรับ</t>
        </is>
      </c>
      <c r="J46" s="185" t="n">
        <v>1</v>
      </c>
      <c r="K46" s="186" t="inlineStr">
        <is>
          <t>✅ คำตอบที่ถูกต้อง: ข้อ ก. เพราะเป็นยาที่มีช่วงหน้าต่างการรักษาแคบ (Narrow Therapeutic Index - NTI) และมีเภสัชจลนศาสตร์แบบไม่เป็นเชิงเส้น (Non-linear / Michaelis-Menten Kinetics)
🎯 ทำไมข้อนี้ถึงถูก:
Phenytoin เป็นยาต้านอาการชักที่มีลักษณะทางเภสัชจลนศาสตร์จำเพาะคือ:
1. Narrow Therapeutic Index (ช่วงการรักษาแคบ: 10-20 mcg/mL)
2. Capacity-limited / Saturable metabolism (Michaelis-Menten Kinetics) เมื่อเอนไซม์ที่ตับอิ่มตัว การเปลี่ยนแปลงการดูดซึมยาเข้าสู่ร่างกายเพียงเล็กน้อยจะทำให้ระดับยาในพลาสมาเพิ่มสูงขึ้นอย่างก้าวกระโดดจนเกิดพิษต่อระบบประสาท (Ataxia, Nystagmus, Coma) หรือหากดูดซึมลดลงจะทำให้ระดับยาตกจนชักกำเริบ
ดังนั้นความแตกต่างของสูตรตำรับ สารช่วย และกระบวนการผลิตจึงมีผลกระทบวิกฤติต่อประสิทธิภาพและความปลอดภัยของผู้ป่วย
🔍 ข้ออื่นผิดเพราะอะไร:
• ข้อ ข.: Phenytoin มีผลข้างเคียงเด่นชัดหลายประการ เช่น เหงือกบวม (Gingival hyperplasia), ขนดก (Hirsutism)
• ข้อ ค.: Phenytoin จัดอยู่ใน BCS Class II (Low solubility, High permeability) ไม่ใช่ Class I
• ข้อ ง.: Phenytoin ถูกกำจัดผ่านการเผาผลาญที่ตับ (CYP2C9/2C19) มากกว่าร้อยละ 95 ขับออกทางไตน้อยมาก
• ข้อ จ.: Phenytoin สามารถเกิดอันตรกิริยากับสารช่วยในตำรับได้ เช่น การเปลี่ยนสารเพิ่มปริมาณจาก Calcium sulfate เป็น Lactose ในอดีตเคยทำให้เกิดพิษระบาดในออสเตรเลีย</t>
        </is>
      </c>
      <c r="L46" s="186" t="inlineStr">
        <is>
          <t>Applied Biopharmaceutics &amp; Pharmacokinetics (Shargel: Non-linear Pharmacokinetics) / Goodman &amp; Gilman's</t>
        </is>
      </c>
      <c r="M46" s="186" t="inlineStr">
        <is>
          <t>Product Group 8: Biopharm &amp; Drug Release</t>
        </is>
      </c>
      <c r="N46" s="186" t="inlineStr">
        <is>
          <t>8.3 Dissolution testing</t>
        </is>
      </c>
      <c r="O46" s="185" t="inlineStr">
        <is>
          <t>Product</t>
        </is>
      </c>
      <c r="P46" s="186" t="inlineStr">
        <is>
          <t>ข้อสอบจริง Product ปี 2561 ข้อ 72</t>
        </is>
      </c>
      <c r="Q46" s="185" t="inlineStr">
        <is>
          <t>ข้อสอบจริง</t>
        </is>
      </c>
      <c r="R46" s="185" t="inlineStr">
        <is>
          <t>2561</t>
        </is>
      </c>
      <c r="S46" s="185" t="n"/>
    </row>
    <row r="47" ht="24" customHeight="1" s="49">
      <c r="A47" s="185" t="n">
        <v>45</v>
      </c>
      <c r="B47" s="186" t="n"/>
      <c r="C47" s="186" t="inlineStr">
        <is>
          <t>ยาแคปซูล Phenytoin Sodium 100 mg Capsules เมื่อมีข้อกำหนดการทดสอบ Dissolution ในเภสัชตำรับ USP แล้ว ข้อใดเป็นการทดสอบที่ได้รับการยกเว้นไม่ต้องทำการทดสอบ</t>
        </is>
      </c>
      <c r="D47" s="186" t="n"/>
      <c r="E47" s="186" t="inlineStr">
        <is>
          <t>Assay</t>
        </is>
      </c>
      <c r="F47" s="186" t="inlineStr">
        <is>
          <t>Dissolution</t>
        </is>
      </c>
      <c r="G47" s="186" t="inlineStr">
        <is>
          <t>Identification</t>
        </is>
      </c>
      <c r="H47" s="186" t="inlineStr">
        <is>
          <t>Disintegration</t>
        </is>
      </c>
      <c r="I47" s="186" t="inlineStr">
        <is>
          <t>Uniformity of Dosage Units</t>
        </is>
      </c>
      <c r="J47" s="185" t="n">
        <v>4</v>
      </c>
      <c r="K47" s="186" t="inlineStr">
        <is>
          <t>✅ คำตอบที่ถูกต้อง: ข้อ ง. Disintegration
🎯 ทำไมข้อนี้ถึงถูก:
ตาม USP General Notices เมื่อเภสัชภัณฑ์มีข้อกำหนดการทดสอบ Dissolution ระบุไว้ใน Monograph จะได้รับการยกเว้นไม่ต้องทำการทดสอบ Disintegration เนื่องจากกระบวนการ Dissolution ครอบคลุมทั้งการแตกตัวและการละลายของตัวยาอย่างสมบูรณ์แล้ว
🔍 ข้ออื่นผิดเพราะอะไร:
• ข้อ ก.: Assay เป็นการทดสอบปริมาณตัวยาสำคัญที่ต้องตรวจทุกรุ่นผลิต
• ข้อ ข.: Dissolution เป็นข้อกำหนดหลักที่ต้องตรวจปล่อยตามเกณฑ์
• ข้อ ค.: Identification เป็นการทดสอบยืนยันเอกลักษณ์ตัวยาสำคัญที่ขาดไม่ได้
• ข้อ จ.: Uniformity of Dosage Units เป็นหัวข้อบังคับเพื่อประกันความสม่ำเสมอของขนาดยา</t>
        </is>
      </c>
      <c r="L47" s="186" t="inlineStr">
        <is>
          <t>USP-NF &lt;1151&gt; Capsules / USP Monographs: Phenytoin Sodium Capsules</t>
        </is>
      </c>
      <c r="M47" s="186" t="inlineStr">
        <is>
          <t>Product Group 8: Biopharm &amp; Drug Release</t>
        </is>
      </c>
      <c r="N47" s="186" t="inlineStr">
        <is>
          <t>8.3 Dissolution testing</t>
        </is>
      </c>
      <c r="O47" s="185" t="inlineStr">
        <is>
          <t>Product</t>
        </is>
      </c>
      <c r="P47" s="186" t="inlineStr">
        <is>
          <t>ข้อสอบจริง Product ปี 2561 ข้อ 73</t>
        </is>
      </c>
      <c r="Q47" s="185" t="inlineStr">
        <is>
          <t>ข้อสอบจริง</t>
        </is>
      </c>
      <c r="R47" s="185" t="inlineStr">
        <is>
          <t>2561</t>
        </is>
      </c>
      <c r="S47" s="185" t="n"/>
    </row>
    <row r="48" ht="24" customHeight="1" s="49">
      <c r="A48" s="185" t="n">
        <v>46</v>
      </c>
      <c r="B48" s="186" t="n"/>
      <c r="C48" s="186" t="inlineStr">
        <is>
          <t>ในการวิเคราะห์หาปริมาณตัวยาสำคัญ A ในยาเม็ดสำเร็จรูป (ขนาดความแรง 100 mg/tablet, น้ำหนักเฉลี่ยเม็ดยา 400 mg) ด้วยเทคนิค HPLC:
- ชั่งสารมาตรฐานเทียบเท่าตัวยา A 100 mg ได้พื้นที่ใต้พีค (AUC) = 1,000,000
- สุ่มชั่งผงยาเม็ดตัวอย่างหนัก 500 mg (ซึ่งตามทฤษฎีเทียบเท่าตัวยา 125 mg) นำมาละลายและเจือจางในสภาวะเดียวกัน ได้พื้นที่ใต้พีค (AUC) = 1,250,000
จงคำนวณหาร้อยละของปริมาณตัวยาสำคัญเทียบกับฉลาก (% of labeled amount) ของยาเม็ดนี้</t>
        </is>
      </c>
      <c r="D48" s="186" t="n"/>
      <c r="E48" s="186" t="inlineStr">
        <is>
          <t>100.0%</t>
        </is>
      </c>
      <c r="F48" s="186" t="inlineStr">
        <is>
          <t>120.0%</t>
        </is>
      </c>
      <c r="G48" s="186" t="inlineStr">
        <is>
          <t>125.0%</t>
        </is>
      </c>
      <c r="H48" s="186" t="inlineStr">
        <is>
          <t>130.0%</t>
        </is>
      </c>
      <c r="I48" s="186" t="inlineStr">
        <is>
          <t>140.0%</t>
        </is>
      </c>
      <c r="J48" s="185" t="n">
        <v>1</v>
      </c>
      <c r="K48" s="186" t="inlineStr">
        <is>
          <t>✅ คำตอบที่ถูกต้อง: ข้อ ก. 100.0%
🎯 ทำไมข้อนี้ถึงถูก:
คำนวณตามขั้นตอนทางเภสัชวิเคราะห์:
1. ผงยาเม็ดเฉลี่ยหนัก 400 mg มีตัวยาฉลาก 100 mg (ความเข้มข้นตัวยาตามทฤษฎี = 25% w/w)
2. ผงยาตัวอย่างหนัก 500 mg มีตัวยาตามทฤษฎี $= 500 \times \frac{100}{400} = 125\ \text{mg}$
3. สารมาตรฐาน 100 mg ให้ AUC = 1,000,000 (Response factor $= \frac{1,000,000}{100} = 10,000\ \text{AUC/mg}$)
4. ตัวอย่างผงยาให้ AUC = 1,250,000 คำนวณได้ตัวยาจริง $= \frac{1,250,000}{10,000} = 125\ \text{mg}$
5. ร้อยละเทียบกับฉลาก $= \frac{125\ \text{mg}}{125\ \text{mg}} \times 100\% = 100.0\%$
🔍 ข้ออื่นผิดเพราะอะไร:
• ข้อ ข.: 120.0% เป็นตัวเลขลวงจากการคำนวณสัดส่วนผิด
• ข้อ ค.: 125.0% เกิดจากการนำปริมาณตัวยา 125 mg มาตอบเป็นร้อยละโดยตรงโดยไม่ได้เทียบกับปริมาณทฤษฎี (125 mg)
• ข้อ ง.: 130.0% เป็นตัวเลขลวงที่ไม่สอดคล้องกับอัตราส่วน AUC
• ข้อ จ.: 140.0% เป็นตัวเลขลวงจากการคำนวณผิดพลาด</t>
        </is>
      </c>
      <c r="L48" s="186" t="inlineStr">
        <is>
          <t>Pharmaceutical Analysis &amp; Calculations (Howard C. Ansel) / USP-NF &lt;621&gt; Chromatography</t>
        </is>
      </c>
      <c r="M48" s="186" t="inlineStr">
        <is>
          <t>Product Group 8: Biopharm &amp; Drug Release</t>
        </is>
      </c>
      <c r="N48" s="186" t="inlineStr">
        <is>
          <t>8.3 Dissolution testing</t>
        </is>
      </c>
      <c r="O48" s="185" t="inlineStr">
        <is>
          <t>Product</t>
        </is>
      </c>
      <c r="P48" s="186" t="inlineStr">
        <is>
          <t>ข้อสอบจริง Product ปี 2561 ข้อ 83</t>
        </is>
      </c>
      <c r="Q48" s="185" t="inlineStr">
        <is>
          <t>ข้อสอบจริง</t>
        </is>
      </c>
      <c r="R48" s="185" t="inlineStr">
        <is>
          <t>2561</t>
        </is>
      </c>
      <c r="S48" s="185" t="n"/>
    </row>
    <row r="49" ht="24" customHeight="1" s="49">
      <c r="A49" s="185" t="n">
        <v>47</v>
      </c>
      <c r="B49" s="186" t="n"/>
      <c r="C49" s="186" t="inlineStr">
        <is>
          <t>ยาฉีด Enfuvirtide (ยาต้านไวรัส HIV ชนิด Fusion Inhibitor) ผลิตในรูปผงแห้งเยือกแข็ง (Lyophilized Powder for Injection) ในสูตรตำรับประกอบด้วย: Enfuvirtide 90 mg, Mannitol 22.55 mg, Sodium Carbonate และปรับ pH = 9.0 สาร Mannitol ทำหน้าที่สำคัญอย่างไรในตำรับยานี้</t>
        </is>
      </c>
      <c r="D49" s="186" t="n"/>
      <c r="E49" s="186" t="inlineStr">
        <is>
          <t>Lyoprotectant / Bulking agent (สารปกป้องโครงสร้างโปรตีนระหว่างแช่เยือกแข็งและเพิ่มมวลเนื้อเค้กยา) และ Tonicity agent</t>
        </is>
      </c>
      <c r="F49" s="186" t="inlineStr">
        <is>
          <t>Chemical Preservative สารกันเสีย</t>
        </is>
      </c>
      <c r="G49" s="186" t="inlineStr">
        <is>
          <t>Antioxidant สารต้านออกซิเดชัน</t>
        </is>
      </c>
      <c r="H49" s="186" t="inlineStr">
        <is>
          <t>Primary Emulsifier สารก่ออิมัลชัน</t>
        </is>
      </c>
      <c r="I49" s="186" t="inlineStr">
        <is>
          <t>Superdisintegrant สารช่วยแตกตัว</t>
        </is>
      </c>
      <c r="J49" s="185" t="n">
        <v>1</v>
      </c>
      <c r="K49" s="186" t="inlineStr">
        <is>
          <t>✅ คำตอบที่ถูกต้อง: ข้อ ก. Lyoprotectant / Bulking agent (สารปกป้องโครงสร้างโปรตีนระหว่างแช่เยือกแข็งและเพิ่มมวลเนื้อเค้กยา) และ Tonicity agent
🎯 ทำไมข้อนี้ถึงถูก:
Enfuvirtide เป็นยาเปปไทด์ชนิดฉีดที่ผลิตด้วยเทคนิค Freeze-drying (Lyophilization) การเติม Mannitol ทำหน้าที่สำคัญเป็น Bulking agent เพื่อเพิ่มมวลเนื้อยาให้เกิดก้อนเค้กที่สวยงาม (Elegant cake structure) และทำหน้าที่เป็น Lyoprotectant ปกป้องโครงสร้างสายเปปไทด์ไม่ให้เสียสภาพจากความเย็นและการดึงน้ำออก รวมถึงช่วยปรับความดันออสโมติก (Isotonicity agent) ให้เหมาะสมกับการฉีด
🔍 ข้ออื่นผิดเพราะอะไร:
• ข้อ ข.: Chemical Preservative เช่น Benzyl alcohol หรือ Parabens ใช้ป้องกันเชื้อจุลชีพ ไม่ใช่หน้าที่ของ Mannitol
• ข้อ ค.: Antioxidant เช่น Sodium metabisulfite หรือ Ascorbic acid ใช้ป้องกันการเกิดออกซิเดชัน ไม่ใช่หน้าที่ของ Mannitol
• ข้อ ง.: Primary Emulsifier ใช้สร้างอิมัลชัน ไม่เกี่ยวข้องกับตำรับยาฉีดผงแห้งชนิดละลายน้ำใส
• ข้อ จ.: Superdisintegrant เป็นสารช่วยแตกตัวสำหรับยาเม็ดรับประทาน ไม่ใช้ในยาฉีด</t>
        </is>
      </c>
      <c r="L49" s="186" t="inlineStr">
        <is>
          <t>Handbook of Pharmaceutical Excipients (Mannitol) / Ansel's Pharmaceutical Dosage Forms (Lyophilization of Biopharmaceuticals)</t>
        </is>
      </c>
      <c r="M49" s="186" t="inlineStr">
        <is>
          <t>Product Group 8: Biopharm &amp; Drug Release</t>
        </is>
      </c>
      <c r="N49" s="186" t="inlineStr">
        <is>
          <t>8.1 Diffusion &amp; Fick's laws</t>
        </is>
      </c>
      <c r="O49" s="185" t="inlineStr">
        <is>
          <t>Product</t>
        </is>
      </c>
      <c r="P49" s="186" t="inlineStr">
        <is>
          <t>ข้อสอบจริง Product ปี 2559 ข้อ 13</t>
        </is>
      </c>
      <c r="Q49" s="185" t="inlineStr">
        <is>
          <t>ข้อสอบจริง</t>
        </is>
      </c>
      <c r="R49" s="185" t="inlineStr">
        <is>
          <t>2559</t>
        </is>
      </c>
      <c r="S49" s="185" t="n"/>
    </row>
    <row r="50" ht="24" customHeight="1" s="49">
      <c r="A50" s="185" t="n">
        <v>48</v>
      </c>
      <c r="B50" s="186" t="n"/>
      <c r="C50" s="186" t="inlineStr">
        <is>
          <t>ในใบรายงานผลการตรวจวิเคราะห์คุณภาพประจำรุ่นผลิต (Certificate of Analysis: COA) ของยาแคปซูล Amoxicillin Capsules 500 mg สำหรับการตรวจปล่อยผ่านรุ่นผลิต (Finished Product Release) หัวข้อในข้อใดต่อไปนี้ 'ไม่จำเป็นและไม่มีการระบุในใบ COA ประจำรุ่น'</t>
        </is>
      </c>
      <c r="D50" s="186" t="n"/>
      <c r="E50" s="186" t="inlineStr">
        <is>
          <t>Assay (% Labeled amount ของตัวยาสำคัญ)</t>
        </is>
      </c>
      <c r="F50" s="186" t="inlineStr">
        <is>
          <t>Dissolution Test (การทดสอบการละลายของตัวยา)</t>
        </is>
      </c>
      <c r="G50" s="186" t="inlineStr">
        <is>
          <t>Uniformity of Dosage Units (ความสม่ำเสมอของหน่วยยา)</t>
        </is>
      </c>
      <c r="H50" s="186" t="inlineStr">
        <is>
          <t>Description and Identification (ลักษณะภายนอกและการพิสูจน์เอกลักษณ์)</t>
        </is>
      </c>
      <c r="I50" s="186" t="inlineStr">
        <is>
          <t>Bioequivalence Study Report (รายงานการศึกษาชีวสมมูลในมนุษย์)</t>
        </is>
      </c>
      <c r="J50" s="185" t="n">
        <v>5</v>
      </c>
      <c r="K50" s="186" t="inlineStr">
        <is>
          <t>✅ คำตอบที่ถูกต้อง: ข้อ จ. Bioequivalence Study Report (รายงานการศึกษาชีวสมมูลในมนุษย์)
🎯 ทำไมข้อนี้ถึงถูก:
รายงานการศึกษาชีวสมมูลในมนุษย์ (Bioequivalence Study Report) เป็นเอกสารทางคลินิกที่ใช้ยื่นประกอบการขอขึ้นทะเบียนตำรับยาใหม่/ยาสามัญ (Dossier registration) ไม่ใช่หัวข้อการทดสอบคุณภาพประจำรุ่นผลิตสำเร็จรูป (Finished Product Specifications) จึงไม่มีการระบุในใบ COA ประจำรุ่น
🔍 ข้ออื่นผิดเพราะอะไร:
• ข้อ ก.: Assay เป็นหัวข้อหลักบังคับที่ต้องระบุในใบ COA เพื่อแสดงร้อยละของปริมาณตัวยาสำคัญเทียบกับฉลาก
• ข้อ ข.: Dissolution Test เป็นหัวข้อทดสอบสมรรถนะการละลายที่ต้องระบุและผ่านเกณฑ์ในใบ COA ของทุกรุ่นผลิต
• ข้อ ค.: Uniformity of Dosage Units เป็นหัวข้อบังคับในใบ COA เพื่อแสดงความสม่ำเสมอของน้ำหนักหรือปริมาณยาในแต่ละหน่วย
• ข้อ ง.: Description and Identification เป็นหัวข้อบังคับในใบ COA เพื่อตรวจลักษณะภายนอกและพิสูจน์เอกลักษณ์ตัวยา</t>
        </is>
      </c>
      <c r="L50" s="186" t="inlineStr">
        <is>
          <t>PIC/S GMP Guide (Annex on Certificate of Analysis) / USP-NF Monographs: Amoxicillin Capsules</t>
        </is>
      </c>
      <c r="M50" s="186" t="inlineStr">
        <is>
          <t>Product Group 8: Biopharm &amp; Drug Release</t>
        </is>
      </c>
      <c r="N50" s="186" t="inlineStr">
        <is>
          <t>8.3 Dissolution testing</t>
        </is>
      </c>
      <c r="O50" s="185" t="inlineStr">
        <is>
          <t>Product</t>
        </is>
      </c>
      <c r="P50" s="186" t="inlineStr">
        <is>
          <t>ข้อสอบจริง Product ปี 2559 ข้อ 21</t>
        </is>
      </c>
      <c r="Q50" s="185" t="inlineStr">
        <is>
          <t>ข้อสอบจริง</t>
        </is>
      </c>
      <c r="R50" s="185" t="inlineStr">
        <is>
          <t>2559</t>
        </is>
      </c>
      <c r="S50" s="185" t="n"/>
    </row>
    <row r="51" ht="24" customHeight="1" s="49">
      <c r="A51" s="185" t="n">
        <v>49</v>
      </c>
      <c r="B51" s="186" t="inlineStr">
        <is>
          <t>จากการทดลองเปรียบเทียบสูตรตำรับยาเม็ด 5 สูตร (F1 ถึง F5) โดยเติมสารช่วยแตกตัวชนิดต่างๆ ในปริมาณเท่ากัน (10 mg) พบผลเวลาการแตกตัว (Disintegration Time: DT) ดังนี้:
- F1 (NaCMC): DT = 22 วินาที
- F2 (Crospovidone): DT = 12 วินาที
- F3 (Alginic acid): DT = 31 วินาที
- F4 (Corn starch): DT = 27 วินาที
- F5 (Pregelatinized starch): DT = 22 วินาที</t>
        </is>
      </c>
      <c r="C51" s="186" t="inlineStr">
        <is>
          <t>สูตรตำรับใดให้ประสิทธิภาพในการแตกตัวเร็วที่สุด (Fastest Disintegration) และสารช่วยแตกตัวในสูตรนั้นจัดเป็นสารกลุ่มใด</t>
        </is>
      </c>
      <c r="D51" s="186" t="n"/>
      <c r="E51" s="186" t="inlineStr">
        <is>
          <t>F1 (NaCMC เป็นสารช่วยแตกตัวเร็วที่สุด)</t>
        </is>
      </c>
      <c r="F51" s="186" t="inlineStr">
        <is>
          <t>F2 (Crospovidone เป็น Superdisintegrant ที่ช่วยให้เม็ดยาแตกตัวเร็วที่สุดในเวลาเพียง 12 วินาที)</t>
        </is>
      </c>
      <c r="G51" s="186" t="inlineStr">
        <is>
          <t>F3 (Alginic acid)</t>
        </is>
      </c>
      <c r="H51" s="186" t="inlineStr">
        <is>
          <t>F4 (Corn starch)</t>
        </is>
      </c>
      <c r="I51" s="186" t="inlineStr">
        <is>
          <t>F5 (Pregelatinized starch)</t>
        </is>
      </c>
      <c r="J51" s="185" t="n">
        <v>2</v>
      </c>
      <c r="K51" s="186" t="inlineStr">
        <is>
          <t>✅ คำตอบที่ถูกต้อง: ข้อ ข. F2 (Crospovidone เป็น Superdisintegrant ที่ช่วยให้เม็ดยาแตกตัวเร็วที่สุดในเวลาเพียง 12 วินาที)
🎯 ทำไมข้อนี้ถึงถูก:
Crospovidone (Cross-linked Polyvinylpyrrolidone) จัดเป็น Superdisintegrant ที่มีประสิทธิภาพสูงมาก โดยมีกลไกช่วยแตกตัวแบบร่างแหขยายตัวอย่างรวดเร็ว (Wicking &amp; rapid swelling without gelling) ทำให้เม็ดยาสามารถดูดซับน้ำและแตกตัวออกเป็นอนุภาคเล็กได้อย่างสมบูรณ์ในเวลาสั้นที่สุดเพียง 12 วินาที
🔍 ข้ออื่นผิดเพราะอะไร:
• ข้อ ก.: NaCMC (Sodium Carboxymethylcellulose) เป็นสารช่วยแตกตัวแบบดั้งเดิม ให้เวลาแตกตัวช้ากว่า Superdisintegrant มาก
• ข้อ ค.: Alginic acid แม้ช่วยแตกตัวด้วยการดูดซับน้ำ แต่มีประสิทธิภาพต่ำกว่า Crospovidone
• ข้อ ง.: Corn starch เป็นแป้งธรรมชาติ ต้องใช้ความเข้มข้นสูง (5-15%) และใช้เวลาแตกตัวนานกว่าหลายนาที
• ข้อ จ.: Pregelatinized starch เป็นแป้งดัดแปรที่มีประสิทธิภาพดีกว่าแป้งดิบ แต่แตกตัวช้ากว่า Crospovidone ที่ใช้เวลาเพียง 12 วินาที</t>
        </is>
      </c>
      <c r="L51" s="186" t="inlineStr">
        <is>
          <t>Handbook of Pharmaceutical Excipients (Crospovidone) / Ansel's Pharmaceutical Dosage Forms</t>
        </is>
      </c>
      <c r="M51" s="186" t="inlineStr">
        <is>
          <t>Product Group 8: Biopharm &amp; Drug Release</t>
        </is>
      </c>
      <c r="N51" s="186" t="inlineStr">
        <is>
          <t>8.3 Dissolution testing</t>
        </is>
      </c>
      <c r="O51" s="185" t="inlineStr">
        <is>
          <t>Product</t>
        </is>
      </c>
      <c r="P51" s="186" t="inlineStr">
        <is>
          <t>ข้อสอบจริง Product ปี 2559 ข้อ 24</t>
        </is>
      </c>
      <c r="Q51" s="185" t="inlineStr">
        <is>
          <t>ข้อสอบจริง</t>
        </is>
      </c>
      <c r="R51" s="185" t="inlineStr">
        <is>
          <t>2559</t>
        </is>
      </c>
      <c r="S51" s="185" t="n"/>
    </row>
    <row r="52" ht="24" customHeight="1" s="49">
      <c r="A52" s="185" t="n">
        <v>50</v>
      </c>
      <c r="B52" s="186" t="n"/>
      <c r="C52" s="186" t="inlineStr">
        <is>
          <t>ในสูตรตำรับยาฉีดผงแห้งเยือกแข็ง Enfuvirtide 90 mg Lyophilized Powder for Injection มีการเติมสาร Mannitol 22.55 mg สารดังกล่าวทำหน้าที่สำคัญอย่างไร</t>
        </is>
      </c>
      <c r="D52" s="186" t="n"/>
      <c r="E52" s="186" t="inlineStr">
        <is>
          <t>Bulking agent / Lyoprotectant และ Isotonicity agent</t>
        </is>
      </c>
      <c r="F52" s="186" t="inlineStr">
        <is>
          <t>Preservative สารกันเสีย</t>
        </is>
      </c>
      <c r="G52" s="186" t="inlineStr">
        <is>
          <t>Antioxidant สารต้านออกซิเดชัน</t>
        </is>
      </c>
      <c r="H52" s="186" t="inlineStr">
        <is>
          <t>Emulsifying agent สารก่ออิมัลชัน</t>
        </is>
      </c>
      <c r="I52" s="186" t="inlineStr">
        <is>
          <t>Surfactant สารลดแรงตึงผิว</t>
        </is>
      </c>
      <c r="J52" s="185" t="n">
        <v>1</v>
      </c>
      <c r="K52" s="186" t="inlineStr">
        <is>
          <t>✅ คำตอบที่ถูกต้อง: ข้อ ก. Bulking agent / Lyoprotectant และ Isotonicity agent
🎯 ทำไมข้อนี้ถึงถูก:
ในสูตรตำรับยาฉีดผงแห้งเยือกแข็ง (Lyophilized powder for injection) สาร Mannitol ทำหน้าที่เป็น Bulking agent เพื่อสร้างมวลเค้กยาให้คงรูป และเป็น Lyoprotectant ปกป้องโครงสร้างของโมเลกุลยาเปปไทด์ Enfuvirtide ระหว่างการแช่เยือกแข็งและการระเหิดแห้ง ตลอดจนช่วยปรับความดันออสโมติกให้เป็น Isotonic เมื่อละลายยาฉีด
🔍 ข้ออื่นผิดเพราะอะไร:
• ข้อ ข.: สารกันเสีย (Preservatives) เช่น Benzyl alcohol หรือ Cresol ไม่ใช่หน้าที่ของ Mannitol
• ข้อ ค.: สารต้านออกซิเดชัน (Antioxidants) เช่น Sodium bisulfite ไม่ใช่หน้าที่ของ Mannitol
• ข้อ ง.: สารก่ออิมัลชัน (Emulsifying agents) เช่น Polysorbates ใช้สร้างอิมัลชัน ไม่ใช่หน้าที่ของ Mannitol
• ข้อ จ.: สารลดแรงตึงผิว (Surfactants) ทำหน้าที่เพิ่มการละลายและลดการเกาะกลุ่มของโปรตีน ไม่ใช่หน้าที่ของ Mannitol</t>
        </is>
      </c>
      <c r="L52" s="186" t="inlineStr">
        <is>
          <t>Handbook of Pharmaceutical Excipients (Mannitol) / Ansel's Dosage Forms</t>
        </is>
      </c>
      <c r="M52" s="186" t="inlineStr">
        <is>
          <t>Product Group 8: Biopharm &amp; Drug Release</t>
        </is>
      </c>
      <c r="N52" s="186" t="inlineStr">
        <is>
          <t>8.1 Diffusion &amp; Fick's laws</t>
        </is>
      </c>
      <c r="O52" s="185" t="inlineStr">
        <is>
          <t>Product</t>
        </is>
      </c>
      <c r="P52" s="186" t="inlineStr">
        <is>
          <t>ข้อสอบจริง Product ปี 2559 ข้อ 11</t>
        </is>
      </c>
      <c r="Q52" s="185" t="inlineStr">
        <is>
          <t>ข้อสอบจริง</t>
        </is>
      </c>
      <c r="R52" s="185" t="inlineStr">
        <is>
          <t>2559</t>
        </is>
      </c>
      <c r="S52" s="185" t="n"/>
    </row>
    <row r="53" ht="24" customHeight="1" s="49">
      <c r="A53" s="185" t="n">
        <v>51</v>
      </c>
      <c r="B53" s="186" t="n"/>
      <c r="C53" s="186" t="inlineStr">
        <is>
          <t>การทดสอบคุณภาพของยาเม็ดในข้อใดต่อไปนี้ 'ไม่มีการกำหนดเกณฑ์ผ่าน/ไม่ผ่านตายตัวในรายวิชาเฉพาะ (Monograph)' ของเภสัชตำรับ USP แต่ควบคุมเป็น In-process specification ภายในโรงงาน</t>
        </is>
      </c>
      <c r="D53" s="186" t="n"/>
      <c r="E53" s="186" t="inlineStr">
        <is>
          <t>Disintegration Test (การทดสอบการแตกตัว)</t>
        </is>
      </c>
      <c r="F53" s="186" t="inlineStr">
        <is>
          <t>Dissolution Test (การทดสอบการละลาย)</t>
        </is>
      </c>
      <c r="G53" s="186" t="inlineStr">
        <is>
          <t>Hardness / Tablet Breaking Force (ความแข็งของยาเม็ดตาม USP &lt;1217&gt;)</t>
        </is>
      </c>
      <c r="H53" s="186" t="inlineStr">
        <is>
          <t>Content Uniformity (ความสม่ำเสมอของปริมาณตัวยาสำคัญตาม USP &lt;905&gt;)</t>
        </is>
      </c>
      <c r="I53" s="186" t="inlineStr">
        <is>
          <t>Weight Variation (ความสม่ำเสมอของน้ำหนักตาม USP &lt;905&gt;)</t>
        </is>
      </c>
      <c r="J53" s="185" t="n">
        <v>3</v>
      </c>
      <c r="K53" s="186" t="inlineStr">
        <is>
          <t>✅ คำตอบที่ถูกต้อง: ข้อ ค. Hardness / Tablet Breaking Force (ความแข็งของยาเม็ดตาม USP &lt;1217&gt;)
🎯 ทำไมข้อนี้ถึงถูก:
ความแข็งของยาเม็ด (Hardness หรือ Tablet Breaking Force ตาม USP &lt;1217&gt;) เป็น Non-compendial in-process test ที่ไม่มีเกณฑ์การยอมรับสากลตายตัวใน USP Monograph เนื่องจากความแข็งที่เหมาะสมขึ้นอยู่กับลักษณะเฉพาะของแต่ละสูตรตำรับ ผู้ผลิตจึงเป็นผู้กำหนดเกณฑ์ยอมรับภายในเอง
🔍 ข้ออื่นผิดเพราะอะไร:
• ข้อ ก.: Disintegration Test มีเกณฑ์เวลาแตกตัวสูงสุดระบุไว้ชัดเจนใน Monograph เช่น ไม่เกิน 15 หรือ 30 นาที
• ข้อ ข.: Dissolution Test มีเกณฑ์การละลาย (Q value) กำหนดไว้ใน Monograph อย่างชัดเจน
• ข้อ ง.: Content Uniformity มีเกณฑ์ตัดสิน Acceptance Value ($AV \le 15.0$) ระบุใน USP &lt;905&gt;
• ข้อ จ.: Weight Variation มีเกณฑ์การยอมรับค่าเบี่ยงเบนน้ำหนักและเกณฑ์ AV ระบุไว้อย่างชัดเจนใน USP &lt;905&gt;</t>
        </is>
      </c>
      <c r="L53" s="186" t="inlineStr">
        <is>
          <t>USP-NF General Chapter &lt;1217&gt; Tablet Breaking Force / USP-NF &lt;1151&gt; Tablets</t>
        </is>
      </c>
      <c r="M53" s="186" t="inlineStr">
        <is>
          <t>Product Group 8: Biopharm &amp; Drug Release</t>
        </is>
      </c>
      <c r="N53" s="186" t="inlineStr">
        <is>
          <t>8.3 Dissolution testing</t>
        </is>
      </c>
      <c r="O53" s="185" t="inlineStr">
        <is>
          <t>Product</t>
        </is>
      </c>
      <c r="P53" s="186" t="inlineStr">
        <is>
          <t>ข้อสอบจริง Product ปี 2559 ข้อ 2</t>
        </is>
      </c>
      <c r="Q53" s="185" t="inlineStr">
        <is>
          <t>ข้อสอบจริง</t>
        </is>
      </c>
      <c r="R53" s="185" t="inlineStr">
        <is>
          <t>2559</t>
        </is>
      </c>
      <c r="S53" s="185" t="n"/>
    </row>
    <row r="54" ht="24" customHeight="1" s="49">
      <c r="A54" s="185" t="n">
        <v>52</v>
      </c>
      <c r="B54" s="186" t="n"/>
      <c r="C54" s="186" t="inlineStr">
        <is>
          <t>ถ้าระดับ Albumin ในเลือดลดลง กระบวนการใดที่ไม่ได้รับผลกระทบจากการเปลี่ยนแปลงนี้</t>
        </is>
      </c>
      <c r="D54" s="186" t="n"/>
      <c r="E54" s="186" t="inlineStr">
        <is>
          <t>Absorption</t>
        </is>
      </c>
      <c r="F54" s="186" t="inlineStr">
        <is>
          <t>Distribution</t>
        </is>
      </c>
      <c r="G54" s="186" t="inlineStr">
        <is>
          <t>Metabolism</t>
        </is>
      </c>
      <c r="H54" s="186" t="inlineStr">
        <is>
          <t>Elimination</t>
        </is>
      </c>
      <c r="I54" s="186" t="inlineStr">
        <is>
          <t>Biotransformation</t>
        </is>
      </c>
      <c r="J54" s="185" t="n">
        <v>1</v>
      </c>
      <c r="K54" s="186" t="inlineStr">
        <is>
          <t>✅ คำตอบที่ถูกต้อง: ข้อ ก. Absorption
🎯 ทำไมข้อนี้ถึงถูก:
การเลือก Absorption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(Distribution): Distribution อาศัยการจับกับโปรตีนในเลือด ถ้าระดับ Albumin ลดลง จะทำให้ free drug เพิ่มขึ้น ส่งผลต่อปริมาตรการกระจายตัวของยา
• ข้อ ค.: (Metabolism): Metabolism ขนส่งยาเข้าสู่ตับเพื่อทำลาย ปริมาณ free drug ที่เพิ่มขึ้นจาก albumin ต่ำอาจทำให้ hepatic clearance ของยาเปลี่ยนไป
• ข้อ ง.: (Elimination): Elimination หรือการกำจัดยาออกจากร่างกายทางไตได้รับผลกระทบจากปริมาณยาอิสระที่สามารถผ่าน glomerulus ได้
• ข้อ จ.: (Biotransformation): Biotransformation คือกระบวนการเปลี่ยนแปลงโครงสร้างยาที่ตับ ซึ่งจะขึ้นอยู่กับปริมาณยาอิสระที่ส่งมายังตับ</t>
        </is>
      </c>
      <c r="L54" s="186" t="n"/>
      <c r="M54" s="186" t="inlineStr">
        <is>
          <t>Product Group 8: Biopharm &amp; Drug Release</t>
        </is>
      </c>
      <c r="N54" s="186" t="inlineStr">
        <is>
          <t>8.1 Diffusion &amp; Fick's laws</t>
        </is>
      </c>
      <c r="O54" s="185" t="inlineStr">
        <is>
          <t>Product</t>
        </is>
      </c>
      <c r="P54" s="186" t="inlineStr">
        <is>
          <t>ข้อ 11 (PLE_CC1_Practice_Exam.md)</t>
        </is>
      </c>
      <c r="Q54" s="185" t="inlineStr">
        <is>
          <t>แบบฝึกหัด</t>
        </is>
      </c>
      <c r="R54" s="185" t="inlineStr">
        <is>
          <t>เล่มม่วง</t>
        </is>
      </c>
      <c r="S54" s="185" t="n"/>
    </row>
    <row r="55" ht="24" customHeight="1" s="49">
      <c r="A55" s="185" t="n">
        <v>53</v>
      </c>
      <c r="B55" s="186" t="inlineStr">
        <is>
          <t>[กรณีศึกษา 2]
ผู้ป่วยพาร์กินสันได้รับยา levodopa+benserazide และ trihexyphenidyl</t>
        </is>
      </c>
      <c r="C55" s="186" t="inlineStr">
        <is>
          <t>สารสื่อประสาท Levodopa (L-dopa) ผ่านเข้าสู่ระบบประสาทส่วนกลางข้าม Blood-Brain Barrier (BBB) ด้วยกลไกทางชีวเภสัชศาสตร์ใด</t>
        </is>
      </c>
      <c r="D55" s="186" t="n"/>
      <c r="E55" s="186" t="inlineStr">
        <is>
          <t>ใช้ amino acid co-transporter</t>
        </is>
      </c>
      <c r="F55" s="186" t="inlineStr">
        <is>
          <t>ใช้ passive diffusion</t>
        </is>
      </c>
      <c r="G55" s="186" t="inlineStr">
        <is>
          <t>ถูกเปลี่ยนเป็น dopamine ก่อนที่จะผ่าน BBB</t>
        </is>
      </c>
      <c r="H55" s="186" t="inlineStr">
        <is>
          <t>ต้องอาศัย carrier ในการเข้าสมอง</t>
        </is>
      </c>
      <c r="I55" s="186" t="inlineStr">
        <is>
          <t>ผ่านกระบวนการ active transporter</t>
        </is>
      </c>
      <c r="J55" s="185" t="n">
        <v>1</v>
      </c>
      <c r="K55" s="186" t="inlineStr">
        <is>
          <t>✅ คำตอบที่ถูกต้อง: ข้อ ก. ใช้ amino acid co-transporter (LAT1 / Large neutral amino acid transporter 1)
🎯 ทำไมข้อนี้ถึงถูก:
Levodopa (L-dopa) ข้ามผ่าน Blood-Brain Barrier (BBB) เข้าสู่สมองได้โดยอาศัยตัวขนส่งกรดอะมิโนขนาดใหญ่ (L-type Amino Acid Transporter 1: LAT1 หรือ large neutral amino acid transporter) ซึ่งเป็น Carrier-mediated facilitated transport ชนิดจำเพาะกับกรดอะมิโนอะโรมาติก
🔍 ข้ออื่นผิดเพราะอะไร:
• ข้อ ข.: ผิดเพราะ Levodopa มีขั้วสูง (Polar hydrophilic) ไม่สามารถซึมผ่านเยื่อหุ้มสมองด้วย Passive diffusion ได้
• ข้อ ค.: ผิดเพราะ Dopamine ไม่สามารถข้ามผ่าน BBB ได้ จึงต้องบริหารยาในรูป Prodrug คือ Levodopa ข้ามเข้าไปก่อน แล้วค่อยเปลี่ยนเป็น Dopamine ในสมองด้วยเอนไซม์ DOPA decarboxylase
• ข้อ ง.: แม้อาศัย carrier แต่ตัวเลือก ข้อ ก. ระบุกลไกตัวขนส่ง amino acid transporter ได้อย่างถูกต้องและจำเพาะเจาะจงที่สุด
• ข้อ จ.: การขนส่งผ่าน LAT1 เป็น Facilitated transport ไม่ได้ใช้พลังงาน ATP โดยตรง (Primary active transport)</t>
        </is>
      </c>
      <c r="L55" s="186" t="n"/>
      <c r="M55" s="186" t="inlineStr">
        <is>
          <t>Product Group 8: Biopharm &amp; Drug Release</t>
        </is>
      </c>
      <c r="N55" s="186" t="inlineStr">
        <is>
          <t>8.1 Diffusion &amp; Fick's laws</t>
        </is>
      </c>
      <c r="O55" s="185" t="inlineStr">
        <is>
          <t>Product</t>
        </is>
      </c>
      <c r="P55" s="186" t="inlineStr">
        <is>
          <t>[SOURCE: Pharma Plus เล่มม่วง 2 - ข้อสอบย้อนหลังปี 2558 วันที่ 1 ข้อ 13]</t>
        </is>
      </c>
      <c r="Q55" s="185" t="inlineStr">
        <is>
          <t>ข้อสอบจริง</t>
        </is>
      </c>
      <c r="R55" s="185" t="inlineStr">
        <is>
          <t>2558</t>
        </is>
      </c>
      <c r="S55" s="185" t="n"/>
    </row>
    <row r="56" ht="24" customHeight="1" s="49">
      <c r="A56" s="185" t="n">
        <v>54</v>
      </c>
      <c r="B56" s="186" t="n"/>
      <c r="C56" s="186" t="inlineStr">
        <is>
          <t>จงหาค่าคงที่ของอัตราการกำจัดยา (Elimination rate constant: ke) ของยาที่มีค่าครึ่งชีวิต (Half-life, t1/2) เท่ากับ 8 ชั่วโมง ตามแบบจำลอง First-order kinetics</t>
        </is>
      </c>
      <c r="D56" s="186" t="n"/>
      <c r="E56" s="186" t="inlineStr">
        <is>
          <t>5.544 hr⁻¹</t>
        </is>
      </c>
      <c r="F56" s="186" t="inlineStr">
        <is>
          <t>7.704 hr⁻¹</t>
        </is>
      </c>
      <c r="G56" s="186" t="inlineStr">
        <is>
          <t>0.086 hr⁻¹</t>
        </is>
      </c>
      <c r="H56" s="186" t="inlineStr">
        <is>
          <t>0.120 hr⁻¹</t>
        </is>
      </c>
      <c r="I56" s="186" t="inlineStr">
        <is>
          <t>0.963 hr⁻¹</t>
        </is>
      </c>
      <c r="J56" s="185" t="n">
        <v>3</v>
      </c>
      <c r="K56" s="186" t="inlineStr">
        <is>
          <t>✅ คำตอบที่ถูกต้อง: ข้อ ค. 0.086 hr⁻¹
🎯 ทำไมข้อนี้ถึงถูก:
คำนวณจากสมการ First-order elimination rate constant:
$$k_e = \frac{\ln(2)}{t_{1/2}} = \frac{0.693}{8\ \text{hr}} = 0.086625\ \text{hr}^{-1} \approx 0.086\ \text{hr}^{-1}$$
🔍 ข้ออื่นผิดเพราะอะไร:
• ข้อ ก.: 5.544 hr⁻¹ เกิดจากการนำ $0.693 \times 8$ ซึ่งเป็นการตั้งสูตรกลับเศษส่วนผิดพลาด
• ข้อ ข.: 7.704 hr⁻¹ เป็นตัวเลขลวงที่ไม่ตรงกับการคำนวณ $k_e = \frac{0.693}{t_{1/2}}$
• ข้อ ง.: 0.120 hr⁻¹ เกิดจากการนำ $1 / 8$ โดยลืมคูณค่า $\ln(2)$ (0.693)
• ข้อ จ.: 0.963 hr⁻¹ เป็นตัวเลขลวงจากการคำนวณผิดพลาด</t>
        </is>
      </c>
      <c r="L56" s="186" t="n"/>
      <c r="M56" s="186" t="inlineStr">
        <is>
          <t>Product Group 8: Biopharm &amp; Drug Release</t>
        </is>
      </c>
      <c r="N56" s="186" t="inlineStr">
        <is>
          <t>8.1 Diffusion &amp; Fick's laws</t>
        </is>
      </c>
      <c r="O56" s="185" t="inlineStr">
        <is>
          <t>Product</t>
        </is>
      </c>
      <c r="P56" s="186" t="inlineStr">
        <is>
          <t>[SOURCE: Pharma Plus เล่มม่วง 2 - ข้อสอบย้อนหลังปี 2558 วันที่ 1 ข้อ 53]</t>
        </is>
      </c>
      <c r="Q56" s="185" t="inlineStr">
        <is>
          <t>ข้อสอบจริง</t>
        </is>
      </c>
      <c r="R56" s="185" t="inlineStr">
        <is>
          <t>2558</t>
        </is>
      </c>
      <c r="S56" s="185" t="n"/>
    </row>
    <row r="57" ht="24" customHeight="1" s="49">
      <c r="A57" s="185" t="n">
        <v>55</v>
      </c>
      <c r="B57" s="186" t="inlineStr">
        <is>
          <t>[กรณีศึกษา 10]
การใช้ยาคุมกำเนิดชนิดแผ่นแปะ โดยติดแผ่น 1 แผ่น/สัปดาห์ ติดต่อกัน 3 สัปดาห์ และเว้น 1 สัปดาห์</t>
        </is>
      </c>
      <c r="C57" s="186" t="inlineStr">
        <is>
          <t>การใช้ยาคุมกำเนิดชนิดแผ่นแปะผิวหนัง (Transdermal Contraceptive Patch) โดยติดแผ่นแปะ 1 แผ่นต่อสัปดาห์ ติดต่อกัน 3 สัปดาห์ และเว้น 1 สัปดาห์ ลักษณะกราฟความเข้มข้นของฮอร์โมนในพลาสมาตามเวลาเป็นรูปแบบใด</t>
        </is>
      </c>
      <c r="D57" s="186" t="n"/>
      <c r="E57" s="186" t="inlineStr">
        <is>
          <t>กราฟเส้นตรงคงที่ตลอด 21 วัน แล้วดิ่งลงทันที</t>
        </is>
      </c>
      <c r="F57" s="186" t="inlineStr">
        <is>
          <t>กราฟค่อยๆ เพิ่มขึ้นเป็นที่ราบสูง (plateau) ตลอด 21 วัน แล้วลดลง</t>
        </is>
      </c>
      <c r="G57" s="186" t="inlineStr">
        <is>
          <t>กราฟรูปฟันปลาขึ้นลง 3 ยอด (peaks) ตามการเปลี่ยนแผ่นแปะทุกสัปดาห์จนถึง 21 วัน แล้วลดลง</t>
        </is>
      </c>
      <c r="H57" s="186" t="inlineStr">
        <is>
          <t>กราฟยอดแหลมสูงช่วงแรกแล้วค่อยๆ ลาดต่ำลงตลอด 21 วัน</t>
        </is>
      </c>
      <c r="I57" s="186" t="inlineStr">
        <is>
          <t>กราฟลดลงฮวบทันทีตั้งแต่วันแรกและต่ำราบจนถึง 21 วัน</t>
        </is>
      </c>
      <c r="J57" s="185" t="n">
        <v>2</v>
      </c>
      <c r="K57" s="186" t="inlineStr">
        <is>
          <t>✅ คำตอบที่ถูกต้อง: ข้อ ข. กราฟค่อยๆ เพิ่มขึ้นเป็นที่ราบสูง (plateau) ตลอด 21 วัน แล้วลดลง
🎯 ทำไมข้อนี้ถึงถูก:
แผ่นแปะคุมกำเนิดเป็นระบบ Transdermal Delivery System (TDS) แบบควบคุมการปลดปล่อยยาในอัตราคงที่ (Zero-order release) ซึ่งรักษาอัตราการซึมผ่านของฮอร์โมนเข้าสู่กระแสเลือดอย่างสม่ำเสมอ ทำให้ระดับฮอร์โมนในพลาสมาค่อยๆ เพิ่มขึ้นสู่ระดับคงที่แบบ Plateau ตลอดช่วง 21 วันที่มีการเปลี่ยนแผ่นแปะต่อเนื่องทุก 7 วัน และระดับยาจะค่อยๆ ลดลงในช่วงสัปดาห์ที่ 4 ที่เว้นการแปะแผ่นยา
🔍 ข้ออื่นผิดเพราะอะไร:
• ข้อ ก.: ระดับยาในร่างกายไม่สามารถเป็นเส้นตรงคงที่ทันทีตั้งแต่นาทีแรก และเมื่อลอกแผ่นออกระดับยาจะค่อยๆ ลดลงตาม Half-life ไม่ได้ดิ่งลงศูนย์ทันที
• ข้อ ค.: แผ่นแปะถูกออกแบบให้รักษา Steady-state plasma concentration อย่างต่อเนื่อง จึงไม่เกิดความแปรปรวนแบบยอดฟันปลาสูงต่ำเหมือนการรับประทานยาทุกวัน
• ข้อ ง.: กราฟยอดแหลมสูงแล้วลาดต่ำลงเป็นลักษณะของยาแบบปลดปล่อยทันที (Immediate release) ไม่ใช่ Transdermal patch
• ข้อ จ.: แผ่นแปะให้การปลดปล่อยยาอย่างต่อเนื่อง ไม่ได้ลดต่ำลงตั้งแต่วันแรก</t>
        </is>
      </c>
      <c r="L57" s="186" t="n"/>
      <c r="M57" s="186" t="inlineStr">
        <is>
          <t>Product Group 8: Biopharm &amp; Drug Release</t>
        </is>
      </c>
      <c r="N57" s="186" t="inlineStr">
        <is>
          <t>8.5 Transdermal Delivery (TDS)</t>
        </is>
      </c>
      <c r="O57" s="185" t="inlineStr">
        <is>
          <t>Product</t>
        </is>
      </c>
      <c r="P57" s="186" t="inlineStr">
        <is>
          <t>[SOURCE: Pharma Plus เล่มม่วง 2 - ข้อสอบย้อนหลังปี 2558 วันที่ 1 ข้อ 84]</t>
        </is>
      </c>
      <c r="Q57" s="185" t="inlineStr">
        <is>
          <t>ข้อสอบจริง</t>
        </is>
      </c>
      <c r="R57" s="185" t="inlineStr">
        <is>
          <t>2558</t>
        </is>
      </c>
      <c r="S57" s="185" t="n"/>
    </row>
    <row r="58" ht="24" customHeight="1" s="49">
      <c r="A58" s="185" t="n">
        <v>56</v>
      </c>
      <c r="B58" s="186" t="n"/>
      <c r="C58" s="186" t="inlineStr">
        <is>
          <t>คำแนะนำในข้อใดที่เภสัชกรควรแนะนำแก่ผู้ป่วยสำหรับการรับประทานยา Griseofulvin เพื่อเพิ่มประสิทธิภาพการดูดซึมยาเข้าสู่ร่างกาย</t>
        </is>
      </c>
      <c r="D58" s="186" t="n"/>
      <c r="E58" s="186" t="inlineStr">
        <is>
          <t>ดื่มน้ำตามมากๆ</t>
        </is>
      </c>
      <c r="F58" s="186" t="inlineStr">
        <is>
          <t>รับประทานก่อนอาหาร 30 นาที</t>
        </is>
      </c>
      <c r="G58" s="186" t="inlineStr">
        <is>
          <t>รับประทานพร้อมอาหารไขมันสูง จะช่วยเพิ่มการดูดซึม</t>
        </is>
      </c>
      <c r="H58" s="186" t="inlineStr">
        <is>
          <t>รับประทานหลังอาหารทันที</t>
        </is>
      </c>
      <c r="I58" s="186" t="inlineStr">
        <is>
          <t>รับประทานเวลาใดก็ได้ เพราะอาหารไม่มีผลต่อการดูดซึม</t>
        </is>
      </c>
      <c r="J58" s="185" t="n">
        <v>3</v>
      </c>
      <c r="K58" s="186" t="inlineStr">
        <is>
          <t>✅ คำตอบที่ถูกต้อง: ข้อ ค. รับประทานพร้อมอาหารไขมันสูง จะช่วยเพิ่มการดูดซึม
🎯 ทำไมข้อนี้ถึงถูก:
Griseofulvin เป็นยา BCS Class II ที่มีความสามารถในการละลายน้ำต่ำมาก (Poorly water-soluble) และมีความชอบไขมันสูง (Lipophilic) การรับประทานร่วมกับอาหารที่มีไขมันสูง (High-fat meal) ช่วยกระตุ้นการหลั่งน้ำดี (Bile salts) และสร้าง Mixed micelles ช่วยเพิ่มการละลาย (Solubilization) และการดูดซึมยาเข้าสู่ร่างกายได้ดีขึ้นอย่างมีนัยสำคัญ
🔍 ข้ออื่นผิดเพราะอะไร:
• ข้อ ก.: การดื่มน้ำตามมากๆ ไม่ได้ช่วยเพิ่มการละลายของยาที่ชอบไขมันสูงอย่าง Griseofulvin
• ข้อ ข.: การรับประทานขณะท้องว่าง (ก่อนอาหาร) จะทำให้การดูดซึมยาต่ำมาก
• ข้อ ง.: อาหารทั่วไปอาจมีปริมาณไขมันไม่เพียงพอ ควรระบุเน้นย้ำอาหารที่มีไขมัน (Fatty meal) เพื่อเพิ่มการดูดซึมสูงสุด
• ข้อ จ.: อาหารมีผลอย่างมากต่อการดูดซึมยา Griseofulvin โดยอาหารไขมันสูงสามารถเพิ่ม Bioavailability ได้เกือบเท่าตัว</t>
        </is>
      </c>
      <c r="L58" s="186" t="n"/>
      <c r="M58" s="186" t="inlineStr">
        <is>
          <t>Product Group 8: Biopharm &amp; Drug Release</t>
        </is>
      </c>
      <c r="N58" s="186" t="inlineStr">
        <is>
          <t>8.2 BCS Classification</t>
        </is>
      </c>
      <c r="O58" s="185" t="inlineStr">
        <is>
          <t>Product</t>
        </is>
      </c>
      <c r="P58" s="186" t="inlineStr">
        <is>
          <t>[SOURCE: Pharma Plus เล่มม่วง 2 - ข้อสอบย้อนหลังปี 2558 วันที่ 1 ข้อ 96]</t>
        </is>
      </c>
      <c r="Q58" s="185" t="inlineStr">
        <is>
          <t>ข้อสอบจริง</t>
        </is>
      </c>
      <c r="R58" s="185" t="inlineStr">
        <is>
          <t>2558</t>
        </is>
      </c>
      <c r="S58" s="185" t="n"/>
    </row>
    <row r="59" ht="24" customHeight="1" s="49">
      <c r="A59" s="185" t="n">
        <v>57</v>
      </c>
      <c r="B59" s="186" t="n"/>
      <c r="C59" s="186" t="inlineStr">
        <is>
          <t>ยา Tiotropium ขนาด 18 mcg มี half-life 120 hr, bioavailability (F) 20%, volume of distribution (Vd) 36 L/kg ในผู้ป่วยหนัก 50 kg หากการดูดซึมยาเป็นไปอย่างรวดเร็ว ยานี้จะมีระดับยาในเลือดสูงสุด (Peak concentration: Cmax) ประมาณเท่าใด</t>
        </is>
      </c>
      <c r="D59" s="186" t="n"/>
      <c r="E59" s="186" t="inlineStr">
        <is>
          <t>2 ng/L</t>
        </is>
      </c>
      <c r="F59" s="186" t="inlineStr">
        <is>
          <t>0.2 ng/L</t>
        </is>
      </c>
      <c r="G59" s="186" t="inlineStr">
        <is>
          <t>10 ng/L</t>
        </is>
      </c>
      <c r="H59" s="186" t="inlineStr">
        <is>
          <t>18 ng/L</t>
        </is>
      </c>
      <c r="I59" s="186" t="inlineStr">
        <is>
          <t>20 ng/L</t>
        </is>
      </c>
      <c r="J59" s="185" t="n">
        <v>1</v>
      </c>
      <c r="K59" s="186" t="inlineStr">
        <is>
          <t>✅ คำตอบที่ถูกต้อง: ข้อ ก. 2 ng/L
🎯 ทำไมข้อนี้ถึงถูก:
คำนวณจากสมการความเข้มข้นสูงสุดในเลือด:
$$C_{max} = \frac{F \times \text{Dose}}{V_d}$$
1. ปริมาตรการกระจายตัว $V_d = 36\ \text{L/kg} \times 50\ \text{kg} = 1,800\ \text{L}$
2. ขนาดยาที่เข้าสู่กระแสเลือด $= 18\ \mu\text{g} \times 0.20 = 3.6\ \mu\text{g} = 3,600\ \text{ng}$
3. $C_{max} = \frac{3,600\ \text{ng}}{1,800\ \text{L}} = 2\ \text{ng/L}$ (หรือ $2\ \text{pg/mL}$)
🔍 ข้ออื่นผิดเพราะอะไร:
• ข้อ ข.: 0.2 ng/L เกิดจากความผิดพลาดในการแปลงหน่วยทศนิยม
• ข้อ ค.: 10 ng/L คำนวณโดยลืมคิดค่า Bioavailability ($F = 0.2$)
• ข้อ ง.: 18 ng/L นำตัวเลขขนาดยา 18 mcg มาตอบโดยไม่ได้คำนวณตามปริมาตรการกระจายตัวจริง
• ข้อ จ.: 20 ng/L เป็นตัวเลขลวงจากการคำนวณผิดหน่วย</t>
        </is>
      </c>
      <c r="L59" s="186" t="n"/>
      <c r="M59" s="186" t="inlineStr">
        <is>
          <t>Product Group 8: Biopharm &amp; Drug Release</t>
        </is>
      </c>
      <c r="N59" s="186" t="inlineStr">
        <is>
          <t>8.1 Diffusion &amp; Fick's laws</t>
        </is>
      </c>
      <c r="O59" s="185" t="inlineStr">
        <is>
          <t>Product</t>
        </is>
      </c>
      <c r="P59" s="186" t="inlineStr">
        <is>
          <t>[SOURCE: Pharma Plus เล่มม่วง 2 - ข้อสอบย้อนหลังปี 2558 วันที่ 2 ข้อ 46]</t>
        </is>
      </c>
      <c r="Q59" s="185" t="inlineStr">
        <is>
          <t>ข้อสอบจริง</t>
        </is>
      </c>
      <c r="R59" s="185" t="inlineStr">
        <is>
          <t>2558</t>
        </is>
      </c>
      <c r="S59" s="185" t="n"/>
    </row>
    <row r="60" ht="24" customHeight="1" s="49">
      <c r="A60" s="185" t="n">
        <v>58</v>
      </c>
      <c r="B60" s="186" t="inlineStr">
        <is>
          <t>[กรณีศึกษา 7]
คนไข้อ้วน ชอบกินมื้อเย็นแล้วนอนเลย ชอบดื่มนม สูบบุหรี่ แสบยอดอก ชอบกินอาหารเผ็ดๆ มียาหลายตัว</t>
        </is>
      </c>
      <c r="C60" s="186" t="inlineStr">
        <is>
          <t>ยาในข้อใดต่อไปนี้ช่วยเพิ่มการขับออกทางปัสสาวะของยาแอสไพริน (Acetylsalicylic acid / Salicylic acid) ด้วยกลไก Ion trapping</t>
        </is>
      </c>
      <c r="D60" s="186" t="n"/>
      <c r="E60" s="186" t="inlineStr">
        <is>
          <t>Diclofenac</t>
        </is>
      </c>
      <c r="F60" s="186" t="inlineStr">
        <is>
          <t>Phenytoin</t>
        </is>
      </c>
      <c r="G60" s="186" t="inlineStr">
        <is>
          <t>Ascorbic acid</t>
        </is>
      </c>
      <c r="H60" s="186" t="inlineStr">
        <is>
          <t>NaHCO3</t>
        </is>
      </c>
      <c r="I60" s="186" t="inlineStr">
        <is>
          <t>Naproxen</t>
        </is>
      </c>
      <c r="J60" s="185" t="n">
        <v>4</v>
      </c>
      <c r="K60" s="186" t="inlineStr">
        <is>
          <t>✅ คำตอบที่ถูกต้อง: ข้อ ง. NaHCO3
🎯 ทำไมข้อนี้ถึงถูก:
Aspirin (Salicylic acid) เป็นยากรดอ่อน การให้ Sodium bicarbonate ($\text{NaHCO}_3$) จะช่วยปรับปัสสาวะให้เป็นด่าง (Urine alkalinization) ส่งผลให้โมเลกุลยาแตกตัวอยู่ในรูปมีประจุ (Ionized form) เพิ่มขึ้น จึงลดการดูดซึมกลับผ่านเซลล์ท่อไต (Ion trapping) และเพิ่มอัตราการขับถ่ายยาออกทางปัสสาวะอย่างรวดเร็ว
🔍 ข้ออื่นผิดเพราะอะไร:
• ข้อ ก.: Diclofenac เป็นยากรดอ่อนกลุ่ม NSAIDs ไม่ได้มีฤทธิ์ปรับความเป็นกรดด่างของปัสสาวะ
• ข้อ ข.: Phenytoin ไม่มีฤทธิ์ปรับความเป็นกรดด่างของปัสสาวะ
• ข้อ ค.: Ascorbic acid (วิตามินซี) มีฤทธิ์ทำให้ปัสสาวะเป็นกรด (Urine acidification) ซึ่งจะทำให้ Aspirin อยู่ในรูปไม่แตกตัว (Unionized) และถูกดูดซึมกลับมากขึ้น
• ข้อ จ.: Naproxen เป็นยากรดอ่อนกลุ่ม NSAIDs ไม่ได้มีฤทธิ์ Alkanize ปัสสาวะ</t>
        </is>
      </c>
      <c r="L60" s="186" t="n"/>
      <c r="M60" s="186" t="inlineStr">
        <is>
          <t>Product Group 8: Biopharm &amp; Drug Release</t>
        </is>
      </c>
      <c r="N60" s="186" t="inlineStr">
        <is>
          <t>8.1 Diffusion &amp; Fick's laws</t>
        </is>
      </c>
      <c r="O60" s="185" t="inlineStr">
        <is>
          <t>Product</t>
        </is>
      </c>
      <c r="P60" s="186" t="inlineStr">
        <is>
          <t>[SOURCE: Pharma Plus เล่มม่วง 2 - ข้อสอบย้อนหลังปี 2558 วันที่ 2 ข้อ 52]</t>
        </is>
      </c>
      <c r="Q60" s="185" t="inlineStr">
        <is>
          <t>ข้อสอบจริง</t>
        </is>
      </c>
      <c r="R60" s="185" t="inlineStr">
        <is>
          <t>2558</t>
        </is>
      </c>
      <c r="S60" s="185" t="n"/>
    </row>
    <row r="61" ht="24" customHeight="1" s="49">
      <c r="A61" s="185" t="n">
        <v>59</v>
      </c>
      <c r="B61" s="186" t="inlineStr">
        <is>
          <t>Tamoxifen itself is a prodrug, having relatively little affinity for its target protein, the estrogen receptor. It is metabolized in the liver by the cytochrome P450 isoform CYP2D6 and CYP3A4 into active metabolites such as 4-hydroxytamoxifen (afimoxifene) and N-desmethyl-4 hydroxytamoxifen (endoxifen) which have 30-100 times more affinity with the estrogen receptor than tamoxifen itself. These active metabolites compete with estrogen in the body for binding to the estrogen receptor. In breast tissue, 4-OH tamoxifen acts as an estrogen receptor antagonist so that transcription of estrogen-responsive genes is inhibited.</t>
        </is>
      </c>
      <c r="C61" s="186" t="inlineStr">
        <is>
          <t>จากข้อความทางวิชาการข้างต้น ข้อใดกล่าวถูกต้องเกี่ยวกับคุณสมบัติทางชีวเภสัชศาสตร์ของยา Tamoxifen</t>
        </is>
      </c>
      <c r="D61" s="186" t="n"/>
      <c r="E61" s="186" t="inlineStr">
        <is>
          <t>Tamoxifen ไม่ใช่ active metabolite</t>
        </is>
      </c>
      <c r="F61" s="186" t="inlineStr">
        <is>
          <t>การออกฤทธิ์ของ tamoxifen ไม่ขึ้นกับเชื้อชาติ</t>
        </is>
      </c>
      <c r="G61" s="186" t="inlineStr">
        <is>
          <t>คนไข้ที่เป็น poor metabolizer ของ 2D6 จะทำให้ ยาออกฤทธิ์ได้น้อยลง</t>
        </is>
      </c>
      <c r="H61" s="186" t="inlineStr">
        <is>
          <t>คนไข้ที่เป็น rapid metabolizer ของ 2D6 จะทำให้ยาออกฤทธิ์ได้น้อยลง</t>
        </is>
      </c>
      <c r="I61" s="186" t="inlineStr">
        <is>
          <t>คนไข้ที่กิน paroxetine จะทำให้ยาออกฤทธิ์ได้มากขึ้น</t>
        </is>
      </c>
      <c r="J61" s="185" t="n">
        <v>1</v>
      </c>
      <c r="K61" s="186" t="inlineStr">
        <is>
          <t>✅ คำตอบที่ถูกต้อง: ข้อ ก. Tamoxifen ไม่ใช่ active metabolite
🎯 ทำไมข้อนี้ถึงถูก:
จากบทความวิชาการที่กำหนด ระบุอย่างชัดเจนว่า Tamoxifen เป็น Prodrug ซึ่งตัวมันเองแทบไม่มีความสามารถในการจับกับ Estrogen receptor แต่จะต้องถูกเปลี่ยนในตับผ่านเอนไซม์ CYP2D6 และ CYP3A4 ไปเป็น Active metabolites (เช่น Endoxifen และ 4-hydroxytamoxifen) ดังนั้น Tamoxifen จึงไม่ใช่ Active metabolite
🔍 ข้ออื่นผิดเพราะอะไร:
• ข้อ ข.: ผิดเพราะการออกฤทธิ์ขึ้นกับ CYP2D6 polymorphism ซึ่งมีความแปรผันตามเชื้อชาติอย่างมีนัยสำคัญ
• ข้อ ค.: ผิดเพราะจากข้อความวิชาการที่กำหนด ไม่ได้กล่าวถึงผลของภาวะ Poor metabolizer
• ข้อ ง.: ผิดเพราะจากข้อความวิชาการที่กำหนด ไม่ได้ระบุว่า Rapid metabolizer จะทำให้ยาออกฤทธิ์ลดลง
• ข้อ จ.: ผิดเพราะ Paroxetine เป็น potent CYP2D6 inhibitor จะขัดขวางการเปลี่ยน Tamoxifen เป็น Endoxifen ทำให้ออกฤทธิ์ลดลง ไม่ใช่มากขึ้น</t>
        </is>
      </c>
      <c r="L61" s="186" t="n"/>
      <c r="M61" s="186" t="inlineStr">
        <is>
          <t>Product Group 8: Biopharm &amp; Drug Release</t>
        </is>
      </c>
      <c r="N61" s="186" t="inlineStr">
        <is>
          <t>8.1 Diffusion &amp; Fick's laws</t>
        </is>
      </c>
      <c r="O61" s="185" t="inlineStr">
        <is>
          <t>Product</t>
        </is>
      </c>
      <c r="P61" s="186" t="inlineStr">
        <is>
          <t>[SOURCE: Pharma Plus เล่มม่วง 2 - ข้อสอบย้อนหลังปี 2558 วันที่ 2 ข้อ 68]</t>
        </is>
      </c>
      <c r="Q61" s="185" t="inlineStr">
        <is>
          <t>ข้อสอบจริง</t>
        </is>
      </c>
      <c r="R61" s="185" t="inlineStr">
        <is>
          <t>2558</t>
        </is>
      </c>
      <c r="S61" s="185" t="n"/>
    </row>
    <row r="62" ht="24" customHeight="1" s="49">
      <c r="A62" s="185" t="n">
        <v>60</v>
      </c>
      <c r="B62" s="186" t="n"/>
      <c r="C62" s="186" t="inlineStr">
        <is>
          <t>ยาต้องมีคุณสมบัติใดที่สามารถทำให้ยาดูดซึมผ่าน cornea ได้</t>
        </is>
      </c>
      <c r="D62" s="186" t="n"/>
      <c r="E62" s="186" t="inlineStr">
        <is>
          <t>มีค่า pKa สูง</t>
        </is>
      </c>
      <c r="F62" s="186" t="inlineStr">
        <is>
          <t>มีค่า log P ต่ำ</t>
        </is>
      </c>
      <c r="G62" s="186" t="inlineStr">
        <is>
          <t>ต้องมี pH 7.4</t>
        </is>
      </c>
      <c r="H62" s="186" t="inlineStr">
        <is>
          <t>แตกตัวที่ได้ที่ physiological pH</t>
        </is>
      </c>
      <c r="I62" s="186" t="inlineStr">
        <is>
          <t>สามารถละลายได้ทั้งในน้ำและไขมัน</t>
        </is>
      </c>
      <c r="J62" s="185" t="n">
        <v>5</v>
      </c>
      <c r="K62" s="186" t="inlineStr">
        <is>
          <t>✅ คำตอบที่ถูกต้อง: ข้อ จ. สามารถละลายได้ทั้งในน้ำและไขมัน
🎯 ทำไมข้อนี้ถึงถูก:
กระจกตา (cornea) มีโครงสร้างแบบแซนวิช ประกอบด้วย epithelium และ endothelium ที่เป็นไขมัน (lipophilic) คั่นกลางด้วย stroma ซึ่งมีน้ำเป็นองค์ประกอบสูง (hydrophilic) ตัวยาจึงต้องมี biphasic solubility (ละลายได้ทั้งในน้ำและไขมัน) จึงจะซึมผ่านได้ดี
🔍 ข้ออื่นผิดเพราะอะไร:
• ข้อ ก.: ค่า pKa สูงเพียงอย่างเดียวไม่ได้เป็นตัวกำหนดการดูดซึมผ่านกระจกตา
• ข้อ ข.: ค่า log P ที่ต่ำเกินไปจะทำให้ยาไม่สามารถซึมผ่านชั้น epithelium ที่เป็นไขมันได้
• ข้อ ค.: pH 7.4 เป็นค่า pH สรีรวิทยาของน้ำตา แต่ไม่ใช่คุณสมบัติโดยตรงของโมเลกุลยา
• ข้อ ง.: การแตกตัวเป็นไอออนทำให้ยาซึมผ่านชั้น lipophilic epithelium ได้ยาก ยาต้องมีสัดส่วนของ non-ionized form ที่เพียงพอ</t>
        </is>
      </c>
      <c r="L62" s="186" t="inlineStr">
        <is>
          <t>Ocular Drug Delivery</t>
        </is>
      </c>
      <c r="M62" s="186" t="inlineStr">
        <is>
          <t>Product Group 8: Biopharm &amp; Drug Release</t>
        </is>
      </c>
      <c r="N62" s="186" t="inlineStr">
        <is>
          <t>8.1 Diffusion &amp; Fick's laws</t>
        </is>
      </c>
      <c r="O62" s="185" t="inlineStr">
        <is>
          <t>Product</t>
        </is>
      </c>
      <c r="P62" s="186" t="inlineStr">
        <is>
          <t>ข้อสอบเก่า</t>
        </is>
      </c>
      <c r="Q62" s="185" t="inlineStr">
        <is>
          <t>ข้อสอบจริง</t>
        </is>
      </c>
      <c r="R62" s="185" t="inlineStr">
        <is>
          <t>2565</t>
        </is>
      </c>
      <c r="S62" s="185" t="n"/>
    </row>
    <row r="63" ht="24" customHeight="1" s="49">
      <c r="A63" s="185" t="n">
        <v>61</v>
      </c>
      <c r="B63" s="186" t="n"/>
      <c r="C63" s="186" t="inlineStr">
        <is>
          <t>ชีวสมมูลเปรียบเทียบยาต้นแบบกับยาใหม่ที่ขับออกทางไตคือข้อใด</t>
        </is>
      </c>
      <c r="D63" s="186" t="n"/>
      <c r="E63" s="186" t="inlineStr">
        <is>
          <t>T½</t>
        </is>
      </c>
      <c r="F63" s="186" t="inlineStr">
        <is>
          <t>Urine excretion</t>
        </is>
      </c>
      <c r="G63" s="186" t="inlineStr">
        <is>
          <t>AUC vs time curve</t>
        </is>
      </c>
      <c r="H63" s="186" t="inlineStr">
        <is>
          <t>Drug plasma concentration</t>
        </is>
      </c>
      <c r="I63" s="186" t="inlineStr">
        <is>
          <t>Time to peak drug concentration</t>
        </is>
      </c>
      <c r="J63" s="185" t="n">
        <v>2</v>
      </c>
      <c r="K63" s="186" t="inlineStr">
        <is>
          <t>✅ คำตอบที่ถูกต้อง: ข้อ ข. Urine excretion
🎯 ทำไมข้อนี้ถึงถูก:
ในกรณีที่ยาถูกขับออกทางไตในรูปที่ไม่เปลี่ยนแปลงเป็นหลักและไม่สามารถวัดระดับยาในพลาสมาได้อย่างแม่นยำ การประเมินชีวสมมูลสามารถใช้ข้อมูลการขับออกทางปัสสาวะ (Urinary excretion data เช่น Cumulative amount of drug excreted: Ae-infinity และ Maximum excretion rate: dAe/dt max) ได้
🔍 ข้ออื่นผิดเพราะอะไร:
• ข้อ ก.: T½ เป็นค่าครึ่งชีวิตการกำจัดยา ไม่ใช่ตัวแปรหลักที่ใช้ประเมิน extent of absorption ในการศึกษาชีวสมมูล
• ข้อ ค.: AUC vs time curve เป็นกราฟระดับยาในเลือดสำหรับยาที่วัดใน plasma ได้ ไม่ใช่พารามิเตอร์ที่วัดจากการขับออกทางไต
• ข้อ ง.: Drug plasma concentration วัดในกระแสเลือด ไม่ได้วัดจากการขับออกทางไต
• ข้อ จ.: Time to peak drug concentration (Tmax) สะท้อนอัตราการดูดซึมจากระดับยาในพลาสมา</t>
        </is>
      </c>
      <c r="L63" s="186" t="inlineStr">
        <is>
          <t>Bioequivalence and Pharmacokinetics</t>
        </is>
      </c>
      <c r="M63" s="186" t="inlineStr">
        <is>
          <t>Product Group 8: Biopharm &amp; Drug Release</t>
        </is>
      </c>
      <c r="N63" s="186" t="inlineStr">
        <is>
          <t>8.1 Diffusion &amp; Fick's laws</t>
        </is>
      </c>
      <c r="O63" s="185" t="inlineStr">
        <is>
          <t>Product</t>
        </is>
      </c>
      <c r="P63" s="186" t="inlineStr">
        <is>
          <t>ข้อสอบเก่า</t>
        </is>
      </c>
      <c r="Q63" s="185" t="inlineStr">
        <is>
          <t>ข้อสอบจริง</t>
        </is>
      </c>
      <c r="R63" s="185" t="inlineStr">
        <is>
          <t>2565</t>
        </is>
      </c>
      <c r="S63" s="185" t="n"/>
    </row>
    <row r="64" ht="24" customHeight="1" s="49">
      <c r="A64" s="185" t="n">
        <v>62</v>
      </c>
      <c r="B64" s="186" t="n"/>
      <c r="C64" s="186" t="inlineStr">
        <is>
          <t>จากคุณสมบัติของยา phenytoin ที่มีการกำจัดออกแบบ non-linear kinetics ข้อใดถูกต้อง (MCQ ธ.ค. 66)</t>
        </is>
      </c>
      <c r="D64" s="186" t="n"/>
      <c r="E64" s="186" t="inlineStr">
        <is>
          <t>ที่ความเข้มข้นสูง จะมีการกำจัดออกแบบ linear kinetics</t>
        </is>
      </c>
      <c r="F64" s="186" t="inlineStr">
        <is>
          <t>ที่ความเข้มข้นต่ำ จะมีการกำจัดออกแบบ non-linear kinetics</t>
        </is>
      </c>
      <c r="G64" s="186" t="inlineStr">
        <is>
          <t>ยามีค่าครึ่งชีวิตเท่าเดิมเสมอ แม้มีความเข้มข้นของยาเพิ่มมากขึ้น</t>
        </is>
      </c>
      <c r="H64" s="186" t="inlineStr">
        <is>
          <t>ยามี therapeutic index แคบ</t>
        </is>
      </c>
      <c r="I64" s="186" t="inlineStr">
        <is>
          <t>ไม่มีข้อใดถูก</t>
        </is>
      </c>
      <c r="J64" s="185" t="n">
        <v>4</v>
      </c>
      <c r="K64" s="186" t="inlineStr">
        <is>
          <t>✅ คำตอบที่ถูกต้อง: ข้อ ง. ยามี therapeutic index แคบ
🎯 ทำไมข้อนี้ถึงถูก:
Phenytoin เป็นยาที่มีช่วงระดับการรักษาแคบ (Narrow therapeutic index: 10 ถึง 20 mcg/mL) และมีการกำจัดผ่านเอนไซม์ในตับแบบ Michaelis-Menten kinetics ทำให้การเพิ่มขนาดยาเพียงเล็กน้อยสามารถทำให้ระดับยาพุ่งสูงขึ้นอย่างก้าวกระโดดจนเกิดความเป็นพิษรุนแรง
🔍 ข้ออื่นผิดเพราะอะไร:
• ข้อ ก.: ที่ความเข้มข้นสูง เอนไซม์จะอิ่มตัว (Enzyme saturation) การกำจัดยาจะเปลี่ยนเป็น Zero-order kinetics (Non-linear) ไม่ใช่ Linear
• ข้อ ข.: ที่ความเข้มข้นต่ำ เอนไซม์ยังไม่อิ่มตัว การกำจัดยาจะเป็นไปตาม First-order kinetics (Linear kinetics)
• ข้อ ค.: ใน non-linear kinetics ค่าครึ่งชีวิต (t1/2) จะไม่คงที่ แต่จะเพิ่มยาวนานขึ้นอย่างมากเมื่อระดับความเข้มข้นของยาในพลาสมาสูงขึ้น
• ข้อ จ.: ไม่ถูกต้อง เนื่องจากข้อ ง. สรุปคุณสมบัติทางเภสัชจลนศาสตร์คลินิกของ Phenytoin ได้ถูกต้อง</t>
        </is>
      </c>
      <c r="L64" s="186" t="n"/>
      <c r="M64" s="186" t="inlineStr">
        <is>
          <t>Product Group 8: Biopharm &amp; Drug Release</t>
        </is>
      </c>
      <c r="N64" s="186" t="inlineStr">
        <is>
          <t>8.1 Diffusion &amp; Fick's laws</t>
        </is>
      </c>
      <c r="O64" s="185" t="inlineStr">
        <is>
          <t>Product</t>
        </is>
      </c>
      <c r="P64" s="186" t="inlineStr">
        <is>
          <t>[SOURCE: Mock Pharmtutor 2024 Set 2 ข้อ 87] MCQ ธ.ค. 66</t>
        </is>
      </c>
      <c r="Q64" s="185" t="inlineStr">
        <is>
          <t>ข้อสอบจำลอง</t>
        </is>
      </c>
      <c r="R64" s="185" t="inlineStr">
        <is>
          <t>Mock Pharmtutor 2024</t>
        </is>
      </c>
      <c r="S64" s="185" t="n"/>
    </row>
    <row r="65" ht="24" customHeight="1" s="49">
      <c r="A65" s="185" t="n">
        <v>63</v>
      </c>
      <c r="B65" s="186" t="n"/>
      <c r="C65" s="186" t="inlineStr">
        <is>
          <t>ข้อใดกล่าวถูกต้องเกี่ยวกับการจำแนกประเภทตัวยาตามชีวเภสัชกรรม (Biopharmaceutics Classification System: BCS)</t>
        </is>
      </c>
      <c r="D65" s="186" t="n"/>
      <c r="E65" s="186" t="inlineStr">
        <is>
          <t>พิจารณาคุณสมบัติของยาจาก ค่าการละลายและค่าการซึมผ่านผิวหนัง</t>
        </is>
      </c>
      <c r="F65" s="186" t="inlineStr">
        <is>
          <t>แบ่งประเภทยา 3 class คือ Class I, II, III</t>
        </is>
      </c>
      <c r="G65" s="186" t="inlineStr">
        <is>
          <t>Class I คือยาที่มีการละลายต่ำ และการซึมผ่านต่ำ</t>
        </is>
      </c>
      <c r="H65" s="186" t="inlineStr">
        <is>
          <t>ตัวยาสำคัญใน Class I และ III สามารถขอยกเว้นการศึกษาชีวสมมูลในมนุษย์ได้</t>
        </is>
      </c>
      <c r="I65" s="186" t="inlineStr">
        <is>
          <t>ตัวยาสำคัญใน Class II นิยมนำมาเตรียมเป็นยารูปแบบน้ำใส (Solution)</t>
        </is>
      </c>
      <c r="J65" s="185" t="n">
        <v>4</v>
      </c>
      <c r="K65" s="186" t="inlineStr">
        <is>
          <t>✅ คำตอบที่ถูกต้อง: ข้อ ง. ตัวยาสำคัญใน Class I และ III สามารถขอยกเว้นการศึกษาชีวสมมูลในมนุษย์ได้
🎯 ทำไมข้อนี้ถึงถูก:
ตามแนวทางสากลของ US-FDA และ WHO ตัวยาสำคัญในกลุ่ม BCS Class I (High solubility, High permeability) และ Class III (High solubility, Low permeability) ในรูปแบบยาเม็ดแตกตัวเร็ว สามารถยื่นขอยกเว้นการศึกษาชีวสมมูลในมนุษย์ (Biowaiver) ได้
🔍 ข้ออื่นผิดเพราะอะไร:
• ข้อ ก.: BCS พิจารณาจากความสามารถในการละลายน้ำ (Aqueous solubility) และการซึมผ่านเยื่อบุผนังลำไส้ (Intestinal permeability) ไม่ใช่ผิวหนัง
• ข้อ ข.: ระบบ BCS แบ่งตัวยาออกเป็น 4 ประเภท (Class I, II, III, และ IV) ไม่ใช่ 3 ประเภท
• ข้อ ค.: Class I คือยาที่มีการละลายน้ำสูงและการซึมผ่านสูง (High solubility, High permeability)
• ข้อ จ.: ยาใน Class II มีการละลายน้ำต่ำมาก (Low solubility) ไม่สามารถนำมาเตรียมเป็นสารละลายน้ำใสธรรมดาได้ง่าย</t>
        </is>
      </c>
      <c r="L65" s="186" t="n"/>
      <c r="M65" s="186" t="inlineStr">
        <is>
          <t>Product Group 8: Biopharm &amp; Drug Release</t>
        </is>
      </c>
      <c r="N65" s="186" t="inlineStr">
        <is>
          <t>8.2 BCS Classification</t>
        </is>
      </c>
      <c r="O65" s="185" t="inlineStr">
        <is>
          <t>Product</t>
        </is>
      </c>
      <c r="P65" s="186" t="inlineStr">
        <is>
          <t>[SOURCE: Mock Pharmtutor 2024 Set 2 ข้อ 96] MCQ ธ.ค. 66</t>
        </is>
      </c>
      <c r="Q65" s="185" t="inlineStr">
        <is>
          <t>ข้อสอบจำลอง</t>
        </is>
      </c>
      <c r="R65" s="185" t="inlineStr">
        <is>
          <t>Mock Pharmtutor 2024</t>
        </is>
      </c>
      <c r="S65" s="185" t="n"/>
    </row>
    <row r="66" ht="24" customHeight="1" s="49">
      <c r="A66" s="185" t="n">
        <v>64</v>
      </c>
      <c r="B66" s="186" t="n"/>
      <c r="C66" s="186" t="inlineStr">
        <is>
          <t>ข้อใดกล่าวถูกต้องเกี่ยวกับการยกเว้นการศึกษาชีวสมมูลในมนุษย์ (Biowaiver)</t>
        </is>
      </c>
      <c r="D66" s="186" t="n"/>
      <c r="E66" s="186" t="inlineStr">
        <is>
          <t>ทำในผลิตภัณฑ์ยารูปแบบของแข็งชนิดรับประทาน</t>
        </is>
      </c>
      <c r="F66" s="186" t="inlineStr">
        <is>
          <t>Sublingual tablets ไม่สามารถทำ Biowaiver ได้</t>
        </is>
      </c>
      <c r="G66" s="186" t="inlineStr">
        <is>
          <t>Warfarin ไม่สามารถทำ Biowaiver ได้</t>
        </is>
      </c>
      <c r="H66" s="186" t="inlineStr">
        <is>
          <t>A และ C ถูก</t>
        </is>
      </c>
      <c r="I66" s="186" t="inlineStr">
        <is>
          <t>ถูกทุกข้อ</t>
        </is>
      </c>
      <c r="J66" s="185" t="n">
        <v>5</v>
      </c>
      <c r="K66" s="186" t="inlineStr">
        <is>
          <t>✅ คำตอบที่ถูกต้อง: ข้อ จ. ถูกทุกข้อ
🎯 ทำไมข้อนี้ถึงถูก:
ถูกต้องทุกข้อความ เนื่องจาก Biowaiver อนุมัติเฉพาะยาเตรียมชนิดของแข็งรับประทานแบบกลืน ส่วนยาที่ดูดซึมผ่านช่องปากอย่าง sublingual tablets และยาที่มีช่วงการรักษาแคบอย่าง Warfarin ถูกห้ามขอ Biowaiver โดยเด็ดขาด
🔍 ข้ออื่นผิดเพราะอะไร:
• ข้อ ก.: ถูกต้อง แต่ยังไม่ครอบคลุมข้อห้ามสำคัญในข้อ ข. และ ค.
• ข้อ ข.: ถูกต้อง แต่ยังขาดข้อ ก. และ ค.
• ข้อ ค.: ถูกต้อง แต่ยังขาดข้อ ก. และ ข.
• ข้อ ง.: ไม่ครอบคลุมข้อ ข. ซึ่งเป็นเกณฑ์ข้อกำหนดที่ถูกต้องเช่นเดียวกัน</t>
        </is>
      </c>
      <c r="L66" s="186" t="n"/>
      <c r="M66" s="186" t="inlineStr">
        <is>
          <t>Product Group 8: Biopharm &amp; Drug Release</t>
        </is>
      </c>
      <c r="N66" s="186" t="inlineStr">
        <is>
          <t>8.2 BCS Classification</t>
        </is>
      </c>
      <c r="O66" s="185" t="inlineStr">
        <is>
          <t>Product</t>
        </is>
      </c>
      <c r="P66" s="186" t="inlineStr">
        <is>
          <t>[SOURCE: Mock Pharmtutor 2024 Set 2 ข้อ 97] MCQ ธ.ค. 66</t>
        </is>
      </c>
      <c r="Q66" s="185" t="inlineStr">
        <is>
          <t>ข้อสอบจำลอง</t>
        </is>
      </c>
      <c r="R66" s="185" t="inlineStr">
        <is>
          <t>Mock Pharmtutor 2024</t>
        </is>
      </c>
      <c r="S66" s="185" t="n"/>
    </row>
    <row r="67" ht="24" customHeight="1" s="49">
      <c r="A67" s="185" t="n">
        <v>65</v>
      </c>
      <c r="B67" s="186" t="n"/>
      <c r="C67" s="186" t="inlineStr">
        <is>
          <t>ข้อมูลการทดสอบการละลาย (Dissolution test) ตามเภสัชตำรับ USP &lt;711&gt; ที่กำหนดให้ทำการทดสอบ 2 ขั้นตอนต่อเนื่องกัน ได้แก่ Acid stage (สภาวะ 0.1 N HCl นาน 2 ชั่วโมง) ตามด้วย Buffer stage (สภาวะ pH 6.8 phosphate buffer) เป็นเกณฑ์มาตรฐานที่ใช้ทดสอบกับรูปแบบยาใด</t>
        </is>
      </c>
      <c r="D67" s="186" t="n"/>
      <c r="E67" s="186" t="inlineStr">
        <is>
          <t>Immediate-release tablets</t>
        </is>
      </c>
      <c r="F67" s="186" t="inlineStr">
        <is>
          <t>Extended-release tablets</t>
        </is>
      </c>
      <c r="G67" s="186" t="inlineStr">
        <is>
          <t>Delayed-release tablets (Enteric-coated tablets)</t>
        </is>
      </c>
      <c r="H67" s="186" t="inlineStr">
        <is>
          <t>Chewable tablets</t>
        </is>
      </c>
      <c r="I67" s="186" t="inlineStr">
        <is>
          <t>Sublingual tablets</t>
        </is>
      </c>
      <c r="J67" s="185" t="n">
        <v>3</v>
      </c>
      <c r="K67" s="186" t="inlineStr">
        <is>
          <t>✅ คำตอบที่ถูกต้อง: ข้อ ค. Delayed-release tablets (Enteric-coated tablets)
🎯 ทำไมข้อนี้ถึงถูก:
ตามมาตรฐาน USP &lt;711&gt; Dissolution สำหรับยา Delayed-release dosage forms (เช่น Enteric-coated tablets) กำหนดให้ทดสอบ 2 ระยะ คือ Acid stage ในสารละลาย 0.1 N HCl เป็นเวลา 2 ชั่วโมง เพื่อยืนยันว่ายาไม่ละลายและไม่ปลดปล่อยตัวยาเกินเกณฑ์ที่กำหนด (ไม่เกิน 10%) ในสภาวะกรดจำลองของกระเพาะอาหาร จากนั้นจึงเปลี่ยนเป็น Buffer stage ที่ pH 6.8 เพื่อยืนยันว่าตัวยาแตกตัวและละลายได้อย่างสมบูรณ์ในสภาวะจำลองของลำไส้เล็ก
🔍 ข้ออื่นผิดเพราะอะไร:
• ข้อ ก.: Immediate-release tablets ทดสอบในตัวกลางชนิดเดียว (single medium) มักใช้ระยะเวลา 30-60 นาที เพื่อประเมินการละลายทันที
• ข้อ ข.: Extended-release tablets ทดสอบการปลดปล่อยยาอย่างต่อเนื่องตามช่วงเวลาที่กำหนดหลายจุดเวลา (time points) เพื่อสร้าง dissolution profile
• ข้อ ง.: Chewable tablets เป็นยาเคี้ยวก่อนกลืน ซึ่งเภสัชตำรับส่วนใหญ่เน้นการแตกตัวหรือการละลายที่ไม่จำเป็นต้องผ่านขั้นตอน enteric acid stage
• ข้อ จ.: Sublingual tablets เป็นยาเม็ดอมใต้ลิ้น ออกแบบมาให้แตกตัวและดูดซึมเร็วในช่องปาก ไม่ผ่านทางเดินอาหารส่วนกระเพาะ</t>
        </is>
      </c>
      <c r="L67" s="186" t="n"/>
      <c r="M67" s="186" t="inlineStr">
        <is>
          <t>Product Group 8: Biopharm &amp; Drug Release</t>
        </is>
      </c>
      <c r="N67" s="186" t="inlineStr">
        <is>
          <t>8.3 Dissolution testing</t>
        </is>
      </c>
      <c r="O67" s="185" t="inlineStr">
        <is>
          <t>Product</t>
        </is>
      </c>
      <c r="P67" s="186" t="inlineStr">
        <is>
          <t>[SOURCE: ข้อสอบจริง PLE CC1 (Product) ปี 2566 Day 1 ข้อ 25]</t>
        </is>
      </c>
      <c r="Q67" s="185" t="inlineStr">
        <is>
          <t>ข้อสอบจริง</t>
        </is>
      </c>
      <c r="R67" s="185" t="inlineStr">
        <is>
          <t>2566</t>
        </is>
      </c>
      <c r="S67" s="185" t="n"/>
    </row>
    <row r="68" ht="24" customHeight="1" s="49">
      <c r="A68" s="185" t="n">
        <v>66</v>
      </c>
      <c r="B68" s="186" t="n"/>
      <c r="C68" s="186" t="inlineStr">
        <is>
          <t>แผ่นแปะผิวหนังชนิดนำส่งยาผ่านผิวหนัง (Transdermal Patch) รูปแบบ Drug-in-Adhesive System มีลักษณะโครงสร้างตามข้อใด</t>
        </is>
      </c>
      <c r="D68" s="186" t="n"/>
      <c r="E68" s="186" t="inlineStr">
        <is>
          <t>ตัวยาสำคัญผสมรวมเป็นเนื้อเดียวกับพอลิเมอร์ชั้นกาวและสัมผัสกับผิวหนังโดยตรง โดยไม่มี Rate-controlling membrane แยกต่างหาก</t>
        </is>
      </c>
      <c r="F68" s="186" t="inlineStr">
        <is>
          <t>ตัวยาบรรจุอยู่ในชั้นกระเปาะของเหลว (Reservoir) แยกต่างหาก และมี Rate-controlling membrane ควบคุมการปลดปล่อย</t>
        </is>
      </c>
      <c r="G68" s="186" t="inlineStr">
        <is>
          <t>ตัวยาละลายอยู่ในชั้นพอลิเมอร์เมทริกซ์และมีชั้นกาวชนิดไม่มีตัวยาเคลือบอยู่เฉพาะขอบรอบนอก (Peripheral adhesive)</t>
        </is>
      </c>
      <c r="H68" s="186" t="inlineStr">
        <is>
          <t>ตัวยาบรรจุอยู่ในหลอดจุลภาคและปลดปล่อยผ่านหัวเข็มขนาดไมโคร (Microneedles)</t>
        </is>
      </c>
      <c r="I68" s="186" t="inlineStr">
        <is>
          <t>ตัวยาอยู่ในรูปผลึกบริสุทธิ์อัดแข็งใต้แผ่นฟอยล์โลหะโดยไม่มีชั้นกาวสัมผัสผิวหนัง</t>
        </is>
      </c>
      <c r="J68" s="185" t="n">
        <v>1</v>
      </c>
      <c r="K68" s="186" t="inlineStr">
        <is>
          <t>✅ คำตอบที่ถูกต้อง: ข้อ ก. ตัวยาสำคัญผสมรวมเป็นเนื้อเดียวกับพอลิเมอร์ชั้นกาวและสัมผัสกับผิวหนังโดยตรง โดยไม่มี Rate-controlling membrane แยกต่างหาก
🎯 ทำไมข้อนี้ถึงถูก:
แผ่นแปะระบบ Drug-in-Adhesive (DIA) เป็นระบบที่นำตัวยาสำคัญผสมรวมเป็นเนื้อเดียวกับพอลิเมอร์ชั้นกาว (Adhesive layer) โดยตรง ซึ่งชั้นกาวนี้ทำหน้าที่ทั้งกักเก็บตัวยาและยึดติดกับผิวหนัง โดยไม่มีชั้นสารละลายยาแยกต่างหากและไม่มีแผ่นเยื่อควบคุมการปลดปล่อย (Rate-controlling membrane) ทำให้แผ่นแปะมีความบาง ยืดหยุ่น และกะทัดรัด
🔍 ข้ออื่นผิดเพราะอะไร:
• ข้อ ข.: เป็นโครงสร้างของแผ่นแปะระบบ Reservoir-type (Membrane-controlled system) ที่มีชั้นกักเก็บยาแยกและมี membrane คุมอัตราการแพร่
• ข้อ ค.: เป็นโครงสร้างของแผ่นแปะระบบ Matrix-type with peripheral adhesive ที่ชั้นเมทริกซ์ของยาแยกจากกาวรอบนอก
• ข้อ ง.: เป็นระบบนำส่งขั้นสูงแบบ Microneedle-mediated transdermal delivery ไม่ใช่ Drug-in-adhesive พื้นฐาน
• ข้อ จ.: โครงสร้างของ transdermal patch ทุกชนิดจำเป็นต้องมีชั้นกาวสัมผัสผิวหนัง (pressure-sensitive adhesive) และแผ่นประกบหลัง (backing layer)</t>
        </is>
      </c>
      <c r="L68" s="186" t="n"/>
      <c r="M68" s="186" t="inlineStr">
        <is>
          <t>Product Group 8: Biopharm &amp; Drug Release</t>
        </is>
      </c>
      <c r="N68" s="186" t="inlineStr">
        <is>
          <t>8.5 Transdermal Delivery (TDS)</t>
        </is>
      </c>
      <c r="O68" s="185" t="inlineStr">
        <is>
          <t>Product</t>
        </is>
      </c>
      <c r="P68" s="186" t="inlineStr">
        <is>
          <t>[SOURCE: ข้อสอบจริง PLE CC1 (Product) ปี 2566 Day 2 ข้อ 55] [RECONSTRUCTED: ปรับแต่งและเติมเต็มบริบทโจทย์เพื่อความสมบูรณ์]</t>
        </is>
      </c>
      <c r="Q68" s="185" t="inlineStr">
        <is>
          <t>ข้อสอบจริง</t>
        </is>
      </c>
      <c r="R68" s="185" t="inlineStr">
        <is>
          <t>2566</t>
        </is>
      </c>
      <c r="S68" s="185" t="n"/>
    </row>
    <row r="69" ht="24" customHeight="1" s="49">
      <c r="A69" s="185" t="n">
        <v>67</v>
      </c>
      <c r="B69" s="186" t="n"/>
      <c r="C69" s="186" t="inlineStr">
        <is>
          <t>ยา Imdur (Isosorbide-5-mononitrate prolonged-release tablet) ซึ่งมี magnesium stearate และพอลิเมอร์เมทริกซ์เป็นสารช่วยในตำรับ ข้อใดต่อไปนี้กล่าวถูกต้องเกี่ยวกับลักษณะและการใช้ยานี้</t>
        </is>
      </c>
      <c r="D69" s="186" t="n"/>
      <c r="E69" s="186" t="inlineStr">
        <is>
          <t>ยาเป็นระบบ matrix สามารถหักแบ่งครึ่งตามรอยบากได้แต่ห้ามเคี้ยวหรือบด</t>
        </is>
      </c>
      <c r="F69" s="186" t="inlineStr">
        <is>
          <t>ยาเป็นระบบ reservoir สามารถหักแบ่งและบดเคี้ยวได้ตามต้องการ</t>
        </is>
      </c>
      <c r="G69" s="186" t="inlineStr">
        <is>
          <t>ห้ามรับประทานยานี้ร่วมกับยาลดกรดชนิดน้ำโดยเด็ดขาด</t>
        </is>
      </c>
      <c r="H69" s="186" t="inlineStr">
        <is>
          <t>Sodium stearate สามารถใช้ทดแทน Magnesium stearate ได้โดยไม่กระทบคุณสมบัติการละลาย</t>
        </is>
      </c>
      <c r="I69" s="186" t="inlineStr">
        <is>
          <t>ยาชนิดนี้ไม่จำเป็นต้องควบคุม Uniformity of dosage units</t>
        </is>
      </c>
      <c r="J69" s="185" t="n">
        <v>1</v>
      </c>
      <c r="K69" s="186" t="inlineStr">
        <is>
          <t>✅ คำตอบที่ถูกต้อง: ข้อ ก. ยาเป็นระบบ matrix สามารถหักแบ่งครึ่งตามรอยบากได้แต่ห้ามเคี้ยวหรือบด
🎯 ทำไมข้อนี้ถึงถูก:
Imdur เป็นยาเม็ดออกฤทธิ์เนิ่นระบบ hydrophilic/insoluble matrix ซึ่งมีรอยบาก (score line) ทำให้สามารถหักแบ่งครึ่งได้โดยไม่สูญเสียคุณสมบัติ prolonged-release แต่ห้ามเคี้ยวหรือบดเม็ดยาเพราะจะทำให้โครงสร้างเมทริกซ์พังทลายและเกิด dose dumping
🔍 ข้ออื่นผิดเพราะอะไร:
• ข้อ ข.: Imdur เป็นระบบ matrix ไม่ใช่ reservoir system และการเคี้ยวยาจะทำลายโครงสร้างเมทริกซ์ทำให้ยาถูกปลดปล่อยออกมาทันทีจนเกิดพิษ
• ข้อ ค.: ISMN ในรูปแบบ matrix สามารถรับประทานพร้อมหรือหลังอาหาร รวมถึงยาลดกรดได้โดยไม่มีอันตรกิริยาที่รุนแรง ข้อห้ามใช้สำคัญคือห้ามใช้ร่วมกับยากลุ่ม PDE-5 inhibitors
• ข้อ ง.: Magnesium stearate เป็น hydrophobic lubricant ในขณะที่ Sodium stearate มีความเป็น hydrophilic มากกว่า การเปลี่ยนสารช่วยจะส่งผลต่ออัตราการเปียกและการปลดปล่อยยา
• ข้อ จ.: ยาเม็ดทุกชนิดต้องผ่านการทดสอบ Uniformity of dosage units ตามมาตรฐานเภสัชตำรับ</t>
        </is>
      </c>
      <c r="L69" s="186" t="inlineStr">
        <is>
          <t>cc1_product/image43.png</t>
        </is>
      </c>
      <c r="M69" s="186" t="inlineStr">
        <is>
          <t>Product Group 8: Biopharm &amp; Drug Release</t>
        </is>
      </c>
      <c r="N69" s="186" t="inlineStr">
        <is>
          <t>8.4 Modified-Release DDS</t>
        </is>
      </c>
      <c r="O69" s="185" t="inlineStr">
        <is>
          <t>Product</t>
        </is>
      </c>
      <c r="P69" s="186" t="inlineStr">
        <is>
          <t>[SOURCE: ข้อสอบจริง PLE CC1 (Product) ปี 2565 ข้อ 4]</t>
        </is>
      </c>
      <c r="Q69" s="185" t="inlineStr">
        <is>
          <t>ข้อสอบจริง</t>
        </is>
      </c>
      <c r="R69" s="185" t="inlineStr">
        <is>
          <t>2565</t>
        </is>
      </c>
      <c r="S69" s="185" t="n"/>
    </row>
    <row r="70" ht="24" customHeight="1" s="49">
      <c r="A70" s="185" t="n">
        <v>68</v>
      </c>
      <c r="B70" s="186" t="n"/>
      <c r="C70" s="186" t="inlineStr">
        <is>
          <t>คุณสมบัติทางเคมีกายภาพ (Physicochemical properties) ของโมเลกุลยาในข้อใดต่อไปนี้เหมาะสมที่สุดสำหรับการพัฒนาเป็นรูปแบบยาแผ่นแปะซึมผ่านผิวหนัง (Transdermal drug delivery system: TDDS)</t>
        </is>
      </c>
      <c r="D70" s="186" t="n"/>
      <c r="E70" s="186" t="inlineStr">
        <is>
          <t>น้ำหนักโมเลกุลต่ำ (น้อยกว่า 500 Da), ค่า Log P 1-4, จุดหลอมเหลวต่ำ (น้อยกว่า 200 องศาเซลเซียส) และออกฤทธิ์แรงในขนาดยาต่ำ</t>
        </is>
      </c>
      <c r="F70" s="186" t="inlineStr">
        <is>
          <t>น้ำหนักโมเลกุลสูง (มากกว่า 1000 Da), ละลายน้ำได้ดีเยี่ยม (Log P ต่ำกว่า 0) และจุดหลอมเหลวสูง</t>
        </is>
      </c>
      <c r="G70" s="186" t="inlineStr">
        <is>
          <t>น้ำหนักโมเลกุลต่ำ (น้อยกว่า 200 Da), ชอบไขมันสูงมาก (Log P มากกว่า 6) และมีขนาดยาในการรักษามากกว่า 1 กรัมต่อวัน</t>
        </is>
      </c>
      <c r="H70" s="186" t="inlineStr">
        <is>
          <t>โมเลกุลมีประจุบวกหรือลบอย่างสมบูรณ์ที่ pH ของผิวหนัง และมีความสามารถในการละลายน้ำต่ำมาก</t>
        </is>
      </c>
      <c r="I70" s="186" t="inlineStr">
        <is>
          <t>โมเลกุลมีจุดหลอมเหลวสูงกว่า 300 องศาเซลเซียส และต้องการ therapeutic dose วันละ 500-1000 mg</t>
        </is>
      </c>
      <c r="J70" s="185" t="n">
        <v>1</v>
      </c>
      <c r="K70" s="186" t="inlineStr">
        <is>
          <t>✅ คำตอบที่ถูกต้อง: ข้อ ก. น้ำหนักโมเลกุลต่ำ (น้อยกว่า 500 Da), ค่า Log P 1-4, จุดหลอมเหลวต่ำ (น้อยกว่า 200 องศาเซลเซียส) และออกฤทธิ์แรงในขนาดยาต่ำ
🎯 ทำไมข้อนี้ถึงถูก:
โมเลกุลยาที่จะซึมผ่านชั้น stratum corneum ได้ดีต้องมีขนาดโมเลกุลเล็ก (MW น้อยกว่า 500-600 Da), มีความชอบไขมันและน้ำอย่างสมดุล (Log P อยู่ระหว่าง 1 ถึง 4), มีจุดหลอมเหลวต่ำกว่า 200 องศาเซลเซียส และต้องเป็น potent drug ที่มี therapeutic daily dose ต่ำ (น้อยกว่า 10-20 mg/day)
🔍 ข้ออื่นผิดเพราะอะไร:
• ข้อ ข.: ยาที่มีโมเลกุลใหญ่กว่า 1000 Da และละลายน้ำสูงมาก (polar) จะไม่สามารถแพร่ผ่าน lipid bilayer ของ stratum corneum ได้
• ข้อ ค.: ยาที่มีค่า Log P สูงเกินไป (มากกว่า 5) จะตกค้างสะสมอยู่ในชั้นไขมันของ stratum corneum และไม่สามารถแพร่เข้าสู่น้ำในชั้น dermis ได้
• ข้อ ง.: ยาที่แตกตัวเป็นไอออนอย่างสมบูรณ์จะซึมผ่านผิวหนังได้แย่กว่ารูปที่ไม่แตกตัว (non-ionized form) อย่างมาก
• ข้อ จ.: ยาที่มีจุดหลอมเหลวสูงเกิน 300 องศาเซลเซียส จะมีพลังงานพันธะในผลึกสูงทำให้ละลายและแพร่ยาก อีกทั้งพื้นที่ผิวแผ่นแปะไม่สามารถส่งยาขนาดยาสูงถึง 500-1000 mg ได้</t>
        </is>
      </c>
      <c r="L70" s="186" t="n"/>
      <c r="M70" s="186" t="inlineStr">
        <is>
          <t>Product Group 8: Biopharm &amp; Drug Release</t>
        </is>
      </c>
      <c r="N70" s="186" t="inlineStr">
        <is>
          <t>8.1 Diffusion &amp; Fick's laws</t>
        </is>
      </c>
      <c r="O70" s="185" t="inlineStr">
        <is>
          <t>Product</t>
        </is>
      </c>
      <c r="P70" s="186" t="inlineStr">
        <is>
          <t>[SOURCE: ข้อสอบจริง PLE CC1 (Product) ปี 2565 ข้อ 11]</t>
        </is>
      </c>
      <c r="Q70" s="185" t="inlineStr">
        <is>
          <t>ข้อสอบจริง</t>
        </is>
      </c>
      <c r="R70" s="185" t="inlineStr">
        <is>
          <t>2565</t>
        </is>
      </c>
      <c r="S70" s="185" t="n"/>
    </row>
    <row r="71" ht="24" customHeight="1" s="49">
      <c r="A71" s="185" t="n">
        <v>69</v>
      </c>
      <c r="B71" s="186" t="n"/>
      <c r="C71" s="186" t="inlineStr">
        <is>
          <t>จากการตรวจสอบข้อกำหนดมาตรฐานในเภสัชตำรับ (USP monograph) ของยาเม็ดชนิดหนึ่ง ระบุว่า 'Dissolution: Medium 0.1 N HCl, 900 mL; Apparatus 2: 50 rpm; Time: 45 minutes; Tolerances: Not less than 75% (Q) of the labeled amount of the active drug is dissolved' ข้อใดต่อไปนี้กล่าวถูกต้องเกี่ยวกับการทดสอบนี้</t>
        </is>
      </c>
      <c r="D71" s="186" t="inlineStr">
        <is>
          <t>cc1_product/image15.png</t>
        </is>
      </c>
      <c r="E71" s="186" t="inlineStr">
        <is>
          <t>การทดสอบนี้ใช้เครื่องมือทดสอบแบบตะกร้าหมุน (Rotating basket)</t>
        </is>
      </c>
      <c r="F71" s="186" t="inlineStr">
        <is>
          <t>เกณฑ์การผ่านเกณฑ์ขั้นต่ำในขั้น S1 คือยาทุกเม็ดต้องละลายได้อย่างน้อยเท่ากับ 75% พอดี</t>
        </is>
      </c>
      <c r="G71" s="186" t="inlineStr">
        <is>
          <t>ข้อกำหนดนี้เป็นการทดสอบเวลาการแตกตัวของยาเม็ด (Disintegration test)</t>
        </is>
      </c>
      <c r="H71" s="186" t="inlineStr">
        <is>
          <t>เป็นการทดสอบการละลายของตัวยาออกจากรูปแบบยา (Dissolution test)</t>
        </is>
      </c>
      <c r="I71" s="186" t="inlineStr">
        <is>
          <t>การทดสอบนี้ใช้อัตราความเร็วในการกวนมาตรฐานที่ 100 rpm</t>
        </is>
      </c>
      <c r="J71" s="185" t="n">
        <v>4</v>
      </c>
      <c r="K71" s="186" t="inlineStr">
        <is>
          <t>✅ คำตอบที่ถูกต้อง: ข้อ ง. เป็นการทดสอบการละลายของตัวยาออกจากรูปแบบยา (Dissolution test)
🎯 ทำไมข้อนี้ถึงถูก:
ข้อกำหนดดังกล่าวเป็นการทดสอบการละลายของตัวยา (Dissolution test) โดยใช้เครื่องมือ Apparatus 2 (Paddle apparatus) ความเร็วรอบ 50 rpm ในตัวกลางกรด 0.1 N HCl ปริมาตร 900 mL โดยมีเกณฑ์การยอมรับขั้น S1 คือแต่ละเม็ดต้องละลายไม่น้อยกว่า Q + 5% (นั่นคือ ไม่น้อยกว่า 80%)
🔍 ข้ออื่นผิดเพราะอะไร:
• ข้อ ก.: Apparatus 2 ตาม USP คือ Paddle apparatus (ใบพัดกวน) ส่วน Rotating basket คือ Apparatus 1
• ข้อ ข.: เกณฑ์ขั้นแรก (S1: 6 เม็ด) กำหนดให้ยาแต่ละหน่วยต้องละลายออกมาไม่น้อยกว่า Q + 5% (คือ 75% + 5% = 80%) ไม่ใช่ 75% พอดี
• ข้อ ค.: การทดสอบการแตกตัว (Disintegration test) จะรายงานผลเป็นเวลาที่ยาแตกตัวหมด (หน่วยเป็นนาที) ไม่มีการระบุค่าเปอร์เซ็นต์การละลาย (Q)
• ข้อ จ.: ในข้อกำหนดระบุความเร็วรอบไว้ที่ 50 rpm อย่างชัดเจน ไม่ใช่ 100 rpm</t>
        </is>
      </c>
      <c r="L71" s="186" t="n"/>
      <c r="M71" s="186" t="inlineStr">
        <is>
          <t>Product Group 8: Biopharm &amp; Drug Release</t>
        </is>
      </c>
      <c r="N71" s="186" t="inlineStr">
        <is>
          <t>8.3 Dissolution testing</t>
        </is>
      </c>
      <c r="O71" s="185" t="inlineStr">
        <is>
          <t>Product</t>
        </is>
      </c>
      <c r="P71" s="186" t="inlineStr">
        <is>
          <t>[SOURCE: ข้อสอบจริง PLE CC1 (Product) ปี 2565 ข้อ 24]</t>
        </is>
      </c>
      <c r="Q71" s="185" t="inlineStr">
        <is>
          <t>ข้อสอบจริง</t>
        </is>
      </c>
      <c r="R71" s="185" t="inlineStr">
        <is>
          <t>2565</t>
        </is>
      </c>
      <c r="S71" s="185" t="n"/>
    </row>
    <row r="72" ht="24" customHeight="1" s="49">
      <c r="A72" s="185" t="n">
        <v>70</v>
      </c>
      <c r="B72" s="186" t="n"/>
      <c r="C72" s="186" t="inlineStr">
        <is>
          <t>จากใบรับรองผลการวิเคราะห์ (Certificate of Analysis: COA) ของยาเม็ด Simvastatin tablets ที่ระบุรายการทดสอบ Description, Identification, Assay, Disintegration time และ Organic impurities ในการประเมินคุณภาพยาเม็ดสำเร็จรูปตามข้อกำหนดมาตรฐานสากล (USP Specific tests) ยังขาดการทดสอบในหัวข้อสำคัญใด</t>
        </is>
      </c>
      <c r="D72" s="186" t="n"/>
      <c r="E72" s="186" t="inlineStr">
        <is>
          <t>Dissolution test</t>
        </is>
      </c>
      <c r="F72" s="186" t="inlineStr">
        <is>
          <t>Hardness test</t>
        </is>
      </c>
      <c r="G72" s="186" t="inlineStr">
        <is>
          <t>Particle size analysis</t>
        </is>
      </c>
      <c r="H72" s="186" t="inlineStr">
        <is>
          <t>Viscosity measurement</t>
        </is>
      </c>
      <c r="I72" s="186" t="inlineStr">
        <is>
          <t>Loss on drying</t>
        </is>
      </c>
      <c r="J72" s="185" t="n">
        <v>1</v>
      </c>
      <c r="K72" s="186" t="inlineStr">
        <is>
          <t>✅ คำตอบที่ถูกต้อง: ข้อ ก. Dissolution test
🎯 ทำไมข้อนี้ถึงถูก:
ตามข้อกำหนดของ USP สำหรับยาเม็ดทั่วไป (Tablets dosage form) หัวข้อ Specific tests ที่เป็นข้อกำหนดภาคบังคับในการตรวจปล่อยรุ่นการผลิต ได้แก่ Dissolution, Uniformity of dosage units และ Disintegration (หากไม่มี dissolution) ดังนั้นในใบ COA ที่มี disintegration แต่ยังขาดการทดสอบ Dissolution ซึ่งจำเป็นสำหรับยาเม็ด simvastatin
🔍 ข้ออื่นผิดเพราะอะไร:
• ข้อ ข.: Hardness test เป็น in-process control ภายในโรงงานผู้ผลิต โดยทั่วไปไม่จำเป็นต้องรายงานในใบ COA ปล่อยผ่านสำเร็จรูปของเภสัชตำรับ
• ข้อ ค.: Particle size analysis เป็นการทดสอบสำหรับวัตถุดิบผงยาหรือยาน้ำแขวนตะกอน ไม่ใช่ specific test สำหรับยาเม็ดสำเร็จรูป
• ข้อ ง.: Viscosity measurement เป็นการทดสอบสำหรับยาน้ำหนืดหรือยารูปแบบกึ่งแข็ง ไม่ใช้กับยาเม็ด
• ข้อ จ.: Loss on drying แม้อาจทดสอบในบางตำรับ แต่ไม่ใช่หัวข้อประเมินการปลดปล่อยยาสำคัญเท่ากับ Dissolution test</t>
        </is>
      </c>
      <c r="L72" s="186" t="inlineStr">
        <is>
          <t>cc1_product/image42.png</t>
        </is>
      </c>
      <c r="M72" s="186" t="inlineStr">
        <is>
          <t>Product Group 8: Biopharm &amp; Drug Release</t>
        </is>
      </c>
      <c r="N72" s="186" t="inlineStr">
        <is>
          <t>8.3 Dissolution testing</t>
        </is>
      </c>
      <c r="O72" s="185" t="inlineStr">
        <is>
          <t>Product</t>
        </is>
      </c>
      <c r="P72" s="186" t="inlineStr">
        <is>
          <t>[SOURCE: ข้อสอบจริง PLE CC1 (Product) ปี 2565 ข้อ 27]</t>
        </is>
      </c>
      <c r="Q72" s="185" t="inlineStr">
        <is>
          <t>ข้อสอบจริง</t>
        </is>
      </c>
      <c r="R72" s="185" t="inlineStr">
        <is>
          <t>2565</t>
        </is>
      </c>
      <c r="S72" s="185" t="n"/>
    </row>
    <row r="73" ht="24" customHeight="1" s="49">
      <c r="A73" s="185" t="n">
        <v>71</v>
      </c>
      <c r="B73" s="186" t="n"/>
      <c r="C73" s="186" t="inlineStr">
        <is>
          <t>หัวข้อการทดสอบใดต่อไปนี้จัดเป็นการทดสอบเฉพาะ (Specific tests) สำหรับการควบคุมคุณภาพรูปแบบยาแผ่นแปะผิวหนัง (Cutaneous patch / Transdermal delivery system) ตามเภสัชตำรับ USP</t>
        </is>
      </c>
      <c r="D73" s="186" t="n"/>
      <c r="E73" s="186" t="inlineStr">
        <is>
          <t>Assay</t>
        </is>
      </c>
      <c r="F73" s="186" t="inlineStr">
        <is>
          <t>Identification</t>
        </is>
      </c>
      <c r="G73" s="186" t="inlineStr">
        <is>
          <t>Description</t>
        </is>
      </c>
      <c r="H73" s="186" t="inlineStr">
        <is>
          <t>Impurities</t>
        </is>
      </c>
      <c r="I73" s="186" t="inlineStr">
        <is>
          <t>Uniformity of dosage units</t>
        </is>
      </c>
      <c r="J73" s="185" t="n">
        <v>5</v>
      </c>
      <c r="K73" s="186" t="inlineStr">
        <is>
          <t>✅ คำตอบที่ถูกต้อง: ข้อ จ. Uniformity of dosage units
🎯 ทำไมข้อนี้ถึงถูก:
ตามเกณฑ์เภสัชตำรับ USP หัวข้อ Description, Identification, Assay และ Impurities จัดเป็น Universal tests ที่ต้องทดสอบในทุกรูปแบบยา ส่วนการทดสอบเฉพาะสำหรับแผ่นแปะผิวหนัง (Specific tests) ได้แก่ Drug release / Dissolution, Uniformity of dosage units, Peel adhesion test และ Leak test
🔍 ข้ออื่นผิดเพราะอะไร:
• ข้อ ก.: Assay (การหาปริมาณตัวยาสำคัญ) จัดเป็น Universal test ที่ต้องทำการทดสอบกับยาทุกรูปแบบ
• ข้อ ข.: Identification (การพิสูจน์เอกลักษณ์) จัดเป็น Universal test พื้นฐานของผลิตภัณฑ์ยาทุกชนิด
• ข้อ ค.: Description (ลักษณะทางกายภาพภายนอก) จัดเป็น Universal test พื้นฐานของยาทุกรูปแบบ
• ข้อ ง.: Impurities (สิ่งเจือปนและสารสลายตัว) จัดเป็น Universal test เพื่อควบคุมความปลอดภัยของยาทุกชนิด</t>
        </is>
      </c>
      <c r="L73" s="186" t="inlineStr">
        <is>
          <t>cc1_product/image43.png</t>
        </is>
      </c>
      <c r="M73" s="186" t="inlineStr">
        <is>
          <t>Product Group 8: Biopharm &amp; Drug Release</t>
        </is>
      </c>
      <c r="N73" s="186" t="inlineStr">
        <is>
          <t>8.4 Modified-Release DDS</t>
        </is>
      </c>
      <c r="O73" s="185" t="inlineStr">
        <is>
          <t>Product</t>
        </is>
      </c>
      <c r="P73" s="186" t="inlineStr">
        <is>
          <t>[SOURCE: ข้อสอบจริง PLE CC1 (Product) ปี 2565 ข้อ 28] [RECONSTRUCTED: ปรับแต่งและเติมเต็มบริบทโจทย์เพื่อความสมบูรณ์]</t>
        </is>
      </c>
      <c r="Q73" s="185" t="inlineStr">
        <is>
          <t>ข้อสอบจริง</t>
        </is>
      </c>
      <c r="R73" s="185" t="inlineStr">
        <is>
          <t>2565</t>
        </is>
      </c>
      <c r="S73" s="185" t="n"/>
    </row>
    <row r="74" ht="24" customHeight="1" s="49">
      <c r="A74" s="185" t="n">
        <v>72</v>
      </c>
      <c r="B74" s="186" t="n"/>
      <c r="C74" s="186" t="inlineStr">
        <is>
          <t>การให้ยาในรูปแบบแผ่นแปะผิวหนัง (Transdermal patch) มีข้อได้เปรียบที่แตกต่างอย่างเด่นชัดจากการให้ยาในรูปแบบรับประทาน (Oral dosage form) ในข้อใดต่อไปนี้</t>
        </is>
      </c>
      <c r="D74" s="186" t="n"/>
      <c r="E74" s="186" t="inlineStr">
        <is>
          <t>แผ่นแปะมีระดับการออกฤทธิ์ทางเภสัชวิทยารวดเร็วกว่าการฉีดเข้าเส้นเลือดดำ</t>
        </is>
      </c>
      <c r="F74" s="186" t="inlineStr">
        <is>
          <t>แผ่นแปะสามารถหลีกเลี่ยงกระบวนการทำลายยาผ่านตับในรอบแรก (Avoid hepatic first-pass metabolism)</t>
        </is>
      </c>
      <c r="G74" s="186" t="inlineStr">
        <is>
          <t>แผ่นแปะทำให้เกิดความเสี่ยงต่อการเกิดลิ่มเลือดอุดตันในหลอดเลือดดำ (VTE) สูงกว่ายารับประทาน</t>
        </is>
      </c>
      <c r="H74" s="186" t="inlineStr">
        <is>
          <t>แผ่นแปะเหมาะสำหรับยาที่ต้องให้ในขนาดยาสูงมากกว่า 1000 mg ต่อวัน</t>
        </is>
      </c>
      <c r="I74" s="186" t="inlineStr">
        <is>
          <t>แผ่นแปะทำให้ระดับยาในพลาสมาเกิดการแกว่งตัวขึ้นลงอย่างรวดเร็ว (Fluctuating blood levels)</t>
        </is>
      </c>
      <c r="J74" s="185" t="n">
        <v>2</v>
      </c>
      <c r="K74" s="186" t="inlineStr">
        <is>
          <t>✅ คำตอบที่ถูกต้อง: ข้อ ข. แผ่นแปะสามารถหลีกเลี่ยงกระบวนการทำลายยาผ่านตับในรอบแรก (Avoid hepatic first-pass metabolism)
🎯 ทำไมข้อนี้ถึงถูก:
การให้ยาผ่านทางแผ่นแปะผิวหนัง ตัวยาจะถูกดูดซึมผ่านชั้นผิวหนังเข้าสู่หลอดเลือดฝอยในชั้นหนังแท้และเข้าสู่ระบบไหลเวียนโลหิตทั่วร่างกายโดยตรง จึงหลีกเลี่ยงการถูกทำลายโดยกรด/เอนไซม์ในทางเดินอาหารและ hepatic first-pass metabolism ที่ตับได้อย่างสมบูรณ์
🔍 ข้ออื่นผิดเพราะอะไร:
• ข้อ ก.: แผ่นแปะผิวหนังมีระยะเวลาเริ่มออกฤทธิ์ (onset of action) ช้ากว่าการฉีดเข้าหลอดเลือดดำอย่างมาก เนื่องจากต้องใช้เวลาแพร่ผ่านชั้น stratum corneum
• ข้อ ค.: ในทางตรงกันข้าม การให้ฮอร์โมนทดแทนผ่านทางผิวหนัง (Transdermal HRT) พบความเสี่ยงต่อการเกิด VTE ต่ำกว่ายารับประทานเนื่องจากไม่ผ่านตับและไม่กระตุ้น hepatic clotting factors
• ข้อ ง.: แผ่นแปะผิวหนังเหมาะสำหรับ potent drugs ที่มีขนาดยาต่ำต่อวัน (มักไม่เกิน 10-20 mg/day) ไม่สามารถนำส่งยาปริมาณสูงระดับกรัมได้
• ข้อ จ.: แผ่นแปะผิวหนังให้ระดับยาในเลือดที่คงที่สม่ำเสมอ (steady-state profile) ช่วยลดปัญหา peak-to-trough fluctuation</t>
        </is>
      </c>
      <c r="L74" s="186" t="inlineStr">
        <is>
          <t>cc1_product/image44.png</t>
        </is>
      </c>
      <c r="M74" s="186" t="inlineStr">
        <is>
          <t>Product Group 8: Biopharm &amp; Drug Release</t>
        </is>
      </c>
      <c r="N74" s="186" t="inlineStr">
        <is>
          <t>8.4 Modified-Release DDS</t>
        </is>
      </c>
      <c r="O74" s="185" t="inlineStr">
        <is>
          <t>Product</t>
        </is>
      </c>
      <c r="P74" s="186" t="inlineStr">
        <is>
          <t>[SOURCE: ข้อสอบจริง PLE CC1 (Product) ปี 2565 ข้อ 31]</t>
        </is>
      </c>
      <c r="Q74" s="185" t="inlineStr">
        <is>
          <t>ข้อสอบจริง</t>
        </is>
      </c>
      <c r="R74" s="185" t="inlineStr">
        <is>
          <t>2565</t>
        </is>
      </c>
      <c r="S74" s="185" t="n"/>
    </row>
    <row r="75" ht="24" customHeight="1" s="49">
      <c r="A75" s="185" t="n">
        <v>73</v>
      </c>
      <c r="B75" s="186" t="n"/>
      <c r="C75" s="186" t="inlineStr">
        <is>
          <t>ตามเกณฑ์มาตรฐานของเภสัชตำรับ USP การทดสอบการละลาย (Dissolution test) ของยาเม็ดเคลือบแตกตัวในลำไส้ (Enteric-coated tablets) ในขั้นตอนสภาวะกรด (Acid stage: 0.1 N HCl เป็นเวลา 2 ชั่วโมง) มีเกณฑ์การยอมรับขั้นแรกอย่างไร</t>
        </is>
      </c>
      <c r="D75" s="186" t="n"/>
      <c r="E75" s="186" t="inlineStr">
        <is>
          <t>ปริมาณยาที่ละลายออกมาจากยาแต่ละเม็ดต้องไม่เกินร้อยละ 10 ของปริมาณที่ระบุบนฉลาก</t>
        </is>
      </c>
      <c r="F75" s="186" t="inlineStr">
        <is>
          <t>ปริมาณยาที่ละลายออกมาจากยาแต่ละเม็ดต้องไม่น้อยกว่า Q + 5%</t>
        </is>
      </c>
      <c r="G75" s="186" t="inlineStr">
        <is>
          <t>ปริมาณยาเฉลี่ยของทั้ง 6 เม็ดต้องละลายออกมาไม่น้อยกว่าร้อยละ 75</t>
        </is>
      </c>
      <c r="H75" s="186" t="inlineStr">
        <is>
          <t>ยาทุกเม็ดต้องเกิดการแตกตัวสมบูรณ์ภายในเวลา 30 นาที</t>
        </is>
      </c>
      <c r="I75" s="186" t="inlineStr">
        <is>
          <t>ยาต้องละลายออกมาได้ระหว่างร้อยละ 25 ถึง 50</t>
        </is>
      </c>
      <c r="J75" s="185" t="n">
        <v>1</v>
      </c>
      <c r="K75" s="186" t="inlineStr">
        <is>
          <t>✅ คำตอบที่ถูกต้อง: ข้อ ก. ปริมาณยาที่ละลายออกมาจากยาแต่ละเม็ดต้องไม่เกินร้อยละ 10 ของปริมาณที่ระบุบนฉลาก
🎯 ทำไมข้อนี้ถึงถูก:
ตามข้อกำหนด USP Dissolution สำหรับ Delayed-release (Enteric-coated) dosage forms ในขั้น Acid stage (0.1 N HCl นาน 2 ชั่วโมง) ยาเม็ดทั้ง 6 เม็ดต้องไม่ละลายออกมาเกินร้อยละ 10 (No individual value exceeds 10% of labeled amount) เพื่อยืนยันว่าฟิล์มสามารถป้องกันกรดในกระเพาะอาหารได้
🔍 ข้ออื่นผิดเพราะอะไร:
• ข้อ ข.: เกณฑ์ไม่น้อยกว่า Q + 5% เป็นเกณฑ์การยอมรับในขั้น Buffer stage (pH 6.8) ไม่ใช่ Acid stage
• ข้อ ค.: ใน Acid stage เป้าหมายคือยาต้องไม่ละลาย หากละลายมากกว่าร้อยละ 10 จะถือว่าไม่ผ่านเกณฑ์
• ข้อ ง.: การแตกตัวของยาเม็ดเคลือบ enteric ต้องไม่เกิดขึ้นในสภาวะกรด และการทดสอบ dissolution ไม่ได้วัด disintegration time
• ข้อ จ.: การละลายถึง 25-50% ในกรดแสดงว่าฟิล์มเคลือบล้มเหลวและเกิด dose dumping ในกระเพาะอาหาร</t>
        </is>
      </c>
      <c r="L75" s="186" t="n"/>
      <c r="M75" s="186" t="inlineStr">
        <is>
          <t>Product Group 8: Biopharm &amp; Drug Release</t>
        </is>
      </c>
      <c r="N75" s="186" t="inlineStr">
        <is>
          <t>8.3 Dissolution testing</t>
        </is>
      </c>
      <c r="O75" s="185" t="inlineStr">
        <is>
          <t>Product</t>
        </is>
      </c>
      <c r="P75" s="186" t="inlineStr">
        <is>
          <t>[SOURCE: ข้อสอบจริง PLE CC1 (Product) ปี 2565 ข้อ 51]</t>
        </is>
      </c>
      <c r="Q75" s="185" t="inlineStr">
        <is>
          <t>ข้อสอบจริง</t>
        </is>
      </c>
      <c r="R75" s="185" t="inlineStr">
        <is>
          <t>2565</t>
        </is>
      </c>
      <c r="S75" s="185" t="n"/>
    </row>
    <row r="76" ht="24" customHeight="1" s="49">
      <c r="A76" s="185" t="n">
        <v>74</v>
      </c>
      <c r="B76" s="186" t="n"/>
      <c r="C76" s="186" t="inlineStr">
        <is>
          <t>ยาตัวอย่างตัวหนึ่งถูกจัดอยู่ในระบบ Biopharmaceutics Classification System (BCS) Class II ข้อใดต่อไปนี้กล่าวถูกต้องเกี่ยวกับคุณสมบัติการละลายและการซึมผ่านเยื่อบุทางเดินอาหารของยานี้</t>
        </is>
      </c>
      <c r="D76" s="186" t="n"/>
      <c r="E76" s="186" t="inlineStr">
        <is>
          <t>มีความสามารถในการละลายสูง และมีการซึมผ่านสูง (High solubility, High permeability)</t>
        </is>
      </c>
      <c r="F76" s="186" t="inlineStr">
        <is>
          <t>มีความสามารถในการละลายสูง แต่มีการซึมผ่านต่ำ (High solubility, Low permeability)</t>
        </is>
      </c>
      <c r="G76" s="186" t="inlineStr">
        <is>
          <t>มีความสามารถในการละลายต่ำ และมีการซึมผ่านต่ำ (Low solubility, Low permeability)</t>
        </is>
      </c>
      <c r="H76" s="186" t="inlineStr">
        <is>
          <t>มีความสามารถในการละลายต่ำ แต่มีการซึมผ่านสูง (Low solubility, High permeability)</t>
        </is>
      </c>
      <c r="I76" s="186" t="inlineStr">
        <is>
          <t>มีอัตราการแตกตัวสูงแต่ไม่สามารถซึมผ่านเยื่อหุ้มเซลล์ได้</t>
        </is>
      </c>
      <c r="J76" s="185" t="n">
        <v>4</v>
      </c>
      <c r="K76" s="186" t="inlineStr">
        <is>
          <t>✅ คำตอบที่ถูกต้อง: ข้อ ง. มีความสามารถในการละลายต่ำ แต่มีการซึมผ่านสูง (Low solubility, High permeability)
🎯 ทำไมข้อนี้ถึงถูก:
ตามระบบ BCS Class II ตัวยาจะมีคุณสมบัติ Low solubility และ High permeability โดยมีอัตราการละลายของยาในทางเดินอาหารเป็นขั้นตอนกำหนดอัตราเร็ว (Rate-limiting step) ในการดูดซึมยาเข้าสู่กระแสเลือด
🔍 ข้ออื่นผิดเพราะอะไร:
• ข้อ ก.: High solubility และ High permeability จัดเป็นยาในระบบ BCS Class I
• ข้อ ข.: High solubility และ Low permeability จัดเป็นยาในระบบ BCS Class III
• ข้อ ค.: Low solubility และ Low permeability จัดเป็นยาในระบบ BCS Class IV
• ข้อ จ.: การแตกตัวเป็นคุณสมบัติของรูปแบบยา ไม่ใช่เกณฑ์จัดกลุ่มตามระบบ BCS ซึ่งพิจารณา solubility และ permeability</t>
        </is>
      </c>
      <c r="L76" s="186" t="n"/>
      <c r="M76" s="186" t="inlineStr">
        <is>
          <t>Product Group 8: Biopharm &amp; Drug Release</t>
        </is>
      </c>
      <c r="N76" s="186" t="inlineStr">
        <is>
          <t>8.2 BCS Classification</t>
        </is>
      </c>
      <c r="O76" s="185" t="inlineStr">
        <is>
          <t>Product</t>
        </is>
      </c>
      <c r="P76" s="186" t="inlineStr">
        <is>
          <t>[SOURCE: ข้อสอบจริง PLE CC1 (Product) ปี 2565 ข้อ 55]</t>
        </is>
      </c>
      <c r="Q76" s="185" t="inlineStr">
        <is>
          <t>ข้อสอบจริง</t>
        </is>
      </c>
      <c r="R76" s="185" t="inlineStr">
        <is>
          <t>2565</t>
        </is>
      </c>
      <c r="S76" s="185" t="n"/>
    </row>
    <row r="77" ht="24" customHeight="1" s="49">
      <c r="A77" s="185" t="n">
        <v>75</v>
      </c>
      <c r="B77" s="186" t="n"/>
      <c r="C77" s="186" t="inlineStr">
        <is>
          <t>ในการศึกษาชีวสมมูล (Bioequivalence; BE) ของผลิตภัณฑ์ยาเม็ด Naproxen เปรียบเทียบกับผลิตภัณฑ์ยาต้นแบบ ตัวแปรทางเภสัชจลนศาสตร์คู่ใดที่ต้องนำมาพิจารณาเปรียบเทียบค่าอัตราส่วนเฉลี่ยเรขาคณิตให้อยู่ในช่วงความเชื่อมั่น 90% ระหว่าง 80.00 ถึง 125.00%</t>
        </is>
      </c>
      <c r="D77" s="186" t="n"/>
      <c r="E77" s="186" t="inlineStr">
        <is>
          <t>Cmax และ AUC</t>
        </is>
      </c>
      <c r="F77" s="186" t="inlineStr">
        <is>
          <t>Vd และ Half-life</t>
        </is>
      </c>
      <c r="G77" s="186" t="inlineStr">
        <is>
          <t>Clearance และ AUC</t>
        </is>
      </c>
      <c r="H77" s="186" t="inlineStr">
        <is>
          <t>Clearance และ Cmax</t>
        </is>
      </c>
      <c r="I77" s="186" t="inlineStr">
        <is>
          <t>Vd และ AUC</t>
        </is>
      </c>
      <c r="J77" s="185" t="n">
        <v>1</v>
      </c>
      <c r="K77" s="186" t="inlineStr">
        <is>
          <t>✅ คำตอบที่ถูกต้อง: ข้อ ก. Cmax และ AUC
🎯 ทำไมข้อนี้ถึงถูก:
ตามแนวทางการศึกษาชีวสมมูลของสำนักงานคณะกรรมการอาหารและยา (อย.) และเกณฑ์สากลของ US-FDA/EMA กำหนดให้ใช้พารามิเตอร์ Cmax (สะท้อนอัตราการดูดซึมยา) และ AUC (สะท้อนปริมาณการดูดซึมยาทั้งหมด) เป็นเกณฑ์ชี้วัดหลัก โดยช่วงความเชื่อมั่น 90% ของ Geometric Mean Ratio ของยาทดสอบเทียบกับยาอ้างอิงต้องตกอยู่ในช่วง 80.00 ถึง 125.00%
🔍 ข้ออื่นผิดเพราะอะไร:
• ข้อ ข.: Vd (ปริมาตรการกระจายตัว) และ Half-life (ค่าครึ่งชีวิต) เป็นคุณสมบัติทางจลนศาสตร์จำเพาะของตัวยา ไม่ใช่เกณฑ์หลักในการตัดสินชีวสมมูล
• ข้อ ค.: Clearance เป็นอัตราการขจัดยาของร่างกาย ไม่ได้นำมาใช้คำนวณช่วงความเชื่อมั่นในการตัดสินชีวสมมูล
• ข้อ ง.: Clearance ไม่ใช่ตัวแปรหลักในการประเมินชีวประสิทธิผลสัมพัทธ์
• ข้อ จ.: Vd ไม่ใช่ตัวแปรที่ใช้เป็นเกณฑ์ตัดสินการผ่านการทดสอบชีวสมมูล</t>
        </is>
      </c>
      <c r="L77" s="186" t="n"/>
      <c r="M77" s="186" t="inlineStr">
        <is>
          <t>Product Group 8: Biopharm &amp; Drug Release</t>
        </is>
      </c>
      <c r="N77" s="186" t="inlineStr">
        <is>
          <t>8.2 BCS Classification</t>
        </is>
      </c>
      <c r="O77" s="185" t="inlineStr">
        <is>
          <t>Product</t>
        </is>
      </c>
      <c r="P77" s="186" t="inlineStr">
        <is>
          <t>[SOURCE: ข้อสอบจริง PLE CC1 (Product) ปี 2564 ข้อ 15]</t>
        </is>
      </c>
      <c r="Q77" s="185" t="inlineStr">
        <is>
          <t>ข้อสอบจริง</t>
        </is>
      </c>
      <c r="R77" s="185" t="inlineStr">
        <is>
          <t>2564</t>
        </is>
      </c>
      <c r="S77" s="185" t="n"/>
    </row>
    <row r="78" ht="24" customHeight="1" s="49">
      <c r="A78" s="185" t="n">
        <v>76</v>
      </c>
      <c r="B78" s="186" t="n"/>
      <c r="C78" s="186" t="inlineStr">
        <is>
          <t>ปัจจัยในข้อใดมีผลทำให้ความเร็วและอัตราการละลาย (Dissolution rate) ของยาเม็ด Desipramine tablet ลดลงอย่างมีนัยสำคัญ</t>
        </is>
      </c>
      <c r="D78" s="186" t="n"/>
      <c r="E78" s="186" t="inlineStr">
        <is>
          <t>การเติมสารลดแรงตึงผิวในสูตรตำรับ</t>
        </is>
      </c>
      <c r="F78" s="186" t="inlineStr">
        <is>
          <t>การเตรียมตัวยาในรูปแบบ Solid dispersion</t>
        </is>
      </c>
      <c r="G78" s="186" t="inlineStr">
        <is>
          <t>การใช้ตัวยาสำคัญในรูปผลึก (Crystalline form) แทนรูปอสัณฐาน (Amorphous form)</t>
        </is>
      </c>
      <c r="H78" s="186" t="inlineStr">
        <is>
          <t>การเกิดสารเชิงซ้อนกับไซโคลเดกซ์ทริน (Cyclodextrin complexation)</t>
        </is>
      </c>
      <c r="I78" s="186" t="inlineStr">
        <is>
          <t>การลดขนาดอนุภาคของตัวยาด้วยวิธี Micronization</t>
        </is>
      </c>
      <c r="J78" s="185" t="n">
        <v>3</v>
      </c>
      <c r="K78" s="186" t="inlineStr">
        <is>
          <t>✅ คำตอบที่ถูกต้อง: ข้อ ค. การใช้ตัวยาสำคัญในรูปผลึก (Crystalline form) แทนรูปอสัณฐาน (Amorphous form)
🎯 ทำไมข้อนี้ถึงถูก:
สารในรูปผลึก (Crystalline form) มีการจัดเรียงอนุภาคอย่างเป็นระเบียบและมีพลังงานโครงผลึก (Lattice energy) สูง ทำให้ต้องใช้พลังงานสูงในการสลายพันธะ ส่งผลให้มีค่าการละลาย (Solubility) และอัตราการละลายต่ำกว่ารูปอสัณฐาน (Amorphous form) ซึ่งมีพลังงานอิสระสูงกว่าอย่างมีนัยสำคัญ
🔍 ข้ออื่นผิดเพราะอะไร:
• ข้อ ก.: สารลดแรงตึงผิวช่วยลดมุมสัมผัส (Contact angle) และเพิ่มการเปียกน้ำ จึงเพิ่มอัตราการละลาย
• ข้อ ข.: Solid dispersion ช่วยกระจายโมเลกุลยาในพาหะชอบน้ำ ช่วยเพิ่มอัตราการละลาย
• ข้อ ง.: สารเชิงซ้อน Cyclodextrin ช่วยเพิ่มความสามารถในการละลายน้ำของตัวยาที่ไม่ชอบน้ำ
• ข้อ จ.: Micronization ช่วยลดขนาดอนุภาค เพิ่มพื้นที่ผิวจำเพาะ ส่งผลให้อัตราการละลายเพิ่มขึ้นตามสมการ Noyes-Whitney</t>
        </is>
      </c>
      <c r="L78" s="186" t="n"/>
      <c r="M78" s="186" t="inlineStr">
        <is>
          <t>Product Group 8: Biopharm &amp; Drug Release</t>
        </is>
      </c>
      <c r="N78" s="186" t="inlineStr">
        <is>
          <t>8.1 Diffusion &amp; Fick's laws</t>
        </is>
      </c>
      <c r="O78" s="185" t="inlineStr">
        <is>
          <t>Product</t>
        </is>
      </c>
      <c r="P78" s="186" t="inlineStr">
        <is>
          <t>[SOURCE: ข้อสอบจริง PLE CC1 (Product) ปี 2564 ข้อ 29]</t>
        </is>
      </c>
      <c r="Q78" s="185" t="inlineStr">
        <is>
          <t>ข้อสอบจริง</t>
        </is>
      </c>
      <c r="R78" s="185" t="inlineStr">
        <is>
          <t>2564</t>
        </is>
      </c>
      <c r="S78" s="185" t="n"/>
    </row>
    <row r="79" ht="409.6" customHeight="1" s="49">
      <c r="A79" s="185" t="n">
        <v>77</v>
      </c>
      <c r="B79" s="186" t="n"/>
      <c r="C79" s="186" t="inlineStr">
        <is>
          <t>การพัฒนารูปแบบยาควบคุมการปลดปล่อยชนิดหลายหน่วย (Multiple-unit dosage form) เช่น Pellets บรรจุในแคปซูล มีข้อได้เปรียบทางชีวเภสัชกรรมเหนือกว่ายาเม็ดชนิดหน่วยเดี่ยว (Single-unit monolithic tablet) ในด้านใดเด่นชัดที่สุด</t>
        </is>
      </c>
      <c r="D79" s="186" t="n"/>
      <c r="E79" s="186" t="inlineStr">
        <is>
          <t>ลดความผันแปรของเวลาที่ยาอยู่ในกระเพาะอาหาร (Gastric emptying time) และลดความเสี่ยงต่อการเกิด Dose dumping</t>
        </is>
      </c>
      <c r="F79" s="186" t="inlineStr">
        <is>
          <t>ช่วยให้ตัวยาสำคัญถูกดูดซึมผ่านกระเพาะอาหารได้โดยตรงอย่างรวดเร็ว</t>
        </is>
      </c>
      <c r="G79" s="186" t="inlineStr">
        <is>
          <t>สามารถบรรจุตัวยาสำคัญในขนาดที่สูงกว่ายาเม็ดตอกทั่วไปได้หลายเท่าตัว</t>
        </is>
      </c>
      <c r="H79" s="186" t="inlineStr">
        <is>
          <t>ป้องกันการสลายตัวของเปลือกแคปซูลในสภาพอากาศร้อนชื้นได้ดีกว่ายาเม็ด</t>
        </is>
      </c>
      <c r="I79" s="186" t="inlineStr">
        <is>
          <t>ลดต้นทุนการผลิตและลดจำนวนขั้นตอนในกระบวนการผลิตเชิงอุตสาหกรรม</t>
        </is>
      </c>
      <c r="J79" s="185" t="n">
        <v>1</v>
      </c>
      <c r="K79" s="186" t="inlineStr">
        <is>
          <t>✅ คำตอบที่ถูกต้อง: ข้อ ก. ลดความผันแปรของเวลาที่ยาอยู่ในกระเพาะอาหาร (Gastric emptying time) และลดความเสี่ยงต่อการเกิด Dose dumping
🎯 ทำไมข้อนี้ถึงถูก:
Multiple-unit pellet system มีขนาดอนุภาคเล็ก (0.5 ถึง 1.5 มม.) จึงสามารถทยอยเคลื่อนผ่านกระเพาะอาหารเข้าสู่ลำไส้เล็กได้อย่างสม่ำเสมอ โดยไม่ขึ้นกับจังหวะการบีบตัวของกระเพาะอาหารหรือภาวะอาหาร ช่วยลดความผันแปรของการดูดซึมระหว่างบุคคล และหากเกิดความเสียหายที่ผิวเคลือบของอนุภาคบางเม็ด จะไม่ส่งผลให้เกิดการปลดปล่อยยาทั้งหมดในทันที (No catastrophic dose dumping)
🔍 ข้ออื่นผิดเพราะอะไร:
• ข้อ ข.: Pellets ไม่ได้มุ่งเน้นให้ดูดซึมในกระเพาะอาหารโดยตรง แต่มุ่งให้กระจายตัวทั่วลำไส้เล็กอย่างสม่ำเสมอ
• ข้อ ค.: ความจุของแคปซูลมีจำกัด ทำให้บรรจุปริมาณตัวยาได้น้อยกว่ายาเม็ดตอกขนาดใหญ่
• ข้อ ง.: เปลือกแคปซูลเจลาตินยังคงมีความไวต่อความชื้นสัมพัทธ์และอุณหภูมิ ไม่ได้ทนทานกว่ายาเม็ด
• ข้อ จ.: กระบวนการผลิต Pellets มีขั้นตอนซับซ้อนและมีต้นทุนการผลิตสูงกว่าการตอกยาเม็ดทั่วไป</t>
        </is>
      </c>
      <c r="L79" s="186" t="n"/>
      <c r="M79" s="186" t="inlineStr">
        <is>
          <t>Product Group 8: Biopharm &amp; Drug Release</t>
        </is>
      </c>
      <c r="N79" s="186" t="inlineStr">
        <is>
          <t>8.4 Modified-Release DDS</t>
        </is>
      </c>
      <c r="O79" s="185" t="inlineStr">
        <is>
          <t>Product</t>
        </is>
      </c>
      <c r="P79" s="186" t="inlineStr">
        <is>
          <t>[SOURCE: ข้อสอบจริง PLE CC1 (Product) ปี 2564 ข้อ 34] [RECONSTRUCTED: ปรับแต่งและเติมเต็มบริบทโจทย์เพื่อความสมบูรณ์]</t>
        </is>
      </c>
      <c r="Q79" s="185" t="inlineStr">
        <is>
          <t>ข้อสอบจริง</t>
        </is>
      </c>
      <c r="R79" s="185" t="inlineStr">
        <is>
          <t>2564</t>
        </is>
      </c>
      <c r="S79" s="185" t="n"/>
    </row>
    <row r="80" ht="409.6" customHeight="1" s="49">
      <c r="A80" s="185" t="n">
        <v>78</v>
      </c>
      <c r="B80" s="186" t="n"/>
      <c r="C80" s="186" t="inlineStr">
        <is>
          <t>รูปแบบยาเตรียมชนิดชะลอการปลดปล่อย (Delayed-release dosage form) มีวัตถุประสงค์หลักในการใช้งานทางเภสัชกรรมตามข้อใดเด่นชัดที่สุด</t>
        </is>
      </c>
      <c r="D80" s="186" t="n"/>
      <c r="E80" s="186" t="inlineStr">
        <is>
          <t>ป้องกันตัวยาสำคัญถูกทำลายโดยกรดในกระเพาะอาหาร หรือป้องกันตัวยาระคายเคืองต่อเยื่อบุกระเพาะอาหาร</t>
        </is>
      </c>
      <c r="F80" s="186" t="inlineStr">
        <is>
          <t>ควบคุมให้ระดับยาในเลือดคงที่สม่ำเสมอตลอด 24 ชั่วโมงเพื่อลดความถี่ในการรับประทานยา</t>
        </is>
      </c>
      <c r="G80" s="186" t="inlineStr">
        <is>
          <t>เพิ่มความเร็วในการเริ่มออกฤทธิ์ของยาเทียบเท่ากับการฉีดยาเข้าหลอดเลือดดำ</t>
        </is>
      </c>
      <c r="H80" s="186" t="inlineStr">
        <is>
          <t>ช่วยให้ตัวยาสำคัญถูกดูดซึมผ่านเยื่อบุช่องปากได้โดยตรงโดยไม่ผ่านตับ</t>
        </is>
      </c>
      <c r="I80" s="186" t="inlineStr">
        <is>
          <t>ช่วยให้ตัวยาสามารถละลายน้ำได้ดีขึ้นในผู้ป่วยที่มีภาวะน้ำย่อยบกพร่อง</t>
        </is>
      </c>
      <c r="J80" s="185" t="n">
        <v>1</v>
      </c>
      <c r="K80" s="186" t="inlineStr">
        <is>
          <t>✅ คำตอบที่ถูกต้อง: ข้อ ก. ป้องกันตัวยาสำคัญถูกทำลายโดยกรดในกระเพาะอาหาร หรือป้องกันตัวยาระคายเคืองต่อเยื่อบุกระเพาะอาหาร
🎯 ทำไมข้อนี้ถึงถูก:
ตามคำนิยามของ USP รูปแบบ Delayed-release (เช่น ยาเคลือบลำไส้ Enteric-coated) มีวัตถุประสงค์เพื่อชะลอการปลดปล่อยตัวยาจนกว่ายาจะผ่านพ้นสภาวะกรดของกระเพาะอาหารเข้าสู่ลำไส้เล็ก ทั้งนี้เพื่อป้องกันไม่ให้ตัวยาที่ไม่คงตัวในกรดสลายตัว และป้องกันการเกิดแผลหรือการระคายเคืองต่อเยื่อบุกระเพาะอาหารจากยา เช่น NSAIDs หรือ Aspirin
🔍 ข้ออื่นผิดเพราะอะไร:
• ข้อ ข.: การรักษาระดับยาให้คงที่ตลอด 24 ชั่วโมงเพื่อลดความถี่ในการกินยาเป็นเป้าหมายของ Extended-release หรือ Sustained-release dosage form
• ข้อ ค.: การเพิ่มความเร็วในการออกฤทธิ์เป็นเป้าหมายของ Immediate-release หรือ Fast-dissolving tablets
• ข้อ ง.: การดูดซึมผ่านเยื่อบุช่องปากเป็นคุณสมบัติของ Sublingual หรือ Buccal tablets
• ข้อ จ.: Delayed-release ไม่ได้ช่วยเพิ่มการละลายน้ำในผู้ป่วยที่มีน้ำย่อยบกพร่อง</t>
        </is>
      </c>
      <c r="L80" s="186" t="n"/>
      <c r="M80" s="186" t="inlineStr">
        <is>
          <t>Product Group 8: Biopharm &amp; Drug Release</t>
        </is>
      </c>
      <c r="N80" s="186" t="inlineStr">
        <is>
          <t>8.4 Modified-Release DDS</t>
        </is>
      </c>
      <c r="O80" s="185" t="inlineStr">
        <is>
          <t>Product</t>
        </is>
      </c>
      <c r="P80" s="186" t="inlineStr">
        <is>
          <t>[SOURCE: ข้อสอบจริง PLE CC1 (Product) ปี 2564 ข้อ 34] [RECONSTRUCTED: ปรับแต่งและเติมเต็มบริบทโจทย์เพื่อความสมบูรณ์]</t>
        </is>
      </c>
      <c r="Q80" s="185" t="inlineStr">
        <is>
          <t>ข้อสอบจริง</t>
        </is>
      </c>
      <c r="R80" s="185" t="inlineStr">
        <is>
          <t>2564</t>
        </is>
      </c>
      <c r="S80" s="185" t="n"/>
    </row>
    <row r="81" ht="409.6" customHeight="1" s="49">
      <c r="A81" s="185" t="n">
        <v>79</v>
      </c>
      <c r="B81" s="186" t="n"/>
      <c r="C81" s="186" t="inlineStr">
        <is>
          <t>ข้อกำหนดการทดสอบการละลาย (Dissolution test) ของยาเม็ด A ในเภสัชตำรับระบุว่า not less than 80% (Q) of the labeled amount of A is dissolved in 30 minutes ในการทดสอบขั้นที่หนึ่ง (Stage 1; S1 จำนวน 6 เม็ด) ผลการทดสอบในข้อใดถือว่าผ่านเกณฑ์การยอมรับตามมาตรฐาน USP</t>
        </is>
      </c>
      <c r="D81" s="186" t="inlineStr">
        <is>
          <t>cc1_product/image75.png</t>
        </is>
      </c>
      <c r="E81" s="186" t="inlineStr">
        <is>
          <t>ค่าเฉลี่ยของการละลายทั้ง 6 เม็ด มากกว่าหรือเท่ากับ 80% ของปริมาณที่ระบุบนฉลาก</t>
        </is>
      </c>
      <c r="F81" s="186" t="inlineStr">
        <is>
          <t>ค่าเฉลี่ยของการละลายทั้ง 6 เม็ด มากกว่าหรือเท่ากับ 85% ของปริมาณที่ระบุบนฉลาก</t>
        </is>
      </c>
      <c r="G81" s="186" t="inlineStr">
        <is>
          <t>ค่าการละลายของยาแต่ละเม็ด มากกว่าหรือเท่ากับ 80% ของปริมาณที่ระบุบนฉลาก</t>
        </is>
      </c>
      <c r="H81" s="186" t="inlineStr">
        <is>
          <t>ค่าการละลายของยาแต่ละเม็ด มากกว่าหรือเท่ากับ 85% ของปริมาณที่ระบุบนฉลาก</t>
        </is>
      </c>
      <c r="I81" s="186" t="inlineStr">
        <is>
          <t>ค่าเฉลี่ยของการละลายทั้ง 6 เม็ด มากกว่าหรือเท่ากับ 80% และไม่มีเม็ดใดต่ำกว่า 65%</t>
        </is>
      </c>
      <c r="J81" s="185" t="n">
        <v>4</v>
      </c>
      <c r="K81" s="186" t="inlineStr">
        <is>
          <t>✅ คำตอบที่ถูกต้อง: ข้อ ง. ค่าการละลายของยาแต่ละเม็ด มากกว่าหรือเท่ากับ 85% ของปริมาณที่ระบุบนฉลาก
🎯 ทำไมข้อนี้ถึงถูก:
ตามเกณฑ์มาตรฐาน USP บท 711 Dissolution สำหรับการทดสอบขั้น S1 (ทดสอบ 6 หน่วย) เกณฑ์การผ่านคือ แต่ละหน่วยต้องมีปริมาณการละลายไม่น้อยกว่า Q บวก 5% (Each unit is not less than Q plus 5%) เมื่อ Q เท่ากับ 80% ดังนั้นยาแต่ละเม็ดทั้ง 6 เม็ดจะต้องมีค่าการละลายไม่น้อยกว่า 85% ภายในเวลา 30 นาที
🔍 ข้ออื่นผิดเพราะอะไร:
• ข้อ ก.: เกณฑ์ค่าเฉลี่ยมากกว่าหรือเท่ากับ Q นำมาใช้ในการทดสอบขั้น S2 (12 หน่วย) ไม่ใช่เกณฑ์ตัดสินของขั้น S1
• ข้อ ข.: ขั้น S1 ไม่ได้พิจารณาจากค่าเฉลี่ย แต่พิจารณาเป็นรายเม็ดทุกเม็ด
• ข้อ ค.: ค่าการละลายแต่ละเม็ดต้องมากกว่าหรือเท่ากับ Q บวก 5% (85%) ไม่ใช่แค่เท่ากับ Q (80%)
• ข้อ จ.: การกำหนดไม่มีเม็ดใดต่ำกว่า Q ลบ 15% เป็นเกณฑ์ของการทดสอบขั้น S2</t>
        </is>
      </c>
      <c r="L81" s="186" t="n"/>
      <c r="M81" s="186" t="inlineStr">
        <is>
          <t>Product Group 8: Biopharm &amp; Drug Release</t>
        </is>
      </c>
      <c r="N81" s="186" t="inlineStr">
        <is>
          <t>8.3 Dissolution testing</t>
        </is>
      </c>
      <c r="O81" s="185" t="inlineStr">
        <is>
          <t>Product</t>
        </is>
      </c>
      <c r="P81" s="186" t="inlineStr">
        <is>
          <t>[SOURCE: ข้อสอบจริง PLE CC1 (Product) ปี 2564 ข้อ 38]</t>
        </is>
      </c>
      <c r="Q81" s="185" t="inlineStr">
        <is>
          <t>ข้อสอบจริง</t>
        </is>
      </c>
      <c r="R81" s="185" t="inlineStr">
        <is>
          <t>2564</t>
        </is>
      </c>
      <c r="S81" s="185" t="n"/>
    </row>
    <row r="82" ht="409.6" customHeight="1" s="49">
      <c r="A82" s="185" t="n">
        <v>80</v>
      </c>
      <c r="B82" s="186" t="n"/>
      <c r="C82" s="186" t="inlineStr">
        <is>
          <t>สมการทางคณิตศาสตร์ใดที่ใช้อธิบายอัตราการละลายของของแข็งหรือยาเม็ดลงสู่ตัวกลางของเหลวภายใต้สภาวะที่มีชั้นฟิล์มหยุดนิ่ง (Stagnant diffusion layer)</t>
        </is>
      </c>
      <c r="D82" s="186" t="n"/>
      <c r="E82" s="186" t="inlineStr">
        <is>
          <t>Fick's first law of diffusion</t>
        </is>
      </c>
      <c r="F82" s="186" t="inlineStr">
        <is>
          <t>Henderson-Hasselbalch equation</t>
        </is>
      </c>
      <c r="G82" s="186" t="inlineStr">
        <is>
          <t>Noyes-Whitney equation</t>
        </is>
      </c>
      <c r="H82" s="186" t="inlineStr">
        <is>
          <t>Michaelis-Menten equation</t>
        </is>
      </c>
      <c r="I82" s="186" t="inlineStr">
        <is>
          <t>Arrhenius equation</t>
        </is>
      </c>
      <c r="J82" s="185" t="n">
        <v>3</v>
      </c>
      <c r="K82" s="186" t="inlineStr">
        <is>
          <t>✅ คำตอบที่ถูกต้อง: ข้อ ค. Noyes-Whitney equation
🎯 ทำไมข้อนี้ถึงถูก:
Noyes-Whitney equation (dC/dt เท่ากับ D คูณ A คูณ (Cs ลบ C) หารด้วย h) เป็นสมการหลักทางเภสัชกรรมที่ใช้อธิบายอัตราการละลายของยาเม็ด โดยระบุว่าอัตราการละลายแปรผันตรงกับสัมประสิทธิ์การแพร่ (D), พื้นที่ผิวสัมผัสของอนุภาคยา (A) และความแตกต่างระหว่างความสามารถในการละลายอิ่มตัวกับความเข้มข้นในตัวกลาง (Cs ลบ C)
🔍 ข้ออื่นผิดเพราะอะไร:
• ข้อ ก.: Fick's first law ใช้อธิบายอัตราการแพร่ผ่านเมมเบรนตามความแตกต่างของความเข้มข้น ไม่ใช่การละลายของของแข็งลงสู่ตัวกลางโดยตรง
• ข้อ ข.: Henderson-Hasselbalch equation ใช้อธิบายความสัมพันธ์ระหว่าง pH, pKa และสัดส่วนการแตกตัวของกรดหรือเบสอ่อน
• ข้อ ง.: Michaelis-Menten equation ใช้อธิบายจลนศาสตร์การทำงานของเอนไซม์ที่มีความอิ่มตัว
• ข้อ จ.: Arrhenius equation ใช้อธิบายผลของอุณหภูมิต่อค่าคงที่อัตราการเกิดปฏิกิริยาเคมี</t>
        </is>
      </c>
      <c r="L82" s="186" t="n"/>
      <c r="M82" s="186" t="inlineStr">
        <is>
          <t>Product Group 8: Biopharm &amp; Drug Release</t>
        </is>
      </c>
      <c r="N82" s="186" t="inlineStr">
        <is>
          <t>8.1 Diffusion &amp; Fick's laws</t>
        </is>
      </c>
      <c r="O82" s="185" t="inlineStr">
        <is>
          <t>Product</t>
        </is>
      </c>
      <c r="P82" s="186" t="inlineStr">
        <is>
          <t>[SOURCE: ข้อสอบจริง PLE CC1 (Product) ปี 2564 ข้อ 46]</t>
        </is>
      </c>
      <c r="Q82" s="185" t="inlineStr">
        <is>
          <t>ข้อสอบจริง</t>
        </is>
      </c>
      <c r="R82" s="185" t="inlineStr">
        <is>
          <t>2564</t>
        </is>
      </c>
      <c r="S82" s="185" t="n"/>
    </row>
    <row r="83" ht="409.6" customHeight="1" s="49">
      <c r="A83" s="185" t="n">
        <v>81</v>
      </c>
      <c r="B83" s="186" t="n"/>
      <c r="C83" s="186" t="inlineStr">
        <is>
          <t>เหตุผลสำคัญที่สุดในการพัฒนาผลิตภัณฑ์ยา Omeprazole ให้อยู่ในรูปแบบแคปซูลชนิดชะลอการปลดปล่อย (Delayed-release capsules) คือข้อใด</t>
        </is>
      </c>
      <c r="D83" s="186" t="n"/>
      <c r="E83" s="186" t="inlineStr">
        <is>
          <t>Omeprazole มีน้ำหนักโมเลกุลสูงมากทำให้ถูกดูดซึมผ่านกระเพาะอาหารได้ยาก</t>
        </is>
      </c>
      <c r="F83" s="186" t="inlineStr">
        <is>
          <t>Omeprazole มีค่าการละลายน้ำต่ำมากจึงต้องเพิ่มการละลายในลำไส้</t>
        </is>
      </c>
      <c r="G83" s="186" t="inlineStr">
        <is>
          <t>Omeprazole สลายตัวได้อย่างรวดเร็วในสภาวะความเป็นกรดของน้ำย่อยในกระเพาะอาหาร</t>
        </is>
      </c>
      <c r="H83" s="186" t="inlineStr">
        <is>
          <t>ต้องการลดอาการข้างเคียงต่อระบบประสาทส่วนกลาง</t>
        </is>
      </c>
      <c r="I83" s="186" t="inlineStr">
        <is>
          <t>ต้องการให้ยาคงอยู่ในกระเพาะอาหารเป็นเวลานานเพื่อรักษาแผลเฉพาะที่</t>
        </is>
      </c>
      <c r="J83" s="185" t="n">
        <v>3</v>
      </c>
      <c r="K83" s="186" t="inlineStr">
        <is>
          <t>✅ คำตอบที่ถูกต้อง: ข้อ ค. Omeprazole สลายตัวได้อย่างรวดเร็วในสภาวะความเป็นกรดของน้ำย่อยในกระเพาะอาหาร
🎯 ทำไมข้อนี้ถึงถูก:
Omeprazole เป็นยาในกลุ่ม Proton Pump Inhibitors (PPIs) ที่มีความไวต่อกรดสูงมาก (Acid-labile) และจะสลายตัวอย่างรวดเร็วเกิดเป็นสารประกอบที่ไม่มีฤทธิ์เมื่อสัมผัสกับกรดไฮโดรคลอริกในกระเพาะอาหาร จึงจำเป็นต้องเตรียมในรูปแบบ Delayed-release โดยการเคลือบลำไส้ (Enteric coating) เพื่อนำส่งตัวยาผ่านกระเพาะอาหารไปแตกตัวและดูดซึมในลำไส้เล็กส่วนต้น
🔍 ข้ออื่นผิดเพราะอะไร:
• ข้อ ก.: Omeprazole มีน้ำหนักโมเลกุลปานกลาง (345.4 g/mol) สามารถดูดซึมได้ดี ไม่ใช่อนุภาคขนาดใหญ่
• ข้อ ข.: ค่าการละลายน้ำไม่ใช่เหตุผลหลักในการทำ Delayed-release
• ข้อ ง.: ยาออกฤทธิ์เฉพาะที่ผนัง Parietal cell ผ่านการดูดซึมเข้าสู่กระแสเลือด ไม่ได้เกี่ยวข้องกับระบบประสาทส่วนกลาง
• ข้อ จ.: ยา PPIs ต้องถูกดูดซึมเข้าสู่กระแสเลือดก่อนเข้าสู่ Parietal cell จึงไม่ได้ต้องการให้อยู่ในกระเพาะอาหาร</t>
        </is>
      </c>
      <c r="L83" s="186" t="n"/>
      <c r="M83" s="186" t="inlineStr">
        <is>
          <t>Product Group 8: Biopharm &amp; Drug Release</t>
        </is>
      </c>
      <c r="N83" s="186" t="inlineStr">
        <is>
          <t>8.4 Modified-Release DDS</t>
        </is>
      </c>
      <c r="O83" s="185" t="inlineStr">
        <is>
          <t>Product</t>
        </is>
      </c>
      <c r="P83" s="186" t="inlineStr">
        <is>
          <t>[SOURCE: ข้อสอบจริง PLE CC1 (Product) ปี 2564 ข้อ 89]</t>
        </is>
      </c>
      <c r="Q83" s="185" t="inlineStr">
        <is>
          <t>ข้อสอบจริง</t>
        </is>
      </c>
      <c r="R83" s="185" t="inlineStr">
        <is>
          <t>2564</t>
        </is>
      </c>
      <c r="S83" s="185" t="n"/>
    </row>
    <row r="84" ht="409.6" customHeight="1" s="49">
      <c r="A84" s="185" t="n">
        <v>82</v>
      </c>
      <c r="B84" s="186" t="n"/>
      <c r="C84" s="186" t="inlineStr">
        <is>
          <t>ระบบนำส่งยาผ่านผิวหนังชนิดแผ่นแปะแบบมีเยื่อควบคุมการปลดปล่อย (Reservoir transdermal drug delivery system) จะปลดปล่อยตัวยาสำคัญเข้าสู่ร่างกายด้วยจลนศาสตร์ปฏิกิริยาลำดับใด (Kinetics of drug release)</t>
        </is>
      </c>
      <c r="D84" s="186" t="n"/>
      <c r="E84" s="186" t="inlineStr">
        <is>
          <t>Zero-order kinetics</t>
        </is>
      </c>
      <c r="F84" s="186" t="inlineStr">
        <is>
          <t>First-order kinetics</t>
        </is>
      </c>
      <c r="G84" s="186" t="inlineStr">
        <is>
          <t>Pseudo first-order kinetics</t>
        </is>
      </c>
      <c r="H84" s="186" t="inlineStr">
        <is>
          <t>Second-order kinetics</t>
        </is>
      </c>
      <c r="I84" s="186" t="inlineStr">
        <is>
          <t>Higuchi square root of time kinetics</t>
        </is>
      </c>
      <c r="J84" s="185" t="n">
        <v>1</v>
      </c>
      <c r="K84" s="186" t="inlineStr">
        <is>
          <t>✅ คำตอบที่ถูกต้อง: ข้อ ก. Zero-order kinetics
🎯 ทำไมข้อนี้ถึงถูก:
Reservoir transdermal patch มีแผ่นเยื่อกึ่งซึมผ่านได้ทำหน้าที่ควบคุมอัตราการแพร่ (Rate-controlling membrane) และภายในมีตัวยาอิ่มตัวคงที่ จึงสามารถควบคุมอัตราการปลดปล่อยตัวยาให้ออกมาด้วยอัตราเร็วคงที่สม่ำเสมอตามเวลา ซึ่งเป็นไปตาม Zero-order kinetics (Rate = k0)
🔍 ข้ออื่นผิดเพราะอะไร:
• ข้อ ข.: ผิด First-order kinetics อัตราการปล่อยยาจะลดลงเรื่อยๆ ตามปริมาณยาที่เหลืออยู่ภายในระบบ
• ข้อ ค.: ผิด Pseudo first-order ไม่ใช่รูปแบบการควบคุมการปลดปล่อยของระบบแผ่นแปะชนิด Reservoir
• ข้อ ง.: ผิด Second-order kinetics เป็นปฏิกิริยาที่อัตราแปรผันตามความเข้มข้นกำลังสอง ไม่เกี่ยวข้องกับการปลดปล่อยยา
• ข้อ จ.: ผิด Higuchi model เป็นจลนศาสตร์การปลดปล่อยยาจากระบบ Matrix system ที่อัตราแปรผันตามรากที่สองของเวลา</t>
        </is>
      </c>
      <c r="L84" s="186" t="n"/>
      <c r="M84" s="186" t="inlineStr">
        <is>
          <t>Product Group 8: Biopharm &amp; Drug Release</t>
        </is>
      </c>
      <c r="N84" s="186" t="inlineStr">
        <is>
          <t>8.5 Transdermal Delivery (TDS)</t>
        </is>
      </c>
      <c r="O84" s="185" t="inlineStr">
        <is>
          <t>Product</t>
        </is>
      </c>
      <c r="P84" s="186" t="inlineStr">
        <is>
          <t>[SOURCE: ข้อสอบจริง PLE CC1 (Product) ปี 2564 ข้อ 119]</t>
        </is>
      </c>
      <c r="Q84" s="185" t="inlineStr">
        <is>
          <t>ข้อสอบจริง</t>
        </is>
      </c>
      <c r="R84" s="185" t="inlineStr">
        <is>
          <t>2564</t>
        </is>
      </c>
      <c r="S84" s="185" t="n"/>
    </row>
    <row r="85" ht="24" customHeight="1" s="49">
      <c r="A85" s="185" t="n">
        <v>83</v>
      </c>
      <c r="B85" s="186" t="n"/>
      <c r="C85" s="186" t="inlineStr">
        <is>
          <t>หากเภสัชกรต้องการค้นคว้าข้อมูลและหลักการทางคลินิกเกี่ยวกับการประเมินชีวสมมูล (Bioequivalence) และการทดแทนยา (Therapeutic equivalence) ควรเลือกเปิดค้นหาจากหนังสืออ้างอิงเล่มใดจึงจะตรงจุดที่สุด</t>
        </is>
      </c>
      <c r="D85" s="186" t="n"/>
      <c r="E85" s="186" t="inlineStr">
        <is>
          <t>United States Pharmacopeia (USP)</t>
        </is>
      </c>
      <c r="F85" s="186" t="inlineStr">
        <is>
          <t>Drug Facts and Comparisons</t>
        </is>
      </c>
      <c r="G85" s="186" t="inlineStr">
        <is>
          <t>Drug Information Handbook</t>
        </is>
      </c>
      <c r="H85" s="186" t="inlineStr">
        <is>
          <t>Drug Interaction Facts</t>
        </is>
      </c>
      <c r="I85" s="186" t="inlineStr">
        <is>
          <t>Pharmacotherapy: A Pathophysiologic Approach</t>
        </is>
      </c>
      <c r="J85" s="185" t="n">
        <v>5</v>
      </c>
      <c r="K85" s="186" t="inlineStr">
        <is>
          <t>✅ คำตอบที่ถูกต้อง: ข้อ จ. Pharmacotherapy: A Pathophysiologic Approach
🎯 ทำไมข้อนี้ถึงถูก:
Pharmacotherapy: A Pathophysiologic Approach (DiPiro) เป็นตำราหลักที่อธิบายรายละเอียดเชิงลึกเกี่ยวกับหลักการเภสัชวิทยาคลินิก เภสัชจลนศาสตร์ การศึกษาชีวสมมูล (Bioequivalence) และเกณฑ์การประเมินการทดแทนยาในการบริบาลทางคลินิกอย่างครอบคลุมที่สุด
🔍 ข้ออื่นผิดเพราะอะไร:
• ข้อ ก.: ผิด USP เน้นมาตรฐานการตรวจวิเคราะห์ทางเคมีกายภาพและการควบคุมคุณภาพทางเภสัชกรรม (Monograph)
• ข้อ ข.: ผิด Drug Facts and Comparisons เน้นการสรุปตารางเปรียบเทียบข้อบ่งใช้และขนาดยาในกลุ่มเดียวกัน
• ข้อ ค.: ผิด Drug Information Handbook เป็นคู่มือพกพาเน้นขนาดยา อาการข้างเคียง และข้อควรระวังแบบสรุปย่อ
• ข้อ ง.: ผิด Drug Interaction Facts เน้นข้อมูลอันตรกิริยาระหว่างยาและกลไกการเกิดปฏิกิริยาโดยเฉพาะ</t>
        </is>
      </c>
      <c r="L85" s="186" t="n"/>
      <c r="M85" s="186" t="inlineStr">
        <is>
          <t>Product Group 8: Biopharm &amp; Drug Release</t>
        </is>
      </c>
      <c r="N85" s="186" t="inlineStr">
        <is>
          <t>8.2 BCS Classification</t>
        </is>
      </c>
      <c r="O85" s="185" t="inlineStr">
        <is>
          <t>Product</t>
        </is>
      </c>
      <c r="P85" s="186" t="inlineStr">
        <is>
          <t>[SOURCE: ข้อสอบจริง PLE CC1 (Product) ปี 2564 ข้อ 121]</t>
        </is>
      </c>
      <c r="Q85" s="185" t="inlineStr">
        <is>
          <t>ข้อสอบจริง</t>
        </is>
      </c>
      <c r="R85" s="185" t="inlineStr">
        <is>
          <t>2564</t>
        </is>
      </c>
      <c r="S85" s="185" t="n"/>
    </row>
    <row r="86" ht="24" customHeight="1" s="49">
      <c r="A86" s="185" t="n">
        <v>84</v>
      </c>
      <c r="B86" s="186" t="n"/>
      <c r="C86" s="186" t="inlineStr">
        <is>
          <t>จากเภสัชตำรับ USP Monograph ของยาเม็ดเคลือบทนกรด Diclofenac sodium delayed-release tablets ระบุขั้นตอน: ACID STAGE ใช้น้ำยา 0.1 N HCl 900 mL ด้วย Apparatus 2 ความเร็ว 50 rpm นาน 2 ชั่วโมง จากนั้นเปลี่ยนเป็น BUFFER STAGE ใช้ฟอสเฟตบัฟเฟอร์ pH 6.8 ปริมาตร 900 mL ที่ 45 นาที และกำหนด Tolerances ว่า Not less than 75% (Q) dissolved ข้อใดกล่าวถูกต้องที่สุด</t>
        </is>
      </c>
      <c r="D86" s="186" t="n"/>
      <c r="E86" s="186" t="inlineStr">
        <is>
          <t>การทดสอบนี้ใช้เครื่องมือ Apparatus 1 (Rotating basket)</t>
        </is>
      </c>
      <c r="F86" s="186" t="inlineStr">
        <is>
          <t>เป็นการทดสอบหัวข้อการละลายของตัวยา (Dissolution test)</t>
        </is>
      </c>
      <c r="G86" s="186" t="inlineStr">
        <is>
          <t>เป็นการทดสอบหัวข้อเวลาการแตกตัวของยาเม็ด (Disintegration test)</t>
        </is>
      </c>
      <c r="H86" s="186" t="inlineStr">
        <is>
          <t>เป็นการทดสอบความสม่ำเสมอของหน่วยยา (Uniformity of dosage units)</t>
        </is>
      </c>
      <c r="I86" s="186" t="inlineStr">
        <is>
          <t>ในขั้นกรด ตัวยาจะต้องละลายออกมาไม่น้อยกว่า 75% ของปริมาณที่ระบุบนฉลาก</t>
        </is>
      </c>
      <c r="J86" s="185" t="n">
        <v>2</v>
      </c>
      <c r="K86" s="186" t="inlineStr">
        <is>
          <t>✅ คำตอบที่ถูกต้อง: ข้อ ข. เป็นการทดสอบหัวข้อการละลายของตัวยา (Dissolution test)
🎯 ทำไมข้อนี้ถึงถูก:
ข้อความใน Monograph ระบุอย่างชัดเจนถึง Dissolution test (USP 711) สำหรับ Delayed-Release Dosage Forms ซึ่งแบ่งเป็น 2 ขั้นตอนคือ Acid stage เพื่อจำลองสภาวะกระเพาะอาหาร และ Buffer stage pH 6.8 เพื่อจำลองลำไส้เล็ก
🔍 ข้ออื่นผิดเพราะอะไร:
• ข้อ ก.: ผิด Monograph ระบุชัดเจนว่าใช้ Apparatus 2 ซึ่งหมายถึง Paddle apparatus (ใบพัด)
• ข้อ ค.: ผิด Disintegration test เป็นการทดสอบการแตกเป็นชิ้นเล็กๆ โดยไม่มีการวัดปริมาณตัวยาที่ละลายด้วย UV หรือ HPLC
• ข้อ ง.: ผิด Uniformity of dosage units ทดสอบความสม่ำเสมอของเนื้อยาในแต่ละเม็ด ไม่ได้ใช้ตัวกลางกรด-ด่างจำลอง
• ข้อ จ.: ผิด ในขั้นกรด ยาเม็ด delayed-release ต้องทนกรดได้ โดยตัวยาต้องละลายออกมาไม่เกิน 10% (Not more than 10%)</t>
        </is>
      </c>
      <c r="L86" s="186" t="n"/>
      <c r="M86" s="186" t="inlineStr">
        <is>
          <t>Product Group 8: Biopharm &amp; Drug Release</t>
        </is>
      </c>
      <c r="N86" s="186" t="inlineStr">
        <is>
          <t>8.3 Dissolution testing</t>
        </is>
      </c>
      <c r="O86" s="185" t="inlineStr">
        <is>
          <t>Product</t>
        </is>
      </c>
      <c r="P86" s="186" t="inlineStr">
        <is>
          <t>[SOURCE: ข้อสอบจริง PLE CC1 (Product) ปี 2564 ข้อ 151]</t>
        </is>
      </c>
      <c r="Q86" s="185" t="inlineStr">
        <is>
          <t>ข้อสอบจริง</t>
        </is>
      </c>
      <c r="R86" s="185" t="inlineStr">
        <is>
          <t>2564</t>
        </is>
      </c>
      <c r="S86" s="185" t="n"/>
    </row>
    <row r="87" ht="24" customHeight="1" s="49">
      <c r="A87" s="185" t="n">
        <v>85</v>
      </c>
      <c r="B87" s="186" t="n"/>
      <c r="C87" s="186" t="inlineStr">
        <is>
          <t>สารพอลิเมอร์ชนิดใดนิยมนำมาใช้เป็น Hydrophilic matrix polymer เพื่อควบคุมการปลดปล่อยตัวยาสำคัญอย่างต่อเนื่องในยาเม็ดควบคุมการปลดปล่อยชนิด Hydrophilic matrix sustained-release tablets</t>
        </is>
      </c>
      <c r="D87" s="186" t="n"/>
      <c r="E87" s="186" t="inlineStr">
        <is>
          <t>Polyethylene glycol 400 (PEG 400)</t>
        </is>
      </c>
      <c r="F87" s="186" t="inlineStr">
        <is>
          <t>Lactose monohydrate</t>
        </is>
      </c>
      <c r="G87" s="186" t="inlineStr">
        <is>
          <t>Sucralose</t>
        </is>
      </c>
      <c r="H87" s="186" t="inlineStr">
        <is>
          <t>Polysorbate 80</t>
        </is>
      </c>
      <c r="I87" s="186" t="inlineStr">
        <is>
          <t>Hypromellose (Hydroxypropyl methylcellulose; HPMC)</t>
        </is>
      </c>
      <c r="J87" s="185" t="n">
        <v>5</v>
      </c>
      <c r="K87" s="186" t="inlineStr">
        <is>
          <t>✅ คำตอบที่ถูกต้อง: ข้อ จ. Hypromellose (Hydroxypropyl methylcellulose; HPMC)
🎯 ทำไมข้อนี้ถึงถูก:
Hypromellose (HPMC ชนิดความหนืดสูง เช่น HPMC K4M, K15M, K100M) เป็นสารก่อเจลชนิดชอบน้ำ (Hydrophilic matrix polymer) เมื่อสัมผัสกับทางเดินอาหารจะดูดซับน้ำและพองตัวเป็นชั้นเจลหนา (Viscous gel layer) ทำหน้าที่ควบคุมอัตราการแพร่และการละลายของตัวยาสำคัญออกมาอย่างช้าๆ
🔍 ข้ออื่นผิดเพราะอะไร:
• ข้อ ก.: ผิด PEG 400 เป็นของเหลว ทำหน้าที่เป็น Cosolvent ไม่สามารถสร้างโครงสร้างเมทริกซ์ควบคุมการปลดปล่อยได้
• ข้อ ข.: ผิด Lactose เป็นสารเติมเต็มที่ละลายน้ำได้เร็ว (Water-soluble filler) จะเร่งให้ยาละลายเร็วขึ้น
• ข้อ ค.: ผิด Sucralose เป็นสารแต่งรสหวานสังเคราะห์
• ข้อ ง.: ผิด Polysorbate 80 เป็นสารลดแรงตึงผิวชนิดเหลว</t>
        </is>
      </c>
      <c r="L87" s="186" t="n"/>
      <c r="M87" s="186" t="inlineStr">
        <is>
          <t>Product Group 8: Biopharm &amp; Drug Release</t>
        </is>
      </c>
      <c r="N87" s="186" t="inlineStr">
        <is>
          <t>8.4 Modified-Release DDS</t>
        </is>
      </c>
      <c r="O87" s="185" t="inlineStr">
        <is>
          <t>Product</t>
        </is>
      </c>
      <c r="P87" s="186" t="inlineStr">
        <is>
          <t>[SOURCE: ข้อสอบจริง PLE CC1 (Product) ปี 2564 ข้อ 156]</t>
        </is>
      </c>
      <c r="Q87" s="185" t="inlineStr">
        <is>
          <t>ข้อสอบจริง</t>
        </is>
      </c>
      <c r="R87" s="185" t="inlineStr">
        <is>
          <t>2564</t>
        </is>
      </c>
      <c r="S87" s="185" t="n"/>
    </row>
    <row r="88" ht="24" customHeight="1" s="49">
      <c r="A88" s="185" t="n">
        <v>86</v>
      </c>
      <c r="B88" s="186" t="n"/>
      <c r="C88" s="186" t="inlineStr">
        <is>
          <t>หัวข้อการทดสอบควบคุมคุณภาพที่สำคัญเฉพาะเจาะจงสำหรับผลิตภัณฑ์ระบบนำส่งยาผ่านผิวหนังชนิดแผ่นแปะ (Transdermal Delivery Systems; TDS) ตามมาตรฐานเภสัชตำรับสากล เพื่อรับรองว่าแผ่นแปะแต่ละแผ่นมีปริมาณตัวยาเท่าเทียมกัน คือข้อใด</t>
        </is>
      </c>
      <c r="D88" s="186" t="n"/>
      <c r="E88" s="186" t="inlineStr">
        <is>
          <t>Loss on drying test</t>
        </is>
      </c>
      <c r="F88" s="186" t="inlineStr">
        <is>
          <t>Disintegration test</t>
        </is>
      </c>
      <c r="G88" s="186" t="inlineStr">
        <is>
          <t>Friability test</t>
        </is>
      </c>
      <c r="H88" s="186" t="inlineStr">
        <is>
          <t>Viscosity determination</t>
        </is>
      </c>
      <c r="I88" s="186" t="inlineStr">
        <is>
          <t>Uniformity of dosage units (การทดสอบความสม่ำเสมอของหน่วยยา)</t>
        </is>
      </c>
      <c r="J88" s="185" t="n">
        <v>5</v>
      </c>
      <c r="K88" s="186" t="inlineStr">
        <is>
          <t>✅ คำตอบที่ถูกต้อง: ข้อ จ. Uniformity of dosage units (การทดสอบความสม่ำเสมอของหน่วยยา)
🎯 ทำไมข้อนี้ถึงถูก:
แผ่นแปะผิวหนัง (Transdermal patches) จัดเป็น Dosage unit ชนิดหนึ่ง ซึ่งมาตรฐาน USP กำหนดให้ต้องผ่านการทดสอบ Uniformity of dosage units (ไม่ว่าจะโดยวิธี Content uniformity หรือ Weight variation) เพื่อประกันคุณภาพว่าแผ่นแปะแต่ละหน่วยในรุ่นผลิตมีปริมาณตัวยาสำคัญกระจายตัวอยู่อย่างแม่นยำและสม่ำเสมอ
🔍 ข้ออื่นผิดเพราะอะไร:
• ข้อ ก.: ผิด Loss on drying ใช้ตรวจวัดความชื้นในผงยา ไม่ใช่การทดสอบความสม่ำเสมอของแผ่นแปะ
• ข้อ ข.: ผิด Disintegration test ใช้ทดสอบยาเม็ดและแคปซูล ไม่ใช้กับแผ่นแปะผิวหนัง
• ข้อ ค.: ผิด Friability test ใช้ทดสอบความกร่อนของยาเม็ด
• ข้อ ง.: ผิด Viscosity determination ใช้ทดสอบยาน้ำและยาเตรียมกึ่งแข็ง</t>
        </is>
      </c>
      <c r="L88" s="186" t="n"/>
      <c r="M88" s="186" t="inlineStr">
        <is>
          <t>Product Group 8: Biopharm &amp; Drug Release</t>
        </is>
      </c>
      <c r="N88" s="186" t="inlineStr">
        <is>
          <t>8.5 Transdermal Delivery (TDS)</t>
        </is>
      </c>
      <c r="O88" s="185" t="inlineStr">
        <is>
          <t>Product</t>
        </is>
      </c>
      <c r="P88" s="186" t="inlineStr">
        <is>
          <t>[SOURCE: ข้อสอบจริง PLE CC1 (Product) ปี 2564 ข้อ 164]</t>
        </is>
      </c>
      <c r="Q88" s="185" t="inlineStr">
        <is>
          <t>ข้อสอบจริง</t>
        </is>
      </c>
      <c r="R88" s="185" t="inlineStr">
        <is>
          <t>2564</t>
        </is>
      </c>
      <c r="S88" s="185" t="n"/>
    </row>
    <row r="89" ht="24" customHeight="1" s="49">
      <c r="A89" s="185" t="n">
        <v>87</v>
      </c>
      <c r="B89" s="186" t="n"/>
      <c r="C89" s="186" t="inlineStr">
        <is>
          <t>ในการศึกษาชีวสมมูล (Bioequivalence study) เพื่อเปรียบเทียบยาสามัญกับยาต้นแบบ สำหรับตัวยาสำคัญที่มีคุณสมบัติถูกกำจัดออกจากร่างกายทางไตเป็นหลักในรูปไม่เปลี่ยนแปลง (Excreted unchanged via kidneys) สามารถใช้พารามิเตอร์ทางเภสัชจลนศาสตร์ในข้อใดประเมินการดูดซึมและขนาดยาที่เข้าสู่ร่างกายได้อย่างเหมาะสม</t>
        </is>
      </c>
      <c r="D89" s="186" t="n"/>
      <c r="E89" s="186" t="inlineStr">
        <is>
          <t>Elimination half-life (t1/2)</t>
        </is>
      </c>
      <c r="F89" s="186" t="inlineStr">
        <is>
          <t>Cumulative urinary drug excretion (ปริมาณตัวยาสำคัญสะสมที่ขับออกทางปัสสาวะ; Ae)</t>
        </is>
      </c>
      <c r="G89" s="186" t="inlineStr">
        <is>
          <t>Volume of distribution (Vd)</t>
        </is>
      </c>
      <c r="H89" s="186" t="inlineStr">
        <is>
          <t>Clearance ทางตับ (Hepatic clearance)</t>
        </is>
      </c>
      <c r="I89" s="186" t="inlineStr">
        <is>
          <t>Time to peak concentration (Tmax) เพียงอย่างเดียว</t>
        </is>
      </c>
      <c r="J89" s="185" t="n">
        <v>2</v>
      </c>
      <c r="K89" s="186" t="inlineStr">
        <is>
          <t>✅ คำตอบที่ถูกต้อง: ข้อ ข. Cumulative urinary drug excretion (ปริมาณตัวยาสำคัญสะสมที่ขับออกทางปัสสาวะ; Ae)
🎯 ทำไมข้อนี้ถึงถูก:
เมื่อตัวยาถูกขับออกทางปัสสาวะในรูปเดิมเป็นหลัก (สัดส่วนสูงเกิน 40-50% ของขนาดยา) ปริมาณยารวมที่ถูกขับออกทางปัสสาวะเมื่อเวลาผ่านไปจนหมด (Cumulative amount excreted in urine; Ae_infinity) จะมีความสัมพันธ์เชิงเส้นตรงโดยตรงกับขนาดยาที่ถูกดูดซึมเข้าสู่กระแสเลือดทั้งหมด (Extent of absorption) จึงสามารถใช้ประเมิน Bioequivalence ได้
🔍 ข้ออื่นผิดเพราะอะไร:
• ข้อ ก.: ผิด Elimination half-life บ่งบอกอัตราการขจัดยา ไม่สามารถใช้บอกปริมาณยาที่ถูกดูดซึมเข้าสู่ร่างกาย (Extent of absorption) ได้
• ข้อ ค.: ผิด Volume of distribution เป็นพารามิเตอร์การกระจายตัวของยา
• ข้อ ง.: ผิด Hepatic clearance ใช้ประเมินยาที่ผ่านการเปลี่ยนแปลงที่ตับ ไม่ตรงกับยาที่ขับออกทางไต
• ข้อ จ.: ผิด Tmax บอกเฉพาะอัตราเร็วในการดูดซึม (Rate of absorption) ไม่ได้บอกปริมาณยาที่ถูกดูดซึมทั้งหมด</t>
        </is>
      </c>
      <c r="L89" s="186" t="n"/>
      <c r="M89" s="186" t="inlineStr">
        <is>
          <t>Product Group 8: Biopharm &amp; Drug Release</t>
        </is>
      </c>
      <c r="N89" s="186" t="inlineStr">
        <is>
          <t>8.2 BCS Classification</t>
        </is>
      </c>
      <c r="O89" s="185" t="inlineStr">
        <is>
          <t>Product</t>
        </is>
      </c>
      <c r="P89" s="186" t="inlineStr">
        <is>
          <t>[SOURCE: ข้อสอบจริง PLE CC1 (Product) ปี 2564 ข้อ 165]</t>
        </is>
      </c>
      <c r="Q89" s="185" t="inlineStr">
        <is>
          <t>ข้อสอบจริง</t>
        </is>
      </c>
      <c r="R89" s="185" t="inlineStr">
        <is>
          <t>2564</t>
        </is>
      </c>
      <c r="S89" s="185" t="n"/>
    </row>
    <row r="90" ht="24" customHeight="1" s="49">
      <c r="A90" s="185" t="n">
        <v>88</v>
      </c>
      <c r="B90" s="186" t="n"/>
      <c r="C90" s="186" t="inlineStr">
        <is>
          <t>เหตุผลสำคัญที่สุดในการพัฒนาสูตรตำรับยา Omeprazole ให้อยู่ในรูปแบบยาเม็ดหรือแคปซูลชนิดออกฤทธิ์ชะลอการปลดปล่อย (Delayed-release / Enteric-coated capsules) คือคุณสมบัติข้อใดของตัวยา</t>
        </is>
      </c>
      <c r="D90" s="186" t="n"/>
      <c r="E90" s="186" t="inlineStr">
        <is>
          <t>High molecular weight</t>
        </is>
      </c>
      <c r="F90" s="186" t="inlineStr">
        <is>
          <t>Heat labile</t>
        </is>
      </c>
      <c r="G90" s="186" t="inlineStr">
        <is>
          <t>Acid labile</t>
        </is>
      </c>
      <c r="H90" s="186" t="inlineStr">
        <is>
          <t>Short half-life</t>
        </is>
      </c>
      <c r="I90" s="186" t="inlineStr">
        <is>
          <t>High lipophilicity</t>
        </is>
      </c>
      <c r="J90" s="185" t="n">
        <v>3</v>
      </c>
      <c r="K90" s="186" t="inlineStr">
        <is>
          <t>✅ คำตอบที่ถูกต้อง: ข้อ ค. Acid labile
🎯 ทำไมข้อนี้ถึงถูก:
Omeprazole เป็นยายับยั้งการหลั่งกรดกลุ่ม Proton Pump Inhibitors (PPIs) ที่มีโครงสร้างไม่คงตัวและสลายตัวได้อย่างรวดเร็วในสภาวะกรด (Acid-labile substance) ในกระเพาะอาหาร จึงจำเป็นต้องเคลือบด้วยสารเคลือบทนกรด (Enteric coating) เพื่อป้องกันไม่ให้ตัวยาถูกทำลายในกระเพาะอาหาร และปล่อยให้ตัวยาแตกตัวดูดซึมในลำไส้เล็กที่มีสภาวะเป็นกลางถึงด่างอ่อน
🔍 ข้ออื่นผิดเพราะอะไร:
• ข้อ ก.: High molecular weight ไม่ได้เป็นสาเหตุที่ต้องทำ Enteric coating และ Omeprazole มีน้ำหนักโมเลกุลปานกลาง (MW 345.4 g/mol)
• ข้อ ข.: Heat labile เป็นความไม่คงตัวต่อความร้อน แก้ไขโดยการควบคุมสภาวะการผลิตและการเก็บรักษา ไม่ใช่การเคลือบชะลอการปลดปล่อยในทางเดินอาหาร
• ข้อ ง.: Short half-life การมีค่าครึ่งชีวิตสั้นมักพัฒนาเป็น Extended-release / Sustained-release ไม่ใช่ Delayed-release
• ข้อ จ.: High lipophilicity ส่งผลต่อการดูดซึมและการกระจายตัวของยา ไม่ใช่เหตุผลหลักในการป้องกันการสลายตัวในกระเพาะอาหาร</t>
        </is>
      </c>
      <c r="L90" s="186" t="n"/>
      <c r="M90" s="186" t="inlineStr">
        <is>
          <t>Product Group 8: Biopharm &amp; Drug Release</t>
        </is>
      </c>
      <c r="N90" s="186" t="inlineStr">
        <is>
          <t>8.4 Modified-Release DDS</t>
        </is>
      </c>
      <c r="O90" s="185" t="inlineStr">
        <is>
          <t>Product</t>
        </is>
      </c>
      <c r="P90" s="186" t="inlineStr">
        <is>
          <t>[SOURCE: ข้อสอบจริง PLE CC1 (Product) ปี 2563 Day 1 ข้อ 35]</t>
        </is>
      </c>
      <c r="Q90" s="185" t="inlineStr">
        <is>
          <t>ข้อสอบจริง</t>
        </is>
      </c>
      <c r="R90" s="185" t="inlineStr">
        <is>
          <t>2563</t>
        </is>
      </c>
      <c r="S90" s="185" t="n"/>
    </row>
    <row r="91" ht="24" customHeight="1" s="49">
      <c r="A91" s="185" t="n">
        <v>89</v>
      </c>
      <c r="B91" s="186" t="n"/>
      <c r="C91" s="186" t="inlineStr">
        <is>
          <t>ข้อใดกล่าวถูกต้องเกี่ยวกับเภสัชภัณฑ์ยา Venlafaxine Hydrochloride Extended-Release (Venlafaxine XR 75 mg capsules)</t>
        </is>
      </c>
      <c r="D91" s="186" t="n"/>
      <c r="E91" s="186" t="inlineStr">
        <is>
          <t>ตัวยาปลดปล่อยออกมาและดูดซึมเข้าสู่กระแสเลือดอย่างสมบูรณ์ทันทีหลังรับประทาน</t>
        </is>
      </c>
      <c r="F91" s="186" t="inlineStr">
        <is>
          <t>ตัวยาค่อยๆ ปลดปล่อยในทางเดินอาหารเพื่อควบคุมระดับยาในเลือดให้อยู่ในระดับการรักษาอย่างต่อเนื่องตลอดวัน</t>
        </is>
      </c>
      <c r="G91" s="186" t="inlineStr">
        <is>
          <t>หลังรับประทานยาต้องอยู่ในท่านั่งตัวตรงและห้ามนอนราบอย่างน้อย 30 นาที</t>
        </is>
      </c>
      <c r="H91" s="186" t="inlineStr">
        <is>
          <t>ตัวยาถูกออกแบบให้เริ่มออกฤทธิ์ได้เฉพาะเมื่อเคลื่อนที่ไปถึงลำไส้ใหญ่เท่านั้น</t>
        </is>
      </c>
      <c r="I91" s="186" t="inlineStr">
        <is>
          <t>สามารถนำเม็ดเล็กในแคปซูลมาบดละเอียดแล้วผสมกับน้ำผลไม้ที่มีความเป็นกรดสูงเพื่อช่วยการกลืน</t>
        </is>
      </c>
      <c r="J91" s="185" t="n">
        <v>2</v>
      </c>
      <c r="K91" s="186" t="inlineStr">
        <is>
          <t>✅ คำตอบที่ถูกต้อง: ข้อ ข. ตัวยาค่อยๆ ปลดปล่อยในทางเดินอาหารเพื่อควบคุมระดับยาในเลือดให้อยู่ในระดับการรักษาอย่างต่อเนื่องตลอดวัน
🎯 ทำไมข้อนี้ถึงถูก:
Venlafaxine XR เป็นรูปแบบยาเตรียมออกฤทธิ์นาน (Extended-release) บรรจุ spheroids เคลือบเมมเบรนควบคุมการปลดปล่อยยา ทำให้อัตราการปลดปล่อยตัวยาดำเนินไปอย่างช้าๆ ต่อเนื่องตลอดช่วง 24 ชั่วโมง ช่วยลดความแปรปรวนของระดับยาในเลือด ลดอาการคลื่นไส้อาเจียน และลดความถี่ในการบริหารยาเหลือเพียงวันละ 1 ครั้ง
🔍 ข้ออื่นผิดเพราะอะไร:
• ข้อ ก.: การปลดปล่อยยาทันทีทั้งหมดเป็นลักษณะของยาแบบ Immediate-release ไม่ใช่รูปแบบ XR
• ข้อ ค.: ข้อห้ามนอนราบ 30 นาทีเป็นคำแนะนำเฉพาะสำหรับยากลุ่ม Oral Bisphosphonates เพื่อป้องกันหลอดอาหารอักเสบ ไม่ใช่ Venlafaxine
• ข้อ ง.: ยาออกฤทธิ์ดูดซึมตลอดแนวทางเดินอาหารตั้งแต่กระเพาะอาหารและลำไส้เล็ก ไม่ได้จำเพาะเจาะจงเฉพาะลำไส้ใหญ่
• ข้อ จ.: ห้ามเคี้ยว ห้ามบด หรือละลายเม็ด spheroid ภายในแคปซูลอย่างเด็ดขาด เพราะจะทำให้โครงสร้างควบคุมการปลดปล่อยเสียหายและเกิดการทะลักของยา (Dose dumping)</t>
        </is>
      </c>
      <c r="L91" s="186" t="n"/>
      <c r="M91" s="186" t="inlineStr">
        <is>
          <t>Product Group 8: Biopharm &amp; Drug Release</t>
        </is>
      </c>
      <c r="N91" s="186" t="inlineStr">
        <is>
          <t>8.4 Modified-Release DDS</t>
        </is>
      </c>
      <c r="O91" s="185" t="inlineStr">
        <is>
          <t>Product</t>
        </is>
      </c>
      <c r="P91" s="186" t="inlineStr">
        <is>
          <t>[SOURCE: ข้อสอบจริง PLE CC1 (Product) ปี 2563 Day 1 ข้อ 44]</t>
        </is>
      </c>
      <c r="Q91" s="185" t="inlineStr">
        <is>
          <t>ข้อสอบจริง</t>
        </is>
      </c>
      <c r="R91" s="185" t="inlineStr">
        <is>
          <t>2563</t>
        </is>
      </c>
      <c r="S91" s="185" t="n"/>
    </row>
    <row r="92">
      <c r="A92" s="185" t="n">
        <v>90</v>
      </c>
      <c r="B92" s="186" t="n"/>
      <c r="C92" s="186" t="inlineStr">
        <is>
          <t>ผลิตภัณฑ์ยา Isosorbide Dinitrate ในรูปแบบเภสัชภัณฑ์ใดต่อไปนี้ ที่ออกฤทธิ์ได้รวดเร็วที่สุดและเหมาะสมที่สุดในการบรรเทาอาการเจ็บหน้าอกจากภาวะกล้ามเนื้อหัวใจขาดเลือดเฉียบพลัน (Acute angina pectoris)</t>
        </is>
      </c>
      <c r="D92" s="186" t="n"/>
      <c r="E92" s="186" t="inlineStr">
        <is>
          <t>Sublingual tablets</t>
        </is>
      </c>
      <c r="F92" s="186" t="inlineStr">
        <is>
          <t>Immediate-release oral tablets</t>
        </is>
      </c>
      <c r="G92" s="186" t="inlineStr">
        <is>
          <t>Sustained-release capsules</t>
        </is>
      </c>
      <c r="H92" s="186" t="inlineStr">
        <is>
          <t>Enteric-coated tablets</t>
        </is>
      </c>
      <c r="I92" s="186" t="inlineStr">
        <is>
          <t>Transdermal patches</t>
        </is>
      </c>
      <c r="J92" s="185" t="n">
        <v>1</v>
      </c>
      <c r="K92" s="186" t="inlineStr">
        <is>
          <t>✅ คำตอบที่ถูกต้อง: ข้อ ก. Sublingual tablets
🎯 ทำไมข้อนี้ถึงถูก:
Sublingual tablets (ยาเม็ดอมใต้ลิ้น) ละลายตัวอย่างรวดเร็วภายในช่องปาก หลอดเลือดใต้ลิ้นที่มีจำนวนมากจะดูดซึมตัวยาเข้าสู่ระบบไหลเวียนโลหิตส่วนกลางโดยตรง โดยไม่ผ่านกระบวนการทำลายที่ตับในรอบแรก (Avoid hepatic first-pass metabolism) ทำให้ยาเริ่มออกฤทธิ์บรรเทาอาการเจ็บหน้าอกได้ภายใน 1 ถึง 3 นาที
🔍 ข้ออื่นผิดเพราะอะไร:
• ข้อ ข.: Immediate-release oral tablets ต้องผ่านการกลืน แตกตัว และดูดซึมในทางเดินอาหาร และถูกทำลายที่ตับสูง ออกฤทธิ์ช้ากว่า (15 ถึง 30 นาที)
• ข้อ ค.: Sustained-release capsules ออกแบบให้ปลดปล่อยยาช้าเพื่อการป้องกันระยะยาว ไม่เหมาะกับภาวะเฉียบพลัน
• ข้อ ง.: Enteric-coated tablets ต้องรอผ่านกระเพาะอาหารไปละลายในลำไส้เล็ก ออกฤทธิ์ช้ามาก
• ข้อ จ.: Transdermal patches ค่อยๆ ปล่อยยาซึมผ่านผิวหนังเพื่อหวังผลป้องกันอาการระยะยาว ไม่สามารถรักษาอาการเฉียบพลันได้</t>
        </is>
      </c>
      <c r="L92" s="186" t="n"/>
      <c r="M92" s="186" t="inlineStr">
        <is>
          <t>Product Group 8: Biopharm &amp; Drug Release</t>
        </is>
      </c>
      <c r="N92" s="186" t="inlineStr">
        <is>
          <t>8.4 Modified-Release DDS</t>
        </is>
      </c>
      <c r="O92" s="185" t="inlineStr">
        <is>
          <t>Product</t>
        </is>
      </c>
      <c r="P92" s="186" t="inlineStr">
        <is>
          <t>[SOURCE: ข้อสอบจริง PLE CC1 (Product) ปี 2563 Day 2 ข้อ 24]</t>
        </is>
      </c>
      <c r="Q92" s="185" t="inlineStr">
        <is>
          <t>ข้อสอบจริง</t>
        </is>
      </c>
      <c r="R92" s="185" t="inlineStr">
        <is>
          <t>2563</t>
        </is>
      </c>
      <c r="S92" s="185" t="n"/>
    </row>
    <row r="93">
      <c r="A93" s="185" t="n">
        <v>91</v>
      </c>
      <c r="B93" s="186" t="n"/>
      <c r="C93" s="186" t="inlineStr">
        <is>
          <t>จากกราฟความเข้มข้นของนิโคตินในพลาสมาเทียบกับเวลา (Plasma concentration-time profile) ที่แสดงในภาพ กราฟเส้นใดแสดงลักษณะทางเภสัชจลนศาสตร์ของ Nicotine chewing gum ขนาด 2 mg (1 ชิ้น) และ Nicotine transdermal patch ขนาด 21 mg (1 แผ่น) ตามลำดับได้อย่างถูกต้อง</t>
        </is>
      </c>
      <c r="D93" s="186" t="inlineStr">
        <is>
          <t>cc1_product/image99.png</t>
        </is>
      </c>
      <c r="E93" s="186" t="inlineStr">
        <is>
          <t>เส้น A และเส้น B ตามลำดับ</t>
        </is>
      </c>
      <c r="F93" s="186" t="inlineStr">
        <is>
          <t>เส้น B และเส้น C ตามลำดับ</t>
        </is>
      </c>
      <c r="G93" s="186" t="inlineStr">
        <is>
          <t>เส้น C และเส้น D ตามลำดับ</t>
        </is>
      </c>
      <c r="H93" s="186" t="inlineStr">
        <is>
          <t>เส้น D และเส้น A ตามลำดับ</t>
        </is>
      </c>
      <c r="I93" s="186" t="inlineStr">
        <is>
          <t>เส้น B และเส้น D ตามลำดับ</t>
        </is>
      </c>
      <c r="J93" s="185" t="n">
        <v>3</v>
      </c>
      <c r="K93" s="186" t="inlineStr">
        <is>
          <t>✅ คำตอบที่ถูกต้อง: ข้อ ค. เส้น C และเส้น D ตามลำดับ
🎯 ทำไมข้อนี้ถึงถูก:
การสูบบุหรี่ปกติให้ระดับนิโคตินพุ่งขึ้นสูงเร็วมาก (เส้น A หรือ B) ในขณะที่ Nicotine gum (เส้น C) ตัวยาจะค่อยๆ ถูกปลดปล่อยและดูดซึมผ่านเยื่อบุช่องปากอย่างรวดเร็วปานกลาง ได้ระดับ Cmax ภายในประมาณ 30 นาที ส่วน Nicotine transdermal patch (เส้น D) ปลดปล่อยตัวยาอย่างช้าๆ สม่ำเสมอและคงที่ (Zero-order release) ทำให้ระดับยาในพลาสมาค่อยๆ เพิ่มขึ้นและคงที่ต่อเนื่องยาวนานตลอด 16 ถึง 24 ชั่วโมง
🔍 ข้ออื่นผิดเพราะอะไร:
• ข้อ ก.: เส้น A แสดงถึงการสูบบุหรี่โดยตรง (Cigarette smoking) ซึ่งมีอัตราการดูดซึมเข้าสู่สมองเร็วมากระดับวินาที
• ข้อ ข.: เส้น B แสดงถึงรูปแบบที่มีการดูดซึมเร็วสูง เช่น Nicotine nasal spray ไม่ใช่ Transdermal patch
• ข้อ ง.: เส้น D คือ Transdermal patch ไม่ใช่ Gum และเส้น A คือการสูบบุหรี่
• ข้อ จ.: เส้น B มีอัตราเร็วสูงเกินกว่าลักษณะของ Nicotine gum ทั่วไป</t>
        </is>
      </c>
      <c r="L93" s="186" t="n"/>
      <c r="M93" s="186" t="inlineStr">
        <is>
          <t>Product Group 8: Biopharm &amp; Drug Release</t>
        </is>
      </c>
      <c r="N93" s="186" t="inlineStr">
        <is>
          <t>8.4 Modified-Release DDS</t>
        </is>
      </c>
      <c r="O93" s="185" t="inlineStr">
        <is>
          <t>Product</t>
        </is>
      </c>
      <c r="P93" s="186" t="inlineStr">
        <is>
          <t>[SOURCE: ข้อสอบจริง PLE CC1 (Product) ปี 2563 Day 2 ข้อ 74]</t>
        </is>
      </c>
      <c r="Q93" s="185" t="inlineStr">
        <is>
          <t>ข้อสอบจริง</t>
        </is>
      </c>
      <c r="R93" s="185" t="inlineStr">
        <is>
          <t>2563</t>
        </is>
      </c>
      <c r="S93" s="185" t="n"/>
    </row>
    <row r="94">
      <c r="A94" s="185" t="n">
        <v>92</v>
      </c>
      <c r="B94" s="186" t="n"/>
      <c r="C94" s="186" t="inlineStr">
        <is>
          <t>ข้อใดกล่าวถูกต้องเกี่ยวกับระบบนำส่งยาแบบควบคุมด้วยแรงดันออสโมซิส (Osmotic-controlled drug delivery systems: OROS)</t>
        </is>
      </c>
      <c r="D94" s="186" t="n"/>
      <c r="E94" s="186" t="inlineStr">
        <is>
          <t>สามารถปลดปล่อยตัวยาสำคัญออกมาด้วยจลนศาสตร์อันดับศูนย์ (Zero-order release kinetics) อย่างสม่ำเสมอ</t>
        </is>
      </c>
      <c r="F94" s="186" t="inlineStr">
        <is>
          <t>มีต้นทุนและค่าใช้จ่ายในกระบวนการผลิตต่ำกว่ายาเม็ดเคลือบฟิล์มทั่วไป</t>
        </is>
      </c>
      <c r="G94" s="186" t="inlineStr">
        <is>
          <t>เปลือกหุ้มเมมเบรนกึ่งซึมผ่านได้ (Semipermeable membrane) สามารถย่อยสลายหมดในทางเดินอาหาร</t>
        </is>
      </c>
      <c r="H94" s="186" t="inlineStr">
        <is>
          <t>เป็นระบบที่สามารถบรรจุตัวยาสำคัญในปริมาณขนาดสูงมากๆ (High drug loading) ได้โดยไม่มีข้อจำกัด</t>
        </is>
      </c>
      <c r="I94" s="186" t="inlineStr">
        <is>
          <t>อัตราการปลดปล่อยตัวยาขึ้นอยู่กับความเป็นกรด-ด่าง (pH) และการบีบตัวของทางเดินอาหารเป็นหลัก</t>
        </is>
      </c>
      <c r="J94" s="185" t="n">
        <v>1</v>
      </c>
      <c r="K94" s="186" t="inlineStr">
        <is>
          <t>✅ คำตอบที่ถูกต้อง: ข้อ ก. สามารถปลดปล่อยตัวยาสำคัญออกมาด้วยจลนศาสตร์อันดับศูนย์ (Zero-order release kinetics) อย่างสม่ำเสมอ
🎯 ทำไมข้อนี้ถึงถูก:
ระบบ Osmotic pump (OROS) อาศัยน้ำจากทางเดินอาหารซึมผ่าน Semipermeable membrane เข้าไปสร้างแรงดันออสโมซิสผลักดันสารละลายตัวยาออกผ่านรูเปิดขนาดเล็ก (Laser-drilled orifice) ด้วยอัตราคงที่ตามจลนศาสตร์อันดับศูนย์ (Zero-order kinetics) โดยไม่ขึ้นกับค่า pH หรือการเคลื่อนไหวของทางเดินอาหาร [RECONSTRUCTED: ปรับแต่งและเติมเต็มบริบทโจทย์เพื่อความสมบูรณ์]
🔍 ข้ออื่นผิดเพราะอะไร:
• ข้อ ข.: กระบวนการผลิตระบบ OROS มีความซับซ้อนสูงมาก ต้องใช้เทคโนโลยีเลเซอร์เจาะรู ทำให้มีต้นทุนการผลิตสูงกว่ายาเม็ดทั่วไป
• ข้อ ค.: เมมเบรน Cellulose acetate ไม่สามารถย่อยสลายในร่างกายได้ และจะถูกขับถ่ายออกมาเป็นปลอกยาเปล่า (Ghost tablet) ทางอุจจาระ
• ข้อ ง.: ระบบมีพื้นที่บรรจุจำกัดเนื่องจากต้องมีชั้นดันตัว (Push layer / Osmotic agent) จึงไม่เหมาะกับตัวยาที่ต้องใช้ขนาดยาสูงมาก
• ข้อ จ.: จุดเด่นสำคัญของระบบ OROS คืออัตราการปล่อยยาเป็นอิสระ ไม่ขึ้นกับ pH หรือการบีบตัวของลำไส้</t>
        </is>
      </c>
      <c r="L94" s="186" t="n"/>
      <c r="M94" s="186" t="inlineStr">
        <is>
          <t>Product Group 8: Biopharm &amp; Drug Release</t>
        </is>
      </c>
      <c r="N94" s="186" t="inlineStr">
        <is>
          <t>8.4 Modified-Release DDS</t>
        </is>
      </c>
      <c r="O94" s="185" t="inlineStr">
        <is>
          <t>Product</t>
        </is>
      </c>
      <c r="P94" s="186" t="inlineStr">
        <is>
          <t>[SOURCE: ข้อสอบจริง PLE CC1 (Product) ปี 2563 Day 2 ข้อ 112] [RECONSTRUCTED: ปรับแต่งและเติมเต็มบริบทโจทย์เพื่อความสมบูรณ์]</t>
        </is>
      </c>
      <c r="Q94" s="185" t="inlineStr">
        <is>
          <t>ข้อสอบจริง</t>
        </is>
      </c>
      <c r="R94" s="185" t="inlineStr">
        <is>
          <t>2563</t>
        </is>
      </c>
      <c r="S94" s="185" t="n"/>
    </row>
    <row r="95">
      <c r="A95" s="185" t="n">
        <v>93</v>
      </c>
      <c r="B95" s="186" t="n"/>
      <c r="C95" s="186" t="inlineStr">
        <is>
          <t>ข้อใดคือลักษณะทางเคมีกายภาพของตัวยาสำคัญที่ซึมผ่านผิวหนังได้ดี</t>
        </is>
      </c>
      <c r="D95" s="186" t="n"/>
      <c r="E95" s="186" t="inlineStr">
        <is>
          <t>Mw &gt; 500 dalton</t>
        </is>
      </c>
      <c r="F95" s="186" t="inlineStr">
        <is>
          <t>Log P &gt; 10</t>
        </is>
      </c>
      <c r="G95" s="186" t="inlineStr">
        <is>
          <t>อยู่ในรูป unionized เมื่ออยู่ที่ผิวหนัง</t>
        </is>
      </c>
      <c r="H95" s="186" t="inlineStr">
        <is>
          <t>ควรให้ค่า F &lt; 1</t>
        </is>
      </c>
      <c r="I95" s="186" t="inlineStr">
        <is>
          <t>เป็น crystalline</t>
        </is>
      </c>
      <c r="J95" s="185" t="n">
        <v>3</v>
      </c>
      <c r="K95" s="186" t="inlineStr">
        <is>
          <t>✅ คำตอบที่ถูกต้อง: ข้อ ค. อยู่ในรูป unionized เมื่ออยู่ที่ผิวหนัง
🎯 ทำไมข้อนี้ถึงถูก:
ชั้น stratum corneum ของผิวหนังประกอบด้วย lipid bilayer หนาแน่น ตัวยาที่อยู่ในรูป unionized (ไม่มีประจุ) จะมีความชอบไขมัน (lipophilicity) เพียงพอที่จะแพร่ผ่าน intercellular lipid pathway ได้ดีที่สุดตามทฤษฎี pH-partition hypothesis
🔍 ข้ออื่นผิดเพราะอะไร:
• ข้อ ก.: ผิดเพราะโมเลกุลยาที่จะซึมผ่านผิวหนังได้ดีควรมีน้ำหนักโมเลกุลต่ำ (MW &lt; 400 ถึง 500 Da) หาก MW &gt; 500 Da โมเลกุลจะใหญ่เกินไปจนแพร่ผ่าน stratum corneum ได้ยากมาก
• ข้อ ข.: ผิดเพราะค่า Log P ที่เหมาะสมสำหรับการดูดซึมผ่านผิวหนังอยู่ที่ประมาณ 1 ถึง 3 หรือ 4 หาก Log P &gt; 10 ตัวยาจะชอบไขมันมากเกินไปจนถูกกักติดอยู่ใน stratum corneum และไม่สามารถแพร่เข้าสู่น้ำในชั้น viable epidermis ได้
• ข้อ ง.: ผิดเพราะค่า Bioavailability (F) จากการให้ยาระบบ transdermal หรือการดูดซึมควรมีค่าสูงพอที่จะออกฤทธิ์ทางคลินิก ไม่ใช่เกณฑ์คุณสมบัติที่กำหนดว่ายาซึมผ่านผิวหนังได้ดี
• ข้อ จ.: ผิดเพราะโครงสร้างแบบ amorphous หรือยาที่อยู่ในรูปละลายจะซึมผ่านผิวหนังได้ดีกว่า crystalline เนื่องจาก crystalline มีพลังงานโครงผลึก (lattice energy) สูง ทำให้ละลายและแพร่ยากกว่า</t>
        </is>
      </c>
      <c r="L95" s="186" t="n"/>
      <c r="M95" s="186" t="inlineStr">
        <is>
          <t>Product Group 8: Biopharm &amp; Drug Release</t>
        </is>
      </c>
      <c r="N95" s="186" t="inlineStr">
        <is>
          <t>8.5 Transdermal Delivery (TDS)</t>
        </is>
      </c>
      <c r="O95" s="185" t="inlineStr">
        <is>
          <t>Product</t>
        </is>
      </c>
      <c r="P95" s="186" t="inlineStr">
        <is>
          <t>[SOURCE: ข้อสอบจริง PLE CC1 (Product) ปี 2562 วันที่ 1 ข้อ 7]</t>
        </is>
      </c>
      <c r="Q95" s="185" t="inlineStr">
        <is>
          <t>ข้อสอบจริง</t>
        </is>
      </c>
      <c r="R95" s="185" t="inlineStr">
        <is>
          <t>2562</t>
        </is>
      </c>
      <c r="S95" s="185" t="n"/>
    </row>
    <row r="96">
      <c r="A96" s="185" t="n">
        <v>94</v>
      </c>
      <c r="B96" s="186" t="n"/>
      <c r="C96" s="186" t="inlineStr">
        <is>
          <t>แพทย์สั่งจ่ายยา metformin hydrochloride extended release 750 mg หรือ 1000 mg โดยในตำรับประกอบด้วย carmellose sodium, hypromellose 2208, hypromellose 2910, microcrystalline cellulose และ magnesium stearate ยาเม็ดสูตรนี้จัดเป็นระบบควบคุมการปลดปล่อยตัวยาแบบใด</t>
        </is>
      </c>
      <c r="D96" s="186" t="n"/>
      <c r="E96" s="186" t="inlineStr">
        <is>
          <t>Matrix type</t>
        </is>
      </c>
      <c r="F96" s="186" t="inlineStr">
        <is>
          <t>Reservoir type</t>
        </is>
      </c>
      <c r="G96" s="186" t="inlineStr">
        <is>
          <t>Multiple unit system</t>
        </is>
      </c>
      <c r="H96" s="186" t="inlineStr">
        <is>
          <t>Osmotic pump</t>
        </is>
      </c>
      <c r="I96" s="186" t="inlineStr">
        <is>
          <t>Membrane controlled type</t>
        </is>
      </c>
      <c r="J96" s="185" t="n">
        <v>1</v>
      </c>
      <c r="K96" s="186" t="inlineStr">
        <is>
          <t>✅ คำตอบที่ถูกต้อง: ข้อ ก. Matrix type
🎯 ทำไมข้อนี้ถึงถูก:
ตำรับประกอบด้วย hydrophilic polymers ชนิดบวมน้ำได้ ได้แก่ Hypromellose (HPMC 2208, HPMC 2910) และ Carmellose sodium ผสมเข้าเป็นเนื้อเดียวกันกับตัวยา เมื่อสัมผัสน้ำในทางเดินอาหาร พอลิเมอร์จะดูดน้ำและพองตัวเป็น viscous gel layer ควบคุมการแพร่ของตัวยาออกมาอย่างช้าๆ ซึ่งเป็นลักษณะจำเพาะของ Hydrophilic matrix system
🔍 ข้ออื่นผิดเพราะอะไร:
• ข้อ ข.: ผิดเพราะ Reservoir type จะมีแกนกลางบรรจุยา (core) ล้อมรอบด้วยเยื่อควบคุมการปลดปล่อย (polymeric membrane) ไม่ใช่การผสมพอลิเมอร์เป็นเนื้อเดียวกับตัวยา
• ข้อ ค.: ผิดเพราะ Multiple unit system ประกอบด้วยเม็ดเล็กๆ จำนวนมาก เช่น pellets บรรจุในแคปซูล แต่ยา metformin XR เม็ดนี้เป็น monolithic single unit tablet
• ข้อ ง.: ผิดเพราะ Osmotic pump (OROS) ต้องมี semipermeable membrane เคลือบรอบเม็ดยา มีรูเปิดเลเซอร์ (laser-drilled orifice) และมี osmotic core ซึ่งไม่มีในสูตรตำรับนี้
• ข้อ จ.: ผิดเพราะ Membrane controlled type คือชื่อเรียกอีกชื่อหนึ่งของ reservoir system ที่ควบคุมอัตราการปลดปล่อยด้วยแผ่นฟิล์มบางที่เคลือบด้านนอก</t>
        </is>
      </c>
      <c r="L96" s="186" t="n"/>
      <c r="M96" s="186" t="inlineStr">
        <is>
          <t>Product Group 8: Biopharm &amp; Drug Release</t>
        </is>
      </c>
      <c r="N96" s="186" t="inlineStr">
        <is>
          <t>8.4 Modified-Release DDS</t>
        </is>
      </c>
      <c r="O96" s="185" t="inlineStr">
        <is>
          <t>Product</t>
        </is>
      </c>
      <c r="P96" s="186" t="inlineStr">
        <is>
          <t>[SOURCE: ข้อสอบจริง PLE CC1 (Product) วันที่ 1 ปี 2562 ข้อ 63]</t>
        </is>
      </c>
      <c r="Q96" s="185" t="inlineStr">
        <is>
          <t>ข้อสอบจริง</t>
        </is>
      </c>
      <c r="R96" s="185" t="inlineStr">
        <is>
          <t>2562</t>
        </is>
      </c>
      <c r="S96" s="185" t="n"/>
    </row>
    <row r="97">
      <c r="A97" s="185" t="n">
        <v>95</v>
      </c>
      <c r="B97" s="186" t="n"/>
      <c r="C97" s="186" t="inlineStr">
        <is>
          <t>จากตำรับยา metformin hydrochloride extended release เม็ดข้างต้น ผู้ป่วยควรได้รับการแนะนำวิธีการบริหารยาอย่างไรจึงจะถูกต้องและเหมาะสมที่สุด</t>
        </is>
      </c>
      <c r="D97" s="186" t="n"/>
      <c r="E97" s="186" t="inlineStr">
        <is>
          <t>สามารถหักได้ เคี้ยวได้</t>
        </is>
      </c>
      <c r="F97" s="186" t="inlineStr">
        <is>
          <t>สามารถหักได้ แต่เคี้ยวไม่ได้</t>
        </is>
      </c>
      <c r="G97" s="186" t="inlineStr">
        <is>
          <t>ไม่สามารถหักได้ และเคี้ยวไม่ได้</t>
        </is>
      </c>
      <c r="H97" s="186" t="inlineStr">
        <is>
          <t>ไม่สามารถหักได้ แต่บดผสมน้ำได้</t>
        </is>
      </c>
      <c r="I97" s="186" t="inlineStr">
        <is>
          <t>ไม่สามารถหักได้ เคี้ยวไม่ได้ แต่นำไปละลายน้ำได้</t>
        </is>
      </c>
      <c r="J97" s="185" t="n">
        <v>3</v>
      </c>
      <c r="K97" s="186" t="inlineStr">
        <is>
          <t>✅ คำตอบที่ถูกต้อง: ข้อ ค. ไม่สามารถหักได้ และเคี้ยวไม่ได้
🎯 ทำไมข้อนี้ถึงถูก:
ยารูปแบบ extended-release ชนิด monolithic hydrophilic matrix ควบคุมการปลดปล่อยด้วยโครงสร้างตาข่ายเจลที่พองตัวอย่างสมบูรณ์รอบเม็ดยา การหัก เคี้ยว หรือบดยาจะทำลายโครงสร้างเมทริกซ์ ทำให้สูญเสียคุณสมบัติควบคุมการปลดปล่อย เกิดภาวะ dose dumping ซึ่งปลดปล่อยยาทั้งหมดทันที เกิดอาการข้างเคียงต่อระบบทางเดินอาหารและเสี่ยงต่อการเกิด lactic acidosis จึงต้องกลืนทั้งเม็ดพร้อมน้ำ ห้ามหักและห้ามเคี้ยวเด็ดขาด
🔍 ข้ออื่นผิดเพราะอะไร:
• ข้อ ก.: ผิดเพราะการเคี้ยวยาจะบดขยี้โครงสร้าง matrix ส่งผลให้ตัวยาถูกปลดปล่อยออกมาทันทีทั้งหมด เกิดพิษจากยาขนาดสูง
• ข้อ ข.: ผิดเพราะยาเม็ด metformin XR โดยทั่วไปไม่มีรอยบาก (score line) และการหักเม็ดยาจะเพิ่มพื้นที่ผิวสัมผัสอย่างมีนัยสำคัญ รบกวน kinetic การปลดปล่อยยา
• ข้อ ง.: ผิดเพราะการบดยาทำลาย matrix system อย่างสิ้นเชิง ทำให้ตัวยาละลายออกมารวดเร็วเท่ากับยา conventional immediate-release
• ข้อ จ.: ผิดเพราะเมทริกซ์บวมน้ำไม่สามารถละลายน้ำได้ทันที และการนำไปแช่น้ำจะทำให้ชั้นเจลพองตัวเหนียวหนืด กลืนลำบาก และขนาดยาผิดเพี้ยน</t>
        </is>
      </c>
      <c r="L97" s="186" t="n"/>
      <c r="M97" s="186" t="inlineStr">
        <is>
          <t>Product Group 8: Biopharm &amp; Drug Release</t>
        </is>
      </c>
      <c r="N97" s="186" t="inlineStr">
        <is>
          <t>8.4 Modified-Release DDS</t>
        </is>
      </c>
      <c r="O97" s="185" t="inlineStr">
        <is>
          <t>Product</t>
        </is>
      </c>
      <c r="P97" s="186" t="inlineStr">
        <is>
          <t>[SOURCE: ข้อสอบจริง PLE CC1 (Product) วันที่ 1 ปี 2562 ข้อ 64]</t>
        </is>
      </c>
      <c r="Q97" s="185" t="inlineStr">
        <is>
          <t>ข้อสอบจริง</t>
        </is>
      </c>
      <c r="R97" s="185" t="inlineStr">
        <is>
          <t>2562</t>
        </is>
      </c>
      <c r="S97" s="185" t="n"/>
    </row>
    <row r="98">
      <c r="A98" s="185" t="n">
        <v>96</v>
      </c>
      <c r="B98" s="186" t="n"/>
      <c r="C98" s="186" t="inlineStr">
        <is>
          <t>รูปแบบการปลดปล่อยตัวยาสำคัญออกจากระบบ controlled release ชนิด homogeneous matrix system เป็นไปตามสมการจลนศาสตร์แบบใด</t>
        </is>
      </c>
      <c r="D98" s="186" t="n"/>
      <c r="E98" s="186" t="inlineStr">
        <is>
          <t>Constant rate</t>
        </is>
      </c>
      <c r="F98" s="186" t="inlineStr">
        <is>
          <t>Square root of time</t>
        </is>
      </c>
      <c r="G98" s="186" t="inlineStr">
        <is>
          <t>First order</t>
        </is>
      </c>
      <c r="H98" s="186" t="inlineStr">
        <is>
          <t>Exponential</t>
        </is>
      </c>
      <c r="I98" s="186" t="inlineStr">
        <is>
          <t>Sigmoidal</t>
        </is>
      </c>
      <c r="J98" s="185" t="n">
        <v>2</v>
      </c>
      <c r="K98" s="186" t="inlineStr">
        <is>
          <t>✅ คำตอบที่ถูกต้อง: ข้อ ข. Square root of time
🎯 ทำไมข้อนี้ถึงถูก:
การปลดปล่อยยาออกจาก matrix system ควบคุมด้วยกระบวนการแพร่ผ่านโครงข่ายพอลิเมอร์ ซึ่งอธิบายด้วยสมการของ Higuchi model: Q = K คูณ t^(1/2) โดยปริมาณยาที่ปลดปล่อยสะสมจะแปรผันตรงกับรากที่สองของเวลา (square root of time)
🔍 ข้ออื่นผิดเพราะอะไร:
• ข้อ ก.: ผิดเพราะ Constant rate หรือ Zero-order release (Q แปรผันตาม t) พบในระบบ Osmotic pump (OROS) หรือ reservoir membrane บางชนิด ไม่ใช่ matrix ธรรมดา
• ข้อ ค.: ผิดเพราะ First order release อัตราการปลดปล่อยขึ้นกับปริมาณยาที่เหลืออยู่ มักพบใน conventional immediate-release dosage forms
• ข้อ ง.: ผิดเพราะ Exponential release ไม่ใช่รูปแบบจลนศาสตร์มาตรฐานที่อธิบาย planar matrix diffusion ตามโมเดลของ Higuchi
• ข้อ จ.: ผิดเพราะ Sigmoidal release มักพบในระบบที่ต้องอาศัยเวลาหน่วง (lag time) เช่น pH-dependent pulsatile systems</t>
        </is>
      </c>
      <c r="L98" s="186" t="n"/>
      <c r="M98" s="186" t="inlineStr">
        <is>
          <t>Product Group 8: Biopharm &amp; Drug Release</t>
        </is>
      </c>
      <c r="N98" s="186" t="inlineStr">
        <is>
          <t>8.4 Modified-Release DDS</t>
        </is>
      </c>
      <c r="O98" s="185" t="inlineStr">
        <is>
          <t>Product</t>
        </is>
      </c>
      <c r="P98" s="186" t="inlineStr">
        <is>
          <t>[SOURCE: ข้อสอบจริง PLE CC1 (Product) ปี 2562 วันที่ 1 ข้อ 94]</t>
        </is>
      </c>
      <c r="Q98" s="185" t="inlineStr">
        <is>
          <t>ข้อสอบจริง</t>
        </is>
      </c>
      <c r="R98" s="185" t="inlineStr">
        <is>
          <t>2562</t>
        </is>
      </c>
      <c r="S98" s="185" t="n"/>
    </row>
    <row r="99">
      <c r="A99" s="185" t="n">
        <v>97</v>
      </c>
      <c r="B99" s="186" t="n"/>
      <c r="C99" s="186" t="inlineStr">
        <is>
          <t>กำหนดข้อมูลยาเม็ด carbamazepine CR เม็ดสีเบจ-ส้ม ทรงรี หลังนูน มีตัวอักษร C/G ข้อใดต่อไปนี้กล่าวไม่ถูกต้องเกี่ยวกับยาเม็ดรูปแบบนี้</t>
        </is>
      </c>
      <c r="D99" s="186" t="n"/>
      <c r="E99" s="186" t="inlineStr">
        <is>
          <t>เป็นรูปแบบควบคุมการปลดปล่อยยา</t>
        </is>
      </c>
      <c r="F99" s="186" t="inlineStr">
        <is>
          <t>มีสารช่วยในการปลดปล่อยตัวยาชนิด acrylic ester</t>
        </is>
      </c>
      <c r="G99" s="186" t="inlineStr">
        <is>
          <t>สามารถบดเม็ดยาได้แต่ห้ามเคี้ยว</t>
        </is>
      </c>
      <c r="H99" s="186" t="inlineStr">
        <is>
          <t>มีหน้าที่ของ titanium dioxide คือเป็น opacifier</t>
        </is>
      </c>
      <c r="I99" s="186" t="inlineStr">
        <is>
          <t>มี croscarmellose ช่วยทำให้ตัวยาปลดปล่อยได้นานกว่า plain tablets</t>
        </is>
      </c>
      <c r="J99" s="185" t="n">
        <v>3</v>
      </c>
      <c r="K99" s="186" t="inlineStr">
        <is>
          <t>✅ คำตอบที่ถูกต้อง: ข้อ ค. สามารถบดเม็ดยาได้แต่ห้ามเคี้ยว
🎯 ทำไมข้อนี้ถึงถูก:
ข้อความในข้อ ค. ไม่ถูกต้อง เพราะยาเม็ด carbamazepine CR ออกแบบโครงสร้างเมทริกซ์เพื่อควบคุมการปลดปล่อยยาอย่างช้าๆ ห้ามบดยาโดยเด็ดขาด เนื่องจากการบดยาจะทำลายโครงสร้าง matrix ทำให้เกิดปรากฏการณ์ dose dumping ปลดปล่อยยาทั้งหมดออกมาในทันทีจนระดับยาในเลือดสูงเกินช่วงการรักษา เกิดอาการพิษทางระบบประสาทอย่างรุนแรง
🔍 ข้ออื่นผิดเพราะอะไร:
• ข้อ ก.: ถูกต้องตามหลักวิชาการ เพราะ carbamazepine CR เป็นยาในรูปแบบ controlled release
• ข้อ ข.: ถูกต้องตามหลักวิชาการ เพราะ acrylic ester polymers (เช่น Eudragit) นิยมใช้ควบคุมการแพร่และการปลดปล่อยตัวยา
• ข้อ ง.: ถูกต้องตามหลักวิชาการ เพราะ Titanium dioxide ทำหน้าที่เป็น opacifier บังแสงและเพิ่มความทึบแสงของชั้นเคลือบ
• ข้อ จ.: ถูกต้องตามหลักวิชาการในแง่บริบทของสูตรตำรับควบคุมการปลดปล่อยที่มีการผสมสารช่วยเพื่อควบคุม channeling เมื่อเทียบกับ plain conventional tablet</t>
        </is>
      </c>
      <c r="L99" s="186" t="n"/>
      <c r="M99" s="186" t="inlineStr">
        <is>
          <t>Product Group 8: Biopharm &amp; Drug Release</t>
        </is>
      </c>
      <c r="N99" s="186" t="inlineStr">
        <is>
          <t>8.4 Modified-Release DDS</t>
        </is>
      </c>
      <c r="O99" s="185" t="inlineStr">
        <is>
          <t>Product</t>
        </is>
      </c>
      <c r="P99" s="186" t="inlineStr">
        <is>
          <t>[SOURCE: ข้อสอบจริง PLE CC1 (Product) วันที่ 1 ปี 2562 ข้อ 105]</t>
        </is>
      </c>
      <c r="Q99" s="185" t="inlineStr">
        <is>
          <t>ข้อสอบจริง</t>
        </is>
      </c>
      <c r="R99" s="185" t="inlineStr">
        <is>
          <t>2562</t>
        </is>
      </c>
      <c r="S99" s="185" t="n"/>
    </row>
    <row r="100">
      <c r="A100" s="185" t="n">
        <v>98</v>
      </c>
      <c r="B100" s="186" t="n"/>
      <c r="C100" s="186" t="inlineStr">
        <is>
          <t>หากต้องการพัฒนาตำรับยาเม็ดเคลือบฟิล์มชนิดออกฤทธิ์นาน Isosorbide dinitrate (ISDN) SR tablet ควรเลือกใช้พอลิเมอร์ชนิดใดสำหรับเคลือบเพื่อควบคุมการปลดปล่อยตัวยา</t>
        </is>
      </c>
      <c r="D100" s="186" t="n"/>
      <c r="E100" s="186" t="inlineStr">
        <is>
          <t>HPMC</t>
        </is>
      </c>
      <c r="F100" s="186" t="inlineStr">
        <is>
          <t>PEG 4000</t>
        </is>
      </c>
      <c r="G100" s="186" t="inlineStr">
        <is>
          <t>Ethyl cellulose</t>
        </is>
      </c>
      <c r="H100" s="186" t="inlineStr">
        <is>
          <t>Methyl cellulose</t>
        </is>
      </c>
      <c r="I100" s="186" t="inlineStr">
        <is>
          <t>Sorbitan monostearate</t>
        </is>
      </c>
      <c r="J100" s="185" t="n">
        <v>3</v>
      </c>
      <c r="K100" s="186" t="inlineStr">
        <is>
          <t>✅ คำตอบที่ถูกต้อง: ข้อ ค. Ethyl cellulose
🎯 ทำไมข้อนี้ถึงถูก:
Ethyl cellulose (EC) เป็น water-insoluble hydrophobic polymer ที่ไม่ละลายน้ำที่ทุกค่า pH ในทางเดินอาหาร เหมาะสำหรับการเคลือบฟิล์มชนิด sustained release (SR) โดยทำหน้าที่เป็น rate-controlling membrane ที่ให้น้ำซึมผ่านเข้าไปละลายยา แล้วตัวยาจะค่อยๆ แพร่ผ่านรูพรุนของฟิล์มออกมาตามกลไก diffusion-controlled release
🔍 ข้ออื่นผิดเพราะอะไร:
• ข้อ ก.: ผิดเพราะ HPMC (เกรดความหนืดต่ำ) เป็นพอลิเมอร์ละลายน้ำได้ง่าย ใช้สำหรับ immediate-release film coating
• ข้อ ข.: ผิดเพราะ PEG 4000 เป็นสารละลายน้ำง่ายมาก นิยมใช้เป็น pore former หรือ plasticizer ไม่สามารถสร้าง barrier ชะลอการปลดปล่อยยาได้เดี่ยวๆ
• ข้อ ง.: ผิดเพราะ Methyl cellulose ในชั้นฟิล์มเคลือบจะละลายน้ำได้ดีในทางเดินอาหาร ไม่ให้ฟิล์มทนน้ำเหมือน EC
• ข้อ จ.: ผิดเพราะ Sorbitan monostearate (Span 60) เป็น surfactant ไม่ใช่ film-forming polymer</t>
        </is>
      </c>
      <c r="L100" s="186" t="n"/>
      <c r="M100" s="186" t="inlineStr">
        <is>
          <t>Product Group 8: Biopharm &amp; Drug Release</t>
        </is>
      </c>
      <c r="N100" s="186" t="inlineStr">
        <is>
          <t>8.4 Modified-Release DDS</t>
        </is>
      </c>
      <c r="O100" s="185" t="inlineStr">
        <is>
          <t>Product</t>
        </is>
      </c>
      <c r="P100" s="186" t="inlineStr">
        <is>
          <t>[SOURCE: ข้อสอบจริง PLE CC1 (Product) วันที่ 2 ปี 2562 ข้อ 90]</t>
        </is>
      </c>
      <c r="Q100" s="185" t="inlineStr">
        <is>
          <t>ข้อสอบจริง</t>
        </is>
      </c>
      <c r="R100" s="185" t="inlineStr">
        <is>
          <t>2562</t>
        </is>
      </c>
      <c r="S100" s="185" t="n"/>
    </row>
    <row r="101">
      <c r="A101" s="185" t="n">
        <v>99</v>
      </c>
      <c r="B101" s="186" t="n"/>
      <c r="C101" s="186" t="inlineStr">
        <is>
          <t>สารใดในข้อใดนิยมนำมาใช้เป็นพอลิเมอร์ควบคุมอัตราการปลดปล่อยตัวยาในตำรับยาเม็ด Isosorbide mononitrate (ISMN) SR</t>
        </is>
      </c>
      <c r="D101" s="186" t="n"/>
      <c r="E101" s="186" t="inlineStr">
        <is>
          <t>EC</t>
        </is>
      </c>
      <c r="F101" s="186" t="inlineStr">
        <is>
          <t>MC</t>
        </is>
      </c>
      <c r="G101" s="186" t="inlineStr">
        <is>
          <t>PEG</t>
        </is>
      </c>
      <c r="H101" s="186" t="inlineStr">
        <is>
          <t>HPMC</t>
        </is>
      </c>
      <c r="I101" s="186" t="inlineStr">
        <is>
          <t>Sorbitan monostearate</t>
        </is>
      </c>
      <c r="J101" s="185" t="n">
        <v>1</v>
      </c>
      <c r="K101" s="186" t="inlineStr">
        <is>
          <t>✅ คำตอบที่ถูกต้อง: ข้อ ก. EC
🎯 ทำไมข้อนี้ถึงถูก:
Ethyl cellulose (EC) เป็นพอลิเมอร์ไม่ละลายน้ำที่ใช้ควบคุมการปลดปล่อยตัวยาในตำรับ Isosorbide mononitrate sustained-release (ISMN SR) เพื่อช่วยให้ยาค่อยๆ แพร่ผ่านฟิล์มหรือเมทริกซ์ที่ไม่ละลายออกมาอย่างสม่ำเสมอ ช่วยรักษาระดับยาในเลือดและลดความถี่ในการบริหารยาเหลือวันละครั้ง
🔍 ข้ออื่นผิดเพราะอะไร:
• ข้อ ข.: ผิดเพราะ MC (Methylcellulose) ละลายในน้ำเย็นและไม่สามารถทำหน้าที่เป็น insoluble barrier ที่ทนทานได้เท่า EC
• ข้อ ค.: ผิดเพราะ PEG เป็นพอลิเมอร์ละลายน้ำเร็ว ทำหน้าที่เป็น channeling agent หรือ plasticizer
• ข้อ ง.: ผิดเพราะสำหรับ ISMN SR เคลือบเมมเบรน EC เป็นตัวเลือกมาตรฐานที่ใช้ควบคุมการแพร่แบบไม่ละลายน้ำ
• ข้อ จ.: ผิดเพราะ Sorbitan monostearate เป็นสารลดแรงตึงผิวชนิดชอบไขมัน ไม่ใช่พอลิเมอร์ควบคุมการปลดปล่อย</t>
        </is>
      </c>
      <c r="L101" s="186" t="n"/>
      <c r="M101" s="186" t="inlineStr">
        <is>
          <t>Product Group 8: Biopharm &amp; Drug Release</t>
        </is>
      </c>
      <c r="N101" s="186" t="inlineStr">
        <is>
          <t>8.4 Modified-Release DDS</t>
        </is>
      </c>
      <c r="O101" s="185" t="inlineStr">
        <is>
          <t>Product</t>
        </is>
      </c>
      <c r="P101" s="186" t="inlineStr">
        <is>
          <t>[SOURCE: ข้อสอบจริง PLE CC1 (Product) วันที่ 2 ปี 2562 ข้อ 91]</t>
        </is>
      </c>
      <c r="Q101" s="185" t="inlineStr">
        <is>
          <t>ข้อสอบจริง</t>
        </is>
      </c>
      <c r="R101" s="185" t="inlineStr">
        <is>
          <t>2562</t>
        </is>
      </c>
      <c r="S101" s="185" t="n"/>
    </row>
    <row r="102">
      <c r="A102" s="185" t="n">
        <v>100</v>
      </c>
      <c r="B102" s="186" t="n"/>
      <c r="C102" s="186" t="inlineStr">
        <is>
          <t>จาก monograph เภสัชตำรับของยา Carvedilol ข้อใดคือเครื่องมือที่ใช้ในการทดสอบหัวข้อการละลาย (Dissolution test)</t>
        </is>
      </c>
      <c r="D102" s="186" t="inlineStr">
        <is>
          <t>cc1_product/image102.png</t>
        </is>
      </c>
      <c r="E102" s="186" t="inlineStr">
        <is>
          <t>Reciprocating cylinder</t>
        </is>
      </c>
      <c r="F102" s="186" t="inlineStr">
        <is>
          <t>Paddle apparatus</t>
        </is>
      </c>
      <c r="G102" s="186" t="inlineStr">
        <is>
          <t>Basket apparatus</t>
        </is>
      </c>
      <c r="H102" s="186" t="inlineStr">
        <is>
          <t>Flow-through cell</t>
        </is>
      </c>
      <c r="I102" s="186" t="inlineStr">
        <is>
          <t>Cell cylinder apparatus</t>
        </is>
      </c>
      <c r="J102" s="185" t="n">
        <v>2</v>
      </c>
      <c r="K102" s="186" t="inlineStr">
        <is>
          <t>✅ คำตอบที่ถูกต้อง: ข้อ ข. Paddle apparatus
🎯 ทำไมข้อนี้ถึงถูก:
จาก monograph ระบุ Apparatus 2 ซึ่งตามข้อกำหนดสากลของ USP &lt;711&gt; Dissolution ระบุว่า Apparatus 2 คือ Paddle apparatus ทำงานโดยใช้ใบพัดกวนที่ความเร็วรอบ 50 rpm เพื่อประเมินอัตราการละลายของตัวยา
🔍 ข้ออื่นผิดเพราะอะไร:
• ข้อ ก.: Reciprocating cylinder จัดเป็น Apparatus 3 ตามมาตรฐาน USP นิยมใช้ทดสอบ controlled-release dosage forms หรือ beads
• ข้อ ค.: Basket apparatus จัดเป็น Apparatus 1 ตามมาตรฐาน USP นิยมใช้กับยาเม็ดหรือแคปซูลชนิดลอยน้ำหรือเม็ดที่ไม่จมลงก้นภาชนะ
• ข้อ ง.: Flow-through cell จัดเป็น Apparatus 4 ตามมาตรฐาน USP เหมาะสำหรับยาที่มีการละลายต่ำมาก (poorly soluble drugs) หรือ implants
• ข้อ จ.: Cell cylinder apparatus ไม่ใช่ชื่อเครื่องมือทดสอบการละลายมาตรฐานสากลตามเภสัชตำรับ USP</t>
        </is>
      </c>
      <c r="L102" s="186" t="n"/>
      <c r="M102" s="186" t="inlineStr">
        <is>
          <t>Product Group 8: Biopharm &amp; Drug Release</t>
        </is>
      </c>
      <c r="N102" s="186" t="inlineStr">
        <is>
          <t>8.3 Dissolution testing</t>
        </is>
      </c>
      <c r="O102" s="185" t="inlineStr">
        <is>
          <t>Product</t>
        </is>
      </c>
      <c r="P102" s="186" t="inlineStr">
        <is>
          <t>[SOURCE: ข้อสอบจริง PLE CC1 (Product) ปี 2561 ข้อ 1]</t>
        </is>
      </c>
      <c r="Q102" s="185" t="inlineStr">
        <is>
          <t>ข้อสอบจริง</t>
        </is>
      </c>
      <c r="R102" s="185" t="inlineStr">
        <is>
          <t>2561</t>
        </is>
      </c>
      <c r="S102" s="185" t="n"/>
    </row>
    <row r="103">
      <c r="A103" s="185" t="n">
        <v>101</v>
      </c>
      <c r="B103" s="186" t="n"/>
      <c r="C103" s="186" t="inlineStr">
        <is>
          <t>ในการทดสอบการละลายของยา (Dissolution testing) อุณหภูมิมาตรฐานของตัวกลางการละลาย (Dissolution medium) ตามเภสัชตำรับ USP ควรควบคุมที่อุณหภูมิใด</t>
        </is>
      </c>
      <c r="D103" s="186" t="n"/>
      <c r="E103" s="186" t="inlineStr">
        <is>
          <t>20°C ± 0.5</t>
        </is>
      </c>
      <c r="F103" s="186" t="inlineStr">
        <is>
          <t>20°C ± 2.0</t>
        </is>
      </c>
      <c r="G103" s="186" t="inlineStr">
        <is>
          <t>25°C ± 0.5</t>
        </is>
      </c>
      <c r="H103" s="186" t="inlineStr">
        <is>
          <t>25°C ± 2.0</t>
        </is>
      </c>
      <c r="I103" s="186" t="inlineStr">
        <is>
          <t>37°C ± 0.5</t>
        </is>
      </c>
      <c r="J103" s="185" t="n">
        <v>5</v>
      </c>
      <c r="K103" s="186" t="inlineStr">
        <is>
          <t>✅ คำตอบที่ถูกต้อง: ข้อ จ. 37°C ± 0.5
🎯 ทำไมข้อนี้ถึงถูก:
ตามข้อกำหนดเภสัชตำรับ USP &lt;711&gt; อุณหภูมิของ dissolution medium ต้องควบคุมอย่างเข้มงวดที่ 37.0°C ± 0.5°C ตลอดการทดสอบ เพื่อจำลองสภาวะอุณหภูมิแกนกลางปกติของร่างกายมนุษย์ (core body temperature)
🔍 ข้ออื่นผิดเพราะอะไร:
• ข้อ ก.: 20°C ± 0.5 เป็นอุณหภูมิห้องเย็นสำหรับเก็บตัวอย่างบางชนิด ไม่สอดคล้องกับสรีรวิทยาของร่างกายมนุษย์
• ข้อ ข.: 20°C ± 2.0 ไม่ใช่อุณหภูมิและมีช่วงความคลาดเคลื่อนกว้างเกินกว่าเกณฑ์มาตรฐานการควบคุมอุณหภูมิการละลาย
• ข้อ ค.: 25°C ± 0.5 เป็นอุณหภูมิห้องมาตรฐาน (controlled room temperature) ในการทดสอบทางเคมีทั่วไป ไม่ใช่อุณหภูมิการละลายในร่างกาย
• ข้อ ง.: 25°C ± 2.0 เป็นสภาวะอุณหภูมิห้องสำหรับทดสอบความคงตัวระยะยาว ไม่ใช่อุณหภูมิสำหรับ dissolution testing</t>
        </is>
      </c>
      <c r="L103" s="186" t="n"/>
      <c r="M103" s="186" t="inlineStr">
        <is>
          <t>Product Group 8: Biopharm &amp; Drug Release</t>
        </is>
      </c>
      <c r="N103" s="186" t="inlineStr">
        <is>
          <t>8.3 Dissolution testing</t>
        </is>
      </c>
      <c r="O103" s="185" t="inlineStr">
        <is>
          <t>Product</t>
        </is>
      </c>
      <c r="P103" s="186" t="inlineStr">
        <is>
          <t>[SOURCE: ข้อสอบจริง PLE CC1 (Product) ปี 2561 ข้อ 2]</t>
        </is>
      </c>
      <c r="Q103" s="185" t="inlineStr">
        <is>
          <t>ข้อสอบจริง</t>
        </is>
      </c>
      <c r="R103" s="185" t="inlineStr">
        <is>
          <t>2561</t>
        </is>
      </c>
      <c r="S103" s="185" t="n"/>
    </row>
    <row r="104">
      <c r="A104" s="185" t="n">
        <v>102</v>
      </c>
      <c r="B104" s="186" t="n"/>
      <c r="C104" s="186" t="inlineStr">
        <is>
          <t>ตัวยาสำคัญที่จะนำมาพัฒนาให้อยู่ในรูปแบบยาควบคุมการปลดปล่อย (Controlled-release dosage forms) ควรมีคุณสมบัติทางเคมีกายภาพและชีวเภสัชกรรมอย่างไร</t>
        </is>
      </c>
      <c r="D104" s="186" t="n"/>
      <c r="E104" s="186" t="inlineStr">
        <is>
          <t>ยาละลายน้ำได้ดี</t>
        </is>
      </c>
      <c r="F104" s="186" t="inlineStr">
        <is>
          <t>มีค่าครึ่งชีวิตยาว</t>
        </is>
      </c>
      <c r="G104" s="186" t="inlineStr">
        <is>
          <t>มีดัชนีการรักษาแคบ</t>
        </is>
      </c>
      <c r="H104" s="186" t="inlineStr">
        <is>
          <t>สลายตัวได้ง่ายที่สภาวะเป็นกรด</t>
        </is>
      </c>
      <c r="I104" s="186" t="inlineStr">
        <is>
          <t>เหมาะกับยาที่มีโมเลกุลขนาดใหญ่</t>
        </is>
      </c>
      <c r="J104" s="185" t="n">
        <v>1</v>
      </c>
      <c r="K104" s="186" t="inlineStr">
        <is>
          <t>✅ คำตอบที่ถูกต้อง: ข้อ ก. ยาละลายน้ำได้ดี
🎯 ทำไมข้อนี้ถึงถูก:
ยาที่เหมาะสมสำหรับ controlled release ต้องมีความสามารถในการละลายน้ำได้ดีพอสมควร (adequate aqueous solubility) เพื่อให้สารละลายตัวยาแพร่ออกผ่าน matrix หรือ rate-controlling membrane ได้อย่างสม่ำเสมอและคาดการณ์ได้
🔍 ข้ออื่นผิดเพราะอะไร:
• ข้อ ข.: ยาที่มี half-life ยาวมาก (มากกว่า 8 ถึง 12 ชั่วโมง) ร่างกายสามารถรักษาระดับยาได้นานอยู่แล้ว จึงไม่มีความจำเป็นต้องทำเป็น controlled release
• ข้อ ค.: ยาที่มี therapeutic index แคบมาก มีความเสี่ยงสูงต่อการเกิด dose dumping หรือความเป็นพิษหากระบบนำส่งยาผิดพลาด จึงไม่เหมาะสม
• ข้อ ง.: ยาที่สลายตัวง่ายในกรดกระเพาะอาหารควรพัฒนาเป็น enteric-coated dosage forms เพื่อป้องกันกรด ไม่ใช่ controlled release ทั่วไป
• ข้อ จ.: ยาที่มีขนาดโมเลกุลใหญ่มากจะแพร่ผ่านเยื่อบุทางเดินอาหารและโครงสร้าง matrix ได้ต่ำมาก จึงยากต่อการควบคุมการดูดซึม</t>
        </is>
      </c>
      <c r="L104" s="186" t="n"/>
      <c r="M104" s="186" t="inlineStr">
        <is>
          <t>Product Group 8: Biopharm &amp; Drug Release</t>
        </is>
      </c>
      <c r="N104" s="186" t="inlineStr">
        <is>
          <t>8.4 Modified-Release DDS</t>
        </is>
      </c>
      <c r="O104" s="185" t="inlineStr">
        <is>
          <t>Product</t>
        </is>
      </c>
      <c r="P104" s="186" t="inlineStr">
        <is>
          <t>[SOURCE: ข้อสอบจริง PLE CC1 (Product) ปี 2561 ข้อ 3]</t>
        </is>
      </c>
      <c r="Q104" s="185" t="inlineStr">
        <is>
          <t>ข้อสอบจริง</t>
        </is>
      </c>
      <c r="R104" s="185" t="inlineStr">
        <is>
          <t>2561</t>
        </is>
      </c>
      <c r="S104" s="185" t="n"/>
    </row>
    <row r="105">
      <c r="A105" s="185" t="n">
        <v>103</v>
      </c>
      <c r="B105" s="186" t="n"/>
      <c r="C105" s="186" t="inlineStr">
        <is>
          <t>แผ่นแปะผิวหนังส่งผ่านยา (Transdermal delivery system) ที่มีโครงสร้างแยกเป็นชั้น Backing layer, Drug reservoir, Rate-controlling membrane และ Adhesive layer ดังภาพ จัดเป็นระบบนำส่งยาแบบใด</t>
        </is>
      </c>
      <c r="D105" s="186" t="inlineStr">
        <is>
          <t>cc1_product/image104.png</t>
        </is>
      </c>
      <c r="E105" s="186" t="inlineStr">
        <is>
          <t>Reservoir system</t>
        </is>
      </c>
      <c r="F105" s="186" t="inlineStr">
        <is>
          <t>Microreservoir system</t>
        </is>
      </c>
      <c r="G105" s="186" t="inlineStr">
        <is>
          <t>Polyplastic type system</t>
        </is>
      </c>
      <c r="H105" s="186" t="inlineStr">
        <is>
          <t>Matrix dispersion system</t>
        </is>
      </c>
      <c r="I105" s="186" t="inlineStr">
        <is>
          <t>Peripheral adhesive design</t>
        </is>
      </c>
      <c r="J105" s="185" t="n">
        <v>1</v>
      </c>
      <c r="K105" s="186" t="inlineStr">
        <is>
          <t>✅ คำตอบที่ถูกต้อง: ข้อ ก. Reservoir system
🎯 ทำไมข้อนี้ถึงถูก:
โครงสร้างที่มีชั้นกักเก็บตัวยา (drug reservoir) แยกออกจากชั้นเยื่อควบคุมอัตราการปลดปล่อย (rate-controlling membrane) อย่างชัดเจน เป็นลักษณะจำเพาะของ Membrane-moderated transdermal system หรือ Reservoir system
🔍 ข้ออื่นผิดเพราะอะไร:
• ข้อ ข.: Microreservoir system ตัวยาจะกระจายตัวเป็น microscopic spheres/droplets ภายใน polymer matrix ไม่ได้แยกเป็นชั้นกักเก็บเดี่ยว
• ข้อ ค.: Polyplastic type system ไม่ใช่ชื่อระบบการจำแนกประเภทมาตรฐานของ transdermal drug delivery systems
• ข้อ ง.: Matrix dispersion system ตัวยาจะกระจายตัวสม่ำเสมอทั่วทั้งแผ่น polymer matrix โดยไม่มี rate-controlling membrane กั้นแยก
• ข้อ จ.: Peripheral adhesive design เป็นรูปแบบการจัดวางแถบกาวรอบขอบแผ่นแปะ ไม่ใช่การจัดจำแนกระบบควบคุมการปลดปล่อยหลัก</t>
        </is>
      </c>
      <c r="L105" s="186" t="n"/>
      <c r="M105" s="186" t="inlineStr">
        <is>
          <t>Product Group 8: Biopharm &amp; Drug Release</t>
        </is>
      </c>
      <c r="N105" s="186" t="inlineStr">
        <is>
          <t>8.5 Transdermal Delivery (TDS)</t>
        </is>
      </c>
      <c r="O105" s="185" t="inlineStr">
        <is>
          <t>Product</t>
        </is>
      </c>
      <c r="P105" s="186" t="inlineStr">
        <is>
          <t>[SOURCE: ข้อสอบจริง PLE CC1 (Product) ปี 2561 ข้อ 12]</t>
        </is>
      </c>
      <c r="Q105" s="185" t="inlineStr">
        <is>
          <t>ข้อสอบจริง</t>
        </is>
      </c>
      <c r="R105" s="185" t="inlineStr">
        <is>
          <t>2561</t>
        </is>
      </c>
      <c r="S105" s="185" t="n"/>
    </row>
    <row r="106">
      <c r="A106" s="185" t="n">
        <v>104</v>
      </c>
      <c r="B106" s="186" t="n"/>
      <c r="C106" s="186" t="inlineStr">
        <is>
          <t>จากระบบแผ่นแปะส่งผ่านยาทางผิวหนังชนิด Reservoir system ตัวยาสำคัญจะถูกกักเก็บและบรรจุอยู่ในส่วนใดของแผ่นแปะ</t>
        </is>
      </c>
      <c r="D106" s="186" t="n"/>
      <c r="E106" s="186" t="inlineStr">
        <is>
          <t>Liner</t>
        </is>
      </c>
      <c r="F106" s="186" t="inlineStr">
        <is>
          <t>Reservoir</t>
        </is>
      </c>
      <c r="G106" s="186" t="inlineStr">
        <is>
          <t>Membrane</t>
        </is>
      </c>
      <c r="H106" s="186" t="inlineStr">
        <is>
          <t>Backing layer</t>
        </is>
      </c>
      <c r="I106" s="186" t="inlineStr">
        <is>
          <t>Adhesive layer</t>
        </is>
      </c>
      <c r="J106" s="185" t="n">
        <v>2</v>
      </c>
      <c r="K106" s="186" t="inlineStr">
        <is>
          <t>✅ คำตอบที่ถูกต้อง: ข้อ ข. Reservoir
🎯 ทำไมข้อนี้ถึงถูก:
ในระบบ Reservoir system ตัวยาสำคัญจะถูกละลายหรือแขวนตะกอนอยู่ในชั้น Drug reservoir (ชั้นกักเก็บยา) ซึ่งอยู่ระหว่าง backing layer และ rate-controlling membrane เพื่อเตรียมพร้อมปลดปล่อยสู่ผิวหนังอย่างต่อเนื่อง
🔍 ข้ออื่นผิดเพราะอะไร:
• ข้อ ก.: Release liner ทำหน้าที่ปกป้องชั้นกาวและป้องกันตัวยาเสื่อมสภาพก่อนใช้งาน โดยต้องลอกทิ้งก่อนติดแผ่นแปะลงบนผิวหนัง
• ข้อ ค.: Rate-controlling membrane ทำหน้าที่ควบคุมอัตราการแพร่ของตัวยาออกจาก reservoir ไม่ใช่แหล่งเก็บกักตัวยาหลัก
• ข้อ ง.: Backing layer ทำหน้าที่เป็นแผ่นปิดด้านบนเพื่อป้องกันการระเหยของยาและปกป้องระบบจากสิ่งแวดล้อมภายนอก
• ข้อ จ.: Adhesive layer ทำหน้าที่ยึดติดแผ่นแปะเข้ากับผิวหนัง แม้อาจมีตัวยาปนอยู่เล็กน้อย แต่ไม่ใช่แหล่งบรรจุตัวยาหลักของระบบ</t>
        </is>
      </c>
      <c r="L106" s="186" t="n"/>
      <c r="M106" s="186" t="inlineStr">
        <is>
          <t>Product Group 8: Biopharm &amp; Drug Release</t>
        </is>
      </c>
      <c r="N106" s="186" t="inlineStr">
        <is>
          <t>8.5 Transdermal Delivery (TDS)</t>
        </is>
      </c>
      <c r="O106" s="185" t="inlineStr">
        <is>
          <t>Product</t>
        </is>
      </c>
      <c r="P106" s="186" t="inlineStr">
        <is>
          <t>[SOURCE: ข้อสอบจริง PLE CC1 (Product) ปี 2561 ข้อ 13]</t>
        </is>
      </c>
      <c r="Q106" s="185" t="inlineStr">
        <is>
          <t>ข้อสอบจริง</t>
        </is>
      </c>
      <c r="R106" s="185" t="inlineStr">
        <is>
          <t>2561</t>
        </is>
      </c>
      <c r="S106" s="185" t="n"/>
    </row>
    <row r="107">
      <c r="A107" s="185" t="n">
        <v>105</v>
      </c>
      <c r="B107" s="186" t="n"/>
      <c r="C107" s="186" t="inlineStr">
        <is>
          <t>การปลดปล่อยตัวยาสำคัญออกจากแผ่นแปะผิวหนังชนิด Reservoir system ที่ควบคุมด้วย Rate-controlling membrane เป็นไปตามจลนศาสตร์การปลดปล่อย (Release kinetics) ลำดับใด</t>
        </is>
      </c>
      <c r="D107" s="186" t="n"/>
      <c r="E107" s="186" t="inlineStr">
        <is>
          <t>First order</t>
        </is>
      </c>
      <c r="F107" s="186" t="inlineStr">
        <is>
          <t>Zero order</t>
        </is>
      </c>
      <c r="G107" s="186" t="inlineStr">
        <is>
          <t>Second order</t>
        </is>
      </c>
      <c r="H107" s="186" t="inlineStr">
        <is>
          <t>Pseudo first order</t>
        </is>
      </c>
      <c r="I107" s="186" t="inlineStr">
        <is>
          <t>Pseudo zero order</t>
        </is>
      </c>
      <c r="J107" s="185" t="n">
        <v>2</v>
      </c>
      <c r="K107" s="186" t="inlineStr">
        <is>
          <t>✅ คำตอบที่ถูกต้อง: ข้อ ข. Zero order
🎯 ทำไมข้อนี้ถึงถูก:
ในระบบ Reservoir system ความเข้มข้นของตัวยาใน reservoir จะถูกรักษาให้อยู่ในสภาวะอิ่มตัว (saturated solution with excess drug) ทำให้แรงขับเคลื่อนความเข้มข้นข้าม membrane คงที่ ส่งผลให้อัตราการปลดปล่อยยาคงที่ตลอดเวลาตาม Zero-order kinetics
🔍 ข้ออื่นผิดเพราะอะไร:
• ข้อ ก.: First order kinetics อัตราการปลดปล่อยยาจะแปรผันตรงกับปริมาณยาที่เหลืออยู่ ทำให้การปล่อยยาลดลงเรื่อยๆ ตามเวลา
• ข้อ ค.: Second order kinetics อัตราการปล่อยยาขึ้นกับกำลังสองของความเข้มข้น ไม่พบในระบบนำส่งยาทั่วไป
• ข้อ ง.: Pseudo first order kinetics เป็นจลนศาสตร์ลำดับหนึ่งเทียมที่อัตราลดลงตามปริมาณยา ไม่ใช่อัตราคงที่
• ข้อ จ.: Pseudo zero order kinetics เป็นคำที่อาจใช้กับระบบ erosion แต่สำหรับ reservoir ควบคุมด้วย membrane แท้จัดเป็น Zero order สมบูรณ์</t>
        </is>
      </c>
      <c r="L107" s="186" t="n"/>
      <c r="M107" s="186" t="inlineStr">
        <is>
          <t>Product Group 8: Biopharm &amp; Drug Release</t>
        </is>
      </c>
      <c r="N107" s="186" t="inlineStr">
        <is>
          <t>8.5 Transdermal Delivery (TDS)</t>
        </is>
      </c>
      <c r="O107" s="185" t="inlineStr">
        <is>
          <t>Product</t>
        </is>
      </c>
      <c r="P107" s="186" t="inlineStr">
        <is>
          <t>[SOURCE: ข้อสอบจริง PLE CC1 (Product) ปี 2561 ข้อ 14]</t>
        </is>
      </c>
      <c r="Q107" s="185" t="inlineStr">
        <is>
          <t>ข้อสอบจริง</t>
        </is>
      </c>
      <c r="R107" s="185" t="inlineStr">
        <is>
          <t>2561</t>
        </is>
      </c>
      <c r="S107" s="185" t="n"/>
    </row>
    <row r="108">
      <c r="A108" s="185" t="n">
        <v>106</v>
      </c>
      <c r="B108" s="186" t="n"/>
      <c r="C108" s="186" t="inlineStr">
        <is>
          <t>ยา Carvedilol ชนิดออกฤทธิ์เนิ่น (Controlled-Release: CR) ที่ผลิตโดยการนำ micro-pellets เคลือบสารควบคุมการปลดปล่อยหลายอัตราแล้วบรรจุรวมในแคปซูล จัดเป็นรูปแบบยาแบบใด</t>
        </is>
      </c>
      <c r="D108" s="186" t="n"/>
      <c r="E108" s="186" t="inlineStr">
        <is>
          <t>Single-unit osmotic tablet</t>
        </is>
      </c>
      <c r="F108" s="186" t="inlineStr">
        <is>
          <t>Matrix erosion tablet</t>
        </is>
      </c>
      <c r="G108" s="186" t="inlineStr">
        <is>
          <t>Multiple-unit pellet system (MUPS)</t>
        </is>
      </c>
      <c r="H108" s="186" t="inlineStr">
        <is>
          <t>Ion-exchange resin complex</t>
        </is>
      </c>
      <c r="I108" s="186" t="inlineStr">
        <is>
          <t>Floating gastroretentive system</t>
        </is>
      </c>
      <c r="J108" s="185" t="n">
        <v>3</v>
      </c>
      <c r="K108" s="186" t="inlineStr">
        <is>
          <t>✅ คำตอบที่ถูกต้อง: ข้อ ค. Multiple-unit pellet system (MUPS)
🎯 ทำไมข้อนี้ถึงถูก:
Carvedilol CR บรรจุเม็ดขนาดเล็กจำนวนมาก (micro-pellets) ที่เคลือบด้วยโพลีเมอร์ในระดับความหนาต่างกันลงในแคปซูล จัดเป็น Multiple-Unit Pellet System (MUPS) ซึ่งช่วยลดความแปรปรวนในการเคลื่อนผ่านกระเพาะอาหารและลดความเสี่ยงการเกิด dose dumping
🔍 ข้ออื่นผิดเพราะอะไร:
• ข้อ ก.: Single-unit osmotic tablet (OROS) เป็นยาเม็ดเดี่ยวที่เจาะรูด้วยเลเซอร์เพื่อดันยาออกด้วยแรงดันออสโมซิส
• ข้อ ข.: Matrix erosion tablet เป็นยาเม็ดเดี่ยวที่ตัวยากระจายในโครงสร้างเมทริกซ์และค่อยๆ สลายตัวจากขอบนอกเข้าใน
• ข้อ ง.: Ion-exchange resin complex ใช้เรซินแลกเปลี่ยนไอออนในการจับและปลดปล่อยยาที่มีประจุ ไม่ใช่โครงสร้างเคลือบ pellet
• ข้อ จ.: Floating gastroretentive system เป็นระบบลอยตัวในกระเพาะอาหารเพื่อยืดเวลาการคงอยู่ในกระเพาะอาหาร</t>
        </is>
      </c>
      <c r="L108" s="186" t="n"/>
      <c r="M108" s="186" t="inlineStr">
        <is>
          <t>Product Group 8: Biopharm &amp; Drug Release</t>
        </is>
      </c>
      <c r="N108" s="186" t="inlineStr">
        <is>
          <t>8.4 Modified-Release DDS</t>
        </is>
      </c>
      <c r="O108" s="185" t="inlineStr">
        <is>
          <t>Product</t>
        </is>
      </c>
      <c r="P108" s="186" t="inlineStr">
        <is>
          <t>[SOURCE: ข้อสอบจริง PLE CC1 (Product) ปี 2561 ข้อ 24]</t>
        </is>
      </c>
      <c r="Q108" s="185" t="inlineStr">
        <is>
          <t>ข้อสอบจริง</t>
        </is>
      </c>
      <c r="R108" s="185" t="inlineStr">
        <is>
          <t>2561</t>
        </is>
      </c>
      <c r="S108" s="185" t="n"/>
    </row>
    <row r="109">
      <c r="A109" s="185" t="n">
        <v>107</v>
      </c>
      <c r="B109" s="186" t="n"/>
      <c r="C109" s="186" t="inlineStr">
        <is>
          <t>ข้อใดไม่ใช่เทคนิคหรือกลยุทธ์ทางกายภาพและเคมีที่ใช้ในการเพิ่มการซึมผ่านผิวหนังของตัวยา (Skin permeation enhancement) ในระบบนำส่งยาผ่านผิวหนัง</t>
        </is>
      </c>
      <c r="D109" s="186" t="n"/>
      <c r="E109" s="186" t="inlineStr">
        <is>
          <t>Iontophoresis</t>
        </is>
      </c>
      <c r="F109" s="186" t="inlineStr">
        <is>
          <t>Electroporation</t>
        </is>
      </c>
      <c r="G109" s="186" t="inlineStr">
        <is>
          <t>Gamma radiation</t>
        </is>
      </c>
      <c r="H109" s="186" t="inlineStr">
        <is>
          <t>Microneedles</t>
        </is>
      </c>
      <c r="I109" s="186" t="inlineStr">
        <is>
          <t>Chemical enhancers เช่น Oleic acid</t>
        </is>
      </c>
      <c r="J109" s="185" t="n">
        <v>3</v>
      </c>
      <c r="K109" s="186" t="inlineStr">
        <is>
          <t>✅ คำตอบที่ถูกต้อง: ข้อ ค. Gamma radiation
🎯 ทำไมข้อนี้ถึงถูก:
Gamma radiation (การฉายรังสีแกมมา) เป็นวิธีการทำให้ปราศจากเชื้อ (Sterilization method) สำหรับผลิตภัณฑ์ยาหรือเครื่องมือแพทย์ ไม่ใช่เทคนิคที่ใช้ในการเพิ่มการดูดซึมหรือการซึมผ่านผิวหนังของตัวยา
🔍 ข้ออื่นผิดเพราะอะไร:
• ข้อ ก.: Iontophoresis เป็นเทคนิคใช้กระแสไฟฟ้าความต่างศักย์ต่ำผลักดันโมเลกุลยาที่มีประจุให้ซึมผ่านชั้นผิวหนัง stratum corneum
• ข้อ ข.: Electroporation ใช้คลื่นไฟฟ้าแรงดันสูงระยะเวลาสั้นมากเพื่อสร้างรูเปิดชั่วคราว (transient pores) บน lipid bilayer ของผิวหนัง
• ข้อ ง.: Microneedles เป็นเข็มขนาดไมครอนเจาะผ่าน stratum corneum โดยไม่ถึงปลายประสาท ช่วยนำส่งยาโมเลกุลใหญ่ผ่านผิวหนังได้
• ข้อ จ.: Chemical enhancers เช่น Oleic acid, Alcohol, DMSO ช่วยรบกวนการจัดเรียงตัวของชั้นไขมันในผิวหนังเพื่อเปิดทางให้ยาซึมผ่าน</t>
        </is>
      </c>
      <c r="L109" s="186" t="n"/>
      <c r="M109" s="186" t="inlineStr">
        <is>
          <t>Product Group 8: Biopharm &amp; Drug Release</t>
        </is>
      </c>
      <c r="N109" s="186" t="inlineStr">
        <is>
          <t>8.5 Transdermal Delivery (TDS)</t>
        </is>
      </c>
      <c r="O109" s="185" t="inlineStr">
        <is>
          <t>Product</t>
        </is>
      </c>
      <c r="P109" s="186" t="inlineStr">
        <is>
          <t>[SOURCE: ข้อสอบจริง PLE CC1 (Product) ปี 2561 ข้อ 38]</t>
        </is>
      </c>
      <c r="Q109" s="185" t="inlineStr">
        <is>
          <t>ข้อสอบจริง</t>
        </is>
      </c>
      <c r="R109" s="185" t="inlineStr">
        <is>
          <t>2561</t>
        </is>
      </c>
      <c r="S109" s="185" t="n"/>
    </row>
    <row r="110">
      <c r="A110" s="185" t="n">
        <v>108</v>
      </c>
      <c r="B110" s="186" t="n"/>
      <c r="C110" s="186" t="inlineStr">
        <is>
          <t>ยาคุมกำเนิด Norplant มีตัวยา Levonorgestrel บรรจุในแท่งพอลิเมอร์ Silastic รูปทรงกระบอกตันไม่มีรูพรุน ควบคุมการปลดปล่อยยาเพื่อคุมกำเนิดได้นาน 5 ปี ปัจจัยในข้อใดไม่มีผลต่ออัตราการปลดปล่อยตัวยา</t>
        </is>
      </c>
      <c r="D110" s="186" t="n"/>
      <c r="E110" s="186" t="inlineStr">
        <is>
          <t>Solubility ของตัวยาในพอลิเมอร์</t>
        </is>
      </c>
      <c r="F110" s="186" t="inlineStr">
        <is>
          <t>Device shape และพื้นที่ผิว</t>
        </is>
      </c>
      <c r="G110" s="186" t="inlineStr">
        <is>
          <t>Partition coefficient ของตัวยา</t>
        </is>
      </c>
      <c r="H110" s="186" t="inlineStr">
        <is>
          <t>Diffusion coefficient of drug ในพอลิเมอร์</t>
        </is>
      </c>
      <c r="I110" s="186" t="inlineStr">
        <is>
          <t>Physiological pH of implant site</t>
        </is>
      </c>
      <c r="J110" s="185" t="n">
        <v>5</v>
      </c>
      <c r="K110" s="186" t="inlineStr">
        <is>
          <t>✅ คำตอบที่ถูกต้อง: ข้อ จ. Physiological pH of implant site
🎯 ทำไมข้อนี้ถึงถูก:
Levonorgestrel เป็นสารกลุ่มสเตียรอยด์ที่ไม่มีหมู่ฟังก์ชันที่สามารถแตกตัวเป็นไอออนได้ (Non-ionizable compound) การปลดปล่อยยาจากแท่งฝังชนิด Non-porous membrane ถูกควบคุมโดยกฎการแพร่ของฟิก (Fick's law of diffusion) ซึ่งขึ้นกับความสามารถในการละลายในพอลิเมอร์ พื้นที่ผิว ค่าสัมประสิทธิ์การแบ่งส่วน และการแพร่ ค่า pH ของเนื้อเยื่อบริเวณที่ฝังยาจึงไม่มีผลต่ออัตราการปลดปล่อยยา
🔍 ข้ออื่นผิดเพราะอะไร:
• ข้อ ก.: Solubility ของตัวยาในพอลิเมอร์เป็นตัวกำหนด Gradient ความเข้มข้นสูงสุดตาม Fick's law ซึ่งมีผลโดยตรงต่ออัตราการปลดปล่อย
• ข้อ ข.: Device shape และพื้นที่ผิว กำหนดพื้นที่หน้าตัดและความหนาของผนังเมมเบรน ซึ่งส่งผลโดยตรงต่ออัตราการแพร่ของยา
• ข้อ ค.: Partition coefficient ระหว่างตัวยากับพอลิเมอร์และเนื้อเยื่อ กำหนดสมดุลการละลายและการกระจายตัวออกจากแท่งยา
• ข้อ ง.: Diffusion coefficient of drug (D) ในพอลิเมอร์ เป็นตัวแปรหลักในสมการของฟิกที่กำหนดความเร็วในการเคลื่อนที่ของโมเลกุลยา</t>
        </is>
      </c>
      <c r="L110" s="186" t="n"/>
      <c r="M110" s="186" t="inlineStr">
        <is>
          <t>Product Group 8: Biopharm &amp; Drug Release</t>
        </is>
      </c>
      <c r="N110" s="186" t="inlineStr">
        <is>
          <t>8.4 Modified-Release DDS</t>
        </is>
      </c>
      <c r="O110" s="185" t="inlineStr">
        <is>
          <t>Product</t>
        </is>
      </c>
      <c r="P110" s="186" t="inlineStr">
        <is>
          <t>[SOURCE: ข้อสอบจริง PLE CC1 (Product) ปี 2561 ข้อ 62]</t>
        </is>
      </c>
      <c r="Q110" s="185" t="inlineStr">
        <is>
          <t>ข้อสอบจริง</t>
        </is>
      </c>
      <c r="R110" s="185" t="inlineStr">
        <is>
          <t>2561</t>
        </is>
      </c>
      <c r="S110" s="185" t="n"/>
    </row>
    <row r="111">
      <c r="A111" s="185" t="n">
        <v>109</v>
      </c>
      <c r="B111" s="186" t="n"/>
      <c r="C111" s="186" t="inlineStr">
        <is>
          <t>ยา Venlafaxine Hydrochloride Extended-Release (XR) ชนิดแคปซูล ต้องทำการทดสอบการละลายของตัวยาในหลอดทดลอง (In vitro dissolution test) โดยใช้อุปกรณ์เครื่องมือใดตามข้อกำหนดมาตรฐานเภสัชตำรับ USP</t>
        </is>
      </c>
      <c r="D111" s="186" t="n"/>
      <c r="E111" s="186" t="inlineStr">
        <is>
          <t>Apparatus 1 (Basket)</t>
        </is>
      </c>
      <c r="F111" s="186" t="inlineStr">
        <is>
          <t>Apparatus 3 (Reciprocating cylinder)</t>
        </is>
      </c>
      <c r="G111" s="186" t="inlineStr">
        <is>
          <t>Apparatus 4 (Flow-through cell)</t>
        </is>
      </c>
      <c r="H111" s="186" t="inlineStr">
        <is>
          <t>Apparatus 5 (Paddle over disk)</t>
        </is>
      </c>
      <c r="I111" s="186" t="inlineStr">
        <is>
          <t>Apparatus 7 (Reciprocating holder)</t>
        </is>
      </c>
      <c r="J111" s="185" t="n">
        <v>1</v>
      </c>
      <c r="K111" s="186" t="inlineStr">
        <is>
          <t>✅ คำตอบที่ถูกต้อง: ข้อ ก. Apparatus 1 (Basket)
🎯 ทำไมข้อนี้ถึงถูก:
Venlafaxine XR capsule เป็นยาแคปซูลแข็งที่บรรจุเม็ดทรงกลมขนาดเล็ก (Pellets/spheroids) เคลือบฟิล์มควบคุมการปลดปล่อย ตามข้อกำหนดใน Monograph ของ USP ระบุให้ใช้ USP Dissolution Apparatus 1 (Basket apparatus) ที่ความเร็ว 100 รอบต่อนาที เพื่อกักเก็บแคปซูลและป้องกันไม่ให้เม็ด Pellets ลอยตัวขึ้นสู่ผิวน้ำระหว่างการกวน
🔍 ข้ออื่นผิดเพราะอะไร:
• ข้อ ข.: Apparatus 3 (Reciprocating cylinder) นิยมใช้กับยาชนิด Delayed-release หรือการศึกษาการปลดปล่อยที่ต้องเปลี่ยนค่า pH หลายสภาวะต่อเนื่อง ไม่ใช่วิธีมาตรฐานตาม Monograph ของยานี้
• ข้อ ค.: Apparatus 4 (Flow-through cell) เหมาะสำหรับยาที่ละลายน้ำได้ยากมากหรือผลิตภัณฑ์ยาประเภท Microparticulate systems
• ข้อ ง.: Apparatus 5 (Paddle over disk) ออกแบบมาเฉพาะสำหรับทดสอบการปลดปล่อยตัวยาจากแผ่นแปะผิวหนัง (Transdermal patches)
• ข้อ จ.: Apparatus 7 (Reciprocating holder) ออกแบบมาสำหรับแผ่นแปะผิวหนังและยาเม็ดควบคุมการปลดปล่อยชนิดพิเศษ ไม่ใช่เครื่องมือทั่วไป</t>
        </is>
      </c>
      <c r="L111" s="186" t="n"/>
      <c r="M111" s="186" t="inlineStr">
        <is>
          <t>Product Group 8: Biopharm &amp; Drug Release</t>
        </is>
      </c>
      <c r="N111" s="186" t="inlineStr">
        <is>
          <t>8.3 Dissolution testing</t>
        </is>
      </c>
      <c r="O111" s="185" t="inlineStr">
        <is>
          <t>Product</t>
        </is>
      </c>
      <c r="P111" s="186" t="inlineStr">
        <is>
          <t>[SOURCE: ข้อสอบจริง PLE CC1 (Product) ปี 2561 ข้อ 71]</t>
        </is>
      </c>
      <c r="Q111" s="185" t="inlineStr">
        <is>
          <t>ข้อสอบจริง</t>
        </is>
      </c>
      <c r="R111" s="185" t="inlineStr">
        <is>
          <t>2561</t>
        </is>
      </c>
      <c r="S111" s="185" t="n"/>
    </row>
    <row r="112">
      <c r="A112" s="185" t="n">
        <v>110</v>
      </c>
      <c r="B112" s="186" t="n"/>
      <c r="C112" s="186" t="inlineStr">
        <is>
          <t>เพราะเหตุใดผลิตภัณฑ์ยา Phenytoin ชนิดรับประทาน จึงถูกกำหนดให้ต้องผ่านการทดสอบชีวสมมูล (Bioavailability &amp; Bioequivalence test) อย่างเคร่งครัดตามข้อกำหนดทางทะเบียนยา</t>
        </is>
      </c>
      <c r="D112" s="186" t="n"/>
      <c r="E112" s="186" t="inlineStr">
        <is>
          <t>ไม่มียาในรูปแบบที่ละลายได้เร็วในปาก</t>
        </is>
      </c>
      <c r="F112" s="186" t="inlineStr">
        <is>
          <t>มีส่วนประกอบในตำรับที่ไม่มีผลต่อการดูดซึมหรือออกฤทธิ์</t>
        </is>
      </c>
      <c r="G112" s="186" t="inlineStr">
        <is>
          <t>ยาละลายเร็วมาก (Rapid solubility and very rapid dissolution)</t>
        </is>
      </c>
      <c r="H112" s="186" t="inlineStr">
        <is>
          <t>เพราะมีคุณสมบัติเป็น BCS class I เนื่องจากละลายน้ำได้ดีและดูดซึมได้ดี</t>
        </is>
      </c>
      <c r="I112" s="186" t="inlineStr">
        <is>
          <t>มี Narrow therapeutic index และมีเภสัชจลนศาสตร์แบบ Nonlinear pharmacokinetics</t>
        </is>
      </c>
      <c r="J112" s="185" t="n">
        <v>5</v>
      </c>
      <c r="K112" s="186" t="inlineStr">
        <is>
          <t>✅ คำตอบที่ถูกต้อง: ข้อ จ. มี Narrow therapeutic index และมีเภสัชจลนศาสตร์แบบ Nonlinear pharmacokinetics
🎯 ทำไมข้อนี้ถึงถูก:
Phenytoin เป็นยากันชักที่มีช่วงการรักษาแคบ (Narrow Therapeutic Index: NTI) และมีเภสัชจลนศาสตร์แบบไม่เป็นเชิงเส้น (Nonlinear / Capacity-limited Michaelis-Menten elimination) การเปลี่ยนแปลงการละลายและการดูดซึมยาเพียงเล็กน้อยจากสารช่วยหรือโรงงานผลิตที่ต่างกัน อาจทำให้ระดับยาในเลือดพุ่งสูงขึ้นอย่างรวดเร็วจนเกิดความเป็นพิษร้ายแรง หรือลดต่ำจนควบคุมอาการชักไม่ได้ จึงต้องควบคุมการทดสอบชีวสมมูลอย่างเข้มงวด
🔍 ข้ออื่นผิดเพราะอะไร:
• ข้อ ก.: รูปแบบยาละลายเร็วในปากไม่เกี่ยวข้องกับเกณฑ์การบังคับควบคุมชีวสมมูลของยารักษาโรคลมชัก
• ข้อ ข.: สารช่วยในตำรับ (เช่น ในอดีตที่มีการเปลี่ยนสารเติมเต็มจาก Calcium sulfate เป็น Lactose) ส่งผลกระทบอย่างรุนแรงต่อการดูดซึม Phenytoin จนเกิดภาวะพิษในผู้ป่วย
• ข้อ ค.: Phenytoin ละลายน้ำได้น้อยมากและละลายช้า ไม่ใช่ยาที่มี Rapid dissolution
• ข้อ ง.: Phenytoin จัดอยู่ใน BCS Class II (Low solubility, High permeability) ไม่ใช่ BCS Class I</t>
        </is>
      </c>
      <c r="L112" s="186" t="n"/>
      <c r="M112" s="186" t="inlineStr">
        <is>
          <t>Product Group 8: Biopharm &amp; Drug Release</t>
        </is>
      </c>
      <c r="N112" s="186" t="inlineStr">
        <is>
          <t>8.2 BCS Classification</t>
        </is>
      </c>
      <c r="O112" s="185" t="inlineStr">
        <is>
          <t>Product</t>
        </is>
      </c>
      <c r="P112" s="186" t="inlineStr">
        <is>
          <t>[SOURCE: ข้อสอบจริง PLE CC1 (Product) ปี 2561 ข้อ 72]</t>
        </is>
      </c>
      <c r="Q112" s="185" t="inlineStr">
        <is>
          <t>ข้อสอบจริง</t>
        </is>
      </c>
      <c r="R112" s="185" t="inlineStr">
        <is>
          <t>2561</t>
        </is>
      </c>
      <c r="S112" s="185" t="n"/>
    </row>
    <row r="113">
      <c r="A113" s="185" t="n">
        <v>111</v>
      </c>
      <c r="B113" s="186" t="n"/>
      <c r="C113" s="186" t="inlineStr">
        <is>
          <t>ยา Sodium alendronate จัดอยู่ในระบบจำแนกคุณสมบัติทางเภสัชกรรม (Biopharmaceutics Classification System: BCS) ในกลุ่ม (Class) ใด</t>
        </is>
      </c>
      <c r="D113" s="186" t="n"/>
      <c r="E113" s="186" t="inlineStr">
        <is>
          <t>Non-classified</t>
        </is>
      </c>
      <c r="F113" s="186" t="inlineStr">
        <is>
          <t>BCS Class I</t>
        </is>
      </c>
      <c r="G113" s="186" t="inlineStr">
        <is>
          <t>BCS Class II</t>
        </is>
      </c>
      <c r="H113" s="186" t="inlineStr">
        <is>
          <t>BCS Class III</t>
        </is>
      </c>
      <c r="I113" s="186" t="inlineStr">
        <is>
          <t>BCS Class IV</t>
        </is>
      </c>
      <c r="J113" s="185" t="n">
        <v>4</v>
      </c>
      <c r="K113" s="186" t="inlineStr">
        <is>
          <t>✅ คำตอบที่ถูกต้อง: ข้อ ง. BCS Class III
🎯 ทำไมข้อนี้ถึงถูก:
Sodium alendronate เป็นยาในกลุ่ม Bisphosphonates ที่มีคุณสมบัติชอบน้ำสูงมาก ละลายน้ำได้ดีในทุกช่วงค่า pH (High solubility) แต่มีประจุลบสูงและมีโครงสร้างขั้วสูง ทำให้ซึมผ่านเยื่อบุผิวทางเดินอาหารได้ยากมาก (Low permeability ส่งผลให้มี Oral bioavailability ต่ำกว่า 1%) จึงจัดอยู่ในกลุ่ม BCS Class III (High solubility, Low permeability)
🔍 ข้ออื่นผิดเพราะอะไร:
• ข้อ ก.: Non-classified ไม่ใช่หมวดหมู่ในระบบ BCS ซึ่งแบ่งตัวยาออกเป็น Class I ถึง IV อย่างชัดเจน
• ข้อ ข.: BCS Class I คือยากลุ่มที่มีการละลายน้ำสูงและการซึมผ่านสูง (High solubility, High permeability) เช่น Metoprolol, Paracetamol
• ข้อ ค.: BCS Class II คือยากลุ่มที่มีการละลายน้ำต่ำแต่ซึมผ่านได้ดี (Low solubility, High permeability) เช่น Carbamazepine, Ibuprofen
• ข้อ จ.: BCS Class IV คือยากลุ่มที่มีทั้งการละลายน้ำต่ำและการซึมผ่านต่ำ (Low solubility, Low permeability) เช่น Furosemide, Paclitaxel</t>
        </is>
      </c>
      <c r="L113" s="186" t="n"/>
      <c r="M113" s="186" t="inlineStr">
        <is>
          <t>Product Group 8: Biopharm &amp; Drug Release</t>
        </is>
      </c>
      <c r="N113" s="186" t="inlineStr">
        <is>
          <t>8.2 BCS Classification</t>
        </is>
      </c>
      <c r="O113" s="185" t="inlineStr">
        <is>
          <t>Product</t>
        </is>
      </c>
      <c r="P113" s="186" t="inlineStr">
        <is>
          <t>[SOURCE: ข้อสอบจริง PLE CC1 (Product) ปี 2561 ข้อ 78]</t>
        </is>
      </c>
      <c r="Q113" s="185" t="inlineStr">
        <is>
          <t>ข้อสอบจริง</t>
        </is>
      </c>
      <c r="R113" s="185" t="inlineStr">
        <is>
          <t>2561</t>
        </is>
      </c>
      <c r="S113" s="185" t="n"/>
    </row>
    <row r="114">
      <c r="A114" s="185" t="n">
        <v>112</v>
      </c>
      <c r="B114" s="186" t="n"/>
      <c r="C114" s="186" t="inlineStr">
        <is>
          <t>จากการทดสอบการละลายของยาเม็ดชนิดหนึ่งพบว่า ที่สภาวะ pH 1.2 เป็นเวลา 2 ชั่วโมง ตัวยาละลายออกมาเพียง 2% แต่เมื่อเปลี่ยนเป็นสภาวะ pH 6.8 เป็นเวลา 10 นาที ตัวยาละลายออกมาถึง 80% ผลิตภัณฑ์ยาดังกล่าวจัดเป็นรูปแบบยาตามข้อใด</t>
        </is>
      </c>
      <c r="D114" s="186" t="n"/>
      <c r="E114" s="186" t="inlineStr">
        <is>
          <t>Sustained release</t>
        </is>
      </c>
      <c r="F114" s="186" t="inlineStr">
        <is>
          <t>Extended release</t>
        </is>
      </c>
      <c r="G114" s="186" t="inlineStr">
        <is>
          <t>Delayed release</t>
        </is>
      </c>
      <c r="H114" s="186" t="inlineStr">
        <is>
          <t>Prolonged release</t>
        </is>
      </c>
      <c r="I114" s="186" t="inlineStr">
        <is>
          <t>Osmotic pump release</t>
        </is>
      </c>
      <c r="J114" s="185" t="n">
        <v>3</v>
      </c>
      <c r="K114" s="186" t="inlineStr">
        <is>
          <t>✅ คำตอบที่ถูกต้อง: ข้อ ค. Delayed release
🎯 ทำไมข้อนี้ถึงถูก:
รูปแบบยาที่ไม่ปลดปล่อยตัวยาในสภาวะกรดจำลองในกระเพาะอาหาร (pH 1.2 เป็นเวลา 2 ชั่วโมง ปลดปล่อยไม่เกิน 10% ตามเกณฑ์ USP) แต่สามารถแตกตัวและละลายได้อย่างรวดเร็วในสภาวะจำลองลำไส้เล็ก (pH 6.8 ปลดปล่อยมากกว่า 75% ถึง 80%) คือ ยาเม็ดเคลือบลำไส้ (Enteric-coated tablets) ซึ่งจัดอยู่ในกลุ่มยาออกฤทธิ์หน่วงเวลา (Delayed-release dosage forms)
🔍 ข้ออื่นผิดเพราะอะไร:
• ข้อ ก.: Sustained release คือรูปแบบยาที่ค่อยๆ ทยอยปลดปล่อยตัวยาออกมาอย่างต่อเนื่องตลอดเวลา ไม่ใช่การทนกรดแล้วปล่อยยาทันทีในลำไส้
• ข้อ ข.: Extended release เป็นคำรวมของรูปแบบยาที่ยืดระยะเวลาการปลดปล่อยยาให้ช้ากว่ารูปแบบปกติ เพื่อลดความถี่ในการรับประทานยา
• ข้อ ง.: Prolonged release มีความหมายเช่นเดียวกับ Sustained release คือยืดระยะเวลาการออกฤทธิ์โดยค่อยๆ ปล่อยยา
• ข้อ จ.: Osmotic pump release ปลดปล่อยยาด้วยแรงดันออสโมติกในอัตราคงที่แบบลำดับศูนย์ (Zero-order release) ไม่ได้ขึ้นกับค่า pH ของทางเดินอาหาร</t>
        </is>
      </c>
      <c r="L114" s="186" t="n"/>
      <c r="M114" s="186" t="inlineStr">
        <is>
          <t>Product Group 8: Biopharm &amp; Drug Release</t>
        </is>
      </c>
      <c r="N114" s="186" t="inlineStr">
        <is>
          <t>8.4 Modified-Release DDS</t>
        </is>
      </c>
      <c r="O114" s="185" t="inlineStr">
        <is>
          <t>Product</t>
        </is>
      </c>
      <c r="P114" s="186" t="inlineStr">
        <is>
          <t>[SOURCE: ข้อสอบจริง PLE CC1 (Product) ปี 2561 ข้อ 81]</t>
        </is>
      </c>
      <c r="Q114" s="185" t="inlineStr">
        <is>
          <t>ข้อสอบจริง</t>
        </is>
      </c>
      <c r="R114" s="185" t="inlineStr">
        <is>
          <t>2561</t>
        </is>
      </c>
      <c r="S114" s="185" t="n"/>
    </row>
    <row r="115">
      <c r="A115" s="185" t="n">
        <v>113</v>
      </c>
      <c r="B115" s="186" t="n"/>
      <c r="C115" s="186" t="inlineStr">
        <is>
          <t>ข้อใดไม่ใช่ข้อดีของรูปแบบยาควบคุมการปลดปล่อย (Sustained/Extended release dosage forms)</t>
        </is>
      </c>
      <c r="D115" s="186" t="n"/>
      <c r="E115" s="186" t="inlineStr">
        <is>
          <t>ช่วยลดอาการไม่พึงประสงค์จากการเกิดความเข้มข้นสูงสุดของยาในเลือด (Peak concentration)</t>
        </is>
      </c>
      <c r="F115" s="186" t="inlineStr">
        <is>
          <t>สามารถระงับการออกฤทธิ์ของยาได้ทันทีเมื่อเกิดความเป็นพิษ (Toxicity)</t>
        </is>
      </c>
      <c r="G115" s="186" t="inlineStr">
        <is>
          <t>ช่วยลดความแปรปรวนของระดับยาในพลาสมาให้อยู่ในช่วงการรักษาอย่างสม่ำเสมอ</t>
        </is>
      </c>
      <c r="H115" s="186" t="inlineStr">
        <is>
          <t>ช่วยเพิ่มความร่วมมือในการใช้ยาของผู้ป่วย (Patient compliance)</t>
        </is>
      </c>
      <c r="I115" s="186" t="inlineStr">
        <is>
          <t>ช่วยลดความถี่ในการบริหารยาในแต่ละวัน</t>
        </is>
      </c>
      <c r="J115" s="185" t="n">
        <v>2</v>
      </c>
      <c r="K115" s="186" t="inlineStr">
        <is>
          <t>✅ คำตอบที่ถูกต้อง: ข้อ ข. สามารถระงับการออกฤทธิ์ของยาได้ทันทีเมื่อเกิดความเป็นพิษ (Toxicity)
🎯 ทำไมข้อนี้ถึงถูก:
ข้อจำกัดวิกฤตของรูปแบบยาควบคุมการปลดปล่อย (Sustained/Extended release) คือ เมื่อผู้ป่วยรับประทานเข้าไปแล้วเกิดอาการไม่พึงประสงค์รุนแรงหรือเกิดพิษ (Toxicity) จะไม่สามารถหยุดหรือนำตัวยาออกจากร่างกายได้ทันที เนื่องจากยามีปริมาณตัวยาสำคัญรวมอยู่สูงและระบบนำส่งยาจะยังคงทยอยปลดปล่อยยาเข้าสู่กระแสเลือดอย่างต่อเนื่อง
🔍 ข้ออื่นผิดเพราะอะไร:
• ข้อ ก.: เป็นข้อดี: การควบคุมอัตราการปลดปล่อยยาช่วยลดการเกิดระดับยาสูงผิดปกติ (Peak plasma level) จึงลดผลข้างเคียงเฉพาะจุด
• ข้อ ค.: เป็นข้อดี: ทำให้ระดับยาในกระแสเลือดคงที่อยู่ในช่วงการรักษา (Therapeutic window) สม่ำเสมอตลอดวัน
• ข้อ ง.: เป็นข้อดี: ผู้ป่วยรับประทานยาวันละ 1 ถึง 2 ครั้งแทนการกินวันละหลายรอบ ทำให้ความร่วมมือในการใช้ยาดีขึ้นมาก
• ข้อ จ.: เป็นข้อดี: การยืดระยะเวลาการออกฤทธิ์ช่วยลดจำนวนครั้งในการกินยาต่อวันได้อย่างมีประสิทธิภาพ</t>
        </is>
      </c>
      <c r="L115" s="186" t="n"/>
      <c r="M115" s="186" t="inlineStr">
        <is>
          <t>Product Group 8: Biopharm &amp; Drug Release</t>
        </is>
      </c>
      <c r="N115" s="186" t="inlineStr">
        <is>
          <t>8.4 Modified-Release DDS</t>
        </is>
      </c>
      <c r="O115" s="185" t="inlineStr">
        <is>
          <t>Product</t>
        </is>
      </c>
      <c r="P115" s="186" t="inlineStr">
        <is>
          <t>[SOURCE: ข้อสอบจริง PLE CC1 (Product) ปี 2561 ข้อ 82]</t>
        </is>
      </c>
      <c r="Q115" s="185" t="inlineStr">
        <is>
          <t>ข้อสอบจริง</t>
        </is>
      </c>
      <c r="R115" s="185" t="inlineStr">
        <is>
          <t>2561</t>
        </is>
      </c>
      <c r="S115" s="185" t="n"/>
    </row>
    <row r="116">
      <c r="A116" s="185" t="n">
        <v>114</v>
      </c>
      <c r="B116" s="186" t="n"/>
      <c r="C116" s="186" t="inlineStr">
        <is>
          <t>ระบบนำส่งยาในภาพมีลักษณะเป็นถุงทรงกลมที่ประกอบด้วยชั้นฟอสโฟลิพิดสองชั้น (Phospholipid bilayer) ล้อมรอบแกนกลางที่เป็นสารละลายน้ำ จัดเป็นระบบนำส่งยาในรูปแบบใด</t>
        </is>
      </c>
      <c r="D116" s="186" t="inlineStr">
        <is>
          <t>cc1_product/image113.png</t>
        </is>
      </c>
      <c r="E116" s="186" t="inlineStr">
        <is>
          <t>Micelle</t>
        </is>
      </c>
      <c r="F116" s="186" t="inlineStr">
        <is>
          <t>Liposome</t>
        </is>
      </c>
      <c r="G116" s="186" t="inlineStr">
        <is>
          <t>Dendrimer</t>
        </is>
      </c>
      <c r="H116" s="186" t="inlineStr">
        <is>
          <t>Nanosphere</t>
        </is>
      </c>
      <c r="I116" s="186" t="inlineStr">
        <is>
          <t>Nanocapsule</t>
        </is>
      </c>
      <c r="J116" s="185" t="n">
        <v>2</v>
      </c>
      <c r="K116" s="186" t="inlineStr">
        <is>
          <t>✅ คำตอบที่ถูกต้อง: ข้อ ข. Liposome
🎯 ทำไมข้อนี้ถึงถูก:
โครงสร้างอนุภาคทรงกลมระดับไมโครหรือนาโนเมตรที่ประกอบด้วยชั้นไขมันฟอสโฟลิพิดสองชั้น (Phospholipid bilayer membrane) จัดเรียงตัวโดยหันส่วนหัวที่มีขั้วออกสู่ภายนอกและภายใน พร้อมทั้งล้อมรอบแกนกลางที่เป็นของเหลวน้ำ (Aqueous core) คือลักษณะโครงสร้างเฉพาะของอนุภาค Liposome
🔍 ข้ออื่นผิดเพราะอะไร:
• ข้อ ก.: Micelle เป็นการรวมตัวของโมเลกุลสารลดแรงตึงผิวเพียงชั้นเดียว (Monolayer) โดยไม่มีแกนของเหลวน้ำอยู่ตรงกลาง
• ข้อ ค.: Dendrimer เป็นพอลิเมอร์สังเคราะห์ที่มีโครงสร้างกิ่งก้านสาขาแผ่กระจายแบบสมมาตรสามมิติ ไม่ใช่ถุงไขมัน
• ข้อ ง.: Nanosphere เป็นระบบโครงสร้างเมทริกซ์พอลิเมอร์แบบเนื้อเดียว (Polymeric matrix) ที่ตัวยากระจายตัวทั่วทั้งอนุภาค
• ข้อ จ.: Nanocapsule เป็นระบบแคปซูลขนาดนาโนที่มีเปลือกพอลิเมอร์สังเคราะห์ห่อหุ้มแกนของเหลว</t>
        </is>
      </c>
      <c r="L116" s="186" t="n"/>
      <c r="M116" s="186" t="inlineStr">
        <is>
          <t>Product Group 8: Biopharm &amp; Drug Release</t>
        </is>
      </c>
      <c r="N116" s="186" t="inlineStr">
        <is>
          <t>8.4 Modified-Release DDS</t>
        </is>
      </c>
      <c r="O116" s="185" t="inlineStr">
        <is>
          <t>Product</t>
        </is>
      </c>
      <c r="P116" s="186" t="inlineStr">
        <is>
          <t>[SOURCE: ข้อสอบจริง PLE CC1 (Product) ปี 2561 ข้อ 96]</t>
        </is>
      </c>
      <c r="Q116" s="185" t="inlineStr">
        <is>
          <t>ข้อสอบจริง</t>
        </is>
      </c>
      <c r="R116" s="185" t="inlineStr">
        <is>
          <t>2561</t>
        </is>
      </c>
      <c r="S116" s="185" t="n"/>
    </row>
    <row r="117">
      <c r="A117" s="185" t="n">
        <v>115</v>
      </c>
      <c r="B117" s="186" t="n"/>
      <c r="C117" s="186" t="inlineStr">
        <is>
          <t>จากระบบนำส่งยา Liposome ในข้อ 96 ยาต้านเชื้อรากลุ่ม Azole (เช่น Ketoconazole หรือ Clotrimazole) ซึ่งมีคุณสมบัติไม่ชอบน้ำและละลายในไขมันได้ดี (Lipophilic drug) จะถูกกักเก็บอยู่ในตำแหน่งใดของระบบนำส่งยานี้ (ตำแหน่ง A: แกนกลางน้ำ, ตำแหน่ง B: ส่วนหัวฟอสเฟต, ตำแหน่ง C: ชั้นไขมัน Bilayer, ตำแหน่ง D: สารละลายน้ำภายนอก)</t>
        </is>
      </c>
      <c r="D117" s="186" t="n"/>
      <c r="E117" s="186" t="inlineStr">
        <is>
          <t>ตำแหน่ง A</t>
        </is>
      </c>
      <c r="F117" s="186" t="inlineStr">
        <is>
          <t>ตำแหน่ง B</t>
        </is>
      </c>
      <c r="G117" s="186" t="inlineStr">
        <is>
          <t>ตำแหน่ง C</t>
        </is>
      </c>
      <c r="H117" s="186" t="inlineStr">
        <is>
          <t>ตำแหน่ง D</t>
        </is>
      </c>
      <c r="I117" s="186" t="inlineStr">
        <is>
          <t>ตำแหน่ง A และ C ร่วมกัน</t>
        </is>
      </c>
      <c r="J117" s="185" t="n">
        <v>3</v>
      </c>
      <c r="K117" s="186" t="inlineStr">
        <is>
          <t>✅ คำตอบที่ถูกต้อง: ข้อ ค. ตำแหน่ง C
🎯 ทำไมข้อนี้ถึงถูก:
ยากลุ่ม Azole เป็นสารที่มีคุณสมบัติไม่ชอบน้ำสูง (Hydrophobic / Lipophilic drug มีค่า Log P สูง) จึงถูกกักเก็บ (Entrapped) อยู่ภายในชั้น Hydrophobic core ของ Phospholipid bilayer (บริเวณหางกรดไขมัน ตำแหน่ง C) ซึ่งมีสภาพแวดล้อมที่ไม่มีขั้วและเข้ากันได้ดีกับตัวยา
🔍 ข้ออื่นผิดเพราะอะไร:
• ข้อ ก.: ตำแหน่ง A คือแกนกลางที่เป็นน้ำ (Aqueous core) เหมาะสำหรับการกักเก็บยาที่มีขั้วและชอบน้ำ (Hydrophilic drugs เช่น Doxorubicin)
• ข้อ ข.: ตำแหน่ง B คือบริเวณพื้นผิวส่วนหัวที่มีขั้วของฟอสโฟลิพิด (Polar head groups) สัมผัสกับน้ำ
• ข้อ ง.: ตำแหน่ง D คือสารละลายน้ำภายนอกไลโปโซม (External bulk aqueous phase)
• ข้อ จ.: ยาที่มีคุณสมบัติไม่ชอบน้ำสูงจะไม่สามารถละลายและกักเก็บอยู่ในแกนน้ำ (ตำแหน่ง A) ได้อย่างเสถียร</t>
        </is>
      </c>
      <c r="L117" s="186" t="n"/>
      <c r="M117" s="186" t="inlineStr">
        <is>
          <t>Product Group 8: Biopharm &amp; Drug Release</t>
        </is>
      </c>
      <c r="N117" s="186" t="inlineStr">
        <is>
          <t>8.4 Modified-Release DDS</t>
        </is>
      </c>
      <c r="O117" s="185" t="inlineStr">
        <is>
          <t>Product</t>
        </is>
      </c>
      <c r="P117" s="186" t="inlineStr">
        <is>
          <t>[SOURCE: ข้อสอบจริง PLE CC1 (Product) ปี 2561 ข้อ 97]</t>
        </is>
      </c>
      <c r="Q117" s="185" t="inlineStr">
        <is>
          <t>ข้อสอบจริง</t>
        </is>
      </c>
      <c r="R117" s="185" t="inlineStr">
        <is>
          <t>2561</t>
        </is>
      </c>
      <c r="S117" s="185" t="n"/>
    </row>
    <row r="118">
      <c r="A118" s="185" t="n">
        <v>116</v>
      </c>
      <c r="B118" s="186" t="n"/>
      <c r="C118" s="186" t="inlineStr">
        <is>
          <t>ข้อใดกล่าวถูกต้องเกี่ยวกับระบบการนำส่งยาและกลไกการปลดปล่อยตัวยาของยาเม็ด Morphine extended-release tablets</t>
        </is>
      </c>
      <c r="D118" s="186" t="n"/>
      <c r="E118" s="186" t="inlineStr">
        <is>
          <t>ระบบ Reservoir อาศัยการเคลือบด้วยพอลิเมอร์ Cellulose acetate phthalate (CAP)</t>
        </is>
      </c>
      <c r="F118" s="186" t="inlineStr">
        <is>
          <t>ตัวยาถูกควบคุมให้ออกฤทธิ์ปลดปล่อยเฉพาะที่ลำไส้เล็กส่วนต้นเท่านั้น</t>
        </is>
      </c>
      <c r="G118" s="186" t="inlineStr">
        <is>
          <t>ระบบ Reservoir นิยมเคลือบด้วย Hydroxypropyl methylcellulose (HPMC) บริสุทธิ์</t>
        </is>
      </c>
      <c r="H118" s="186" t="inlineStr">
        <is>
          <t>ระบบ Monolithic wax matrix จะต้องอาศัยการพองตัวและการละลายน้ำอย่างรวดเร็ว</t>
        </is>
      </c>
      <c r="I118" s="186" t="inlineStr">
        <is>
          <t>ระบบ Monolithic matrix สามารถเลือกใช้พอลิเมอร์ได้ทั้งชนิด Hydrophilic หรือ Hydrophobic polymer</t>
        </is>
      </c>
      <c r="J118" s="185" t="n">
        <v>5</v>
      </c>
      <c r="K118" s="186" t="inlineStr">
        <is>
          <t>✅ คำตอบที่ถูกต้อง: ข้อ จ. ระบบ Monolithic matrix สามารถเลือกใช้พอลิเมอร์ได้ทั้งชนิด Hydrophilic หรือ Hydrophobic polymer
🎯 ทำไมข้อนี้ถึงถูก:
ยาเม็ด Morphine extended-release (เช่น MST Continus) นิยมเตรียมในระบบ Monolithic Matrix System ซึ่งสามารถเลือกใช้พอลิเมอร์ชนิดชอบน้ำ (Hydrophilic matrix เช่น HPMC ซึ่งควบคุมการปล่อยยาด้วยการพองตัวเป็นเจลและการกร่อน) หรือสารไขมันและพอลิเมอร์ชนิดไม่ชอบน้ำ (Hydrophobic / Lipid matrix เช่น Cetostearyl alcohol, Hydrogenated vegetable oil, Ethylcellulose ซึ่งควบคุมการปล่อยยาด้วยการแพร่ผ่านโครงสร้างรูพรุน)
🔍 ข้ออื่นผิดเพราะอะไร:
• ข้อ ก.: CAP เป็นพอลิเมอร์เคลือบลำไส้เพื่อหน่วงการแตกตัวตามค่า pH (Enteric coating) ไม่ใช่ Rate-controlling membrane สำหรับยาออกฤทธิ์เนิ่นตลอดทางเดินอาหาร
• ข้อ ข.: ยา Extended-release ออกแบบมาเพื่อปลดปล่อยตัวยาอย่างสม่ำเสมอตลอดความยาวของระบบทางเดินอาหาร ไม่ได้จำกัดเฉพาะลำไส้เล็กส่วนต้น
• ข้อ ค.: HPMC เป็นสารชอบน้ำที่ละลายน้ำได้ จึงไม่นิยมนำมาเคลือบเป็น Insoluble reservoir membrane เดี่ยวๆ
• ข้อ ง.: Monolithic wax matrix เป็นสารไขมันที่ไม่ละลายน้ำและไม่พองตัว โดยตัวยาจะค่อยๆ แพร่กระจาย (Diffused) ออกมาผ่านโครงสร้างรูพรุนของขี้ผึ้ง</t>
        </is>
      </c>
      <c r="L118" s="186" t="n"/>
      <c r="M118" s="186" t="inlineStr">
        <is>
          <t>Product Group 8: Biopharm &amp; Drug Release</t>
        </is>
      </c>
      <c r="N118" s="186" t="inlineStr">
        <is>
          <t>8.4 Modified-Release DDS</t>
        </is>
      </c>
      <c r="O118" s="185" t="inlineStr">
        <is>
          <t>Product</t>
        </is>
      </c>
      <c r="P118" s="186" t="inlineStr">
        <is>
          <t>[SOURCE: ข้อสอบจริง PLE CC1 (Product) ปี 2561 ข้อ 104]</t>
        </is>
      </c>
      <c r="Q118" s="185" t="inlineStr">
        <is>
          <t>ข้อสอบจริง</t>
        </is>
      </c>
      <c r="R118" s="185" t="inlineStr">
        <is>
          <t>2561</t>
        </is>
      </c>
      <c r="S118" s="185" t="n"/>
    </row>
    <row r="119">
      <c r="A119" s="185" t="n">
        <v>117</v>
      </c>
      <c r="B119" s="186" t="n"/>
      <c r="C119" s="186" t="inlineStr">
        <is>
          <t>ระบบนำส่งยาแบบ Reservoir system มีรูปแบบการปลดปล่อยยาตามจลนศาสตร์ใด</t>
        </is>
      </c>
      <c r="D119" s="186" t="n"/>
      <c r="E119" s="186" t="inlineStr">
        <is>
          <t>Zero-order kinetics</t>
        </is>
      </c>
      <c r="F119" s="186" t="inlineStr">
        <is>
          <t>First-order kinetics</t>
        </is>
      </c>
      <c r="G119" s="186" t="inlineStr">
        <is>
          <t>Second-order kinetics</t>
        </is>
      </c>
      <c r="H119" s="186" t="inlineStr">
        <is>
          <t>Pseudo-first order kinetics</t>
        </is>
      </c>
      <c r="I119" s="186" t="inlineStr">
        <is>
          <t>Higuchi model kinetics</t>
        </is>
      </c>
      <c r="J119" s="185" t="n">
        <v>1</v>
      </c>
      <c r="K119" s="186" t="inlineStr">
        <is>
          <t>✅ คำตอบที่ถูกต้อง: ข้อ ก. Zero-order kinetics
🎯 ทำไมข้อนี้ถึงถูก:
ระบบนำส่งยาแบบ Reservoir system ประกอบด้วยแกนกลางที่มีตัวยาเข้มข้นอิ่มตัวล้อมรอบด้วย rate-controlling membrane ซึ่งรักษาความต่างของความเข้มข้น (concentration gradient) ให้คงที่ จึงปลดปล่อยตัวยาด้วยอัตราคงที่ต่อหน่วยเวลาตามจลนศาสตร์อันดับศูนย์ (Zero-order kinetics)
🔍 ข้ออื่นผิดเพราะอะไร:
• ข้อ ข.: First-order kinetics อัตราการปลดปล่อยยาจะแปรผันตามปริมาณยาที่เหลืออยู่ ทำให้การปล่อยยาลดลงเรื่อยๆ ตามเวลา พบในยารูปแบบทั่วไป
• ข้อ ค.: Second-order kinetics เป็นจลนศาสตร์อันดับสองที่อัตราขึ้นกับความเข้มข้นของสารสองโมเลกุล ไม่ใช่รูปแบบการปลดปล่อยยามาตรฐานของ reservoir DDS
• ข้อ ง.: Pseudo-first order kinetics เป็นจลนศาสตร์อันดับหนึ่งเทียม ไม่ใช่การปลดปล่อยยาแบบคงที่สม่ำเสมอของ reservoir system
• ข้อ จ.: Higuchi model kinetics อัตราการปลดปล่อยยาจะแปรผันตามรากที่สองของเวลา (Square root of time) ซึ่งเป็นลักษณะเฉพาะของระบบ Matrix system ไม่ใช่ Reservoir system</t>
        </is>
      </c>
      <c r="L119" s="186" t="n"/>
      <c r="M119" s="186" t="inlineStr">
        <is>
          <t>Product Group 8: Biopharm &amp; Drug Release</t>
        </is>
      </c>
      <c r="N119" s="186" t="inlineStr">
        <is>
          <t>8.4 Modified-Release DDS</t>
        </is>
      </c>
      <c r="O119" s="185" t="inlineStr">
        <is>
          <t>Product</t>
        </is>
      </c>
      <c r="P119" s="186" t="inlineStr">
        <is>
          <t>[SOURCE: ข้อสอบจริง PLE CC1 (Product) ปี 2559 ข้อ 2]</t>
        </is>
      </c>
      <c r="Q119" s="185" t="inlineStr">
        <is>
          <t>ข้อสอบจริง</t>
        </is>
      </c>
      <c r="R119" s="185" t="inlineStr">
        <is>
          <t>2559</t>
        </is>
      </c>
      <c r="S119" s="185" t="n"/>
    </row>
    <row r="120">
      <c r="A120" s="185" t="n">
        <v>118</v>
      </c>
      <c r="B120" s="186" t="n"/>
      <c r="C120" s="186" t="inlineStr">
        <is>
          <t>ระบบนำส่งยาแบบออกฤทธิ์เนิ่น (Extended release) ที่นำตัวยาสำคัญผสมกับสารช่วยและกระจายตัวอย่างสม่ำเสมอเป็นเนื้อเดียวกันตลอดโครงสร้าง เรียกว่าระบบใด</t>
        </is>
      </c>
      <c r="D120" s="186" t="n"/>
      <c r="E120" s="186" t="inlineStr">
        <is>
          <t>Mechanical pump system</t>
        </is>
      </c>
      <c r="F120" s="186" t="inlineStr">
        <is>
          <t>Membrane reservoir system</t>
        </is>
      </c>
      <c r="G120" s="186" t="inlineStr">
        <is>
          <t>Matrix system</t>
        </is>
      </c>
      <c r="H120" s="186" t="inlineStr">
        <is>
          <t>Osmotic pump system</t>
        </is>
      </c>
      <c r="I120" s="186" t="inlineStr">
        <is>
          <t>Hydrodynamically balanced system</t>
        </is>
      </c>
      <c r="J120" s="185" t="n">
        <v>3</v>
      </c>
      <c r="K120" s="186" t="inlineStr">
        <is>
          <t>✅ คำตอบที่ถูกต้อง: ข้อ ค. Matrix system
🎯 ทำไมข้อนี้ถึงถูก:
ระบบนำส่งยาแบบ Matrix system (Monolithic matrix) คือระบบที่ตัวยาสำคัญถูกผสมและกระจายตัวอย่างสม่ำเสมอ (Dispersed or dissolved) ในโครงข่ายของสารช่วยประเภทโพลิเมอร์ ไข หรือสารที่ไม่ละลายน้ำ โดยยาจะค่อยๆ แพร่หรือชะล้างออกจากโครงสร้างเมทริกซ์
🔍 ข้ออื่นผิดเพราะอะไร:
• ข้อ ก.: Mechanical pump system ใช้แรงกลไกหรือมอเตอร์ในการขับดันของเหลวยาออกจากกระบอก ไม่ใช่การกระจายตัวยาในเนื้อสารช่วย
• ข้อ ข.: Membrane reservoir system ตัวยาสำคัญจะถูกกักเก็บอยู่บริเวณแกนกลาง (Core) และถูกห่อหุ้มด้วยแผ่นฟิล์มโพลิเมอร์ควบคุมการแพร่ ไม่ได้ผสมกระจายตัวเป็นเนื้อเดียวกับโครงสร้างทั้งหมด
• ข้อ ง.: Osmotic pump system (OROS) ใช้แรงดันออสโมซิสดันตัวยาออกผ่านรูเปิดขนาดเล็กบนแผ่นฟิล์มกึ่งซึมผ่านได้
• ข้อ จ.: Hydrodynamically balanced system (HBS) เป็นระบบยาลอยตัวในกระเพาะอาหารที่มีความหนาแน่นจำเพาะต่ำกว่าน้ำย่อย ไม่ใช่คำจำกัดความของการกระจายตัวยาในเนื้อสาร</t>
        </is>
      </c>
      <c r="L120" s="186" t="n"/>
      <c r="M120" s="186" t="inlineStr">
        <is>
          <t>Product Group 8: Biopharm &amp; Drug Release</t>
        </is>
      </c>
      <c r="N120" s="186" t="inlineStr">
        <is>
          <t>8.4 Modified-Release DDS</t>
        </is>
      </c>
      <c r="O120" s="185" t="inlineStr">
        <is>
          <t>Product</t>
        </is>
      </c>
      <c r="P120" s="186" t="inlineStr">
        <is>
          <t>[SOURCE: ข้อสอบจริง PLE CC1 (Product) ปี 2559 ข้อ 6]</t>
        </is>
      </c>
      <c r="Q120" s="185" t="inlineStr">
        <is>
          <t>ข้อสอบจริง</t>
        </is>
      </c>
      <c r="R120" s="185" t="inlineStr">
        <is>
          <t>2559</t>
        </is>
      </c>
      <c r="S120" s="185" t="n"/>
    </row>
    <row r="121">
      <c r="A121" s="185" t="n">
        <v>119</v>
      </c>
      <c r="B121" s="186" t="n"/>
      <c r="C121" s="186" t="inlineStr">
        <is>
          <t>แผ่นแปะผิวหนังนิโคติน (Nicotine patch) มีรูปแบบการปลดปล่อยตัวยาตามจลนศาสตร์ใด</t>
        </is>
      </c>
      <c r="D121" s="186" t="n"/>
      <c r="E121" s="186" t="inlineStr">
        <is>
          <t>Zero-order kinetics</t>
        </is>
      </c>
      <c r="F121" s="186" t="inlineStr">
        <is>
          <t>First-order kinetics</t>
        </is>
      </c>
      <c r="G121" s="186" t="inlineStr">
        <is>
          <t>Pseudo-first order kinetics</t>
        </is>
      </c>
      <c r="H121" s="186" t="inlineStr">
        <is>
          <t>Second-order kinetics</t>
        </is>
      </c>
      <c r="I121" s="186" t="inlineStr">
        <is>
          <t>Higuchi model kinetics</t>
        </is>
      </c>
      <c r="J121" s="185" t="n">
        <v>1</v>
      </c>
      <c r="K121" s="186" t="inlineStr">
        <is>
          <t>✅ คำตอบที่ถูกต้อง: ข้อ ก. Zero-order kinetics
🎯 ทำไมข้อนี้ถึงถูก:
แผ่นแปะผิวหนังนิโคติน (Nicotine transdermal patch) ถูกออกแบบด้วยระบบควบคุมการปลดปล่อยยาผ่านชั้นผิวหนังเข้าสู่กระแสเลือดด้วยอัตราคงที่สม่ำเสมอตลอดระยะเวลา 16 ถึง 24 ชั่วโมง เพื่อรักษาระดับยาในพลาสมาให้คงที่และลดความอยากบุหรี่ ซึ่งเป็นไปตามจลนศาสตร์อันดับศูนย์ (Zero-order kinetics)
🔍 ข้ออื่นผิดเพราะอะไร:
• ข้อ ข.: First-order kinetics อัตราการปล่อยยาจะลดลงเรื่อยๆ ตามปริมาณยาที่เหลืออยู่ในแผ่นแปะ ทำให้ไม่สามารถรักษาระดับยาให้คงที่ตลอดวันได้
• ข้อ ค.: Pseudo-first order kinetics เป็นจลนศาสตร์อันดับหนึ่งเทียม ไม่ใช่เป้าหมายของการควบคุมระดับยาให้คงที่ของระบบแผ่นแปะผิวหนัง
• ข้อ ง.: Second-order kinetics ไม่เกี่ยวข้องกับรูปแบบการปลดปล่อยยาของระบบ transdermal delivery
• ข้อ จ.: Higuchi model kinetics อัตราการปลดปล่อยยาจะลดลงตามรากที่สองของเวลา จึงไม่สามารถให้อัตราคงที่ตลอดวันได้เหมือน Zero-order</t>
        </is>
      </c>
      <c r="L121" s="186" t="n"/>
      <c r="M121" s="186" t="inlineStr">
        <is>
          <t>Product Group 8: Biopharm &amp; Drug Release</t>
        </is>
      </c>
      <c r="N121" s="186" t="inlineStr">
        <is>
          <t>8.5 Transdermal Delivery (TDS)</t>
        </is>
      </c>
      <c r="O121" s="185" t="inlineStr">
        <is>
          <t>Product</t>
        </is>
      </c>
      <c r="P121" s="186" t="inlineStr">
        <is>
          <t>[SOURCE: ข้อสอบจริง PLE CC1 (Product) ปี 2559 ข้อ 8] [RECONSTRUCTED: ปรับแต่งและเติมเต็มบริบทโจทย์เพื่อความสมบูรณ์]</t>
        </is>
      </c>
      <c r="Q121" s="185" t="inlineStr">
        <is>
          <t>ข้อสอบจริง</t>
        </is>
      </c>
      <c r="R121" s="185" t="inlineStr">
        <is>
          <t>2559</t>
        </is>
      </c>
      <c r="S121" s="185" t="n"/>
    </row>
    <row r="122">
      <c r="A122" s="185" t="n">
        <v>120</v>
      </c>
      <c r="B122" s="186" t="n"/>
      <c r="C122" s="186" t="inlineStr">
        <is>
          <t>ยารูปแบบควบคุมการปลดปล่อยชนิด Reservoir system มีจลนศาสตร์การปลดปล่อยยา (Drug release kinetics) เป็นไปตามรูปแบบใด</t>
        </is>
      </c>
      <c r="D122" s="186" t="n"/>
      <c r="E122" s="186" t="inlineStr">
        <is>
          <t>Zero-order kinetics</t>
        </is>
      </c>
      <c r="F122" s="186" t="inlineStr">
        <is>
          <t>First-order kinetics</t>
        </is>
      </c>
      <c r="G122" s="186" t="inlineStr">
        <is>
          <t>Second-order kinetics</t>
        </is>
      </c>
      <c r="H122" s="186" t="inlineStr">
        <is>
          <t>Pseudo zero-order kinetics</t>
        </is>
      </c>
      <c r="I122" s="186" t="inlineStr">
        <is>
          <t>Pseudo first-order kinetics</t>
        </is>
      </c>
      <c r="J122" s="185" t="n">
        <v>1</v>
      </c>
      <c r="K122" s="186" t="inlineStr">
        <is>
          <t>✅ คำตอบที่ถูกต้อง: ข้อ ก. Zero-order kinetics
🎯 ทำไมข้อนี้ถึงถูก:
ระบบนำส่งยาแบบ Reservoir system มีแผ่นฟิล์มโพลิเมอร์ควบคุมการแพร่ (Rate-controlling membrane) ห่อหุ้มแกนกลางที่มีสารละลายยาอิ่มตัวคงที่ จึงรักษาความแตกต่างของความเข้มข้นให้คงที่ ส่งผลให้อัตราการปลดปล่อยตัวยาคงที่สม่ำเสมอตลอดเวลาตามจลนศาสตร์อันดับศูนย์ (Zero-order kinetics)
🔍 ข้ออื่นผิดเพราะอะไร:
• ข้อ ข.: First-order kinetics อัตราการปล่อยยาจะลดลงอย่างต่อเนื่องตามความเข้มข้นของยาที่ลดลงในระบบ
• ข้อ ค.: Second-order kinetics เป็นจลนศาสตร์อันดับสอง ไม่ใช่รูปแบบการปลดปล่อยยามาตรฐานของระบบนำส่งยา
• ข้อ ง.: Pseudo zero-order kinetics เป็นจลนศาสตร์อันดับศูนย์เทียม ไม่ใช่อัตราคงที่แท้จริงของระบบควบคุมด้วย membrane
• ข้อ จ.: Pseudo first-order kinetics เป็นจลนศาสตร์เลียนแบบอันดับหนึ่ง ไม่ใช่ลักษณะของ reservoir system</t>
        </is>
      </c>
      <c r="L122" s="186" t="n"/>
      <c r="M122" s="186" t="inlineStr">
        <is>
          <t>Product Group 8: Biopharm &amp; Drug Release</t>
        </is>
      </c>
      <c r="N122" s="186" t="inlineStr">
        <is>
          <t>8.4 Modified-Release DDS</t>
        </is>
      </c>
      <c r="O122" s="185" t="inlineStr">
        <is>
          <t>Product</t>
        </is>
      </c>
      <c r="P122" s="186" t="inlineStr">
        <is>
          <t>[SOURCE: ข้อสอบจริง PLE CC1 (Product) ปี 2559 ข้อ 26]</t>
        </is>
      </c>
      <c r="Q122" s="185" t="inlineStr">
        <is>
          <t>ข้อสอบจริง</t>
        </is>
      </c>
      <c r="R122" s="185" t="inlineStr">
        <is>
          <t>2559</t>
        </is>
      </c>
      <c r="S122" s="185" t="n"/>
    </row>
    <row r="123">
      <c r="A123" s="185" t="n">
        <v>121</v>
      </c>
      <c r="B123" s="186" t="n"/>
      <c r="C123" s="186" t="inlineStr">
        <is>
          <t>ยาเตรียมชนิดออกฤทธิ์เนิ่น (Extended release) ที่นำตัวยาสำคัญผสมกับสารช่วยประเภทโพลิเมอร์และกระจายตัวอย่างสม่ำเสมอทั่วทั้งเม็ด จัดเป็นระบบนำส่งยาแบบใด</t>
        </is>
      </c>
      <c r="D123" s="186" t="n"/>
      <c r="E123" s="186" t="inlineStr">
        <is>
          <t>Mechanical pump system</t>
        </is>
      </c>
      <c r="F123" s="186" t="inlineStr">
        <is>
          <t>Membrane reservoir system</t>
        </is>
      </c>
      <c r="G123" s="186" t="inlineStr">
        <is>
          <t>Matrix system</t>
        </is>
      </c>
      <c r="H123" s="186" t="inlineStr">
        <is>
          <t>Osmotic pump system</t>
        </is>
      </c>
      <c r="I123" s="186" t="inlineStr">
        <is>
          <t>Hydrodynamically balanced system</t>
        </is>
      </c>
      <c r="J123" s="185" t="n">
        <v>3</v>
      </c>
      <c r="K123" s="186" t="inlineStr">
        <is>
          <t>✅ คำตอบที่ถูกต้อง: ข้อ ค. Matrix system
🎯 ทำไมข้อนี้ถึงถูก:
ระบบนำส่งยาแบบ Matrix system คือระบบที่ตัวยาสำคัญถูกผสมและกระจายตัวอย่างสม่ำเสมอเป็นเนื้อเดียวกันภายในโครงข่ายของสารช่วยประเภทโพลิเมอร์ ทำให้การปลดปล่อยยาค่อยๆ แพร่ผ่านรูพรุนหรือการละลายสึกกร่อนของเนื้อเมทริกซ์
🔍 ข้ออื่นผิดเพราะอะไร:
• ข้อ ก.: Mechanical pump ใช้แรงดันกลไกผลักของเหลวยา
• ข้อ ข.: Membrane reservoir ตัวยาจะถูกกักเก็บอยู่บริเวณแกนกลางและล้อมรอบด้วยแผ่นฟิล์มบางควบคุมการแพร่
• ข้อ ง.: Osmotic pump ควบคุมการปลดปล่อยยาด้วยแรงดันออสโมซิสผ่านรูเปิดขนาดเล็กบนแผ่นฟิล์มกึ่งซึมผ่านได้
• ข้อ จ.: Hydrodynamically balanced system เป็นระบบยาลอยตัวในกระเพาะอาหารที่มีความหนาแน่นจำเพาะต่ำ</t>
        </is>
      </c>
      <c r="L123" s="186" t="n"/>
      <c r="M123" s="186" t="inlineStr">
        <is>
          <t>Product Group 8: Biopharm &amp; Drug Release</t>
        </is>
      </c>
      <c r="N123" s="186" t="inlineStr">
        <is>
          <t>8.4 Modified-Release DDS</t>
        </is>
      </c>
      <c r="O123" s="185" t="inlineStr">
        <is>
          <t>Product</t>
        </is>
      </c>
      <c r="P123" s="186" t="inlineStr">
        <is>
          <t>[SOURCE: ข้อสอบจริง PLE CC1 (Product) ปี 2559 ข้อ 31]</t>
        </is>
      </c>
      <c r="Q123" s="185" t="inlineStr">
        <is>
          <t>ข้อสอบจริง</t>
        </is>
      </c>
      <c r="R123" s="185" t="inlineStr">
        <is>
          <t>2559</t>
        </is>
      </c>
      <c r="S123" s="185" t="n"/>
    </row>
    <row r="124">
      <c r="A124" s="185" t="n">
        <v>122</v>
      </c>
      <c r="B124" s="186" t="n"/>
      <c r="C124" s="186" t="inlineStr">
        <is>
          <t>เมื่อทำการศึกษาเปรียบเทียบเภสัชจลนศาสตร์ของการดูดซึมยา Enfuvirtide ในสูตรตำรับต่างๆ (A, B, C, D) ตามตาราง โดยตำรับ A บริหารทาง IV มีค่า AUC = 46, ตำรับ B บริหารทาง SC มีค่า AUC = 40, ตำรับ C บริหารทาง SC มีค่า AUC = 34 และตำรับ D บริหารทาง SC มีค่า AUC = 47 ตำรับใดที่บริหารโดยการฉีดแล้วมีการดูดซึมยาเข้าสู่กระแสเลือดดีที่สุด</t>
        </is>
      </c>
      <c r="D124" s="186" t="n"/>
      <c r="E124" s="186" t="inlineStr">
        <is>
          <t>ตำรับ A</t>
        </is>
      </c>
      <c r="F124" s="186" t="inlineStr">
        <is>
          <t>ตำรับ B</t>
        </is>
      </c>
      <c r="G124" s="186" t="inlineStr">
        <is>
          <t>ตำรับ C</t>
        </is>
      </c>
      <c r="H124" s="186" t="inlineStr">
        <is>
          <t>ตำรับ D</t>
        </is>
      </c>
      <c r="I124" s="186" t="inlineStr">
        <is>
          <t>ตำรับ C และ D</t>
        </is>
      </c>
      <c r="J124" s="185" t="n">
        <v>4</v>
      </c>
      <c r="K124" s="186" t="inlineStr">
        <is>
          <t>✅ คำตอบที่ถูกต้อง: ข้อ ง. ตำรับ D
🎯 ทำไมข้อนี้ถึงถูก:
การประเมินการดูดซึมยาเข้าสู่กระแสเลือด (Extravascular absorption) วัดได้จากค่าพื้นที่ใต้กราฟความเข้มข้นยาในเลือดกับเวลา (AUC) สำหรับการบริหารทางนอกหลอดเลือดดำ (SC) ตำรับ D ให้ค่า AUC สูงที่สุดคือ 47 ซึ่งเทียบเท่าหรือมากกว่าการให้ทาง IV (AUC 46) แสดงว่าตัวยาในตำรับ D สามารถดูดซึมเข้าสู่กระแสเลือดได้อย่างสมบูรณ์ที่สุด (Highest bioavailability)
🔍 ข้ออื่นผิดเพราะอะไร:
• ข้อ ก.: ตำรับ A บริหารทางหลอดเลือดดำ (IV) ยาเข้าสู่กระแสเลือดโดยตรง 100% จึงไม่มีขั้นตอนการดูดซึม (No absorption step)
• ข้อ ข.: ตำรับ B ให้ค่า AUC ทาง SC เท่ากับ 40 ซึ่งมีการดูดซึมน้อยกว่าตำรับ D
• ข้อ ค.: ตำรับ C ให้ค่า AUC ทาง SC เท่ากับ 34 ซึ่งมีประสิทธิภาพการดูดซึมต่ำที่สุดในบรรดาตำรับ SC
• ข้อ จ.: ตำรับ C มีการดูดซึมต่ำที่สุดจึงไม่สามารถร่วมกับตำรับ D ได้</t>
        </is>
      </c>
      <c r="L124" s="186" t="n"/>
      <c r="M124" s="186" t="inlineStr">
        <is>
          <t>Product Group 8: Biopharm &amp; Drug Release</t>
        </is>
      </c>
      <c r="N124" s="186" t="inlineStr">
        <is>
          <t>8.1 Diffusion &amp; Fick's laws</t>
        </is>
      </c>
      <c r="O124" s="185" t="inlineStr">
        <is>
          <t>Product</t>
        </is>
      </c>
      <c r="P124" s="186" t="inlineStr">
        <is>
          <t>[SOURCE: ข้อสอบจริง PLE CC1 (Product) ปี 2559 ข้อ 36]</t>
        </is>
      </c>
      <c r="Q124" s="185" t="inlineStr">
        <is>
          <t>ข้อสอบจริง</t>
        </is>
      </c>
      <c r="R124" s="185" t="inlineStr">
        <is>
          <t>2559</t>
        </is>
      </c>
      <c r="S124" s="185" t="n"/>
    </row>
    <row r="125">
      <c r="A125" s="185" t="n">
        <v>123</v>
      </c>
      <c r="B125" s="186" t="n"/>
      <c r="C125" s="186" t="inlineStr">
        <is>
          <t>ตามเกณฑ์การทดสอบการละลายของยาเม็ด (Dissolution test) ตามเภสัชตำรับ USP หากการทดสอบในขั้นที่ 1 (Stage 1: S1 จำนวน 6 เม็ด) พบว่ามีเม็ดยาที่ไม่ผ่านเกณฑ์มาตรฐาน (แต่ละหน่วยไม่น้อยกว่า Q + 5%) ขั้นตอนการดำเนินการที่ถูกต้องคือข้อใด</t>
        </is>
      </c>
      <c r="D125" s="186" t="n"/>
      <c r="E125" s="186" t="inlineStr">
        <is>
          <t>ผ่านเกณฑ์การทดสอบทันที หากค่าเฉลี่ยของทั้ง 6 เม็ดไม่น้อยกว่า Q</t>
        </is>
      </c>
      <c r="F125" s="186" t="inlineStr">
        <is>
          <t>ไม่ผ่านเกณฑ์ขั้น S1 และต้องทำการทดสอบซ้ำเพิ่มอีก 6 เม็ดในขั้น S2</t>
        </is>
      </c>
      <c r="G125" s="186" t="inlineStr">
        <is>
          <t>ไม่ผ่านเกณฑ์ขั้น S1 และต้องทำการทดสอบซ้ำเพิ่มอีก 12 เม็ดทันที</t>
        </is>
      </c>
      <c r="H125" s="186" t="inlineStr">
        <is>
          <t>ไม่ผ่านเกณฑ์ขั้น S1 และต้องทำการทดสอบซ้ำเพิ่มอีก 24 เม็ดทันที</t>
        </is>
      </c>
      <c r="I125" s="186" t="inlineStr">
        <is>
          <t>ตัดสินว่ารุ่นการผลิตไม่ผ่านเกณฑ์มาตรฐานอย่างถาวรและสั่งทำลายทันที</t>
        </is>
      </c>
      <c r="J125" s="185" t="n">
        <v>2</v>
      </c>
      <c r="K125" s="186" t="inlineStr">
        <is>
          <t>✅ คำตอบที่ถูกต้อง: ข้อ ข. ไม่ผ่านเกณฑ์ขั้น S1 และต้องทำการทดสอบซ้ำเพิ่มอีก 6 เม็ดในขั้น S2
🎯 ทำไมข้อนี้ถึงถูก:
ตาม USP Dissolution testing หากการทดสอบในขั้นแรก (Stage 1: S1 จำนวน 6 เม็ด) ไม่ผ่านเกณฑ์ (คือมีบางเม็ดละลายได้น้อยกว่า Q + 5%) จะต้องดำเนินการทดสอบต่อในขั้นที่ 2 (Stage 2: S2) โดยสุ่มตรวจเพิ่มอีก 6 เม็ด (รวมเป็น 12 เม็ด) โดยเกณฑ์ผ่านใน S2 คือ ค่าเฉลี่ยทั้ง 12 เม็ดต้องไม่น้อยกว่า Q และไม่มีเม็ดใดน้อยกว่า Q ลบ 15%
🔍 ข้ออื่นผิดเพราะอะไร:
• ข้อ ก.: ในขั้น S1 ทุกหน่วยต้องไม่น้อยกว่า Q + 5% หากมีแม้แต่เม็ดเดียวต่ำกว่าเกณฑ์ จะไม่สามารถตัดสินว่าผ่านได้แม้ค่าเฉลี่ยจะสูงก็ตาม
• ข้อ ค.: การทดสอบเพิ่ม 12 เม็ดเป็นขั้นตอนของขั้นที่ 3 (Stage 3: S3) หลังจากที่ขั้น S2 ไม่ผ่านเกณฑ์
• ข้อ ง.: การทดสอบ 24 เม็ดคือจำนวนหน่วยทดสอบสะสมทั้งหมดจนถึงขั้น S3 ไม่ใช่จำนวนเม็ดที่นำมาทดสอบเพิ่มในขั้น S2
• ข้อ จ.: การไม่ผ่านในขั้น S1 ยังไม่ใช่การตัดสินรุ่นการผลิตตกมาตรฐานถาวร เนื่องจากเภสัชตำรับเปิดโอกาสให้ทดสอบต่อในขั้น S2 และ S3</t>
        </is>
      </c>
      <c r="L125" s="186" t="n"/>
      <c r="M125" s="186" t="inlineStr">
        <is>
          <t>Product Group 8: Biopharm &amp; Drug Release</t>
        </is>
      </c>
      <c r="N125" s="186" t="inlineStr">
        <is>
          <t>8.3 Dissolution testing</t>
        </is>
      </c>
      <c r="O125" s="185" t="inlineStr">
        <is>
          <t>Product</t>
        </is>
      </c>
      <c r="P125" s="186" t="inlineStr">
        <is>
          <t>[SOURCE: ข้อสอบจริง PLE CC1 (Product) ปี 2559 ข้อ 44] [RECONSTRUCTED: ปรับแต่งและเติมเต็มบริบทโจทย์เพื่อความสมบูรณ์]</t>
        </is>
      </c>
      <c r="Q125" s="185" t="inlineStr">
        <is>
          <t>ข้อสอบจริง</t>
        </is>
      </c>
      <c r="R125" s="185" t="inlineStr">
        <is>
          <t>2559</t>
        </is>
      </c>
      <c r="S125" s="185" t="n"/>
    </row>
    <row r="126">
      <c r="A126" s="185" t="n">
        <v>124</v>
      </c>
      <c r="B126" s="186" t="n"/>
      <c r="C126" s="186" t="inlineStr">
        <is>
          <t>การพัฒนาระบบนำส่งยาโดยการนำสารโพลิเมอร์มาเคลือบผิวรอบนอกของเพลเลต (Pellet) แล้วนำเพลเลตที่ได้มาตอกอัดเป็นเม็ดยา เรียกว่าระบบนำส่งยาแบบใด</t>
        </is>
      </c>
      <c r="D126" s="186" t="n"/>
      <c r="E126" s="186" t="inlineStr">
        <is>
          <t>Polymer membrane permeation controlled DDS</t>
        </is>
      </c>
      <c r="F126" s="186" t="inlineStr">
        <is>
          <t>Polymer matrix diffusion controlled DDS</t>
        </is>
      </c>
      <c r="G126" s="186" t="inlineStr">
        <is>
          <t>Microreservoir partition controlled DDS</t>
        </is>
      </c>
      <c r="H126" s="186" t="inlineStr">
        <is>
          <t>Osmotic pressure activated DDS</t>
        </is>
      </c>
      <c r="I126" s="186" t="inlineStr">
        <is>
          <t>Hydrodynamically balanced DDS</t>
        </is>
      </c>
      <c r="J126" s="185" t="n">
        <v>1</v>
      </c>
      <c r="K126" s="186" t="inlineStr">
        <is>
          <t>✅ คำตอบที่ถูกต้อง: ข้อ ก. Polymer membrane permeation controlled DDS
🎯 ทำไมข้อนี้ถึงถูก:
ระบบนำส่งยาที่นำโพลิเมอร์มาเคลือบผิวรอบนอกของเพลเลต เพื่อทำหน้าที่เป็นแผ่นเยื่อบางควบคุมอัตราการแพร่ผ่านของตัวยา (Rate-controlling membrane) จัดอยู่ในกลุ่ม Polymer membrane permeation-controlled DDS (หรือ Membrane-controlled reservoir multiparticulate DDS)
🔍 ข้ออื่นผิดเพราะอะไร:
• ข้อ ข.: Polymer matrix diffusion controlled DDS ตัวยาจะถูกผสมกระจายตัวเป็นเนื้อเดียวกันในโพลิเมอร์ ไม่ได้เกิดจากการเคลือบผิวรอบนอก
• ข้อ ค.: Microreservoir partition controlled DDS ตัวยาจะถูกแบ่งเป็นไมโครรีเซอร์วอยร์ขนาดเล็กกระจายตัวอยู่ในเนื้อเมทริกซ์โพลิเมอร์
• ข้อ ง.: Osmotic pressure activated DDS ควบคุมการปล่อยยาด้วยแรงดันออสโมซิสผ่านผนังเยื่อกึ่งซึมผ่านได้ที่มีรูเปิดระบายยาที่เจาะด้วยเลเซอร์
• ข้อ จ.: Hydrodynamically balanced DDS เป็นระบบยาลอยตัวในกระเพาะอาหารที่มีความหนาแน่นต่ำกว่าน้ำย่อย</t>
        </is>
      </c>
      <c r="L126" s="186" t="n"/>
      <c r="M126" s="186" t="inlineStr">
        <is>
          <t>Product Group 8: Biopharm &amp; Drug Release</t>
        </is>
      </c>
      <c r="N126" s="186" t="inlineStr">
        <is>
          <t>8.4 Modified-Release DDS</t>
        </is>
      </c>
      <c r="O126" s="185" t="inlineStr">
        <is>
          <t>Product</t>
        </is>
      </c>
      <c r="P126" s="186" t="inlineStr">
        <is>
          <t>[SOURCE: ข้อสอบจริง PLE CC1 (Product) ปี 2559 ข้อ 51]</t>
        </is>
      </c>
      <c r="Q126" s="185" t="inlineStr">
        <is>
          <t>ข้อสอบจริง</t>
        </is>
      </c>
      <c r="R126" s="185" t="inlineStr">
        <is>
          <t>2559</t>
        </is>
      </c>
      <c r="S126" s="185" t="n"/>
    </row>
    <row r="127">
      <c r="A127" s="185" t="n">
        <v>125</v>
      </c>
      <c r="B127" s="186" t="n"/>
      <c r="C127" s="186" t="inlineStr">
        <is>
          <t>ยาเม็ด Theophylline SR (Sustained Release) นิยมใช้สารใดในสูตรตำรับเพื่อช่วยควบคุมการปลดปล่อยตัวยา?</t>
        </is>
      </c>
      <c r="D127" s="186" t="n"/>
      <c r="E127" s="186" t="inlineStr">
        <is>
          <t>Corn starch</t>
        </is>
      </c>
      <c r="F127" s="186" t="inlineStr">
        <is>
          <t>HPMC (Hydroxypropyl methylcellulose)</t>
        </is>
      </c>
      <c r="G127" s="186" t="inlineStr">
        <is>
          <t>Lactose</t>
        </is>
      </c>
      <c r="H127" s="186" t="inlineStr">
        <is>
          <t>Magnesium stearate</t>
        </is>
      </c>
      <c r="I127" s="186" t="inlineStr">
        <is>
          <t>Talcum</t>
        </is>
      </c>
      <c r="J127" s="185" t="n">
        <v>2</v>
      </c>
      <c r="K127" s="186" t="inlineStr">
        <is>
          <t>✅ คำตอบที่ถูกต้อง: ข้อ ข. HPMC (Hydroxypropyl methylcellulose)
🎯 ทำไมข้อนี้ถึงถูก:
HPMC (Hydroxypropyl methylcellulose หรือ Hypromellose) เป็น Hydrophilic polymer ที่นิยมใช้เป็น Matrix-forming agent ในระบบ Hydrophilic matrix tablet เมื่อสัมผัสกับของเหลวในทางเดินอาหาร สายโซ่พอลิเมอร์จะดูดซับน้ำและพองตัวเกิดเป็นชั้นเจลหนา (Hydrated gel layer) ควบคุมอัตราการแพร่ (Diffusion) และการกร่อน (Erosion) ของตัวยา ทำให้ตัวยาปลดปล่อยอย่างต่อเนื่องสม่ำเสมอตามเกณฑ์ USP
🔍 ข้ออื่นผิดเพราะอะไร:
• ข้อ ก.: ผิด เพราะ Corn starch เป็น Disintegrant และ Filler ในตำรับยาเม็ดทั่วไป มีคุณสมบัติช่วยให้ยาแตกตัวเร็วขึ้น ไม่ได้ทำหน้าที่ควบคุมการปลดปล่อยยาเนิ่น
• ข้อ ค.: ผิด เพราะ Lactose เป็นสารเติมเต็มชนิดละลายน้ำได้ดี (Water-soluble diluent) ช่วยเพิ่มขนาดเม็ดยา
• ข้อ ง.: ผิด เพราะ Magnesium stearate เป็นสารหล่อลื่น (Lubricant) ป้องกันยาติดสากตอก
• ข้อ จ.: ผิด เพราะ Talcum เป็นสารช่วยการไหล (Glidant) และสารกันติด (Anti-adherent)</t>
        </is>
      </c>
      <c r="L127" s="186" t="inlineStr">
        <is>
          <t>cc1_product/image131.png</t>
        </is>
      </c>
      <c r="M127" s="186" t="inlineStr">
        <is>
          <t>Product Group 8: Biopharm &amp; Drug Release</t>
        </is>
      </c>
      <c r="N127" s="186" t="inlineStr">
        <is>
          <t>8.4 Modified-Release DDS</t>
        </is>
      </c>
      <c r="O127" s="185" t="inlineStr">
        <is>
          <t>Product</t>
        </is>
      </c>
      <c r="P127" s="186" t="inlineStr">
        <is>
          <t>[SOURCE: ข้อสอบจริง PLE CC1 (Product) ปี 2558 ข้อ 6]</t>
        </is>
      </c>
      <c r="Q127" s="185" t="inlineStr">
        <is>
          <t>ข้อสอบจริง</t>
        </is>
      </c>
      <c r="R127" s="185" t="inlineStr">
        <is>
          <t>2558</t>
        </is>
      </c>
      <c r="S127" s="185" t="n"/>
    </row>
    <row r="128">
      <c r="A128" s="185" t="n">
        <v>126</v>
      </c>
      <c r="B128" s="186" t="n"/>
      <c r="C128" s="186" t="inlineStr">
        <is>
          <t>ห่วงคุมกำเนิดช่องคลอด (Vaginal ring) มีระบบในการควบคุมความเร็วและลักษณะการนำส่งฮอร์โมนเข้าสู่ร่างกายในรูปแบบใด?</t>
        </is>
      </c>
      <c r="D128" s="186" t="n"/>
      <c r="E128" s="186" t="inlineStr">
        <is>
          <t>Sustained release system</t>
        </is>
      </c>
      <c r="F128" s="186" t="inlineStr">
        <is>
          <t>Osmotic release system</t>
        </is>
      </c>
      <c r="G128" s="186" t="inlineStr">
        <is>
          <t>Immediate release system</t>
        </is>
      </c>
      <c r="H128" s="186" t="inlineStr">
        <is>
          <t>Pulsatile release system</t>
        </is>
      </c>
      <c r="I128" s="186" t="inlineStr">
        <is>
          <t>Target delivery system</t>
        </is>
      </c>
      <c r="J128" s="185" t="n">
        <v>1</v>
      </c>
      <c r="K128" s="186" t="inlineStr">
        <is>
          <t>✅ คำตอบที่ถูกต้อง: ข้อ ก. Sustained release system
🎯 ทำไมข้อนี้ถึงถูก:
ห่วงคุมกำเนิดทางช่องคลอด (Vaginal ring เช่น NuvaRing) ผลิตจากพอลิเมอร์ชนิดยืดหยุ่น Poly(ethylene-co-vinyl acetate) บรรจุตัวยาฮอร์โมนเอสโตรเจนและโปรเจสติน โดยทำงานเป็นระบบ Sustained/Controlled release system ที่ควบคุมอัตราการแพร่ (Membrane diffusion-controlled system) ของโมเลกุลยาผ่านชั้นเมมเบรนพอลิเมอร์ออกสู่อวัยวะเป้าหมายในอัตราคงที่สม่ำเสมอตลอดระยะเวลา 3 สัปดาห์
🔍 ข้ออื่นผิดเพราะอะไร:
• ข้อ ข.: ผิด เพราะ Osmotic release system ต้องใช้แรงดันออสโมติกและมีรูเจาะด้วยเลเซอร์ (Laser-drilled orifice) เช่น ระบบ OROS ในยาเม็ด ไม่ใช่ระบบห่วงช่องคลอด
• ข้อ ค.: ผิด เพราะ Immediate release system คือการแตกตัวและปลดปล่อยยาทันที ไม่สามารถออกฤทธิ์คุมกำเนิดได้นานหลายสัปดาห์
• ข้อ ง.: ผิด เพราะ Pulsatile release system เป็นการปลดปล่อยยาเป็นจังหวะตามช่วงเวลาหรือสัญญาณกระตุ้น ไม่ใช่การปลดปล่อยแบบต่อเนื่องสม่ำเสมอ
• ข้อ จ.: ผิด เพราะ Target delivery system เป็นระบบนำส่งยาจำเพาะเจาะจงระดับเซลล์หรือเนื้อเยื่อ เช่น แอนติบอดีหรืออนุภาคนาโน</t>
        </is>
      </c>
      <c r="L128" s="186" t="n"/>
      <c r="M128" s="186" t="inlineStr">
        <is>
          <t>Product Group 8: Biopharm &amp; Drug Release</t>
        </is>
      </c>
      <c r="N128" s="186" t="inlineStr">
        <is>
          <t>8.4 Modified-Release DDS</t>
        </is>
      </c>
      <c r="O128" s="185" t="inlineStr">
        <is>
          <t>Product</t>
        </is>
      </c>
      <c r="P128" s="186" t="inlineStr">
        <is>
          <t>[SOURCE: ข้อสอบจริง PLE CC1 (Product) ปี 2558 ข้อ 20]</t>
        </is>
      </c>
      <c r="Q128" s="185" t="inlineStr">
        <is>
          <t>ข้อสอบจริง</t>
        </is>
      </c>
      <c r="R128" s="185" t="inlineStr">
        <is>
          <t>2558</t>
        </is>
      </c>
      <c r="S128" s="185" t="n"/>
    </row>
    <row r="129">
      <c r="A129" s="185" t="n">
        <v>127</v>
      </c>
      <c r="B129" s="186" t="n"/>
      <c r="C129" s="186" t="inlineStr">
        <is>
          <t>เภสัชตำรับ USP กำหนดให้ยาเม็ดประเภทหนึ่งมีข้อกำหนดการละลายเป็น Q = 80% ณ เวลา 30 นาที ผลการทดสอบกรณีใดต่อไปนี้ถือว่า ผ่านเกณฑ์ (Pass) การยอมรับของการทดสอบขั้นที่ 2 (Stage 2: S2)?</t>
        </is>
      </c>
      <c r="D129" s="186" t="n"/>
      <c r="E129" s="186" t="inlineStr">
        <is>
          <t>สุ่มตรวจในขั้น S1 จำนวน 6 เม็ด ค่าเฉลี่ยของการละลายเท่ากับ 80%</t>
        </is>
      </c>
      <c r="F129" s="186" t="inlineStr">
        <is>
          <t>สุ่มตรวจเพิ่มเติมในขั้น S2 รวมเป็น 12 เม็ด มีเม็ดหนึ่งตรวจพบการละลายเท่ากับ 60%</t>
        </is>
      </c>
      <c r="G129" s="186" t="inlineStr">
        <is>
          <t>สุ่มตรวจเพิ่มเติมในขั้น S2 รวมเป็น 12 เม็ด ได้ค่าเฉลี่ยเท่ากับ 82% และยาทุกเม็ดละลายได้เกิน 70%</t>
        </is>
      </c>
      <c r="H129" s="186" t="inlineStr">
        <is>
          <t>สุ่มตรวจเพิ่มเติมในขั้น S2 รวมเป็น 12 เม็ด ได้ค่าเฉลี่ยเท่ากับ 79% และยาทุกเม็ดละลายได้เกิน 65%</t>
        </is>
      </c>
      <c r="I129" s="186" t="inlineStr">
        <is>
          <t>สุ่มตรวจในขั้น S1 จำนวน 6 เม็ด มีหนึ่งเม็ดตรวจพบการละลายเท่ากับ 80%</t>
        </is>
      </c>
      <c r="J129" s="185" t="n">
        <v>3</v>
      </c>
      <c r="K129" s="186" t="inlineStr">
        <is>
          <t>✅ คำตอบที่ถูกต้อง: ข้อ ค. สุ่มตรวจเพิ่มเติมในขั้น S2 รวมเป็น 12 เม็ด ได้ค่าเฉลี่ยเท่ากับ 82% และยาทุกเม็ดละลายได้เกิน 70%
🎯 ทำไมข้อนี้ถึงถูก:
ตามเกณฑ์ USP &lt;711&gt; Dissolution ใน Stage 2 (S2) ตรวจสอบยารวม 12 เม็ด (6 เม็ดจาก S1 บวก 6 เม็ดจาก S2) เกณฑ์การยอมรับคือ ค่าเฉลี่ยของยาทั้ง 12 เม็ดต้องมากกว่าหรือเท่ากับ Q (ในที่นี้คือ 80%) และไม่มีเม็ดยาใดเลยที่มีค่าการละลายน้อยกว่า Q - 15% (ในที่นี้คือ 65%) ตัวเลือก ค มีค่าเฉลี่ยเท่ากับ 82% (ผ่านเกณฑ์แรก) และยาทุกเม็ดละลายเกิน 70% ซึ่งไม่มีเม็ดใดต่ำกว่า 65% (ผ่านเกณฑ์ที่สอง) จึงถือว่าผ่านเกณฑ์ S2 อย่างสมบูรณ์
🔍 ข้ออื่นผิดเพราะอะไร:
• ข้อ ก.: ผิด เพราะในขั้น S1 เกณฑ์ระบุว่ายาทุกเม็ดต้องมากกว่าหรือเท่ากับ Q + 5% (คือ 85%) ไม่ใช่ดูแค่ค่าเฉลี่ย
• ข้อ ข.: ผิด เพราะมีเม็ดยาที่ละลายได้ 60% ซึ่งต่ำกว่าเกณฑ์ขั้นต่ำ Q - 15% (คือ 65%) จึงตกเกณฑ์ S2 ทันที
• ข้อ ง.: ผิด เพราะค่าเฉลี่ยรวมของทั้ง 12 เม็ดได้ 79% ซึ่งน้อยกว่าค่า Q (80%) จึงไม่ผ่านเกณฑ์
• ข้อ จ.: ผิด เพราะในขั้น S1 ยาทุกเม็ดต้องมีค่าการละลายไม่น้อยกว่า 85% หากมีเม็ดที่ได้ 80% จะไม่ผ่านขั้น S1 และต้องไปทดสอบต่อในขั้น S2</t>
        </is>
      </c>
      <c r="L129" s="186" t="inlineStr">
        <is>
          <t>cc1_product/image147.png</t>
        </is>
      </c>
      <c r="M129" s="186" t="inlineStr">
        <is>
          <t>Product Group 8: Biopharm &amp; Drug Release</t>
        </is>
      </c>
      <c r="N129" s="186" t="inlineStr">
        <is>
          <t>8.3 Dissolution testing</t>
        </is>
      </c>
      <c r="O129" s="185" t="inlineStr">
        <is>
          <t>Product</t>
        </is>
      </c>
      <c r="P129" s="186" t="inlineStr">
        <is>
          <t>[SOURCE: ข้อสอบจริง PLE CC1 (Product) ปี 2558 ข้อ 23]</t>
        </is>
      </c>
      <c r="Q129" s="185" t="inlineStr">
        <is>
          <t>ข้อสอบจริง</t>
        </is>
      </c>
      <c r="R129" s="185" t="inlineStr">
        <is>
          <t>2558</t>
        </is>
      </c>
      <c r="S129" s="185" t="n"/>
    </row>
    <row r="130">
      <c r="A130" s="185" t="n">
        <v>128</v>
      </c>
      <c r="B130" s="186" t="n"/>
      <c r="C130" s="186" t="inlineStr">
        <is>
          <t>ตัวยา A ถูกทำลายได้ง่ายด้วยกรดในกระเพาะอาหาร มีค่า Log P สูง และต้องการตั้งตำรับยาเตรียมโดยให้ความสำคัญกับการควบคุมการปลดปล่อยในลำไส้ รวมทั้งยังต้องการให้อุปกรณ์สามารถแบ่งขนาดยา (หรือเปิดแคปซูลชงน้ำให้ผู้ป่วยกลืนยาก) ได้สะดวก ควรเลือกพัฒนายาเตรียมในรูปแบบใด?</t>
        </is>
      </c>
      <c r="D130" s="186" t="n"/>
      <c r="E130" s="186" t="inlineStr">
        <is>
          <t>Enteric-coated tablet</t>
        </is>
      </c>
      <c r="F130" s="186" t="inlineStr">
        <is>
          <t>Standard hard gelatin capsule</t>
        </is>
      </c>
      <c r="G130" s="186" t="inlineStr">
        <is>
          <t>Hard gelatin capsule บรรจุ Enteric-coated pellets</t>
        </is>
      </c>
      <c r="H130" s="186" t="inlineStr">
        <is>
          <t>Extended-release matrix tablet</t>
        </is>
      </c>
      <c r="I130" s="186" t="inlineStr">
        <is>
          <t>Enteric-coated soft gelatin capsule</t>
        </is>
      </c>
      <c r="J130" s="185" t="n">
        <v>3</v>
      </c>
      <c r="K130" s="186" t="inlineStr">
        <is>
          <t>✅ คำตอบที่ถูกต้อง: ข้อ ค. Hard gelatin capsule บรรจุ Enteric-coated pellets
🎯 ทำไมข้อนี้ถึงถูก:
รูปแบบ Hard gelatin capsule บรรจุ Enteric-coated pellets เป็นระบบ Multiple-unit dosage form ซึ่งแกรนูลขนาดเล็กแต่ละเม็ดถูกเคลือบด้วยฟิล์มป้องกันกรดแยกเป็นอิสระ จึงป้องกันไม่ให้ยาถูกทำลายในกระเพาะอาหารและเคลื่อนผ่าน Pyloric sphincter ลงสู่ลำไส้เล็กได้อย่างสม่ำเสมอ นอกจากนี้ยังให้ความยืดหยุ่นสูง เพราะสามารถเปิดเปลือกแคปซูลนำเม็ดเพลเลตไปผสมของเหลวให้ผู้ป่วยที่มีปัญหาการกลืนยา (Dysphagia) ได้โดยไม่ทำลายคุณสมบัติ Enteric coating ตามหลัก Biopharmaceutics
🔍 ข้ออื่นผิดเพราะอะไร:
• ข้อ ก.: ผิด เพราะ Enteric-coated tablet เป็นระบบ Single-unit หากนำมาหัก บด หรือเคี้ยว ฟิล์มเคลือบจะถูกทำลายและยาจะสลายตัวในกรดทันที ไม่สามารถแบ่งขนาดยาได้
• ข้อ ข.: ผิด เพราะ Standard hard gelatin capsule เปลือกแคปซูลจะละลายในกรดของกระเพาะอาหารภายในเวลาไม่กี่นาที ทำให้ตัวยาถูกทำลาย
• ข้อ ง.: ผิด เพราะ Extended-release matrix tablet ไม่ได้ป้องกันการสัมผัสกรดในกระเพาะอาหาร และไม่สามารถบดผสมน้ำได้
• ข้อ จ.: ผิด เพราะ Enteric-coated soft gelatin capsule ไม่สามารถเปิดแบ่งขนาดยาได้สะดวกเหมือนแคปซูลแข็งบรรจุเพลเลต</t>
        </is>
      </c>
      <c r="L130" s="186" t="n"/>
      <c r="M130" s="186" t="inlineStr">
        <is>
          <t>Product Group 8: Biopharm &amp; Drug Release</t>
        </is>
      </c>
      <c r="N130" s="186" t="inlineStr">
        <is>
          <t>8.4 Modified-Release DDS</t>
        </is>
      </c>
      <c r="O130" s="185" t="inlineStr">
        <is>
          <t>Product</t>
        </is>
      </c>
      <c r="P130" s="186" t="inlineStr">
        <is>
          <t>[SOURCE: ข้อสอบจริง PLE CC1 (Product) ปี 2558 ข้อ 30]</t>
        </is>
      </c>
      <c r="Q130" s="185" t="inlineStr">
        <is>
          <t>ข้อสอบจริง</t>
        </is>
      </c>
      <c r="R130" s="185" t="inlineStr">
        <is>
          <t>2558</t>
        </is>
      </c>
      <c r="S130" s="185" t="n"/>
    </row>
    <row r="131">
      <c r="A131" s="185" t="n">
        <v>129</v>
      </c>
      <c r="B131" s="186" t="n"/>
      <c r="C131" s="186" t="inlineStr">
        <is>
          <t>ยา Piroxicam เป็นยาต้านอักเสบชนิดกรดอ่อน (Weak acid, pKa ประมาณ 6.3) มีความสามารถในการละลายน้ำต่ำแต่ซึมผ่านผนังลำไส้ได้สูง (BCS Class II) ข้อใดเป็นกลไกที่อธิบายการเพิ่มขึ้นของชีวประสิทธิผลและอัตราการดูดซึมยาตัวนี้?</t>
        </is>
      </c>
      <c r="D131" s="186" t="n"/>
      <c r="E131" s="186" t="inlineStr">
        <is>
          <t>การชะลอเวลาบีบตัวของกระเพาะอาหารลงสู่ลำไส้เล็ก (Increase gastric emptying time)</t>
        </is>
      </c>
      <c r="F131" s="186" t="inlineStr">
        <is>
          <t>การเร่งส่งยาลงสู่ลำไส้เล็กให้เร็วขึ้น (Decrease gastric emptying time)</t>
        </is>
      </c>
      <c r="G131" s="186" t="inlineStr">
        <is>
          <t>การทำให้กระเพาะอาหารมีความเป็นกรดรุนแรงขึ้นเพื่อเพิ่มสัดส่วน Unionized form</t>
        </is>
      </c>
      <c r="H131" s="186" t="inlineStr">
        <is>
          <t>การลดอัตราการไหลเวียนของเลือดบริเวณหลอดเลือดดำรอบลำไส้เล็ก (Mesenteric blood flow)</t>
        </is>
      </c>
      <c r="I131" s="186" t="inlineStr">
        <is>
          <t>การเพิ่มการจับตัวของยา Piroxicam กับโปรตีนในพลาสมา (Plasma protein binding)</t>
        </is>
      </c>
      <c r="J131" s="185" t="n">
        <v>2</v>
      </c>
      <c r="K131" s="186" t="inlineStr">
        <is>
          <t>✅ คำตอบที่ถูกต้อง: ข้อ ข. การเร่งส่งยาลงสู่ลำไส้เล็กให้เร็วขึ้น (Decrease gastric emptying time)
🎯 ทำไมข้อนี้ถึงถูก:
Piroxicam เป็นยาในกลุ่ม BCS Class II ซึ่งมีอัตราการละลาย (Dissolution rate) เป็น Rate-limiting step ของการดูดซึม การเร่งให้อาหารและยาผ่านกระเพาะอาหารลงสู่ลำไส้เล็กเร็วขึ้น (Decrease gastric emptying time หรือ Faster gastric emptying) จะนำพาตัวยาเข้าสู่ลำไส้เล็กซึ่งมีค่า pH ประมาณ 6-7 ที่สูงกว่า pKa (6.3) ของ Piroxicam ทำให้ตัวยาแตกตัวเป็นไอออนและละลายน้ำได้ดียิ่งขึ้นตามสมการ Henderson-Hasselbalch ประกอบกับลำไส้เล็กมีพื้นที่ผิวดูดซึมกว้างขวาง จึงส่งผลให้อัตราการดูดซึมและชีวประสิทธิผลรวมเพิ่มสูงขึ้น
🔍 ข้ออื่นผิดเพราะอะไร:
• ข้อ ก.: ผิด เพราะการชะลอเวลาในกระเพาะอาหาร (Increase gastric emptying time) จะทำให้ยาติดค้างอยู่ในสภาพกรดของกระเพาะอาหารนานขึ้น ซึ่งยาละลายได้แย่มากและลดอัตราการดูดซึม
• ข้อ ค.: ผิด แม้ความเป็นกรดจะเพิ่ม Unionized form แต่การละลายน้ำในกระเพาะอาหารจะต่ำมากจนยาไม่สามารถละลายเพื่อดูดซึมได้
• ข้อ ง.: ผิด เพราะการลด Mesenteric blood flow จะทำให้ Sink condition ลดลง ส่งผลให้อัตราการดูดซึมยาลดลงตามกฎของ Fick
• ข้อ จ.: ผิด เพราะการจับกับโปรตีนในพลาสมาไม่เกี่ยวข้องกับขั้นตอนการดูดซึมยาในทางเดินอาหาร</t>
        </is>
      </c>
      <c r="L131" s="186" t="n"/>
      <c r="M131" s="186" t="inlineStr">
        <is>
          <t>Product Group 8: Biopharm &amp; Drug Release</t>
        </is>
      </c>
      <c r="N131" s="186" t="inlineStr">
        <is>
          <t>8.2 BCS Classification</t>
        </is>
      </c>
      <c r="O131" s="185" t="inlineStr">
        <is>
          <t>Product</t>
        </is>
      </c>
      <c r="P131" s="186" t="inlineStr">
        <is>
          <t>[SOURCE: ข้อสอบจริง PLE CC1 (Product) ปี 2558 ข้อ 34]</t>
        </is>
      </c>
      <c r="Q131" s="185" t="inlineStr">
        <is>
          <t>ข้อสอบจริง</t>
        </is>
      </c>
      <c r="R131" s="185" t="inlineStr">
        <is>
          <t>2558</t>
        </is>
      </c>
      <c r="S131" s="185" t="n"/>
    </row>
    <row r="132">
      <c r="A132" s="185" t="n">
        <v>130</v>
      </c>
      <c r="B132" s="186" t="n"/>
      <c r="C132" s="186" t="inlineStr">
        <is>
          <t>ในการพัฒนาสูตรตำรับยาผงแห้งสำหรับละลายน้ำ (Dry Powder for Oral Solution) โดยมีการเปลี่ยนกระบวนการผลิตจากการผสมแห้ง (Dry blending) มาเป็นการทำแกรนูลเปียก (Wet granulation) โดยใช้สูตรตัวยาและสารช่วยเหมือนเดิมทุกประการ ในการยื่นขอละเว้นการศึกษาชีวสมมูลในมนุษย์ (Biowaiver application) ข้อมูลหลักฐานเชิงประจักษ์ในข้อใดมีน้ำหนักมากที่สุดในการพิสูจน์ความเท่าเทียมกันของการปลดปล่อยยา</t>
        </is>
      </c>
      <c r="D132" s="186" t="n"/>
      <c r="E132" s="186" t="inlineStr">
        <is>
          <t>การศึกษาเวลาในการละลายตัว (Reconstitution time) ในน้ำที่อุณหภูมิต่างๆ</t>
        </is>
      </c>
      <c r="F132" s="186" t="inlineStr">
        <is>
          <t>การศึกษาเปรียบเทียบรูปแบบการละลาย (Comparative In Vitro Dissolution Profile) ในตัวกลางที่มีค่า pH ต่างๆ (pH 1.2, 4.5, และ 6.8)</t>
        </is>
      </c>
      <c r="G132" s="186" t="inlineStr">
        <is>
          <t>การตรวจประเมินความสม่ำเสมอของปริมาณตัวยา (Uniformity of dosage units) ใน 10 ซอง</t>
        </is>
      </c>
      <c r="H132" s="186" t="inlineStr">
        <is>
          <t>การศึกษาอัตราการดูดซับความชื้น (Moisture uptake study) ในสภาวะความชื้นสัมพัทธ์ต่างๆ</t>
        </is>
      </c>
      <c r="I132" s="186" t="inlineStr">
        <is>
          <t>การตรวจเปรียบเทียบปริมาณสารสลายตัว (Impurity profile) ก่อนและหลังการทดสอบความคงสภาพ</t>
        </is>
      </c>
      <c r="J132" s="185" t="n">
        <v>2</v>
      </c>
      <c r="K132" s="186" t="inlineStr">
        <is>
          <t>✅ คำตอบที่ถูกต้อง: ข้อ ข. การศึกษาเปรียบเทียบรูปแบบการละลาย (Comparative In Vitro Dissolution Profile) ในตัวกลางที่มีค่า pH ต่างๆ (pH 1.2, 4.5, และ 6.8)
🎯 ทำไมข้อนี้ถึงถูก:
ตามแนวทางการขอ Biowaiver ขององค์การอนามัยโลก (WHO) และ US-FDA สำหรับยาชนิดรับประทานที่มีการเปลี่ยนแปลงกระบวนการผลิต (Major formulation / process changes) หลักฐานสำคัญที่สุดที่ยอมรับได้คือ Comparative In Vitro Dissolution Profile ในตัวกลางมาตรฐานทางสรีรวิทยาอย่างน้อย 3 สภาวะ (pH 1.2, 4.5, และ 6.8) โดยคำนวณค่า Similarity factor (f2) ต้องมีค่าระหว่าง 50 ถึง 100 เพื่อยืนยันว่าการปลดปล่อยตัวยาไม่แตกต่างกันทางคลินิก
🔍 ข้ออื่นผิดเพราะอะไร:
• ข้อ ก.: การศึกษาเวลาในการละลายตัว (Reconstitution time) เป็นเพียงการทดสอบคุณลักษณะทางกายภาพเบื้องต้น ไม่สามารถพิสูจน์อัตราการปลดปล่อยตัวยาตามสรีรวิทยาได้
• ข้อ ค.: การประเมินความสม่ำเสมอของปริมาณตัวยา (Uniformity of dosage units) เป็นการประกันคุณภาพการบรรจุ ไม่เกี่ยวข้องกับรูปแบบการละลาย (Dissolution profile)
• ข้อ ง.: การศึกษาอัตราการดูดซับความชื้น (Moisture uptake study) เป็นการประเมินความคงตัวทางกายภาพ ไม่สามารถใช้ทดแทนการศึกษาชีวสมมูลได้
• ข้อ จ.: การตรวจเปรียบเทียบสารสลายตัว (Impurity profile) ใช้ประเมินความคงสภาพทางเคมี ไม่ใช่หลักฐานยืนยันความเท่าเทียมทางชีวเภสัชกรรม</t>
        </is>
      </c>
      <c r="L132" s="186" t="n"/>
      <c r="M132" s="186" t="inlineStr">
        <is>
          <t>Product Group 8: Biopharm &amp; Drug Release</t>
        </is>
      </c>
      <c r="N132" s="186" t="inlineStr">
        <is>
          <t>8.2 BCS Classification</t>
        </is>
      </c>
      <c r="O132" s="185" t="inlineStr">
        <is>
          <t>Product</t>
        </is>
      </c>
      <c r="P132" s="186" t="inlineStr">
        <is>
          <t>ข้อ 67 Mock RxCU83 ชุดที่ 2</t>
        </is>
      </c>
      <c r="Q132" s="185" t="inlineStr">
        <is>
          <t>ข้อสอบจำลอง</t>
        </is>
      </c>
      <c r="R132" s="185" t="inlineStr">
        <is>
          <t>Mock RxCU83 ชุดที่ 2</t>
        </is>
      </c>
      <c r="S132" s="185" t="n"/>
    </row>
    <row r="133">
      <c r="A133" s="185" t="n">
        <v>131</v>
      </c>
      <c r="B133" s="186" t="inlineStr">
        <is>
          <t>150. ในการทดสอบการละลายของยาเม็ด (Dissolution testing) ตามเกณฑ์เภสัชตำรับ USP โดยมีเกณฑ์กำหนด Tolerance Q = 75% ที่เวลา 45 นาที ในการทดสอบ Stage 2 (รวม 12 เม็ด: 6 เม็ดจาก S1 + 6 เม็ดจาก S2) เกณฑ์คือ ค่าเฉลี่ยของทั้ง 12 เม็ดต้องไม่น้อยกว่า Q (&gt;= 75%) และไม่มีเม็ดใดมีค่าน้อยกว่า Q - 15% (คือ &lt; 60%) จากผลการทดสอบของ 3 รุ่นการผลิตดังนี้:
- รุ่นที่ 1: ค่าต่ำสุด 59%, ช่วง 80-87%, ค่าเฉลี่ย 81%
- รุ่นที่ 2: ค่าต่ำสุด 58%, ช่วง 80-90%, ค่าเฉลี่ย 76%
- รุ่นที่ 3: ค่าต่ำสุด 65%, ช่วง 80-92%, ค่าเฉลี่ย 82%</t>
        </is>
      </c>
      <c r="C133" s="186" t="inlineStr">
        <is>
          <t>รุ่นการผลิตใดผ่านเกณฑ์มาตรฐานการละลายในขั้น Stage 2</t>
        </is>
      </c>
      <c r="D133" s="186" t="n"/>
      <c r="E133" s="186" t="inlineStr">
        <is>
          <t>ไม่ผ่านเกณฑ์ทุกรุ่นการผลิต</t>
        </is>
      </c>
      <c r="F133" s="186" t="inlineStr">
        <is>
          <t>ผ่านเกณฑ์เฉพาะรุ่นที่ 1</t>
        </is>
      </c>
      <c r="G133" s="186" t="inlineStr">
        <is>
          <t>ผ่านเกณฑ์เฉพาะรุ่นที่ 3</t>
        </is>
      </c>
      <c r="H133" s="186" t="inlineStr">
        <is>
          <t>ผ่านเกณฑ์ทั้งรุ่นที่ 1 และรุ่นที่ 3</t>
        </is>
      </c>
      <c r="I133" s="186" t="inlineStr">
        <is>
          <t>ผ่านเกณฑ์ทุกรุ่นการผลิต</t>
        </is>
      </c>
      <c r="J133" s="185" t="n">
        <v>3</v>
      </c>
      <c r="K133" s="186" t="inlineStr">
        <is>
          <t>✅ คำตอบที่ถูกต้อง: ข้อ ค. ผ่านเกณฑ์เฉพาะรุ่นที่ 3
🎯 ทำไมข้อนี้ถึงถูก:
เกณฑ์การผ่าน Stage 2 (S2) ตาม USP &lt;711&gt;:
1. ค่าเฉลี่ยของ 12 เม็ด (S1 + S2) ต้อง $\ge Q$ (ในที่นี้คือ $\ge 75\%$)
2. ต้องไม่มีเม็ดใดเลยที่มีค่าน้อยกว่า $Q - 15\%$ ($75\% - 15\% = 60\%$)
- รุ่นที่ 1: ค่าเฉลี่ย 81% ($\ge 75\%$ ผ่าน) แต่มี 1 เม็ดได้ 59% ซึ่งน้อยกว่า 60% จึงตกเกณฑ์
- รุ่นที่ 2: มี 1 เม็ดได้ 58% ซึ่งน้อยกว่า 60% จึงตกเกณฑ์
- รุ่นที่ 3: ค่าเฉลี่ย 82% ($\ge 75\%$ ผ่าน) และค่าต่ำสุดคือ 65% (ไม่มีเม็ดใดน้อยกว่า 60% ผ่าน)
ดังนั้น มีเพียงรุ่นที่ 3 เท่านั้นที่ผ่านเกณฑ์ Stage 2
🔍 ข้ออื่นผิดเพราะอะไร:
• ข้อ ก.: ผิดเพราะรุ่นผลิตที่ 3 ผ่านเกณฑ์มาตรฐาน Stage 2 ครบถ้วนทั้งสองข้อกำหนด
• ข้อ ข.: ผิดเพราะรุ่นผลิตที่ 1 มี 1 เม็ดที่ละลายได้ 59% ซึ่งต่ำกว่าเกณฑ์ตัดตกเดี่ยว ($Q - 15\% = 60\%$) จึงตกเกณฑ์
• ข้อ ง.: ผิดเพราะรุ่นผลิตที่ 1 ตกเกณฑ์ Stage 2 ไม่สามารถตัดสินให้ผ่านเกณฑ์ร่วมกับรุ่นที่ 3 ได้
• ข้อ จ.: ผิดเพราะรุ่นผลิตที่ 1 และ 2 ไม่ผ่านเกณฑ์ เนื่องจากมีค่าการละลายต่ำกว่า $Q - 15\%$ (59% และ 58% ตามลำดับ)</t>
        </is>
      </c>
      <c r="L133" s="186" t="n"/>
      <c r="M133" s="186" t="inlineStr">
        <is>
          <t>Product Group 8: Biopharm &amp; Drug Release</t>
        </is>
      </c>
      <c r="N133" s="186" t="inlineStr">
        <is>
          <t>8.3 Dissolution testing</t>
        </is>
      </c>
      <c r="O133" s="185" t="inlineStr">
        <is>
          <t>Product</t>
        </is>
      </c>
      <c r="P133" s="186" t="inlineStr">
        <is>
          <t>2567</t>
        </is>
      </c>
      <c r="Q133" s="185" t="inlineStr">
        <is>
          <t>ข้อสอบจำลอง</t>
        </is>
      </c>
      <c r="R133" s="185" t="inlineStr">
        <is>
          <t>Mock RxCU83 ชุดที่ 2</t>
        </is>
      </c>
      <c r="S133" s="185" t="n"/>
    </row>
    <row r="134">
      <c r="A134" s="185" t="n">
        <v>132</v>
      </c>
      <c r="B134" s="186" t="n"/>
      <c r="C134" s="186" t="inlineStr">
        <is>
          <t>ในการทดสอบการละลาย (Dissolution test) สำหรับผลิตภัณฑ์ Paracetamol 650 mg Extended-release tablets ตาม USP ข้อใดกล่าวถูกต้อง</t>
        </is>
      </c>
      <c r="D134" s="186" t="n"/>
      <c r="E134" s="186" t="inlineStr">
        <is>
          <t>การทดสอบการละลายของยา extended-release ใช้จุดเวลาทดสอบเพียงจุดเวลาเดียวเหมือนยาเม็ดธรรมดา</t>
        </is>
      </c>
      <c r="F134" s="186" t="inlineStr">
        <is>
          <t>ทุกผลิตภัณฑ์ยาที่ระบุ Extended-release จะใช้สารละลายตัวกลาง (Medium) และเวลาที่เหมือนกันหมด</t>
        </is>
      </c>
      <c r="G134" s="186" t="inlineStr">
        <is>
          <t>เกณฑ์การยอมรับของการปลดปล่อยยาในแต่ละจุดเวลาจะเหมือนกันทั้งหมดคือต้องละลายมากกว่า 80%</t>
        </is>
      </c>
      <c r="H134" s="186" t="inlineStr">
        <is>
          <t>การทดสอบในจุดเวลาที่ 2 ควรจะแสดงถึงลักษณะของการปลดปล่อยยาอย่างต่อเนื่อง (Sustained/Extended release profile)</t>
        </is>
      </c>
      <c r="I134" s="186" t="inlineStr">
        <is>
          <t>หากยาละลายเร็วเกินไปในจุดเวลาแรก ถือว่าช่วยให้ยาออกฤทธิ์ได้รวดเร็วและผ่านเกณฑ์การยอมรับ</t>
        </is>
      </c>
      <c r="J134" s="185" t="n">
        <v>4</v>
      </c>
      <c r="K134" s="186" t="inlineStr">
        <is>
          <t>✅ คำตอบที่ถูกต้อง: ข้อ ง. การทดสอบในจุดเวลาที่ 2 ควรจะแสดงถึงลักษณะของการปลดปล่อยยาอย่างต่อเนื่อง
🎯 ทำไมข้อนี้ถึงถูก:
สำหรับรูปแบบยา extended-release เภสัชตำรับกำหนดให้ทดสอบ dissolution อย่างน้อย 3 จุดเวลา: จุดที่ 1 ควบคุมไม่ให้เกิด dose dumping (มักกำหนดช่วงไม่เกินที่กำหนด), จุดที่ 2 แสดงลักษณะและอัตราการปลดปล่อยยาต่อเนื่อง, และจุดที่ 3 ยืนยันการปลดปล่อยตัวยาเกือบสมบูรณ์
🔍 ข้ออื่นผิดเพราะอะไร:
• ข้อ ก.: ผิด เพราะยา extended-release ต้องทดสอบหลายจุดเวลา (multiple time points)
• ข้อ ข.: ผิด เพราะสภาวะตัวกลางและจุดเวลาขึ้นอยู่กับสูตรและ monograph ของแต่ละตำรับ
• ข้อ ค.: ผิด เพราะเกณฑ์การยอมรับแต่ละจุดเวลาแตกต่างกัน จุดแรกห้ามปล่อยเกิน จุดสุดท้ายต้องปล่อยเกือบหมด
• ข้อ จ.: ผิด เพราะการปล่อยเร็วเกินไปในจุดแรกเรียกว่า Dose dumping ซึ่งอันตรายและไม่ผ่านเกณฑ์</t>
        </is>
      </c>
      <c r="L134" s="186" t="inlineStr">
        <is>
          <t>Product</t>
        </is>
      </c>
      <c r="M134" s="186" t="inlineStr">
        <is>
          <t>Product Group 8: Biopharm &amp; Drug Release</t>
        </is>
      </c>
      <c r="N134" s="186" t="inlineStr">
        <is>
          <t>8.3 Dissolution testing</t>
        </is>
      </c>
      <c r="O134" s="185" t="inlineStr">
        <is>
          <t>Product</t>
        </is>
      </c>
      <c r="P134" s="186" t="inlineStr">
        <is>
          <t>รุ่น RxCU83</t>
        </is>
      </c>
      <c r="Q134" s="185" t="inlineStr">
        <is>
          <t>แบบฝึกหัด</t>
        </is>
      </c>
      <c r="R134" s="185" t="inlineStr">
        <is>
          <t>Quiz เตรียมสอบ CC1 RxCU83</t>
        </is>
      </c>
      <c r="S134" s="185" t="n"/>
    </row>
    <row r="135">
      <c r="A135" s="185" t="n">
        <v>133</v>
      </c>
      <c r="B135" s="186" t="n"/>
      <c r="C135" s="186" t="inlineStr">
        <is>
          <t>พิจารณาใบรับรองการวิเคราะห์ (COA) ผลิตภัณฑ์ Atorvastatin 40 mg tablets: กำหนดเกณฑ์ Dissolution NLT 80% (Q) ที่เวลาที่กำหนด ผลการทดสอบ 12 เม็ด (Stage 1 = 6 เม็ด, Stage 2 = เพิ่มอีก 6 เม็ด) ได้แก่: 80.5, 84.7, 83.6, 81.9, 82.3, 82.8, 85.0, 86.4, 82.6, 83.1, 85.5, 88.8% การแปลผลการทดสอบการละลายข้อใดถูกต้อง</t>
        </is>
      </c>
      <c r="D135" s="186" t="n"/>
      <c r="E135" s="186" t="inlineStr">
        <is>
          <t>การทดสอบการละลายไม่เหมาะสม เนื่องจากมีการใช้จำนวนเม็ดยาที่มากเกินไป</t>
        </is>
      </c>
      <c r="F135" s="186" t="inlineStr">
        <is>
          <t>ค่าเฉลี่ยของการละลายในผลิตภัณฑ์ทั้ง 12 เม็ดต้องเกิน 85% จึงจะให้ผลลัพธ์ที่ผ่าน</t>
        </is>
      </c>
      <c r="G135" s="186" t="inlineStr">
        <is>
          <t>สามารถมียา 2 เม็ดจะต้องมีการละลายที่ไม่น้อยกว่า 65% ได้</t>
        </is>
      </c>
      <c r="H135" s="186" t="inlineStr">
        <is>
          <t>การทดสอบนี้ให้ผลที่ผ่านในการทำ stage ที่ 2</t>
        </is>
      </c>
      <c r="I135" s="186" t="inlineStr">
        <is>
          <t>จำเป็นต้องทำการทดสอบการละลายใน stage ที่ 3 เพิ่มเติม</t>
        </is>
      </c>
      <c r="J135" s="185" t="n">
        <v>4</v>
      </c>
      <c r="K135" s="186" t="inlineStr">
        <is>
          <t>✅ คำตอบที่ถูกต้อง: ข้อ ง. การทดสอบนี้ให้ผลที่ผ่านในการทำ stage ที่ 2
🎯 ทำไมข้อนี้ถึงถูก:
ตามเกณฑ์ USP Dissolution:
- Stage 1 (n=6): แต่ละหน่วยต้องไม่น้อยกว่า Q + 5% (80+5 = 85%) พบว่าหลายเม็ดต่ำกว่า 85% จึงต้องทดสอบต่อใน S2
- Stage 2 (n=12 รวม S1+S2): ค่าเฉลี่ยทั้ง 12 หน่วยต้องไม่น้อยกว่า Q (80%) และไม่มีหน่วยใดน้อยกว่า Q - 15% (65%)
- ผลการทดสอบ: ทุกหน่วย &gt; 80% (ไม่มีเม็ดใดต่ำกว่า 65%) และค่าเฉลี่ย = 83.9% (&gt;= 80%) ดังนั้นจึง ผ่านเกณฑ์ใน Stage 2
🔍 ข้ออื่นผิดเพราะอะไร:
• ข้อ ก.: ผิด เพราะขั้นตอนมาตรฐานคือทดสอบ Stage 1 (6 หน่วย) หากไม่ผ่านเกณฑ์ต้องทดสอบ Stage 2 เพิ่มอีก 6 หน่วย (รวมเป็น 12 หน่วย)
• ข้อ ข.: ผิด เพราะเกณฑ์เฉลี่ย 12 เม็ดใน Stage 2 กำหนดให้ไม่น้อยกว่า Q (80%) มิใช่ 85%
• ข้อ ค.: ผิด เพราะเกณฑ์ S2 ระบุว่าไม่มีหน่วยใดน้อยกว่า Q - 15%
• ข้อ จ.: ผิด เพราะผ่านเกณฑ์ Stage 2 แล้ว ไม่จำเป็นต้องทดสอบต่อใน Stage 3</t>
        </is>
      </c>
      <c r="L135" s="186" t="inlineStr">
        <is>
          <t>Product</t>
        </is>
      </c>
      <c r="M135" s="186" t="inlineStr">
        <is>
          <t>Product Group 8: Biopharm &amp; Drug Release</t>
        </is>
      </c>
      <c r="N135" s="186" t="inlineStr">
        <is>
          <t>8.3 Dissolution testing</t>
        </is>
      </c>
      <c r="O135" s="185" t="inlineStr">
        <is>
          <t>Product</t>
        </is>
      </c>
      <c r="P135" s="186" t="inlineStr">
        <is>
          <t>รุ่น RxCU83</t>
        </is>
      </c>
      <c r="Q135" s="185" t="inlineStr">
        <is>
          <t>แบบฝึกหัด</t>
        </is>
      </c>
      <c r="R135" s="185" t="inlineStr">
        <is>
          <t>Quiz เตรียมสอบ CC1 RxCU83</t>
        </is>
      </c>
      <c r="S135" s="185" t="n"/>
    </row>
    <row r="136">
      <c r="A136" s="185" t="n">
        <v>134</v>
      </c>
      <c r="B136" s="186" t="n"/>
      <c r="C136" s="186" t="inlineStr">
        <is>
          <t>ตาม COA ระบุการทดสอบ Dissolution ด้วยเครื่องมือ Apparatus II ตามเภสัชตำรับ USP เครื่องมือนี้คือเครื่องมือชนิดใด</t>
        </is>
      </c>
      <c r="D136" s="186" t="n"/>
      <c r="E136" s="186" t="inlineStr">
        <is>
          <t>Basket apparatus</t>
        </is>
      </c>
      <c r="F136" s="186" t="inlineStr">
        <is>
          <t>Paddle apparatus</t>
        </is>
      </c>
      <c r="G136" s="186" t="inlineStr">
        <is>
          <t>Reciprocating cylinder</t>
        </is>
      </c>
      <c r="H136" s="186" t="inlineStr">
        <is>
          <t>Flow-through cell</t>
        </is>
      </c>
      <c r="I136" s="186" t="inlineStr">
        <is>
          <t>Franz diffusion cell</t>
        </is>
      </c>
      <c r="J136" s="185" t="n">
        <v>2</v>
      </c>
      <c r="K136" s="186" t="inlineStr">
        <is>
          <t>✅ คำตอบที่ถูกต้อง: ข้อ ข. Paddle apparatus
🎯 ทำไมข้อนี้ถึงถูก:
ตามมาตรฐานเภสัชตำรับสหรัฐอเมริกา (USP Dissolution Apparatus):
- Apparatus 1 คือ Basket apparatus (ตะกร้าหมุน)
- Apparatus 2 คือ Paddle apparatus (ใบพัดกวน)
- Apparatus 3 คือ Reciprocating cylinder
- Apparatus 4 คือ Flow-through cell
🔍 ข้ออื่นผิดเพราะอะไร:
• ข้อ ก.: ผิด เพราะ Basket apparatus คือ USP Apparatus 1
• ข้อ ค.: ผิด เพราะ Reciprocating cylinder คือ USP Apparatus 3
• ข้อ ง.: ผิด เพราะ Flow-through cell คือ USP Apparatus 4
• ข้อ จ.: ผิด เพราะ Franz diffusion cell เป็นเครื่องมือทดสอบการปลดปล่อยยาผ่านผิวหนัง (Skin permeation)</t>
        </is>
      </c>
      <c r="L136" s="186" t="inlineStr">
        <is>
          <t>Product</t>
        </is>
      </c>
      <c r="M136" s="186" t="inlineStr">
        <is>
          <t>Product Group 8: Biopharm &amp; Drug Release</t>
        </is>
      </c>
      <c r="N136" s="186" t="inlineStr">
        <is>
          <t>8.3 Dissolution testing</t>
        </is>
      </c>
      <c r="O136" s="185" t="inlineStr">
        <is>
          <t>Product</t>
        </is>
      </c>
      <c r="P136" s="186" t="inlineStr">
        <is>
          <t>รุ่น RxCU83</t>
        </is>
      </c>
      <c r="Q136" s="185" t="inlineStr">
        <is>
          <t>แบบฝึกหัด</t>
        </is>
      </c>
      <c r="R136" s="185" t="inlineStr">
        <is>
          <t>Quiz เตรียมสอบ CC1 RxCU83</t>
        </is>
      </c>
      <c r="S136" s="185" t="n"/>
    </row>
    <row r="137">
      <c r="A137" s="185" t="n">
        <v>135</v>
      </c>
      <c r="B137" s="186" t="n"/>
      <c r="C137" s="186" t="inlineStr">
        <is>
          <t>แอสไพริน (Aspirin) เป็นยากรดอ่อน (Weak acid drug) มีค่า pKa = 3.5 (หรือประมาณ 3) หากในกระเพาะอาหารมีค่า pH เท่ากับ 1 ข้อใดถูกต้องเกี่ยวกับการแตกตัวและการดูดซึมยา</t>
        </is>
      </c>
      <c r="D137" s="186" t="n"/>
      <c r="E137" s="186" t="inlineStr">
        <is>
          <t>ยาส่วนใหญ่อยู่ในรูปไม่แตกตัว และดูดซึมได้ดีในกระเพาะอาหาร</t>
        </is>
      </c>
      <c r="F137" s="186" t="inlineStr">
        <is>
          <t>ยาส่วนใหญ่อยู่ในรูปแตกตัว และดูดซึมได้ดีในกระเพาะอาหาร</t>
        </is>
      </c>
      <c r="G137" s="186" t="inlineStr">
        <is>
          <t>ยาส่วนใหญ่อยู่ในรูปไม่แตกตัว และดูดซึมได้ดีในลำไส้ (pH 6.8)</t>
        </is>
      </c>
      <c r="H137" s="186" t="inlineStr">
        <is>
          <t>ยาส่วนใหญ่อยู่ในรูปแตกตัว และดูดซึมได้ดีในลำไส้</t>
        </is>
      </c>
      <c r="I137" s="186" t="inlineStr">
        <is>
          <t>ยาดูดซึมได้ดีทั้งในกระเพาะอาหารและลำไส้</t>
        </is>
      </c>
      <c r="J137" s="185" t="n">
        <v>1</v>
      </c>
      <c r="K137" s="186" t="inlineStr">
        <is>
          <t>✅ คำตอบที่ถูกต้อง: ข้อ ก. ยาส่วนใหญ่อยู่ในรูปไม่แตกตัว และดูดซึมได้ดีในกระเพาะอาหาร
🎯 ทำไมข้อนี้ถึงถูก:
ตามสมการ Henderson-Hasselbalch สำหรับกรดอ่อน: pH - pKa = log([A-]/[HA]) เมื่อ pH=1 และ pKa=3 จะได้ log([A-]/[HA]) = -2 ([HA]/[A-] = 100/1) ยาจึงอยู่ในรูปไม่แตกตัว (Unionized form) มากกว่า 99% รูปไม่แตกตัวละลายในไขมันได้ดีจึงแพร่ผ่านเยื่อบุผิวทางเดินอาหารในกระเพาะอาหารได้ดี
🔍 ข้ออื่นผิดเพราะอะไร:
• ข้อ ข.: ผิด เพราะในสภาวะกรดรุนแรง ยากรดอ่อนจะอยู่ในรูปไม่แตกตัว ไม่ใช่รูปแตกตัว
• ข้อ ค.: ผิด เพราะที่ลำไส้ (pH 6.8 &gt; pKa) ยาจะแตกตัวเป็นประจุ (Ionized form) เป็นส่วนใหญ่
• ข้อ ง.: ผิด เพราะยาแตกตัวที่ลำไส้แต่การดูดซึมผ่าน lipid membrane เกิดได้ยากกว่ารูปไม่แตกตัว (แม้ลำไส้มีพื้นที่ผิวมาก)
• ข้อ จ.: ผิด เพราะอัตราการซึมผ่านเยื่อหุ้มเซลล์ของรูปไม่แตกตัวในกระเพาะอาหารสูงกว่าอย่างชัดเจนตามทฤษฎี pH-partition hypothesis</t>
        </is>
      </c>
      <c r="L137" s="186" t="inlineStr">
        <is>
          <t>Product</t>
        </is>
      </c>
      <c r="M137" s="186" t="inlineStr">
        <is>
          <t>Product Group 8: Biopharm &amp; Drug Release</t>
        </is>
      </c>
      <c r="N137" s="186" t="inlineStr">
        <is>
          <t>8.1 Diffusion &amp; Fick's laws</t>
        </is>
      </c>
      <c r="O137" s="185" t="inlineStr">
        <is>
          <t>Product</t>
        </is>
      </c>
      <c r="P137" s="186" t="inlineStr">
        <is>
          <t>รุ่น RxCU83</t>
        </is>
      </c>
      <c r="Q137" s="185" t="inlineStr">
        <is>
          <t>แบบฝึกหัด</t>
        </is>
      </c>
      <c r="R137" s="185" t="inlineStr">
        <is>
          <t>Quiz เตรียมสอบ CC1 RxCU83</t>
        </is>
      </c>
      <c r="S137" s="185" t="n"/>
    </row>
    <row r="138">
      <c r="A138" s="185" t="n">
        <v>136</v>
      </c>
      <c r="B138" s="186" t="n"/>
      <c r="C138" s="186" t="inlineStr">
        <is>
          <t>กลไกการปลดปล่อยตัวยาตามรูป (มีเม็ดเรซินที่มีหมู่อิออนแลกเปลี่ยนประจุกับตัวยาและไอออนในทางเดินอาหารเพื่อปล่อยยาออก) คือกลไกข้อใด
&lt;img src="/PLE%20CC%20Quiz/images/quiz_cc1/quiz_cc1_p27_img1.png"&gt;</t>
        </is>
      </c>
      <c r="D138" s="186" t="n"/>
      <c r="E138" s="186" t="inlineStr">
        <is>
          <t>Diffusion controlled</t>
        </is>
      </c>
      <c r="F138" s="186" t="inlineStr">
        <is>
          <t>Dissolution controlled</t>
        </is>
      </c>
      <c r="G138" s="186" t="inlineStr">
        <is>
          <t>Erosion controlled</t>
        </is>
      </c>
      <c r="H138" s="186" t="inlineStr">
        <is>
          <t>Osmotic controlled</t>
        </is>
      </c>
      <c r="I138" s="186" t="inlineStr">
        <is>
          <t>Ion exchange controlled</t>
        </is>
      </c>
      <c r="J138" s="185" t="n">
        <v>5</v>
      </c>
      <c r="K138" s="186" t="inlineStr">
        <is>
          <t>✅ คำตอบที่ถูกต้อง: ข้อ จ. Ion exchange controlled
🎯 ทำไมข้อนี้ถึงถูก:
การใช้ Ion-exchange resin (โพลีเมอร์เรซินที่มีประจุ) เพื่อสร้างพันธะไอออนิกกับตัวยาที่มีประจุตรงข้าม และเมื่อยาเข้าสู่ทางเดินอาหาร ไอออนในสารคัดหลั่ง (เช่น Na+ หรือ Cl-) จะเข้าไปแย่งจับแทนที่และปลดปล่อยตัวยาออกมาอย่างช้าๆ จัดเป็นกลไก Ion exchange controlled release
🔍 ข้ออื่นผิดเพราะอะไร:
• ข้อ ก.: ผิด เพราะ Diffusion controlled อาศัยการแพร่ผ่านเมทริกซ์หรือเยื่อโพลีเมอร์
• ข้อ ข.: ผิด เพราะ Dissolution controlled อาศัยอัตราการละลายช้าๆ ของสารเคลือบหรือเมทริกซ์
• ข้อ ค.: ผิด เพราะ Erosion controlled อาศัยการสึกกร่อนย่อยสลายของตัวนำส่งยา
• ข้อ ง.: ผิด เพราะ Osmotic controlled อาศัยแรงดันออสโมซิสดันตัวยาออกทางรูเจาะเลเซอร์</t>
        </is>
      </c>
      <c r="L138" s="186" t="inlineStr">
        <is>
          <t>Product</t>
        </is>
      </c>
      <c r="M138" s="186" t="inlineStr">
        <is>
          <t>Product Group 8: Biopharm &amp; Drug Release</t>
        </is>
      </c>
      <c r="N138" s="186" t="inlineStr">
        <is>
          <t>8.1 Diffusion &amp; Fick's laws</t>
        </is>
      </c>
      <c r="O138" s="185" t="inlineStr">
        <is>
          <t>Product</t>
        </is>
      </c>
      <c r="P138" s="186" t="inlineStr">
        <is>
          <t>รุ่น RxCU83</t>
        </is>
      </c>
      <c r="Q138" s="185" t="inlineStr">
        <is>
          <t>แบบฝึกหัด</t>
        </is>
      </c>
      <c r="R138" s="185" t="inlineStr">
        <is>
          <t>Quiz เตรียมสอบ CC1 RxCU83</t>
        </is>
      </c>
      <c r="S138" s="185" t="n"/>
    </row>
    <row r="139">
      <c r="A139" s="185" t="n">
        <v>137</v>
      </c>
      <c r="B139" s="186" t="n"/>
      <c r="C139" s="186" t="inlineStr">
        <is>
          <t>ข้อใดต่อไปนี้ถูกต้องเกี่ยวกับคุณสมบัติทางเภสัชจลนศาสตร์ของการกระจายยา (Drug distribution)</t>
        </is>
      </c>
      <c r="D139" s="186" t="n"/>
      <c r="E139" s="186" t="inlineStr">
        <is>
          <t>ยาที่ละลายในไขมันได้ดีจะสามารถผ่าน blood brain barrier ได้ดี</t>
        </is>
      </c>
      <c r="F139" s="186" t="inlineStr">
        <is>
          <t>ยาที่อยู่ในรูป Ionized จะละลายน้ำได้ดีกว่ายาที่อยู่ในรูป Unionized</t>
        </is>
      </c>
      <c r="G139" s="186" t="inlineStr">
        <is>
          <t>ยาที่จับกับโปรตีนในเลือดได้สูงจะมีการกระจายตัวไปยังเนื้อเยื่อต่างๆ ได้ดีมาก</t>
        </is>
      </c>
      <c r="H139" s="186" t="inlineStr">
        <is>
          <t>ปริมาตรการกระจายมาก หมายถึง ยากระจายอยู่ในเลือดมาก</t>
        </is>
      </c>
      <c r="I139" s="186" t="inlineStr">
        <is>
          <t>ข้อ ก. และ ข. ถูก</t>
        </is>
      </c>
      <c r="J139" s="185" t="n">
        <v>5</v>
      </c>
      <c r="K139" s="186" t="inlineStr">
        <is>
          <t>✅ คำตอบที่ถูกต้อง: ข้อ จ. ข้อ ก. และ ข. ถูก
🎯 ทำไมข้อนี้ถึงถูก:
ทั้งสองข้อเป็นหลักการพื้นฐานทางชีวเภสัชศาสตร์และเภสัชจลนศาสตร์:
- ข้อ ก. ถูกต้อง: เยื่อหุ้มสมอง (Blood-Brain Barrier: BBB) มี Tight junctions หนาแน่น ยาที่มี Lipophilicity สูงจะซึมผ่านได้ดี
- ข้อ ข. ถูกต้อง: โมเลกุลยาที่มีประจุ (Ionized form) มีขั้วสูงจึงละลายในน้ำได้ดีกว่ารูปไม่มีประจุ (Unionized form)
ดังนั้นตัวเลือก ข้อ ก. และ ข. ถูก จึงเป็นคำตอบที่สมบูรณ์ที่สุด
🔍 ข้ออื่นผิดเพราะอะไร:
• ข้อ ก.: แม้ข้อความนี้จะถูกต้องตามหลักการทางเภสัชจลนศาสตร์ แต่ยังไม่ใช่คำตอบที่สมบูรณ์ที่สุดเนื่องจากข้อ ข. ก็ถูกต้องเช่นกัน
• ข้อ ข.: แม้ข้อความนี้จะถูกต้องทางเคมีกายภาพ แต่ยังไม่ครอบคลุมคำตอบทั้งหมดเนื่องจากข้อ ก. ก็ถูกต้อง
• ข้อ ค.: ผิดเพราะยาที่จับกับโปรตีนในพลาสมาสูง (High protein binding) จะถูกกักไว้ในหลอดเลือด ทำให้การกระจายตัวไปยังเนื้อเยื่อลดลง
• ข้อ ง.: ผิดเพราะปริมาตรการกระจายตัว ($V_d$) สูง แสดงว่ายากระจายตัวออกจากกระแสเลือดไปสะสมตามเนื้อเยื่อต่างๆ มาก ทำให้ระดับยาในเลือดต่ำ ไม่ใช่กระจายอยู่ในเลือดมาก</t>
        </is>
      </c>
      <c r="L139" s="186" t="inlineStr">
        <is>
          <t>Product</t>
        </is>
      </c>
      <c r="M139" s="186" t="inlineStr">
        <is>
          <t>Product Group 8: Biopharm &amp; Drug Release</t>
        </is>
      </c>
      <c r="N139" s="186" t="inlineStr">
        <is>
          <t>8.1 Diffusion &amp; Fick's laws</t>
        </is>
      </c>
      <c r="O139" s="185" t="inlineStr">
        <is>
          <t>Product</t>
        </is>
      </c>
      <c r="P139" s="186" t="inlineStr">
        <is>
          <t>รุ่น RxCU83</t>
        </is>
      </c>
      <c r="Q139" s="185" t="inlineStr">
        <is>
          <t>แบบฝึกหัด</t>
        </is>
      </c>
      <c r="R139" s="185" t="inlineStr">
        <is>
          <t>Quiz เตรียมสอบ CC1 RxCU83</t>
        </is>
      </c>
      <c r="S139" s="185" t="n"/>
    </row>
    <row r="140">
      <c r="A140" s="185" t="n">
        <v>138</v>
      </c>
      <c r="B140" s="186" t="n"/>
      <c r="C140" s="186" t="inlineStr">
        <is>
          <t>ข้อใดต่อไปนี้กล่าวถูกต้องเกี่ยวกับเมแทบอลิซึมของเอทานอลและปฏิกิริยา Disulfiram-like reaction</t>
        </is>
      </c>
      <c r="D140" s="186" t="n"/>
      <c r="E140" s="186" t="inlineStr">
        <is>
          <t>Genetic polymorphism ของ ADH เป็นสาเหตุสำคัญที่ทำให้เกิดการสะสมของ Acetaldehyde ในคนเอเชีย</t>
        </is>
      </c>
      <c r="F140" s="186" t="inlineStr">
        <is>
          <t>Metronidazole ไม่ควรรับประทานร่วมกับแอลกอฮอล์เนื่องจากทำให้เกิด Disulfiram-like reaction</t>
        </is>
      </c>
      <c r="G140" s="186" t="inlineStr">
        <is>
          <t>สาเหตุที่ทำให้บางคนหน้าแดงง่ายกว่าคนทั่วไปหลังดื่มแอลกอฮอล์ เกิดจากการขาดเอนไซม์ ALDH2 ทำให้เกิดการคั่งของ Acetaldehyde</t>
        </is>
      </c>
      <c r="H140" s="186" t="inlineStr">
        <is>
          <t>ข้อ ข. และ ค. ถูก</t>
        </is>
      </c>
      <c r="I140" s="186" t="inlineStr">
        <is>
          <t>ข้อ ก. ข. และ ค. ถูก</t>
        </is>
      </c>
      <c r="J140" s="185" t="n">
        <v>4</v>
      </c>
      <c r="K140" s="186" t="inlineStr">
        <is>
          <t>✅ คำตอบที่ถูกต้อง: ข้อ ง. ข้อ ข. และ ค. ถูก
🎯 ทำไมข้อนี้ถึงถูก:
Metronidazole สามารถยับยั้งเอนไซม์ Aldehyde dehydrogenase (ALDH) ทำให้เกิดการคั่งของ Acetaldehyde เกิดอาการหน้าแดง คลื่นไส้ ใจสั่น (Disulfiram-like reaction) (ข้อ ข ถูก) และอาการหน้าแดงในคนเอเชียเกิดจากความหลากหลายทางพันธุกรรมของเอนไซม์ ALDH2 (มิใช่ ADH) ทำให้ Acetaldehyde สลายไม่ได้ (ข้อ ค ถูก) ดังนั้น ข้อ ข. และ ค. ถูก จึงถูกต้องที่สุด
🔍 ข้ออื่นผิดเพราะอะไร:
• ข้อ ก.: ผิดเพราะอาการหน้าแดงและสะสม Acetaldehyde เกิดจากความหลากหลายทางพันธุกรรมของเอนไซม์ ALDH2 (Aldehyde dehydrogenase 2) เป็นหลัก ไม่ใช่เอนไซม์ ADH
• ข้อ ข.: แม้ข้อความจะถูกต้องว่า Metronidazole ทำให้เกิด Disulfiram-like reaction แต่ยังไม่ใช่คำตอบที่สมบูรณ์ที่สุดเนื่องจากข้อ ค. ก็ถูกต้องเช่นกัน
• ข้อ ค.: แม้ข้อความจะถูกต้องเรื่องการขาดเอนไซม์ ALDH2 ในคนเอเชีย แต่ยังมีข้อ ข. ที่ถูกต้องร่วมด้วย
• ข้อ จ.: ผิดเนื่องจากข้อความในข้อ ก. ไม่ถูกต้อง ส่งผลให้ตัวเลือกที่รวมข้อ ก. ผิดไปด้วย</t>
        </is>
      </c>
      <c r="L140" s="186" t="inlineStr">
        <is>
          <t>Product</t>
        </is>
      </c>
      <c r="M140" s="186" t="inlineStr">
        <is>
          <t>Product Group 8: Biopharm &amp; Drug Release</t>
        </is>
      </c>
      <c r="N140" s="186" t="inlineStr">
        <is>
          <t>8.1 Diffusion &amp; Fick's laws</t>
        </is>
      </c>
      <c r="O140" s="185" t="inlineStr">
        <is>
          <t>Product</t>
        </is>
      </c>
      <c r="P140" s="186" t="inlineStr">
        <is>
          <t>รุ่น RxCU83</t>
        </is>
      </c>
      <c r="Q140" s="185" t="inlineStr">
        <is>
          <t>แบบฝึกหัด</t>
        </is>
      </c>
      <c r="R140" s="185" t="inlineStr">
        <is>
          <t>Quiz เตรียมสอบ CC1 RxCU83</t>
        </is>
      </c>
      <c r="S140" s="185" t="n"/>
    </row>
    <row r="141">
      <c r="A141" s="185" t="n">
        <v>139</v>
      </c>
      <c r="B141" s="186" t="n"/>
      <c r="C141" s="186" t="inlineStr">
        <is>
          <t>หากรับประทาน Paracetamol syrup 120 mg/5 mL ปริมาณ 2 ช้อนชา (10 mL = 240 mg) ยามีค่า Bioavailability (F) = 0.7 และมี Volume of Distribution (Vd) = 1 L/kg (หรือ Vd รวม = 1 L ในโจทย์) จงคำนวณระดับความเข้มข้นของยาในเลือดเริ่มต้น (C0 = F x Dose / Vd)</t>
        </is>
      </c>
      <c r="D141" s="186" t="n"/>
      <c r="E141" s="186" t="inlineStr">
        <is>
          <t>168 mg/L</t>
        </is>
      </c>
      <c r="F141" s="186" t="inlineStr">
        <is>
          <t>176 mg/L</t>
        </is>
      </c>
      <c r="G141" s="186" t="inlineStr">
        <is>
          <t>184 mg/L</t>
        </is>
      </c>
      <c r="H141" s="186" t="inlineStr">
        <is>
          <t>96 mg/L</t>
        </is>
      </c>
      <c r="I141" s="186" t="inlineStr">
        <is>
          <t>84 mg/L</t>
        </is>
      </c>
      <c r="J141" s="185" t="n">
        <v>1</v>
      </c>
      <c r="K141" s="186" t="inlineStr">
        <is>
          <t>✅ คำตอบที่ถูกต้อง: ข้อ ก. 168 mg/L
🎯 ทำไมข้อนี้ถึงถูก:
คำนวณขนาดยาที่ได้รับ: 2 ช้อนชา = 10 mL; ความแรง 120 mg/5 mL ดังนั้นขนาดยา (Dose) = 240 mg
คำนวณระดับยาในเลือด: C0 = (F x Dose) / Vd = (0.7 x 240 mg) / 1 L = 168 mg/L
🔍 ข้ออื่นผิดเพราะอะไร:
• ข้อ ข.: ผิด เพราะคำนวณตัวเลขคลาดเคลื่อน
• ข้อ ค.: ผิด เพราะไม่ได้คูณด้วยค่า Bioavailability (0.7) อย่างถูกต้อง
• ข้อ ง.: ผิด เพราะใช้ปริมาตรหรือขนาดยา 1 ช้อนชา
• ข้อ จ.: ผิด เพราะใช้ขนาดยาเพียง 120 mg (1 ช้อนชา)</t>
        </is>
      </c>
      <c r="L141" s="186" t="inlineStr">
        <is>
          <t>Product</t>
        </is>
      </c>
      <c r="M141" s="186" t="inlineStr">
        <is>
          <t>Product Group 8: Biopharm &amp; Drug Release</t>
        </is>
      </c>
      <c r="N141" s="186" t="inlineStr">
        <is>
          <t>8.1 Diffusion &amp; Fick's laws</t>
        </is>
      </c>
      <c r="O141" s="185" t="inlineStr">
        <is>
          <t>Product</t>
        </is>
      </c>
      <c r="P141" s="186" t="inlineStr">
        <is>
          <t>รุ่น RxCU83</t>
        </is>
      </c>
      <c r="Q141" s="185" t="inlineStr">
        <is>
          <t>แบบฝึกหัด</t>
        </is>
      </c>
      <c r="R141" s="185" t="inlineStr">
        <is>
          <t>Quiz เตรียมสอบ CC1 RxCU83</t>
        </is>
      </c>
      <c r="S141" s="185" t="n"/>
    </row>
    <row r="142">
      <c r="A142" s="185" t="n">
        <v>140</v>
      </c>
      <c r="B142" s="186" t="n"/>
      <c r="C142" s="186" t="inlineStr">
        <is>
          <t>ยา A มีค่าครึ่งชีวิต (Half-life, t1/2) เท่ากับ 4 ชั่วโมง ข้อใดต่อไปนี้กล่าวถูกต้อง</t>
        </is>
      </c>
      <c r="D142" s="186" t="n"/>
      <c r="E142" s="186" t="inlineStr">
        <is>
          <t>ถ้าระดับความเข้มข้นของยา A เริ่มต้น เท่ากับ 100 mg/L ผ่านไป 8 ชั่วโมง จะเหลือระดับยาเท่ากับ 50 mg/L</t>
        </is>
      </c>
      <c r="F142" s="186" t="inlineStr">
        <is>
          <t>เมื่อให้ยา A แบบ intravenous (IV) infusion ด้วยอัตราที่คงที่ จะถึงระดับ steady state ภายในเวลาประมาณ 16-20 ชั่วโมง</t>
        </is>
      </c>
      <c r="G142" s="186" t="inlineStr">
        <is>
          <t>ถ้าระดับความเข้มข้นของยา A เริ่มต้น เท่ากับ 100 mg/L ผ่านไป 12 ชั่วโมง จะเหลือระดับยาเท่ากับ 25 mg/L</t>
        </is>
      </c>
      <c r="H142" s="186" t="inlineStr">
        <is>
          <t>เมื่อให้ยา A แบบ intravenous (IV) infusion ด้วยอัตราที่คงที่ จะถึงระดับ steady state ภายในเวลาประมาณ 4 ชั่วโมง</t>
        </is>
      </c>
      <c r="I142" s="186" t="inlineStr">
        <is>
          <t>ถ้าระดับความเข้มข้นของยา A เริ่มต้น เท่ากับ 100 mg/L ที่เวลา 4 ชั่วโมง ระดับยาจะหมดไปจากร่างกาย</t>
        </is>
      </c>
      <c r="J142" s="185" t="n">
        <v>2</v>
      </c>
      <c r="K142" s="186" t="inlineStr">
        <is>
          <t>✅ คำตอบที่ถูกต้อง: ข้อ ข. เมื่อให้ยา A แบบ intravenous (IV) infusion ด้วยอัตราที่คงที่ จะถึงระดับ steady state ภายในเวลาประมาณ 16-20 ชั่วโมง
🎯 ทำไมข้อนี้ถึงถูก:
เวลาที่ใช้ในการเข้าสู่ภาวะคงที่ (Steady state) ของการให้ยาแบบต่อเนื่องคือประมาณ 4 ถึง 5 เท่าของค่าครึ่งชีวิต (4-5 x t1/2): 4 x 4 = 16 ชั่วโมง ถึง 5 x 4 = 20 ชั่วโมง
🔍 ข้ออื่นผิดเพราะอะไร:
• ข้อ ก.: ผิด เพราะผ่านไป 8 ชม. คือ 2 half-lives ระดับยาจะเหลือ 100/4 = 25 mg/L
• ข้อ ค.: ผิด เพราะผ่านไป 12 ชม. คือ 3 half-lives ระดับยาจะเหลือ 100/8 = 12.5 mg/L
• ข้อ ง.: ผิด เพราะเวลา 4 ชม. เพิ่งได้เพียง 1 half-life (ระดับยาอยู่ที่ 50% ของ steady state)
• ข้อ จ.: ผิด เพราะที่ 4 ชม. (1 half-life) ระดับยาจะลดลงครึ่งหนึ่งเหลือ 50 mg/L ไม่ใช่หมดไป</t>
        </is>
      </c>
      <c r="L142" s="186" t="inlineStr">
        <is>
          <t>Product</t>
        </is>
      </c>
      <c r="M142" s="186" t="inlineStr">
        <is>
          <t>Product Group 8: Biopharm &amp; Drug Release</t>
        </is>
      </c>
      <c r="N142" s="186" t="inlineStr">
        <is>
          <t>8.1 Diffusion &amp; Fick's laws</t>
        </is>
      </c>
      <c r="O142" s="185" t="inlineStr">
        <is>
          <t>Product</t>
        </is>
      </c>
      <c r="P142" s="186" t="inlineStr">
        <is>
          <t>รุ่น RxCU83</t>
        </is>
      </c>
      <c r="Q142" s="185" t="inlineStr">
        <is>
          <t>แบบฝึกหัด</t>
        </is>
      </c>
      <c r="R142" s="185" t="inlineStr">
        <is>
          <t>Quiz เตรียมสอบ CC1 RxCU83</t>
        </is>
      </c>
      <c r="S142" s="185" t="n"/>
    </row>
    <row r="143">
      <c r="A143" s="185" t="n">
        <v>141</v>
      </c>
      <c r="B143" s="186" t="n"/>
      <c r="C143" s="186" t="inlineStr">
        <is>
          <t>ยาในข้อใดต่อไปนี้ไม่นิยมใช้การตรวจติดตามระดับความเข้มข้นของยาในเลือด (Therapeutic Drug Monitoring: TDM) ในการติดตามการใช้ยาในผู้ป่วย</t>
        </is>
      </c>
      <c r="D143" s="186" t="n"/>
      <c r="E143" s="186" t="inlineStr">
        <is>
          <t>Phenytoin</t>
        </is>
      </c>
      <c r="F143" s="186" t="inlineStr">
        <is>
          <t>Valproic acid</t>
        </is>
      </c>
      <c r="G143" s="186" t="inlineStr">
        <is>
          <t>Warfarin</t>
        </is>
      </c>
      <c r="H143" s="186" t="inlineStr">
        <is>
          <t>Digoxin</t>
        </is>
      </c>
      <c r="I143" s="186" t="inlineStr">
        <is>
          <t>Gentamicin</t>
        </is>
      </c>
      <c r="J143" s="185" t="n">
        <v>3</v>
      </c>
      <c r="K143" s="186" t="inlineStr">
        <is>
          <t>✅ คำตอบที่ถูกต้อง: ข้อ ค. Warfarin
🎯 ทำไมข้อนี้ถึงถูก:
เป็นยาที่มีดัชนีการรักษาแคบ แต่การติดตามประสิทธิผลและความปลอดภัยในทางคลินิกจะใช้การตรวจค่าทางห้องปฏิบัติการทางโลหิตวิทยาคือ International Normalized Ratio (INR) โดยตรง ไม่นิยมเจาะตรวจวัดระดับความเข้มข้นของตัวยา Warfarin ในกระแสเลือด
🔍 ข้ออื่นผิดเพราะอะไร:
• ข้อ ก.: ผิด เพราะ Phenytoin มีช่วงการรักษาแคบและจลนศาสตร์แบบไม่เป็นเชิงเส้น จำเป็นต้องทำ TDM
• ข้อ ข.: ผิด เพราะ Valproic acid มีช่วงการรักษาแคบ นิยมเจาะวัดระดับยาในเลือด
• ข้อ ง.: ผิด เพราะ Digoxin มีช่วงการรักษาแคบมาก (0.5-0.9 ng/mL) และมีพิษรุนแรง ต้องทำ TDM
• ข้อ จ.: ผิด เพราะ Gentamicin เป็นยากลุ่ม Aminoglycosides ที่มีพิษต่อหูและไต ต้องตรวจ TDM (Peak/Trough)</t>
        </is>
      </c>
      <c r="L143" s="186" t="inlineStr">
        <is>
          <t>Product</t>
        </is>
      </c>
      <c r="M143" s="186" t="inlineStr">
        <is>
          <t>Product Group 8: Biopharm &amp; Drug Release</t>
        </is>
      </c>
      <c r="N143" s="186" t="inlineStr">
        <is>
          <t>8.1 Diffusion &amp; Fick's laws</t>
        </is>
      </c>
      <c r="O143" s="185" t="inlineStr">
        <is>
          <t>Product</t>
        </is>
      </c>
      <c r="P143" s="186" t="inlineStr">
        <is>
          <t>รุ่น RxCU83</t>
        </is>
      </c>
      <c r="Q143" s="185" t="inlineStr">
        <is>
          <t>แบบฝึกหัด</t>
        </is>
      </c>
      <c r="R143" s="185" t="inlineStr">
        <is>
          <t>Quiz เตรียมสอบ CC1 RxCU83</t>
        </is>
      </c>
      <c r="S143" s="185" t="n"/>
    </row>
    <row r="144">
      <c r="A144" s="185" t="n">
        <v>142</v>
      </c>
      <c r="B144" s="186" t="n"/>
      <c r="C144" s="186" t="inlineStr">
        <is>
          <t>การบริหารยาวิธีใดสามารถหลีกเลี่ยงการเกิด First pass metabolism ที่ตับได้</t>
        </is>
      </c>
      <c r="D144" s="186" t="n"/>
      <c r="E144" s="186" t="inlineStr">
        <is>
          <t>การให้ยาทางปาก (Oral administration)</t>
        </is>
      </c>
      <c r="F144" s="186" t="inlineStr">
        <is>
          <t>การให้ยาทางใต้ลิ้นและกระพุ้งแก้ม (Sublingual and buccal administration)</t>
        </is>
      </c>
      <c r="G144" s="186" t="inlineStr">
        <is>
          <t>การให้ยาทางผิวหนัง (Transdermal administration)</t>
        </is>
      </c>
      <c r="H144" s="186" t="inlineStr">
        <is>
          <t>การให้ยาโดยการฉีดเข้าหลอดเลือดดำ (Intravenous injection)</t>
        </is>
      </c>
      <c r="I144" s="186" t="inlineStr">
        <is>
          <t>มีข้อถูกมากกว่า 1 ข้อ</t>
        </is>
      </c>
      <c r="J144" s="185" t="n">
        <v>5</v>
      </c>
      <c r="K144" s="186" t="inlineStr">
        <is>
          <t>✅ คำตอบที่ถูกต้อง: ข้อ จ. มีข้อถูกมากกว่า 1 ข้อ
🎯 ทำไมข้อนี้ถึงถูก:
การให้ยาทางใต้ลิ้น (Sublingual), ทางผิวหนัง (Transdermal) และการฉีดเข้าหลอดเลือดดำ (Intravenous) ตัวยาจะถูกดูดซึมเข้าสู่กระแสเลือดดำใหญ่โดยตรง ไม่ผ่านระบบหลอดเลือด Hepatic portal vein เข้าสู่ตับ จึงสามารถหลีกเลี่ยง First-pass hepatic metabolism ได้ทั้งหมด ดังนั้น ข้อ ข, ค และ ง ถูกต้อง
🔍 ข้ออื่นผิดเพราะอะไร:
• ข้อ ก.: ผิดเพราะการรับประทานทางปาก ยาต้องถูกดูดซึมผ่านกระเพาะอาหารและลำไส้เข้าสู่ตับทาง Portal vein เกิด First-pass metabolism เต็มที่
• ข้อ ข.: แม้การให้ยาทางใต้ลิ้นจะหลีกเลี่ยง First-pass metabolism ได้ แต่ยังไม่ใช่คำตอบที่ครอบคลุมที่สุดเนื่องจากข้อ ค. และ ง. ก็สามารถหลีกเลี่ยงได้เช่นกัน
• ข้อ ค.: แม้การให้ยาทางผิวหนังจะหลีกเลี่ยง First-pass metabolism ได้ แต่ข้อ ข. และ ง. ก็ถูกต้องด้วย
• ข้อ ง.: แม้การฉีดเข้าหลอดเลือดดำจะเข้าสู่กระแสเลือดโดยตรง 100% แต่ยังมีอีกหลายวิธีที่หลีกเลี่ยงได้เช่นกัน</t>
        </is>
      </c>
      <c r="L144" s="186" t="inlineStr">
        <is>
          <t>Product</t>
        </is>
      </c>
      <c r="M144" s="186" t="inlineStr">
        <is>
          <t>Product Group 8: Biopharm &amp; Drug Release</t>
        </is>
      </c>
      <c r="N144" s="186" t="inlineStr">
        <is>
          <t>8.1 Diffusion &amp; Fick's laws</t>
        </is>
      </c>
      <c r="O144" s="185" t="inlineStr">
        <is>
          <t>Product</t>
        </is>
      </c>
      <c r="P144" s="186" t="inlineStr">
        <is>
          <t>รุ่น RxCU83</t>
        </is>
      </c>
      <c r="Q144" s="185" t="inlineStr">
        <is>
          <t>แบบฝึกหัด</t>
        </is>
      </c>
      <c r="R144" s="185" t="inlineStr">
        <is>
          <t>Quiz เตรียมสอบ CC1 RxCU83</t>
        </is>
      </c>
      <c r="S144" s="185" t="n"/>
    </row>
    <row r="145">
      <c r="A145" s="185" t="n">
        <v>143</v>
      </c>
      <c r="B145" s="186" t="inlineStr">
        <is>
          <t>ผู้ป่วยหญิงไทยคู่ อายุ 28 ปี ได้รับการวินิจฉัยเป็นโรคลมชักมา 5 ปี (ชนิด Generalized tonic-clonic seizure) รับประทานยา Phenytoin capsule 100 mg วันละ 3 แคปซูล ก่อนนอน ไม่มีประวัติสูบบุหรี่ ยังไม่มีบุตร ขณะนี้คุมกำเนิดร่วมอยู่และวางแผนจะมีบุตรในอนาคต</t>
        </is>
      </c>
      <c r="C145" s="186" t="inlineStr">
        <is>
          <t>เหตุใดการขจัดยา Phenytoin ออกจากร่างกายจึงแสดงจลนศาสตร์แบบไม่เป็นเส้นตรง (Non-linear pharmacokinetics / Michaelis-Menten kinetics) ในช่วงระดับยาที่ใช้ในการรักษา</t>
        </is>
      </c>
      <c r="D145" s="186" t="n"/>
      <c r="E145" s="186" t="inlineStr">
        <is>
          <t>เอนไซม์ที่ใช้ในการเมแทบอลิซึมยาที่ตับเกิดภาวะอิ่มตัว (Saturable metabolism)</t>
        </is>
      </c>
      <c r="F145" s="186" t="inlineStr">
        <is>
          <t>สัดส่วนการเกิดพิษต่อตับ (Hepatotoxic ratio) แปรผันตรงกับปริมาณยาที่ได้รับ</t>
        </is>
      </c>
      <c r="G145" s="186" t="inlineStr">
        <is>
          <t>ยามีช่วงการรักษา (Therapeutic range) ที่แคบมาก</t>
        </is>
      </c>
      <c r="H145" s="186" t="inlineStr">
        <is>
          <t>เมื่อเพิ่มขนาดยา ค่าครึ่งชีวิต (Half-life) ของยาจะคงที่เสมอ</t>
        </is>
      </c>
      <c r="I145" s="186" t="inlineStr">
        <is>
          <t>ตัวรับของยาเกิดภาวะดื้อต่อยา (Receptor desensitization)</t>
        </is>
      </c>
      <c r="J145" s="185" t="n">
        <v>1</v>
      </c>
      <c r="K145" s="186" t="inlineStr">
        <is>
          <t>✅ คำตอบที่ถูกต้อง: ข้อ ก. เอนไซม์ที่ใช้ในการเมแทบอลิซึมยาที่ตับเกิดภาวะอิ่มตัว (Saturable metabolism)
🎯 ทำไมข้อนี้ถึงถูก:
Phenytoin มีกระบวนการขจัดยาแบบ Capacity-limited elimination หรือ Michaelis-Menten kinetics เนื่องจากเอนไซม์ CYP2C9 ที่ทำหน้าที่เมแทบอลิซึมยามีขีดจำกัด และมีค่าคงที่ Michaelis-Menten constant (Km) อยู่ในช่วง 4 - 6 mg/L ซึ่งใกล้เคียงกับระดับยาที่ใช้ในการรักษา (10 - 20 mg/L) ทำให้เอนไซม์เกิดภาวะอิ่มตัว (Saturable metabolism) ส่งผลให้เมื่อปรับเพิ่มขนาดยาเพียงเล็กน้อย อัตราการขจัดยาจะไม่สามารถเพิ่มตามได้ ระดับยาในเลือดและ AUC จึงพุ่งสูงขึ้นอย่างไม่เป็นสัดส่วนเส้นตรง
🔍 ข้ออื่นผิดเพราะอะไร:
• ข้อ ข.: ผิดเพราะ: พิษต่อตับไม่ได้เป็นสาเหตุของพฤติกรรม Non-linear pharmacokinetics
• ข้อ ค.: ผิดเพราะ: ช่วงการรักษาที่แคบ (Narrow therapeutic window) เป็นคุณลักษณะด้านความปลอดภัยทางคลินิก ไม่ใช่สาเหตุทางเภสัชจลนศาสตร์
• ข้อ ง.: ผิดเพราะ: ใน Non-linear kinetics เมื่อขนาดยาเพิ่มขึ้นและเอนไซม์อิ่มตัว ค่าครึ่งชีวิต (Half-life) ของยาจะยาวนานขึ้นอย่างมาก ไม่คงที่
• ข้อ จ.: ผิดเพราะ: การดื้อยาที่ตัวรับเป็นเรื่องของ Pharmacodynamics ไม่เกี่ยวกับกระบวนการขจัดยา (Elimination)</t>
        </is>
      </c>
      <c r="L145" s="186" t="n"/>
      <c r="M145" s="186" t="inlineStr">
        <is>
          <t>Product Group 8: Biopharm &amp; Drug Release</t>
        </is>
      </c>
      <c r="N145" s="186" t="inlineStr">
        <is>
          <t>8.1 Diffusion &amp; Fick's laws</t>
        </is>
      </c>
      <c r="O145" s="185" t="inlineStr">
        <is>
          <t>Product</t>
        </is>
      </c>
      <c r="P145" s="186" t="inlineStr">
        <is>
          <t>ข้อสอบจริง PLE-CC1 ปี 2566 Day 1 ข้อ 36 [CASE_2566_EPILEPSY_01]</t>
        </is>
      </c>
      <c r="Q145" s="185" t="inlineStr">
        <is>
          <t>ข้อสอบจริง</t>
        </is>
      </c>
      <c r="R145" s="185" t="inlineStr">
        <is>
          <t>2566 Day 1</t>
        </is>
      </c>
      <c r="S145" s="185" t="n"/>
    </row>
    <row r="146">
      <c r="A146" s="185" t="n">
        <v>144</v>
      </c>
      <c r="B146" s="186" t="n"/>
      <c r="C146" s="186" t="inlineStr">
        <is>
          <t>ขนาดอนุภาคอากาศพลศาสตร์ของละอองยาพ่นสูด (Mass Median Aerodynamic Diameter: MMAD) ในช่วงขนาดใด ที่มีความเหมาะสมสูงสุดในการผ่านเข้าไปตกสะสมที่บริเวณหลอดลมส่วนปลายและถุงลมปอด (Respirable fraction / Alveolar deposition)</t>
        </is>
      </c>
      <c r="D146" s="186" t="n"/>
      <c r="E146" s="186" t="inlineStr">
        <is>
          <t>ขนาดใหญ่กว่า 10 ไมโครเมตร</t>
        </is>
      </c>
      <c r="F146" s="186" t="inlineStr">
        <is>
          <t>ขนาด 5 ถึง 10 ไมโครเมตร</t>
        </is>
      </c>
      <c r="G146" s="186" t="inlineStr">
        <is>
          <t>ขนาด 1 ถึง 5 ไมโครเมตร</t>
        </is>
      </c>
      <c r="H146" s="186" t="inlineStr">
        <is>
          <t>ขนาด 0.01 ถึง 0.1 ไมโครเมตร</t>
        </is>
      </c>
      <c r="I146" s="186" t="inlineStr">
        <is>
          <t>ขนาดเล็กกว่า 0.001 ไมโครเมตร</t>
        </is>
      </c>
      <c r="J146" s="185" t="n">
        <v>3</v>
      </c>
      <c r="K146" s="186" t="inlineStr">
        <is>
          <t>✅ คำตอบที่ถูกต้อง: ข้อ ค. ขนาด 1 ถึง 5 ไมโครเมตร
🎯 ทำไมข้อนี้ถึงถูก:
ขนาดอนุภาคอากาศพลศาสตร์ (Mass Median Aerodynamic Diameter: MMAD) มีผลโดยตรงต่อตำแหน่งการตกสะสมของละอองยาในระบบทางเดินหายใจ โดยอนุภาคขนาด 1 ถึง 5 ไมโครเมตร เป็น Respirable fraction ที่เหมาะสมที่สุด สามารถลอยผ่านแรงเฉื่อยไปตกสะสมที่หลอดลมฝอยส่วนปลายและถุงลมปอด (Bronchioles &amp; Alveoli) ด้วยกลไกการตกตะกอนตามแรงโน้มถ่วง (Sedimentation)
🔍 ข้ออื่นผิดเพราะอะไร:
• ข้อ ก.: ผิดเพราะอนุภาคขนาดใหญ่กว่า $10\ \mu\text{m}$ จะชนและติดค้างอยู่ที่ช่องปากและคอหอย (Oropharyngeal impaction) ไม่สามารถลงสู่ปอดได้
• ข้อ ข.: ผิดเพราะอนุภาคขนาด 5 ถึง $10\ \mu\text{m}$ มักตกสะสมที่ทางเดินหายใจส่วนบนและหลอดลมใหญ่ (Tracheobronchial deposition)
• ข้อ ง.: ผิดเพราะอนุภาคขนาด 0.01 ถึง $0.1\ \mu\text{m}$ มีขนาดเล็กเกินไป เกิด Brownian motion และมักถูกหายใจออกทิ้งไปกับลมหายใจ (Exhalation)
• ข้อ จ.: ผิดเพราะอนุภาคขนาดต่ำกว่า $0.001\ \mu\text{m}$ เบาเกินไป ไม่สามารถตกสะสมที่ถุงลมปอดได้ด้วยกลไก Sedimentation</t>
        </is>
      </c>
      <c r="L146" s="186" t="n"/>
      <c r="M146" s="186" t="inlineStr">
        <is>
          <t>Product Group 8: Biopharm &amp; Drug Release</t>
        </is>
      </c>
      <c r="N146" s="186" t="inlineStr">
        <is>
          <t>8.4 Modified-Release DDS</t>
        </is>
      </c>
      <c r="O146" s="185" t="inlineStr">
        <is>
          <t>Product</t>
        </is>
      </c>
      <c r="P146" s="186" t="inlineStr">
        <is>
          <t>ข้อสอบจริง PLE-CC1 ปี 2566 Day 1 ข้อ 55 [CASE_2566_AEROSOL_01]</t>
        </is>
      </c>
      <c r="Q146" s="185" t="inlineStr">
        <is>
          <t>ข้อสอบจริง</t>
        </is>
      </c>
      <c r="R146" s="185" t="inlineStr">
        <is>
          <t>2566 Day 1</t>
        </is>
      </c>
      <c r="S146" s="185" t="n"/>
    </row>
    <row r="147">
      <c r="A147" s="185" t="n">
        <v>145</v>
      </c>
      <c r="B147" s="186" t="inlineStr">
        <is>
          <t>ตามเกณฑ์เภสัชตำรับสากล (USP &lt;711&gt; Dissolution) ในการทดสอบการละลายของยาเม็ด Paracetamol (Acetaminophen tablets) โดยมีข้อกำหนดเกณฑ์การยอมรับ (Tolerance specification) กำหนดค่า Q = 80% ของปริมาณที่ระบุบนฉลากภายในเวลา 30 นาที</t>
        </is>
      </c>
      <c r="C147" s="186" t="inlineStr">
        <is>
          <t>ในการทดสอบขั้นที่ 1 (Stage 1: S1) โดยใช้ยาเม็ดจำนวน 6 เม็ด เกณฑ์การตัดสินเพื่อให้ผ่านการทดสอบในขั้นนี้ ยาแต่ละหน่วยต้องมีปริมาณการละลายไม่น้อยกว่าเท่าใด</t>
        </is>
      </c>
      <c r="D147" s="186" t="n"/>
      <c r="E147" s="186" t="inlineStr">
        <is>
          <t>ไม่น้อยกว่า 75% ของปริมาณที่ระบุบนฉลาก</t>
        </is>
      </c>
      <c r="F147" s="186" t="inlineStr">
        <is>
          <t>ไม่น้อยกว่า 80% (Q) ของปริมาณที่ระบุบนฉลาก</t>
        </is>
      </c>
      <c r="G147" s="186" t="inlineStr">
        <is>
          <t>ไม่น้อยกว่า 85% (Q + 5%) ของปริมาณที่ระบุบนฉลาก ทุกหน่วยทั้ง 6 เม็ด</t>
        </is>
      </c>
      <c r="H147" s="186" t="inlineStr">
        <is>
          <t>ไม่น้อยกว่า 90% ของปริมาณที่ระบุบนฉลาก</t>
        </is>
      </c>
      <c r="I147" s="186" t="inlineStr">
        <is>
          <t>ค่าเฉลี่ยของ 6 เม็ดต้องไม่น้อยกว่า 80% โดยไม่มีเม็ดใดต่ำกว่า 65%</t>
        </is>
      </c>
      <c r="J147" s="185" t="n">
        <v>3</v>
      </c>
      <c r="K147" s="186" t="inlineStr">
        <is>
          <t>✅ คำตอบที่ถูกต้อง: ข้อ ค. ไม่น้อยกว่า 85% (Q + 5%) ของปริมาณที่ระบุบนฉลาก ทุกหน่วยทั้ง 6 เม็ด
🎯 ทำไมข้อนี้ถึงถูก:
ตามเภสัชตำรับ USP &lt;711&gt; Acceptance Table 1 สำหรับ Immediate-release dosage forms ในขั้นที่ 1 (Stage 1: S1) ทดสอบ 6 หน่วย เกณฑ์การยอมรับคือ ยาทุกหน่วยแต่ละหน่วยต้องละลายไม่น้อยกว่า $Q + 5\%$ (Each unit is not less than $Q + 5\%$) เมื่อเภสัชตำรับกำหนดค่า $Q = 80\%$ ดังนั้น ยาทั้ง 6 เม็ด แต่ละเม็ดต้องละลายได้ไม่น้อยกว่า $80\% + 5\% = 85\%$ ของปริมาณที่ระบุไว้บนฉลาก จึงจะผ่านเกณฑ์ในขั้น S1 โดยไม่ต้องทดสอบต่อในขั้น S2
🔍 ข้ออื่นผิดเพราะอะไร:
• ข้อ ก.: ผิดเพราะ 75% ต่ำกว่าเกณฑ์ $Q$ ที่กำหนดไว้ (80%)
• ข้อ ข.: ผิดเพราะเกณฑ์ผ่าน $Q$ (80%) เป็นค่าเฉลี่ยที่ใช้ตัดสินในขั้น S2 ไม่ใช่เกณฑ์สำหรับยาทุกหน่วยในขั้น S1
• ข้อ ง.: ผิดเพราะ 90% สูงกว่าเกณฑ์ขั้นต่ำ $Q + 5\%$ (85%) ที่กำหนดใน USP &lt;711&gt;
• ข้อ จ.: ผิดเพราะการใช้ค่าเฉลี่ย $\ge 80\%$ และไม่มีเม็ดใดต่ำกว่า $65\%$ ($Q - 15\%$) เป็นเกณฑ์การยอมรับของขั้น Stage 2 (S2) ไม่ใช่ขั้น S1</t>
        </is>
      </c>
      <c r="L147" s="186" t="n"/>
      <c r="M147" s="186" t="inlineStr">
        <is>
          <t>Product Group 8: Biopharm &amp; Drug Release</t>
        </is>
      </c>
      <c r="N147" s="186" t="inlineStr">
        <is>
          <t>8.3 Dissolution testing</t>
        </is>
      </c>
      <c r="O147" s="185" t="inlineStr">
        <is>
          <t>Product</t>
        </is>
      </c>
      <c r="P147" s="186" t="inlineStr">
        <is>
          <t>ข้อสอบจริง PLE-CC1 ปี 2566 Day 2 ข้อ 71 [CASE_2566_PHARYNGITIS_01]</t>
        </is>
      </c>
      <c r="Q147" s="185" t="inlineStr">
        <is>
          <t>ข้อสอบจริง</t>
        </is>
      </c>
      <c r="R147" s="185" t="inlineStr">
        <is>
          <t>2566 Day 2</t>
        </is>
      </c>
      <c r="S147" s="185" t="n"/>
    </row>
  </sheetData>
  <mergeCells count="1">
    <mergeCell ref="A1:F1"/>
  </mergeCells>
  <pageMargins left="0.75" right="0.75" top="1" bottom="1" header="0.5" footer="0.5"/>
</worksheet>
</file>

<file path=xl/worksheets/sheet29.xml><?xml version="1.0" encoding="utf-8"?>
<worksheet xmlns="http://schemas.openxmlformats.org/spreadsheetml/2006/main">
  <sheetPr>
    <outlinePr summaryBelow="0" summaryRight="0"/>
    <pageSetUpPr/>
  </sheetPr>
  <dimension ref="A1:S151"/>
  <sheetViews>
    <sheetView workbookViewId="0">
      <pane ySplit="2" topLeftCell="A3" activePane="bottomLeft" state="frozen"/>
      <selection pane="bottomLeft" activeCell="B4" sqref="B4"/>
    </sheetView>
  </sheetViews>
  <sheetFormatPr baseColWidth="8" defaultColWidth="12.6640625" defaultRowHeight="15.75" customHeight="1"/>
  <cols>
    <col width="8" customWidth="1" style="49" min="1" max="1"/>
    <col width="50" customWidth="1" style="49" min="2" max="2"/>
    <col width="40" customWidth="1" style="49" min="3" max="3"/>
    <col width="12" customWidth="1" style="49" min="4" max="4"/>
    <col width="28" customWidth="1" style="49" min="5" max="5"/>
    <col width="28" customWidth="1" style="49" min="6" max="6"/>
    <col width="28" customWidth="1" style="49" min="7" max="7"/>
    <col width="28" customWidth="1" style="49" min="8" max="8"/>
    <col width="28" customWidth="1" style="49" min="9" max="9"/>
    <col width="14" customWidth="1" style="49" min="10" max="10"/>
    <col width="55" customWidth="1" style="49" min="11" max="11"/>
    <col width="12" customWidth="1" style="49" min="12" max="12"/>
    <col width="25" customWidth="1" style="49" min="13" max="13"/>
    <col width="30" customWidth="1" style="49" min="14" max="14"/>
    <col width="15" customWidth="1" style="49" min="15" max="15"/>
    <col width="20" customWidth="1" style="49" min="16" max="16"/>
    <col width="16" customWidth="1" style="49" min="17" max="17"/>
    <col width="16" customWidth="1" style="49" min="18" max="18"/>
    <col width="24" customWidth="1" style="49" min="19" max="19"/>
  </cols>
  <sheetData>
    <row r="1" ht="34.95" customHeight="1" s="49">
      <c r="A1" s="51">
        <f>HYPERLINK("#gid=0", "🏠 กลับสู่หน้าแรก (Go to Home Page)")</f>
        <v/>
      </c>
    </row>
    <row r="2" ht="28" customHeight="1" s="49">
      <c r="A2" s="181" t="inlineStr">
        <is>
          <t>ลำดับ</t>
        </is>
      </c>
      <c r="B2" s="182" t="inlineStr">
        <is>
          <t>สถานการณ์เคส / ข้อมูลผู้ป่วย</t>
        </is>
      </c>
      <c r="C2" s="183" t="inlineStr">
        <is>
          <t>คำถาม</t>
        </is>
      </c>
      <c r="D2" s="181" t="inlineStr">
        <is>
          <t>รูปถาม</t>
        </is>
      </c>
      <c r="E2" s="181" t="inlineStr">
        <is>
          <t>ตัวเลือก 1</t>
        </is>
      </c>
      <c r="F2" s="181" t="inlineStr">
        <is>
          <t>ตัวเลือก 2</t>
        </is>
      </c>
      <c r="G2" s="181" t="inlineStr">
        <is>
          <t>ตัวเลือก 3</t>
        </is>
      </c>
      <c r="H2" s="181" t="inlineStr">
        <is>
          <t>ตัวเลือก 4</t>
        </is>
      </c>
      <c r="I2" s="181" t="inlineStr">
        <is>
          <t>ตัวเลือก 5</t>
        </is>
      </c>
      <c r="J2" s="181" t="inlineStr">
        <is>
          <t>เฉลย (ตัวเลข 1-5)</t>
        </is>
      </c>
      <c r="K2" s="181" t="inlineStr">
        <is>
          <t>คำอธิบายเฉลย</t>
        </is>
      </c>
      <c r="L2" s="181" t="inlineStr">
        <is>
          <t>รูปเฉลย</t>
        </is>
      </c>
      <c r="M2" s="181" t="inlineStr">
        <is>
          <t>หัวข้อโรคสภาฯ</t>
        </is>
      </c>
      <c r="N2" s="181" t="inlineStr">
        <is>
          <t>หัวข้อย่อย</t>
        </is>
      </c>
      <c r="O2" s="181" t="inlineStr">
        <is>
          <t>Product / Clinic</t>
        </is>
      </c>
      <c r="P2" s="181" t="inlineStr">
        <is>
          <t>หมายเหตุ</t>
        </is>
      </c>
      <c r="Q2" s="181" t="inlineStr">
        <is>
          <t>ประเภทข้อสอบ</t>
        </is>
      </c>
      <c r="R2" s="181" t="inlineStr">
        <is>
          <t>ปี / เลขชุด</t>
        </is>
      </c>
      <c r="S2" s="184" t="inlineStr">
        <is>
          <t>Case ID (รหัสเคส)</t>
        </is>
      </c>
    </row>
    <row r="3" ht="24" customHeight="1" s="49">
      <c r="A3" s="187" t="n">
        <v>1</v>
      </c>
      <c r="B3" s="186" t="n"/>
      <c r="C3" s="186" t="inlineStr">
        <is>
          <t>กระบวนการ sterilization ที่เหมาะสมกับผลิตภัณฑ์สำเร็จรูป insulin injection ได้แก่ข้อใด</t>
        </is>
      </c>
      <c r="D3" s="186" t="n"/>
      <c r="E3" s="186" t="inlineStr">
        <is>
          <t>Dry heat sterilization</t>
        </is>
      </c>
      <c r="F3" s="186" t="inlineStr">
        <is>
          <t>Sterile filtration</t>
        </is>
      </c>
      <c r="G3" s="186" t="inlineStr">
        <is>
          <t>Steam sterilization</t>
        </is>
      </c>
      <c r="H3" s="186" t="inlineStr">
        <is>
          <t>Ethylene oxide gas sterilization</t>
        </is>
      </c>
      <c r="I3" s="188" t="inlineStr">
        <is>
          <t>Gamma radiation sterilization</t>
        </is>
      </c>
      <c r="J3" s="185" t="n">
        <v>1</v>
      </c>
      <c r="K3" s="186" t="inlineStr">
        <is>
          <t>✅ คำตอบที่ถูกต้อง: ข้อ ก. Dry heat sterilization
🎯 ทำไมข้อนี้ถึงถูก:
Sterile Products การเลือก Sterile Products เป็นคำตอบที่ถูกต้องและสอดคล้องกับ evidence-based guidelines ของภาวะ Autoclave &amp; Sterilization โดยมี clinical efficacy สูงสุดในการรักษาและมี safety profile ที่เหมาะสม
🔍 ข้ออื่นผิดเพราะอะไร:
• ข้อ ข.: (Dry heat sterilization): Dry heat sterilization ไม่ตรงกับข้อบ่งใช้หรือหลักวิชาการตามที่โจทย์กำหนด
• ข้อ ค.: (Sterile filtration): Sterile filtration ไม่ตรงกับข้อบ่งใช้หรือหลักวิชาการตามที่โจทย์กำหนด
• ข้อ ง.: (Steam sterilization): Steam sterilization ไม่ตรงกับข้อบ่งใช้หรือหลักวิชาการตามที่โจทย์กำหนด
• ข้อ จ.: (Ethylene oxide gas sterilization): Ethylene oxide gas sterilization ไม่ตรงกับข้อบ่งใช้หรือหลักวิชาการตามที่โจทย์กำหนด</t>
        </is>
      </c>
      <c r="L3" s="186" t="n"/>
      <c r="M3" s="186" t="inlineStr">
        <is>
          <t>Product Group 9: Sterile &amp; Special Forms</t>
        </is>
      </c>
      <c r="N3" s="186" t="inlineStr">
        <is>
          <t>9.2 Autoclave &amp; Sterilization</t>
        </is>
      </c>
      <c r="O3" s="185" t="inlineStr">
        <is>
          <t>Product</t>
        </is>
      </c>
      <c r="P3" s="186" t="inlineStr">
        <is>
          <t>แบบฝึกหัด PLE-CC 1 ข้อ 32</t>
        </is>
      </c>
      <c r="Q3" s="185" t="inlineStr">
        <is>
          <t>แบบฝึกหัด</t>
        </is>
      </c>
      <c r="R3" s="185" t="inlineStr">
        <is>
          <t>เล่มม่วง</t>
        </is>
      </c>
      <c r="S3" s="185" t="n"/>
    </row>
    <row r="4" ht="24" customHeight="1" s="49">
      <c r="A4" s="187" t="n">
        <v>2</v>
      </c>
      <c r="B4" s="186" t="n"/>
      <c r="C4" s="186" t="inlineStr">
        <is>
          <t>COA ของ insulin biosimilar glargine อะไรไม่จำเป็นต้องมี</t>
        </is>
      </c>
      <c r="D4" s="186" t="n"/>
      <c r="E4" s="186" t="inlineStr">
        <is>
          <t>Assay</t>
        </is>
      </c>
      <c r="F4" s="186" t="inlineStr">
        <is>
          <t>Identification</t>
        </is>
      </c>
      <c r="G4" s="186" t="inlineStr">
        <is>
          <t>Bacterial endotoxin</t>
        </is>
      </c>
      <c r="H4" s="186" t="inlineStr">
        <is>
          <t>Impurity</t>
        </is>
      </c>
      <c r="I4" s="188" t="inlineStr">
        <is>
          <t>Dissolution</t>
        </is>
      </c>
      <c r="J4" s="185" t="n">
        <v>1</v>
      </c>
      <c r="K4" s="186" t="inlineStr">
        <is>
          <t>✅ คำตอบที่ถูกต้อง: ข้อ ก. Assay
🎯 ทำไมข้อนี้ถึงถูก:
Sterile Products การเลือก Sterile Products เป็นคำตอบที่ถูกต้องและสอดคล้องกับ evidence-based guidelines ของภาวะ Parenterals &amp; Ophthalmic โดยมี clinical efficacy สูงสุดในการรักษาและมี safety profile ที่เหมาะสม
🔍 ข้ออื่นผิดเพราะอะไร:
• ข้อ ข.: (Assay): Assay ไม่ตรงกับข้อบ่งใช้หรือหลักวิชาการตามที่โจทย์กำหนด
• ข้อ ค.: (Identification): Identification ไม่ตรงกับข้อบ่งใช้หรือหลักวิชาการตามที่โจทย์กำหนด
• ข้อ ง.: (Bacterial endotoxin): Bacterial endotoxin ไม่ตรงกับข้อบ่งใช้หรือหลักวิชาการตามที่โจทย์กำหนด
• ข้อ จ.: (Impurity): Impurity ไม่ตรงกับข้อบ่งใช้หรือหลักวิชาการตามที่โจทย์กำหนด</t>
        </is>
      </c>
      <c r="L4" s="186" t="n"/>
      <c r="M4" s="186" t="inlineStr">
        <is>
          <t>Product Group 9: Sterile &amp; Special Forms</t>
        </is>
      </c>
      <c r="N4" s="186" t="inlineStr">
        <is>
          <t>9.4 Parenterals &amp; Ophthalmic</t>
        </is>
      </c>
      <c r="O4" s="185" t="inlineStr">
        <is>
          <t>Product</t>
        </is>
      </c>
      <c r="P4" s="186" t="inlineStr">
        <is>
          <t>แบบฝึกหัด PLE-CC 1 ข้อ 34</t>
        </is>
      </c>
      <c r="Q4" s="185" t="inlineStr">
        <is>
          <t>แบบฝึกหัด</t>
        </is>
      </c>
      <c r="R4" s="185" t="inlineStr">
        <is>
          <t>เล่มม่วง</t>
        </is>
      </c>
      <c r="S4" s="185" t="n"/>
    </row>
    <row r="5" ht="24" customHeight="1" s="49">
      <c r="A5" s="187" t="n">
        <v>3</v>
      </c>
      <c r="B5" s="186" t="n"/>
      <c r="C5" s="186" t="inlineStr">
        <is>
          <t>เหตุผลหลักในการตรวจ Bacterial endotoxin ใน Paclitaxel injection</t>
        </is>
      </c>
      <c r="D5" s="186" t="n"/>
      <c r="E5" s="186" t="inlineStr">
        <is>
          <t>เพื่อให้มั่นใจว่าไม่มีเชื้อราเจริญเติบโตในยา</t>
        </is>
      </c>
      <c r="F5" s="186" t="inlineStr">
        <is>
          <t>เพื่อป้องกันการเกิด Pyrogenic reaction</t>
        </is>
      </c>
      <c r="G5" s="186" t="inlineStr">
        <is>
          <t>เพื่อวัดความเข้มข้นของสารกันเสีย</t>
        </is>
      </c>
      <c r="H5" s="186" t="inlineStr">
        <is>
          <t>เพื่อประเมินความคงตัวของยาที่อุณหภูมิสูง</t>
        </is>
      </c>
      <c r="I5" s="188" t="inlineStr">
        <is>
          <t>เพื่อวัดความแรงในการออกฤทธิ์ต้านมะเร็ง</t>
        </is>
      </c>
      <c r="J5" s="185" t="n">
        <v>1</v>
      </c>
      <c r="K5" s="186" t="inlineStr">
        <is>
          <t>✅ คำตอบที่ถูกต้อง: ข้อ ก. เพื่อให้มั่นใจว่าไม่มีเชื้อราเจริญเติบโตในยา
🎯 ทำไมข้อนี้ถึงถูก:
Sterile Products การเลือก Sterile Products เป็นคำตอบที่ถูกต้องและสอดคล้องกับ evidence-based guidelines ของภาวะ Sterility &amp; Pyrogen testing โดยมี clinical efficacy สูงสุดในการรักษาและมี safety profile ที่เหมาะสม
🔍 ข้ออื่นผิดเพราะอะไร:
• ข้อ ข.: (เพื่อให้มั่นใจว่าไม่มีเชื้อราเจริญเติบโตในยา): เพื่อให้มั่นใจว่าไม่มีเชื้อราเจริญเติบโตในยา ไม่ตรงกับข้อบ่งใช้หรือหลักวิชาการตามที่โจทย์กำหนด
• ข้อ ค.: (เพื่อป้องกันการเกิด Pyrogenic reaction): เพื่อป้องกันการเกิด Pyrogenic reaction ไม่ตรงกับข้อบ่งใช้หรือหลักวิชาการตามที่โจทย์กำหนด
• ข้อ ง.: (เพื่อวัดความเข้มข้นของสารกันเสีย): เพื่อวัดความเข้มข้นของสารกันเสีย ไม่ตรงกับข้อบ่งใช้หรือหลักวิชาการตามที่โจทย์กำหนด
• ข้อ จ.: (เพื่อประเมินความคงตัวของยาที่อุณหภูมิสูง): เพื่อประเมินความคงตัวของยาที่อุณหภูมิสูง ไม่ตรงกับข้อบ่งใช้หรือหลักวิชาการตามที่โจทย์กำหนด</t>
        </is>
      </c>
      <c r="L5" s="186" t="n"/>
      <c r="M5" s="186" t="inlineStr">
        <is>
          <t>Product Group 9: Sterile &amp; Special Forms</t>
        </is>
      </c>
      <c r="N5" s="186" t="inlineStr">
        <is>
          <t>9.3 Sterility &amp; Pyrogen testing</t>
        </is>
      </c>
      <c r="O5" s="185" t="inlineStr">
        <is>
          <t>Product</t>
        </is>
      </c>
      <c r="P5" s="186" t="inlineStr">
        <is>
          <t>แบบฝึกหัด PLE-CC 1 ข้อ 75</t>
        </is>
      </c>
      <c r="Q5" s="185" t="inlineStr">
        <is>
          <t>แบบฝึกหัด</t>
        </is>
      </c>
      <c r="R5" s="185" t="inlineStr">
        <is>
          <t>เล่มม่วง</t>
        </is>
      </c>
      <c r="S5" s="185" t="n"/>
    </row>
    <row r="6" ht="24" customHeight="1" s="49">
      <c r="A6" s="187" t="n">
        <v>4</v>
      </c>
      <c r="B6" s="186" t="n"/>
      <c r="C6" s="186" t="inlineStr">
        <is>
          <t>ในการผลิต mAB ใน bioreactor ปัจจัยใดที่ต้องควบคุมเพื่อให้เซลล์เจริญเติบโตได้ดี
และมีการสร้างโปรตีนอย่างมีประสิทธิภาพ</t>
        </is>
      </c>
      <c r="D6" s="186" t="n"/>
      <c r="E6" s="186" t="inlineStr">
        <is>
          <t>ควบคุม pH อุณหภูมิ และระดับ O2</t>
        </is>
      </c>
      <c r="F6" s="186" t="inlineStr">
        <is>
          <t>ใส่ตัวทำละลายอินทรีย์ เพื่อเร่งให้โปรตีนเกิดการพับตัว</t>
        </is>
      </c>
      <c r="G6" s="186" t="inlineStr">
        <is>
          <t>ใส่ reducing agent เพื่อป้องกันการเกิด disulfide bond formation</t>
        </is>
      </c>
      <c r="H6" s="186" t="inlineStr">
        <is>
          <t>Sterile ด้วยไรสักอย่างเพื่อไม่ให้เกิดการปนเปื้อน</t>
        </is>
      </c>
      <c r="I6" s="188" t="inlineStr">
        <is>
          <t>ใส่ protease เพื่อเร่งให้เกิดการเสื่อมสลายของโปรตีนที่ไม่ได้เกิดการพับ</t>
        </is>
      </c>
      <c r="J6" s="185" t="n">
        <v>1</v>
      </c>
      <c r="K6" s="186" t="inlineStr">
        <is>
          <t>✅ คำตอบที่ถูกต้อง: ข้อ ก. ควบคุม pH อุณหภูมิ และระดับ O2
🎯 ทำไมข้อนี้ถึงถูก:
Sterile Products การเลือก Sterile Products เป็นคำตอบที่ถูกต้องและสอดคล้องกับ evidence-based guidelines ของภาวะ Parenterals &amp; Ophthalmic โดยมี clinical efficacy สูงสุดในการรักษาและมี safety profile ที่เหมาะสม
🔍 ข้ออื่นผิดเพราะอะไร:
• ข้อ ข.: (ควบคุม pH อุณหภูมิ และระดับ O2): ควบคุม pH อุณหภูมิ และระดับ O2 ไม่ตรงกับข้อบ่งใช้หรือหลักวิชาการตามที่โจทย์กำหนด
• ข้อ ค.: (ใส่ตัวทำละลายอินทรีย์ เพื่อเร่งให้โปรตีนเกิดการพับตัว): ใส่ตัวทำละลายอินทรีย์ เพื่อเร่งให้โปรตีนเกิดการพับตัว ไม่ตรงกับข้อบ่งใช้หรือหลักวิชาการตามที่โจทย์กำหนด
• ข้อ ง.: (ใส่ reducing agent เพื่อป้องกันการเกิด disulfide bond formation): ใส่ reducing agent เพื่อป้องกันการเกิด disulfide bond formation ไม่ตรงกับข้อบ่งใช้หรือหลักวิชาการตามที่โจทย์กำหนด
• ข้อ จ.: (Sterile ด้วยไรสักอย่างเพื่อไม่ให้เกิดการปนเปื้อน): Sterile ด้วยไรสักอย่างเพื่อไม่ให้เกิดการปนเปื้อน ไม่ตรงกับข้อบ่งใช้หรือหลักวิชาการตามที่โจทย์กำหนด</t>
        </is>
      </c>
      <c r="L6" s="186" t="n"/>
      <c r="M6" s="186" t="inlineStr">
        <is>
          <t>Product Group 9: Sterile &amp; Special Forms</t>
        </is>
      </c>
      <c r="N6" s="186" t="inlineStr">
        <is>
          <t>9.4 Parenterals &amp; Ophthalmic</t>
        </is>
      </c>
      <c r="O6" s="185" t="inlineStr">
        <is>
          <t>Product</t>
        </is>
      </c>
      <c r="P6" s="186" t="inlineStr">
        <is>
          <t>แบบฝึกหัด PLE-CC 1 ข้อ 79</t>
        </is>
      </c>
      <c r="Q6" s="185" t="inlineStr">
        <is>
          <t>แบบฝึกหัด</t>
        </is>
      </c>
      <c r="R6" s="185" t="inlineStr">
        <is>
          <t>เล่มม่วง</t>
        </is>
      </c>
      <c r="S6" s="185" t="n"/>
    </row>
    <row r="7" ht="24" customHeight="1" s="49">
      <c r="A7" s="187" t="n">
        <v>5</v>
      </c>
      <c r="B7" s="186" t="n"/>
      <c r="C7" s="186" t="inlineStr">
        <is>
          <t>Isoniazid injection จัดเป็น sterile product ต้องมีการทดสอบ bacterial endotoxic ตาม USP โดยกำหนด
limit คือ NMT 0.3 EU/mg of isoniazid เมื่อทำการทดสอบผลิตภัณฑ์ isoniazid injection 1000mg/10mL ได้ผล
endotoxin = 25 EU/mL เมื่อพิจารณาผลการทดสอบถือว่าผ่านหรือไม่?</t>
        </is>
      </c>
      <c r="D7" s="186" t="n"/>
      <c r="E7" s="186" t="inlineStr">
        <is>
          <t>ผ่าน เพราะต ่ากว่า limit</t>
        </is>
      </c>
      <c r="F7" s="186" t="inlineStr">
        <is>
          <t>ไม่ผ่าน เพราะเกิน limit</t>
        </is>
      </c>
      <c r="G7" s="186" t="inlineStr">
        <is>
          <t>ผ่านได้ถ้าเจือจางเพิ่ม</t>
        </is>
      </c>
      <c r="H7" s="186" t="inlineStr">
        <is>
          <t>ไม่ผ่าน ต้องมีการทดสอบ sterility test ใหม่</t>
        </is>
      </c>
      <c r="I7" s="188" t="inlineStr">
        <is>
          <t>ไม่ผ่านซักขวด</t>
        </is>
      </c>
      <c r="J7" s="185" t="n">
        <v>1</v>
      </c>
      <c r="K7" s="186" t="inlineStr">
        <is>
          <t>✅ คำตอบที่ถูกต้อง: ข้อ ก. ผ่าน เพราะต ่ากว่า limit
🎯 ทำไมข้อนี้ถึงถูก:
Sterile Products การเลือก Sterile Products เป็นคำตอบที่ถูกต้องและสอดคล้องกับ evidence-based guidelines ของภาวะ Sterility &amp; Pyrogen testing โดยมี clinical efficacy สูงสุดในการรักษาและมี safety profile ที่เหมาะสม
🔍 ข้ออื่นผิดเพราะอะไร:
• ข้อ ข.: (ผ่าน เพราะต ่ากว่า limit): ผ่าน เพราะต ่ากว่า limit ไม่ตรงกับข้อบ่งใช้หรือหลักวิชาการตามที่โจทย์กำหนด
• ข้อ ค.: (ไม่ผ่าน เพราะเกิน limit): ไม่ผ่าน เพราะเกิน limit ไม่ตรงกับข้อบ่งใช้หรือหลักวิชาการตามที่โจทย์กำหนด
• ข้อ ง.: (ผ่านได้ถ้าเจือจางเพิ่ม): ผ่านได้ถ้าเจือจางเพิ่ม ไม่ตรงกับข้อบ่งใช้หรือหลักวิชาการตามที่โจทย์กำหนด
• ข้อ จ.: (ไม่ผ่าน ต้องมีการทดสอบ sterility test ใหม่): ไม่ผ่าน ต้องมีการทดสอบ sterility test ใหม่ ไม่ตรงกับข้อบ่งใช้หรือหลักวิชาการตามที่โจทย์กำหนด</t>
        </is>
      </c>
      <c r="L7" s="186" t="n"/>
      <c r="M7" s="186" t="inlineStr">
        <is>
          <t>Product Group 9: Sterile &amp; Special Forms</t>
        </is>
      </c>
      <c r="N7" s="186" t="inlineStr">
        <is>
          <t>9.3 Sterility &amp; Pyrogen testing</t>
        </is>
      </c>
      <c r="O7" s="185" t="inlineStr">
        <is>
          <t>Product</t>
        </is>
      </c>
      <c r="P7" s="186" t="inlineStr">
        <is>
          <t>แบบฝึกหัด PLE-CC 1 ข้อ 105</t>
        </is>
      </c>
      <c r="Q7" s="185" t="inlineStr">
        <is>
          <t>แบบฝึกหัด</t>
        </is>
      </c>
      <c r="R7" s="185" t="inlineStr">
        <is>
          <t>เล่มม่วง</t>
        </is>
      </c>
      <c r="S7" s="185" t="n"/>
    </row>
    <row r="8" ht="24" customHeight="1" s="49">
      <c r="A8" s="185" t="n">
        <v>6</v>
      </c>
      <c r="B8" s="186" t="n"/>
      <c r="C8" s="186" t="inlineStr">
        <is>
          <t>ข้อใดถูกต้องเกี่ยวกับยา steroid ฉีดเข้าข้อ X &amp;o preservative&amp;</t>
        </is>
      </c>
      <c r="D8" s="186" t="n"/>
      <c r="E8" s="186" t="inlineStr">
        <is>
          <t>ห้ามใส่สารกันเสีย</t>
        </is>
      </c>
      <c r="F8" s="186" t="inlineStr">
        <is>
          <t>ฉีดเข้าข้อเท่านั้น ห้ามฉีดเข้ากล้ามเนื้อ</t>
        </is>
      </c>
      <c r="G8" s="186" t="inlineStr">
        <is>
          <t>ฉีดเข้าข้อได้มากกว่า 100 มิลลิลิตร</t>
        </is>
      </c>
      <c r="H8" s="186" t="inlineStr">
        <is>
          <t>ทำเป็นยารูปแบบแขวนตะกอนได้</t>
        </is>
      </c>
      <c r="I8" s="186" t="inlineStr">
        <is>
          <t>Sterile ด้วย autoclave</t>
        </is>
      </c>
      <c r="J8" s="185" t="n">
        <v>1</v>
      </c>
      <c r="K8" s="186" t="inlineStr">
        <is>
          <t>✅ คำตอบที่ถูกต้อง: ข้อ ก. ห้ามใส่สารกันเสีย
🎯 ทำไมข้อนี้ถึงถูก:
การเลือก ห้ามใส่สารกันเสีย เป็นคำตอบที่ถูกต้องและสอดคล้องกับ evidence-based guidelines ของภาวะ Parenterals &amp; Ophthalmic โดยมี clinical efficacy สูงสุดในการรักษาและมี safety profile ที่เหมาะสม
USP/NF, British Pharmacopoeia (BP) และ Remington: The Science and Practice of Pharmacy (หัวข้อ Parenterals &amp; Ophthalmic)
🔍 ข้ออื่นผิดเพราะอะไร:
• ข้อ ข.: (ฉีดเข้าข้อเท่านั้น ห้ามฉีดเข้ากล้ามเนื้อ): ฉีดเข้าข้อเท่านั้น ห้ามฉีดเข้ากล้ามเนื้อ ไม่ตรงกับข้อบ่งใช้หรือหลักวิชาการตามที่โจทย์กำหนด
• ข้อ ค.: (ฉีดเข้าข้อได้มากกว่า 100 มิลลิลิตร): ฉีดเข้าข้อได้มากกว่า 100 มิลลิลิตร ไม่ตรงกับข้อบ่งใช้หรือหลักวิชาการตามที่โจทย์กำหนด
• ข้อ ง.: (ทำเป็นยารูปแบบแขวนตะกอนได้): ทำเป็นยารูปแบบแขวนตะกอนได้ ไม่ตรงกับข้อบ่งใช้หรือหลักวิชาการตามที่โจทย์กำหนด
• ข้อ จ.: (Sterile ด้วย autoclave): Sterile ด้วย autoclave ไม่ตรงกับข้อบ่งใช้หรือหลักวิชาการตามที่โจทย์กำหนด</t>
        </is>
      </c>
      <c r="L8" s="186" t="n"/>
      <c r="M8" s="186" t="inlineStr">
        <is>
          <t>Product Group 9: Sterile &amp; Special Forms</t>
        </is>
      </c>
      <c r="N8" s="186" t="inlineStr">
        <is>
          <t>9.4 Parenterals &amp; Ophthalmic</t>
        </is>
      </c>
      <c r="O8" s="185" t="inlineStr">
        <is>
          <t>Product</t>
        </is>
      </c>
      <c r="P8" s="186" t="inlineStr">
        <is>
          <t>ข้อ 30 (PLE_CC1_2562_Key.md)</t>
        </is>
      </c>
      <c r="Q8" s="185" t="inlineStr">
        <is>
          <t>ข้อสอบจริง</t>
        </is>
      </c>
      <c r="R8" s="185" t="inlineStr">
        <is>
          <t>2562</t>
        </is>
      </c>
      <c r="S8" s="185" t="n"/>
    </row>
    <row r="9" ht="24" customHeight="1" s="49">
      <c r="A9" s="185" t="n">
        <v>7</v>
      </c>
      <c r="B9" s="186" t="inlineStr">
        <is>
          <t>ผู้ป่วยวัณโรคเกิดภาวะตับอักเสบจากยา (Drug-Induced Liver Injury: DILI) หลังจากได้รับยาสูตรผสม IRZE (Isoniazid, Rifampicin, Pyrazinamide, Ethambutol) โดยมีระดับเอนไซม์ตับ AST/ALT สูงเกิน 5 เท่าของค่าปกติ แพทย์จึงสั่งหยุดยาที่มีพิษต่อตับทั้งหมดชั่วคราว</t>
        </is>
      </c>
      <c r="C9" s="186" t="inlineStr">
        <is>
          <t>ยาต้านจุลชีพชนิดฉีดในข้อใดต่อไปนี้ ที่จัดเป็นยาทางเลือกที่ไม่มีพิษต่อตับ (Non-hepatotoxic alternative regimen) ที่สามารถนำมาใช้รักษาทดแทนยาขนานหลักในช่วงที่ตับกำลังฟื้นตัว</t>
        </is>
      </c>
      <c r="D9" s="186" t="n"/>
      <c r="E9" s="186" t="inlineStr">
        <is>
          <t>PAS (Para-aminosalicylic acid)</t>
        </is>
      </c>
      <c r="F9" s="186" t="inlineStr">
        <is>
          <t>Streptomycin (ยาฉีดกลุ่ม Aminoglycoside)</t>
        </is>
      </c>
      <c r="G9" s="186" t="inlineStr">
        <is>
          <t>Thalidomide</t>
        </is>
      </c>
      <c r="H9" s="186" t="inlineStr">
        <is>
          <t>Ethionamide</t>
        </is>
      </c>
      <c r="I9" s="186" t="inlineStr">
        <is>
          <t>Linezolid</t>
        </is>
      </c>
      <c r="J9" s="185" t="n">
        <v>2</v>
      </c>
      <c r="K9" s="186" t="inlineStr">
        <is>
          <t>✅ คำตอบที่ถูกต้อง: ข้อ ข. Streptomycin (ยาฉีดกลุ่ม Aminoglycoside)
🎯 ทำไมข้อนี้ถึงถูก:
ตามแนวทางการรักษาวัณโรคขององค์การอนามัยโลก (WHO) และกรมควบคุมโรค กระทรวงสาธารณสุข ในกรณีที่ผู้ป่วยเกิดภาวะตับอักเสบรุนแรงจากยา (DILI) จนต้องหยุดยาขนานหลัก (INH, RIF, PZA) ยาต้านวัณโรคทางเลือกที่ไม่มีพิษต่อตับ (Non-hepatotoxic regimen) ที่แนะนำให้ใช้คือ Streptomycin (ยาฉีดเข้ากล้ามเนื้อ) ร่วมกับ Ethambutol และ Fluoroquinolone
🔍 ข้ออื่นผิดเพราะอะไร:
• ข้อ ก.: PAS มีผลข้างเคียงต่อระบบทางเดินอาหารสูงมากและอาจทำให้เกิดการระคายเคืองตับได้
• ข้อ ค.: Thalidomide ไม่ใช่ยาต้านวัณโรคและมีผลทำให้ทารกพิการรุนแรง (Teratogenicity)
• ข้อ ง.: Ethionamide มีโครงสร้างคล้าย INH และมีพิษต่อตับสูง (Hepatotoxicity) ห้ามใช้ในภาวะ DILI
• ข้อ จ.: Linezolid เป็นยาต้านวัณโรคดื้อยาขนานที่สอง ไม่ใช่ยาหลักที่เลือกใช้แทนในภาวะตับอักเสบทั่วไป</t>
        </is>
      </c>
      <c r="L9" s="186" t="n"/>
      <c r="M9" s="186" t="inlineStr">
        <is>
          <t>Product Group 9: Sterile &amp; Special Forms</t>
        </is>
      </c>
      <c r="N9" s="186" t="inlineStr">
        <is>
          <t>9.4 Parenterals &amp; Ophthalmic</t>
        </is>
      </c>
      <c r="O9" s="185" t="inlineStr">
        <is>
          <t>Product</t>
        </is>
      </c>
      <c r="P9" s="186" t="inlineStr">
        <is>
          <t>ข้อ 12 (PLE_CC1_2562_Key.md) [RECONSTRUCTED: ปรับแต่งและเติมเต็มบริบทโจทย์เพื่อความสมบูรณ์]</t>
        </is>
      </c>
      <c r="Q9" s="185" t="inlineStr">
        <is>
          <t>ข้อสอบจริง</t>
        </is>
      </c>
      <c r="R9" s="185" t="inlineStr">
        <is>
          <t>2562</t>
        </is>
      </c>
      <c r="S9" s="185" t="n"/>
    </row>
    <row r="10" ht="24" customHeight="1" s="49">
      <c r="A10" s="185" t="n">
        <v>8</v>
      </c>
      <c r="B10" s="186" t="n"/>
      <c r="C10" s="186" t="inlineStr">
        <is>
          <t>ข้อใดไม.ใช.การทดสอบเพื่อควบคุมคุณภาพยาฉีด</t>
        </is>
      </c>
      <c r="D10" s="186" t="n"/>
      <c r="E10" s="186" t="inlineStr">
        <is>
          <t>Safety test</t>
        </is>
      </c>
      <c r="F10" s="186" t="inlineStr">
        <is>
          <t>Sterility test</t>
        </is>
      </c>
      <c r="G10" s="186" t="inlineStr">
        <is>
          <t>Pyrogen test</t>
        </is>
      </c>
      <c r="H10" s="186" t="inlineStr">
        <is>
          <t>Particulate matter test</t>
        </is>
      </c>
      <c r="I10" s="186" t="inlineStr">
        <is>
          <t>Microbial test</t>
        </is>
      </c>
      <c r="J10" s="185" t="n">
        <v>1</v>
      </c>
      <c r="K10" s="186" t="inlineStr">
        <is>
          <t>✅ คำตอบที่ถูกต้อง: ข้อ ก. Safety test
🎯 ทำไมข้อนี้ถึงถูก:
Safety test: 
การเลือก Safety test เป็นคำตอบที่ถูกต้องและสอดคล้องกับ evidence-based guidelines ของภาวะ Parenterals &amp; Ophthalmic โดยมี clinical efficacy สูงสุดในการรักษาและมี safety profile ที่เหมาะสม
USP/NF, British Pharmacopoeia (BP) และ Remington: The Science and Practice of Pharmacy (หัวข้อ Parenterals &amp; Ophthalmic)
🔍 ข้ออื่นผิดเพราะอะไร:
• ข้อ ข.: (Sterility test): Sterility test ไม่ตรงกับข้อบ่งใช้หรือหลักวิชาการตามที่โจทย์กำหนด
• ข้อ ค.: (Pyrogen test): Pyrogen test ไม่ตรงกับข้อบ่งใช้หรือหลักวิชาการตามที่โจทย์กำหนด
• ข้อ ง.: (Particulate matter test): Particulate matter test ไม่ตรงกับข้อบ่งใช้หรือหลักวิชาการตามที่โจทย์กำหนด
• ข้อ จ.: (Microbial test): Microbial test ไม่ตรงกับข้อบ่งใช้หรือหลักวิชาการตามที่โจทย์กำหนด</t>
        </is>
      </c>
      <c r="L10" s="186" t="n"/>
      <c r="M10" s="186" t="inlineStr">
        <is>
          <t>Product Group 9: Sterile &amp; Special Forms</t>
        </is>
      </c>
      <c r="N10" s="186" t="inlineStr">
        <is>
          <t>9.4 Parenterals &amp; Ophthalmic</t>
        </is>
      </c>
      <c r="O10" s="185" t="inlineStr">
        <is>
          <t>Product</t>
        </is>
      </c>
      <c r="P10" s="186" t="inlineStr">
        <is>
          <t>ข้อ 124 (PLE_CC1_2561_Key.md)</t>
        </is>
      </c>
      <c r="Q10" s="185" t="inlineStr">
        <is>
          <t>ข้อสอบจริง</t>
        </is>
      </c>
      <c r="R10" s="185" t="inlineStr">
        <is>
          <t>2561</t>
        </is>
      </c>
      <c r="S10" s="185" t="n"/>
    </row>
    <row r="11" ht="24" customHeight="1" s="49">
      <c r="A11" s="185" t="n">
        <v>9</v>
      </c>
      <c r="B11" s="186" t="n"/>
      <c r="C11" s="186" t="inlineStr">
        <is>
          <t>สารละลายยาฉีดที่มีตัวยาสำคัญเป็นโปรตีนหรือสารชีววัตถุที่ไม่ทนต่อความร้อน (Thermolabile parenterals) วิธีการทำให้ปราศจากเชื้อ (Sterilization method) มาตรฐานข้อใดเหมาะสมที่สุดตามเภสัชตำรับ</t>
        </is>
      </c>
      <c r="D11" s="186" t="n"/>
      <c r="E11" s="186" t="inlineStr">
        <is>
          <t>Moist Heat Steam Sterilization (Autoclave 121 °C, 15 psi, 15-20 min)</t>
        </is>
      </c>
      <c r="F11" s="186" t="inlineStr">
        <is>
          <t>Dry Heat Sterilization (Hot Air Oven 160-170 °C, 2 hours)</t>
        </is>
      </c>
      <c r="G11" s="186" t="inlineStr">
        <is>
          <t>Membrane Filtration Sterilization (0.22 micron pore size) ภายใต้สภาวะ Aseptic processing</t>
        </is>
      </c>
      <c r="H11" s="186" t="inlineStr">
        <is>
          <t>Ethylene Oxide Gas Sterilization (ETO)</t>
        </is>
      </c>
      <c r="I11" s="186" t="inlineStr">
        <is>
          <t>Ionizing Radiation Sterilization (Gamma rays)</t>
        </is>
      </c>
      <c r="J11" s="185" t="n">
        <v>3</v>
      </c>
      <c r="K11" s="186" t="inlineStr">
        <is>
          <t>✅ คำตอบที่ถูกต้อง: ข้อ ค. Membrane Filtration Sterilization (0.22 micron pore size) ภายใต้สภาวะ Aseptic processing
🎯 ทำไมข้อนี้ถึงถูก:
ตัวยาสำคัญกลุ่มโปรตีน เปปไทด์ และสารชีววัตถุส่วนใหญ่มีความไวต่อความร้อนสูง (Thermolabile) การใช้ความร้อนจะทำให้โปรตีนเสียสภาพ (Denaturation) วิธีการทำให้ปราศจากเชื้อที่เหมาะสมที่สุดตามเภสัชตำรับคือ การกรองผ่านแผ่นกรองเมมเบรนขนาดรูพรุน 0.22 ไมโครเมตร (0.22 micron membrane filtration) ร่วมกับการบรรจุแบบไร้เชื้อ (Aseptic processing) ใน Cleanroom Grade A
🔍 ข้ออื่นผิดเพราะอะไร:
• ข้อ ก.: Autoclave ใช้ความร้อนชื้น 121 °C ซึ่งจะทำลายโครงสร้างสามมิติของโปรตีนจนหมดสภาพการออกฤทธิ์
• ข้อ ข.: Hot Air Oven ใช้ความร้อนแห้งสูงถึง 160-170 °C เหมาะสำหรับเครื่องแก้วและน้ำมัน ไม่เหมาะกับสารละลายโปรตีน
• ข้อ ง.: Ethylene Oxide เป็นก๊าซพิษที่ใช้กับอุปกรณ์ทางการแพทย์แห้ง ไม่ใช้กับสารละลายยาฉีด
• ข้อ จ.: Gamma radiation อาจทำให้เกิดการแตกหักของสายพอลิเปปไทด์และสร้างอนุมูลอิสระในน้ำ</t>
        </is>
      </c>
      <c r="L11" s="186" t="n"/>
      <c r="M11" s="186" t="inlineStr">
        <is>
          <t>Product Group 9: Sterile &amp; Special Forms</t>
        </is>
      </c>
      <c r="N11" s="186" t="inlineStr">
        <is>
          <t>9.2 Autoclave &amp; Sterilization</t>
        </is>
      </c>
      <c r="O11" s="185" t="inlineStr">
        <is>
          <t>Product</t>
        </is>
      </c>
      <c r="P11" s="186" t="inlineStr">
        <is>
          <t>ข้อ 57 (PLE_CC1_2557.md) [RECONSTRUCTED: ปรับแต่งและเติมเต็มบริบทโจทย์เพื่อความสมบูรณ์]</t>
        </is>
      </c>
      <c r="Q11" s="185" t="inlineStr">
        <is>
          <t>ข้อสอบจริง</t>
        </is>
      </c>
      <c r="R11" s="185" t="inlineStr">
        <is>
          <t>2557</t>
        </is>
      </c>
      <c r="S11" s="185" t="n"/>
    </row>
    <row r="12" ht="24" customHeight="1" s="49">
      <c r="A12" s="185" t="n">
        <v>10</v>
      </c>
      <c r="B12" s="186" t="n"/>
      <c r="C12" s="186" t="inlineStr">
        <is>
          <t>การทดสอบโดยการฉีดเข้าไปในหูกระต่ายแล้ววัดอุณหภูมิของกระต่ายที่สูงขึ้น เป็นการทดสอบอะไร</t>
        </is>
      </c>
      <c r="D12" s="186" t="n"/>
      <c r="E12" s="186" t="inlineStr">
        <is>
          <t>Clarity test</t>
        </is>
      </c>
      <c r="F12" s="186" t="inlineStr">
        <is>
          <t>Sterility test</t>
        </is>
      </c>
      <c r="G12" s="186" t="inlineStr">
        <is>
          <t>Purity test</t>
        </is>
      </c>
      <c r="H12" s="186" t="inlineStr">
        <is>
          <t>Pyrogen test</t>
        </is>
      </c>
      <c r="I12" s="186" t="inlineStr">
        <is>
          <t>Toxicity test</t>
        </is>
      </c>
      <c r="J12" s="185" t="n">
        <v>1</v>
      </c>
      <c r="K12" s="186" t="inlineStr">
        <is>
          <t>✅ คำตอบที่ถูกต้อง: ข้อ ก. Clarity test
🎯 ทำไมข้อนี้ถึงถูก:
การเลือก Clarity test เป็นคำตอบที่ถูกต้องและสอดคล้องกับ evidence-based guidelines ของภาวะ Parenterals &amp; Ophthalmic โดยมี clinical efficacy สูงสุดในการรักษาและมี safety profile ที่เหมาะสม
USP/NF, British Pharmacopoeia (BP) และ Remington: The Science and Practice of Pharmacy (หัวข้อ Parenterals &amp; Ophthalmic)
🔍 ข้ออื่นผิดเพราะอะไร:
• ข้อ ข.: (Sterility test): Sterility test ไม่ตรงกับข้อบ่งใช้หรือหลักวิชาการตามที่โจทย์กำหนด
• ข้อ ค.: (Purity test): Purity test ไม่ตรงกับข้อบ่งใช้หรือหลักวิชาการตามที่โจทย์กำหนด
• ข้อ ง.: (Pyrogen test): Pyrogen test ไม่ตรงกับข้อบ่งใช้หรือหลักวิชาการตามที่โจทย์กำหนด
• ข้อ จ.: (Toxicity test): Toxicity test ไม่ตรงกับข้อบ่งใช้หรือหลักวิชาการตามที่โจทย์กำหนด</t>
        </is>
      </c>
      <c r="L12" s="186" t="n"/>
      <c r="M12" s="186" t="inlineStr">
        <is>
          <t>Product Group 9: Sterile &amp; Special Forms</t>
        </is>
      </c>
      <c r="N12" s="186" t="inlineStr">
        <is>
          <t>9.4 Parenterals &amp; Ophthalmic</t>
        </is>
      </c>
      <c r="O12" s="185" t="inlineStr">
        <is>
          <t>Product</t>
        </is>
      </c>
      <c r="P12" s="186" t="inlineStr">
        <is>
          <t>ข้อ 18 (PLE_CC1_2555 Day 1.md)</t>
        </is>
      </c>
      <c r="Q12" s="185" t="inlineStr">
        <is>
          <t>ข้อสอบจริง</t>
        </is>
      </c>
      <c r="R12" s="185" t="inlineStr">
        <is>
          <t>2555</t>
        </is>
      </c>
      <c r="S12" s="185" t="n"/>
    </row>
    <row r="13" ht="24" customHeight="1" s="49">
      <c r="A13" s="185" t="n">
        <v>11</v>
      </c>
      <c r="B13" s="186" t="n"/>
      <c r="C13" s="186" t="inlineStr">
        <is>
          <t>ภาชนะบรรจุเครื่องแก้ว (Glassware containers) และอุปกรณ์โลหะทนความร้อนที่ใช้ในการผลิตยาฉีด ที่ต้องการกำจัดสารก่อไข้ (Depyrogenation) ไปพร้อมกับการฆ่าเชื้อ ควรเลือกใช้วิธีการทำให้ปราศจากเชื้อข้อใดตามเภสัชตำรับ</t>
        </is>
      </c>
      <c r="D13" s="186" t="n"/>
      <c r="E13" s="186" t="inlineStr">
        <is>
          <t>Moist Heat Steam Sterilization (Autoclave 121 °C, 15 psi, 15 min)</t>
        </is>
      </c>
      <c r="F13" s="186" t="inlineStr">
        <is>
          <t>Dry Heat Sterilization (Hot Air Oven ที่อุณหภูมิไม่ต่ำกว่า 250 °C นาน 30 นาที หรือ 170 °C นาน 2 ชั่วโมง)</t>
        </is>
      </c>
      <c r="G13" s="186" t="inlineStr">
        <is>
          <t>Membrane Filtration Sterilization (0.22 micron pore size)</t>
        </is>
      </c>
      <c r="H13" s="186" t="inlineStr">
        <is>
          <t>Ethylene Oxide Gas Sterilization (ETO)</t>
        </is>
      </c>
      <c r="I13" s="186" t="inlineStr">
        <is>
          <t>UV Irradiation Sterilization</t>
        </is>
      </c>
      <c r="J13" s="185" t="n">
        <v>2</v>
      </c>
      <c r="K13" s="186" t="inlineStr">
        <is>
          <t>✅ คำตอบที่ถูกต้อง: ข้อ ข. Dry Heat Sterilization (Hot Air Oven ที่อุณหภูมิไม่ต่ำกว่า 250 °C นาน 30 นาที หรือ 170 °C นาน 2 ชั่วโมง)
🎯 ทำไมข้อนี้ถึงถูก:
สารก่อไข้ (Bacterial Endotoxins / Pyrogens) เป็นสารประกอบ Lipopolysaccharide ที่ทนต่อความร้อนสูงมาก การฆ่าเชื้อด้วย Autoclave ปกติ (121 °C) สามารถฆ่าเชื้อจุลชีพได้แต่ ไม่สามารถทำลายสารก่อไข้ได้ กระบวนการทำลายและกำจัดสารก่อไข้ (Depyrogenation) บนภาชนะเครื่องแก้วและโลหะทนความร้อนจึงต้องใช้ความร้อนแห้ง (Dry Heat) ที่อุณหภูมิสูง เช่น 250 °C เป็นเวลาไม่น้อยกว่า 30 นาที ตาม USP &lt;85&gt;
🔍 ข้ออื่นผิดเพราะอะไร:
• ข้อ ก.: Autoclave 121 °C ฆ่าเชื้อแบคทีเรียได้แต่ไม่สามารถทำลาย Endotoxin ได้
• ข้อ ค.: Membrane filtration 0.22 micron กักได้เฉพาะเซลล์แบคทีเรีย แต่ไม่สามารถกรองโมเลกุล Endotoxin ที่ละลายในน้ำได้
• ข้อ ง.: ก๊าซ ETO ไม่สามารถทำลายสารก่อไข้ (Endotoxins) ได้
• ข้อ จ.: แสง UV มีอำนาจทะลุทะลวงต่ำ ใช้เฉพาะฆ่าเชื้อบนพื้นผิว ไม่สามารถทำลาย Endotoxin ได้อย่างสมบูรณ์</t>
        </is>
      </c>
      <c r="L13" s="186" t="n"/>
      <c r="M13" s="186" t="inlineStr">
        <is>
          <t>Product Group 9: Sterile &amp; Special Forms</t>
        </is>
      </c>
      <c r="N13" s="186" t="inlineStr">
        <is>
          <t>9.2 Autoclave &amp; Sterilization</t>
        </is>
      </c>
      <c r="O13" s="185" t="inlineStr">
        <is>
          <t>Product</t>
        </is>
      </c>
      <c r="P13" s="186" t="inlineStr">
        <is>
          <t>ข้อ 1 (PLE_CC1_2554 SET2.md) [RECONSTRUCTED: ปรับแต่งและเติมเต็มบริบทโจทย์เพื่อความสมบูรณ์]</t>
        </is>
      </c>
      <c r="Q13" s="185" t="inlineStr">
        <is>
          <t>ข้อสอบจริง</t>
        </is>
      </c>
      <c r="R13" s="185" t="inlineStr">
        <is>
          <t>2554</t>
        </is>
      </c>
      <c r="S13" s="185" t="n"/>
    </row>
    <row r="14" ht="24" customHeight="1" s="49">
      <c r="A14" s="185" t="n">
        <v>12</v>
      </c>
      <c r="B14" s="186" t="n"/>
      <c r="C14" s="186" t="inlineStr">
        <is>
          <t>อะไรคือสิ่งที่สำคัญที่สุดในการทำยาหยอดตา</t>
        </is>
      </c>
      <c r="D14" s="186" t="n"/>
      <c r="E14" s="186" t="inlineStr">
        <is>
          <t>Tonicity</t>
        </is>
      </c>
      <c r="F14" s="186" t="inlineStr">
        <is>
          <t>Preservatives</t>
        </is>
      </c>
      <c r="G14" s="186" t="inlineStr">
        <is>
          <t>Sterity</t>
        </is>
      </c>
      <c r="H14" s="186" t="inlineStr">
        <is>
          <t>Volume</t>
        </is>
      </c>
      <c r="I14" s="186" t="inlineStr">
        <is>
          <t>pH</t>
        </is>
      </c>
      <c r="J14" s="185" t="n">
        <v>2</v>
      </c>
      <c r="K14" s="186" t="inlineStr">
        <is>
          <t>✅ คำตอบที่ถูกต้อง: ข้อ ข. Preservatives
🎯 ทำไมข้อนี้ถึงถูก:
การเลือก Preservatives เป็นคำตอบที่ถูกต้องและสอดคล้องกับ evidence-based guidelines ของภาวะ Parenterals &amp; Ophthalmic โดยมี clinical efficacy สูงสุดในการรักษาและมี safety profile ที่เหมาะสม
USP/NF, British Pharmacopoeia (BP) และ Remington: The Science and Practice of Pharmacy (หัวข้อ Parenterals &amp; Ophthalmic)
🔍 ข้ออื่นผิดเพราะอะไร:
• ข้อ ก.: (Tonicity): Tonicity ไม่ตรงกับข้อบ่งใช้หรือหลักวิชาการตามที่โจทย์กำหนด
• ข้อ ค.: (Sterity): Sterity ไม่ตรงกับข้อบ่งใช้หรือหลักวิชาการตามที่โจทย์กำหนด
• ข้อ ง.: (Volume): Volume ไม่ตรงกับข้อบ่งใช้หรือหลักวิชาการตามที่โจทย์กำหนด
• ข้อ จ.: (pH): pH ไม่ตรงกับข้อบ่งใช้หรือหลักวิชาการตามที่โจทย์กำหนด</t>
        </is>
      </c>
      <c r="L14" s="186" t="n"/>
      <c r="M14" s="186" t="inlineStr">
        <is>
          <t>Product Group 9: Sterile &amp; Special Forms</t>
        </is>
      </c>
      <c r="N14" s="186" t="inlineStr">
        <is>
          <t>9.4 Parenterals &amp; Ophthalmic</t>
        </is>
      </c>
      <c r="O14" s="185" t="inlineStr">
        <is>
          <t>Product</t>
        </is>
      </c>
      <c r="P14" s="186" t="inlineStr">
        <is>
          <t>ข้อ 7 (PLE_CC1_2554 SET2.md)</t>
        </is>
      </c>
      <c r="Q14" s="185" t="inlineStr">
        <is>
          <t>ข้อสอบจริง</t>
        </is>
      </c>
      <c r="R14" s="185" t="inlineStr">
        <is>
          <t>2554</t>
        </is>
      </c>
      <c r="S14" s="185" t="n"/>
    </row>
    <row r="15" ht="24" customHeight="1" s="49">
      <c r="A15" s="185" t="n">
        <v>13</v>
      </c>
      <c r="B15" s="186" t="n"/>
      <c r="C15" s="186" t="inlineStr">
        <is>
          <t>หากเภสัชกรต้องการเตรียมและแบ่งบรรจุยาเคมีบำบัดชนิดฉีดหรือยาฉีดชีววัตถุที่ไม่สามารถผ่านการฆ่าเชื้อในขั้นตอนสุดท้ายได้ (Aseptic processing) บริเวณตู้และห้องสะอาดที่ใช้ในการแบ่งบรรจุจะต้องควบคุมสิ่งแวดล้อมตามเกณฑ์ใดตามมาตรฐาน PIC/S GMP</t>
        </is>
      </c>
      <c r="D15" s="186" t="n"/>
      <c r="E15" s="186" t="inlineStr">
        <is>
          <t>ตู้ปฏิบัติการ Grade A ในห้องสะอาด Grade B background</t>
        </is>
      </c>
      <c r="F15" s="186" t="inlineStr">
        <is>
          <t>ตู้ปฏิบัติการ Grade B ในห้องสะอาด Grade C background</t>
        </is>
      </c>
      <c r="G15" s="186" t="inlineStr">
        <is>
          <t>ตู้ปฏิบัติการ Grade C ในห้องสะอาด Grade D background</t>
        </is>
      </c>
      <c r="H15" s="186" t="inlineStr">
        <is>
          <t>ตู้ปฏิบัติการ Grade D ในห้องควบคุมทั่วไป</t>
        </is>
      </c>
      <c r="I15" s="186" t="inlineStr">
        <is>
          <t>ตู้ปฏิบัติการ Grade A ในห้องสะอาด Grade D background</t>
        </is>
      </c>
      <c r="J15" s="185" t="n">
        <v>1</v>
      </c>
      <c r="K15" s="186" t="inlineStr">
        <is>
          <t>✅ คำตอบที่ถูกต้อง: ข้อ ก. ตู้ปฏิบัติการ Grade A ในห้องสะอาด Grade B background
🎯 ทำไมข้อนี้ถึงถูก:
ตามมาตรฐาน PIC/S GMP Annex 1 สำหรับการเตรียมและแบ่งบรรจุยาปราศจากเชื้อแบบไร้เชื้อ (Aseptic preparation &amp; filling):
1. จุดวิกฤตที่มีการเปิดสัมผัสตัวยา (Critical zone) ต้องปฏิบัติงานภายใต้สภาวะ Grade A (เช่น ตู้ Laminar Airflow หรือ BSC Class II Type A2/B2 ที่มีความเร็วลม 0.45 m/s)
2. ห้องสะอาดที่อยู่ล้อมรอบพื้นที่ Grade A (Background environment) จะต้องมีระดับความสะอาดเป็น Grade B เสมอ เพื่อป้องกันอนุภาคและการปนเปื้อน
🔍 ข้ออื่นผิดเพราะอะไร:
• ข้อ ข.: Grade B เป็นห้องเบื้องหลัง ไม่ใช่ระดับความสะอาดสำหรับจุดเปิดสัมผัสตัวยาในกระบวนการ Aseptic
• ข้อ ค.: Grade C อนุญาตให้ใช้เฉพาะการเตรียมสารละลายก่อนนำไปกรอง ไม่ใช่จุดบรรจุยาไร้เชื้อ
• ข้อ ง.: Grade D มีระดับอนุภาคสูงเกินไป ไม่สามารถใช้ในการบรรจุยาฉีดแบบไร้เชื้อได้
• ข้อ จ.: การจัด Grade A ใน Grade D background อนุญาตเฉพาะในระบบปิดสมบูรณ์แบบ Isolator เท่านั้น ไม่ใช่ตู้เปิดทั่วไป</t>
        </is>
      </c>
      <c r="L15" s="186" t="n"/>
      <c r="M15" s="186" t="inlineStr">
        <is>
          <t>Product Group 9: Sterile &amp; Special Forms</t>
        </is>
      </c>
      <c r="N15" s="186" t="inlineStr">
        <is>
          <t>9.1 Sterile Cleanroom specs</t>
        </is>
      </c>
      <c r="O15" s="185" t="inlineStr">
        <is>
          <t>Product</t>
        </is>
      </c>
      <c r="P15" s="186" t="inlineStr">
        <is>
          <t>ข้อ 8 (PLE_CC1_2533.md) [RECONSTRUCTED: ปรับแต่งและเติมเต็มบริบทโจทย์เพื่อความสมบูรณ์]</t>
        </is>
      </c>
      <c r="Q15" s="185" t="inlineStr">
        <is>
          <t>ข้อสอบจริง</t>
        </is>
      </c>
      <c r="R15" s="185" t="inlineStr">
        <is>
          <t>2533</t>
        </is>
      </c>
      <c r="S15" s="185" t="n"/>
    </row>
    <row r="16" ht="24" customHeight="1" s="49">
      <c r="A16" s="185" t="n">
        <v>14</v>
      </c>
      <c r="B16" s="186" t="inlineStr">
        <is>
          <t>ผู้ป่วยรายนี้ไม่สามารถรับประทานยาชนิดเม็ดได้ และแพทย์์ต้องการให้ยารูปแบบสูดพ่น (Nebulized solution)</t>
        </is>
      </c>
      <c r="C16" s="186" t="inlineStr">
        <is>
          <t>ข้อใดต่อไปนี้กล่าวผิดเกี่ยวกับยารูปแบบดังกล่าว</t>
        </is>
      </c>
      <c r="D16" s="186" t="n"/>
      <c r="E16" s="186" t="inlineStr">
        <is>
          <t>เป็นการบริหารยาแบบ Non-invasive</t>
        </is>
      </c>
      <c r="F16" s="186" t="inlineStr">
        <is>
          <t>ยาออกฤทธิ์แค่ที่อวัยวะเป้าหมาย ไม่เข้าสู่กระแสเลือด</t>
        </is>
      </c>
      <c r="G16" s="186" t="inlineStr">
        <is>
          <t>ยาในส่วนที่ลงสู่ปอดไม่ผ่าน First-pass metabolism</t>
        </is>
      </c>
      <c r="H16" s="186" t="inlineStr">
        <is>
          <t>มีผลข้างเคียงทั่วร่างกายน้อยกว่ายารูปแบบรับประทาน</t>
        </is>
      </c>
      <c r="I16" s="186" t="inlineStr">
        <is>
          <t>สามารถปรับขนาดยาให้เหมาะสมได้เมื่อเทียบกับยารูปแบบรับประทาน</t>
        </is>
      </c>
      <c r="J16" s="185" t="n">
        <v>2</v>
      </c>
      <c r="K16" s="186" t="inlineStr">
        <is>
          <t>✅ คำตอบที่ถูกต้อง: ข้อ ข. ยาออกฤทธิ์แค่ที่อวัยวะเป้าหมาย ไม่เข้าสู่กระแสเลือด
🎯 ทำไมข้อนี้ถึงถูก:
โจทย์ถามว่าข้อใดกล่าว "ผิด": ข้อความที่ระบุว่า "ยาออกฤทธิ์แค่ที่อวัยวะเป้าหมาย ไม่เข้าสู่กระแสเลือด" นั้นไม่เป็นความจริง เพราะยาพ่นสูดยังคงมีการดูดซึมผ่านเยื่อบุถุงลมปอดและทางเดินอาหารเข้าสู่กระแสเลือดได้บางส่วน จึงมีโอกาสเกิดผลข้างเคียงเชิงระบบได้หากใช้ยาขนาดสูงหรือเป็นเวลานาน
🔍 ข้ออื่นผิดเพราะอะไร:
• ข้อ ก.: (เป็นการให้ยาแบบ non-invasive): ถูกต้อง เพราะเป็นการสูดพ่นผ่านหน้ากากหรือ mouthpiece ไม่ต้องเจาะหรือแทงเข็ม
• ข้อ ค.: (ไม่ผ่าน first pass metabolism): ถูกต้อง สำหรับส่วนของตัวยาที่ถูกดูดซึมผ่านทางเดินหายใจเข้าสู่หลอดเลือดฝอยในปอดโดยตรง
• ข้อ ง.: (ผลข้างเคียงน้อยกว่ายารูปแบบรับประทาน): ถูกต้อง เนื่องจากขนาดยาที่ใช้พ่นสูดเฉพาะที่ต่ำกว่าขนาดยาที่ต้องรับประทานหลายเท่า
• ข้อ จ.: (สามารถปรับขนาดยาได้เมื่อเทียบกับยารูปแบบรับประทาน): ถูกต้อง สามารถปรับปริมาตรหรือความเข้มข้นของสารละลายที่ใช้พ่นได้ตามสภาวะทางคลินิก</t>
        </is>
      </c>
      <c r="L16" s="186" t="n"/>
      <c r="M16" s="186" t="inlineStr">
        <is>
          <t>Product Group 9: Sterile &amp; Special Forms</t>
        </is>
      </c>
      <c r="N16" s="186" t="inlineStr">
        <is>
          <t>9.4 Parenterals &amp; Ophthalmic</t>
        </is>
      </c>
      <c r="O16" s="185" t="inlineStr">
        <is>
          <t>Product</t>
        </is>
      </c>
      <c r="P16" s="186" t="inlineStr">
        <is>
          <t>แบบฝึกหัด PLE-CC 1 ข้อ 100</t>
        </is>
      </c>
      <c r="Q16" s="185" t="inlineStr">
        <is>
          <t>แบบฝึกหัด</t>
        </is>
      </c>
      <c r="R16" s="185" t="inlineStr">
        <is>
          <t>เล่มม่วง</t>
        </is>
      </c>
      <c r="S16" s="185" t="n"/>
    </row>
    <row r="17" ht="24" customHeight="1" s="49">
      <c r="A17" s="185" t="n">
        <v>15</v>
      </c>
      <c r="B17" s="186" t="n"/>
      <c r="C17" s="186" t="inlineStr">
        <is>
          <t>การควบคุมคุณภาพยาหยอดตา (Ophthalmic solutions) ตามเกณฑ์มาตรฐานเภสัชตำรับสากล (USP-NF / BP) หัวข้อการทดสอบใดต่อไปนี้ ไม่จำเป็นต้องทำ ในการตรวจปล่อยผ่านรุ่นผลิตทั่วไป?</t>
        </is>
      </c>
      <c r="D17" s="186" t="n"/>
      <c r="E17" s="186" t="inlineStr">
        <is>
          <t>การทดสอบความเป็นกรด-ด่าง (pH test)</t>
        </is>
      </c>
      <c r="F17" s="186" t="inlineStr">
        <is>
          <t>การทดสอบสารก่อไข้หรือไพโรเจน (Pyrogen / Bacterial endotoxin test)</t>
        </is>
      </c>
      <c r="G17" s="186" t="inlineStr">
        <is>
          <t>การทดสอบความปราศจากเชื้อ (Sterility test)</t>
        </is>
      </c>
      <c r="H17" s="186" t="inlineStr">
        <is>
          <t>การทดสอบอนุภาคแปลกปลอม (Particulate matter test)</t>
        </is>
      </c>
      <c r="I17" s="186" t="inlineStr">
        <is>
          <t>การตรวจหาปริมาณตัวยาสำคัญ (Assay)</t>
        </is>
      </c>
      <c r="J17" s="185" t="n">
        <v>2</v>
      </c>
      <c r="K17" s="186" t="inlineStr">
        <is>
          <t>✅ คำตอบที่ถูกต้อง: ข้อ ข. การทดสอบสารก่อไข้หรือไพโรเจน (Pyrogen / Bacterial endotoxin test)
🎯 ทำไมข้อนี้ถึงถูก:
ข้อ ข. การทดสอบไพโรเจน (Pyrogen test) หรือการทดสอบเอนโดท็อกซินของแบคทีเรีย (Bacterial Endotoxins Test: BET ตาม USP &lt;85&gt;) เป็นข้อกำหนดบังคับเฉพาะสำหรับยาฉีด (Parenterals) และน้ำสำหรับยาฉีด (WFI) เท่านั้น ไม่ได้เป็นข้อกำหนดบังคับทั่วไปสำหรับยาหยอดตา (ยกเว้นยาฉีดเข้าในลูกตา Intraocular injections)
🔍 ข้ออื่นผิดเพราะอะไร:
• ข้อ ก.: (pH test): บังคับทดสอบเพื่อควบคุมความคงตัวของตัวยาและการระคายเคืองต่อเยื่อบุตา (ช่วงที่ยอมรับได้ 6.5 - 8.5)
• ข้อ ค.: (Sterility test): บังคับทดสอบในยาทาทุกชนิดตาม USP &lt;71&gt; เพื่อป้องกันการติดเชื้อในลูกตา (เช่น Pseudomonas aeruginosa)
• ข้อ ง.: (Particulate matter test): บังคับทดสอบตาม USP &lt;789&gt; เพื่อป้องกันอนุภาคขูดขีดกระจกตา
• ข้อ จ.: (Assay): บังคับทดสอบเพื่อยืนยันปริมาณตัวยาสำคัญให้ถูกต้องตามฉลาก</t>
        </is>
      </c>
      <c r="L17" s="186" t="n"/>
      <c r="M17" s="186" t="inlineStr">
        <is>
          <t>Product Group 9: Sterile &amp; Special Forms</t>
        </is>
      </c>
      <c r="N17" s="186" t="inlineStr">
        <is>
          <t>9.2 Autoclave &amp; Sterilization</t>
        </is>
      </c>
      <c r="O17" s="185" t="inlineStr">
        <is>
          <t>Product</t>
        </is>
      </c>
      <c r="P17" s="186" t="inlineStr">
        <is>
          <t>ข้อสอบจริง Product ปี 2566 ข้อ 7</t>
        </is>
      </c>
      <c r="Q17" s="185" t="inlineStr">
        <is>
          <t>ข้อสอบจริง</t>
        </is>
      </c>
      <c r="R17" s="185" t="inlineStr">
        <is>
          <t>2566</t>
        </is>
      </c>
      <c r="S17" s="185" t="n"/>
    </row>
    <row r="18" ht="24" customHeight="1" s="49">
      <c r="A18" s="185" t="n">
        <v>16</v>
      </c>
      <c r="B18" s="186" t="n"/>
      <c r="C18" s="186" t="inlineStr">
        <is>
          <t>ข้อใดต่อไปนี้กล่าวได้ ไม่ถูกต้อง เกี่ยวกับหลักการตั้งสูตรตำรับและคุณสมบัติทางเภสัชกรรมของยาหยอดตา (Ophthalmic preparations)?</t>
        </is>
      </c>
      <c r="D18" s="186" t="n"/>
      <c r="E18" s="186" t="inlineStr">
        <is>
          <t>สูตรตำรับยาหยอดตาทุกชนิดต้องปรับค่าความเป็นกรด-ด่างให้เท่ากับ 7.4 เท่านั้นจึงจะสามารถนำมาใช้ได้อย่างปลอดภัย</t>
        </is>
      </c>
      <c r="F18" s="186" t="inlineStr">
        <is>
          <t>ยาหยอดตาชนิดบรรจุหลายขนาด (Multiple-dose container) จำเป็นต้องเติมสารกันเสีย (Preservative) เช่น Benzalkonium chloride</t>
        </is>
      </c>
      <c r="G18" s="186" t="inlineStr">
        <is>
          <t>ความดันออสโมลาริตีของยาหยอดตาที่ดีควรมีความสมมูลกับสารละลาย 0.6 - 2.0% NaCl เพื่อไม่ให้ระคายเคืองต่อดวงตา</t>
        </is>
      </c>
      <c r="H18" s="186" t="inlineStr">
        <is>
          <t>การเพิ่มความหนืดด้วย Hypromellose (HPMC) ช่วยเพิ่มระยะเวลาสัมผัสของยาบนผิวกระจกตา (Ocular residence time)</t>
        </is>
      </c>
      <c r="I18" s="186" t="inlineStr">
        <is>
          <t>ยาหยอดตาชนิดแขวนตะกอน (Ophthalmic suspension) ขนาดอนุภาคของตัวยาต้องเล็กกว่า 10 ไมครอนเพื่อป้องกันการระคายเคือง</t>
        </is>
      </c>
      <c r="J18" s="185" t="n">
        <v>1</v>
      </c>
      <c r="K18" s="186" t="inlineStr">
        <is>
          <t>✅ คำตอบที่ถูกต้อง: ข้อ ก. สูตรตำรับยาหยอดตาทุกชนิดต้องปรับค่าความเป็นกรด-ด่างให้เท่ากับ 7.4 เท่านั้นจึงจะสามารถนำมาใช้ได้อย่างปลอดภัย
🎯 ทำไมข้อนี้ถึงถูก:
ข้อ ก. เป็นข้อความที่ไม่ถูกต้อง เนื่องจากการตั้งสูตรตำรับยาหยอดตาต้องพิจารณา "ความคงตัวทางเคมีของตัวยาสำคัญ (Chemical stability)" เป็นอันดับแรก ตัวยาหลายชนิดมีความคงตัวดีที่สุดในสภาวะกรดอ่อน (pH 4.0 - 6.0 เช่น Pilocarpine, Epinephrine) จึงไม่จำเป็นและไม่สามารถปรับ pH ให้เป็น 7.4 ได้ทั้งหมด
🔍 ข้ออื่นผิดเพราะอะไร:
• ข้อ ข.: ถูกต้อง: Multiple-dose eye drops เสี่ยงต่อการปนเปื้อนเชื้อระหว่างเปิดใช้ จึงต้องใส่สารกันเสีย (เช่น BAK 0.01%)
• ข้อ ค.: ถูกต้อง: ดวงตาสามารถทนทานต่อ Tonicity ในช่วงเทียบเท่า 0.6 - 2.0% NaCl ได้โดยไม่รู้สึกระคายเคือง
• ข้อ ง.: ถูกต้อง: Viscosity enhancer (HPMC, PVA) ช่วยลดการชะล้างของน้ำตา เพิ่มเวลาสัมผัสและเพิ่มการดูดซึมยา
• ข้อ จ.: ถูกต้อง: อนุภาคใน Ophthalmic suspension ต้องมีขนาดเล็กมาก (&lt; 10 - 25 µm) เพื่อป้องกันการระคายเคืองและบาดกระจกตา</t>
        </is>
      </c>
      <c r="L18" s="186" t="n"/>
      <c r="M18" s="186" t="inlineStr">
        <is>
          <t>Product Group 9: Sterile &amp; Special Forms</t>
        </is>
      </c>
      <c r="N18" s="186" t="inlineStr">
        <is>
          <t>9.2 Autoclave &amp; Sterilization</t>
        </is>
      </c>
      <c r="O18" s="185" t="inlineStr">
        <is>
          <t>Product</t>
        </is>
      </c>
      <c r="P18" s="186" t="inlineStr">
        <is>
          <t>ข้อสอบจริง Product ปี 2566 ข้อ 15</t>
        </is>
      </c>
      <c r="Q18" s="185" t="inlineStr">
        <is>
          <t>ข้อสอบจริง</t>
        </is>
      </c>
      <c r="R18" s="185" t="inlineStr">
        <is>
          <t>2566</t>
        </is>
      </c>
      <c r="S18" s="185" t="n"/>
    </row>
    <row r="19" ht="24" customHeight="1" s="49">
      <c r="A19" s="185" t="n">
        <v>17</v>
      </c>
      <c r="B19" s="186" t="n"/>
      <c r="C19" s="186" t="inlineStr">
        <is>
          <t>ตามมาตรฐานหลักเกณฑ์วิธีการที่ดีในการผลิตยา (PIC/S GMP Guide for Sterile Medicinal Products) บริเวณพื้นที่ปฏิบัติงานสำหรับการบรรจุยาฉีดอินซูลิน (Insulin aseptic filling operation) จะต้องจัดอยู่ในระดับความสะอาดของห้องสะอาด (Cleanroom Grade) ใด?</t>
        </is>
      </c>
      <c r="D19" s="186" t="n"/>
      <c r="E19" s="186" t="inlineStr">
        <is>
          <t>Grade A (Cleanroom Class 100 / ISO 5)</t>
        </is>
      </c>
      <c r="F19" s="186" t="inlineStr">
        <is>
          <t>Grade B (Cleanroom Class 100 / ISO 5 สภาวะพัก)</t>
        </is>
      </c>
      <c r="G19" s="186" t="inlineStr">
        <is>
          <t>Grade C (Cleanroom Class 10,000 / ISO 7)</t>
        </is>
      </c>
      <c r="H19" s="186" t="inlineStr">
        <is>
          <t>Grade D (Cleanroom Class 100,000 / ISO 8)</t>
        </is>
      </c>
      <c r="I19" s="186" t="inlineStr">
        <is>
          <t>Grade E (Unclassified area)</t>
        </is>
      </c>
      <c r="J19" s="185" t="n">
        <v>1</v>
      </c>
      <c r="K19" s="186" t="inlineStr">
        <is>
          <t>✅ คำตอบที่ถูกต้อง: ข้อ ก. Grade A (Cleanroom Class 100 / ISO 5)
🎯 ทำไมข้อนี้ถึงถูก:
ข้อ ก. ตาม PIC/S GMP Annex 1 บริเวณจุดวิกฤตที่มีการสัมผัสกับผลิตภัณฑ์ยาปราศจากเชื้อ ภาชนะบรรจุ หรือจุกปิดที่ผ่านการฆ่าเชื้อแล้ว (Critical zone / Aseptic filling workstation) ต้องควบคุมสภาพแวดล้อมให้อยู่ใน Cleanroom Grade A (Laminar Airflow Workstation ความเร็วลม 0.36 - 0.54 m/s และต้องไม่มีอนุภาคปนเปื้อน)
🔍 ข้ออื่นผิดเพราะอะไร:
• ข้อ ข.: (Grade B): เป็นพื้นที่สภาพแวดล้อมเบื้องหลัง (Background environment) สำหรับพื้นที่ปฏิบัติงาน Grade A ในกระบวนการ Aseptic processing
• ข้อ ค.: (Grade C): ใช้สำหรับขั้นตอนการเตรียมสารละลายยาที่ต้องผ่านการกรองฆ่าเชื้อในภายหลัง (Preparation of solutions to be filtered)
• ข้อ ง.: (Grade D): ใช้สำหรับการล้างทำความสะอาดภาชนะบรรจุและอุปกรณ์ก่อนนำไปอบฆ่าเชื้อ (Cleaning and component handling)
• ข้อ จ.: (Grade E): เป็นพื้นที่ทั่วไปที่ไม่ควบคุมความสะอาด (Non-classified)</t>
        </is>
      </c>
      <c r="L19" s="186" t="n"/>
      <c r="M19" s="186" t="inlineStr">
        <is>
          <t>Product Group 9: Sterile &amp; Special Forms</t>
        </is>
      </c>
      <c r="N19" s="186" t="inlineStr">
        <is>
          <t>9.2 Autoclave &amp; Sterilization</t>
        </is>
      </c>
      <c r="O19" s="185" t="inlineStr">
        <is>
          <t>Product</t>
        </is>
      </c>
      <c r="P19" s="186" t="inlineStr">
        <is>
          <t>ข้อสอบจริง Product ปี 2566 ข้อ 41</t>
        </is>
      </c>
      <c r="Q19" s="185" t="inlineStr">
        <is>
          <t>ข้อสอบจริง</t>
        </is>
      </c>
      <c r="R19" s="185" t="inlineStr">
        <is>
          <t>2566</t>
        </is>
      </c>
      <c r="S19" s="185" t="n"/>
    </row>
    <row r="20" ht="24" customHeight="1" s="49">
      <c r="A20" s="185" t="n">
        <v>18</v>
      </c>
      <c r="B20" s="186" t="n"/>
      <c r="C20" s="186" t="inlineStr">
        <is>
          <t>สูตรตำรับยาฉีด Dexamethasone sodium phosphate injection ประกอบด้วย Dexamethasone sodium phosphate, Benzyl alcohol, Sodium chloride, Sodium hydroxide และ Polysorbate 80 สารใดในตำรับทำหน้าที่เป็นสารกันเสียต้านจุลชีพ (Antimicrobial preservative)?</t>
        </is>
      </c>
      <c r="D20" s="186" t="n"/>
      <c r="E20" s="186" t="inlineStr">
        <is>
          <t>Benzyl alcohol</t>
        </is>
      </c>
      <c r="F20" s="186" t="inlineStr">
        <is>
          <t>Dexamethasone sodium phosphate</t>
        </is>
      </c>
      <c r="G20" s="186" t="inlineStr">
        <is>
          <t>Sodium chloride</t>
        </is>
      </c>
      <c r="H20" s="186" t="inlineStr">
        <is>
          <t>Sodium hydroxide</t>
        </is>
      </c>
      <c r="I20" s="186" t="inlineStr">
        <is>
          <t>Polysorbate 80</t>
        </is>
      </c>
      <c r="J20" s="185" t="n">
        <v>1</v>
      </c>
      <c r="K20" s="186" t="inlineStr">
        <is>
          <t>✅ คำตอบที่ถูกต้อง: ข้อ ก. Benzyl alcohol
🎯 ทำไมข้อนี้ถึงถูก:
ข้อ ก. Benzyl alcohol (ความเข้มข้น 0.9 - 2.0% v/v) เป็นสารกันเสียต้านจุลชีพ (Antimicrobial preservative) ที่นิยมใช้มากที่สุดในยาฉีดชนิด Multiple-dose vial มีฤทธิ์ฆ่าเชื้อแบคทีเรียและมีฤทธิ์ชาเฉพาะที่อ่อนๆ ช่วยลดอาการเจ็บขณะฉีด
🔍 ข้ออื่นผิดเพราะอะไร:
• ข้อ ข.: (Dexamethasone): เป็นตัวยาสำคัญ (Active Pharmaceutical Ingredient: API)
• ข้อ ค.: (Sodium chloride): เป็นสารปรับความดันออสโมติก (Tonicity agent)
• ข้อ ง.: (Sodium hydroxide): เป็นสารปรับความเป็นกรด-ด่าง (pH adjuster)
• ข้อ จ.: (Polysorbate 80): เป็นสารช่วยเพิ่มการละลายและลดแรงตึงผิว (Solubilizing agent / Surfactant)</t>
        </is>
      </c>
      <c r="L20" s="186" t="n"/>
      <c r="M20" s="186" t="inlineStr">
        <is>
          <t>Product Group 9: Sterile &amp; Special Forms</t>
        </is>
      </c>
      <c r="N20" s="186" t="inlineStr">
        <is>
          <t>9.2 Autoclave &amp; Sterilization</t>
        </is>
      </c>
      <c r="O20" s="185" t="inlineStr">
        <is>
          <t>Product</t>
        </is>
      </c>
      <c r="P20" s="186" t="inlineStr">
        <is>
          <t>ข้อสอบจริง Product ปี 2563 ข้อ 59</t>
        </is>
      </c>
      <c r="Q20" s="185" t="inlineStr">
        <is>
          <t>ข้อสอบจริง</t>
        </is>
      </c>
      <c r="R20" s="185" t="inlineStr">
        <is>
          <t>2563</t>
        </is>
      </c>
      <c r="S20" s="185" t="n"/>
    </row>
    <row r="21" ht="24" customHeight="1" s="49">
      <c r="A21" s="185" t="n">
        <v>19</v>
      </c>
      <c r="B21" s="186" t="n"/>
      <c r="C21" s="186" t="inlineStr">
        <is>
          <t>ข้อใดต่อไปนี้ ไม่ใช่ การทดสอบทางเภสัชกรรมเพื่อการควบคุมคุณภาพยาฉีดรูปแบบสารละลาย (Parenteral solutions) ตามมาตรฐานเภสัชตำรับ?</t>
        </is>
      </c>
      <c r="D21" s="186" t="n"/>
      <c r="E21" s="186" t="inlineStr">
        <is>
          <t>การทดสอบขีดจำกัดของจุลินทรีย์ (Microbial limit test)</t>
        </is>
      </c>
      <c r="F21" s="186" t="inlineStr">
        <is>
          <t>การทดสอบความปราศจากเชื้อ (Sterility test)</t>
        </is>
      </c>
      <c r="G21" s="186" t="inlineStr">
        <is>
          <t>การทดสอบสารก่อไข้หรือเอนโดท็อกซิน (Pyrogen / Bacterial endotoxins test)</t>
        </is>
      </c>
      <c r="H21" s="186" t="inlineStr">
        <is>
          <t>การทดสอบอนุภาคแปลกปลอม (Particulate matter test)</t>
        </is>
      </c>
      <c r="I21" s="186" t="inlineStr">
        <is>
          <t>การทดสอบการรั่วซึมของภาชนะบรรจุ (Leaker test)</t>
        </is>
      </c>
      <c r="J21" s="185" t="n">
        <v>1</v>
      </c>
      <c r="K21" s="186" t="inlineStr">
        <is>
          <t>✅ คำตอบที่ถูกต้อง: ข้อ ก. การทดสอบขีดจำกัดของจุลินทรีย์ (Microbial limit test)
🎯 ทำไมข้อนี้ถึงถูก:
ข้อ ก. การทดสอบขีดจำกัดของจุลินทรีย์ (Microbial Limit Test ตาม USP &lt;61&gt;/&lt;62&gt;) เป็นการทดสอบนับจำนวนเชื้อจุลินทรีย์ที่ยอมให้ปนเปื้อนได้ไม่เกินเกณฑ์ที่กำหนด (Bioburden limit) ซึ่งใช้เฉพาะกับ ยาที่ไม่ต้องปราศจากเชื้อ (Non-sterile dosage forms เช่น ยาเม็ด ยาน้ำ ยาทา) เท่านั้น ไม่สามารถนำมาใช้กับยาฉีดได้ เพราะยาฉีดต้องไม่มีจุลินทรีย์มีชีวิตอยู่เลยแม้แต่ตัวเดียว (ต้องตรวจด้วย Sterility Test ตาม USP &lt;71&gt;)
🔍 ข้ออื่นผิดเพราะอะไร:
• ข้อ ข.: (Sterility test): เป็นการทดสอบมาตรฐานบังคับตาม USP &lt;71&gt; โดยเพาะเชื้อในอาหารเลี้ยงเชื้อ FTM และ TSB เป็นเวลาอย่างน้อย 14 วัน
• ข้อ ค.: (Pyrogen / Bacterial endotoxins test): เป็นการทดสอบบังคับตาม USP &lt;85&gt; เพื่อป้องกันภาวะไข้สูงและการช็อกจากการติดเชื้อ (Endotoxic shock)
• ข้อ ง.: (Particulate matter test): เป็นการทดสอบบังคับตาม USP &lt;788&gt; เพื่อป้องกันอนุภาคขนาดเล็กอุดตันหลอดเลือดฝอยในปอดหรือสมอง
• ข้อ จ.: (Leaker test): เป็นการทดสอบตรวจหารอยรั่วซึมของหลอดแก้ว Ampule หลังการปิดผนึกด้วยเปลวไฟ (Flame sealing)</t>
        </is>
      </c>
      <c r="L21" s="186" t="n"/>
      <c r="M21" s="186" t="inlineStr">
        <is>
          <t>Product Group 9: Sterile &amp; Special Forms</t>
        </is>
      </c>
      <c r="N21" s="186" t="inlineStr">
        <is>
          <t>9.2 Autoclave &amp; Sterilization</t>
        </is>
      </c>
      <c r="O21" s="185" t="inlineStr">
        <is>
          <t>Product</t>
        </is>
      </c>
      <c r="P21" s="186" t="inlineStr">
        <is>
          <t>ข้อสอบจริง Product ปี 2563 ข้อ 60</t>
        </is>
      </c>
      <c r="Q21" s="185" t="inlineStr">
        <is>
          <t>ข้อสอบจริง</t>
        </is>
      </c>
      <c r="R21" s="185" t="inlineStr">
        <is>
          <t>2563</t>
        </is>
      </c>
      <c r="S21" s="185" t="n"/>
    </row>
    <row r="22" ht="24" customHeight="1" s="49">
      <c r="A22" s="185" t="n">
        <v>20</v>
      </c>
      <c r="B22" s="186" t="n"/>
      <c r="C22" s="186" t="inlineStr">
        <is>
          <t>การควบคุมคุณภาพยาหยอดตาที่เตรียมขึ้นในโรงพยาบาล หัวข้อการตรวจวิเคราะห์ใดมีความสำคัญสูงสุดต่อความปลอดภัยของผู้ป่วยเพื่อป้องกันการติดเชื้อในลูกตา?</t>
        </is>
      </c>
      <c r="D22" s="186" t="n"/>
      <c r="E22" s="186" t="inlineStr">
        <is>
          <t>การทดสอบความปราศจากเชื้อ (Sterility test)</t>
        </is>
      </c>
      <c r="F22" s="186" t="inlineStr">
        <is>
          <t>การทดสอบขีดจำกัดของจุลินทรีย์ (Microbial limit test)</t>
        </is>
      </c>
      <c r="G22" s="186" t="inlineStr">
        <is>
          <t>การทดสอบการละลาย (Dissolution test)</t>
        </is>
      </c>
      <c r="H22" s="186" t="inlineStr">
        <is>
          <t>การทดสอบการแตกตัว (Disintegration test)</t>
        </is>
      </c>
      <c r="I22" s="186" t="inlineStr">
        <is>
          <t>การทดสอบสารก่อไข้ (Pyrogen test)</t>
        </is>
      </c>
      <c r="J22" s="185" t="n">
        <v>1</v>
      </c>
      <c r="K22" s="186" t="inlineStr">
        <is>
          <t>✅ คำตอบที่ถูกต้อง: ข้อ ก. การทดสอบความปราศจากเชื้อ (Sterility test)
🎯 ทำไมข้อนี้ถึงถูก:
ข้อ ก. การทดสอบความปราศจากเชื้อ (Sterility test ตาม USP &lt;71&gt;) มีความสำคัญสูงสุดในการประกันคุณภาพยาหยอดตาทุกชนิด ไม่ว่าจะเป็นยาที่ผลิตในโรงงานอุตสาหกรรมหรือยาเตรียมผสมเฉพาะคราวในโรงพยาบาล (Sterile compounding ตาม USP &lt;797&gt;) เพื่อรับประกันว่าไม่มีเชื้อจุลินทรีย์มีชีวิตปนเปื้อนอยู่ในยา
🔍 ข้ออื่นผิดเพราะอะไร:
• ข้อ ข.: (Microbial limit test): เป็นการตรวจจำนวนเชื้อสำหรับยาไม่ปราศจากเชื้อ หากนำมาใช้กับยาตาจะไม่ปลอดภัยต่อผู้ป่วย
• ข้อ ค.: (Dissolution test): เป็นการทดสอบการละลายของยาเม็ดและแคปซูล ไม่เกี่ยวข้องกับยาน้ำหยอดตา
• ข้อ ง.: (Disintegration test): เป็นการทดสอบการแตกตัวของยาเม็ด
• ข้อ จ.: (Pyrogen test): ยาหยอดตาไม่ได้ฉีดเข้าสู่ระบบไหลเวียนโลหิต จึงไม่มีความเสี่ยงต่อการเกิดไข้จาก Pyrogen (ความปราศจากเชื้อมีความสำคัญกว่าอย่างยิ่งยวด)</t>
        </is>
      </c>
      <c r="L22" s="186" t="n"/>
      <c r="M22" s="186" t="inlineStr">
        <is>
          <t>Product Group 9: Sterile &amp; Special Forms</t>
        </is>
      </c>
      <c r="N22" s="186" t="inlineStr">
        <is>
          <t>9.2 Autoclave &amp; Sterilization</t>
        </is>
      </c>
      <c r="O22" s="185" t="inlineStr">
        <is>
          <t>Product</t>
        </is>
      </c>
      <c r="P22" s="186" t="inlineStr">
        <is>
          <t>ข้อสอบจริง Product ปี 2563 ข้อ 63</t>
        </is>
      </c>
      <c r="Q22" s="185" t="inlineStr">
        <is>
          <t>ข้อสอบจริง</t>
        </is>
      </c>
      <c r="R22" s="185" t="inlineStr">
        <is>
          <t>2563</t>
        </is>
      </c>
      <c r="S22" s="185" t="n"/>
    </row>
    <row r="23" ht="24" customHeight="1" s="49">
      <c r="A23" s="185" t="n">
        <v>21</v>
      </c>
      <c r="B23" s="186" t="n"/>
      <c r="C23" s="186" t="inlineStr">
        <is>
          <t>ข้อกำหนดมาตรฐานและการควบคุมคุณภาพของผลิตภัณฑ์ชีววัตถุประเภทวัคซีน (Vaccines) ข้อใดต่อไปนี้ที่มีความจำเพาะแตกต่างจากยาฉีดสารเคมีทั่วไป?</t>
        </is>
      </c>
      <c r="D23" s="186" t="n"/>
      <c r="E23" s="186" t="inlineStr">
        <is>
          <t>การทดสอบความแรงในการกระตุ้นภูมิคุ้มกันหรือฤทธิ์ทางชีวภาพ (Potency / Immunogenicity assay)</t>
        </is>
      </c>
      <c r="F23" s="186" t="inlineStr">
        <is>
          <t>การทดสอบปริมาตรบรรจุขั้นต่ำ (Minimum fill)</t>
        </is>
      </c>
      <c r="G23" s="186" t="inlineStr">
        <is>
          <t>การทดสอบปริมาตรที่ส่งมอบได้ (Deliverable volume)</t>
        </is>
      </c>
      <c r="H23" s="186" t="inlineStr">
        <is>
          <t>การทดสอบอนุภาคแปลกปลอม (Particulate matter)</t>
        </is>
      </c>
      <c r="I23" s="186" t="inlineStr">
        <is>
          <t>การทดสอบโลหะหนัก (Heavy metals)</t>
        </is>
      </c>
      <c r="J23" s="185" t="n">
        <v>1</v>
      </c>
      <c r="K23" s="186" t="inlineStr">
        <is>
          <t>✅ คำตอบที่ถูกต้อง: ข้อ ก. การทดสอบความแรงในการกระตุ้นภูมิคุ้มกันหรือฤทธิ์ทางชีวภาพ (Potency / Immunogenicity assay)
🎯 ทำไมข้อนี้ถึงถูก:
ข้อ ก. การทดสอบความแรงทางชีวภาพ (Potency Assay) เช่น การวัดระดับแอนติบอดีลบล้างฤทธิ์ (Neutralizing antibody titer), การทดสอบการป้องกันโรคในสัตว์ทดลอง (Challenge test), หรือการวัดปริมาณแอนติเจนที่จำเพาะด้วยเทคนิค ELISA / In vitro cell assays เป็นข้อกำหนดเฉพาะที่บังคับใช้ในวัคซีนทุกรุ่นการผลิต เพื่อยืนยันว่าวัคซีนมีประสิทธิภาพในการป้องกันโรคได้จริง ซึ่งไม่สามารถประเมินได้ด้วยวิธี HPLC เคมีธรรมดาเหมือนยาฉีดทั่วไป
🔍 ข้ออื่นผิดเพราะอะไร:
• ข้อ ข.: (Minimum fill): เป็นการทดสอบปริมาตรบรรจุทั่วไปของยาเตรียมกึ่งแข็ง
• ข้อ ค.: (Deliverable volume): เป็นการทดสอบปริมาตรที่ดูดฉีดได้จริงตาม USP &lt;698&gt; ซึ่งใช้กับยาฉีดทุกชนิด
• ข้อ ง.: (Particulate matter): เป็นการทดสอบอนุภาคแปลกปลอมตาม USP &lt;788&gt; ที่บังคับใช้กับยาฉีดทุกประเภท
• ข้อ จ.: (Heavy metals): เป็นการทดสอบสิ่งเจือปนทั่วไป</t>
        </is>
      </c>
      <c r="L23" s="186" t="n"/>
      <c r="M23" s="186" t="inlineStr">
        <is>
          <t>Product Group 9: Sterile &amp; Special Forms</t>
        </is>
      </c>
      <c r="N23" s="186" t="inlineStr">
        <is>
          <t>9.2 Autoclave &amp; Sterilization</t>
        </is>
      </c>
      <c r="O23" s="185" t="inlineStr">
        <is>
          <t>Product</t>
        </is>
      </c>
      <c r="P23" s="186" t="inlineStr">
        <is>
          <t>ข้อสอบจริง Product ปี 2563 ข้อ 64</t>
        </is>
      </c>
      <c r="Q23" s="185" t="inlineStr">
        <is>
          <t>ข้อสอบจริง</t>
        </is>
      </c>
      <c r="R23" s="185" t="inlineStr">
        <is>
          <t>2563</t>
        </is>
      </c>
      <c r="S23" s="185" t="n"/>
    </row>
    <row r="24" ht="24" customHeight="1" s="49">
      <c r="A24" s="185" t="n">
        <v>22</v>
      </c>
      <c r="B24" s="186" t="n"/>
      <c r="C24" s="186" t="inlineStr">
        <is>
          <t>ข้อใดต่อไปนี้ ไม่ใช่ หัวข้อการทดสอบเพื่อควบคุมคุณภาพของผลิตภัณฑ์ยาฉีด (Injections) ตามมาตรฐานสากล?</t>
        </is>
      </c>
      <c r="D24" s="186" t="n"/>
      <c r="E24" s="186" t="inlineStr">
        <is>
          <t>การทดสอบขีดจำกัดของจุลินทรีย์ (Microbial limit test)</t>
        </is>
      </c>
      <c r="F24" s="186" t="inlineStr">
        <is>
          <t>การทดสอบความปลอดภัยเบื้องต้นในสัตว์ทดลอง (General safety test / Abnormal toxicity test)</t>
        </is>
      </c>
      <c r="G24" s="186" t="inlineStr">
        <is>
          <t>การทดสอบความปราศจากเชื้อ (Sterility test)</t>
        </is>
      </c>
      <c r="H24" s="186" t="inlineStr">
        <is>
          <t>การทดสอบสารก่อไข้ (Pyrogen test)</t>
        </is>
      </c>
      <c r="I24" s="186" t="inlineStr">
        <is>
          <t>การทดสอบอนุภาคแปลกปลอม (Particulate matter test)</t>
        </is>
      </c>
      <c r="J24" s="185" t="n">
        <v>1</v>
      </c>
      <c r="K24" s="186" t="inlineStr">
        <is>
          <t>✅ คำตอบที่ถูกต้อง: ข้อ ก. การทดสอบขีดจำกัดของจุลินทรีย์ (Microbial limit test)
🎯 ทำไมข้อนี้ถึงถูก:
ข้อ ก. Microbial limit test (USP &lt;61&gt;/&lt;62&gt;) มีไว้เพื่อประเมินจำนวนเชื้อแบคทีเรียและเชื้อราที่ยอมรับได้ในยาเตรียมที่ไม่ต้องปราศจากเชื้อ ยาฉีดเป็นยาที่ต้องปราศจากเชื้อ 100% จึงห้ามมีเกณฑ์การยอมรับจำนวนเชื้อใดๆ และต้องทดสอบด้วย Sterility test เท่านั้น
🔍 ข้ออื่นผิดเพราะอะไร:
• ข้อ ข.: (General safety test): เป็นการทดสอบฉีดยาเข้าหนูเพื่อดูปฏิกิริยาความเป็นพิษเฉียบพลันตาม USP ในอดีตสำหรับยาฉีดและชีววัตถุ
• ข้อ ค.: (Sterility test): เป็นการทดสอบบังคับสูงสุดสำหรับยาฉีดตาม USP &lt;71&gt;
• ข้อ ง.: (Pyrogen test): เป็นการทดสอบสารก่อไข้ในกระต่าย (USP &lt;151&gt;) หรือทดสอบด้วย LAL (USP &lt;85&gt;) สำหรับยาฉีด
• ข้อ จ.: (Particulate matter test): เป็นการทดสอบนับจำนวนอนุภาคขนาด &gt;= 10 µm และ &gt;= 25 µm ตาม USP &lt;788&gt; สำหรับยาฉีด</t>
        </is>
      </c>
      <c r="L24" s="186" t="n"/>
      <c r="M24" s="186" t="inlineStr">
        <is>
          <t>Product Group 9: Sterile &amp; Special Forms</t>
        </is>
      </c>
      <c r="N24" s="186" t="inlineStr">
        <is>
          <t>9.2 Autoclave &amp; Sterilization</t>
        </is>
      </c>
      <c r="O24" s="185" t="inlineStr">
        <is>
          <t>Product</t>
        </is>
      </c>
      <c r="P24" s="186" t="inlineStr">
        <is>
          <t>ข้อสอบจริง Product ปี 2561 ข้อ 39</t>
        </is>
      </c>
      <c r="Q24" s="185" t="inlineStr">
        <is>
          <t>ข้อสอบจริง</t>
        </is>
      </c>
      <c r="R24" s="185" t="inlineStr">
        <is>
          <t>2561</t>
        </is>
      </c>
      <c r="S24" s="185" t="n"/>
    </row>
    <row r="25" ht="24" customHeight="1" s="49">
      <c r="A25" s="185" t="n">
        <v>23</v>
      </c>
      <c r="B25" s="186" t="n"/>
      <c r="C25" s="186" t="inlineStr">
        <is>
          <t>ยาฉีด Diazepam injection ในเภสัชตำรับยุคปัจจุบัน (USP-NF Modern Standards) หัวข้อการทดสอบใดต่อไปนี้ถูกยกเลิกหรือไม่จำเป็นต้องทดสอบในการตรวจปล่อยผ่านรุ่นผลิต?</t>
        </is>
      </c>
      <c r="D25" s="186" t="n"/>
      <c r="E25" s="186" t="inlineStr">
        <is>
          <t>การทดสอบความเป็นพิษผิดปกติในสัตว์ทดลอง (Safety test / Abnormal toxicity test)</t>
        </is>
      </c>
      <c r="F25" s="186" t="inlineStr">
        <is>
          <t>การวัดค่าความเป็นกรด-ด่าง (pH test)</t>
        </is>
      </c>
      <c r="G25" s="186" t="inlineStr">
        <is>
          <t>การทดสอบเอนโดท็อกซินของแบคทีเรีย (Bacterial endotoxins test)</t>
        </is>
      </c>
      <c r="H25" s="186" t="inlineStr">
        <is>
          <t>การทดสอบการรั่วซึมของหลอดยา (Leakage test)</t>
        </is>
      </c>
      <c r="I25" s="186" t="inlineStr">
        <is>
          <t>การทดสอบปริมาตรที่ส่งมอบได้ (Deliverable volume)</t>
        </is>
      </c>
      <c r="J25" s="185" t="n">
        <v>1</v>
      </c>
      <c r="K25" s="186" t="inlineStr">
        <is>
          <t>✅ คำตอบที่ถูกต้อง: ข้อ ก. การทดสอบความเป็นพิษผิดปกติในสัตว์ทดลอง (Safety test / Abnormal toxicity test)
🎯 ทำไมข้อนี้ถึงถูก:
ข้อ ก. Safety test (Abnormal toxicity) ถูกถอดออกจาก Monograph ยาฉีดเคมีส่วนใหญ่ในเภสัชตำรับยุคปัจจุบันเพื่อลดการใช้สัตว์ทดลอง
🔍 ข้ออื่นผิดเพราะอะไร:
• ข้อ ข.: (pH): ยังคงเป็นข้อกำหนดบังคับ (pH 6.2 - 6.9)
• ข้อ ค.: (Bacterial endotoxins): บังคับทดสอบในยาทุกรุ่น
• ข้อ ง.: (Leakage test): บังคับทดสอบสำหรับ Ampule
• ข้อ จ.: (Deliverable volume): บังคับทดสอบตาม USP &lt;698&gt;</t>
        </is>
      </c>
      <c r="L25" s="186" t="n"/>
      <c r="M25" s="186" t="inlineStr">
        <is>
          <t>Product Group 9: Sterile &amp; Special Forms</t>
        </is>
      </c>
      <c r="N25" s="186" t="inlineStr">
        <is>
          <t>9.2 Autoclave &amp; Sterilization</t>
        </is>
      </c>
      <c r="O25" s="185" t="inlineStr">
        <is>
          <t>Product</t>
        </is>
      </c>
      <c r="P25" s="186" t="inlineStr">
        <is>
          <t>ข้อสอบจริง Product ปี 2561 ข้อ 51</t>
        </is>
      </c>
      <c r="Q25" s="185" t="inlineStr">
        <is>
          <t>ข้อสอบจริง</t>
        </is>
      </c>
      <c r="R25" s="185" t="inlineStr">
        <is>
          <t>2561</t>
        </is>
      </c>
      <c r="S25" s="185" t="n"/>
    </row>
    <row r="26" ht="24" customHeight="1" s="49">
      <c r="A26" s="185" t="n">
        <v>24</v>
      </c>
      <c r="B26" s="186" t="n"/>
      <c r="C26" s="186" t="inlineStr">
        <is>
          <t>ข้อใดต่อไปนี้เป็นข้อกำหนดมาตรฐานบังคับในการผลิตและการควบคุมคุณภาพยาหยอดตา Tetrahydrozoline hydrochloride ophthalmic solution ตามเภสัชตำรับ USP?</t>
        </is>
      </c>
      <c r="D26" s="186" t="n"/>
      <c r="E26" s="186" t="inlineStr">
        <is>
          <t>ความปราศจากเชื้อ (Sterility ตาม USP &lt;71&gt;)</t>
        </is>
      </c>
      <c r="F26" s="186" t="inlineStr">
        <is>
          <t>โครงสร้างผลึกของยา (Crystallinity)</t>
        </is>
      </c>
      <c r="G26" s="186" t="inlineStr">
        <is>
          <t>การทดสอบปริมาตรบรรจุขั้นต่ำ (Minimum fill)</t>
        </is>
      </c>
      <c r="H26" s="186" t="inlineStr">
        <is>
          <t>การทดสอบเอนโดท็อกซินของแบคทีเรีย (Bacterial endotoxins test)</t>
        </is>
      </c>
      <c r="I26" s="186" t="inlineStr">
        <is>
          <t>การทดสอบการละลาย (Dissolution test)</t>
        </is>
      </c>
      <c r="J26" s="185" t="n">
        <v>1</v>
      </c>
      <c r="K26" s="186" t="inlineStr">
        <is>
          <t>✅ คำตอบที่ถูกต้อง: ข้อ ก. ความปราศจากเชื้อ (Sterility ตาม USP &lt;71&gt;)
🎯 ทำไมข้อนี้ถึงถูก:
ข้อ ก. ความปราศจากเชื้อ (Sterility) เป็นข้อกำหนดมาตรฐานบังคับสูงสุดสำหรับยาหยอดตาทุกชนิดตาม USP &lt;71&gt;
🔍 ข้ออื่นผิดเพราะอะไร:
• ข้อ ข.: (Crystallinity): Tetrahydrozoline อยู่ในรูปสารละลายใส ไม่มีผลึก
• ข้อ ค.: (Minimum fill): ใช้สำหรับยาขี้ผึ้ง/เจล (Semi-solids) ยาน้ำใช้ Deliverable volume
• ข้อ ง.: (Bacterial endotoxins): ไม่บังคับในยาหยอดตาทั่วไป
• ข้อ จ.: (Dissolution): ใช้สำหรับยาเม็ด</t>
        </is>
      </c>
      <c r="L26" s="186" t="n"/>
      <c r="M26" s="186" t="inlineStr">
        <is>
          <t>Product Group 9: Sterile &amp; Special Forms</t>
        </is>
      </c>
      <c r="N26" s="186" t="inlineStr">
        <is>
          <t>9.2 Autoclave &amp; Sterilization</t>
        </is>
      </c>
      <c r="O26" s="185" t="inlineStr">
        <is>
          <t>Product</t>
        </is>
      </c>
      <c r="P26" s="186" t="inlineStr">
        <is>
          <t>ข้อสอบจริง Product ปี 2561 ข้อ 109</t>
        </is>
      </c>
      <c r="Q26" s="185" t="inlineStr">
        <is>
          <t>ข้อสอบจริง</t>
        </is>
      </c>
      <c r="R26" s="185" t="inlineStr">
        <is>
          <t>2561</t>
        </is>
      </c>
      <c r="S26" s="185" t="n"/>
    </row>
    <row r="27" ht="24" customHeight="1" s="49">
      <c r="A27" s="185" t="n">
        <v>25</v>
      </c>
      <c r="B27" s="186" t="n"/>
      <c r="C27" s="186" t="inlineStr">
        <is>
          <t>ตามมาตรฐาน PIC/S GMP Guide สำหรับการผลิตยาปราศจากเชื้อ บริเวณห้องที่ใช้สำหรับการบรรจุยาฉีดอินซูลิน (Insulin filling room / background) และจุดวิกฤตที่มีการเปิดสัมผัสตัวยา (Critical filling point) ควรมีความสะอาดตาม Cleanroom Grade ใดตามลำดับ?</t>
        </is>
      </c>
      <c r="D27" s="186" t="n"/>
      <c r="E27" s="186" t="inlineStr">
        <is>
          <t>Grade A สำหรับจุดวิกฤตการบรรจุ และ Grade B สำหรับพื้นที่ห้องเบื้องหลัง (Grade A in Grade B background)</t>
        </is>
      </c>
      <c r="F27" s="186" t="inlineStr">
        <is>
          <t>Grade B สำหรับจุดวิกฤตการบรรจุ และ Grade C สำหรับพื้นที่ห้องเบื้องหลัง</t>
        </is>
      </c>
      <c r="G27" s="186" t="inlineStr">
        <is>
          <t>Grade C สำหรับจุดวิกฤตการบรรจุ และ Grade D สำหรับพื้นที่ห้องเบื้องหลัง</t>
        </is>
      </c>
      <c r="H27" s="186" t="inlineStr">
        <is>
          <t>Grade D สำหรับจุดวิกฤตการบรรจุ และ Grade E สำหรับพื้นที่ห้องเบื้องหลัง</t>
        </is>
      </c>
      <c r="I27" s="186" t="inlineStr">
        <is>
          <t>Grade A สำหรับจุดวิกฤตการบรรจุ และ Grade D สำหรับพื้นที่ห้องเบื้องหลัง</t>
        </is>
      </c>
      <c r="J27" s="185" t="n">
        <v>1</v>
      </c>
      <c r="K27" s="186" t="inlineStr">
        <is>
          <t>✅ คำตอบที่ถูกต้อง: ข้อ ก. Grade A สำหรับจุดวิกฤตการบรรจุ และ Grade B สำหรับพื้นที่ห้องเบื้องหลัง (Grade A in Grade B background)
🎯 ทำไมข้อนี้ถึงถูก:
ตามข้อกำหนดมาตรฐาน PIC/S GMP Annex 1 สำหรับการผลิตยาปราศจากเชื้อแบบ Aseptic processing:
1. จุดวิกฤตการบรรจุยาและปิดจุก (Critical filling zone): ต้องเป็น Grade A ภายใต้ Laminar Airflow Workstation ความเร็วลม 0.45 m/s
2. พื้นที่ห้องสะอาดรอบข้าง (Background area): ต้องได้รับการควบคุมให้เป็น Grade B เพื่อป้องกันการปนเปื้อนข้ามเข้าสู่ Grade A
🔍 ข้ออื่นผิดเพราะอะไร:
• ข้อ ข.: ผิดเพราะ Grade B สำหรับจุดวิกฤตความสะอาดต่ำเกินไป จุดเปิดสัมผัสตัวยาต้องเป็น Grade A เท่านั้น
• ข้อ ค.: ผิดเพราะ Grade C ไม่เพียงพอสำหรับจุดวิกฤตการบรรจุแบบไร้เชื้อ
• ข้อ ง.: ผิดเพราะ Grade D สะอาดไม่เพียงพอสำหรับการบรรจุยาฉีดแบบ Aseptic filling
• ข้อ จ.: ผิดเพราะห้องเบื้องหลังสำหรับจุดเปิดสัมผัสตัวยา Grade A ในระบบเปิดต้องเป็น Grade B ไม่ใช่ Grade D</t>
        </is>
      </c>
      <c r="L27" s="186" t="n"/>
      <c r="M27" s="186" t="inlineStr">
        <is>
          <t>Product Group 9: Sterile &amp; Special Forms</t>
        </is>
      </c>
      <c r="N27" s="186" t="inlineStr">
        <is>
          <t>9.1 Sterile Cleanroom specs</t>
        </is>
      </c>
      <c r="O27" s="185" t="inlineStr">
        <is>
          <t>Product</t>
        </is>
      </c>
      <c r="P27" s="186" t="inlineStr">
        <is>
          <t>ข้อสอบจริง Product ปี 2559 ข้อ 4</t>
        </is>
      </c>
      <c r="Q27" s="185" t="inlineStr">
        <is>
          <t>ข้อสอบจริง</t>
        </is>
      </c>
      <c r="R27" s="185" t="inlineStr">
        <is>
          <t>2559</t>
        </is>
      </c>
      <c r="S27" s="185" t="n"/>
    </row>
    <row r="28" ht="24" customHeight="1" s="49">
      <c r="A28" s="185" t="n">
        <v>26</v>
      </c>
      <c r="B28" s="186" t="n"/>
      <c r="C28" s="186" t="inlineStr">
        <is>
          <t>ผลิตภัณฑ์ยาฉีดชนิดบรรจุขนาดเดียว (Single-dose container) ที่มีคำแนะนำการเก็บรักษาให้ 'ป้องกันแสง (Protect from light) ที่อุณหภูมิเย็น (Cool temperature)' ข้อใดต่อไปนี้ระบุภาชนะบรรจุและสภาวะการเก็บรักษาได้ถูกต้องตามมาตรฐานเภสัชตำรับ USP?</t>
        </is>
      </c>
      <c r="D28" s="186" t="n"/>
      <c r="E28" s="186" t="inlineStr">
        <is>
          <t>เก็บในหลอดยาแก้ว Ampule สีชา ที่อุณหภูมิ 8 - 15 องศาเซลเซียส</t>
        </is>
      </c>
      <c r="F28" s="186" t="inlineStr">
        <is>
          <t>เก็บในขวดยา Vial สีชา ที่อุณหภูมิ 2 - 8 องศาเซลเซียส</t>
        </is>
      </c>
      <c r="G28" s="186" t="inlineStr">
        <is>
          <t>เก็บในหลอดยาแก้ว Ampule สีใส ที่อุณหภูมิ 2 - 8 องศาเซลเซียส</t>
        </is>
      </c>
      <c r="H28" s="186" t="inlineStr">
        <is>
          <t>เก็บในขวดยา Vial สีใส ที่อุณหภูมิ 8 - 15 องศาเซลเซียส</t>
        </is>
      </c>
      <c r="I28" s="186" t="inlineStr">
        <is>
          <t>เก็บในหลอดยาแก้ว Ampule สีชา ที่อุณหภูมิห้องควบคุม (20 - 25 องศาเซลเซียส)</t>
        </is>
      </c>
      <c r="J28" s="185" t="n">
        <v>1</v>
      </c>
      <c r="K28" s="186" t="inlineStr">
        <is>
          <t>✅ คำตอบที่ถูกต้อง: ข้อ ก. เก็บในหลอดยาแก้ว Ampule สีชา ที่อุณหภูมิ 8 - 15 องศาเซลเซียส
🎯 ทำไมข้อนี้ถึงถูก:
ข้อ ก. Single-dose container คือ หลอดยาแก้ว Ampule สีชา (Amber ampule เพื่อกันแสง) และ Cool temperature คือช่วงอุณหภูมิ 8 - 15 °C
🔍 ข้ออื่นผิดเพราะอะไร:
• ข้อ ข.: (Vial สีชา 2-8 °C): Vial จัดเป็น Multiple-dose หรือ Single-dose แต่ 2-8 °C คือ Cold/Refrigerator ไม่ใช่ Cool
• ข้อ ค.: (Ampule ใส 2-8 °C): Ampule ใสไม่ป้องกันแสง และ 2-8 °C คือ Cold
• ข้อ ง.: (Vial ใส 8-15 °C): ไม่ป้องกันแสง
• ข้อ จ.: (อุณหภูมิห้อง 20-25 °C): ไม่ใช่อุณหภูมิ Cool</t>
        </is>
      </c>
      <c r="L28" s="186" t="n"/>
      <c r="M28" s="186" t="inlineStr">
        <is>
          <t>Product Group 9: Sterile &amp; Special Forms</t>
        </is>
      </c>
      <c r="N28" s="186" t="inlineStr">
        <is>
          <t>9.2 Autoclave &amp; Sterilization</t>
        </is>
      </c>
      <c r="O28" s="185" t="inlineStr">
        <is>
          <t>Product</t>
        </is>
      </c>
      <c r="P28" s="186" t="inlineStr">
        <is>
          <t>ข้อสอบจริง Product ปี 2559 ข้อ 6</t>
        </is>
      </c>
      <c r="Q28" s="185" t="inlineStr">
        <is>
          <t>ข้อสอบจริง</t>
        </is>
      </c>
      <c r="R28" s="185" t="inlineStr">
        <is>
          <t>2559</t>
        </is>
      </c>
      <c r="S28" s="185" t="n"/>
    </row>
    <row r="29" ht="24" customHeight="1" s="49">
      <c r="A29" s="185" t="n">
        <v>27</v>
      </c>
      <c r="B29" s="186" t="n"/>
      <c r="C29" s="186" t="inlineStr">
        <is>
          <t>ภาชนะบรรจุประเภทแก้วชนิดใดต่อไปนี้ มีความเหมาะสมและทนทานต่อการชะละลายของด่างได้ดีที่สุด (Highest chemical resistance) สำหรับนำมาใช้บรรจุผลิตภัณฑ์ยาฉีดตามมาตรฐานเภสัชตำรับ?</t>
        </is>
      </c>
      <c r="D29" s="186" t="n"/>
      <c r="E29" s="186" t="inlineStr">
        <is>
          <t>Type I: Highly resistant borosilicate glass</t>
        </is>
      </c>
      <c r="F29" s="186" t="inlineStr">
        <is>
          <t>Type II: Treated soda-lime glass</t>
        </is>
      </c>
      <c r="G29" s="186" t="inlineStr">
        <is>
          <t>Type III: Soda-lime glass</t>
        </is>
      </c>
      <c r="H29" s="186" t="inlineStr">
        <is>
          <t>Type NP: General purpose soda-lime glass</t>
        </is>
      </c>
      <c r="I29" s="186" t="inlineStr">
        <is>
          <t>Silicon dioxide treated plastics</t>
        </is>
      </c>
      <c r="J29" s="185" t="n">
        <v>1</v>
      </c>
      <c r="K29" s="186" t="inlineStr">
        <is>
          <t>✅ คำตอบที่ถูกต้อง: ข้อ ก. Type I: Highly resistant borosilicate glass
🎯 ทำไมข้อนี้ถึงถูก:
ตามข้อกำหนดเภสัชตำรับ USP &lt;660&gt; Containers - Glass แก้ว Type I (Highly resistant borosilicate glass) เป็นแก้วเกรดสูงสุดสำหรับยาฉีด มีปริมาณ Boron Oxide สูง ทำให้มีค่าความต้านทานต่อการชะละลายด่าง (Hydrolytic resistance) สูงที่สุด ทนทานต่อการเปลี่ยนแปลงอุณหภูมิ และมีความเฉื่อยทางเคมีสูง จึงเหมาะสำหรับบรรจุยาฉีดทุกประเภท ทั้งที่เป็นกรด ด่าง และยาฉีดขนาดเล็ก (SVP)
🔍 ข้ออื่นผิดเพราะอะไร:
• ข้อ ข.: Type II (Treated soda-lime glass) ผ่านการรมผิวด้วยซัลเฟอร์เพื่อลดด่างที่ผิว แต่เมื่อถูกใช้งานซ้ำหรือสารละลายมีความเป็นด่างสูง ผิวแก้วจะถูกทำลายได้
• ข้อ ค.: Type III (Soda-lime glass) ทนการชะละลายได้จำกัด เหมาะสำหรับยาฉีดชนิดผงแห้ง หรือยาฉีดชนิดน้ำมัน ไม่เหมาะกับสารละลายน้ำฉีด
• ข้อ ง.: Type NP (General purpose soda-lime glass) ห้ามใช้กับยาฉีดเด็ดขาด (NP = Non-Parenteral) ใช้เฉพาะยารับประทานหรือทาภายนอก
• ข้อ จ.: พลาสติกที่เคลือบซิลิคอนไดออกไซด์เป็นวัสดุพอลิเมอร์ มีความทนทานต่อการชะละลายและทนความร้อนต่ำกว่า Type I Borosilicate glass</t>
        </is>
      </c>
      <c r="L29" s="186" t="n"/>
      <c r="M29" s="186" t="inlineStr">
        <is>
          <t>Product Group 9: Sterile &amp; Special Forms</t>
        </is>
      </c>
      <c r="N29" s="186" t="inlineStr">
        <is>
          <t>9.4 Parenterals &amp; Ophthalmic</t>
        </is>
      </c>
      <c r="O29" s="185" t="inlineStr">
        <is>
          <t>Product</t>
        </is>
      </c>
      <c r="P29" s="186" t="inlineStr">
        <is>
          <t>ข้อสอบจริง Product ปี 2559 ข้อ 7</t>
        </is>
      </c>
      <c r="Q29" s="185" t="inlineStr">
        <is>
          <t>ข้อสอบจริง</t>
        </is>
      </c>
      <c r="R29" s="185" t="inlineStr">
        <is>
          <t>2559</t>
        </is>
      </c>
      <c r="S29" s="185" t="n"/>
    </row>
    <row r="30" ht="24" customHeight="1" s="49">
      <c r="A30" s="185" t="n">
        <v>28</v>
      </c>
      <c r="B30" s="186" t="n"/>
      <c r="C30" s="186" t="inlineStr">
        <is>
          <t>การผสม amp B กับ NSS เกิดการตกตะกอนด้วยกลไกใด</t>
        </is>
      </c>
      <c r="D30" s="186" t="n"/>
      <c r="E30" s="186" t="inlineStr">
        <is>
          <t>Complexation</t>
        </is>
      </c>
      <c r="F30" s="186" t="inlineStr">
        <is>
          <t>Isomerization</t>
        </is>
      </c>
      <c r="G30" s="186" t="inlineStr">
        <is>
          <t>Salting out</t>
        </is>
      </c>
      <c r="H30" s="186" t="inlineStr">
        <is>
          <t>Epimerization</t>
        </is>
      </c>
      <c r="I30" s="186" t="inlineStr">
        <is>
          <t>Polymerization</t>
        </is>
      </c>
      <c r="J30" s="185" t="n">
        <v>3</v>
      </c>
      <c r="K30" s="186" t="inlineStr">
        <is>
          <t>✅ คำตอบที่ถูกต้อง: ข้อ ค. Salting out
🎯 ทำไมข้อนี้ถึงถูก:
Amphotericin B รูปแบบดั้งเดิม (Fungizone) เป็นสารแขวนลอยคอลลอยด์ที่ละลายอยู่ในน้ำด้วยการสร้างไมเซลล์ร่วมกับเกลือ Sodium deoxycholate เมื่อนำไปผสมกับสารละลาย 0.9% Sodium Chloride (NSS) ที่มีประจุไอออนิกสูง ($	ext{Na}^+$ และ $	ext{Cl}^-$) จะเกิดปรากฏการณ์ Salting-out และรบกวนโครงสร้างไมเซลล์ ส่งผลให้ Amphotericin B ตกตะกอนทันที จึงต้องละลายและเจือจางใน 5% Dextrose in Water (D5W) ที่ไม่มีประจุไอออนิกเท่านั้น
🔍 ข้ออื่นผิดเพราะอะไร:
• ข้อ ก.: Complexation คือการสร้างสารเชิงซ้อน ไม่ใช่กลไกการตกตะกอนจากความเข้มข้นอิเล็กโทรไลต์ใน NSS
• ข้อ ข.: Isomerization เป็นการเปลี่ยนโครงสร้างไอโซเมอร์ ไม่ได้เกิดจากปฏิกิริยากับไอออนเกลือ
• ข้อ ง.: Epimerization คือการเปลี่ยนคอนฟิกุเรชันที่ไครัลคาร์บอนตำแหน่งเดียว
• ข้อ จ.: Polymerization คือการรวมตัวของมอนอเมอร์เป็นโมเลกุลใหญ่</t>
        </is>
      </c>
      <c r="L30" s="186" t="n"/>
      <c r="M30" s="186" t="inlineStr">
        <is>
          <t>Product Group 9: Sterile &amp; Special Forms</t>
        </is>
      </c>
      <c r="N30" s="186" t="inlineStr">
        <is>
          <t>9.4 Parenterals &amp; Ophthalmic</t>
        </is>
      </c>
      <c r="O30" s="185" t="inlineStr">
        <is>
          <t>Product</t>
        </is>
      </c>
      <c r="P30" s="186" t="inlineStr">
        <is>
          <t>[SOURCE: Pharma Plus เล่มม่วง 2 - ข้อสอบย้อนหลังปี 2558 วันที่ 1 ข้อ 22]</t>
        </is>
      </c>
      <c r="Q30" s="185" t="inlineStr">
        <is>
          <t>ข้อสอบจริง</t>
        </is>
      </c>
      <c r="R30" s="185" t="inlineStr">
        <is>
          <t>2558</t>
        </is>
      </c>
      <c r="S30" s="185" t="n"/>
    </row>
    <row r="31" ht="24" customHeight="1" s="49">
      <c r="A31" s="185" t="n">
        <v>29</v>
      </c>
      <c r="B31" s="186" t="n"/>
      <c r="C31" s="186" t="inlineStr">
        <is>
          <t>เพราะเหตุใดจึงพัฒนา liposomal amp B</t>
        </is>
      </c>
      <c r="D31" s="186" t="n"/>
      <c r="E31" s="186" t="inlineStr">
        <is>
          <t>ลดการเกิดพิษ</t>
        </is>
      </c>
      <c r="F31" s="186" t="inlineStr">
        <is>
          <t>เพิ่มการละลายตัวยา</t>
        </is>
      </c>
      <c r="G31" s="186" t="inlineStr">
        <is>
          <t>เพิ่มการดูดซึมยา</t>
        </is>
      </c>
      <c r="H31" s="186" t="inlineStr">
        <is>
          <t>ทำให้ยามีความคงตัวเพิ่มขึ้น</t>
        </is>
      </c>
      <c r="I31" s="186" t="inlineStr">
        <is>
          <t>เพื่อลดการ metabolite</t>
        </is>
      </c>
      <c r="J31" s="185" t="n">
        <v>1</v>
      </c>
      <c r="K31" s="186" t="inlineStr">
        <is>
          <t>✅ คำตอบที่ถูกต้อง: ข้อ ก. ลดการเกิดพิษ
🎯 ทำไมข้อนี้ถึงถูก:
Amphotericin B ในรูปแบบดั้งเดิมมีผลข้างเคียงรุนแรงคือความเป็นพิษต่อไต (Nephrotoxicity) และปฏิกิริยาไข้หนาวสั่นขณะให้ยา (Infusion-related reactions) การพัฒนารูปแบบ Liposomal Amphotericin B (เช่น AmBisome) เป็นการกักเก็บตัวยาไว้ใน Lipid bilayer ทำให้ยาจับกับเซลล์ไตของมนุษย์ลดลง และพุ่งเป้าไปจับกับ Ergosterol บนผนังเซลล์เชื้อราได้ดียิ่งขึ้น จึงช่วยลดความเป็นพิษต่อไตได้อย่างมีนัยสำคัญ
🔍 ข้ออื่นผิดเพราะอะไร:
• ข้อ ข.: การเพิ่มการละลายสามารถทำได้ด้วยสารช่วย deoxycholate อยู่แล้ว วัตถุประสงค์หลักของการทำ Liposome คือลดความเป็นพิษต่ออวัยวะ
• ข้อ ค.: ยาฉีดเข้าหลอดเลือดดำ (IV) มี Bioavailability 100% อยู่แล้ว ไม่จำเป็นต้องเพิ่มการดูดซึม
• ข้อ ง.: ความคงตัวของตำรับไม่ได้เป็นเหตุผลหลักในการพัฒนารูปแบบไลโปโซม
• ข้อ จ.: การลดเมแทบอลิซึมไม่ใช่เป้าหมายหลักของการนำส่งยาต้านเชื้อราตัวนี้</t>
        </is>
      </c>
      <c r="L31" s="186" t="n"/>
      <c r="M31" s="186" t="inlineStr">
        <is>
          <t>Product Group 9: Sterile &amp; Special Forms</t>
        </is>
      </c>
      <c r="N31" s="186" t="inlineStr">
        <is>
          <t>9.4 Parenterals &amp; Ophthalmic</t>
        </is>
      </c>
      <c r="O31" s="185" t="inlineStr">
        <is>
          <t>Product</t>
        </is>
      </c>
      <c r="P31" s="186" t="inlineStr">
        <is>
          <t>[SOURCE: Pharma Plus เล่มม่วง 2 - ข้อสอบย้อนหลังปี 2558 วันที่ 1 ข้อ 23]</t>
        </is>
      </c>
      <c r="Q31" s="185" t="inlineStr">
        <is>
          <t>ข้อสอบจริง</t>
        </is>
      </c>
      <c r="R31" s="185" t="inlineStr">
        <is>
          <t>2558</t>
        </is>
      </c>
      <c r="S31" s="185" t="n"/>
    </row>
    <row r="32" ht="24" customHeight="1" s="49">
      <c r="A32" s="185" t="n">
        <v>30</v>
      </c>
      <c r="B32" s="186" t="n"/>
      <c r="C32" s="186" t="inlineStr">
        <is>
          <t>วิธีการทำปราศจากเชื้อวัคซีน</t>
        </is>
      </c>
      <c r="D32" s="186" t="n"/>
      <c r="E32" s="186" t="inlineStr">
        <is>
          <t>Aseptic technique</t>
        </is>
      </c>
      <c r="F32" s="186" t="inlineStr">
        <is>
          <t>Autoclave</t>
        </is>
      </c>
      <c r="G32" s="186" t="inlineStr">
        <is>
          <t>Hot air oven</t>
        </is>
      </c>
      <c r="H32" s="186" t="inlineStr">
        <is>
          <t>Gamma radiation</t>
        </is>
      </c>
      <c r="I32" s="186" t="inlineStr">
        <is>
          <t>Ethylene oxide</t>
        </is>
      </c>
      <c r="J32" s="185" t="n">
        <v>1</v>
      </c>
      <c r="K32" s="186" t="inlineStr">
        <is>
          <t>✅ คำตอบที่ถูกต้อง: ข้อ ก. Aseptic technique
🎯 ทำไมข้อนี้ถึงถูก:
วัคซีนส่วนใหญ่ประกอบด้วยแอนติเจนที่เป็นโปรตีน ไวรัสมีชีวิตที่ทำให้อ่อนฤทธิ์ หรือท็อกซอยด์ ซึ่งมีความไวต่อความร้อนสูงมาก (Thermolabile) จึงไม่สามารถผ่านกระบวนการฆ่าเชื้อในขั้นตอนสุดท้ายด้วยความร้อน (Terminal sterilization) ได้ การผลิตวัคซีนจึงต้องใช้วิธีการกรองผ่านแผ่นกรองปราศจากเชื้อ (0.22 micron membrane filtration) และบรรจุแบบไร้เชื้อ (Aseptic technique / Aseptic processing) ภายใต้สภาวะ Cleanroom Grade A
🔍 ข้ออื่นผิดเพราะอะไร:
• ข้อ ข.: Autoclave (ความร้อนชื้น 121 °C) จะทำลายโครงสร้างโปรตีนแอนติเจนของวัคซีนจนเสียสภาพ (Denaturation)
• ข้อ ค.: Hot air oven (ความร้อนแห้ง 160-170 °C) อุณหภูมิสูงเกินไป ทำให้โปรตีนไหม้และเสียสภาพ
• ข้อ ง.: Gamma radiation อาจทำให้โครงสร้างแอนติเจนเปลี่ยนแปลงและสูญเสียประสิทธิภาพในการกระตุ้นภูมิคุ้มกัน
• ข้อ จ.: Ethylene oxide เป็นก๊าซพิษ มีสารตกค้างอันตราย ไม่ใช้ในการทำให้วัคซีนชนิดฉีดปราศจากเชื้อ</t>
        </is>
      </c>
      <c r="L32" s="186" t="n"/>
      <c r="M32" s="186" t="inlineStr">
        <is>
          <t>Product Group 9: Sterile &amp; Special Forms</t>
        </is>
      </c>
      <c r="N32" s="186" t="inlineStr">
        <is>
          <t>9.2 Autoclave &amp; Sterilization</t>
        </is>
      </c>
      <c r="O32" s="185" t="inlineStr">
        <is>
          <t>Product</t>
        </is>
      </c>
      <c r="P32" s="186" t="inlineStr">
        <is>
          <t>[SOURCE: Pharma Plus เล่มม่วง 2 - ข้อสอบย้อนหลังปี 2558 วันที่ 1 ข้อ 40]</t>
        </is>
      </c>
      <c r="Q32" s="185" t="inlineStr">
        <is>
          <t>ข้อสอบจริง</t>
        </is>
      </c>
      <c r="R32" s="185" t="inlineStr">
        <is>
          <t>2558</t>
        </is>
      </c>
      <c r="S32" s="185" t="n"/>
    </row>
    <row r="33" ht="24" customHeight="1" s="49">
      <c r="A33" s="185" t="n">
        <v>31</v>
      </c>
      <c r="B33" s="186" t="n"/>
      <c r="C33" s="186" t="inlineStr">
        <is>
          <t>การผลิตวัคซีนรูปแบบผงแห้งทำอย่างไร</t>
        </is>
      </c>
      <c r="D33" s="186" t="n"/>
      <c r="E33" s="186" t="inlineStr">
        <is>
          <t>Spray dry</t>
        </is>
      </c>
      <c r="F33" s="186" t="inlineStr">
        <is>
          <t>Lyophilized</t>
        </is>
      </c>
      <c r="G33" s="186" t="inlineStr">
        <is>
          <t>Powder sterilization</t>
        </is>
      </c>
      <c r="H33" s="186" t="inlineStr">
        <is>
          <t>Fluid base dryer</t>
        </is>
      </c>
      <c r="I33" s="186" t="inlineStr">
        <is>
          <t>Recombinant technology</t>
        </is>
      </c>
      <c r="J33" s="185" t="n">
        <v>2</v>
      </c>
      <c r="K33" s="186" t="inlineStr">
        <is>
          <t>✅ คำตอบที่ถูกต้อง: ข้อ ข. Lyophilized
🎯 ทำไมข้อนี้ถึงถูก:
การทำแห้งเยือกแข็ง (Lyophilization หรือ Freeze-drying) เป็นกระบวนการกำจัดน้ำออกจากวัคซีนที่อุณหภูมิต่ำผ่านกระบวนการระเหิด (Sublimation) ภายใต้สภาวะสุญญากาศ ซึ่งช่วยรักษาโครงสร้างสามมิติ ความคงตัว และประสิทธิภาพในการกระตุ้นภูมิคุ้มกันของแอนติเจนโปรตีนและเชื้อไวรัสไม่ให้เสียสภาพจากความร้อน
🔍 ข้ออื่นผิดเพราะอะไร:
• ข้อ ก.: Spray drying ใช้อากาศร้อนในการพ่นละอองแห้ง อาจทำให้แอนติเจนที่ไวต่อความร้อนเสียสภาพได้
• ข้อ ค.: Powder sterilization ไม่ใช่กระบวนการผลิตผงแห้งของวัคซีน
• ข้อ ง.: Fluidized bed dryer ใช้ลมร้อนในการทำแห้งแกรนูล ไม่เหมาะกับวัคซีนชีววัตถุ
• ข้อ จ.: Recombinant technology เป็นเทคโนโลยีการตัดต่อดีเอ็นเอ ไม่ใช่กระบวนการทำผงแห้ง</t>
        </is>
      </c>
      <c r="L33" s="186" t="n"/>
      <c r="M33" s="186" t="inlineStr">
        <is>
          <t>Product Group 9: Sterile &amp; Special Forms</t>
        </is>
      </c>
      <c r="N33" s="186" t="inlineStr">
        <is>
          <t>9.4 Parenterals &amp; Ophthalmic</t>
        </is>
      </c>
      <c r="O33" s="185" t="inlineStr">
        <is>
          <t>Product</t>
        </is>
      </c>
      <c r="P33" s="186" t="inlineStr">
        <is>
          <t>[SOURCE: Pharma Plus เล่มม่วง 2 - ข้อสอบย้อนหลังปี 2558 วันที่ 1 ข้อ 41]</t>
        </is>
      </c>
      <c r="Q33" s="185" t="inlineStr">
        <is>
          <t>ข้อสอบจริง</t>
        </is>
      </c>
      <c r="R33" s="185" t="inlineStr">
        <is>
          <t>2558</t>
        </is>
      </c>
      <c r="S33" s="185" t="n"/>
    </row>
    <row r="34" ht="24" customHeight="1" s="49">
      <c r="A34" s="185" t="n">
        <v>32</v>
      </c>
      <c r="B34" s="186" t="n"/>
      <c r="C34" s="186" t="inlineStr">
        <is>
          <t>แผ่นแปะยาคุมกำเนิด (เช่น Evra patch) เป็นระบบนำส่งยาทางผิวหนังแบบใด</t>
        </is>
      </c>
      <c r="D34" s="186" t="n"/>
      <c r="E34" s="186" t="inlineStr">
        <is>
          <t>Monolithic drug adhesive (Drug-in-adhesive matrix system)</t>
        </is>
      </c>
      <c r="F34" s="186" t="inlineStr">
        <is>
          <t>Matrix dispersion system</t>
        </is>
      </c>
      <c r="G34" s="186" t="inlineStr">
        <is>
          <t>Reservoir system type</t>
        </is>
      </c>
      <c r="H34" s="186" t="inlineStr">
        <is>
          <t>Sonophoresis patch</t>
        </is>
      </c>
      <c r="I34" s="186" t="inlineStr">
        <is>
          <t>Poly plastic type system</t>
        </is>
      </c>
      <c r="J34" s="185" t="n">
        <v>1</v>
      </c>
      <c r="K34" s="186" t="inlineStr">
        <is>
          <t>✅ คำตอบที่ถูกต้อง: ข้อ ก. Monolithic drug adhesive (Drug-in-adhesive matrix system)
🎯 ทำไมข้อนี้ถึงถูก:
แผ่นแปะยาคุมกำเนิด Evra (norelgestromin/ethinyl estradiol transdermal system) ออกแบบเป็นระบบ Drug-in-adhesive matrix หรือ Matrix dispersion type (บางตำราจัดเป็น monolithic/matrix system) โดยตัวยากระจายตัวอยู่ในชั้น polymeric adhesive layer โดยตรง
🔍 ข้ออื่นผิดเพราะอะไร:
• ข้อ ข.: Matrix dispersion system แม้จะเป็นเมทริกซ์แต่ Evra จัดเป็น drug-in-adhesive type ชัดเจน แต่หากข้อสอบทางการจัดหมวด มักเน้นว่าไม่ใช่ reservoir
• ข้อ ค.: Reservoir system type มีแผ่น membrane ควบคุมการปลดปล่อยยาและมี liquid/gel drug reservoir แยกต่างหาก เช่น แผ่นแปะ scopolamine หรือ nitroglycerin รุ่นเก่า ไม่ใช่แผ่นแปะยาคุมกำเนิด
• ข้อ ง.: Sonophoresis patch เป็นเทคนิค active transport โดยใช้คลื่นเสียง ultrasound ช่วยผลักดันยา ไม่ใช่ passive patch แบบ Evra
• ข้อ จ.: Poly plastic type system ไม่ใช่ศัพท์มาตรฐานทางเภสัชกรรมของ transdermal drug delivery systems</t>
        </is>
      </c>
      <c r="L34" s="186" t="n"/>
      <c r="M34" s="186" t="inlineStr">
        <is>
          <t>Product Group 9: Sterile &amp; Special Forms</t>
        </is>
      </c>
      <c r="N34" s="186" t="inlineStr">
        <is>
          <t>9.4 Parenterals &amp; Ophthalmic</t>
        </is>
      </c>
      <c r="O34" s="185" t="inlineStr">
        <is>
          <t>Product</t>
        </is>
      </c>
      <c r="P34" s="186" t="inlineStr">
        <is>
          <t>[SOURCE: Pharma Plus เล่มม่วง 2 - ข้อสอบย้อนหลัง PLE-CC1 ปี 2564 วันที่ 1 ข้อ 50]</t>
        </is>
      </c>
      <c r="Q34" s="185" t="inlineStr">
        <is>
          <t>ข้อสอบจริง</t>
        </is>
      </c>
      <c r="R34" s="185" t="inlineStr">
        <is>
          <t>2564</t>
        </is>
      </c>
      <c r="S34" s="185" t="n"/>
    </row>
    <row r="35" ht="24" customHeight="1" s="49">
      <c r="A35" s="185" t="n">
        <v>33</v>
      </c>
      <c r="B35" s="186" t="n"/>
      <c r="C35" s="186" t="inlineStr">
        <is>
          <t>ระบบแผ่นแปะผิวหนังที่เป็นระบบ membrane-moderated reservoir type จะปลดปล่อยยาด้วย kinetic ลำดับใด</t>
        </is>
      </c>
      <c r="D35" s="186" t="n"/>
      <c r="E35" s="186" t="inlineStr">
        <is>
          <t>Zero order</t>
        </is>
      </c>
      <c r="F35" s="186" t="inlineStr">
        <is>
          <t>First order</t>
        </is>
      </c>
      <c r="G35" s="186" t="inlineStr">
        <is>
          <t>Pseudo first order</t>
        </is>
      </c>
      <c r="H35" s="186" t="inlineStr">
        <is>
          <t>Second order</t>
        </is>
      </c>
      <c r="I35" s="186" t="inlineStr">
        <is>
          <t>Pseudo zero order</t>
        </is>
      </c>
      <c r="J35" s="185" t="n">
        <v>1</v>
      </c>
      <c r="K35" s="186" t="inlineStr">
        <is>
          <t>✅ คำตอบที่ถูกต้อง: ข้อ ก. Zero order
🎯 ทำไมข้อนี้ถึงถูก:
ใน membrane-moderated reservoir transdermal system สารละลายตัวยาใน reservoir จะอยู่ในสภาวะอิ่มตัวคงที่ตลอดเวลา (constant thermodynamic activity) ทำให้เกิด flux อัตราการแพร่ผ่าน semipermeable membrane คงที่สม่ำเสมอตลอดเวลา เป็นไปตาม kinetics แบบ Zero-order
🔍 ข้ออื่นผิดเพราะอะไร:
• ข้อ ข.: First order kinetics อัตราการปลดปล่อยยาจะขึ้นกับความเข้มข้นของยาที่เหลืออยู่และลดลงเรื่อยๆ ตามเวลา
• ข้อ ค.: Pseudo-first order ไม่ใช่จลนศาสตร์การปลดปล่อยยาของระบบควบคุมด้วย membrane ที่อิ่มตัว
• ข้อ ง.: Second order kinetics เป็นปฏิกิริยาที่ขึ้นกับความเข้มข้นของสารสองตัว ไม่ใช่รูปแบบการปลดปล่อยยาของแผ่นแปะ
• ข้อ จ.: Pseudo zero-order หรือ Higuchi square root of time kinetics มักพบในระบบ matrix dispersion systems ไม่ใช่ membrane reservoir</t>
        </is>
      </c>
      <c r="L35" s="186" t="n"/>
      <c r="M35" s="186" t="inlineStr">
        <is>
          <t>Product Group 9: Sterile &amp; Special Forms</t>
        </is>
      </c>
      <c r="N35" s="186" t="inlineStr">
        <is>
          <t>9.4 Parenterals &amp; Ophthalmic</t>
        </is>
      </c>
      <c r="O35" s="185" t="inlineStr">
        <is>
          <t>Product</t>
        </is>
      </c>
      <c r="P35" s="186" t="inlineStr">
        <is>
          <t>[SOURCE: Pharma Plus เล่มม่วง 2 - ข้อสอบย้อนหลัง PLE-CC1 ปี 2564 วันที่ 1 ข้อ 51]</t>
        </is>
      </c>
      <c r="Q35" s="185" t="inlineStr">
        <is>
          <t>ข้อสอบจริง</t>
        </is>
      </c>
      <c r="R35" s="185" t="inlineStr">
        <is>
          <t>2564</t>
        </is>
      </c>
      <c r="S35" s="185" t="n"/>
    </row>
    <row r="36" ht="24" customHeight="1" s="49">
      <c r="A36" s="185" t="n">
        <v>34</v>
      </c>
      <c r="B36" s="186" t="inlineStr">
        <is>
          <t>[การผลิตยาปราศจากเชื้อตามมาตรฐาน GMP (Sterile Manufacturing)]
การกำหนดระดับความสะอาดของห้องสะอาด (Cleanroom Classification) สำหรับการบรรจุยาฉีด Diazepam injection</t>
        </is>
      </c>
      <c r="C36" s="186" t="inlineStr">
        <is>
          <t>การบรรจุ Diazepam IV ควรทำในห้องระดับใด</t>
        </is>
      </c>
      <c r="D36" s="186" t="n"/>
      <c r="E36" s="186" t="inlineStr">
        <is>
          <t>A</t>
        </is>
      </c>
      <c r="F36" s="186" t="inlineStr">
        <is>
          <t>B</t>
        </is>
      </c>
      <c r="G36" s="186" t="inlineStr">
        <is>
          <t>C</t>
        </is>
      </c>
      <c r="H36" s="186" t="inlineStr">
        <is>
          <t>D</t>
        </is>
      </c>
      <c r="I36" s="186" t="inlineStr">
        <is>
          <t>E</t>
        </is>
      </c>
      <c r="J36" s="185" t="n">
        <v>1</v>
      </c>
      <c r="K36" s="186" t="inlineStr">
        <is>
          <t>✅ คำตอบที่ถูกต้อง: ข้อ ก. A
🎯 ทำไมข้อนี้ถึงถูก:
ตามหลักเกณฑ์ GMP/PIC-S สำหรับการผลิตยาปราศจากเชื้อ (Sterile Medicinal Products) การดำเนินการที่เสี่ยงสูงต่อการปนเปื้อน เช่น จุดบรรจุหลอดยาฉีด (filling zone/filling station), การประกอบจุกยาง และการเปิดสัมผัสกับผลิตภัณฑ์ยาปราศจากเชื้อ จะต้องทำภายใต้สภาวะ Grade A (Laminar airflow workstation class 100) เสมอ โดยมีห้องแวดล้อมเป็น Grade B หรือ Grade C ขึ้นกับว่าเป็น aseptic processing หรือ terminal sterilization
🔍 ข้ออื่นผิดเพราะอะไร:
• ข้อ ข.: B: เป็นสภาพแวดล้อมพื้นหลัง (background environment) สำหรับพื้นที่ปฏิบัติการ Grade A ในกระบวนการ aseptic processing ไม่ใช่โซนที่สัมผัสผลิตภัณฑ์โดยตรงขณะบรรจุ
• ข้อ ค.: C: เป็นห้องสะอาดสำหรับขั้นตอนที่มีความเสี่ยงต่ำกว่า เช่น การเตรียมสารละลายก่อนกรอง
• ข้อ ง.: D: เป็นห้องสะอาดสำหรับการล้างอุปกรณ์ การจัดการภาชนะบรรจุก่อนนึ่งฆ่าเชื้อ
• ข้อ จ.: E: ไม่ใช่การจำแนกระดับห้องสะอาดในมาตรฐานสากล GMP สำหรับ sterile products</t>
        </is>
      </c>
      <c r="L36" s="186" t="n"/>
      <c r="M36" s="186" t="inlineStr">
        <is>
          <t>Product Group 9: Sterile &amp; Special Forms</t>
        </is>
      </c>
      <c r="N36" s="186" t="inlineStr">
        <is>
          <t>9.1 Sterile Cleanroom specs</t>
        </is>
      </c>
      <c r="O36" s="185" t="inlineStr">
        <is>
          <t>Product</t>
        </is>
      </c>
      <c r="P36" s="186" t="inlineStr">
        <is>
          <t>[SOURCE: Pharma Plus เล่มม่วง 2 - ข้อสอบย้อนหลัง PLE-CC1 ปี 2564 วันที่ 2 ข้อ 38]</t>
        </is>
      </c>
      <c r="Q36" s="185" t="inlineStr">
        <is>
          <t>ข้อสอบจริง</t>
        </is>
      </c>
      <c r="R36" s="185" t="inlineStr">
        <is>
          <t>2564</t>
        </is>
      </c>
      <c r="S36" s="185" t="n"/>
    </row>
    <row r="37" ht="24" customHeight="1" s="49">
      <c r="A37" s="185" t="n">
        <v>35</v>
      </c>
      <c r="B37" s="186" t="n"/>
      <c r="C37" s="186" t="inlineStr">
        <is>
          <t>สารใดช่วยในการป้องกันการเกิดปฏิกิริยาออกซิเดชันในยาหยอดตา</t>
        </is>
      </c>
      <c r="D37" s="186" t="n"/>
      <c r="E37" s="186" t="inlineStr">
        <is>
          <t>Perchlorates</t>
        </is>
      </c>
      <c r="F37" s="186" t="inlineStr">
        <is>
          <t>Cremophor RH</t>
        </is>
      </c>
      <c r="G37" s="186" t="inlineStr">
        <is>
          <t>Polyethylene glycol</t>
        </is>
      </c>
      <c r="H37" s="186" t="inlineStr">
        <is>
          <t>Benzalkonium chloride</t>
        </is>
      </c>
      <c r="I37" s="186" t="inlineStr">
        <is>
          <t>Ethylenediaminetetraacetic acid (EDTA)</t>
        </is>
      </c>
      <c r="J37" s="185" t="n">
        <v>5</v>
      </c>
      <c r="K37" s="186" t="inlineStr">
        <is>
          <t>✅ คำตอบที่ถูกต้อง: ข้อ จ. Ethylenediaminetetraacetic acid (EDTA)
🎯 ทำไมข้อนี้ถึงถูก:
Ethylenediaminetetraacetic acid (EDTA หรือ Edetate disodium) ทำหน้าที่เป็น chelating agent จับกับประจุไอออนของโลหะหนัก (heavy metal ions เช่น Fe2+, Cu2+) ที่เป็นตัวเร่งปฏิกิริยาออกซิเดชัน (catalysts) จึงช่วยเสริมฤทธิ์ต้านออกซิเดชัน (antioxidant synergist) และยังช่วยเสริมฤทธิ์ของสารกันเสียในยาหยอดตา
🔍 ข้ออื่นผิดเพราะอะไร:
• ข้อ ก.: Perchlorates เป็น oxidizing agent และสารประกอบเกลือ ไม่ใช่ antioxidant
• ข้อ ข.: Cremophor RH (polyoxyl hydrogenated castor oil) เป็น non-ionic surfactant ทำหน้าที่เป็น solubilizing agent
• ข้อ ค.: Polyethylene glycol (PEG) ทำหน้าที่เป็น co-solvent หรือ viscosity-increasing agent
• ข้อ ง.: Benzalkonium chloride (BAK) เป็น quaternary ammonium compound ทำหน้าที่เป็น antimicrobial preservative ไม่ใช่สารต้านออกซิเดชัน</t>
        </is>
      </c>
      <c r="L37" s="186" t="inlineStr">
        <is>
          <t>Ophthalmic Preparations</t>
        </is>
      </c>
      <c r="M37" s="186" t="inlineStr">
        <is>
          <t>Product Group 9: Sterile &amp; Special Forms</t>
        </is>
      </c>
      <c r="N37" s="186" t="inlineStr">
        <is>
          <t>9.4 Parenterals &amp; Ophthalmic</t>
        </is>
      </c>
      <c r="O37" s="185" t="inlineStr">
        <is>
          <t>Product</t>
        </is>
      </c>
      <c r="P37" s="186" t="inlineStr">
        <is>
          <t>ข้อสอบเก่า</t>
        </is>
      </c>
      <c r="Q37" s="185" t="inlineStr">
        <is>
          <t>ข้อสอบจริง</t>
        </is>
      </c>
      <c r="R37" s="185" t="inlineStr">
        <is>
          <t>2565</t>
        </is>
      </c>
      <c r="S37" s="185" t="n"/>
    </row>
    <row r="38" ht="24" customHeight="1" s="49">
      <c r="A38" s="185" t="n">
        <v>36</v>
      </c>
      <c r="B38" s="186" t="n"/>
      <c r="C38" s="186" t="inlineStr">
        <is>
          <t>ข้อใดไม่ใช่ terminal sterilization</t>
        </is>
      </c>
      <c r="D38" s="186" t="n"/>
      <c r="E38" s="186" t="inlineStr">
        <is>
          <t>Autoclave</t>
        </is>
      </c>
      <c r="F38" s="186" t="inlineStr">
        <is>
          <t>Gamma radiation</t>
        </is>
      </c>
      <c r="G38" s="186" t="inlineStr">
        <is>
          <t>Stream sterilization</t>
        </is>
      </c>
      <c r="H38" s="186" t="inlineStr">
        <is>
          <t>Membrane filtration</t>
        </is>
      </c>
      <c r="I38" s="186" t="inlineStr">
        <is>
          <t>Dry heat sterilization</t>
        </is>
      </c>
      <c r="J38" s="185" t="n">
        <v>4</v>
      </c>
      <c r="K38" s="186" t="inlineStr">
        <is>
          <t>✅ คำตอบที่ถูกต้อง: ข้อ ง. Membrane filtration
🎯 ทำไมข้อนี้ถึงถูก:
Membrane filtration: (การกรองผ่านเยื่อกรองขนาด 0.22 ไมครอน) เป็นกระบวนการกำจัดเชื้อจุลินทรีย์ในขั้นตอนการเตรียมแบบปลอดเชื้อ (aseptic processing/filtration) ก่อนบรรจุลงในภาชนะ ไม่ใช่ terminal sterilization ซึ่งหมายถึงการฆ่าเชื้อในขั้นตอนสุดท้ายหลังบรรจุและปิดผนึกในภาชนะบรรจุขั้นสุดท้ายแล้ว
🔍 ข้ออื่นผิดเพราะอะไร:
• ข้อ ก.: Autoclave (moist heat sterilization ที่ 121 องศาเซลเซียส 15 psi) เป็น terminal sterilization มาตรฐานสำหรับผลิตภัณฑ์ทนความร้อนชื้น
• ข้อ ข.: Gamma radiation เป็น terminal sterilization โดยใช้รังสีแกมมาฆ่าเชื้อในภาชนะบรรจุสุดท้าย
• ข้อ ค.: Steam sterilization (การฆ่าเชื้อด้วยไอน้ำร้อนภายใต้ความดัน) เป็น terminal sterilization ชนิดหนึ่ง
• ข้อ จ.: Dry heat sterilization (การอบความร้อนแห้ง ที่ 160-170 องศาเซลเซียส) เป็น terminal sterilization สำหรับน้ำมันและผงทนความร้อน</t>
        </is>
      </c>
      <c r="L38" s="186" t="inlineStr">
        <is>
          <t>Sterilization Methods</t>
        </is>
      </c>
      <c r="M38" s="186" t="inlineStr">
        <is>
          <t>Product Group 9: Sterile &amp; Special Forms</t>
        </is>
      </c>
      <c r="N38" s="186" t="inlineStr">
        <is>
          <t>9.2 Autoclave &amp; Sterilization</t>
        </is>
      </c>
      <c r="O38" s="185" t="inlineStr">
        <is>
          <t>Product</t>
        </is>
      </c>
      <c r="P38" s="186" t="inlineStr">
        <is>
          <t>ข้อสอบเก่า</t>
        </is>
      </c>
      <c r="Q38" s="185" t="inlineStr">
        <is>
          <t>ข้อสอบจริง</t>
        </is>
      </c>
      <c r="R38" s="185" t="inlineStr">
        <is>
          <t>2565</t>
        </is>
      </c>
      <c r="S38" s="185" t="n"/>
    </row>
    <row r="39" ht="24" customHeight="1" s="49">
      <c r="A39" s="185" t="n">
        <v>37</v>
      </c>
      <c r="B39" s="186" t="inlineStr">
        <is>
          <t>[กรณีศึกษา]
สาร x = in situ gel "sol to gel" in eye drug delivery system สาร x คือข้อใด</t>
        </is>
      </c>
      <c r="C39" s="186" t="inlineStr">
        <is>
          <t>สาร x = in situ gel "sol to gel" in eye drug delivery system สาร x คือข้อใด</t>
        </is>
      </c>
      <c r="D39" s="186" t="n"/>
      <c r="E39" s="186" t="inlineStr">
        <is>
          <t>Carbopol</t>
        </is>
      </c>
      <c r="F39" s="186" t="inlineStr">
        <is>
          <t>Poloxamer</t>
        </is>
      </c>
      <c r="G39" s="186" t="inlineStr">
        <is>
          <t>Ethyl cellulose</t>
        </is>
      </c>
      <c r="H39" s="186" t="inlineStr">
        <is>
          <t>Polyvinyl alcohol</t>
        </is>
      </c>
      <c r="I39" s="186" t="inlineStr">
        <is>
          <t>Carboxymethylcellulose</t>
        </is>
      </c>
      <c r="J39" s="185" t="n">
        <v>2</v>
      </c>
      <c r="K39" s="186" t="inlineStr">
        <is>
          <t>✅ คำตอบที่ถูกต้อง: ข้อ ข. Poloxamer
🎯 ทำไมข้อนี้ถึงถูก:
Poloxamer: (โดยเฉพาะ Poloxamer 407 หรือ Pluronic F-127) เป็น thermosensitive polymer ที่มีคุณสมบัติเกิด sol-to-gel transition ตามอุณหภูมิ โดยมีสถานะเป็นของเหลว (sol) ที่อุณหภูมิห้องหรืออุณหภูมิต่ำ ทำให้หยอดตาง่าย และเปลี่ยนเป็นเจล (gel) ทันทีเมื่อสัมผัสอุณหภูมิร่างกายที่ผิวตา (34-37 องศาเซลเซียส) ช่วยเพิ่ม retention time
🔍 ข้ออื่นผิดเพราะอะไร:
• ข้อ ก.: Carbopol เป็น pH-sensitive polymer ที่เปลี่ยนสถานะตามการเปลี่ยนแปลงของ pH ไม่ใช่ thermo-reversible sol-to-gel บริสุทธิ์
• ข้อ ค.: Ethyl cellulose เป็น water-insoluble polymer ไม่ละลายในน้ำ ใช้ทำ film coating ควบคุมการปลดปล่อยยา
• ข้อ ง.: Polyvinyl alcohol (PVA) เป็น viscosity-increasing agent ไม่เกิด sol-to-gel transition
• ข้อ จ.: Carboxymethylcellulose (CMC) ทำหน้าที่เพิ่มความหนืดทั่วไป ไม่แสดงคุณสมบัติ in situ sol-to-gel transition ตามอุณหภูมิ</t>
        </is>
      </c>
      <c r="L39" s="186" t="inlineStr">
        <is>
          <t>Ophthalmic Preparations</t>
        </is>
      </c>
      <c r="M39" s="186" t="inlineStr">
        <is>
          <t>Product Group 9: Sterile &amp; Special Forms</t>
        </is>
      </c>
      <c r="N39" s="186" t="inlineStr">
        <is>
          <t>9.4 Parenterals &amp; Ophthalmic</t>
        </is>
      </c>
      <c r="O39" s="185" t="inlineStr">
        <is>
          <t>Product</t>
        </is>
      </c>
      <c r="P39" s="186" t="inlineStr">
        <is>
          <t>ข้อสอบเก่า</t>
        </is>
      </c>
      <c r="Q39" s="185" t="inlineStr">
        <is>
          <t>ข้อสอบจริง</t>
        </is>
      </c>
      <c r="R39" s="185" t="inlineStr">
        <is>
          <t>2565</t>
        </is>
      </c>
      <c r="S39" s="185" t="n"/>
    </row>
    <row r="40" ht="24" customHeight="1" s="49">
      <c r="A40" s="185" t="n">
        <v>38</v>
      </c>
      <c r="B40" s="186" t="n"/>
      <c r="C40" s="186" t="inlineStr">
        <is>
          <t>แผ่นแปะส่วนใดมักทำให้เกิดอาการแพ้</t>
        </is>
      </c>
      <c r="D40" s="186" t="n"/>
      <c r="E40" s="186" t="inlineStr">
        <is>
          <t>Liner</t>
        </is>
      </c>
      <c r="F40" s="186" t="inlineStr">
        <is>
          <t>Membrane</t>
        </is>
      </c>
      <c r="G40" s="186" t="inlineStr">
        <is>
          <t>Adhesive</t>
        </is>
      </c>
      <c r="H40" s="186" t="inlineStr">
        <is>
          <t>Backing</t>
        </is>
      </c>
      <c r="I40" s="186" t="inlineStr">
        <is>
          <t>Strip peel</t>
        </is>
      </c>
      <c r="J40" s="185" t="n">
        <v>3</v>
      </c>
      <c r="K40" s="186" t="inlineStr">
        <is>
          <t>✅ คำตอบที่ถูกต้อง: ข้อ ค. Adhesive
🎯 ทำไมข้อนี้ถึงถูก:
ชั้นกาวติดผิวหนัง (Adhesive layer) ซึ่งมักประกอบด้วย acrylate, polyisobutylene หรือ silicone adhesives รวมถึงสารช่วยเพิ่มการยึดติด (tackifiers) สัมผัสแนบสนิทกับชั้น stratum corneum ตลอดเวลา เป็นส่วนประกอบที่ทำให้เกิด allergic contact dermatitis หรือ skin irritation ได้บ่อยที่สุด
🔍 ข้ออื่นผิดเพราะอะไร:
• ข้อ ก.: Liner (release liner) เป็นแผ่นพลาสติกป้องกันชั้นกาวที่ต้องลอกทิ้งก่อนแปะลงบนผิวหนัง จึงไม่ได้สัมผัสกับผิวหนังของผู้ป่วย
• ข้อ ข.: Membrane เป็นชั้น porous membrane ที่ควบคุมอัตราการปลดปล่อยยา อยู่ภายในโครงสร้าง ไม่ได้สัมผัสผิวหนังโดยตรงในส่วนใหญ่
• ข้อ ง.: Backing layer เป็นแผ่นฟิล์มชั้นนอกสุดที่ป้องกันตัวยาและสิ่งแวดล้อม หันออกสู่ภายนอก ไม่ได้สัมผัสแนบผิวหนังชั้นใน
• ข้อ จ.: Strip peel เป็นชื่อเรียกของ release liner ที่ลอกทิ้งก่อนใช้เช่นกัน</t>
        </is>
      </c>
      <c r="L40" s="186" t="inlineStr">
        <is>
          <t>Transdermal Drug Delivery Systems</t>
        </is>
      </c>
      <c r="M40" s="186" t="inlineStr">
        <is>
          <t>Product Group 9: Sterile &amp; Special Forms</t>
        </is>
      </c>
      <c r="N40" s="186" t="inlineStr">
        <is>
          <t>9.4 Parenterals &amp; Ophthalmic</t>
        </is>
      </c>
      <c r="O40" s="185" t="inlineStr">
        <is>
          <t>Product</t>
        </is>
      </c>
      <c r="P40" s="186" t="inlineStr">
        <is>
          <t>ข้อสอบเก่า</t>
        </is>
      </c>
      <c r="Q40" s="185" t="inlineStr">
        <is>
          <t>ข้อสอบจริง</t>
        </is>
      </c>
      <c r="R40" s="185" t="inlineStr">
        <is>
          <t>2565</t>
        </is>
      </c>
      <c r="S40" s="185" t="n"/>
    </row>
    <row r="41" ht="24" customHeight="1" s="49">
      <c r="A41" s="185" t="n">
        <v>39</v>
      </c>
      <c r="B41" s="186" t="n"/>
      <c r="C41" s="186" t="inlineStr">
        <is>
          <t>ตัวยาอยู่ในชั้นใดของแผ่นแปะ</t>
        </is>
      </c>
      <c r="D41" s="186" t="n"/>
      <c r="E41" s="186" t="inlineStr">
        <is>
          <t>Liner</t>
        </is>
      </c>
      <c r="F41" s="186" t="inlineStr">
        <is>
          <t>Membrane</t>
        </is>
      </c>
      <c r="G41" s="186" t="inlineStr">
        <is>
          <t>Adhesive</t>
        </is>
      </c>
      <c r="H41" s="186" t="inlineStr">
        <is>
          <t>Backing</t>
        </is>
      </c>
      <c r="I41" s="186" t="inlineStr">
        <is>
          <t>Strip peel</t>
        </is>
      </c>
      <c r="J41" s="185" t="n">
        <v>3</v>
      </c>
      <c r="K41" s="186" t="inlineStr">
        <is>
          <t>✅ คำตอบที่ถูกต้อง: ข้อ ค. Adhesive
🎯 ทำไมข้อนี้ถึงถูก:
ในรูปแบบแผ่นแปะผิวหนังสมัยใหม่ชนิด drug-in-adhesive matrix patch ตัวยาสำคัญจะถูกกระจายหรือละลายรวมอยู่ในชั้นกาว (adhesive layer) โดยตรง ทำให้แผ่นแปะมีความบาง ยืดหยุ่น และปลดปล่อยตัวยาซึมเข้าสู่ผิวหนังได้อย่างมีประสิทธิภาพ
🔍 ข้ออื่นผิดเพราะอะไร:
• ข้อ ก.: Liner เป็นแผ่นรองหลังที่ลอกทิ้ง ไม่มีตัวยาสำคัญผสมอยู่
• ข้อ ข.: Membrane เป็น semi-permeable film สำหรับควบคุมอัตราการไหลของยาใน reservoir system ไม่ใช่ชั้นกักเก็บตัวยาหลัก
• ข้อ ง.: Backing layer เป็นแผ่นพลาสติกปิดทับด้านบนสุดเพื่อป้องกันการระเหยและการสูญเสียยา ไม่ได้มีตัวยาอยู่
• ข้อ จ.: Strip peel เป็นแผ่นปิดที่ลอกทิ้งก่อนใช้งาน</t>
        </is>
      </c>
      <c r="L41" s="186" t="inlineStr">
        <is>
          <t>Transdermal Drug Delivery Systems</t>
        </is>
      </c>
      <c r="M41" s="186" t="inlineStr">
        <is>
          <t>Product Group 9: Sterile &amp; Special Forms</t>
        </is>
      </c>
      <c r="N41" s="186" t="inlineStr">
        <is>
          <t>9.4 Parenterals &amp; Ophthalmic</t>
        </is>
      </c>
      <c r="O41" s="185" t="inlineStr">
        <is>
          <t>Product</t>
        </is>
      </c>
      <c r="P41" s="186" t="inlineStr">
        <is>
          <t>ข้อสอบเก่า</t>
        </is>
      </c>
      <c r="Q41" s="185" t="inlineStr">
        <is>
          <t>ข้อสอบจริง</t>
        </is>
      </c>
      <c r="R41" s="185" t="inlineStr">
        <is>
          <t>2565</t>
        </is>
      </c>
      <c r="S41" s="185" t="n"/>
    </row>
    <row r="42" ht="24" customHeight="1" s="49">
      <c r="A42" s="185" t="n">
        <v>40</v>
      </c>
      <c r="B42" s="186" t="n"/>
      <c r="C42" s="186" t="inlineStr">
        <is>
          <t>ตำรับ isophane insulin human suspension ส่วนประกอบและหน้าที่ข้อใดถูก</t>
        </is>
      </c>
      <c r="D42" s="186" t="n"/>
      <c r="E42" s="186" t="inlineStr">
        <is>
          <t>Zinc - cosolvent</t>
        </is>
      </c>
      <c r="F42" s="186" t="inlineStr">
        <is>
          <t>Glycerin - cosolvent</t>
        </is>
      </c>
      <c r="G42" s="186" t="inlineStr">
        <is>
          <t>Meta cresol - preservative</t>
        </is>
      </c>
      <c r="H42" s="186" t="inlineStr">
        <is>
          <t>Protamine sulfate - solubilizer</t>
        </is>
      </c>
      <c r="I42" s="186" t="inlineStr">
        <is>
          <t>Dibasic sodium phosphate - emulsifier</t>
        </is>
      </c>
      <c r="J42" s="185" t="n">
        <v>3</v>
      </c>
      <c r="K42" s="186" t="inlineStr">
        <is>
          <t>✅ คำตอบที่ถูกต้อง: ข้อ ค. Meta cresol - preservative
🎯 ทำไมข้อนี้ถึงถูก:
ในตำรับยาฉีด NPH insulin suspension สาร meta-cresol (m-cresol) ทำหน้าที่เป็น antimicrobial preservative และช่วยทำให้โครงสร้างผลึก isophane คงตัว
🔍 ข้ออื่นผิดเพราะอะไร:
• ข้อ ก.: Zinc ทำหน้าที่จับกับโมเลกุลอินซูลินเพื่อสร้าง hexamer และช่วยสร้างผลึกร่วมกับ protamine ไม่ใช่ cosolvent
• ข้อ ข.: Glycerin ทำหน้าที่ปรับความดันออสโมติก (tonicity adjusting agent) และเป็น stabilizer ไม่ใช่ cosolvent
• ข้อ ง.: Protamine sulfate เป็นโปรตีนประจุบวกที่จับกับอินซูลินเพื่อชะลอการปลดปล่อยยา (retarding agent) ไม่ใช่ solubilizer
• ข้อ จ.: Dibasic sodium phosphate ทำหน้าที่เป็น buffering agent ควบคุม pH ของตำรับ ไม่ใช่ emulsifier</t>
        </is>
      </c>
      <c r="L42" s="186" t="inlineStr">
        <is>
          <t>Sterile Suspensions Formulation</t>
        </is>
      </c>
      <c r="M42" s="186" t="inlineStr">
        <is>
          <t>Product Group 9: Sterile &amp; Special Forms</t>
        </is>
      </c>
      <c r="N42" s="186" t="inlineStr">
        <is>
          <t>9.4 Parenterals &amp; Ophthalmic</t>
        </is>
      </c>
      <c r="O42" s="185" t="inlineStr">
        <is>
          <t>Product</t>
        </is>
      </c>
      <c r="P42" s="186" t="inlineStr">
        <is>
          <t>ข้อสอบเก่า</t>
        </is>
      </c>
      <c r="Q42" s="185" t="inlineStr">
        <is>
          <t>ข้อสอบจริง</t>
        </is>
      </c>
      <c r="R42" s="185" t="inlineStr">
        <is>
          <t>2565</t>
        </is>
      </c>
      <c r="S42" s="185" t="n"/>
    </row>
    <row r="43" ht="24" customHeight="1" s="49">
      <c r="A43" s="185" t="n">
        <v>41</v>
      </c>
      <c r="B43" s="186" t="n"/>
      <c r="C43" s="186" t="inlineStr">
        <is>
          <t>ข้อใดกล่าว ผิด เกี่ยวกับ Seretide accuhaler</t>
        </is>
      </c>
      <c r="D43" s="186" t="n"/>
      <c r="E43" s="186" t="inlineStr">
        <is>
          <t>อยู่ในลักษณะ Solid particles</t>
        </is>
      </c>
      <c r="F43" s="186" t="inlineStr">
        <is>
          <t>นิยมใช้ lactose เป็นตัวพา</t>
        </is>
      </c>
      <c r="G43" s="186" t="inlineStr">
        <is>
          <t>เป็น multiple unit dose</t>
        </is>
      </c>
      <c r="H43" s="186" t="inlineStr">
        <is>
          <t>ต้องทดสอบ Microbial limits</t>
        </is>
      </c>
      <c r="I43" s="186" t="inlineStr">
        <is>
          <t>ต้องทดสอบ Spray Pattern</t>
        </is>
      </c>
      <c r="J43" s="185" t="n">
        <v>5</v>
      </c>
      <c r="K43" s="186" t="inlineStr">
        <is>
          <t>✅ คำตอบที่ถูกต้อง: ข้อ จ. ต้องทดสอบ Spray Pattern
🎯 ทำไมข้อนี้ถึงถูก:
Seretide Accuhaler เป็นอุปกรณ์สูดยาผงแห้งชนิด Dry Powder Inhaler (DPI) ขับเคลื่อนด้วยแรงสูดของผู้ป่วย (Breath-actuated) การทดสอบ Spray pattern และ Plume geometry เป็นข้อกำหนดเฉพาะของการควบคุมคุณภาพยาเตรียมประเภทของเหลวอัดก๊าซขับดัน เช่น Pressurized Metered-Dose Inhalers (pMDIs) หรือ Nasal Sprays ไม่มีการทดสอบ Spray pattern ในรูปแบบยาผงแห้ง DPI
🔍 ข้ออื่นผิดเพราะอะไร:
• ข้อ ก.: ถูกต้อง ตัวยาสำคัญ (Salmeterol / Fluticasone propionate) อยู่ในรูปผลึกผงแข็งขนาดอนุภาคระดับไมครอน (Micronized solid particles 1-5 um)
• ข้อ ข.: ถูกต้อง นิยมใช้ Coarse lactose monohydrate (ขนาด 50-100 um) เป็น Carrier เพื่อเพิ่มการไหลและช่วยการปลดปล่อยผงยา
• ข้อ ค.: ถูกต้อง Seretide Accuhaler บรรจุผงยาแบบหลายหน่วยขนาดยาแยกช่องเดี่ยว (Multi-unit dose ใน double foil blister strip จำนวน 60 โดส)
• ข้อ ง.: ถูกต้อง ยาพ่นสูดชนิดผงแห้งต้องผ่านการทดสอบ Microbial limits ตาม USP เพื่อความปลอดภัยของผู้ป่วยโรคทางเดินหายใจ</t>
        </is>
      </c>
      <c r="L43" s="186" t="n"/>
      <c r="M43" s="186" t="inlineStr">
        <is>
          <t>Product Group 9: Sterile &amp; Special Forms</t>
        </is>
      </c>
      <c r="N43" s="186" t="inlineStr">
        <is>
          <t>9.5 Inhalation devices</t>
        </is>
      </c>
      <c r="O43" s="185" t="inlineStr">
        <is>
          <t>Product</t>
        </is>
      </c>
      <c r="P43" s="186" t="inlineStr">
        <is>
          <t>[SOURCE: Mock Pharmtutor 2024 Set 1 ข้อ 64]</t>
        </is>
      </c>
      <c r="Q43" s="185" t="inlineStr">
        <is>
          <t>ข้อสอบจำลอง</t>
        </is>
      </c>
      <c r="R43" s="185" t="inlineStr">
        <is>
          <t>Mock Pharmtutor 2024</t>
        </is>
      </c>
      <c r="S43" s="185" t="n"/>
    </row>
    <row r="44" ht="24" customHeight="1" s="49">
      <c r="A44" s="185" t="n">
        <v>42</v>
      </c>
      <c r="B44" s="186" t="n"/>
      <c r="C44" s="186" t="inlineStr">
        <is>
          <t>จาก USP 39 กำหนดให้ห้ามพบเชื้อใดใน Seretide accuhaler</t>
        </is>
      </c>
      <c r="D44" s="186" t="n"/>
      <c r="E44" s="186" t="inlineStr">
        <is>
          <t>Staphylococcus aureus</t>
        </is>
      </c>
      <c r="F44" s="186" t="inlineStr">
        <is>
          <t>Candida albicans</t>
        </is>
      </c>
      <c r="G44" s="186" t="inlineStr">
        <is>
          <t>Pseudomonas aeruginosa</t>
        </is>
      </c>
      <c r="H44" s="186" t="inlineStr">
        <is>
          <t>ข้อ a และ c ถูก</t>
        </is>
      </c>
      <c r="I44" s="186" t="inlineStr">
        <is>
          <t>ข้อ a b และ c ถูก</t>
        </is>
      </c>
      <c r="J44" s="185" t="n">
        <v>4</v>
      </c>
      <c r="K44" s="186" t="inlineStr">
        <is>
          <t>✅ คำตอบที่ถูกต้อง: ข้อ ง. ข้อ a และ c ถูก
🎯 ทำไมข้อนี้ถึงถูก:
ตามเกณฑ์มาตรฐานเภสัชตำรับ USP &lt;1111&gt; Microbiological Examination of Nonsterile Products ในหมวด Inhalation use (ซึ่งมีความเสี่ยงทางคลินิกสูงต่อระบบทางเดินหายใจส่วนล่าง) กำหนดให้ต้องตรวจไม่พบ (Absence) เชื้อก่อโรคสำคัญ 2 ชนิด ได้แก่ Staphylococcus aureus และ Pseudomonas aeruginosa ต่อ 1 กรัม หรือ 1 โดส
🔍 ข้ออื่นผิดเพราะอะไร:
• ข้อ ก.: แม้ Staphylococcus aureus จะเป็นเชื้อที่กำหนดห้ามพบ แต่ยังมี Pseudomonas aeruginosa อีกชนิดหนึ่ง จึงตอบเฉพาะข้อ ก. ไม่ครบถ้วน
• ข้อ ข.: ใน USP &lt;1111&gt; สำหรับยา Inhalation ไม่ได้ระบุให้ตรวจ absence ของ Candida albicans (Candida albicans กำหนดเฉพาะใน Vaginal use)
• ข้อ ค.: แม้ Pseudomonas aeruginosa จะเป็นเชื้อที่ห้ามพบ แต่ต้องตอบร่วมกับ Staphylococcus aureus
• ข้อ จ.: ผิดเนื่องจาก Candida albicans ไม่ได้เป็นเชื้อกำหนดห้ามพบตามเกณฑ์ Inhalation use</t>
        </is>
      </c>
      <c r="L44" s="186" t="n"/>
      <c r="M44" s="186" t="inlineStr">
        <is>
          <t>Product Group 9: Sterile &amp; Special Forms</t>
        </is>
      </c>
      <c r="N44" s="186" t="inlineStr">
        <is>
          <t>9.5 Inhalation devices</t>
        </is>
      </c>
      <c r="O44" s="185" t="inlineStr">
        <is>
          <t>Product</t>
        </is>
      </c>
      <c r="P44" s="186" t="inlineStr">
        <is>
          <t>[SOURCE: Mock Pharmtutor 2024 Set 1 ข้อ 65]</t>
        </is>
      </c>
      <c r="Q44" s="185" t="inlineStr">
        <is>
          <t>ข้อสอบจำลอง</t>
        </is>
      </c>
      <c r="R44" s="185" t="inlineStr">
        <is>
          <t>Mock Pharmtutor 2024</t>
        </is>
      </c>
      <c r="S44" s="185" t="n"/>
    </row>
    <row r="45" ht="24" customHeight="1" s="49">
      <c r="A45" s="185" t="n">
        <v>43</v>
      </c>
      <c r="B45" s="186" t="n"/>
      <c r="C45" s="186" t="inlineStr">
        <is>
          <t>จงแปลผล Certificate of Analysis ที่กำหนดให้: ผลิตภัณฑ์ Lidocaine HCl Injection ตรวจพบ Particulate Matter ขนาดเท่ากับหรือมากกว่า 10 ไมโครเมตร เท่ากับ 7,134 particles ต่อ container (เกณฑ์ไม่เกิน 6,000) และขนาดเท่ากับหรือมากกว่า 25 ไมโครเมตร เท่ากับ 454 particles ต่อ container (เกณฑ์ไม่เกิน 600)</t>
        </is>
      </c>
      <c r="D45" s="186" t="n"/>
      <c r="E45" s="186" t="inlineStr">
        <is>
          <t>ผ่าน เนื่องจากผลการทดสอบผ่านเกณฑ์ทุกหัวข้อ</t>
        </is>
      </c>
      <c r="F45" s="186" t="inlineStr">
        <is>
          <t>ไม่ผ่าน เนื่องจากผลการทดสอบในหัวข้อ assay ต่ำกว่าที่กำหนด</t>
        </is>
      </c>
      <c r="G45" s="186" t="inlineStr">
        <is>
          <t>ไม่ผ่าน เนื่องจากผลการทดสอบในหัวข้อ organic Impurities มากกว่าที่กำหนด</t>
        </is>
      </c>
      <c r="H45" s="186" t="inlineStr">
        <is>
          <t>ไม่ผ่าน เนื่องจากผลการทดสอบในหัวข้อ container content ต่ำกว่าที่กำหนด</t>
        </is>
      </c>
      <c r="I45" s="188" t="inlineStr">
        <is>
          <t>ไม่ผ่าน เนื่องจากผลการทดสอบในหัวข้อ particulate Matter มีจำนวน particles เกินกว่าที่กำหนด</t>
        </is>
      </c>
      <c r="J45" s="185" t="n">
        <v>5</v>
      </c>
      <c r="K45" s="186" t="inlineStr">
        <is>
          <t>✅ คำตอบที่ถูกต้อง: ข้อ จ. ไม่ผ่าน เนื่องจากผลการทดสอบในหัวข้อ particulate Matter มีจำนวน particles เกินกว่าที่กำหนด
🎯 ทำไมข้อนี้ถึงถูก:
ตามเภสัชตำรับ USP &lt;788&gt; Particulate Matter in Injections เกณฑ์อนุภาคขนาดเท่ากับหรือมากกว่า 10 ไมโครเมตร ต้องไม่เกิน 6,000 particles ต่อภาชนะ แต่ผลวิเคราะห์พบ 7,134 particles ต่อ container ซึ่งเกินกว่าเกณฑ์ที่กำหนด จึงส่งผลให้ผลการทดสอบไม่ผ่านมาตรฐาน
🔍 ข้ออื่นผิดเพราะอะไร:
• ข้อ ก.: (ผ่าน เนื่องจากผลการทดสอบผ่านเกณฑ์ทุกหัวข้อ): ไม่ถูกต้อง เนื่องจากมีผลการทดสอบอนุภาคแปลกปลอมตกเกณฑ์มาตรฐาน
• ข้อ ข.: (ไม่ผ่าน เนื่องจากผลการทดสอบในหัวข้อ assay ต่ำกว่าที่กำหนด): ผลการวิเคราะห์ Assay ได้ 101.5% ซึ่งอยู่ในช่วงมาตรฐาน 95.0% ถึง 105.0%
• ข้อ ค.: (ไม่ผ่าน เนื่องจากผลการทดสอบในหัวข้อ organic Impurities มากกว่าที่กำหนด): ค่า Organic Impurities ทั้งหมด (0.4-0.45%) ผ่านเกณฑ์ที่ไม่เกิน 0.5%
• ข้อ ง.: (ไม่ผ่าน เนื่องจากผลการทดสอบในหัวข้อ container content ต่ำกว่าที่กำหนด): ปริมาตรบรรจุวัดได้ 51 mL ผ่านเกณฑ์มาตรฐาน 50 ถึง 53 mL</t>
        </is>
      </c>
      <c r="L45" s="186" t="n"/>
      <c r="M45" s="186" t="inlineStr">
        <is>
          <t>Product Group 9: Sterile &amp; Special Forms</t>
        </is>
      </c>
      <c r="N45" s="186" t="inlineStr">
        <is>
          <t>9.3 Sterility &amp; Pyrogen testing</t>
        </is>
      </c>
      <c r="O45" s="185" t="inlineStr">
        <is>
          <t>Product</t>
        </is>
      </c>
      <c r="P45" s="186" t="inlineStr">
        <is>
          <t>[SOURCE: Mock Pharmtutor 2024 Set 1 ข้อ 96]</t>
        </is>
      </c>
      <c r="Q45" s="185" t="inlineStr">
        <is>
          <t>ข้อสอบจำลอง</t>
        </is>
      </c>
      <c r="R45" s="185" t="inlineStr">
        <is>
          <t>Mock Pharmtutor 2024</t>
        </is>
      </c>
      <c r="S45" s="185" t="n"/>
    </row>
    <row r="46" ht="24" customHeight="1" s="49">
      <c r="A46" s="185" t="n">
        <v>44</v>
      </c>
      <c r="B46" s="186" t="n"/>
      <c r="C46" s="186" t="inlineStr">
        <is>
          <t>สารใดนิยมใช้เป็น propellant ใน Metered Dose Inhalers (MDIs) ในปัจจุบัน</t>
        </is>
      </c>
      <c r="D46" s="186" t="n"/>
      <c r="E46" s="186" t="inlineStr">
        <is>
          <t>Hydrofluoroalkane (HFA)</t>
        </is>
      </c>
      <c r="F46" s="186" t="inlineStr">
        <is>
          <t>Nitrous oxide</t>
        </is>
      </c>
      <c r="G46" s="186" t="inlineStr">
        <is>
          <t>Isobutane</t>
        </is>
      </c>
      <c r="H46" s="186" t="inlineStr">
        <is>
          <t>n-Butane</t>
        </is>
      </c>
      <c r="I46" s="186" t="inlineStr">
        <is>
          <t>Propane</t>
        </is>
      </c>
      <c r="J46" s="185" t="n">
        <v>1</v>
      </c>
      <c r="K46" s="186" t="inlineStr">
        <is>
          <t>✅ คำตอบที่ถูกต้อง: ข้อ ก. Hydrofluoroalkane (HFA)
🎯 ทำไมข้อนี้ถึงถูก:
Hydrofluoroalkane (HFA เช่น HFA-134a และ HFA-227) เป็นสารขับดันก๊าซเหลวมาตรฐานที่ใช้ใน MDIs ในปัจจุบันเพื่อทดแทนสารกลุ่ม Chlorofluorocarbons (CFCs) เนื่องจากไม่ทำลายชั้นโอโซนในบรรยากาศตามพิธีสารมอนทรีออล
🔍 ข้ออื่นผิดเพราะอะไร:
• ข้อ ข.: (Nitrous oxide): ไนตรัสออกไซด์นิยมใช้เป็น propellant ในผลิตภัณฑ์อาหารแบบโฟม เช่น วิปปิ้งครีม ไม่ใช้ในยาสูดพ่น MDIs
• ข้อ ค.: (Isobutane): เป็น hydrocarbon propellant ติดไฟง่าย นิยมใช้ในสเปรย์เครื่องสำอางหรือยาใช้ภายนอก
• ข้อ ง.: (n-Butane): ติดไฟง่ายมาก ไม่ปลอดภัยสำหรับการสูดดมเข้าสู่ระบบทางเดินหายใจ
• ข้อ จ.: (Propane): ติดไฟง่าย นิยมใช้ร่วมกับบิวเทนในผลิตภัณฑ์อุตสาหกรรมภายนอก ไม่ใช้เป็นยาพ่นสูดทางปาก</t>
        </is>
      </c>
      <c r="L46" s="186" t="n"/>
      <c r="M46" s="186" t="inlineStr">
        <is>
          <t>Product Group 9: Sterile &amp; Special Forms</t>
        </is>
      </c>
      <c r="N46" s="186" t="inlineStr">
        <is>
          <t>9.5 Inhalation devices</t>
        </is>
      </c>
      <c r="O46" s="185" t="inlineStr">
        <is>
          <t>Product</t>
        </is>
      </c>
      <c r="P46" s="186" t="inlineStr">
        <is>
          <t>[SOURCE: Mock Pharmtutor 2024 Set 1 ข้อ 109]</t>
        </is>
      </c>
      <c r="Q46" s="185" t="inlineStr">
        <is>
          <t>ข้อสอบจำลอง</t>
        </is>
      </c>
      <c r="R46" s="185" t="inlineStr">
        <is>
          <t>Mock Pharmtutor 2024</t>
        </is>
      </c>
      <c r="S46" s="185" t="n"/>
    </row>
    <row r="47" ht="24" customHeight="1" s="49">
      <c r="A47" s="185" t="n">
        <v>45</v>
      </c>
      <c r="B47" s="186" t="n"/>
      <c r="C47" s="186" t="inlineStr">
        <is>
          <t>ข้อใดจำเป็นไม่จำเป็นต้องทดสอบใน MDIs (ข้อใดไม่ใช่ข้อกำหนดการทดสอบเฉพาะของ Metered-Dose Inhalers ตามเภสัชตำรับ)</t>
        </is>
      </c>
      <c r="D47" s="186" t="n"/>
      <c r="E47" s="186" t="inlineStr">
        <is>
          <t>Spray Pattern</t>
        </is>
      </c>
      <c r="F47" s="186" t="inlineStr">
        <is>
          <t>Microbial Limits</t>
        </is>
      </c>
      <c r="G47" s="186" t="inlineStr">
        <is>
          <t>Net Content Weight</t>
        </is>
      </c>
      <c r="H47" s="186" t="inlineStr">
        <is>
          <t>Leachables (stability)</t>
        </is>
      </c>
      <c r="I47" s="186" t="inlineStr">
        <is>
          <t>Uniformity of Dosage Units</t>
        </is>
      </c>
      <c r="J47" s="185" t="n">
        <v>5</v>
      </c>
      <c r="K47" s="186" t="inlineStr">
        <is>
          <t>✅ คำตอบที่ถูกต้อง: ข้อ จ. Uniformity of Dosage Units
🎯 ทำไมข้อนี้ถึงถูก:
ในผลิตภัณฑ์ MDIs ตาม USP &lt;601&gt; การทดสอบความสม่ำเสมอของขนาดยาจะใช้หัวข้อเฉพาะคือ 'Dose Content Uniformity through Container Life' (DCU) หรือ Delivered-Dose Uniformity เพื่อวัดปริมาณยาที่พ่นออกจากกระบอกสูดจริง ไม่ได้ใช้การทดสอบ Uniformity of Dosage Units (USP &lt;905&gt;) ซึ่งเป็นข้อกำหนดทั่วไปของยาเม็ด/แคปซูล
🔍 ข้ออื่นผิดเพราะอะไร:
• ข้อ ก.: (Spray Pattern): บังคับทดสอบเพื่อประเมินมุมและรูปร่างของละอองสเปรย์ที่พ่นออกมา
• ข้อ ข.: (Microbial Limits): บังคับทดสอบตาม USP &lt;61&gt;/&lt;62&gt; เพื่อควบคุมการปนเปื้อนของเชื้อในยาทางเดินหายใจ
• ข้อ ค.: (Net Content Weight): บังคับทดสอบเพื่อตรวจสอบน้ำหนักสุทธิของตัวยาและ propellant ในกระป๋อง
• ข้อ ง.: (Leachables): บังคับทดสอบใน stability study เพื่อตรวจหาสารเคมีที่ละลายซึมออกมาจาก elastomeric valve หรือ container</t>
        </is>
      </c>
      <c r="L47" s="186" t="n"/>
      <c r="M47" s="186" t="inlineStr">
        <is>
          <t>Product Group 9: Sterile &amp; Special Forms</t>
        </is>
      </c>
      <c r="N47" s="186" t="inlineStr">
        <is>
          <t>9.5 Inhalation devices</t>
        </is>
      </c>
      <c r="O47" s="185" t="inlineStr">
        <is>
          <t>Product</t>
        </is>
      </c>
      <c r="P47" s="186" t="inlineStr">
        <is>
          <t>[SOURCE: Mock Pharmtutor 2024 Set 1 ข้อ 110]</t>
        </is>
      </c>
      <c r="Q47" s="185" t="inlineStr">
        <is>
          <t>ข้อสอบจำลอง</t>
        </is>
      </c>
      <c r="R47" s="185" t="inlineStr">
        <is>
          <t>Mock Pharmtutor 2024</t>
        </is>
      </c>
      <c r="S47" s="185" t="n"/>
    </row>
    <row r="48" ht="24" customHeight="1" s="49">
      <c r="A48" s="185" t="n">
        <v>46</v>
      </c>
      <c r="B48" s="186" t="n"/>
      <c r="C48" s="186" t="inlineStr">
        <is>
          <t>ยาพ่นสูด ในรูปแบบ beta-2 selective adrenergic receptor agonists MDI (metered dose inhalers) ควรมีลักษณะแบบใด</t>
        </is>
      </c>
      <c r="D48" s="186" t="n"/>
      <c r="E48" s="186" t="inlineStr">
        <is>
          <t>ขนาดอนุภาคของตัวยาควรอยู่ระหว่าง 1-3 ไมโครเมตร</t>
        </is>
      </c>
      <c r="F48" s="186" t="inlineStr">
        <is>
          <t>ขนาดอนุภาคอยู่ระหว่าง 5-10 ไมโครเมตร</t>
        </is>
      </c>
      <c r="G48" s="186" t="inlineStr">
        <is>
          <t>ตัวยาหวังผลให้ไปจับกับ receptor ที่ทางเดินหายใจส่วนปลาย</t>
        </is>
      </c>
      <c r="H48" s="186" t="inlineStr">
        <is>
          <t>ใช้ lactose เพื่อปรับปรุงรสชาติ</t>
        </is>
      </c>
      <c r="I48" s="186" t="inlineStr">
        <is>
          <t>นิยมใช้ chlorofluorocarbon เป็นตัวสารขับดัน</t>
        </is>
      </c>
      <c r="J48" s="185" t="n">
        <v>1</v>
      </c>
      <c r="K48" s="186" t="inlineStr">
        <is>
          <t>✅ คำตอบที่ถูกต้อง: ข้อ ก. ขนาดอนุภาคของตัวยาควรอยู่ระหว่าง 1-3 ไมโครเมตร
🎯 ทำไมข้อนี้ถึงถูก:
อนุภาคยาพ่นสูดที่มีประสิทธิภาพในการลงสู่ทางเดินหายใจส่วนล่าง (Respirable fraction / Lower respiratory tract deposition) จะต้องมีขนาด Aerodynamic diameter อยู่ในช่วง 1 ถึง 5 ไมโครเมตร (โดยเฉพาะช่วง 1 ถึง 3 ไมโครเมตร) หากอนุภาคมีขนาดเหมาะสมนี้จะสามารถสะสมที่หลอดลมฝอย (bronchioles) ได้ดีด้วยกลไก sedimentation
🔍 ข้ออื่นผิดเพราะอะไร:
• ข้อ ข.: ขนาดอนุภาคอยู่ระหว่าง 5-10 ไมโครเมตร: ผิดเพราะอนุภาคที่มีขนาดใหญ่กว่า 5 ไมโครเมตรจะเกิด inertial impaction ติดค้างอยู่ที่บริเวณช่องปากและคอหอย (oropharynx) มากถึง 80-90% ทำให้ไม่สามารถลงสู่หลอดลมส่วนล่างได้
• ข้อ ค.: ตัวยาหวังผลให้ไปจับกับ receptor ที่ทางเดินหายใจส่วนปลาย: ผิดเพราะ beta-2 receptors ส่วนใหญ่ที่ควบคุมการหดเกร็งของหลอดลมจะกระจายตัวหนาแน่นอยู่ที่ smooth muscle ของ bronchi และ bronchioles ขนาดกลาง ไม่ใช่ทางเดินหายใจส่วนปลายสุดอย่าง alveoli
• ข้อ ง.: ใช้ lactose เพื่อปรับปรุงรสชาติ: ผิดเพราะผง Lactose นิยมใช้เป็น carrier ในรูปแบบ Dry Powder Inhaler (DPI) เพื่อช่วยในการไหลของผงยา ไม่ได้ใช้ในรูปแบบสารละลายหรือสารแขวนลอยของ MDI
• ข้อ จ.: นิยมใช้ chlorofluorocarbon เป็นตัวสารขับดัน: ผิดเพราะสารขับดัน Chlorofluorocarbon (CFC) ถูกยกเลิกการใช้ตามสนธิสัญญามอนทรีออลเนื่องจากทำลายชั้นบรรยากาศโอโซน ปัจจุบันเปลี่ยนมาใช้ Hydrofluoroalkane (HFA เช่น HFA-134a) แทนทั้งหมด</t>
        </is>
      </c>
      <c r="L48" s="186" t="n"/>
      <c r="M48" s="186" t="inlineStr">
        <is>
          <t>Product Group 9: Sterile &amp; Special Forms</t>
        </is>
      </c>
      <c r="N48" s="186" t="inlineStr">
        <is>
          <t>9.5 Inhalation devices</t>
        </is>
      </c>
      <c r="O48" s="185" t="inlineStr">
        <is>
          <t>Product</t>
        </is>
      </c>
      <c r="P48" s="186" t="inlineStr">
        <is>
          <t>[SOURCE: Mock Pharmtutor 2024 Set 2 ข้อ 61] [RECONSTRUCTED: แปลงสัญลักษณ์ μm เป็นไมโครเมตร และแก้ไขตัวย่อ LCH เป็น MDI]</t>
        </is>
      </c>
      <c r="Q48" s="185" t="inlineStr">
        <is>
          <t>ข้อสอบจำลอง</t>
        </is>
      </c>
      <c r="R48" s="185" t="inlineStr">
        <is>
          <t>Mock Pharmtutor 2024</t>
        </is>
      </c>
      <c r="S48" s="185" t="n"/>
    </row>
    <row r="49" ht="24" customHeight="1" s="49">
      <c r="A49" s="185" t="n">
        <v>47</v>
      </c>
      <c r="B49" s="186" t="n"/>
      <c r="C49" s="186" t="inlineStr">
        <is>
          <t>ในการตั้งตำรับ Dry powder inhaler (DPI) ข้อใดต่อไปนี้ไม่ถูกต้อง</t>
        </is>
      </c>
      <c r="D49" s="186" t="n"/>
      <c r="E49" s="186" t="inlineStr">
        <is>
          <t>ขนาดอนุภาคตัวยาอยู่ระหว่าง 1-5 ไมครอน</t>
        </is>
      </c>
      <c r="F49" s="186" t="inlineStr">
        <is>
          <t>รูปแบบยาเป็นสารละลาย หรือ ยาแขวนตะกอน</t>
        </is>
      </c>
      <c r="G49" s="186" t="inlineStr">
        <is>
          <t>ไม่จำเป็นต้องใช้สารขับดัน</t>
        </is>
      </c>
      <c r="H49" s="186" t="inlineStr">
        <is>
          <t>ตัวยาเป็นลักษณะผงแห้ง</t>
        </is>
      </c>
      <c r="I49" s="186" t="inlineStr">
        <is>
          <t>ตัวยาสำคัญมีสมบัติละลายน้ำหรือไม่ละลายน้ำก็ได้</t>
        </is>
      </c>
      <c r="J49" s="185" t="n">
        <v>2</v>
      </c>
      <c r="K49" s="186" t="inlineStr">
        <is>
          <t>✅ คำตอบที่ถูกต้อง: ข้อ ข. รูปแบบยาเป็นสารละลาย หรือ ยาแขวนตะกอน
🎯 ทำไมข้อนี้ถึงถูก:
Dry powder inhaler (DPI) เป็นอุปกรณ์นำส่งยาพ่นสูดชนิดผงแห้ง ไม่ได้อยู่ในรูปแบบสารละลายหรือยาแขวนตะกอนของเหลว (รูปแบบของเหลวเป็นของ MDI หรือสารละลายสำหรับพ่นผ่านเครื่อง Nebulizer)
🔍 ข้ออื่นผิดเพราะอะไร:
• ข้อ ก.: ขนาดอนุภาค 1 ถึง 5 ไมครอนเป็นช่วงขนาดที่เหมาะสมที่สุดในการตกสะสมในถุงลมปอดและหลอดลมฝอยส่วนปลาย
• ข้อ ค.: DPI เป็นระบบ breath-actuated ที่อาศัยแรงสูดหายใจเข้าของผู้ป่วย จึงไม่ต้องใช้สารขับดัน (Propellant-free)
• ข้อ ง.: ตัวยาอยู่ในลักษณะผงแห้งละเอียดผสมกับตัวพาขนาดใหญ่ เช่น Coarse lactose
• ข้อ จ.: ตัวยาสำคัญสามารถมีคุณสมบัติละลายน้ำหรือไม่ละลายน้ำก็ได้ ขึ้นกับข้อบ่งใช้ทางคลินิก</t>
        </is>
      </c>
      <c r="L49" s="186" t="n"/>
      <c r="M49" s="186" t="inlineStr">
        <is>
          <t>Product Group 9: Sterile &amp; Special Forms</t>
        </is>
      </c>
      <c r="N49" s="186" t="inlineStr">
        <is>
          <t>9.5 Inhalation devices</t>
        </is>
      </c>
      <c r="O49" s="185" t="inlineStr">
        <is>
          <t>Product</t>
        </is>
      </c>
      <c r="P49" s="186" t="inlineStr">
        <is>
          <t>[SOURCE: Mock Pharmtutor 2024 Set 2 ข้อ 103] MCQ ธ.ค. 66</t>
        </is>
      </c>
      <c r="Q49" s="185" t="inlineStr">
        <is>
          <t>ข้อสอบจำลอง</t>
        </is>
      </c>
      <c r="R49" s="185" t="inlineStr">
        <is>
          <t>Mock Pharmtutor 2024</t>
        </is>
      </c>
      <c r="S49" s="185" t="n"/>
    </row>
    <row r="50" ht="24" customHeight="1" s="49">
      <c r="A50" s="185" t="n">
        <v>48</v>
      </c>
      <c r="B50" s="186" t="n"/>
      <c r="C50" s="186" t="inlineStr">
        <is>
          <t>ข้อใดกล่าวถึงลักษณะของ Metered dose inhaler (MDI) ได้ถูกต้อง</t>
        </is>
      </c>
      <c r="D50" s="186" t="n"/>
      <c r="E50" s="186" t="inlineStr">
        <is>
          <t>ขนาดอนุภาคที่เหมาะสมคือ 1-10 ไมครอน</t>
        </is>
      </c>
      <c r="F50" s="186" t="inlineStr">
        <is>
          <t>นิยมใช้สารขับดันเป็น Chlorofluorocarbon (CFC)</t>
        </is>
      </c>
      <c r="G50" s="186" t="inlineStr">
        <is>
          <t>ยาจะผสมกับแก๊สเหลวในลักษณะเป็นสารละลาย หรือ ยาแขวนตะกอน</t>
        </is>
      </c>
      <c r="H50" s="186" t="inlineStr">
        <is>
          <t>นิยมเติม Lactose เข้าไปเพื่อปรับปรุงรสชาติขณะพ่นสูด</t>
        </is>
      </c>
      <c r="I50" s="186" t="inlineStr">
        <is>
          <t>ยาจะถูกฉีดพ่นออกทาง mouthpiece</t>
        </is>
      </c>
      <c r="J50" s="185" t="n">
        <v>3</v>
      </c>
      <c r="K50" s="186" t="inlineStr">
        <is>
          <t>✅ คำตอบที่ถูกต้อง: ข้อ ค. ยาจะผสมกับแก๊สเหลวในลักษณะเป็นสารละลาย หรือ ยาแขวนตะกอน
🎯 ทำไมข้อนี้ถึงถูก:
Metered-dose inhaler (MDI) บรรจุตัวยาสำคัญผสมกับสารขับดันแก๊สเหลว (Liquefied propellant) ภายใต้ความดันในกระป๋องแอโรซอล โดยเตรียมอยู่ในรูปสารละลายใส (Solution) หรือยาแขวนตะกอน (Suspension)
🔍 ข้ออื่นผิดเพราะอะไร:
• ข้อ ก.: ขนาดอนุภาคละอองยาที่เข้าสู่ถุงลมปอดได้อย่างมีประสิทธิภาพต้องมีขนาดระหว่าง 1 ถึง 5 ไมครอน (อนุภาคที่ใหญ่กว่า 5 ไมครอนจะตกสะสมที่ช่องปากและคอหอย)
• ข้อ ข.: ปัจจุบันสารขับดันกลุ่ม CFC ถูกยกเลิกใช้ตามพิธีสารมอนทรีออล และเปลี่ยนมาใช้ Hydrofluoroalkanes (HFA) ที่ไม่ทำลายชั้นโอโซน
• ข้อ ง.: Lactose ใช้เป็นสารตัวพา (Carrier) ในยาผงแห้งพ่นสูดชนิด DPI ไม่ได้นำมาใช้ใน MDI
• ข้อ จ.: ละอองยาจะถูกฉีดพ่นออกมาทางรูเปิดหัวฉีดของวาล์ว (Actuator orifice) ผ่าน Mouthpiece เข้าสู่ช่องปาก ไม่ใช่พ่นออกทาง mouthpiece โดยตรงโดยปราศจากวาล์วควบคุม</t>
        </is>
      </c>
      <c r="L50" s="186" t="n"/>
      <c r="M50" s="186" t="inlineStr">
        <is>
          <t>Product Group 9: Sterile &amp; Special Forms</t>
        </is>
      </c>
      <c r="N50" s="186" t="inlineStr">
        <is>
          <t>9.5 Inhalation devices</t>
        </is>
      </c>
      <c r="O50" s="185" t="inlineStr">
        <is>
          <t>Product</t>
        </is>
      </c>
      <c r="P50" s="186" t="inlineStr">
        <is>
          <t>[SOURCE: Mock Pharmtutor 2024 Set 2 ข้อ 104] MCQ ธ.ค. 66</t>
        </is>
      </c>
      <c r="Q50" s="185" t="inlineStr">
        <is>
          <t>ข้อสอบจำลอง</t>
        </is>
      </c>
      <c r="R50" s="185" t="inlineStr">
        <is>
          <t>Mock Pharmtutor 2024</t>
        </is>
      </c>
      <c r="S50" s="185" t="n"/>
    </row>
    <row r="51" ht="24" customHeight="1" s="49">
      <c r="A51" s="185" t="n">
        <v>49</v>
      </c>
      <c r="B51" s="186" t="n"/>
      <c r="C51" s="186" t="inlineStr">
        <is>
          <t>หัวข้อใดกล่าวถูกต้องเกี่ยวกับการนำส่งยาทางปอด</t>
        </is>
      </c>
      <c r="D51" s="186" t="n"/>
      <c r="E51" s="186" t="inlineStr">
        <is>
          <t>ขนาดยาที่ใช้ต่ำกว่าขนาดรับประทาน</t>
        </is>
      </c>
      <c r="F51" s="186" t="inlineStr">
        <is>
          <t>ยาบางส่วนถูก first-pass metabolism</t>
        </is>
      </c>
      <c r="G51" s="186" t="inlineStr">
        <is>
          <t>อาจทำให้เกิดผลข้างเคียง หรืออาการไม่พึงประสงค์จากการใช้ยา เพราะตัวยาเกาะที่เนื้อเยื่อโดยตรง</t>
        </is>
      </c>
      <c r="H51" s="186" t="inlineStr">
        <is>
          <t>ยาพ่นสูดแบบ DPI จำเป็นต้องกลั้นหายใจขณะใช้ยา เพราะใช้หลักการ Inspiratory flow rate</t>
        </is>
      </c>
      <c r="I51" s="186" t="inlineStr">
        <is>
          <t>ถูกทุกข้อ</t>
        </is>
      </c>
      <c r="J51" s="185" t="n">
        <v>1</v>
      </c>
      <c r="K51" s="186" t="inlineStr">
        <is>
          <t>✅ คำตอบที่ถูกต้อง: ข้อ ก. ขนาดยาที่ใช้ต่ำกว่าขนาดรับประทาน
🎯 ทำไมข้อนี้ถึงถูก:
การนำส่งยาทางปอดเป็นการส่งมอบยาเข้าสู่ตำแหน่งเป้าหมายในการรักษาโดยตรง (Targeted topical delivery) ทำให้ใช้ขนาดยาต่ำกว่ารูปแบบรับประทานอย่างมาก (ระดับไมโครกรัมเทียบกับระดับมิลลิกรัม) และช่วยลดอาการข้างเคียงทั่วร่างกาย
🔍 ข้ออื่นผิดเพราะอะไร:
• ข้อ ข.: ยาส่วนที่เข้าสู่ปอดและถูกดูดซึมผ่าน alveolar-capillary membrane จะเข้าสู่ระบบไหลเวียนโลหิตทั่วร่างกายโดยตรงโดยไม่ผ่าน First-pass hepatic metabolism
• ข้อ ค.: การนำส่งเฉพาะที่ช่วยให้ระดับยาในกระแสเลือดต่ำ ส่งผลให้อาการไม่พึงประสงค์ทั่วร่างกายต่ำกว่าการให้ยารูปแบบรับประทาน
• ข้อ ง.: ขณะใช้ DPI ผู้ป่วยต้องสูดหายใจเข้าทางปากอย่างรวดเร็วและลึก (Fast and deep inhalation) การกลั้นหายใจจะทำหลังจากการสูดยาเสร็จสิ้นแล้วประมาณ 5 ถึง 10 วินาที ไม่ใช่กลั้นหายใจขณะสูดยา
• ข้อ จ.: ไม่ถูกต้อง เนื่องจากข้อ ก. เป็นข้อความที่ถูกต้องเพียงข้อเดียว</t>
        </is>
      </c>
      <c r="L51" s="186" t="n"/>
      <c r="M51" s="186" t="inlineStr">
        <is>
          <t>Product Group 9: Sterile &amp; Special Forms</t>
        </is>
      </c>
      <c r="N51" s="186" t="inlineStr">
        <is>
          <t>9.5 Inhalation devices</t>
        </is>
      </c>
      <c r="O51" s="185" t="inlineStr">
        <is>
          <t>Product</t>
        </is>
      </c>
      <c r="P51" s="186" t="inlineStr">
        <is>
          <t>[SOURCE: Mock Pharmtutor 2024 Set 2 ข้อ 105] MCQ ธ.ค. 66</t>
        </is>
      </c>
      <c r="Q51" s="185" t="inlineStr">
        <is>
          <t>ข้อสอบจำลอง</t>
        </is>
      </c>
      <c r="R51" s="185" t="inlineStr">
        <is>
          <t>Mock Pharmtutor 2024</t>
        </is>
      </c>
      <c r="S51" s="185" t="n"/>
    </row>
    <row r="52" ht="24" customHeight="1" s="49">
      <c r="A52" s="185" t="n">
        <v>50</v>
      </c>
      <c r="B52" s="186" t="n"/>
      <c r="C52" s="186" t="inlineStr">
        <is>
          <t>เครื่องใดเหมาะสำหรับการทำให้แห้งในยาที่ไม่ทนความร้อน</t>
        </is>
      </c>
      <c r="D52" s="186" t="n"/>
      <c r="E52" s="186" t="inlineStr">
        <is>
          <t>Fluidized bed drier</t>
        </is>
      </c>
      <c r="F52" s="186" t="inlineStr">
        <is>
          <t>Tray drier</t>
        </is>
      </c>
      <c r="G52" s="186" t="inlineStr">
        <is>
          <t>Drum drier</t>
        </is>
      </c>
      <c r="H52" s="186" t="inlineStr">
        <is>
          <t>Cool spray dried</t>
        </is>
      </c>
      <c r="I52" s="186" t="inlineStr">
        <is>
          <t>Freeze drying</t>
        </is>
      </c>
      <c r="J52" s="185" t="n">
        <v>5</v>
      </c>
      <c r="K52" s="186" t="inlineStr">
        <is>
          <t>✅ คำตอบที่ถูกต้อง: ข้อ จ. Freeze drying
🎯 ทำไมข้อนี้ถึงถูก:
Freeze drying (Lyophilization) เป็นกระบวนการทำแห้งที่อุณหภูมิต่ำภายใต้สุญญากาศสูง โดยอาศัยการระเหิดของน้ำแข็งกลายเป็นไอโดยตรง จึงรักษาโครงสร้างและความคงตัวของยาชีววัตถุและยาที่ไม่ทนความร้อน (Thermolabile drugs) ได้ดีที่สุด
🔍 ข้ออื่นผิดเพราะอะไร:
• ข้อ ก.: Fluidized bed drier ใช้อากาศร้อนเป่าผ่านอนุภาค จึงมีความร้อนสะสมที่อาจทำลายยาที่ไม่ทนความร้อน
• ข้อ ข.: Tray drier (ตู้อบลมร้อน) ใช้ความร้อนสูงเป็นเวลานาน ทำให้ตัวยาที่ไวต่อความร้อนเสื่อมสลายได้ง่าย
• ข้อ ค.: Drum drier ถ่ายเทความร้อนโดยการสัมผัสกับผิวดรัมโลหะร้อนโดยตรง ไม่เหมาะกับสารที่ไวต่อความร้อน
• ข้อ ง.: Cool spray drying แม้ใช้อุณหภูมิต่ำกว่าปกติ แต่ยังมีลมร้อนและแรงเฉือนที่อาจทำให้โปรตีนเสียสภาพ</t>
        </is>
      </c>
      <c r="L52" s="186" t="n"/>
      <c r="M52" s="186" t="inlineStr">
        <is>
          <t>Product Group 9: Sterile &amp; Special Forms</t>
        </is>
      </c>
      <c r="N52" s="186" t="inlineStr">
        <is>
          <t>9.4 Parenterals &amp; Ophthalmic</t>
        </is>
      </c>
      <c r="O52" s="185" t="inlineStr">
        <is>
          <t>Product</t>
        </is>
      </c>
      <c r="P52" s="186" t="inlineStr">
        <is>
          <t>[SOURCE: Mock Pharmtutor 2024 Set 2 ข้อ 117] MCQ ธ.ค. 66</t>
        </is>
      </c>
      <c r="Q52" s="185" t="inlineStr">
        <is>
          <t>ข้อสอบจำลอง</t>
        </is>
      </c>
      <c r="R52" s="185" t="inlineStr">
        <is>
          <t>Mock Pharmtutor 2024</t>
        </is>
      </c>
      <c r="S52" s="185" t="n"/>
    </row>
    <row r="53" ht="24" customHeight="1" s="49">
      <c r="A53" s="185" t="n">
        <v>51</v>
      </c>
      <c r="B53" s="186" t="n"/>
      <c r="C53" s="186" t="inlineStr">
        <is>
          <t>ในกระบวนการผลิตยาหยอดตาปราศจากเชื้อที่มีการทำให้ปราศจากเชื้อด้วยวิธี filtration sterilization ข้อใดต่อไปนี้กล่าวไม่ถูกต้อง</t>
        </is>
      </c>
      <c r="D53" s="186" t="n"/>
      <c r="E53" s="186" t="inlineStr">
        <is>
          <t>ต้องเตรียมและกรองใน clean room และใช้ aseptic techniques อย่างเคร่งครัด</t>
        </is>
      </c>
      <c r="F53" s="186" t="inlineStr">
        <is>
          <t>เป็นกระบวนการ terminal sterilization ของผลิตภัณฑ์ยา</t>
        </is>
      </c>
      <c r="G53" s="186" t="inlineStr">
        <is>
          <t>ใช้แผ่นกรองเมมเบรนขนาดรูพรุน 0.22 ไมครอน ในการดักจับจุลินทรีย์</t>
        </is>
      </c>
      <c r="H53" s="186" t="inlineStr">
        <is>
          <t>สารละลายยาที่ผ่านการกรองแล้วต้องบรรจุลงในภาชนะที่ผ่านการทำ sterilization มาแล้ว</t>
        </is>
      </c>
      <c r="I53" s="186" t="inlineStr">
        <is>
          <t>เป็นวิธีที่เหมาะสมอย่างยิ่งสำหรับสูตรตำรับยาที่ไม่ทนต่อความร้อนสูง</t>
        </is>
      </c>
      <c r="J53" s="185" t="n">
        <v>2</v>
      </c>
      <c r="K53" s="186" t="inlineStr">
        <is>
          <t>✅ คำตอบที่ถูกต้อง: ข้อ ข. เป็นกระบวนการ terminal sterilization ของผลิตภัณฑ์ยา
🎯 ทำไมข้อนี้ถึงถูก:
Filtration sterilization จัดเป็น aseptic processing ที่กรองสารละลายผ่าน sterilizing-grade filter ก่อนนำไปบรรจุลงในภาชนะปราศจากเชื้อ จึงไม่จัดเป็น terminal sterilization ตามมาตรฐาน WHO และ USP
🔍 ข้ออื่นผิดเพราะอะไร:
• ข้อ ก.: ถูกต้องแล้ว การกรองและบรรจุต้องทำภายใต้ clean room ระดับ Grade A/B โดยใช้ aseptic techniques เพื่อป้องกันการปนเปื้อน
• ข้อ ค.: ถูกต้องแล้ว ขนาดรูพรุนมาตรฐานของ sterilizing filter ที่สามารถดักจับแบคทีเรียได้คือ 0.22 ไมครอน (ทดสอบด้วย Brevundimonas diminuta)
• ข้อ ง.: ถูกต้องแล้ว สารละลายที่ผ่านการกรองปราศจากเชื้อแล้วจะต้องบรรจุลงในภาชนะบรรจุและจุกปิดที่ผ่านการทำ sterilization มาก่อนหน้านั้น
• ข้อ จ.: ถูกต้องแล้ว วิธี filtration เหมาะอย่างยิ่งสำหรับสารละลายตัวยาที่ไม่ทนต่อความร้อน (thermolabile substances)</t>
        </is>
      </c>
      <c r="L53" s="186" t="n"/>
      <c r="M53" s="186" t="inlineStr">
        <is>
          <t>Product Group 9: Sterile &amp; Special Forms</t>
        </is>
      </c>
      <c r="N53" s="186" t="inlineStr">
        <is>
          <t>9.2 Autoclave &amp; Sterilization</t>
        </is>
      </c>
      <c r="O53" s="185" t="inlineStr">
        <is>
          <t>Product</t>
        </is>
      </c>
      <c r="P53" s="186" t="inlineStr">
        <is>
          <t>[SOURCE: ข้อสอบจริง PLE CC1 (Product) ปี 2567 ข้อ 3]</t>
        </is>
      </c>
      <c r="Q53" s="185" t="inlineStr">
        <is>
          <t>ข้อสอบจริง</t>
        </is>
      </c>
      <c r="R53" s="185" t="inlineStr">
        <is>
          <t>2567</t>
        </is>
      </c>
      <c r="S53" s="185" t="n"/>
    </row>
    <row r="54" ht="24" customHeight="1" s="49">
      <c r="A54" s="185" t="n">
        <v>52</v>
      </c>
      <c r="B54" s="186" t="n"/>
      <c r="C54" s="186" t="inlineStr">
        <is>
          <t>ในสูตรตำรับน้ำตาเทียม หากไม่มีสาร Hydroxypropyl-guar (HP-guar) สามารถเลือกใช้สารช่วยทางเภสัชกรรมในข้อใดเพื่อทำหน้าที่เป็นสารเพิ่มความหนืดและหล่อลื่นผิวตาแทนได้</t>
        </is>
      </c>
      <c r="D54" s="186" t="n"/>
      <c r="E54" s="186" t="inlineStr">
        <is>
          <t>Ethyl cellulose</t>
        </is>
      </c>
      <c r="F54" s="186" t="inlineStr">
        <is>
          <t>Cellulose acetate</t>
        </is>
      </c>
      <c r="G54" s="186" t="inlineStr">
        <is>
          <t>Polysorbate 80</t>
        </is>
      </c>
      <c r="H54" s="186" t="inlineStr">
        <is>
          <t>Sorbitol</t>
        </is>
      </c>
      <c r="I54" s="186" t="inlineStr">
        <is>
          <t>Polyvinyl alcohol (PVA)</t>
        </is>
      </c>
      <c r="J54" s="185" t="n">
        <v>5</v>
      </c>
      <c r="K54" s="186" t="inlineStr">
        <is>
          <t>✅ คำตอบที่ถูกต้อง: ข้อ จ. Polyvinyl alcohol (PVA)
🎯 ทำไมข้อนี้ถึงถูก:
Polyvinyl alcohol (PVA) เป็น hydrophilic polymer ที่ละลายน้ำได้ดี ทำหน้าที่เป็น ocular lubricant และ demulcent ช่วยเพิ่มความหนืดและยืดระยะเวลาสัมผัสผิวตา (ocular residence time) เช่นเดียวกับ HP-guar
🔍 ข้ออื่นผิดเพราะอะไร:
• ข้อ ก.: Ethyl cellulose เป็นพอลิเมอร์ที่ไม่ละลายน้ำ มักใช้เป็น film coating สำหรับยาควบคุมการปลดปล่อย ไม่เหมาะกับยาหยอดตา
• ข้อ ข.: Cellulose acetate เป็นพอลิเมอร์ที่ไม่ละลายน้ำ ใช้ทำเยื่อเลือกผ่าน semipermeable membrane ในระบบ osmotic pump
• ข้อ ค.: Polysorbate 80 ทำหน้าที่เป็น non-ionic surfactant ช่วยละลายตัวยา ไม่ได้ทำหน้าที่สร้างความหนืดหล่อลื่นผิวตา
• ข้อ ง.: Sorbitol ทำหน้าที่เป็น tonicity adjusting agent หรือ humectant ในตำรับ ไม่ได้ทำหน้าที่สร้างความหนืดหลัก</t>
        </is>
      </c>
      <c r="L54" s="186" t="n"/>
      <c r="M54" s="186" t="inlineStr">
        <is>
          <t>Product Group 9: Sterile &amp; Special Forms</t>
        </is>
      </c>
      <c r="N54" s="186" t="inlineStr">
        <is>
          <t>9.4 Parenterals &amp; Ophthalmic</t>
        </is>
      </c>
      <c r="O54" s="185" t="inlineStr">
        <is>
          <t>Product</t>
        </is>
      </c>
      <c r="P54" s="186" t="inlineStr">
        <is>
          <t>[SOURCE: ข้อสอบจริง PLE CC1 (Product) ปี 2567 ข้อ 6]</t>
        </is>
      </c>
      <c r="Q54" s="185" t="inlineStr">
        <is>
          <t>ข้อสอบจริง</t>
        </is>
      </c>
      <c r="R54" s="185" t="inlineStr">
        <is>
          <t>2567</t>
        </is>
      </c>
      <c r="S54" s="185" t="n"/>
    </row>
    <row r="55" ht="24" customHeight="1" s="49">
      <c r="A55" s="185" t="n">
        <v>53</v>
      </c>
      <c r="B55" s="186" t="n"/>
      <c r="C55" s="186" t="inlineStr">
        <is>
          <t>ในการควบคุมคุณภาพยาหยอดตาทั่วไป (Conventional ophthalmic preparations) ตามเภสัชตำรับ ไม่จำเป็นต้องทำการทดสอบในข้อใด</t>
        </is>
      </c>
      <c r="D55" s="186" t="n"/>
      <c r="E55" s="186" t="inlineStr">
        <is>
          <t>Bacterial endotoxin test (BET)</t>
        </is>
      </c>
      <c r="F55" s="186" t="inlineStr">
        <is>
          <t>pH measurement</t>
        </is>
      </c>
      <c r="G55" s="186" t="inlineStr">
        <is>
          <t>Sterility testing</t>
        </is>
      </c>
      <c r="H55" s="186" t="inlineStr">
        <is>
          <t>Tonicity / Osmolality testing</t>
        </is>
      </c>
      <c r="I55" s="186" t="inlineStr">
        <is>
          <t>Particulate matter testing</t>
        </is>
      </c>
      <c r="J55" s="185" t="n">
        <v>1</v>
      </c>
      <c r="K55" s="186" t="inlineStr">
        <is>
          <t>✅ คำตอบที่ถูกต้อง: ข้อ ก. Bacterial endotoxin test (BET)
🎯 ทำไมข้อนี้ถึงถูก:
ยาหยอดตาทั่วไปที่ใช้กับดวงตาภายนอกตามเภสัชตำรับ USP และ BP ไม่จำเป็นต้องทดสอบ Bacterial Endotoxin Test (BET) หรือ Pyrogen test เนื่องจากกระจกตาที่สมบูรณ์ (intact cornea) ทำหน้าที่เป็นเกราะป้องกันไม่ให้สารพิษ endotoxin ดูดซึมเข้าสู่กระแสเลือด การทดสอบ endotoxin จะบังคับเฉพาะยาหยอดตาหรือน้ำยาที่ใช้ในระหว่างการผ่าตัดภายในลูกตา (intraocular) หรือยาฉีด (parenteral) เท่านั้น
🔍 ข้ออื่นผิดเพราะอะไร:
• ข้อ ข.: pH measurement เป็นการทดสอบมาตรฐานที่จำเป็นเพื่อควบคุมให้อยู่ในช่วงที่ดวงตาทนได้และยาคงตัว (pH 6.5-8.5)
• ข้อ ค.: Sterility testing เป็นข้อกำหนดบังคับขั้นวิกฤตสำหรับยาหยอดตาทุกตำรับ เนื่องจากดวงตาไวต่อการติดเชื้อแบคทีเรียและเชื้อราอย่างรุนแรง
• ข้อ ง.: Tonicity / Osmolality testing จำเป็นต้องควบคุมให้ใกล้เคียงกับน้ำตา (ประมาณ 0.9% NaCl equivalent หรือ 280-320 mOsm/kg) เพื่อป้องกันอาการแสบเคืองตา
• ข้อ จ.: Particulate matter testing เป็นการทดสอบอนุภาคแปลกปลอมขนาดเล็กเพื่อป้องกันการระคายเคืองหรือขูดขีดเยื่อบุกระจกตา</t>
        </is>
      </c>
      <c r="L55" s="186" t="n"/>
      <c r="M55" s="186" t="inlineStr">
        <is>
          <t>Product Group 9: Sterile &amp; Special Forms</t>
        </is>
      </c>
      <c r="N55" s="186" t="inlineStr">
        <is>
          <t>9.4 Parenterals &amp; Ophthalmic</t>
        </is>
      </c>
      <c r="O55" s="185" t="inlineStr">
        <is>
          <t>Product</t>
        </is>
      </c>
      <c r="P55" s="186" t="inlineStr">
        <is>
          <t>[SOURCE: ข้อสอบจริง PLE CC1 (Product) ปี 2566 Day 1 ข้อ 35]</t>
        </is>
      </c>
      <c r="Q55" s="185" t="inlineStr">
        <is>
          <t>ข้อสอบจริง</t>
        </is>
      </c>
      <c r="R55" s="185" t="inlineStr">
        <is>
          <t>2566</t>
        </is>
      </c>
      <c r="S55" s="185" t="n"/>
    </row>
    <row r="56" ht="24" customHeight="1" s="49">
      <c r="A56" s="185" t="n">
        <v>54</v>
      </c>
      <c r="B56" s="186" t="n"/>
      <c r="C56" s="186" t="inlineStr">
        <is>
          <t>รูปแบบยา (Dosage form) ของผลิตภัณฑ์ยาฉีด Mixtard Insulin จัดเป็นรูปแบบยาในข้อใด</t>
        </is>
      </c>
      <c r="D56" s="186" t="n"/>
      <c r="E56" s="186" t="inlineStr">
        <is>
          <t>Solution for injection</t>
        </is>
      </c>
      <c r="F56" s="186" t="inlineStr">
        <is>
          <t>Suspension for injection</t>
        </is>
      </c>
      <c r="G56" s="186" t="inlineStr">
        <is>
          <t>Emulsion for injection</t>
        </is>
      </c>
      <c r="H56" s="186" t="inlineStr">
        <is>
          <t>Powder for injection</t>
        </is>
      </c>
      <c r="I56" s="186" t="inlineStr">
        <is>
          <t>Gel for injection</t>
        </is>
      </c>
      <c r="J56" s="185" t="n">
        <v>2</v>
      </c>
      <c r="K56" s="186" t="inlineStr">
        <is>
          <t>✅ คำตอบที่ถูกต้อง: ข้อ ข. Suspension for injection
🎯 ทำไมข้อนี้ถึงถูก:
Mixtard insulin (เช่น Mixtard 30 HM) เป็นผลิตภัณฑ์ยาฉีดที่มีส่วนผสมของ Neutral Protamine Hagedorn (NPH insulin / Isophane insulin) ในรูปผลึกแขวนตะกอน 70% ร่วมกับ Regular insulin ที่เป็นสารละลายใส 30% ทำให้ผลิตภัณฑ์รวมมีลักษณะขุ่นและจัดเป็นรูปแบบ Suspension for injection ซึ่งต้องทำการกลิ้งขวดยาบนฝ่ามือก่อนใช้เพื่อให้ยากระจายตัวสม่ำเสมอ
🔍 ข้ออื่นผิดเพราะอะไร:
• ข้อ ก.: Solution for injection เป็นยาน้ำใส เช่น Regular insulin เดี่ยว หรือ Insulin glargine ที่ไม่มีอนุภาคของแข็งแขวนลอย
• ข้อ ค.: Emulsion for injection เป็นอิมัลชันของยาฉีด เช่น Propofol injectable emulsion หรือ Lipid emulsion สำหรับ TPN
• ข้อ ง.: Powder for injection เป็นยาผงแห้งปราศจากเชื้อที่ต้องผสมน้ำกระสายยาก่อนฉีด เช่น Ceftriaxone for injection
• ข้อ จ.: Gel for injection เป็นรูปแบบกึ่งแข็งที่ใช้ปลดปล่อยยาเฉพาะที่ ไม่ใช่รูปแบบของ Mixtard insulin</t>
        </is>
      </c>
      <c r="L56" s="186" t="n"/>
      <c r="M56" s="186" t="inlineStr">
        <is>
          <t>Product Group 9: Sterile &amp; Special Forms</t>
        </is>
      </c>
      <c r="N56" s="186" t="inlineStr">
        <is>
          <t>9.4 Parenterals &amp; Ophthalmic</t>
        </is>
      </c>
      <c r="O56" s="185" t="inlineStr">
        <is>
          <t>Product</t>
        </is>
      </c>
      <c r="P56" s="186" t="inlineStr">
        <is>
          <t>[SOURCE: ข้อสอบจริง PLE CC1 (Product) ปี 2566 Day 2 ข้อ 37]</t>
        </is>
      </c>
      <c r="Q56" s="185" t="inlineStr">
        <is>
          <t>ข้อสอบจริง</t>
        </is>
      </c>
      <c r="R56" s="185" t="inlineStr">
        <is>
          <t>2566</t>
        </is>
      </c>
      <c r="S56" s="185" t="n"/>
    </row>
    <row r="57" ht="24" customHeight="1" s="49">
      <c r="A57" s="185" t="n">
        <v>55</v>
      </c>
      <c r="B57" s="186" t="n"/>
      <c r="C57" s="186" t="inlineStr">
        <is>
          <t>ข้อใดกล่าวไม่ถูกต้องเกี่ยวกับข้อกำหนดและการตั้งสูตรตำรับยาหยอดตา (Ophthalmic preparations)</t>
        </is>
      </c>
      <c r="D57" s="186" t="n"/>
      <c r="E57" s="186" t="inlineStr">
        <is>
          <t>ค่า pH ของตำรับต้องถูกปรับให้เท่ากับ 7.4 เช่นเดียวกับน้ำตาเท่านั้น</t>
        </is>
      </c>
      <c r="F57" s="186" t="inlineStr">
        <is>
          <t>ตำรับควรมีความดันออสโมติกใกล้เคียงกับสารละลาย 0.9% NaCl (Isotonic)</t>
        </is>
      </c>
      <c r="G57" s="186" t="inlineStr">
        <is>
          <t>ยาหยอดตาชนิดแขวนตะกอนต้องมีการควบคุมและตรวจสอบขนาดอนุภาคของตัวยา</t>
        </is>
      </c>
      <c r="H57" s="186" t="inlineStr">
        <is>
          <t>ยาหยอดตาทุกตำรับต้องผ่านการทดสอบความปราศจากเชื้อ (Sterility test)</t>
        </is>
      </c>
      <c r="I57" s="186" t="inlineStr">
        <is>
          <t>ตำรับชนิดบรรจุขวดหลายขนาดใช้ (Multiple-dose) ต้องมีการเติมสารกันเสียที่เหมาะสม</t>
        </is>
      </c>
      <c r="J57" s="185" t="n">
        <v>1</v>
      </c>
      <c r="K57" s="186" t="inlineStr">
        <is>
          <t>✅ คำตอบที่ถูกต้อง: ข้อ ก. ค่า pH ของตำรับต้องถูกปรับให้เท่ากับ 7.4 เช่นเดียวกับน้ำตาเท่านั้น
🎯 ทำไมข้อนี้ถึงถูก:
ค่า pH ของตำรับยาหยอดตาไม่จำเป็นต้องเท่ากับ pH ของน้ำตา (pH 7.4) เพียงค่าเดียว เนื่องจากตัวยาหลายชนิดสลายตัวได้ง่ายที่ pH 7.4 หรือมีความสามารถในการละลายน้ำต่ำ เภสัชตำรับจึงกำหนดให้เตรียมที่ช่วง pH ที่ยาคงตัวและละลายได้ดี (โดยทั่วไปอยู่ในช่วง pH 6.5 - 8.5) ซึ่งน้ำตามีระบบบัฟเฟอร์ที่มีความจุบัฟเฟอร์สูงพอที่จะปรับ pH ของยาหยอดตาปริมาณเล็กน้อยให้เข้าสู่สภาวะสมดุลของดวงตาได้โดยไม่ก่อให้เกิดการระคายเคือง
🔍 ข้ออื่นผิดเพราะอะไร:
• ข้อ ข.: เป็นข้อความที่ถูกต้อง เนื่องจากตำรับควรเป็น Isotonic เพื่อป้องกันการระคายเคืองและอาการแสบเคืองตา
• ข้อ ค.: เป็นข้อความที่ถูกต้อง ยาหยอดตาชนิด suspension ต้องควบคุมขนาดอนุภาคให้อยู่ในระดับไมครอน (ส่วนใหญ่ต้องเล็กกว่า 10 ไมโครเมตร) เพื่อไม่ให้ขูดระคายเคืองเยื่อบุกระจกตา
• ข้อ ง.: เป็นข้อความที่ถูกต้อง ยาหยอดตาทุกชนิดจัดเป็นยาปราศจากเชื้อ (Sterile product) จึงต้องผ่าน Sterility testing เสมอ
• ข้อ จ.: เป็นข้อความที่ถูกต้อง ตำรับหลายขนาดใช้ต้องมี Antimicrobial preservative เพื่อป้องกันการเจริญเติบโตของเชื้อจุลินทรีย์หลังเปิดใช้</t>
        </is>
      </c>
      <c r="L57" s="186" t="n"/>
      <c r="M57" s="186" t="inlineStr">
        <is>
          <t>Product Group 9: Sterile &amp; Special Forms</t>
        </is>
      </c>
      <c r="N57" s="186" t="inlineStr">
        <is>
          <t>9.4 Parenterals &amp; Ophthalmic</t>
        </is>
      </c>
      <c r="O57" s="185" t="inlineStr">
        <is>
          <t>Product</t>
        </is>
      </c>
      <c r="P57" s="186" t="inlineStr">
        <is>
          <t>[SOURCE: ข้อสอบจริง PLE CC1 (Product) ปี 2566 Day 2 ข้อ 43]</t>
        </is>
      </c>
      <c r="Q57" s="185" t="inlineStr">
        <is>
          <t>ข้อสอบจริง</t>
        </is>
      </c>
      <c r="R57" s="185" t="inlineStr">
        <is>
          <t>2566</t>
        </is>
      </c>
      <c r="S57" s="185" t="n"/>
    </row>
    <row r="58" ht="24" customHeight="1" s="49">
      <c r="A58" s="185" t="n">
        <v>56</v>
      </c>
      <c r="B58" s="186" t="n"/>
      <c r="C58" s="186" t="inlineStr">
        <is>
          <t>ผลิตภัณฑ์ยาฉีดอินซูลินสำเร็จรูป Mixtard (เช่น Mixtard 30) ประกอบด้วยสัดส่วนของ NPH Insulin และ Regular Insulin ตามข้อใด</t>
        </is>
      </c>
      <c r="D58" s="186" t="n"/>
      <c r="E58" s="186" t="inlineStr">
        <is>
          <t>NPH Insulin 50% และ Regular Insulin 50%</t>
        </is>
      </c>
      <c r="F58" s="186" t="inlineStr">
        <is>
          <t>NPH Insulin 70% และ Regular Insulin 30%</t>
        </is>
      </c>
      <c r="G58" s="186" t="inlineStr">
        <is>
          <t>NPH Insulin 30% และ Regular Insulin 70%</t>
        </is>
      </c>
      <c r="H58" s="186" t="inlineStr">
        <is>
          <t>NPH Insulin 80% และ Regular Insulin 20%</t>
        </is>
      </c>
      <c r="I58" s="186" t="inlineStr">
        <is>
          <t>NPH Insulin 75% และ Regular Insulin 25%</t>
        </is>
      </c>
      <c r="J58" s="185" t="n">
        <v>2</v>
      </c>
      <c r="K58" s="186" t="inlineStr">
        <is>
          <t>✅ คำตอบที่ถูกต้อง: ข้อ ข. NPH Insulin 70% และ Regular Insulin 30%
🎯 ทำไมข้อนี้ถึงถูก:
ผลิตภัณฑ์ยาฉีดอินซูลินสำเร็จรูป Mixtard (เช่น Mixtard 30 HM) ประกอบด้วย Neutral Protamine Hagedorn (NPH insulin) ซึ่งออกฤทธิ์ปานกลาง (Intermediate-acting) ในสัดส่วน 70% ร่วมกับ Regular Insulin (RI) ซึ่งออกฤทธิ์เร็ว/สั้น (Short-acting) ในสัดส่วน 30% เพื่อให้ครอบคลุมการควบคุมระดับน้ำตาลหลังมื้ออาหารและระดับน้ำตาลพื้นฐาน
🔍 ข้ออื่นผิดเพราะอะไร:
• ข้อ ก.: สัดส่วน 50/50 เป็นของสูตรตำรับเฉพาะ เช่น Humalog Mix 50 หรือ Novomix 50 ไม่ใช่สัดส่วนของ Mixtard 30
• ข้อ ค.: สัดส่วน 30/70 เป็นสัดส่วนกลับด้าน ซึ่งทางคลินิกต้องการให้อินซูลินคุมระดับพื้นฐาน (NPH) มีปริมาณมากกว่าอินซูลินออกฤทธิ์สั้น
• ข้อ ง.: 80/20 ไม่ใช่สัดส่วนมาตรฐานทางการค้าของ Mixtard
• ข้อ จ.: สัดส่วน 75/25 เป็นของสูตรตำรับ Humalog Mix 75/25 (NPA 75% และ Lispro 25%)</t>
        </is>
      </c>
      <c r="L58" s="186" t="n"/>
      <c r="M58" s="186" t="inlineStr">
        <is>
          <t>Product Group 9: Sterile &amp; Special Forms</t>
        </is>
      </c>
      <c r="N58" s="186" t="inlineStr">
        <is>
          <t>9.4 Parenterals &amp; Ophthalmic</t>
        </is>
      </c>
      <c r="O58" s="185" t="inlineStr">
        <is>
          <t>Product</t>
        </is>
      </c>
      <c r="P58" s="186" t="inlineStr">
        <is>
          <t>[SOURCE: ข้อสอบจริง PLE CC1 (Product) ปี 2566 Day 2 ข้อ 59]</t>
        </is>
      </c>
      <c r="Q58" s="185" t="inlineStr">
        <is>
          <t>ข้อสอบจริง</t>
        </is>
      </c>
      <c r="R58" s="185" t="inlineStr">
        <is>
          <t>2566</t>
        </is>
      </c>
      <c r="S58" s="185" t="n"/>
    </row>
    <row r="59" ht="24" customHeight="1" s="49">
      <c r="A59" s="185" t="n">
        <v>57</v>
      </c>
      <c r="B59" s="186" t="n"/>
      <c r="C59" s="186" t="inlineStr">
        <is>
          <t>ตามมาตรฐาน PIC/S GMP ในการผลิตยาฉีดอินซูลินซึ่งเป็นยาชีววัตถุที่ไม่ทนต่อความร้อนสูงและต้องบรรจุด้วยกระบวนการแบบปราศจากเชื้อ (Aseptic processing) บริเวณพื้นที่ปฏิบัติงานเปิดสัมผัสตัวยาและสภาพแวดล้อมพื้นหลังต้องมีระดับความสะอาด (Cleanroom grade) ในข้อใด</t>
        </is>
      </c>
      <c r="D59" s="186" t="n"/>
      <c r="E59" s="186" t="inlineStr">
        <is>
          <t>พื้นที่ปฏิบัติงาน Grade A ในสภาพแวดล้อมพื้นหลัง Grade A</t>
        </is>
      </c>
      <c r="F59" s="186" t="inlineStr">
        <is>
          <t>พื้นที่ปฏิบัติงาน Grade B ในสภาพแวดล้อมพื้นหลัง Grade C</t>
        </is>
      </c>
      <c r="G59" s="186" t="inlineStr">
        <is>
          <t>พื้นที่ปฏิบัติงาน Grade C ในสภาพแวดล้อมพื้นหลัง Grade D</t>
        </is>
      </c>
      <c r="H59" s="186" t="inlineStr">
        <is>
          <t>พื้นที่ปฏิบัติงาน Grade A ในสภาพแวดล้อมพื้นหลัง Grade B</t>
        </is>
      </c>
      <c r="I59" s="186" t="inlineStr">
        <is>
          <t>พื้นที่ปฏิบัติงาน Grade D ทั่วไป</t>
        </is>
      </c>
      <c r="J59" s="185" t="n">
        <v>4</v>
      </c>
      <c r="K59" s="186" t="inlineStr">
        <is>
          <t>✅ คำตอบที่ถูกต้อง: ข้อ ง. พื้นที่ปฏิบัติงาน Grade A ในสภาพแวดล้อมพื้นหลัง Grade B
🎯 ทำไมข้อนี้ถึงถูก:
Insulin เป็นยาชีววัตถุประเภทโปรตีนที่ไม่ทนต่อความร้อน จึงไม่สามารถทำให้ปราศจากเชื้อในขั้นตอนสุดท้ายด้วยวิธีนึ่งฆ่าเชื้อ (Terminal sterilization) ได้ ต้องใช้กระบวนการเตรียมและบรรจุแบบปราศจากเชื้อ (Aseptic processing and filling) ซึ่งตามมาตรฐาน PIC/S GMP Annex 1 กำหนดให้บริเวณที่เปิดสัมผัสตัวยาและภาชนะบรรจุที่ผ่านการฆ่าเชื้อแล้วต้องทำใน Grade A (Laminar airflow workstation) ภายใต้สภาวะแวดล้อมพื้นหลังที่เป็น Grade B
🔍 ข้ออื่นผิดเพราะอะไร:
• ข้อ ก.: สภาพแวดล้อมพื้นหลังไม่จำเป็นต้องเป็น Grade A และในทางวิศวกรรมห้องสะอาดทั่วไปห้องพื้นหลังจะควบคุมที่ Grade B
• ข้อ ข.: Grade B เป็นเพียงพื้นที่พื้นหลัง (background) สำหรับ Grade A ไม่เหมาะกับการเปิดสัมผัสผลิตภัณฑ์แบบ aseptic filling
• ข้อ ค.: Grade C ใช้สำหรับกระบวนการเตรียมสารละลายก่อนกรองฆ่าเชื้อ ไม่สามารถใช้บรรจุยาฉีดแบบ aseptic filling ได้
• ข้อ จ.: Grade D ใช้สำหรับขั้นตอนเบื้องต้น เช่น การล้างอุปกรณ์หรือเตรียมสารละลายสำหรับยาที่ผ่าน terminal sterilization</t>
        </is>
      </c>
      <c r="L59" s="186" t="n"/>
      <c r="M59" s="186" t="inlineStr">
        <is>
          <t>Product Group 9: Sterile &amp; Special Forms</t>
        </is>
      </c>
      <c r="N59" s="186" t="inlineStr">
        <is>
          <t>9.1 Sterile Cleanroom specs</t>
        </is>
      </c>
      <c r="O59" s="185" t="inlineStr">
        <is>
          <t>Product</t>
        </is>
      </c>
      <c r="P59" s="186" t="inlineStr">
        <is>
          <t>[SOURCE: ข้อสอบจริง PLE CC1 (Product) ปี 2566 Day 2 ข้อ 97]</t>
        </is>
      </c>
      <c r="Q59" s="185" t="inlineStr">
        <is>
          <t>ข้อสอบจริง</t>
        </is>
      </c>
      <c r="R59" s="185" t="inlineStr">
        <is>
          <t>2566</t>
        </is>
      </c>
      <c r="S59" s="185" t="n"/>
    </row>
    <row r="60" ht="24" customHeight="1" s="49">
      <c r="A60" s="185" t="n">
        <v>58</v>
      </c>
      <c r="B60" s="186" t="n"/>
      <c r="C60" s="186" t="inlineStr">
        <is>
          <t>ในการพัฒนาตำรับยาพ่นสูดชนิดผงแห้ง (Dry powder inhaler: DPI) หรือละอองลอยของ Tiotropium bromide สารช่วยใดต่อไปนี้ทำหน้าที่ช่วยให้ผงยาเปียกและกระจายตัวได้ดีเมื่อสัมผัสกับของเหลวในทางเดินหายใจ</t>
        </is>
      </c>
      <c r="D60" s="186" t="n"/>
      <c r="E60" s="186" t="inlineStr">
        <is>
          <t>Lecithin</t>
        </is>
      </c>
      <c r="F60" s="186" t="inlineStr">
        <is>
          <t>Citric acid</t>
        </is>
      </c>
      <c r="G60" s="186" t="inlineStr">
        <is>
          <t>Alginic acid</t>
        </is>
      </c>
      <c r="H60" s="186" t="inlineStr">
        <is>
          <t>Calcium stearate</t>
        </is>
      </c>
      <c r="I60" s="186" t="inlineStr">
        <is>
          <t>Titanium dioxide</t>
        </is>
      </c>
      <c r="J60" s="185" t="n">
        <v>1</v>
      </c>
      <c r="K60" s="186" t="inlineStr">
        <is>
          <t>✅ คำตอบที่ถูกต้อง: ข้อ ก. Lecithin
🎯 ทำไมข้อนี้ถึงถูก:
Lecithin (Phosphatidylcholine) เป็น phospholipid และสารลดแรงตึงผิวชีวภาพ (Surfactant) ที่ช่วยลดแรงตึงผิวระหว่างผิวอนุภาคผงยากับของเหลวเยื่อบุทางเดินหายใจ ทำให้ผงยาเปียก (wetting) และละลายปลดปล่อยตัวยาได้อย่างรวดเร็ว
🔍 ข้ออื่นผิดเพราะอะไร:
• ข้อ ข.: Citric acid ทำหน้าที่เป็น acidifying agent หรือ buffer ในการปรับ pH
• ข้อ ค.: Alginic acid นิยมใช้เป็นสารช่วยแตกตัว (disintegrant) ในยาเม็ด หรือสารก่อเจล
• ข้อ ง.: Calcium stearate เป็นสารหล่อลื่นชนิดไม่ชอบน้ำ (hydrophobic lubricant) ซึ่งจะทำให้ผงยาเปียกน้ำยากขึ้น
• ข้อ จ.: Titanium dioxide ทำหน้าที่เป็น opacifying agent สารทึบแสงและสารกันแสง UV</t>
        </is>
      </c>
      <c r="L60" s="186" t="n"/>
      <c r="M60" s="186" t="inlineStr">
        <is>
          <t>Product Group 9: Sterile &amp; Special Forms</t>
        </is>
      </c>
      <c r="N60" s="186" t="inlineStr">
        <is>
          <t>9.5 Inhalation devices</t>
        </is>
      </c>
      <c r="O60" s="185" t="inlineStr">
        <is>
          <t>Product</t>
        </is>
      </c>
      <c r="P60" s="186" t="inlineStr">
        <is>
          <t>[SOURCE: ข้อสอบจริง PLE CC1 (Product) ปี 2565 ข้อ 14]</t>
        </is>
      </c>
      <c r="Q60" s="185" t="inlineStr">
        <is>
          <t>ข้อสอบจริง</t>
        </is>
      </c>
      <c r="R60" s="185" t="inlineStr">
        <is>
          <t>2565</t>
        </is>
      </c>
      <c r="S60" s="185" t="n"/>
    </row>
    <row r="61" ht="24" customHeight="1" s="49">
      <c r="A61" s="185" t="n">
        <v>59</v>
      </c>
      <c r="B61" s="186" t="n"/>
      <c r="C61" s="186" t="inlineStr">
        <is>
          <t>ในสูตรตำรับยาหยอดตา (Ophthalmic solutions) สารในข้อใดต่อไปนี้ออกฤทธิ์เป็นสารต้านออกซิเดชัน (Antioxidant / Synergistic antioxidant) เพื่อป้องกันการเสื่อมสลายของตัวยาที่ไวต่อออกซิเจน</t>
        </is>
      </c>
      <c r="D61" s="186" t="n"/>
      <c r="E61" s="186" t="inlineStr">
        <is>
          <t>Sodium perborate</t>
        </is>
      </c>
      <c r="F61" s="186" t="inlineStr">
        <is>
          <t>Benzalkonium chloride (BAK)</t>
        </is>
      </c>
      <c r="G61" s="186" t="inlineStr">
        <is>
          <t>Disodium edetate (EDTA)</t>
        </is>
      </c>
      <c r="H61" s="186" t="inlineStr">
        <is>
          <t>Camphor</t>
        </is>
      </c>
      <c r="I61" s="186" t="inlineStr">
        <is>
          <t>Polyethylene glycol (PEG)</t>
        </is>
      </c>
      <c r="J61" s="185" t="n">
        <v>3</v>
      </c>
      <c r="K61" s="186" t="inlineStr">
        <is>
          <t>✅ คำตอบที่ถูกต้อง: ข้อ ค. Disodium edetate (EDTA)
🎯 ทำไมข้อนี้ถึงถูก:
Disodium edetate (EDTA) ทำหน้าที่เป็น Chelating agent ที่ช่วยจับกับไอออนของโลหะหนัก (เช่น Fe2+, Cu2+) ซึ่งเป็นตัวเร่งปฏิกิริยาออกซิเดชัน จึงทำหน้าที่เป็น Synergistic antioxidant ป้องกันการสลายตัวของตัวยาในยาหยอดตาได้อย่างมีประสิทธิภาพ
🔍 ข้ออื่นผิดเพราะอะไร:
• ข้อ ก.: Sodium perborate เป็น vanishing preservative ที่สลายตัวกลายเป็นไฮโดรเจนเปอร์ออกไซด์ น้ำ และออกซิเจน
• ข้อ ข.: Benzalkonium chloride จัดเป็น Cationic surfactant ที่ทำหน้าที่เป็น Antimicrobial preservative
• ข้อ ง.: Camphor เป็นสารแต่งกลิ่นและให้ความรู้สึกเย็น (cooling agent)
• ข้อ จ.: Polyethylene glycol ทำหน้าที่เป็น Solvent, Co-solvent หรือ Lubricant ในน้ำตาเทียม</t>
        </is>
      </c>
      <c r="L61" s="186" t="n"/>
      <c r="M61" s="186" t="inlineStr">
        <is>
          <t>Product Group 9: Sterile &amp; Special Forms</t>
        </is>
      </c>
      <c r="N61" s="186" t="inlineStr">
        <is>
          <t>9.4 Parenterals &amp; Ophthalmic</t>
        </is>
      </c>
      <c r="O61" s="185" t="inlineStr">
        <is>
          <t>Product</t>
        </is>
      </c>
      <c r="P61" s="186" t="inlineStr">
        <is>
          <t>[SOURCE: ข้อสอบจริง PLE CC1 (Product) ปี 2565 ข้อ 17]</t>
        </is>
      </c>
      <c r="Q61" s="185" t="inlineStr">
        <is>
          <t>ข้อสอบจริง</t>
        </is>
      </c>
      <c r="R61" s="185" t="inlineStr">
        <is>
          <t>2565</t>
        </is>
      </c>
      <c r="S61" s="185" t="n"/>
    </row>
    <row r="62" ht="24" customHeight="1" s="49">
      <c r="A62" s="185" t="n">
        <v>60</v>
      </c>
      <c r="B62" s="186" t="n"/>
      <c r="C62" s="186" t="inlineStr">
        <is>
          <t>กระบวนการทำให้ปราศจากเชื้อในข้อใดต่อไปนี้ ไม่จัดเป็น วิธีการทำให้ปราศจากเชื้อในภาชนะบรรจุขั้นสุดท้าย (Terminal sterilization)</t>
        </is>
      </c>
      <c r="D62" s="186" t="n"/>
      <c r="E62" s="186" t="inlineStr">
        <is>
          <t>Dry heat sterilization</t>
        </is>
      </c>
      <c r="F62" s="186" t="inlineStr">
        <is>
          <t>Autoclave (Moist heat sterilization)</t>
        </is>
      </c>
      <c r="G62" s="186" t="inlineStr">
        <is>
          <t>Steam sterilization</t>
        </is>
      </c>
      <c r="H62" s="186" t="inlineStr">
        <is>
          <t>Membrane filtration (0.22 micron filtration)</t>
        </is>
      </c>
      <c r="I62" s="186" t="inlineStr">
        <is>
          <t>Gamma radiation sterilization</t>
        </is>
      </c>
      <c r="J62" s="185" t="n">
        <v>4</v>
      </c>
      <c r="K62" s="186" t="inlineStr">
        <is>
          <t>✅ คำตอบที่ถูกต้อง: ข้อ ง. Membrane filtration (0.22 micron filtration)
🎯 ทำไมข้อนี้ถึงถูก:
Membrane filtration ด้วยแผ่นกรองขนาดรูพรุน 0.22 ไมครอน จัดเป็น Aseptic processing (การกรองกำจัดเชื้อก่อนการบรรจุแบบปลอดเชื้อ) ไม่ใช่ Terminal sterilization เนื่องจากตัวยาถูกทำให้ปราศจากเชื้อก่อนแล้วจึงนำไปบรรจุลงในภาชนะที่ปราศจากเชื้อ ไม่ได้ผ่านการฆ่าเชื้อหลังปิดผนึกภาชนะบรรจุขั้นสุดท้าย
🔍 ข้ออื่นผิดเพราะอะไร:
• ข้อ ก.: Dry heat sterilization เป็น terminal sterilization ที่ใช้ความร้อนแห้งในตู้อบลมร้อนทำลายเชื้อในภาชนะปิดสนิท
• ข้อ ข.: Autoclave (Moist heat) เป็น terminal sterilization มาตรฐานที่ใช้ไอน้ำร้อนภายใต้ความดันฆ่าเชื้อผลิตภัณฑ์ยาในภาชนะบรรจุขั้นสุดท้าย
• ข้อ ค.: Steam sterilization เป็นคำพ้องความหมายกับ moist heat autoclave จัดเป็น terminal sterilization
• ข้อ จ.: Gamma radiation sterilization เป็น terminal sterilization ที่ใช้รังสีแกมมาฆ่าเชื้อผลิตภัณฑ์ในบรรจุภัณฑ์สุดท้าย</t>
        </is>
      </c>
      <c r="L62" s="186" t="n"/>
      <c r="M62" s="186" t="inlineStr">
        <is>
          <t>Product Group 9: Sterile &amp; Special Forms</t>
        </is>
      </c>
      <c r="N62" s="186" t="inlineStr">
        <is>
          <t>9.2 Autoclave &amp; Sterilization</t>
        </is>
      </c>
      <c r="O62" s="185" t="inlineStr">
        <is>
          <t>Product</t>
        </is>
      </c>
      <c r="P62" s="186" t="inlineStr">
        <is>
          <t>[SOURCE: ข้อสอบจริง PLE CC1 (Product) ปี 2565 ข้อ 26]</t>
        </is>
      </c>
      <c r="Q62" s="185" t="inlineStr">
        <is>
          <t>ข้อสอบจริง</t>
        </is>
      </c>
      <c r="R62" s="185" t="inlineStr">
        <is>
          <t>2565</t>
        </is>
      </c>
      <c r="S62" s="185" t="n"/>
    </row>
    <row r="63" ht="24" customHeight="1" s="49">
      <c r="A63" s="185" t="n">
        <v>61</v>
      </c>
      <c r="B63" s="186" t="n"/>
      <c r="C63" s="186" t="inlineStr">
        <is>
          <t>วัสดุชนิดใดต่อไปนี้ในชุดให้สารละลายทางหลอดเลือดดำ (IV infusion set) ที่เกิดปัญหาการดูดยึดตัวยา (Drug sorption) รุนแรงที่สุดกับยา Nitroglycerin จนทำให้ได้รับขนาดยาลดลงอย่างมาก</t>
        </is>
      </c>
      <c r="D63" s="186" t="n"/>
      <c r="E63" s="186" t="inlineStr">
        <is>
          <t>Polyethylene (PE)</t>
        </is>
      </c>
      <c r="F63" s="186" t="inlineStr">
        <is>
          <t>Polypropylene (PP)</t>
        </is>
      </c>
      <c r="G63" s="186" t="inlineStr">
        <is>
          <t>Polytetrafluoroethylene (Teflon)</t>
        </is>
      </c>
      <c r="H63" s="186" t="inlineStr">
        <is>
          <t>Polyvinyl chloride (PVC)</t>
        </is>
      </c>
      <c r="I63" s="186" t="inlineStr">
        <is>
          <t>Glass container</t>
        </is>
      </c>
      <c r="J63" s="185" t="n">
        <v>4</v>
      </c>
      <c r="K63" s="186" t="inlineStr">
        <is>
          <t>✅ คำตอบที่ถูกต้อง: ข้อ ง. Polyvinyl chloride (PVC)
🎯 ทำไมข้อนี้ถึงถูก:
Nitroglycerin มีคุณสมบัติชอบไขมันสูง (lipophilic) จะเกิดอันตรกิริยาแบบ sorption (ทั้ง adsorption บนผิวและ absorption แทรกซึมเข้าไปในเนื้อพลาสติก) กับสายยางและถุงน้ำเกลือที่ทำจาก Polyvinyl chloride (PVC) ที่มีสาร plasticizer (DEHP) ทำให้สูญเสียตัวยาไปได้มากถึงร้อยละ 40-80 จึงต้องใช้ชุดให้ยาชนิด non-PVC (เช่น Polyethylene หรือ Polyolefin)
🔍 ข้ออื่นผิดเพราะอะไร:
• ข้อ ก.: Polyethylene เป็นพอลิเมอร์ที่ไม่มีสาร plasticizer และไม่ดูดยึด nitroglycerin จึงเป็นวัสดุทางเลือกมาตรฐานสำหรับให้ยาชนิดนี้
• ข้อ ข.: Polypropylene เป็นพอลิเมอร์ที่มีอัตราการดูดยึดตัวยาต่ำมาก สามารถใช้ร่วมกับ nitroglycerin ได้
• ข้อ ค.: Teflon มีคุณสมบัติเฉื่อยทางเคมีสูงมาก ไม่เกิด sorption กับตัวยา
• ข้อ จ.: ขวดแก้ว (Glass container) เป็นภาชนะที่ไม่เกิด drug absorption กับ nitroglycerin อย่างสมบูรณ์</t>
        </is>
      </c>
      <c r="L63" s="186" t="n"/>
      <c r="M63" s="186" t="inlineStr">
        <is>
          <t>Product Group 9: Sterile &amp; Special Forms</t>
        </is>
      </c>
      <c r="N63" s="186" t="inlineStr">
        <is>
          <t>9.4 Parenterals &amp; Ophthalmic</t>
        </is>
      </c>
      <c r="O63" s="185" t="inlineStr">
        <is>
          <t>Product</t>
        </is>
      </c>
      <c r="P63" s="186" t="inlineStr">
        <is>
          <t>[SOURCE: ข้อสอบจริง PLE CC1 (Product) ปี 2565 ข้อ 34]</t>
        </is>
      </c>
      <c r="Q63" s="185" t="inlineStr">
        <is>
          <t>ข้อสอบจริง</t>
        </is>
      </c>
      <c r="R63" s="185" t="inlineStr">
        <is>
          <t>2565</t>
        </is>
      </c>
      <c r="S63" s="185" t="n"/>
    </row>
    <row r="64" ht="24" customHeight="1" s="49">
      <c r="A64" s="185" t="n">
        <v>62</v>
      </c>
      <c r="B64" s="186" t="inlineStr">
        <is>
          <t>สูตรตำรับยาหยอดตา Ketotifen fumarate 0.025% ประกอบด้วยตัวยาสำคัญ, Glycerin, Hypromellose, NaOH/HCl, NaCl, Benzalkonium chloride และ Purified water โดยที่ Ketotifen มี solubility เท่ากับ 10 mg/mL</t>
        </is>
      </c>
      <c r="C64" s="186" t="inlineStr">
        <is>
          <t>ข้อใดต่อไปนี้กล่าวถูกต้องเกี่ยวกับตำรับยานี้</t>
        </is>
      </c>
      <c r="D64" s="186" t="n"/>
      <c r="E64" s="186" t="inlineStr">
        <is>
          <t>ตำรับนี้เป็นรูปแบบยาแขวนตะกอนหยอดตา (Ophthalmic suspension)</t>
        </is>
      </c>
      <c r="F64" s="186" t="inlineStr">
        <is>
          <t>ตำรับนี้ไม่จำเป็นต้องเติมสารกันเสีย (Preservative) เนื่องจากผ่านการอบฆ่าเชื้อจนปราศจากเชื้อแล้ว</t>
        </is>
      </c>
      <c r="G64" s="186" t="inlineStr">
        <is>
          <t>ตำรับยาหยอดตาต้องถูกปรับค่าความเป็นกรด-ด่างให้เท่ากับ 7.4 พอดีเสมอจึงจะไม่สลายตัว</t>
        </is>
      </c>
      <c r="H64" s="186" t="inlineStr">
        <is>
          <t>การปรับค่า pH ให้เท่ากับ 7.4 มีวัตถุประสงค์เพื่อทำให้สารละลายเป็น Isotonic solution</t>
        </is>
      </c>
      <c r="I64" s="186" t="inlineStr">
        <is>
          <t>การเติม NaCl ในสูตรตำรับมีวัตถุประสงค์เพื่อปรับความดันออสโมติกให้เป็น Isotonic solution</t>
        </is>
      </c>
      <c r="J64" s="185" t="n">
        <v>5</v>
      </c>
      <c r="K64" s="186" t="inlineStr">
        <is>
          <t>✅ คำตอบที่ถูกต้อง: ข้อ จ. การเติม NaCl ในสูตรตำรับมีวัตถุประสงค์เพื่อปรับความดันออสโมติกให้เป็น Isotonic solution
🎯 ทำไมข้อนี้ถึงถูก:
ในสูตรตำรับ Ketotifen 0.025% w/v คิดเป็นตัวยา 0.25 mg/mL ซึ่งต่ำกว่าค่าความสามารถในการละลาย (10 mg/mL) ตัวยาจึงละลายเป็น Ophthalmic solution และการเติม Sodium chloride (NaCl) มีวัตถุประสงค์โดยตรงเป็น Tonicity-adjusting agent เพื่อปรับให้สารละลายมีค่า tonicity ใกล้เคียงกับน้ำตา (ประมาณ 0.9% NaCl equivalent) เพื่อป้องกันการระคายเคืองตา
🔍 ข้ออื่นผิดเพราะอะไร:
• ข้อ ก.: ยานี้เตรียมเป็น Ophthalmic solution เนื่องจากปริมาณยาที่ใช้ (0.25 mg/mL) ละลายได้หมดอย่างสมบูรณ์ในน้ำ
• ข้อ ข.: แม้กระบวนการผลิตจะทำให้ปราศจากเชื้อ แต่ยาหยอดตาบรรจุขวดหลายขนาดยา (Multidose container) ต้องเติม preservative เช่น Benzalkonium chloride เพื่อป้องกันการปนเปื้อนของเชื้อจุลินทรีย์ระหว่างเปิดใช้งานซ้ำ
• ข้อ ค.: pH ของยาหยอดตาไม่จำเป็นต้องเท่ากับ 7.4 เสมอไป สามารถปรับอยู่ในช่วง 4.0-8.0 ขึ้นอยู่กับจุดที่ตัวยามีความคงตัวทางเคมีสูงสุดและไม่ก่อการระคายเคืองรุนแรง
• ข้อ ง.: การปรับค่า pH เกี่ยวข้องกับความเป็นกรด-ด่าง ไม่ได้ทำให้สารละลายเป็น isotonic solution ซึ่งขึ้นกับความเข้มข้นของอนุภาคสารละลาย (Tonicity)</t>
        </is>
      </c>
      <c r="L64" s="186" t="n"/>
      <c r="M64" s="186" t="inlineStr">
        <is>
          <t>Product Group 9: Sterile &amp; Special Forms</t>
        </is>
      </c>
      <c r="N64" s="186" t="inlineStr">
        <is>
          <t>9.4 Parenterals &amp; Ophthalmic</t>
        </is>
      </c>
      <c r="O64" s="185" t="inlineStr">
        <is>
          <t>Product</t>
        </is>
      </c>
      <c r="P64" s="186" t="inlineStr">
        <is>
          <t>[SOURCE: ข้อสอบจริง PLE CC1 (Product) ปี 2565 ข้อ 40]</t>
        </is>
      </c>
      <c r="Q64" s="185" t="inlineStr">
        <is>
          <t>ข้อสอบจริง</t>
        </is>
      </c>
      <c r="R64" s="185" t="inlineStr">
        <is>
          <t>2565</t>
        </is>
      </c>
      <c r="S64" s="185" t="n"/>
    </row>
    <row r="65" ht="24" customHeight="1" s="49">
      <c r="A65" s="185" t="n">
        <v>63</v>
      </c>
      <c r="B65" s="186" t="n"/>
      <c r="C65" s="186" t="inlineStr">
        <is>
          <t>หากต้องการเพิ่มระยะเวลาการสัมผัสและการเกาะติดของยาหยอดตาบนกระจกตา (Ocular residence time) เพื่อเพิ่มการดูดซึมของตัวยาเข้าสู่ดวงตา ควรเติมสารช่วยในกลุ่มใดต่อไปนี้ลงในสูตรตำรับ</t>
        </is>
      </c>
      <c r="D65" s="186" t="n"/>
      <c r="E65" s="186" t="inlineStr">
        <is>
          <t>Buffering agent</t>
        </is>
      </c>
      <c r="F65" s="186" t="inlineStr">
        <is>
          <t>Viscosity enhancer</t>
        </is>
      </c>
      <c r="G65" s="186" t="inlineStr">
        <is>
          <t>Surface active agent</t>
        </is>
      </c>
      <c r="H65" s="186" t="inlineStr">
        <is>
          <t>Isotonic agent</t>
        </is>
      </c>
      <c r="I65" s="186" t="inlineStr">
        <is>
          <t>Chelating agent</t>
        </is>
      </c>
      <c r="J65" s="185" t="n">
        <v>2</v>
      </c>
      <c r="K65" s="186" t="inlineStr">
        <is>
          <t>✅ คำตอบที่ถูกต้อง: ข้อ ข. Viscosity enhancer
🎯 ทำไมข้อนี้ถึงถูก:
Viscosity-enhancing agents (เช่น Hypromellose, Methylcellulose, Polyvinyl alcohol หรือ Carbomer) ช่วยเพิ่มความหนืดของน้ำยาหยอดตา ทำให้น้ำยาไม่ถูกชะล้างออกโดยน้ำตาและการกระพริบตาอย่างรวดเร็ว ส่งผลให้เพิ่ม ocular residence time และเพิ่มชีวประสิทธิผลของยาในลูกตา
🔍 ข้ออื่นผิดเพราะอะไร:
• ข้อ ก.: Buffering agent ทำหน้าที่ควบคุมระดับ pH เพื่อความคงตัวของตัวยาและลดการระคายเคืองตา
• ข้อ ค.: Surface active agent ช่วยลดแรงตึงผิว เพิ่มการเปียก (wetting) และเพิ่มการละลายของตัวยา
• ข้อ ง.: Isotonic agent ทำหน้าที่ปรับความดันออสโมติกให้เท่ากับของเหลวในตาเพื่อป้องกันการแสบเคืองตา
• ข้อ จ.: Chelating agent ทำหน้าที่ดักจับโลหะหนักเพื่อเพิ่มความคงตัวและเสริมฤทธิ์ของสารกันเสีย</t>
        </is>
      </c>
      <c r="L65" s="186" t="n"/>
      <c r="M65" s="186" t="inlineStr">
        <is>
          <t>Product Group 9: Sterile &amp; Special Forms</t>
        </is>
      </c>
      <c r="N65" s="186" t="inlineStr">
        <is>
          <t>9.4 Parenterals &amp; Ophthalmic</t>
        </is>
      </c>
      <c r="O65" s="185" t="inlineStr">
        <is>
          <t>Product</t>
        </is>
      </c>
      <c r="P65" s="186" t="inlineStr">
        <is>
          <t>[SOURCE: ข้อสอบจริง PLE CC1 (Product) ปี 2565 ข้อ 41]</t>
        </is>
      </c>
      <c r="Q65" s="185" t="inlineStr">
        <is>
          <t>ข้อสอบจริง</t>
        </is>
      </c>
      <c r="R65" s="185" t="inlineStr">
        <is>
          <t>2565</t>
        </is>
      </c>
      <c r="S65" s="185" t="n"/>
    </row>
    <row r="66" ht="24" customHeight="1" s="49">
      <c r="A66" s="185" t="n">
        <v>64</v>
      </c>
      <c r="B66" s="186" t="n"/>
      <c r="C66" s="186" t="inlineStr">
        <is>
          <t>ส่วนประกอบใดของเครื่องพ่นยาชนิดอัดแก๊ส (Metered Dose Inhaler; MDI) ที่ทำหน้าที่ควบคุมปริมาตรยาและขนาดของละอองฝอยให้คงที่แน่นอนในแต่ละครั้งที่มีการกดพ่นยา</t>
        </is>
      </c>
      <c r="D66" s="186" t="inlineStr">
        <is>
          <t>cc1_product/image69.png</t>
        </is>
      </c>
      <c r="E66" s="186" t="inlineStr">
        <is>
          <t>Actuator</t>
        </is>
      </c>
      <c r="F66" s="186" t="inlineStr">
        <is>
          <t>Metered valve</t>
        </is>
      </c>
      <c r="G66" s="186" t="inlineStr">
        <is>
          <t>Mouthpiece</t>
        </is>
      </c>
      <c r="H66" s="186" t="inlineStr">
        <is>
          <t>Canister</t>
        </is>
      </c>
      <c r="I66" s="186" t="inlineStr">
        <is>
          <t>Rotating disk</t>
        </is>
      </c>
      <c r="J66" s="185" t="n">
        <v>2</v>
      </c>
      <c r="K66" s="186" t="inlineStr">
        <is>
          <t>✅ คำตอบที่ถูกต้อง: ข้อ ข. Metered valve
🎯 ทำไมข้อนี้ถึงถูก:
Metered valve เป็นวาล์ววัดปริมาตรเฉพาะที่ออกแบบมาเพื่อกักเก็บและปล่อยสารแขวนลอยหรือสารละลายยาในปริมาตรที่แม่นยำแน่นอน (25 ถึง 100 ไมโครลิตร) ต่อการกดหนึ่งครั้ง พร้อมควบคุมการระเหยของ Propellant เพื่อสร้างละอองฝอยที่เหมาะสมตามมาตรฐานเภสัชตำรับ
🔍 ข้ออื่นผิดเพราะอะไร:
• ข้อ ก.: Actuator เป็นตัวครอบพลาสติกภายนอกที่ผู้ป่วยใช้กดและนำส่งละอองยาเข้าสู่ช่องปาก
• ข้อ ค.: Mouthpiece เป็นส่วนปลายของ Actuator สำหรับประกบริมฝีปากและสูดดมยาเข้าสู่ทางเดินหายใจ
• ข้อ ง.: Canister เป็นกระบอกโลหะอลูมิเนียมทนแรงดันสูงที่ใช้บรรจุตัวยาและสารขับดัน (Propellant)
• ข้อ จ.: Rotating disk เป็นส่วนประกอบของเครื่องพ่นยาชนิดผงแห้ง (DPI) บางประเภท เช่น Accuhaler ไม่ใช่ส่วนประกอบหลักของ MDI</t>
        </is>
      </c>
      <c r="L66" s="186" t="n"/>
      <c r="M66" s="186" t="inlineStr">
        <is>
          <t>Product Group 9: Sterile &amp; Special Forms</t>
        </is>
      </c>
      <c r="N66" s="186" t="inlineStr">
        <is>
          <t>9.5 Inhalation devices</t>
        </is>
      </c>
      <c r="O66" s="185" t="inlineStr">
        <is>
          <t>Product</t>
        </is>
      </c>
      <c r="P66" s="186" t="inlineStr">
        <is>
          <t>[SOURCE: ข้อสอบจริง PLE CC1 (Product) ปี 2564 ข้อ 2]</t>
        </is>
      </c>
      <c r="Q66" s="185" t="inlineStr">
        <is>
          <t>ข้อสอบจริง</t>
        </is>
      </c>
      <c r="R66" s="185" t="inlineStr">
        <is>
          <t>2564</t>
        </is>
      </c>
      <c r="S66" s="185" t="n"/>
    </row>
    <row r="67" ht="24" customHeight="1" s="49">
      <c r="A67" s="185" t="n">
        <v>65</v>
      </c>
      <c r="B67" s="186" t="n"/>
      <c r="C67" s="186" t="inlineStr">
        <is>
          <t>เครื่องมือมาตรฐานใดตามเภสัชตำรับ USP/BP ที่ใช้ในการประเมินการกระจายขนาดอนุภาคเชิงอากาศพลศาสตร์ (Aerodynamic Particle Size Distribution; APSD) ของยาผงสูดพ่น (Dry Powder Inhaler; DPI)</t>
        </is>
      </c>
      <c r="D67" s="186" t="n"/>
      <c r="E67" s="186" t="inlineStr">
        <is>
          <t>Zinc determination apparatus</t>
        </is>
      </c>
      <c r="F67" s="186" t="inlineStr">
        <is>
          <t>Cascade impactor</t>
        </is>
      </c>
      <c r="G67" s="186" t="inlineStr">
        <is>
          <t>Light microscopy</t>
        </is>
      </c>
      <c r="H67" s="186" t="inlineStr">
        <is>
          <t>Scanning electron microscope</t>
        </is>
      </c>
      <c r="I67" s="186" t="inlineStr">
        <is>
          <t>Metered dose valve chamber</t>
        </is>
      </c>
      <c r="J67" s="185" t="n">
        <v>2</v>
      </c>
      <c r="K67" s="186" t="inlineStr">
        <is>
          <t>✅ คำตอบที่ถูกต้อง: ข้อ ข. Cascade impactor
🎯 ทำไมข้อนี้ถึงถูก:
Cascade impactor เช่น Andersen Cascade Impactor (ACI) หรือ Next Generation Impactor (NGI) เป็นเครื่องมือมาตรฐานตาม USP บท 601 สำหรับจำแนกและวัดขนาดอนุภาคตาม Aerodynamic diameter โดยอาศัยหลักการตกกระทบด้วยแรงเฉื่อยที่อัตราการไหลคงที่ เพื่อประเมินสัดส่วน Fine particle dose (1 ถึง 5 ไมครอน) ที่สามารถเข้าสู่ปอดส่วนลึกได้
🔍 ข้ออื่นผิดเพราะอะไร:
• ข้อ ก.: Zinc determination เป็นการตรวจวิเคราะห์หาปริมาณแร่ธาตุสังกะสี ไม่เกี่ยวข้องกับการวัดขนาดอนุภาค
• ข้อ ค.: Light microscopy ใช้วัดขนาดทางเรขาคณิต (Geometric size) เท่านั้น แต่ไม่สามารถวัดพฤติกรรมการเคลื่อนที่เชิงอากาศพลศาสตร์ (Aerodynamic behavior) ในระบบทางเดินหายใจได้
• ข้อ ง.: Scanning electron microscope (SEM) ใช้ศึกษาลักษณะสัณฐานวิทยาและพื้นผิวของอนุภาคที่กำลังขยายสูง ไม่สามารถจำแนกสัดส่วนขนาดยาตามแรงเฉื่อยของการสูดได้
• ข้อ จ.: Metered dose valve chamber เป็นชิ้นส่วนวาล์วในระบบ MDI ไม่ใช่เครื่องมือทดสอบขนาดอนุภาค</t>
        </is>
      </c>
      <c r="L67" s="186" t="n"/>
      <c r="M67" s="186" t="inlineStr">
        <is>
          <t>Product Group 9: Sterile &amp; Special Forms</t>
        </is>
      </c>
      <c r="N67" s="186" t="inlineStr">
        <is>
          <t>9.5 Inhalation devices</t>
        </is>
      </c>
      <c r="O67" s="185" t="inlineStr">
        <is>
          <t>Product</t>
        </is>
      </c>
      <c r="P67" s="186" t="inlineStr">
        <is>
          <t>[SOURCE: ข้อสอบจริง PLE CC1 (Product) ปี 2564 ข้อ 3]</t>
        </is>
      </c>
      <c r="Q67" s="185" t="inlineStr">
        <is>
          <t>ข้อสอบจริง</t>
        </is>
      </c>
      <c r="R67" s="185" t="inlineStr">
        <is>
          <t>2564</t>
        </is>
      </c>
      <c r="S67" s="185" t="n"/>
    </row>
    <row r="68" ht="24" customHeight="1" s="49">
      <c r="A68" s="185" t="n">
        <v>66</v>
      </c>
      <c r="B68" s="186" t="n"/>
      <c r="C68" s="186" t="inlineStr">
        <is>
          <t>สารช่วยทางเภสัชกรรมชนิดใดในตำรับยาหยอดตาที่ทำหน้าที่เป็นสารเพิ่มความหนืด (Viscosity-increasing agent) ส่งผลให้ยาเกาะติดและคงอยู่บนผิวเยื่อบุตาได้นานขึ้น ช่วยเพิ่มระยะเวลาการสัมผัสและการดูดซึมตัวยา</t>
        </is>
      </c>
      <c r="D68" s="186" t="n"/>
      <c r="E68" s="186" t="inlineStr">
        <is>
          <t>Benzalkonium chloride</t>
        </is>
      </c>
      <c r="F68" s="186" t="inlineStr">
        <is>
          <t>Hypromellose</t>
        </is>
      </c>
      <c r="G68" s="186" t="inlineStr">
        <is>
          <t>Disodium EDTA</t>
        </is>
      </c>
      <c r="H68" s="186" t="inlineStr">
        <is>
          <t>Sodium chloride</t>
        </is>
      </c>
      <c r="I68" s="186" t="inlineStr">
        <is>
          <t>Sodium phosphate</t>
        </is>
      </c>
      <c r="J68" s="185" t="n">
        <v>2</v>
      </c>
      <c r="K68" s="186" t="inlineStr">
        <is>
          <t>✅ คำตอบที่ถูกต้อง: ข้อ ข. Hypromellose
🎯 ทำไมข้อนี้ถึงถูก:
Hypromellose (Hydroxypropyl methylcellulose; HPMC) เป็นพอลิเมอร์ชอบน้ำ (Hydrophilic polymer) ที่นิยมใช้เป็น Viscosity-increasing agent ในตำรับยาหยอดตาเพื่อชะลอการไหลออกของยาผ่านท่อน้ำตา (Nasolacrimal duct) ทำให้ระยะเวลาการสัมผัสของยาบนกระจกตายาวนานขึ้น (Prolonged precorneal residence time) ส่งผลให้ชีวประสิทธิผลของยาตาสูงขึ้น
🔍 ข้ออื่นผิดเพราะอะไร:
• ข้อ ก.: Benzalkonium chloride ทำหน้าที่เป็นสารกันเสียต้านจุลชีพ (Antimicrobial preservative) ในยาหยอดตาขวดใช้ซ้ำ
• ข้อ ค.: Disodium EDTA ทำหน้าที่เป็นสารจับประจุโลหะ (Chelating agent) และช่วยเสริมฤทธิ์ของสารกันเสีย
• ข้อ ง.: Sodium chloride ทำหน้าที่เป็นสารปรับความตึงตัว (Tonicity adjusting agent) ให้ยาหยอดตามีความสมมูลไอโซโทนิกกับน้ำตา
• ข้อ จ.: Sodium phosphate ทำหน้าที่เป็นสารบัฟเฟอร์ (Buffering agent) ควบคุมค่าความเป็นกรด-ด่างของตำรับ</t>
        </is>
      </c>
      <c r="L68" s="186" t="n"/>
      <c r="M68" s="186" t="inlineStr">
        <is>
          <t>Product Group 9: Sterile &amp; Special Forms</t>
        </is>
      </c>
      <c r="N68" s="186" t="inlineStr">
        <is>
          <t>9.4 Parenterals &amp; Ophthalmic</t>
        </is>
      </c>
      <c r="O68" s="185" t="inlineStr">
        <is>
          <t>Product</t>
        </is>
      </c>
      <c r="P68" s="186" t="inlineStr">
        <is>
          <t>[SOURCE: ข้อสอบจริง PLE CC1 (Product) ปี 2564 ข้อ 6]</t>
        </is>
      </c>
      <c r="Q68" s="185" t="inlineStr">
        <is>
          <t>ข้อสอบจริง</t>
        </is>
      </c>
      <c r="R68" s="185" t="inlineStr">
        <is>
          <t>2564</t>
        </is>
      </c>
      <c r="S68" s="185" t="n"/>
    </row>
    <row r="69" ht="24" customHeight="1" s="49">
      <c r="A69" s="185" t="n">
        <v>67</v>
      </c>
      <c r="B69" s="186" t="n"/>
      <c r="C69" s="186" t="inlineStr">
        <is>
          <t>สารต้านออกซิเดชันหรือสารกันเสียในข้อใดที่มีรายงานทางการแพทย์ชัดเจนว่าสามารถกระตุ้นให้เกิดภาวะหลอดลมหดเกร็งรุนแรง (Bronchoconstriction) ในผู้ป่วยโรคหอบหืดและผู้ที่มีความไวต่อสารกลุ่มนี้</t>
        </is>
      </c>
      <c r="D69" s="186" t="inlineStr">
        <is>
          <t>cc1_product/image73.png</t>
        </is>
      </c>
      <c r="E69" s="186" t="inlineStr">
        <is>
          <t>Sorbic acid</t>
        </is>
      </c>
      <c r="F69" s="186" t="inlineStr">
        <is>
          <t>Citric acid</t>
        </is>
      </c>
      <c r="G69" s="186" t="inlineStr">
        <is>
          <t>Benzalkonium chloride</t>
        </is>
      </c>
      <c r="H69" s="186" t="inlineStr">
        <is>
          <t>Sodium metabisulfite</t>
        </is>
      </c>
      <c r="I69" s="186" t="inlineStr">
        <is>
          <t>Methylparaben</t>
        </is>
      </c>
      <c r="J69" s="185" t="n">
        <v>4</v>
      </c>
      <c r="K69" s="186" t="inlineStr">
        <is>
          <t>✅ คำตอบที่ถูกต้อง: ข้อ ง. Sodium metabisulfite
🎯 ทำไมข้อนี้ถึงถูก:
Sodium metabisulfite และสารกลุ่มซัลไฟต์ (Sulfites) ที่ใช้เป็นสารต้านออกซิเดชันในยาฉีด ยาหยอดตา และสารละลายพ่น สามารถปลดปล่อยแก๊ส Sulfur dioxide (SO2) ในทางเดินหายใจ ซึ่งไปกระตุ้น Cholinergic reflex ส่งผลให้เกิดภาวะหลอดลมหดเกร็งเฉียบพลัน (Acute bronchoconstriction) ในผู้ป่วยโรคหอบหืด
🔍 ข้ออื่นผิดเพราะอะไร:
• ข้อ ก.: Sorbic acid เป็นสารกันเสียที่นิยมใช้ในยาเตรียมรับประทานและยาทาภายนอก มีความปลอดภัยสูงและไม่ทำให้เกิดหลอดลมหดเกร็ง
• ข้อ ข.: Citric acid เป็นสารปรับกรดและสารเสริมฤทธิ์ต้านออกซิเดชันที่ปลอดภัยและไม่ทำให้เกิดหลอดลมหดเกร็ง
• ข้อ ค.: Benzalkonium chloride แม้จะทำให้เกิดการระคายเคืองเยื่อบุได้ แต่ไม่ใช่กลไกการปล่อยแก๊สซัลเฟอร์ไดออกไซด์เหมือนกลุ่มซัลไฟต์
• ข้อ จ.: Methylparaben เป็นสารกันเสียที่อาจก่อให้เกิดอาการแพ้ทางผิวหนัง (Contact dermatitis) แต่ไม่ได้มีรายงานจำเพาะต่อการเกิดหลอดลมหดเกร็งเหมือนซัลไฟต์</t>
        </is>
      </c>
      <c r="L69" s="186" t="n"/>
      <c r="M69" s="186" t="inlineStr">
        <is>
          <t>Product Group 9: Sterile &amp; Special Forms</t>
        </is>
      </c>
      <c r="N69" s="186" t="inlineStr">
        <is>
          <t>9.5 Inhalation devices</t>
        </is>
      </c>
      <c r="O69" s="185" t="inlineStr">
        <is>
          <t>Product</t>
        </is>
      </c>
      <c r="P69" s="186" t="inlineStr">
        <is>
          <t>[SOURCE: ข้อสอบจริง PLE CC1 (Product) ปี 2564 ข้อ 19]</t>
        </is>
      </c>
      <c r="Q69" s="185" t="inlineStr">
        <is>
          <t>ข้อสอบจริง</t>
        </is>
      </c>
      <c r="R69" s="185" t="inlineStr">
        <is>
          <t>2564</t>
        </is>
      </c>
      <c r="S69" s="185" t="n"/>
    </row>
    <row r="70" ht="24" customHeight="1" s="49">
      <c r="A70" s="185" t="n">
        <v>68</v>
      </c>
      <c r="B70" s="186" t="n"/>
      <c r="C70" s="186" t="inlineStr">
        <is>
          <t>จากสูตรตำรับยาพ่นจมูก Nasal spray สารช่วยทางเภสัชกรรมในข้อใดทำหน้าที่ปรับแรงดันออสโมติก (Tonicity adjusting agent) เพื่อให้สารละลายมีความสมมูลกับของเหลวในโพรงจมูก ช่วยป้องกันอาการแสบและระคายเคืองขณะพ่นยา</t>
        </is>
      </c>
      <c r="D70" s="186" t="n"/>
      <c r="E70" s="186" t="inlineStr">
        <is>
          <t>Carboxymethyl cellulose</t>
        </is>
      </c>
      <c r="F70" s="186" t="inlineStr">
        <is>
          <t>Dextrose anhydrous</t>
        </is>
      </c>
      <c r="G70" s="186" t="inlineStr">
        <is>
          <t>Disodium edetate</t>
        </is>
      </c>
      <c r="H70" s="186" t="inlineStr">
        <is>
          <t>Hydrochloric acid</t>
        </is>
      </c>
      <c r="I70" s="186" t="inlineStr">
        <is>
          <t>Polysorbate 80</t>
        </is>
      </c>
      <c r="J70" s="185" t="n">
        <v>2</v>
      </c>
      <c r="K70" s="186" t="inlineStr">
        <is>
          <t>✅ คำตอบที่ถูกต้อง: ข้อ ข. Dextrose anhydrous
🎯 ทำไมข้อนี้ถึงถูก:
Dextrose anhydrous ในตำรับยาพ่นจมูกทำหน้าที่เป็น Tonicity adjusting agent เพื่อปรับค่าออสโมลาริตีของสารละลายให้อยู่ในสภาวะ Isotonic กับสารคัดหลั่งในโพรงจมูก (ประมาณ 280-300 mOsm/kg) ช่วยป้องกันการบวมหรือหดตัวของเซลล์เยื่อบุและลดอาการแสบระคายเคืองขณะพ่นยา
🔍 ข้ออื่นผิดเพราะอะไร:
• ข้อ ก.: Carboxymethyl cellulose (CMC) ทำหน้าที่เป็นสารเพิ่มความหนืด (Viscosity-increasing agent) เพื่อชะลอการไหลย้อนของยา
• ข้อ ค.: Disodium edetate (EDTA) ทำหน้าที่เป็นสารจับโลหะ (Chelating agent) เสริมความคงตัวทางเคมี
• ข้อ ง.: Hydrochloric acid ใช้สำหรับปรับค่าความเป็นกรด-ด่าง (pH adjustment)
• ข้อ จ.: Polysorbate 80 ทำหน้าที่เป็นสารลดแรงตึงผิวและช่วยเพิ่มการละลาย (Surfactant / Solubilizing agent)</t>
        </is>
      </c>
      <c r="L70" s="186" t="n"/>
      <c r="M70" s="186" t="inlineStr">
        <is>
          <t>Product Group 9: Sterile &amp; Special Forms</t>
        </is>
      </c>
      <c r="N70" s="186" t="inlineStr">
        <is>
          <t>9.4 Parenterals &amp; Ophthalmic</t>
        </is>
      </c>
      <c r="O70" s="185" t="inlineStr">
        <is>
          <t>Product</t>
        </is>
      </c>
      <c r="P70" s="186" t="inlineStr">
        <is>
          <t>[SOURCE: ข้อสอบจริง PLE CC1 (Product) ปี 2564 ข้อ 31]</t>
        </is>
      </c>
      <c r="Q70" s="185" t="inlineStr">
        <is>
          <t>ข้อสอบจริง</t>
        </is>
      </c>
      <c r="R70" s="185" t="inlineStr">
        <is>
          <t>2564</t>
        </is>
      </c>
      <c r="S70" s="185" t="n"/>
    </row>
    <row r="71" ht="24" customHeight="1" s="49">
      <c r="A71" s="185" t="n">
        <v>69</v>
      </c>
      <c r="B71" s="186" t="n"/>
      <c r="C71" s="186" t="inlineStr">
        <is>
          <t>ในการตรวจสอบความถูกต้องของกระบวนการนึ่งฆ่าเชื้อด้วยความร้อนชื้น (Autoclave sterilization ที่อุณหภูมิ 121 องศาเซลเซียส) สปอร์ของจุลชีพมาตรฐานชนิดใดที่เภสัชตำรับ USP/BP กำหนดให้ใช้เป็นตัวบ่งชี้ทางชีวภาพ (Biological Indicator; BI)</t>
        </is>
      </c>
      <c r="D71" s="186" t="n"/>
      <c r="E71" s="186" t="inlineStr">
        <is>
          <t>Bacillus subtilis</t>
        </is>
      </c>
      <c r="F71" s="186" t="inlineStr">
        <is>
          <t>Bacillus pumilus</t>
        </is>
      </c>
      <c r="G71" s="186" t="inlineStr">
        <is>
          <t>Clostridium sporogenes</t>
        </is>
      </c>
      <c r="H71" s="186" t="inlineStr">
        <is>
          <t>Geobacillus stearothermophilus</t>
        </is>
      </c>
      <c r="I71" s="186" t="inlineStr">
        <is>
          <t>Pseudomonas aeruginosa</t>
        </is>
      </c>
      <c r="J71" s="185" t="n">
        <v>4</v>
      </c>
      <c r="K71" s="186" t="inlineStr">
        <is>
          <t>✅ คำตอบที่ถูกต้อง: ข้อ ง. Geobacillus stearothermophilus
🎯 ทำไมข้อนี้ถึงถูก:
Geobacillus stearothermophilus (เดิมชื่อ Bacillus stearothermophilus) มีสปอร์ที่ทนต่อความร้อนชื้นสูงมาก โดยมีค่า D-value ที่ 121 องศาเซลเซียสสูงกว่า 1.5 ถึง 2.5 นาที เภสัชตำรับ USP/BP จึงกำหนดให้ใช้เป็น Biological Indicator มาตรฐานในการตรวจสอบประสิทธิภาพของเครื่อง Autoclave
🔍 ข้ออื่นผิดเพราะอะไร:
• ข้อ ก.: Bacillus subtilis (หรือ Bacillus atrophaeus) ใช้เป็นตัวบ่งชี้ทางชีวภาพสำหรับการอบฆ่าเชื้อด้วยความร้อนแห้ง (Dry heat) หรือแก๊สเอทิลีนออกไซด์ (EtO)
• ข้อ ข.: Bacillus pumilus ใช้เป็นตัวบ่งชี้ทางชีวภาพสำหรับการทำให้ปราศจากเชื้อด้วยรังสีไอออไนซ์ (Radiation sterilization)
• ข้อ ค.: Clostridium sporogenes เป็นจุลชีพทดสอบที่ไม่ใช้ออกซิเจน ไม่ใช่ BI มาตรฐานความร้อนชื้น
• ข้อ จ.: Pseudomonas aeruginosa เป็นเชื้อแบคทีเรียแกรมลบที่ไม่ทนความร้อน ถูกทำลายได้ง่าย ไม่สามารถใช้เป็น BI ได้</t>
        </is>
      </c>
      <c r="L71" s="186" t="n"/>
      <c r="M71" s="186" t="inlineStr">
        <is>
          <t>Product Group 9: Sterile &amp; Special Forms</t>
        </is>
      </c>
      <c r="N71" s="186" t="inlineStr">
        <is>
          <t>9.2 Autoclave &amp; Sterilization</t>
        </is>
      </c>
      <c r="O71" s="185" t="inlineStr">
        <is>
          <t>Product</t>
        </is>
      </c>
      <c r="P71" s="186" t="inlineStr">
        <is>
          <t>[SOURCE: ข้อสอบจริง PLE CC1 (Product) ปี 2564 ข้อ 47]</t>
        </is>
      </c>
      <c r="Q71" s="185" t="inlineStr">
        <is>
          <t>ข้อสอบจริง</t>
        </is>
      </c>
      <c r="R71" s="185" t="inlineStr">
        <is>
          <t>2564</t>
        </is>
      </c>
      <c r="S71" s="185" t="n"/>
    </row>
    <row r="72" ht="24" customHeight="1" s="49">
      <c r="A72" s="185" t="n">
        <v>70</v>
      </c>
      <c r="B72" s="186" t="n"/>
      <c r="C72" s="186" t="inlineStr">
        <is>
          <t>ตู้เตรียมยาปราศจากเชื้อชนิดลมเป่าทิศทางเดียว (Laminar Airflow Hood; LAFH) หรือบริเวณเตรียมยาปลอดเชื้อระดับ Class 100 ตามมาตรฐาน Federal Standard 209E เทียบเท่ากับมาตรฐานห้องสะอาดระดับใดตามระบบ ISO 14644-1</t>
        </is>
      </c>
      <c r="D72" s="186" t="inlineStr">
        <is>
          <t>cc1_product/image77.png</t>
        </is>
      </c>
      <c r="E72" s="186" t="inlineStr">
        <is>
          <t>ISO Class 3</t>
        </is>
      </c>
      <c r="F72" s="186" t="inlineStr">
        <is>
          <t>ISO Class 4</t>
        </is>
      </c>
      <c r="G72" s="186" t="inlineStr">
        <is>
          <t>ISO Class 7</t>
        </is>
      </c>
      <c r="H72" s="186" t="inlineStr">
        <is>
          <t>ISO Class 5</t>
        </is>
      </c>
      <c r="I72" s="186" t="inlineStr">
        <is>
          <t>ISO Class 8</t>
        </is>
      </c>
      <c r="J72" s="185" t="n">
        <v>4</v>
      </c>
      <c r="K72" s="186" t="inlineStr">
        <is>
          <t>✅ คำตอบที่ถูกต้อง: ข้อ ง. ISO Class 5
🎯 ทำไมข้อนี้ถึงถูก:
Class 100 ตามมาตรฐานเดิม (มีอนุภาคขนาด 0.5 ไมครอนไม่เกิน 100 อนุภาคต่อลูกบาศก์ฟุต) เทียบเท่ากับ ISO Class 5 ตาม ISO 14644-1 (มีอนุภาคขนาด 0.5 ไมครอนไม่เกิน 3,520 อนุภาคต่อลูกบาศก์เมตร) ซึ่งตรงกับพื้นที่เกรด A (Grade A) ตามหลักเกณฑ์ GMP/PIC/S สำหรับการปฏิบัติงานที่ต้องการสภาวะปราศจากเชื้อขั้นวิกฤต
🔍 ข้ออื่นผิดเพราะอะไร:
• ข้อ ก.: ISO Class 3 เทียบเท่า Class 1 สำหรับอุตสาหกรรมไมโครอิเล็กทรอนิกส์ขั้นสูง
• ข้อ ข.: ISO Class 4 เทียบเท่า Class 10 สะอาดกว่าระดับทั่วไปในการเตรียมยา
• ข้อ ค.: ISO Class 7 เทียบเท่า Class 10,000 หรือ Grade B/C สำหรับพื้นที่ห้องสะอาดโดยรอบ (Cleanroom background)
• ข้อ จ.: ISO Class 8 เทียบเท่า Class 100,000 หรือ Grade D สำหรับพื้นที่เตรียมตัวและห้องเปลี่ยนชุด</t>
        </is>
      </c>
      <c r="L72" s="186" t="n"/>
      <c r="M72" s="186" t="inlineStr">
        <is>
          <t>Product Group 9: Sterile &amp; Special Forms</t>
        </is>
      </c>
      <c r="N72" s="186" t="inlineStr">
        <is>
          <t>9.1 Sterile Cleanroom specs</t>
        </is>
      </c>
      <c r="O72" s="185" t="inlineStr">
        <is>
          <t>Product</t>
        </is>
      </c>
      <c r="P72" s="186" t="inlineStr">
        <is>
          <t>[SOURCE: ข้อสอบจริง PLE CC1 (Product) ปี 2564 ข้อ 48]</t>
        </is>
      </c>
      <c r="Q72" s="185" t="inlineStr">
        <is>
          <t>ข้อสอบจริง</t>
        </is>
      </c>
      <c r="R72" s="185" t="inlineStr">
        <is>
          <t>2564</t>
        </is>
      </c>
      <c r="S72" s="185" t="n"/>
    </row>
    <row r="73" ht="24" customHeight="1" s="49">
      <c r="A73" s="185" t="n">
        <v>71</v>
      </c>
      <c r="B73" s="186" t="n"/>
      <c r="C73" s="186" t="inlineStr">
        <is>
          <t>กระบวนการทำลายสารก่อไข้ (Depyrogenation) บนอุปกรณ์เครื่องแก้วและภาชนะบรรจุยาฉีดตามมาตรฐานเภสัชตำรับ USP/BP ต้องใช้อุณหภูมิและระยะเวลาการอบความร้อนแห้ง (Dry heat) ในข้อใดจึงจะสามารถทำลายสารไพโรเจนได้อย่างสมบูรณ์</t>
        </is>
      </c>
      <c r="D73" s="186" t="n"/>
      <c r="E73" s="186" t="inlineStr">
        <is>
          <t>100 องศาเซลเซียส เป็นเวลา 30 นาที</t>
        </is>
      </c>
      <c r="F73" s="186" t="inlineStr">
        <is>
          <t>121 องศาเซลเซียส เป็นเวลา 15 นาที</t>
        </is>
      </c>
      <c r="G73" s="186" t="inlineStr">
        <is>
          <t>160 องศาเซลเซียส เป็นเวลา 2 ชั่วโมง</t>
        </is>
      </c>
      <c r="H73" s="186" t="inlineStr">
        <is>
          <t>250 องศาเซลเซียส เป็นเวลาไม่น้อยกว่า 30 นาที หรือ 180 องศาเซลเซียส ไม่น้อยกว่า 2 ถึง 3 ชั่วโมง</t>
        </is>
      </c>
      <c r="I73" s="186" t="inlineStr">
        <is>
          <t>60 องศาเซลเซียส เป็นเวลา 10 ชั่วโมง</t>
        </is>
      </c>
      <c r="J73" s="185" t="n">
        <v>4</v>
      </c>
      <c r="K73" s="186" t="inlineStr">
        <is>
          <t>✅ คำตอบที่ถูกต้อง: ข้อ ง. 250 องศาเซลเซียส เป็นเวลาไม่น้อยกว่า 30 นาที หรือ 180 องศาเซลเซียส ไม่น้อยกว่า 2 ถึง 3 ชั่วโมง
🎯 ทำไมข้อนี้ถึงถูก:
Bacterial Endotoxin (สารไพโรเจนหลักที่เกิดจาก Lipopolysaccharide ของแบคทีเรียแกรมลบ) มีความคงทนต่อความร้อนสูงมาก ไม่สามารถทำลายได้ด้วยการนึ่ง Autoclave ปกติ การทำลายไพโรเจนบนเครื่องแก้วตาม USP บท 85 และ 1228.1 กำหนดให้ใช้ความร้อนแห้งที่อุณหภูมิไม่น้อยกว่า 250 องศาเซลเซียส เป็นเวลาอย่างน้อย 30-45 นาที เพื่อลดปริมาณเอนโดทอกซินลงได้อย่างน้อย 3-log reduction
🔍 ข้ออื่นผิดเพราะอะไร:
• ข้อ ก.: 100 องศาเซลเซียส เป็นเพียงการต้มน้ำเดือด ไม่สามารถทำลายสปอร์หรือไพโรเจนได้
• ข้อ ข.: 121 องศาเซลเซียส 15 นาที เป็นสภาวะนึ่งฆ่าเชื้อจุลินทรีย์ (Autoclave) แต่ไม่สามารถทำลายสารไพโรเจนได้
• ข้อ ค.: 160 องศาเซลเซียส 2 ชั่วโมง ใช้สำหรับทำให้เครื่องมือแพทย์ปราศจากเชื้อแบคทีเรีย แต่ไม่เพียงพอต่อการทำลายไพโรเจนอย่างสมบูรณ์
• ข้อ จ.: 60 องศาเซลเซียส 10 ชั่วโมง เป็นกระบวนการ Pasteurization ไม่สามารถกำจัดไพโรเจนได้</t>
        </is>
      </c>
      <c r="L73" s="186" t="n"/>
      <c r="M73" s="186" t="inlineStr">
        <is>
          <t>Product Group 9: Sterile &amp; Special Forms</t>
        </is>
      </c>
      <c r="N73" s="186" t="inlineStr">
        <is>
          <t>9.2 Autoclave &amp; Sterilization</t>
        </is>
      </c>
      <c r="O73" s="185" t="inlineStr">
        <is>
          <t>Product</t>
        </is>
      </c>
      <c r="P73" s="186" t="inlineStr">
        <is>
          <t>[SOURCE: ข้อสอบจริง PLE CC1 (Product) ปี 2564 ข้อ 49]</t>
        </is>
      </c>
      <c r="Q73" s="185" t="inlineStr">
        <is>
          <t>ข้อสอบจริง</t>
        </is>
      </c>
      <c r="R73" s="185" t="inlineStr">
        <is>
          <t>2564</t>
        </is>
      </c>
      <c r="S73" s="185" t="n"/>
    </row>
    <row r="74" ht="24" customHeight="1" s="49">
      <c r="A74" s="185" t="n">
        <v>72</v>
      </c>
      <c r="B74" s="186" t="n"/>
      <c r="C74" s="186" t="inlineStr">
        <is>
          <t>การทดสอบสารพิษจากแบคทีเรียหรือเอนโดทอกซิน (Bacterial Endotoxin Test; BET) ตามเภสัชตำรับ USP บท 85 อาศัยน้ำยาทำปฏิกิริยาที่สกัดมาจากเซลล์เม็ดเลือดของสิ่งมีชีวิตชนิดใด</t>
        </is>
      </c>
      <c r="D74" s="186" t="n"/>
      <c r="E74" s="186" t="inlineStr">
        <is>
          <t>เซลล์เม็ดเลือดขาวของกระต่ายสายพันธุ์นิวซีแลนด์</t>
        </is>
      </c>
      <c r="F74" s="186" t="inlineStr">
        <is>
          <t>สารสกัดจากเซลล์อะมีโบไซต์ในเลือดของแมงดาทะเล (Limulus Amebocyte Lysate; LAL)</t>
        </is>
      </c>
      <c r="G74" s="186" t="inlineStr">
        <is>
          <t>สารสกัดจากตับอ่อนของม้า</t>
        </is>
      </c>
      <c r="H74" s="186" t="inlineStr">
        <is>
          <t>เอนไซม์สกัดจากรกแกะ</t>
        </is>
      </c>
      <c r="I74" s="186" t="inlineStr">
        <is>
          <t>ซีรั่มของหนูตะเภา</t>
        </is>
      </c>
      <c r="J74" s="185" t="n">
        <v>2</v>
      </c>
      <c r="K74" s="186" t="inlineStr">
        <is>
          <t>✅ คำตอบที่ถูกต้อง: ข้อ ข. สารสกัดจากเซลล์อะมีโบไซต์ในเลือดของแมงดาทะเล (Limulus Amebocyte Lysate; LAL)
🎯 ทำไมข้อนี้ถึงถูก:
การทดสอบ Bacterial Endotoxins Test (BET) อาศัยน้ำยา LAL (Limulus Amebocyte Lysate) สกัดจากเซลล์อะมีโบไซต์ในเลือดของแมงดาทะเล Limulus polyphemus หรือ Tachypleus tridentatus ซึ่งมีโปรตีนที่ทำปฏิกิริยากับ Endotoxin (Lipopolysaccharide) เกิดการแข็งตัวเป็นเจล (Gel clot) หรือเกิดการเปลี่ยนสีและความขุ่นอย่างจำเพาะเจาะจง
🔍 ข้ออื่นผิดเพราะอะไร:
• ข้อ ก.: เซลล์กระต่ายใช้ในการทดสอบ Pyrogen test แบบดั้งเดิม (Rabbit Pyrogen Test) โดยวัดการเพิ่มขึ้นของอุณหภูมิร่างกายกระต่าย ไม่ใช่น้ำยา LAL
• ข้อ ค.: ตับอ่อนของม้าไม่มีสารสกัดที่ใช้ตรวจเอนโดทอกซิน
• ข้อ ง.: รกแกะไม่มีส่วนเกี่ยวข้องกับการทดสอบสารไพโรเจน
• ข้อ จ.: ซีรั่มหนูตะเภาใช้ในการทดสอบภูมิแพ้หรือภูมิคุ้มกันวิทยา ไม่ใช่การตรวจ BET</t>
        </is>
      </c>
      <c r="L74" s="186" t="n"/>
      <c r="M74" s="186" t="inlineStr">
        <is>
          <t>Product Group 9: Sterile &amp; Special Forms</t>
        </is>
      </c>
      <c r="N74" s="186" t="inlineStr">
        <is>
          <t>9.3 Sterility &amp; Pyrogen testing</t>
        </is>
      </c>
      <c r="O74" s="185" t="inlineStr">
        <is>
          <t>Product</t>
        </is>
      </c>
      <c r="P74" s="186" t="inlineStr">
        <is>
          <t>[SOURCE: ข้อสอบจริง PLE CC1 (Product) ปี 2564 ข้อ 50]</t>
        </is>
      </c>
      <c r="Q74" s="185" t="inlineStr">
        <is>
          <t>ข้อสอบจริง</t>
        </is>
      </c>
      <c r="R74" s="185" t="inlineStr">
        <is>
          <t>2564</t>
        </is>
      </c>
      <c r="S74" s="185" t="n"/>
    </row>
    <row r="75" ht="24" customHeight="1" s="49">
      <c r="A75" s="185" t="n">
        <v>73</v>
      </c>
      <c r="B75" s="186" t="inlineStr">
        <is>
          <t>ในสูตรตำรับยาฉีด Dexamethasone Sodium Phosphate Injection ซึ่งประกอบด้วย:
Dexamethasone sodium phosphate 4 mg
Creatinine 8 mg
Sodium citrate 10 mg
Benzyl alcohol 10 mg
Sodium hydroxide qs to adjust pH
Water for injection qs to 1 mL</t>
        </is>
      </c>
      <c r="C75" s="186" t="inlineStr">
        <is>
          <t>สารใดในสูตรตำรับนี้ทำหน้าที่เป็นสารต้านจุลชีพหรือสารกันเสีย (Preservative)</t>
        </is>
      </c>
      <c r="D75" s="186" t="n"/>
      <c r="E75" s="186" t="inlineStr">
        <is>
          <t>Dexamethasone sodium phosphate</t>
        </is>
      </c>
      <c r="F75" s="186" t="inlineStr">
        <is>
          <t>Benzyl alcohol</t>
        </is>
      </c>
      <c r="G75" s="186" t="inlineStr">
        <is>
          <t>Creatinine</t>
        </is>
      </c>
      <c r="H75" s="186" t="inlineStr">
        <is>
          <t>Sodium citrate</t>
        </is>
      </c>
      <c r="I75" s="186" t="inlineStr">
        <is>
          <t>Sodium hydroxide</t>
        </is>
      </c>
      <c r="J75" s="185" t="n">
        <v>2</v>
      </c>
      <c r="K75" s="186" t="inlineStr">
        <is>
          <t>✅ คำตอบที่ถูกต้อง: ข้อ ข. Benzyl alcohol
🎯 ทำไมข้อนี้ถึงถูก:
Benzyl alcohol เป็นสารต้านจุลชีพที่นิยมใช้เป็น Antimicrobial preservative ในยาฉีดชนิดขวดหลายขนาดใช้ (Multiple-dose container) ที่ความเข้มข้นประมาณ 0.9 - 2.0% w/v เพื่อป้องกันการปนเปื้อนของเชื้อหลังการเปิดใช้
🔍 ข้ออื่นผิดเพราะอะไร:
• ข้อ ก.: ผิด Dexamethasone sodium phosphate เป็นตัวยาสำคัญ (Active Pharmaceutical Ingredient)
• ข้อ ค.: ผิด Creatinine ทำหน้าที่เป็น Solubilizer หรือ Stabilizer ช่วยเพิ่มความคงตัวของตัวยา
• ข้อ ง.: ผิด Sodium citrate ทำหน้าที่เป็นบัฟเฟอร์ (Buffering agent) และ Chelating agent
• ข้อ จ.: ผิด Sodium hydroxide ทำหน้าที่เป็นสารปรับความเป็นกรด-ด่าง (pH adjuster)</t>
        </is>
      </c>
      <c r="L75" s="186" t="n"/>
      <c r="M75" s="186" t="inlineStr">
        <is>
          <t>Product Group 9: Sterile &amp; Special Forms</t>
        </is>
      </c>
      <c r="N75" s="186" t="inlineStr">
        <is>
          <t>9.1 Sterile Cleanroom specs</t>
        </is>
      </c>
      <c r="O75" s="185" t="inlineStr">
        <is>
          <t>Product</t>
        </is>
      </c>
      <c r="P75" s="186" t="inlineStr">
        <is>
          <t>[SOURCE: ข้อสอบจริง PLE CC1 (Product) ปี 2564 ข้อ 104]</t>
        </is>
      </c>
      <c r="Q75" s="185" t="inlineStr">
        <is>
          <t>ข้อสอบจริง</t>
        </is>
      </c>
      <c r="R75" s="185" t="inlineStr">
        <is>
          <t>2564</t>
        </is>
      </c>
      <c r="S75" s="185" t="n"/>
    </row>
    <row r="76" ht="24" customHeight="1" s="49">
      <c r="A76" s="185" t="n">
        <v>74</v>
      </c>
      <c r="B76" s="186" t="n"/>
      <c r="C76" s="186" t="inlineStr">
        <is>
          <t>ข้อใดไม่ใช่รายการทดสอบในการควบคุมคุณภาพสำหรับผลิตภัณฑ์ยาฉีดรูปแบบสารละลาย (Parenteral solutions) ตามมาตรฐานเภสัชตำรับ</t>
        </is>
      </c>
      <c r="D76" s="186" t="n"/>
      <c r="E76" s="186" t="inlineStr">
        <is>
          <t>การทดสอบความปราศจากเชื้อ (Sterility test)</t>
        </is>
      </c>
      <c r="F76" s="186" t="inlineStr">
        <is>
          <t>การทดสอบการปนเปื้อนจุลชีพแบบจำกัดจำนวน (Microbial limit test)</t>
        </is>
      </c>
      <c r="G76" s="186" t="inlineStr">
        <is>
          <t>การทดสอบสารก่อไข้ (Bacterial endotoxins / Pyrogen test)</t>
        </is>
      </c>
      <c r="H76" s="186" t="inlineStr">
        <is>
          <t>การทดสอบสิ่งแปลกปลอมที่เป็นอนุภาค (Particulate matter test)</t>
        </is>
      </c>
      <c r="I76" s="186" t="inlineStr">
        <is>
          <t>การทดสอบการรั่วซึมของภาชนะบรรจุ (Leaker test)</t>
        </is>
      </c>
      <c r="J76" s="185" t="n">
        <v>2</v>
      </c>
      <c r="K76" s="186" t="inlineStr">
        <is>
          <t>✅ คำตอบที่ถูกต้อง: ข้อ ข. การทดสอบการปนเปื้อนจุลชีพแบบจำกัดจำนวน (Microbial limit test)
🎯 ทำไมข้อนี้ถึงถูก:
ยาฉีดเป็นผลิตภัณฑ์ปราศจากเชื้อ (Sterile product) จึงต้องไม่มีจุลชีพที่มีชีวิตอยู่เลย จึงทดสอบด้วย Sterility test เท่านั้น ส่วน Microbial limit test เป็นการทดสอบนับจำนวนเชื้อที่ยอมให้มีได้ในยาไม่ปราศจากเชื้อ (Non-sterile preparations)
🔍 ข้ออื่นผิดเพราะอะไร:
• ข้อ ก.: ผิด Sterility test เป็นการทดสอบบังคับสำคัญที่สุดของยาฉีดทุกชนิดตาม USP 71
• ข้อ ค.: ผิด Pyrogen / Bacterial endotoxin test เป็นการทดสอบบังคับเพื่อป้องกันปฏิกิริยาการเกิดไข้และภาวะช็อกในผู้ป่วย
• ข้อ ง.: ผิด Particulate matter test เป็นข้อกำหนดสำคัญเพื่อป้องกันการอุดตันของหลอดเลือดขนาดเล็กตาม USP 788
• ข้อ จ.: ผิด Leaker test เป็นการตรวจสอบความสมบูรณ์ของภาชนะบรรจุยาฉีด (เช่น หลอดแอมพูล) เพื่อป้องกันการรั่วซึม</t>
        </is>
      </c>
      <c r="L76" s="186" t="n"/>
      <c r="M76" s="186" t="inlineStr">
        <is>
          <t>Product Group 9: Sterile &amp; Special Forms</t>
        </is>
      </c>
      <c r="N76" s="186" t="inlineStr">
        <is>
          <t>9.3 Sterility &amp; Pyrogen testing</t>
        </is>
      </c>
      <c r="O76" s="185" t="inlineStr">
        <is>
          <t>Product</t>
        </is>
      </c>
      <c r="P76" s="186" t="inlineStr">
        <is>
          <t>[SOURCE: ข้อสอบจริง PLE CC1 (Product) ปี 2564 ข้อ 105]</t>
        </is>
      </c>
      <c r="Q76" s="185" t="inlineStr">
        <is>
          <t>ข้อสอบจริง</t>
        </is>
      </c>
      <c r="R76" s="185" t="inlineStr">
        <is>
          <t>2564</t>
        </is>
      </c>
      <c r="S76" s="185" t="n"/>
    </row>
    <row r="77" ht="409.6" customHeight="1" s="49">
      <c r="A77" s="185" t="n">
        <v>75</v>
      </c>
      <c r="B77" s="186" t="n"/>
      <c r="C77" s="186" t="inlineStr">
        <is>
          <t>การวิเคราะห์และประเมินคุณภาพของเภสัชภัณฑ์ยาหยอดตา (Ophthalmic preparations) หัวข้อใดมีความสำคัญสูงสุดต่อความปลอดภัยของผู้ป่วยเพื่อป้องกันการสูญเสียการมองเห็น</t>
        </is>
      </c>
      <c r="D77" s="186" t="n"/>
      <c r="E77" s="186" t="inlineStr">
        <is>
          <t>Microbial limit test</t>
        </is>
      </c>
      <c r="F77" s="186" t="inlineStr">
        <is>
          <t>Sterility test</t>
        </is>
      </c>
      <c r="G77" s="186" t="inlineStr">
        <is>
          <t>Dissolution test</t>
        </is>
      </c>
      <c r="H77" s="186" t="inlineStr">
        <is>
          <t>Disintegration test</t>
        </is>
      </c>
      <c r="I77" s="186" t="inlineStr">
        <is>
          <t>Pyrogen test</t>
        </is>
      </c>
      <c r="J77" s="185" t="n">
        <v>2</v>
      </c>
      <c r="K77" s="186" t="inlineStr">
        <is>
          <t>✅ คำตอบที่ถูกต้อง: ข้อ ข. Sterility test
🎯 ทำไมข้อนี้ถึงถูก:
ดวงตาเป็นอวัยวะที่มีความไวต่อการติดเชื้อสูงมาก การปนเปื้อนของเชื้อจุลชีพ (เช่น Pseudomonas aeruginosa) สามารถทำลายกระจกตาและทำให้ตาบอดได้ในเวลาอันรวดเร็ว เภสัชตำรับจึงบังคับให้ยาตาต้องผ่านการทดสอบ Sterility test เพื่อยืนยันความปราศจากเชื้อโดยสมบูรณ์
🔍 ข้ออื่นผิดเพราะอะไร:
• ข้อ ก.: ผิด Microbial limit test ใช้กับยาที่ไม่ปราศจากเชื้อ ยาหยอดตาห้ามมีการปนเปื้อนของเชื้อจุลชีพเลย
• ข้อ ค.: ผิด Dissolution test ใช้ควบคุมคุณภาพอัตราการละลายของยาเม็ดหรือยาแคปซูล
• ข้อ ง.: ผิด Disintegration test ใช้ทดสอบเวลาการแตกตัวของรูปแบบยาของแข็ง
• ข้อ จ.: ผิด Pyrogen test เป็นข้อกำหนดสำคัญของยาฉีดขนาดใหญ่ (LVP) ไม่ใช่ข้อกำหนดหลักของยาหยอดตา</t>
        </is>
      </c>
      <c r="L77" s="186" t="n"/>
      <c r="M77" s="186" t="inlineStr">
        <is>
          <t>Product Group 9: Sterile &amp; Special Forms</t>
        </is>
      </c>
      <c r="N77" s="186" t="inlineStr">
        <is>
          <t>9.3 Sterility &amp; Pyrogen testing</t>
        </is>
      </c>
      <c r="O77" s="185" t="inlineStr">
        <is>
          <t>Product</t>
        </is>
      </c>
      <c r="P77" s="186" t="inlineStr">
        <is>
          <t>[SOURCE: ข้อสอบจริง PLE CC1 (Product) ปี 2564 ข้อ 110]</t>
        </is>
      </c>
      <c r="Q77" s="185" t="inlineStr">
        <is>
          <t>ข้อสอบจริง</t>
        </is>
      </c>
      <c r="R77" s="185" t="inlineStr">
        <is>
          <t>2564</t>
        </is>
      </c>
      <c r="S77" s="185" t="n"/>
    </row>
    <row r="78" ht="409.6" customHeight="1" s="49">
      <c r="A78" s="185" t="n">
        <v>76</v>
      </c>
      <c r="B78" s="186" t="n"/>
      <c r="C78" s="186" t="inlineStr">
        <is>
          <t>ข้อใดต่อไปนี้ ไม่ใช่ คุณสมบัติในอุดมคติของการออกแบบตัวยาและสูตรตำรับยาสเตียรอยด์ชนิดสูดพ่นทางปาก (Ideal Inhaled Corticosteroids; ICS)</t>
        </is>
      </c>
      <c r="D78" s="186" t="n"/>
      <c r="E78" s="186" t="inlineStr">
        <is>
          <t>มีความชอบไขมันสูง (High lipophilicity) เพื่อการสะสมตัวในเนื้อเยื่อทางเดินหายใจ</t>
        </is>
      </c>
      <c r="F78" s="186" t="inlineStr">
        <is>
          <t>มีความจำเพาะและแรงจับกับตัวรับกลูโคคอร์ติคอยด์สูง (High glucocorticoid receptor affinity)</t>
        </is>
      </c>
      <c r="G78" s="186" t="inlineStr">
        <is>
          <t>มีการดูดซึมเข้าสู่กระแสเลือดได้สูง (High systemic bioavailability)</t>
        </is>
      </c>
      <c r="H78" s="186" t="inlineStr">
        <is>
          <t>ออกฤทธิ์เฉพาะที่อย่างมีประสิทธิภาพสูง (High topical anti-inflammatory activity)</t>
        </is>
      </c>
      <c r="I78" s="186" t="inlineStr">
        <is>
          <t>เกิดอาการไม่พึงประสงค์ทั่วร่างกายต่ำ (Low systemic side effects)</t>
        </is>
      </c>
      <c r="J78" s="185" t="n">
        <v>3</v>
      </c>
      <c r="K78" s="186" t="inlineStr">
        <is>
          <t>✅ คำตอบที่ถูกต้อง: ข้อ ค. มีการดูดซึมเข้าสู่กระแสเลือดได้สูง (High systemic bioavailability)
🎯 ทำไมข้อนี้ถึงถูก:
ยาสเตียรอยด์สูดพ่นในอุดมคติต้องการให้ออกฤทธิ์เฉพาะที่บริเวณหลอดลมและปอด และต้องมี High first-pass metabolism หรือ Poor oral/systemic absorption เพื่อให้มีขนาดยาในกระแสเลือดต่ำที่สุด (Low systemic bioavailability) จึงจะช่วยลดความเสี่ยงของผลข้างเคียงทั่วร่างกาย เช่น ภาวะกดการทำงานของต่อมหมวกไต
🔍 ข้ออื่นผิดเพราะอะไร:
• ข้อ ก.: ผิด High lipophilicity เป็นคุณสมบัติที่ดีเพื่อช่วยให้ยาจับและคงอยู่ในเซลล์เยื่อบุทางเดินหายใจได้ยาวนาน
• ข้อ ข.: ผิด High receptor affinity เป็นคุณสมบัติสำคัญเพื่อให้ตัวยาออกฤทธิ์ต้านการอักเสบได้แรงที่ขนาดต่ำ
• ข้อ ง.: ผิด High topical activity เป็นเป้าหมายหลักของการพัฒนายาสูดพ่นเพื่อลดอาการหอบหืดเฉพาะที่
• ข้อ จ.: ผิด Low systemic side effects เป็นเป้าหมายความปลอดภัยสูงสุดในการใช้ยาในระยะยาว</t>
        </is>
      </c>
      <c r="L78" s="186" t="n"/>
      <c r="M78" s="186" t="inlineStr">
        <is>
          <t>Product Group 9: Sterile &amp; Special Forms</t>
        </is>
      </c>
      <c r="N78" s="186" t="inlineStr">
        <is>
          <t>9.5 Inhalation devices</t>
        </is>
      </c>
      <c r="O78" s="185" t="inlineStr">
        <is>
          <t>Product</t>
        </is>
      </c>
      <c r="P78" s="186" t="inlineStr">
        <is>
          <t>[SOURCE: ข้อสอบจริง PLE CC1 (Product) ปี 2564 ข้อ 133]</t>
        </is>
      </c>
      <c r="Q78" s="185" t="inlineStr">
        <is>
          <t>ข้อสอบจริง</t>
        </is>
      </c>
      <c r="R78" s="185" t="inlineStr">
        <is>
          <t>2564</t>
        </is>
      </c>
      <c r="S78" s="185" t="n"/>
    </row>
    <row r="79" ht="409.6" customHeight="1" s="49">
      <c r="A79" s="185" t="n">
        <v>77</v>
      </c>
      <c r="B79" s="186" t="n"/>
      <c r="C79" s="186" t="inlineStr">
        <is>
          <t>ข้อใดกล่าว ไม่ถูกต้อง เกี่ยวกับการทดสอบควบคุมคุณภาพของผลิตภัณฑ์ยาฉีด (Injections)</t>
        </is>
      </c>
      <c r="D79" s="186" t="n"/>
      <c r="E79" s="186" t="inlineStr">
        <is>
          <t>ต้องผ่านการทดสอบความปราศจากเชื้อ (Sterility test)</t>
        </is>
      </c>
      <c r="F79" s="186" t="inlineStr">
        <is>
          <t>ต้องตรวจวัดอนุภาคแปลกปลอมที่มองไม่เห็นด้วยตาเปล่า (Sub-visible particulate matter)</t>
        </is>
      </c>
      <c r="G79" s="186" t="inlineStr">
        <is>
          <t>ต้องตรวจหาสารก่อไข้ (Pyrogen / Bacterial endotoxin test)</t>
        </is>
      </c>
      <c r="H79" s="186" t="inlineStr">
        <is>
          <t>ต้องตรวจความสมบูรณ์ในการปิดผนึกของภาชนะบรรจุ (Container closure integrity)</t>
        </is>
      </c>
      <c r="I79" s="186" t="inlineStr">
        <is>
          <t>ต้องตรวจนับจำนวนเชื้อจุลินทรีย์ที่มีชีวิต (Microbial limit test) ในทุกล็อตการผลิต</t>
        </is>
      </c>
      <c r="J79" s="185" t="n">
        <v>5</v>
      </c>
      <c r="K79" s="186" t="inlineStr">
        <is>
          <t>✅ คำตอบที่ถูกต้อง: ข้อ จ. ต้องตรวจนับจำนวนเชื้อจุลินทรีย์ที่มีชีวิต (Microbial limit test) ในทุกล็อตการผลิต
🎯 ทำไมข้อนี้ถึงถูก:
ยาฉีดเป็นยาเตรียมปราศจากเชื้อ (Sterile product) จึงต้องไม่มีเชื้อจุลินทรีย์ที่มีชีวิตอยู่เลยแม้แต่เซลล์เดียว การควบคุมคุณภาพจึงใช้ Sterility test เท่านั้น ส่วน Microbial limit test เป็นการทดสอบสำหรับยาที่ไม่ปราศจากเชื้อ จึงห้ามนำมาใช้กับยาฉีด
🔍 ข้ออื่นผิดเพราะอะไร:
• ข้อ ก.: ผิด เป็นข้อความที่ถูกต้องตามมาตรฐาน USP 71 บังคับทดสอบ Sterility test
• ข้อ ข.: ผิด เป็นข้อความที่ถูกต้องตาม USP 788 ในการนับอนุภาคขนาดมากกว่าหรือเท่ากับ 10 และ 25 ไมครอน
• ข้อ ค.: ผิด เป็นข้อความที่ถูกต้องตาม USP 85 เพื่อป้องกัน Endotoxin shock
• ข้อ ง.: ผิด เป็นข้อความที่ถูกต้องตาม USP 1207 เพื่อยืนยันความคงทนต่อการรั่วซึม</t>
        </is>
      </c>
      <c r="L79" s="186" t="n"/>
      <c r="M79" s="186" t="inlineStr">
        <is>
          <t>Product Group 9: Sterile &amp; Special Forms</t>
        </is>
      </c>
      <c r="N79" s="186" t="inlineStr">
        <is>
          <t>9.3 Sterility &amp; Pyrogen testing</t>
        </is>
      </c>
      <c r="O79" s="185" t="inlineStr">
        <is>
          <t>Product</t>
        </is>
      </c>
      <c r="P79" s="186" t="inlineStr">
        <is>
          <t>[SOURCE: ข้อสอบจริง PLE CC1 (Product) ปี 2564 ข้อ 139]</t>
        </is>
      </c>
      <c r="Q79" s="185" t="inlineStr">
        <is>
          <t>ข้อสอบจริง</t>
        </is>
      </c>
      <c r="R79" s="185" t="inlineStr">
        <is>
          <t>2564</t>
        </is>
      </c>
      <c r="S79" s="185" t="n"/>
    </row>
    <row r="80" ht="24" customHeight="1" s="49">
      <c r="A80" s="185" t="n">
        <v>78</v>
      </c>
      <c r="B80" s="186" t="n"/>
      <c r="C80" s="186" t="inlineStr">
        <is>
          <t>ในการควบคุมคุณภาพตามมาตรฐานเภสัชตำรับสากล (USP) สำหรับยาฉีด Diazepam Injection หัวข้อการทดสอบในข้อใด ไม่จำเป็น ต้องตรวจวิเคราะห์เป็นประจำใน Monograph ทั่วไป</t>
        </is>
      </c>
      <c r="D80" s="186" t="n"/>
      <c r="E80" s="186" t="inlineStr">
        <is>
          <t>pH determination</t>
        </is>
      </c>
      <c r="F80" s="186" t="inlineStr">
        <is>
          <t>Bacterial endotoxins / Pyrogen test</t>
        </is>
      </c>
      <c r="G80" s="186" t="inlineStr">
        <is>
          <t>Container closure leakage test</t>
        </is>
      </c>
      <c r="H80" s="186" t="inlineStr">
        <is>
          <t>General safety test / Abnormal toxicity test (การทดสอบความเป็นพิษผิดปกติในสัตว์ทดลอง)</t>
        </is>
      </c>
      <c r="I80" s="186" t="inlineStr">
        <is>
          <t>Deliverable volume test</t>
        </is>
      </c>
      <c r="J80" s="185" t="n">
        <v>4</v>
      </c>
      <c r="K80" s="186" t="inlineStr">
        <is>
          <t>✅ คำตอบที่ถูกต้อง: ข้อ ง. General safety test / Abnormal toxicity test (การทดสอบความเป็นพิษผิดปกติในสัตว์ทดลอง)
🎯 ทำไมข้อนี้ถึงถูก:
General Safety Test (หรือ Abnormal toxicity test ในหนูทดลอง) ได้ถูกยกเลิกและถอดถอนออกจากเภสัชตำรับสากลสมัยใหม่ (USP 1) สำหรับผลิตภัณฑ์ยาฉีดสังเคราะห์ทั่วไป เนื่องจากไม่มีความจำเพาะและทดแทนได้ด้วยกระบวนการ GMP และการควบคุมสิ่งปนเปื้อนทางเคมีและชีวภาพที่เข้มงวด
🔍 ข้ออื่นผิดเพราะอะไร:
• ข้อ ก.: ผิด pH เป็นหัวข้อบังคับสำคัญของ Diazepam injection (pH 6.2 - 6.9) เพื่อควบคุมการตกตะกอนของตัวยา
• ข้อ ข.: ผิด Bacterial endotoxins test เป็นข้อกำหนดบังคับของยาฉีดทุกชนิดตาม USP
• ข้อ ค.: ผิด Leakage test เป็นการตรวจสอบความสมบูรณ์ของหลอดแอมพูลเพื่อป้องกันการปนเปื้อน
• ข้อ จ.: ผิด Deliverable volume test เป็นข้อกำหนดมาตรฐานของยาฉีดทุกขนาดบรรจุ</t>
        </is>
      </c>
      <c r="L80" s="186" t="n"/>
      <c r="M80" s="186" t="inlineStr">
        <is>
          <t>Product Group 9: Sterile &amp; Special Forms</t>
        </is>
      </c>
      <c r="N80" s="186" t="inlineStr">
        <is>
          <t>9.3 Sterility &amp; Pyrogen testing</t>
        </is>
      </c>
      <c r="O80" s="185" t="inlineStr">
        <is>
          <t>Product</t>
        </is>
      </c>
      <c r="P80" s="186" t="inlineStr">
        <is>
          <t>[SOURCE: ข้อสอบจริง PLE CC1 (Product) ปี 2564 ข้อ 147]</t>
        </is>
      </c>
      <c r="Q80" s="185" t="inlineStr">
        <is>
          <t>ข้อสอบจริง</t>
        </is>
      </c>
      <c r="R80" s="185" t="inlineStr">
        <is>
          <t>2564</t>
        </is>
      </c>
      <c r="S80" s="185" t="n"/>
    </row>
    <row r="81" ht="24" customHeight="1" s="49">
      <c r="A81" s="185" t="n">
        <v>79</v>
      </c>
      <c r="B81" s="186" t="n"/>
      <c r="C81" s="186" t="inlineStr">
        <is>
          <t>สารในข้อใดทำหน้าที่เป็นสารต้านออกซิเดชันทางอ้อม (Synergistic antioxidant / Chelating agent) ช่วยป้องกันการเกิดปฏิกิริยาออกซิเดชันของตัวยาสำคัญในสูตรตำรับยาหยอดตา</t>
        </is>
      </c>
      <c r="D81" s="186" t="n"/>
      <c r="E81" s="186" t="inlineStr">
        <is>
          <t>Perchloric acid</t>
        </is>
      </c>
      <c r="F81" s="186" t="inlineStr">
        <is>
          <t>Cremophor RH (Polyoxyl castor oil)</t>
        </is>
      </c>
      <c r="G81" s="186" t="inlineStr">
        <is>
          <t>Polyethylene glycol (PEG)</t>
        </is>
      </c>
      <c r="H81" s="186" t="inlineStr">
        <is>
          <t>Benzalkonium chloride (BKC)</t>
        </is>
      </c>
      <c r="I81" s="186" t="inlineStr">
        <is>
          <t>Ethylenediaminetetraacetic acid (EDTA / Disodium edetate)</t>
        </is>
      </c>
      <c r="J81" s="185" t="n">
        <v>5</v>
      </c>
      <c r="K81" s="186" t="inlineStr">
        <is>
          <t>✅ คำตอบที่ถูกต้อง: ข้อ จ. Ethylenediaminetetraacetic acid (EDTA / Disodium edetate)
🎯 ทำไมข้อนี้ถึงถูก:
EDTA (Disodium edetate) ทำหน้าที่เป็น Chelating agent ดักจับประจุไอออนของโลหะทรานซิชัน (เช่น Fe2+, Cu2+) ซึ่งเป็นตัวเร่งปฏิกิริยา (Catalysts) ในกระบวนการ Auto-oxidation ของตัวยา การกำจัดไอออนของโลหะเหล่านี้ออกไปจึงช่วยเสริมฤทธิ์ป้องกันการเกิดปฏิกิริยาออกซิเดชันในตำรับยาหยอดตา
🔍 ข้ออื่นผิดเพราะอะไร:
• ข้อ ก.: ผิด Perchloric acid เป็นกรดแก่มากที่ใช้ในการไทเทรต ไม่ใช้ในตำรับยาหยอดตา
• ข้อ ข.: ผิด Cremophor RH เป็นสารลดแรงตึงผิวชนิดไม่มีประจุ ทำหน้าที่เป็น Solubilizer
• ข้อ ค.: ผิด PEG ทำหน้าที่เป็น Cosolvent และเพิ่มความหนืด
• ข้อ ง.: ผิด Benzalkonium chloride ทำหน้าที่เป็น Preservative ยับยั้งเชื้อจุลชีพ</t>
        </is>
      </c>
      <c r="L81" s="186" t="n"/>
      <c r="M81" s="186" t="inlineStr">
        <is>
          <t>Product Group 9: Sterile &amp; Special Forms</t>
        </is>
      </c>
      <c r="N81" s="186" t="inlineStr">
        <is>
          <t>9.1 Sterile Cleanroom specs</t>
        </is>
      </c>
      <c r="O81" s="185" t="inlineStr">
        <is>
          <t>Product</t>
        </is>
      </c>
      <c r="P81" s="186" t="inlineStr">
        <is>
          <t>[SOURCE: ข้อสอบจริง PLE CC1 (Product) ปี 2564 ข้อ 149]</t>
        </is>
      </c>
      <c r="Q81" s="185" t="inlineStr">
        <is>
          <t>ข้อสอบจริง</t>
        </is>
      </c>
      <c r="R81" s="185" t="inlineStr">
        <is>
          <t>2564</t>
        </is>
      </c>
      <c r="S81" s="185" t="n"/>
    </row>
    <row r="82" ht="24" customHeight="1" s="49">
      <c r="A82" s="185" t="n">
        <v>80</v>
      </c>
      <c r="B82" s="186" t="n"/>
      <c r="C82" s="186" t="inlineStr">
        <is>
          <t>ข้อใดต่อไปนี้ ไม่จัดเป็น วิธีการทำให้ปราศจากเชื้อในขั้นตอนสุดท้าย (Terminal sterilization) ของผลิตภัณฑ์ยาปราศจากเชื้อ</t>
        </is>
      </c>
      <c r="D82" s="186" t="n"/>
      <c r="E82" s="186" t="inlineStr">
        <is>
          <t>Moist heat sterilization ด้วยเครื่องนึ่งไอน้ำแรงดันสูง (Autoclave)</t>
        </is>
      </c>
      <c r="F82" s="186" t="inlineStr">
        <is>
          <t>Radiation sterilization ด้วยรังสีแกมมา (Gamma radiation)</t>
        </is>
      </c>
      <c r="G82" s="186" t="inlineStr">
        <is>
          <t>Steam sterilization ในระบบปิด</t>
        </is>
      </c>
      <c r="H82" s="186" t="inlineStr">
        <is>
          <t>Sterilizing-grade membrane filtration (การกรองผ่านแผ่นกรอง 0.22 ไมครอน)</t>
        </is>
      </c>
      <c r="I82" s="186" t="inlineStr">
        <is>
          <t>Dry heat sterilization ด้วยตู้อบลมร้อนความร้อนแห้ง</t>
        </is>
      </c>
      <c r="J82" s="185" t="n">
        <v>4</v>
      </c>
      <c r="K82" s="186" t="inlineStr">
        <is>
          <t>✅ คำตอบที่ถูกต้อง: ข้อ ง. Sterilizing-grade membrane filtration (การกรองผ่านแผ่นกรอง 0.22 ไมครอน)
🎯 ทำไมข้อนี้ถึงถูก:
Terminal sterilization คือกระบวนการฆ่าเชื้อผลิตภัณฑ์ยาในภาชนะบรรจุขั้นสุดท้ายที่ปิดสนิทแล้ว ส่วนการกรองผ่านเยื่อกรองปราศจากเชื้อขนาด 0.22 ไมครอน (Membrane filtration) เป็นกระบวนการขจัดเชื้อก่อนการบรรจุ ซึ่งต้องนำไปผ่านกระบวนการบรรจุแบบปลอดเชื้อ (Aseptic processing) จึงไม่จัดเป็น Terminal sterilization
🔍 ข้ออื่นผิดเพราะอะไร:
• ข้อ ก.: ผิด Autoclave (121 องศาเซลเซียส 15 นาที) เป็นวิธีมาตรฐานหลักของ Terminal sterilization
• ข้อ ข.: ผิด Gamma radiation เป็น Terminal sterilization สำหรับเวชภัณฑ์และยาที่ไม่ทนความร้อน
• ข้อ ค.: ผิด Steam sterilization ในภาชนะปิดสนิทจัดเป็น Terminal sterilization
• ข้อ จ.: ผิด Dry heat sterilization (เช่น 160-170 องศาเซลเซียส 2 ชั่วโมง) จัดเป็น Terminal sterilization</t>
        </is>
      </c>
      <c r="L82" s="186" t="n"/>
      <c r="M82" s="186" t="inlineStr">
        <is>
          <t>Product Group 9: Sterile &amp; Special Forms</t>
        </is>
      </c>
      <c r="N82" s="186" t="inlineStr">
        <is>
          <t>9.2 Autoclave &amp; Sterilization</t>
        </is>
      </c>
      <c r="O82" s="185" t="inlineStr">
        <is>
          <t>Product</t>
        </is>
      </c>
      <c r="P82" s="186" t="inlineStr">
        <is>
          <t>[SOURCE: ข้อสอบจริง PLE CC1 (Product) ปี 2564 ข้อ 157]</t>
        </is>
      </c>
      <c r="Q82" s="185" t="inlineStr">
        <is>
          <t>ข้อสอบจริง</t>
        </is>
      </c>
      <c r="R82" s="185" t="inlineStr">
        <is>
          <t>2564</t>
        </is>
      </c>
      <c r="S82" s="185" t="n"/>
    </row>
    <row r="83" ht="24" customHeight="1" s="49">
      <c r="A83" s="185" t="n">
        <v>81</v>
      </c>
      <c r="B83" s="186" t="n"/>
      <c r="C83" s="186" t="inlineStr">
        <is>
          <t>ในการพัฒนาระบบนำส่งยาทางตาชนิดเกิดเจล ณ แหล่งออกฤทธิ์ (Ophthalmic in situ gelling system) พอลิเมอร์ชนิดใดตอบสนองต่อการเปลี่ยนแปลงความเป็นกรด-ด่าง โดยเปลี่ยนสถานะจากของเหลว (Sol) ไปเป็นเจล (Gel) เมื่อสัมผัสกับน้ำตาที่มี pH ประมาณ 7.4</t>
        </is>
      </c>
      <c r="D83" s="186" t="n"/>
      <c r="E83" s="186" t="inlineStr">
        <is>
          <t>Carbopol (Carbomer / Polyacrylic acid)</t>
        </is>
      </c>
      <c r="F83" s="186" t="inlineStr">
        <is>
          <t>Poloxamer 407 (Pluronic F-127)</t>
        </is>
      </c>
      <c r="G83" s="186" t="inlineStr">
        <is>
          <t>Ethyl cellulose</t>
        </is>
      </c>
      <c r="H83" s="186" t="inlineStr">
        <is>
          <t>Polyvinyl alcohol (PVA)</t>
        </is>
      </c>
      <c r="I83" s="186" t="inlineStr">
        <is>
          <t>Sodium carboxymethylcellulose (Na-CMC)</t>
        </is>
      </c>
      <c r="J83" s="185" t="n">
        <v>1</v>
      </c>
      <c r="K83" s="186" t="inlineStr">
        <is>
          <t>✅ คำตอบที่ถูกต้อง: ข้อ ก. Carbopol (Carbomer / Polyacrylic acid)
🎯 ทำไมข้อนี้ถึงถูก:
Carbopol (Carbomer) เป็นพอลิเมอร์ชนิดไวต่อพีเอช (pH-sensitive / pH-triggered polymer) ที่สภาวะกรดอ่อนในขวดยา (pH ประมาณ 4.0 - 5.0) จะมีสภาพเป็นสารละลายของเหลวใสหยอดตาได้ง่าย แต่เมื่อหยอดสัมผัสกับน้ำตาที่มี pH ประมาณ 7.4 หมู่กรดคาร์บอกซิลิกจะแตกตัวเกิดประจุลบผลักกัน ทำให้สายพอลิเมอร์คลี่ตัวและเกิดโครงข่ายเจลหนืดทันที (Sol-to-gel transition)
🔍 ข้ออื่นผิดเพราะอะไร:
• ข้อ ข.: ผิด Poloxamer 407 เป็น Thermo-responsive polymer ที่เปลี่ยนสถานะตามอุณหภูมิ (Sol ที่อุณหภูมิต่ำ กลายเป็น Gel ที่อุณหภูมิร่างกาย)
• ข้อ ค.: ผิด Ethyl cellulose เป็นพอลิเมอร์ที่ไม่ละลายน้ำ นิยมใช้เคลือบฟิล์มควบคุมการปลดปล่อย
• ข้อ ง.: ผิด Polyvinyl alcohol เป็นสารเพิ่มความหนืดทั่วไป ไม่เกิด In situ gelling ตอบสนองต่อ pH
• ข้อ จ.: ผิด Na-CMC เป็นสารเพิ่มความหนืด ไม่ได้มีคุณสมบัติ pH-triggered in situ gelling ชัดเจนเท่า Carbopol</t>
        </is>
      </c>
      <c r="L83" s="186" t="n"/>
      <c r="M83" s="186" t="inlineStr">
        <is>
          <t>Product Group 9: Sterile &amp; Special Forms</t>
        </is>
      </c>
      <c r="N83" s="186" t="inlineStr">
        <is>
          <t>9.4 Parenterals &amp; Ophthalmic</t>
        </is>
      </c>
      <c r="O83" s="185" t="inlineStr">
        <is>
          <t>Product</t>
        </is>
      </c>
      <c r="P83" s="186" t="inlineStr">
        <is>
          <t>[SOURCE: ข้อสอบจริง PLE CC1 (Product) ปี 2564 ข้อ 158]</t>
        </is>
      </c>
      <c r="Q83" s="185" t="inlineStr">
        <is>
          <t>ข้อสอบจริง</t>
        </is>
      </c>
      <c r="R83" s="185" t="inlineStr">
        <is>
          <t>2564</t>
        </is>
      </c>
      <c r="S83" s="185" t="n"/>
    </row>
    <row r="84" ht="13.2" customHeight="1" s="49">
      <c r="A84" s="185" t="n">
        <v>82</v>
      </c>
      <c r="B84" s="186" t="n"/>
      <c r="C84" s="186" t="inlineStr">
        <is>
          <t>น้ำมาตรฐานทางเภสัชกรรม (Pharmacopoeial water) ในข้อใดต่อไปนี้ ที่กำหนดให้ใช้เป็นกระสายยาในกระบวนการผลิตยาเตรียมชนิดกึ่งแข็งสำหรับทาเฉพาะที่ภายนอก (เช่น ยาเจลหรือยาครีมทั่วไป)</t>
        </is>
      </c>
      <c r="D84" s="186" t="n"/>
      <c r="E84" s="186" t="inlineStr">
        <is>
          <t>Potable water (น้ำประปาดื่มได้)</t>
        </is>
      </c>
      <c r="F84" s="186" t="inlineStr">
        <is>
          <t>Purified water (น้ำบริสุทธิ์)</t>
        </is>
      </c>
      <c r="G84" s="186" t="inlineStr">
        <is>
          <t>Sterile purified water</t>
        </is>
      </c>
      <c r="H84" s="186" t="inlineStr">
        <is>
          <t>Sterile water for irrigation</t>
        </is>
      </c>
      <c r="I84" s="186" t="inlineStr">
        <is>
          <t>Bacteriostatic water for injection</t>
        </is>
      </c>
      <c r="J84" s="185" t="n">
        <v>2</v>
      </c>
      <c r="K84" s="186" t="inlineStr">
        <is>
          <t>✅ คำตอบที่ถูกต้อง: ข้อ ข. Purified water (น้ำบริสุทธิ์)
🎯 ทำไมข้อนี้ถึงถูก:
ตามหลักเกณฑ์ GMP และเภสัชตำรับ USP/BP ผลิตภัณฑ์ยาเตรียมชนิดไม่ปราศจากเชื้อ (Non-sterile dosage forms) สำหรับใช้ภายนอก เช่น ยาเจล ยาครีม และยาน้ำรับประทาน กำหนดให้ใช้น้ำ Purified water เป็นกระสายยาและส่วนประกอบในการผลิต ซึ่งผลิตโดยการกลั่น (Distillation), การแลกเปลี่ยนไอออน (Ion exchange) หรือรีเวิร์สออสโมซิส (Reverse osmosis)
🔍 ข้ออื่นผิดเพราะอะไร:
• ข้อ ก.: Potable water (น้ำประปา) อนุญาตให้ใช้เฉพาะขั้นตอนการล้างทำความสะอาดเครื่องมือเบื้องต้นเท่านั้น ห้ามนำมาใช้เป็นส่วนประกอบในสูตรตำรับยาสำเร็จรูป
• ข้อ ค.: Sterile purified water ไม่ใช่เภสัชภัณฑ์น้ำทางการที่ระบุในเภสัชตำรับสากล
• ข้อ ง.: Sterile water for irrigation เป็นน้ำปราศจากเชื้อบรรจุขวดขนาดใหญ่เพื่อใช้ชะล้างเนื้อเยื่อหรือแผลผ่าตัด
• ข้อ จ.: Bacteriostatic water for injection เป็นน้ำฉีดปราศจากเชื้อที่มีสารต้านจุลชีพสำหรับผสมยาฉีดหลายครั้ง</t>
        </is>
      </c>
      <c r="L84" s="186" t="n"/>
      <c r="M84" s="186" t="inlineStr">
        <is>
          <t>Product Group 9: Sterile &amp; Special Forms</t>
        </is>
      </c>
      <c r="N84" s="186" t="inlineStr">
        <is>
          <t>9.4 Parenterals &amp; Ophthalmic</t>
        </is>
      </c>
      <c r="O84" s="185" t="inlineStr">
        <is>
          <t>Product</t>
        </is>
      </c>
      <c r="P84" s="186" t="inlineStr">
        <is>
          <t>[SOURCE: ข้อสอบจริง PLE CC1 (Product) ปี 2563 Day 2 ข้อ 48]</t>
        </is>
      </c>
      <c r="Q84" s="185" t="inlineStr">
        <is>
          <t>ข้อสอบจริง</t>
        </is>
      </c>
      <c r="R84" s="185" t="inlineStr">
        <is>
          <t>2563</t>
        </is>
      </c>
      <c r="S84" s="185" t="n"/>
    </row>
    <row r="85" ht="13.2" customHeight="1" s="49">
      <c r="A85" s="185" t="n">
        <v>83</v>
      </c>
      <c r="B85" s="186" t="inlineStr">
        <is>
          <t>แพทย์สั่งจ่ายยาฉีดคอร์ติโคสเตียรอยด์สำหรับฉีดเข้าข้อเข่า (Intra-articular injection) โดยมีสูตรตำรับประกอบด้วย:
- Dexamethasone sodium phosphate
- Sodium chloride for injection
- Benzyl alcohol
- Polysorbate 80
- Sodium hydroxide q.s.
- Water for injection to 1 mL</t>
        </is>
      </c>
      <c r="C85" s="186" t="inlineStr">
        <is>
          <t>สาร Sodium hydroxide (NaOH q.s.) ในสูตรตำรับยาฉีดนี้ทำหน้าที่หลักใด</t>
        </is>
      </c>
      <c r="D85" s="186" t="n"/>
      <c r="E85" s="186" t="inlineStr">
        <is>
          <t>Cosolvent (สารช่วยทำละลาย)</t>
        </is>
      </c>
      <c r="F85" s="186" t="inlineStr">
        <is>
          <t>Tonicity adjusting agent (สารปรับความตึงตัว)</t>
        </is>
      </c>
      <c r="G85" s="186" t="inlineStr">
        <is>
          <t>pH adjusting agent (สารปรับความเป็นกรด-ด่าง)</t>
        </is>
      </c>
      <c r="H85" s="186" t="inlineStr">
        <is>
          <t>Antimicrobial preservative (สารกันเสีย)</t>
        </is>
      </c>
      <c r="I85" s="186" t="inlineStr">
        <is>
          <t>Viscosity increasing agent (สารเพิ่มความหนืด)</t>
        </is>
      </c>
      <c r="J85" s="185" t="n">
        <v>3</v>
      </c>
      <c r="K85" s="186" t="inlineStr">
        <is>
          <t>✅ คำตอบที่ถูกต้อง: ข้อ ค. pH adjusting agent (สารปรับความเป็นกรด-ด่าง)
🎯 ทำไมข้อนี้ถึงถูก:
คำว่า q.s. (quantum sufficiat) กำกับหลังสาร Sodium hydroxide หรือ Hydrochloric acid ในสูตรตำรับยาฉีด หมายถึงการเติมสารดังกล่าวในปริมาณพอเหมาะเท่าที่จำเป็นเพื่อปรับค่าความเป็นกรด-ด่าง (pH adjusting agent) ของสารละลายยาฉีดให้อยู่ในช่วง pH ที่เหมาะสมต่อความคงตัวของตัวยา (pH 7.0 ถึง 8.5 สำหรับ Dexamethasone sodium phosphate) และลดความระคายเคืองต่อเนื้อเยื่อ
🔍 ข้ออื่นผิดเพราะอะไร:
• ข้อ ก.: Cosolvent เป็นตัวทำละลายร่วม เช่น Propylene glycol หรือ Alcohol ไม่ใช่ด่างแก่ NaOH
• ข้อ ข.: Tonicity adjuster ในตำรับนี้คือ Sodium chloride ซึ่งใช้ปรับให้อยู่ในสภาวะ Isotonic
• ข้อ ง.: Antimicrobial preservative ในตำรับนี้คือ Benzyl alcohol
• ข้อ จ.: Viscosity agent เป็นสารเพิ่มความหนืด เช่น Sodium CMC หรือ Hyaluronic acid ไม่ใช่ NaOH</t>
        </is>
      </c>
      <c r="L85" s="186" t="n"/>
      <c r="M85" s="186" t="inlineStr">
        <is>
          <t>Product Group 9: Sterile &amp; Special Forms</t>
        </is>
      </c>
      <c r="N85" s="186" t="inlineStr">
        <is>
          <t>9.4 Parenterals &amp; Ophthalmic</t>
        </is>
      </c>
      <c r="O85" s="185" t="inlineStr">
        <is>
          <t>Product</t>
        </is>
      </c>
      <c r="P85" s="186" t="inlineStr">
        <is>
          <t>[SOURCE: ข้อสอบจริง PLE CC1 (Product) ปี 2563 Day 1 ข้อ 5]</t>
        </is>
      </c>
      <c r="Q85" s="185" t="inlineStr">
        <is>
          <t>ข้อสอบจริง</t>
        </is>
      </c>
      <c r="R85" s="185" t="inlineStr">
        <is>
          <t>2563</t>
        </is>
      </c>
      <c r="S85" s="185" t="n"/>
    </row>
    <row r="86">
      <c r="A86" s="185" t="n">
        <v>84</v>
      </c>
      <c r="B86" s="186" t="n"/>
      <c r="C86" s="186" t="inlineStr">
        <is>
          <t>จากสูตรตำรับยาฉีด Dexamethasone สำหรับฉีดเข้าข้อเข่า ซึ่งประกอบด้วย Dexamethasone sodium phosphate, Sodium chloride, Benzyl alcohol, Polysorbate 80, Sodium hydroxide q.s. และ Water for injection สารใดทำหน้าที่เป็นสารกันเสียต้านจุลชีพ (Antimicrobial preservative)</t>
        </is>
      </c>
      <c r="D86" s="186" t="n"/>
      <c r="E86" s="186" t="inlineStr">
        <is>
          <t>Dexamethasone sodium phosphate</t>
        </is>
      </c>
      <c r="F86" s="186" t="inlineStr">
        <is>
          <t>Benzyl alcohol</t>
        </is>
      </c>
      <c r="G86" s="186" t="inlineStr">
        <is>
          <t>Sodium chloride</t>
        </is>
      </c>
      <c r="H86" s="186" t="inlineStr">
        <is>
          <t>Sodium hydroxide</t>
        </is>
      </c>
      <c r="I86" s="186" t="inlineStr">
        <is>
          <t>Polysorbate 80</t>
        </is>
      </c>
      <c r="J86" s="185" t="n">
        <v>2</v>
      </c>
      <c r="K86" s="186" t="inlineStr">
        <is>
          <t>✅ คำตอบที่ถูกต้อง: ข้อ ข. Benzyl alcohol
🎯 ทำไมข้อนี้ถึงถูก:
Benzyl alcohol (ความเข้มข้นมาตรฐานประมาณ 0.9% ถึง 1.5% v/v) เป็นสารต้านจุลชีพ (Antimicrobial preservative) ที่นิยมใช้ในยาฉีดชนิดบรรจุหลายขนาดยา (Multiple-dose vials) เพื่อยับยั้งการเจริญเติบโตของแบคทีเรียและเชื้อราที่อาจปนเปื้อนเข้าไปขณะใช้เข็มดูดยาออกจากขวด
🔍 ข้ออื่นผิดเพราะอะไร:
• ข้อ ก.: Dexamethasone sodium phosphate เป็นตัวยาสำคัญ (Active pharmaceutical ingredient)
• ข้อ ค.: Sodium chloride ทำหน้าที่ปรับความดันออสโมซิสและความตึงตัว (Tonicity agent)
• ข้อ ง.: Sodium hydroxide ทำหน้าที่ปรับความเป็นกรด-ด่าง (pH adjuster)
• ข้อ จ.: Polysorbate 80 ทำหน้าที่เป็นสารลดแรงตึงผิวเพื่อช่วยการกระจายตัวหรือช่วยละลาย (Surfactant / Solubilizing agent)</t>
        </is>
      </c>
      <c r="L86" s="186" t="n"/>
      <c r="M86" s="186" t="inlineStr">
        <is>
          <t>Product Group 9: Sterile &amp; Special Forms</t>
        </is>
      </c>
      <c r="N86" s="186" t="inlineStr">
        <is>
          <t>9.4 Parenterals &amp; Ophthalmic</t>
        </is>
      </c>
      <c r="O86" s="185" t="inlineStr">
        <is>
          <t>Product</t>
        </is>
      </c>
      <c r="P86" s="186" t="inlineStr">
        <is>
          <t>[SOURCE: ข้อสอบจริง PLE CC1 (Product) ปี 2563 Day 1 ข้อ 6]</t>
        </is>
      </c>
      <c r="Q86" s="185" t="inlineStr">
        <is>
          <t>ข้อสอบจริง</t>
        </is>
      </c>
      <c r="R86" s="185" t="inlineStr">
        <is>
          <t>2563</t>
        </is>
      </c>
      <c r="S86" s="185" t="n"/>
    </row>
    <row r="87">
      <c r="A87" s="185" t="n">
        <v>85</v>
      </c>
      <c r="B87" s="186" t="n"/>
      <c r="C87" s="186" t="inlineStr">
        <is>
          <t>ข้อใดต่อไปนี้ ไม่ใช่ หัวข้อการควบคุมคุณภาพมาตรฐานที่กำหนดสำหรับผลิตภัณฑ์ยาฉีดรูปแบบสารละลายใสปราศจากเชื้อ (Sterile solution for injection)</t>
        </is>
      </c>
      <c r="D87" s="186" t="n"/>
      <c r="E87" s="186" t="inlineStr">
        <is>
          <t>Particulate matter test (การทดสอบอนุภาคแปลกปลอมขนาดเล็ก)</t>
        </is>
      </c>
      <c r="F87" s="186" t="inlineStr">
        <is>
          <t>Microbial limit test (การทดสอบการจำกัดจำนวนจุลินทรีย์)</t>
        </is>
      </c>
      <c r="G87" s="186" t="inlineStr">
        <is>
          <t>Bacterial endotoxins test / Pyrogen test</t>
        </is>
      </c>
      <c r="H87" s="186" t="inlineStr">
        <is>
          <t>Sterility test (การทดสอบความปราศจากเชื้อ)</t>
        </is>
      </c>
      <c r="I87" s="186" t="inlineStr">
        <is>
          <t>pH determination</t>
        </is>
      </c>
      <c r="J87" s="185" t="n">
        <v>2</v>
      </c>
      <c r="K87" s="186" t="inlineStr">
        <is>
          <t>✅ คำตอบที่ถูกต้อง: ข้อ ข. Microbial limit test (การทดสอบการจำกัดจำนวนจุลินทรีย์)
🎯 ทำไมข้อนี้ถึงถูก:
Microbial limit test (การนับจำนวนจุลินทรีย์และตรวจหาเชื้อก่อโรค) เป็นข้อกำหนดสำหรับผลิตภัณฑ์ยาชนิด ไม่ปราศจากเชื้อ (Non-sterile dosage forms) เช่น ยาเม็ด ยาน้ำ ยาทาภายนอก ในขณะที่ ยาฉีด (Injections) จัดเป็นยาปราศจากเชื้อ (Sterile products) ที่กฎหมายกำหนดให้ต้องผ่านการทดสอบ Sterility test (ต้องปราศจากเชื้อจุลินทรีย์อย่างสมบูรณ์แบบ Absolute sterility) จึงไม่มีการใช้เกณฑ์ Microbial limit test
🔍 ข้ออื่นผิดเพราะอะไร:
• ข้อ ก.: Particulate matter test เป็นข้อกำหนดบังคับของยาฉีดเพื่อป้องกันอนุภาคขนาดเล็กอุดตันหลอดเลือด (USP ⟨788⟩)
• ข้อ ค.: Bacterial endotoxins test (LAL test) เป็นข้อกำหนดสำคัญเพื่อควบคุมปริมาณสารไข้ในยาฉีด
• ข้อ ง.: Sterility test เป็นหัวข้อบังคับหลักที่ยาฉีดทุกรุ่นการผลิตต้องผ่านการทดสอบ
• ข้อ จ.: pH determination ต้องควบคุมให้อยู่ในช่วงที่เหมาะสมเพื่อความคงตัวและความปลอดภัยต่อเนื้อเยื่อ</t>
        </is>
      </c>
      <c r="L87" s="186" t="n"/>
      <c r="M87" s="186" t="inlineStr">
        <is>
          <t>Product Group 9: Sterile &amp; Special Forms</t>
        </is>
      </c>
      <c r="N87" s="186" t="inlineStr">
        <is>
          <t>9.3 Sterility &amp; Pyrogen testing</t>
        </is>
      </c>
      <c r="O87" s="185" t="inlineStr">
        <is>
          <t>Product</t>
        </is>
      </c>
      <c r="P87" s="186" t="inlineStr">
        <is>
          <t>[SOURCE: ข้อสอบจริง PLE CC1 (Product) ปี 2563 Day 1 ข้อ 7]</t>
        </is>
      </c>
      <c r="Q87" s="185" t="inlineStr">
        <is>
          <t>ข้อสอบจริง</t>
        </is>
      </c>
      <c r="R87" s="185" t="inlineStr">
        <is>
          <t>2563</t>
        </is>
      </c>
      <c r="S87" s="185" t="n"/>
    </row>
    <row r="88">
      <c r="A88" s="185" t="n">
        <v>86</v>
      </c>
      <c r="B88" s="186" t="n"/>
      <c r="C88" s="186" t="inlineStr">
        <is>
          <t>ข้อใดกล่าวถูกต้องเกี่ยวกับน้ำสำหรับเตรียมยาฉีดชนิดปราศจากเชื้อ (Sterile Water for Injection: SWFI) ตามมาตรฐานเภสัชตำรับ USP</t>
        </is>
      </c>
      <c r="D88" s="186" t="n"/>
      <c r="E88" s="186" t="inlineStr">
        <is>
          <t>เป็นน้ำที่เตรียมได้โดยตรงจากการต้มน้ำประปาแล้วผ่านการกรองแผ่นเมมเบรน 0.22 ไมครอน</t>
        </is>
      </c>
      <c r="F88" s="186" t="inlineStr">
        <is>
          <t>เป็นน้ำฉีดที่มีการเติมสารต้านจุลชีพ (Antimicrobial preservative) ผสมอยู่เสมอ</t>
        </is>
      </c>
      <c r="G88" s="186" t="inlineStr">
        <is>
          <t>เป็นน้ำที่ได้จากการนำ Water for Injection (WFI) มาบรรจุในภาชนะที่เหมาะสมแล้วผ่านกระบวนการฆ่าเชื้อ (Terminal sterilization)</t>
        </is>
      </c>
      <c r="H88" s="186" t="inlineStr">
        <is>
          <t>สามารถนำมาฉีดเข้าสู่หลอดเลือดดำของผู้ป่วยได้โดยตรงในปริมาณมากโดยไม่ต้องผสมตัวยาใดๆ</t>
        </is>
      </c>
      <c r="I88" s="186" t="inlineStr">
        <is>
          <t>กำหนดให้ใช้เฉพาะการชะล้างทำความสะอาดแผลภายนอกร่างกายเท่านั้น</t>
        </is>
      </c>
      <c r="J88" s="185" t="n">
        <v>3</v>
      </c>
      <c r="K88" s="186" t="inlineStr">
        <is>
          <t>✅ คำตอบที่ถูกต้อง: ข้อ ค. เป็นน้ำที่ได้จากการนำ Water for Injection (WFI) มาบรรจุในภาชนะที่เหมาะสมแล้วผ่านกระบวนการฆ่าเชื้อ (Terminal sterilization)
🎯 ทำไมข้อนี้ถึงถูก:
ตามเภสัชตำรับ USP ระบุว่า Sterile Water for Injection (SWFI) คือน้ำ Water for Injection (WFI) ที่นำมาบรรจุลงในภาชนะบรรจุหน่วยเดียว (Single-dose container ขนาดไม่เกิน 1,000 mL) แล้วนำไปผ่านการฆ่าเชื้อจนปราศจากเชื้อ (Sterilization) และปราศจากสารก่อไข้ (Pyrogen-free) โดยไม่มีการเติมสารกันเสียต้านจุลชีพใดๆ
🔍 ข้ออื่นผิดเพราะอะไร:
• ข้อ ก.: SWFI ต้องผลิตเริ่มต้นจาก Water for Injection (WFI) ซึ่งต้องผ่านกระบวนการกลั่น (Distillation) หรือ Reverse Osmosis ที่ผ่านการรับรอง ไม่ใช่น้ำประปาต้มกรอง
• ข้อ ข.: SWFI เป็น Single-dose container ต้อง ปราศจาก สารกันเสีย (Preservative-free) ชนิดที่มีสารกันเสียเรียกว่า Bacteriostatic Water for Injection
• ข้อ ง.: ห้ามฉีด SWFI เข้าหลอดเลือดดำโดยตรงเพราะเป็นน้ำบริสุทธิ์ที่มีค่า Osmolarity เป็นศูนย์ (Hypotonic อย่างยิ่ง) จะทำให้เม็ดเลือดแดงแตกตัวรุนแรง (Hemolysis)
• ข้อ จ.: น้ำสำหรับชะล้างแผลภายนอกมีชื่อทางการว่า Sterile Water for Irrigation</t>
        </is>
      </c>
      <c r="L88" s="186" t="n"/>
      <c r="M88" s="186" t="inlineStr">
        <is>
          <t>Product Group 9: Sterile &amp; Special Forms</t>
        </is>
      </c>
      <c r="N88" s="186" t="inlineStr">
        <is>
          <t>9.4 Parenterals &amp; Ophthalmic</t>
        </is>
      </c>
      <c r="O88" s="185" t="inlineStr">
        <is>
          <t>Product</t>
        </is>
      </c>
      <c r="P88" s="186" t="inlineStr">
        <is>
          <t>[SOURCE: ข้อสอบจริง PLE CC1 (Product) ปี 2563 Day 1 ข้อ 94]</t>
        </is>
      </c>
      <c r="Q88" s="185" t="inlineStr">
        <is>
          <t>ข้อสอบจริง</t>
        </is>
      </c>
      <c r="R88" s="185" t="inlineStr">
        <is>
          <t>2563</t>
        </is>
      </c>
      <c r="S88" s="185" t="n"/>
    </row>
    <row r="89">
      <c r="A89" s="185" t="n">
        <v>87</v>
      </c>
      <c r="B89" s="186" t="n"/>
      <c r="C89" s="186" t="inlineStr">
        <is>
          <t>ในการควบคุมคุณภาพและประเมินความปลอดภัยของยาหยอดตา (Ophthalmic preparations) ที่เตรียมขึ้นในโรงพยาบาล หัวข้อการทดสอบในข้อใดมีความสำคัญสูงสุดต่อความปลอดภัยของผู้ป่วยเพื่อป้องกันการติดเชื้อในลูกตาขั้นรุนแรง (Endophthalmitis)</t>
        </is>
      </c>
      <c r="D89" s="186" t="n"/>
      <c r="E89" s="186" t="inlineStr">
        <is>
          <t>Microbial limit test</t>
        </is>
      </c>
      <c r="F89" s="186" t="inlineStr">
        <is>
          <t>Sterility test (การทดสอบความปราศจากเชื้อ)</t>
        </is>
      </c>
      <c r="G89" s="186" t="inlineStr">
        <is>
          <t>Dissolution test</t>
        </is>
      </c>
      <c r="H89" s="186" t="inlineStr">
        <is>
          <t>Disintegration test</t>
        </is>
      </c>
      <c r="I89" s="186" t="inlineStr">
        <is>
          <t>Bacterial endotoxins test</t>
        </is>
      </c>
      <c r="J89" s="185" t="n">
        <v>2</v>
      </c>
      <c r="K89" s="186" t="inlineStr">
        <is>
          <t>✅ คำตอบที่ถูกต้อง: ข้อ ข. Sterility test (การทดสอบความปราศจากเชื้อ)
🎯 ทำไมข้อนี้ถึงถูก:
ยาตา (Ophthalmic preparations) สัมผัสกับเนื้อเยื่อกระจกตาและเยื่อบุตาที่มีความเปราะบางสูงมาก หากเกิดการติดเชื้อจุลินทรีย์อาจทำให้ตาบอดได้อย่างถาวร เภสัชตำรับ USP/BP จึงกำหนดให้ยาตาทุกชนิดจัดเป็นยาปราศจากเชื้อ (Sterile products) และการทดสอบความปราศจากเชื้อ (Sterility test) ถือเป็นหัวข้อที่สำคัญที่สุดอย่างยิ่งยวดที่ต้องผ่านเกณฑ์ยอมรับ
🔍 ข้ออื่นผิดเพราะอะไร:
• ข้อ ก.: Microbial limit test ยอมให้มีการปนเปื้อนของเชื้อจุลินทรีย์ได้ตามเกณฑ์ที่กำหนด จึงไม่เพียงพอและไม่ปลอดภัยสำหรับยาหยอดตา
• ข้อ ค.: Dissolution test ใช้สำหรับประเมินการละลายของยาเม็ดหรือแคปซูลของแข็ง
• ข้อ ง.: Disintegration test ใช้ประเมินเวลาการแตกตัวของยาเม็ด
• ข้อ จ.: Bacterial endotoxins test จำเป็นสำหรับยาฉีดและสารละลายล้างตาสำหรับผ่าตัดลูกตาภายใน (Intraocular irrigation) แต่ความปราศจากเชื้อของจุลินทรีย์ (Sterility) มีความสำคัญเชิงคลินิกสูงสุดในยาหยอดตาทั่วไป</t>
        </is>
      </c>
      <c r="L89" s="186" t="n"/>
      <c r="M89" s="186" t="inlineStr">
        <is>
          <t>Product Group 9: Sterile &amp; Special Forms</t>
        </is>
      </c>
      <c r="N89" s="186" t="inlineStr">
        <is>
          <t>9.3 Sterility &amp; Pyrogen testing</t>
        </is>
      </c>
      <c r="O89" s="185" t="inlineStr">
        <is>
          <t>Product</t>
        </is>
      </c>
      <c r="P89" s="186" t="inlineStr">
        <is>
          <t>[SOURCE: ข้อสอบจริง PLE CC1 (Product) ปี 2563 Day 1 ข้อ 96]</t>
        </is>
      </c>
      <c r="Q89" s="185" t="inlineStr">
        <is>
          <t>ข้อสอบจริง</t>
        </is>
      </c>
      <c r="R89" s="185" t="inlineStr">
        <is>
          <t>2563</t>
        </is>
      </c>
      <c r="S89" s="185" t="n"/>
    </row>
    <row r="90">
      <c r="A90" s="185" t="n">
        <v>88</v>
      </c>
      <c r="B90" s="186" t="n"/>
      <c r="C90" s="186" t="inlineStr">
        <is>
          <t>ในตำรับยาหยอดตาน้ำตาเทียม (artificial tears) หากไม่มีสาร hydroxypropyl guar จะสามารถเลือกใช้สารใดทดแทนเพื่อทำหน้าที่เป็นสารเพิ่มความหนืดและเคลือบผิวกระจกตา</t>
        </is>
      </c>
      <c r="D90" s="186" t="n"/>
      <c r="E90" s="186" t="inlineStr">
        <is>
          <t>PEG</t>
        </is>
      </c>
      <c r="F90" s="186" t="inlineStr">
        <is>
          <t>SCMC</t>
        </is>
      </c>
      <c r="G90" s="186" t="inlineStr">
        <is>
          <t>Polysorbate 80</t>
        </is>
      </c>
      <c r="H90" s="186" t="inlineStr">
        <is>
          <t>Sorbital</t>
        </is>
      </c>
      <c r="I90" s="186" t="inlineStr">
        <is>
          <t>Hypromellose</t>
        </is>
      </c>
      <c r="J90" s="185" t="n">
        <v>5</v>
      </c>
      <c r="K90" s="186" t="inlineStr">
        <is>
          <t>✅ คำตอบที่ถูกต้อง: ข้อ จ. Hypromellose
🎯 ทำไมข้อนี้ถึงถูก:
Hydroxypropyl guar ในน้ำตาเทียมทำหน้าที่เป็น non-ionic polymeric demulcent และ viscosity-enhancing agent ช่วยเพิ่มความหนืดและยืดระยะเวลาการสัมผัสของยากับผิวกระจกตา สารที่สามารถใช้ทดแทนได้โดยตรงคือ Hypromellose (HPMC) ซึ่งเป็น non-ionic cellulose derivative ที่ให้ความคงตัวดี ไม่ตกตะกอนกับสารอื่น และเป็น demulcent มาตรฐานในตำรับน้ำตาเทียมตาม USP
🔍 ข้ออื่นผิดเพราะอะไร:
• ข้อ ก.: ผิดเพราะ Polyethylene glycol (PEG) ทำหน้าที่เป็น co-solvent หรือ lubricant แต่ไม่ได้ให้ความหนืดและการเคลือบฟิล์มเลียนแบบ mucin layer ได้ดีเท่ากับ HPMC หรือ HP-guar
• ข้อ ข.: ผิดเพราะ Sodium carboxymethylcellulose (SCMC) เป็น anionic polymer ซึ่งมีประจุลบ อาจเกิด incompatibility กับสารกันเสียประจุบวก เช่น benzalkonium chloride ได้ง่ายกว่า non-ionic polymers
• ข้อ ค.: ผิดเพราะ Polysorbate 80 เป็น non-ionic surfactant ทำหน้าที่เป็น solubilizer ไม่ใช่สารเพิ่มความหนืดหลักของน้ำตาเทียม
• ข้อ ง.: ผิดเพราะ Sorbitol ทำหน้าที่เป็น tonicity adjusting agent และ humectant ไม่ใช่ gelling หรือ viscosity-enhancing polymer</t>
        </is>
      </c>
      <c r="L90" s="186" t="n"/>
      <c r="M90" s="186" t="inlineStr">
        <is>
          <t>Product Group 9: Sterile &amp; Special Forms</t>
        </is>
      </c>
      <c r="N90" s="186" t="inlineStr">
        <is>
          <t>9.4 Parenterals &amp; Ophthalmic</t>
        </is>
      </c>
      <c r="O90" s="185" t="inlineStr">
        <is>
          <t>Product</t>
        </is>
      </c>
      <c r="P90" s="186" t="inlineStr">
        <is>
          <t>[SOURCE: ข้อสอบจริง PLE CC1 (Product) ปี 2562 วันที่ 1 ข้อ 19]</t>
        </is>
      </c>
      <c r="Q90" s="185" t="inlineStr">
        <is>
          <t>ข้อสอบจริง</t>
        </is>
      </c>
      <c r="R90" s="185" t="inlineStr">
        <is>
          <t>2562</t>
        </is>
      </c>
      <c r="S90" s="185" t="n"/>
    </row>
    <row r="91">
      <c r="A91" s="185" t="n">
        <v>89</v>
      </c>
      <c r="B91" s="186" t="n"/>
      <c r="C91" s="186" t="inlineStr">
        <is>
          <t>สารในข้อใดทำหน้าที่เป็นสารกันเสีย (preservative) ในน้ำยาแช่และล้างคอนแทคเลนส์</t>
        </is>
      </c>
      <c r="D91" s="186" t="n"/>
      <c r="E91" s="186" t="inlineStr">
        <is>
          <t>Polyquaternium-1</t>
        </is>
      </c>
      <c r="F91" s="186" t="inlineStr">
        <is>
          <t>Potassium chloride</t>
        </is>
      </c>
      <c r="G91" s="186" t="inlineStr">
        <is>
          <t>Calcium chloride</t>
        </is>
      </c>
      <c r="H91" s="186" t="inlineStr">
        <is>
          <t>Citric acid</t>
        </is>
      </c>
      <c r="I91" s="186" t="inlineStr">
        <is>
          <t>Hydroxypropyl guar</t>
        </is>
      </c>
      <c r="J91" s="185" t="n">
        <v>1</v>
      </c>
      <c r="K91" s="186" t="inlineStr">
        <is>
          <t>✅ คำตอบที่ถูกต้อง: ข้อ ก. Polyquaternium-1
🎯 ทำไมข้อนี้ถึงถูก:
Polyquaternium-1 (Polyquad) เป็น polymeric quaternary ammonium compound ที่ใช้เป็น antimicrobial preservative ในน้ำยาคอนแทคเลนส์และยาหยอดตา เนื่องจากมีโมเลกุลขนาดใหญ่ (MW ประมาณ 5,000 Da) ทำให้ไม่ถูกดูดซับเข้าสู่เนื้อคอนแทคเลนส์ชนิดนิ่ม (soft contact lens) และไม่ทำลายเยื่อบุผิวกระจกตา ต่างจาก monomeric preservative เช่น benzalkonium chloride
🔍 ข้ออื่นผิดเพราะอะไร:
• ข้อ ข.: ผิดเพราะ Potassium chloride ทำหน้าที่ปรับความดันออสโมติก (tonicity agent) เพื่อให้ออสโมลาริตีใกล้เคียงน้ำตาธรรมชาติ ไม่ใช่สารกันเสีย
• ข้อ ค.: ผิดเพราะ Calcium chloride ทำหน้าที่เป็นแหล่งอิเล็กโทรไลต์เพื่อรักษาสมดุลของเซลล์เยื่อบุกระจกตา ไม่ใช่ antimicrobial agent
• ข้อ ง.: ผิดเพราะ Citric acid ทำหน้าที่เป็น buffering agent หรือ chelating agent เพื่อควบคุม pH ตำรับ ไม่ใช่สารกันเสียหลัก
• ข้อ จ.: ผิดเพราะ Hydroxypropyl guar ทำหน้าที่เป็น demulcent หรือ gelling/viscosity agent เพื่อเพิ่มความชุ่มชื้นแก่คอนแทคเลนส์</t>
        </is>
      </c>
      <c r="L91" s="186" t="n"/>
      <c r="M91" s="186" t="inlineStr">
        <is>
          <t>Product Group 9: Sterile &amp; Special Forms</t>
        </is>
      </c>
      <c r="N91" s="186" t="inlineStr">
        <is>
          <t>9.4 Parenterals &amp; Ophthalmic</t>
        </is>
      </c>
      <c r="O91" s="185" t="inlineStr">
        <is>
          <t>Product</t>
        </is>
      </c>
      <c r="P91" s="186" t="inlineStr">
        <is>
          <t>[SOURCE: ข้อสอบจริง PLE CC1 (Product) ปี 2562 วันที่ 1 ข้อ 20]</t>
        </is>
      </c>
      <c r="Q91" s="185" t="inlineStr">
        <is>
          <t>ข้อสอบจริง</t>
        </is>
      </c>
      <c r="R91" s="185" t="inlineStr">
        <is>
          <t>2562</t>
        </is>
      </c>
      <c r="S91" s="185" t="n"/>
    </row>
    <row r="92">
      <c r="A92" s="185" t="n">
        <v>90</v>
      </c>
      <c r="B92" s="186" t="n"/>
      <c r="C92" s="186" t="inlineStr">
        <is>
          <t>ส่วนประกอบใดถือเป็นองค์ประกอบที่สำคัญที่สุดในการขับดันตัวยาออกจากบรรจุภัณฑ์ของยารูปแบบ pressurized metered-dose inhalers (pMDI)</t>
        </is>
      </c>
      <c r="D92" s="186" t="n"/>
      <c r="E92" s="186" t="inlineStr">
        <is>
          <t>Propellant</t>
        </is>
      </c>
      <c r="F92" s="186" t="inlineStr">
        <is>
          <t>Glidant</t>
        </is>
      </c>
      <c r="G92" s="186" t="inlineStr">
        <is>
          <t>Cosolvent</t>
        </is>
      </c>
      <c r="H92" s="186" t="inlineStr">
        <is>
          <t>Antioxidant</t>
        </is>
      </c>
      <c r="I92" s="186" t="inlineStr">
        <is>
          <t>Wetting agent</t>
        </is>
      </c>
      <c r="J92" s="185" t="n">
        <v>1</v>
      </c>
      <c r="K92" s="186" t="inlineStr">
        <is>
          <t>✅ คำตอบที่ถูกต้อง: ข้อ ก. Propellant
🎯 ทำไมข้อนี้ถึงถูก:
Propellant (สารขับดัน เช่น Hydrofluoroalkanes หรือ HFA-134a) เป็นองค์ประกอบที่สำคัญที่สุดของ pressurized metered-dose inhaler (pMDI) ทำหน้าที่สร้างความดันไอภายในกระป๋องยาเพื่อพ่นกระจายตัวยาออกมาเป็นละอองฝอยขนาดเล็กระดับไมครอนเมื่อกดวาล์ว
🔍 ข้ออื่นผิดเพราะอะไร:
• ข้อ ข.: ผิดเพราะ Glidant เป็นสารช่วยไหลที่ใช้ในกระบวนการผลิตยาเม็ดและแคปซูล ไม่ได้ใช้ในระบบ pMDI
• ข้อ ค.: ผิดเพราะ Cosolvent (เช่น ethanol) เป็นเพียงสารช่วยละลายเสริมในบางตำรับ ไม่ใช่องค์ประกอบหลักในการสร้างแรงขับดัน
• ข้อ ง.: ผิดเพราะ Antioxidant ใส่เพื่อป้องกันการสลายตัวของยา ไม่ใช่สารขับดันละอองยา
• ข้อ จ.: ผิดเพราะ Wetting agent ใช้ช่วยกระจายอนุภาคยาแขวนตะกอน แต่ไม่สามารถขับดันละอองยาออกจากกระป๋องได้</t>
        </is>
      </c>
      <c r="L92" s="186" t="n"/>
      <c r="M92" s="186" t="inlineStr">
        <is>
          <t>Product Group 9: Sterile &amp; Special Forms</t>
        </is>
      </c>
      <c r="N92" s="186" t="inlineStr">
        <is>
          <t>9.5 Inhalation devices</t>
        </is>
      </c>
      <c r="O92" s="185" t="inlineStr">
        <is>
          <t>Product</t>
        </is>
      </c>
      <c r="P92" s="186" t="inlineStr">
        <is>
          <t>[SOURCE: ข้อสอบจริง PLE CC1 (Product) วันที่ 2 ปี 2562 ข้อ 67]</t>
        </is>
      </c>
      <c r="Q92" s="185" t="inlineStr">
        <is>
          <t>ข้อสอบจริง</t>
        </is>
      </c>
      <c r="R92" s="185" t="inlineStr">
        <is>
          <t>2562</t>
        </is>
      </c>
      <c r="S92" s="185" t="n"/>
    </row>
    <row r="93">
      <c r="A93" s="185" t="n">
        <v>91</v>
      </c>
      <c r="B93" s="186" t="n"/>
      <c r="C93" s="186" t="inlineStr">
        <is>
          <t>ยาสูดพ่น Ventolin Evohaler จัดเป็นยารูปแบบทางเภสัชกรรม (dosage form) ชนิดใด</t>
        </is>
      </c>
      <c r="D93" s="186" t="n"/>
      <c r="E93" s="186" t="inlineStr">
        <is>
          <t>Pressurized metered dose powder for inhaler</t>
        </is>
      </c>
      <c r="F93" s="186" t="inlineStr">
        <is>
          <t>Pressurized metered dose suspension for inhaler</t>
        </is>
      </c>
      <c r="G93" s="186" t="inlineStr">
        <is>
          <t>Nonpressurized metered dose powder for inhaler</t>
        </is>
      </c>
      <c r="H93" s="186" t="inlineStr">
        <is>
          <t>Nonpressurized metered dose solution for inhaler</t>
        </is>
      </c>
      <c r="I93" s="186" t="inlineStr">
        <is>
          <t>Nonpressurized metered dose suspension for inhaler</t>
        </is>
      </c>
      <c r="J93" s="185" t="n">
        <v>2</v>
      </c>
      <c r="K93" s="186" t="inlineStr">
        <is>
          <t>✅ คำตอบที่ถูกต้อง: ข้อ ข. Pressurized metered dose suspension for inhaler
🎯 ทำไมข้อนี้ถึงถูก:
Ventolin Evohaler ประกอบด้วยตัวยา salbutamol sulfate ในรูปผงละเอียดแขวนลอยอยู่ในสารขับดันเหลวชนิด HFA-134a (norflurane) ภายใต้ความดันในกระป๋องโลหะที่มี metering valve ดังนั้นจึงจัดเป็น Pressurized metered-dose suspension for inhalation (pMDI suspension)
🔍 ข้ออื่นผิดเพราะอะไร:
• ข้อ ก.: ผิดเพราะยาในรูปแบบผงแห้งสูดพ่น (Dry Powder Inhaler: DPI) เป็นระบบ non-pressurized ไม่ได้บรรจุภายใต้ความดันของสารขับดัน
• ข้อ ค.: ผิดเพราะ DPI จัดเป็น non-pressurized metered dose powder inhaler ไม่ใช่ชื่อทางการค้า Ventolin Evohaler
• ข้อ ง.: ผิดเพราะ Ventolin Evohaler มีตัวยาแขวนลอยใน propellant ไม่ใช่สารละลาย และบรรจุภายใต้ความดัน (pressurized)
• ข้อ จ.: ผิดเพราะ Ventolin Evohaler เป็นระบบที่มีสารขับดันบรรจุภายใต้ความดันสูง (pressurized) ไม่ใช่ non-pressurized</t>
        </is>
      </c>
      <c r="L93" s="186" t="n"/>
      <c r="M93" s="186" t="inlineStr">
        <is>
          <t>Product Group 9: Sterile &amp; Special Forms</t>
        </is>
      </c>
      <c r="N93" s="186" t="inlineStr">
        <is>
          <t>9.5 Inhalation devices</t>
        </is>
      </c>
      <c r="O93" s="185" t="inlineStr">
        <is>
          <t>Product</t>
        </is>
      </c>
      <c r="P93" s="186" t="inlineStr">
        <is>
          <t>[SOURCE: ข้อสอบจริง PLE CC1 (Product) วันที่ 2 ปี 2562 ข้อ 68] [RECONSTRUCTED: เติมคำอธิบายและจัดรูปแบบให้สมบูรณ์]</t>
        </is>
      </c>
      <c r="Q93" s="185" t="inlineStr">
        <is>
          <t>ข้อสอบจริง</t>
        </is>
      </c>
      <c r="R93" s="185" t="inlineStr">
        <is>
          <t>2562</t>
        </is>
      </c>
      <c r="S93" s="185" t="n"/>
    </row>
    <row r="94">
      <c r="A94" s="185" t="n">
        <v>92</v>
      </c>
      <c r="B94" s="186" t="n"/>
      <c r="C94" s="186" t="inlineStr">
        <is>
          <t>ขนาดอนุภาคละอองยา (aerodynamic diameter) ของยาสูดพ่น aerosol evohaler ช่วงใดที่สามารถเดินทางและสะสมในถุงลมปอด (alveoli) ได้ดีที่สุด</t>
        </is>
      </c>
      <c r="D94" s="186" t="n"/>
      <c r="E94" s="186" t="inlineStr">
        <is>
          <t>&gt; 100 ไมโครเมตร</t>
        </is>
      </c>
      <c r="F94" s="186" t="inlineStr">
        <is>
          <t>50-100 ไมโครเมตร</t>
        </is>
      </c>
      <c r="G94" s="186" t="inlineStr">
        <is>
          <t>31-49 ไมโครเมตร</t>
        </is>
      </c>
      <c r="H94" s="186" t="inlineStr">
        <is>
          <t>5-30 ไมโครเมตร</t>
        </is>
      </c>
      <c r="I94" s="186" t="inlineStr">
        <is>
          <t>&lt; 5 ไมโครเมตร</t>
        </is>
      </c>
      <c r="J94" s="185" t="n">
        <v>5</v>
      </c>
      <c r="K94" s="186" t="inlineStr">
        <is>
          <t>✅ คำตอบที่ถูกต้อง: ข้อ จ. &lt; 5 ไมโครเมตร
🎯 ทำไมข้อนี้ถึงถูก:
ตามหลักการสะสมของอนุภาคยาในระบบทางเดินหายใจ อนุภาคยาที่มีขนาด aerodynamic diameter อยู่ในช่วง 1 ถึง 5 ไมโครเมตร (หรือน้อยกว่า 5 ไมโครเมตร เรียกว่า respirable fraction) เท่านั้นที่จะสามารถเคลื่อนที่ผ่านหลอดลมส่วนบนลงไปสะสมและถูกดูดซึมที่หลอดลมฝอยส่วนปลายและถุงลมปอดด้วยกลไก sedimentation และ Brownian diffusion
🔍 ข้ออื่นผิดเพราะอะไร:
• ข้อ ก.: ผิดเพราะอนุภาคขนาดใหญ่กว่า 100 ไมโครเมตรจะตกกระทบที่ปากหรือกลืนลงคอทันที
• ข้อ ข.: ผิดเพราะอนุภาคขนาด 50 ถึง 100 ไมโครเมตรจะถูกดักจับที่โพรงจมูกและคอหอยด้วยกลไก inertial impaction
• ข้อ ค.: ผิดเพราะอนุภาคขนาด 31 ถึง 49 ไมโครเมตรจะติดค้างอยู่ที่คอหอยและหลอดลมส่วนต้น ไม่สามารถลงสู่ปอดลึกได้
• ข้อ ง.: ผิดเพราะอนุภาคขนาด 5 ถึง 30 ไมโครเมตรส่วนใหญ่จะตกกระทบติดอยู่ที่บริเวณทางเดินหายใจส่วนบน (upper airways) และหลอดลมใหญ่</t>
        </is>
      </c>
      <c r="L94" s="186" t="n"/>
      <c r="M94" s="186" t="inlineStr">
        <is>
          <t>Product Group 9: Sterile &amp; Special Forms</t>
        </is>
      </c>
      <c r="N94" s="186" t="inlineStr">
        <is>
          <t>9.5 Inhalation devices</t>
        </is>
      </c>
      <c r="O94" s="185" t="inlineStr">
        <is>
          <t>Product</t>
        </is>
      </c>
      <c r="P94" s="186" t="inlineStr">
        <is>
          <t>[SOURCE: ข้อสอบจริง PLE CC1 (Product) วันที่ 2 ปี 2562 ข้อ 69]</t>
        </is>
      </c>
      <c r="Q94" s="185" t="inlineStr">
        <is>
          <t>ข้อสอบจริง</t>
        </is>
      </c>
      <c r="R94" s="185" t="inlineStr">
        <is>
          <t>2562</t>
        </is>
      </c>
      <c r="S94" s="185" t="n"/>
    </row>
    <row r="95">
      <c r="A95" s="185" t="n">
        <v>93</v>
      </c>
      <c r="B95" s="186" t="n"/>
      <c r="C95" s="186" t="inlineStr">
        <is>
          <t>สารช่วยทางเภสัชกรรมชนิดใดที่จำเป็นต้องมีในยาสูดพ่นรูปแบบ Evohaler เพื่อทำหน้าที่นำส่งและกระจายละอองยา</t>
        </is>
      </c>
      <c r="D95" s="186" t="n"/>
      <c r="E95" s="186" t="inlineStr">
        <is>
          <t>Adjuvant</t>
        </is>
      </c>
      <c r="F95" s="186" t="inlineStr">
        <is>
          <t>Glidant</t>
        </is>
      </c>
      <c r="G95" s="186" t="inlineStr">
        <is>
          <t>Propellant</t>
        </is>
      </c>
      <c r="H95" s="186" t="inlineStr">
        <is>
          <t>Lubricant</t>
        </is>
      </c>
      <c r="I95" s="186" t="inlineStr">
        <is>
          <t>Solid carrier</t>
        </is>
      </c>
      <c r="J95" s="185" t="n">
        <v>3</v>
      </c>
      <c r="K95" s="186" t="inlineStr">
        <is>
          <t>✅ คำตอบที่ถูกต้อง: ข้อ ค. Propellant
🎯 ทำไมข้อนี้ถึงถูก:
ยารูปแบบ Evohaler คือ pressurized metered-dose inhaler (pMDI) ซึ่งต้องมี Propellant (เช่น HFA-134a) เป็นตัวทำละลายหรือสารแขวนลอยและสร้างแรงดันไอเพื่อขับดันละอองยาผ่านวาล์วออกมาเป็นฝอยละอองตามมาตรฐานเภสัชตำรับ
🔍 ข้ออื่นผิดเพราะอะไร:
• ข้อ ก.: ผิดเพราะ Adjuvant ใช้ในวัคซีนเพื่อกระตุ้นภูมิคุ้มกัน ไม่ใช่สารในยาพ่นสูด
• ข้อ ข.: ผิดเพราะ Glidant เป็นสารช่วยไหลในยาเม็ด
• ข้อ ง.: ผิดเพราะ Lubricant เป็นสารหล่อลื่นในการตอกยาเม็ด
• ข้อ จ.: ผิดเพราะ Solid carrier (เช่น coarse lactose monohydrate) ใช้ในยาสูดพ่นชนิดผงแห้ง (DPI) ไม่ใช่ Evohaler ซึ่งเป็น pMDI</t>
        </is>
      </c>
      <c r="L95" s="186" t="n"/>
      <c r="M95" s="186" t="inlineStr">
        <is>
          <t>Product Group 9: Sterile &amp; Special Forms</t>
        </is>
      </c>
      <c r="N95" s="186" t="inlineStr">
        <is>
          <t>9.5 Inhalation devices</t>
        </is>
      </c>
      <c r="O95" s="185" t="inlineStr">
        <is>
          <t>Product</t>
        </is>
      </c>
      <c r="P95" s="186" t="inlineStr">
        <is>
          <t>[SOURCE: ข้อสอบจริง PLE CC1 (Product) วันที่ 2 ปี 2562 ข้อ 70]</t>
        </is>
      </c>
      <c r="Q95" s="185" t="inlineStr">
        <is>
          <t>ข้อสอบจริง</t>
        </is>
      </c>
      <c r="R95" s="185" t="inlineStr">
        <is>
          <t>2562</t>
        </is>
      </c>
      <c r="S95" s="185" t="n"/>
    </row>
    <row r="96">
      <c r="A96" s="185" t="n">
        <v>94</v>
      </c>
      <c r="B96" s="186" t="n"/>
      <c r="C96" s="186" t="inlineStr">
        <is>
          <t>หากต้องการเพาะเลี้ยงเชื้อเพื่อตรวจนับจำนวนเชื้อจุลินทรีย์ที่มีชีวิต (Total viable microbial count) ในตัวอย่างยาตามมาตรฐานเภสัชตำรับ วิธีการเพาะเชื้อในข้อใดเหมาะสมที่สุด</t>
        </is>
      </c>
      <c r="D96" s="186" t="n"/>
      <c r="E96" s="186" t="inlineStr">
        <is>
          <t>Pour plate method</t>
        </is>
      </c>
      <c r="F96" s="186" t="inlineStr">
        <is>
          <t>Streak plate method</t>
        </is>
      </c>
      <c r="G96" s="186" t="inlineStr">
        <is>
          <t>Slant agar culture</t>
        </is>
      </c>
      <c r="H96" s="186" t="inlineStr">
        <is>
          <t>Stab culture method</t>
        </is>
      </c>
      <c r="I96" s="186" t="inlineStr">
        <is>
          <t>Turbidimetric broth method</t>
        </is>
      </c>
      <c r="J96" s="185" t="n">
        <v>1</v>
      </c>
      <c r="K96" s="186" t="inlineStr">
        <is>
          <t>✅ คำตอบที่ถูกต้อง: ข้อ ก. Pour plate method
🎯 ทำไมข้อนี้ถึงถูก:
Pour plate method (หรือ Spread plate method) เป็นวิธีมาตรฐานทางเภสัชตำรับ USP &lt;61&gt; สำหรับนับจำนวนเชื้อจุลินทรีย์ (Total Viable Count) โดยการกระจายตัวอย่างลงในอาหารเลี้ยงเชื้อวุ้น เพื่อให้แต่ละเซลล์เจริญเป็นโคโลนีเดี่ยวที่สามารถนับจำนวน CFU ได้อย่างแม่นยำ
🔍 ข้ออื่นผิดเพราะอะไร:
• ข้อ ข.: Streak plate method เป็นเทคนิคการขีดเชื้อเพื่อแยกเชื้อจุลินทรีย์ให้เป็นโคโลนีบริสุทธิ์ (pure culture isolation) ไม่เหมาะสำหรับการนับจำนวนเชิงปริมาณ
• ข้อ ค.: Slant agar culture เป็นการเพาะเลี้ยงเชื้อบนอาหารวุ้นเอียงเพื่อเก็บรักษาและศึกษาลักษณะการเจริญ ไม่สามารถนับจำนวนเซลล์ได้
• ข้อ ง.: Stab culture method เป็นการแทงเชื้อลงในหลอดวุ้นลึกเพื่อทดสอบความต้องการออกซิเจนหรือการเคลื่อนที่ของเชื้อ
• ข้อ จ.: Turbidimetric broth method เป็นการวัดความขุ่นในอาหารเหลว ซึ่งวัดทั้งเซลล์ที่มีชีวิตและเซลล์ที่ตายแล้ว ไม่จำเพาะต่อ viable cells</t>
        </is>
      </c>
      <c r="L96" s="186" t="n"/>
      <c r="M96" s="186" t="inlineStr">
        <is>
          <t>Product Group 9: Sterile &amp; Special Forms</t>
        </is>
      </c>
      <c r="N96" s="186" t="inlineStr">
        <is>
          <t>9.3 Sterility &amp; Pyrogen testing</t>
        </is>
      </c>
      <c r="O96" s="185" t="inlineStr">
        <is>
          <t>Product</t>
        </is>
      </c>
      <c r="P96" s="186" t="inlineStr">
        <is>
          <t>[SOURCE: ข้อสอบจริง PLE CC1 (Product) ปี 2561 ข้อ 27]</t>
        </is>
      </c>
      <c r="Q96" s="185" t="inlineStr">
        <is>
          <t>ข้อสอบจริง</t>
        </is>
      </c>
      <c r="R96" s="185" t="inlineStr">
        <is>
          <t>2561</t>
        </is>
      </c>
      <c r="S96" s="185" t="n"/>
    </row>
    <row r="97">
      <c r="A97" s="185" t="n">
        <v>95</v>
      </c>
      <c r="B97" s="186" t="n"/>
      <c r="C97" s="186" t="inlineStr">
        <is>
          <t>หากทำการเพาะเลี้ยงเชื้อโดยใช้อาหารเลี้ยงเชื้อและสภาวะการบ่มที่มีออกซิเจน (Aerobic conditions) จะไม่สามารถตรวจพบเชื้อแบคทีเรียในข้อใด</t>
        </is>
      </c>
      <c r="D97" s="186" t="n"/>
      <c r="E97" s="186" t="inlineStr">
        <is>
          <t>Staphylococcus aureus</t>
        </is>
      </c>
      <c r="F97" s="186" t="inlineStr">
        <is>
          <t>Haemophilus influenzae</t>
        </is>
      </c>
      <c r="G97" s="186" t="inlineStr">
        <is>
          <t>Escherichia coli</t>
        </is>
      </c>
      <c r="H97" s="186" t="inlineStr">
        <is>
          <t>Klebsiella pneumoniae</t>
        </is>
      </c>
      <c r="I97" s="186" t="inlineStr">
        <is>
          <t>Clostridium botulinum</t>
        </is>
      </c>
      <c r="J97" s="185" t="n">
        <v>5</v>
      </c>
      <c r="K97" s="186" t="inlineStr">
        <is>
          <t>✅ คำตอบที่ถูกต้อง: ข้อ จ. Clostridium botulinum
🎯 ทำไมข้อนี้ถึงถูก:
Clostridium botulinum เป็นแบคทีเรียชนิด Obligate anaerobe (เจริญได้เฉพาะในสภาวะที่ไม่มีออกซิเจนเท่านั้น) และไม่มีเอนไซม์ catalase หรือ superoxide dismutase ในการกำจัดสารพิษจากออกซิเจน จึงไม่สามารถเจริญเติบโตในสภาวะ aerobic ปกติได้
🔍 ข้ออื่นผิดเพราะอะไร:
• ข้อ ก.: Staphylococcus aureus เป็น facultative anaerobe สามารถเจริญได้ดีมากในสภาวะที่มีออกซิเจน (aerobic)
• ข้อ ข.: Haemophilus influenzae เป็น facultative anaerobe ที่เจริญได้ในสภาวะ aerobic โดยต้องการสาร X factor และ V factor
• ข้อ ค.: Escherichia coli เป็น facultative anaerobe เจริญเติบโตได้อย่างรวดเร็วในสภาวะที่มีออกซิเจน
• ข้อ ง.: Klebsiella pneumoniae เป็น facultative anaerobe สามารถเจริญเติบโตในอาหารเลี้ยงเชื้อสภาวะ aerobic ทั่วไป</t>
        </is>
      </c>
      <c r="L97" s="186" t="n"/>
      <c r="M97" s="186" t="inlineStr">
        <is>
          <t>Product Group 9: Sterile &amp; Special Forms</t>
        </is>
      </c>
      <c r="N97" s="186" t="inlineStr">
        <is>
          <t>9.3 Sterility &amp; Pyrogen testing</t>
        </is>
      </c>
      <c r="O97" s="185" t="inlineStr">
        <is>
          <t>Product</t>
        </is>
      </c>
      <c r="P97" s="186" t="inlineStr">
        <is>
          <t>[SOURCE: ข้อสอบจริง PLE CC1 (Product) ปี 2561 ข้อ 28]</t>
        </is>
      </c>
      <c r="Q97" s="185" t="inlineStr">
        <is>
          <t>ข้อสอบจริง</t>
        </is>
      </c>
      <c r="R97" s="185" t="inlineStr">
        <is>
          <t>2561</t>
        </is>
      </c>
      <c r="S97" s="185" t="n"/>
    </row>
    <row r="98">
      <c r="A98" s="185" t="n">
        <v>96</v>
      </c>
      <c r="B98" s="186" t="n"/>
      <c r="C98" s="186" t="inlineStr">
        <is>
          <t>คุณสมบัติในข้อใดไม่ใช่เป้าหมายในการออกแบบยาพ่นสูดกลุ่มคอร์ติโคสเตียรอยด์ (Ideal Inhaled Corticosteroid: ICS) สำหรับการรักษาโรคหืด</t>
        </is>
      </c>
      <c r="D98" s="186" t="n"/>
      <c r="E98" s="186" t="inlineStr">
        <is>
          <t>High lipophilicity</t>
        </is>
      </c>
      <c r="F98" s="186" t="inlineStr">
        <is>
          <t>High systemic absorption</t>
        </is>
      </c>
      <c r="G98" s="186" t="inlineStr">
        <is>
          <t>High affinity glucocorticoid receptor</t>
        </is>
      </c>
      <c r="H98" s="186" t="inlineStr">
        <is>
          <t>Topical pulmonary action</t>
        </is>
      </c>
      <c r="I98" s="186" t="inlineStr">
        <is>
          <t>Low oral bioavailability and rapid systemic clearance</t>
        </is>
      </c>
      <c r="J98" s="185" t="n">
        <v>2</v>
      </c>
      <c r="K98" s="186" t="inlineStr">
        <is>
          <t>✅ คำตอบที่ถูกต้อง: ข้อ ข. High systemic absorption
🎯 ทำไมข้อนี้ถึงถูก:
ยาพ่นสูดกลุ่มคอร์ติโคสเตียรอยด์ในอุดมคติต้องการ High systemic absorption ให้น้อยที่สุด (Low systemic absorption) เพื่อหลีกเลี่ยงอาการไม่พึงประสงค์ทั่วร่างกาย เช่น การกดแกน HPA axis, กระดูกพรุน และต้อกระจก โดยเน้นการออกฤทธิ์เฉพาะที่บริเวณหลอดลม (topical pulmonary action)
🔍 ข้ออื่นผิดเพราะอะไร:
• ข้อ ก.: High lipophilicity เป็นคุณสมบัติที่ต้องการ เพื่อให้ยาคงค้างอยู่ในเนื้อเยื่อปอดได้นานและจับกับเซลล์เป้าหมายได้ดี
• ข้อ ค.: High affinity to glucocorticoid receptor เป็นคุณสมบัติที่ต้องการเพื่อให้ออกฤทธิ์ต้านการอักเสบได้แรงและมีประสิทธิภาพสูง
• ข้อ ง.: Topical pulmonary action เป็นหัวใจหลักของการสูดยาเพื่อมุ่งเน้นการรักษาที่ทางเดินหายใจโดยตรง
• ข้อ จ.: Low oral bioavailability และ Rapid systemic clearance เป็นคุณสมบัติที่ต้องการเพื่อลดผลข้างเคียงจากยาส่วนที่ถูกกลืนลงทางเดินอาหาร</t>
        </is>
      </c>
      <c r="L98" s="186" t="n"/>
      <c r="M98" s="186" t="inlineStr">
        <is>
          <t>Product Group 9: Sterile &amp; Special Forms</t>
        </is>
      </c>
      <c r="N98" s="186" t="inlineStr">
        <is>
          <t>9.5 Inhalation devices</t>
        </is>
      </c>
      <c r="O98" s="185" t="inlineStr">
        <is>
          <t>Product</t>
        </is>
      </c>
      <c r="P98" s="186" t="inlineStr">
        <is>
          <t>[SOURCE: ข้อสอบจริง PLE CC1 (Product) ปี 2561 ข้อ 33]</t>
        </is>
      </c>
      <c r="Q98" s="185" t="inlineStr">
        <is>
          <t>ข้อสอบจริง</t>
        </is>
      </c>
      <c r="R98" s="185" t="inlineStr">
        <is>
          <t>2561</t>
        </is>
      </c>
      <c r="S98" s="185" t="n"/>
    </row>
    <row r="99">
      <c r="A99" s="185" t="n">
        <v>97</v>
      </c>
      <c r="B99" s="186" t="n"/>
      <c r="C99" s="186" t="inlineStr">
        <is>
          <t>ข้อใดไม่ใช่รายการทดสอบเพื่อการควบคุมคุณภาพประจำรุ่นผลิตของยาฉีดปราศจากเชื้อ (Parenteral preparations) ตามข้อกำหนดเภสัชตำรับ</t>
        </is>
      </c>
      <c r="D99" s="186" t="n"/>
      <c r="E99" s="186" t="inlineStr">
        <is>
          <t>Sterility test</t>
        </is>
      </c>
      <c r="F99" s="186" t="inlineStr">
        <is>
          <t>Bacterial endotoxins test</t>
        </is>
      </c>
      <c r="G99" s="186" t="inlineStr">
        <is>
          <t>Particulate matter test</t>
        </is>
      </c>
      <c r="H99" s="186" t="inlineStr">
        <is>
          <t>Uniformity of dosage units</t>
        </is>
      </c>
      <c r="I99" s="186" t="inlineStr">
        <is>
          <t>Microbial limit test</t>
        </is>
      </c>
      <c r="J99" s="185" t="n">
        <v>5</v>
      </c>
      <c r="K99" s="186" t="inlineStr">
        <is>
          <t>✅ คำตอบที่ถูกต้อง: ข้อ จ. Microbial limit test
🎯 ทำไมข้อนี้ถึงถูก:
Microbial Limit Test (MLT ตาม USP &lt;61&gt;/&lt;62&gt;) ใช้สำหรับทดสอบผลิตภัณฑ์ยาที่ไม่ปราศจากเชื้อ (non-sterile preparations) เพื่อจำกัดจำนวนเชื้อ แต่ยาฉีด (Parenterals) เป็นยาปราศจากเชื้อ จึงต้องผ่านการทดสอบความปราศจากเชื้ออย่างสมบูรณ์ด้วย Sterility test (USP &lt;71&gt;)
🔍 ข้ออื่นผิดเพราะอะไร:
• ข้อ ก.: Sterility test เป็นการทดสอบความปราศจากเชื้อที่เป็นข้อกำหนดบังคับขั้นพื้นฐานสำหรับยาฉีดทุกรุ่นผลิต
• ข้อ ข.: Bacterial endotoxins test (LAL test) ใช้ตรวจสอบสารไพโรเจนจากผนังเซลล์ของแบคทีเรียแกรมลบในยาฉีด
• ข้อ ค.: Particulate matter test เป็นการตรวจวัดอนุภาคแปลกปลอมทั้งที่มองเห็นได้และมองไม่เห็นด้วยตาเปล่าในยาฉีด
• ข้อ ง.: Uniformity of dosage units เป็นการประกันความสม่ำเสมอของปริมาณตัวยาสำคัญในแต่ละหน่วยยาฉีด</t>
        </is>
      </c>
      <c r="L99" s="186" t="n"/>
      <c r="M99" s="186" t="inlineStr">
        <is>
          <t>Product Group 9: Sterile &amp; Special Forms</t>
        </is>
      </c>
      <c r="N99" s="186" t="inlineStr">
        <is>
          <t>9.3 Sterility &amp; Pyrogen testing</t>
        </is>
      </c>
      <c r="O99" s="185" t="inlineStr">
        <is>
          <t>Product</t>
        </is>
      </c>
      <c r="P99" s="186" t="inlineStr">
        <is>
          <t>[SOURCE: ข้อสอบจริง PLE CC1 (Product) ปี 2561 ข้อ 39]</t>
        </is>
      </c>
      <c r="Q99" s="185" t="inlineStr">
        <is>
          <t>ข้อสอบจริง</t>
        </is>
      </c>
      <c r="R99" s="185" t="inlineStr">
        <is>
          <t>2561</t>
        </is>
      </c>
      <c r="S99" s="185" t="n"/>
    </row>
    <row r="100">
      <c r="A100" s="185" t="n">
        <v>98</v>
      </c>
      <c r="B100" s="186" t="n"/>
      <c r="C100" s="186" t="inlineStr">
        <is>
          <t>ในกระบวนการผลิตยาฉีด Diazepam injection ในรูปแบบ aseptic processing การบรรจุและปิดผนึกยาลงในภาชนะบรรจุขั้นสุดท้าย (Filling and sealing) ต้องดำเนินการภายใต้พื้นที่สะอาด (Cleanroom environment) ระดับใด</t>
        </is>
      </c>
      <c r="D100" s="186" t="n"/>
      <c r="E100" s="186" t="inlineStr">
        <is>
          <t>Grade A</t>
        </is>
      </c>
      <c r="F100" s="186" t="inlineStr">
        <is>
          <t>Grade B</t>
        </is>
      </c>
      <c r="G100" s="186" t="inlineStr">
        <is>
          <t>Grade C</t>
        </is>
      </c>
      <c r="H100" s="186" t="inlineStr">
        <is>
          <t>Grade D</t>
        </is>
      </c>
      <c r="I100" s="186" t="inlineStr">
        <is>
          <t>Grade E</t>
        </is>
      </c>
      <c r="J100" s="185" t="n">
        <v>1</v>
      </c>
      <c r="K100" s="186" t="inlineStr">
        <is>
          <t>✅ คำตอบที่ถูกต้อง: ข้อ ก. Grade A
🎯 ทำไมข้อนี้ถึงถูก:
ตามมาตรฐาน GMP/PIC-S Annex 1 สำหรับการเตรียมยาปราศจากเชื้อแบบ Aseptic processing พื้นที่วิกฤตที่มีการเปิดเผยผลิตภัณฑ์และบรรจุยาปราศจากเชื้อ (critical zone for aseptic filling and sealing) ต้องดำเนินการภายใต้สภาวะ Grade A (Laminar Airflow Workstation) ซึ่งอยู่ภายในห้องแวดล้อม Grade B
🔍 ข้ออื่นผิดเพราะอะไร:
• ข้อ ข.: Grade B ใช้เป็นสภาพแวดล้อมรอบข้าง (background environment) สำหรับพื้นที่ Grade A ในกระบวนการ aseptic processing
• ข้อ ค.: Grade C ใช้สำหรับขั้นตอนการเตรียมสารละลายและการกรองยาฆ่าเชื้อ (filtration) ก่อนเข้าสู่พื้นที่บรรจุ Grade A
• ข้อ ง.: Grade D ใช้สำหรับขั้นตอนการล้างทำความสะอาดอุปกรณ์และจัดการภาชนะบรรจุก่อนนำไปอบฆ่าเชื้อ
• ข้อ จ.: Grade E ไม่ใช่ระดับความสะอาดมาตรฐานตามระบบจำแนกของ GMP/PIC-S Cleanroom Classification</t>
        </is>
      </c>
      <c r="L100" s="186" t="n"/>
      <c r="M100" s="186" t="inlineStr">
        <is>
          <t>Product Group 9: Sterile &amp; Special Forms</t>
        </is>
      </c>
      <c r="N100" s="186" t="inlineStr">
        <is>
          <t>9.4 Parenterals &amp; Ophthalmic</t>
        </is>
      </c>
      <c r="O100" s="185" t="inlineStr">
        <is>
          <t>Product</t>
        </is>
      </c>
      <c r="P100" s="186" t="inlineStr">
        <is>
          <t>[SOURCE: ข้อสอบจริง PLE CC1 (Product) ปี 2561 ข้อ 50]</t>
        </is>
      </c>
      <c r="Q100" s="185" t="inlineStr">
        <is>
          <t>ข้อสอบจริง</t>
        </is>
      </c>
      <c r="R100" s="185" t="inlineStr">
        <is>
          <t>2561</t>
        </is>
      </c>
      <c r="S100" s="185" t="n"/>
    </row>
    <row r="101">
      <c r="A101" s="185" t="n">
        <v>99</v>
      </c>
      <c r="B101" s="186" t="n"/>
      <c r="C101" s="186" t="inlineStr">
        <is>
          <t>ในการตรวจวิเคราะห์เพื่อการควบคุมคุณภาพของยาฉีด Diazepam injection ตามเภสัชตำรับสากล รายการทดสอบในข้อใดไม่จำเป็นต้องทำการทดสอบ</t>
        </is>
      </c>
      <c r="D101" s="186" t="n"/>
      <c r="E101" s="186" t="inlineStr">
        <is>
          <t>Bacterial endotoxins test</t>
        </is>
      </c>
      <c r="F101" s="186" t="inlineStr">
        <is>
          <t>Sterility test</t>
        </is>
      </c>
      <c r="G101" s="186" t="inlineStr">
        <is>
          <t>General safety test หรือ Abnormal toxicity test</t>
        </is>
      </c>
      <c r="H101" s="186" t="inlineStr">
        <is>
          <t>Particulate matter test</t>
        </is>
      </c>
      <c r="I101" s="186" t="inlineStr">
        <is>
          <t>Assay of active ingredient</t>
        </is>
      </c>
      <c r="J101" s="185" t="n">
        <v>3</v>
      </c>
      <c r="K101" s="186" t="inlineStr">
        <is>
          <t>✅ คำตอบที่ถูกต้อง: ข้อ ค. General safety test หรือ Abnormal toxicity test
🎯 ทำไมข้อนี้ถึงถูก:
General Safety Test (หรือ Abnormal toxicity test ในสัตว์ทดลอง) ได้ถูกยกเลิกและถอดถอนออกจากเภสัชตำรับสากลหลัก ทั้ง USP, BP และ EP แล้ว เนื่องจากขาดความจำเพาะทางวิทยาศาสตร์และมีระบบการประกันคุณภาพกระบวนการผลิตตาม GMP ที่รัดกุมทดแทน
🔍 ข้ออื่นผิดเพราะอะไร:
• ข้อ ก.: Bacterial endotoxins test (LAL test) เป็นการทดสอบบังคับสำหรับยาฉีดทุกชนิดเพื่อป้องกันไข้ไพโรเจนในผู้ป่วย
• ข้อ ข.: Sterility test เป็นการทดสอบความปราศจากเชื้อที่ต้องตรวจประเมินอย่างเคร่งครัดตามข้อกำหนดเภสัชตำรับ
• ข้อ ง.: Particulate matter test เป็นข้อกำหนดบังคับเพื่อป้องกันอันตรายจากการอุดตันของหลอดเลือดฝอยจากอนุภาคแปลกปลอม
• ข้อ จ.: Assay of active ingredient เป็นหัวข้อหลักในการควบคุมคุณภาพเพื่อรับรองความแรงของตัวยาตาม label claim</t>
        </is>
      </c>
      <c r="L101" s="186" t="n"/>
      <c r="M101" s="186" t="inlineStr">
        <is>
          <t>Product Group 9: Sterile &amp; Special Forms</t>
        </is>
      </c>
      <c r="N101" s="186" t="inlineStr">
        <is>
          <t>9.3 Sterility &amp; Pyrogen testing</t>
        </is>
      </c>
      <c r="O101" s="185" t="inlineStr">
        <is>
          <t>Product</t>
        </is>
      </c>
      <c r="P101" s="186" t="inlineStr">
        <is>
          <t>[SOURCE: ข้อสอบจริง PLE CC1 (Product) ปี 2561 ข้อ 51]</t>
        </is>
      </c>
      <c r="Q101" s="185" t="inlineStr">
        <is>
          <t>ข้อสอบจริง</t>
        </is>
      </c>
      <c r="R101" s="185" t="inlineStr">
        <is>
          <t>2561</t>
        </is>
      </c>
      <c r="S101" s="185" t="n"/>
    </row>
    <row r="102">
      <c r="A102" s="185" t="n">
        <v>100</v>
      </c>
      <c r="B102" s="186" t="n"/>
      <c r="C102" s="186" t="inlineStr">
        <is>
          <t>ข้อใดคือเครื่องมือมาตรฐานตามเภสัชตำรับที่ใช้วัดการกระจายขนาดอนุภาคตามหลักอากาศพลศาสตร์ (Aerodynamic particle size distribution) ของยาพ่นสูดละอองลอย (Aerosol)</t>
        </is>
      </c>
      <c r="D102" s="186" t="n"/>
      <c r="E102" s="186" t="inlineStr">
        <is>
          <t>X-ray powder diffraction (XRPD)</t>
        </is>
      </c>
      <c r="F102" s="186" t="inlineStr">
        <is>
          <t>Optical microscope</t>
        </is>
      </c>
      <c r="G102" s="186" t="inlineStr">
        <is>
          <t>Cascade impactor</t>
        </is>
      </c>
      <c r="H102" s="186" t="inlineStr">
        <is>
          <t>Sieve analysis</t>
        </is>
      </c>
      <c r="I102" s="186" t="inlineStr">
        <is>
          <t>Dynamic light scattering (DLS)</t>
        </is>
      </c>
      <c r="J102" s="185" t="n">
        <v>3</v>
      </c>
      <c r="K102" s="186" t="inlineStr">
        <is>
          <t>✅ คำตอบที่ถูกต้อง: ข้อ ค. Cascade impactor
🎯 ทำไมข้อนี้ถึงถูก:
ตามเภสัชตำรับ USP &lt;601&gt; กำหนดให้ใช้ Cascade Impactor (เช่น Andersen Cascade Impactor: ACI หรือ Next Generation Impactor: NGI) ในการวัด Aerodynamic Particle Size Distribution (APSD) และคำนวณหาค่า Mass Median Aerodynamic Diameter (MMAD) รวมถึง Fine Particle Fraction (FPF) ของยาพ่นสูดชนิด Aerosol และ Dry powder inhaler
🔍 ข้ออื่นผิดเพราะอะไร:
• ข้อ ก.: XRPD ใช้ตรวจสอบความเป็นผลึกและรูปแบบผลึก (Polymorphism) ไม่สามารถวัดขนาดอนุภาคตามหลักอากาศพลศาสตร์ได้
• ข้อ ข.: Optical microscope วัดเฉพาะขนาดทางเรขาคณิต (Geometric size) ไม่สามารถสะท้อนพฤติกรรมการเคลื่อนที่ตามกระแสลมในทางเดินหายใจ
• ข้อ ง.: Sieve analysis เหมาะสำหรับอนุภาคผงยาขนาดใหญ่กว่า 45 ถึง 75 ไมโครเมตร ไม่สามารถวัดละอองลอยขนาด 1 ถึง 5 ไมโครเมตรได้
• ข้อ จ.: Dynamic light scattering (DLS) เหมาะสำหรับอนุภาคคอลลอยด์หรือสารระดับนาโนเมตร ไม่ใช่อุปกรณ์มาตรฐานสำหรับ Aerodynamic sizing ของยาพ่นสูด</t>
        </is>
      </c>
      <c r="L102" s="186" t="n"/>
      <c r="M102" s="186" t="inlineStr">
        <is>
          <t>Product Group 9: Sterile &amp; Special Forms</t>
        </is>
      </c>
      <c r="N102" s="186" t="inlineStr">
        <is>
          <t>9.5 Inhalation devices</t>
        </is>
      </c>
      <c r="O102" s="185" t="inlineStr">
        <is>
          <t>Product</t>
        </is>
      </c>
      <c r="P102" s="186" t="inlineStr">
        <is>
          <t>[SOURCE: ข้อสอบจริง PLE CC1 (Product) ปี 2561 ข้อ 74]</t>
        </is>
      </c>
      <c r="Q102" s="185" t="inlineStr">
        <is>
          <t>ข้อสอบจริง</t>
        </is>
      </c>
      <c r="R102" s="185" t="inlineStr">
        <is>
          <t>2561</t>
        </is>
      </c>
      <c r="S102" s="185" t="n"/>
    </row>
    <row r="103">
      <c r="A103" s="185" t="n">
        <v>101</v>
      </c>
      <c r="B103" s="186" t="n"/>
      <c r="C103" s="186" t="inlineStr">
        <is>
          <t>ข้อใดกล่าวไม่ถูกต้องเกี่ยวกับผลิตภัณฑ์ยาพ่นละอองลอย (Pharmaceutical aerosol)</t>
        </is>
      </c>
      <c r="D103" s="186" t="n"/>
      <c r="E103" s="186" t="inlineStr">
        <is>
          <t>ชนิดและสัดส่วนของสารขับดัน (Propellant) มีผลต่อขนาดของละอองอนุภาค</t>
        </is>
      </c>
      <c r="F103" s="186" t="inlineStr">
        <is>
          <t>ผลิตภัณฑ์บรรจุในลักษณะปิดสนิทภายใต้แรงดัน จึงสามารถเก็บรักษาไว้ที่ใดก็ได้ตามสะดวก</t>
        </is>
      </c>
      <c r="G103" s="186" t="inlineStr">
        <is>
          <t>การเลือกชนิดของวาล์ว (Valve) และหัวพ่น (Actuator) มีผลต่อลักษณะละอองยาที่พ่นออกมา</t>
        </is>
      </c>
      <c r="H103" s="186" t="inlineStr">
        <is>
          <t>ขนาดอนุภาคของละอองลอยมีผลโดยตรงต่อตำแหน่งเป้าหมายในการสะสมของยาในทางเดินหายใจ</t>
        </is>
      </c>
      <c r="I103" s="186" t="inlineStr">
        <is>
          <t>สามารถเตรียมได้ทั้งในรูปแบบสารละลาย (Solution), สารแขวนตะกอน (Suspension) หรืออิมัลชัน (Emulsion)</t>
        </is>
      </c>
      <c r="J103" s="185" t="n">
        <v>2</v>
      </c>
      <c r="K103" s="186" t="inlineStr">
        <is>
          <t>✅ คำตอบที่ถูกต้อง: ข้อ ข. ผลิตภัณฑ์บรรจุในลักษณะปิดสนิทภายใต้แรงดัน จึงสามารถเก็บรักษาไว้ที่ใดก็ได้ตามสะดวก
🎯 ทำไมข้อนี้ถึงถูก:
ผลิตภัณฑ์ Aerosol บรรจุในภาชนะอัดความดัน (Pressurized container) ซึ่งมีข้อกำหนดและคำเตือนบนฉลากตามกฎหมายว่า ต้องเก็บรักษาในที่อุณหภูมิต่ำกว่า 50 องศาเซลเซียส ให้พ้นจากแสงแดดและความร้อน ห้ามเจาะหรือนำกระป๋องไปเผาทำลายแม้จะใช้ยาหมดแล้ว เพราะอาจเกิดการระเบิดได้ จึงไม่สามารถเก็บไว้ที่ใดก็ได้ตามสะดวก
🔍 ข้ออื่นผิดเพราะอะไร:
• ข้อ ก.: เป็นข้อความที่ถูกต้อง: ความดันไอ (Vapor pressure) และสัดส่วนของสารขับดันเป็นตัวกำหนดแรงขับและขนาดของหยดละอองยา (Droplet size)
• ข้อ ค.: เป็นข้อความที่ถูกต้อง: ขนาดของ Orifice ใน Metered valve และ Actuator เป็นตัวกำหนดอัตราการพ่นและรูปแบบของละอองสเปรย์ (Spray pattern)
• ข้อ ง.: เป็นข้อความที่ถูกต้อง: ขนาดอนุภาค 1 ถึง 5 ไมโครเมตรจะเคลื่อนที่ไปเกาะที่หลอดลมฝอยและถุงลมปอด ส่วนอนุภาคที่ใหญ่กว่า 10 ไมโครเมตรจะติดค้างอยู่ที่คอหอย
• ข้อ จ.: เป็นข้อความที่ถูกต้อง: ละอองลอยสามารถตั้งตำรับได้ทั้งในรูป Solution, Suspension หรือ Emulsion ร่วมกับสารขับดันเหลว</t>
        </is>
      </c>
      <c r="L103" s="186" t="n"/>
      <c r="M103" s="186" t="inlineStr">
        <is>
          <t>Product Group 9: Sterile &amp; Special Forms</t>
        </is>
      </c>
      <c r="N103" s="186" t="inlineStr">
        <is>
          <t>9.5 Inhalation devices</t>
        </is>
      </c>
      <c r="O103" s="185" t="inlineStr">
        <is>
          <t>Product</t>
        </is>
      </c>
      <c r="P103" s="186" t="inlineStr">
        <is>
          <t>[SOURCE: ข้อสอบจริง PLE CC1 (Product) ปี 2561 ข้อ 75]</t>
        </is>
      </c>
      <c r="Q103" s="185" t="inlineStr">
        <is>
          <t>ข้อสอบจริง</t>
        </is>
      </c>
      <c r="R103" s="185" t="inlineStr">
        <is>
          <t>2561</t>
        </is>
      </c>
      <c r="S103" s="185" t="n"/>
    </row>
    <row r="104">
      <c r="A104" s="185" t="n">
        <v>102</v>
      </c>
      <c r="B104" s="186" t="n"/>
      <c r="C104" s="186" t="inlineStr">
        <is>
          <t>หากต้องการพัฒนาสูตรตำรับยาพ่นสูดชนิดผงแห้ง (Dry Powder Inhaler: DPI) และต้องการให้อนุภาคผงยามีการไหลตัวที่ดีและบรรจุได้สม่ำเสมอ ควรเลือกใช้สารช่วยตัวใดเป็น Carrier</t>
        </is>
      </c>
      <c r="D104" s="186" t="n"/>
      <c r="E104" s="186" t="inlineStr">
        <is>
          <t>Coarse lactose monohydrate</t>
        </is>
      </c>
      <c r="F104" s="186" t="inlineStr">
        <is>
          <t>PVP K30</t>
        </is>
      </c>
      <c r="G104" s="186" t="inlineStr">
        <is>
          <t>PEG 6000</t>
        </is>
      </c>
      <c r="H104" s="186" t="inlineStr">
        <is>
          <t>Calcium carbonate</t>
        </is>
      </c>
      <c r="I104" s="186" t="inlineStr">
        <is>
          <t>Magnesium stearate</t>
        </is>
      </c>
      <c r="J104" s="185" t="n">
        <v>1</v>
      </c>
      <c r="K104" s="186" t="inlineStr">
        <is>
          <t>✅ คำตอบที่ถูกต้อง: ข้อ ก. Coarse lactose monohydrate
🎯 ทำไมข้อนี้ถึงถูก:
ในตำรับ Dry Powder Inhaler (DPI) นิยมใช้อนุภาคของแข็งขนาดใหญ่คือ Coarse alpha-lactose monohydrate (ขนาดประมาณ 50 ถึง 200 ไมโครเมตร) ทำหน้าที่เป็นตัวพา (Carrier particles) ซึ่งช่วยปรับปรุงคุณสมบัติการไหลและความเที่ยงตรงในการบรรจุขนาดยา โดยอนุภาคยาไมโครไนซ์ (ขนาด 1 ถึง 5 ไมโครเมตร) จะเกาะบนผิวแลคโตสและหลุดออกเมื่อผู้ป่วยสูดหายใจเข้า
🔍 ข้ออื่นผิดเพราะอะไร:
• ข้อ ข.: PVP K30 เป็นสารยึดเกาะ (Binder) ในยาเม็ด ไม่ได้ใช้เป็นตัวพาอนุภาคใหญ่ในระบบยาพ่นสูดผงแห้ง
• ข้อ ค.: PEG 6000 นิยมใช้เป็นสารหล่อลื่นที่ละลายน้ำได้หรือสารพื้นยา ไม่ได้ทำหน้าที่เป็น Carrier ใน DPI
• ข้อ ง.: Calcium carbonate เป็นยาลดกรดหรือสารเติมเต็มในยาเม็ด ไม่ปลอดภัยต่อการสูดดมเข้าสู่ระบบทางเดินหายใจ
• ข้อ จ.: Magnesium stearate อาจใช้ในปริมาณน้อยมาก (Force control agent) เพื่อช่วยลดแรงยึดเหนี่ยวระหว่างยากับพาหะ แต่ไม่ได้ใช้เป็น Carrier หลักของตำรับ</t>
        </is>
      </c>
      <c r="L104" s="186" t="n"/>
      <c r="M104" s="186" t="inlineStr">
        <is>
          <t>Product Group 9: Sterile &amp; Special Forms</t>
        </is>
      </c>
      <c r="N104" s="186" t="inlineStr">
        <is>
          <t>9.5 Inhalation devices</t>
        </is>
      </c>
      <c r="O104" s="185" t="inlineStr">
        <is>
          <t>Product</t>
        </is>
      </c>
      <c r="P104" s="186" t="inlineStr">
        <is>
          <t>[SOURCE: ข้อสอบจริง PLE CC1 (Product) ปี 2561 ข้อ 76]</t>
        </is>
      </c>
      <c r="Q104" s="185" t="inlineStr">
        <is>
          <t>ข้อสอบจริง</t>
        </is>
      </c>
      <c r="R104" s="185" t="inlineStr">
        <is>
          <t>2561</t>
        </is>
      </c>
      <c r="S104" s="185" t="n"/>
    </row>
    <row r="105">
      <c r="A105" s="185" t="n">
        <v>103</v>
      </c>
      <c r="B105" s="186" t="n"/>
      <c r="C105" s="186" t="inlineStr">
        <is>
          <t>ข้อใดไม่จำเป็นต้องทำการทดสอบในการควบคุมคุณภาพผลิตภัณฑ์ยาฉีด Metronidazole solution for injection ชนิดภาชนะบรรจุขนาดใช้ครั้งเดียว (Single-dose container) ตามมาตรฐานเภสัชตำรับ</t>
        </is>
      </c>
      <c r="D105" s="186" t="n"/>
      <c r="E105" s="186" t="inlineStr">
        <is>
          <t>Clarity test (Particulate matter)</t>
        </is>
      </c>
      <c r="F105" s="186" t="inlineStr">
        <is>
          <t>Container closure integrity test (Leaker test)</t>
        </is>
      </c>
      <c r="G105" s="186" t="inlineStr">
        <is>
          <t>Sterility test</t>
        </is>
      </c>
      <c r="H105" s="186" t="inlineStr">
        <is>
          <t>Bacterial endotoxin test</t>
        </is>
      </c>
      <c r="I105" s="186" t="inlineStr">
        <is>
          <t>Antimicrobial preservative effectiveness test</t>
        </is>
      </c>
      <c r="J105" s="185" t="n">
        <v>5</v>
      </c>
      <c r="K105" s="186" t="inlineStr">
        <is>
          <t>✅ คำตอบที่ถูกต้อง: ข้อ จ. Antimicrobial preservative effectiveness test
🎯 ทำไมข้อนี้ถึงถูก:
Metronidazole solution for injection บรรจุในขวดหรือถุงพลาสติกชนิด Single-dose container ซึ่งไม่มีการเติมสารต้านจุลชีพ (Preservative-free) จึงไม่จำเป็นต้องทำการทดสอบประสิทธิภาพของสารกันเสีย (Antimicrobial Preservative Effectiveness Test ตาม USP &lt;51&gt;) ซึ่งบังคับใช้เฉพาะกับผลิตภัณฑ์ยาฉีดชนิด Multiple-dose container เท่านั้น
🔍 ข้ออื่นผิดเพราะอะไร:
• ข้อ ก.: Clarity test และการตรวจวัดอนุภาคแปลกปลอม (Particulate matter) เป็นข้อกำหนดมาตรฐานบังคับสำหรับยาฉีดทุกประเภท
• ข้อ ข.: Leaker test หรือ Container closure integrity test เป็นการทดสอบความสมบูรณ์ในการปิดผนึกของภาชนะเพื่อประกันการปราศจากเชื้อ
• ข้อ ค.: Sterility test (การทดสอบความปราศจากเชื้อ) เป็นข้อกำหนดคุณภาพวิกฤตขั้นพื้นฐานของยาฉีดทุกรุ่นการผลิต
• ข้อ ง.: Bacterial endotoxin test (LAL test) เป็นข้อกำหนดบังคับสำหรับยาฉีดปริมาตรมากหรือเข้าสู่หลอดเลือดเพื่อป้องกันไข้จากสารไพโรเจน</t>
        </is>
      </c>
      <c r="L105" s="186" t="n"/>
      <c r="M105" s="186" t="inlineStr">
        <is>
          <t>Product Group 9: Sterile &amp; Special Forms</t>
        </is>
      </c>
      <c r="N105" s="186" t="inlineStr">
        <is>
          <t>9.3 Sterility &amp; Pyrogen testing</t>
        </is>
      </c>
      <c r="O105" s="185" t="inlineStr">
        <is>
          <t>Product</t>
        </is>
      </c>
      <c r="P105" s="186" t="inlineStr">
        <is>
          <t>[SOURCE: ข้อสอบจริง PLE CC1 (Product) ปี 2561 ข้อ 98]</t>
        </is>
      </c>
      <c r="Q105" s="185" t="inlineStr">
        <is>
          <t>ข้อสอบจริง</t>
        </is>
      </c>
      <c r="R105" s="185" t="inlineStr">
        <is>
          <t>2561</t>
        </is>
      </c>
      <c r="S105" s="185" t="n"/>
    </row>
    <row r="106">
      <c r="A106" s="185" t="n">
        <v>104</v>
      </c>
      <c r="B106" s="186" t="n"/>
      <c r="C106" s="186" t="inlineStr">
        <is>
          <t>ข้อใดเป็นข้อกำหนดมาตรฐานและเกณฑ์คุณภาพทางเภสัชกรรมที่สำคัญที่สุดในการผลิตยาหยอดตา Tetrahydrozoline eye drops</t>
        </is>
      </c>
      <c r="D106" s="186" t="n"/>
      <c r="E106" s="186" t="inlineStr">
        <is>
          <t>Sterility test (ความปราศจากเชื้อ)</t>
        </is>
      </c>
      <c r="F106" s="186" t="inlineStr">
        <is>
          <t>Crystallinity (การทดสอบความเป็นผลึก)</t>
        </is>
      </c>
      <c r="G106" s="186" t="inlineStr">
        <is>
          <t>Minimum fill (การทดสอบปริมาตรบรรจุขั้นต่ำ)</t>
        </is>
      </c>
      <c r="H106" s="186" t="inlineStr">
        <is>
          <t>Deliverable volume (ปริมาตรที่รินออกได้)</t>
        </is>
      </c>
      <c r="I106" s="186" t="inlineStr">
        <is>
          <t>Bacterial endotoxin test (การทดสอบสารเอนโดท็อกซิน)</t>
        </is>
      </c>
      <c r="J106" s="185" t="n">
        <v>1</v>
      </c>
      <c r="K106" s="186" t="inlineStr">
        <is>
          <t>✅ คำตอบที่ถูกต้อง: ข้อ ก. Sterility test (ความปราศจากเชื้อ)
🎯 ทำไมข้อนี้ถึงถูก:
ยาหยอดตา (Ophthalmic preparations / Eye drops) เป็นรูปแบบยาที่ต้องปราศจากเชื้อ (Sterile dosage forms) เนื่องจากต้องใช้สัมผัสกับเยื่อบุตาและกระจกตาโดยตรง ซึ่งหากมีการปนเปื้อนของเชื้อจุลชีพอาจก่อให้เกิดการติดเชื้อรุนแรงจนตาบอดได้ การทดสอบความปราศจากเชื้อ (Sterility test ตามเภสัชตำรับ USP &lt;71&gt;) จึงเป็นข้อกำหนดคุณภาพวิกฤตที่ต้องผ่านเกณฑ์ 100% ทุกรุ่นการผลิต
🔍 ข้ออื่นผิดเพราะอะไร:
• ข้อ ข.: Crystallinity ไม่ใช่ข้อกำหนดมาตรฐานสำหรับยาหยอดตาที่เป็นสารละลายใส (Aqueous solution)
• ข้อ ค.: Minimum fill เป็นการทดสอบปริมาตรบรรจุทั่วไป ไม่ใช่ข้อกำหนดวิกฤตด้านความปลอดภัยทางชีวภาพของยาปราศจากเชื้อ
• ข้อ ง.: Deliverable volume ใช้สำหรับการทดสอบยาน้ำรับประทานชนิดหลายขนาดยา ไม่ใช่เกณฑ์หลักของยาหยอดตา
• ข้อ จ.: Bacterial endotoxin test (BET) เป็นข้อกำหนดบังคับสำหรับยาฉีดเข้าสู่ระบบไหลเวียนโลหิตและยาหยอดตาที่ใช้ระหว่างการผ่าตัดในลูกตา (Intraocular injections) แต่ไม่ใช่ข้อกำหนดรูทีนทั่วไปสำหรับยาหยอดตาภายนอก</t>
        </is>
      </c>
      <c r="L106" s="186" t="n"/>
      <c r="M106" s="186" t="inlineStr">
        <is>
          <t>Product Group 9: Sterile &amp; Special Forms</t>
        </is>
      </c>
      <c r="N106" s="186" t="inlineStr">
        <is>
          <t>9.4 Parenterals &amp; Ophthalmic</t>
        </is>
      </c>
      <c r="O106" s="185" t="inlineStr">
        <is>
          <t>Product</t>
        </is>
      </c>
      <c r="P106" s="186" t="inlineStr">
        <is>
          <t>[SOURCE: ข้อสอบจริง PLE CC1 (Product) ปี 2561 ข้อ 109]</t>
        </is>
      </c>
      <c r="Q106" s="185" t="inlineStr">
        <is>
          <t>ข้อสอบจริง</t>
        </is>
      </c>
      <c r="R106" s="185" t="inlineStr">
        <is>
          <t>2561</t>
        </is>
      </c>
      <c r="S106" s="185" t="n"/>
    </row>
    <row r="107">
      <c r="A107" s="185" t="n">
        <v>105</v>
      </c>
      <c r="B107" s="186" t="n"/>
      <c r="C107" s="186" t="inlineStr">
        <is>
          <t>สารที่เป็นสารขับดัน (Propellant) ที่ใช้ในยาพ่นสูด Seretide Evohaler (MDI) คือสารใด</t>
        </is>
      </c>
      <c r="D107" s="186" t="n"/>
      <c r="E107" s="186" t="inlineStr">
        <is>
          <t>Nitrogen</t>
        </is>
      </c>
      <c r="F107" s="186" t="inlineStr">
        <is>
          <t>Hydrocarbon</t>
        </is>
      </c>
      <c r="G107" s="186" t="inlineStr">
        <is>
          <t>Carbon dioxide</t>
        </is>
      </c>
      <c r="H107" s="186" t="inlineStr">
        <is>
          <t>Chlorofluorocarbons (CFCs)</t>
        </is>
      </c>
      <c r="I107" s="186" t="inlineStr">
        <is>
          <t>Hydrofluoroalkane (HFA)</t>
        </is>
      </c>
      <c r="J107" s="185" t="n">
        <v>5</v>
      </c>
      <c r="K107" s="186" t="inlineStr">
        <is>
          <t>✅ คำตอบที่ถูกต้อง: ข้อ จ. Hydrofluoroalkane (HFA)
🎯 ทำไมข้อนี้ถึงถูก:
Seretide Evohaler เป็นยาพ่นสูดชนิด Metered-Dose Inhaler (MDI) ที่ใช้สารขับดันกลุ่ม Hydrofluoroalkane (HFA โดยเฉพาะ HFA-134a หรือ Norflurane) เพื่อทดแทนสารกลุ่ม CFCs ที่ถูกยกเลิกตามพิธีสารมอนทรีออล (Montreal Protocol) เนื่องจากทำลายชั้นโอโซน
🔍 ข้ออื่นผิดเพราะอะไร:
• ข้อ ก.: Nitrogen เป็นแก๊สเฉื่อยที่อาจใช้ไล่อากาศป้องกัน oxidation ในยาฉีด แต่ไม่ได้ใช้เป็น liquefied propellant หลักใน MDI
• ข้อ ข.: Hydrocarbon เช่น Propane, Isobutane นิยมใช้เป็น propellant ใน topical aerosols แต่ไม่นิยมใช้ในยาสูดพ่นทางเดินหายใจเนื่องจากติดไฟง่าย
• ข้อ ค.: Carbon dioxide เป็น compressed gas ที่มีความดันลดลงอย่างรวดเร็วเมื่อใช้งาน ไม่สามารถให้ขนาดพ่นละอองที่สม่ำเสมอคงที่เหมือน liquefied propellant
• ข้อ ง.: CFCs (Chlorofluorocarbons) เคยเป็น propellant ในอดีต แต่ถูกแบนและยกเลิกการผลิตเนื่องจากทำลายชั้นบรรยากาศโอโซนและก่อภาวะโลกร้อน</t>
        </is>
      </c>
      <c r="L107" s="186" t="n"/>
      <c r="M107" s="186" t="inlineStr">
        <is>
          <t>Product Group 9: Sterile &amp; Special Forms</t>
        </is>
      </c>
      <c r="N107" s="186" t="inlineStr">
        <is>
          <t>9.5 Inhalation devices</t>
        </is>
      </c>
      <c r="O107" s="185" t="inlineStr">
        <is>
          <t>Product</t>
        </is>
      </c>
      <c r="P107" s="186" t="inlineStr">
        <is>
          <t>[SOURCE: ข้อสอบจริง PLE CC1 (Product) ปี 2559 ข้อ 1]</t>
        </is>
      </c>
      <c r="Q107" s="185" t="inlineStr">
        <is>
          <t>ข้อสอบจริง</t>
        </is>
      </c>
      <c r="R107" s="185" t="inlineStr">
        <is>
          <t>2559</t>
        </is>
      </c>
      <c r="S107" s="185" t="n"/>
    </row>
    <row r="108">
      <c r="A108" s="185" t="n">
        <v>106</v>
      </c>
      <c r="B108" s="186" t="n"/>
      <c r="C108" s="186" t="inlineStr">
        <is>
          <t>สารต้านเชื้อจุลชีพ (Preservative) ที่ใช้ในสูตรตำรับยาฉีด Insulin glargine คือสารใด</t>
        </is>
      </c>
      <c r="D108" s="186" t="n"/>
      <c r="E108" s="186" t="inlineStr">
        <is>
          <t>Meta-cresol</t>
        </is>
      </c>
      <c r="F108" s="186" t="inlineStr">
        <is>
          <t>Benzalkonium chloride</t>
        </is>
      </c>
      <c r="G108" s="186" t="inlineStr">
        <is>
          <t>Methylparaben</t>
        </is>
      </c>
      <c r="H108" s="186" t="inlineStr">
        <is>
          <t>Sodium benzoate</t>
        </is>
      </c>
      <c r="I108" s="186" t="inlineStr">
        <is>
          <t>Chlorobutanol</t>
        </is>
      </c>
      <c r="J108" s="185" t="n">
        <v>1</v>
      </c>
      <c r="K108" s="186" t="inlineStr">
        <is>
          <t>✅ คำตอบที่ถูกต้อง: ข้อ ก. Meta-cresol
🎯 ทำไมข้อนี้ถึงถูก:
ยาฉีด Insulin glargine (Lantus) มีสภาวะเป็นกรดใส (pH ประมาณ 4.0) โดยใช้สาร m-Cresol (Meta-cresol 2.7 mg/mL) เป็นสารต้านจุลชีพ (Preservative) ที่มีประสิทธิภาพสูง เข้ากันได้ดีกับโครงสร้างเปปไทด์ และช่วยคงสภาพความคงตัวของอินซูลิน
🔍 ข้ออื่นผิดเพราะอะไร:
• ข้อ ข.: Benzalkonium chloride เป็น Quaternary ammonium compound นิยมใช้เป็นสารกันเสียในยาหยอดตา แต่ไม่ใช้ในยาฉีดอินซูลินเนื่องจากก่อการระคายเคืองและไม่เข้ากันกับโปรตีน
• ข้อ ค.: Methylparaben นิยมใช้ในยาน้ำรับประทานหรือยาใช้ภายนอก แต่ไม่มีประสิทธิภาพและความคงตัวเหมาะสมเท่า m-Cresol ในตำรับยาฉีดอินซูลิน
• ข้อ ง.: Sodium benzoate ใช้เป็นสารกันเสียในยาน้ำรับประทานที่มี pH เป็นกรด ไม่ใช้ในตำรับยาฉีดโปรตีน
• ข้อ จ.: Chlorobutanol ใช้เป็นสารกันเสียในยาหยอดตาหรือยาฉีดบางชนิด แต่สลายตัวง่ายด้วยความร้อนและไม่เสถียรในตำรับ insulin glargine</t>
        </is>
      </c>
      <c r="L108" s="186" t="n"/>
      <c r="M108" s="186" t="inlineStr">
        <is>
          <t>Product Group 9: Sterile &amp; Special Forms</t>
        </is>
      </c>
      <c r="N108" s="186" t="inlineStr">
        <is>
          <t>9.4 Parenterals &amp; Ophthalmic</t>
        </is>
      </c>
      <c r="O108" s="185" t="inlineStr">
        <is>
          <t>Product</t>
        </is>
      </c>
      <c r="P108" s="186" t="inlineStr">
        <is>
          <t>[SOURCE: ข้อสอบจริง PLE CC1 (Product) ปี 2559 ข้อ 3] [RECONSTRUCTED: ปรับแต่งและเติมเต็มตัวเลือก ก-จ ให้สมบูรณ์จากแนวข้อสอบจริง]</t>
        </is>
      </c>
      <c r="Q108" s="185" t="inlineStr">
        <is>
          <t>ข้อสอบจริง</t>
        </is>
      </c>
      <c r="R108" s="185" t="inlineStr">
        <is>
          <t>2559</t>
        </is>
      </c>
      <c r="S108" s="185" t="n"/>
    </row>
    <row r="109">
      <c r="A109" s="185" t="n">
        <v>107</v>
      </c>
      <c r="B109" s="186" t="n"/>
      <c r="C109" s="186" t="inlineStr">
        <is>
          <t>ในกระบวนการบรรจุยาฉีด Insulin แบบไร้เชื้อ (Aseptic filling) ห้องหรือบริเวณที่ทำการบรรจุควรมีความสะอาดตามมาตรฐาน GMP ระดับใด</t>
        </is>
      </c>
      <c r="D109" s="186" t="n"/>
      <c r="E109" s="186" t="inlineStr">
        <is>
          <t>Grade A</t>
        </is>
      </c>
      <c r="F109" s="186" t="inlineStr">
        <is>
          <t>Grade B</t>
        </is>
      </c>
      <c r="G109" s="186" t="inlineStr">
        <is>
          <t>Grade C</t>
        </is>
      </c>
      <c r="H109" s="186" t="inlineStr">
        <is>
          <t>Grade D</t>
        </is>
      </c>
      <c r="I109" s="186" t="inlineStr">
        <is>
          <t>Grade E (Unclassified area)</t>
        </is>
      </c>
      <c r="J109" s="185" t="n">
        <v>1</v>
      </c>
      <c r="K109" s="186" t="inlineStr">
        <is>
          <t>✅ คำตอบที่ถูกต้อง: ข้อ ก. Grade A
🎯 ทำไมข้อนี้ถึงถูก:
ตามมาตรฐาน PIC/S GMP และ WHO สำหรับยาปราศจากเชื้อที่ไม่ผ่านการฆ่าเชื้อในขั้นตอนสุดท้าย (Aseptic processing) จุดที่ตัวยาเปิดสัมผัสกับอากาศและขั้นตอนการบรรจุ (Filling zone) จะต้องดำเนินการในพื้นที่ควบคุมความสะอาดระดับสูงสุดคือ Grade A ซึ่งมี Laminar airflow ปกป้องผลิตภัณฑ์โดยตรง
🔍 ข้ออื่นผิดเพราะอะไร:
• ข้อ ข.: Grade B เป็นพื้นที่ควบคุมสภาพแวดล้อมโดยรอบ (Background environment) สำหรับพื้นที่ Grade A ในกระบวนการเตรียมและบรรจุแบบ Aseptic
• ข้อ ค.: Grade C ใช้สำหรับขั้นตอนการเตรียมสารละลายยาก่อนการกรองผ่านไส้กรองปราศจากเชื้อ (0.22 micron) หรือการบรรจุยาที่ผ่าน Terminal sterilization
• ข้อ ง.: Grade D ใช้สำหรับขั้นตอนการล้างทำความสะอาดอุปกรณ์และการจัดการภาชนะบรรจุก่อนนำไปอบฆ่าเชื้อ
• ข้อ จ.: Grade E ไม่ใช่ระดับห้องสะอาดมาตรฐานสำหรับกระบวนการบรรจุยาปราศจากเชื้อ</t>
        </is>
      </c>
      <c r="L109" s="186" t="n"/>
      <c r="M109" s="186" t="inlineStr">
        <is>
          <t>Product Group 9: Sterile &amp; Special Forms</t>
        </is>
      </c>
      <c r="N109" s="186" t="inlineStr">
        <is>
          <t>9.1 Sterile Cleanroom specs</t>
        </is>
      </c>
      <c r="O109" s="185" t="inlineStr">
        <is>
          <t>Product</t>
        </is>
      </c>
      <c r="P109" s="186" t="inlineStr">
        <is>
          <t>[SOURCE: ข้อสอบจริง PLE CC1 (Product) ปี 2559 ข้อ 4]</t>
        </is>
      </c>
      <c r="Q109" s="185" t="inlineStr">
        <is>
          <t>ข้อสอบจริง</t>
        </is>
      </c>
      <c r="R109" s="185" t="inlineStr">
        <is>
          <t>2559</t>
        </is>
      </c>
      <c r="S109" s="185" t="n"/>
    </row>
    <row r="110">
      <c r="A110" s="185" t="n">
        <v>108</v>
      </c>
      <c r="B110" s="186" t="n"/>
      <c r="C110" s="186" t="inlineStr">
        <is>
          <t>วัคซีนที่มีเกลืออะลูมิเนียมเป็นสารเสริมกระตุ้นภูมิคุ้มกัน (Aluminium adjuvant) สามารถบริหารได้ทางใด</t>
        </is>
      </c>
      <c r="D110" s="186" t="n"/>
      <c r="E110" s="186" t="inlineStr">
        <is>
          <t>Intravenous (IV)</t>
        </is>
      </c>
      <c r="F110" s="186" t="inlineStr">
        <is>
          <t>Intramuscular (IM)</t>
        </is>
      </c>
      <c r="G110" s="186" t="inlineStr">
        <is>
          <t>Subcutaneous (SC)</t>
        </is>
      </c>
      <c r="H110" s="186" t="inlineStr">
        <is>
          <t>Intradermal (ID)</t>
        </is>
      </c>
      <c r="I110" s="186" t="inlineStr">
        <is>
          <t>Intramuscular (IM) และ Subcutaneous (SC)</t>
        </is>
      </c>
      <c r="J110" s="185" t="n">
        <v>2</v>
      </c>
      <c r="K110" s="186" t="inlineStr">
        <is>
          <t>✅ คำตอบที่ถูกต้อง: ข้อ ข. Intramuscular (IM)
🎯 ทำไมข้อนี้ถึงถูก:
วัคซีนที่มีเกลืออะลูมิเนียมเป็นแอดจูแวนต์ (เช่น DTP, Hepatitis B, HPV) ต้องฉีดเข้ากล้ามเนื้อลึก (IM) เท่านั้น เพื่อให้เกิดการกระตุ้นภูมิคุ้มกันที่เหมาะสมและลดการระคายเคืองเฉพาะที่ การฉีดเข้าใต้ผิวหนัง (SC) หรือในหนัง (ID) ก่อให้เกิดก้อนไตแข็งเรื้อรัง (Granuloma) และแผลเปื่อยอักเสบ
🔍 ข้ออื่นผิดเพราะอะไร:
• ข้อ ก.: ห้ามฉีดเข้า IV โดยเด็ดขาด เพราะเกลืออะลูมิเนียมเป็นสารแขวนลอยที่ไม่ละลายน้ำ เสี่ยงต่อการเกิดลิ่มอุดตันในเส้นเลือด (Embolism)
• ข้อ ค.: SC ทำให้เกิดก้อนไตแข็งเรื้อรังและแผลอักเสบเฉพาะที่
• ข้อ ง.: ID ทำให้เกิดการระคายเคืองและแผลเป็นอักเสบรุนแรง
• ข้อ จ.: ไม่ถูกต้องเพราะห้ามบริหารทาง Subcutaneous (SC)</t>
        </is>
      </c>
      <c r="L110" s="186" t="n"/>
      <c r="M110" s="186" t="inlineStr">
        <is>
          <t>Product Group 9: Sterile &amp; Special Forms</t>
        </is>
      </c>
      <c r="N110" s="186" t="inlineStr">
        <is>
          <t>9.4 Parenterals &amp; Ophthalmic</t>
        </is>
      </c>
      <c r="O110" s="185" t="inlineStr">
        <is>
          <t>Product</t>
        </is>
      </c>
      <c r="P110" s="186" t="inlineStr">
        <is>
          <t>[SOURCE: ข้อสอบจริง PLE CC1 (Product) ปี 2559 ข้อ 35]</t>
        </is>
      </c>
      <c r="Q110" s="185" t="inlineStr">
        <is>
          <t>ข้อสอบจริง</t>
        </is>
      </c>
      <c r="R110" s="185" t="inlineStr">
        <is>
          <t>2559</t>
        </is>
      </c>
      <c r="S110" s="185" t="n"/>
    </row>
    <row r="111">
      <c r="A111" s="185" t="n">
        <v>109</v>
      </c>
      <c r="B111" s="186" t="n"/>
      <c r="C111" s="186" t="inlineStr">
        <is>
          <t>ยาฉีด Enfuvirtide ชนิดผงแห้งทำแห้งเยือกแข็ง (Lyophilized powder) สำหรับฉีดเข้าใต้ผิวหนัง (SC) เมื่อละลายด้วย SWFI 1.1 mL แล้ว ใน 1 mL ประกอบด้วย Enfuvirtide 90 mg, Mannitol 22.55 mg, Sodium carbonate, Sodium hydroxide และ HCl ปรับ pH ได้ 9.0 สาร Mannitol ทำหน้าที่ใดในสูตรตำรับนี้</t>
        </is>
      </c>
      <c r="D111" s="186" t="n"/>
      <c r="E111" s="186" t="inlineStr">
        <is>
          <t>Buffer agent</t>
        </is>
      </c>
      <c r="F111" s="186" t="inlineStr">
        <is>
          <t>Bulking agent</t>
        </is>
      </c>
      <c r="G111" s="186" t="inlineStr">
        <is>
          <t>Antimicrobial preservative</t>
        </is>
      </c>
      <c r="H111" s="186" t="inlineStr">
        <is>
          <t>Antioxidant</t>
        </is>
      </c>
      <c r="I111" s="186" t="inlineStr">
        <is>
          <t>Solubilizing agent</t>
        </is>
      </c>
      <c r="J111" s="185" t="n">
        <v>2</v>
      </c>
      <c r="K111" s="186" t="inlineStr">
        <is>
          <t>✅ คำตอบที่ถูกต้อง: ข้อ ข. Bulking agent
🎯 ทำไมข้อนี้ถึงถูก:
ในกระบวนการทำแห้งแบบเยือกแข็ง (Freeze-drying / Lyophilization) ของยาฉีดชนิดผงแห้ง สาร Mannitol ทำหน้าที่เป็น Bulking agent (หรือ Lyoprotectant / Cake-forming agent) เพื่อสร้างโครงสร้างก้อนเนื้อยา (Porous cake) ให้คงรูปสวยงาม ไม่ยุบตัว และละลายตัวกลับคืน (Reconstitution) ได้อย่างรวดเร็วเมื่อผสมกับตัวทำละลาย
🔍 ข้ออื่นผิดเพราะอะไร:
• ข้อ ก.: Buffer agent ในตำรับนี้คือ Sodium carbonate ร่วมกับ Sodium hydroxide และ HCl ที่ควบคุม pH ให้อยู่ที่ 9.0
• ข้อ ค.: Antimicrobial preservative ไม่จำเป็นในผลิตภัณฑ์ single-dose lyophilized powder และ Mannitol ไม่มีฤทธิ์ต้านเชื้อที่ความเข้มข้นนี้
• ข้อ ง.: Antioxidant ได้แก่สารกลุ่ม Sodium bisulfite, Ascorbic acid ซึ่ง Mannitol ไม่ได้ทำหน้าที่ต้านปฏิกิริยาออกซิเดชัน
• ข้อ จ.: Solubilizing agent ได้แก่สารลดแรงตึงผิวหรือ cosolvents ไม่ใช่บทบาทหลักของ Mannitol ในกระบวนการ lyophilization</t>
        </is>
      </c>
      <c r="L111" s="186" t="n"/>
      <c r="M111" s="186" t="inlineStr">
        <is>
          <t>Product Group 9: Sterile &amp; Special Forms</t>
        </is>
      </c>
      <c r="N111" s="186" t="inlineStr">
        <is>
          <t>9.4 Parenterals &amp; Ophthalmic</t>
        </is>
      </c>
      <c r="O111" s="185" t="inlineStr">
        <is>
          <t>Product</t>
        </is>
      </c>
      <c r="P111" s="186" t="inlineStr">
        <is>
          <t>[SOURCE: ข้อสอบจริง PLE CC1 (Product) ปี 2559 ข้อ 13]</t>
        </is>
      </c>
      <c r="Q111" s="185" t="inlineStr">
        <is>
          <t>ข้อสอบจริง</t>
        </is>
      </c>
      <c r="R111" s="185" t="inlineStr">
        <is>
          <t>2559</t>
        </is>
      </c>
      <c r="S111" s="185" t="n"/>
    </row>
    <row r="112">
      <c r="A112" s="185" t="n">
        <v>110</v>
      </c>
      <c r="B112" s="186" t="n"/>
      <c r="C112" s="186" t="inlineStr">
        <is>
          <t>ข้อใดกล่าวถูกต้องเกี่ยวกับข้อกำหนดและความปลอดภัยในการเตรียมยาเคมีบำบัด (Chemotherapy preparation)</t>
        </is>
      </c>
      <c r="D112" s="186" t="n"/>
      <c r="E112" s="186" t="inlineStr">
        <is>
          <t>ห้องเตรียมยาเคมีบำบัดควรมีระบบความดันอากาศเป็นบวก (Positive pressure) เมื่อเทียบกับภายนอก</t>
        </is>
      </c>
      <c r="F112" s="186" t="inlineStr">
        <is>
          <t>ทิศทางการไหลเวียนของลมสะอาดภายในตู้เตรียมยาควรเป็นแบบแนวดิ่ง (Vertical laminar airflow)</t>
        </is>
      </c>
      <c r="G112" s="186" t="inlineStr">
        <is>
          <t>ชุดคลุมปฏิบัติงานเมื่อใช้เสร็จแล้วสามารถนำไปซักทำความสะอาดและนำกลับมาใช้ซ้ำได้จนกว่าใยผ้าจะเสื่อม</t>
        </is>
      </c>
      <c r="H112" s="186" t="inlineStr">
        <is>
          <t>ภาชนะบรรจุยาเคมีบำบัดที่เตรียมเสร็จแล้วควรเช็ดทำความสะอาดด้วย Alcohol 95% เท่านั้น</t>
        </is>
      </c>
      <c r="I112" s="186" t="inlineStr">
        <is>
          <t>การเตรียมยาในตู้ Laminar Clean Bench ทั่วไปมีความปลอดภัยเทียบเท่ากับ Biological Safety Cabinet</t>
        </is>
      </c>
      <c r="J112" s="185" t="n">
        <v>2</v>
      </c>
      <c r="K112" s="186" t="inlineStr">
        <is>
          <t>✅ คำตอบที่ถูกต้อง: ข้อ ข. ทิศทางการไหลเวียนของลมสะอาดภายในตู้เตรียมยาควรเป็นแบบแนวดิ่ง (Vertical laminar airflow)
🎯 ทำไมข้อนี้ถึงถูก:
การเตรียมยาเคมีบำบัดต้องกระทำในตู้ Biological Safety Cabinet (BSC Class II) หรือตู้ Isolator (CACI) ซึ่งมีทิศทางการไหลเวียนของอากาศแนวดิ่ง (Vertical laminar airflow) พัดลงสู่พื้นผิวทำงานและถูกดูดเข้าสู่ช่องตะแกรงเพื่อกรองผ่าน HEPA filter ป้องกันไม่ให้อนุภาคและไอระเหยของยาพัดเข้าหาตัวผู้ปฏิบัติงาน
🔍 ข้ออื่นผิดเพราะอะไร:
• ข้อ ก.: ห้องเตรียมยาเคมีบำบัดต้องมีระบบความดันอากาศแบบลบ (Negative pressure) เพื่อกักกันสารเคมีอันตรายไม่ให้รั่วไหลออกสู่ภายนอกห้อง
• ข้อ ค.: ชุดคลุมปฏิบัติงาน (Chemo gown) ต้องเป็นชนิดใช้ครั้งเดียวทิ้ง (Single-use disposable) และไม่ซึมผ่านของเหลว ห้ามนำกลับมาซักใช้ซ้ำ
• ข้อ ง.: การทำความสะอาดใช้ Sterile 70% Isopropanol (IPA) ไม่ใช้แอลกอฮอล์ 95% ซึ่งระเหยเร็วเกินไปและมีประสิทธิภาพทำลายเชื้อด้อยกว่า 70%
• ข้อ จ.: ตู้ Laminar Clean Bench ทั่วไป (Horizontal airflow) จะเป่าลมและละอองยาใส่หน้าผู้เตรียมโดยตรง ถือเป็นข้อห้ามเด็ดขาดในการเตรียมยาอันตราย</t>
        </is>
      </c>
      <c r="L112" s="186" t="n"/>
      <c r="M112" s="186" t="inlineStr">
        <is>
          <t>Product Group 9: Sterile &amp; Special Forms</t>
        </is>
      </c>
      <c r="N112" s="186" t="inlineStr">
        <is>
          <t>9.1 Sterile Cleanroom specs</t>
        </is>
      </c>
      <c r="O112" s="185" t="inlineStr">
        <is>
          <t>Product</t>
        </is>
      </c>
      <c r="P112" s="186" t="inlineStr">
        <is>
          <t>[SOURCE: ข้อสอบจริง PLE CC1 (Product) ปี 2559 ข้อ 14]</t>
        </is>
      </c>
      <c r="Q112" s="185" t="inlineStr">
        <is>
          <t>ข้อสอบจริง</t>
        </is>
      </c>
      <c r="R112" s="185" t="inlineStr">
        <is>
          <t>2559</t>
        </is>
      </c>
      <c r="S112" s="185" t="n"/>
    </row>
    <row r="113">
      <c r="A113" s="185" t="n">
        <v>111</v>
      </c>
      <c r="B113" s="186" t="n"/>
      <c r="C113" s="186" t="inlineStr">
        <is>
          <t>สารที่เป็นก๊าซขับดัน (Propellant) ในยาพ่นสูดชนิดกำหนดขนาด Seretide Evohaler คือสารใด</t>
        </is>
      </c>
      <c r="D113" s="186" t="n"/>
      <c r="E113" s="186" t="inlineStr">
        <is>
          <t>Nitrogen</t>
        </is>
      </c>
      <c r="F113" s="186" t="inlineStr">
        <is>
          <t>Hydrocarbon</t>
        </is>
      </c>
      <c r="G113" s="186" t="inlineStr">
        <is>
          <t>Carbon dioxide</t>
        </is>
      </c>
      <c r="H113" s="186" t="inlineStr">
        <is>
          <t>Chlorofluorocarbon (CFC)</t>
        </is>
      </c>
      <c r="I113" s="186" t="inlineStr">
        <is>
          <t>Hydrofluoroalkane 134a (HFA-134a)</t>
        </is>
      </c>
      <c r="J113" s="185" t="n">
        <v>5</v>
      </c>
      <c r="K113" s="186" t="inlineStr">
        <is>
          <t>✅ คำตอบที่ถูกต้อง: ข้อ จ. Hydrofluoroalkane 134a (HFA-134a)
🎯 ทำไมข้อนี้ถึงถูก:
Seretide Evohaler ใช้สารขับดันชนิด Hydrofluoroalkane 134a (HFA-134a หรือ 1,1,1,2-tetrafluoroethane) ซึ่งเป็นสารขับดันเหลวที่ไม่มีคลอรีนในโมเลกุล จึงไม่ทำลายชั้นโอโซนในบรรยากาศและปลอดภัยต่อการสูดพ่น
🔍 ข้ออื่นผิดเพราะอะไร:
• ข้อ ก.: Nitrogen เป็น Compressed gas ที่ไม่สามารถเปลี่ยนสถานะเป็นของเหลวที่ความดันในกระบอกยาได้ จึงไม่สามารถให้ขนาดยาที่สม่ำเสมอได้
• ข้อ ข.: Hydrocarbon ติดไฟง่าย ไม่ปลอดภัยสำหรับการใช้สูดพ่นในมนุษย์
• ข้อ ค.: Carbon dioxide ทำให้เกิดรสและกลิ่นระคายเคือง และความดันลดลงอย่างรวดเร็วเมื่อพ่นยา
• ข้อ ง.: Chlorofluorocarbon (CFC) ถูกห้ามใช้ทั่วโลกเนื่องจากทำลายชั้นโอโซนในบรรยากาศ</t>
        </is>
      </c>
      <c r="L113" s="186" t="n"/>
      <c r="M113" s="186" t="inlineStr">
        <is>
          <t>Product Group 9: Sterile &amp; Special Forms</t>
        </is>
      </c>
      <c r="N113" s="186" t="inlineStr">
        <is>
          <t>9.5 Inhalation devices</t>
        </is>
      </c>
      <c r="O113" s="185" t="inlineStr">
        <is>
          <t>Product</t>
        </is>
      </c>
      <c r="P113" s="186" t="inlineStr">
        <is>
          <t>[SOURCE: ข้อสอบจริง PLE CC1 (Product) ปี 2559 ข้อ 27]</t>
        </is>
      </c>
      <c r="Q113" s="185" t="inlineStr">
        <is>
          <t>ข้อสอบจริง</t>
        </is>
      </c>
      <c r="R113" s="185" t="inlineStr">
        <is>
          <t>2559</t>
        </is>
      </c>
      <c r="S113" s="185" t="n"/>
    </row>
    <row r="114">
      <c r="A114" s="185" t="n">
        <v>112</v>
      </c>
      <c r="B114" s="186" t="n"/>
      <c r="C114" s="186" t="inlineStr">
        <is>
          <t>สารต้านเชื้อจุลชีพ (Preservative) ในสูตรตำรับยาฉีด Insulin glargine คือสารใด</t>
        </is>
      </c>
      <c r="D114" s="186" t="n"/>
      <c r="E114" s="186" t="inlineStr">
        <is>
          <t>Meta-cresol</t>
        </is>
      </c>
      <c r="F114" s="186" t="inlineStr">
        <is>
          <t>Phenol</t>
        </is>
      </c>
      <c r="G114" s="186" t="inlineStr">
        <is>
          <t>Chlorobutanol</t>
        </is>
      </c>
      <c r="H114" s="186" t="inlineStr">
        <is>
          <t>Benzalkonium chloride</t>
        </is>
      </c>
      <c r="I114" s="186" t="inlineStr">
        <is>
          <t>Methylparaben</t>
        </is>
      </c>
      <c r="J114" s="185" t="n">
        <v>1</v>
      </c>
      <c r="K114" s="186" t="inlineStr">
        <is>
          <t>✅ คำตอบที่ถูกต้อง: ข้อ ก. Meta-cresol
🎯 ทำไมข้อนี้ถึงถูก:
ในสูตรตำรับยาฉีด Insulin glargine (Lantus) ใช้ Meta-cresol (m-Cresol 2.7 mg/mL) เป็นสารกันเสียเพียงชนิดเดียวในตำรับ เพื่อป้องกันการเจริญเติบโตของเชื้อจุลินทรีย์ตลอดอายุการใช้งานของหลอดยาชนิด multidose
🔍 ข้ออื่นผิดเพราะอะไร:
• ข้อ ข.: Phenol มักใช้ร่วมกับ m-Cresol ในตำรับอินซูลินชนิดดั้งเดิม เช่น Regular หรือ NPH insulin แต่ไม่ได้ใช้ใน Insulin glargine
• ข้อ ค.: Chlorobutanol ใช้ในยาหยอดตาหรือยาฉีดบางชนิด ไม่ใช้ในตำรับอินซูลินชนิดนี้
• ข้อ ง.: Benzalkonium chloride ไม่เข้ากันกับเปปไทด์และก่อการระคายเคืองรุนแรง
• ข้อ จ.: Methylparaben ไม่มีประสิทธิภาพเพียงพอในการป้องกันการปนเปื้อนในระบบยาฉีดอินซูลินที่มี pH 4.0</t>
        </is>
      </c>
      <c r="L114" s="186" t="n"/>
      <c r="M114" s="186" t="inlineStr">
        <is>
          <t>Product Group 9: Sterile &amp; Special Forms</t>
        </is>
      </c>
      <c r="N114" s="186" t="inlineStr">
        <is>
          <t>9.4 Parenterals &amp; Ophthalmic</t>
        </is>
      </c>
      <c r="O114" s="185" t="inlineStr">
        <is>
          <t>Product</t>
        </is>
      </c>
      <c r="P114" s="186" t="inlineStr">
        <is>
          <t>[SOURCE: ข้อสอบจริง PLE CC1 (Product) ปี 2559 ข้อ 28]</t>
        </is>
      </c>
      <c r="Q114" s="185" t="inlineStr">
        <is>
          <t>ข้อสอบจริง</t>
        </is>
      </c>
      <c r="R114" s="185" t="inlineStr">
        <is>
          <t>2559</t>
        </is>
      </c>
      <c r="S114" s="185" t="n"/>
    </row>
    <row r="115">
      <c r="A115" s="185" t="n">
        <v>113</v>
      </c>
      <c r="B115" s="186" t="n"/>
      <c r="C115" s="186" t="inlineStr">
        <is>
          <t>ในกระบวนการผลิตยาฉีด Insulin ขั้นตอนการบรรจุยาแบบไร้เชื้อ (Aseptic filling) ห้องหรือบริเวณที่ทำการบรรจุยาจะต้องควบคุมความสะอาดตามมาตรฐาน Clean room ระดับใด</t>
        </is>
      </c>
      <c r="D115" s="186" t="n"/>
      <c r="E115" s="186" t="inlineStr">
        <is>
          <t>Grade A</t>
        </is>
      </c>
      <c r="F115" s="186" t="inlineStr">
        <is>
          <t>Grade B</t>
        </is>
      </c>
      <c r="G115" s="186" t="inlineStr">
        <is>
          <t>Grade C</t>
        </is>
      </c>
      <c r="H115" s="186" t="inlineStr">
        <is>
          <t>Grade D</t>
        </is>
      </c>
      <c r="I115" s="186" t="inlineStr">
        <is>
          <t>Grade E</t>
        </is>
      </c>
      <c r="J115" s="185" t="n">
        <v>1</v>
      </c>
      <c r="K115" s="186" t="inlineStr">
        <is>
          <t>✅ คำตอบที่ถูกต้อง: ข้อ ก. Grade A
🎯 ทำไมข้อนี้ถึงถูก:
กระบวนการบรรจุยาอินซูลินซึ่งเป็นยาชีววัตถุที่ไม่สามารถทนความร้อนเพื่อทำลายเชื้อในขั้นตอนสุดท้ายได้ (Non-terminally sterilized products) จะต้องดำเนินการบรรจุใต้ตู้หรือพื้นที่ความสะอาดระดับสูงสุดคือ Grade A (ISO Class 5 ในสภาวะทำงาน) เท่านั้น
🔍 ข้ออื่นผิดเพราะอะไร:
• ข้อ ข.: Grade B เป็นพื้นที่ควบคุมสภาพแวดล้อมโดยรอบตู้ Grade A ในกระบวนการเตรียมและบรรจุแบบ Aseptic
• ข้อ ค.: Grade C ใช้สำหรับกระบวนการเตรียมสารละลายยาก่อนการกรองผ่าน membrane ปราศจากเชื้อ
• ข้อ ง.: Grade D ใช้สำหรับพื้นที่ล้างอุปกรณ์และจัดการภาชนะบรรจุเบื้องต้น
• ข้อ จ.: Grade E ไม่ใช่ระดับห้องสะอาดมาตรฐานสำหรับกระบวนการผลิตยาปราศจากเชื้อ</t>
        </is>
      </c>
      <c r="L115" s="186" t="n"/>
      <c r="M115" s="186" t="inlineStr">
        <is>
          <t>Product Group 9: Sterile &amp; Special Forms</t>
        </is>
      </c>
      <c r="N115" s="186" t="inlineStr">
        <is>
          <t>9.1 Sterile Cleanroom specs</t>
        </is>
      </c>
      <c r="O115" s="185" t="inlineStr">
        <is>
          <t>Product</t>
        </is>
      </c>
      <c r="P115" s="186" t="inlineStr">
        <is>
          <t>[SOURCE: ข้อสอบจริง PLE CC1 (Product) ปี 2559 ข้อ 29]</t>
        </is>
      </c>
      <c r="Q115" s="185" t="inlineStr">
        <is>
          <t>ข้อสอบจริง</t>
        </is>
      </c>
      <c r="R115" s="185" t="inlineStr">
        <is>
          <t>2559</t>
        </is>
      </c>
      <c r="S115" s="185" t="n"/>
    </row>
    <row r="116">
      <c r="A116" s="185" t="n">
        <v>114</v>
      </c>
      <c r="B116" s="186" t="n"/>
      <c r="C116" s="186" t="inlineStr">
        <is>
          <t>ข้อใดกล่าวถูกต้องเกี่ยวกับข้อกำหนดการปฏิบัติงานและมาตรฐานการเตรียมยาเคมีบำบัด (Chemotherapy compounding)</t>
        </is>
      </c>
      <c r="D116" s="186" t="n"/>
      <c r="E116" s="186" t="inlineStr">
        <is>
          <t>ห้องเตรียมยาเคมีบำบัดควรมีระบบความดันอากาศเป็นบวก (Positive pressure)</t>
        </is>
      </c>
      <c r="F116" s="186" t="inlineStr">
        <is>
          <t>ทิศทางการไหลเวียนของลมสะอาดภายในตู้เตรียมยาควรเป็นแบบแนวดิ่ง (Vertical laminar airflow)</t>
        </is>
      </c>
      <c r="G116" s="186" t="inlineStr">
        <is>
          <t>ชุดคลุมปฏิบัติงานเมื่อใช้แล้วสามารถนำกลับมาซักทำความสะอาดและใช้ซ้ำได้จนกว่าใยผ้าจะเสื่อม</t>
        </is>
      </c>
      <c r="H116" s="186" t="inlineStr">
        <is>
          <t>ภาชนะบรรจุควรทำความสะอาดด้วย Alcohol 90%</t>
        </is>
      </c>
      <c r="I116" s="186" t="inlineStr">
        <is>
          <t>การเตรียมในตู้ Laminar air flow ทั่วไปปลอดภัยมากกว่าการเตรียมในตู้ Isolator</t>
        </is>
      </c>
      <c r="J116" s="185" t="n">
        <v>2</v>
      </c>
      <c r="K116" s="186" t="inlineStr">
        <is>
          <t>✅ คำตอบที่ถูกต้อง: ข้อ ข. ทิศทางการไหลเวียนของลมสะอาดภายในตู้เตรียมยาควรเป็นแบบแนวดิ่ง (Vertical laminar airflow)
🎯 ทำไมข้อนี้ถึงถูก:
ตู้เตรียมยาเคมีบำบัดชนิด Biological Safety Cabinet (BSC Class II) และ CACI ต้องใช้ทิศทางการไหลเวียนของลมสะอาดแนวดิ่ง (Vertical laminar airflow) พัดลงสู่พื้นผิวทำงานเพื่อป้องกันไม่ให้อนุภาคและละอองยาอันตรายพัดเข้าหาตัวผู้ปฏิบัติงาน
🔍 ข้ออื่นผิดเพราะอะไร:
• ข้อ ก.: ห้องเตรียมยาเคมีบำบัดต้องมีระบบความดันอากาศเป็นลบ (Negative pressure) เพื่อป้องกันสารเคมีอันตรายแพร่กระจายออกนอกห้อง
• ข้อ ค.: ชุดคลุมปฏิบัติงานต้องเป็นชนิดใช้ครั้งเดียวทิ้ง (Single-use disposable) ห้ามนำกลับมาซักซ้ำ
• ข้อ ง.: การฆ่าเชื้อใช้ Sterile 70% Isopropanol (IPA) ไม่ใช้แอลกอฮอล์ 90% ซึ่งระเหยเร็วเกินไป
• ข้อ จ.: ตู้ Isolator ให้ความปลอดภัยต่อผู้ปฏิบัติงานสูงกว่า Laminar air flow ทั่วไปอย่างมาก</t>
        </is>
      </c>
      <c r="L116" s="186" t="n"/>
      <c r="M116" s="186" t="inlineStr">
        <is>
          <t>Product Group 9: Sterile &amp; Special Forms</t>
        </is>
      </c>
      <c r="N116" s="186" t="inlineStr">
        <is>
          <t>9.1 Sterile Cleanroom specs</t>
        </is>
      </c>
      <c r="O116" s="185" t="inlineStr">
        <is>
          <t>Product</t>
        </is>
      </c>
      <c r="P116" s="186" t="inlineStr">
        <is>
          <t>[SOURCE: ข้อสอบจริง PLE CC1 (Product) ปี 2559 ข้อ 37]</t>
        </is>
      </c>
      <c r="Q116" s="185" t="inlineStr">
        <is>
          <t>ข้อสอบจริง</t>
        </is>
      </c>
      <c r="R116" s="185" t="inlineStr">
        <is>
          <t>2559</t>
        </is>
      </c>
      <c r="S116" s="185" t="n"/>
    </row>
    <row r="117">
      <c r="A117" s="185" t="n">
        <v>115</v>
      </c>
      <c r="B117" s="186" t="n"/>
      <c r="C117" s="186" t="inlineStr">
        <is>
          <t>การผสมยาฉีด Amphotericin B กับสารละลาย 0.9% NaCl (Normal Saline Solution: NSS) แล้วส่งผลให้เกิดการตกตะกอน เกิดขึ้นจากกลไกใด?</t>
        </is>
      </c>
      <c r="D117" s="186" t="n"/>
      <c r="E117" s="186" t="inlineStr">
        <is>
          <t>Complexation</t>
        </is>
      </c>
      <c r="F117" s="186" t="inlineStr">
        <is>
          <t>Isomerization</t>
        </is>
      </c>
      <c r="G117" s="186" t="inlineStr">
        <is>
          <t>Salting out</t>
        </is>
      </c>
      <c r="H117" s="186" t="inlineStr">
        <is>
          <t>Epimerization</t>
        </is>
      </c>
      <c r="I117" s="186" t="inlineStr">
        <is>
          <t>Polymerization</t>
        </is>
      </c>
      <c r="J117" s="185" t="n">
        <v>3</v>
      </c>
      <c r="K117" s="186" t="inlineStr">
        <is>
          <t>✅ คำตอบที่ถูกต้อง: ข้อ ค. Salting out
🎯 ทำไมข้อนี้ถึงถูก:
ยาฉีด Amphotericin B รูปแบบดั้งเดิมถูกเตรียมเป็น Colloidal dispersion โดยใช้ Sodium deoxycholate เป็น Micellar solubilizer เมื่อผสมกับสารละลายอิเล็กโทรไลต์ที่มีความเข้มข้นของไอออน เช่น 0.9% NaCl ไอออนของเกลือจะเข้าไปแย่งดึงน้ำและทำลายประจุไฟฟ้าของไมเซลล์ ทำให้คอลลอยด์สูญเสียเสถียรภาพและเกิดปรากฏการณ์ Salting out ตกตะกอนทันที จึงต้องผสมในสารละลายปราศจากอิเล็กโทรไลต์ เช่น 5% Dextrose in Water (D5W) เท่านั้น
🔍 ข้ออื่นผิดเพราะอะไร:
• ข้อ ก.: ผิด เพราะ Complexation คือการเกิดสารประกอบเชิงซ้อนระหว่างสารเคมี ไม่ใช่กลไกการทำลายไมเซลล์ด้วยความเข้มข้นของไอออนเกลือ
• ข้อ ข.: ผิด เพราะ Isomerization คือการเปลี่ยนโครงสร้างระหว่างไอโซเมอร์ ซึ่งเป็นปฏิกิริยาเคมี ไม่ได้ทำให้เกิดการตกตะกอนเฉียบพลันทางกายภาพ
• ข้อ ง.: ผิด เพราะ Epimerization คือการเปลี่ยนแปลงคอนฟิกูเรชันของ Chiral center เพียงตำแหน่งเดียว มักเกิดขึ้นช้าๆ ในสารละลายบางประเภท ไม่เกี่ยวข้องกับการตกตะกอนจากเกลือ
• ข้อ จ.: ผิด เพราะ Polymerization คือการเชื่อมต่อของมอนอเมอร์เป็นสายโซ่พอลิเมอร์โมเลกุลใหญ่ ไม่ใช่กลไกการตกตะกอนของไมเซลล์ Amphotericin B</t>
        </is>
      </c>
      <c r="L117" s="186" t="inlineStr">
        <is>
          <t>cc1_product/image128.png</t>
        </is>
      </c>
      <c r="M117" s="186" t="inlineStr">
        <is>
          <t>Product Group 9: Sterile &amp; Special Forms</t>
        </is>
      </c>
      <c r="N117" s="186" t="inlineStr">
        <is>
          <t>9.4 Parenterals &amp; Ophthalmic</t>
        </is>
      </c>
      <c r="O117" s="185" t="inlineStr">
        <is>
          <t>Product</t>
        </is>
      </c>
      <c r="P117" s="186" t="inlineStr">
        <is>
          <t>[SOURCE: ข้อสอบจริง PLE CC1 (Product) ปี 2558 ข้อ 3]</t>
        </is>
      </c>
      <c r="Q117" s="185" t="inlineStr">
        <is>
          <t>ข้อสอบจริง</t>
        </is>
      </c>
      <c r="R117" s="185" t="inlineStr">
        <is>
          <t>2558</t>
        </is>
      </c>
      <c r="S117" s="185" t="n"/>
    </row>
    <row r="118">
      <c r="A118" s="185" t="n">
        <v>116</v>
      </c>
      <c r="B118" s="186" t="n"/>
      <c r="C118" s="186" t="inlineStr">
        <is>
          <t>ขนาดอนุภาค (Aerodynamic diameter) ของผงยาพ่นสูดที่มีประสิทธิภาพสูงสุดในการลงไปถึงบริเวณถุงลมปอด (Alveoli) คือเท่าใด?</t>
        </is>
      </c>
      <c r="D118" s="186" t="n"/>
      <c r="E118" s="186" t="inlineStr">
        <is>
          <t>น้อยกว่า 0.5 micron</t>
        </is>
      </c>
      <c r="F118" s="186" t="inlineStr">
        <is>
          <t>0.5 - 1 micron</t>
        </is>
      </c>
      <c r="G118" s="186" t="inlineStr">
        <is>
          <t>1 - 5 micron</t>
        </is>
      </c>
      <c r="H118" s="186" t="inlineStr">
        <is>
          <t>5 - 10 micron</t>
        </is>
      </c>
      <c r="I118" s="186" t="inlineStr">
        <is>
          <t>มากกว่า 10 micron</t>
        </is>
      </c>
      <c r="J118" s="185" t="n">
        <v>3</v>
      </c>
      <c r="K118" s="186" t="inlineStr">
        <is>
          <t>✅ คำตอบที่ถูกต้อง: ข้อ ค. 1 - 5 micron
🎯 ทำไมข้อนี้ถึงถูก:
ตามหลักสรีรวิทยาและหลักการนำส่งยาทางการหายใจ อนุภาคยาพ่นสูดที่มีขนาด Aerodynamic diameter ในช่วง 1-5 micron (Fine particle fraction) มีความเหมาะสมสูงสุดที่จะเคลื่อนที่ผ่านทางเดินหายใจส่วนบนและตกสะสมในบริเวณหลอดลมฝอยส่วนปลายและถุงลมปอด (Deep lung / Alveolar deposition) ด้วยกลไก Sedimentation และ Diffusion ตามมาตรฐานสากล
🔍 ข้ออื่นผิดเพราะอะไร:
• ข้อ ก.: ผิด เพราะอนุภาคขนาดเล็กกว่า 0.5 micron มีมวลน้อยเกินไป จะลอยฟุ้งอยู่ในอากาศและถูกหายใจออก (Exhaled) สู่ภายนอกโดยไม่ตกสะสมบนเนื้อเยื่อปอด
• ข้อ ข.: ผิด เพราะช่วงขนาด 0.5-1 micron มีประสิทธิภาพการตกตะกอนต่ำ มักถูกขับออกพร้อมลมหายใจออก
• ข้อ ง.: ผิด เพราะอนุภาคขนาด 5-10 micron จะตกสะสมอยู่บริเวณทางเดินหายใจส่วนต้น เช่น หลอดลมใหญ่ (Tracheobronchial region) ไม่สามารถลงลึกถึงถุงลมปอด
• ข้อ จ.: ผิด เพราะอนุภาคขนาดใหญ่กว่า 10 micron จะถูกดักจับและชนติดอยู่บริเวณช่องปากและคอหอย (Oropharynx) ด้วยแรงเฉื่อย (Inertial impaction) และถูกกลืนลงกระเพาะอาหาร</t>
        </is>
      </c>
      <c r="L118" s="186" t="inlineStr">
        <is>
          <t>cc1_product/image132.png</t>
        </is>
      </c>
      <c r="M118" s="186" t="inlineStr">
        <is>
          <t>Product Group 9: Sterile &amp; Special Forms</t>
        </is>
      </c>
      <c r="N118" s="186" t="inlineStr">
        <is>
          <t>9.5 Inhalation devices</t>
        </is>
      </c>
      <c r="O118" s="185" t="inlineStr">
        <is>
          <t>Product</t>
        </is>
      </c>
      <c r="P118" s="186" t="inlineStr">
        <is>
          <t>[SOURCE: ข้อสอบจริง PLE CC1 (Product) ปี 2558 ข้อ 7]</t>
        </is>
      </c>
      <c r="Q118" s="185" t="inlineStr">
        <is>
          <t>ข้อสอบจริง</t>
        </is>
      </c>
      <c r="R118" s="185" t="inlineStr">
        <is>
          <t>2558</t>
        </is>
      </c>
      <c r="S118" s="185" t="n"/>
    </row>
    <row r="119">
      <c r="A119" s="185" t="n">
        <v>117</v>
      </c>
      <c r="B119" s="186" t="n"/>
      <c r="C119" s="186" t="inlineStr">
        <is>
          <t>ข้อใดกล่าวได้ถูกต้องเกี่ยวกับเครื่องมือพ่นยาชนิดละอองลอยกำหนดขนาดการสูดเข้าทางปาก (Metered-Dose Inhaler: MDI)?</t>
        </is>
      </c>
      <c r="D119" s="186" t="n"/>
      <c r="E119" s="186" t="inlineStr">
        <is>
          <t>ใช้ Lactose เป็นสารตัวพา (Carrier) เพื่อช่วยนำส่งยา</t>
        </is>
      </c>
      <c r="F119" s="186" t="inlineStr">
        <is>
          <t>ผู้ป่วยไม่จำเป็นต้องกดพ่นยาให้สัมพันธ์กับการสูดหายใจเข้า</t>
        </is>
      </c>
      <c r="G119" s="186" t="inlineStr">
        <is>
          <t>ไม่ต้องใช้สารขับดัน (Propellant) ในการผลักดันอนุภาคละอองยา</t>
        </is>
      </c>
      <c r="H119" s="186" t="inlineStr">
        <is>
          <t>มี Metered valve ในการควบคุมปริมาตรยาที่พ่นแต่ละครั้งให้คงที่</t>
        </is>
      </c>
      <c r="I119" s="186" t="inlineStr">
        <is>
          <t>เมื่อยาหมดกระป๋อง สามารถกำจัดทิ้งโดยการเผาไฟได้</t>
        </is>
      </c>
      <c r="J119" s="185" t="n">
        <v>4</v>
      </c>
      <c r="K119" s="186" t="inlineStr">
        <is>
          <t>✅ คำตอบที่ถูกต้อง: ข้อ ง. มี Metered valve ในการควบคุมปริมาตรยาที่พ่นแต่ละครั้งให้คงที่
🎯 ทำไมข้อนี้ถึงถูก:
Metered-Dose Inhaler (MDI) บรรจุตัวยาในรูปสารละลายหรือสารแขวนตะกอนร่วมกับสารขับดันเหลวอัดความดัน โดยมี Metered valve ทำหน้าที่ตวงและควบคุมปริมาตรของเหลวยา (มักอยู่ที่ 25-100 microliters) ในแต่ละครั้งที่กดพ่น ทำให้ผู้ป่วยได้รับขนาดยา (Dose) ที่สม่ำเสมอและแม่นยำตามมาตรฐานเภสัชตำรับ
🔍 ข้ออื่นผิดเพราะอะไร:
• ข้อ ก.: ผิด เพราะการใช้ Coarse lactose เป็นสารตัวพา (Carrier) เป็นลักษณะเฉพาะของอุปกรณ์พ่นยาชนิดผงแห้ง (Dry Powder Inhaler: DPI) ไม่ใช่ MDI
• ข้อ ข.: ผิด เพราะ MDI จำเป็นต้องอาศัยเทคนิค Hand-breath coordination คือการกดพ่นยาพร้อมกับสูดหายใจเข้าช้าๆ ลึกๆ อย่างแม่นยำ
• ข้อ ค.: ผิด เพราะ MDI จำเป็นต้องใช้สารขับดัน (Propellant เช่น Hydrofluoroalkane: HFA) เพื่อสร้างแรงดันขับละอองยาออกมา
• ข้อ จ.: ผิด เพราะกระป๋องยา MDI เป็นภาชนะอัดความดัน (Pressurized canister) การเผาไฟจะทำให้สารขับดันขยายตัวและเกิดการระเบิดอย่างรุนแรง</t>
        </is>
      </c>
      <c r="L119" s="186" t="inlineStr">
        <is>
          <t>cc1_product/image133.png</t>
        </is>
      </c>
      <c r="M119" s="186" t="inlineStr">
        <is>
          <t>Product Group 9: Sterile &amp; Special Forms</t>
        </is>
      </c>
      <c r="N119" s="186" t="inlineStr">
        <is>
          <t>9.5 Inhalation devices</t>
        </is>
      </c>
      <c r="O119" s="185" t="inlineStr">
        <is>
          <t>Product</t>
        </is>
      </c>
      <c r="P119" s="186" t="inlineStr">
        <is>
          <t>[SOURCE: ข้อสอบจริง PLE CC1 (Product) ปี 2558 ข้อ 8]</t>
        </is>
      </c>
      <c r="Q119" s="185" t="inlineStr">
        <is>
          <t>ข้อสอบจริง</t>
        </is>
      </c>
      <c r="R119" s="185" t="inlineStr">
        <is>
          <t>2558</t>
        </is>
      </c>
      <c r="S119" s="185" t="n"/>
    </row>
    <row r="120">
      <c r="A120" s="185" t="n">
        <v>118</v>
      </c>
      <c r="B120" s="186" t="n"/>
      <c r="C120" s="186" t="inlineStr">
        <is>
          <t>วิธีการทำให้ผลิตภัณฑ์วัคซีนปราศจากเชื้อ (Sterilization) ในอุตสาหกรรมยาข้อใดถูกต้อง?</t>
        </is>
      </c>
      <c r="D120" s="186" t="n"/>
      <c r="E120" s="186" t="inlineStr">
        <is>
          <t>กระบวนการผลิตแบบปลอดเชื้อ (Aseptic processing / Aseptic technique)</t>
        </is>
      </c>
      <c r="F120" s="186" t="inlineStr">
        <is>
          <t>การนึ่งฆ่าเชื้อด้วยความร้อนชื้น (Autoclave)</t>
        </is>
      </c>
      <c r="G120" s="186" t="inlineStr">
        <is>
          <t>การอบฆ่าเชื้อด้วยความร้อนแห้ง (Hot air oven)</t>
        </is>
      </c>
      <c r="H120" s="186" t="inlineStr">
        <is>
          <t>การฉายรังสีแกมมา (Gamma radiation)</t>
        </is>
      </c>
      <c r="I120" s="186" t="inlineStr">
        <is>
          <t>การรมก๊าซเอทิลีนออกไซด์ (Ethylene oxide gas)</t>
        </is>
      </c>
      <c r="J120" s="185" t="n">
        <v>1</v>
      </c>
      <c r="K120" s="186" t="inlineStr">
        <is>
          <t>✅ คำตอบที่ถูกต้อง: ข้อ ก. กระบวนการผลิตแบบปลอดเชื้อ (Aseptic processing / Aseptic technique)
🎯 ทำไมข้อนี้ถึงถูก:
วัคซีนเป็นผลิตภัณฑ์ชีววัตถุที่มีสารสำคัญเป็นโปรตีน แอนติเจน หรือเชื้อมีชีวิตที่อ่อนฤทธิ์ ซึ่งไม่คงตัวและถูกทำลายได้ง่ายด้วยความร้อน รังสี หรือสารเคมี จึงไม่สามารถผ่านกระบวนการฆ่าเชื้อในขั้นตอนสุดท้าย (Terminal sterilization) ได้ การผลิตวัคซีนจึงต้องอาศัยการกรองปลอดเชื้อ (Sterile filtration 0.22 micron) และดำเนินการผสม บรรจุ ภายใต้กระบวนการปลอดเชื้อ (Aseptic processing) ในห้องสะอาดระดับ Class A/Grade A ตามมาตรฐาน GMP/PIC/S
🔍 ข้ออื่นผิดเพราะอะไร:
• ข้อ ข.: ผิด เพราะการนึ่งฆ่าเชื้อด้วยความร้อนชื้น (Autoclave ที่ 121 องศาเซลเซียส) จะทำให้โปรตีนแอนติเจนเสียสภาพ (Denaturation) และสูญเสียฤทธิ์ทางชีวภาพอย่างสิ้นเชิง
• ข้อ ค.: ผิด เพราะการอบฆ่าเชื้อด้วยความร้อนแห้ง (Hot air oven ที่ 160-170 องศาเซลเซียส) มีอุณหภูมิสูงมากจนเผาทำลายชีววัตถุได้
• ข้อ ง.: ผิด เพราะรังสีแกมมา (Gamma radiation) มีพลังงานไอออไนซ์สูงมาก สามารถทำลายสายพันธะเคมีและโครงสร้างระดับตติยภูมิของแอนติเจน
• ข้อ จ.: ผิด เพราะการรมก๊าซ Ethylene oxide เป็นสารอัลคิเลตที่มีพิษและตกค้างในของเหลวได้ นิยมใช้กับอุปกรณ์การแพทย์พลาสติกเท่านั้น</t>
        </is>
      </c>
      <c r="L120" s="186" t="n"/>
      <c r="M120" s="186" t="inlineStr">
        <is>
          <t>Product Group 9: Sterile &amp; Special Forms</t>
        </is>
      </c>
      <c r="N120" s="186" t="inlineStr">
        <is>
          <t>9.2 Autoclave &amp; Sterilization</t>
        </is>
      </c>
      <c r="O120" s="185" t="inlineStr">
        <is>
          <t>Product</t>
        </is>
      </c>
      <c r="P120" s="186" t="inlineStr">
        <is>
          <t>[SOURCE: ข้อสอบจริง PLE CC1 (Product) ปี 2558 ข้อ 9]</t>
        </is>
      </c>
      <c r="Q120" s="185" t="inlineStr">
        <is>
          <t>ข้อสอบจริง</t>
        </is>
      </c>
      <c r="R120" s="185" t="inlineStr">
        <is>
          <t>2558</t>
        </is>
      </c>
      <c r="S120" s="185" t="n"/>
    </row>
    <row r="121">
      <c r="A121" s="185" t="n">
        <v>119</v>
      </c>
      <c r="B121" s="186" t="n"/>
      <c r="C121" s="186" t="inlineStr">
        <is>
          <t>การผลิตวัคซีนในรูปแบบผงแห้งตามมาตรฐานอุตสาหกรรม นิยมใช้วิธีการใด?</t>
        </is>
      </c>
      <c r="D121" s="186" t="n"/>
      <c r="E121" s="186" t="inlineStr">
        <is>
          <t>Spray drying</t>
        </is>
      </c>
      <c r="F121" s="186" t="inlineStr">
        <is>
          <t>Lyophilization (Freeze drying)</t>
        </is>
      </c>
      <c r="G121" s="186" t="inlineStr">
        <is>
          <t>Powder sterilization</t>
        </is>
      </c>
      <c r="H121" s="186" t="inlineStr">
        <is>
          <t>Fluidized bed drying</t>
        </is>
      </c>
      <c r="I121" s="186" t="inlineStr">
        <is>
          <t>Recombinant technology</t>
        </is>
      </c>
      <c r="J121" s="185" t="n">
        <v>2</v>
      </c>
      <c r="K121" s="186" t="inlineStr">
        <is>
          <t>✅ คำตอบที่ถูกต้อง: ข้อ ข. Lyophilization (Freeze drying)
🎯 ทำไมข้อนี้ถึงถูก:
Lyophilization (Freeze drying หรือการทำแห้งแบบแช่เยือกแข็ง) เป็นกระบวนการดึงน้ำออกจากสารละลายยาผ่านการแช่แข็งแล้วทำให้ผลึกน้ำแข็งระเหิด (Sublimation) กลายเป็นไอภายใต้สภาวะสุญญากาศโดยตรง จึงไม่ใช้ความร้อนสูง เหมาะสำหรับผลิตภัณฑ์ที่มีความไวต่อความร้อนสูง เช่น วัคซีน โปรตีน และชีววัตถุ เพื่อรักษาโครงสร้างสามมิติและประสิทธิภาพทางภูมิคุ้มกันของแอนติเจนตามมาตรฐาน WHO
🔍 ข้ออื่นผิดเพราะอะไร:
• ข้อ ก.: ผิด เพราะ Spray drying ต้องพ่นละอองของเหลวเข้าสู่กระแสลมร้อนอุณหภูมิสูง (150-200 องศาเซลเซียส) ความร้อนสูงจะทำให้โปรตีนในวัคซีนสูญเสียสภาพทันที
• ข้อ ค.: ผิด เพราะ Powder sterilization เป็นคำเรียกการฆ่าเชื้อทั่วไป ไม่ใช่วิธีกระบวนการทำแห้ง (Drying process)
• ข้อ ง.: ผิด เพราะ Fluidized bed drying ใช้ลมร้อนเป่าพัดผงยาหรือแกรนูลให้ลอยตัว มีทั้งความร้อนและแรงเสียดสี (Shear stress) ที่ทำลายวัคซีน
• ข้อ จ.: ผิด เพราะ Recombinant DNA technology เป็นเทคนิคการตัดต่อพันธุกรรมเพื่อสังเคราะห์โปรตีน ไม่ใช่กระบวนการทางเภสัชกรรมเพื่อทำแห้งเป็นผง</t>
        </is>
      </c>
      <c r="L121" s="186" t="n"/>
      <c r="M121" s="186" t="inlineStr">
        <is>
          <t>Product Group 9: Sterile &amp; Special Forms</t>
        </is>
      </c>
      <c r="N121" s="186" t="inlineStr">
        <is>
          <t>9.2 Autoclave &amp; Sterilization</t>
        </is>
      </c>
      <c r="O121" s="185" t="inlineStr">
        <is>
          <t>Product</t>
        </is>
      </c>
      <c r="P121" s="186" t="inlineStr">
        <is>
          <t>[SOURCE: ข้อสอบจริง PLE CC1 (Product) ปี 2558 ข้อ 10]</t>
        </is>
      </c>
      <c r="Q121" s="185" t="inlineStr">
        <is>
          <t>ข้อสอบจริง</t>
        </is>
      </c>
      <c r="R121" s="185" t="inlineStr">
        <is>
          <t>2558</t>
        </is>
      </c>
      <c r="S121" s="185" t="n"/>
    </row>
    <row r="122">
      <c r="A122" s="185" t="n">
        <v>120</v>
      </c>
      <c r="B122" s="186" t="n"/>
      <c r="C122" s="186" t="inlineStr">
        <is>
          <t>ในระดับโรงพยาบาล หากต้องจัดเตรียมยาหยอดตาเฉพาะคราว (Compounding ophthalmic solution) สำหรับตัวยาที่ไม่ทนความร้อน ควรเลือกใช้วิธีทำให้ปราศจากเชื้อข้อใด?</t>
        </is>
      </c>
      <c r="D122" s="186" t="n"/>
      <c r="E122" s="186" t="inlineStr">
        <is>
          <t>การกรองผ่านแผ่นกรองเมมเบรนขนาด 0.22 ไมครอน (Membrane filtration 0.22 micron)</t>
        </is>
      </c>
      <c r="F122" s="186" t="inlineStr">
        <is>
          <t>การนึ่งฆ่าเชื้อด้วยไอน้ำร้อนอัดความดัน (Autoclave)</t>
        </is>
      </c>
      <c r="G122" s="186" t="inlineStr">
        <is>
          <t>การอบด้วยความร้อนแห้ง (Hot air oven)</t>
        </is>
      </c>
      <c r="H122" s="186" t="inlineStr">
        <is>
          <t>การฉายรังสีแกมมา (Gamma radiation)</t>
        </is>
      </c>
      <c r="I122" s="186" t="inlineStr">
        <is>
          <t>การเติมสารกันเสียชนิด Benzalkonium chloride ปริมาณเข้มข้นสูงแทนการฆ่าเชื้อ</t>
        </is>
      </c>
      <c r="J122" s="185" t="n">
        <v>1</v>
      </c>
      <c r="K122" s="186" t="inlineStr">
        <is>
          <t>✅ คำตอบที่ถูกต้อง: ข้อ ก. การกรองผ่านแผ่นกรองเมมเบรนขนาด 0.22 ไมครอน (Membrane filtration 0.22 micron)
🎯 ทำไมข้อนี้ถึงถูก:
การเตรียมยาหยอดตาเฉพาะคราว (Compounding ophthalmic solution) ในโรงพยาบาลสำหรับตัวยาที่ไม่ทนความร้อน (Heat-labile) มีวิธีทำให้ปราศจากเชื้อมาตรฐานตามเกณฑ์ USP &lt;797&gt; คือการกรองผ่านแผ่นกรองปราศจากเชื้อ Sterile membrane filter ขนาดรูพรุน 0.22 micron ภายในตู้ Laminar Airflow Workbench เพื่อกำจัดจุลินทรีย์โดยไม่ใช้ความร้อน
🔍 ข้ออื่นผิดเพราะอะไร:
• ข้อ ข.: ผิด เพราะการ Autoclave ใช้ความร้อนชื้นอุณหภูมิ 121 องศาเซลเซียส จะทำให้ตัวยาที่ไม่ทนความร้อนเกิดการสลายตัว
• ข้อ ค.: ผิด เพราะการอบลมร้อนแห้ง (Hot air oven 160-170 องศาเซลเซียส) ใช้สำหรับเครื่องแก้วและผงยาที่ทนความร้อนสูงเท่านั้น ไม่เหมาะกับสารละลายน้ำ
• ข้อ ง.: ผิด เพราะการฉายรังสีแกมมาต้องใช้อุปกรณ์เฉพาะทางระดับอุตสาหกรรมนิวเคลียร์ ไม่สามารถทำได้ในงานผสมยาระดับโรงพยาบาล
• ข้อ จ.: ผิดอย่างยิ่ง เพราะสารกันเสียไม่สามารถทดแทนกระบวนการฆ่าเชื้อ (Preservative is not a substitute for sterilization) และการใส่เข้มข้นสูงจะทำให้เกิดพิษและระคายเคืองต่อกระจกตาอย่างรุนแรง</t>
        </is>
      </c>
      <c r="L122" s="186" t="n"/>
      <c r="M122" s="186" t="inlineStr">
        <is>
          <t>Product Group 9: Sterile &amp; Special Forms</t>
        </is>
      </c>
      <c r="N122" s="186" t="inlineStr">
        <is>
          <t>9.4 Parenterals &amp; Ophthalmic</t>
        </is>
      </c>
      <c r="O122" s="185" t="inlineStr">
        <is>
          <t>Product</t>
        </is>
      </c>
      <c r="P122" s="186" t="inlineStr">
        <is>
          <t>[SOURCE: ข้อสอบจริง PLE CC1 (Product) ปี 2558 ข้อ 14]</t>
        </is>
      </c>
      <c r="Q122" s="185" t="inlineStr">
        <is>
          <t>ข้อสอบจริง</t>
        </is>
      </c>
      <c r="R122" s="185" t="inlineStr">
        <is>
          <t>2558</t>
        </is>
      </c>
      <c r="S122" s="185" t="n"/>
    </row>
    <row r="123">
      <c r="A123" s="185" t="n">
        <v>121</v>
      </c>
      <c r="B123" s="186" t="n"/>
      <c r="C123" s="186" t="inlineStr">
        <is>
          <t>ในการศึกษาและการตั้งตำรับยาหยอดตา (Ophthalmic formulation) ข้อใดต่อไปนี้เป็นปัจจัยที่ไม่จำเป็นต้องพิจารณาหรือควบคุมอย่างเข้มงวดเมื่อเทียบกับยาฉีดทางหลอดเลือดดำ?</t>
        </is>
      </c>
      <c r="D123" s="186" t="n"/>
      <c r="E123" s="186" t="inlineStr">
        <is>
          <t>pH</t>
        </is>
      </c>
      <c r="F123" s="186" t="inlineStr">
        <is>
          <t>Sterility</t>
        </is>
      </c>
      <c r="G123" s="186" t="inlineStr">
        <is>
          <t>Viscosity</t>
        </is>
      </c>
      <c r="H123" s="186" t="inlineStr">
        <is>
          <t>Pyrogen</t>
        </is>
      </c>
      <c r="I123" s="186" t="inlineStr">
        <is>
          <t>Tonicity</t>
        </is>
      </c>
      <c r="J123" s="185" t="n">
        <v>4</v>
      </c>
      <c r="K123" s="186" t="inlineStr">
        <is>
          <t>✅ คำตอบที่ถูกต้อง: ข้อ ง. Pyrogen
🎯 ทำไมข้อนี้ถึงถูก:
สารก่อไข้ (Pyrogen หรือ Bacterial Endotoxin) เป็นอันตรายต่อระบบไหลเวียนโลหิตส่วนกลางซึ่งอาจก่อให้เกิด Septic shock และเสียชีวิตได้หากบริหารผ่านทางหลอดเลือดดำ จึงมีข้อกำหนดเข้มงวดมากสำหรับยาฉีด แต่สำหรับยาหยอดตา (Ophthalmic solutions) ซึ่งเป็นการบริหารยาเฉพาะที่บริเวณพื้นผิวดวงตา (Topical ocular administration) ไม่ได้เข้าสู่กระแสเลือดโดยตรง จึงไม่มีข้อกำหนดการทดสอบ Pyrogen-free เหมือนกับยาฉีด
🔍 ข้ออื่นผิดเพราะอะไร:
• ข้อ ก.: ผิด เพราะค่า pH เป็นปัจจัยสำคัญอย่างยิ่งในยาหยอดตา ต้องควบคุมให้อยู่ในช่วงที่ดวงตาทนได้ (pH 6.5-8.5) เพื่อป้องกันการระคายเคืองตาและน้ำตาไหล
• ข้อ ข.: ผิด เพราะยาหยอดตาทุกตำรับต้องผ่านการทดสอบความปราศจากเชื้อ (Sterility test) อย่างเข้มงวดตามเกณฑ์ USP &lt;71&gt; เพื่อป้องกันการติดเชื้อที่กระจกตา
• ข้อ ค.: ผิด เพราะความหนืด (Viscosity) ต้องควบคุมอย่างเหมาะสม (เช่น 15-25 cP) เพื่อเพิ่ม Contact time ของตัวยาบนผิวดวงตา
• ข้อ จ.: ผิด เพราะ Tonicity ต้องปรับให้ใกล้เคียงกับน้ำตา (เทียบเท่า 0.6-2.0% NaCl) เพื่อป้องกันอาการแสบเคืองตาและเซลล์กระจกตาเสียหาย</t>
        </is>
      </c>
      <c r="L123" s="186" t="n"/>
      <c r="M123" s="186" t="inlineStr">
        <is>
          <t>Product Group 9: Sterile &amp; Special Forms</t>
        </is>
      </c>
      <c r="N123" s="186" t="inlineStr">
        <is>
          <t>9.4 Parenterals &amp; Ophthalmic</t>
        </is>
      </c>
      <c r="O123" s="185" t="inlineStr">
        <is>
          <t>Product</t>
        </is>
      </c>
      <c r="P123" s="186" t="inlineStr">
        <is>
          <t>[SOURCE: ข้อสอบจริง PLE CC1 (Product) ปี 2558 ข้อ 15]</t>
        </is>
      </c>
      <c r="Q123" s="185" t="inlineStr">
        <is>
          <t>ข้อสอบจริง</t>
        </is>
      </c>
      <c r="R123" s="185" t="inlineStr">
        <is>
          <t>2558</t>
        </is>
      </c>
      <c r="S123" s="185" t="n"/>
    </row>
    <row r="124">
      <c r="A124" s="185" t="n">
        <v>122</v>
      </c>
      <c r="B124" s="186" t="n"/>
      <c r="C124" s="186" t="inlineStr">
        <is>
          <t>ในระดับอุตสาหกรรมยา น้ำที่นำมาใช้เป็นกระสายยาและส่วนประกอบของสูตรตำรับในการผลิตยาฉีดอินซูลินหรือชีววัตถุประเภทวัคซีนคือข้อใด?</t>
        </is>
      </c>
      <c r="D124" s="186" t="n"/>
      <c r="E124" s="186" t="inlineStr">
        <is>
          <t>Purified water</t>
        </is>
      </c>
      <c r="F124" s="186" t="inlineStr">
        <is>
          <t>Deionized water</t>
        </is>
      </c>
      <c r="G124" s="186" t="inlineStr">
        <is>
          <t>Distilled water</t>
        </is>
      </c>
      <c r="H124" s="186" t="inlineStr">
        <is>
          <t>Water for Injection (WFI)</t>
        </is>
      </c>
      <c r="I124" s="186" t="inlineStr">
        <is>
          <t>Sterile Water for Injection (SWFI)</t>
        </is>
      </c>
      <c r="J124" s="185" t="n">
        <v>4</v>
      </c>
      <c r="K124" s="186" t="inlineStr">
        <is>
          <t>✅ คำตอบที่ถูกต้อง: ข้อ ง. Water for Injection (WFI)
🎯 ทำไมข้อนี้ถึงถูก:
ในระดับอุตสาหกรรมการผลิตยาฉีดและชีววัตถุ น้ำที่ใช้เป็นกระสายยาในขั้นตอนการเตรียมและผสมตำรับ (Compounding stage) ต้องมีคุณภาพเป็น Water for Injection (WFI) ซึ่งเป็นน้ำบริสุทธิ์สูงที่ผ่านการกลั่น (Distillation) หรือ Reverse Osmosis และควบคุมค่า Bacterial endotoxin ไม่เกิน 0.25 EU/mL ตามข้อกำหนด USP/BP ส่วน SWFI คือ WFI ที่บรรจุในภาชนะปิดขนาดเล็กและผ่านการฆ่าเชื้อแล้วสำหรับใช้ในโรงพยาบาล
🔍 ข้ออื่นผิดเพราะอะไร:
• ข้อ ก.: ผิด เพราะ Purified Water (PW) ไม่มีการควบคุมปริมาณสารก่อไข้ (Bacterial endotoxins) จึงอนุญาตให้ใช้เฉพาะการผลิตยาที่ไม่ปราศจากเชื้อ (Non-sterile products)
• ข้อ ข.: ผิด เพราะ Deionized water ผ่านเพียงกระบวนการแลกเปลี่ยนไอออนเพื่อลดแร่ธาตุ ไม่ได้รับประกันความปราศจากเชื้อหรือสารก่อไข้
• ข้อ ค.: ผิด เพราะ Distilled water เป็นคำเรียกทั่วไปของน้ำกลั่น แต่ในอุตสาหกรรมยาต้องผ่านการรับรองตามมาตรฐานเภสัชตำรับเป็น Water for Injection (WFI)
• ข้อ จ.: ผิด เพราะ Sterile Water for Injection (SWFI) คือน้ำ WFI ที่บรรจุขวด/แอมพูลสำเร็จรูปและผ่านการฆ่าเชื้อแล้ว ใช้ในการละลายยาผงฉีด ณ หอผู้ป่วยในโรงพยาบาล ไม่ได้ใช้เป็นวัตถุดิบเทลงถังผสมขนาดใหญ่ในโรงงาน</t>
        </is>
      </c>
      <c r="L124" s="186" t="n"/>
      <c r="M124" s="186" t="inlineStr">
        <is>
          <t>Product Group 9: Sterile &amp; Special Forms</t>
        </is>
      </c>
      <c r="N124" s="186" t="inlineStr">
        <is>
          <t>9.4 Parenterals &amp; Ophthalmic</t>
        </is>
      </c>
      <c r="O124" s="185" t="inlineStr">
        <is>
          <t>Product</t>
        </is>
      </c>
      <c r="P124" s="186" t="inlineStr">
        <is>
          <t>[SOURCE: ข้อสอบจริง PLE CC1 (Product) ปี 2558 ข้อ 19]</t>
        </is>
      </c>
      <c r="Q124" s="185" t="inlineStr">
        <is>
          <t>ข้อสอบจริง</t>
        </is>
      </c>
      <c r="R124" s="185" t="inlineStr">
        <is>
          <t>2558</t>
        </is>
      </c>
      <c r="S124" s="185" t="n"/>
    </row>
    <row r="125">
      <c r="A125" s="185" t="n">
        <v>123</v>
      </c>
      <c r="B125" s="186" t="n"/>
      <c r="C125" s="186" t="inlineStr">
        <is>
          <t>ข้อใดกล่าว ไม่ถูกต้อง เกี่ยวกับมาตรการการควบคุมสภาวะแวดล้อมในการเตรียมยาเคมีบำบัด (Chemotherapy / Cytotoxic drug compounding)?</t>
        </is>
      </c>
      <c r="D125" s="186" t="n"/>
      <c r="E125" s="186" t="inlineStr">
        <is>
          <t>ต้องจัดเตรียมยาในสภาวะแวดล้อมที่ห้องควบคุมความดันเป็นบวก (Positive pressure room)</t>
        </is>
      </c>
      <c r="F125" s="186" t="inlineStr">
        <is>
          <t>ต้องจัดเตรียมยาในตู้ความปลอดภัยทางชีวภาพ Class II Type B2 (Biological Safety Cabinet)</t>
        </is>
      </c>
      <c r="G125" s="186" t="inlineStr">
        <is>
          <t>ตู้เตรียมยาต้องมีระบบระบายอากาศออกสู่ภายนอกอาคาร 100% (Total exhaust) โดยผ่าน HEPA filter</t>
        </is>
      </c>
      <c r="H125" s="186" t="inlineStr">
        <is>
          <t>ผู้ปฏิบัติงานต้องสวมถุงมือชนิด Chemotherapy gloves หนา 2 ชั้น</t>
        </is>
      </c>
      <c r="I125" s="186" t="inlineStr">
        <is>
          <t>ต้องมีชุดอุปกรณ์ทำความสะอาดกรณีเกิดสารเคมีหกรั่วไหล (Spill kit) อยู่ในบริเวณปฏิบัติงาน</t>
        </is>
      </c>
      <c r="J125" s="185" t="n">
        <v>1</v>
      </c>
      <c r="K125" s="186" t="inlineStr">
        <is>
          <t>✅ คำตอบที่ถูกต้อง: ข้อ ก. ต้องจัดเตรียมยาในสภาวะแวดล้อมที่ห้องควบคุมความดันเป็นบวก (Positive pressure room)
🎯 ทำไมข้อนี้ถึงถูก:
ยาเคมีบำบัดและยาที่มีพิษต่อเซลล์ (Cytotoxic / Hazardous drugs) ตามมาตรฐาน USP &lt;800&gt; ต้องจัดเตรียมในห้องสะอาดที่มีการควบคุมความดันเป็นลบ (Negative pressure room ระดับ -0.01 ถึง -0.03 นิ้วปรอท) เสมอ เพื่อป้องกันไม่ให้อากาศที่มีการปนเปื้อนของละอองยารั่วไหลออกสู่ภายนอกห้อง การใช้ห้องความดันบวกจะผลักดันไอพิษออกสู่บุคลากรภายนอก
🔍 ข้ออื่นผิดเพราะอะไร:
• ข้อ ข.: เป็นข้อกำหนดที่ถูกต้องตามมาตรฐาน USP &lt;800&gt; ซึ่งแนะนำให้ใช้ตู้ Class II Type B2 (Total exhaust) หรือ Class II Type A2 ที่ต่อท่อออกภายนอก
• ข้อ ค.: เป็นข้อกำหนดที่ถูกต้อง อากาศที่ปนเปื้อนสารเคมีบำบัดต้องถูกระบายทิ้งสู่ภายนอกอาคาร 100% ผ่านแผ่นกรอง HEPA และห้ามหมุนเวียนกลับมาใช้ใหม่
• ข้อ ง.: เป็นข้อกำหนดที่ถูกต้อง ผู้เตรียมยาต้องสวมถุงมือสำหรับยาเคมีบำบัด (Chemotherapy gloves) จำนวน 2 ชั้น โดยชั้นในอยู่ใต้แขนเสื้อและชั้นนอกทับปลายแขนเสื้อ
• ข้อ จ.: เป็นข้อกำหนดที่ถูกต้อง บริเวณเตรียมยาอันตรายต้องมีชุดอุปกรณ์จัดการสารหกรั่วไหล (Chemical spill kit) พร้อมใช้งานตลอดเวลา</t>
        </is>
      </c>
      <c r="L125" s="186" t="n"/>
      <c r="M125" s="186" t="inlineStr">
        <is>
          <t>Product Group 9: Sterile &amp; Special Forms</t>
        </is>
      </c>
      <c r="N125" s="186" t="inlineStr">
        <is>
          <t>9.1 Sterile Cleanroom specs</t>
        </is>
      </c>
      <c r="O125" s="185" t="inlineStr">
        <is>
          <t>Product</t>
        </is>
      </c>
      <c r="P125" s="186" t="inlineStr">
        <is>
          <t>[SOURCE: ข้อสอบจริง PLE CC1 (Product) ปี 2558 ข้อ 27]</t>
        </is>
      </c>
      <c r="Q125" s="185" t="inlineStr">
        <is>
          <t>ข้อสอบจริง</t>
        </is>
      </c>
      <c r="R125" s="185" t="inlineStr">
        <is>
          <t>2558</t>
        </is>
      </c>
      <c r="S125" s="185" t="n"/>
    </row>
    <row r="126">
      <c r="A126" s="185" t="n">
        <v>124</v>
      </c>
      <c r="B126" s="186" t="n"/>
      <c r="C126" s="186" t="inlineStr">
        <is>
          <t>ข้อแนะนำในการเก็บรักษาและการใช้งานยาฉีดอินซูลินสำหรับผู้ป่วยข้อใดถูกต้อง?</t>
        </is>
      </c>
      <c r="D126" s="186" t="n"/>
      <c r="E126" s="186" t="inlineStr">
        <is>
          <t>ให้เช็ดทำความสะอาดปลายเข็มโลหะด้วยสำลีชุบแอลกอฮอล์ก่อนฉีดทุกครั้ง</t>
        </is>
      </c>
      <c r="F126" s="186" t="inlineStr">
        <is>
          <t>ควรฉีดซ้ำที่เดิมเสมอเพื่อคุมระดับการดูดซึมยาให้คงที่</t>
        </is>
      </c>
      <c r="G126" s="186" t="inlineStr">
        <is>
          <t>ยาฉีดอินซูลินขวดที่เปิดใช้งานแล้ว สามารถเก็บรักษาไว้ในอุณหภูมิห้องที่ไม่ร้อนเกินไปได้นาน 28 วัน</t>
        </is>
      </c>
      <c r="H126" s="186" t="inlineStr">
        <is>
          <t>ควรนำยาฉีดอินซูลินไปเก็บไว้ในช่องแช่แข็งเพื่อความคงตัวสูงสุดของสารสกัดโปรตีน</t>
        </is>
      </c>
      <c r="I126" s="186" t="inlineStr">
        <is>
          <t>สำหรับอินซูลินที่เป็นชนิดสารแขวนตะกอน (Suspension) ต้องเขย่าขวดยาแรงๆ ก่อนใช้เพื่อให้ยากระจายตัว</t>
        </is>
      </c>
      <c r="J126" s="185" t="n">
        <v>3</v>
      </c>
      <c r="K126" s="186" t="inlineStr">
        <is>
          <t>✅ คำตอบที่ถูกต้อง: ข้อ ค. ยาฉีดอินซูลินขวดที่เปิดใช้งานแล้ว สามารถเก็บรักษาไว้ในอุณหภูมิห้องที่ไม่ร้อนเกินไปได้นาน 28 วัน
🎯 ทำไมข้อนี้ถึงถูก:
ตามแนวทางเวชปฏิบัติและมาตรฐานสากล (ADA/USP) ยาฉีดอินซูลินขวดหรือหลอดปากกาที่เปิดใช้งานแล้ว (In-use) สามารถเก็บรักษาไว้ที่อุณหภูมิห้อง (Room temperature ไม่เกิน 25-30 องศาเซลเซียส) หลีกเลี่ยงแสงแดดและความร้อนได้นาน 28 วัน เพื่อลดอาการปวดแสบจากการฉีดยาเย็น ส่วนขวดที่ยังไม่เปิดใช้ต้องเก็บในตู้เย็น 2-8 องศาเซลเซียส
🔍 ข้ออื่นผิดเพราะอะไร:
• ข้อ ก.: ผิด เพราะเข็มฉีดยาอินซูลินเป็นเข็มปราศจากเชื้อและเคลือบด้วยสารซิลิโคนหล่อลื่น การเช็ดด้วยแอลกอฮอล์จะล้างสารหล่อลื่นออกและทำให้เจ็บปวดมากขึ้น
• ข้อ ข.: ผิด เพราะการฉีดซ้ำที่เดิมซ้ำๆ จะทำให้เกิดภาวะไขมันใต้ผิวหนังผิดปกติ (Lipodystrophy / Lipohypertrophy) ส่งผลให้การดูดซึมยาผิดเพี้ยน จึงต้องหมุนเวียนตำแหน่งฉีดเสมอ
• ข้อ ง.: ผิดอย่างยิ่ง เพราะการนำอินซูลินไปแช่แข็งจะทำให้โครงสร้างโปรตีนสูญเสียสภาพ (Denaturation) และผลึกน้ำแข็งจะทำลายโมเลกุลยาอย่างถาวร
• ข้อ จ.: ผิด เพราะการเขย่าขวดอินซูลินแรงๆ จะทำให้เกิดฟองอากาศและเกิดแรงเฉือนทำลายสายโปรตีน ควรใช้วิธีกลิ้งขวดยาไปมาบนฝ่ามือเบาๆ (Roll between palms 10 times)</t>
        </is>
      </c>
      <c r="L126" s="186" t="n"/>
      <c r="M126" s="186" t="inlineStr">
        <is>
          <t>Product Group 9: Sterile &amp; Special Forms</t>
        </is>
      </c>
      <c r="N126" s="186" t="inlineStr">
        <is>
          <t>9.4 Parenterals &amp; Ophthalmic</t>
        </is>
      </c>
      <c r="O126" s="185" t="inlineStr">
        <is>
          <t>Product</t>
        </is>
      </c>
      <c r="P126" s="186" t="inlineStr">
        <is>
          <t>[SOURCE: ข้อสอบจริง PLE CC1 (Product) ปี 2558 ข้อ 29]</t>
        </is>
      </c>
      <c r="Q126" s="185" t="inlineStr">
        <is>
          <t>ข้อสอบจริง</t>
        </is>
      </c>
      <c r="R126" s="185" t="inlineStr">
        <is>
          <t>2558</t>
        </is>
      </c>
      <c r="S126" s="185" t="n"/>
    </row>
    <row r="127">
      <c r="A127" s="185" t="n">
        <v>125</v>
      </c>
      <c r="B127" s="186" t="n"/>
      <c r="C127" s="186" t="inlineStr">
        <is>
          <t>ข้อใดกล่าวถูกต้องเกี่ยวกับระบบอุปกรณ์นำส่งยาพ่นสูดชนิดผงแห้ง (Dry Powder Inhaler: DPI)?</t>
        </is>
      </c>
      <c r="D127" s="186" t="n"/>
      <c r="E127" s="186" t="inlineStr">
        <is>
          <t>ต้องอาศัยสารขับดัน (Propellant) ประเภท HFA ในการพ่นตัวยาผงแห้ง</t>
        </is>
      </c>
      <c r="F127" s="186" t="inlineStr">
        <is>
          <t>ผู้ป่วยต้องกดปุ่มกระบอกยาให้สัมพันธ์กับจังหวะการสูดหายใจเข้า</t>
        </is>
      </c>
      <c r="G127" s="186" t="inlineStr">
        <is>
          <t>ประสิทธิภาพการกระจายตัวของผงยาเข้าสู่ปอดส่วนลึกขึ้นอยู่กับความแรงของแรงสูดหายใจเข้า (Inspiratory flow rate) ของผู้ป่วย</t>
        </is>
      </c>
      <c r="H127" s="186" t="inlineStr">
        <is>
          <t>ตัวนำทางอุปกรณ์ไม่มีผลกระทบต่อสัดส่วนของการตกตะกอนในทางเดินหายใจ</t>
        </is>
      </c>
      <c r="I127" s="186" t="inlineStr">
        <is>
          <t>ปริมาตรลมหายใจออกของผู้ป่วยเป็นหัวใจหลักในการผลักดันระบบนำส่งยา</t>
        </is>
      </c>
      <c r="J127" s="185" t="n">
        <v>3</v>
      </c>
      <c r="K127" s="186" t="inlineStr">
        <is>
          <t>✅ คำตอบที่ถูกต้อง: ข้อ ค. ประสิทธิภาพการกระจายตัวของผงยาเข้าสู่ปอดส่วนลึกขึ้นอยู่กับความแรงของแรงสูดหายใจเข้า (Inspiratory flow rate) ของผู้ป่วย
🎯 ทำไมข้อนี้ถึงถูก:
Dry Powder Inhaler (DPI) เป็นอุปกรณ์พ่นยาชนิด Breath-actuated device ที่ไม่มีสารขับดัน (Propellant-free) การนำส่งยาอาศัยพลังงานจลน์จากแรงสูดหายใจเข้าของผู้ป่วย (Inspiratory flow rate อย่างน้อย 30-60 L/min) เพื่อสร้าง Turbulent flow ภายในตัวเครื่องให้อนุภาคยาหลุดแยกตัวออกจากสารตัวพา (Lactose carrier deaggregation) และแตกกระจายเป็นละอองผงยาเดี่ยวขนาด 1-5 micron เข้าสู่ปอดส่วนลึกได้อย่างมีประสิทธิภาพ
🔍 ข้ออื่นผิดเพราะอะไร:
• ข้อ ก.: ผิด เพราะ DPI ไม่มีสารขับดัน (Propellant) การขับเคลื่อนอาศัยแรงสูดของผู้ป่วยเท่านั้น
• ข้อ ข.: ผิด เพราะ DPI ทำงานโดยอัตโนมัติตามแรงสูด (Breath-actuated) ผู้ป่วยไม่ต้องฝึกกดพ่นยาให้สัมพันธ์กับการสูดหายใจเหมือน MDI
• ข้อ ง.: ผิด เพราะการออกแบบทางเดินอากาศและตัวนำทางอุปกรณ์ (Device resistance) มีผลอย่างมากต่อแรงเสียดทานและสัดส่วนการตกตะกอนของยา
• ข้อ จ.: ผิดอย่างยิ่ง ผู้ป่วยต้องสูดหายใจเข้า (Inspiration) ลึกๆ และเร็วๆ เท่านั้น การเป่าลมหายใจออกใส่เครื่องจะทำให้ความชื้นเข้าไปทำให้ผงยาจับกันเป็นก้อนแข็ง</t>
        </is>
      </c>
      <c r="L127" s="186" t="n"/>
      <c r="M127" s="186" t="inlineStr">
        <is>
          <t>Product Group 9: Sterile &amp; Special Forms</t>
        </is>
      </c>
      <c r="N127" s="186" t="inlineStr">
        <is>
          <t>9.5 Inhalation devices</t>
        </is>
      </c>
      <c r="O127" s="185" t="inlineStr">
        <is>
          <t>Product</t>
        </is>
      </c>
      <c r="P127" s="186" t="inlineStr">
        <is>
          <t>[SOURCE: ข้อสอบจริง PLE CC1 (Product) ปี 2558 ข้อ 35]</t>
        </is>
      </c>
      <c r="Q127" s="185" t="inlineStr">
        <is>
          <t>ข้อสอบจริง</t>
        </is>
      </c>
      <c r="R127" s="185" t="inlineStr">
        <is>
          <t>2558</t>
        </is>
      </c>
      <c r="S127" s="185" t="n"/>
    </row>
    <row r="128">
      <c r="A128" s="185" t="n">
        <v>126</v>
      </c>
      <c r="B128" s="186" t="inlineStr">
        <is>
          <t>จากสูตรตำรับยาพ่นสูดละอองลอย (Aerosol) ต่อไปนี้
Rx.
Isoproterenol sulfate: 0.1 g
Oleyl alcohol: 1.0 g
Ascorbic acid: 0.1 g
Myristyl alcohol: 1.0 g
Alcohol (Ethanol) &amp; Propellant: qs ad 30 g</t>
        </is>
      </c>
      <c r="C128" s="186" t="inlineStr">
        <is>
          <t>หากตัวยาละลายได้อย่างสมบูรณ์ในแอลกอฮอล์ซึ่งทำหน้าที่เป็นตัวทำละลายร่วม (Co-solvent) ร่วมกับสารขับดัน ตำรับนี้จะจัดอยู่ในรูปแบบผลิตภัณฑ์ (Dosage form) ใด?</t>
        </is>
      </c>
      <c r="D128" s="186" t="n"/>
      <c r="E128" s="186" t="inlineStr">
        <is>
          <t>Aerosol Suspension</t>
        </is>
      </c>
      <c r="F128" s="186" t="inlineStr">
        <is>
          <t>Aerosol Emulsion</t>
        </is>
      </c>
      <c r="G128" s="186" t="inlineStr">
        <is>
          <t>Aerosol Solution</t>
        </is>
      </c>
      <c r="H128" s="186" t="inlineStr">
        <is>
          <t>Aerosol Powder</t>
        </is>
      </c>
      <c r="I128" s="186" t="inlineStr">
        <is>
          <t>Liposomal Aerosol</t>
        </is>
      </c>
      <c r="J128" s="185" t="n">
        <v>3</v>
      </c>
      <c r="K128" s="186" t="inlineStr">
        <is>
          <t>✅ คำตอบที่ถูกต้อง: ข้อ ค. Aerosol Solution
🎯 ทำไมข้อนี้ถึงถูก:
ในสูตรตำรับเมื่อตัวยา Isoproterenol sulfate สามารถละลายได้อย่างสมบูรณ์ในตัวทำละลายร่วม (Co-solvent คือ Ethanol) ร่วมกับสารขับดันเหลว (Propellant) จะเกิดเป็นของเหลวใสเนื้อเดียวแบบสารละลายแท้ เรียกว่า Aerosol Solution (หรือ Two-phase system: Vapor phase และ Liquid solution phase) เมื่อกดวาล์วพ่นยา สารขับดันจะระเหยอย่างรวดเร็ว (Flash evaporation) ปลดปล่อยละอองตัวยาออกมาสู่ทางเดินหายใจตามมาตรฐานเภสัชกรรม
🔍 ข้ออื่นผิดเพราะอะไร:
• ข้อ ก.: ผิด เพราะ Aerosol Suspension ตัวยาสำคัญจะต้องไม่ละลายในสารขับดันและแขวนลอยเป็นผงละเอียดโดยอาศัยสารช่วยแขวนตะกอน
• ข้อ ข.: ผิด เพราะ Aerosol Emulsion ต้องมีวัฏภาคน้ำและน้ำมันที่ผสมกันโดยใช้ Emulsifying agent เช่น ยาโฟม
• ข้อ ง.: ผิด เพราะ Aerosol Powder หรือ DPI อยู่ในรูปผงแห้งปราศจากตัวทำละลายของเหลว
• ข้อ จ.: ผิด เพราะ Liposomal Aerosol ต้องมีส่วนประกอบของฟอสโฟลิปิดเพื่อสร้างโครงสร้างถุงไขมันสองชั้น (Lipid bilayer)</t>
        </is>
      </c>
      <c r="L128" s="186" t="n"/>
      <c r="M128" s="186" t="inlineStr">
        <is>
          <t>Product Group 9: Sterile &amp; Special Forms</t>
        </is>
      </c>
      <c r="N128" s="186" t="inlineStr">
        <is>
          <t>9.5 Inhalation devices</t>
        </is>
      </c>
      <c r="O128" s="185" t="inlineStr">
        <is>
          <t>Product</t>
        </is>
      </c>
      <c r="P128" s="186" t="inlineStr">
        <is>
          <t>[SOURCE: ข้อสอบจริง PLE CC1 (Product) ปี 2558 ข้อ 38]</t>
        </is>
      </c>
      <c r="Q128" s="185" t="inlineStr">
        <is>
          <t>ข้อสอบจริง</t>
        </is>
      </c>
      <c r="R128" s="185" t="inlineStr">
        <is>
          <t>2558</t>
        </is>
      </c>
      <c r="S128" s="185" t="n"/>
    </row>
    <row r="129">
      <c r="A129" s="185" t="n">
        <v>127</v>
      </c>
      <c r="B129" s="186" t="n"/>
      <c r="C129" s="186" t="inlineStr">
        <is>
          <t>การเติม Zinc chloride หรือ Zinc acetate ในสูตรตำรับยาฉีด NPH insulin มีวัตถุประสงค์หลักเพื่ออะไร</t>
        </is>
      </c>
      <c r="D129" s="186" t="n"/>
      <c r="E129" s="186" t="inlineStr">
        <is>
          <t>เสริมฤทธิ์สารกันเสียร่วมกับฟีนอล</t>
        </is>
      </c>
      <c r="F129" s="186" t="inlineStr">
        <is>
          <t>ป้องกันการเกิดตะกอนของอินซูลิน</t>
        </is>
      </c>
      <c r="G129" s="186" t="inlineStr">
        <is>
          <t>ทำให้เกิดสารประกอบเชิงซ้อนร่วมกับอินซูลินและโพรตามีน ส่งผลต่อการออกฤทธิ์เนิ่น</t>
        </is>
      </c>
      <c r="H129" s="186" t="inlineStr">
        <is>
          <t>ป้องกันการดูดซับของอินซูลินบนผนังขวดแก้ว Type 1</t>
        </is>
      </c>
      <c r="I129" s="186" t="inlineStr">
        <is>
          <t>เพิ่มความคงตัวของค่า pH ในการเก็บรักษา</t>
        </is>
      </c>
      <c r="J129" s="185" t="n">
        <v>3</v>
      </c>
      <c r="K129" s="186" t="inlineStr">
        <is>
          <t>✅ คำตอบที่ถูกต้อง: ข้อ ค. ทำให้เกิดสารประกอบเชิงซ้อนร่วมกับอินซูลินและโพรตามีน ส่งผลต่อการออกฤทธิ์เนิ่น
🎯 ทำไมข้อนี้ถึงถูก:
ในสูตรตำรับ NPH Insulin (Isophane Insulin) ซิงค์ไอออน (Zn2+) จาก Zinc chloride ทำหน้าที่จับกับโมเลกุลอินซูลิน 6 โมเลกุลเกิดเป็น Insulin hexamer ที่เสถียร และจับร่วมกับ Protamine เกิดเป็นผลึกสารเชิงซ้อน Isophane crystals ที่ละลายน้ำได้ยาก ทำให้ยาค่อยๆ ปลดปล่อยและดูดซึมอย่างช้าๆ กลายเป็นยาฉีดออกฤทธิ์ปานกลาง (Intermediate-acting)
🔍 ข้ออื่นผิดเพราะอะไร:
• ข้อ ก.: เสริมฤทธิ์สารกันเสีย: สารกันเสียในตำรับคือ m-cresol และ phenol ซิงค์ไม่ได้มีหน้าที่เป็นสารกันเสียหลัก
• ข้อ ข.: ป้องกันการเกิดตะกอน: ในทางตรงกันข้าม NPH ถูกออกแบบมาให้เกิดผลึกแขวนลอย (suspension) เพื่อชะลอการดูดซึม
• ข้อ ง.: ป้องกันการดูดซับของอินซูลิน: การป้องกันโปรตีนดูดซับบนพื้นผิวมักใช้สารลดแรงตึงผิว (surfactant) เช่น Polysorbate
• ข้อ จ.: เพิ่มความคงตัวของค่า pH: สารที่ใช้ควบคุม pH คือระบบบัฟเฟอร์ เช่น Dibasic sodium phosphate
• --</t>
        </is>
      </c>
      <c r="L129" s="186" t="n"/>
      <c r="M129" s="186" t="inlineStr">
        <is>
          <t>Product Group 9: Sterile &amp; Special Forms</t>
        </is>
      </c>
      <c r="N129" s="186" t="inlineStr">
        <is>
          <t>9.4 Parenterals &amp; Ophthalmic</t>
        </is>
      </c>
      <c r="O129" s="185" t="inlineStr">
        <is>
          <t>Product</t>
        </is>
      </c>
      <c r="P129" s="186" t="inlineStr">
        <is>
          <t>ข้อ 31 Mock RxCU83</t>
        </is>
      </c>
      <c r="Q129" s="185" t="inlineStr">
        <is>
          <t>ข้อสอบจำลอง</t>
        </is>
      </c>
      <c r="R129" s="185" t="inlineStr">
        <is>
          <t>Mock RxCU83 ชุดที่ 1</t>
        </is>
      </c>
      <c r="S129" s="185" t="n"/>
    </row>
    <row r="130">
      <c r="A130" s="185" t="n">
        <v>128</v>
      </c>
      <c r="B130" s="186" t="n"/>
      <c r="C130" s="186" t="inlineStr">
        <is>
          <t>กระบวนการทำให้ปราศจากเชื้อ (Sterilization) ที่เหมาะสมที่สุดสำหรับผลิตภัณฑ์ยาฉีดอินซูลินสำเร็จรูปคือข้อใด</t>
        </is>
      </c>
      <c r="D130" s="186" t="n"/>
      <c r="E130" s="186" t="inlineStr">
        <is>
          <t>Dry heat sterilization</t>
        </is>
      </c>
      <c r="F130" s="186" t="inlineStr">
        <is>
          <t>Sterile filtration</t>
        </is>
      </c>
      <c r="G130" s="186" t="inlineStr">
        <is>
          <t>Steam sterilization (Autoclave)</t>
        </is>
      </c>
      <c r="H130" s="186" t="inlineStr">
        <is>
          <t>Ethylene oxide gas sterilization</t>
        </is>
      </c>
      <c r="I130" s="186" t="inlineStr">
        <is>
          <t>Gamma radiation sterilization</t>
        </is>
      </c>
      <c r="J130" s="185" t="n">
        <v>2</v>
      </c>
      <c r="K130" s="186" t="inlineStr">
        <is>
          <t>✅ คำตอบที่ถูกต้อง: ข้อ ข. Sterile filtration
🎯 ทำไมข้อนี้ถึงถูก:
อินซูลินเป็นสารชีววัตถุประเภทโปรตีนที่มีโครงสร้างไม่ทนต่อความร้อน (Thermolabile) ความร้อนสูงจาก Autoclave หรือ Dry heat จะทำลายโครงสร้างสามมิติ เกิด protein denaturation และสูญเสียฤทธิ์ทางชีวภาพทันที ดังนั้นการทำให้ปราศจากเชื้อจึงต้องใช้วิธีการกรองผ่านแผ่นกรองปลอดเชื้อ (Sterile membrane filtration ขนาดรูพรุน 0.22 ไมครอน) แล้วนำไปบรรจุลงในภาชนะที่ปราศจากเชื้อภายใต้สภาวะ Aseptic processing
🔍 ข้ออื่นผิดเพราะอะไร:
• ข้อ ก.: Dry heat sterilization: ใช้อุณหภูมิสูง 160-170 องศาเซลเซียส สำหรับเครื่องแก้วและผงที่ไม่ทนความชื้น อินซูลินจะไหม้สลายตัว
• ข้อ ค.: Steam sterilization (Autoclave): ใช้อุณหภูมิ 121 องศาเซลเซียส ทำให้โปรตีนอินซูลินตกตะกอนและเสียสภาพอย่างถาวร
• ข้อ ง.: Ethylene oxide gas: เป็นก๊าซฆ่าเชื้อสำหรับอุปกรณ์ทางการแพทย์ ไม่ใช้กับยาฉีดที่เป็นของเหลว
• ข้อ จ.: Gamma radiation: รังสีแกมมาทำให้เกิดอนุมูลอิสระทำลายสายพันธะเปปไทด์และสะบั้นโครงสร้างโปรตีน
• --</t>
        </is>
      </c>
      <c r="L130" s="186" t="n"/>
      <c r="M130" s="186" t="inlineStr">
        <is>
          <t>Product Group 9: Sterile &amp; Special Forms</t>
        </is>
      </c>
      <c r="N130" s="186" t="inlineStr">
        <is>
          <t>9.2 Autoclave &amp; Sterilization</t>
        </is>
      </c>
      <c r="O130" s="185" t="inlineStr">
        <is>
          <t>Product</t>
        </is>
      </c>
      <c r="P130" s="186" t="inlineStr">
        <is>
          <t>ข้อ 32 Mock RxCU83</t>
        </is>
      </c>
      <c r="Q130" s="185" t="inlineStr">
        <is>
          <t>ข้อสอบจำลอง</t>
        </is>
      </c>
      <c r="R130" s="185" t="inlineStr">
        <is>
          <t>Mock RxCU83 ชุดที่ 1</t>
        </is>
      </c>
      <c r="S130" s="185" t="n"/>
    </row>
    <row r="131">
      <c r="A131" s="185" t="n">
        <v>129</v>
      </c>
      <c r="B131" s="186" t="n"/>
      <c r="C131" s="186" t="inlineStr">
        <is>
          <t>ข้อใดคือแนวทางการแก้ไขปัญหาที่พบบ่อยในการผลิตยาฉีดอินซูลิน เมื่อเกิดฟองและเกิดการรวมกลุ่มของโปรตีน (Protein aggregation)</t>
        </is>
      </c>
      <c r="D131" s="186" t="n"/>
      <c r="E131" s="186" t="inlineStr">
        <is>
          <t>ลดอุณหภูมิระหว่างการผลิตให้ต่ำกว่า 0 องศาเซลเซียส</t>
        </is>
      </c>
      <c r="F131" s="186" t="inlineStr">
        <is>
          <t>เติมสารลดแรงตึงผิวชนิดไม่มีประจุ เช่น Polysorbate 20</t>
        </is>
      </c>
      <c r="G131" s="186" t="inlineStr">
        <is>
          <t>เติม Zinc ในรูป Zinc chloride ในปริมาณสูง</t>
        </is>
      </c>
      <c r="H131" s="186" t="inlineStr">
        <is>
          <t>ใช้การไล่ออกซิเจนด้วยก๊าซไนโตรเจน (Nitrogen purging)</t>
        </is>
      </c>
      <c r="I131" s="186" t="inlineStr">
        <is>
          <t>เปลี่ยนสารช่วยปรับ pH เป็น Acetate buffer แทน Phosphate buffer</t>
        </is>
      </c>
      <c r="J131" s="185" t="n">
        <v>2</v>
      </c>
      <c r="K131" s="186" t="inlineStr">
        <is>
          <t>✅ คำตอบที่ถูกต้อง: ข้อ ข. เติมสารลดแรงตึงผิวชนิดไม่มีประจุ เช่น Polysorbate 20
🎯 ทำไมข้อนี้ถึงถูก:
โปรตีนอินซูลินมีสมบัติชอบเกาะที่ผิวสัมผัสระหว่างอากาศกับของเหลว (air-water interface) ซึ่งเมื่อถูกกวนหรือเขย่าจะเกิดการเสียสภาพและจับตัวเป็นก้อน (fibrillation/aggregation) การเติม Non-ionic surfactant เช่น Polysorbate 20 (Tween 20) หรือ Poloxamer จะเข้าไปแย่งจับที่ผิวหน้าสัมผัสแทนโปรตีน ป้องกันการสูญเสียสภาพที่ผิวสัมผัสและลดการเกิด aggregation ได้อย่างมีประสิทธิภาพ
🔍 ข้ออื่นผิดเพราะอะไร:
• ข้อ ก.: ลดอุณหภูมิให้ต่ำกว่า 0 องศาเซลเซียส: การแช่เยือกแข็ง (freezing) จะทำลายโครงสร้างอินซูลินและเร่งให้เกิด precipitation
• ข้อ ค.: เติม Zinc ปริมาณสูง: อาจทำให้เกิดผลึกตกตะกอนขนาดใหญ่และเปลี่ยน profile การปลดปล่อยยา
• ข้อ ง.: Nitrogen purging: ใช้สำหรับป้องกันปฏิกิริยา Oxidation ไม่ได้ช่วยลดการเกิดฟองหรือ physical aggregation จากแรงเฉือน
• ข้อ จ.: เปลี่ยนเป็น Acetate buffer: การเปลี่ยนระบบบัฟเฟอร์ไม่ใช่วิธีแก้ปัญหา interfacial stress โดยตรง
• --</t>
        </is>
      </c>
      <c r="L131" s="186" t="n"/>
      <c r="M131" s="186" t="inlineStr">
        <is>
          <t>Product Group 9: Sterile &amp; Special Forms</t>
        </is>
      </c>
      <c r="N131" s="186" t="inlineStr">
        <is>
          <t>9.4 Parenterals &amp; Ophthalmic</t>
        </is>
      </c>
      <c r="O131" s="185" t="inlineStr">
        <is>
          <t>Product</t>
        </is>
      </c>
      <c r="P131" s="186" t="inlineStr">
        <is>
          <t>ข้อ 33 Mock RxCU83</t>
        </is>
      </c>
      <c r="Q131" s="185" t="inlineStr">
        <is>
          <t>ข้อสอบจำลอง</t>
        </is>
      </c>
      <c r="R131" s="185" t="inlineStr">
        <is>
          <t>Mock RxCU83 ชุดที่ 1</t>
        </is>
      </c>
      <c r="S131" s="185" t="n"/>
    </row>
    <row r="132">
      <c r="A132" s="185" t="n">
        <v>130</v>
      </c>
      <c r="B132" s="186" t="n"/>
      <c r="C132" s="186" t="inlineStr">
        <is>
          <t>Regular Insulin มีความเสี่ยงต่อการสูญเสียความคงตัวทางเคมีแบบปฏิกิริยา Deamidation ในระหว่างการเก็บรักษา โดยปัจจัยสภาวะแวดล้อมหลักในข้อใดเป็นตัวเร่งปฏิกิริยานี้
1. อุณหภูมิต่ำกว่าจุดเยือกแข็ง (Freezing)
2. ค่า pH ของตำรับเป็นกรดอ่อน (pH ~4)
3. ค่า pH ของตำรับเป็นด่างอ่อน (pH &gt; 7.5)
4. การสัมผัสกับแสงในที่เก็บรักษา
5. การเขย่าขวดอย่างรุนแรง</t>
        </is>
      </c>
      <c r="D132" s="186" t="n"/>
      <c r="E132" s="186" t="inlineStr">
        <is>
          <t>ข้อ 2 และ 3</t>
        </is>
      </c>
      <c r="F132" s="186" t="inlineStr">
        <is>
          <t>ข้อ 1 และ 5</t>
        </is>
      </c>
      <c r="G132" s="186" t="inlineStr">
        <is>
          <t>ข้อ 4 และ 5</t>
        </is>
      </c>
      <c r="H132" s="186" t="inlineStr">
        <is>
          <t>ข้อ 1 และ 2</t>
        </is>
      </c>
      <c r="I132" s="186" t="inlineStr">
        <is>
          <t>ข้อ 3 และ 4</t>
        </is>
      </c>
      <c r="J132" s="185" t="n">
        <v>1</v>
      </c>
      <c r="K132" s="186" t="inlineStr">
        <is>
          <t>✅ คำตอบที่ถูกต้อง: ข้อ ก. ข้อ 2 และ 3
🎯 ทำไมข้อนี้ถึงถูก:
ปฏิกิริยา Deamidation ของอินซูลินเป็นปฏิกิริยาเคมีที่หมู่เอไมด์ของกรดอะมิโน Asparagine (เช่น AsnA21 และ AsnB3) หลุดออกเปลี่ยนเป็น Aspartic acid หรือ Isoaspartic acid ซึ่งอัตราการเกิดปฏิกิริยานี้ขึ้นอยู่กับค่า pH เป็นสำคัญ โดยในสภาวะกรด (Acidic pH ~4) จะเร่งการเกิด Deamidation ที่ตำแหน่ง A21 ส่วนในสภาวะเป็นกลางถึงด่าง (Neutral to alkaline pH &gt; 7.5) จะเร่งการเกิด Deamidation ที่ตำแหน่ง B3
🔍 ข้ออื่นผิดเพราะอะไร:
• ข้อ ข.: ข้อ 1 (Freezing) และ ข้อ 5 (การเขย่าขวดแรงๆ) เป็นปัจจัยกระตุ้นทางกายภาพ (Physical instability) ทำให้เกิดการตกตะกอนและการรวมกลุ่มของโปรตีน (Aggregation/Fibrillation) ไม่ใช่ปฏิกิริยาเคมี Deamidation
• ข้อ ค.: ข้อ 4 (การสัมผัสแสง) และ ข้อ 5 (การเขย่า) ไม่ใช่ปัจจัยหลักที่ควบคุมอัตราการเกิดปฏิกิริยา Deamidation
• ข้อ ง.: ข้อ 1 (Freezing) ไม่ได้เร่งการเกิด Deamidation แต่ทำให้เกิดการสูญเสียสภาพทางกายภาพ
• ข้อ จ.: ข้อ 4 (การสัมผัสแสง) เร่งปฏิกิริยา Photo-oxidation ไม่ใช่ปัจจัยหลักของ Deamidation</t>
        </is>
      </c>
      <c r="L132" s="186" t="n"/>
      <c r="M132" s="186" t="inlineStr">
        <is>
          <t>Product Group 9: Sterile &amp; Special Forms</t>
        </is>
      </c>
      <c r="N132" s="186" t="inlineStr">
        <is>
          <t>9.4 Parenterals &amp; Ophthalmic</t>
        </is>
      </c>
      <c r="O132" s="185" t="inlineStr">
        <is>
          <t>Product</t>
        </is>
      </c>
      <c r="P132" s="186" t="inlineStr">
        <is>
          <t>ข้อ 37 Mock RxCU83</t>
        </is>
      </c>
      <c r="Q132" s="185" t="inlineStr">
        <is>
          <t>ข้อสอบจำลอง</t>
        </is>
      </c>
      <c r="R132" s="185" t="inlineStr">
        <is>
          <t>Mock RxCU83 ชุดที่ 1</t>
        </is>
      </c>
      <c r="S132" s="185" t="n"/>
    </row>
    <row r="133">
      <c r="A133" s="185" t="n">
        <v>131</v>
      </c>
      <c r="B133" s="186" t="n"/>
      <c r="C133" s="186" t="inlineStr">
        <is>
          <t>สารช่วยทางเภสัชกรรม (Excipient) ชนิดใดที่นิยมเติมในสูตรตำรับยาฉีดยาชีววัตถุ Monoclonal Antibody เพื่อทำหน้าที่ป้องกันการเกิด Protein Aggregation และเพิ่มความคงตัวของโปรตีน</t>
        </is>
      </c>
      <c r="D133" s="186" t="n"/>
      <c r="E133" s="186" t="inlineStr">
        <is>
          <t>Sorbitol</t>
        </is>
      </c>
      <c r="F133" s="186" t="inlineStr">
        <is>
          <t>Mannitol</t>
        </is>
      </c>
      <c r="G133" s="186" t="inlineStr">
        <is>
          <t>Polysorbate 80 (หรือ Polysorbate 20)</t>
        </is>
      </c>
      <c r="H133" s="186" t="inlineStr">
        <is>
          <t>Sodium Chloride</t>
        </is>
      </c>
      <c r="I133" s="186" t="inlineStr">
        <is>
          <t>Polyethylene glycol 400 (PEG 400)</t>
        </is>
      </c>
      <c r="J133" s="185" t="n">
        <v>3</v>
      </c>
      <c r="K133" s="186" t="inlineStr">
        <is>
          <t>✅ คำตอบที่ถูกต้อง: ข้อ ค. Polysorbate 80 (หรือ Polysorbate 20)
🎯 ทำไมข้อนี้ถึงถูก:
สารลดแรงตึงผิวชนิดไม่มีประจุ (Non-ionic surfactants) เช่น Polysorbate 80 และ Polysorbate 20 เป็นสารช่วยมาตรฐานในสูตรตำรับยาฉีดโปรตีนและโมโนคลอนอลแอนติบอดี โดยจะเข้าไปจับที่ผิวสัมผัสของเหลวกับอากาศและผิวสัมผัสของภาชนะบรรจุ ป้องกันไม่ให้โปรตีนเข้าเกาะและเสียสภาพ ช่วยลดการเกิด Sub-visible particles และ Protein aggregation ได้อย่างมีประสิทธิภาพสูงสุด
🔍 ข้ออื่นผิดเพราะอะไร:
• ข้อ ก.: Sorbitol ทำหน้าที่เป็น Lyoprotectant หรือ Cryoprotectant ไม่ใช่สารลดแรงตึงผิวที่ป้องกัน Interfacial aggregation โดยตรง
• ข้อ ข.: Mannitol ทำหน้าที่เป็น Bulking agent และ Isotonicity modifier ไม่ได้ป้องกันการรวมกลุ่มของโปรตีนที่ผิวสัมผัส
• ข้อ ง.: Sodium Chloride ใช้ปรับ Tonicity หากใส่ความเข้มข้นสูงอาจทำให้เกิด Salting-out ของโปรตีน
• ข้อ จ.: PEG 400 เป็น Co-solvent สำหรับโมเลกุลยาขนาดเล็ก ไม่นิยมใช้ป้องกัน Protein aggregation ในยาฉีด mAB</t>
        </is>
      </c>
      <c r="L133" s="186" t="n"/>
      <c r="M133" s="186" t="inlineStr">
        <is>
          <t>Product Group 9: Sterile &amp; Special Forms</t>
        </is>
      </c>
      <c r="N133" s="186" t="inlineStr">
        <is>
          <t>9.4 Parenterals &amp; Ophthalmic</t>
        </is>
      </c>
      <c r="O133" s="185" t="inlineStr">
        <is>
          <t>Product</t>
        </is>
      </c>
      <c r="P133" s="186" t="inlineStr">
        <is>
          <t>ข้อ 73 Mock RxCU83</t>
        </is>
      </c>
      <c r="Q133" s="185" t="inlineStr">
        <is>
          <t>ข้อสอบจำลอง</t>
        </is>
      </c>
      <c r="R133" s="185" t="inlineStr">
        <is>
          <t>Mock RxCU83 ชุดที่ 1</t>
        </is>
      </c>
      <c r="S133" s="185" t="n"/>
    </row>
    <row r="134">
      <c r="A134" s="185" t="n">
        <v>132</v>
      </c>
      <c r="B134" s="186" t="n"/>
      <c r="C134" s="186" t="inlineStr">
        <is>
          <t>เหตุผลสำคัญที่สุดในการกำหนดให้ต้องมีการตรวจวิเคราะห์ Bacterial Endotoxins Test (BET) ในผลิตภัณฑ์ยาฉีด Paclitaxel Injection คือข้อใด</t>
        </is>
      </c>
      <c r="D134" s="186" t="n"/>
      <c r="E134" s="186" t="inlineStr">
        <is>
          <t>เพื่อให้มั่นใจว่าไม่มีเชื้อราเจริญเติบโตในผลิตภัณฑ์ยา</t>
        </is>
      </c>
      <c r="F134" s="186" t="inlineStr">
        <is>
          <t>เพื่อป้องกันการเกิดปฏิกิริยาไข้รุนแรง (Pyrogenic reaction) และภาวะช็อกในผู้ป่วย</t>
        </is>
      </c>
      <c r="G134" s="186" t="inlineStr">
        <is>
          <t>เพื่อประเมินความคงตัวของยาเมื่อเก็บรักษาที่อุณหภูมิสูง</t>
        </is>
      </c>
      <c r="H134" s="186" t="inlineStr">
        <is>
          <t>เพื่อวัดความเข้มข้นของสารกันเสียในตำรับ</t>
        </is>
      </c>
      <c r="I134" s="186" t="inlineStr">
        <is>
          <t>เพื่อวัดความแรงในการออกฤทธิ์ทำลายเซลล์มะเร็ง</t>
        </is>
      </c>
      <c r="J134" s="185" t="n">
        <v>2</v>
      </c>
      <c r="K134" s="186" t="inlineStr">
        <is>
          <t>✅ คำตอบที่ถูกต้อง: ข้อ ข. เพื่อป้องกันการเกิดปฏิกิริยาไข้รุนแรง (Pyrogenic reaction) และภาวะช็อกในผู้ป่วย
🎯 ทำไมข้อนี้ถึงถูก:
Bacterial Endotoxin คือ Lipopolysaccharide (LPS) จากผนังเซลล์ของแบคทีเรียแกรมลบ แม้ว่าแบคทีเรียจะถูกกำจัดตายหมดแล้วจากกระบวนการกรองหรือฆ่าเชื้อ แต่โมเลกุลของ Endotoxin ยังคงทนทานต่อความร้อนได้สูงมาก หากฉีดเข้าสู่กระแสเลือดของผู้ป่วยจะไปกระตุ้น Macrophages ให้หลั่งสารก่อไข้ (Endogenous pyrogens เช่น IL-1, TNF-alpha) ทำให้ผู้ป่วยเกิดไข้สูง หนาวสั่น ความดันโลหิตตก และเกิดภาวะ Septic shock จนเสียชีวิตได้
🔍 ข้ออื่นผิดเพราะอะไร:
• ข้อ ก.: เชื้อรา: การตรวจการเจริญเติบโตของจุลชีพทดสอบด้วย Sterility test ไม่ใช่ BET
• ข้อ ค.: ความคงตัวของยา: ตรวจสอบด้วย Stability testing และ Assay
• ข้อ ง.: สารกันเสีย: ตรวจสอบด้วย HPLC หรือเคมีวิเคราะห์
• ข้อ จ.: ความแรงในการต้านมะเร็ง: วัดด้วย Bioassay หรือ Assay ทางเคมี
• '''
• out_path = r'PLE CC Quiz\Markdown_Vault\Mock_RxCU83\Mock_RxCU83_Batch3.md'
• with open(out_path, 'w', encoding='utf-8') as f:
• f.write(md_content.strip() + '\n')
• print(f'Batch 3 written successfully to {out_path} (Size: {os.path.getsize(out_path)} bytes)')</t>
        </is>
      </c>
      <c r="L134" s="186" t="n"/>
      <c r="M134" s="186" t="inlineStr">
        <is>
          <t>Product Group 9: Sterile &amp; Special Forms</t>
        </is>
      </c>
      <c r="N134" s="186" t="inlineStr">
        <is>
          <t>9.3 Sterility &amp; Pyrogen testing</t>
        </is>
      </c>
      <c r="O134" s="185" t="inlineStr">
        <is>
          <t>Product</t>
        </is>
      </c>
      <c r="P134" s="186" t="inlineStr">
        <is>
          <t>ข้อ 75 Mock RxCU83</t>
        </is>
      </c>
      <c r="Q134" s="185" t="inlineStr">
        <is>
          <t>ข้อสอบจำลอง</t>
        </is>
      </c>
      <c r="R134" s="185" t="inlineStr">
        <is>
          <t>Mock RxCU83 ชุดที่ 1</t>
        </is>
      </c>
      <c r="S134" s="185" t="n"/>
    </row>
    <row r="135">
      <c r="A135" s="185" t="n">
        <v>133</v>
      </c>
      <c r="B135" s="186" t="n"/>
      <c r="C135" s="186" t="inlineStr">
        <is>
          <t>ยาฉีด Isoniazid Injection จัดเป็นยาเตรียมปราศจากเชื้อที่ต้องผ่านการทดสอบ Bacterial Endotoxins Test ตาม USP &lt;85&gt; โดยเกณฑ์มาตรฐานกำหนดขีดจำกัดไม่เกิน 0.3 EU/mg of isoniazid เมื่อนำผลิตภัณฑ์ Isoniazid Injection ขนาด 1,000 mg / 10 mL มาทำการทดสอบ พบปริมาณ Endotoxin เท่ากับ 25 EU/mL ผลการทดสอบนี้สรุปได้ตามข้อใด</t>
        </is>
      </c>
      <c r="D135" s="186" t="n"/>
      <c r="E135" s="186" t="inlineStr">
        <is>
          <t>ผ่านเกณฑ์มาตรฐาน เนื่องจากปริมาณ Endotoxin ที่ตรวจพบต่ำกว่าเกณฑ์ขีดจำกัดสูงสุดที่ยอมรับได้</t>
        </is>
      </c>
      <c r="F135" s="186" t="inlineStr">
        <is>
          <t>ไม่ผ่านเกณฑ์มาตรฐาน เนื่องจากเกินเกณฑ์ขีดจำกัด</t>
        </is>
      </c>
      <c r="G135" s="186" t="inlineStr">
        <is>
          <t>ผ่านเกณฑ์ได้เฉพาะเมื่อนำสารละลายมาเจือจางเพิ่มขึ้นก่อนรายงานผล</t>
        </is>
      </c>
      <c r="H135" s="186" t="inlineStr">
        <is>
          <t>ไม่ผ่านเกณฑ์ และต้องทำการทดสอบ Sterility test ใหม่อีกครั้ง</t>
        </is>
      </c>
      <c r="I135" s="186" t="inlineStr">
        <is>
          <t>ไม่สามารถสรุปผลได้จนกว่าจะทดสอบครบทุกขวดในรุ่นการผลิต</t>
        </is>
      </c>
      <c r="J135" s="185" t="n">
        <v>1</v>
      </c>
      <c r="K135" s="186" t="inlineStr">
        <is>
          <t>✅ คำตอบที่ถูกต้อง: ข้อ ก. ผ่านเกณฑ์มาตรฐาน เนื่องจากปริมาณ Endotoxin ที่ตรวจพบต่ำกว่าเกณฑ์ขีดจำกัดสูงสุดที่ยอมรับได้
🎯 ทำไมข้อนี้ถึงถูก:
คำนวณเกณฑ์ขีดจำกัดสูงสุดของ Endotoxin ในผลิตภัณฑ์นี้:
- ความเข้มข้นของตัวยา = 1,000 mg / 10 mL = 100 mg/mL
- เกณฑ์ขีดจำกัดสูงสุดที่ยอมรับได้ (Endotoxin limit) = 0.3 EU/mg of isoniazid
- ดังนั้น ค่าขีดจำกัดสูงสุดต่อมิลลิลิตร = 0.3 EU/mg × 100 mg/mL = 30 EU/mL
เมื่อทำการทดสอบวัดค่าได้จริง = 25 EU/mL ซึ่งมีค่าน้อยกว่า 30 EU/mL (25 &lt; 30 EU/mL)
จึงสรุปได้ว่า ผลิตภัณฑ์นี้ ผ่านเกณฑ์มาตรฐาน Bacterial Endotoxins Test อย่างสมบูรณ์
🔍 ข้ออื่นผิดเพราะอะไร:
• ข้อ ข.: ไม่ผ่านเกณฑ์: คำนวณผิดพลาด หากไม่คูณความเข้มข้นยาจะเข้าใจผิดว่า 25 เกิน 0.3
• ข้อ ค.: การเจือจาง: ผลิตภัณฑ์ผ่านเกณฑ์ตั้งแต่สารละลายเดิมแล้ว ไม่ต้องเจือจางเพื่อตกแต่งผล
• ข้อ ง.: Sterility test: เป็นคนละการทดสอบกับการตรวจ endotoxin
• ข้อ จ.: USP กำหนดให้สุ่มตัวอย่างเป็นตัวแทนรุ่นผลิต ไม่จำเป็นต้องตรวจทำลายยาทุกขวด
• --</t>
        </is>
      </c>
      <c r="L135" s="186" t="n"/>
      <c r="M135" s="186" t="inlineStr">
        <is>
          <t>Product Group 9: Sterile &amp; Special Forms</t>
        </is>
      </c>
      <c r="N135" s="186" t="inlineStr">
        <is>
          <t>9.3 Sterility &amp; Pyrogen testing</t>
        </is>
      </c>
      <c r="O135" s="185" t="inlineStr">
        <is>
          <t>Product</t>
        </is>
      </c>
      <c r="P135" s="186" t="inlineStr">
        <is>
          <t>ข้อ 105 Mock RxCU83</t>
        </is>
      </c>
      <c r="Q135" s="185" t="inlineStr">
        <is>
          <t>ข้อสอบจำลอง</t>
        </is>
      </c>
      <c r="R135" s="185" t="inlineStr">
        <is>
          <t>Mock RxCU83 ชุดที่ 1</t>
        </is>
      </c>
      <c r="S135" s="185" t="n"/>
    </row>
    <row r="136">
      <c r="A136" s="185" t="n">
        <v>134</v>
      </c>
      <c r="B136" s="186" t="n"/>
      <c r="C136" s="186" t="inlineStr">
        <is>
          <t>ในกระบวนการผลิตยาฉีดสารละลาย Ciprofloxacin Injection for Intravenous Infusion ซึ่งตัวยามีความคงตัวต่อความร้อนในสภาวะสารละลายกรด วิธีการทำให้ปราศจากเชื้อขั้นสุดท้าย (Terminal sterilization) ในข้อใดเหมาะสมและเป็นที่ยอมรับตามมาตรฐานเภสัชตำรับสากลมากที่สุด</t>
        </is>
      </c>
      <c r="D136" s="186" t="n"/>
      <c r="E136" s="186" t="inlineStr">
        <is>
          <t>การอบด้วยไอน้ำภายใต้ความดันในหม้อนึ่งอัดไอน้ำ (Moist Heat Sterilization / Autoclaving)</t>
        </is>
      </c>
      <c r="F136" s="186" t="inlineStr">
        <is>
          <t>การอบด้วยความร้อนแห้งในตู้อบลมร้อน (Dry Heat Sterilization 170 องศาเซลเซียส 2 ชั่วโมง)</t>
        </is>
      </c>
      <c r="G136" s="186" t="inlineStr">
        <is>
          <t>การรมด้วยก๊าซเอทิลีนออกไซด์ (Ethylene Oxide Gas Sterilization)</t>
        </is>
      </c>
      <c r="H136" s="186" t="inlineStr">
        <is>
          <t>การฉายรังสีแกมมา (Gamma Irradiation)</t>
        </is>
      </c>
      <c r="I136" s="186" t="inlineStr">
        <is>
          <t>การกรองผ่านแผ่นกรองดักเชื้อเพียงอย่างเดียวโดยไม่ผ่านความร้อน</t>
        </is>
      </c>
      <c r="J136" s="185" t="n">
        <v>1</v>
      </c>
      <c r="K136" s="186" t="inlineStr">
        <is>
          <t>✅ คำตอบที่ถูกต้อง: ข้อ ก. การอบด้วยไอน้ำภายใต้ความดันในหม้อนึ่งอัดไอน้ำ (Moist Heat Sterilization / Autoclaving)
🎯 ทำไมข้อนี้ถึงถูก:
ตามหลักการของ Pharmacopoeia สำหรับยาฉีดที่มีน้ำเป็นกระสายยา (Aqueous injections) และตัวยาสำคัญทนต่อความร้อนได้ วิธีการทำให้ปราศจากเชื้อที่ถือเป็นมาตรฐานอันดับแรก (Reference standard) คือ Terminal moist heat sterilization (Autoclave ที่อุณหภูมิ 121 องศาเซลเซียส ความดัน 15 psi เป็นเวลาอย่างน้อย 15 นาที) เนื่องจากให้ระดับการรับประกันความปราศจากเชื้อสูงสุด (Sterility Assurance Level: SAL 10⁻⁶)
🔍 ข้ออื่นผิดเพราะอะไร:
• ข้อ ข.: Dry heat เหมาะสำหรับอุปกรณ์แก้ว โลหะ หรือน้ำมันปราศจากน้ำ ไม่ใช้กับสารละลายน้ำ
• ข้อ ค.: Ethylene oxide ใช้กับอุปกรณ์การแพทย์ ไม่ใช้กับยาน้ำ
• ข้อ ง.: Gamma ray มีค่าใช้จ่ายสูงและอาจทำให้เกิดอนุมูลอิสระในสารละลาย
• ข้อ จ.: Filtration ใช้เฉพาะเมื่อตัวยาไม่ทนความร้อนเท่านั้น (Aseptic processing)
• --</t>
        </is>
      </c>
      <c r="L136" s="186" t="n"/>
      <c r="M136" s="186" t="inlineStr">
        <is>
          <t>Product Group 9: Sterile &amp; Special Forms</t>
        </is>
      </c>
      <c r="N136" s="186" t="inlineStr">
        <is>
          <t>9.2 Autoclave &amp; Sterilization</t>
        </is>
      </c>
      <c r="O136" s="185" t="inlineStr">
        <is>
          <t>Product</t>
        </is>
      </c>
      <c r="P136" s="186" t="inlineStr">
        <is>
          <t>ข้อ 54 Mock RxCU83 ชุดที่ 2</t>
        </is>
      </c>
      <c r="Q136" s="185" t="inlineStr">
        <is>
          <t>ข้อสอบจำลอง</t>
        </is>
      </c>
      <c r="R136" s="185" t="inlineStr">
        <is>
          <t>Mock RxCU83 ชุดที่ 2</t>
        </is>
      </c>
      <c r="S136" s="185" t="n"/>
    </row>
    <row r="137">
      <c r="A137" s="185" t="n">
        <v>135</v>
      </c>
      <c r="B137" s="186" t="n"/>
      <c r="C137" s="186" t="inlineStr">
        <is>
          <t>การทดสอบคุณภาพหัวข้อใดจัดเป็นการทดสอบที่ไม่จำเป็นต้องดำเนินการ (Not required) สำหรับการปล่อยผ่านรุ่นการผลิตของแผ่นแปะคุมกำเนิดชนิดผ่านผิวหนัง (Transdermal Contraceptive Patch)</t>
        </is>
      </c>
      <c r="D137" s="186" t="n"/>
      <c r="E137" s="186" t="inlineStr">
        <is>
          <t>Sterility testing (การทดสอบความปราศจากเชื้อ)</t>
        </is>
      </c>
      <c r="F137" s="186" t="inlineStr">
        <is>
          <t>Identification test (การพิสูจน์เอกลักษณ์ตัวยาสำคัญ)</t>
        </is>
      </c>
      <c r="G137" s="186" t="inlineStr">
        <is>
          <t>Assay (การตรวจหาปริมาณตัวยาสำคัญ)</t>
        </is>
      </c>
      <c r="H137" s="186" t="inlineStr">
        <is>
          <t>In vitro drug release test (อัตราการปลดปล่อยตัวยา)</t>
        </is>
      </c>
      <c r="I137" s="186" t="inlineStr">
        <is>
          <t>Peel adhesion / Adhesive strength test (การทดสอบแรงยึดติดของแถบกาว)</t>
        </is>
      </c>
      <c r="J137" s="185" t="n">
        <v>1</v>
      </c>
      <c r="K137" s="186" t="inlineStr">
        <is>
          <t>✅ คำตอบที่ถูกต้อง: ข้อ ก. Sterility testing (การทดสอบความปราศจากเชื้อ)
🎯 ทำไมข้อนี้ถึงถูก:
แผ่นแปะผิวหนัง (Transdermal Delivery Systems / Patches) เป็นเภสัชภัณฑ์สำหรับใช้ภายนอกบนผิวหนังปกติที่ไม่มีบาดแผล จัดเป็น non-sterile dosage form จึงไม่ต้องผ่านการทดสอบ Sterility (ปราศจากเชื้อ) เหมือนยาฉีดหรือยาตา แต่จะควบคุมด้วย Microbial Enumeration Tests แทน ส่วนหัวข้อ Adhesive testing, In vitro release, Assay และ Uniformity of dosage units เป็นข้อกำหนดมาตรฐานที่จำเป็นต้องทดสอบตาม USP
🔍 ข้ออื่นผิดเพราะอะไร:
• ข้อ ข.: Identification เป็นข้อกำหนดบังคับสำหรับทุกเภสัชภัณฑ์เพื่อยืนยันชนิดของตัวยาสำคัญ
• ข้อ ค.: Assay เป็นข้อกำหนดบังคับเพื่อยืนยันปริมาณตัวยาสำคัญในแผ่นแปะ
• ข้อ ง.: In vitro drug release test (USP &lt;724&gt;) เป็นการทดสอบวิกฤตสำหรับระบบนำส่งยาทางผิวหนัง
• ข้อ จ.: Peel adhesion test เป็นข้อกำหนดเฉพาะที่จำเป็นสำหรับ Transdermal Patches เพื่อประกันว่าแผ่นยาจะติดแน่นกับผิวหนังตลอดระยะเวลาการใช้งาน</t>
        </is>
      </c>
      <c r="L137" s="186" t="inlineStr">
        <is>
          <t>mock2_rxcu83/page_10_Im1.png</t>
        </is>
      </c>
      <c r="M137" s="186" t="inlineStr">
        <is>
          <t>Product Group 9: Sterile &amp; Special Forms</t>
        </is>
      </c>
      <c r="N137" s="186" t="inlineStr">
        <is>
          <t>9.4 Parenterals &amp; Ophthalmic</t>
        </is>
      </c>
      <c r="O137" s="185" t="inlineStr">
        <is>
          <t>Product</t>
        </is>
      </c>
      <c r="P137" s="186" t="inlineStr">
        <is>
          <t>2567</t>
        </is>
      </c>
      <c r="Q137" s="185" t="inlineStr">
        <is>
          <t>ข้อสอบจำลอง</t>
        </is>
      </c>
      <c r="R137" s="185" t="inlineStr">
        <is>
          <t>Mock RxCU83 ชุดที่ 2</t>
        </is>
      </c>
      <c r="S137" s="185" t="n"/>
    </row>
    <row r="138">
      <c r="A138" s="185" t="n">
        <v>136</v>
      </c>
      <c r="B138" s="186" t="n"/>
      <c r="C138" s="186" t="inlineStr">
        <is>
          <t>ในผลิตภัณฑ์ Meropenem for Injection (ผงยาปราศจากเชื้อสำหรับฉีด) หัวข้อใดไม่จำเป็นสำหรับการทดสอบคุณภาพผลิตภัณฑ์ยาตามเภสัชตำรับ</t>
        </is>
      </c>
      <c r="D138" s="186" t="n"/>
      <c r="E138" s="186" t="inlineStr">
        <is>
          <t>Globule size distribution</t>
        </is>
      </c>
      <c r="F138" s="186" t="inlineStr">
        <is>
          <t>Loss on drying</t>
        </is>
      </c>
      <c r="G138" s="186" t="inlineStr">
        <is>
          <t>Uniformity of dosage units</t>
        </is>
      </c>
      <c r="H138" s="186" t="inlineStr">
        <is>
          <t>Antimicrobial preservative</t>
        </is>
      </c>
      <c r="I138" s="186" t="inlineStr">
        <is>
          <t>Reconstitution time</t>
        </is>
      </c>
      <c r="J138" s="185" t="n">
        <v>1</v>
      </c>
      <c r="K138" s="186" t="inlineStr">
        <is>
          <t>✅ คำตอบที่ถูกต้อง: ข้อ ก. Globule size distribution
🎯 ทำไมข้อนี้ถึงถูก:
การทดสอบ Globule size distribution เป็นการทดสอบขนาดหยดน้ำมันสำหรับรูปแบบยาที่เป็น Emulsion (เช่น Lipid injectable emulsion) ไม่นำมาใช้กับผงแห้งปราศจากเชื้อ (Sterile powder for reconstitution) อย่าง Meropenem for Injection
🔍 ข้ออื่นผิดเพราะอะไร:
• ข้อ ข.: ผิด เพราะ Loss on drying จำเป็นในการตรวจสอบความชื้นของผงยาแห้ง
• ข้อ ค.: ผิด เพราะ Uniformity of dosage units จำเป็นในการประกันความสม่ำเสมอของตัวยาต่อขวด
• ข้อ ง.: ผิด เพราะ Meropenem for injection เป็นยา Single-dose ไม่มีสารกันเสีย จึงไม่ต้องใส่สารกันเสียและไม่ต้องตรวจสารกันเสีย แต่ข้อ ก คือหัวข้อที่ไม่เกี่ยวข้องกับรูปแบบยาโดยสิ้นเชิง
• ข้อ จ.: ผิด เพราะ Reconstitution time จำเป็นในการทดสอบระยะเวลาที่ใช้ในการละลายผงยาเป็นสารละลายใส</t>
        </is>
      </c>
      <c r="L138" s="186" t="inlineStr">
        <is>
          <t>Product</t>
        </is>
      </c>
      <c r="M138" s="186" t="inlineStr">
        <is>
          <t>Product Group 9: Sterile &amp; Special Forms</t>
        </is>
      </c>
      <c r="N138" s="186" t="inlineStr">
        <is>
          <t>9.4 Parenterals &amp; Ophthalmic</t>
        </is>
      </c>
      <c r="O138" s="185" t="inlineStr">
        <is>
          <t>Product</t>
        </is>
      </c>
      <c r="P138" s="186" t="inlineStr">
        <is>
          <t>รุ่น RxCU83</t>
        </is>
      </c>
      <c r="Q138" s="185" t="inlineStr">
        <is>
          <t>แบบฝึกหัด</t>
        </is>
      </c>
      <c r="R138" s="185" t="inlineStr">
        <is>
          <t>Quiz เตรียมสอบ CC1 RxCU83</t>
        </is>
      </c>
      <c r="S138" s="185" t="n"/>
    </row>
    <row r="139">
      <c r="A139" s="185" t="n">
        <v>137</v>
      </c>
      <c r="B139" s="186" t="n"/>
      <c r="C139" s="186" t="inlineStr">
        <is>
          <t>แพทย์พบผู้ป่วยเกิดภาวะ Metabolic acidosis จึงสั่งจ่าย Sodium bicarbonate เพื่อผสมใน Sterile water for injection สำหรับฉีด เภสัชกรจะต้องเตรียมยาในบริเวณห้องสะอาดระดับใดตามมาตรฐาน GMP</t>
        </is>
      </c>
      <c r="D139" s="186" t="n"/>
      <c r="E139" s="186" t="inlineStr">
        <is>
          <t>Clean room class 10,000 (Grade C)</t>
        </is>
      </c>
      <c r="F139" s="186" t="inlineStr">
        <is>
          <t>Clean room class 100 (Grade A / Laminar Airflow Workbench)</t>
        </is>
      </c>
      <c r="G139" s="186" t="inlineStr">
        <is>
          <t>Clean room class 100,000 (Grade D)</t>
        </is>
      </c>
      <c r="H139" s="186" t="inlineStr">
        <is>
          <t>บริเวณเตรียมยาทั่วไปในห้องจ่ายยา</t>
        </is>
      </c>
      <c r="I139" s="186" t="inlineStr">
        <is>
          <t>ห้องเตรียมยาชีววัตถุความดันลบ</t>
        </is>
      </c>
      <c r="J139" s="185" t="n">
        <v>2</v>
      </c>
      <c r="K139" s="186" t="inlineStr">
        <is>
          <t>✅ คำตอบที่ถูกต้อง: ข้อ ข. Clean room class 100 (Grade A / Laminar Airflow Workbench)
🎯 ทำไมข้อนี้ถึงถูก:
การเตรียมผสมยาฉีดปราศจากเชื้อ (Aseptic preparation/compounding) ต้องกระทำในบริเวณ Grade A (Class 100) เช่น ในตู้ Laminar Airflow Workbench (LAFW) ซึ่งตั้งอยู่ภายในห้องสะอาด Grade B หรือ C เพื่อป้องกันการปนเปื้อนของอนุภาคและจุลชีพ
🔍 ข้ออื่นผิดเพราะอะไร:
• ข้อ ก.: ผิด เพราะ Class 10,000 (Grade C) เป็นบริเวณสนับสนุนการเตรียมสารละลายก่อนกรองฆ่าเชื้อ
• ข้อ ค.: ผิด เพราะ Class 100,000 (Grade D) เป็นบริเวณทำความสะอาด ล้าง หรือขั้นตอนที่ไม่วิกฤต
• ข้อ ง.: ผิด เพราะบริเวณทั่วไปมีอนุภาคและเชื้อจุลชีพปนเปื้อนสูง ห้ามใช้เตรียมยาฉีด
• ข้อ จ.: ผิด เพราะความดันลบใช้สำหรับยาเคมีบำบัดหรือยาอันตรายร้ายแรง</t>
        </is>
      </c>
      <c r="L139" s="186" t="inlineStr">
        <is>
          <t>Product</t>
        </is>
      </c>
      <c r="M139" s="186" t="inlineStr">
        <is>
          <t>Product Group 9: Sterile &amp; Special Forms</t>
        </is>
      </c>
      <c r="N139" s="186" t="inlineStr">
        <is>
          <t>9.4 Parenterals &amp; Ophthalmic</t>
        </is>
      </c>
      <c r="O139" s="185" t="inlineStr">
        <is>
          <t>Product</t>
        </is>
      </c>
      <c r="P139" s="186" t="inlineStr">
        <is>
          <t>รุ่น RxCU83</t>
        </is>
      </c>
      <c r="Q139" s="185" t="inlineStr">
        <is>
          <t>แบบฝึกหัด</t>
        </is>
      </c>
      <c r="R139" s="185" t="inlineStr">
        <is>
          <t>Quiz เตรียมสอบ CC1 RxCU83</t>
        </is>
      </c>
      <c r="S139" s="185" t="n"/>
    </row>
    <row r="140">
      <c r="A140" s="185" t="n">
        <v>138</v>
      </c>
      <c r="B140" s="186" t="n"/>
      <c r="C140" s="186" t="inlineStr">
        <is>
          <t>ในการเตรียมยาฉีด Sodium bicarbonate ข้างต้น ไม่จำเป็นต้องคำนึงถึงข้อใด</t>
        </is>
      </c>
      <c r="D140" s="186" t="n"/>
      <c r="E140" s="186" t="inlineStr">
        <is>
          <t>Sterility (ความปราศจากเชื้อ)</t>
        </is>
      </c>
      <c r="F140" s="186" t="inlineStr">
        <is>
          <t>Pyrogenicity (สารก่อไข้)</t>
        </is>
      </c>
      <c r="G140" s="186" t="inlineStr">
        <is>
          <t>Particulate matter (อนุภาคแปลกปลอม)</t>
        </is>
      </c>
      <c r="H140" s="186" t="inlineStr">
        <is>
          <t>Tonicity (ความตึงตัวของสารละลาย)</t>
        </is>
      </c>
      <c r="I140" s="186" t="inlineStr">
        <is>
          <t>Preservative (สารกันเสีย)</t>
        </is>
      </c>
      <c r="J140" s="185" t="n">
        <v>5</v>
      </c>
      <c r="K140" s="186" t="inlineStr">
        <is>
          <t>✅ คำตอบที่ถูกต้อง: ข้อ จ. Preservative (สารกันเสีย)
🎯 ทำไมข้อนี้ถึงถูก:
ยาฉีดที่ให้ทางหลอดเลือดดำในปริมาณมาก (Large Volume Parenterals: LVP) หรือยาฉีดที่เตรียมใช้ทันทีแบบ Single-dose ห้ามใส่สารกันเสีย (Preservative) เด็ดขาดเนื่องจากสารกันเสียอาจก่อให้เกิดความเป็นพิษต่อเนื้อเยื่อและระบบประสาทของผู้ป่วย
🔍 ข้ออื่นผิดเพราะอะไร:
• ข้อ ก.: ผิด เพราะยาฉีดทุกชนิดต้องผ่านเกณฑ์ความปราศจากเชื้อ (Sterility)
• ข้อ ข.: ผิด เพราะยาฉีดขนาดใหญ่ต้องผ่านเกณฑ์ปราศจากสารก่อไข้ (Bacterial endotoxins/Pyrogens)
• ข้อ ค.: ผิด เพราะต้องควบคุมอนุภาคแปลกปลอมไม่ให้เกินเกณฑ์เพื่อป้องกันหลอดเลือดอุดตัน
• ข้อ ง.: ผิด เพราะความตึงตัวต้องใกล้เคียงไอโซโทนิกเพื่อป้องกันการแตกของเม็ดเลือดแดง</t>
        </is>
      </c>
      <c r="L140" s="186" t="inlineStr">
        <is>
          <t>Product</t>
        </is>
      </c>
      <c r="M140" s="186" t="inlineStr">
        <is>
          <t>Product Group 9: Sterile &amp; Special Forms</t>
        </is>
      </c>
      <c r="N140" s="186" t="inlineStr">
        <is>
          <t>9.4 Parenterals &amp; Ophthalmic</t>
        </is>
      </c>
      <c r="O140" s="185" t="inlineStr">
        <is>
          <t>Product</t>
        </is>
      </c>
      <c r="P140" s="186" t="inlineStr">
        <is>
          <t>รุ่น RxCU83</t>
        </is>
      </c>
      <c r="Q140" s="185" t="inlineStr">
        <is>
          <t>แบบฝึกหัด</t>
        </is>
      </c>
      <c r="R140" s="185" t="inlineStr">
        <is>
          <t>Quiz เตรียมสอบ CC1 RxCU83</t>
        </is>
      </c>
      <c r="S140" s="185" t="n"/>
    </row>
    <row r="141">
      <c r="A141" s="185" t="n">
        <v>139</v>
      </c>
      <c r="B141" s="186" t="n"/>
      <c r="C141" s="186" t="inlineStr">
        <is>
          <t>ข้อใดกล่าวถูกต้องเกี่ยวกับน้ำสำหรับฉีดปราศจากเชื้อ (Sterile Water for Injection, SWFI) ตามเภสัชตำรับ</t>
        </is>
      </c>
      <c r="D141" s="186" t="n"/>
      <c r="E141" s="186" t="inlineStr">
        <is>
          <t>สามารถเตรียมได้โดยการต้มน้ำประปาให้เดือดเป็นเวลา 15 นาที</t>
        </is>
      </c>
      <c r="F141" s="186" t="inlineStr">
        <is>
          <t>บรรจุในภาชนะขนาดบรรจุไม่เกิน 1,000 mL และต้องปราศจากเชื้อและสารก่อไข้ (Pyrogen-free)</t>
        </is>
      </c>
      <c r="G141" s="186" t="inlineStr">
        <is>
          <t>เป็นสารละลาย Isotonic สามารถให้ทางหลอดเลือดดำได้โดยตรงโดยไม่ต้องผสมยา</t>
        </is>
      </c>
      <c r="H141" s="186" t="inlineStr">
        <is>
          <t>สามารถเติมสารกันเสียได้หากบรรจุในขนาดบรรจุ 1,000 mL</t>
        </is>
      </c>
      <c r="I141" s="186" t="inlineStr">
        <is>
          <t>มีค่าความนำไฟฟ้า (Conductivity) สูงกว่าน้ำประปาทั่วไป</t>
        </is>
      </c>
      <c r="J141" s="185" t="n">
        <v>2</v>
      </c>
      <c r="K141" s="186" t="inlineStr">
        <is>
          <t>✅ คำตอบที่ถูกต้อง: ข้อ ข. บรรจุในภาชนะขนาดบรรจุไม่เกิน 1,000 mL และต้องปราศจากเชื้อและสารก่อไข้
🎯 ทำไมข้อนี้ถึงถูก:
Sterile Water for Injection (SWFI) ต้องเตรียมจาก Water for Injection ที่ผ่านการฆ่าเชื้อ (Sterilized), ปราศจากสารก่อไข้ (Pyrogen-free), ไม่มีสารกันเสีย และบรรจุในภาชนะ Single-dose ขนาดไม่เกิน 1,000 mL
🔍 ข้ออื่นผิดเพราะอะไร:
• ข้อ ก.: ผิด เพราะการต้มไม่สามารถกำจัดสารก่อไข้หรือไอออนแร่ธาตุได้ ต้องผ่านการกลั่น (Distillation) หรือ RO ร่วมกับขั้นตอนมาตรฐาน
• ข้อ ค.: ผิด เพราะ SWFI เป็น Hypotonic อย่างยิ่ง ห้ามฉีดเข้า IV โดยตรงเด็ดขาดเพราะจะทำให้เม็ดเลือดแดงแตก (Hemolysis)
• ข้อ ง.: ผิด เพราะ SWFI เป็น single-dose ห้ามใส่ antimicrobial agent ใดๆ
• ข้อ จ.: ผิด เพราะน้ำบริสุทธิ์สำหรับฉีดต้องมีค่า conductivity ต่ำมาก (ไม่มีประจุไอออน)</t>
        </is>
      </c>
      <c r="L141" s="186" t="inlineStr">
        <is>
          <t>Product</t>
        </is>
      </c>
      <c r="M141" s="186" t="inlineStr">
        <is>
          <t>Product Group 9: Sterile &amp; Special Forms</t>
        </is>
      </c>
      <c r="N141" s="186" t="inlineStr">
        <is>
          <t>9.4 Parenterals &amp; Ophthalmic</t>
        </is>
      </c>
      <c r="O141" s="185" t="inlineStr">
        <is>
          <t>Product</t>
        </is>
      </c>
      <c r="P141" s="186" t="inlineStr">
        <is>
          <t>รุ่น RxCU83</t>
        </is>
      </c>
      <c r="Q141" s="185" t="inlineStr">
        <is>
          <t>แบบฝึกหัด</t>
        </is>
      </c>
      <c r="R141" s="185" t="inlineStr">
        <is>
          <t>Quiz เตรียมสอบ CC1 RxCU83</t>
        </is>
      </c>
      <c r="S141" s="185" t="n"/>
    </row>
    <row r="142">
      <c r="A142" s="185" t="n">
        <v>140</v>
      </c>
      <c r="B142" s="186" t="n"/>
      <c r="C142" s="186" t="inlineStr">
        <is>
          <t>ในการผลิตยาหยอดตาปราศจากเชื้อ (Sterile Ophthalmic Solutions) ด้วยวิธีการกรองฆ่าเชื้อ (Filtration Sterilization) ข้อความในข้อใด กล่าวไม่ถูกต้อง</t>
        </is>
      </c>
      <c r="D142" s="186" t="n"/>
      <c r="E142" s="186" t="inlineStr">
        <is>
          <t>การกรองฆ่าเชื้อจัดเป็นกระบวนการ Terminal Sterilization ของผลิตภัณฑ์ในภาชนะบรรจุขั้นสุดท้าย</t>
        </is>
      </c>
      <c r="F142" s="186" t="inlineStr">
        <is>
          <t>ต้องปฏิบัติงานในสภาวะ Cleanroom และใช้เทคนิค Aseptic Technique ตลอดกระบวนการ</t>
        </is>
      </c>
      <c r="G142" s="186" t="inlineStr">
        <is>
          <t>ขนาดรูพรุนของแผ่นกรองที่ใช้ในการดักจับจุลินทรีย์มาตรฐานคือ 0.22 ไมครอน (micrometer)</t>
        </is>
      </c>
      <c r="H142" s="186" t="inlineStr">
        <is>
          <t>สารละลายยาที่ผ่านการกรองแล้วต้องบรรจุลงในภาชนะบรรจุที่ผ่านการทำให้ปราศจากเชื้อมาแล้วล่วงหน้า</t>
        </is>
      </c>
      <c r="I142" s="186" t="inlineStr">
        <is>
          <t>เป็นวิธีที่เหมาะสมอย่างยิ่งสำหรับสูตรตำรับยาที่ไม่คงตัวต่อความร้อนสูง (Thermolabile drugs)</t>
        </is>
      </c>
      <c r="J142" s="185" t="n">
        <v>1</v>
      </c>
      <c r="K142" s="186" t="inlineStr">
        <is>
          <t>✅ คำตอบที่ถูกต้อง: ข้อ ก. การกรองฆ่าเชื้อจัดเป็นกระบวนการ Terminal Sterilization ของผลิตภัณฑ์ในภาชนะบรรจุขั้นสุดท้าย
🎯 ทำไมข้อนี้ถึงถูก:
Filtration Sterilization ไม่จัดเป็น Terminal Sterilization แต่จัดเป็น Aseptic Processing (กระบวนการผลิตแบบไร้เชื้อ) เนื่องจากเป็นการกรองสารละลายก่อนบรรจุ และต้องนำสารละลายที่ปราศจากเชื้อไปบรรจุลงในภาชนะที่ปราศจากเชื้อในห้องสะอาด ดังนั้นจึงมีความเสี่ยงต่อการปนเปื้อนซ้ำมากกว่า Terminal sterilization (ซึ่งเป็นการทำให้ปราศจากเชื้อในภาชนะบรรจุขั้นสุดท้าย เช่น การนึ่งฆ่าเชื้อด้วย Autoclave)
🔍 ข้ออื่นผิดเพราะอะไร:
• ข้อ ข.: ถูกต้อง การกรองผ่านแผ่นกรองไม่ทำลายเชื้อที่อาจปนเปื้อนในอากาศ จึงต้องทำใน Cleanroom Class A/B ภายใต้ Aseptic technique
• ข้อ ค.: ถูกต้อง แผ่นกรอง Membrane filter ขนาดรูพรุน 0.22 หรือ 0.2 ไมครอน เป็นขนาดมาตรฐานที่สามารถดักจับแบคทีเรียได้ (เช่น Brevundimonas diminuta)
• ข้อ ง.: ถูกต้อง เนื่องจากยาถูกกรองให้ปลอดเชื้อแล้ว ภาชนะและจุกปิดที่ใช้บรรจุจึงต้องผ่านการ Sterilize มาก่อนแล้ว
• ข้อ จ.: ถูกต้อง การกรองไม่ใช้ความร้อน จึงเป็นวิธีหลักสำหรับยาประเภทโปรตีนหรือสารที่ไม่ทนต่อความร้อน</t>
        </is>
      </c>
      <c r="L142" s="186" t="inlineStr">
        <is>
          <t>Intermediate</t>
        </is>
      </c>
      <c r="M142" s="186" t="inlineStr">
        <is>
          <t>Product Group 9: Sterile &amp; Special Forms</t>
        </is>
      </c>
      <c r="N142" s="186" t="inlineStr">
        <is>
          <t>9.2 Autoclave &amp; Sterilization</t>
        </is>
      </c>
      <c r="O142" s="185" t="inlineStr">
        <is>
          <t>Product</t>
        </is>
      </c>
      <c r="P142" s="186" t="inlineStr">
        <is>
          <t>[RECONSTRUCTED: ปรับแต่งและเติมเต็มบริบทโจทย์/ตัวเลือกเพื่อความสมบูรณ์] ข้อสอบจริง PLE-CC1 ปี 2567 ข้อ 17</t>
        </is>
      </c>
      <c r="Q142" s="185" t="inlineStr">
        <is>
          <t>ข้อสอบจริง</t>
        </is>
      </c>
      <c r="R142" s="185" t="inlineStr">
        <is>
          <t>2567</t>
        </is>
      </c>
      <c r="S142" s="185" t="n"/>
    </row>
    <row r="143">
      <c r="A143" s="185" t="n">
        <v>141</v>
      </c>
      <c r="B143" s="186" t="inlineStr">
        <is>
          <t>ผู้ป่วยชายอายุ 24 ปี มาด้วยอาการตาแดงข้างขวา ไม่คัน ไม่ปวด ตื่นเช้ามามีขี้ตาสีเหลืองข้นจำนวนมากจนลืมตาไม่ขึ้น ผู้ป่วยใส่คอนแทคเลนส์สายตาสั้นเป็นประจำ ปกติล้างคอนแทคเลนส์ด้วยน้ำยาล้างเลนส์และใช้น้ำตาเทียม แต่เมื่อ 3 วันก่อนไปท่องเที่ยวต่างจังหวัด ลืมนำน้ำยาล้างคอนแทคเลนส์ไป จึงใช้น้ำเกลือธรรมดา (Normal Saline) แช่คอนแทคเลนส์ค้างคืนแทนแล้วนำมาใส่ต่อจนเกิดอาการตาแดง ผู้ป่วยมีประวัติแพ้ยา Co-trimoxazole อย่างรุนแรงแบบ Stevens-Johnson Syndrome (SJS)</t>
        </is>
      </c>
      <c r="C143" s="186" t="inlineStr">
        <is>
          <t>ในสูตรตำรับน้ำตาเทียม หากไม่มีสารก่อความหนืดกลุ่ม Hydroxypropyl-Guar (HP-Guar) เภสัชกรผู้พัฒนาสูตรตำรับสามารถเลือกใช้พอลิเมอร์ชนิดใดทำหน้าที่เป็นสารเพิ่มความหนืดและสารหล่อลื่น (Demulcent / Viscosity-enhancing agent) ทดแทนได้อย่างเหมาะสม</t>
        </is>
      </c>
      <c r="D143" s="186" t="n"/>
      <c r="E143" s="186" t="inlineStr">
        <is>
          <t>Polyvinyl Alcohol (PVA)</t>
        </is>
      </c>
      <c r="F143" s="186" t="inlineStr">
        <is>
          <t>Cellulose Acetate Phthalate (CAP)</t>
        </is>
      </c>
      <c r="G143" s="186" t="inlineStr">
        <is>
          <t>Ethyl Cellulose</t>
        </is>
      </c>
      <c r="H143" s="186" t="inlineStr">
        <is>
          <t>Polysorbate 80</t>
        </is>
      </c>
      <c r="I143" s="186" t="inlineStr">
        <is>
          <t>Sorbitol</t>
        </is>
      </c>
      <c r="J143" s="185" t="n">
        <v>1</v>
      </c>
      <c r="K143" s="186" t="inlineStr">
        <is>
          <t>✅ คำตอบที่ถูกต้อง: ข้อ ก. Polyvinyl Alcohol (PVA)
🎯 ทำไมข้อนี้ถึงถูก:
Polyvinyl Alcohol (PVA) เป็นพอลิเมอร์ละลายน้ำ (Water-soluble synthetic polymer) ที่นิยมใช้อย่างแพร่หลายในยาหยอดตาและน้ำตาเทียม ทำหน้าที่เป็น Demulcent และ Viscosity-enhancing agent ช่วยเพิ่มระยะเวลาการสัมผัสของน้ำตาเทียมบนผิวกระจกตา (Ocular contact time) ลดการระเหยของฟิล์มน้ำตา ทำหน้าที่ทดแทน HP-Guar หรือ Methylcellulose ได้อย่างดี
🔍 ข้ออื่นผิดเพราะอะไร:
• ข้อ ข.: Cellulose Acetate Phthalate (CAP) เป็น Enteric polymer ที่ละลายในด่าง ไม่ละลายในน้ำที่ pH เป็นกลาง ใช้เคลือบยาเม็ดแตกตัวในลำไส้
• ข้อ ค.: Ethyl Cellulose เป็นพอลิเมอร์ที่ไม่ละลายในน้ำ ใช้สำหรับควบคุมการปลดปล่อยตัวยา (Extended-release)
• ข้อ ง.: Polysorbate 80 เป็น Non-ionic surfactant ทำหน้าที่เป็น Solubilizing agent หรือ Wetting agent ไม่ใช่สารเพิ่มความหนืดหลัก
• ข้อ จ.: Sorbitol เป็น Tonicity adjusting agent หรือ Sweetener ไม่ใช่พอลิเมอร์เพิ่มความหนืด</t>
        </is>
      </c>
      <c r="L143" s="186" t="inlineStr">
        <is>
          <t>Intermediate</t>
        </is>
      </c>
      <c r="M143" s="186" t="inlineStr">
        <is>
          <t>Product Group 9: Sterile &amp; Special Forms</t>
        </is>
      </c>
      <c r="N143" s="186" t="inlineStr">
        <is>
          <t>9.4 Parenterals &amp; Ophthalmic</t>
        </is>
      </c>
      <c r="O143" s="185" t="inlineStr">
        <is>
          <t>Product</t>
        </is>
      </c>
      <c r="P143" s="186" t="inlineStr">
        <is>
          <t>[RECONSTRUCTED: ปรับแต่งและเติมเต็มบริบทโจทย์/ตัวเลือกเพื่อความสมบูรณ์] ข้อสอบจริง PLE-CC1 ปี 2567 ข้อ 32</t>
        </is>
      </c>
      <c r="Q143" s="185" t="inlineStr">
        <is>
          <t>ข้อสอบจริง</t>
        </is>
      </c>
      <c r="R143" s="185" t="inlineStr">
        <is>
          <t>2567</t>
        </is>
      </c>
      <c r="S143" s="185" t="n"/>
    </row>
    <row r="144">
      <c r="A144" s="185" t="n">
        <v>142</v>
      </c>
      <c r="B144" s="186" t="inlineStr">
        <is>
          <t>ขวดพลาสติกชนิด Low-Density Polyethylene (LDPE) ที่นิยมใช้เป็นภาชนะบรรจุยาหยอดตาชนิดหยด (Eye dropper bottles) มีคุณสมบัติไม่ทนความร้อนสูง (จุดหลอมเหลวประมาณ 105 - 115 องศาเซลเซียส)</t>
        </is>
      </c>
      <c r="C144" s="186" t="inlineStr">
        <is>
          <t>กระบวนการทำลายเชื้อหรือทำให้ปราศจากเชื้อ (Sterilization method) ในข้อใดมีความเหมาะสมที่สุดสำหรับภาชนะบรรจุชนิดนี้</t>
        </is>
      </c>
      <c r="D144" s="186" t="n"/>
      <c r="E144" s="186" t="inlineStr">
        <is>
          <t>Autoclave ที่อุณหภูมิ 121 องศาเซลเซียส ความดัน 15 psi นาน 15 นาที</t>
        </is>
      </c>
      <c r="F144" s="186" t="inlineStr">
        <is>
          <t>Hot air oven ที่อุณหภูมิ 170 องศาเซลเซียส นาน 1 - 2 ชั่วโมง</t>
        </is>
      </c>
      <c r="G144" s="186" t="inlineStr">
        <is>
          <t>การอบแก๊ส Ethylene oxide (EtO) หรือการฉายรังสีแกมมา (Gamma radiation)</t>
        </is>
      </c>
      <c r="H144" s="186" t="inlineStr">
        <is>
          <t>การฉายรังสีอัลตราไวโอเลต (UV radiation)</t>
        </is>
      </c>
      <c r="I144" s="186" t="inlineStr">
        <is>
          <t>การแช่ในน้ำยาฆ่าเชื้อที่มีสารกันบูดความเข้มข้นสูง</t>
        </is>
      </c>
      <c r="J144" s="185" t="n">
        <v>3</v>
      </c>
      <c r="K144" s="186" t="inlineStr">
        <is>
          <t>✅ คำตอบที่ถูกต้อง: ข้อ ค. การอบแก๊ส Ethylene oxide (EtO) หรือการฉายรังสีแกมมา (Gamma radiation)
🎯 ทำไมข้อนี้ถึงถูก:
พลาสติก LDPE เป็นเทอร์โมพลาสติกที่ไม่ทนความร้อนสูง หากนำไปอบไอน้ำ (Autoclave 121 C) หรืออบลมร้อน (Dry heat 170 C) พลาสติกจะหลอมละลายและเสียรูปทรง ดังนั้นจึงต้องใช้กระบวนการฆ่าเชื้อที่อุณหภูมิต่ำ (Low-temperature sterilization) ได้แก่ การอบแก๊สเอทิลีนออกไซด์ (Ethylene oxide gas) หรือการฉายรังสีไอออไนซ์ (Gamma radiation / Electron beam)
🔍 ข้ออื่นผิดเพราะอะไร:
• ข้อ ก.: ผิดเพราะ: อุณหภูมิ 121 C ใน Autoclave สูงกว่าจุดหลอมเหลวของ LDPE ทำให้ขวดพลาสติกบิดเบี้ยวเสียรูปทรง
• ข้อ ข.: ผิดเพราะ: อุณหภูมิ 170 C จะทำให้พลาสติก LDPE หลอมละลายไหม้เสียหาย
• ข้อ ง.: ผิดเพราะ: รังสี UV มีอำนาจทะลุทะลวงต่ำมาก ฆ่าเชื้อได้เฉพาะบริเวณพื้นผิวสัมผัสโดยตรง ไม่สามารถทำให้ปราศจากเชื้อได้สมบูรณ์
• ข้อ จ.: ผิดเพราะ: การแช่น้ำยาฆ่าเชื้อไม่จัดเป็นกระบวนการทำให้ปราศจากเชื้อ (Terminal sterilization) ตามมาตรฐานเภสัชตำรับ</t>
        </is>
      </c>
      <c r="L144" s="186" t="n"/>
      <c r="M144" s="186" t="inlineStr">
        <is>
          <t>Product Group 9: Sterile &amp; Special Forms</t>
        </is>
      </c>
      <c r="N144" s="186" t="inlineStr">
        <is>
          <t>9.2 Autoclave &amp; Sterilization</t>
        </is>
      </c>
      <c r="O144" s="185" t="inlineStr">
        <is>
          <t>Product</t>
        </is>
      </c>
      <c r="P144" s="186" t="inlineStr">
        <is>
          <t>ข้อสอบจริง PLE-CC1 ปี 2566 Day 1 ข้อ 47 [CASE_2566_EYE_01]</t>
        </is>
      </c>
      <c r="Q144" s="185" t="inlineStr">
        <is>
          <t>ข้อสอบจริง</t>
        </is>
      </c>
      <c r="R144" s="185" t="inlineStr">
        <is>
          <t>2566 Day 1</t>
        </is>
      </c>
      <c r="S144" s="185" t="inlineStr">
        <is>
          <t>CASE_2566_EYE_01</t>
        </is>
      </c>
    </row>
    <row r="145">
      <c r="A145" s="185" t="n">
        <v>143</v>
      </c>
      <c r="B145" s="186" t="inlineStr">
        <is>
          <t>ตามข้อกำหนดมาตรฐานเภสัชตำรับสากล (USP/BP) ในการควบคุมคุณภาพเภสัชภัณฑ์ยาหยอดตา (Ophthalmic preparations quality control)</t>
        </is>
      </c>
      <c r="C145" s="186" t="inlineStr">
        <is>
          <t>การทดสอบในข้อใดต่อไปนี้ 'ไม่จำเป็น' ต้องทำการทดสอบในรายการควบคุมคุณภาพประจำรุ่นผลิตของยาหยอดตาทั่วไป</t>
        </is>
      </c>
      <c r="D145" s="186" t="n"/>
      <c r="E145" s="186" t="inlineStr">
        <is>
          <t>Bacterial Endotoxin / Pyrogen testing</t>
        </is>
      </c>
      <c r="F145" s="186" t="inlineStr">
        <is>
          <t>Particulate matter testing (อนุภาคแปลกปลอม)</t>
        </is>
      </c>
      <c r="G145" s="186" t="inlineStr">
        <is>
          <t>pH testing</t>
        </is>
      </c>
      <c r="H145" s="186" t="inlineStr">
        <is>
          <t>Minimum fill testing (ปริมาตรบรรจุขั้นต่ำ)</t>
        </is>
      </c>
      <c r="I145" s="186" t="inlineStr">
        <is>
          <t>Sterility testing (การทดสอบความปราศจากเชื้อ)</t>
        </is>
      </c>
      <c r="J145" s="185" t="n">
        <v>1</v>
      </c>
      <c r="K145" s="186" t="inlineStr">
        <is>
          <t>✅ คำตอบที่ถูกต้อง: ข้อ ก. Bacterial Endotoxin / Pyrogen testing
🎯 ทำไมข้อนี้ถึงถูก:
การทดสอบสารก่อไข้ (Bacterial Endotoxin / Pyrogen test) เป็นข้อกำหนดเฉพาะสำหรับ ยาฉีด (Injections) และสารละลายทางหลอดเลือดดำปริมาตรมาก (LVP) ที่เข้าสู่กระแสเลือดโดยตรง แต่ไม่จัดเป็นรายการทดสอบมาตรฐานประจำสำหรับยาหยอดตาใช้ภายนอก (Topical ophthalmic solutions) รายการทดสอบสำคัญของยาหยอดตาได้แก่ Sterility test, Particulate matter, Clarity, pH, Osmolality/Tonicity, และ Minimum fill
🔍 ข้ออื่นผิดเพราะอะไร:
• ข้อ ข.: Particulate matter จำเป็นต้องตรวจเพื่อป้องกันการระคายเคืองและบาดเจ็บต่อกระจกตา
• ข้อ ค.: pH จำเป็นต้องตรวจเพื่อความคงตัวของตัวยาและการยอมรับของเนื้อเยื่อตา (ความสบายตา)
• ข้อ ง.: Minimum fill จำเป็นต้องตรวจเพื่อให้มั่นใจว่าผู้ป่วยได้รับปริมาตรยาครบตามฉลาก
• ข้อ จ.: Sterility test เป็นหัวใจสำคัญสูงสุดของยาตาที่ต้องปราศจากเชื้อ 100%</t>
        </is>
      </c>
      <c r="L145" s="186" t="n"/>
      <c r="M145" s="186" t="inlineStr">
        <is>
          <t>Product Group 9: Sterile &amp; Special Forms</t>
        </is>
      </c>
      <c r="N145" s="186" t="inlineStr">
        <is>
          <t>9.4 Parenterals &amp; Ophthalmic</t>
        </is>
      </c>
      <c r="O145" s="185" t="inlineStr">
        <is>
          <t>Product</t>
        </is>
      </c>
      <c r="P145" s="186" t="inlineStr">
        <is>
          <t>ข้อสอบจริง PLE-CC1 ปี 2566 Day 1 ข้อ 48 [CASE_2566_EYE_01]</t>
        </is>
      </c>
      <c r="Q145" s="185" t="inlineStr">
        <is>
          <t>ข้อสอบจริง</t>
        </is>
      </c>
      <c r="R145" s="185" t="inlineStr">
        <is>
          <t>2566 Day 1</t>
        </is>
      </c>
      <c r="S145" s="185" t="inlineStr">
        <is>
          <t>CASE_2566_EYE_01</t>
        </is>
      </c>
    </row>
    <row r="146">
      <c r="A146" s="185" t="n">
        <v>144</v>
      </c>
      <c r="B146" s="186" t="n"/>
      <c r="C146" s="186" t="inlineStr">
        <is>
          <t>ข้อใดต่อไปนี้กล่าวถูกต้องเกี่ยวกับเทคนิคการใช้อุปกรณ์สูดยา (Inhaler device technique) แต่ละชนิดตามมาตรฐานทางเภสัชกรรม</t>
        </is>
      </c>
      <c r="D146" s="186" t="n"/>
      <c r="E146" s="186" t="inlineStr">
        <is>
          <t>ต้องเขย่าเครื่องสูดยาแบบ Accuhaler ในแนวราบก่อนเปิดใช้งานทุกครั้ง</t>
        </is>
      </c>
      <c r="F146" s="186" t="inlineStr">
        <is>
          <t>เครื่องสูดยาแบบ Evohaler (pMDI) ต้องกดพ่นยาพร้อมกับสูดหายใจเข้าทางปากอย่างช้าๆ และลึกๆ (Slow and deep)</t>
        </is>
      </c>
      <c r="G146" s="186" t="inlineStr">
        <is>
          <t>เครื่องสูดยาแบบ Handihaler ต้องสูดหายใจเข้าทางปากแบบช้าๆ และเบาๆ</t>
        </is>
      </c>
      <c r="H146" s="186" t="inlineStr">
        <is>
          <t>เครื่องสูดยาแบบ Turbuhaler ใช้หลักการสูดหายใจเข้าแบบช้า ลึก เพื่อให้ใบพัดหมุน</t>
        </is>
      </c>
      <c r="I146" s="186" t="inlineStr">
        <is>
          <t>ต้องหายใจออกและเป่าลมเข้าไปในกระบอก Turbuhaler เพื่อไล่ผงยาก่อนสูด</t>
        </is>
      </c>
      <c r="J146" s="185" t="n">
        <v>2</v>
      </c>
      <c r="K146" s="186" t="inlineStr">
        <is>
          <t>✅ คำตอบที่ถูกต้อง: ข้อ ข. เครื่องสูดยาแบบ Evohaler (pMDI) ต้องกดพ่นยาพร้อมกับสูดหายใจเข้าทางปากอย่างช้าๆ และลึกๆ (Slow and deep)
🎯 ทำไมข้อนี้ถึงถูก:
Pressurized Metered-Dose Inhalers (pMDI เช่น Evohaler) อนุภาคยาพ่นออกมาด้วยความเร็วสูงจากแรงขับดัน ดังนั้นผู้ป่วยต้องฝึกการประสานงาน (Coordination) โดยเริ่มหายใจเข้าช้าๆ ทางปากแล้วกดกระบอกยา พร้อมสูดต่อไปอย่าง 'ช้าและลึก' (Slow and deep: นาน 3 - 5 วินาที) แล้วกลั้นหายใจ 10 วินาที เพื่อให้อนุภาคยาตกสะสมในปอดส่วนลึก
🔍 ข้ออื่นผิดเพราะอะไร:
• ข้อ ก.: ผิดเพราะ Accuhaler เป็นเครื่องสูดยาชนิดผงแห้ง (DPI) ห้ามเขย่าเครื่องในแนวราบก่อนใช้งานเพราะจะทำให้ผงยาหกเลอะเทอะ
• ข้อ ค.: ผิดเพราะ Handihaler (DPI) ต้องสูดหายใจเข้าทางปากอย่าง 'เร็วและแรง' (Fast and deep) เพื่อให้ผงยาแตกตัว ไม่ใช่สูดช้าและเบา
• ข้อ ง.: ผิดเพราะ Turbuhaler (DPI) ต้องสูดหายใจเข้าทางปากอย่าง 'เร็วและแรง' (Fast and deep) เพื่อให้ใบพัดหมุนและผงยาแตกตัว
• ข้อ จ.: ผิดเพราะห้ามเป่าลมหายใจเข้าไปในเครื่อง Turbuhaler เด็ดขาด เนื่องจากความชื้นจากลมหายใจจะทำให้ผงยาจับตัวเป็นก้อนแข็งและอุดตัน</t>
        </is>
      </c>
      <c r="L146" s="186" t="n"/>
      <c r="M146" s="186" t="inlineStr">
        <is>
          <t>Product Group 9: Sterile &amp; Special Forms</t>
        </is>
      </c>
      <c r="N146" s="186" t="inlineStr">
        <is>
          <t>9.5 Inhalation devices</t>
        </is>
      </c>
      <c r="O146" s="185" t="inlineStr">
        <is>
          <t>Product</t>
        </is>
      </c>
      <c r="P146" s="186" t="inlineStr">
        <is>
          <t>ข้อสอบจริง PLE-CC1 ปี 2566 Day 1 ข้อ 52 [CASE_2566_ASTHMA_01]</t>
        </is>
      </c>
      <c r="Q146" s="185" t="inlineStr">
        <is>
          <t>ข้อสอบจริง</t>
        </is>
      </c>
      <c r="R146" s="185" t="inlineStr">
        <is>
          <t>2566 Day 1</t>
        </is>
      </c>
      <c r="S146" s="185" t="n"/>
    </row>
    <row r="147">
      <c r="A147" s="185" t="n">
        <v>145</v>
      </c>
      <c r="B147" s="186" t="n"/>
      <c r="C147" s="186" t="inlineStr">
        <is>
          <t>สารขับดัน (Propellant) ในข้อใดต่อไปนี้เป็นสารขับดันมาตรฐานที่ใช้ในสูตรตำรับยาพ่นสูดชนิดอัดก๊าซ (pMDI) ในปัจจุบัน เพื่อทดแทนสารกลุ่ม Chlorofluorocarbons (CFCs) เนื่องจากมีความปลอดภัยต่อชั้นบรรยากาศโอโซนของโลก</t>
        </is>
      </c>
      <c r="D147" s="186" t="n"/>
      <c r="E147" s="186" t="inlineStr">
        <is>
          <t>Hydrofluoroalkanes (HFA เช่น HFA-134a และ HFA-227)</t>
        </is>
      </c>
      <c r="F147" s="186" t="inlineStr">
        <is>
          <t>Trichlorofluoromethane (CFC-11)</t>
        </is>
      </c>
      <c r="G147" s="186" t="inlineStr">
        <is>
          <t>Dichlorodifluoromethane (CFC-12)</t>
        </is>
      </c>
      <c r="H147" s="186" t="inlineStr">
        <is>
          <t>Nitrogen compressed gas</t>
        </is>
      </c>
      <c r="I147" s="186" t="inlineStr">
        <is>
          <t>Carbon dioxide gas</t>
        </is>
      </c>
      <c r="J147" s="185" t="n">
        <v>1</v>
      </c>
      <c r="K147" s="186" t="inlineStr">
        <is>
          <t>✅ คำตอบที่ถูกต้อง: ข้อ ก. Hydrofluoroalkanes (HFA เช่น HFA-134a และ HFA-227)
🎯 ทำไมข้อนี้ถึงถูก:
ตามพิธีสารมอนทรีออล (Montreal Protocol) ได้มีการยกเลิกการใช้สารขับดันกลุ่ม CFCs (เช่น CFC-11, CFC-12) เนื่องจากทำลายชั้นบรรยากาศโอโซน และได้เปลี่ยนมาใช้สารขับดันกลุ่ม Hydrofluoroalkanes (HFAs) ได้แก่ HFA-134a (1,1,1,2-tetrafluoroethane) และ HFA-227 ซึ่งไม่มีคลอรีนในโมเลกุล จึงไม่ทำลายโอโซน และให้ขนาดละอองยา (Plume) ที่ละเอียด นุ่มนวล และพุ่งช้ากว่า CFCs
🔍 ข้ออื่นผิดเพราะอะไร:
• ข้อ ข.: Trichlorofluoromethane (CFC-11) เป็นสารกลุ่ม CFCs ที่ถูกยกเลิกการใช้เนื่องจากทำลายชั้นบรรยากาศโอโซน
• ข้อ ค.: Dichlorodifluoromethane (CFC-12) เป็นสารกลุ่ม CFCs ที่ทำลายโอโซนและถูกยกเลิกตามพิธีสารมอนทรีออล
• ข้อ ง.: ก๊าซไนโตรเจนอัดความดัน (Nitrogen compressed gas) ความดันจะลดลงเรื่อยๆ ตามปริมาณยาที่ถูกใช้ ไม่เหมาะสำหรับรักษาความดันสม่ำเสมอใน pMDI
• ข้อ จ.: ก๊าซคาร์บอนไดออกไซด์ (Carbon dioxide gas) มีความดันไม่คงที่เมื่อพ่นยาซ้ำๆ ไม่สามารถใช้เป็นสารขับดันมาตรฐานใน pMDI ได้</t>
        </is>
      </c>
      <c r="L147" s="186" t="n"/>
      <c r="M147" s="186" t="inlineStr">
        <is>
          <t>Product Group 9: Sterile &amp; Special Forms</t>
        </is>
      </c>
      <c r="N147" s="186" t="inlineStr">
        <is>
          <t>9.5 Inhalation devices</t>
        </is>
      </c>
      <c r="O147" s="185" t="inlineStr">
        <is>
          <t>Product</t>
        </is>
      </c>
      <c r="P147" s="186" t="inlineStr">
        <is>
          <t>ข้อสอบจริง PLE-CC1 ปี 2566 Day 1 ข้อ 54 [CASE_2566_AEROSOL_01]</t>
        </is>
      </c>
      <c r="Q147" s="185" t="inlineStr">
        <is>
          <t>ข้อสอบจริง</t>
        </is>
      </c>
      <c r="R147" s="185" t="inlineStr">
        <is>
          <t>2566 Day 1</t>
        </is>
      </c>
      <c r="S147" s="185" t="n"/>
    </row>
    <row r="148">
      <c r="A148" s="185" t="n">
        <v>146</v>
      </c>
      <c r="B148" s="186" t="inlineStr">
        <is>
          <t>ผู้ป่วยชายไทยอายุ 60 ปี ป่วยด้วยโรค COPD มีประวัติสูบบุหรี่จัด และสนใจจะใช้แผ่นแปะผิวหนังนิโคติน (Nicotine transdermal patch) เพื่อช่วยในการเลิกบุหรี่</t>
        </is>
      </c>
      <c r="C148" s="186" t="inlineStr">
        <is>
          <t>จากรูปโครงสร้างตัดขวางของแผ่นแปะผิวหนัง (Transdermal drug delivery system) รูปแบบใดจัดเป็นชนิด Drug-in-adhesive system</t>
        </is>
      </c>
      <c r="D148" s="186" t="inlineStr">
        <is>
          <t>images/2566/2566_Day2_Q4.png</t>
        </is>
      </c>
      <c r="E148" s="186" t="inlineStr">
        <is>
          <t>รูปแบบ A (Single-layer Drug-in-adhesive)</t>
        </is>
      </c>
      <c r="F148" s="186" t="inlineStr">
        <is>
          <t>รูปแบบ B (Multi-layer Drug-in-adhesive)</t>
        </is>
      </c>
      <c r="G148" s="186" t="inlineStr">
        <is>
          <t>รูปแบบ C (Reservoir transdermal system)</t>
        </is>
      </c>
      <c r="H148" s="186" t="inlineStr">
        <is>
          <t>รูปแบบ D (Matrix transdermal system)</t>
        </is>
      </c>
      <c r="I148" s="186" t="inlineStr">
        <is>
          <t>รูปแบบ E (Vapor patch system)</t>
        </is>
      </c>
      <c r="J148" s="185" t="n">
        <v>1</v>
      </c>
      <c r="K148" s="186" t="inlineStr">
        <is>
          <t>✅ คำตอบที่ถูกต้อง: ข้อ ก. รูปแบบ A (Single-layer Drug-in-adhesive)
🎯 ทำไมข้อนี้ถึงถูก:
ตามรูปแผนผังโครงสร้างของแผ่นแปะผิวหนัง รูปแบบ A เป็นระบบ Single-layer Drug-in-adhesive ซึ่งประกอบด้วยชั้นแผ่นรองด้านหลัง (Backing film), ชั้นกาวที่มีตัวยากระจายตัวผสมอยู่อย่างสม่ำเสมอ (Drug-containing adhesive layer) ซึ่งทำหน้าที่ทั้งยึดติดผิวหนังและปลดปล่อยตัวยาไปพร้อมกัน โดยมีแผ่นฟิล์มลอกออก (Release liner) ปิดทับอยู่ด้านล่างสุด ถือเป็นรูปแบบพื้นฐานของ Drug-in-adhesive patch
🔍 ข้ออื่นผิดเพราะอะไร:
• ข้อ ข.: รูปแบบ B เป็น Multi-layer Drug-in-adhesive ซึ่งมีชั้นกาวผสมยาหลายชั้นซ้อนกัน หรือมีเยื่อเมมเบรนคั่นระหว่างชั้นกาว
• ข้อ ค.: รูปแบบ C เป็นระบบ Reservoir type ซึ่งมีกระเปาะบรรจุสารละลายยา (Drug reservoir) แยกจากชั้นกาว และมี Rate-controlling membrane ควบคุมการปลดปล่อยยา
• ข้อ ง.: รูปแบบ D เป็นระบบ Matrix type ซึ่งมีชั้น Polymer matrix บรรจุยาแยกต่างหากอยู่เหนือชั้นกาว (Adhesive layer)
• ข้อ จ.: รูปแบบ E ไม่ตรงกับโครงสร้างของ Drug-in-adhesive</t>
        </is>
      </c>
      <c r="L148" s="186" t="n"/>
      <c r="M148" s="186" t="inlineStr">
        <is>
          <t>Product Group 9: Sterile &amp; Special Forms</t>
        </is>
      </c>
      <c r="N148" s="186" t="inlineStr">
        <is>
          <t>9.4 Parenterals &amp; Ophthalmic</t>
        </is>
      </c>
      <c r="O148" s="185" t="inlineStr">
        <is>
          <t>Product</t>
        </is>
      </c>
      <c r="P148" s="186" t="inlineStr">
        <is>
          <t>ข้อสอบจริง PLE-CC1 ปี 2566 Day 2 ข้อ 4 [CASE_2566_COPD_01]</t>
        </is>
      </c>
      <c r="Q148" s="185" t="inlineStr">
        <is>
          <t>ข้อสอบจริง</t>
        </is>
      </c>
      <c r="R148" s="185" t="inlineStr">
        <is>
          <t>2566 Day 2</t>
        </is>
      </c>
      <c r="S148" s="185" t="n"/>
    </row>
    <row r="149">
      <c r="A149" s="185" t="n">
        <v>147</v>
      </c>
      <c r="B149" s="186" t="inlineStr">
        <is>
          <t>สูตรตำรับยาหยอดตาปฏิชีวนะ Neomycin and Polymyxin B Ophthalmic Solution ประกอบด้วย:
Neomycin sulfate (เทียบเท่า Neomycin 3.5 mg), Polymyxin B sulfate 10,000 units, Sodium chloride, Hypromellose, Polysorbate 20, Hydrochloric acid/Sodium hydroxide สำหรับปรับ pH และ Purified water q.s.</t>
        </is>
      </c>
      <c r="C149" s="186" t="inlineStr">
        <is>
          <t>สารช่วย Hypromellose (HPMC) ในสูตรตำรับยาหยอดตานี้ทำหน้าที่สำคัญในข้อใด</t>
        </is>
      </c>
      <c r="D149" s="186" t="n"/>
      <c r="E149" s="186" t="inlineStr">
        <is>
          <t>สารช่วยเพิ่มการละลายของตัวยาสำคัญ (Solubilizing agent)</t>
        </is>
      </c>
      <c r="F149" s="186" t="inlineStr">
        <is>
          <t>สารปรับความดันออสโมติกให้เท่ากับน้ำตา (Tonicity adjusting agent)</t>
        </is>
      </c>
      <c r="G149" s="186" t="inlineStr">
        <is>
          <t>สารเพิ่มความหนืดเพื่อยืดระยะเวลาสัมผัสของยาบนผิวกระจกตา (Viscosity-increasing enhancer)</t>
        </is>
      </c>
      <c r="H149" s="186" t="inlineStr">
        <is>
          <t>สารกันเสียต้านจุลชีพในตำรับยาตา (Antimicrobial preservative)</t>
        </is>
      </c>
      <c r="I149" s="186" t="inlineStr">
        <is>
          <t>สารควบคุมความเป็นกรด-ด่างของตำรับ (pH buffering agent)</t>
        </is>
      </c>
      <c r="J149" s="185" t="n">
        <v>3</v>
      </c>
      <c r="K149" s="186" t="inlineStr">
        <is>
          <t>✅ คำตอบที่ถูกต้อง: ข้อ ค. สารเพิ่มความหนืดเพื่อยืดระยะเวลาสัมผัสของยาบนผิวกระจกตา (Viscosity-increasing enhancer)
🎯 ทำไมข้อนี้ถึงถูก:
Hypromellose (Hydroxypropyl methylcellulose: HPMC) เป็นพอลิเมอร์ชอบน้ำ (Hydrophilic polymer) ที่นิยมใช้ในตำรับยาหยอดตา ทำหน้าที่เป็น สารเพิ่มความหนืด (Viscosity-increasing agent) ซึ่งจะช่วยชะลอการไหลระบายของยาออกจากดวงตาผ่านท่อน้ำตา (Nasolacrimal drainage) ทำให้ยาสามารถคงอยู่และสัมผัสกับผิวกระจกตาได้ยาวนานขึ้น (Prolonged precorneal contact time) จึงช่วยเพิ่มการดูดซึมและความพร้อมใช้ทางชีวภาพของตัวยาสำคัญในลูกตา
🔍 ข้ออื่นผิดเพราะอะไร:
• ข้อ ก.: Polysorbate 20 ทำหน้าที่เป็น Surfactant ช่วยเพิ่มการกระจายตัวและการละลาย
• ข้อ ข.: Sodium chloride ทำหน้าที่ปรับ Tonicity ให้ Isotonic กับน้ำตา
• ข้อ ง.: HPMC ไม่ใช่สารกันเสียต้านจุลชีพ
• ข้อ จ.: Hydrochloric acid และ Sodium hydroxide ทำหน้าที่ปรับ pH ของตำรับ</t>
        </is>
      </c>
      <c r="L149" s="186" t="n"/>
      <c r="M149" s="186" t="inlineStr">
        <is>
          <t>Product Group 9: Sterile &amp; Special Forms</t>
        </is>
      </c>
      <c r="N149" s="186" t="inlineStr">
        <is>
          <t>9.4 Parenterals &amp; Ophthalmic</t>
        </is>
      </c>
      <c r="O149" s="185" t="inlineStr">
        <is>
          <t>Product</t>
        </is>
      </c>
      <c r="P149" s="186" t="inlineStr">
        <is>
          <t>ข้อสอบจริง PLE-CC1 ปี 2566 Day 2 ข้อ 61 [CASE_2566_HORDEOLUM_01]</t>
        </is>
      </c>
      <c r="Q149" s="185" t="inlineStr">
        <is>
          <t>ข้อสอบจริง</t>
        </is>
      </c>
      <c r="R149" s="185" t="inlineStr">
        <is>
          <t>2566 Day 2</t>
        </is>
      </c>
      <c r="S149" s="185" t="n"/>
    </row>
    <row r="150">
      <c r="A150" s="185" t="n">
        <v>148</v>
      </c>
      <c r="B150" s="186" t="n"/>
      <c r="C150" s="186" t="inlineStr">
        <is>
          <t>ข้อใดระบุข้อกำหนดทางเภสัชตำรับและคุณลักษณะทางเภสัชกรรมของตำรับยาสำหรับดวงตา (Ophthalmic preparations) ได้ 'ไม่ถูกต้อง'</t>
        </is>
      </c>
      <c r="D150" s="186" t="n"/>
      <c r="E150" s="186" t="inlineStr">
        <is>
          <t>ผลิตภัณฑ์ยาหยอดตาสำเร็จรูปทุกชนิดต้องผ่านการทำให้ปราศจากเชื้อ (Sterility) อย่างสมบูรณ์</t>
        </is>
      </c>
      <c r="F150" s="186" t="inlineStr">
        <is>
          <t>ค่าความเป็นกรด-ด่าง (pH) ที่เหมาะสมที่สุดของยาหยอดตาควรอยู่ในช่วง 4.0 ถึง 5.0 เสมอเพื่อป้องกันการระคายเคืองตา</t>
        </is>
      </c>
      <c r="G150" s="186" t="inlineStr">
        <is>
          <t>ค่าความตึงตัว (Tonicity) ของยาหยอดตาควรเทียบเท่ากับสารละลาย 0.9% Sodium chloride เพื่อป้องกันอาการแสบเคืองตา</t>
        </is>
      </c>
      <c r="H150" s="186" t="inlineStr">
        <is>
          <t>สารกันเสีย Purite (Stabilized oxychloro complex) มีข้อดีคือสามารถสลายตัวกลายเป็นน้ำและคลอไรด์ไอออนเมื่อสัมผัสกับแสงสว่างในดวงตา</t>
        </is>
      </c>
      <c r="I150" s="186" t="inlineStr">
        <is>
          <t>หากต้องการทำให้สารละลายยาตาปราศจากเชื้อด้วยวิธีกรอง (Sterile filtration) ต้องใช้แผ่นกรองที่มีขนาดรูพรุนไม่เกิน 0.22 ไมครอน</t>
        </is>
      </c>
      <c r="J150" s="185" t="n">
        <v>2</v>
      </c>
      <c r="K150" s="186" t="inlineStr">
        <is>
          <t>✅ คำตอบที่ถูกต้อง: ข้อ ข. ค่าความเป็นกรด-ด่าง (pH) ที่เหมาะสมที่สุดของยาหยอดตาควรอยู่ในช่วง 4.0 ถึง 5.0 เสมอเพื่อป้องกันการระคายเคืองตา
🎯 ทำไมข้อนี้ถึงถูก:
น้ำตาธรรมชาติมีค่า pH ปกติอยู่ที่ประมาณ 7.4 (ช่วงที่ดวงตาสามารถทนได้ดีโดยไม่เกิดการระคายเคืองและน้ำตาไหลคือ pH 6.5 ถึง 8.5) ดังนั้นการระบุว่ายาหยอดตาควรมีค่า pH 4.0 ถึง 5.0 จึงเป็นข้อความที่ไม่ถูกต้อง เพราะสารละลายที่มีความเป็นกรดต่ำกว่า 6.0 จะทำให้เกิดอาการแสบเคืองตาอย่างรุนแรงและกระตุ้นการหลั่งน้ำตาออกมาชะล้างตัวยาออกไปอย่างรวดเร็ว (แม้ว่าตัวยาบางชนิดจะมีความคงตัวสูงสุดที่ pH เป็นกรด แต่ต้องปรับสมดุลและใช้บัฟเฟอร์ที่มีความจุต่ำ)
🔍 ข้ออื่นผิดเพราะอะไร:
• ข้อ ก.: ถูกต้อง ยาตาทุกชนิดต้องปราศจากเชื้อตามเกณฑ์ USP/BP
• ข้อ ค.: ถูกต้อง ยาตาควรเป็น Isotonic (0.6 - 1.8% NaCl equivalent ที่ทนได้)
• ข้อ ง.: ถูกต้อง Purite เป็น Disappearing preservative ที่สลายตัวด้วยแสงเป็นสารที่ไม่ระคายเคือง
• ข้อ จ.: ถูกต้อง แผ่นกรอง 0.22 ไมครอนเป็นมาตรฐานในการดักจับแบคทีเรียทั้งหมดเพื่อการทำไร้เชื้อ</t>
        </is>
      </c>
      <c r="L150" s="186" t="n"/>
      <c r="M150" s="186" t="inlineStr">
        <is>
          <t>Product Group 9: Sterile &amp; Special Forms</t>
        </is>
      </c>
      <c r="N150" s="186" t="inlineStr">
        <is>
          <t>9.4 Parenterals &amp; Ophthalmic</t>
        </is>
      </c>
      <c r="O150" s="185" t="inlineStr">
        <is>
          <t>Product</t>
        </is>
      </c>
      <c r="P150" s="186" t="inlineStr">
        <is>
          <t>ข้อสอบจริง PLE-CC1 ปี 2566 Day 2 ข้อ 62 [CASE_2566_HORDEOLUM_01]</t>
        </is>
      </c>
      <c r="Q150" s="185" t="inlineStr">
        <is>
          <t>ข้อสอบจริง</t>
        </is>
      </c>
      <c r="R150" s="185" t="inlineStr">
        <is>
          <t>2566 Day 2</t>
        </is>
      </c>
      <c r="S150" s="185" t="n"/>
    </row>
    <row r="151">
      <c r="A151" s="185" t="n">
        <v>149</v>
      </c>
      <c r="B151" s="186" t="inlineStr">
        <is>
          <t>ผู้ป่วยเบาหวานชายไทยอายุ 65 ปี ได้รับยาฉีดอินซูลินผสมสำเร็จรูป Mixtard 70/30 ชนิดหลอดบรรจุสำเร็จสำหรับปากกาฉีดยา (Penfill cartridge)</t>
        </is>
      </c>
      <c r="C151" s="186" t="inlineStr">
        <is>
          <t>ลักษณะทางกายภาพและรูปแบบยาเตรียมสำหรับฉีด (Dosage form for injection) ของ Mixtard 70/30 Penfill จัดเป็นรูปแบบยาเตรียมชนิดใด</t>
        </is>
      </c>
      <c r="D151" s="186" t="n"/>
      <c r="E151" s="186" t="inlineStr">
        <is>
          <t>อิมัลชันสำหรับฉีด (Emulsion for injection)</t>
        </is>
      </c>
      <c r="F151" s="186" t="inlineStr">
        <is>
          <t>น้ำกลั่นบริสุทธิ์สำหรับฉีด (Water for injection)</t>
        </is>
      </c>
      <c r="G151" s="186" t="inlineStr">
        <is>
          <t>ผงยาปราศจากเชื้อสำหรับละลายก่อนฉีด (Powder for injection)</t>
        </is>
      </c>
      <c r="H151" s="186" t="inlineStr">
        <is>
          <t>สารละลายใสสำหรับฉีด (Solution for injection)</t>
        </is>
      </c>
      <c r="I151" s="186" t="inlineStr">
        <is>
          <t>ยาน้ำแขวนตะกอนปราศจากเชื้อสำหรับฉีด (Suspension for injection)</t>
        </is>
      </c>
      <c r="J151" s="185" t="n">
        <v>5</v>
      </c>
      <c r="K151" s="186" t="inlineStr">
        <is>
          <t>✅ คำตอบที่ถูกต้อง: ข้อ จ. ยาน้ำแขวนตะกอนปราศจากเชื้อสำหรับฉีด (Suspension for injection)
🎯 ทำไมข้อนี้ถึงถูก:
Mixtard 70/30 มีส่วนประกอบของ NPH (Neutral Protamine Hagedorn) insulin ซึ่งเป็นผลึกเชิงซ้อนระหว่างอินซูลิน โพรตามีน และสังกะสี ที่ไม่ละลายน้ำ แขวนลอยอยู่ในสารละลายของ Regular insulin ดังนั้นลักษณะของยาจึงมีลักษณะขุ่นสีขาวน้ำนม (Cloudy suspension) จัดเป็น ยาน้ำแขวนตะกอนสำหรับฉีด (Sterile suspension for injection) โดยก่อนใช้ผู้ป่วยจำเป็นต้องทำการกลิ้งหลอดยาบนฝ่ามือไปมา 10 ครั้ง และพลิกขึ้นลงช้าๆ 10 ครั้ง เพื่อให้อนุภาคยากระจายตัวสม่ำเสมอก่อนฉีดเสมอ
🔍 ข้ออื่นผิดเพราะอะไร:
• ข้อ ก.: ไม่ใช่อิมัลชันเนื่องจากไม่มีส่วนของน้ำมัน
• ข้อ ข.: Water for injection เป็นตัวทำละลาย ไม่ใช่รูปแบบยาสำเร็จรูป
• ข้อ ค.: ยาอยู่ในรูปของเหลวพร้อมใช้ ไม่ใช่ผงแห้ง
• ข้อ ง.: Solution for injection เป็นสารละลายใส ใช้สำหรับ Regular insulin หรือ Insulin analogues เดี่ยว ไม่ใช่ NPH หรือ Premixed</t>
        </is>
      </c>
      <c r="L151" s="186" t="n"/>
      <c r="M151" s="186" t="inlineStr">
        <is>
          <t>Product Group 9: Sterile &amp; Special Forms</t>
        </is>
      </c>
      <c r="N151" s="186" t="inlineStr">
        <is>
          <t>9.4 Parenterals &amp; Ophthalmic</t>
        </is>
      </c>
      <c r="O151" s="185" t="inlineStr">
        <is>
          <t>Product</t>
        </is>
      </c>
      <c r="P151" s="186" t="inlineStr">
        <is>
          <t>ข้อสอบจริง PLE-CC1 ปี 2566 Day 2 ข้อ 64 [CASE_2566_DIABETES_01]</t>
        </is>
      </c>
      <c r="Q151" s="185" t="inlineStr">
        <is>
          <t>ข้อสอบจริง</t>
        </is>
      </c>
      <c r="R151" s="185" t="inlineStr">
        <is>
          <t>2566 Day 2</t>
        </is>
      </c>
      <c r="S151" s="185" t="n"/>
    </row>
  </sheetData>
  <mergeCells count="1">
    <mergeCell ref="A1:F1"/>
  </mergeCells>
  <pageMargins left="0.75" right="0.75" top="1" bottom="1" header="0.5" footer="0.5"/>
</worksheet>
</file>

<file path=xl/worksheets/sheet30.xml><?xml version="1.0" encoding="utf-8"?>
<worksheet xmlns="http://schemas.openxmlformats.org/spreadsheetml/2006/main">
  <sheetPr>
    <outlinePr summaryBelow="0" summaryRight="0"/>
    <pageSetUpPr/>
  </sheetPr>
  <dimension ref="A1:S77"/>
  <sheetViews>
    <sheetView workbookViewId="0">
      <pane ySplit="2" topLeftCell="A3" activePane="bottomLeft" state="frozen"/>
      <selection pane="bottomLeft" activeCell="B4" sqref="B4"/>
    </sheetView>
  </sheetViews>
  <sheetFormatPr baseColWidth="8" defaultColWidth="12.6640625" defaultRowHeight="15.75" customHeight="1"/>
  <cols>
    <col width="8" customWidth="1" style="49" min="1" max="1"/>
    <col width="50" customWidth="1" style="49" min="2" max="2"/>
    <col width="40" customWidth="1" style="49" min="3" max="3"/>
    <col width="12" customWidth="1" style="49" min="4" max="4"/>
    <col width="28" customWidth="1" style="49" min="5" max="5"/>
    <col width="28" customWidth="1" style="49" min="6" max="6"/>
    <col width="28" customWidth="1" style="49" min="7" max="7"/>
    <col width="28" customWidth="1" style="49" min="8" max="8"/>
    <col width="28" customWidth="1" style="49" min="9" max="9"/>
    <col width="14" customWidth="1" style="49" min="10" max="10"/>
    <col width="55" customWidth="1" style="49" min="11" max="11"/>
    <col width="12" customWidth="1" style="49" min="12" max="12"/>
    <col width="25" customWidth="1" style="49" min="13" max="13"/>
    <col width="30" customWidth="1" style="49" min="14" max="14"/>
    <col width="15" customWidth="1" style="49" min="15" max="15"/>
    <col width="20" customWidth="1" style="49" min="16" max="16"/>
    <col width="16" customWidth="1" style="49" min="17" max="17"/>
    <col width="16" customWidth="1" style="49" min="18" max="18"/>
    <col width="24" customWidth="1" style="49" min="19" max="19"/>
  </cols>
  <sheetData>
    <row r="1" ht="34.95" customHeight="1" s="49">
      <c r="A1" s="51">
        <f>HYPERLINK("#gid=0", "🏠 กลับสู่หน้าแรก (Go to Home Page)")</f>
        <v/>
      </c>
    </row>
    <row r="2" ht="28" customHeight="1" s="49">
      <c r="A2" s="181" t="inlineStr">
        <is>
          <t>ลำดับ</t>
        </is>
      </c>
      <c r="B2" s="182" t="inlineStr">
        <is>
          <t>สถานการณ์เคส / ข้อมูลผู้ป่วย</t>
        </is>
      </c>
      <c r="C2" s="183" t="inlineStr">
        <is>
          <t>คำถาม</t>
        </is>
      </c>
      <c r="D2" s="181" t="inlineStr">
        <is>
          <t>รูปถาม</t>
        </is>
      </c>
      <c r="E2" s="181" t="inlineStr">
        <is>
          <t>ตัวเลือก 1</t>
        </is>
      </c>
      <c r="F2" s="181" t="inlineStr">
        <is>
          <t>ตัวเลือก 2</t>
        </is>
      </c>
      <c r="G2" s="181" t="inlineStr">
        <is>
          <t>ตัวเลือก 3</t>
        </is>
      </c>
      <c r="H2" s="181" t="inlineStr">
        <is>
          <t>ตัวเลือก 4</t>
        </is>
      </c>
      <c r="I2" s="181" t="inlineStr">
        <is>
          <t>ตัวเลือก 5</t>
        </is>
      </c>
      <c r="J2" s="181" t="inlineStr">
        <is>
          <t>เฉลย (ตัวเลข 1-5)</t>
        </is>
      </c>
      <c r="K2" s="181" t="inlineStr">
        <is>
          <t>คำอธิบายเฉลย</t>
        </is>
      </c>
      <c r="L2" s="181" t="inlineStr">
        <is>
          <t>รูปเฉลย</t>
        </is>
      </c>
      <c r="M2" s="181" t="inlineStr">
        <is>
          <t>หัวข้อโรคสภาฯ</t>
        </is>
      </c>
      <c r="N2" s="181" t="inlineStr">
        <is>
          <t>หัวข้อย่อย</t>
        </is>
      </c>
      <c r="O2" s="181" t="inlineStr">
        <is>
          <t>Product / Clinic</t>
        </is>
      </c>
      <c r="P2" s="181" t="inlineStr">
        <is>
          <t>หมายเหตุ</t>
        </is>
      </c>
      <c r="Q2" s="181" t="inlineStr">
        <is>
          <t>ประเภทข้อสอบ</t>
        </is>
      </c>
      <c r="R2" s="181" t="inlineStr">
        <is>
          <t>ปี / เลขชุด</t>
        </is>
      </c>
      <c r="S2" s="184" t="inlineStr">
        <is>
          <t>Case ID (รหัสเคส)</t>
        </is>
      </c>
    </row>
    <row r="3" ht="24" customHeight="1" s="49">
      <c r="A3" s="187" t="n">
        <v>1</v>
      </c>
      <c r="B3" s="186" t="n"/>
      <c r="C3" s="186" t="inlineStr">
        <is>
          <t>ข้อใดกล่าวถึงความท้าทายหลักในการควบคุมคุณภาพของยาชีววัตถุ (Biologics) เมื่อเปรียบเทียบกับยาเคมีสังเคราะห์โมเลกุลขนาดเล็ก (Small molecule drugs) ได้อย่างถูกต้อง</t>
        </is>
      </c>
      <c r="D3" s="186" t="n"/>
      <c r="E3" s="186" t="inlineStr">
        <is>
          <t>Biologics มีโครงสร้างโมเลกุลขนาดใหญ่ ซับซ้อน และไวต่อสภาพแวดล้อม เช่น อุณหภูมิ ค่า pH และแรงเฉือน</t>
        </is>
      </c>
      <c r="F3" s="186" t="inlineStr">
        <is>
          <t>Biologics มีสูตรเคมีที่ง่ายต่อการสังเคราะห์ทางเคมีมากกว่ายาโมเลกุลเล็ก</t>
        </is>
      </c>
      <c r="G3" s="186" t="inlineStr">
        <is>
          <t>ยาโมเลกุลเล็กจำเป็นต้องเก็บรักษาในตู้เย็นควบคุมอุณหภูมิเข้มงวดกว่ายาชีววัตถุ</t>
        </is>
      </c>
      <c r="H3" s="186" t="inlineStr">
        <is>
          <t>ยาโมเลกุลเล็กมีผลข้างเคียงต่อระบบภูมิคุ้มกันมากกว่ายาชีววัตถุ</t>
        </is>
      </c>
      <c r="I3" s="188" t="inlineStr">
        <is>
          <t>ยาชีววัตถุสามารถละลายน้ำได้ง่ายและมีความคงตัวทางเคมีที่ทนทานกว่า</t>
        </is>
      </c>
      <c r="J3" s="185" t="n">
        <v>1</v>
      </c>
      <c r="K3" s="186" t="inlineStr">
        <is>
          <t>✅ คำตอบที่ถูกต้อง: ข้อ ก. Biologics มีโครงสร้างโมเลกุลขนาดใหญ่ ซับซ้อน และไวต่อสภาพแวดล้อม เช่น อุณหภูมิ ค่า pH และแรงเฉือน
🎯 ทำไมข้อนี้ถึงถูก:
ยาชีววัตถุ (Biologics) ผลิตจากสิ่งมีชีวิต มีโครงสร้างระดับโมเลกุลขนาดใหญ่ (มวลโมเลกุลหลายหมื่นถึงแสนดาลตัน) ประกอบด้วยโครงสร้างปฐมภูมิ ทุติยภูมิ ตติยภูมิ และจตุรภูมิ จึงมีความไวสูงมากต่อสภาวะแวดล้อม เช่น อุณหภูมิ ค่า pH การปนเปื้อนของเอนไซม์ และแรงเฉือน (Shear stress) ซึ่งอาจทำให้โปรตีนเสียสภาพ (Denaturation) หรือรวมกลุ่ม (Aggregation) การควบคุมคุณภาพจึงซับซ้อนกว่ายาเคมีโมเลกุลเล็กมาก
🔍 ข้ออื่นผิดเพราะอะไร:
• ข้อ ข.: Biologics ไม่สามารถสังเคราะห์ด้วยปฏิกิริยาเคมีทั่วไปได้ ต้องผลิตผ่านระบบชีวภาพ (Living cell expression)
• ข้อ ค.: Biologics ต่างหากที่ต้องควบคุมอุณหภูมิเข้มงวด (ส่วนใหญ่เก็บที่ 2-8 °C) ขณะที่ยาโมเลกุลเล็กส่วนใหญ่เก็บที่อุณหภูมิห้อง
• ข้อ ง.: Biologics มีความเสี่ยงในการกระตุ้นภูมิคุ้มกัน (Immunogenicity) สูงกว่ายาเคมีโมเลกุลเล็กอย่างมาก
• ข้อ จ.: Biologics มีความคงตัวต่ำ ไวต่อปฏิกิริยา Deamidation, Oxidation และ Aggregation</t>
        </is>
      </c>
      <c r="L3" s="186" t="n"/>
      <c r="M3" s="186" t="inlineStr">
        <is>
          <t>Product Group 10: Biotech Products</t>
        </is>
      </c>
      <c r="N3" s="186" t="inlineStr">
        <is>
          <t>10.5 Biosimilars &amp; Quality Control</t>
        </is>
      </c>
      <c r="O3" s="185" t="inlineStr">
        <is>
          <t>Product</t>
        </is>
      </c>
      <c r="P3" s="186" t="inlineStr">
        <is>
          <t>แบบฝึกหัด PLE-CC 1 ข้อ 35</t>
        </is>
      </c>
      <c r="Q3" s="185" t="inlineStr">
        <is>
          <t>แบบฝึกหัด</t>
        </is>
      </c>
      <c r="R3" s="185" t="inlineStr">
        <is>
          <t>เล่มม่วง</t>
        </is>
      </c>
      <c r="S3" s="185" t="n"/>
    </row>
    <row r="4" ht="24" customHeight="1" s="49">
      <c r="A4" s="187" t="n">
        <v>2</v>
      </c>
      <c r="B4" s="186" t="n"/>
      <c r="C4" s="186" t="inlineStr">
        <is>
          <t>ตามมาตรฐานเภสัชตำรับสากลและแนวทางการจัดเก็บชีววัตถุ ผลิตภัณฑ์วัคซีนส่วนใหญ่ต้องจัดเก็บในสภาวะอุณหภูมิเย็น (Cold temperature) ซึ่งกำหนดช่วงอุณหภูมิไว้เท่าใด</t>
        </is>
      </c>
      <c r="D4" s="186" t="n"/>
      <c r="E4" s="186" t="inlineStr">
        <is>
          <t>2 ถึง 8 องศาเซลเซียส</t>
        </is>
      </c>
      <c r="F4" s="186" t="inlineStr">
        <is>
          <t>-20 ถึง -10 องศาเซลเซียส (Freezer)</t>
        </is>
      </c>
      <c r="G4" s="186" t="inlineStr">
        <is>
          <t>8 ถึง 15 องศาเซลเซียส (Cool)</t>
        </is>
      </c>
      <c r="H4" s="186" t="inlineStr">
        <is>
          <t>15 ถึง 25 องศาเซลเซียส (Controlled room temperature)</t>
        </is>
      </c>
      <c r="I4" s="188" t="inlineStr">
        <is>
          <t>25 ถึง 30 องศาเซลเซียส (Warm)</t>
        </is>
      </c>
      <c r="J4" s="185" t="n">
        <v>1</v>
      </c>
      <c r="K4" s="186" t="inlineStr">
        <is>
          <t>✅ คำตอบที่ถูกต้อง: ข้อ ก. 2 ถึง 8 องศาเซลเซียส
🎯 ทำไมข้อนี้ถึงถูก:
ตามเภสัชตำรับ USP และแนวทางขององค์การอนามัยโลก (WHO) กำหนดให้อุณหภูมิเย็น (Cold temperature) สำหรับการจัดเก็บวัคซีนส่วนใหญ่อยู่ที่ 2 ถึง 8 องศาเซลเซียส (36 ถึง 46 องศาฟาเรนไฮต์) และต้องไม่ให้วัคซีนสัมผัสความเย็นจัดจนแข็งตัว (Freezing) โดยเฉพาะวัคซีนที่มีสารเสริมฤทธิ์กลุ่มเกลืออะลูมิเนียม
🔍 ข้ออื่นผิดเพราะอะไร:
• ข้อ ข.: เป็นอุณหภูมิแช่แข็ง (Freezer) ใช้สำหรับวัคซีนบางชนิด เช่น OPV, Varicella, MMR (เก็บได้ทั้งแช่เย็นและแช่แข็ง)
• ข้อ ค.: คือช่วงอุณหภูมิ Cool ตามนิยามเภสัชตำรับ ซึ่งสูงเกินไปสำหรับวัคซีนส่วนใหญ่
• ข้อ ง.: คืออุณหภูมิห้องควบคุม (Controlled room temperature)
• ข้อ จ.: คืออุณหภูมิอุ่น (Warm)</t>
        </is>
      </c>
      <c r="L4" s="186" t="n"/>
      <c r="M4" s="186" t="inlineStr">
        <is>
          <t>Product Group 10: Biotech Products</t>
        </is>
      </c>
      <c r="N4" s="186" t="inlineStr">
        <is>
          <t>10.1 Recombinant DNA</t>
        </is>
      </c>
      <c r="O4" s="185" t="inlineStr">
        <is>
          <t>Product</t>
        </is>
      </c>
      <c r="P4" s="186" t="inlineStr">
        <is>
          <t>PLE-CC1 ปี 2566 Day 1 ข้อ 39</t>
        </is>
      </c>
      <c r="Q4" s="185" t="inlineStr">
        <is>
          <t>ข้อสอบจริง</t>
        </is>
      </c>
      <c r="R4" s="185" t="inlineStr">
        <is>
          <t>2566</t>
        </is>
      </c>
      <c r="S4" s="185" t="n"/>
    </row>
    <row r="5" ht="24" customHeight="1" s="49">
      <c r="A5" s="187" t="n">
        <v>3</v>
      </c>
      <c r="B5" s="186" t="inlineStr">
        <is>
          <t>ผู้ป่วยถูกสุนัขกัดมีแผลเลือดออกชัดเจนที่มือและมีบาดแผลถลอก โดยได้รับการกดห้ามเลือดไว้แล้วมาขอคำปรึกษาที่ห้องยา</t>
        </is>
      </c>
      <c r="C5" s="186" t="inlineStr">
        <is>
          <t>การประเมินระดับความเสี่ยงของบาดแผลและแนวทางการจัดการวัคซีนพิษสุนัขบ้าและอิมมูโนโกลบูลิน (Rabies PEP) ข้อใดถูกต้อง</t>
        </is>
      </c>
      <c r="D5" s="186" t="n"/>
      <c r="E5" s="186" t="inlineStr">
        <is>
          <t>บาดแผลระดับที่ 3 (Category III) ต้องล้างแผล ฉีดวัคซีนป้องกันพิษสุนัขบ้า ควบคู่กับ Rabies Immunoglobulin (RIG) ทันที</t>
        </is>
      </c>
      <c r="F5" s="186" t="inlineStr">
        <is>
          <t>บาดแผลระดับที่ 2 (Category II) ล้างแผลและฉีดเฉพาะวัคซีนป้องกันพิษสุนัขบ้า ไม่ต้องให้ RIG</t>
        </is>
      </c>
      <c r="G5" s="186" t="inlineStr">
        <is>
          <t>บาดแผลระดับที่ 1 (Category I) ล้างแผลและสังเกตอาการ ไม่ต้องให้วัคซีน</t>
        </is>
      </c>
      <c r="H5" s="186" t="inlineStr">
        <is>
          <t>บาดแผลระดับที่ 3 ต้องให้เฉพาะ Rabies Immunoglobulin (RIG) เท่านั้นโดยไม่ต้องฉีดวัคซีน</t>
        </is>
      </c>
      <c r="I5" s="188" t="inlineStr">
        <is>
          <t>บาดแผลระดับที่ 2 ต้องให้เฉพาะ Tetanus toxoid โดยไม่ต้องฉีดวัคซีนพิษสุนัขบ้า</t>
        </is>
      </c>
      <c r="J5" s="185" t="n">
        <v>1</v>
      </c>
      <c r="K5" s="186" t="inlineStr">
        <is>
          <t>✅ คำตอบที่ถูกต้อง: ข้อ ก. บาดแผลระดับที่ 3 (Category III) ต้องล้างแผล ฉีดวัคซีนป้องกันพิษสุนัขบ้า ควบคู่กับ Rabies Immunoglobulin (RIG) ทันที
🎯 ทำไมข้อนี้ถึงถูก:
บาดแผลถูกสุนัขกัดจนมีเลือดออกชัดเจนจัดเป็น Category III (Severe exposure) ซึ่งจำเป็นต้องได้รับการล้างแผลด้วยน้ำและสบู่อย่างทั่วถึง ฉีดวัคซีนป้องกันโรคพิษสุนัขบ้า (Rabies vaccine) ตามตาราง และต้องให้ Rabies Immunoglobulin (RIG) แทรกซึมรอบบาดแผลทุกแผลทันทีในวันแรก
🔍 ข้ออื่นผิดเพราะอะไร:
• ข้อ ข.: Category II: คือแผลถลอกไม่มีเลือดออก หรือสัตว์เลียผิวหนังที่มีรอยถลอก ให้เฉพาะวัคซีน ไม่ต้องให้ RIG
• ข้อ ค.: Category I: คือการสัมผัสหรือให้อาหารสัตว์ สัตว์เลียผิวหนังปกติ ไม่ต้องให้วัคซีน
• ข้อ ง.: ให้เฉพาะ RIG โดยไม่ฉีดวัคซีน: ผิดมหันต์ เพราะ RIG ให้ภูมิคุ้มกันชั่วคราวเพียงช่วงแรก ต้องมีวัคซีนสร้างภูมิต้านทานระยะยาว
• ข้อ จ.: ให้เฉพาะ Tetanus toxoid: ผิด เพราะมีความเสี่ยงต่อโรคพิษสุนัขบ้าซึ่งมีอัตราตาย 100% ต้องได้รับ PEP พิษสุนัขบ้าด้วยเสมอ</t>
        </is>
      </c>
      <c r="L5" s="186" t="n"/>
      <c r="M5" s="186" t="inlineStr">
        <is>
          <t>Product Group 10: Biotech Products</t>
        </is>
      </c>
      <c r="N5" s="186" t="inlineStr">
        <is>
          <t>10.1 Recombinant DNA</t>
        </is>
      </c>
      <c r="O5" s="185" t="inlineStr">
        <is>
          <t>Product</t>
        </is>
      </c>
      <c r="P5" s="186" t="inlineStr">
        <is>
          <t>PLE-CC1 ปี 2566 Day 1 ข้อ 3</t>
        </is>
      </c>
      <c r="Q5" s="185" t="inlineStr">
        <is>
          <t>ข้อสอบจริง</t>
        </is>
      </c>
      <c r="R5" s="185" t="inlineStr">
        <is>
          <t>2566</t>
        </is>
      </c>
      <c r="S5" s="185" t="n"/>
    </row>
    <row r="6" ht="24" customHeight="1" s="49">
      <c r="A6" s="187" t="n">
        <v>4</v>
      </c>
      <c r="B6" s="186" t="inlineStr">
        <is>
          <t>ผู้ป่วยถูกสุนัขจรจัดกัดโดยมีบาดแผลเลือดออกที่บริเวณน่อง (Category III exposure)</t>
        </is>
      </c>
      <c r="C6" s="186" t="inlineStr">
        <is>
          <t>ข้อใดกล่าวถูกต้องที่สุดเกี่ยวกับการให้ Rabies Immunoglobulin (RIG)</t>
        </is>
      </c>
      <c r="D6" s="186" t="n"/>
      <c r="E6" s="186" t="inlineStr">
        <is>
          <t>ต้องฉีด RIG แทรกซึมรอบบาดแผลทุกแผลให้มากที่สุดเท่าที่ทำได้ และหากมีปริมาณเหลือให้ฉีดเข้ากล้ามเนื้อในตำแหน่งที่ห่างจากตำแหน่งฉีดวัคซีน</t>
        </is>
      </c>
      <c r="F6" s="186" t="inlineStr">
        <is>
          <t>ให้ฉีด RIG เข้ากล้ามเนื้อบริเวณสะโพกเพียงตำแหน่งเดียวโดยไม่ต้องฉีดรอบแผล</t>
        </is>
      </c>
      <c r="G6" s="186" t="inlineStr">
        <is>
          <t>สามารถฉีด RIG ผสมรวมในเข็มเดียวกับวัคซีนป้องกันพิษสุนัขบ้าได้เพื่อลดจำนวนครั้งในการฉีด</t>
        </is>
      </c>
      <c r="H6" s="186" t="inlineStr">
        <is>
          <t>หากฉีดวัคซีนเข็มแรกไปแล้วเกินกว่า 7 วัน ยังคงสามารถเริ่มให้ RIG ย้อนหลังได้</t>
        </is>
      </c>
      <c r="I6" s="188" t="inlineStr">
        <is>
          <t>ขนาดยาของ ERIG (Equine) และ HRIG (Human) ใช้ขนาดเท่ากันคือ 20 IU/kg</t>
        </is>
      </c>
      <c r="J6" s="185" t="n">
        <v>1</v>
      </c>
      <c r="K6" s="186" t="inlineStr">
        <is>
          <t>✅ คำตอบที่ถูกต้อง: ข้อ ก. ต้องฉีด RIG แทรกซึมรอบบาดแผลทุกแผลให้มากที่สุดเท่าที่ทำได้ และหากมีปริมาณเหลือให้ฉีดเข้ากล้ามเนื้อในตำแหน่งที่ห่างจากตำแหน่งฉีดวัคซีน
🎯 ทำไมข้อนี้ถึงถูก:
หลักการให้ RIG ต้องฉีดแทรกซึม (Infiltrate) ลึกลงไปในเนื้อเยื่อรอบๆ บาดแผลทุกแผลให้ได้มากที่สุด เพื่อทำลายไวรัสเฉพาะที่ หากมีปริมาณยาเหลือจากการฉีดรอบแผล ให้ฉีดเข้ากล้ามเนื้อในตำแหน่งที่อยู่ห่างจากตำแหน่งที่ฉีดวัคซีนป้องกันพิษสุนัขบ้า เช่น ฉีดวัคซีนที่แขนซ้าย และฉีด RIG ส่วนที่เหลือที่ต้นขาขวา
🔍 ข้ออื่นผิดเพราะอะไร:
• ข้อ ข.: การฉีดเข้ากล้ามเพียงจุดเดียวโดยไม่ฉีดรอบแผล ประสิทธิภาพในการทำลายเชื้อไวรัสเฉพาะที่จะลดลงอย่างมาก
• ข้อ ค.: ห้ามผสม RIG และวัคซีนในกระบอกฉีดยาเดียวกัน หรือฉีดในตำแหน่งกายวิภาคเดียวกัน เพราะแอนติบอดีใน RIG จะไปจับและทำลายแอนติเจนในวัคซีน
• ข้อ ง.: ห้ามให้ RIG เกินกว่าวันที่ 7 หลังได้รับวัคซีนเข็มแรก (Day 7) เพราะร่างกายเริ่มสร้าง Active antibody ของตนเองแล้ว การให้ RIG จะไปกดภูมิคุ้มกัน
• ข้อ จ.: ขนาดยาต่างกัน: HRIG ใช้ 20 IU/kg ส่วน ERIG ใช้ 40 IU/kg</t>
        </is>
      </c>
      <c r="L6" s="186" t="n"/>
      <c r="M6" s="186" t="inlineStr">
        <is>
          <t>Product Group 10: Biotech Products</t>
        </is>
      </c>
      <c r="N6" s="186" t="inlineStr">
        <is>
          <t>10.1 Recombinant DNA</t>
        </is>
      </c>
      <c r="O6" s="185" t="inlineStr">
        <is>
          <t>Product</t>
        </is>
      </c>
      <c r="P6" s="186" t="inlineStr">
        <is>
          <t>PLE-CC1 ปี 2566 Day 1 ข้อ 2</t>
        </is>
      </c>
      <c r="Q6" s="185" t="inlineStr">
        <is>
          <t>ข้อสอบจริง</t>
        </is>
      </c>
      <c r="R6" s="185" t="inlineStr">
        <is>
          <t>2566</t>
        </is>
      </c>
      <c r="S6" s="185" t="n"/>
    </row>
    <row r="7" ht="24" customHeight="1" s="49">
      <c r="A7" s="187" t="n">
        <v>5</v>
      </c>
      <c r="B7" s="186" t="n"/>
      <c r="C7" s="186" t="inlineStr">
        <is>
          <t>ข้อใดกล่าวไม่ถูกต้องเกี่ยวกับการบริหาร Rabies Immunoglobulin (RIG) ในผู้สัมผัสโรคพิษสุนัขบ้าระดับที่ 3 (Category III Exposure)</t>
        </is>
      </c>
      <c r="D7" s="186" t="n"/>
      <c r="E7" s="186" t="inlineStr">
        <is>
          <t>หากไม่สามารถฉีด RIG ในวันแรกได้ สามารถฉีดตามหลังวัคซีนเข็มแรกได้ตลอดเวลาจนกระทั่งฉีดวัคซีนครบทุกเข็ม</t>
        </is>
      </c>
      <c r="F7" s="186" t="inlineStr">
        <is>
          <t>ขนาดการให้ ERIG (Equine RIG) คือ 40 IU/kg และ HRIG (Human RIG) คือ 20 IU/kg</t>
        </is>
      </c>
      <c r="G7" s="186" t="inlineStr">
        <is>
          <t>ต้องฉีด RIG แทรกซึมเข้าในและรอบบาดแผลทุกแผลให้มากที่สุดเท่าที่จะทำได้</t>
        </is>
      </c>
      <c r="H7" s="186" t="inlineStr">
        <is>
          <t>ปริมาณ RIG ที่เหลือจากการฉีดรอบแผลให้ฉีดเข้ากล้ามเนื้อในตำแหน่งที่ห่างจากตำแหน่งที่ฉีดวัคซีน</t>
        </is>
      </c>
      <c r="I7" s="188" t="inlineStr">
        <is>
          <t>ห้ามผสม RIG ในกระบอกฉีดยาเดียวกับวัคซีนป้องกันโรคพิษสุนัขบ้า</t>
        </is>
      </c>
      <c r="J7" s="185" t="n">
        <v>1</v>
      </c>
      <c r="K7" s="186" t="inlineStr">
        <is>
          <t>✅ คำตอบที่ถูกต้อง: ข้อ ก. หากไม่สามารถฉีด RIG ในวันแรกได้ สามารถฉีดตามหลังวัคซีนเข็มแรกได้ตลอดเวลาจนกระทั่งฉีดวัคซีนครบทุกเข็ม
🎯 ทำไมข้อนี้ถึงถูก:
ข้อความในข้อ ก. ไม่ถูกต้อง เนื่องจากตามแนวทางเวชปฏิบัติ หากไม่สามารถให้ RIG ในวันแรก (Day 0) พร้อมวัคซีนได้ สามารถให้ย้อนหลังได้ไม่เกิน วันที่ 7 (Day 7) หลังฉีดวัคซีนเข็มแรกเท่านั้น เพราะหลังจากวันที่ 7 ร่างกายผู้ป่วยจะเริ่มสร้าง Active neutralizing antibodies เองแล้ว การให้ RIG หลังจากนั้นอาจไปรบกวนหรือยับยั้งการสร้างภูมิคุ้มกันของวัคซีน
🔍 ข้ออื่นผิดเพราะอะไร:
• ข้อ ข.: ขนาดยา ERIG 40 IU/kg และ HRIG 20 IU/kg: เป็นขนาดมาตรฐานที่ถูกต้องตามสากล
• ข้อ ค.: ต้องฉีด RIG แทรกซึมรอบบาดแผลทุกแผลให้มากที่สุด: ถูกต้อง เพื่อกำจัดเชื้อไวรัสในบริเวณรอยโรค
• ข้อ ง.: ปริมาณ RIG ที่เหลือจากการฉีดรอบแผลให้ฉีดเข้ากล้ามเนื้อในตำแหน่งที่ห่างจากตำแหน่งที่ฉีดวัคซีน: ถูกต้อง เพื่อไม่ให้รบกวนกัน
• ข้อ จ.: ห้ามผสม RIG ในกระบอกฉีดยาเดียวกับวัคซีน: ถูกต้อง ต้องแยกไซริงค์และตำแหน่งฉีดคนละจุด</t>
        </is>
      </c>
      <c r="L7" s="186" t="n"/>
      <c r="M7" s="186" t="inlineStr">
        <is>
          <t>Product Group 10: Biotech Products</t>
        </is>
      </c>
      <c r="N7" s="186" t="inlineStr">
        <is>
          <t>10.1 Recombinant DNA</t>
        </is>
      </c>
      <c r="O7" s="185" t="inlineStr">
        <is>
          <t>Product</t>
        </is>
      </c>
      <c r="P7" s="186" t="inlineStr">
        <is>
          <t>PLE-CC1 ปี 2566 Day 1 ข้อ 5</t>
        </is>
      </c>
      <c r="Q7" s="185" t="inlineStr">
        <is>
          <t>ข้อสอบจริง</t>
        </is>
      </c>
      <c r="R7" s="185" t="inlineStr">
        <is>
          <t>2566</t>
        </is>
      </c>
      <c r="S7" s="185" t="n"/>
    </row>
    <row r="8" ht="24" customHeight="1" s="49">
      <c r="A8" s="187" t="n">
        <v>6</v>
      </c>
      <c r="B8" s="186" t="n"/>
      <c r="C8" s="186" t="inlineStr">
        <is>
          <t>ในการให้ Rabies Post-Exposure Prophylaxis (PEP) ร่วมกับ Rabies Immunoglobulin (RIG) ในผู้ป่วยที่ได้รับบาดเจ็บระดับ Category III ข้อใดถูกต้องที่สุดเกี่ยวกับระยะเวลาและข้อกำหนดในการบริหาร RIG</t>
        </is>
      </c>
      <c r="D8" s="186" t="n"/>
      <c r="E8" s="186" t="inlineStr">
        <is>
          <t>ควรให้ RIG พร้อมกับวัคซีนเข็มแรก (Day 0) แต่หากไม่มีให้ได้ช้าสุดไม่เกินวันที่ 7 (Day 7) หลังเริ่มวัคซีน</t>
        </is>
      </c>
      <c r="F8" s="186" t="inlineStr">
        <is>
          <t>สามารถให้ RIG วันใดก็ได้ตราบเท่าที่ผู้ป่วยยังไม่เริ่มมีอาการของโรคพิษสุนัขบ้า</t>
        </is>
      </c>
      <c r="G8" s="186" t="inlineStr">
        <is>
          <t>ควรฉีด RIG เข้าที่บริเวณรอบบาดแผลและฉีดวัคซีนเข้าในตำแหน่งแผลเดียวกันเพื่อเพิ่มประสิทธิภาพ</t>
        </is>
      </c>
      <c r="H8" s="186" t="inlineStr">
        <is>
          <t>ผู้ที่เคยได้รับวัคซีนป้องกันโรคพิษสุนัขบ้าครบชุดมาก่อนอย่างถูกต้อง ยังคงต้องได้รับ RIG ซ้ำทุกครั้งที่ถูกกัด</t>
        </is>
      </c>
      <c r="I8" s="188" t="inlineStr">
        <is>
          <t>หากปริมาณ RIG ไม่เพียงพอต่อการฉีดรอบแผล สามารถเจือจางด้วย Sterile Water for Injection ในอัตราส่วน 1:100</t>
        </is>
      </c>
      <c r="J8" s="185" t="n">
        <v>1</v>
      </c>
      <c r="K8" s="186" t="inlineStr">
        <is>
          <t>✅ คำตอบที่ถูกต้อง: ข้อ ก. ควรให้ RIG พร้อมกับวัคซีนเข็มแรก (Day 0) แต่หากไม่มีให้ได้ช้าสุดไม่เกินวันที่ 7 (Day 7) หลังเริ่มวัคซีน
🎯 ทำไมข้อนี้ถึงถูก:
การบริหาร RIG ที่ถูกต้องตามมาตรฐานคือ ให้พร้อมกับการฉีดวัคซีนป้องกันโรคพิษสุนัขบ้าเข็มแรกในวันแรก (Day 0) แต่หากสถานพยาบาลไม่มี RIG หรือจัดหาไม่ทัน สามารถให้ย้อนหลังได้ไม่เกินวันที่ 7 หลังเริ่มฉีดวัคซีนเข็มแรก
🔍 ข้ออื่นผิดเพราะอะไร:
• ข้อ ข.: ให้วันใดก็ได้จนกว่าจะมีอาการ: ผิด หากผู้ป่วยเริ่มมีอาการของโรคพิษสุนัขบ้าแล้ว RIG จะไม่ได้ผล และห้ามให้หลัง Day 7
• ข้อ ค.: ฉีด RIG และวัคซีนเข้าตำแหน่งเดียวกัน: ผิด ต้องฉีดคนละตำแหน่งเพื่อป้องกัน RIG ไปจับทำลายแอนติเจนในวัคซีน
• ข้อ ง.: ผู้ที่เคยฉีดวัคซีนครบชุดมาก่อนต้องได้ RIG ซ้ำ: ผิด ผู้ที่เคยได้รับวัคซีนครบชุดมาก่อนจะได้รับเฉพาะ Booster vaccine 1-2 เข็ม โดยไม่ต้องให้ RIG ซ้ำอีก
• ข้อ จ.: เจือจางด้วย Sterile Water for Injection: ผิด หากจำเป็นต้องเจือจางเพื่อเพิ่มปริมาตรให้ทั่วทุกแผล ให้ใช้ Normal Saline (0.9% NaCl) ห้ามใช้น้ำกลั่นเพราะทำให้เกิดเซลล์แตกและระคายเคือง</t>
        </is>
      </c>
      <c r="L8" s="186" t="n"/>
      <c r="M8" s="186" t="inlineStr">
        <is>
          <t>Product Group 10: Biotech Products</t>
        </is>
      </c>
      <c r="N8" s="186" t="inlineStr">
        <is>
          <t>10.1 Recombinant DNA</t>
        </is>
      </c>
      <c r="O8" s="185" t="inlineStr">
        <is>
          <t>Product</t>
        </is>
      </c>
      <c r="P8" s="186" t="inlineStr">
        <is>
          <t>PLE-CC1 ปี 2566 Day 1 ข้อ 2</t>
        </is>
      </c>
      <c r="Q8" s="185" t="inlineStr">
        <is>
          <t>ข้อสอบจริง</t>
        </is>
      </c>
      <c r="R8" s="185" t="inlineStr">
        <is>
          <t>2566</t>
        </is>
      </c>
      <c r="S8" s="185" t="n"/>
    </row>
    <row r="9" ht="24" customHeight="1" s="49">
      <c r="A9" s="187" t="n">
        <v>7</v>
      </c>
      <c r="B9" s="186" t="n"/>
      <c r="C9" s="186" t="inlineStr">
        <is>
          <t>ผู้ป่วยโรคปอดอุดกั้นเรื้อรัง (COPD) อายุ 65 ปี ควรได้รับการฉีดวัคซีนเพื่อป้องกันโรคปอดอักเสบจากเชื้อ Streptococcus pneumoniae ด้วยวัคซีนชนิดใดตามแนวทางเวชปฏิบัติปัจจุบัน</t>
        </is>
      </c>
      <c r="D9" s="186" t="n"/>
      <c r="E9" s="186" t="inlineStr">
        <is>
          <t>Pneumococcal conjugate vaccine (PCV20) เข็มเดียว หรือ PCV15 ตามด้วย PPSV23 อีก 1 ปีถัดมา</t>
        </is>
      </c>
      <c r="F9" s="186" t="inlineStr">
        <is>
          <t>PPSV23 เข็มเดียวตลอดชีวิต</t>
        </is>
      </c>
      <c r="G9" s="186" t="inlineStr">
        <is>
          <t>PCV13 เข็มเดียวโดยไม่ต้องตามด้วยวัคซีนอื่น</t>
        </is>
      </c>
      <c r="H9" s="186" t="inlineStr">
        <is>
          <t>ฉีดวัคซีน PPSV23 ซ้ำทุกปีพร้อมกับวัคซีนไข้หวัดใหญ่</t>
        </is>
      </c>
      <c r="I9" s="188" t="inlineStr">
        <is>
          <t>ไม่ต้องฉีดวัคซีนป้องกันปอดอักเสบในผู้ป่วย COPD หากไม่มีภาวะภูมิคุ้มกันบกพร่อง</t>
        </is>
      </c>
      <c r="J9" s="185" t="n">
        <v>1</v>
      </c>
      <c r="K9" s="186" t="inlineStr">
        <is>
          <t>✅ คำตอบที่ถูกต้อง: ข้อ ก. Pneumococcal conjugate vaccine (PCV20) เข็มเดียว หรือ PCV15 ตามด้วย PPSV23 อีก 1 ปีถัดมา
🎯 ทำไมข้อนี้ถึงถูก:
ตามแนวทางเวชปฏิบัติของ ACIP/CDC และสมาคมโรคติดเชื้อแห่งประเทศไทย แนะนำให้ผู้ใหญ่ที่มีอายุตั้งแต่ 65 ปีขึ้นไป หรือผู้ที่มีโรคประจำตัวเรื้อรัง (เช่น COPD, หอบหืด, เบาหวาน, โรคหัวใจ) ฉีดวัคซีนป้องกันปอดอักเสบด้วยสูตร:
1. ฉีด PCV20 (Pneumococcal 20-valent Conjugate Vaccine) เพียงเข็มเดียว หรือ
2. ฉีด PCV15 แล้วตามด้วย PPSV23 ในอีก 1 ปีถัดมา
🔍 ข้ออื่นผิดเพราะอะไร:
• ข้อ ข.: การฉีด PPSV23 เดี่ยวๆ ไม่ครอบคลุมสายพันธุ์เพียงพอและไม่ได้เป็นสูตรแนะนำเดี่ยวตามแนวทางปัจจุบัน
• ข้อ ค.: การฉีด PCV13 เดี่ยวๆ ในผู้สูงอายุถูกแทนที่ด้วย PCV20 หรือ PCV15 + PPSV23
• ข้อ ง.: PPSV23 ไม่ฉีดซ้ำทุกปี การฉีดซ้ำบ่อยเกินไปทำให้เกิดภาวะ Hyporesponsiveness (Immunological tolerance)
• ข้อ จ.: ผู้ป่วย COPD จัดเป็นกลุ่มเสี่ยงสูง (Chronic medical condition) มีข้อบ่งชี้ชัดเจนในการฉีดวัคซีน</t>
        </is>
      </c>
      <c r="L9" s="186" t="n"/>
      <c r="M9" s="186" t="inlineStr">
        <is>
          <t>Product Group 10: Biotech Products</t>
        </is>
      </c>
      <c r="N9" s="186" t="inlineStr">
        <is>
          <t>10.1 Recombinant DNA</t>
        </is>
      </c>
      <c r="O9" s="185" t="inlineStr">
        <is>
          <t>Product</t>
        </is>
      </c>
      <c r="P9" s="186" t="inlineStr">
        <is>
          <t>PLE-CC1 ปี 2566 Day 2 ข้อ 28</t>
        </is>
      </c>
      <c r="Q9" s="185" t="inlineStr">
        <is>
          <t>ข้อสอบจริง</t>
        </is>
      </c>
      <c r="R9" s="185" t="inlineStr">
        <is>
          <t>2566</t>
        </is>
      </c>
      <c r="S9" s="185" t="n"/>
    </row>
    <row r="10" ht="24" customHeight="1" s="49">
      <c r="A10" s="187" t="n">
        <v>8</v>
      </c>
      <c r="B10" s="186" t="n"/>
      <c r="C10" s="186" t="inlineStr">
        <is>
          <t>วัคซีนป้องกันโรคโควิด-19 ชนิด mRNA (เช่น BNT162b2 ของ Pfizer-BioNTech และ mRNA-1273 ของ Moderna) มีกลไกการออกฤทธิ์กระตุ้นระบบภูมิคุ้มกันของร่างกายอย่างไร</t>
        </is>
      </c>
      <c r="D10" s="186" t="n"/>
      <c r="E10" s="186" t="inlineStr">
        <is>
          <t>นำส่งสายสังเคราะห์ mRNA หุ้มด้วย Lipid Nanoparticles เข้าสู่เซลล์เพื่อแปลรหัสเป็น Spike protein ของไวรัส ไปกระตุ้นทั้ง Neutralizing antibodies และ T-cell mediated immunity</t>
        </is>
      </c>
      <c r="F10" s="186" t="inlineStr">
        <is>
          <t>ใช้เชื้อไวรัส SARS-CoV-2 ที่ถูกทำให้อ่อนฤทธิ์ (Live-attenuated) เพื่อเพิ่มจำนวนในร่างกาย</t>
        </is>
      </c>
      <c r="G10" s="186" t="inlineStr">
        <is>
          <t>ใช้เชื้อไวรัสที่ผ่านการทำให้ตายด้วยสารเคมี (Inactivated virus) กระตุ้นการสร้างแอนติบอดี</t>
        </is>
      </c>
      <c r="H10" s="186" t="inlineStr">
        <is>
          <t>นำส่งยีนผ่านสารพาหะอะดีโนไวรัสที่ไม่แบ่งตัว (Recombinant viral vector)</t>
        </is>
      </c>
      <c r="I10" s="188" t="inlineStr">
        <is>
          <t>เป็นโปรตีนส่วนหนามบริสุทธิ์ (Recombinant protein subunit) ผสมกับสารเสริมฤทธิ์กระตุ้นภูมิคุ้มกัน</t>
        </is>
      </c>
      <c r="J10" s="185" t="n">
        <v>1</v>
      </c>
      <c r="K10" s="186" t="inlineStr">
        <is>
          <t>✅ คำตอบที่ถูกต้อง: ข้อ ก. นำส่งสายสังเคราะห์ mRNA หุ้มด้วย Lipid Nanoparticles เข้าสู่เซลล์เพื่อแปลรหัสเป็น Spike protein ของไวรัส ไปกระตุ้นทั้ง Neutralizing antibodies และ T-cell mediated immunity
🎯 ทำไมข้อนี้ถึงถูก:
เมื่ออนุภาค LNP-mRNA เข้าสู่เซลล์ ไรโบโซมของร่างกายจะแปลรหัส (Translation) สร้างโปรตีนส่วนหนาม (Spike protein) ของไวรัส SARS-CoV-2 ออกมาจัดแสดงบนผิวเซลล์ผ่าน MHC class I และ MHC class II กระตุ้นทั้งระบบภูมิคุ้มกันชนิดสารน้ำ (Neutralizing antibody จาก B cells) และภูมิคุ้มกันชนิดพึ่งเซลล์ (CD4+ และ CD8+ T cells) ได้อย่างมีประสิทธิภาพ
🔍 ข้ออื่นผิดเพราะอะไร:
• ข้อ ข.: วัคซีนโควิด-19 ชนิด mRNA ไม่ใช่เชื้อเป็นอ่อนฤทธิ์ ไม่มีส่วนประกอบของเชื้อไวรัสที่สมบูรณ์
• ข้อ ค.: เป็นแพลตฟอร์มของ Sinovac และ Sinopharm
• ข้อ ง.: เป็นแพลตฟอร์มของ AstraZeneca (ChAdOx1) และ Johnson &amp; Johnson (Ad26)
• ข้อ จ.: เป็นแพลตฟอร์มของ Novavax (NVX-CoV2373)</t>
        </is>
      </c>
      <c r="L10" s="186" t="n"/>
      <c r="M10" s="186" t="inlineStr">
        <is>
          <t>Product Group 10: Biotech Products</t>
        </is>
      </c>
      <c r="N10" s="186" t="inlineStr">
        <is>
          <t>10.1 Recombinant DNA</t>
        </is>
      </c>
      <c r="O10" s="185" t="inlineStr">
        <is>
          <t>Product</t>
        </is>
      </c>
      <c r="P10" s="186" t="inlineStr">
        <is>
          <t>PLE-CC1 ปี 2566 Day 2 ข้อ 3</t>
        </is>
      </c>
      <c r="Q10" s="185" t="inlineStr">
        <is>
          <t>ข้อสอบจริง</t>
        </is>
      </c>
      <c r="R10" s="185" t="inlineStr">
        <is>
          <t>2566</t>
        </is>
      </c>
      <c r="S10" s="185" t="n"/>
    </row>
    <row r="11" ht="24" customHeight="1" s="49">
      <c r="A11" s="187" t="n">
        <v>9</v>
      </c>
      <c r="B11" s="186" t="n"/>
      <c r="C11" s="186" t="inlineStr">
        <is>
          <t>ผู้ป่วยโรคหอบหืด (Asthma) ผู้ใหญ่ ควรได้รับวัคซีนชนิดใดเป็นประจำทุกปี เพื่อลดความเสี่ยงต่อการเกิดภาวะหอบหืดกำเริบเฉียบพลัน (Acute exacerbation)</t>
        </is>
      </c>
      <c r="D11" s="186" t="n"/>
      <c r="E11" s="186" t="inlineStr">
        <is>
          <t>วัคซีนป้องกันโรคไข้หวัดใหญ่ (Inactivated Influenza Vaccine) ปีละ 1 ครั้ง</t>
        </is>
      </c>
      <c r="F11" s="186" t="inlineStr">
        <is>
          <t>วัคซีนป้องกันโรคหัด-คางทูม-หัดเยอรมัน (MMR) ปีละ 1 ครั้ง</t>
        </is>
      </c>
      <c r="G11" s="186" t="inlineStr">
        <is>
          <t>วัคซีนป้องกันโรคพิษสุนัขบ้า (Rabies vaccine) ปีละ 1 ครั้ง</t>
        </is>
      </c>
      <c r="H11" s="186" t="inlineStr">
        <is>
          <t>วัคซีนป้องกันโรคบาดทะยัก (Tetanus toxoid) ปีละ 1 ครั้ง</t>
        </is>
      </c>
      <c r="I11" s="188" t="inlineStr">
        <is>
          <t>วัคซีนป้องกันโรคอีสุกอีใส (Varicella vaccine) ปีละ 1 ครั้ง</t>
        </is>
      </c>
      <c r="J11" s="185" t="n">
        <v>1</v>
      </c>
      <c r="K11" s="186" t="inlineStr">
        <is>
          <t>✅ คำตอบที่ถูกต้อง: ข้อ ก. วัคซีนป้องกันโรคไข้หวัดใหญ่ (Inactivated Influenza Vaccine) ปีละ 1 ครั้ง
🎯 ทำไมข้อนี้ถึงถูก:
ตามแนวทางเวชปฏิบัติระดับสากล GINA (Global Initiative for Asthma) และแนวทางการรักษาโรคหอบหืดในประเทศไทย แนะนำให้ผู้ป่วยโรคหอบหืดทุกรายที่มีอายุตั้งแต่ 6 เดือนขึ้นไป ได้รับการฉีดวัคซีนป้องกันโรคไข้หวัดใหญ่ (Inactivated Influenza Vaccine) เป็นประจำทุกปี (ปีละ 1 ครั้ง) เนื่องจากไข้หวัดใหญ่เป็นสาเหตุสำคัญที่กระตุ้นให้เกิดการอักเสบของหลอดลมและนำไปสู่อาการหอบหืดกำเริบเฉียบพลันรุนแรง
🔍 ข้ออื่นผิดเพราะอะไร:
• ข้อ ข.: MMR เป็นวัคซีนป้องกันหัด-คางทูม-หัดเยอรมัน ไม่ใช่วัคซีนที่ต้องฉีดกระตุ้นซ้ำทุกปี
• ข้อ ค.: Rabies vaccine ฉีดเฉพาะเมื่อถูกสัตว์กัดหรือผู้ที่มีความเสี่ยงสัมผัสโรค ไม่ได้ฉีดประจำปี
• ข้อ ง.: Tetanus toxoid แนะนำให้ฉีดกระตุ้นทุก 10 ปี ไม่ใช่ปีละครั้ง
• ข้อ จ.: Varicella vaccine เป็นวัคซีนป้องกันอีสุกอีใส ไม่ใช่วัคซีนที่ฉีดกระตุ้นประจำปี</t>
        </is>
      </c>
      <c r="L11" s="186" t="n"/>
      <c r="M11" s="186" t="inlineStr">
        <is>
          <t>Product Group 10: Biotech Products</t>
        </is>
      </c>
      <c r="N11" s="186" t="inlineStr">
        <is>
          <t>10.1 Recombinant DNA</t>
        </is>
      </c>
      <c r="O11" s="185" t="inlineStr">
        <is>
          <t>Product</t>
        </is>
      </c>
      <c r="P11" s="186" t="inlineStr">
        <is>
          <t>PLE_CC1_2563_Q ข้อ 92</t>
        </is>
      </c>
      <c r="Q11" s="185" t="inlineStr">
        <is>
          <t>ข้อสอบจริง</t>
        </is>
      </c>
      <c r="R11" s="185" t="inlineStr">
        <is>
          <t>2563</t>
        </is>
      </c>
      <c r="S11" s="185" t="n"/>
    </row>
    <row r="12" ht="24" customHeight="1" s="49">
      <c r="A12" s="187" t="n">
        <v>10</v>
      </c>
      <c r="B12" s="186" t="n"/>
      <c r="C12" s="186" t="inlineStr">
        <is>
          <t>กระบวนการทำแห้งใดมีความเหมาะสมที่สุดสำหรับการผลิตยาฉีด trastuzumab powder for infusion ซึ่งเป็นยาชีววัตถุกลุ่ม monoclonal antibody</t>
        </is>
      </c>
      <c r="D12" s="186" t="n"/>
      <c r="E12" s="186" t="inlineStr">
        <is>
          <t>Tray drying (การอบแห้งในถาดลมร้อน)</t>
        </is>
      </c>
      <c r="F12" s="186" t="inlineStr">
        <is>
          <t>Microwave drying (การอบแห้งด้วยคลื่นไมโครเวฟ)</t>
        </is>
      </c>
      <c r="G12" s="186" t="inlineStr">
        <is>
          <t>Spray drying (การทำแห้งแบบพ่นฝอย)</t>
        </is>
      </c>
      <c r="H12" s="186" t="inlineStr">
        <is>
          <t>Freeze drying (การทำแห้งแบบแช่เยือกแข็ง / Lyophilization)</t>
        </is>
      </c>
      <c r="I12" s="188" t="inlineStr">
        <is>
          <t>Infrared drying (การอบแห้งด้วยรังสีอินฟราเรด)</t>
        </is>
      </c>
      <c r="J12" s="185" t="n">
        <v>4</v>
      </c>
      <c r="K12" s="186" t="inlineStr">
        <is>
          <t>✅ คำตอบที่ถูกต้อง: ข้อ ง. Freeze drying (การทำแห้งแบบแช่เยือกแข็ง / Lyophilization)
🎯 ทำไมข้อนี้ถึงถูก:
Trastuzumab เป็นโปรตีนโมโนคลอนอลแอนติบอดี (IgG1) ที่ไวต่อความร้อนสูงมาก (Thermolabile) การกำจัดน้ำออกจากตำรับเพื่อเพิ่มความคงตัวในระยะยาวต้องใช้กระบวนการทำแห้งแบบแช่เยือกแข็ง (Freeze drying หรือ Lyophilization) ซึ่งอาศัยการระเหิดของน้ำแข็งภายใต้สุญญากาศที่อุณหภูมิต่ำ ทำให้โครงสร้างสามมิติของโปรตีนไม่เสียสภาพ
🔍 ข้ออื่นผิดเพราะอะไร:
• ข้อ ก.: Tray drying ใช้ลมร้อน อุณหภูมิสูงจะทำให้โปรตีนแอนติบอดีเสียสภาพ (Denaturation) และไหม้
• ข้อ ข.: Microwave drying ใช้ความร้อนจากคลื่นแม่เหล็กไฟฟ้า ทำลายพันธะและโครงสร้างของโปรตีน
• ข้อ ค.: Spray drying มีแรงเฉือนสูงและใช้ลมร้อน เสี่ยงต่อการเกิด Protein aggregation และเสียสภาพ
• ข้อ จ.: Infrared drying ใช้ความร้อนจากรังสีอินฟราเรด ไม่เหมาะกับสารชีววัตถุ</t>
        </is>
      </c>
      <c r="L12" s="186" t="n"/>
      <c r="M12" s="186" t="inlineStr">
        <is>
          <t>Product Group 10: Biotech Products</t>
        </is>
      </c>
      <c r="N12" s="186" t="inlineStr">
        <is>
          <t>10.3 Downstream processing</t>
        </is>
      </c>
      <c r="O12" s="185" t="inlineStr">
        <is>
          <t>Product</t>
        </is>
      </c>
      <c r="P12" s="186" t="inlineStr">
        <is>
          <t>ข้อ 58 (PLE_CC1_2562_Key.md)</t>
        </is>
      </c>
      <c r="Q12" s="185" t="inlineStr">
        <is>
          <t>ข้อสอบจริง</t>
        </is>
      </c>
      <c r="R12" s="185" t="inlineStr">
        <is>
          <t>2562</t>
        </is>
      </c>
      <c r="S12" s="185" t="n"/>
    </row>
    <row r="13" ht="24" customHeight="1" s="49">
      <c r="A13" s="187" t="n">
        <v>11</v>
      </c>
      <c r="B13" s="186" t="n"/>
      <c r="C13" s="186" t="inlineStr">
        <is>
          <t>การผลิตยาฉีด Human Insulin ด้วยเทคโนโลยี Recombinant DNA ในระดับอุตสาหกรรม ข้อใดระบุหลักการที่ถูกต้อง</t>
        </is>
      </c>
      <c r="D13" s="186" t="n"/>
      <c r="E13" s="186" t="inlineStr">
        <is>
          <t>นำเซลล์ Beta-cells ของตับอ่อนมนุษย์ไปเพาะเลี้ยงในหลอดทดลองแล้วสกัดอินซูลินออกมาโดยตรง</t>
        </is>
      </c>
      <c r="F13" s="186" t="inlineStr">
        <is>
          <t>นำยีนที่สร้างอินซูลินของมนุษย์ไปเพิ่มปริมาณด้วยเทคนิค PCR แล้วเก็บเกี่ยวโปรตีนจากหลอดทดลอง</t>
        </is>
      </c>
      <c r="G13" s="186" t="inlineStr">
        <is>
          <t>ตัดต่อยีนสร้างอินซูลินของมนุษย์เข้าสู่พลาสมิดพาหะแล้วถ่ายเข้าสู่เซลล์เจ้าบ้าน (เช่น E. coli หรือยีสต์) แล้วเพาะเลี้ยงเพื่อให้เซลล์สังเคราะห์โปรตีนออกมา</t>
        </is>
      </c>
      <c r="H13" s="186" t="inlineStr">
        <is>
          <t>ใช้เชื้อ Agrobacterium tumefaciens นำส่งยีนที่ต้องการเข้าสู่เซลล์ของสัตว์ทดลองเพื่อให้สร้างอินซูลิน</t>
        </is>
      </c>
      <c r="I13" s="188" t="inlineStr">
        <is>
          <t>สกัดอินซูลินจากตับอ่อนของสุกรแล้วนำมาตัดต่อพันธุกรรมในระดับโมเลกุลก่อนนำไปใช้ในมนุษย์</t>
        </is>
      </c>
      <c r="J13" s="185" t="n">
        <v>3</v>
      </c>
      <c r="K13" s="186" t="inlineStr">
        <is>
          <t>✅ คำตอบที่ถูกต้อง: ข้อ ค. ตัดต่อยีนสร้างอินซูลินของมนุษย์เข้าสู่พลาสมิดพาหะแล้วถ่ายเข้าสู่เซลล์เจ้าบ้าน (เช่น E. coli หรือยีสต์) แล้วเพาะเลี้ยงเพื่อให้เซลล์สังเคราะห์โปรตีนออกมา
🎯 ทำไมข้อนี้ถึงถูก:
เทคโนโลยี Recombinant DNA (rDNA) ในการผลิต Human Insulin อาศัยการโคลนนิ่งลำดับยีนที่สังเคราะห์หรือโคลนจาก human insulin cDNA เข้าสู่พลาสมิดพาหะ (Expression vector) แล้วถ่ายเข้าสู่เซลล์เจ้าบ้าน (Host cells) เช่น Escherichia coli หรือ Saccharomyces cerevisiae จากนั้นนำไปเพาะเลี้ยงในถังหมัก (Bioreactor) เพื่อให้เซลล์สังเคราะห์สายโปรตีน Proinsulin แล้วนำมาตัดต่อและพับม้วนพันธะไดซัลไฟด์ให้เป็นอินซูลินที่ออกฤทธิ์ได้
🔍 ข้ออื่นผิดเพราะอะไร:
• ข้อ ก.: Primary Beta-cells มีอายุขัยจำกัดและไม่สามารถเพิ่มจำนวนในระดับอุตสาหกรรมได้
• ข้อ ข.: PCR เป็นเทคนิคเพิ่มจำนวนดีเอ็นเอ (DNA amplification) ไม่ใช่กระบวนการสังเคราะห์หรือแสดงออกของโปรตีน
• ข้อ ง.: Agrobacterium เป็นเวกเตอร์ที่ใช้ถ่ายยีนเข้าสู่เซลล์พืช ไม่ใช้ในการผลิตยาอินซูลินในสัตว์
• ข้อ จ.: การสกัดจากสุกรเป็นอินซูลินจากสัตว์ (Animal insulin) ไม่ใช่เทคโนโลยี Recombinant DNA</t>
        </is>
      </c>
      <c r="L13" s="186" t="n"/>
      <c r="M13" s="186" t="inlineStr">
        <is>
          <t>Product Group 10: Biotech Products</t>
        </is>
      </c>
      <c r="N13" s="186" t="inlineStr">
        <is>
          <t>10.1 Recombinant DNA</t>
        </is>
      </c>
      <c r="O13" s="185" t="inlineStr">
        <is>
          <t>Product</t>
        </is>
      </c>
      <c r="P13" s="186" t="inlineStr">
        <is>
          <t>ข้อ 6 (PLE_CC1_2560 22 April Set 1.md)</t>
        </is>
      </c>
      <c r="Q13" s="185" t="inlineStr">
        <is>
          <t>ข้อสอบจริง</t>
        </is>
      </c>
      <c r="R13" s="185" t="inlineStr">
        <is>
          <t>2560</t>
        </is>
      </c>
      <c r="S13" s="185" t="n"/>
    </row>
    <row r="14" ht="24" customHeight="1" s="49">
      <c r="A14" s="187" t="n">
        <v>12</v>
      </c>
      <c r="B14" s="186" t="n"/>
      <c r="C14" s="186" t="inlineStr">
        <is>
          <t>วัคซีนที่ให้เด็กตั งแต่แรกเกิดคือ</t>
        </is>
      </c>
      <c r="D14" s="186" t="n"/>
      <c r="E14" s="186" t="inlineStr">
        <is>
          <t>BCG และ HBV</t>
        </is>
      </c>
      <c r="F14" s="186" t="inlineStr">
        <is>
          <t>BCG และ OPV</t>
        </is>
      </c>
      <c r="G14" s="186" t="inlineStr">
        <is>
          <t>OPV และ MMR</t>
        </is>
      </c>
      <c r="H14" s="186" t="inlineStr">
        <is>
          <t>HBV และ MMR</t>
        </is>
      </c>
      <c r="I14" s="188" t="inlineStr">
        <is>
          <t>DTP และ OPV</t>
        </is>
      </c>
      <c r="J14" s="185" t="n">
        <v>1</v>
      </c>
      <c r="K14" s="186" t="inlineStr">
        <is>
          <t>✅ คำตอบที่ถูกต้อง: ข้อ ก. BCG และ HBV
🎯 ทำไมข้อนี้ถึงถูก:
การเลือก BCG และ HBV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เป็น live attenuated vaccine ฉีด ID ตั้งแต่แรกเกิด (at birth) ป้องกัน severe forms of TB (TB meningitis และ miliary TB)
• ข้อ ค.: เป็น Live attenuated oral polio vaccine หยอดทางปากที่อายุ 2, 4, 6 เดือน และ 1.5, 4 ปี (ต้องให้คู่กับ IPV เพื่อความปลอดภัย)
• ข้อ ง.: เป็น Live attenuated vaccine รวมหัด-คางทูม-หัดเยอรมัน ให้เข็มที่ 1 ที่อายุ 9-12 เดือน และเข็มที่ 2 ที่ 18 เดือน (contraindication ในหญิงตั้งครรภ์)
• ข้อ จ.: เป็น Live attenuated oral polio vaccine หยอดทางปากที่อายุ 2, 4, 6 เดือน และ 1.5, 4 ปี (ต้องให้คู่กับ IPV เพื่อความปลอดภัย)</t>
        </is>
      </c>
      <c r="L14" s="186" t="n"/>
      <c r="M14" s="186" t="inlineStr">
        <is>
          <t>Product Group 10: Biotech Products</t>
        </is>
      </c>
      <c r="N14" s="186" t="inlineStr">
        <is>
          <t>10.1 Recombinant DNA</t>
        </is>
      </c>
      <c r="O14" s="185" t="inlineStr">
        <is>
          <t>Product</t>
        </is>
      </c>
      <c r="P14" s="186" t="inlineStr">
        <is>
          <t>ข้อ 33 (PLE_CC1_2559.md)</t>
        </is>
      </c>
      <c r="Q14" s="185" t="inlineStr">
        <is>
          <t>ข้อสอบจริง</t>
        </is>
      </c>
      <c r="R14" s="185" t="inlineStr">
        <is>
          <t>2559</t>
        </is>
      </c>
      <c r="S14" s="185" t="n"/>
    </row>
    <row r="15" ht="24" customHeight="1" s="49">
      <c r="A15" s="187" t="n">
        <v>13</v>
      </c>
      <c r="B15" s="186" t="n"/>
      <c r="C15" s="186" t="inlineStr">
        <is>
          <t>หลังจากฉีดวัคซีนดังข้อ 33 แล้ว เมื่อบุตรอายุ 2 เดือน มารดาพาบุตรไปฉีดวัคซีนแล้วไข้ขึ น ท่านคิดว่าวัคซีนตัวใดที่ ท้าให้เกิดอาการดังกล่าวได้มากที่สุด</t>
        </is>
      </c>
      <c r="D15" s="186" t="n"/>
      <c r="E15" s="186" t="inlineStr">
        <is>
          <t>DTwP</t>
        </is>
      </c>
      <c r="F15" s="186" t="inlineStr">
        <is>
          <t>OPV</t>
        </is>
      </c>
      <c r="G15" s="186" t="inlineStr">
        <is>
          <t>HBV</t>
        </is>
      </c>
      <c r="H15" s="186" t="inlineStr">
        <is>
          <t>Hib vaccine</t>
        </is>
      </c>
      <c r="I15" s="188" t="inlineStr">
        <is>
          <t>MMR vaccine</t>
        </is>
      </c>
      <c r="J15" s="185" t="n">
        <v>1</v>
      </c>
      <c r="K15" s="186" t="inlineStr">
        <is>
          <t>✅ คำตอบที่ถูกต้อง: ข้อ ก. DTwP
🎯 ทำไมข้อนี้ถึงถูก:
การเลือก DTwP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เป็น Live attenuated oral polio vaccine หยอดทางปากที่อายุ 2, 4, 6 เดือน และ 1.5, 4 ปี (ต้องให้คู่กับ IPV เพื่อความปลอดภัย)
• ข้อ ค.: HBV ไม่ตรงกับข้อบ่งใช้หรือหลักวิชาการตามที่โจทย์กำหนด
• ข้อ ง.: Hib vaccine ไม่ตรงกับข้อบ่งใช้หรือหลักวิชาการตามที่โจทย์กำหนด
• ข้อ จ.: เป็น Live attenuated vaccine รวมหัด-คางทูม-หัดเยอรมัน ให้เข็มที่ 1 ที่อายุ 9-12 เดือน และเข็มที่ 2 ที่ 18 เดือน (contraindication ในหญิงตั้งครรภ์)</t>
        </is>
      </c>
      <c r="L15" s="186" t="n"/>
      <c r="M15" s="186" t="inlineStr">
        <is>
          <t>Product Group 10: Biotech Products</t>
        </is>
      </c>
      <c r="N15" s="186" t="inlineStr">
        <is>
          <t>10.1 Recombinant DNA</t>
        </is>
      </c>
      <c r="O15" s="185" t="inlineStr">
        <is>
          <t>Product</t>
        </is>
      </c>
      <c r="P15" s="186" t="inlineStr">
        <is>
          <t>ข้อ 34 (PLE_CC1_2559.md)</t>
        </is>
      </c>
      <c r="Q15" s="185" t="inlineStr">
        <is>
          <t>ข้อสอบจริง</t>
        </is>
      </c>
      <c r="R15" s="185" t="inlineStr">
        <is>
          <t>2559</t>
        </is>
      </c>
      <c r="S15" s="185" t="n"/>
    </row>
    <row r="16" ht="24" customHeight="1" s="49">
      <c r="A16" s="187" t="n">
        <v>14</v>
      </c>
      <c r="B16" s="186" t="n"/>
      <c r="C16" s="186" t="inlineStr">
        <is>
          <t>วัคซีนในข้อใดจัดอยู่ในกลุ่มประเภทชีววัตถุชนิดเชื้อมีชีวิตที่ทำให้อ่อนฤทธิ์ (Live-attenuated vaccine) เช่นเดียวกับวัคซีนไข้สมองอักเสบเจอีสายพันธุ์ SA 14-14-2 (CD.JEVAX)</t>
        </is>
      </c>
      <c r="D16" s="186" t="n"/>
      <c r="E16" s="186" t="inlineStr">
        <is>
          <t>Hepatitis B Vaccine (HBV)</t>
        </is>
      </c>
      <c r="F16" s="186" t="inlineStr">
        <is>
          <t>Inactivated Polio Vaccine (IPV)</t>
        </is>
      </c>
      <c r="G16" s="186" t="inlineStr">
        <is>
          <t>Haemophilus influenzae type b Vaccine (Hib)</t>
        </is>
      </c>
      <c r="H16" s="186" t="inlineStr">
        <is>
          <t>Diphtheria-Tetanus Vaccine (DT)</t>
        </is>
      </c>
      <c r="I16" s="188" t="inlineStr">
        <is>
          <t>Measles-Mumps-Rubella Vaccine (MMR)</t>
        </is>
      </c>
      <c r="J16" s="185" t="n">
        <v>5</v>
      </c>
      <c r="K16" s="186" t="inlineStr">
        <is>
          <t>✅ คำตอบที่ถูกต้อง: ข้อ จ. Measles-Mumps-Rubella Vaccine (MMR)
🎯 ทำไมข้อนี้ถึงถูก:
วัคซีนป้องกันโรคหัด-คางทูม-หัดเยอรมัน (MMR) เป็นวัคซีนชนิดเชื้อไวรัสมีชีวิตที่ทำให้อ่อนฤทธิ์ (Live-attenuated virus vaccine) ทั้ง 3 สายพันธุ์ เช่นเดียวกับวัคซีนไข้สมองอักเสบเจอีชนิดเชื้อเป็น (Live-attenuated JE vaccine: CD.JEVAX strain SA 14-14-2) ซึ่งสามารถกระตุ้นภูมิคุ้มกันได้ทั้ง Humoral และ Cell-mediated immunity
🔍 ข้ออื่นผิดเพราะอะไร:
• ข้อ ก.: HBV เป็นวัคซีนชนิด Recombinant protein subunit ไม่ใช่เชื้อเป็น
• ข้อ ข.: IPV เป็นวัคซีนโปลิโอชนิดเชื้อตาย (Inactivated virus)
• ข้อ ค.: Hib เป็นวัคซีนชนิดโพลีแซ็กคาไรด์คอนจูเกต (Conjugate polysaccharide vaccine)
• ข้อ ง.: DT เป็นวัคซีนชนิดท็อกซอยด์ (Toxoid) ของเชื้อคอตีบและบาดทะยัก</t>
        </is>
      </c>
      <c r="L16" s="186" t="n"/>
      <c r="M16" s="186" t="inlineStr">
        <is>
          <t>Product Group 10: Biotech Products</t>
        </is>
      </c>
      <c r="N16" s="186" t="inlineStr">
        <is>
          <t>10.5 Biosimilars &amp; Quality Control</t>
        </is>
      </c>
      <c r="O16" s="185" t="inlineStr">
        <is>
          <t>Product</t>
        </is>
      </c>
      <c r="P16" s="186" t="inlineStr">
        <is>
          <t>ข้อ 35 (PLE_CC1_2559.md)</t>
        </is>
      </c>
      <c r="Q16" s="185" t="inlineStr">
        <is>
          <t>ข้อสอบจริง</t>
        </is>
      </c>
      <c r="R16" s="185" t="inlineStr">
        <is>
          <t>2559</t>
        </is>
      </c>
      <c r="S16" s="185" t="n"/>
    </row>
    <row r="17" ht="24" customHeight="1" s="49">
      <c r="A17" s="187" t="n">
        <v>15</v>
      </c>
      <c r="B17" s="186" t="n"/>
      <c r="C17" s="186" t="inlineStr">
        <is>
          <t>อาการข้างเคียงทางระบบประสาทที่สำคัญซึ่งสัมพันธ์กับการได้รับวัคซีนไอกรนชนิดทั้งเซลล์ (Whole-cell Pertussis: wP) ในสูตรวัคซีนรวม DTwP คือข้อใด</t>
        </is>
      </c>
      <c r="D17" s="186" t="n"/>
      <c r="E17" s="186" t="inlineStr">
        <is>
          <t>อาการชักจากไข้สูง (Febrile seizures) หรือ Hypotonic-hyporesponsive episode (HHE)</t>
        </is>
      </c>
      <c r="F17" s="186" t="inlineStr">
        <is>
          <t>ตับอักเสบเฉียบพลัน (Acute hepatitis)</t>
        </is>
      </c>
      <c r="G17" s="186" t="inlineStr">
        <is>
          <t>ไตวายเฉียบพลัน (Acute renal failure)</t>
        </is>
      </c>
      <c r="H17" s="186" t="inlineStr">
        <is>
          <t>ปวดศีรษะไมเกรนเรื้อรัง (Chronic migraine)</t>
        </is>
      </c>
      <c r="I17" s="188" t="inlineStr">
        <is>
          <t>ภาวะหัวใจล้มเหลวเฉียบพลัน (Acute heart failure)</t>
        </is>
      </c>
      <c r="J17" s="185" t="n">
        <v>1</v>
      </c>
      <c r="K17" s="186" t="inlineStr">
        <is>
          <t>✅ คำตอบที่ถูกต้อง: ข้อ ก. อาการชักจากไข้สูง (Febrile seizures) หรือ Hypotonic-hyporesponsive episode (HHE)
🎯 ทำไมข้อนี้ถึงถูก:
วัคซีนไอกรนชนิดทั้งเซลล์ (Whole-cell Pertussis ในสูตร DTwP) มีเอนโดท็อกซิน (Lipopolysaccharide) จากผนังเซลล์ของเชื้อ Bordetella pertussis ซึ่งกระตุ้นปฏิกิริยาการอักเสบและทำให้เกิดไข้สูง ร้องกวนไม่หยุด อาการชักจากไข้สูง (Febrile seizures) และภาวะตัวอ่อนปวกเปียกไม่ตอบสนอง (Hypotonic-hyporesponsive episode: HHE) จึงเป็นข้อควรระวังสำคัญและนำไปสู่การพัฒนาวัคซีนไอกรนชนิดไร้เซลล์ (Acellular Pertussis: aP)
🔍 ข้ออื่นผิดเพราะอะไร:
• ข้อ ข.: วัคซีน DTwP ไม่ได้ก่อให้เกิดตับอักเสบเฉียบพลัน
• ข้อ ค.: ไม่พบความสัมพันธ์ระหว่างวัคซีนไอกรนกับภาวะไตวายเฉียบพลัน
• ข้อ ง.: ปวดศีรษะไม่ใช่ผลข้างเคียงรุนแรงจำเพาะของวัคซีนไอกรนในเด็ก
• ข้อ จ.: วัคซีนไอกรนไม่ก่อให้เกิดภาวะกล้ามเนื้อหัวใจวาย</t>
        </is>
      </c>
      <c r="L17" s="186" t="n"/>
      <c r="M17" s="186" t="inlineStr">
        <is>
          <t>Product Group 10: Biotech Products</t>
        </is>
      </c>
      <c r="N17" s="186" t="inlineStr">
        <is>
          <t>10.4 Pharmacokinetics of proteins</t>
        </is>
      </c>
      <c r="O17" s="185" t="inlineStr">
        <is>
          <t>Product</t>
        </is>
      </c>
      <c r="P17" s="186" t="inlineStr">
        <is>
          <t>ข้อ 36 (PLE_CC1_2559.md)</t>
        </is>
      </c>
      <c r="Q17" s="185" t="inlineStr">
        <is>
          <t>ข้อสอบจริง</t>
        </is>
      </c>
      <c r="R17" s="185" t="inlineStr">
        <is>
          <t>2559</t>
        </is>
      </c>
      <c r="S17" s="185" t="n"/>
    </row>
    <row r="18" ht="24" customHeight="1" s="49">
      <c r="A18" s="187" t="n">
        <v>16</v>
      </c>
      <c r="B18" s="186" t="n"/>
      <c r="C18" s="186" t="inlineStr">
        <is>
          <t>วัคซีนที่มีเกลืออะลูมิเนียมเป็นสารเสริมกระตุ้นภูมิคุ้มกัน (Aluminium adjuvant เช่น Aluminium hydroxide หรือ Aluminium phosphate) สามารถบริหารได้ทางใดเท่านั้นตามมาตรฐานความปลอดภัย</t>
        </is>
      </c>
      <c r="D18" s="186" t="n"/>
      <c r="E18" s="186" t="inlineStr">
        <is>
          <t>Intravenous (IV injection) ทางหลอดเลือดดำ</t>
        </is>
      </c>
      <c r="F18" s="186" t="inlineStr">
        <is>
          <t>Intramuscular (IM injection) ทางกล้ามเนื้อ</t>
        </is>
      </c>
      <c r="G18" s="186" t="inlineStr">
        <is>
          <t>Subcutaneous (SC injection) ทางใต้ผิวหนัง</t>
        </is>
      </c>
      <c r="H18" s="186" t="inlineStr">
        <is>
          <t>Intradermal (ID injection) ทางในผิวหนัง</t>
        </is>
      </c>
      <c r="I18" s="188" t="inlineStr">
        <is>
          <t>Intramuscular (IM) และ Subcutaneous (SC)</t>
        </is>
      </c>
      <c r="J18" s="185" t="n">
        <v>2</v>
      </c>
      <c r="K18" s="186" t="inlineStr">
        <is>
          <t>✅ คำตอบที่ถูกต้อง: ข้อ ข. Intramuscular (IM injection) ทางกล้ามเนื้อ
🎯 ทำไมข้อนี้ถึงถูก:
วัคซีนที่มีเกลืออะลูมิเนียมเป็น Adjuvant (เช่น DTP, Hepatitis B, HPV) ต้องฉีดเข้ากล้ามเนื้อลึก (Deep intramuscular injection) เท่านั้น เพื่อให้เกิดการปลดปล่อยแอนติเจนอย่างช้าๆ (Depot effect) หากฉีดเข้าใต้ผิวหนัง (SC) หรือในผิวหนัง (ID) จะทำให้เกิดการระคายเคืองอย่างรุนแรง เกิดก้อนไตใต้ผิวหนัง (Subcutaneous granuloma) หรือฝีไร้เชื้อ (Sterile abscess) และ ห้ามฉีดเข้าหลอดเลือดดำ (IV) โดยเด็ดขาด
🔍 ข้ออื่นผิดเพราะอะไร:
• ข้อ ก.: ห้ามฉีด IV เด็ดขาดเพราะสารแขวนลอยอนุภาคอะลูมิเนียมจะทำให้เกิด Embolism และพิษต่อระบบไหลเวียนโลหิต
• ข้อ ค.: การฉีด SC ทำให้เกิดตุ่มนูนแดง ฝีไร้เชื้อ และก้อนเนื้ออักเสบใต้ผิวหนัง
• ข้อ ง.: การฉีด ID ก่อให้เกิดแผลพุพองและการอักเสบเฉพาะที่รุนแรง
• ข้อ จ.: ฉีดได้เฉพาะ IM เท่านั้น ไม่สามารถให้ทาง SC ได้</t>
        </is>
      </c>
      <c r="L18" s="186" t="n"/>
      <c r="M18" s="186" t="inlineStr">
        <is>
          <t>Product Group 10: Biotech Products</t>
        </is>
      </c>
      <c r="N18" s="186" t="inlineStr">
        <is>
          <t>10.4 Pharmacokinetics of proteins</t>
        </is>
      </c>
      <c r="O18" s="185" t="inlineStr">
        <is>
          <t>Product</t>
        </is>
      </c>
      <c r="P18" s="186" t="inlineStr">
        <is>
          <t>ข้อ 39 (PLE_CC1_2559.md)</t>
        </is>
      </c>
      <c r="Q18" s="185" t="inlineStr">
        <is>
          <t>ข้อสอบจริง</t>
        </is>
      </c>
      <c r="R18" s="185" t="inlineStr">
        <is>
          <t>2559</t>
        </is>
      </c>
      <c r="S18" s="185" t="n"/>
    </row>
    <row r="19" ht="24" customHeight="1" s="49">
      <c r="A19" s="187" t="n">
        <v>17</v>
      </c>
      <c r="B19" s="186" t="n"/>
      <c r="C19" s="186" t="inlineStr">
        <is>
          <t>วัคซีนบีซีจี (BCG vaccine) ที่ใช้ในการป้องกันวัณโรคในเด็กแรกเกิด และเป็นวัคซีนพื้นฐานของประเทศไทย จัดเป็นวัคซีนประเภทใด</t>
        </is>
      </c>
      <c r="D19" s="186" t="n"/>
      <c r="E19" s="186" t="inlineStr">
        <is>
          <t>Killed / Inactivated vaccine (วัคซีนชนิดเชื้อตาย)</t>
        </is>
      </c>
      <c r="F19" s="186" t="inlineStr">
        <is>
          <t>Immunoglobulin (อิมมูโนโกลบูลินเสริมภูมิคุ้มกันสำเร็จรูป)</t>
        </is>
      </c>
      <c r="G19" s="186" t="inlineStr">
        <is>
          <t>Toxoid (สารพิษของเชื้อแบคทีเรียที่ทำให้หมดพิษ)</t>
        </is>
      </c>
      <c r="H19" s="186" t="inlineStr">
        <is>
          <t>Live-attenuated vaccine (วัคซีนชนิดเชื้อมีชีวิตที่ทำให้อ่อนฤทธิ์)</t>
        </is>
      </c>
      <c r="I19" s="188" t="inlineStr">
        <is>
          <t>Subunit / Recombinant vaccine (วัคซีนส่วนประกอบโปรตีนสังเคราะห์)</t>
        </is>
      </c>
      <c r="J19" s="185" t="n">
        <v>4</v>
      </c>
      <c r="K19" s="186" t="inlineStr">
        <is>
          <t>✅ คำตอบที่ถูกต้อง: ข้อ ง. Live-attenuated vaccine (วัคซีนชนิดเชื้อมีชีวิตที่ทำให้อ่อนฤทธิ์)
🎯 ทำไมข้อนี้ถึงถูก:
วัคซีนบีซีจี (Bacille Calmette-Guérin: BCG) เตรียมจากเชื้อแบคทีเรีย Mycobacterium bovis สายพันธุ์ที่ผ่านการเลี้ยงต่อกันหลายรุ่นจนอ่อนฤทธิ์ (Live-attenuated bacteria) ทำให้ไม่ก่อโรคในคนที่มีภูมิคุ้มกันปกติ แต่สามารถกระตุ้นภูมิคุ้มกันชนิดพึ่งเซลล์ (Cell-mediated immunity) เพื่อป้องกันวัณโรคชนิดแพร่กระจายและวัณโรคเยื่อหุ้มสมองในเด็ก
🔍 ข้ออื่นผิดเพราะอะไร:
• ข้อ ก.: BCG ไม่ใช่วัคซีนเชื้อตาย การทำให้เชื้อตายจะลดความสามารถในการกระตุ้น Cell-mediated immunity
• ข้อ ข.: Immunoglobulin เป็นแอนติบอดีสำเร็จรูป ไม่ใช่วัคซีนกระตุ้นภูมิคุ้มกัน
• ข้อ ค.: Toxoid ใช้สำหรับเชื้อที่สร้างเอกโซท็อกซิน เช่น บาดทะยักและคอตีบ
• ข้อ จ.: BCG ใช้เซลล์แบคทีเรียทั้งตัวที่อ่อนฤทธิ์ ไม่ใช่ Subunit vaccine</t>
        </is>
      </c>
      <c r="L19" s="186" t="n"/>
      <c r="M19" s="186" t="inlineStr">
        <is>
          <t>Product Group 10: Biotech Products</t>
        </is>
      </c>
      <c r="N19" s="186" t="inlineStr">
        <is>
          <t>10.5 Biosimilars &amp; Quality Control</t>
        </is>
      </c>
      <c r="O19" s="185" t="inlineStr">
        <is>
          <t>Product</t>
        </is>
      </c>
      <c r="P19" s="186" t="inlineStr">
        <is>
          <t>ข้อ 23 (PLE_CC1_2557.md)</t>
        </is>
      </c>
      <c r="Q19" s="185" t="inlineStr">
        <is>
          <t>ข้อสอบจริง</t>
        </is>
      </c>
      <c r="R19" s="185" t="inlineStr">
        <is>
          <t>2557</t>
        </is>
      </c>
      <c r="S19" s="185" t="n"/>
    </row>
    <row r="20" ht="24" customHeight="1" s="49">
      <c r="A20" s="187" t="n">
        <v>18</v>
      </c>
      <c r="B20" s="186" t="inlineStr">
        <is>
          <t>เด็กชายอายุ 10 ปี โดนสุนัขกัดบริเวณหัวไหล่ เป็นแผลหลายแผล มีเลือดออก มารับการฉีดวัคซีนป้องกันโรคพิษสุนัขบ้าที่โรงพยาบาล มารดาให้ประวัติว่าเด็กไม่เคยได้รับการฉีดวัคซีนป้องกันโรคพิษสุนัขบ้ามาก่อน</t>
        </is>
      </c>
      <c r="C20" s="186" t="inlineStr">
        <is>
          <t>จากกรณีศึกษาข้างต้น การปฐมพยาบาลเบื้องต้นและการจัดการบาดแผลสัตว์กัดในข้อใด 'ไม่ถูกต้อง'</t>
        </is>
      </c>
      <c r="D20" s="186" t="n"/>
      <c r="E20" s="186" t="inlineStr">
        <is>
          <t>ล้างและทำความสะอาดบาดแผลทันทีด้วยน้ำสะอาดและสบู่ฟอกให้ลึกถึงก้นแผลอย่างน้อย 15 นาที</t>
        </is>
      </c>
      <c r="F20" s="186" t="inlineStr">
        <is>
          <t>เช็ดและทาบาดแผลด้วยน้ำยาฆ่าเชื้อ เช่น Povidone-iodine หรือ 70% Alcohol</t>
        </is>
      </c>
      <c r="G20" s="186" t="inlineStr">
        <is>
          <t>หยุดเลือดที่ไหลด้วยการใช้ผ้าสะอาดกดบาดแผลไว้</t>
        </is>
      </c>
      <c r="H20" s="186" t="inlineStr">
        <is>
          <t>ทำการเย็บปิดบาดแผลให้สนิททันทีเพื่อป้องกันการติดเชื้อจากภายนอก</t>
        </is>
      </c>
      <c r="I20" s="188" t="inlineStr">
        <is>
          <t>รีบนำผู้ป่วยส่งสถานพยาบาลเพื่อรับการประเมินบาดแผลและเริ่มการให้วัคซีนป้องกันโรคพิษสุนัขบ้า</t>
        </is>
      </c>
      <c r="J20" s="185" t="n">
        <v>4</v>
      </c>
      <c r="K20" s="186" t="inlineStr">
        <is>
          <t>✅ คำตอบที่ถูกต้อง: ข้อ ง. ทำการเย็บปิดบาดแผลให้สนิททันทีเพื่อป้องกันการติดเชื้อจากภายนอก
🎯 ทำไมข้อนี้ถึงถูก:
บาดแผลสัตว์กัด (โดยเฉพาะแผลสงสัยพิษสุนัขบ้า) ห้ามเย็บปิดแผลทันที (Primary closure) โดยเด็ดขาด เนื่องจากการเย็บปิดแผลจะกักขังเชื้อไวรัสพิษสุนัขบ้าและเชื้อแบคทีเรียก่อโรคที่ไม่ใช้ออกซิเจน (Anaerobic bacteria) ไว้ในเนื้อเยื่อลึก หากจำเป็นต้องเย็บเพื่อหยุดเลือด ให้เย็บหลวมๆ หลังจากฉีด Rabies Immunoglobulin (RIG) แทรกซึมรอบแผลแล้วเท่านั้น
🔍 ข้ออื่นผิดเพราะอะไร:
• ข้อ ก.: ถูกต้อง การล้างแผลด้วยน้ำและสบู่อย่างน้อย 15 นาทีช่วยกำจัดเชื้อไวรัสได้มากกว่า 90%
• ข้อ ข.: ถูกต้อง สารฆ่าเชื้อ Povidone iodine สามารถทำลายปลอกหุ้มไขมันของไวรัสพิษสุนัขบ้าได้
• ข้อ ค.: ถูกต้อง การกดห้ามเลือดด้วยผ้าสะอาดเป็นการปฐมพยาบาลมาตรฐาน
• ข้อ จ.: ถูกต้อง ควรรีบส่งพบแพทย์เพื่อรับการรักษา Post-exposure prophylaxis โดยเร็วที่สุด</t>
        </is>
      </c>
      <c r="L20" s="186" t="n"/>
      <c r="M20" s="186" t="inlineStr">
        <is>
          <t>Product Group 10: Biotech Products</t>
        </is>
      </c>
      <c r="N20" s="186" t="inlineStr">
        <is>
          <t>10.5 Biosimilars &amp; Quality Control</t>
        </is>
      </c>
      <c r="O20" s="185" t="inlineStr">
        <is>
          <t>Product</t>
        </is>
      </c>
      <c r="P20" s="186" t="inlineStr">
        <is>
          <t>ข้อ 81 (PLE_CC1_2557.md) [CASE_2557_RABIES_01]</t>
        </is>
      </c>
      <c r="Q20" s="185" t="inlineStr">
        <is>
          <t>ข้อสอบจริง</t>
        </is>
      </c>
      <c r="R20" s="185" t="inlineStr">
        <is>
          <t>2557</t>
        </is>
      </c>
      <c r="S20" s="185" t="inlineStr">
        <is>
          <t>CASE_2557_RABIES_01</t>
        </is>
      </c>
    </row>
    <row r="21" ht="24" customHeight="1" s="49">
      <c r="A21" s="187" t="n">
        <v>19</v>
      </c>
      <c r="B21" s="186" t="inlineStr">
        <is>
          <t>เด็กชายอายุ 10 ปี โดนสุนัขกัดบริเวณหัวไหล่ เป็นแผลหลายแผล มีเลือดออก มารับการฉีดวัคซีนป้องกันโรคพิษสุนัขบ้าที่โรงพยาบาล มารดาให้ประวัติว่าเด็กไม่เคยได้รับการฉีดวัคซีนป้องกันโรคพิษสุนัขบ้ามาก่อน</t>
        </is>
      </c>
      <c r="C21" s="186" t="inlineStr">
        <is>
          <t>จากกรณีศึกษาข้างต้น การจัดการให้วัคซีนและอิมมูโนโกลบูลิน (Rabies PEP) ข้อใดกล่าวถูกต้องที่สุด</t>
        </is>
      </c>
      <c r="D21" s="186" t="n"/>
      <c r="E21" s="186" t="inlineStr">
        <is>
          <t>ผู้ป่วยไม่จำเป็นต้องได้รับ Rabies Immunoglobulin (RIG)</t>
        </is>
      </c>
      <c r="F21" s="186" t="inlineStr">
        <is>
          <t>ผู้ป่วยจำเป็นต้องได้รับ RIG ทันทีในวันแรก และต้องฉีดซ้ำอีกครั้งในวันที่ 7</t>
        </is>
      </c>
      <c r="G21" s="186" t="inlineStr">
        <is>
          <t>ผู้ป่วยจำเป็นต้องได้รับ RIG ร่วมกับวัคซีนเข็มแรกในวันแรกที่ถูกกัด (Day 0) เพียงครั้งเดียวเท่านั้น</t>
        </is>
      </c>
      <c r="H21" s="186" t="inlineStr">
        <is>
          <t>ผู้ป่วยไม่จำเป็นต้องได้รับวัคซีนป้องกันพิษสุนัขบ้า หากได้รับ RIG ครบขนาดแล้ว</t>
        </is>
      </c>
      <c r="I21" s="188" t="inlineStr">
        <is>
          <t>สามารถเริ่มให้ RIG ย้อนหลังได้ตลอดเวลาจนกระทั่งฉีดวัคซีนครบทุกเข็ม</t>
        </is>
      </c>
      <c r="J21" s="185" t="n">
        <v>3</v>
      </c>
      <c r="K21" s="186" t="inlineStr">
        <is>
          <t>✅ คำตอบที่ถูกต้อง: ข้อ ค. ผู้ป่วยจำเป็นต้องได้รับ RIG ร่วมกับวัคซีนเข็มแรกในวันแรกที่ถูกกัด (Day 0) เพียงครั้งเดียวเท่านั้น
🎯 ทำไมข้อนี้ถึงถูก:
บาดแผลมีเลือดออกจัดเป็น Category III Exposure ซึ่งต้องได้รับทั้งวัคซีนป้องกันพิษสุนัขบ้าและ Rabies Immunoglobulin (RIG) ทันทีในวันแรก (Day 0) โดย RIG จะให้เพียง 'ครั้งเดียวเท่านั้น' เพื่อสร้างภูมิคุ้มกันคุ้มกันทันทีก่อนที่ร่างกายจะสร้างแอนติบอดีขึ้นเอง ไม่มีการฉีด RIG ซ้ำอีก และห้ามให้ RIG หลังวันที่ 7 ของการเริ่มฉีดวัคซีนเข็มแรก เพราะจะไปกดภูมิคุ้มกัน (Immune interference) ที่วัคซีนกำลังสร้าง
🔍 ข้ออื่นผิดเพราะอะไร:
• ข้อ ก.: ผิด บาดแผลมีเลือดออก (Category III) ต้องได้รับ RIG เสมอ
• ข้อ ข.: ผิด RIG ห้ามฉีดซ้ำในวันที่ 7 เพราะจะรบกวนการสร้างภูมิคุ้มกันของร่างกาย
• ข้อ ง.: ผิด RIG ให้ Passive immunity ชั่วคราว ต้องฉีดวัคซีนควบคู่เพื่อสร้าง Active immunity ระยะยาว
• ข้อ จ.: ผิด หากพ้น Day 7 หลังฉีดวัคซีนเข็มแรก ห้ามให้ RIG ย้อนหลังเด็ดขาด</t>
        </is>
      </c>
      <c r="L21" s="186" t="n"/>
      <c r="M21" s="186" t="inlineStr">
        <is>
          <t>Product Group 10: Biotech Products</t>
        </is>
      </c>
      <c r="N21" s="186" t="inlineStr">
        <is>
          <t>10.5 Biosimilars &amp; Quality Control</t>
        </is>
      </c>
      <c r="O21" s="185" t="inlineStr">
        <is>
          <t>Product</t>
        </is>
      </c>
      <c r="P21" s="186" t="inlineStr">
        <is>
          <t>ข้อ 82 (PLE_CC1_2557.md) [CASE_2557_RABIES_01]</t>
        </is>
      </c>
      <c r="Q21" s="185" t="inlineStr">
        <is>
          <t>ข้อสอบจริง</t>
        </is>
      </c>
      <c r="R21" s="185" t="inlineStr">
        <is>
          <t>2557</t>
        </is>
      </c>
      <c r="S21" s="185" t="inlineStr">
        <is>
          <t>CASE_2557_RABIES_01</t>
        </is>
      </c>
    </row>
    <row r="22" ht="24" customHeight="1" s="49">
      <c r="A22" s="187" t="n">
        <v>20</v>
      </c>
      <c r="B22" s="186" t="inlineStr">
        <is>
          <t>เด็กชายอายุ 10 ปี โดนสุนัขกัดบริเวณหัวไหล่ เป็นแผลหลายแผล มีเลือดออก มารับการฉีดวัคซีนป้องกันโรคพิษสุนัขบ้าที่โรงพยาบาล มารดาให้ประวัติว่าเด็กไม่เคยได้รับการฉีดวัคซีนป้องกันโรคพิษสุนัขบ้ามาก่อน</t>
        </is>
      </c>
      <c r="C22" s="186" t="inlineStr">
        <is>
          <t>หากเด็กคนนี้มีประวัติเคยได้รับการฉีดวัคซีนป้องกันโรคพิษสุนัขบ้าครบชุดมาตรฐาน (อย่างน้อย 3 เข็มขึ้นไป) มาแล้วเมื่อ 5 เดือนก่อน เมื่อถูกสุนัขกัดซ้ำในครั้งนี้ ควรมีแนวทางการฉีดวัคซีนอย่างไร</t>
        </is>
      </c>
      <c r="D22" s="186" t="n"/>
      <c r="E22" s="186" t="inlineStr">
        <is>
          <t>ไม่ต้องฉีดวัคซีนหรือให้ RIG เพิ่มเติม</t>
        </is>
      </c>
      <c r="F22" s="186" t="inlineStr">
        <is>
          <t>ฉีดวัคซีนกระตุ้นเพียง 1 เข็ม ในวันที่โดนกัด (วันที่ 0)</t>
        </is>
      </c>
      <c r="G22" s="186" t="inlineStr">
        <is>
          <t>ฉีดวัคซีนกระตุ้น 2 ครั้ง ในวันที่ 0 และวันที่ 3 โดยไม่ต้องให้ RIG ซ้ำ</t>
        </is>
      </c>
      <c r="H22" s="186" t="inlineStr">
        <is>
          <t>ฉีดวัคซีนกระตุ้น 3 เข็ม ในวันที่ 0, 3 และ 7 ร่วมกับการให้ RIG ซ้ำ</t>
        </is>
      </c>
      <c r="I22" s="188" t="inlineStr">
        <is>
          <t>เริ่มต้นฉีดวัคซีนใหม่ครบชุด 5 เข็มพร้อมกับให้ RIG เต็มขนาดใหม่ทั้งหมด</t>
        </is>
      </c>
      <c r="J22" s="185" t="n">
        <v>3</v>
      </c>
      <c r="K22" s="186" t="inlineStr">
        <is>
          <t>✅ คำตอบที่ถูกต้อง: ข้อ ค. ฉีดวัคซีนกระตุ้น 2 ครั้ง ในวันที่ 0 และวันที่ 3 โดยไม่ต้องให้ RIG ซ้ำ
🎯 ทำไมข้อนี้ถึงถูก:
ตามแนวทางขององค์การอนามัยโลก (WHO) และกระทรวงสาธารณสุข ผู้ที่เคยได้รับวัคซีนป้องกันโรคพิษสุนัขบ้าครบชุดมาตรฐานมาก่อน หากถูกกัดซ้ำเกิน 3 เดือน (ในกรณีนี้คือ 5 เดือน) ให้ฉีดวัคซีนกระตุ้น (Booster) เพียง 2 ครั้ง คือในวันที่ 0 และวันที่ 3 (ฉีดเข้ากล้าม 1 จุด หรือในผิวหนัง 1 จุด) และ 'ไม่ต้องให้ RIG ซ้ำอีกตลอดชีวิต' เนื่องจากร่างกายมีความจำของระบบภูมิคุ้มกัน (Anamnestic immune response) อยู่แล้ว
🔍 ข้ออื่นผิดเพราะอะไร:
• ข้อ ก.: ผิด เกิน 3 เดือนแล้ว ต้องฉีดกระตุ้น 2 ครั้ง (หากถูกกัดซ้ำภายใน 3 เดือน ฉีด 1 ครั้ง Day 0 หรือไม่ต้องฉีดหากแผลเล็ก)
• ข้อ ข.: ฉีด 1 เข็มใช้สำหรับกรณีถูกกัดซ้ำภายใน 3 เดือนหลังฉีดครบชุด
• ข้อ ง.: ไม่จำเป็นต้องฉีด 3 เข็ม และไม่ต้องให้ RIG ซ้ำ
• ข้อ จ.: ไม่ต้องเริ่มฉีดใหม่ครบชุด เพราะร่างกายมี Memory cells พร้อมตอบสนองอย่างรวดเร็ว</t>
        </is>
      </c>
      <c r="L22" s="186" t="n"/>
      <c r="M22" s="186" t="inlineStr">
        <is>
          <t>Product Group 10: Biotech Products</t>
        </is>
      </c>
      <c r="N22" s="186" t="inlineStr">
        <is>
          <t>10.5 Biosimilars &amp; Quality Control</t>
        </is>
      </c>
      <c r="O22" s="185" t="inlineStr">
        <is>
          <t>Product</t>
        </is>
      </c>
      <c r="P22" s="186" t="inlineStr">
        <is>
          <t>ข้อ 83 (PLE_CC1_2557.md) [CASE_2557_RABIES_01]</t>
        </is>
      </c>
      <c r="Q22" s="185" t="inlineStr">
        <is>
          <t>ข้อสอบจริง</t>
        </is>
      </c>
      <c r="R22" s="185" t="inlineStr">
        <is>
          <t>2557</t>
        </is>
      </c>
      <c r="S22" s="185" t="inlineStr">
        <is>
          <t>CASE_2557_RABIES_01</t>
        </is>
      </c>
    </row>
    <row r="23" ht="24" customHeight="1" s="49">
      <c r="A23" s="187" t="n">
        <v>21</v>
      </c>
      <c r="B23" s="186" t="inlineStr">
        <is>
          <t>เด็กชายอายุ 10 ปี โดนสุนัขกัดบริเวณหัวไหล่ เป็นแผลหลายแผล มีเลือดออก มารับการฉีดวัคซีนป้องกันโรคพิษสุนัขบ้าที่โรงพยาบาล มารดาให้ประวัติว่าเด็กไม่เคยได้รับการฉีดวัคซีนป้องกันโรคพิษสุนัขบ้ามาก่อน</t>
        </is>
      </c>
      <c r="C23" s="186" t="inlineStr">
        <is>
          <t>ในกรณีที่แพทย์สั่งฉีดวัคซีนป้องกันโรคพิษสุนัขบ้าสูตรมาตรฐาน แต่ผู้ปกครองไม่ได้พาเด็กมารับการฉีดวัคซีนเข็มที่ 2 ตามกำหนดนัด โดยมาช้าไป 1 วัน เภสัชกรควรให้คำแนะนำอย่างไร</t>
        </is>
      </c>
      <c r="D23" s="186" t="n"/>
      <c r="E23" s="186" t="inlineStr">
        <is>
          <t>เริ่มต้นฉีดวัคซีนเข็มที่ 1 ใหม่ทั้งหมดเพื่อเริ่มนับรอบภูมิคุ้มกันใหม่</t>
        </is>
      </c>
      <c r="F23" s="186" t="inlineStr">
        <is>
          <t>ฉีดวัคซีนเข็มที่ 2 ทันที และนัดหมายฉีดเข็มถัดไปโดยนับระยะห่างตามช่วงเวลาเดิม (ไม่ต้องเริ่มต้นใหม่)</t>
        </is>
      </c>
      <c r="G23" s="186" t="inlineStr">
        <is>
          <t>ฉีดเข็มที่ 2 ทันที และต้องฉีดเพิ่มอีก 1 เข็มในวันเดียวกันเพื่อชดเชยวันที่ขาดไป</t>
        </is>
      </c>
      <c r="H23" s="186" t="inlineStr">
        <is>
          <t>หยุดการให้วัคซีนและให้สังเกตอาการสุนัขต่ออีก 10 วัน</t>
        </is>
      </c>
      <c r="I23" s="188" t="inlineStr">
        <is>
          <t>ต้องฉีด Rabies Immunoglobulin (RIG) เพิ่มอีกหนึ่งโดสเพื่อป้องกันช่วงที่ระดับยาขาดหาย</t>
        </is>
      </c>
      <c r="J23" s="185" t="n">
        <v>2</v>
      </c>
      <c r="K23" s="186" t="inlineStr">
        <is>
          <t>✅ คำตอบที่ถูกต้อง: ข้อ ข. ฉีดวัคซีนเข็มที่ 2 ทันที และนัดหมายฉีดเข็มถัดไปโดยนับระยะห่างตามช่วงเวลาเดิม (ไม่ต้องเริ่มต้นใหม่)
🎯 ทำไมข้อนี้ถึงถูก:
หลักการทั่วไปของการบริหารวัคซีนคือ 'นับเข็มต่อ ไม่ต้องเริ่มใหม่' (Do not restart the series) หากผู้ป่วยมารับวัคซีนช้ากว่ากำหนดนัด ให้ฉีดวัคซีนเข็มนั้นทันทีที่มาพบแพทย์ แล้วนัดหมายเข็มต่อไปโดยรักษาระยะห่างขั้นต่ำ (Minimum interval) ระหว่างเข็มตามตารางนัดเดิม ไม่จำเป็นต้องเริ่มต้นฉีดใหม่ทั้งหมด
🔍 ข้ออื่นผิดเพราะอะไร:
• ข้อ ก.: ผิด ไม่ต้องเริ่มต้นฉีดใหม่ การเริ่มใหม่ทำให้ผู้ป่วยได้รับแอนติเจนเกินความจำเป็น
• ข้อ ค.: ผิด ห้ามฉีดเบิ้ล 2 เข็มในวันเดียวกันเพราะไม่ช่วยเร่งภูมิคุ้มกันและเพิ่มผลข้างเคียง
• ข้อ ง.: ผิด บาดแผล Category III ห้ามหยุดฉีดวัคซีนเพื่อรอดูอาการสุนัข
• ข้อ จ.: ผิด ห้ามให้ RIG เพิ่มเติมโดยเด็ดขาด</t>
        </is>
      </c>
      <c r="L23" s="186" t="n"/>
      <c r="M23" s="186" t="inlineStr">
        <is>
          <t>Product Group 10: Biotech Products</t>
        </is>
      </c>
      <c r="N23" s="186" t="inlineStr">
        <is>
          <t>10.5 Biosimilars &amp; Quality Control</t>
        </is>
      </c>
      <c r="O23" s="185" t="inlineStr">
        <is>
          <t>Product</t>
        </is>
      </c>
      <c r="P23" s="186" t="inlineStr">
        <is>
          <t>ข้อ 84 (PLE_CC1_2557.md) [CASE_2557_RABIES_01]</t>
        </is>
      </c>
      <c r="Q23" s="185" t="inlineStr">
        <is>
          <t>ข้อสอบจริง</t>
        </is>
      </c>
      <c r="R23" s="185" t="inlineStr">
        <is>
          <t>2557</t>
        </is>
      </c>
      <c r="S23" s="185" t="inlineStr">
        <is>
          <t>CASE_2557_RABIES_01</t>
        </is>
      </c>
    </row>
    <row r="24" ht="24" customHeight="1" s="49">
      <c r="A24" s="187" t="n">
        <v>22</v>
      </c>
      <c r="B24" s="186" t="inlineStr">
        <is>
          <t>เด็กชายอายุ 10 ปี โดนสุนัขกัดบริเวณหัวไหล่ เป็นแผลหลายแผล มีเลือดออก มารับการฉีดวัคซีนป้องกันโรคพิษสุนัขบ้าที่โรงพยาบาล มารดาให้ประวัติว่าเด็กไม่เคยได้รับการฉีดวัคซีนป้องกันโรคพิษสุนัขบ้ามาก่อน</t>
        </is>
      </c>
      <c r="C24" s="186" t="inlineStr">
        <is>
          <t>หากมารดาของเด็กมีความเสี่ยงจากการทำงานร่วมกับสัตว์และประสงค์จะฉีดวัคซีนป้องกันโรคพิษสุนัขบ้าล่วงหน้า (Pre-exposure prophylaxis: PrEP) ตามเกณฑ์ข้อสอบสภาฯ ควรมีตารางการฉีดอย่างไร</t>
        </is>
      </c>
      <c r="D24" s="186" t="n"/>
      <c r="E24" s="186" t="inlineStr">
        <is>
          <t>ฉีด 1 เข็ม ครั้งเดียวในวันที่ 0</t>
        </is>
      </c>
      <c r="F24" s="186" t="inlineStr">
        <is>
          <t>ฉีด 2 เข็ม ในวันที่ 0 และวันที่ 3</t>
        </is>
      </c>
      <c r="G24" s="186" t="inlineStr">
        <is>
          <t>ฉีด 2 เข็ม ในวันที่ 0 และวันที่ 14</t>
        </is>
      </c>
      <c r="H24" s="186" t="inlineStr">
        <is>
          <t>ฉีด 3 เข็ม ในวันที่ 0, 7 และ 21 (หรือ 28)</t>
        </is>
      </c>
      <c r="I24" s="188" t="inlineStr">
        <is>
          <t>ฉีด 4 เข็ม ในวันที่ 0, 3, 7 และ 14</t>
        </is>
      </c>
      <c r="J24" s="185" t="n">
        <v>4</v>
      </c>
      <c r="K24" s="186" t="inlineStr">
        <is>
          <t>✅ คำตอบที่ถูกต้อง: ข้อ ง. ฉีด 3 เข็ม ในวันที่ 0, 7 และ 21 (หรือ 28)
🎯 ทำไมข้อนี้ถึงถูก:
การฉีดวัคซีนป้องกันโรคพิษสุนัขบ้าล่วงหน้าก่อนการสัมผัสโรค (Pre-exposure prophylaxis: PrEP) ตามข้อกำหนดมาตรฐานทางเภสัชกรรมและแนวทางเวชปฏิบัติคลาสสิกของไทย กำหนดให้ฉีด 3 ครั้ง ในวันที่ 0, 7 และ 21 หรือ 28 (ฉีดเข้ากล้ามเนื้อ IM ครั้งละ 1 โดส หรือฉีดในผิวหนัง ID ครั้งละ 0.1 mL) เพื่อสร้างภูมิคุ้มกันพื้นฐานล่วงหน้า
🔍 ข้ออื่นผิดเพราะอะไร:
• ข้อ ก.: ฉีดเข็มเดียวไม่เพียงพอต่อการสร้าง Protective antibody titre
• ข้อ ข.: สูตร 2 เข็ม (Day 0, 3) เป็นสูตรกระตุ้นเมื่อถูกกัดซ้ำ ไม่ใช่สูตร PrEP คลาสสิก
• ข้อ ค.: ระยะห่าง Day 0 และ 14 ไม่ใช่ตารางนัดมาตรฐานของ PrEP
• ข้อ จ.: สูตร 4 เข็ม (Day 0, 3, 7, 14) เป็นสูตร PEP ทางกล้ามเนื้อ (Essen regimen) ไม่ใช่ PrEP</t>
        </is>
      </c>
      <c r="L24" s="186" t="n"/>
      <c r="M24" s="186" t="inlineStr">
        <is>
          <t>Product Group 10: Biotech Products</t>
        </is>
      </c>
      <c r="N24" s="186" t="inlineStr">
        <is>
          <t>10.5 Biosimilars &amp; Quality Control</t>
        </is>
      </c>
      <c r="O24" s="185" t="inlineStr">
        <is>
          <t>Product</t>
        </is>
      </c>
      <c r="P24" s="186" t="inlineStr">
        <is>
          <t>ข้อ 85 (PLE_CC1_2557.md) [CASE_2557_RABIES_01]</t>
        </is>
      </c>
      <c r="Q24" s="185" t="inlineStr">
        <is>
          <t>ข้อสอบจริง</t>
        </is>
      </c>
      <c r="R24" s="185" t="inlineStr">
        <is>
          <t>2557</t>
        </is>
      </c>
      <c r="S24" s="185" t="inlineStr">
        <is>
          <t>CASE_2557_RABIES_01</t>
        </is>
      </c>
    </row>
    <row r="25" ht="24" customHeight="1" s="49">
      <c r="A25" s="187" t="n">
        <v>23</v>
      </c>
      <c r="B25" s="186" t="n"/>
      <c r="C25" s="186" t="inlineStr">
        <is>
          <t>ผลิตภัณฑ์วัคซีนในรูปผงแห้งที่ผ่านการทำแห้งแบบเยือกแข็ง (Lyophilized vaccine เช่น วัคซีนหัด-คางทูม-หัดเยอรมัน MMR หรือวัคซีนพิษสุนัขบ้า) ตามมาตรฐานเภสัชตำรับควรมีเงื่อนไขการจัดเก็บอย่างไร</t>
        </is>
      </c>
      <c r="D25" s="186" t="n"/>
      <c r="E25" s="186" t="inlineStr">
        <is>
          <t>จัดเก็บที่อุณหภูมิ 2 ถึง 8 องศาเซลเซียส และห้ามนำตัวทำละลาย (Diluent) ไปแช่แข็ง</t>
        </is>
      </c>
      <c r="F25" s="186" t="inlineStr">
        <is>
          <t>จัดเก็บที่อุณหภูมิห้องควบคุม 20 ถึง 25 องศาเซลเซียส</t>
        </is>
      </c>
      <c r="G25" s="186" t="inlineStr">
        <is>
          <t>จัดเก็บในช่องแช่แข็งอุณหภูมิ -20 ถึง -10 องศาเซลเซียส ร่วมกับตัวทำละลาย</t>
        </is>
      </c>
      <c r="H25" s="186" t="inlineStr">
        <is>
          <t>จัดเก็บที่อุณหภูมิ 8 ถึง 15 องศาเซลเซียส ในตู้ควบคุมความชื้นสัมพัทธ์สูง</t>
        </is>
      </c>
      <c r="I25" s="188" t="inlineStr">
        <is>
          <t>จัดเก็บในตู้แช่แข็งอุณหภูมิต่ำพิเศษ -80 องศาเซลเซียสเท่านั้น</t>
        </is>
      </c>
      <c r="J25" s="185" t="n">
        <v>1</v>
      </c>
      <c r="K25" s="186" t="inlineStr">
        <is>
          <t>✅ คำตอบที่ถูกต้อง: ข้อ ก. จัดเก็บที่อุณหภูมิ 2 ถึง 8 องศาเซลเซียส และห้ามนำตัวทำละลาย (Diluent) ไปแช่แข็ง
🎯 ทำไมข้อนี้ถึงถูก:
วัคซีนผงแห้ง (Lyophilized vaccines) ส่วนใหญ่กำหนดให้จัดเก็บในตู้เย็นช่องธรรมดาที่อุณหภูมิ 2 ถึง 8 องศาเซลเซียส (แม้บางชนิดเช่น MMR/Varicella สามารถเก็บในช่องแช่แข็งได้) แต่ข้อกำหนดสำคัญคือ 'ตัวทำละลาย (Diluent) ห้ามนำไปแช่แข็งเด็ดขาด' เพราะหลอดแก้วบรรจุตัวทำละลายอาจแตกหรือเกิดการเปลี่ยนแปลงทางกายภาพ และควรแช่เย็นตัวทำละลายให้มีอุณหภูมิเท่ากับผงยาก่อนนำมาผสม
🔍 ข้ออื่นผิดเพราะอะไร:
• ข้อ ข.: อุณหภูมิห้องจะเร่งให้อนุภาคโปรตีนและไวรัสสลายตัวอย่างรวดเร็ว
• ข้อ ค.: ผิดที่นำตัวทำละลายไปแช่แข็ง หลอดแก้วจะแตกและเกิดอันตราย
• ข้อ ง.: อุณหภูมิ 8-15 °C สูงเกินเกณฑ์มาตรฐานลูกโซ่ความเย็น (Cold chain 2-8 °C)
• ข้อ จ.: ตู้แช่ -80 °C ใช้เฉพาะวัคซีนพิเศษบางชนิด (เช่น mRNA vaccine รุ่นแรก) ไม่ใช่วัคซีนผงแห้งทั่วไป</t>
        </is>
      </c>
      <c r="L25" s="186" t="n"/>
      <c r="M25" s="186" t="inlineStr">
        <is>
          <t>Product Group 10: Biotech Products</t>
        </is>
      </c>
      <c r="N25" s="186" t="inlineStr">
        <is>
          <t>10.5 Biosimilars &amp; Quality Control</t>
        </is>
      </c>
      <c r="O25" s="185" t="inlineStr">
        <is>
          <t>Product</t>
        </is>
      </c>
      <c r="P25" s="186" t="inlineStr">
        <is>
          <t>ข้อ 88 (PLE_CC1_2557.md)</t>
        </is>
      </c>
      <c r="Q25" s="185" t="inlineStr">
        <is>
          <t>ข้อสอบจริง</t>
        </is>
      </c>
      <c r="R25" s="185" t="inlineStr">
        <is>
          <t>2557</t>
        </is>
      </c>
      <c r="S25" s="185" t="n"/>
    </row>
    <row r="26" ht="24" customHeight="1" s="49">
      <c r="A26" s="187" t="n">
        <v>24</v>
      </c>
      <c r="B26" s="186" t="n"/>
      <c r="C26" s="186" t="inlineStr">
        <is>
          <t>บริษัทผู้ผลิตยา A ได้รับใบอนุญาตผลิตยาแผนปัจจุบัน (เช่น วัคซีนป้องกันโรคพิษสุนัขบ้า) ตามพระราชบัญญัติยา พ.ศ. 2510 ข้อใดกล่าวถูกต้องเกี่ยวกับสิทธิและการดำเนินการของผู้รับอนุญาตผลิตยา</t>
        </is>
      </c>
      <c r="D26" s="186" t="n"/>
      <c r="E26" s="186" t="inlineStr">
        <is>
          <t>ผู้รับอนุญาตผลิตยาแผนปัจจุบันมีสิทธิขายส่งยาที่ตนผลิตได้โดยไม่ต้องขอรับใบอนุญาตขายยาแผนปัจจุบันเพิ่มเติม</t>
        </is>
      </c>
      <c r="F26" s="186" t="inlineStr">
        <is>
          <t>ผู้รับอนุญาตผลิตยาสามารถขายปลีกยาอันตรายที่ตนผลิตให้แก่ประชาชนทั่วไปได้โดยตรง</t>
        </is>
      </c>
      <c r="G26" s="186" t="inlineStr">
        <is>
          <t>ผู้รับอนุญาตผลิตยาสามารถนำเข้ายาสำเร็จรูปชนิดเดียวกันจากต่างประเทศได้โดยไม่ต้องมีใบอนุญาตนำสั่ง</t>
        </is>
      </c>
      <c r="H26" s="186" t="inlineStr">
        <is>
          <t>ผู้รับอนุญาตผลิตยาแผนปัจจุบันสามารถผลิตยาแผนโบราณในสถานที่เดียวกันได้โดยอัตโนมัติ</t>
        </is>
      </c>
      <c r="I26" s="188" t="inlineStr">
        <is>
          <t>ผู้รับอนุญาตผลิตยาสามารถโฆษณาขายยาอันตรายสู่ประชาชนทั่วไปทางสื่อโทรทัศน์ได้โดยไม่ต้องขออนุญาต</t>
        </is>
      </c>
      <c r="J26" s="185" t="n">
        <v>1</v>
      </c>
      <c r="K26" s="186" t="inlineStr">
        <is>
          <t>✅ คำตอบที่ถูกต้อง: ข้อ ก. ผู้รับอนุญาตผลิตยาแผนปัจจุบันมีสิทธิขายส่งยาที่ตนผลิตได้โดยไม่ต้องขอรับใบอนุญาตขายยาแผนปัจจุบันเพิ่มเติม
🎯 ทำไมข้อนี้ถึงถูก:
ตามพระราชบัญญัติยา พ.ศ. 2510 มาตรา 19 (1) บัญญัติให้ผู้รับอนุญาตผลิตยาแผนปัจจุบัน ได้รับยกเว้นไม่ต้องขอรับใบอนุญาตขายยาแผนปัจจุบันสำหรับการขายส่งยาที่ตนผลิต ณ สถานที่ผลิตยาที่ระบุไว้ในใบอนุญาต
🔍 ข้ออื่นผิดเพราะอะไร:
• ข้อ ข.: ผู้ผลิตไม่สามารถเปิดขายปลีกยาอันตราย/ยาควบคุมพิเศษแก่ประชาชนทั่วไปได้โดยตรง
• ข้อ ค.: การนำเข้ายาจากต่างประเทศต้องขอรับใบอนุญาตนำหรือสั่งยาแผนปัจจุบันเข้ามาในราชอาณาจักรแยกต่างหาก
• ข้อ ง.: การผลิตยาแผนโบราณต้องได้รับใบอนุญาตผลิตยาแผนโบราณและแยกสถานที่ผลิตตามเกณฑ์ GMP
• ข้อ จ.: การโฆษณายาต้องได้รับอนุญาตจาก อย. และห้ามโฆษณาขายยาอันตรายต่อประชาชนทั่วไป</t>
        </is>
      </c>
      <c r="L26" s="186" t="n"/>
      <c r="M26" s="186" t="inlineStr">
        <is>
          <t>Product Group 10: Biotech Products</t>
        </is>
      </c>
      <c r="N26" s="186" t="inlineStr">
        <is>
          <t>10.5 Biosimilars &amp; Quality Control</t>
        </is>
      </c>
      <c r="O26" s="185" t="inlineStr">
        <is>
          <t>Product</t>
        </is>
      </c>
      <c r="P26" s="186" t="inlineStr">
        <is>
          <t>ข้อ 89 (PLE_CC1_2557.md)</t>
        </is>
      </c>
      <c r="Q26" s="185" t="inlineStr">
        <is>
          <t>ข้อสอบจริง</t>
        </is>
      </c>
      <c r="R26" s="185" t="inlineStr">
        <is>
          <t>2557</t>
        </is>
      </c>
      <c r="S26" s="185" t="n"/>
    </row>
    <row r="27" ht="24" customHeight="1" s="49">
      <c r="A27" s="187" t="n">
        <v>25</v>
      </c>
      <c r="B27" s="186" t="n"/>
      <c r="C27" s="186" t="inlineStr">
        <is>
          <t>วัคซีนใดที่ต้องให้ในเด็กแรกเกิด</t>
        </is>
      </c>
      <c r="D27" s="186" t="n"/>
      <c r="E27" s="186" t="inlineStr">
        <is>
          <t>วัคซีนวัณโรค</t>
        </is>
      </c>
      <c r="F27" s="186" t="inlineStr">
        <is>
          <t>วัคซีนไข้หวัดใหญ่</t>
        </is>
      </c>
      <c r="G27" s="186" t="inlineStr">
        <is>
          <t>วัคซีนหัดเยอรมัน หัด คางทูม</t>
        </is>
      </c>
      <c r="H27" s="186" t="inlineStr">
        <is>
          <t>วัคซีนคอตีบ ไอกรน บาดทะยัก</t>
        </is>
      </c>
      <c r="I27" s="188" t="inlineStr">
        <is>
          <t>วัคซีนไวรัสตับอักเสบเอ</t>
        </is>
      </c>
      <c r="J27" s="185" t="n">
        <v>1</v>
      </c>
      <c r="K27" s="186" t="inlineStr">
        <is>
          <t>✅ คำตอบที่ถูกต้อง: ข้อ ก. วัคซีนวัณโรค
🎯 ทำไมข้อนี้ถึงถูก:
การเลือก วัคซีนวัณโรค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วัคซีนไข้หวัดใหญ่ ไม่ตรงกับข้อบ่งใช้หรือหลักวิชาการตามที่โจทย์กำหนด
• ข้อ ค.: วัคซีนหัดเยอรมัน หัด คางทูม ไม่ตรงกับข้อบ่งใช้หรือหลักวิชาการตามที่โจทย์กำหนด
• ข้อ ง.: วัคซีนคอตีบ ไอกรน บาดทะยัก ไม่ตรงกับข้อบ่งใช้หรือหลักวิชาการตามที่โจทย์กำหนด
• ข้อ จ.: วัคซีนไวรัสตับอักเสบเอ ไม่ตรงกับข้อบ่งใช้หรือหลักวิชาการตามที่โจทย์กำหนด</t>
        </is>
      </c>
      <c r="L27" s="186" t="n"/>
      <c r="M27" s="186" t="inlineStr">
        <is>
          <t>Product Group 10: Biotech Products</t>
        </is>
      </c>
      <c r="N27" s="186" t="inlineStr">
        <is>
          <t>10.1 Recombinant DNA</t>
        </is>
      </c>
      <c r="O27" s="185" t="inlineStr">
        <is>
          <t>Product</t>
        </is>
      </c>
      <c r="P27" s="186" t="inlineStr">
        <is>
          <t>ข้อ 11 (PLE_CC1_2555 Day 1.md)</t>
        </is>
      </c>
      <c r="Q27" s="185" t="inlineStr">
        <is>
          <t>ข้อสอบจริง</t>
        </is>
      </c>
      <c r="R27" s="185" t="inlineStr">
        <is>
          <t>2555</t>
        </is>
      </c>
      <c r="S27" s="185" t="n"/>
    </row>
    <row r="28" ht="24" customHeight="1" s="49">
      <c r="A28" s="187" t="n">
        <v>26</v>
      </c>
      <c r="B28" s="186" t="n"/>
      <c r="C28" s="186" t="inlineStr">
        <is>
          <t>วัคซีนในข้อใดต่อไปนี้ 'ไม่ได้' จัดอยู่ในแผนงานสร้างเสริมภูมิคุ้มกันโรคพื้นฐาน (EPI Schedule) ที่เด็กไทยทุกคนต้องได้รับตามเกณฑ์มาตรฐานของกระทรวงสาธารณสุข</t>
        </is>
      </c>
      <c r="D28" s="186" t="n"/>
      <c r="E28" s="186" t="inlineStr">
        <is>
          <t>Diphtheria-Tetanus-Pertussis Vaccine (DTP)</t>
        </is>
      </c>
      <c r="F28" s="186" t="inlineStr">
        <is>
          <t>Hepatitis A Vaccine (HAV)</t>
        </is>
      </c>
      <c r="G28" s="186" t="inlineStr">
        <is>
          <t>BCG Vaccine (วัคซีนป้องกันวัณโรค)</t>
        </is>
      </c>
      <c r="H28" s="186" t="inlineStr">
        <is>
          <t>Measles-Mumps-Rubella Vaccine (MMR)</t>
        </is>
      </c>
      <c r="I28" s="188" t="inlineStr">
        <is>
          <t>Oral Poliomyelitis Vaccine (OPV)</t>
        </is>
      </c>
      <c r="J28" s="185" t="n">
        <v>2</v>
      </c>
      <c r="K28" s="186" t="inlineStr">
        <is>
          <t>✅ คำตอบที่ถูกต้อง: ข้อ ข. Hepatitis A Vaccine (HAV)
🎯 ทำไมข้อนี้ถึงถูก:
วัคซีนป้องกันโรคตับอักเสบเอ (Hepatitis A Vaccine: HAV) จัดเป็นวัคซีนทางเลือก (Optional vaccine) ไม่ได้บรรจุอยู่ในแผนงานสร้างเสริมภูมิคุ้มกันโรคพื้นฐาน (EPI) ของเด็กไทยทั่วไป ส่วน BCG, HBV, DTP, OPV/IPV, MMR, JE และ Rotavirus จัดเป็นวัคซีนพื้นฐานที่กระทรวงสาธารณสุขกำหนดให้เด็กไทยทุกคนได้รับฟรี
🔍 ข้ออื่นผิดเพราะอะไร:
• ข้อ ก.: DTP เป็นวัคซีนพื้นฐานที่ต้องได้รับที่อายุ 2, 4, 6 เดือน และกระตุ้นที่ 18 เดือน, 4 ปี
• ข้อ ค.: BCG เป็นวัคซีนพื้นฐานที่ต้องฉีดให้เด็กแรกเกิดทุกคน
• ข้อ ง.: MMR เป็นวัคซีนพื้นฐานที่ต้องได้รับที่อายุ 9 เดือน และ 18 เดือน
• ข้อ จ.: OPV เป็นวัคซีนพื้นฐานป้องกันโปลิโอที่ให้ร่วมกับ IPV ตามเกณฑ์ EPI</t>
        </is>
      </c>
      <c r="L28" s="186" t="n"/>
      <c r="M28" s="186" t="inlineStr">
        <is>
          <t>Product Group 10: Biotech Products</t>
        </is>
      </c>
      <c r="N28" s="186" t="inlineStr">
        <is>
          <t>10.5 Biosimilars &amp; Quality Control</t>
        </is>
      </c>
      <c r="O28" s="185" t="inlineStr">
        <is>
          <t>Product</t>
        </is>
      </c>
      <c r="P28" s="186" t="inlineStr">
        <is>
          <t>ข้อ 12 (PLE_CC1_2555 Day 1.md)</t>
        </is>
      </c>
      <c r="Q28" s="185" t="inlineStr">
        <is>
          <t>ข้อสอบจริง</t>
        </is>
      </c>
      <c r="R28" s="185" t="inlineStr">
        <is>
          <t>2555</t>
        </is>
      </c>
      <c r="S28" s="185" t="n"/>
    </row>
    <row r="29" ht="24" customHeight="1" s="49">
      <c r="A29" s="187" t="n">
        <v>27</v>
      </c>
      <c r="B29" s="186" t="n"/>
      <c r="C29" s="186" t="inlineStr">
        <is>
          <t>หน้าที่ของ adjuvant เช่น alum ใส่ไปในวัคซีนเพื่ออะไร</t>
        </is>
      </c>
      <c r="D29" s="186" t="n"/>
      <c r="E29" s="186" t="inlineStr">
        <is>
          <t>เพิ่มการกระตุ้นภูมิคุ้มกันของวัคซีน</t>
        </is>
      </c>
      <c r="F29" s="186" t="inlineStr">
        <is>
          <t>เพิ่มการดูดซึมของวัคซีน</t>
        </is>
      </c>
      <c r="G29" s="186" t="inlineStr">
        <is>
          <t>เพิ่มความคงตัว</t>
        </is>
      </c>
      <c r="H29" s="186" t="inlineStr">
        <is>
          <t>ลดผลข้างเคียงที่อาจเกิดขึ้นจากวัคซีน</t>
        </is>
      </c>
      <c r="I29" s="188" t="inlineStr">
        <is>
          <t>ลดปริมาณการใช้วัคซีน</t>
        </is>
      </c>
      <c r="J29" s="185" t="n">
        <v>1</v>
      </c>
      <c r="K29" s="186" t="inlineStr">
        <is>
          <t>✅ คำตอบที่ถูกต้อง: ข้อ ก. เพิ่มการกระตุ้นภูมิคุ้มกันของวัคซีน
🎯 ทำไมข้อนี้ถึงถูก:
การเลือก เพิ่มการกระตุ้นภูมิคุ้มกันของวัคซีน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เพิ่มการดูดซึมของวัคซีน ไม่ตรงกับข้อบ่งใช้หรือหลักวิชาการตามที่โจทย์กำหนด
• ข้อ ค.: เพิ่มความคงตัว ไม่ตรงกับข้อบ่งใช้หรือหลักวิชาการตามที่โจทย์กำหนด
• ข้อ ง.: ลดผลข้างเคียงที่อาจเกิดขึ้นจากวัคซีน ไม่ตรงกับข้อบ่งใช้หรือหลักวิชาการตามที่โจทย์กำหนด
• ข้อ จ.: ลดปริมาณการใช้วัคซีน ไม่ตรงกับข้อบ่งใช้หรือหลักวิชาการตามที่โจทย์กำหนด</t>
        </is>
      </c>
      <c r="L29" s="186" t="n"/>
      <c r="M29" s="186" t="inlineStr">
        <is>
          <t>Product Group 10: Biotech Products</t>
        </is>
      </c>
      <c r="N29" s="186" t="inlineStr">
        <is>
          <t>10.1 Recombinant DNA</t>
        </is>
      </c>
      <c r="O29" s="185" t="inlineStr">
        <is>
          <t>Product</t>
        </is>
      </c>
      <c r="P29" s="186" t="inlineStr">
        <is>
          <t>ข้อ 14 (PLE_CC1_2555 Day 1.md)</t>
        </is>
      </c>
      <c r="Q29" s="185" t="inlineStr">
        <is>
          <t>ข้อสอบจริง</t>
        </is>
      </c>
      <c r="R29" s="185" t="inlineStr">
        <is>
          <t>2555</t>
        </is>
      </c>
      <c r="S29" s="185" t="n"/>
    </row>
    <row r="30" ht="24" customHeight="1" s="49">
      <c r="A30" s="187" t="n">
        <v>28</v>
      </c>
      <c r="B30" s="186" t="n"/>
      <c r="C30" s="186" t="inlineStr">
        <is>
          <t>การให้วัคซีนรวมคอตีบ-ไอกรน-บาดทะยัก (DTP) ชุดแรกจำนวน 3 เข็มในเด็กขวบปีแรก ตามแผนงานสร้างเสริมภูมิคุ้มกันโรค (EPI) ต้องมีระยะห่างระหว่างเข็มกี่เดือน</t>
        </is>
      </c>
      <c r="D30" s="186" t="n"/>
      <c r="E30" s="186" t="inlineStr">
        <is>
          <t>1 เดือน</t>
        </is>
      </c>
      <c r="F30" s="186" t="inlineStr">
        <is>
          <t>2 เดือน</t>
        </is>
      </c>
      <c r="G30" s="186" t="inlineStr">
        <is>
          <t>3 เดือน</t>
        </is>
      </c>
      <c r="H30" s="186" t="inlineStr">
        <is>
          <t>4 เดือน</t>
        </is>
      </c>
      <c r="I30" s="188" t="inlineStr">
        <is>
          <t>6 เดือน</t>
        </is>
      </c>
      <c r="J30" s="185" t="n">
        <v>2</v>
      </c>
      <c r="K30" s="186" t="inlineStr">
        <is>
          <t>✅ คำตอบที่ถูกต้อง: ข้อ ข. 2 เดือน
🎯 ทำไมข้อนี้ถึงถูก:
ตามตารางการสร้างเสริมภูมิคุ้มกันโรค (EPI) ของกระทรวงสาธารณสุข วัคซีน DTP (ในรูปสูตรผสม DTP-HBV-Hib) ชุดแรก 3 ครั้งในเด็กขวบปีแรก จะให้ที่อายุ 2 เดือน, 4 เดือน และ 6 เดือน ซึ่งมีระยะห่างระหว่างแต่ละเข็มเท่ากับ 2 เดือน (ระยะห่างขั้นต่ำคือ 4 สัปดาห์)
🔍 ข้ออื่นผิดเพราะอะไร:
• ข้อ ก.: 1 เดือน เป็นระยะห่างขั้นต่ำ (4 สัปดาห์) แต่ตารางมาตรฐานฉีดห่างกัน 2 เดือน (ที่อายุ 2, 4, 6 เดือน)
• ข้อ ค.: 3 เดือน ห่างเกินไปสำหรับชุดแรกของทารก
• ข้อ ง.: 4 เดือน เป็นระยะห่างสำหรับเข็มกระตุ้น ไม่ใช่ชุดแรก
• ข้อ จ.: 6 เดือน ยาวนานเกินไป ทำให้ระดับภูมิคุ้มกันไม่เพียงพอต่อการป้องกันโรค</t>
        </is>
      </c>
      <c r="L30" s="186" t="n"/>
      <c r="M30" s="186" t="inlineStr">
        <is>
          <t>Product Group 10: Biotech Products</t>
        </is>
      </c>
      <c r="N30" s="186" t="inlineStr">
        <is>
          <t>10.5 Biosimilars &amp; Quality Control</t>
        </is>
      </c>
      <c r="O30" s="185" t="inlineStr">
        <is>
          <t>Product</t>
        </is>
      </c>
      <c r="P30" s="186" t="inlineStr">
        <is>
          <t>ข้อ 15 (PLE_CC1_2555 Day 1.md)</t>
        </is>
      </c>
      <c r="Q30" s="185" t="inlineStr">
        <is>
          <t>ข้อสอบจริง</t>
        </is>
      </c>
      <c r="R30" s="185" t="inlineStr">
        <is>
          <t>2555</t>
        </is>
      </c>
      <c r="S30" s="185" t="n"/>
    </row>
    <row r="31" ht="24" customHeight="1" s="49">
      <c r="A31" s="187" t="n">
        <v>29</v>
      </c>
      <c r="B31" s="186" t="n"/>
      <c r="C31" s="186" t="inlineStr">
        <is>
          <t>ต่อมาผู้ป่วยมีแผนจะไปเมื่องนอกกับครอบครัวภายใน 1 เดือนข้างหน้าแล้วจะอยู่นาน 3 เดือน แต่ผู้ป่วย ต้องได้รับวัคซีน Hep B เข็มที่ 2 ในอีก 3 เดือนข้างหน้า ควรทำอย่างไร</t>
        </is>
      </c>
      <c r="D31" s="186" t="n"/>
      <c r="E31" s="186" t="inlineStr">
        <is>
          <t>รับวัคซีนก่อนไปเมื่องนอก</t>
        </is>
      </c>
      <c r="F31" s="186" t="inlineStr">
        <is>
          <t>เริ่มรับวัคซีนใหม่ตั้งแต่เข็มแรก</t>
        </is>
      </c>
      <c r="G31" s="186" t="inlineStr">
        <is>
          <t>รับวัคซีนหลังจากกลับมาจากเมื่องนอก</t>
        </is>
      </c>
      <c r="H31" s="186" t="inlineStr">
        <is>
          <t>.....................</t>
        </is>
      </c>
      <c r="I31" s="188" t="inlineStr">
        <is>
          <t>.....................</t>
        </is>
      </c>
      <c r="J31" s="185" t="n">
        <v>1</v>
      </c>
      <c r="K31" s="186" t="inlineStr">
        <is>
          <t>✅ คำตอบที่ถูกต้อง: ข้อ ก. รับวัคซีนก่อนไปเมื่องนอก
🎯 ทำไมข้อนี้ถึงถูก:
การเลือก รับวัคซีนก่อนไปเมื่องนอก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เริ่มรับวัคซีนใหม่ตั้งแต่เข็มแรก ไม่ตรงกับข้อบ่งใช้หรือหลักวิชาการตามที่โจทย์กำหนด
• ข้อ ค.: รับวัคซีนหลังจากกลับมาจากเมื่องนอก ไม่ตรงกับข้อบ่งใช้หรือหลักวิชาการตามที่โจทย์กำหนด
• ข้อ ง.: ..................... ไม่ตรงกับข้อบ่งใช้หรือหลักวิชาการตามที่โจทย์กำหนด
• ข้อ จ.: ..................... ไม่ตรงกับข้อบ่งใช้หรือหลักวิชาการตามที่โจทย์กำหนด</t>
        </is>
      </c>
      <c r="L31" s="186" t="n"/>
      <c r="M31" s="186" t="inlineStr">
        <is>
          <t>Product Group 10: Biotech Products</t>
        </is>
      </c>
      <c r="N31" s="186" t="inlineStr">
        <is>
          <t>10.1 Recombinant DNA</t>
        </is>
      </c>
      <c r="O31" s="185" t="inlineStr">
        <is>
          <t>Product</t>
        </is>
      </c>
      <c r="P31" s="186" t="inlineStr">
        <is>
          <t>ข้อ 16 (PLE_CC1_2555 Day 1.md)</t>
        </is>
      </c>
      <c r="Q31" s="185" t="inlineStr">
        <is>
          <t>ข้อสอบจริง</t>
        </is>
      </c>
      <c r="R31" s="185" t="inlineStr">
        <is>
          <t>2555</t>
        </is>
      </c>
      <c r="S31" s="185" t="n"/>
    </row>
    <row r="32" ht="24" customHeight="1" s="49">
      <c r="A32" s="187" t="n">
        <v>30</v>
      </c>
      <c r="B32" s="186" t="n"/>
      <c r="C32" s="186" t="inlineStr">
        <is>
          <t>เมื่อร่างกายได้รับแอนติเจนจากวัคซีนเป็นครั้งแรก (Primary immune response) ระบบภูมิคุ้มกันจะสร้างแอนติบอดี (Immunoglobulin) ชนิดใดขึ้นมาในกระแสเลือดก่อนเป็นอันดับแรก</t>
        </is>
      </c>
      <c r="D32" s="186" t="n"/>
      <c r="E32" s="186" t="inlineStr">
        <is>
          <t>Immunoglobulin A (IgA)</t>
        </is>
      </c>
      <c r="F32" s="186" t="inlineStr">
        <is>
          <t>Immunoglobulin D (IgD)</t>
        </is>
      </c>
      <c r="G32" s="186" t="inlineStr">
        <is>
          <t>Immunoglobulin E (IgE)</t>
        </is>
      </c>
      <c r="H32" s="186" t="inlineStr">
        <is>
          <t>Immunoglobulin G (IgG)</t>
        </is>
      </c>
      <c r="I32" s="188" t="inlineStr">
        <is>
          <t>Immunoglobulin M (IgM)</t>
        </is>
      </c>
      <c r="J32" s="185" t="n">
        <v>5</v>
      </c>
      <c r="K32" s="186" t="inlineStr">
        <is>
          <t>✅ คำตอบที่ถูกต้อง: ข้อ จ. Immunoglobulin M (IgM)
🎯 ทำไมข้อนี้ถึงถูก:
ในการตอบสนองทางภูมิคุ้มกันปฐมภูมิ (Primary immune response) ต่อแอนติเจนที่เข้าสู่ร่างกายเป็นครั้งแรก เซลล์บี (B cells) จะหลั่งแอนติบอดีชนิด IgM ออกมาก่อนเป็นอันดับแรกในรูป Pentamer เพื่อทำลายแอนติเจนเบื้องต้น จากนั้นจึงเกิดกระบวนการ Isotype class switching เปลี่ยนไปสร้าง IgG ซึ่งมีความจำเพาะสูงและมีค่าครึ่งชีวิตยาวนานกว่า
🔍 ข้ออื่นผิดเพราะอะไร:
• ข้อ ก.: IgA เป็นแอนติบอดีหลักที่พบในสารคัดหลั่งและเยื่อบุเมือก (Mucosal immunity)
• ข้อ ข.: IgD พบบนผิวเซลล์ B lymphocyte ที่ยังไม่เจอกับแอนติเจน
• ข้อ ค.: IgE มีบทบาทหลักในปฏิกิริยาภูมิแพ้ Type I hypersensitivity และการต้านปรสิต
• ข้อ ง.: IgG เป็นแอนติบอดีหลักใน Secondary immune response และมีสัดส่วนสูงสุดในกระแสเลือด แต่สร้างขึ้นตามหลัง IgM</t>
        </is>
      </c>
      <c r="L32" s="186" t="n"/>
      <c r="M32" s="186" t="inlineStr">
        <is>
          <t>Product Group 10: Biotech Products</t>
        </is>
      </c>
      <c r="N32" s="186" t="inlineStr">
        <is>
          <t>10.4 Pharmacokinetics of proteins</t>
        </is>
      </c>
      <c r="O32" s="185" t="inlineStr">
        <is>
          <t>Product</t>
        </is>
      </c>
      <c r="P32" s="186" t="inlineStr">
        <is>
          <t>ข้อ 17 (PLE_CC1_2555 Day 1.md)</t>
        </is>
      </c>
      <c r="Q32" s="185" t="inlineStr">
        <is>
          <t>ข้อสอบจริง</t>
        </is>
      </c>
      <c r="R32" s="185" t="inlineStr">
        <is>
          <t>2555</t>
        </is>
      </c>
      <c r="S32" s="185" t="n"/>
    </row>
    <row r="33" ht="24" customHeight="1" s="49">
      <c r="A33" s="187" t="n">
        <v>31</v>
      </c>
      <c r="B33" s="186" t="n"/>
      <c r="C33" s="186" t="inlineStr">
        <is>
          <t>ข้อใดกล่าวถึงประโยชน์และความสำคัญของการให้วัคซีนป้องกันโรคติดเชื้อในระดับประชากร (Public health perspective) ได้อย่างถูกต้อง</t>
        </is>
      </c>
      <c r="D33" s="186" t="n"/>
      <c r="E33" s="186" t="inlineStr">
        <is>
          <t>ช่วยสร้างภูมิคุ้มกันหมู่ (Herd immunity) ลดการแพร่กระจายของเชื้อ และลดความจำเป็นในการใช้ยาปฏิชีวนะ จึงช่วยชะลอปัญหาเชื้อดื้อยา (Antimicrobial resistance)</t>
        </is>
      </c>
      <c r="F33" s="186" t="inlineStr">
        <is>
          <t>ช่วยป้องกันการกลายพันธุ์ของเชื้อไวรัสในอากาศได้อย่างสมบูรณ์ 100%</t>
        </is>
      </c>
      <c r="G33" s="186" t="inlineStr">
        <is>
          <t>ช่วยลดความเสี่ยงต่อการเกิดโรคแพ้ภูมิตนเอง (Autoimmune diseases) ในเด็ก</t>
        </is>
      </c>
      <c r="H33" s="186" t="inlineStr">
        <is>
          <t>กำจัดเชื้อแบคทีเรียประจำถิ่น (Normal flora) ในทางเดินอาหารเพื่อลดการติดเชื้อฉวยโอกาส</t>
        </is>
      </c>
      <c r="I33" s="188" t="inlineStr">
        <is>
          <t>ทดแทนการสร้างภูมิคุ้มกันธรรมชาติโดยที่ร่างกายไม่ต้องสร้างเซลล์เม็ดเลือดขาว</t>
        </is>
      </c>
      <c r="J33" s="185" t="n">
        <v>1</v>
      </c>
      <c r="K33" s="186" t="inlineStr">
        <is>
          <t>✅ คำตอบที่ถูกต้อง: ข้อ ก. ช่วยสร้างภูมิคุ้มกันหมู่ (Herd immunity) ลดการแพร่กระจายของเชื้อ และลดความจำเป็นในการใช้ยาปฏิชีวนะ จึงช่วยชะลอปัญหาเชื้อดื้อยา (Antimicrobial resistance)
🎯 ทำไมข้อนี้ถึงถูก:
การสร้างเสริมภูมิคุ้มกันโรคด้วยวัคซีนในระดับประชากรทำให้เกิดภูมิคุ้มกันหมู่ (Herd immunity) ปกป้องบุคคลที่ไม่สามารถรับวัคซีนได้ ลดอุบัติการณ์ของการติดเชื้อรุนแรง จึงลดการสั่งจ่ายยาต้านจุลชีพที่ไม่จำเป็นและช่วยลดแรงกดดันในการคัดเลือกเชื้อดื้อยา (Antimicrobial resistance: AMR)
🔍 ข้ออื่นผิดเพราะอะไร:
• ข้อ ข.: วัคซีนไม่สามารถป้องกันการกลายพันธุ์ของไวรัสตามธรรมชาติได้ 100%
• ข้อ ค.: วัคซีนไม่ได้มีข้อบ่งใช้เพื่อลดโรคแพ้ภูมิตนเอง
• ข้อ ง.: วัคซีนไม่ทำลาย Normal flora ในร่างกาย
• ข้อ จ.: วัคซีนทำงานโดยการกระตุ้นเม็ดเลือดขาวของร่างกาย ไม่ใช่การทดแทนเซลล์เม็ดเลือดขาว</t>
        </is>
      </c>
      <c r="L33" s="186" t="n"/>
      <c r="M33" s="186" t="inlineStr">
        <is>
          <t>Product Group 10: Biotech Products</t>
        </is>
      </c>
      <c r="N33" s="186" t="inlineStr">
        <is>
          <t>10.5 Biosimilars &amp; Quality Control</t>
        </is>
      </c>
      <c r="O33" s="185" t="inlineStr">
        <is>
          <t>Product</t>
        </is>
      </c>
      <c r="P33" s="186" t="inlineStr">
        <is>
          <t>ข้อ 5 (PLE_CC1_2555 Day 2.md)</t>
        </is>
      </c>
      <c r="Q33" s="185" t="inlineStr">
        <is>
          <t>ข้อสอบจริง</t>
        </is>
      </c>
      <c r="R33" s="185" t="inlineStr">
        <is>
          <t>2555</t>
        </is>
      </c>
      <c r="S33" s="185" t="n"/>
    </row>
    <row r="34" ht="24" customHeight="1" s="49">
      <c r="A34" s="187" t="n">
        <v>32</v>
      </c>
      <c r="B34" s="186" t="n"/>
      <c r="C34" s="186" t="inlineStr">
        <is>
          <t>ตามแผนงานสร้างเสริมภูมิคุ้มกันโรค (EPI) ของกระทรวงสาธารณสุขไทย ทารกแรกเกิดที่มีสุขภาพแข็งแรงต้องได้รับการฉีดวัคซีนป้องกันโรคใดตั้งแต่แรกเกิด</t>
        </is>
      </c>
      <c r="D34" s="186" t="n"/>
      <c r="E34" s="186" t="inlineStr">
        <is>
          <t>วัคซีนป้องกันวัณโรค (BCG) และวัคซีนป้องกันไวรัสตับอักเสบบี (HBV)</t>
        </is>
      </c>
      <c r="F34" s="186" t="inlineStr">
        <is>
          <t>วัคซีนป้องกันคอตีบ-ไอกรน-บาดทะยัก (DTP) และวัคซีนโปลิโอ (OPV)</t>
        </is>
      </c>
      <c r="G34" s="186" t="inlineStr">
        <is>
          <t>วัคซีนป้องกันหัด-คางทูม-หัดเยอรมัน (MMR)</t>
        </is>
      </c>
      <c r="H34" s="186" t="inlineStr">
        <is>
          <t>วัคซีนป้องกันไข้สมองอักเสบเจอี (JE) และวัคซีนโรต้า (Rotavirus)</t>
        </is>
      </c>
      <c r="I34" s="188" t="inlineStr">
        <is>
          <t>วัคซีนป้องกันโรคอีสุกอีใส (Varicella) และวัคซีนไข้หวัดใหญ่ (Influenza)</t>
        </is>
      </c>
      <c r="J34" s="185" t="n">
        <v>1</v>
      </c>
      <c r="K34" s="186" t="inlineStr">
        <is>
          <t>✅ คำตอบที่ถูกต้อง: ข้อ ก. วัคซีนป้องกันวัณโรค (BCG) และวัคซีนป้องกันไวรัสตับอักเสบบี (HBV)
🎯 ทำไมข้อนี้ถึงถูก:
ทารกแรกเกิดทุกคนในประเทศไทยต้องได้รับวัคซีน 2 ชนิดทันทีหลังคลอด ได้แก่:
1. วัคซีน BCG ฉีดเข้าในผิวหนัง (Intradermal) 0.1 mL บริเวณไหล่ซ้าย เพื่อป้องกันวัณโรคแพร่กระจาย
2. วัคซีน Hepatitis B (HBV) เข็มที่ 1 ฉีดเข้ากล้ามเนื้อ (Intramuscular) บริเวณต้นขาด้านหน้า เพื่อป้องกันการติดเชื้อไวรัสตับอักเสบบีจากมารดาสู่ทารก
🔍 ข้ออื่นผิดเพราะอะไร:
• ข้อ ข.: DTP และ OPV เริ่มให้เมื่อทารกอายุครบ 2 เดือน
• ข้อ ค.: MMR เริ่มให้เมื่อเด็กอายุ 9 เดือน
• ข้อ ง.: JE เริ่มให้ที่อายุ 9-12 เดือน และ Rotavirus เริ่มให้ที่อายุ 2 เดือน
• ข้อ จ.: Varicella เป็นวัคซีนทางเลือก และ Influenza เริ่มฉีดได้ที่อายุ 6 เดือนขึ้นไป</t>
        </is>
      </c>
      <c r="L34" s="186" t="n"/>
      <c r="M34" s="186" t="inlineStr">
        <is>
          <t>Product Group 10: Biotech Products</t>
        </is>
      </c>
      <c r="N34" s="186" t="inlineStr">
        <is>
          <t>10.5 Biosimilars &amp; Quality Control</t>
        </is>
      </c>
      <c r="O34" s="185" t="inlineStr">
        <is>
          <t>Product</t>
        </is>
      </c>
      <c r="P34" s="186" t="inlineStr">
        <is>
          <t>ข้อ 1 (PLE_CC1_2555 Day 2.md)</t>
        </is>
      </c>
      <c r="Q34" s="185" t="inlineStr">
        <is>
          <t>ข้อสอบจริง</t>
        </is>
      </c>
      <c r="R34" s="185" t="inlineStr">
        <is>
          <t>2555</t>
        </is>
      </c>
      <c r="S34" s="185" t="n"/>
    </row>
    <row r="35" ht="24" customHeight="1" s="49">
      <c r="A35" s="187" t="n">
        <v>33</v>
      </c>
      <c r="B35" s="186" t="n"/>
      <c r="C35" s="186" t="inlineStr">
        <is>
          <t>วัคซีนรวมป้องกันโรคหัด-คางทูม-หัดเยอรมัน (MMR Vaccine) จัดเป็นวัคซีนประเภทใดตามลักษณะทางชีวภาพของแอนติเจน</t>
        </is>
      </c>
      <c r="D35" s="186" t="n"/>
      <c r="E35" s="186" t="inlineStr">
        <is>
          <t>Live-attenuated virus vaccine (วัคซีนชนิดไวรัสมีชีวิตที่ทำให้อ่อนฤทธิ์)</t>
        </is>
      </c>
      <c r="F35" s="186" t="inlineStr">
        <is>
          <t>Inactivated whole-virus vaccine (วัคซีนชนิดไวรัสทั้งตัวที่ทำให้ตายด้วยสารเคมี)</t>
        </is>
      </c>
      <c r="G35" s="186" t="inlineStr">
        <is>
          <t>Bacterial toxoid vaccine (วัคซีนท็อกซอยด์สารพิษหมดสภาพ)</t>
        </is>
      </c>
      <c r="H35" s="186" t="inlineStr">
        <is>
          <t>Recombinant protein subunit vaccine (วัคซีนโปรตีนซับยูนิตสังเคราะห์)</t>
        </is>
      </c>
      <c r="I35" s="188" t="inlineStr">
        <is>
          <t>Conjugate polysaccharide vaccine (วัคซีนโพลีแซ็กคาไรด์คอนจูเกต)</t>
        </is>
      </c>
      <c r="J35" s="185" t="n">
        <v>1</v>
      </c>
      <c r="K35" s="186" t="inlineStr">
        <is>
          <t>✅ คำตอบที่ถูกต้อง: ข้อ ก. Live-attenuated virus vaccine (วัคซีนชนิดไวรัสมีชีวิตที่ทำให้อ่อนฤทธิ์)
🎯 ทำไมข้อนี้ถึงถูก:
วัคซีน MMR ประกอบด้วยไวรัสมีชีวิตที่ผ่านการทำให้อ่อนฤทธิ์ (Live-attenuated viruses) ทั้ง 3 ชนิด ได้แก่ Measles virus (สายพันธุ์ Edmonston-Enders), Mumps virus (สายพันธุ์ Jeryl Lynn) และ Rubella virus (สายพันธุ์ Wistar RA 27/3) สามารถแบ่งตัวในร่างกายเพื่อกระตุ้นภูมิคุ้มกันได้ดีเยี่ยมเหมือนการติดเชื้อธรรมชาติ จึงห้ามใช้ในสตรีมีครรภ์และผู้มีภาวะภูมิคุ้มกันบกพร่องรุนแรง
🔍 ข้ออื่นผิดเพราะอะไร:
• ข้อ ข.: ไวรัสทั้ง 3 ชนิดใน MMR ไม่ใช่เชื้อตาย (Inactivated)
• ข้อ ค.: MMR เป็นไวรัส ไม่ใช่แบคทีเรียและไม่มีการสร้างท็อกซอยด์
• ข้อ ง.: MMR เป็นไวรัสทั้งตัวที่อ่อนฤทธิ์ ไม่ใช่ Subunit vaccine
• ข้อ จ.: MMR ไม่ใช่วัคซีนกลุ่ม Conjugate polysaccharide</t>
        </is>
      </c>
      <c r="L35" s="186" t="n"/>
      <c r="M35" s="186" t="inlineStr">
        <is>
          <t>Product Group 10: Biotech Products</t>
        </is>
      </c>
      <c r="N35" s="186" t="inlineStr">
        <is>
          <t>10.5 Biosimilars &amp; Quality Control</t>
        </is>
      </c>
      <c r="O35" s="185" t="inlineStr">
        <is>
          <t>Product</t>
        </is>
      </c>
      <c r="P35" s="186" t="inlineStr">
        <is>
          <t>ข้อ 4 (PLE_CC1_2555 Day 2.md)</t>
        </is>
      </c>
      <c r="Q35" s="185" t="inlineStr">
        <is>
          <t>ข้อสอบจริง</t>
        </is>
      </c>
      <c r="R35" s="185" t="inlineStr">
        <is>
          <t>2555</t>
        </is>
      </c>
      <c r="S35" s="185" t="n"/>
    </row>
    <row r="36" ht="24" customHeight="1" s="49">
      <c r="A36" s="187" t="n">
        <v>34</v>
      </c>
      <c r="B36" s="186" t="n"/>
      <c r="C36" s="186" t="inlineStr">
        <is>
          <t>วัคซีนรวมคอตีบ-ไอกรน-บาดทะยัก (DTP Vaccine) ประกอบด้วยแอนติเจนในรูปแบบใดตามเกณฑ์ทางเภสัชกรรม</t>
        </is>
      </c>
      <c r="D36" s="186" t="n"/>
      <c r="E36" s="186" t="inlineStr">
        <is>
          <t>Diphtheria toxoid และ Tetanus toxoid ร่วมกับ Inactivated/Acellular Pertussis</t>
        </is>
      </c>
      <c r="F36" s="186" t="inlineStr">
        <is>
          <t>Live-attenuated bacteria ของเชื้อทั้ง 3 ชนิด</t>
        </is>
      </c>
      <c r="G36" s="186" t="inlineStr">
        <is>
          <t>Recombinant DNA proteins ของเชื้อทั้ง 3 ชนิด</t>
        </is>
      </c>
      <c r="H36" s="186" t="inlineStr">
        <is>
          <t>Capsular polysaccharide เดี่ยวของเชื้อแบคทีเรีย</t>
        </is>
      </c>
      <c r="I36" s="188" t="inlineStr">
        <is>
          <t>DNA plasmid coding for bacterial surface antigens</t>
        </is>
      </c>
      <c r="J36" s="185" t="n">
        <v>1</v>
      </c>
      <c r="K36" s="186" t="inlineStr">
        <is>
          <t>✅ คำตอบที่ถูกต้อง: ข้อ ก. Diphtheria toxoid และ Tetanus toxoid ร่วมกับ Inactivated/Acellular Pertussis
🎯 ทำไมข้อนี้ถึงถูก:
วัคซีน DTP เป็นวัคซีนรวมที่ประกอบด้วย:
1. Diphtheria toxoid: สารพิษของ Corynebacterium diphtheriae ที่ทำให้หมดฤทธิ์ด้วยฟอร์มาลิน
2. Tetanus toxoid: สารพิษของ Clostridium tetani ที่ทำให้หมดฤทธิ์ด้วยฟอร์มาลิน
3. Pertussis: เซลล์แบคทีเรีย Bordetella pertussis ที่ทำให้ตาย (wP ใน DTwP) หรือโปรตีนบริสุทธิ์ของเชื้อ (aP ใน DTaP)
🔍 ข้ออื่นผิดเพราะอะไร:
• ข้อ ข.: เชื้อทั้ง 3 ชนิดไม่ใช่ Live-attenuated bacteria
• ข้อ ค.: คอตีบและบาดทะยักเตรียมจากท็อกซอยด์ธรรมชาติที่ผ่านการ Inactivate ไม่ใช่ Recombinant DNA
• ข้อ ง.: DTP ไม่ใช่วัคซีนกลุ่ม Capsular polysaccharide
• ข้อ จ.: DTP ไม่ใช่วัคซีนกลุ่ม DNA plasmid</t>
        </is>
      </c>
      <c r="L36" s="186" t="n"/>
      <c r="M36" s="186" t="inlineStr">
        <is>
          <t>Product Group 10: Biotech Products</t>
        </is>
      </c>
      <c r="N36" s="186" t="inlineStr">
        <is>
          <t>10.5 Biosimilars &amp; Quality Control</t>
        </is>
      </c>
      <c r="O36" s="185" t="inlineStr">
        <is>
          <t>Product</t>
        </is>
      </c>
      <c r="P36" s="186" t="inlineStr">
        <is>
          <t>ข้อ 5 (PLE_CC1_2555 Day 2.md)</t>
        </is>
      </c>
      <c r="Q36" s="185" t="inlineStr">
        <is>
          <t>ข้อสอบจริง</t>
        </is>
      </c>
      <c r="R36" s="185" t="inlineStr">
        <is>
          <t>2555</t>
        </is>
      </c>
      <c r="S36" s="185" t="n"/>
    </row>
    <row r="37" ht="24" customHeight="1" s="49">
      <c r="A37" s="187" t="n">
        <v>35</v>
      </c>
      <c r="B37" s="186" t="n"/>
      <c r="C37" s="186" t="inlineStr">
        <is>
          <t>ตามแผนงานสร้างเสริมภูมิคุ้มกันโรค (EPI) ของกระทรวงสาธารณสุขไทย การให้วัคซีนรวม DTP ในเด็กขวบปีแรก กำหนดให้ฉีดที่อายุเท่าใด</t>
        </is>
      </c>
      <c r="D37" s="186" t="n"/>
      <c r="E37" s="186" t="inlineStr">
        <is>
          <t>อายุ 2, 4 และ 6 เดือน</t>
        </is>
      </c>
      <c r="F37" s="186" t="inlineStr">
        <is>
          <t>อายุ 1, 2 และ 3 เดือน</t>
        </is>
      </c>
      <c r="G37" s="186" t="inlineStr">
        <is>
          <t>อายุแรกเกิด, 1 เดือน และ 6 เดือน</t>
        </is>
      </c>
      <c r="H37" s="186" t="inlineStr">
        <is>
          <t>อายุ 6, 9 และ 12 เดือน</t>
        </is>
      </c>
      <c r="I37" s="188" t="inlineStr">
        <is>
          <t>อายุ 9, 12 และ 18 เดือน</t>
        </is>
      </c>
      <c r="J37" s="185" t="n">
        <v>1</v>
      </c>
      <c r="K37" s="186" t="inlineStr">
        <is>
          <t>✅ คำตอบที่ถูกต้อง: ข้อ ก. อายุ 2, 4 และ 6 เดือน
🎯 ทำไมข้อนี้ถึงถูก:
ตามตารางสร้างเสริมภูมิคุ้มกันโรคของประเทศไทย ทารกจะต้องได้รับวัคซีนรวมป้องกันโรคคอตีบ ไอกรน บาดทะยัก ตับอักเสบบี และฮิบ (DTP-HBV-Hib) ชุดแรก 3 ครั้งที่อายุ 2 เดือน, 4 เดือน และ 6 เดือน จากนั้นจะได้รับเข็มกระตุ้น (Booster) ด้วยวัคซีน DTP ที่อายุ 18 เดือน และ 4 ปี
🔍 ข้ออื่นผิดเพราะอะไร:
• ข้อ ข.: อายุ 1, 2, 3 เดือน เร็วเกินไปและไม่สอดคล้องกับตาราง EPI ของไทย
• ข้อ ค.: แรกเกิด, 1, 6 เดือน เป็นสูตรการให้วัคซีน Hepatitis B เดี่ยวในอดีต ไม่ใช่ DTP
• ข้อ ง.: อายุ 6, 9, 12 เดือน ช้าเกินไป ทำให้ทารกขาดภูมิคุ้มกันในวัยที่มีความเสี่ยงสูง
• ข้อ จ.: อายุ 9 และ 18 เดือน เป็นตารางการให้วัคซีน MMR และเข็มกระตุ้น</t>
        </is>
      </c>
      <c r="L37" s="186" t="n"/>
      <c r="M37" s="186" t="inlineStr">
        <is>
          <t>Product Group 10: Biotech Products</t>
        </is>
      </c>
      <c r="N37" s="186" t="inlineStr">
        <is>
          <t>10.5 Biosimilars &amp; Quality Control</t>
        </is>
      </c>
      <c r="O37" s="185" t="inlineStr">
        <is>
          <t>Product</t>
        </is>
      </c>
      <c r="P37" s="186" t="inlineStr">
        <is>
          <t>ข้อ 4 (PLE_CC1_2555 Day 2.md)</t>
        </is>
      </c>
      <c r="Q37" s="185" t="inlineStr">
        <is>
          <t>ข้อสอบจริง</t>
        </is>
      </c>
      <c r="R37" s="185" t="inlineStr">
        <is>
          <t>2555</t>
        </is>
      </c>
      <c r="S37" s="185" t="n"/>
    </row>
    <row r="38" ht="24" customHeight="1" s="49">
      <c r="A38" s="187" t="n">
        <v>36</v>
      </c>
      <c r="B38" s="186" t="n"/>
      <c r="C38" s="186" t="inlineStr">
        <is>
          <t>ทารกอายุ 4 เดือน ได้รับวัคซีนป้องกันไวรัสตับอักเสบบี (HBV) มาแล้ว 2 ครั้ง (เมื่อแรกเกิดและอายุ 2 เดือน) เมื่อมารดาพามาตามนัดอายุ 4 เดือน เภสัชกรควรให้ข้อมูลเกี่ยวกับการรับวัคซีน HBV อย่างไร</t>
        </is>
      </c>
      <c r="D38" s="186" t="n"/>
      <c r="E38" s="186" t="inlineStr">
        <is>
          <t>ทารกยังคงต้องได้รับวัคซีน HBV ในรูปวัคซีนรวม DTP-HBV-Hib ต่อเนื่องตามตาราง EPI ที่อายุ 4 และ 6 เดือน</t>
        </is>
      </c>
      <c r="F38" s="186" t="inlineStr">
        <is>
          <t>ไม่ต้องฉีดวัคซีน HBV อีกต่อไปเนื่องจากได้รับครบ 2 เข็มตลอดชีวิตแล้ว</t>
        </is>
      </c>
      <c r="G38" s="186" t="inlineStr">
        <is>
          <t>ให้หยุดฉีดวัคซีนทุกชนิดและรอตรวจระดับภูมิต้านทาน Anti-HBs เมื่ออายุครบ 1 ปี</t>
        </is>
      </c>
      <c r="H38" s="186" t="inlineStr">
        <is>
          <t>ต้องเริ่มต้นฉีดวัคซีน HBV ใหม่ตั้งแต่เข็มแรกเพราะระยะห่างยาวนานเกินไป</t>
        </is>
      </c>
      <c r="I38" s="188" t="inlineStr">
        <is>
          <t>ให้เปลี่ยนไปฉีดวัคซีนตับอักเสบเอ (HAV) แทนทันที</t>
        </is>
      </c>
      <c r="J38" s="185" t="n">
        <v>1</v>
      </c>
      <c r="K38" s="186" t="inlineStr">
        <is>
          <t>✅ คำตอบที่ถูกต้อง: ข้อ ก. ทารกยังคงต้องได้รับวัคซีน HBV ในรูปวัคซีนรวม DTP-HBV-Hib ต่อเนื่องตามตาราง EPI ที่อายุ 4 และ 6 เดือน
🎯 ทำไมข้อนี้ถึงถูก:
ในประเทศไทย ทารกจะได้รับวัคซีน HBV เข็มแรกเมื่อแรกเกิด (HBV1) และต่อมาจะได้รับในรูปวัคซีนรวม 5 โรค (DTP-HBV-Hib) ที่อายุ 2, 4 และ 6 เดือน การได้รับวัคซีน HBV รวมเป็น 4 ครั้ง (0, 2, 4, 6 เดือน) ช่วยให้ระดับภูมิคุ้มกันสูงและยาวนาน ไม่ถือว่าได้รับยาเกินขนาด และมีความปลอดภัยตามมาตรฐานสากล
🔍 ข้ออื่นผิดเพราะอะไร:
• ข้อ ข.: ผิด วัคซีน HBV ต้องได้รับอย่างน้อย 3 เข็มขึ้นไปจึงจะสร้างภูมิคุ้มกันที่คงทนถาวร
• ข้อ ค.: ผิด ไม่จำเป็นต้องเจาะเลือดตรวจภูมิคุ้มกันในเด็กปกติทั่วไป และต้องฉีดวัคซีนต่อตามตาราง
• ข้อ ง.: ผิด ไม่ต้องเริ่มฉีดใหม่ การฉีดตามกำหนดช่วงอายุเป็นการรับวัคซีนต่อเนื่องตามปกติ
• ข้อ จ.: ผิด HAV ไม่ใช่วัคซีนทดแทน HBV และเป็นวัคซีนทางเลือก</t>
        </is>
      </c>
      <c r="L38" s="186" t="n"/>
      <c r="M38" s="186" t="inlineStr">
        <is>
          <t>Product Group 10: Biotech Products</t>
        </is>
      </c>
      <c r="N38" s="186" t="inlineStr">
        <is>
          <t>10.5 Biosimilars &amp; Quality Control</t>
        </is>
      </c>
      <c r="O38" s="185" t="inlineStr">
        <is>
          <t>Product</t>
        </is>
      </c>
      <c r="P38" s="186" t="inlineStr">
        <is>
          <t>ข้อ 5 (PLE_CC1_2555 Day 2.md)</t>
        </is>
      </c>
      <c r="Q38" s="185" t="inlineStr">
        <is>
          <t>ข้อสอบจริง</t>
        </is>
      </c>
      <c r="R38" s="185" t="inlineStr">
        <is>
          <t>2555</t>
        </is>
      </c>
      <c r="S38" s="185" t="n"/>
    </row>
    <row r="39" ht="24" customHeight="1" s="49">
      <c r="A39" s="187" t="n">
        <v>37</v>
      </c>
      <c r="B39" s="186" t="n"/>
      <c r="C39" s="186" t="inlineStr">
        <is>
          <t>การทดสอบเพื่อควบคุมคุณภาพของยาชีววัตถุและวัคซีน โดยการฉีดสารละลายตัวอย่างเข้าทางหลอดเลือดดำที่ใบหูของกระต่าย แล้วตรวจวัดการเปลี่ยนแปลงของอุณหภูมิร่างกายตามเกณฑ์เภสัชตำรับ เรียกว่าการทดสอบใด</t>
        </is>
      </c>
      <c r="D39" s="186" t="n"/>
      <c r="E39" s="186" t="inlineStr">
        <is>
          <t>Rabbit Pyrogen Test (การทดสอบสารก่อไข้ในกระต่ายตาม USP &lt;151&gt;)</t>
        </is>
      </c>
      <c r="F39" s="186" t="inlineStr">
        <is>
          <t>Bacterial Endotoxins Test (BET / LAL test ตาม USP &lt;85&gt;)</t>
        </is>
      </c>
      <c r="G39" s="186" t="inlineStr">
        <is>
          <t>Monocyte Activation Test (MAT in vitro pyrogen test)</t>
        </is>
      </c>
      <c r="H39" s="186" t="inlineStr">
        <is>
          <t>Abnormal Toxicity / General Safety Test ในหนูทดลอง</t>
        </is>
      </c>
      <c r="I39" s="188" t="inlineStr">
        <is>
          <t>In vivo Potency Assay ในสัตว์ทดลอง</t>
        </is>
      </c>
      <c r="J39" s="185" t="n">
        <v>1</v>
      </c>
      <c r="K39" s="186" t="inlineStr">
        <is>
          <t>✅ คำตอบที่ถูกต้อง: ข้อ ก. Rabbit Pyrogen Test (การทดสอบสารก่อไข้ในกระต่ายตาม USP &lt;151&gt;)
🎯 ทำไมข้อนี้ถึงถูก:
Rabbit Pyrogen Test ตามเภสัชตำรับ USP &lt;151&gt; เป็นการทดสอบสารก่อไข้แบบ In vivo โดยฉีดสารละลายยาฉีดหรือชีววัตถุเข้าทาง Marginal ear vein ของกระต่ายทดลองที่ควบคุมอุณหภูมิ แล้วติดตามวัดอุณหภูมิทางทวารหนัก หากอุณหภูมิของกระต่ายเพิ่มขึ้นเกินเกณฑ์ที่กำหนด แสดงว่ามีการปนเปื้อนของสารก่อไข้ (Pyrogens) ทั้งที่เป็น Endotoxins และ Non-endotoxin pyrogens
🔍 ข้ออื่นผิดเพราะอะไร:
• ข้อ ข.: Bacterial Endotoxins Test (LAL test) เป็นการทดสอบในหลอดทดลองโดยใช้น้ำเลือดของแมงดาทะเล Limulus polyphemus
• ข้อ ค.: MAT เป็นการทดสอบในหลอดทดลองโดยใช้เม็ดเลือดขาว Monocytes ของมนุษย์
• ข้อ ง.: Abnormal Toxicity Test ใช้ตรวจความเป็นพิษทั่วไปโดยสังเกตการรอดชีวิตของหนูถีบจักรหรือหนูตะเภา
• ข้อ จ.: In vivo Potency Assay ใช้ตรวจวัดความแรงทางชีวภาพของแอนติเจน ไม่ใช่การวัดอุณหภูมิตรวจสารก่อไข้</t>
        </is>
      </c>
      <c r="L39" s="186" t="n"/>
      <c r="M39" s="186" t="inlineStr">
        <is>
          <t>Product Group 10: Biotech Products</t>
        </is>
      </c>
      <c r="N39" s="186" t="inlineStr">
        <is>
          <t>10.5 Biosimilars &amp; Quality Control</t>
        </is>
      </c>
      <c r="O39" s="185" t="inlineStr">
        <is>
          <t>Product</t>
        </is>
      </c>
      <c r="P39" s="186" t="inlineStr">
        <is>
          <t>ข้อ 6 (PLE_CC1_2555 Day 2.md)</t>
        </is>
      </c>
      <c r="Q39" s="185" t="inlineStr">
        <is>
          <t>ข้อสอบจริง</t>
        </is>
      </c>
      <c r="R39" s="185" t="inlineStr">
        <is>
          <t>2555</t>
        </is>
      </c>
      <c r="S39" s="185" t="n"/>
    </row>
    <row r="40" ht="24" customHeight="1" s="49">
      <c r="A40" s="187" t="n">
        <v>38</v>
      </c>
      <c r="B40" s="186" t="n"/>
      <c r="C40" s="186" t="inlineStr">
        <is>
          <t>การเติมสารประกอบเกลืออะลูมิเนียม (Aluminium salts เช่น Aluminium hydroxide หรือ Aluminium phosphate) ลงในสูตรตำรับวัคซีน มีวัตถุประสงค์หลักเพื่อทำหน้าที่ใด</t>
        </is>
      </c>
      <c r="D40" s="186" t="n"/>
      <c r="E40" s="186" t="inlineStr">
        <is>
          <t>ทำหน้าที่เป็น Adjuvant เพื่อเสริมสร้างและกระตุ้นการตอบสนองของระบบภูมิคุ้มกันต่อแอนติเจน</t>
        </is>
      </c>
      <c r="F40" s="186" t="inlineStr">
        <is>
          <t>ทำหน้าที่เป็น Preservative เพื่อป้องกันการปนเปื้อนของเชื้อจุลชีพในขวดวัคซีนชนิดหลายขนาดยา</t>
        </is>
      </c>
      <c r="G40" s="186" t="inlineStr">
        <is>
          <t>ทำหน้าที่เป็น Solubilizing agent เพื่อเพิ่มความสามารถในการละลายของโปรตีนแอนติเจนในน้ำ</t>
        </is>
      </c>
      <c r="H40" s="186" t="inlineStr">
        <is>
          <t>ทำหน้าที่เป็น Cryoprotectant เพื่อป้องกันแอนติเจนถูกทำลายระหว่างการแช่เยือกแข็ง</t>
        </is>
      </c>
      <c r="I40" s="188" t="inlineStr">
        <is>
          <t>ทำหน้าที่เป็น Tonicity adjusting agent เพื่อปรับสารละลายวัคซีนให้เท่ากับแรงดันออสโมติกของร่างกาย</t>
        </is>
      </c>
      <c r="J40" s="185" t="n">
        <v>1</v>
      </c>
      <c r="K40" s="186" t="inlineStr">
        <is>
          <t>✅ คำตอบที่ถูกต้อง: ข้อ ก. ทำหน้าที่เป็น Adjuvant เพื่อเสริมสร้างและกระตุ้นการตอบสนองของระบบภูมิคุ้มกันต่อแอนติเจน
🎯 ทำไมข้อนี้ถึงถูก:
เกลืออะลูมิเนียม (Alum adjuvants) เป็นสารเสริมภูมิคุ้มกัน (Adjuvant) ที่นิยมใช้มากที่สุดในวัคซีนชนิดเชื้อตายและซับยูนิต โดยทำหน้าที่:
1. กักเก็บแอนติเจนและค่อยๆ ปลดปล่อยออกมา (Depot effect)
2. กระตุ้นการทำงานของเซลล์นำเสนอแอนติเจน (Antigen-presenting cells: APCs) และกระตุ้นกลไก NLRP3 inflammasome ทำให้ร่างกายสร้างภูมิคุ้มกันชนิดสารน้ำ (Humoral immunity / Th2 response) ได้สูงและยาวนานขึ้น
🔍 ข้ออื่นผิดเพราะอะไร:
• ข้อ ข.: สารกันเสียในวัคซีน ได้แก่ Thimerosal, 2-Phenoxyethanol ไม่ใช่เกลืออะลูมิเนียม
• ข้อ ค.: เกลืออะลูมิเนียมมีสภาพเป็นสารแขวนลอยที่ไม่ละลายน้ำ (Insoluble gel) ไม่ใช่สารเพิ่มการละลาย
• ข้อ ง.: Cryoprotectant ได้แก่ น้ำตาลซูโครส, ทรีฮาโลส ไม่ใช่เกลืออะลูมิเนียม
• ข้อ จ.: สารปรับ Tonicity ได้แก่ Sodium chloride หรือ Dextrose</t>
        </is>
      </c>
      <c r="L40" s="186" t="n"/>
      <c r="M40" s="186" t="inlineStr">
        <is>
          <t>Product Group 10: Biotech Products</t>
        </is>
      </c>
      <c r="N40" s="186" t="inlineStr">
        <is>
          <t>10.4 Pharmacokinetics of proteins</t>
        </is>
      </c>
      <c r="O40" s="185" t="inlineStr">
        <is>
          <t>Product</t>
        </is>
      </c>
      <c r="P40" s="186" t="inlineStr">
        <is>
          <t>ข้อ 7 (PLE_CC1_2555 Day 2.md)</t>
        </is>
      </c>
      <c r="Q40" s="185" t="inlineStr">
        <is>
          <t>ข้อสอบจริง</t>
        </is>
      </c>
      <c r="R40" s="185" t="inlineStr">
        <is>
          <t>2555</t>
        </is>
      </c>
      <c r="S40" s="185" t="n"/>
    </row>
    <row r="41" ht="24" customHeight="1" s="49">
      <c r="A41" s="187" t="n">
        <v>39</v>
      </c>
      <c r="B41" s="186" t="n"/>
      <c r="C41" s="186" t="inlineStr">
        <is>
          <t>ผลิตภัณฑ์ยาชีววัตถุและวัคซีนส่วนใหญ่ที่มีตัวยาสำคัญเป็นโปรตีนหรือเชื้อไวรัสที่ไวต่อความร้อน (Thermolabile biologics) วิธีการทำให้ปราศจากเชื้อข้อใดเหมาะสมที่สุดตามเภสัชตำรับ</t>
        </is>
      </c>
      <c r="D41" s="186" t="n"/>
      <c r="E41" s="186" t="inlineStr">
        <is>
          <t>Membrane Filtration Sterilization (0.22 micron pore size) ภายใต้สภาวะ Aseptic processing</t>
        </is>
      </c>
      <c r="F41" s="186" t="inlineStr">
        <is>
          <t>Moist Heat Steam Sterilization ใน Autoclave (121 °C, 15 psi, 15-20 นาที)</t>
        </is>
      </c>
      <c r="G41" s="186" t="inlineStr">
        <is>
          <t>Dry Heat Sterilization ใน Hot Air Oven (160-170 °C, 2 ชั่วโมง)</t>
        </is>
      </c>
      <c r="H41" s="186" t="inlineStr">
        <is>
          <t>Ethylene Oxide Gas Sterilization (ETO)</t>
        </is>
      </c>
      <c r="I41" s="188" t="inlineStr">
        <is>
          <t>High-dose Ionizing Radiation (Gamma rays)</t>
        </is>
      </c>
      <c r="J41" s="185" t="n">
        <v>1</v>
      </c>
      <c r="K41" s="186" t="inlineStr">
        <is>
          <t>✅ คำตอบที่ถูกต้อง: ข้อ ก. Membrane Filtration Sterilization (0.22 micron pore size) ภายใต้สภาวะ Aseptic processing
🎯 ทำไมข้อนี้ถึงถูก:
ยาชีววัตถุและวัคซีนส่วนใหญ่ประกอบด้วยโปรตีน โพลีเปปไทด์ หรือเชื้อไวรัส ซึ่งไม่ทนต่อความร้อน (Thermolabile) การใช้ความร้อนจะทำให้โปรตีนเสียสภาพ (Denaturation) และสูญเสียฤทธิ์ทางชีวภาพ การทำให้ปราศจากเชื้อจึงต้องใช้วิธีการกรองผ่านแผ่นกรองปราศจากเชื้อขนาดรูพรุน 0.22 ไมโครเมตร (Sterilizing-grade membrane filter) และบรรจุแบบไร้เชื้อ (Aseptic processing) ใน Cleanroom Grade A
🔍 ข้ออื่นผิดเพราะอะไร:
• ข้อ ข.: Autoclave 121 °C จะทำลายโครงสร้างโปรตีนและทำให้แอนติเจนเสียสภาพทันที
• ข้อ ค.: Hot Air Oven 160-170 °C เหมาะสำหรับเครื่องแก้วทนความร้อน ไม่สามารถใช้กับสารละลายโปรตีนได้
• ข้อ ง.: ก๊าซ ETO เป็นสารก่อมะเร็งและมีสารตกค้างอันตราย ไม่ใช้กับสารละลายยาฉีดชีววัตถุ
• ข้อ จ.: รังสีแกมมาปริมาณสูงจะทำให้สายพอลิเปปไทด์แตกหักและสร้างอนุมูลอิสระทำลายโปรตีน</t>
        </is>
      </c>
      <c r="L41" s="186" t="n"/>
      <c r="M41" s="186" t="inlineStr">
        <is>
          <t>Product Group 10: Biotech Products</t>
        </is>
      </c>
      <c r="N41" s="186" t="inlineStr">
        <is>
          <t>10.3 Downstream processing</t>
        </is>
      </c>
      <c r="O41" s="185" t="inlineStr">
        <is>
          <t>Product</t>
        </is>
      </c>
      <c r="P41" s="186" t="inlineStr">
        <is>
          <t>ข้อ 8 (PLE_CC1_2555 Day 2.md)</t>
        </is>
      </c>
      <c r="Q41" s="185" t="inlineStr">
        <is>
          <t>ข้อสอบจริง</t>
        </is>
      </c>
      <c r="R41" s="185" t="inlineStr">
        <is>
          <t>2555</t>
        </is>
      </c>
      <c r="S41" s="185" t="n"/>
    </row>
    <row r="42" ht="24" customHeight="1" s="49">
      <c r="A42" s="187" t="n">
        <v>40</v>
      </c>
      <c r="B42" s="186" t="n"/>
      <c r="C42" s="186" t="inlineStr">
        <is>
          <t>วัคซีนในข้อใดต่อไปนี้ที่ต้องจัดเก็บในช่องแช่แข็ง (Freezer อุณหภูมิ -20 ถึง -10 องศาเซลเซียส) เพื่อรักษาความคงตัวของแอนติเจนไวรัส</t>
        </is>
      </c>
      <c r="D42" s="186" t="n"/>
      <c r="E42" s="186" t="inlineStr">
        <is>
          <t>Oral Poliomyelitis Vaccine (OPV) และ Varicella Vaccine (วัคซีนอีสุกอีใส)</t>
        </is>
      </c>
      <c r="F42" s="186" t="inlineStr">
        <is>
          <t>Hepatitis B Vaccine (HBV) และ DTP Vaccine</t>
        </is>
      </c>
      <c r="G42" s="186" t="inlineStr">
        <is>
          <t>Inactivated Influenza Vaccine (วัคซีนไข้หวัดใหญ่ชนิดเชื้อตาย)</t>
        </is>
      </c>
      <c r="H42" s="186" t="inlineStr">
        <is>
          <t>Rabies Vaccine (PVRV / PCECV)</t>
        </is>
      </c>
      <c r="I42" s="188" t="inlineStr">
        <is>
          <t>Pneumococcal Conjugate Vaccine (PCV13 / PCV15)</t>
        </is>
      </c>
      <c r="J42" s="185" t="n">
        <v>1</v>
      </c>
      <c r="K42" s="186" t="inlineStr">
        <is>
          <t>✅ คำตอบที่ถูกต้อง: ข้อ ก. Oral Poliomyelitis Vaccine (OPV) และ Varicella Vaccine (วัคซีนอีสุกอีใส)
🎯 ทำไมข้อนี้ถึงถูก:
วัคซีนไวรัสมีชีวิตบางชนิด โดยเฉพาะวัคซีนโปลิโอชนิดหยอด (OPV) และวัคซีนอีสุกอีใส (Varicella vaccine) มีความไวต่อความร้อนสูงมาก ตามมาตรฐานลูกโซ่ความเย็น (Cold chain) จึงอนุญาตและแนะนำให้เก็บรักษาในช่องแช่แข็ง (Freezer อุณหภูมิ -25 ถึง -15 °C หรือ -20 ถึง -10 °C) เพื่อชะลอการสูญเสียความแรงทางชีวภาพ ในขณะที่วัคซีนที่มี Alum adjuvant (เช่น DTP, HBV, PCV) ห้ามแช่แข็งเด็ดขาด
🔍 ข้ออื่นผิดเพราะอะไร:
• ข้อ ข.: HBV และ DTP มีเกลืออะลูมิเนียมเป็น Adjuvant ห้ามแช่แข็งเด็ดขาด เพราะเกลือจะตกผลึกทำลายโครงสร้างแอนติเจน
• ข้อ ค.: Influenza vaccine ต้องเก็บที่ 2-8 °C ห้ามแช่แข็ง
• ข้อ ง.: Rabies vaccine ผงแห้งเก็บที่ 2-8 °C
• ข้อ จ.: PCV มีสารเสริมอะลูมิเนียมฟอสเฟต ห้ามแช่แข็งเด็ดขาด</t>
        </is>
      </c>
      <c r="L42" s="186" t="n"/>
      <c r="M42" s="186" t="inlineStr">
        <is>
          <t>Product Group 10: Biotech Products</t>
        </is>
      </c>
      <c r="N42" s="186" t="inlineStr">
        <is>
          <t>10.5 Biosimilars &amp; Quality Control</t>
        </is>
      </c>
      <c r="O42" s="185" t="inlineStr">
        <is>
          <t>Product</t>
        </is>
      </c>
      <c r="P42" s="186" t="inlineStr">
        <is>
          <t>ข้อ 9 (PLE_CC1_2555 Day 2.md)</t>
        </is>
      </c>
      <c r="Q42" s="185" t="inlineStr">
        <is>
          <t>ข้อสอบจริง</t>
        </is>
      </c>
      <c r="R42" s="185" t="inlineStr">
        <is>
          <t>2555</t>
        </is>
      </c>
      <c r="S42" s="185" t="n"/>
    </row>
    <row r="43" ht="24" customHeight="1" s="49">
      <c r="A43" s="187" t="n">
        <v>41</v>
      </c>
      <c r="B43" s="186" t="n"/>
      <c r="C43" s="186" t="inlineStr">
        <is>
          <t>ข้อใดไม่ใช่ปัจจัยที่มีผลต่อการเกิด Immunogenicity ของยาชีววัตถุ (Biological Products)</t>
        </is>
      </c>
      <c r="D43" s="186" t="n"/>
      <c r="E43" s="186" t="inlineStr">
        <is>
          <t>โครงสร้างที่ไม่คล้ายกับ Human endogenous</t>
        </is>
      </c>
      <c r="F43" s="186" t="inlineStr">
        <is>
          <t>การเกิดการเสื่อมสลายและการรวมกลุ่มของ protein</t>
        </is>
      </c>
      <c r="G43" s="186" t="inlineStr">
        <is>
          <t>Excipient ของ formulation ที่ส่งผลต่อการเปลี่ยนแปลง conformation</t>
        </is>
      </c>
      <c r="H43" s="186" t="inlineStr">
        <is>
          <t>ขนาดและความถี่ในการให้ยา</t>
        </is>
      </c>
      <c r="I43" s="188" t="inlineStr">
        <is>
          <t>อัตราการให้เข้าสู่ systemic circulation ที่น้อยกว่า IV bolus</t>
        </is>
      </c>
      <c r="J43" s="185" t="n">
        <v>3</v>
      </c>
      <c r="K43" s="186" t="inlineStr">
        <is>
          <t>✅ คำตอบที่ถูกต้อง: ข้อ ค. Excipient ของ formulation ที่ส่งผลต่อการเปลี่ยนแปลง conformation
🎯 ทำไมข้อนี้ถึงถูก:
โจทย์ถามว่าข้อใดไม่ใช่ปัจจัยของ biological immunogenicity: ตัวเลือก ข้อ ค. เป็นปัจจัยการตั้งสูตรตำรับที่ออกแบบมาเพื่อพยุงโครงสร้างไม่ให้เสียสภาพ หากสูตรตำรับเสถียรสารช่วยจะไม่เป็นตัวกระตุ้นภูมิคุ้มกันโดยตรง เมื่อเทียบกับปัจจัยหลักอย่างโครงสร้างตัวยาที่ไม่เหมือนสารในร่างกายมนุษย์ การเสียสภาพของโปรตีน หรือขนาด/วิถีการบริหารยา
🔍 ข้ออื่นผิดเพราะอะไร:
• ข้อ ก.: เป็นปัจจัยหลัก เพราะระบบภูมิคุ้มกันจะมองว่าเป็นสิ่งแปลกปลอม (Non-self) จึงกระตุ้น immune response ได้แรง
• ข้อ ข.: การเกิด aggregation หรือ degradation เป็นตัวเร่งสำคัญที่กระตุ้น dendritic cells และ B cells ให้สร้างแอนติบอดี
• ข้อ ง.: ขนาดยาที่สูงหรือการให้ซ้ำๆ เป็นระยะเวลานานส่งผลโดยตรงต่อการกระตุ้นและคงอยู่ของระดับแอนติบอดี
• ข้อ จ.: วิถีและอัตราการกระจายตัวของยาในกระแสเลือดส่งผลต่อการสัมผัสกับ antigen-presenting cells</t>
        </is>
      </c>
      <c r="L43" s="186" t="n"/>
      <c r="M43" s="186" t="inlineStr">
        <is>
          <t>Product Group 10: Biotech Products</t>
        </is>
      </c>
      <c r="N43" s="186" t="inlineStr">
        <is>
          <t>10.1 Recombinant DNA</t>
        </is>
      </c>
      <c r="O43" s="185" t="inlineStr">
        <is>
          <t>Product</t>
        </is>
      </c>
      <c r="P43" s="186" t="inlineStr">
        <is>
          <t>แบบฝึกหัด PLE-CC 1 ข้อ 64</t>
        </is>
      </c>
      <c r="Q43" s="185" t="inlineStr">
        <is>
          <t>แบบฝึกหัด</t>
        </is>
      </c>
      <c r="R43" s="185" t="inlineStr">
        <is>
          <t>เล่มม่วง</t>
        </is>
      </c>
      <c r="S43" s="185" t="n"/>
    </row>
    <row r="44" ht="24" customHeight="1" s="49">
      <c r="A44" s="187" t="n">
        <v>42</v>
      </c>
      <c r="B44" s="186" t="n"/>
      <c r="C44" s="186" t="inlineStr">
        <is>
          <t>ข้อใดเป็น excipients ที่นิยมใช้ใน formulation ของ injectable monoclonal antibody เพื่อลดการเกิด aggregation และเพิ่ม stability</t>
        </is>
      </c>
      <c r="D44" s="186" t="n"/>
      <c r="E44" s="186" t="inlineStr">
        <is>
          <t>Sorbitol</t>
        </is>
      </c>
      <c r="F44" s="186" t="inlineStr">
        <is>
          <t>Mannitol</t>
        </is>
      </c>
      <c r="G44" s="186" t="inlineStr">
        <is>
          <t>Polysorbate 80</t>
        </is>
      </c>
      <c r="H44" s="186" t="inlineStr">
        <is>
          <t>Sodium Chloride</t>
        </is>
      </c>
      <c r="I44" s="188" t="inlineStr">
        <is>
          <t>PEG 400</t>
        </is>
      </c>
      <c r="J44" s="185" t="n">
        <v>3</v>
      </c>
      <c r="K44" s="186" t="inlineStr">
        <is>
          <t>✅ คำตอบที่ถูกต้อง: ข้อ ค. Polysorbate 80
🎯 ทำไมข้อนี้ถึงถูก:
Polysorbate 80 (และ Polysorbate 20) เป็นสารลดแรงตึงผิวชนิดไม่มีประจุ (Non-ionic surfactant) ที่นิยมใช้มากที่สุดในสูตรตำรับยาฉีดโปรตีนและโมโนคลอนอลแอนติบอดี (mAbs) โดยจะเข้าไปจับที่ผิวสัมผัสระหว่างของเหลวกับอากาศ (Air-water interface) และผิวสัมผัสของภาชนะบรรจุ เพื่อป้องกันไม่ให้โมเลกุลโปรตีนเข้าเกาะและเปลี่ยนรูป (Interfacial stress) ช่วยลดการเกิด Sub-visible particles และ Protein aggregation ได้อย่างมีประสิทธิภาพ
🔍 ข้ออื่นผิดเพราะอะไร:
• ข้อ ก.: Sorbitol ทำหน้าที่เป็น Cryoprotectant หรือ Lyoprotectant ไม่ใช่ Surfactant ที่ป้องกัน interfacial aggregation
• ข้อ ข.: Mannitol ทำหน้าที่เป็น Bulking agent และ Isotonicity modifier ในยาฉีดผงแห้ง
• ข้อ ง.: Sodium Chloride ใช้ปรับ Tonicity ไม่ได้ช่วยลด Protein interfacial aggregation
• ข้อ จ.: PEG 400 เป็น Co-solvent สำหรับโมเลกุลเล็ก ไม่นิยมใช้ป้องกัน Protein aggregation ในยาฉีด mAB</t>
        </is>
      </c>
      <c r="L44" s="186" t="n"/>
      <c r="M44" s="186" t="inlineStr">
        <is>
          <t>Product Group 10: Biotech Products</t>
        </is>
      </c>
      <c r="N44" s="186" t="inlineStr">
        <is>
          <t>10.1 Recombinant DNA</t>
        </is>
      </c>
      <c r="O44" s="185" t="inlineStr">
        <is>
          <t>Product</t>
        </is>
      </c>
      <c r="P44" s="186" t="inlineStr">
        <is>
          <t>แบบฝึกหัด PLE-CC 1 ข้อ 73</t>
        </is>
      </c>
      <c r="Q44" s="185" t="inlineStr">
        <is>
          <t>แบบฝึกหัด</t>
        </is>
      </c>
      <c r="R44" s="185" t="inlineStr">
        <is>
          <t>เล่มม่วง</t>
        </is>
      </c>
      <c r="S44" s="185" t="n"/>
    </row>
    <row r="45" ht="24" customHeight="1" s="49">
      <c r="A45" s="187" t="n">
        <v>43</v>
      </c>
      <c r="B45" s="186" t="n"/>
      <c r="C45" s="186" t="inlineStr">
        <is>
          <t>ข้อใดคือลักษณะและข้อกำหนดที่ถูกต้องของการขึ้นทะเบียนยาชีววัตถุคล้ายคลึง (Biosimilar) เทียบกับ Reference biological drug</t>
        </is>
      </c>
      <c r="D45" s="186" t="n"/>
      <c r="E45" s="186" t="inlineStr">
        <is>
          <t>ใช้เกณฑ์มาตรฐานเดียวกับยาชื่อสามัญ (Generic drug) โดยทดสอบเพียงการละลายในหลอดทดลอง</t>
        </is>
      </c>
      <c r="F45" s="186" t="inlineStr">
        <is>
          <t>ต้องแสดงข้อมูล Biosimilar comparability ครบถ้วนทั้ง Quality, Safety และ Clinical Efficacy</t>
        </is>
      </c>
      <c r="G45" s="186" t="inlineStr">
        <is>
          <t>ไม่ต้องทำการทดสอบ Clinical และ Non-clinical หากกระบวนการหมักเหมือนเดิม</t>
        </is>
      </c>
      <c r="H45" s="186" t="inlineStr">
        <is>
          <t>ไม่ต้องแสดงข้อมูล Immunogenicity เพราะถือว่าเป็นโปรตีนที่เหมือนกับต้นแบบ 100%</t>
        </is>
      </c>
      <c r="I45" s="188" t="inlineStr">
        <is>
          <t>ถือว่าเป็น generic drug ของยา Reference เพราะมีโครงสร้างโปรตีนขนาดเล็กคล้ายกัน</t>
        </is>
      </c>
      <c r="J45" s="185" t="n">
        <v>2</v>
      </c>
      <c r="K45" s="186" t="inlineStr">
        <is>
          <t>✅ คำตอบที่ถูกต้อง: ข้อ ข. ต้องแสดงข้อมูล biosimilar comparability (Quality, safety, efficacy)
🎯 ทำไมข้อนี้ถึงถูก:
Biosimilar ต้องแสดงข้อมูลหลักฐานทางวิทยาศาสตร์ที่ยืนยันความคล้ายคลึงกันในด้านโครงสร้างและคุณลักษณะ (Quality), ความปลอดภัย (Safety), และประสิทธิภาพทางคลินิก (Efficacy) รวมทั้งการศึกษา Biological / Functional comparability
🔍 ข้ออื่นผิดเพราะอะไร:
• ข้อ ก.: ตัวเลือกลวง
• ข้อ ค.: ผิดอย่างสิ้นเชิง Biosimilar จำเป็นต้องมีการศึกษาทั้ง non-clinical และ clinical trial ยืนยัน
• ข้อ ง.: ผิดอย่างร้ายแรง ยาชีววัตถุไม่มีทางเหมือน 100% เนื่องจากผลิตจากเซลล์มีชีวิต และ Immunogenicity เป็นหัวข้อที่ต้องศึกษาอย่างละเอียดที่สุด
• ข้อ จ.: ผิด Biosimilar ไม่ใช่ Generic drug และไม่อนุญาตให้ใช้เกณฑ์การขึ้นทะเบียนแบบยาชื่อสามัญทั่วไป</t>
        </is>
      </c>
      <c r="L45" s="186" t="n"/>
      <c r="M45" s="186" t="inlineStr">
        <is>
          <t>Product Group 10: Biotech Products</t>
        </is>
      </c>
      <c r="N45" s="186" t="inlineStr">
        <is>
          <t>10.5 Biosimilars &amp; Quality Control</t>
        </is>
      </c>
      <c r="O45" s="185" t="inlineStr">
        <is>
          <t>Product</t>
        </is>
      </c>
      <c r="P45" s="186" t="inlineStr">
        <is>
          <t>แบบฝึกหัด PLE-CC 1 ข้อ 82</t>
        </is>
      </c>
      <c r="Q45" s="185" t="inlineStr">
        <is>
          <t>แบบฝึกหัด</t>
        </is>
      </c>
      <c r="R45" s="185" t="inlineStr">
        <is>
          <t>เล่มม่วง</t>
        </is>
      </c>
      <c r="S45" s="185" t="n"/>
    </row>
    <row r="46" ht="24" customHeight="1" s="49">
      <c r="A46" s="187" t="n">
        <v>44</v>
      </c>
      <c r="B46" s="186" t="n"/>
      <c r="C46" s="186" t="inlineStr">
        <is>
          <t>ในการผลิตยาเม็ดทางเภสัชกรรม สาร Hypromellose (HPMC) เกรดที่มีความหนืดสูง (High viscosity grade เช่น HPMC K100M หรือ K15M) นิยมนำมาใช้ทำหน้าที่ใดในสูตรตำรับยาเม็ดออกฤทธิ์เนิ่น (Extended-release tablets)</t>
        </is>
      </c>
      <c r="D46" s="186" t="n"/>
      <c r="E46" s="186" t="inlineStr">
        <is>
          <t>Hydrophilic Matrix-forming Polymer (สารสร้างโครงร่างเมทริกซ์ชนิดชอบน้ำเพื่อควบคุมการปลดปล่อยยา)</t>
        </is>
      </c>
      <c r="F46" s="186" t="inlineStr">
        <is>
          <t>Superdisintegrant (สารช่วยแตกตัวอย่างรวดเร็ว)</t>
        </is>
      </c>
      <c r="G46" s="186" t="inlineStr">
        <is>
          <t>Glidant (สารช่วยการไหลของผงยา)</t>
        </is>
      </c>
      <c r="H46" s="186" t="inlineStr">
        <is>
          <t>Antiadherent (สารป้องกันการติดสาก)</t>
        </is>
      </c>
      <c r="I46" s="188" t="inlineStr">
        <is>
          <t>Chelating agent (สารจับไอออนโลหะ)</t>
        </is>
      </c>
      <c r="J46" s="185" t="n">
        <v>1</v>
      </c>
      <c r="K46" s="186" t="inlineStr">
        <is>
          <t>✅ คำตอบที่ถูกต้อง: ข้อ ก. Hydrophilic Matrix-forming Polymer (สารสร้างโครงร่างเมทริกซ์ชนิดชอบน้ำเพื่อควบคุมการปลดปล่อยยา)
🎯 ทำไมข้อนี้ถึงถูก:
HPMC เกรดความหนืดสูงเป็นสารสร้าง Hydrophilic Matrix ที่เป็นมาตรฐานสากลในการควบคุมอัตราการปลดปล่อยยา
🔍 ข้ออื่นผิดเพราะอะไร:
• ข้อ ข.: Superdisintegrant ได้แก่ Croscarmellose sodium, Sodium starch glycolate, Crospovidone
• ข้อ ค.: Glidant ได้แก่ Colloidal silicon dioxide (Aerosil), Talc
• ข้อ ง.: Antiadherent ได้แก่ Talc, Corn starch
• ข้อ จ.: Chelating agent ได้แก่ Disodium EDTA, Citric acid</t>
        </is>
      </c>
      <c r="L46" s="186" t="n"/>
      <c r="M46" s="186" t="inlineStr">
        <is>
          <t>Product Group 10: Biotech Products</t>
        </is>
      </c>
      <c r="N46" s="186" t="inlineStr">
        <is>
          <t>10.1 Recombinant DNA</t>
        </is>
      </c>
      <c r="O46" s="185" t="inlineStr">
        <is>
          <t>Product</t>
        </is>
      </c>
      <c r="P46" s="186" t="inlineStr">
        <is>
          <t>ข้อสอบจริง Product ปี 2563 ข้อ 28</t>
        </is>
      </c>
      <c r="Q46" s="185" t="inlineStr">
        <is>
          <t>ข้อสอบจริง</t>
        </is>
      </c>
      <c r="R46" s="185" t="inlineStr">
        <is>
          <t>2563</t>
        </is>
      </c>
      <c r="S46" s="185" t="n"/>
    </row>
    <row r="47" ht="24" customHeight="1" s="49">
      <c r="A47" s="187" t="n">
        <v>45</v>
      </c>
      <c r="B47" s="186" t="n"/>
      <c r="C47" s="186" t="inlineStr">
        <is>
          <t>ในการประเมินและขึ้นทะเบียนผลิตภัณฑ์ชีววัตถุคล้ายคลึง (Biosimilar Products) ตามข้อกำหนดขององค์การอนามัยโลก (WHO) และสำนักงานคณะกรรมการอาหารและยา การศึกษาเปรียบเทียบในขั้นตอนใดมีความสำคัญสูงสุดในการพิสูจน์ความคล้ายคลึงอย่างแท้จริง (Demonstration of Biosimilarity)</t>
        </is>
      </c>
      <c r="D47" s="186" t="n"/>
      <c r="E47" s="186" t="inlineStr">
        <is>
          <t>การศึกษาเปรียบเทียบคุณลักษณะทางเคมี กายภาพ และชีววิทยาเชิงลึกในระดับโมเลกุล (Comprehensive Physicochemical and Biological Characterization)</t>
        </is>
      </c>
      <c r="F47" s="186" t="inlineStr">
        <is>
          <t>การทดสอบการละลายในหลอดทดลอง (In vitro dissolution test)</t>
        </is>
      </c>
      <c r="G47" s="186" t="inlineStr">
        <is>
          <t>การทดลองทางคลินิกขนาดใหญ่ในมนุษย์ระยะที่ 3 เท่านั้นโดยไม่ต้องตรวจโครงสร้างโมเลกุล</t>
        </is>
      </c>
      <c r="H47" s="186" t="inlineStr">
        <is>
          <t>การทดสอบความคงตัวเร่งแบบ 1 สัปดาห์</t>
        </is>
      </c>
      <c r="I47" s="188" t="inlineStr">
        <is>
          <t>การตรวจวัดเฉพาะมวลโมเลกุลรวมของโปรตีนด้วยวิธี HPLC เพียงอย่างเดียว</t>
        </is>
      </c>
      <c r="J47" s="185" t="n">
        <v>1</v>
      </c>
      <c r="K47" s="186" t="inlineStr">
        <is>
          <t>✅ คำตอบที่ถูกต้อง: ข้อ ก. การศึกษาเปรียบเทียบคุณลักษณะทางเคมี กายภาพ และชีววิทยาเชิงลึกในระดับโมเลกุล (Comprehensive Physicochemical and Biological Characterization)
🎯 ทำไมข้อนี้ถึงถูก:
ตามแนวทางการประเมินยาชีววัตถุคล้ายคลึง (Biosimilars) ของ WHO และ US FDA การศึกษาในขั้นตอนเปรียบเทียบคุณลักษณะระดับโมเลกุล (Stepwise comparability exercise - Physicochemical &amp; Biological characterization) จัดเป็น 'รากฐานที่สำคัญที่สุด' (Foundation of biosimilarity) โดยต้องครอบคลุมโครงสร้างระดับปฐมภูมิ ทุติยภูมิ ตติยภูมิ Post-translational modifications (เช่น Glycosylation profile) และฤทธิ์ชีวภาพ (Biological activity / Potency) เพื่อพิสูจน์ว่ามีความคล้ายคลึงอย่างแท้จริงกับยาต้นแบบ
🔍 ข้ออื่นผิดเพราะอะไร:
• ข้อ ข.: In vitro dissolution test ใช้สำหรับยาเคมีเม็ด/แคปซูล ไม่สามารถใช้พิสูจน์ Biosimilarity ของยาชีววัตถุได้
• ข้อ ค.: การศึกษาในมนุษย์ระยะที่ 3 เพียงอย่างเดียวไม่เพียงพอ ต้องมีข้อมูล Physicochemical characterization ยืนยันเสมอ
• ข้อ ง.: การทดสอบความคงตัวเร่ง 1 สัปดาห์ สั้นเกินไปและไม่ครอบคลุมคุณลักษณะระดับโมเลกุล
• ข้อ จ.: การตรวจมวลโมเลกุลรวมอย่างเดียวไม่สามารถบอกความต่างของ Folding, Glycosylation หรือ Purity ได้</t>
        </is>
      </c>
      <c r="L47" s="186" t="n"/>
      <c r="M47" s="186" t="inlineStr">
        <is>
          <t>Product Group 10: Biotech Products</t>
        </is>
      </c>
      <c r="N47" s="186" t="inlineStr">
        <is>
          <t>10.5 Biosimilars &amp; Quality Control</t>
        </is>
      </c>
      <c r="O47" s="185" t="inlineStr">
        <is>
          <t>Product</t>
        </is>
      </c>
      <c r="P47" s="186" t="inlineStr">
        <is>
          <t>ข้อสอบจริง Product ปี 2562 ข้อ 3</t>
        </is>
      </c>
      <c r="Q47" s="185" t="inlineStr">
        <is>
          <t>ข้อสอบจริง</t>
        </is>
      </c>
      <c r="R47" s="185" t="inlineStr">
        <is>
          <t>2562</t>
        </is>
      </c>
      <c r="S47" s="185" t="n"/>
    </row>
    <row r="48" ht="24" customHeight="1" s="49">
      <c r="A48" s="187" t="n">
        <v>46</v>
      </c>
      <c r="B48" s="186" t="n"/>
      <c r="C48" s="186" t="inlineStr">
        <is>
          <t>หากลูกค้าที่ซื้อยาเคลือบน้ำตาล Dextromethorphan กลับมาที่ร้านยาและแจ้งว่าเม็ดยามีสีเป็นจุดด่างไม่สม่ำเสมอ (Mottling / Color migration) ข้อใดกล่าวถึงหลักการแก้ไขปัญหานี้ได้ถูกต้อง</t>
        </is>
      </c>
      <c r="D48" s="186" t="n"/>
      <c r="E48" s="186" t="inlineStr">
        <is>
          <t>ปัญหาเม็ดยาแตกบิ่นบริเวณขอบ (Chipping) เกิดจากการปรับความดันในการตอกเม็ดยาต่ำเกินไป</t>
        </is>
      </c>
      <c r="F48" s="186" t="inlineStr">
        <is>
          <t>นิยมเปลี่ยนมาใช้สีประเภทที่ไม่ละลายน้ำ (Insoluble color lake pigments) เพื่อลดการแพร่และการย้ายที่ของสีระหว่างการอบแห้ง</t>
        </is>
      </c>
      <c r="G48" s="186" t="inlineStr">
        <is>
          <t>การเพิ่มปริมาณสีชนิดละลายน้ำ (Water-soluble dyes) ในน้ำเชื่อมเคลือบสีจะช่วยลดการย้ายที่ของสีได้</t>
        </is>
      </c>
      <c r="H48" s="186" t="inlineStr">
        <is>
          <t>การเคลือบสีมักผสมผสานร่วมกับ Carnauba wax ในขั้นตอน Subcoating เพื่อเพิ่มความเงางาม</t>
        </is>
      </c>
      <c r="I48" s="188" t="inlineStr">
        <is>
          <t>เกิดจากความชื้นตกค้างสูงในขั้นตอนการผนึกเม็ดยา (Sealing step) เพียงขั้นตอนเดียว</t>
        </is>
      </c>
      <c r="J48" s="185" t="n">
        <v>2</v>
      </c>
      <c r="K48" s="186" t="inlineStr">
        <is>
          <t>✅ คำตอบที่ถูกต้อง: ข้อ ข. นิยมเปลี่ยนมาใช้สีประเภทที่ไม่ละลายน้ำ (Insoluble color lake pigments) เพื่อลดการแพร่และการย้ายที่ของสีระหว่างการอบแห้ง
🎯 ทำไมข้อนี้ถึงถูก:
ปัญหาเม็ดยาเคลือบน้ำตาลมีสีด่างหรือสีไม่สม่ำเสมอ (Mottling) เกิดจากปรากฏการณ์การย้ายที่ของสี (Color migration) เมื่อใช้สีที่ละลายน้ำได้ (Water-soluble dyes) ขณะที่น้ำระเหยออกไประหว่างการเป่าลมร้อน สีจะเคลื่อนที่ตามน้ำขึ้นมาสะสมที่ผิวด้านนอกไม่สม่ำเสมอ วิธีการแก้ไขมาตรฐานคือการเปลี่ยนมาใช้สีกลุ่ม Aluminium Lake Pigments ซึ่งเป็นสีที่ไม่ละลายน้ำ จึงกระจายตัวสม่ำเสมอและไม่เกิดการเคลื่อนย้ายตามน้ำระเหย
🔍 ข้ออื่นผิดเพราะอะไร:
• ข้อ ก.: โจทย์ถามถึงปัญหาสีด่าง (Mottling) ไม่ใช่ปัญหาเม็ดบิ่น (Chipping)
• ข้อ ค.: การเพิ่มสีละลายน้ำจะยิ่งทำให้เกิด Color migration และสีด่างรุนแรงขึ้น
• ข้อ ง.: Carnauba wax ใช้ในขั้นตอนขัดเงา (Polishing step) ไม่ใช่ขั้นตอนเคลือบสี (Coloring step)
• ข้อ จ.: สีด่างเกิดจากการระเหยของน้ำในขั้นตอน Coloring ไม่ได้จำกัดเฉพาะ Sealing</t>
        </is>
      </c>
      <c r="L48" s="186" t="n"/>
      <c r="M48" s="186" t="inlineStr">
        <is>
          <t>Product Group 10: Biotech Products</t>
        </is>
      </c>
      <c r="N48" s="186" t="inlineStr">
        <is>
          <t>10.4 Pharmacokinetics of proteins</t>
        </is>
      </c>
      <c r="O48" s="185" t="inlineStr">
        <is>
          <t>Product</t>
        </is>
      </c>
      <c r="P48" s="186" t="inlineStr">
        <is>
          <t>ข้อสอบจริง Product ปี 2561 ข้อ 57</t>
        </is>
      </c>
      <c r="Q48" s="185" t="inlineStr">
        <is>
          <t>ข้อสอบจริง</t>
        </is>
      </c>
      <c r="R48" s="185" t="inlineStr">
        <is>
          <t>2561</t>
        </is>
      </c>
      <c r="S48" s="185" t="n"/>
    </row>
    <row r="49" ht="24" customHeight="1" s="49">
      <c r="A49" s="187" t="n">
        <v>47</v>
      </c>
      <c r="B49" s="186" t="n"/>
      <c r="C49" s="186" t="inlineStr">
        <is>
          <t>ในการวิเคราะห์ปริมาณตัวยา A ด้วยเทคนิค HPLC โดยใช้สาร B เป็นสารมาตรฐานภายใน (Internal Standard) กราฟแสดงความสัมพันธ์ระหว่างความเข้มข้นของสาร A (แกน X) และอัตราส่วนพื้นที่ใต้พีค (แกน Y) ข้อใดกล่าวถูกต้อง</t>
        </is>
      </c>
      <c r="D49" s="186" t="n"/>
      <c r="E49" s="186" t="inlineStr">
        <is>
          <t>แกน X คือความเข้มข้นของสารมาตรฐานภายใน B</t>
        </is>
      </c>
      <c r="F49" s="186" t="inlineStr">
        <is>
          <t>กราฟการปรับเทียบมาตรฐานที่ดีตามเกณฑ์สากล ควรมีจุดทดสอบไม่เกิน 3 จุด</t>
        </is>
      </c>
      <c r="G49" s="186" t="inlineStr">
        <is>
          <t>แกน Y คืออัตราส่วนพื้นที่ใต้พีคระหว่างสารที่ต้องการวิเคราะห์ A ต่อสารมาตรฐานภายใน B (Peak area ratio of A / B)</t>
        </is>
      </c>
      <c r="H49" s="186" t="inlineStr">
        <is>
          <t>การเติมสารมาตรฐานภายในส่งผลทำให้ค่าสัมประสิทธิ์การตัดสินใจ (R²) ห่างจาก 1 มากขึ้น</t>
        </is>
      </c>
      <c r="I49" s="188" t="inlineStr">
        <is>
          <t>กราฟมาตรฐานที่สร้างขึ้นไม่จำเป็นต้องคำนึงถึงความเป็นเส้นตรง (Linearity)</t>
        </is>
      </c>
      <c r="J49" s="185" t="n">
        <v>3</v>
      </c>
      <c r="K49" s="186" t="inlineStr">
        <is>
          <t>✅ คำตอบที่ถูกต้อง: ข้อ ค. แกน Y คืออัตราส่วนพื้นที่ใต้พีคระหว่างสารที่ต้องการวิเคราะห์ A ต่อสารมาตรฐานภายใน B (Peak area ratio of A / B)
🎯 ทำไมข้อนี้ถึงถูก:
การวิเคราะห์เชิงปริมาณด้วยวิธี Internal Standard ในโครมาโทกราฟี:
1. แกน X จะพล็อตความเข้มข้นของตัวยาที่ต้องการวิเคราะห์ (Analyte A concentration)
2. แกน Y จะพล็อตอัตราส่วนของสัญญาณตอบสนอง (Response ratio / Peak area ratio) คือ พื้นที่ใต้พีคของสาร A หารด้วยพื้นที่ใต้พีคของ Internal Standard B (Peak Area A / Peak Area B)
วิธีนี้ช่วยกำจัดการแปรปรวนจากปริมาตรการฉีดสาร (Injection volume variation) และความผันผวนของเครื่องมือได้อย่างดีเยี่ยม
🔍 ข้ออื่นผิดเพราะอะไร:
• ข้อ ก.: แกน X คือความเข้มข้นของสาร A (สาร B มีความเข้มข้นคงที่ทุกขวดทดสอบ)
• ข้อ ข.: กราฟมาตรฐานตาม ICH/USP ต้องมีจุดทดสอบอย่างน้อย 5-6 จุดครอบคลุมช่วงการวิเคราะห์
• ข้อ ง.: การใช้ Internal Standard ช่วยลดความคลาดเคลื่อนและทำให้ค่า R² เข้าใกล้ 1 มากขึ้น
• ข้อ จ.: Linearity (R² &gt;= 0.999) เป็นข้อกำหนดสำคัญตามเกณฑ์การตรวจสอบความถูกต้องของวิธีวิเคราะห์</t>
        </is>
      </c>
      <c r="L49" s="186" t="n"/>
      <c r="M49" s="186" t="inlineStr">
        <is>
          <t>Product Group 10: Biotech Products</t>
        </is>
      </c>
      <c r="N49" s="186" t="inlineStr">
        <is>
          <t>10.5 Biosimilars &amp; Quality Control</t>
        </is>
      </c>
      <c r="O49" s="185" t="inlineStr">
        <is>
          <t>Product</t>
        </is>
      </c>
      <c r="P49" s="186" t="inlineStr">
        <is>
          <t>ข้อสอบจริง Product ปี 2561 ข้อ 94</t>
        </is>
      </c>
      <c r="Q49" s="185" t="inlineStr">
        <is>
          <t>ข้อสอบจริง</t>
        </is>
      </c>
      <c r="R49" s="185" t="inlineStr">
        <is>
          <t>2561</t>
        </is>
      </c>
      <c r="S49" s="185" t="n"/>
    </row>
    <row r="50" ht="24" customHeight="1" s="49">
      <c r="A50" s="187" t="n">
        <v>48</v>
      </c>
      <c r="B50" s="186" t="n"/>
      <c r="C50" s="186" t="inlineStr">
        <is>
          <t>ยาฉีด Insulin glargine (เช่น Lantus) ผลิตขึ้นจากแหล่งหรือเทคโนโลยีใดในอุตสาหกรรมยา</t>
        </is>
      </c>
      <c r="D50" s="186" t="n"/>
      <c r="E50" s="186" t="inlineStr">
        <is>
          <t>สกัดและแยกบริสุทธิ์จากตับอ่อนของโค (Bovine pancreas)</t>
        </is>
      </c>
      <c r="F50" s="186" t="inlineStr">
        <is>
          <t>สกัดและแยกบริสุทธิ์จากตับอ่อนของสุกร (Porcine pancreas)</t>
        </is>
      </c>
      <c r="G50" s="186" t="inlineStr">
        <is>
          <t>สกัดและแยกบริสุทธิ์จากตับอ่อนของมนุษย์ (Human pancreas)</t>
        </is>
      </c>
      <c r="H50" s="186" t="inlineStr">
        <is>
          <t>สังเคราะห์ขึ้นด้วยปฏิกิริยาเคมีบริสุทธิ์ในหลอดทดลอง (Chemical synthesis)</t>
        </is>
      </c>
      <c r="I50" s="188" t="inlineStr">
        <is>
          <t>เทคโนโลยี Recombinant DNA โดยใช้เชื้อแบคทีเรีย Escherichia coli (E. coli)</t>
        </is>
      </c>
      <c r="J50" s="185" t="n">
        <v>5</v>
      </c>
      <c r="K50" s="186" t="inlineStr">
        <is>
          <t>✅ คำตอบที่ถูกต้อง: ข้อ จ. เทคโนโลยี Recombinant DNA โดยใช้เชื้อแบคทีเรีย Escherichia coli (E. coli)
🎯 ทำไมข้อนี้ถึงถูก:
Insulin glargine เป็น Long-acting human insulin analogue ที่ดัดแปลงโครงสร้างโดยแทนที่กรดอะมิโน Asparagine ที่ตำแหน่ง A21 ด้วย Glycine และเติมกรดอะมิโน Arginine 2 โมเลกุลที่ปลายสาย B (B31, B32) ผลิตขึ้นในระดับอุตสาหกรรมโดยใช้เทคโนโลยี Recombinant DNA โดยใช้เซลล์เจ้าบ้านเป็นเชื้อแบคทีเรีย Escherichia coli (สายพันธุ์ K12)
🔍 ข้ออื่นผิดเพราะอะไร:
• ข้อ ก.: ปัจจุบันไม่มีการสกัดอินซูลินจากตับอ่อนของวัวแล้วเนื่องจากเสี่ยงต่อการแพ้และติดเชื้อ
• ข้อ ข.: การสกัดจากตับอ่อนของหมูมีโครงสร้างต่างจากคน 1 กรดอะมิโนและไม่ใช่วิธีผลิต Glargine
• ข้อ ค.: ไม่มีการสกัดอินซูลินจากตับอ่อนของมนุษย์ในเชิงพาณิชย์
• ข้อ ง.: อินซูลินเป็นโปรตีนโมเลกุลซับซ้อน ไม่สามารถสังเคราะห์ด้วยเคมีบริสุทธิ์ในเชิงพาณิชย์ได้</t>
        </is>
      </c>
      <c r="L50" s="186" t="n"/>
      <c r="M50" s="186" t="inlineStr">
        <is>
          <t>Product Group 10: Biotech Products</t>
        </is>
      </c>
      <c r="N50" s="186" t="inlineStr">
        <is>
          <t>10.1 Recombinant DNA</t>
        </is>
      </c>
      <c r="O50" s="185" t="inlineStr">
        <is>
          <t>Product</t>
        </is>
      </c>
      <c r="P50" s="186" t="inlineStr">
        <is>
          <t>ข้อสอบจริง Product ปี 2559 ข้อ 5</t>
        </is>
      </c>
      <c r="Q50" s="185" t="inlineStr">
        <is>
          <t>ข้อสอบจริง</t>
        </is>
      </c>
      <c r="R50" s="185" t="inlineStr">
        <is>
          <t>2559</t>
        </is>
      </c>
      <c r="S50" s="185" t="n"/>
    </row>
    <row r="51" ht="24" customHeight="1" s="49">
      <c r="A51" s="187" t="n">
        <v>49</v>
      </c>
      <c r="B51" s="186" t="n"/>
      <c r="C51" s="186" t="inlineStr">
        <is>
          <t>วัคซีนที่มีเกลืออะลูมิเนียมเป็นสารเสริมกระตุ้นภูมิคุ้มกัน (Aluminium adjuvant) สามารถบริหารได้ทางใดเท่านั้นตามมาตรฐานความปลอดภัย</t>
        </is>
      </c>
      <c r="D51" s="186" t="n"/>
      <c r="E51" s="186" t="inlineStr">
        <is>
          <t>Intravenous (IV injection) ทางหลอดเลือดดำ</t>
        </is>
      </c>
      <c r="F51" s="186" t="inlineStr">
        <is>
          <t>Intramuscular (IM injection) ทางกล้ามเนื้อ</t>
        </is>
      </c>
      <c r="G51" s="186" t="inlineStr">
        <is>
          <t>Subcutaneous (SC injection) ทางใต้ผิวหนัง</t>
        </is>
      </c>
      <c r="H51" s="186" t="inlineStr">
        <is>
          <t>Intradermal (ID injection) ทางในผิวหนัง</t>
        </is>
      </c>
      <c r="I51" s="188" t="inlineStr">
        <is>
          <t>Intramuscular (IM) และ Subcutaneous (SC)</t>
        </is>
      </c>
      <c r="J51" s="185" t="n">
        <v>2</v>
      </c>
      <c r="K51" s="186" t="inlineStr">
        <is>
          <t>✅ คำตอบที่ถูกต้อง: ข้อ ข. Intramuscular (IM injection) ทางกล้ามเนื้อ
🎯 ทำไมข้อนี้ถึงถูก:
วัคซีนที่มีเกลืออะลูมิเนียมเป็น Adjuvant (เช่น DTP, Hepatitis B, HPV) ต้องฉีดเข้ากล้ามเนื้อลึก (Deep intramuscular injection) เท่านั้น เพื่อให้เกิดการปลดปล่อยแอนติเจนอย่างช้าๆ (Depot effect) หากฉีดเข้าใต้ผิวหนัง (SC) หรือในผิวหนัง (ID) จะทำให้เกิดการระคายเคืองอย่างรุนแรง เกิดก้อนไตใต้ผิวหนัง (Subcutaneous granuloma) หรือฝีไร้เชื้อ (Sterile abscess) และห้ามฉีดเข้าหลอดเลือดดำ (IV) โดยเด็ดขาด
🔍 ข้ออื่นผิดเพราะอะไร:
• ข้อ ก.: ห้ามฉีด IV เด็ดขาดเพราะสารแขวนลอยอนุภาคอะลูมิเนียมจะทำให้เกิด Embolism และพิษเฉียบพลัน
• ข้อ ค.: การฉีด SC ทำให้เกิดตุ่มนูนแดง ฝีไร้เชื้อ และก้อนเนื้ออักเสบใต้ผิวหนัง
• ข้อ ง.: การฉีด ID ก่อให้เกิดแผลพุพองและการอักเสบเฉพาะที่รุนแรง
• ข้อ จ.: ฉีดได้เฉพาะ IM เท่านั้น ไม่สามารถให้ทาง SC ได้</t>
        </is>
      </c>
      <c r="L51" s="186" t="n"/>
      <c r="M51" s="186" t="inlineStr">
        <is>
          <t>Product Group 10: Biotech Products</t>
        </is>
      </c>
      <c r="N51" s="186" t="inlineStr">
        <is>
          <t>10.4 Pharmacokinetics of proteins</t>
        </is>
      </c>
      <c r="O51" s="185" t="inlineStr">
        <is>
          <t>Product</t>
        </is>
      </c>
      <c r="P51" s="186" t="inlineStr">
        <is>
          <t>ข้อสอบจริง Product ปี 2559 ข้อ 9</t>
        </is>
      </c>
      <c r="Q51" s="185" t="inlineStr">
        <is>
          <t>ข้อสอบจริง</t>
        </is>
      </c>
      <c r="R51" s="185" t="inlineStr">
        <is>
          <t>2559</t>
        </is>
      </c>
      <c r="S51" s="185" t="n"/>
    </row>
    <row r="52" ht="24" customHeight="1" s="49">
      <c r="A52" s="187" t="n">
        <v>50</v>
      </c>
      <c r="B52" s="186" t="n"/>
      <c r="C52" s="186" t="inlineStr">
        <is>
          <t>วัคซีนในข้อใดต่อไปนี้จัดอยู่ในกลุ่มวัคซีนชนิดเชื้อมีชีวิตที่ทำให้อ่อนฤทธิ์ (Live Attenuated Vaccine) เช่นเดียวกับวัคซีนไข้สมองอักเสบเจอีชนิดเชื้อเป็น (Live Attenuated Japanese Encephalitis: CD.JEVAX strain SA 14-14-2)</t>
        </is>
      </c>
      <c r="D52" s="186" t="n"/>
      <c r="E52" s="186" t="inlineStr">
        <is>
          <t>Oral Polio Vaccine (OPV)</t>
        </is>
      </c>
      <c r="F52" s="186" t="inlineStr">
        <is>
          <t>Hepatitis B Vaccine (HBV: Recombinant protein)</t>
        </is>
      </c>
      <c r="G52" s="186" t="inlineStr">
        <is>
          <t>Diphtheria-Tetanus-whole cell Pertussis (DTwP: Inactivated / Toxoid)</t>
        </is>
      </c>
      <c r="H52" s="186" t="inlineStr">
        <is>
          <t>Inactivated Polio Vaccine (IPV)</t>
        </is>
      </c>
      <c r="I52" s="188" t="inlineStr">
        <is>
          <t>Rabies Vaccine (PCECV / PVRV: Inactivated virus)</t>
        </is>
      </c>
      <c r="J52" s="185" t="n">
        <v>1</v>
      </c>
      <c r="K52" s="186" t="inlineStr">
        <is>
          <t>✅ คำตอบที่ถูกต้อง: ข้อ ก. Oral Polio Vaccine (OPV)
🎯 ทำไมข้อนี้ถึงถูก:
วัคซีนโปลิโอชนิดหยอดทางปาก (Oral Polio Vaccine: OPV) และวัคซีนไข้สมองอักเสบเจอีสายพันธุ์ SA 14-14-2 จัดเป็นวัคซีนชนิดเชื้อมีชีวิตที่ทำให้อ่อนฤทธิ์ (Live Attenuated Vaccine) ซึ่งกระตุ้นภูมิคุ้มกันได้ทั้งระดับเซลล์และสารน้ำ เลียนแบบการติดเชื้อธรรมชาติได้ดี แต่มีข้อห้ามใช้ในผู้ที่มีภาวะภูมิคุ้มกันบกพร่องรุนแรงและหญิงตั้งครรภ์
🔍 ข้ออื่นผิดเพราะอะไร:
• ข้อ ข.: HBV: เป็น Subunit / Recombinant vaccine ที่ใช้ HBsAg ไม่ใช่เชื้อเป็น
• ข้อ ค.: DTwP: เป็น Toxoid ร่วมกับ Inactivated whole cell bacteria
• ข้อ ง.: IPV: เป็น Inactivated Polio Vaccine (เชื้อตาย)
• ข้อ จ.: Rabies Vaccine: เป็นวัคซีนไวรัสพิษสุนัขบ้าชนิดเชื้อตาย (Inactivated virus)</t>
        </is>
      </c>
      <c r="L52" s="186" t="n"/>
      <c r="M52" s="186" t="inlineStr">
        <is>
          <t>Product Group 10: Biotech Products</t>
        </is>
      </c>
      <c r="N52" s="186" t="inlineStr">
        <is>
          <t>10.1 Recombinant DNA</t>
        </is>
      </c>
      <c r="O52" s="185" t="inlineStr">
        <is>
          <t>Product</t>
        </is>
      </c>
      <c r="P52" s="186" t="inlineStr">
        <is>
          <t>ข้อสอบจริง Product ปี 2559 ข้อ 11</t>
        </is>
      </c>
      <c r="Q52" s="185" t="inlineStr">
        <is>
          <t>ข้อสอบจริง</t>
        </is>
      </c>
      <c r="R52" s="185" t="inlineStr">
        <is>
          <t>2559</t>
        </is>
      </c>
      <c r="S52" s="185" t="n"/>
    </row>
    <row r="53" ht="24" customHeight="1" s="49">
      <c r="A53" s="187" t="n">
        <v>51</v>
      </c>
      <c r="B53" s="186" t="n"/>
      <c r="C53" s="186" t="inlineStr">
        <is>
          <t>วัคซีนป้องกันโรคโปลิโอชนิดรับประทาน (Oral Poliomyelitis Vaccine: OPV) ตามมาตรฐานระบบลูกโซ่ความเย็น (Cold chain storage) ต้องเก็บรักษาที่สภาวะใด</t>
        </is>
      </c>
      <c r="D53" s="186" t="n"/>
      <c r="E53" s="186" t="inlineStr">
        <is>
          <t>ช่องแช่แข็ง (Freezer อุณหภูมิ -25 ถึง -15 องศาเซลเซียส)</t>
        </is>
      </c>
      <c r="F53" s="186" t="inlineStr">
        <is>
          <t>อุณหภูมิห้องควบคุม (Controlled room temperature อุณหภูมิ 20 ถึง 25 องศาเซลเซียส)</t>
        </is>
      </c>
      <c r="G53" s="186" t="inlineStr">
        <is>
          <t>ตู้เย็นช่องธรรมดา (Refrigerator อุณหภูมิ 2 ถึง 8 องศาเซลเซียส)</t>
        </is>
      </c>
      <c r="H53" s="186" t="inlineStr">
        <is>
          <t>ที่เย็น (Cool temperature อุณหภูมิ 8 ถึง 15 องศาเซลเซียส)</t>
        </is>
      </c>
      <c r="I53" s="188" t="inlineStr">
        <is>
          <t>ช่องแช่แข็งลึกพิเศษ (Ultra-low freezer อุณหภูมิ -80 ถึง -60 องศาเซลเซียส)</t>
        </is>
      </c>
      <c r="J53" s="185" t="n">
        <v>1</v>
      </c>
      <c r="K53" s="186" t="inlineStr">
        <is>
          <t>✅ คำตอบที่ถูกต้อง: ข้อ ก. ช่องแช่แข็ง (Freezer อุณหภูมิ -25 ถึง -15 องศาเซลเซียส)
🎯 ทำไมข้อนี้ถึงถูก:
วัคซีนโปลิโอชนิดหยอดทางปาก (OPV) เป็นวัคซีนชนิดไวรัสมีชีวิตที่ไวต่อความร้อนสูงมาก ตามมาตรฐานลูกโซ่ความเย็นของกระทรวงสาธารณสุขและองค์การอนามัยโลก (WHO) กำหนดให้เก็บรักษาในช่องแช่แข็ง (Freezer) ที่อุณหภูมิ -25 ถึง -15 องศาเซลเซียส เพื่อคงสภาพความแรงของเชื้อไวรัสได้นานหลายปี
🔍 ข้ออื่นผิดเพราะอะไร:
• ข้อ ข.: อุณหภูมิห้อง 20-25 °C จะทำให้ไวรัส OPV สูญเสียความแรงทางชีวภาพอย่างรวดเร็วภายในเวลาไม่กี่ชั่วโมง
• ข้อ ค.: ตู้เย็น 2-8 °C อนุญาตให้เก็บ OPV ได้ชั่วคราวไม่เกิน 6 เดือนก่อนเปิดใช้ แต่การจัดเก็บหลักต้องอยู่ใน Freezer
• ข้อ ง.: อุณหภูมิ 8-15 °C สูงเกินเกณฑ์มาตรฐานความคงตัวของวัคซีนเชื้อเป็น
• ข้อ จ.: Ultra-low freezer -80 °C ไม่จำเป็นสำหรับ OPV (ใช้สำหรับวัคซีน mRNA บางชนิดเท่านั้น)</t>
        </is>
      </c>
      <c r="L53" s="186" t="n"/>
      <c r="M53" s="186" t="inlineStr">
        <is>
          <t>Product Group 10: Biotech Products</t>
        </is>
      </c>
      <c r="N53" s="186" t="inlineStr">
        <is>
          <t>10.5 Biosimilars &amp; Quality Control</t>
        </is>
      </c>
      <c r="O53" s="185" t="inlineStr">
        <is>
          <t>Product</t>
        </is>
      </c>
      <c r="P53" s="186" t="inlineStr">
        <is>
          <t>ข้อสอบจริง Product ปี 2559 ข้อ 10</t>
        </is>
      </c>
      <c r="Q53" s="185" t="inlineStr">
        <is>
          <t>ข้อสอบจริง</t>
        </is>
      </c>
      <c r="R53" s="185" t="inlineStr">
        <is>
          <t>2559</t>
        </is>
      </c>
      <c r="S53" s="185" t="n"/>
    </row>
    <row r="54" ht="24" customHeight="1" s="49">
      <c r="A54" s="187" t="n">
        <v>52</v>
      </c>
      <c r="B54" s="186" t="n"/>
      <c r="C54" s="186" t="inlineStr">
        <is>
          <t>ข้อใดคือวิธีวิเคราะห์ EPO ตาม British pharmacopoeia</t>
        </is>
      </c>
      <c r="D54" s="186" t="n"/>
      <c r="E54" s="186" t="inlineStr">
        <is>
          <t>IR</t>
        </is>
      </c>
      <c r="F54" s="186" t="inlineStr">
        <is>
          <t>TLC</t>
        </is>
      </c>
      <c r="G54" s="186" t="inlineStr">
        <is>
          <t>Refractometer</t>
        </is>
      </c>
      <c r="H54" s="186" t="inlineStr">
        <is>
          <t>Optical rotation</t>
        </is>
      </c>
      <c r="I54" s="188" t="inlineStr">
        <is>
          <t>Peptide mapping</t>
        </is>
      </c>
      <c r="J54" s="185" t="n">
        <v>5</v>
      </c>
      <c r="K54" s="186" t="inlineStr">
        <is>
          <t>✅ คำตอบที่ถูกต้อง: ข้อ จ. Peptide mapping
🎯 ทำไมข้อนี้ถึงถูก:
Erythropoietin (EPO) เป็น recombinant glycoprotein ขนาดใหญ่ ตาม British Pharmacopoeia (BP) การทดสอบ identification และ primary structure integrity กำหนดให้ใช้วิธี Peptide mapping (การย่อยด้วยเอนไซม์จำเพาะแล้วแยกด้วย HPLC)
🔍 ข้ออื่นผิดเพราะอะไร:
• ข้อ ก.: Infrared spectroscopy (IR) ให้แถบการดูดกลืนของโปรตีนที่ซ้ำซ้อน ไม่สามารถแยกความแตกต่างของโปรตีนชีววัตถุได้
• ข้อ ข.: Thin Layer Chromatography (TLC) มี resolution ต่ำ ไม่สามารถใช้พิสูจน์เอกลักษณ์ชีววัตถุที่มีน้ำหนักโมเลกุลสูงอย่าง EPO ได้
• ข้อ ค.: Refractometer วัดเพียงค่าดัชนีหักเห ไม่มีความจำเพาะต่อโครงสร้างโปรตีน
• ข้อ ง.: Optical rotation ไม่สามารถระบุเอกลักษณ์และความบริสุทธิ์ของ recombinant protein ที่มีความซับซ้อนได้</t>
        </is>
      </c>
      <c r="L54" s="186" t="inlineStr">
        <is>
          <t>Biopharmaceutical Analysis</t>
        </is>
      </c>
      <c r="M54" s="186" t="inlineStr">
        <is>
          <t>Product Group 10: Biotech Products</t>
        </is>
      </c>
      <c r="N54" s="186" t="inlineStr">
        <is>
          <t>10.1 Recombinant DNA</t>
        </is>
      </c>
      <c r="O54" s="185" t="inlineStr">
        <is>
          <t>Product</t>
        </is>
      </c>
      <c r="P54" s="186" t="inlineStr">
        <is>
          <t>ข้อสอบเก่า</t>
        </is>
      </c>
      <c r="Q54" s="185" t="inlineStr">
        <is>
          <t>ข้อสอบจริง</t>
        </is>
      </c>
      <c r="R54" s="185" t="inlineStr">
        <is>
          <t>2565</t>
        </is>
      </c>
      <c r="S54" s="185" t="n"/>
    </row>
    <row r="55" ht="24" customHeight="1" s="49">
      <c r="A55" s="187" t="n">
        <v>53</v>
      </c>
      <c r="B55" s="186" t="n"/>
      <c r="C55" s="186" t="inlineStr">
        <is>
          <t>การดัดแปลง insulin ในข้อใดทำให้ออกฤทธิ์ได้เร็วขึ้น</t>
        </is>
      </c>
      <c r="D55" s="186" t="n"/>
      <c r="E55" s="186" t="inlineStr">
        <is>
          <t>เติม protamine</t>
        </is>
      </c>
      <c r="F55" s="186" t="inlineStr">
        <is>
          <t>เติม arginine 2 หมู่</t>
        </is>
      </c>
      <c r="G55" s="186" t="inlineStr">
        <is>
          <t>เติม zinc chloride</t>
        </is>
      </c>
      <c r="H55" s="186" t="inlineStr">
        <is>
          <t>เติม myristic acid</t>
        </is>
      </c>
      <c r="I55" s="188" t="inlineStr">
        <is>
          <t>สลับ amino acid ระหว่าง Lysine และ Proline</t>
        </is>
      </c>
      <c r="J55" s="185" t="n">
        <v>5</v>
      </c>
      <c r="K55" s="186" t="inlineStr">
        <is>
          <t>✅ คำตอบที่ถูกต้อง: ข้อ จ. สลับ amino acid ระหว่าง Lysine และ Proline
🎯 ทำไมข้อนี้ถึงถูก:
การสลับตำแหน่งกรดอะมิโนที่ปลาย C-terminus ของ B-chain จาก ProB28-LysB29 (Human Regular Insulin) เป็น LysB28-ProB29 คือยา 'Insulin lispro' (Humalog) การสลับตำแหน่งนี้ทำให้เกิด Steric hindrance ขัดขวางการรวมตัวของอินซูลินเป็น Dimer และ Hexamer ส่งผลให้อยู่ในรูป Monomer ที่ดูดซึมเข้าสู่กระแสเลือดได้อย่างรวดเร็วทันที จึงจัดเป็น Rapid-acting insulin analogue (เริ่มออกฤทธิ์ภายใน 10-15 นาที)
🔍 ข้ออื่นผิดเพราะอะไร:
• ข้อ ก.: การเติม Protamine ร่วมกับ Zinc เป็นการผลิต NPH insulin (Neutral Protamine Hagedorn) ซึ่งออกฤทธิ์ปานกลาง (Intermediate-acting) ไม่ใช่ออกฤทธิ์เร็ว
• ข้อ ข.: การเติม Arginine 2 โมเลกุลที่ปลาย B-chain (B31, B32) คือการผลิต Insulin glargine ซึ่งเป็น Long-acting insulin
• ข้อ ค.: การเติม Zinc chloride ช่วยให้โมเลกุลอินซูลินรวมตัวเป็น Hexamer ทำให้การดูดซึมช้าลง
• ข้อ ง.: การติดกรดไขมัน Myristic acid (14-carbon fatty acid) ที่ LysB29 คือ Insulin detemir ซึ่งจับกับ Albumin ทำให้เป็น Long-acting insulin</t>
        </is>
      </c>
      <c r="L55" s="186" t="n"/>
      <c r="M55" s="186" t="inlineStr">
        <is>
          <t>Product Group 10: Biotech Products</t>
        </is>
      </c>
      <c r="N55" s="186" t="inlineStr">
        <is>
          <t>10.1 Recombinant DNA</t>
        </is>
      </c>
      <c r="O55" s="185" t="inlineStr">
        <is>
          <t>Product</t>
        </is>
      </c>
      <c r="P55" s="186" t="inlineStr">
        <is>
          <t>[SOURCE: Mock Pharmtutor 2024 Set 1 ข้อ 78]</t>
        </is>
      </c>
      <c r="Q55" s="185" t="inlineStr">
        <is>
          <t>ข้อสอบจำลอง</t>
        </is>
      </c>
      <c r="R55" s="185" t="inlineStr">
        <is>
          <t>Mock Pharmtutor 2024</t>
        </is>
      </c>
      <c r="S55" s="185" t="n"/>
    </row>
    <row r="56" ht="24" customHeight="1" s="49">
      <c r="A56" s="187" t="n">
        <v>54</v>
      </c>
      <c r="B56" s="186" t="n"/>
      <c r="C56" s="186" t="inlineStr">
        <is>
          <t>ข้อกำหนดมาตรฐานและการควบคุมคุณภาพของวัคซีน (Vaccines) ข้อใดที่แตกต่างจากยาฉีดสารเคมีทั่วไป (Small molecule parenterals)</t>
        </is>
      </c>
      <c r="D56" s="186" t="n"/>
      <c r="E56" s="186" t="inlineStr">
        <is>
          <t>การทดสอบความแรงทางชีวภาพ (Potency test)</t>
        </is>
      </c>
      <c r="F56" s="186" t="inlineStr">
        <is>
          <t>การทดสอบปริมาตรบรรจุขั้นต่ำ (Minimum fill)</t>
        </is>
      </c>
      <c r="G56" s="186" t="inlineStr">
        <is>
          <t>การทดสอบปริมาตรที่ถ่ายออกได้ (Deliverable volume)</t>
        </is>
      </c>
      <c r="H56" s="186" t="inlineStr">
        <is>
          <t>การทดสอบสิ่งแปลกปลอมที่เป็นอนุภาค (Particulate matter)</t>
        </is>
      </c>
      <c r="I56" s="188" t="inlineStr">
        <is>
          <t>การทดสอบการปนเปื้อนโลหะหนัก (Heavy metals)</t>
        </is>
      </c>
      <c r="J56" s="185" t="n">
        <v>1</v>
      </c>
      <c r="K56" s="186" t="inlineStr">
        <is>
          <t>✅ คำตอบที่ถูกต้อง: ข้อ ก. การทดสอบความแรงทางชีวภาพ (Potency test)
🎯 ทำไมข้อนี้ถึงถูก:
วัคซีนเป็นผลิตภัณฑ์ชีววัตถุ (Biological product) ที่มีความซับซ้อนของสารกระตุ้นภูมิคุ้มกัน จึงต้องประเมินประสิทธิภาพด้วยการทดสอบ Potency test โดยอาศัยวิธีชีวภาพ (Bioassay) หรือการจับกับแอนติบอดีจำเพาะ ซึ่งต่างจากยาเคมีทั่วไปที่ตรวจด้วยการไทเทรตหรือ HPLC
🔍 ข้ออื่นผิดเพราะอะไร:
• ข้อ ข.: ผิด Minimum fill เป็นการทดสอบปริมาตรบรรจุขั้นต่ำตามมาตรฐานทั่วไปของยาเตรียมกึ่งแข็งและยาน้ำทุกชนิด
• ข้อ ค.: ผิด Deliverable volume เป็นการทดสอบมาตรฐานของยาฉีดและยาน้ำทุกประเภทเพื่อยืนยันว่าผู้ป่วยสามารถดูดยาออกมาใช้ได้ครบตามฉลาก
• ข้อ ง.: ผิด Particulate matter test เป็นข้อกำหนดพื้นฐานที่บังคับใช้กับยาฉีดทุกชนิดตามเกณฑ์เภสัชตำรับ USP 788
• ข้อ จ.: ผิด Heavy metals limit test เป็นการทดสอบสิ่งปนเปื้อนอนินทรีย์ทั่วไปตามเภสัชตำรับ</t>
        </is>
      </c>
      <c r="L56" s="186" t="n"/>
      <c r="M56" s="186" t="inlineStr">
        <is>
          <t>Product Group 10: Biotech Products</t>
        </is>
      </c>
      <c r="N56" s="186" t="inlineStr">
        <is>
          <t>10.5 Biosimilars &amp; Quality Control</t>
        </is>
      </c>
      <c r="O56" s="185" t="inlineStr">
        <is>
          <t>Product</t>
        </is>
      </c>
      <c r="P56" s="186" t="inlineStr">
        <is>
          <t>[SOURCE: ข้อสอบจริง PLE CC1 (Product) ปี 2564 ข้อ 100]</t>
        </is>
      </c>
      <c r="Q56" s="185" t="inlineStr">
        <is>
          <t>ข้อสอบจริง</t>
        </is>
      </c>
      <c r="R56" s="185" t="inlineStr">
        <is>
          <t>2564</t>
        </is>
      </c>
      <c r="S56" s="185" t="n"/>
    </row>
    <row r="57" ht="24" customHeight="1" s="49">
      <c r="A57" s="187" t="n">
        <v>55</v>
      </c>
      <c r="B57" s="186" t="n"/>
      <c r="C57" s="186" t="inlineStr">
        <is>
          <t>ตามข้อกำหนดของเภสัชตำรับ British Pharmacopoeia (BP) การตรวจพิสูจน์เอกลักษณ์ยืนยันโครงสร้างลำดับกรดอะมิโนของยาโปรตีนชีววัตถุ Erythropoietin (EPO) อาศัยเทคนิคการวิเคราะห์ในข้อใด</t>
        </is>
      </c>
      <c r="D57" s="186" t="n"/>
      <c r="E57" s="186" t="inlineStr">
        <is>
          <t>Infrared (IR) spectroscopy</t>
        </is>
      </c>
      <c r="F57" s="186" t="inlineStr">
        <is>
          <t>Thin Layer Chromatography (TLC)</t>
        </is>
      </c>
      <c r="G57" s="186" t="inlineStr">
        <is>
          <t>Refractometry</t>
        </is>
      </c>
      <c r="H57" s="186" t="inlineStr">
        <is>
          <t>Specific optical rotation</t>
        </is>
      </c>
      <c r="I57" s="188" t="inlineStr">
        <is>
          <t>Peptide mapping (การย่อยด้วยเอนไซม์และตรวจวิเคราะห์ชิ้นส่วนเปปไทด์ด้วย HPLC)</t>
        </is>
      </c>
      <c r="J57" s="185" t="n">
        <v>5</v>
      </c>
      <c r="K57" s="186" t="inlineStr">
        <is>
          <t>✅ คำตอบที่ถูกต้อง: ข้อ จ. Peptide mapping (การย่อยด้วยเอนไซม์และตรวจวิเคราะห์ชิ้นส่วนเปปไทด์ด้วย HPLC)
🎯 ทำไมข้อนี้ถึงถูก:
Erythropoietin (EPO) เป็น Glycoprotein ขนาดใหญ่ การตรวจพิสูจน์เอกลักษณ์ตามเกณฑ์มาตรฐานชีววัตถุต้องใช้เทคนิค Peptide mapping โดยใช้เอนไซม์ตัดจำเพาะ (เช่น Trypsin) ย่อยโปรตีนให้เป็นชิ้นเปปไทด์ย่อยๆ แล้วนำไปแยกด้วย Reversed-phase HPLC เพื่อเปรียบเทียบลายพิมพ์โครมาโทแกรม (Chromatographic fingerprint) กับสารมาตรฐาน
🔍 ข้ออื่นผิดเพราะอะไร:
• ข้อ ก.: ผิด IR spectroscopy ใช้ดูลักษณะหมู่ฟังก์ชันขนาดเล็ก ไม่สามารถแยกแยะความแตกต่างของลำดับกรดอะมิโนของโปรตีนได้
• ข้อ ข.: ผิด TLC มีกำลังการแยกต่ำ ไม่เพียงพอต่อการวิเคราะห์โมเลกุลชีวภาพขนาดใหญ่ที่ซับซ้อน
• ข้อ ค.: ผิด Refractometry เป็นการวัดดัชนีหักเหของแสง ไม่มีความจำเพาะต่อโครงสร้างโปรตีน
• ข้อ ง.: ผิด Optical rotation ใช้วัดสารโมเลกุลเดี่ยวที่มีไครัลเซนเตอร์ ไม่สามารถยืนยันลำดับเปปไทด์ได้</t>
        </is>
      </c>
      <c r="L57" s="186" t="n"/>
      <c r="M57" s="186" t="inlineStr">
        <is>
          <t>Product Group 10: Biotech Products</t>
        </is>
      </c>
      <c r="N57" s="186" t="inlineStr">
        <is>
          <t>10.5 Biosimilars &amp; Quality Control</t>
        </is>
      </c>
      <c r="O57" s="185" t="inlineStr">
        <is>
          <t>Product</t>
        </is>
      </c>
      <c r="P57" s="186" t="inlineStr">
        <is>
          <t>[SOURCE: ข้อสอบจริง PLE CC1 (Product) ปี 2564 ข้อ 162]</t>
        </is>
      </c>
      <c r="Q57" s="185" t="inlineStr">
        <is>
          <t>ข้อสอบจริง</t>
        </is>
      </c>
      <c r="R57" s="185" t="inlineStr">
        <is>
          <t>2564</t>
        </is>
      </c>
      <c r="S57" s="185" t="n"/>
    </row>
    <row r="58" ht="24" customHeight="1" s="49">
      <c r="A58" s="187" t="n">
        <v>56</v>
      </c>
      <c r="B58" s="186" t="n"/>
      <c r="C58" s="186" t="inlineStr">
        <is>
          <t>ข้อกำหนดมาตรฐานทางเภสัชตำรับข้อใดที่ใช้สำหรับควบคุมคุณภาพของผลิตภัณฑ์วัคซีน (Vaccines) ซึ่งมีความแตกต่างอย่างชัดเจนจากเกณฑ์การควบคุมคุณภาพยาฉีดสารเคมีสังเคราะห์ทั่วไป</t>
        </is>
      </c>
      <c r="D58" s="186" t="n"/>
      <c r="E58" s="186" t="inlineStr">
        <is>
          <t>Biological potency test (การทดสอบความแรงทางชีวภาพ)</t>
        </is>
      </c>
      <c r="F58" s="186" t="inlineStr">
        <is>
          <t>Minimum fill test (การทดสอบปริมาตรบรรจุขั้นต่ำ)</t>
        </is>
      </c>
      <c r="G58" s="186" t="inlineStr">
        <is>
          <t>Deliverable volume test (การทดสอบปริมาตรที่ถ่ายเทได้)</t>
        </is>
      </c>
      <c r="H58" s="186" t="inlineStr">
        <is>
          <t>Particulate matter test (การทดสอบอนุภาคแปลกปลอม)</t>
        </is>
      </c>
      <c r="I58" s="188" t="inlineStr">
        <is>
          <t>Heavy metals limit test (การทดสอบโลหะหนัก)</t>
        </is>
      </c>
      <c r="J58" s="185" t="n">
        <v>1</v>
      </c>
      <c r="K58" s="186" t="inlineStr">
        <is>
          <t>✅ คำตอบที่ถูกต้อง: ข้อ ก. Biological potency test (การทดสอบความแรงทางชีวภาพ)
🎯 ทำไมข้อนี้ถึงถูก:
วัคซีนเป็นผลิตภัณฑ์ชีววัตถุ (Biological product) ที่มีสารออกฤทธิ์เป็นแอนติเจนที่ซับซ้อน ไม่สามารถบอกประสิทธิภาพในการกระตุ้นภูมิคุ้มกันได้ด้วยการวัดปริมาณเชิงเคมี (Chemical content) เพียงอย่างเดียว จึงจำเป็นต้องมีข้อกำหนดการทดสอบความแรงทางชีวภาพ (Biological Potency / Immunogenicity test) เช่น In vivo potency ในสัตว์ทดลอง หรือ In vitro cell-based/ELISA assay เพื่อยืนยันความสามารถในการกระตุ้นแอนติบอดี ซึ่งแตกต่างจากยาฉีดเคมีทั่วไปที่ใช้ Assay ทางเคมี
🔍 ข้ออื่นผิดเพราะอะไร:
• ข้อ ข.: Minimum fill test เป็นการควบคุมปริมาตรบรรจุของยาฉีดและยาน้ำทั่วไป
• ข้อ ค.: Deliverable volume test เป็นการทดสอบมาตรฐานสำหรับยาฉีดทั่วไปทุกชนิดตาม USP ⟨698⟩
• ข้อ ง.: Particulate matter test เป็นข้อกำหนดบังคับของยาฉีดทุกประเภทเพื่อควบคุมสิ่งแปลกปลอม
• ข้อ จ.: Heavy metals limit test เป็นข้อกำหนดทั่วไปในการควบคุมสารปนเปื้อนโลหะหนัก</t>
        </is>
      </c>
      <c r="L58" s="186" t="n"/>
      <c r="M58" s="186" t="inlineStr">
        <is>
          <t>Product Group 10: Biotech Products</t>
        </is>
      </c>
      <c r="N58" s="186" t="inlineStr">
        <is>
          <t>10.5 Biosimilars &amp; Quality Control</t>
        </is>
      </c>
      <c r="O58" s="185" t="inlineStr">
        <is>
          <t>Product</t>
        </is>
      </c>
      <c r="P58" s="186" t="inlineStr">
        <is>
          <t>[SOURCE: ข้อสอบจริง PLE CC1 (Product) ปี 2563 Day 1 ข้อ 54]</t>
        </is>
      </c>
      <c r="Q58" s="185" t="inlineStr">
        <is>
          <t>ข้อสอบจริง</t>
        </is>
      </c>
      <c r="R58" s="185" t="inlineStr">
        <is>
          <t>2563</t>
        </is>
      </c>
      <c r="S58" s="185" t="n"/>
    </row>
    <row r="59" ht="24" customHeight="1" s="49">
      <c r="A59" s="187" t="n">
        <v>57</v>
      </c>
      <c r="B59" s="186" t="n"/>
      <c r="C59" s="186" t="inlineStr">
        <is>
          <t>วัคซีนไข้เลือดออกเดงกี (Dengue vaccine) เป็นวัคซีนชนิดเชื้อเป็นอ่อนฤทธิ์ (Live-attenuated virus vaccine) ที่ผลิตให้อยู่ในรูปผงแห้งด้วยกระบวนการทำแห้งแบบเยือกแข็ง (Lyophilization) สารช่วยในข้อใดต่อไปนี้ทำหน้าที่หลักในการรักษาความคงตัวของแอนติเจนไวรัส (Cryoprotectant / Lyoprotectant / Stabilizer) ระหว่างกระบวนการทำให้แห้งและเก็บรักษา</t>
        </is>
      </c>
      <c r="D59" s="186" t="n"/>
      <c r="E59" s="186" t="inlineStr">
        <is>
          <t>Aluminium hydroxide</t>
        </is>
      </c>
      <c r="F59" s="186" t="inlineStr">
        <is>
          <t>Beta-propiolactone</t>
        </is>
      </c>
      <c r="G59" s="186" t="inlineStr">
        <is>
          <t>Thimerosal</t>
        </is>
      </c>
      <c r="H59" s="186" t="inlineStr">
        <is>
          <t>Neomycin</t>
        </is>
      </c>
      <c r="I59" s="188" t="inlineStr">
        <is>
          <t>Human serum albumin / Sorbitol (หรือเกลือปรับสภาวะที่ทำหน้าที่ Stabilizer)</t>
        </is>
      </c>
      <c r="J59" s="185" t="n">
        <v>5</v>
      </c>
      <c r="K59" s="186" t="inlineStr">
        <is>
          <t>✅ คำตอบที่ถูกต้อง: ข้อ จ. Human serum albumin / Sorbitol (หรือเกลือปรับสภาวะที่ทำหน้าที่ Stabilizer)
🎯 ทำไมข้อนี้ถึงถูก:
ในวัคซีนชนิดเชื้อเป็นอ่อนฤทธิ์ที่ผ่านกระบวนการ Lyophilization ต้องอาศัยสารช่วยคงสภาพ (Stabilizer / Lyoprotectant เช่น น้ำตาล Sorbitol, Trehalose, Sucrose หรือ Albumin) เพื่อปกป้องโครงสร้างอนุภาคไวรัสไม่ให้เสียสภาพจากผลึกน้ำแข็งและความร้อน [RECONSTRUCTED: ปรับแต่งและเติมเต็มบริบทโจทย์เพื่อความสมบูรณ์ เนื่องจากตัวเลือกต้นฉบับระบุสารเคมีสลับกลุ่ม โดยข้อสอบต้องการชี้วัดหน้าที่ของ Stabilizer แตกต่างจาก Adjuvant, Inactivating agent, Preservative และ Antibiotic]
🔍 ข้ออื่นผิดเพราะอะไร:
• ข้อ ก.: Aluminium hydroxide ทำหน้าที่เป็น Adjuvant เพื่อกระตุ้นภูมิคุ้มกัน นิยมใช้ในวัคซีนเชื้อตาย ไม่ใช้ในวัคซีนเชื้อเป็นอ่อนฤทธิ์
• ข้อ ข.: Beta-propiolactone เป็นสารเคมีที่ใช้ฆ่าเชื้อไวรัส (Inactivating agent) สำหรับผลิตวัคซีนเชื้อตาย (Inactivated vaccine)
• ข้อ ค.: Thimerosal เป็นสารปรอทอินทรีย์ที่ทำหน้าที่เป็นสารกันเสีย (Antimicrobial preservative) ห้ามใช้ในวัคซีนเชื้อเป็นอ่อนฤทธิ์เพราะจะทำลายไวรัส
• ข้อ ง.: Neomycin เป็นยาปฏิชีวนะที่ใช้ควบคุมการปนเปื้อนของแบคทีเรียระหว่างการเพาะเลี้ยงเซลล์</t>
        </is>
      </c>
      <c r="L59" s="186" t="n"/>
      <c r="M59" s="186" t="inlineStr">
        <is>
          <t>Product Group 10: Biotech Products</t>
        </is>
      </c>
      <c r="N59" s="186" t="inlineStr">
        <is>
          <t>10.5 Biosimilars &amp; Quality Control</t>
        </is>
      </c>
      <c r="O59" s="185" t="inlineStr">
        <is>
          <t>Product</t>
        </is>
      </c>
      <c r="P59" s="186" t="inlineStr">
        <is>
          <t>[SOURCE: ข้อสอบจริง PLE CC1 (Product) ปี 2563 Day 1 ข้อ 55] [RECONSTRUCTED: ปรับแต่งและเติมเต็มบริบทโจทย์เพื่อความสมบูรณ์]</t>
        </is>
      </c>
      <c r="Q59" s="185" t="inlineStr">
        <is>
          <t>ข้อสอบจริง</t>
        </is>
      </c>
      <c r="R59" s="185" t="inlineStr">
        <is>
          <t>2563</t>
        </is>
      </c>
      <c r="S59" s="185" t="n"/>
    </row>
    <row r="60" ht="24" customHeight="1" s="49">
      <c r="A60" s="187" t="n">
        <v>58</v>
      </c>
      <c r="B60" s="186" t="n"/>
      <c r="C60" s="186" t="inlineStr">
        <is>
          <t>กระบวนการทำแห้งใดมีความเหมาะสมที่สุดสำหรับการผลิตยาฉีด trastuzumab powder for infusion ซึ่งเป็นยาชีววัตถุกลุ่ม monoclonal antibody</t>
        </is>
      </c>
      <c r="D60" s="186" t="n"/>
      <c r="E60" s="186" t="inlineStr">
        <is>
          <t>Tray drying</t>
        </is>
      </c>
      <c r="F60" s="186" t="inlineStr">
        <is>
          <t>Microwave drying</t>
        </is>
      </c>
      <c r="G60" s="186" t="inlineStr">
        <is>
          <t>Spray drying</t>
        </is>
      </c>
      <c r="H60" s="186" t="inlineStr">
        <is>
          <t>Freeze drying</t>
        </is>
      </c>
      <c r="I60" s="188" t="inlineStr">
        <is>
          <t>Infrared drying</t>
        </is>
      </c>
      <c r="J60" s="185" t="n">
        <v>4</v>
      </c>
      <c r="K60" s="186" t="inlineStr">
        <is>
          <t>✅ คำตอบที่ถูกต้อง: ข้อ ง. Freeze drying
🎯 ทำไมข้อนี้ถึงถูก:
Monoclonal antibody เป็นโปรตีนขนาดใหญ่ที่มีโครงสร้างสามมิติที่ไวต่อความร้อน (thermolabile) สูงมาก กระบวนการ Freeze drying (Lyophilization) เป็นวิธีทำแห้งที่อุณหภูมิต่ำผ่านกระบวนการระเหิดของผลึกน้ำแข็งภายใต้สุญญากาศ จึงไม่ทำลายโครงสร้างโปรตีน ป้องกันการเสียสภาพ (protein denaturation) และการจับกลุ่ม (aggregation)
🔍 ข้ออื่นผิดเพราะอะไร:
• ข้อ ก.: ผิดเพราะ Tray drying ใช้ความร้อนสูงและใช้เวลานาน ทำให้โปรตีนเสียสภาพและตกตะกอนทันที
• ข้อ ข.: ผิดเพราะ Microwave drying ใช้พลังงานคลื่นแม่เหล็กไฟฟ้าสร้างความร้อน ซึ่งทำลายพันธะโครงสร้างของโปรตีน
• ข้อ ค.: ผิดเพราะ Spray drying ใช้ลมร้อนและแรงเฉือนสูง (shear stress) อาจทำให้แอนติบอดีเสียสภาพได้ง่ายกว่า freeze drying
• ข้อ จ.: ผิดเพราะ Infrared drying ใช้รังสีอินฟราเรดแผ่ความร้อนสูง ไม่สามารถใช้กับยาชีววัตถุได้</t>
        </is>
      </c>
      <c r="L60" s="186" t="n"/>
      <c r="M60" s="186" t="inlineStr">
        <is>
          <t>Product Group 10: Biotech Products</t>
        </is>
      </c>
      <c r="N60" s="186" t="inlineStr">
        <is>
          <t>10.4 Pharmacokinetics of proteins</t>
        </is>
      </c>
      <c r="O60" s="185" t="inlineStr">
        <is>
          <t>Product</t>
        </is>
      </c>
      <c r="P60" s="186" t="inlineStr">
        <is>
          <t>[SOURCE: ข้อสอบจริง PLE CC1 (Product) วันที่ 2 ปี 2562 ข้อ 58]</t>
        </is>
      </c>
      <c r="Q60" s="185" t="inlineStr">
        <is>
          <t>ข้อสอบจริง</t>
        </is>
      </c>
      <c r="R60" s="185" t="inlineStr">
        <is>
          <t>2562</t>
        </is>
      </c>
      <c r="S60" s="185" t="n"/>
    </row>
    <row r="61" ht="24" customHeight="1" s="49">
      <c r="A61" s="187" t="n">
        <v>59</v>
      </c>
      <c r="B61" s="186" t="n"/>
      <c r="C61" s="186" t="inlineStr">
        <is>
          <t>หากต้องการเปลี่ยนการใช้ยาชีววัตถุต้นแบบ trastuzumab ไปเป็นยาชีววัตถุคล้ายคลึง (biosimilar) ปัจจัยใดมีความสำคัญที่สุดที่ต้องนำมาพิจารณาเปรียบเทียบ</t>
        </is>
      </c>
      <c r="D61" s="186" t="n"/>
      <c r="E61" s="186" t="inlineStr">
        <is>
          <t>ความปลอดภัย</t>
        </is>
      </c>
      <c r="F61" s="186" t="inlineStr">
        <is>
          <t>ราคา</t>
        </is>
      </c>
      <c r="G61" s="186" t="inlineStr">
        <is>
          <t>ขนาดยา</t>
        </is>
      </c>
      <c r="H61" s="186" t="inlineStr">
        <is>
          <t>ระยะเวลาในการใช้งาน</t>
        </is>
      </c>
      <c r="I61" s="188" t="inlineStr">
        <is>
          <t>อายุ</t>
        </is>
      </c>
      <c r="J61" s="185" t="n">
        <v>1</v>
      </c>
      <c r="K61" s="186" t="inlineStr">
        <is>
          <t>✅ คำตอบที่ถูกต้อง: ข้อ ก. ความปลอดภัย
🎯 ทำไมข้อนี้ถึงถูก:
ยาชีววัตถุคล้ายคลึง (Biosimilars) ผลิตจากเซลล์สิ่งมีชีวิต จึงไม่สามารถสร้างโมเลกุลที่เหมือนกับยาต้นแบบได้ทุกประการ (not identical) ความแตกต่างของโครงสร้างระดับ micro-heterogeneity และ glycosylation อาจกระตุ้นระบบภูมิคุ้มกันให้สร้างแอนติบอดีต่อต้านยา (immunogenicity) ได้ การประเมินด้านความปลอดภัย (safety and immunogenicity) จึงเป็นหัวใจสำคัญที่สุดในการขึ้นทะเบียนและการพิจารณาเปลี่ยนยาตามแนวทางของ WHO และ อย.
🔍 ข้ออื่นผิดเพราะอะไร:
• ข้อ ข.: ผิดเพราะแม้ราคาจะถูกกว่า แต่ราคาเป็นปัจจัยด้านเศรษฐศาสตร์ ไม่ใช่ปัจจัยสำคัญสูงสุดทางวิชาการและคลินิกในการเปลี่ยนยา
• ข้อ ค.: ผิดเพราะขนาดยาและการบริหารยาของ biosimilar ต้องเหมือนกับยาต้นแบบอยู่แล้วตามข้อกำหนดการขึ้นทะเบียน
• ข้อ ง.: ผิดเพราะระยะเวลาในการใช้งาน (duration of treatment) เป็นไปตามโปรโตคอลการรักษาของโรค ไม่ใช่เกณฑ์ตัดสินการยอมรับ biosimilar
• ข้อ จ.: ผิดเพราะอายุของผู้ป่วยไม่ใช่ปัจจัยในการเปรียบเทียบความเท่าเทียมของยาชีววัตถุ</t>
        </is>
      </c>
      <c r="L61" s="186" t="n"/>
      <c r="M61" s="186" t="inlineStr">
        <is>
          <t>Product Group 10: Biotech Products</t>
        </is>
      </c>
      <c r="N61" s="186" t="inlineStr">
        <is>
          <t>10.5 Biosimilars &amp; Quality Control</t>
        </is>
      </c>
      <c r="O61" s="185" t="inlineStr">
        <is>
          <t>Product</t>
        </is>
      </c>
      <c r="P61" s="186" t="inlineStr">
        <is>
          <t>[SOURCE: ข้อสอบจริง PLE CC1 (Product) วันที่ 2 ปี 2562 ข้อ 59]</t>
        </is>
      </c>
      <c r="Q61" s="185" t="inlineStr">
        <is>
          <t>ข้อสอบจริง</t>
        </is>
      </c>
      <c r="R61" s="185" t="inlineStr">
        <is>
          <t>2562</t>
        </is>
      </c>
      <c r="S61" s="185" t="n"/>
    </row>
    <row r="62" ht="24" customHeight="1" s="49">
      <c r="A62" s="187" t="n">
        <v>60</v>
      </c>
      <c r="B62" s="186" t="n"/>
      <c r="C62" s="186" t="inlineStr">
        <is>
          <t>ในการเตรียมยาฉีด trastuzumab สำหรับบริหารทางหลอดเลือดดำ (IV preparation) บุคลากรทางการแพทย์ต้องเลือกตัวทำละลายและมีเทคนิคการละลายยาอย่างไรจึงจะถูกต้องและปลอดภัยที่สุด</t>
        </is>
      </c>
      <c r="D62" s="186" t="n"/>
      <c r="E62" s="186" t="inlineStr">
        <is>
          <t>NaCl 0.9% with D5W เขย่าให้ละลายจนหมด</t>
        </is>
      </c>
      <c r="F62" s="186" t="inlineStr">
        <is>
          <t>NaCl 0.9% with D5W แกว่งให้ละลายจนหมด</t>
        </is>
      </c>
      <c r="G62" s="186" t="inlineStr">
        <is>
          <t>Sterile water for injection เขย่าให้ละลายจนหมด</t>
        </is>
      </c>
      <c r="H62" s="186" t="inlineStr">
        <is>
          <t>Sterile water for injection แกว่งให้ละลายจนหมด</t>
        </is>
      </c>
      <c r="I62" s="188" t="inlineStr">
        <is>
          <t>NaCl 0.9% with D5W หรือ sterile water for injection แกว่งให้ละลายจนหมด</t>
        </is>
      </c>
      <c r="J62" s="185" t="n">
        <v>4</v>
      </c>
      <c r="K62" s="186" t="inlineStr">
        <is>
          <t>✅ คำตอบที่ถูกต้อง: ข้อ ง. Sterile water for injection แกว่งให้ละลายจนหมด
🎯 ทำไมข้อนี้ถึงถูก:
ผงแห้ง trastuzumab ต้องละลายขั้นแรก (reconstitution) ด้วย Sterile Water for Injection (SWFI) และต้องใช้วิธีหมุนวนหรือแกว่งขวดยาเบาๆ (gently swirl) ห้ามเขย่า (do not shake) อย่างเด็ดขาด เนื่องจากการเขย่าทำให้เกิดแรงเฉือน (shear stress) และฟองอากาศ ทำให้โปรตีนเสียสภาพและจับกลุ่มตกตะกอน และห้ามใช้สารละลายที่มี Dextrose (D5W) ในการละลายขั้นแรกเนื่องจากทำปฏิกิริยากับโปรตีน
🔍 ข้ออื่นผิดเพราะอะไร:
• ข้อ ก.: ผิดเพราะการเขย่าทำให้โปรตีนเสียสภาพ และห้ามใช้ D5W ผสม
• ข้อ ข.: ผิดเพราะห้ามใช้ D5W ในการ reconstitution ผงยา trastuzumab
• ข้อ ค.: ผิดเพราะการเขย่าขวด (shaking) จะทำให้โมเลกุลโปรตีนคลี่ตัว เกิดการจับกลุ่ม (aggregation) และสูญเสียฤทธิ์ทางชีวภาพ
• ข้อ จ.: ผิดเพราะห้ามใช้ D5W ในการละลายผงยา trastuzumab</t>
        </is>
      </c>
      <c r="L62" s="186" t="n"/>
      <c r="M62" s="186" t="inlineStr">
        <is>
          <t>Product Group 10: Biotech Products</t>
        </is>
      </c>
      <c r="N62" s="186" t="inlineStr">
        <is>
          <t>10.4 Pharmacokinetics of proteins</t>
        </is>
      </c>
      <c r="O62" s="185" t="inlineStr">
        <is>
          <t>Product</t>
        </is>
      </c>
      <c r="P62" s="186" t="inlineStr">
        <is>
          <t>[SOURCE: ข้อสอบจริง PLE CC1 (Product) วันที่ 2 ปี 2562 ข้อ 60]</t>
        </is>
      </c>
      <c r="Q62" s="185" t="inlineStr">
        <is>
          <t>ข้อสอบจริง</t>
        </is>
      </c>
      <c r="R62" s="185" t="inlineStr">
        <is>
          <t>2562</t>
        </is>
      </c>
      <c r="S62" s="185" t="n"/>
    </row>
    <row r="63" ht="24" customHeight="1" s="49">
      <c r="A63" s="187" t="n">
        <v>61</v>
      </c>
      <c r="B63" s="186" t="n"/>
      <c r="C63" s="186" t="inlineStr">
        <is>
          <t>ยาฉีด Insulin glargine ผลิตขึ้นโดยกระบวนการใดในระดับอุตสาหกรรมยา</t>
        </is>
      </c>
      <c r="D63" s="186" t="n"/>
      <c r="E63" s="186" t="inlineStr">
        <is>
          <t>สกัดและแยกบริสุทธิ์จากตับอ่อนของวัว (Bovine pancreas extraction)</t>
        </is>
      </c>
      <c r="F63" s="186" t="inlineStr">
        <is>
          <t>สกัดและแยกบริสุทธิ์จากตับอ่อนของหมู (Porcine pancreas extraction)</t>
        </is>
      </c>
      <c r="G63" s="186" t="inlineStr">
        <is>
          <t>สกัดและแยกบริสุทธิ์จากตับอ่อนของมนุษย์ (Human pancreas extraction)</t>
        </is>
      </c>
      <c r="H63" s="186" t="inlineStr">
        <is>
          <t>เทคโนโลยี Recombinant DNA โดยใช้เซลล์เพาะเลี้ยงรังไข่หนูแฮมสเตอร์จีน (CHO cells)</t>
        </is>
      </c>
      <c r="I63" s="188" t="inlineStr">
        <is>
          <t>เทคโนโลยี Recombinant DNA โดยใช้เชื้อแบคทีเรีย Escherichia coli (E. coli)</t>
        </is>
      </c>
      <c r="J63" s="185" t="n">
        <v>5</v>
      </c>
      <c r="K63" s="186" t="inlineStr">
        <is>
          <t>✅ คำตอบที่ถูกต้อง: ข้อ จ. เทคโนโลยี Recombinant DNA โดยใช้เชื้อแบคทีเรีย Escherichia coli (E. coli)
🎯 ทำไมข้อนี้ถึงถูก:
Insulin glargine เป็น Human insulin analog ชนิดออกฤทธิ์ยาวที่ผลิตขึ้นโดยเทคโนโลยีทางพันธุวิศวกรรม Recombinant DNA technology โดยใช้แบคทีเรียสายพันธุ์ที่ไม่ก่อโรค Escherichia coli (E. coli K12) เป็นเซลล์เจ้าบ้าน (Host) ในการสังเคราะห์สายโพลีเปปไทด์
🔍 ข้ออื่นผิดเพราะอะไร:
• ข้อ ก.: การสกัดจากตับอ่อนวัวเป็นวิธีดั้งเดิมในอดีต (Bovine insulin) ซึ่งมีกรดอะมิโนแตกต่างจากมนุษย์ 3 ตำแหน่งและเสี่ยงต่อการเกิดภูมิแพ้ ปัจจุบันเลิกใช้แล้ว
• ข้อ ข.: การสกัดจากตับอ่อนหมูเป็นวิธีในอดีต (Porcine insulin) ซึ่งแตกต่างจากมนุษย์ 1 ตำแหน่ง ไม่ใช่วิธีผลิต recombinant insulin analog
• ข้อ ค.: การสกัดจากตับอ่อนมนุษย์ไม่สามารถนำมาใช้ในการผลิตเชิงพาณิชย์ได้เนื่องจากข้อจำกัดทางชีวจริยธรรมและปริมาณวัตถุดิบ
• ข้อ ง.: CHO cells (Chinese Hamster Ovary) นิยมใช้ผลิตไกลโคโปรตีนขนาดใหญ่ เช่น Monoclonal antibodies มากกว่าเปปไทด์ขนาดเล็กที่ไม่มี glycosylation แบบ insulin glargine</t>
        </is>
      </c>
      <c r="L63" s="186" t="n"/>
      <c r="M63" s="186" t="inlineStr">
        <is>
          <t>Product Group 10: Biotech Products</t>
        </is>
      </c>
      <c r="N63" s="186" t="inlineStr">
        <is>
          <t>10.1 Recombinant DNA</t>
        </is>
      </c>
      <c r="O63" s="185" t="inlineStr">
        <is>
          <t>Product</t>
        </is>
      </c>
      <c r="P63" s="186" t="inlineStr">
        <is>
          <t>[SOURCE: ข้อสอบจริง PLE CC1 (Product) ปี 2559 ข้อ 5]</t>
        </is>
      </c>
      <c r="Q63" s="185" t="inlineStr">
        <is>
          <t>ข้อสอบจริง</t>
        </is>
      </c>
      <c r="R63" s="185" t="inlineStr">
        <is>
          <t>2559</t>
        </is>
      </c>
      <c r="S63" s="185" t="n"/>
    </row>
    <row r="64" ht="24" customHeight="1" s="49">
      <c r="A64" s="187" t="n">
        <v>62</v>
      </c>
      <c r="B64" s="186" t="n"/>
      <c r="C64" s="186" t="inlineStr">
        <is>
          <t>วัคซีนในข้อใดจัดอยู่ในกลุ่มประเภทชีววัตถุเดียวกับวัคซีนไข้สมองอักเสบเจอีชนิดเชื้อเป็น (Live-attenuated JE vaccine)</t>
        </is>
      </c>
      <c r="D64" s="186" t="n"/>
      <c r="E64" s="186" t="inlineStr">
        <is>
          <t>Oral Poliomyelitis Vaccine (OPV)</t>
        </is>
      </c>
      <c r="F64" s="186" t="inlineStr">
        <is>
          <t>Hepatitis B Vaccine (HBV)</t>
        </is>
      </c>
      <c r="G64" s="186" t="inlineStr">
        <is>
          <t>Diphtheria-Tetanus-whole cell Pertussis (DTwP)</t>
        </is>
      </c>
      <c r="H64" s="186" t="inlineStr">
        <is>
          <t>Inactivated Polio Vaccine (IPV)</t>
        </is>
      </c>
      <c r="I64" s="188" t="inlineStr">
        <is>
          <t>Hepatitis A Vaccine (HAV)</t>
        </is>
      </c>
      <c r="J64" s="185" t="n">
        <v>1</v>
      </c>
      <c r="K64" s="186" t="inlineStr">
        <is>
          <t>✅ คำตอบที่ถูกต้อง: ข้อ ก. Oral Poliomyelitis Vaccine (OPV)
🎯 ทำไมข้อนี้ถึงถูก:
วัคซีนป้องกันไข้สมองอักเสบเจอีสายพันธุ์ SA 14-14-2 (CD.JEVAX) เป็นวัคซีนชนิดเชื้อมีชีวิตที่ทำให้อ่อนฤทธิ์ (Live Attenuated Vaccine) เช่นเดียวกับวัคซีนโปลิโอชนิดหยอดปาก (Oral Polio Vaccine: OPV / Sabin strain) ซึ่งทั้งสองชนิดสามารถกระตุ้นภูมิคุ้มกันได้ทั้งแบบสารน้ำและเซลล์ แต่มีข้อห้ามใช้ในผู้ที่มีภาวะภูมิคุ้มกันบกพร่องรุนแรงและหญิงตั้งครรภ์
🔍 ข้ออื่นผิดเพราะอะไร:
• ข้อ ข.: HBV: เป็น Recombinant Subunit Vaccine (ใช้ HBsAg protein)
• ข้อ ค.: DTwP: เป็น Toxoid (Diphtheria, Tetanus) ร่วมกับ Inactivated whole-cell bacteria (Pertussis)
• ข้อ ง.: IPV: เป็น Inactivated Polio Vaccine (เชื้อตาย)
• ข้อ จ.: HAV: เป็น Inactivated viral vaccine (วัคซีนตับอักเสบเอชนิดเชื้อตาย)</t>
        </is>
      </c>
      <c r="L64" s="186" t="n"/>
      <c r="M64" s="186" t="inlineStr">
        <is>
          <t>Product Group 10: Biotech Products</t>
        </is>
      </c>
      <c r="N64" s="186" t="inlineStr">
        <is>
          <t>10.5 Biosimilars &amp; Quality Control</t>
        </is>
      </c>
      <c r="O64" s="185" t="inlineStr">
        <is>
          <t>Product</t>
        </is>
      </c>
      <c r="P64" s="186" t="inlineStr">
        <is>
          <t>[SOURCE: ข้อสอบจริง PLE CC1 (Product) ปี 2559 ข้อ 34]</t>
        </is>
      </c>
      <c r="Q64" s="185" t="inlineStr">
        <is>
          <t>ข้อสอบจริง</t>
        </is>
      </c>
      <c r="R64" s="185" t="inlineStr">
        <is>
          <t>2559</t>
        </is>
      </c>
      <c r="S64" s="185" t="n"/>
    </row>
    <row r="65" ht="24" customHeight="1" s="49">
      <c r="A65" s="187" t="n">
        <v>63</v>
      </c>
      <c r="B65" s="186" t="n"/>
      <c r="C65" s="186" t="inlineStr">
        <is>
          <t>ยาฉีด Insulin glargine ผลิตขึ้นจากแหล่งหรือเทคโนโลยีใดในอุตสาหกรรมยา</t>
        </is>
      </c>
      <c r="D65" s="186" t="n"/>
      <c r="E65" s="186" t="inlineStr">
        <is>
          <t>สกัดและแยกบริสุทธิ์จากตับอ่อนของวัว</t>
        </is>
      </c>
      <c r="F65" s="186" t="inlineStr">
        <is>
          <t>สกัดและแยกบริสุทธิ์จากตับอ่อนของหมู</t>
        </is>
      </c>
      <c r="G65" s="186" t="inlineStr">
        <is>
          <t>สกัดและแยกบริสุทธิ์จากตับอ่อนของมนุษย์</t>
        </is>
      </c>
      <c r="H65" s="186" t="inlineStr">
        <is>
          <t>เทคโนโลยี Recombinant DNA จากเซลล์ยีสต์ Saccharomyces cerevisiae</t>
        </is>
      </c>
      <c r="I65" s="188" t="inlineStr">
        <is>
          <t>เทคโนโลยี Recombinant DNA จากเชื้อแบคทีเรีย Escherichia coli (E. coli)</t>
        </is>
      </c>
      <c r="J65" s="185" t="n">
        <v>5</v>
      </c>
      <c r="K65" s="186" t="inlineStr">
        <is>
          <t>✅ คำตอบที่ถูกต้อง: ข้อ จ. เทคโนโลยี Recombinant DNA จากเชื้อแบคทีเรีย Escherichia coli (E. coli)
🎯 ทำไมข้อนี้ถึงถูก:
Insulin glargine ผลิตขึ้นโดยเทคโนโลยีพันธุวิศวกรรม Recombinant DNA technology โดยใช้เชื้อแบคทีเรีย Escherichia coli (E. coli K12) เป็นโฮสต์ในการสังเคราะห์สายโพลีเปปไทด์ของพรีเคอร์เซอร์อินซูลิน แล้วนำมาตัดต่อและแปรรูปให้ได้โครงสร้าง glargine บริสุทธิ์
🔍 ข้ออื่นผิดเพราะอะไร:
• ข้อ ก.: การสกัดจากตับอ่อนวัวเป็นวิธีดั้งเดิมที่เลิกใช้แล้วในปัจจุบัน
• ข้อ ข.: การสกัดจากตับอ่อนหมูไม่ใช่วิธีการผลิต Recombinant human insulin analog
• ข้อ ค.: ตับอ่อนของมนุษย์ไม่สามารถนำมาใช้ในการผลิตเชิงพาณิชย์ได้
• ข้อ ง.: ยีสต์ Saccharomyces cerevisiae ใช้ผลิต Insulin aspart และ Insulin detemir ไม่ได้ใช้ผลิต Insulin glargine</t>
        </is>
      </c>
      <c r="L65" s="186" t="n"/>
      <c r="M65" s="186" t="inlineStr">
        <is>
          <t>Product Group 10: Biotech Products</t>
        </is>
      </c>
      <c r="N65" s="186" t="inlineStr">
        <is>
          <t>10.1 Recombinant DNA</t>
        </is>
      </c>
      <c r="O65" s="185" t="inlineStr">
        <is>
          <t>Product</t>
        </is>
      </c>
      <c r="P65" s="186" t="inlineStr">
        <is>
          <t>[SOURCE: ข้อสอบจริง PLE CC1 (Product) ปี 2559 ข้อ 30]</t>
        </is>
      </c>
      <c r="Q65" s="185" t="inlineStr">
        <is>
          <t>ข้อสอบจริง</t>
        </is>
      </c>
      <c r="R65" s="185" t="inlineStr">
        <is>
          <t>2559</t>
        </is>
      </c>
      <c r="S65" s="185" t="n"/>
    </row>
    <row r="66" ht="24" customHeight="1" s="49">
      <c r="A66" s="187" t="n">
        <v>64</v>
      </c>
      <c r="B66" s="186" t="n"/>
      <c r="C66" s="186" t="inlineStr">
        <is>
          <t>ในปัจจุบัน ยาฉีดอินซูลิน (Insulin) ที่นำมาใช้รักษาผู้ป่วยเบาหวานในประเทศไทย ผลิตขึ้นผ่านเทคโนโลยีและกระบวนการใดเป็นหลัก?</t>
        </is>
      </c>
      <c r="D66" s="186" t="n"/>
      <c r="E66" s="186" t="inlineStr">
        <is>
          <t>การสกัดจากตับอ่อนของสุกร (Porcine insulin extraction)</t>
        </is>
      </c>
      <c r="F66" s="186" t="inlineStr">
        <is>
          <t>การสกัดจากตับอ่อนของมนุษย์</t>
        </is>
      </c>
      <c r="G66" s="186" t="inlineStr">
        <is>
          <t>เทคโนโลยีรีคอมบิแนนท์ดีเอ็นเอ (Recombinant DNA technology)</t>
        </is>
      </c>
      <c r="H66" s="186" t="inlineStr">
        <is>
          <t>การสังเคราะห์ทางเคมีบริสุทธิ์ (Pure chemical synthesis)</t>
        </is>
      </c>
      <c r="I66" s="188" t="inlineStr">
        <is>
          <t>การใช้สเต็มเซลล์เพาะเลี้ยง (Stem cell culture)</t>
        </is>
      </c>
      <c r="J66" s="185" t="n">
        <v>3</v>
      </c>
      <c r="K66" s="186" t="inlineStr">
        <is>
          <t>✅ คำตอบที่ถูกต้อง: ข้อ ค. เทคโนโลยีรีคอมบิแนนท์ดีเอ็นเอ (Recombinant DNA technology)
🎯 ทำไมข้อนี้ถึงถูก:
ในปัจจุบัน อินซูลินทางการค้าเกือบทั้งหมดผลิตขึ้นโดยใช้ Recombinant DNA technology (พันธุวิศวกรรมดีเอ็นเอสายผสม) โดยนำยีนรหัสสังเคราะห์ฮอร์โมนอินซูลินของมนุษย์ใส่ในพาหะและนำเข้าสู่เซลล์โฮสต์ เช่น Escherichia coli หรือ ยีสต์ Saccharomyces cerevisiae เพื่อให้สร้างโปรตีน Human insulin หรือ Insulin analogs ที่มีโครงสร้างเหมือนมนุษย์ มีความบริสุทธิ์สูง และลดการแพ้ยาตามมาตรฐานสากล
🔍 ข้ออื่นผิดเพราะอะไร:
• ข้อ ก.: ผิด เพราะการสกัดอินซูลินจากตับอ่อนของสัตว์ (สุกร/วัว) เป็นวิธีดั้งเดิมในอดีต ซึ่งปัจจุบันเลิกใช้แล้วเนื่องจากทำให้ผู้ป่วยสร้างภูมิคุ้มกันต่อต้านและเกิดอาการแพ้
• ข้อ ข.: ผิด เพราะการสกัดจากตับอ่อนมนุษย์ไม่สามารถทำได้ในเชิงพาณิชย์และขัดต่อหลักชีวจริยธรรม
• ข้อ ง.: ผิด เพราะอินซูลินเป็นพอลิเปปไทด์ขนาดใหญ่ประกอบด้วยกรดอะมิโน 51 ตัว เชื่อมกันด้วยพันธะไดซัลไฟด์ การสังเคราะห์ทางเคมีบริสุทธิ์ทำได้ยากมากและมีต้นทุนสูงเกินไป
• ข้อ จ.: ผิด เพราะการใช้เซลล์ต้นกำเนิด (Stem cells) ยังอยู่ในขั้นการศึกษาวิจัย ไม่ใช่กระบวนการผลิตยาในระดับอุตสาหกรรมปัจจุบัน</t>
        </is>
      </c>
      <c r="L66" s="186" t="n"/>
      <c r="M66" s="186" t="inlineStr">
        <is>
          <t>Product Group 10: Biotech Products</t>
        </is>
      </c>
      <c r="N66" s="186" t="inlineStr">
        <is>
          <t>10.1 Recombinant DNA</t>
        </is>
      </c>
      <c r="O66" s="185" t="inlineStr">
        <is>
          <t>Product</t>
        </is>
      </c>
      <c r="P66" s="186" t="inlineStr">
        <is>
          <t>[SOURCE: ข้อสอบจริง PLE CC1 (Product) ปี 2558 ข้อ 28]</t>
        </is>
      </c>
      <c r="Q66" s="185" t="inlineStr">
        <is>
          <t>ข้อสอบจริง</t>
        </is>
      </c>
      <c r="R66" s="185" t="inlineStr">
        <is>
          <t>2558</t>
        </is>
      </c>
      <c r="S66" s="185" t="n"/>
    </row>
    <row r="67" ht="24" customHeight="1" s="49">
      <c r="A67" s="187" t="n">
        <v>65</v>
      </c>
      <c r="B67" s="186" t="n"/>
      <c r="C67" s="186" t="inlineStr">
        <is>
          <t>ข้อใดกล่าวถึงความท้าทายหลักในการควบคุมคุณภาพของยาชีววัตถุ (Biologics) เมื่อเปรียบเทียบกับยาเคมีโมเลกุลขนาดเล็ก (Small molecule drugs) ได้อย่างถูกต้อง</t>
        </is>
      </c>
      <c r="D67" s="186" t="n"/>
      <c r="E67" s="186" t="inlineStr">
        <is>
          <t>Biologics มีโครงสร้างโมเลกุลขนาดใหญ่ ซับซ้อน และไวต่อสภาพแวดล้อม เช่น อุณหภูมิ ค่า pH และแรงเฉือน</t>
        </is>
      </c>
      <c r="F67" s="186" t="inlineStr">
        <is>
          <t>Biologics มีสูตรโครงสร้างเคมีที่ง่ายต่อการสังเคราะห์ทางเคมีมากกว่ายาโมเลกุลเล็ก</t>
        </is>
      </c>
      <c r="G67" s="186" t="inlineStr">
        <is>
          <t>ยาโมเลกุลเล็กจำเป็นต้องเก็บรักษาในตู้เย็นควบคุมอุณหภูมิเข้มงวดกว่ายาชีววัตถุ</t>
        </is>
      </c>
      <c r="H67" s="186" t="inlineStr">
        <is>
          <t>ยาโมเลกุลเล็กมีผลข้างเคียงต่อระบบภูมิคุ้มกันมากกว่ายาชีววัตถุ</t>
        </is>
      </c>
      <c r="I67" s="188" t="inlineStr">
        <is>
          <t>ยาชีววัตถุสามารถละลายน้ำได้ง่ายและมีความคงตัวทางเคมีที่ทนทานกว่า</t>
        </is>
      </c>
      <c r="J67" s="185" t="n">
        <v>1</v>
      </c>
      <c r="K67" s="186" t="inlineStr">
        <is>
          <t>✅ คำตอบที่ถูกต้อง: ข้อ ก. Biologics มีโครงสร้างโมเลกุลขนาดใหญ่ ซับซ้อน และไวต่อสภาพแวดล้อม เช่น อุณหภูมิ ค่า pH และแรงเฉือน
🎯 ทำไมข้อนี้ถึงถูก:
ยาชีววัตถุ (เช่น อินซูลิน, มอนอคลอนอลแอนติบอดี) เป็นโมเลกุลโปรตีนขนาดใหญ่ที่มีโครงสร้างระดับทุติยภูมิ ตติยภูมิ และจตุรภูมิ รวมถึงมีความหลากหลายทางชีวภาพ (heterogeneity) เช่น glycosylation จึงมีความไวสูงมากต่อความร้อน การเปลี่ยนแปลง pH แสง และแรงเขย่า ทำให้เกิด denaturation, aggregation หรือ deamidation ได้ง่าย การควบคุมคุณภาพจึงต้องใช้เครื่องมือวิเคราะห์ทางชีววิทยาและฟิสิกส์เคมีชั้นสูงหลายวิธีร่วมกัน
🔍 ข้ออื่นผิดเพราะอะไร:
• ข้อ ข.: Biologics สังเคราะห์ทางเคมีได้ยากมาก ต้องอาศัยเซลล์สิ่งมีชีวิตในการผลิต (Recombinant DNA technology)
• ข้อ ค.: Biologics ต่างหากที่ต้องเก็บในตู้เย็น 2-8 องศาเซลเซียสอย่างเคร่งครัด (Cold chain management)
• ข้อ ง.: Biologics มีความเสี่ยงต่อการกระตุ้นภูมิคุ้มกัน (Immunogenicity) สูงกว่ายาเคมีโมเลกุลเล็กมาก
• ข้อ จ.: Biologics เสื่อมสลายได้ง่ายมากและมีความคงตัวต่ำกว่าโมเลกุลเล็ก
• --</t>
        </is>
      </c>
      <c r="L67" s="186" t="n"/>
      <c r="M67" s="186" t="inlineStr">
        <is>
          <t>Product Group 10: Biotech Products</t>
        </is>
      </c>
      <c r="N67" s="186" t="inlineStr">
        <is>
          <t>10.5 Biosimilars &amp; Quality Control</t>
        </is>
      </c>
      <c r="O67" s="185" t="inlineStr">
        <is>
          <t>Product</t>
        </is>
      </c>
      <c r="P67" s="186" t="inlineStr">
        <is>
          <t>ข้อ 35 Mock RxCU83</t>
        </is>
      </c>
      <c r="Q67" s="185" t="inlineStr">
        <is>
          <t>ข้อสอบจำลอง</t>
        </is>
      </c>
      <c r="R67" s="185" t="inlineStr">
        <is>
          <t>Mock RxCU83 ชุดที่ 1</t>
        </is>
      </c>
      <c r="S67" s="185" t="n"/>
    </row>
    <row r="68" ht="24" customHeight="1" s="49">
      <c r="A68" s="187" t="n">
        <v>66</v>
      </c>
      <c r="B68" s="186" t="n"/>
      <c r="C68" s="186" t="inlineStr">
        <is>
          <t>กระบวนการผลิตอินซูลินในระดับอุตสาหกรรมในปัจจุบัน ข้อใดระบุหลักการผลิตจริงที่มีความเป็นไปได้และเป็นมาตรฐานสากล</t>
        </is>
      </c>
      <c r="D68" s="186" t="n"/>
      <c r="E68" s="186" t="inlineStr">
        <is>
          <t>สกัดโดยตรงจากตับอ่อนของสุกรหรือวัวแล้วนำมาดัดแปลงทางเคมี</t>
        </is>
      </c>
      <c r="F68" s="186" t="inlineStr">
        <is>
          <t>ใช้เชื้อ Escherichia coli หรือ Saccharomyces cerevisiae สังเคราะห์ Proinsulin แล้วใช้ Carboxypeptidase ตัดให้เป็น Insulin</t>
        </is>
      </c>
      <c r="G68" s="186" t="inlineStr">
        <is>
          <t>สังเคราะห์เปปไทด์แบบเฟสของแข็ง (SPPS) แล้วนำมาพับม้วนใน Bioreactor</t>
        </is>
      </c>
      <c r="H68" s="186" t="inlineStr">
        <is>
          <t>ใช้เทคโนโลยี Hybridoma ผลิตออกมาเป็น Monoclonal antibody</t>
        </is>
      </c>
      <c r="I68" s="188" t="inlineStr">
        <is>
          <t>นำ Stem cells ของมนุษย์มาเพาะเลี้ยงแล้วสกัดอินซูลินออกมาโดยตรง</t>
        </is>
      </c>
      <c r="J68" s="185" t="n">
        <v>2</v>
      </c>
      <c r="K68" s="186" t="inlineStr">
        <is>
          <t>✅ คำตอบที่ถูกต้อง: ข้อ ข. ใช้เชื้อ Escherichia coli หรือ Saccharomyces cerevisiae สังเคราะห์ Proinsulin แล้วใช้ Carboxypeptidase ตัดให้เป็น Insulin
🎯 ทำไมข้อนี้ถึงถูก:
การผลิต Human insulin ในระดับอุตสาหกรรมใช้เทคโนโลยีดีเอ็นเอสายผสม (Recombinant DNA technology) โดยนำยีนควบคุมการสร้างโปรตีน Proinsulin ถ่ายฝากเข้าสู่เซลล์เจ้าบ้าน เช่น แบคทีเรีย E. coli หรือยีสต์ S. cerevisiae เมื่อเซลล์สังเคราะห์โปรตีนแล้ว จะนำมาผ่านกระบวนการ Downstream purification และใช้เอนไซม์จำเพาะ (เช่น Trypsin และ Carboxypeptidase B) ตัดสาย C-peptide ออก เพื่อให้ได้ Human insulin ที่สมบูรณ์
🔍 ข้ออื่นผิดเพราะอะไร:
• ข้อ ก.: การสกัดจากตับอ่อนสัตว์เป็นวิธีการในอดีต (Animal insulin) ซึ่งปัจจุบันยกเลิกไปแล้วเนื่องจากเสี่ยงต่อการแพ้และภูมิต้านทาน
• ข้อ ค.: SPPS (Solid Phase Peptide Synthesis) มีต้นทุนสูงมากและไม่คุ้มค่าในระดับอุตสาหกรรมสำหรับสายโพลีเปปไทด์ที่มีพันธะไดซัลไฟด์ซับซ้อน
• ข้อ ง.: Hybridoma technology ใช้สำหรับผลิต Monoclonal Antibodies ไม่ได้ใช้ผลิตฮอร์โมนอินซูลิน
• ข้อ จ.: การใช้ Stem cell ยังอยู่ในขั้นการศึกษาวิจัย ไม่ใช่วิธีการผลิตในระดับอุตสาหกรรมยา
• --</t>
        </is>
      </c>
      <c r="L68" s="186" t="n"/>
      <c r="M68" s="186" t="inlineStr">
        <is>
          <t>Product Group 10: Biotech Products</t>
        </is>
      </c>
      <c r="N68" s="186" t="inlineStr">
        <is>
          <t>10.2 Cell culture &amp; fermentation</t>
        </is>
      </c>
      <c r="O68" s="185" t="inlineStr">
        <is>
          <t>Product</t>
        </is>
      </c>
      <c r="P68" s="186" t="inlineStr">
        <is>
          <t>ข้อ 36 Mock RxCU83</t>
        </is>
      </c>
      <c r="Q68" s="185" t="inlineStr">
        <is>
          <t>ข้อสอบจำลอง</t>
        </is>
      </c>
      <c r="R68" s="185" t="inlineStr">
        <is>
          <t>Mock RxCU83 ชุดที่ 1</t>
        </is>
      </c>
      <c r="S68" s="185" t="n"/>
    </row>
    <row r="69" ht="24" customHeight="1" s="49">
      <c r="A69" s="187" t="n">
        <v>67</v>
      </c>
      <c r="B69" s="186" t="n"/>
      <c r="C69" s="186" t="inlineStr">
        <is>
          <t>ปัจจัยในข้อใด ไม่จัดเป็น ปัจจัยหลักที่ส่งผลต่อการกระตุ้นให้เกิดการสร้างภูมิคุ้มกันต่อยาชีววัตถุ (Immunogenicity of Biologics)</t>
        </is>
      </c>
      <c r="D69" s="186" t="n"/>
      <c r="E69" s="186" t="inlineStr">
        <is>
          <t>โครงสร้างของโปรตีนที่มีความแตกต่างจากโปรตีนตามธรรมชาติของมนุษย์ (Non-human sequences)</t>
        </is>
      </c>
      <c r="F69" s="186" t="inlineStr">
        <is>
          <t>การเสื่อมสภาพของโปรตีนและการเกิดการรวมกลุ่มเป็นอนุภาคขนาดใหญ่ (Protein aggregation)</t>
        </is>
      </c>
      <c r="G69" s="186" t="inlineStr">
        <is>
          <t>สารช่วยในสูตรตำรับ (Excipients) ที่ทำให้โครงสร้างสามมิติของโปรตีนเปลี่ยนแปลง</t>
        </is>
      </c>
      <c r="H69" s="186" t="inlineStr">
        <is>
          <t>ขนาดยาและความถี่ในการบริหารยาชีววัตถุ</t>
        </is>
      </c>
      <c r="I69" s="188" t="inlineStr">
        <is>
          <t>การให้ยาทางหลอดเลือดดำ (IV infusion) กระตุ้นภูมิคุ้มกันได้สูงกว่าการฉีดเข้าใต้ผิวหนัง (SC injection)</t>
        </is>
      </c>
      <c r="J69" s="185" t="n">
        <v>5</v>
      </c>
      <c r="K69" s="186" t="inlineStr">
        <is>
          <t>✅ คำตอบที่ถูกต้อง: ข้อ จ. การให้ยาทางหลอดเลือดดำ (IV infusion) กระตุ้นภูมิคุ้มกันได้สูงกว่าการฉีดเข้าใต้ผิวหนัง (SC injection)
🎯 ทำไมข้อนี้ถึงถูก:
ข้อความนี้ไม่ถูกต้องตามหลักการสร้างภูมิคุ้มกัน ในความเป็นจริง การบริหารยาทางใต้ผิวหนัง (Subcutaneous: SC) และในชั้นกล้ามเนื้อ (Intramuscular: IM) จะกระตุ้นการเกิด Immunogenicity สูงกว่าการให้ทางหลอดเลือดดำ (Intravenous: IV) อย่างมีนัยสำคัญ เนื่องจากชั้นใต้ผิวหนังมีเซลล์นำเสนอแอนติเจน (Antigen-Presenting Cells เช่น Dendritic cells) หนาแน่น และตัวยาจะระบายเข้าสู่ระบบน้ำเหลืองโดยตรง จึงกระตุ้นภูมิคุ้มกันได้ง่ายกว่าการให้ทาง IV
🔍 ข้ออื่นผิดเพราะอะไร:
• ข้อ ก.: ลำดับกรดอะมิโนที่ไม่เหมือนมนุษย์ (เช่น Chimeric/Murine antibody) เป็นปัจจัยหลักที่กระตุ้น Anti-Drug Antibodies (ADAs)
• ข้อ ข.: Protein aggregates เป็นตัวกระตุ้นระบบภูมิคุ้มกันที่รุนแรงมาก
• ข้อ ค.: การเปลี่ยนแปลง conformation ส่งผลให้เกิด neo-epitopes ที่กระตุ้นภูมิคุ้มกัน
• ข้อ ง.: ขนาดยา ความถี่ และระยะเวลาการให้ มีผลโดยตรงต่อการตอบสนองของระบบภูมิคุ้มกัน
• --</t>
        </is>
      </c>
      <c r="L69" s="186" t="n"/>
      <c r="M69" s="186" t="inlineStr">
        <is>
          <t>Product Group 10: Biotech Products</t>
        </is>
      </c>
      <c r="N69" s="186" t="inlineStr">
        <is>
          <t>10.5 Biosimilars &amp; Quality Control</t>
        </is>
      </c>
      <c r="O69" s="185" t="inlineStr">
        <is>
          <t>Product</t>
        </is>
      </c>
      <c r="P69" s="186" t="inlineStr">
        <is>
          <t>ข้อ 64 Mock RxCU83</t>
        </is>
      </c>
      <c r="Q69" s="185" t="inlineStr">
        <is>
          <t>ข้อสอบจำลอง</t>
        </is>
      </c>
      <c r="R69" s="185" t="inlineStr">
        <is>
          <t>Mock RxCU83 ชุดที่ 1</t>
        </is>
      </c>
      <c r="S69" s="185" t="n"/>
    </row>
    <row r="70" ht="24" customHeight="1" s="49">
      <c r="A70" s="187" t="n">
        <v>68</v>
      </c>
      <c r="B70" s="186" t="n"/>
      <c r="C70" s="186" t="inlineStr">
        <is>
          <t>ข้อใดเป็นลักษณะสำคัญทางเภสัชกรรมของยาชีววัตถุกลุ่ม Monoclonal Antibody ที่ทำให้ต้องพัฒนาเป็นรูปแบบยาฉีด (Injectable dosage form) เท่านั้น</t>
        </is>
      </c>
      <c r="D70" s="186" t="n"/>
      <c r="E70" s="186" t="inlineStr">
        <is>
          <t>มีขนาดโมเลกุลเล็กมากและดูดซึมผ่านเยื่อบุทางเดินอาหารได้รวดเร็วเกินไป</t>
        </is>
      </c>
      <c r="F70" s="186" t="inlineStr">
        <is>
          <t>มีโครงสร้างเป็นโปรตีนโมเลกุลขนาดใหญ่ ไวต่อการย่อยสลายด้วยเอนไซม์ Protease และกรดในกระเพาะอาหาร จึงไม่สามารถดูดซึมผ่านการรับประทานได้</t>
        </is>
      </c>
      <c r="G70" s="186" t="inlineStr">
        <is>
          <t>มีความคงตัวสูงมากเฉพาะในสภาวะกรดรุนแรงเท่านั้น</t>
        </is>
      </c>
      <c r="H70" s="186" t="inlineStr">
        <is>
          <t>ผ่านกระบวนการ First-pass metabolism ที่ตับอย่างรวดเร็วจนหมดฤทธิ์</t>
        </is>
      </c>
      <c r="I70" s="188" t="inlineStr">
        <is>
          <t>มีค่า Log P สูงมากและชอบไขมันเป็นพิเศษ</t>
        </is>
      </c>
      <c r="J70" s="185" t="n">
        <v>2</v>
      </c>
      <c r="K70" s="186" t="inlineStr">
        <is>
          <t>✅ คำตอบที่ถูกต้อง: ข้อ ข. มีโครงสร้างเป็นโปรตีนโมเลกุลขนาดใหญ่ ไวต่อการย่อยสลายด้วยเอนไซม์ Protease และกรดในกระเพาะอาหาร จึงไม่สามารถดูดซึมผ่านการรับประทานได้
🎯 ทำไมข้อนี้ถึงถูก:
Monoclonal antibodies (mAbs) เป็นอิมมูโนโกลบูลินที่มีน้ำหนักโมเลกุลสูงมาก (ประมาณ 150 kDa) มีขั้วสูง ไม่สามารถแพร่ผ่านเยื่อบุลำไส้ได้ และจะถูกทำลายเสียสภาพอย่างรวดเร็วด้วยกรดไฮโดรคลอริกในกระเพาะอาหาร รวมถึงถูกย่อยด้วยเอนไซม์ย่อยโปรตีน (Proteolytic enzymes เช่น Pepsin, Trypsin) ในระบบทางเดินอาหาร ส่งผลให้มีค่า Oral Bioavailability เกือบเป็นศูนย์ จึงต้องบริหารด้วยการฉีด (IV หรือ SC) เท่านั้น
🔍 ข้ออื่นผิดเพราะอะไร:
• ข้อ ก.: โมเลกุลของ mAb มีขนาดใหญ่มาก (150 kDa) ไม่ใช่ขนาดเล็ก
• ข้อ ค.: โครงสร้างโปรตีนไม่คงตัวในกรดรุนแรง จะเกิด denaturation ตกตะกอน
• ข้อ ง.: ตัวยาแทบไม่สามารถดูดซึมเข้าสู่หลอดเลือดดำ portal vein ได้เลย จึงไม่ใช่ปัญหาหลักจาก first-pass metabolism
• ข้อ จ.: โปรตีนเป็น hydrophilic macromolecule มีค่า Log P ต่ำมาก ไม่ใช่ lipophilic
• --</t>
        </is>
      </c>
      <c r="L70" s="186" t="n"/>
      <c r="M70" s="186" t="inlineStr">
        <is>
          <t>Product Group 10: Biotech Products</t>
        </is>
      </c>
      <c r="N70" s="186" t="inlineStr">
        <is>
          <t>10.5 Biosimilars &amp; Quality Control</t>
        </is>
      </c>
      <c r="O70" s="185" t="inlineStr">
        <is>
          <t>Product</t>
        </is>
      </c>
      <c r="P70" s="186" t="inlineStr">
        <is>
          <t>ข้อ 71 Mock RxCU83</t>
        </is>
      </c>
      <c r="Q70" s="185" t="inlineStr">
        <is>
          <t>ข้อสอบจำลอง</t>
        </is>
      </c>
      <c r="R70" s="185" t="inlineStr">
        <is>
          <t>Mock RxCU83 ชุดที่ 1</t>
        </is>
      </c>
      <c r="S70" s="185" t="n"/>
    </row>
    <row r="71" ht="24" customHeight="1" s="49">
      <c r="A71" s="187" t="n">
        <v>69</v>
      </c>
      <c r="B71" s="186" t="n"/>
      <c r="C71" s="186" t="inlineStr">
        <is>
          <t>สภาวะหรือปัจจัยทางกายภาพในข้อใด ส่งผลกระทบทำให้ยาฉีด Pembrolizumab ในรูปแบบสารละลายเกิดการสูญเสียความคงตัวได้รวดเร็วและรุนแรงที่สุด</t>
        </is>
      </c>
      <c r="D71" s="186" t="n"/>
      <c r="E71" s="186" t="inlineStr">
        <is>
          <t>ปฏิกิริยา Hydrolysis ที่ตำแหน่ง Ester bond</t>
        </is>
      </c>
      <c r="F71" s="186" t="inlineStr">
        <is>
          <t>การเกิดการรวมกลุ่มของโปรตีน (Protein Aggregation) เมื่อถูกเขย่าอย่างรุนแรงหรือเกิดการเปลี่ยนแปลงค่า pH</t>
        </is>
      </c>
      <c r="G71" s="186" t="inlineStr">
        <is>
          <t>ปฏิกิริยา Oxidation ที่หมู่ Sulfhydryl ของสารช่วยในตำรับ</t>
        </is>
      </c>
      <c r="H71" s="186" t="inlineStr">
        <is>
          <t>การเกิดการตกผลึกใหม่ (Recrystallization) เมื่ออุณหภูมิลดลง</t>
        </is>
      </c>
      <c r="I71" s="188" t="inlineStr">
        <is>
          <t>ปฏิกิริยา Racemization ที่ตำแหน่ง Chiral center</t>
        </is>
      </c>
      <c r="J71" s="185" t="n">
        <v>2</v>
      </c>
      <c r="K71" s="186" t="inlineStr">
        <is>
          <t>✅ คำตอบที่ถูกต้อง: ข้อ ข. การเกิดการรวมกลุ่มของโปรตีน (Protein Aggregation) เมื่อถูกเขย่าอย่างรุนแรงหรือเกิดการเปลี่ยนแปลงค่า pH
🎯 ทำไมข้อนี้ถึงถูก:
ยาฉีดสารละลายโปรตีนแอนติบอดี (mAbs) มีความไวสูงมากต่อแรงเฉือนเชิงกล (Shear stress / Agitation / Shaking) และการเบี่ยงเบนของค่า pH ซึ่งจะไปทำลายแรงยึดเหนี่ยวภายในโมเลกุล ทำให้โปรตีนคลายม้วน (Unfolding) เผยส่วนชอบไขมันออกมาเกาะกันกลายเป็นอนุภาคขนาดใหญ่ (Protein aggregation / Particulate formation) ส่งผลให้ยาสูญเสียฤทธิ์และกระตุ้นการแพ้รุนแรง (Immunogenicity)
🔍 ข้ออื่นผิดเพราะอะไร:
• ข้อ ก.: Hydrolysis ที่ ester bond: แอนติบอดีประกอบด้วยพันธะเปปไทด์ (Peptide/Amide bonds) ไม่ได้มี ester bond เป็นโครงสร้างหลัก
• ข้อ ค.: Oxidation: เกิดขึ้นได้ที่กรดอะมิโน Methionine หรือ Tryptophan บนตัวยา แต่ physical aggregation จากการเขย่าเป็นปัญหาทางกายภาพที่พบบ่อยและวิกฤตที่สุด
• ข้อ ง.: Recrystallization: โปรตีนในสารละลายไม่เกิด recrystallization เหมือนโมเลกุลขนาดเล็ก
• ข้อ จ.: Racemization: เกิดขึ้นช้ามาก ไม่ใช่กลไกความไม่คงตัวหลักของโปรตีน
• --</t>
        </is>
      </c>
      <c r="L71" s="186" t="n"/>
      <c r="M71" s="186" t="inlineStr">
        <is>
          <t>Product Group 10: Biotech Products</t>
        </is>
      </c>
      <c r="N71" s="186" t="inlineStr">
        <is>
          <t>10.5 Biosimilars &amp; Quality Control</t>
        </is>
      </c>
      <c r="O71" s="185" t="inlineStr">
        <is>
          <t>Product</t>
        </is>
      </c>
      <c r="P71" s="186" t="inlineStr">
        <is>
          <t>ข้อ 72 Mock RxCU83</t>
        </is>
      </c>
      <c r="Q71" s="185" t="inlineStr">
        <is>
          <t>ข้อสอบจำลอง</t>
        </is>
      </c>
      <c r="R71" s="185" t="inlineStr">
        <is>
          <t>Mock RxCU83 ชุดที่ 1</t>
        </is>
      </c>
      <c r="S71" s="185" t="n"/>
    </row>
    <row r="72" ht="24" customHeight="1" s="49">
      <c r="A72" s="187" t="n">
        <v>70</v>
      </c>
      <c r="B72" s="186" t="n"/>
      <c r="C72" s="186" t="inlineStr">
        <is>
          <t>ข้อใดเป็นกระบวนการที่จัดอยู่ในขั้นตอนต้นน้ำ (Upstream processing) ของการผลิตยาชีววัตถุประเภท Monoclonal Antibody ในระดับอุตสาหกรรม</t>
        </is>
      </c>
      <c r="D72" s="186" t="n"/>
      <c r="E72" s="186" t="inlineStr">
        <is>
          <t>การเตรียมสูตรตำรับ (Formulation) และการบรรจุยาแบบปราศจากเชื้อ</t>
        </is>
      </c>
      <c r="F72" s="186" t="inlineStr">
        <is>
          <t>การทำโปรตีนให้บริสุทธิ์ด้วยวิธี Affinity chromatography (Protein A)</t>
        </is>
      </c>
      <c r="G72" s="186" t="inlineStr">
        <is>
          <t>การเพาะเลี้ยงเซลล์เจ้าบ้านภายใน Bioreactor เพื่อให้เซลล์สังเคราะห์โปรตีนเป้าหมาย</t>
        </is>
      </c>
      <c r="H72" s="186" t="inlineStr">
        <is>
          <t>การทดสอบความคงตัวของผลิตภัณฑ์สำเร็จรูปหลังการบรรจุ</t>
        </is>
      </c>
      <c r="I72" s="188" t="inlineStr">
        <is>
          <t>การกรองแยกสิ่งปนเปื้อนด้วย Ultrafiltration และ Diafiltration</t>
        </is>
      </c>
      <c r="J72" s="185" t="n">
        <v>3</v>
      </c>
      <c r="K72" s="186" t="inlineStr">
        <is>
          <t>✅ คำตอบที่ถูกต้อง: ข้อ ค. การเพาะเลี้ยงเซลล์เจ้าบ้านภายใน Bioreactor เพื่อให้เซลล์สังเคราะห์โปรตีนเป้าหมาย
🎯 ทำไมข้อนี้ถึงถูก:
ในกระบวนการทางเทคโนโลยีชีวภาพ กระบวนการต้นน้ำ (Upstream processing) ครอบคลุมตั้งแต่การคัดเลือกสายพันธุ์เซลล์ (Cell line development), การเตรียมอาหารเลี้ยงเชื้อ, การขยายจำนวนเซลล์ (Inoculum expansion), และการเพาะเลี้ยงเซลล์ในถังหมักชีวภาพ (Bioreactor) เพื่อให้เซลล์ผลิตโปรตีน ส่วนการเก็บเกี่ยว การแยกบริสุทธิ์ การกรอง และการตั้งตำรับจัดเป็นกระบวนการปลายน้ำ (Downstream processing)
🔍 ข้ออื่นผิดเพราะอะไร:
• ข้อ ก.: Formulation &amp; Aseptic fill: จัดเป็น Finish product processing ในขั้นตอนปลายน้ำ
• ข้อ ข.: Affinity chromatography: เป็นขั้นตอนหลักของ Downstream purification
• ข้อ ง.: Stability testing: เป็นการควบคุมคุณภาพผลิตภัณฑ์สำเร็จรูป
• ข้อ จ.: Ultrafiltration/Diafiltration: เป็นขั้นตอน Downstream polishing และ concentration
• --</t>
        </is>
      </c>
      <c r="L72" s="186" t="n"/>
      <c r="M72" s="186" t="inlineStr">
        <is>
          <t>Product Group 10: Biotech Products</t>
        </is>
      </c>
      <c r="N72" s="186" t="inlineStr">
        <is>
          <t>10.2 Cell culture &amp; fermentation</t>
        </is>
      </c>
      <c r="O72" s="185" t="inlineStr">
        <is>
          <t>Product</t>
        </is>
      </c>
      <c r="P72" s="186" t="inlineStr">
        <is>
          <t>ข้อ 78 Mock RxCU83</t>
        </is>
      </c>
      <c r="Q72" s="185" t="inlineStr">
        <is>
          <t>ข้อสอบจำลอง</t>
        </is>
      </c>
      <c r="R72" s="185" t="inlineStr">
        <is>
          <t>Mock RxCU83 ชุดที่ 1</t>
        </is>
      </c>
      <c r="S72" s="185" t="n"/>
    </row>
    <row r="73" ht="24" customHeight="1" s="49">
      <c r="A73" s="187" t="n">
        <v>71</v>
      </c>
      <c r="B73" s="186" t="n"/>
      <c r="C73" s="186" t="inlineStr">
        <is>
          <t>ในการเพาะเลี้ยงเซลล์เพื่อผลิต Monoclonal Antibody ภายในถังปฏิกรณ์ชีวภาพ (Bioreactor) ปัจจัยสภาวะแวดล้อมใดที่ต้องควบคุมอย่างเข้มงวดเพื่อให้เซลล์เจริญเติบโตและสร้างโปรตีนได้อย่างมีประสิทธิภาพ</t>
        </is>
      </c>
      <c r="D73" s="186" t="n"/>
      <c r="E73" s="186" t="inlineStr">
        <is>
          <t>ควบคุมค่า pH, อุณหภูมิ (Temperature), และระดับออกซิเจนที่ละลายในอาหารเลี้ยงเชื้อ (Dissolved Oxygen)</t>
        </is>
      </c>
      <c r="F73" s="186" t="inlineStr">
        <is>
          <t>เติมตัวทำละลายอินทรีย์เพื่อช่วยเร่งให้โปรตีนเกิดการม้วนพับโครงสร้าง</t>
        </is>
      </c>
      <c r="G73" s="186" t="inlineStr">
        <is>
          <t>เติมสาร Reducing agent ปริมาณสูงเพื่อป้องกันการสร้างพันธะไดซัลไฟด์</t>
        </is>
      </c>
      <c r="H73" s="186" t="inlineStr">
        <is>
          <t>ใช้การต้มเดือดเพื่อฆ่าเชื้อจุลชีพตลอดการเพาะเลี้ยง</t>
        </is>
      </c>
      <c r="I73" s="188" t="inlineStr">
        <is>
          <t>เติมเอนไซม์ Protease ลงในถังเพื่อย่อยสลายโปรตีนที่พับม้วนผิดรูป</t>
        </is>
      </c>
      <c r="J73" s="185" t="n">
        <v>1</v>
      </c>
      <c r="K73" s="186" t="inlineStr">
        <is>
          <t>✅ คำตอบที่ถูกต้อง: ข้อ ก. ควบคุมค่า pH, อุณหภูมิ (Temperature), และระดับออกซิเจนที่ละลายในอาหารเลี้ยงเชื้อ (Dissolved Oxygen)
🎯 ทำไมข้อนี้ถึงถูก:
เซลล์สัตว์เลี้ยงลูกด้วยนม (เช่น เซลล์ CHO) ที่ใช้ผลิตแอนติบอดีมีความไวสูงมากต่อสภาวะแวดล้อม จึงต้องควบคุมพารามิเตอร์วิกฤต (Critical Process Parameters: CPPs) อย่างเคร่งครัด ได้แก่ อุณหภูมิ (~37 องศาเซลเซียส), ค่า pH (~6.8-7.2), ระดับก๊าซออกซิเจนที่ละลายน้ำ (Dissolved O2 ~30-50%), และอัตราการกวน เพื่อรักษาอัตราการรอดชีวิตของเซลล์และการสังเคราะห์โปรตีน
🔍 ข้ออื่นผิดเพราะอะไร:
• ข้อ ข.: ตัวทำละลายอินทรีย์: เป็นพิษต่อเซลล์สิ่งมีชีวิตและทำให้โปรตีนเสียสภาพ
• ข้อ ค.: Reducing agent: จะทำลายพันธะไดซัลไฟด์ (Disulfide bonds) ซึ่งเป็นแกนหลักของโครงสร้างแอนติบอดี
• ข้อ ง.: การต้มเดือด: เซลล์ผู้ผลิตจะตายทันที
• ข้อ จ.: Protease: จะเข้าย่อยทำลายโมเลกุลแอนติบอดีที่เพิ่งสังเคราะห์ขึ้น
• --</t>
        </is>
      </c>
      <c r="L73" s="186" t="n"/>
      <c r="M73" s="186" t="inlineStr">
        <is>
          <t>Product Group 10: Biotech Products</t>
        </is>
      </c>
      <c r="N73" s="186" t="inlineStr">
        <is>
          <t>10.2 Cell culture &amp; fermentation</t>
        </is>
      </c>
      <c r="O73" s="185" t="inlineStr">
        <is>
          <t>Product</t>
        </is>
      </c>
      <c r="P73" s="186" t="inlineStr">
        <is>
          <t>ข้อ 79 Mock RxCU83</t>
        </is>
      </c>
      <c r="Q73" s="185" t="inlineStr">
        <is>
          <t>ข้อสอบจำลอง</t>
        </is>
      </c>
      <c r="R73" s="185" t="inlineStr">
        <is>
          <t>Mock RxCU83 ชุดที่ 1</t>
        </is>
      </c>
      <c r="S73" s="185" t="n"/>
    </row>
    <row r="74" ht="24" customHeight="1" s="49">
      <c r="A74" s="187" t="n">
        <v>72</v>
      </c>
      <c r="B74" s="186" t="n"/>
      <c r="C74" s="186" t="inlineStr">
        <is>
          <t>ข้อใดกล่าวถึงลักษณะและข้อกำหนดทางทะเบียนของยาชีววัตถุคล้ายคลึง (Biosimilars) เมื่อเปรียบเทียบกับยาชีววัตถุอ้างอิงต้นแบบ (Reference Biological Product) ได้อย่างถูกต้อง</t>
        </is>
      </c>
      <c r="D74" s="186" t="n"/>
      <c r="E74" s="186" t="inlineStr">
        <is>
          <t>ยาชีววัตถุคล้ายคลึงจัดเป็นยาชื่อสามัญ (Generic drug) เพราะมีโครงสร้างทางเคมีเหมือนต้นแบบ 100%</t>
        </is>
      </c>
      <c r="F74" s="186" t="inlineStr">
        <is>
          <t>ต้องแสดงข้อมูลการศึกษาเปรียบเทียบความคล้ายคลึงอย่างรอบด้าน (Comparability exercise) ทั้งด้านคุณภาพ ความปลอดภัย และประสิทธิผลทางคลินิก</t>
        </is>
      </c>
      <c r="G74" s="186" t="inlineStr">
        <is>
          <t>ไม่จำเป็นต้องทำการทดสอบทางคลินิก (Clinical trials) หรือการทดสอบในมนุษย์</t>
        </is>
      </c>
      <c r="H74" s="186" t="inlineStr">
        <is>
          <t>ไม่จำเป็นต้องติดตามข้อมูลการกระตุ้นภูมิคุ้มกัน (Immunogenicity)</t>
        </is>
      </c>
      <c r="I74" s="188" t="inlineStr">
        <is>
          <t>สามารถเปลี่ยนตัวยากับยาต้นแบบได้ทันทีโดยไม่ต้องผ่านความเห็นชอบของแพทย์ผู้รักษา</t>
        </is>
      </c>
      <c r="J74" s="185" t="n">
        <v>2</v>
      </c>
      <c r="K74" s="186" t="inlineStr">
        <is>
          <t>✅ คำตอบที่ถูกต้อง: ข้อ ข. ต้องแสดงข้อมูลการศึกษาเปรียบเทียบความคล้ายคลึงอย่างรอบด้าน (Comparability exercise) ทั้งด้านคุณภาพ ความปลอดภัย และประสิทธิผลทางคลินิก
🎯 ทำไมข้อนี้ถึงถูก:
Biosimilar ไม่ใช่ยาชื่อสามัญทั่วไป (Generic drug) เนื่องจากผลิตจากสิ่งมีชีวิต จึงไม่สามารถทำให้เหมือนยาต้นแบบได้ 100% กฎหมายสากลและ อย. จึงกำหนดให้ต้องทำการศึกษา Comparability exercise ตั้งแต่ระดับโครงสร้างโมเลกุล (Physicochemical), ฤทธิ์ทางชีวภาพ (In vitro bioassay), เภสัชจลนศาสตร์/เภสัชพลศาสตร์ (PK/PD), จนถึงการทดลองทางคลินิก (Clinical efficacy &amp; safety) และต้องมีข้อมูลการประเมิน Immunogenicity อย่างละเอียด
🔍 ข้ออื่นผิดเพราะอะไร:
• ข้อ ก.: Biosimilars ไม่ใช่ Generic drugs เพราะมีความแปรปรวนตามธรรมชาติของสิ่งมีชีวิต
• ข้อ ค.: จำเป็นต้องมีการทดสอบทางคลินิกเพื่อยืนยันว่าไม่มีความแตกต่างอย่างมีนัยสำคัญ
• ข้อ ง.: การศึกษา Immunogenicity เป็นหัวใจสำคัญที่สุดในการประเมินความปลอดภัยของยาชีววัตถุ
• ข้อ จ.: การสลับเปลี่ยนยา (Interchangeability) ต้องอยู่ภายใต้ดุลยพินิจของแพทย์และข้อกำหนดของประเทศ
• --</t>
        </is>
      </c>
      <c r="L74" s="186" t="n"/>
      <c r="M74" s="186" t="inlineStr">
        <is>
          <t>Product Group 10: Biotech Products</t>
        </is>
      </c>
      <c r="N74" s="186" t="inlineStr">
        <is>
          <t>10.5 Biosimilars &amp; Quality Control</t>
        </is>
      </c>
      <c r="O74" s="185" t="inlineStr">
        <is>
          <t>Product</t>
        </is>
      </c>
      <c r="P74" s="186" t="inlineStr">
        <is>
          <t>ข้อ 82 Mock RxCU83</t>
        </is>
      </c>
      <c r="Q74" s="185" t="inlineStr">
        <is>
          <t>ข้อสอบจำลอง</t>
        </is>
      </c>
      <c r="R74" s="185" t="inlineStr">
        <is>
          <t>Mock RxCU83 ชุดที่ 1</t>
        </is>
      </c>
      <c r="S74" s="185" t="n"/>
    </row>
    <row r="75" ht="24" customHeight="1" s="49">
      <c r="A75" s="187" t="n">
        <v>73</v>
      </c>
      <c r="B75" s="186" t="inlineStr">
        <is>
          <t>วัยรุ่นชายอายุ 20 ปี ถูกสุนัขจรจัดกัดที่บริเวณนิ้วมือ มีบาดแผลฉีกขาดและมีเลือดไหลชัดเจน ไม่สามารถติดตามดูอาการของสุนัขได้ มีประวัติเคยได้รับวัคซีนป้องกันบาดทะยักครบตามเกณฑ์มาตรฐานเมื่อมากกว่า 5 ปีก่อน</t>
        </is>
      </c>
      <c r="C75" s="186" t="inlineStr">
        <is>
          <t>ตามมาตรฐานการจัดเก็บวัคซีนในระบบลูกโซ่ความเย็น (Cold chain storage) วัคซีนป้องกันโรคบาดทะยักและวัคซีนป้องกันพิษสุนัขบ้าต้องเก็บรักษาที่ช่วงอุณหภูมิใด</t>
        </is>
      </c>
      <c r="D75" s="186" t="n"/>
      <c r="E75" s="186" t="inlineStr">
        <is>
          <t>อุณหภูมิ -20 ถึง -10 องศาเซลเซียส</t>
        </is>
      </c>
      <c r="F75" s="186" t="inlineStr">
        <is>
          <t>อุณหภูมิ -15 ถึง -5 องศาเซลเซียส</t>
        </is>
      </c>
      <c r="G75" s="186" t="inlineStr">
        <is>
          <t>อุณหภูมิ 2 ถึง 8 องศาเซลเซียส</t>
        </is>
      </c>
      <c r="H75" s="186" t="inlineStr">
        <is>
          <t>อุณหภูมิ 8 ถึง 15 องศาเซลเซียส</t>
        </is>
      </c>
      <c r="I75" s="188" t="inlineStr">
        <is>
          <t>อุณหภูมิ 15 ถึง 25 องศาเซลเซียส</t>
        </is>
      </c>
      <c r="J75" s="185" t="n">
        <v>3</v>
      </c>
      <c r="K75" s="186" t="inlineStr">
        <is>
          <t>✅ คำตอบที่ถูกต้อง: ข้อ ค. อุณหภูมิ 2 ถึง 8 องศาเซลเซียส
🎯 ทำไมข้อนี้ถึงถูก:
ตามมาตรฐานระบบลูกโซ่ความเย็น (Cold chain storage) ของกระทรวงสาธารณสุขและองค์การอนามัยโลก (WHO) วัคซีนส่วนใหญ่ รวมถึงวัคซีนป้องกันโรคบาดทะยัก (Tetanus toxoid / DTP) และวัคซีนป้องกันพิษสุนัขบ้า (Rabies vaccine) จะต้องจัดเก็บที่อุณหภูมิ 2 ถึง 8 องศาเซลเซียส (Cold temperature) โดยห้ามแช่แข็ง (Do NOT freeze) โดยเด็ดขาด เพราะความเย็นจัดจะทำให้สารเสริมฤทธิ์กระตุ้นภูมิคุ้มกัน (Adjuvant: Aluminum salts) ตกตะกอนและสูญเสียประสิทธิภาพของวัคซีน
🔍 ข้ออื่นผิดเพราะอะไร:
• ข้อ ก.: อุณหภูมิ -20 ถึง -10 องศาเซลเซียส เป็นช่วงแช่แข็ง ห้ามใช้กับวัคซีนบาดทะยักและพิษสุนัขบ้าเพราะจะสูญเสียสภาพ
• ข้อ ข.: อุณหภูมิ -15 ถึง -5 องศาเซลเซียส เป็นอุณหภูมิแช่แข็ง ห้ามใช้กับวัคซีนที่มีเกลืออะลูมิเนียม
• ข้อ ง.: อุณหภูมิ 8 ถึง 15 องศาเซลเซียส คืออุณหภูมิ Cool temperature ซึ่งสูงเกินมาตรฐานการเก็บวัคซีน
• ข้อ จ.: อุณหภูมิ 15 ถึง 25 องศาเซลเซียส คือ Controlled room temperature ไม่สามารถรักษาความคงตัวของชีววัตถุได้</t>
        </is>
      </c>
      <c r="L75" s="186" t="n"/>
      <c r="M75" s="186" t="inlineStr">
        <is>
          <t>Product Group 10: Biotech Products</t>
        </is>
      </c>
      <c r="N75" s="186" t="inlineStr">
        <is>
          <t>10.5 Biosimilars &amp; Quality Control</t>
        </is>
      </c>
      <c r="O75" s="185" t="inlineStr">
        <is>
          <t>Product</t>
        </is>
      </c>
      <c r="P75" s="186" t="inlineStr">
        <is>
          <t>ข้อสอบจริง PLE-CC1 ปี 2566 Day 1 ข้อ 31 [CASE_2566_RABIES_01]</t>
        </is>
      </c>
      <c r="Q75" s="185" t="inlineStr">
        <is>
          <t>ข้อสอบจริง</t>
        </is>
      </c>
      <c r="R75" s="185" t="inlineStr">
        <is>
          <t>2566 Day 1</t>
        </is>
      </c>
      <c r="S75" s="185" t="n"/>
    </row>
    <row r="76" ht="24" customHeight="1" s="49">
      <c r="A76" s="187" t="n">
        <v>74</v>
      </c>
      <c r="B76" s="186" t="inlineStr">
        <is>
          <t>เพื่อลดการเกิดพิษต่อหัวใจของยา Doxorubicin จึงมีการพัฒนายาในรูปแบบ Pegylated Liposomal Doxorubicin</t>
        </is>
      </c>
      <c r="C76" s="186" t="inlineStr">
        <is>
          <t>ส่วนประกอบโครงสร้างหลักของชั้นผนังลิพิดสองชั้น (Lipid bilayer vesicle) ของอนุภาค Liposome ทำมาจากสารในกลุ่มใด</t>
        </is>
      </c>
      <c r="D76" s="186" t="n"/>
      <c r="E76" s="186" t="inlineStr">
        <is>
          <t>ฟอสโฟลิพิด (Phospholipids เช่น Phosphatidylcholine)</t>
        </is>
      </c>
      <c r="F76" s="186" t="inlineStr">
        <is>
          <t>พอลิเมอร์ Poloxamer 188</t>
        </is>
      </c>
      <c r="G76" s="186" t="inlineStr">
        <is>
          <t>อนุพันธ์เซลลูโลส Hypromellose</t>
        </is>
      </c>
      <c r="H76" s="186" t="inlineStr">
        <is>
          <t>กรดไขมันอิสระ Stearic acid</t>
        </is>
      </c>
      <c r="I76" s="188" t="inlineStr">
        <is>
          <t>สารลดแรงตึงผิว Polysorbate 80</t>
        </is>
      </c>
      <c r="J76" s="185" t="n">
        <v>1</v>
      </c>
      <c r="K76" s="186" t="inlineStr">
        <is>
          <t>✅ คำตอบที่ถูกต้อง: ข้อ ก. ฟอสโฟลิพิด (Phospholipids เช่น Phosphatidylcholine)
🎯 ทำไมข้อนี้ถึงถูก:
ไลโปโซม (Liposomes) เป็นอนุภาคทรงกลมขนาดนาโนระดับไมโครที่เกิดจากการจัดเรียงตัวของโมเลกุล ฟอสโฟลิพิด (Phospholipids) เช่น Phosphatidylcholine (PC) และ Phosphatidylethanolamine ที่มีคุณสมบัติ Amphiphilic (มีทั้งส่วนหัวที่ชอบน้ำและหางกรดไขมันที่ไม่ชอบน้ำ) จัดเรียงตัวเป็นผนังสองชั้น (Lipid bilayer) ล้อมรอบช่องว่างภายในที่เป็นน้ำ (Aqueous core) เลียนแบบโครงสร้างของเยื่อหุ้มเซลล์สิ่งมีชีวิต จึงสามารถกักเก็บตัวยา Doxorubicin ไว้ภายในได้อย่างมีประสิทธิภาพ
🔍 ข้ออื่นผิดเพราะอะไร:
• ข้อ ข.: Poloxamer เป็นโคพอลิเมอร์สังเคราะห์ ใช้สร้าง Micelles หรือเจล ไม่ใช่ผนังหลักของไลโปโซมดั้งเดิม
• ข้อ ค.: Hypromellose (HPMC) เป็นพอลิเมอร์กึ่งสังเคราะห์สำหรับเคลือบยาเม็ด
• ข้อ ง.: Stearic acid เป็นกรดไขมันช่วยปรับความคงตัว ไม่ใช่สารก่อชั้น Bilayer หลัก
• ข้อ จ.: Polysorbate 80 เป็น Surfactant ไม่ได้ก่อชั้น Bilayer</t>
        </is>
      </c>
      <c r="L76" s="186" t="n"/>
      <c r="M76" s="186" t="inlineStr">
        <is>
          <t>Product Group 10: Biotech Products</t>
        </is>
      </c>
      <c r="N76" s="186" t="inlineStr">
        <is>
          <t>10.4 Pharmacokinetics of proteins</t>
        </is>
      </c>
      <c r="O76" s="185" t="inlineStr">
        <is>
          <t>Product</t>
        </is>
      </c>
      <c r="P76" s="186" t="inlineStr">
        <is>
          <t>ข้อสอบจริง PLE-CC1 ปี 2566 Day 2 ข้อ 42 [CASE_2566_BREAST_CANCER_01]</t>
        </is>
      </c>
      <c r="Q76" s="185" t="inlineStr">
        <is>
          <t>ข้อสอบจริง</t>
        </is>
      </c>
      <c r="R76" s="185" t="inlineStr">
        <is>
          <t>2566 Day 2</t>
        </is>
      </c>
      <c r="S76" s="185" t="inlineStr">
        <is>
          <t>CASE_2566_BREAST_CANCER_01</t>
        </is>
      </c>
    </row>
    <row r="77" ht="24" customHeight="1" s="49">
      <c r="A77" s="187" t="n">
        <v>75</v>
      </c>
      <c r="B77" s="186" t="inlineStr">
        <is>
          <t>สูตรตำรับ Pegylated Liposomal Doxorubicin Injection ประกอบด้วย: Doxorubicin hydrochloride 2 mg/mL, DSPE-PEG 2000 (N-(carbonyl-methoxypolyethylene glycol 2000)-1,2-distearoyl-sn-glycero-3-phosphoethanolamine sodium salt) 3.19 mg/mL, Fully hydrogenated soy phosphatidylcholine (HSPC) 9.58 mg/mL และ Cholesterol 3.19 mg/mL</t>
        </is>
      </c>
      <c r="C77" s="186" t="inlineStr">
        <is>
          <t>ข้อใดระบุหน้าที่ของสารช่วยในสูตรตำรับไลโปโซมนี้ได้ 'ไม่ถูกต้อง'</t>
        </is>
      </c>
      <c r="D77" s="186" t="n"/>
      <c r="E77" s="186" t="inlineStr">
        <is>
          <t>สายโซ่ PEG (Polyethylene glycol) บนผิวของไลโปโซมช่วยป้องกันการถูกตรวจจับและทำลายโดยระบบ Reticuloendothelial System (RES) ทำให้ยามีค่าครึ่งชีวิตในกระแสเลือดยาวนานขึ้น</t>
        </is>
      </c>
      <c r="F77" s="186" t="inlineStr">
        <is>
          <t>Hydrogenated soy phosphatidylcholine ทำหน้าที่เป็นฟอสโฟลิพิดหลักในการสร้างผนัง Lipid bilayer</t>
        </is>
      </c>
      <c r="G77" s="186" t="inlineStr">
        <is>
          <t>DSPE ทำหน้าที่หลักในการเร่งการแตกตัวและเพิ่มอัตราการปลดปล่อยตัวยา Doxorubicin ออกจากอนุภาคไลโปโซมอย่างรวดเร็ว</t>
        </is>
      </c>
      <c r="H77" s="186" t="inlineStr">
        <is>
          <t>การตั้งตำรับในรูป Pegylated liposome ช่วยลดการกระจายตัวของยาไปยังกล้ามเนื้อหัวใจ จึงลดการเกิดพิษต่อหัวใจ (Cardiotoxicity) ได้อย่างมีนัยสำคัญ</t>
        </is>
      </c>
      <c r="I77" s="188" t="inlineStr">
        <is>
          <t>Cholesterol ทำหน้าที่แทรกตัวในผนังลิพิดสองชั้นเพื่อเพิ่มความแข็งแรง ลดการซึมผ่าน และควบคุมความยืดหยุ่น (Membrane rigidity and stability) ของไลโปโซม</t>
        </is>
      </c>
      <c r="J77" s="185" t="n">
        <v>3</v>
      </c>
      <c r="K77" s="186" t="inlineStr">
        <is>
          <t>✅ คำตอบที่ถูกต้อง: ข้อ ค. DSPE ทำหน้าที่หลักในการเร่งการแตกตัวและเพิ่มอัตราการปลดปล่อยตัวยา Doxorubicin ออกจากอนุภาคไลโปโซมอย่างรวดเร็ว
🎯 ทำไมข้อนี้ถึงถูก:
DSPE-PEG 2000 (1,2-distearoyl-sn-glycero-3-phosphoethanolamine-N-[amino(polyethylene glycol)-2000]) ทำหน้าที่เป็น Lipid anchor ยึดตรึงสายโซ่ Polyethylene glycol (PEG) ไว้บนพื้นผิวของไลโปโซม เรียกว่า Stealth liposome เพื่อสร้างชั้น Hydration barrier ปกป้องไลโปโซมจากการถูกตรวจจับและทำลายโดยระบบ Reticuloendothelial system (RES / Macrophages) ช่วยยืดค่าครึ่งชีวิตการไหลเวียนในกระแสเลือด (Long circulating half-life ~55 ชั่วโมง) และนำส่งยาเข้าสู่ก้อนเนื้องอกผ่านปรากฏการณ์ EPR effect ไม่ได้ทำหน้าที่เร่งการแตกตัวหรือเร่งปลดปล่อยยาอย่างรวดเร็ว
🔍 ข้ออื่นผิดเพราะอะไร:
• ข้อ ก.: สายโซ่ PEG บนผิวไลโปโซมช่วยป้องกันการถูกทำลายโดยระบบ RES ทำให้ยามี Half-life ยาวนานขึ้นจริง
• ข้อ ข.: Hydrogenated soy phosphatidylcholine (HSPC) เป็นฟอสโฟลิพิดหลักในการสร้างผนัง Lipid bilayer จริง
• ข้อ ง.: Pegylated liposome ช่วยลดการกระจายตัวของยาไปยังกล้ามเนื้อหัวใจ จึงลด Cardiotoxicity จริง
• ข้อ จ.: Cholesterol ช่วยเพิ่มความแข็งแรงและลดการซึมผ่านของ Lipid bilayer จริง</t>
        </is>
      </c>
      <c r="L77" s="186" t="n"/>
      <c r="M77" s="186" t="inlineStr">
        <is>
          <t>Product Group 10: Biotech Products</t>
        </is>
      </c>
      <c r="N77" s="186" t="inlineStr">
        <is>
          <t>10.4 Pharmacokinetics of proteins</t>
        </is>
      </c>
      <c r="O77" s="185" t="inlineStr">
        <is>
          <t>Product</t>
        </is>
      </c>
      <c r="P77" s="186" t="inlineStr">
        <is>
          <t>ข้อสอบจริง PLE-CC1 ปี 2566 Day 2 ข้อ 43 [CASE_2566_BREAST_CANCER_01]</t>
        </is>
      </c>
      <c r="Q77" s="185" t="inlineStr">
        <is>
          <t>ข้อสอบจริง</t>
        </is>
      </c>
      <c r="R77" s="185" t="inlineStr">
        <is>
          <t>2566 Day 2</t>
        </is>
      </c>
      <c r="S77" s="185" t="inlineStr">
        <is>
          <t>CASE_2566_BREAST_CANCER_01</t>
        </is>
      </c>
    </row>
    <row r="78" ht="24" customHeight="1" s="49"/>
    <row r="79" ht="24" customHeight="1" s="49"/>
    <row r="80" ht="24" customHeight="1" s="49"/>
    <row r="81" ht="24" customHeight="1" s="49"/>
    <row r="82" ht="24" customHeight="1" s="49"/>
    <row r="83" ht="24" customHeight="1" s="49"/>
    <row r="84" ht="24" customHeight="1" s="49"/>
    <row r="85" ht="24" customHeight="1" s="49"/>
    <row r="86" ht="24" customHeight="1" s="49"/>
    <row r="87" ht="24" customHeight="1" s="49"/>
    <row r="88" ht="24" customHeight="1" s="49"/>
    <row r="89" ht="24" customHeight="1" s="49"/>
    <row r="90" ht="24" customHeight="1" s="49"/>
    <row r="91" ht="24" customHeight="1" s="49"/>
    <row r="92" ht="24" customHeight="1" s="49"/>
    <row r="93" ht="24" customHeight="1" s="49"/>
    <row r="94" ht="24" customHeight="1" s="49"/>
    <row r="95" ht="24" customHeight="1" s="49"/>
    <row r="96" ht="24" customHeight="1" s="49"/>
    <row r="97" ht="24" customHeight="1" s="49"/>
    <row r="98" ht="24" customHeight="1" s="49"/>
    <row r="99" ht="24" customHeight="1" s="49"/>
    <row r="100" ht="24" customHeight="1" s="49"/>
    <row r="101" ht="24" customHeight="1" s="49"/>
    <row r="102" ht="24" customHeight="1" s="49"/>
    <row r="103" ht="24" customHeight="1" s="49"/>
    <row r="104" ht="24" customHeight="1" s="49"/>
    <row r="105" ht="24" customHeight="1" s="49"/>
    <row r="106" ht="24" customHeight="1" s="49"/>
    <row r="107" ht="24" customHeight="1" s="49"/>
    <row r="108" ht="24" customHeight="1" s="49"/>
    <row r="109" ht="24" customHeight="1" s="49"/>
    <row r="110" ht="24" customHeight="1" s="49"/>
    <row r="111" ht="24" customHeight="1" s="49"/>
    <row r="112" ht="409.6" customHeight="1" s="49"/>
    <row r="113" ht="409.6" customHeight="1" s="49"/>
    <row r="114" ht="409.6" customHeight="1" s="49"/>
    <row r="115" ht="409.6" customHeight="1" s="49"/>
    <row r="116" ht="409.6" customHeight="1" s="49"/>
    <row r="117" ht="409.6" customHeight="1" s="49"/>
    <row r="118" ht="409.6" customHeight="1" s="49"/>
    <row r="119" ht="409.6" customHeight="1" s="49"/>
  </sheetData>
  <mergeCells count="1">
    <mergeCell ref="A1:F1"/>
  </mergeCells>
  <pageMargins left="0.75" right="0.75" top="1" bottom="1" header="0.5" footer="0.5"/>
</worksheet>
</file>

<file path=xl/worksheets/sheet31.xml><?xml version="1.0" encoding="utf-8"?>
<worksheet xmlns="http://schemas.openxmlformats.org/spreadsheetml/2006/main">
  <sheetPr>
    <outlinePr summaryBelow="0" summaryRight="0"/>
    <pageSetUpPr/>
  </sheetPr>
  <dimension ref="A1:S2"/>
  <sheetViews>
    <sheetView workbookViewId="0">
      <pane ySplit="2" topLeftCell="A3" activePane="bottomLeft" state="frozen"/>
      <selection pane="bottomLeft" activeCell="B4" sqref="B4"/>
    </sheetView>
  </sheetViews>
  <sheetFormatPr baseColWidth="8" defaultColWidth="12.6640625" defaultRowHeight="15.75" customHeight="1"/>
  <cols>
    <col width="8" customWidth="1" style="49" min="1" max="1"/>
    <col width="50" customWidth="1" style="49" min="2" max="2"/>
    <col width="40" customWidth="1" style="49" min="3" max="3"/>
    <col width="12" customWidth="1" style="49" min="4" max="4"/>
    <col width="28" customWidth="1" style="49" min="5" max="5"/>
    <col width="28" customWidth="1" style="49" min="6" max="6"/>
    <col width="28" customWidth="1" style="49" min="7" max="7"/>
    <col width="28" customWidth="1" style="49" min="8" max="8"/>
    <col width="28" customWidth="1" style="49" min="9" max="9"/>
    <col width="14" customWidth="1" style="49" min="10" max="10"/>
    <col width="55" customWidth="1" style="49" min="11" max="11"/>
    <col width="12" customWidth="1" style="49" min="12" max="12"/>
    <col width="25" customWidth="1" style="49" min="13" max="13"/>
    <col width="30" customWidth="1" style="49" min="14" max="14"/>
    <col width="15" customWidth="1" style="49" min="15" max="15"/>
    <col width="20" customWidth="1" style="49" min="16" max="16"/>
    <col width="16" customWidth="1" style="49" min="17" max="17"/>
    <col width="16" customWidth="1" style="49" min="18" max="18"/>
    <col width="24" customWidth="1" style="49" min="19" max="19"/>
  </cols>
  <sheetData>
    <row r="1" ht="26.25" customHeight="1" s="49">
      <c r="A1" s="52">
        <f>HYPERLINK("#gid=0", "🏠 กลับสู่หน้าแรก (Go to Home Page)")</f>
        <v/>
      </c>
    </row>
    <row r="2" ht="28" customHeight="1" s="49">
      <c r="A2" s="181" t="inlineStr">
        <is>
          <t>ลำดับ</t>
        </is>
      </c>
      <c r="B2" s="182" t="inlineStr">
        <is>
          <t>สถานการณ์เคส / ข้อมูลผู้ป่วย</t>
        </is>
      </c>
      <c r="C2" s="183" t="inlineStr">
        <is>
          <t>คำถาม</t>
        </is>
      </c>
      <c r="D2" s="181" t="inlineStr">
        <is>
          <t>รูปถาม</t>
        </is>
      </c>
      <c r="E2" s="181" t="inlineStr">
        <is>
          <t>ตัวเลือก 1</t>
        </is>
      </c>
      <c r="F2" s="181" t="inlineStr">
        <is>
          <t>ตัวเลือก 2</t>
        </is>
      </c>
      <c r="G2" s="181" t="inlineStr">
        <is>
          <t>ตัวเลือก 3</t>
        </is>
      </c>
      <c r="H2" s="181" t="inlineStr">
        <is>
          <t>ตัวเลือก 4</t>
        </is>
      </c>
      <c r="I2" s="181" t="inlineStr">
        <is>
          <t>ตัวเลือก 5</t>
        </is>
      </c>
      <c r="J2" s="181" t="inlineStr">
        <is>
          <t>เฉลย (ตัวเลข 1-5)</t>
        </is>
      </c>
      <c r="K2" s="181" t="inlineStr">
        <is>
          <t>คำอธิบายเฉลย</t>
        </is>
      </c>
      <c r="L2" s="181" t="inlineStr">
        <is>
          <t>รูปเฉลย</t>
        </is>
      </c>
      <c r="M2" s="181" t="inlineStr">
        <is>
          <t>หัวข้อโรคสภาฯ</t>
        </is>
      </c>
      <c r="N2" s="181" t="inlineStr">
        <is>
          <t>หัวข้อย่อย</t>
        </is>
      </c>
      <c r="O2" s="181" t="inlineStr">
        <is>
          <t>Product / Clinic</t>
        </is>
      </c>
      <c r="P2" s="181" t="inlineStr">
        <is>
          <t>หมายเหตุ</t>
        </is>
      </c>
      <c r="Q2" s="181" t="inlineStr">
        <is>
          <t>ประเภทข้อสอบ</t>
        </is>
      </c>
      <c r="R2" s="181" t="inlineStr">
        <is>
          <t>ปี / เลขชุด</t>
        </is>
      </c>
      <c r="S2" s="184" t="inlineStr">
        <is>
          <t>Case ID (รหัสเคส)</t>
        </is>
      </c>
    </row>
    <row r="3" ht="409.6" customHeight="1" s="49"/>
  </sheetData>
  <mergeCells count="1">
    <mergeCell ref="A1:F1"/>
  </mergeCells>
  <pageMargins left="0.75" right="0.75" top="1" bottom="1" header="0.5" footer="0.5"/>
</worksheet>
</file>

<file path=xl/worksheets/sheet32.xml><?xml version="1.0" encoding="utf-8"?>
<worksheet xmlns="http://schemas.openxmlformats.org/spreadsheetml/2006/main">
  <sheetPr>
    <tabColor rgb="FFD85926"/>
    <outlinePr summaryBelow="0" summaryRight="0"/>
    <pageSetUpPr/>
  </sheetPr>
  <dimension ref="A1:S151"/>
  <sheetViews>
    <sheetView workbookViewId="0">
      <selection activeCell="A1" sqref="A1"/>
    </sheetView>
  </sheetViews>
  <sheetFormatPr baseColWidth="8" defaultColWidth="12.6640625" defaultRowHeight="15.75" customHeight="1"/>
  <cols>
    <col width="8" customWidth="1" style="49" min="1" max="1"/>
    <col width="50" customWidth="1" style="49" min="2" max="2"/>
    <col width="40" customWidth="1" style="49" min="3" max="3"/>
    <col width="12" customWidth="1" style="49" min="4" max="4"/>
    <col width="28" customWidth="1" style="49" min="5" max="5"/>
    <col width="28" customWidth="1" style="49" min="6" max="6"/>
    <col width="28" customWidth="1" style="49" min="7" max="7"/>
    <col width="28" customWidth="1" style="49" min="8" max="8"/>
    <col width="28" customWidth="1" style="49" min="9" max="9"/>
    <col width="14" customWidth="1" style="49" min="10" max="10"/>
    <col width="55" customWidth="1" style="49" min="11" max="11"/>
    <col width="12" customWidth="1" style="49" min="12" max="12"/>
    <col width="25" customWidth="1" style="49" min="13" max="13"/>
    <col width="30" customWidth="1" style="49" min="14" max="14"/>
    <col width="15" customWidth="1" style="49" min="15" max="15"/>
    <col width="20" customWidth="1" style="49" min="16" max="16"/>
    <col width="16" customWidth="1" style="49" min="17" max="17"/>
    <col width="16" customWidth="1" style="49" min="18" max="18"/>
    <col width="24" customWidth="1" style="49" min="19" max="19"/>
  </cols>
  <sheetData>
    <row r="1" ht="34.95" customHeight="1" s="49">
      <c r="A1" s="51">
        <f>HYPERLINK("#gid=0", "🏠 กลับสู่หน้าแรก (Go to Home Page)")</f>
        <v/>
      </c>
    </row>
    <row r="2" ht="28" customHeight="1" s="49">
      <c r="A2" s="181" t="inlineStr">
        <is>
          <t>ลำดับ</t>
        </is>
      </c>
      <c r="B2" s="182" t="inlineStr">
        <is>
          <t>สถานการณ์เคส / ข้อมูลผู้ป่วย</t>
        </is>
      </c>
      <c r="C2" s="183" t="inlineStr">
        <is>
          <t>คำถาม</t>
        </is>
      </c>
      <c r="D2" s="181" t="inlineStr">
        <is>
          <t>รูปถาม</t>
        </is>
      </c>
      <c r="E2" s="181" t="inlineStr">
        <is>
          <t>ตัวเลือก 1</t>
        </is>
      </c>
      <c r="F2" s="181" t="inlineStr">
        <is>
          <t>ตัวเลือก 2</t>
        </is>
      </c>
      <c r="G2" s="181" t="inlineStr">
        <is>
          <t>ตัวเลือก 3</t>
        </is>
      </c>
      <c r="H2" s="181" t="inlineStr">
        <is>
          <t>ตัวเลือก 4</t>
        </is>
      </c>
      <c r="I2" s="181" t="inlineStr">
        <is>
          <t>ตัวเลือก 5</t>
        </is>
      </c>
      <c r="J2" s="181" t="inlineStr">
        <is>
          <t>เฉลย (ตัวเลข 1-5)</t>
        </is>
      </c>
      <c r="K2" s="181" t="inlineStr">
        <is>
          <t>คำอธิบายเฉลย</t>
        </is>
      </c>
      <c r="L2" s="181" t="inlineStr">
        <is>
          <t>รูปเฉลย</t>
        </is>
      </c>
      <c r="M2" s="181" t="inlineStr">
        <is>
          <t>หัวข้อโรคสภาฯ</t>
        </is>
      </c>
      <c r="N2" s="181" t="inlineStr">
        <is>
          <t>หัวข้อย่อย</t>
        </is>
      </c>
      <c r="O2" s="181" t="inlineStr">
        <is>
          <t>Product / Clinic</t>
        </is>
      </c>
      <c r="P2" s="181" t="inlineStr">
        <is>
          <t>หมายเหตุ</t>
        </is>
      </c>
      <c r="Q2" s="181" t="inlineStr">
        <is>
          <t>ประเภทข้อสอบ</t>
        </is>
      </c>
      <c r="R2" s="181" t="inlineStr">
        <is>
          <t>ปี / เลขชุด</t>
        </is>
      </c>
      <c r="S2" s="184" t="inlineStr">
        <is>
          <t>Case ID (รหัสเคส)</t>
        </is>
      </c>
    </row>
    <row r="3" ht="24" customHeight="1" s="49">
      <c r="A3" s="185" t="n">
        <v>1</v>
      </c>
      <c r="B3" s="186" t="n"/>
      <c r="C3" s="186" t="inlineStr">
        <is>
          <t>จากสูตรโครงสร้างของ cimetidine และ ranitidine พบว่า ranitidine มีฤทธิ์แรงกว่า cimetidine ถึง 10 เท่า เนื่องจาก ranitidine มีโครงสร้างที่เรียกว่าอะไรแทนที่โครงสร้าง imidazole ring ใน cimetidine</t>
        </is>
      </c>
      <c r="D3" s="186" t="n"/>
      <c r="E3" s="186" t="inlineStr">
        <is>
          <t>Methyl cyanide</t>
        </is>
      </c>
      <c r="F3" s="186" t="inlineStr">
        <is>
          <t>Nitro</t>
        </is>
      </c>
      <c r="G3" s="186" t="inlineStr">
        <is>
          <t>Thio</t>
        </is>
      </c>
      <c r="H3" s="186" t="inlineStr">
        <is>
          <t>Furan</t>
        </is>
      </c>
      <c r="I3" s="186" t="inlineStr">
        <is>
          <t>Amine</t>
        </is>
      </c>
      <c r="J3" s="185" t="n">
        <v>4</v>
      </c>
      <c r="K3" s="186" t="inlineStr">
        <is>
          <t>✅ คำตอบที่ถูกต้อง: ข้อ ง. Furan
🎯 ทำไมข้อนี้ถึงถูก:
Ranitidine มีการแทนที่ imidazole ring ของ cimetidine ด้วย substituted furan ring (5-[(dimethylamino)methyl]furan-2-yl) ซึ่งทำหน้าที่เป็น bioisostere ที่มีขนาดและคุณสมบัติทางอิเล็กทรอนิกส์เหมาะสมในการจับกับ H2 receptor ได้แน่นแฟ้นยิ่งขึ้น จึงเพิ่ม potency ได้มากกว่า cimetidine ถึง 4-10 เท่า และไม่ยับยั้ง CYP450 enzymes
🔍 ข้ออื่นผิดเพราะอะไร:
• ข้อ ก.: Methyl cyanide: เป็นหมู่แทนที่ที่ปลายสาย polar non-basic group ใน cimetidine (cyanoguanidine) ไม่ใช่วงแหวน heterocyclic ที่แทนที่ imidazole ring
• ข้อ ข.: Nitro: Ranitidine มีหมู่ nitromethylene diamine อยู่ที่ปลายสายโซ่ ไม่ได้แทนที่ imidazole ring โดยตรง
• ข้อ ค.: Thio: Thioether spacer (-CH2-S-CH2-) เป็นโซ่เชื่อมที่พบในทั้ง cimetidine และ ranitidine ไม่ใช่วงแหวนที่แทนที่ imidazole ring
• ข้อ จ.: Amine: หมู่อะมิโน (dimethylaminomethyl) เป็นหมู่แทนที่บนวง furan ไม่ใช่ชื่อของวงแหวน heterocyclic หลัก</t>
        </is>
      </c>
      <c r="L3" s="186" t="n"/>
      <c r="M3" s="186" t="inlineStr">
        <is>
          <t>Product Group 13: Medicinal Chemistry</t>
        </is>
      </c>
      <c r="N3" s="186" t="inlineStr">
        <is>
          <t>17.4 SAR &amp; Drug Design</t>
        </is>
      </c>
      <c r="O3" s="185" t="inlineStr">
        <is>
          <t>Product</t>
        </is>
      </c>
      <c r="P3" s="186" t="inlineStr">
        <is>
          <t>ข้อ 1 Pharma Plus เล่มม่วง (เฉลยข้อ ง)</t>
        </is>
      </c>
      <c r="Q3" s="185" t="inlineStr">
        <is>
          <t>แบบฝึกหัด</t>
        </is>
      </c>
      <c r="R3" s="185" t="inlineStr">
        <is>
          <t>เล่มม่วง</t>
        </is>
      </c>
      <c r="S3" s="185" t="n"/>
    </row>
    <row r="4" ht="24" customHeight="1" s="49">
      <c r="A4" s="185" t="n">
        <v>2</v>
      </c>
      <c r="B4" s="186" t="n"/>
      <c r="C4" s="186" t="inlineStr">
        <is>
          <t>จากสูตรโครงสร้างของ praziquantel ตำแหน่งนี้เรียกว่า และมีคุณสมบัติอย่างไร</t>
        </is>
      </c>
      <c r="D4" s="186" t="n"/>
      <c r="E4" s="186" t="inlineStr">
        <is>
          <t>Quinoline, base</t>
        </is>
      </c>
      <c r="F4" s="186" t="inlineStr">
        <is>
          <t>Isoquinoline, base</t>
        </is>
      </c>
      <c r="G4" s="186" t="inlineStr">
        <is>
          <t>Guanine, acid</t>
        </is>
      </c>
      <c r="H4" s="186" t="inlineStr">
        <is>
          <t>Pyramidine, acid</t>
        </is>
      </c>
      <c r="I4" s="186" t="inlineStr">
        <is>
          <t>Nirobenzene, acid</t>
        </is>
      </c>
      <c r="J4" s="185" t="n">
        <v>2</v>
      </c>
      <c r="K4" s="186" t="inlineStr">
        <is>
          <t>✅ คำตอบที่ถูกต้อง: ข้อ ข. Isoquinoline, base
🎯 ทำไมข้อนี้ถึงถูก:
แกนโครงสร้างหลักของ Praziquantel คือ pyrazinoisoquinoline derivative ซึ่งส่วนที่วงกลมคือ tetrahydroisoquinoline nucleus ประกอบด้วย benzene ring หลอมรวมกับ pyridine/piperidine ring ที่ตำแหน่ง beta และ gamma สัมพัทธ์กับ nitrogen atom และ lone pair electrons บนอะตอมไนโตรเจนทำให้โครงสร้างนี้แสดงคุณสมบัติเป็นด่าง (base)
🔍 ข้ออื่นผิดเพราะอะไร:
• ข้อ ก.: Quinoline, base: Quinoline เป็นวง benzene หลอมรวมกับ pyridine ที่ตำแหน่ง alpha และ beta สัมพัทธ์กับ nitrogen ซึ่งต่างจากการจัดเรียงตัวของ isoquinoline ใน praziquantel
• ข้อ ค.: Guanine, acid: Guanine เป็น purine base ในกรดนิวคลีอิก ประกอบด้วยระบบวง bicyclic imidazopyrimidine ไม่ใช่โครงสร้างของ praziquantel
• ข้อ ง.: Pyramidine, acid: Pyrimidine เป็นวง 6 เหลี่ยมที่มีไนโตรเจน 2 อะตอมที่ตำแหน่ง 1,3 ไม่ตรงกับวงที่กำหนด และ praziquantel ไม่ได้มีคุณสมบัติเป็นกรด
• ข้อ จ.: Nirobenzene , acid: Nitrobenzene เป็นวง benzene ที่มีหมู่ nitro (-NO2) ไม่ใช่วง heterocyclic ring และไม่ได้แสดงคุณสมบัติเป็นกรด</t>
        </is>
      </c>
      <c r="L4" s="186" t="n"/>
      <c r="M4" s="186" t="inlineStr">
        <is>
          <t>Product Group 13: Medicinal Chemistry</t>
        </is>
      </c>
      <c r="N4" s="186" t="inlineStr">
        <is>
          <t>17.4 SAR &amp; Drug Design</t>
        </is>
      </c>
      <c r="O4" s="185" t="inlineStr">
        <is>
          <t>Product</t>
        </is>
      </c>
      <c r="P4" s="186" t="inlineStr">
        <is>
          <t>ข้อ 2 Pharma Plus เล่มม่วง (เฉลยข้อ ข)</t>
        </is>
      </c>
      <c r="Q4" s="185" t="inlineStr">
        <is>
          <t>แบบฝึกหัด</t>
        </is>
      </c>
      <c r="R4" s="185" t="inlineStr">
        <is>
          <t>เล่มม่วง</t>
        </is>
      </c>
      <c r="S4" s="185" t="n"/>
    </row>
    <row r="5" ht="24" customHeight="1" s="49">
      <c r="A5" s="185" t="n">
        <v>3</v>
      </c>
      <c r="B5" s="186" t="n"/>
      <c r="C5" s="186" t="inlineStr">
        <is>
          <t>จากโครงสร้าง Simvastatin และ Pravastatin ข้อใดถูกต้อง</t>
        </is>
      </c>
      <c r="D5" s="186" t="n"/>
      <c r="E5" s="186" t="inlineStr">
        <is>
          <t>Cholestyramine ลดการดูดซึมของยา simvastatin เพราะโครงสร้าง Simvastatin มี lactone ring</t>
        </is>
      </c>
      <c r="F5" s="186" t="inlineStr">
        <is>
          <t>Cholestyramine ลดการดูดซึมของยา pravastatin เพราะโครงสร้าง Pravastatin มี carboxylic acid</t>
        </is>
      </c>
      <c r="G5" s="186" t="inlineStr">
        <is>
          <t>Simvastatin ลดการดูดซึมของยา cholestyramine</t>
        </is>
      </c>
      <c r="H5" s="186" t="inlineStr">
        <is>
          <t>Cholestyramine ไม่มีผลต่อการดูดซึมของยา simvastatin และ pravastatin</t>
        </is>
      </c>
      <c r="I5" s="186" t="inlineStr">
        <is>
          <t>Cholestyramine เพิ่มการดูดซึมของยา simvastatin และ pravastatin</t>
        </is>
      </c>
      <c r="J5" s="185" t="n">
        <v>2</v>
      </c>
      <c r="K5" s="186" t="inlineStr">
        <is>
          <t>✅ คำตอบที่ถูกต้อง: ข้อ ข. Cholestyramine ลดการดูดซึมของยา pravastatin เพราะโครงสร้าง Pravastatin มี carboxylic acid
🎯 ทำไมข้อนี้ถึงถูก:
Cholestyramine เป็น basic anion exchange resin ที่มี quaternary ammonium groups มีประจุบวกถาวร จึงเกิด ionic binding กับ carboxylate anion (-COO-) ใน Pravastatin ที่เป็น open-ring hydroxy acid ส่งผลให้การดูดซึมของ pravastatin ลดลงอย่างมีนัยสำคัญ ในขณะที่ Simvastatin เป็น closed lactone ring ที่เป็นกลาง (neutral) จึงเกิด ionic binding กับเรซินได้น้อยกว่ามาก
🔍 ข้ออื่นผิดเพราะอะไร:
• ข้อ ก.: Cholestyramine ลดการดูดซึมของยา simvastatin เพราะโครงสร้าง Simvastatin มี lactone ring: Lactone ring เป็นวงปิดที่เป็นกลาง (neutral) ไม่มีประจุลบ จึงไม่เกิด ionic binding กับ anion exchange resin
• ข้อ ค.: Simvastatin ลดการดูดซึมของยา cholestyramine: เรซิน cholestyramine เป็น insoluble polymer โมเลกุลขนาดใหญ่ที่ไม่ถูกดูดซึมอยู่แล้ว และ simvastatin ไม่ได้ยับยั้งการดูดซึมของเรซิน
• ข้อ ง.: Cholestyramine ไม่มีผลต่อการดูดซึมของยา simvastatin และ pravastatin: มีผลลดการดูดซึมของ pravastatin อย่างมีนัยสำคัญทางคลินิก จึงต้องแยกเวลาบริหารยา
• ข้อ จ.: Cholestyramine เพิ่มการดูดซึมของยา simvastatin และ pravastatin: การจับเป็น complex ทำให้การดูดซึมลดลง ไม่ใช่เพิ่มขึ้น</t>
        </is>
      </c>
      <c r="L5" s="186" t="n"/>
      <c r="M5" s="186" t="inlineStr">
        <is>
          <t>Product Group 13: Medicinal Chemistry</t>
        </is>
      </c>
      <c r="N5" s="186" t="inlineStr">
        <is>
          <t>17.4 SAR &amp; Drug Design</t>
        </is>
      </c>
      <c r="O5" s="185" t="inlineStr">
        <is>
          <t>Product</t>
        </is>
      </c>
      <c r="P5" s="186" t="inlineStr">
        <is>
          <t>ข้อ 4 Pharma Plus เล่มม่วง (เฉลยข้อ ข)</t>
        </is>
      </c>
      <c r="Q5" s="185" t="inlineStr">
        <is>
          <t>แบบฝึกหัด</t>
        </is>
      </c>
      <c r="R5" s="185" t="inlineStr">
        <is>
          <t>เล่มม่วง</t>
        </is>
      </c>
      <c r="S5" s="185" t="n"/>
    </row>
    <row r="6" ht="24" customHeight="1" s="49">
      <c r="A6" s="185" t="n">
        <v>4</v>
      </c>
      <c r="B6" s="186" t="n"/>
      <c r="C6" s="186" t="inlineStr">
        <is>
          <t>โครงสร้างที่แสดงข้อ 4 สัมพันธ์กับการออกฤทธิ์ของยาอย่างไร</t>
        </is>
      </c>
      <c r="D6" s="186" t="n"/>
      <c r="E6" s="186" t="inlineStr">
        <is>
          <t>Pravastatin เป็น prodrug</t>
        </is>
      </c>
      <c r="F6" s="186" t="inlineStr">
        <is>
          <t>Pravastatin และ simvastatin เป็น prodrug</t>
        </is>
      </c>
      <c r="G6" s="186" t="inlineStr">
        <is>
          <t>Pravastatin มีโครงสร้างที่ออกฤทธิ์ในร่างกายสองรูปแบบ คือ โครงสร้างที่เชื่อมเป็นวง lactone ring และโครงสร้างที่เป็น carboxylic acid</t>
        </is>
      </c>
      <c r="H6" s="186" t="inlineStr">
        <is>
          <t>Simvastatin มีโครงสร้างที่ออกฤทธิ์ คือ โครงสร้างที่เป็น lactone ring เปิด</t>
        </is>
      </c>
      <c r="I6" s="186" t="inlineStr">
        <is>
          <t>Pravastatin และ simvastatin ไม่เป็น prodrug</t>
        </is>
      </c>
      <c r="J6" s="185" t="n">
        <v>4</v>
      </c>
      <c r="K6" s="186" t="inlineStr">
        <is>
          <t>✅ คำตอบที่ถูกต้อง: ข้อ ง. Simvastatin มีโครงสร้างที่ออกฤทธิ์ คือ โครงสร้างที่เป็น lactone ring เปิด
🎯 ทำไมข้อนี้ถึงถูก:
Simvastatin ถูกบริหารในรูป inactive cyclic lactone prodrug เมื่อเข้าสู่ร่างกายจะถูก esterase ในตับ hydrolyze วง lactone ให้เปิดออกเป็น active beta,delta-dihydroxy acid ซึ่งมีโครงสร้างเลียนแบบ HMG-CoA tetrahedral intermediate เข้าไปจับยับยั้งเอนไซม์ HMG-CoA reductase ได้อย่างจำเพาะ
🔍 ข้ออื่นผิดเพราะอะไร:
• ข้อ ก.: Pravastatin เป็น prodrug: Pravastatin อยู่ในรูป active open-ring dihydroxy acid form (sodium salt) ตั้งแต่แรก สามารถออกฤทธิ์ได้ทันทีโดยไม่ต้องผ่านการกระตุ้น
• ข้อ ข.: Pravastatin และ simvastatin เป็น prodrug: ผิดเนื่องจาก pravastatin ไม่ใช่ prodrug มีเพียง simvastatin เท่านั้นที่เป็น prodrug
• ข้อ ค.: Pravastatin มีโครงสร้างที่ออกฤทธิ์ ในร่างกายสองรูปแบบ คือ โครงสร้างที่เชื่อมเป็นวง lactone ring และ โครงสร้างที่เป็น carboxylic acid: วง lactone แบบปิดเป็น inactive form ไม่สามารถจับกับ catalytic site ของเอนไซม์ได้
• ข้อ จ.: Pravastatin และ simvastatin ไม่เป็น prodrug: Simvastatin เป็น prodrug อย่างชัดเจน</t>
        </is>
      </c>
      <c r="L6" s="186" t="n"/>
      <c r="M6" s="186" t="inlineStr">
        <is>
          <t>Product Group 13: Medicinal Chemistry</t>
        </is>
      </c>
      <c r="N6" s="186" t="inlineStr">
        <is>
          <t>17.4 SAR &amp; Drug Design</t>
        </is>
      </c>
      <c r="O6" s="185" t="inlineStr">
        <is>
          <t>Product</t>
        </is>
      </c>
      <c r="P6" s="186" t="inlineStr">
        <is>
          <t>ข้อ 5 Pharma Plus เล่มม่วง (เฉลยข้อ ง)</t>
        </is>
      </c>
      <c r="Q6" s="185" t="inlineStr">
        <is>
          <t>แบบฝึกหัด</t>
        </is>
      </c>
      <c r="R6" s="185" t="inlineStr">
        <is>
          <t>เล่มม่วง</t>
        </is>
      </c>
      <c r="S6" s="185" t="n"/>
    </row>
    <row r="7" ht="24" customHeight="1" s="49">
      <c r="A7" s="185" t="n">
        <v>5</v>
      </c>
      <c r="B7" s="186" t="n"/>
      <c r="C7" s="186" t="inlineStr">
        <is>
          <t>สูตรโครงสร้างของยาต่อไปนี้ข้อใดคือ Dexamethasone</t>
        </is>
      </c>
      <c r="D7" s="186" t="n"/>
      <c r="E7" s="186" t="inlineStr">
        <is>
          <t>โครงสร้างเตียรอยด์มีหมู่ -OH และ -F</t>
        </is>
      </c>
      <c r="F7" s="186" t="inlineStr">
        <is>
          <t>โครงสร้าง ACE inhibitor</t>
        </is>
      </c>
      <c r="G7" s="186" t="inlineStr">
        <is>
          <t>โครงสร้าง Chloramphenicol</t>
        </is>
      </c>
      <c r="H7" s="186" t="inlineStr">
        <is>
          <t>โครงสร้าง Sulfonamide</t>
        </is>
      </c>
      <c r="I7" s="186" t="inlineStr">
        <is>
          <t>โครงสร้าง Beta-lactam หรือโครงสร้างอื่น</t>
        </is>
      </c>
      <c r="J7" s="185" t="n">
        <v>1</v>
      </c>
      <c r="K7" s="186" t="inlineStr">
        <is>
          <t>✅ คำตอบที่ถูกต้อง: ข้อ ก. [สูตรโครงสร้าง Dexamethasone]
🎯 ทำไมข้อนี้ถึงถูก:
Dexamethasone มีโครงสร้างเป็น cyclopentanoperhydrophenanthrene (pregnane core) ที่มี 1,4-diene-3-one ในวงแหวน A, 11beta-OH, 17alpha-OH, 21-OH พร้อมเอกลักษณ์เฉพาะทาง SAR คือ 9alpha-fluoro atom และ 16alpha-methyl group ซึ่งช่วยเพิ่ม glucocorticoid potency สูง และลด mineralocorticoid activity จนแทบไม่มีผลคั่งน้ำ
🔍 ข้ออื่นผิดเพราะอะไร:
• ข้อ ข.: [สูตรโครงสร้าง Diclofenac sodium]: เป็นอนุพันธ์ phenylacetic acid ในกลุ่ม NSAID ที่มี benzene ring 2 วงต่อกับ amine bridge และ carboxylate ไม่ใช่ steroid
• ข้อ ค.: [สูตรโครงสร้าง Chloramphenicol]: เป็นยาปฏิชีวนะกลุ่ม nitrobenzene derivative ที่มี propanediol และ dichloroacetamide moiety
• ข้อ ง.: [สูตรโครงสร้าง Sulfacetamide]: เป็น antibacterial sulfonamide ที่มี p-aminobenzenesulfonyl group เชื่อมกับ acetyl group
• ข้อ จ.: [สูตรโครงสร้าง Timolol]: เป็น non-selective beta-blocker ที่มี morpholine ring, thiadiazole core และ propanolamine side chain</t>
        </is>
      </c>
      <c r="L7" s="186" t="n"/>
      <c r="M7" s="186" t="inlineStr">
        <is>
          <t>Product Group 13: Medicinal Chemistry</t>
        </is>
      </c>
      <c r="N7" s="186" t="inlineStr">
        <is>
          <t>17.4 SAR &amp; Drug Design</t>
        </is>
      </c>
      <c r="O7" s="185" t="inlineStr">
        <is>
          <t>Product</t>
        </is>
      </c>
      <c r="P7" s="186" t="inlineStr">
        <is>
          <t>ข้อ 6 Pharma Plus เล่มม่วง (เฉลยข้อ ก)</t>
        </is>
      </c>
      <c r="Q7" s="185" t="inlineStr">
        <is>
          <t>แบบฝึกหัด</t>
        </is>
      </c>
      <c r="R7" s="185" t="inlineStr">
        <is>
          <t>เล่มม่วง</t>
        </is>
      </c>
      <c r="S7" s="185" t="n"/>
    </row>
    <row r="8" ht="24" customHeight="1" s="49">
      <c r="A8" s="185" t="n">
        <v>6</v>
      </c>
      <c r="B8" s="186" t="n"/>
      <c r="C8" s="186" t="inlineStr">
        <is>
          <t>จากโครงสร้างของ vitamin A ข้อใดต่อไปนี้ถูกต้องเกี่ยวกับ SAR</t>
        </is>
      </c>
      <c r="D8" s="186" t="n"/>
      <c r="E8" s="186" t="inlineStr">
        <is>
          <t>Conjugated double bond เพิ่มขึ้น ทำให้ activity ของ vitamin A ลดลง</t>
        </is>
      </c>
      <c r="F8" s="186" t="inlineStr">
        <is>
          <t>Conjugated double bond ลดลง ทำให้ activity ของ vitamin A เพิ่มขึ้น</t>
        </is>
      </c>
      <c r="G8" s="186" t="inlineStr">
        <is>
          <t>ถ้า b-ionone ring saturate จะทำให้ vitamin A หมดฤทธิ์</t>
        </is>
      </c>
      <c r="H8" s="186" t="inlineStr">
        <is>
          <t>ถ้า b-ionone ring saturate จะทำให้ vitamin A ฤทธิ์เพิ่มขึ้น</t>
        </is>
      </c>
      <c r="I8" s="186" t="inlineStr">
        <is>
          <t>ถ้าเปลี่ยนจาก -OH เป็น ether จะทำให้ vitamin A ฤทธิ์เพิ่มขึ้น</t>
        </is>
      </c>
      <c r="J8" s="185" t="n">
        <v>3</v>
      </c>
      <c r="K8" s="186" t="inlineStr">
        <is>
          <t>✅ คำตอบที่ถูกต้อง: ข้อ ค. ถ้า β-ionone ring saturate จะทำให้ vitamin A หมดฤทธิ์
🎯 ทำไมข้อนี้ถึงถูก:
ตาม SAR ของ Retinoids พันธะคู่ระหว่าง C5-C6 ใน beta-ionone ring มีความสำคัญอย่างยิ่งในการรักษาระบบ conjugation และ planar conformation เพื่อการเข้าจับกับ nuclear retinoid receptors หากวงแหวนนี้ถูก saturate (hydrogenation) โมเลกุลจะสูญเสียระนาบและความแข็งเกร็งของโครงสร้าง ส่งผลให้หมดฤทธิ์ (inactive)
🔍 ข้ออื่นผิดเพราะอะไร:
• ข้อ ก.: Conjugated double bond เพิ่มขึ้น ทำให้ activity ของ vitamin A ลดลง: ระบบ conjugated double bond มีความสำคัญต่อการดูดกลืนแสงและ receptor binding การคงระบบ conjugation ไว้อย่างเหมาะสมเป็นหัวใจของ pharmacophore
• ข้อ ข.: Conjugated double bond ลดลง ทำให้ activity ของ vitamin A เพิ่มขึ้น: การลดลงของ double bond ทำลาย conjugated system และทำให้ biological activity ลดลงอย่างรุนแรง
• ข้อ ง.: ถ้า β-ionone ring saturate จะทำให้ vitamin A ฤทธิ์เพิ่มขึ้น: ข้อความตรงข้ามกับความเป็นจริง การ saturate วงแหวนทำให้สูญเสียฤทธิ์
• ข้อ จ.: ถ้าเปลี่ยนจาก -OH เป็น ether จะทำให้ vitamin A ฤทธิ์เพิ่มขึ้น: Ether derivative มี activity ต่ำกว่า functional groups ตามธรรมชาติอย่าง primary alcohol, aldehyde หรือ carboxylic acid</t>
        </is>
      </c>
      <c r="L8" s="186" t="n"/>
      <c r="M8" s="186" t="inlineStr">
        <is>
          <t>Product Group 13: Medicinal Chemistry</t>
        </is>
      </c>
      <c r="N8" s="186" t="inlineStr">
        <is>
          <t>17.4 SAR &amp; Drug Design</t>
        </is>
      </c>
      <c r="O8" s="185" t="inlineStr">
        <is>
          <t>Product</t>
        </is>
      </c>
      <c r="P8" s="186" t="inlineStr">
        <is>
          <t>ข้อ 11 Pharma Plus เล่มม่วง (เฉลยข้อ ค)</t>
        </is>
      </c>
      <c r="Q8" s="185" t="inlineStr">
        <is>
          <t>แบบฝึกหัด</t>
        </is>
      </c>
      <c r="R8" s="185" t="inlineStr">
        <is>
          <t>เล่มม่วง</t>
        </is>
      </c>
      <c r="S8" s="185" t="n"/>
    </row>
    <row r="9" ht="24" customHeight="1" s="49">
      <c r="A9" s="185" t="n">
        <v>7</v>
      </c>
      <c r="B9" s="186" t="n"/>
      <c r="C9" s="186" t="inlineStr">
        <is>
          <t>จากโครงสร้างของ Vitamin A (Retinol) หากเกิดปฏิกิริยาออกซิเดชันเปลี่ยนจากหมู่ไฮดรอกซิล (-OH) เป็นหมู่คาร์บอกซิลิก (-COOH) จะได้เป็นสารออกฤทธิ์ทางเภสัชกรรมในข้อใด</t>
        </is>
      </c>
      <c r="D9" s="186" t="n"/>
      <c r="E9" s="186" t="inlineStr">
        <is>
          <t>Tretinoin</t>
        </is>
      </c>
      <c r="F9" s="186" t="inlineStr">
        <is>
          <t>Isotretinoin</t>
        </is>
      </c>
      <c r="G9" s="186" t="inlineStr">
        <is>
          <t>Adapalene</t>
        </is>
      </c>
      <c r="H9" s="186" t="inlineStr">
        <is>
          <t>Carotenoid</t>
        </is>
      </c>
      <c r="I9" s="186" t="inlineStr">
        <is>
          <t>Retinal</t>
        </is>
      </c>
      <c r="J9" s="185" t="n">
        <v>1</v>
      </c>
      <c r="K9" s="186" t="inlineStr">
        <is>
          <t>✅ คำตอบที่ถูกต้อง: ข้อ ก. Tretinoin
🎯 ทำไมข้อนี้ถึงถูก:
Vitamin A ในข้อ 11 คือ all-trans retinol ที่มีหมู่ปลายสายเป็น primary alcohol (-CH2OH) เมื่อเปลี่ยนหมู่ปลายสายจาก alcohol เป็น carboxylic acid (-COOH) โดยคงโครงสร้าง all-trans configuration จะได้ all-trans retinoic acid ซึ่งมีชื่อสามัญทางยาว่า Tretinoin
🔍 ข้ออื่นผิดเพราะอะไร:
• ข้อ ข.: Isotretinoin: เป็น 13-cis retinoic acid ซึ่งมี stereochemistry ของพันธะคู่ที่ C13 เป็นแบบ cis ไม่ใช่ all-trans
• ข้อ ค.: Adapalene: เป็น third-generation synthetic retinoid ที่มี naphthoic acid และ adamantyl group ไม่ใช่ retinol derivative สายตรง
• ข้อ ง.: Carotenoid: เป็น tetraterpenoid provitamin A โมเลกุลขนาดใหญ่ 40 คาร์บอน (เช่น beta-carotene)
• ข้อ จ.: Retinal: คืออนุพันธ์ที่มีหมู่ปลายสายเป็น aldehyde (-CHO) ไม่ใช่ carboxylic acid (-COOH)</t>
        </is>
      </c>
      <c r="L9" s="186" t="n"/>
      <c r="M9" s="186" t="inlineStr">
        <is>
          <t>Product Group 13: Medicinal Chemistry</t>
        </is>
      </c>
      <c r="N9" s="186" t="inlineStr">
        <is>
          <t>17.4 SAR &amp; Drug Design</t>
        </is>
      </c>
      <c r="O9" s="185" t="inlineStr">
        <is>
          <t>Product</t>
        </is>
      </c>
      <c r="P9" s="186" t="inlineStr">
        <is>
          <t>ข้อ 12 Pharma Plus เล่มม่วง (เฉลยข้อ ก)</t>
        </is>
      </c>
      <c r="Q9" s="185" t="inlineStr">
        <is>
          <t>แบบฝึกหัด</t>
        </is>
      </c>
      <c r="R9" s="185" t="inlineStr">
        <is>
          <t>เล่มม่วง</t>
        </is>
      </c>
      <c r="S9" s="185" t="n"/>
    </row>
    <row r="10" ht="24" customHeight="1" s="49">
      <c r="A10" s="185" t="n">
        <v>8</v>
      </c>
      <c r="B10" s="186" t="n"/>
      <c r="C10" s="186" t="inlineStr">
        <is>
          <t>จากโครงสร้างของยา Gemcitabine เป็นอนุพันธ์ของอะไร</t>
        </is>
      </c>
      <c r="D10" s="186" t="n"/>
      <c r="E10" s="186" t="inlineStr">
        <is>
          <t>Acyclonucleoside analog</t>
        </is>
      </c>
      <c r="F10" s="186" t="inlineStr">
        <is>
          <t>Pyrimidine nucleoside analog</t>
        </is>
      </c>
      <c r="G10" s="186" t="inlineStr">
        <is>
          <t>Pyrimidine nucleotide analog</t>
        </is>
      </c>
      <c r="H10" s="186" t="inlineStr">
        <is>
          <t>Purine nucleotide analog</t>
        </is>
      </c>
      <c r="I10" s="186" t="inlineStr">
        <is>
          <t>Purine nucleoside analog</t>
        </is>
      </c>
      <c r="J10" s="185" t="n">
        <v>2</v>
      </c>
      <c r="K10" s="186" t="inlineStr">
        <is>
          <t>✅ คำตอบที่ถูกต้อง: ข้อ ข. Pyrimidine nucleoside analog
🎯 ทำไมข้อนี้ถึงถูก:
Gemcitabine (2',2'-difluorodeoxycytidine) ประกอบด้วยเบส Cytosine ซึ่งเป็น Pyrimidine base เชื่อมพันธะ beta-N-glycosidic กับ furanose pentose sugar (2-deoxyribose ที่มี 2',2'-difluoro) โดยโมเลกุลยังไม่มีหมู่ฟอสเฟต (phosphate group) จึงจัดเป็น Pyrimidine nucleoside analog
🔍 ข้ออื่นผิดเพราะอะไร:
• ข้อ ก.: Acyclonucleoside analog: Gemcitabine มีน้ำตาลเป็น cyclic furanose ring ชัดเจน ไม่ใช่วงเปิด (acyclic) เหมือน acyclovir
• ข้อ ค.: Pyrimidine nucleotide analog: Nucleotide ต้องมี phosphate ester group เชื่อมอยู่ที่ตำแหน่ง 5'-OH แต่ตัวยา gemcitabine ก่อนเข้าเซลล์ยังไม่มีหมู่ฟอสเฟต
• ข้อ ง.: Purine nucleotide analog: มีเบสเป็น cytosine ซึ่งเป็น pyrimidine ไม่ใช่ purine (adenine/guanine) และไม่มีหมู่ฟอสเฟต
• ข้อ จ.: Purine nucleoside analog: เบส cytosine เป็น pyrimidine base วงเดี่ยว 6 เหลี่ยม ไม่ใช่ purine bicyclic ring</t>
        </is>
      </c>
      <c r="L10" s="186" t="n"/>
      <c r="M10" s="186" t="inlineStr">
        <is>
          <t>Product Group 13: Medicinal Chemistry</t>
        </is>
      </c>
      <c r="N10" s="186" t="inlineStr">
        <is>
          <t>17.4 SAR &amp; Drug Design</t>
        </is>
      </c>
      <c r="O10" s="185" t="inlineStr">
        <is>
          <t>Product</t>
        </is>
      </c>
      <c r="P10" s="186" t="inlineStr">
        <is>
          <t>ข้อ 13 Pharma Plus เล่มม่วง (เฉลยข้อ ข)</t>
        </is>
      </c>
      <c r="Q10" s="185" t="inlineStr">
        <is>
          <t>แบบฝึกหัด</t>
        </is>
      </c>
      <c r="R10" s="185" t="inlineStr">
        <is>
          <t>เล่มม่วง</t>
        </is>
      </c>
      <c r="S10" s="185" t="n"/>
    </row>
    <row r="11" ht="24" customHeight="1" s="49">
      <c r="A11" s="185" t="n">
        <v>9</v>
      </c>
      <c r="B11" s="186" t="n"/>
      <c r="C11" s="186" t="inlineStr">
        <is>
          <t>จากโครงสร้างของยา A และยา B ข้อใดถูกต้องเกี่ยวกับยา B</t>
        </is>
      </c>
      <c r="D11" s="186" t="n"/>
      <c r="E11" s="186" t="inlineStr">
        <is>
          <t>ฤทธิ์ต้านแบคทีเรียลดลงอย่างมีนัยสำคัญ</t>
        </is>
      </c>
      <c r="F11" s="186" t="inlineStr">
        <is>
          <t>ความสามารถในการละลายน้ำไม่เปลี่ยนแปลง</t>
        </is>
      </c>
      <c r="G11" s="186" t="inlineStr">
        <is>
          <t>ความถี่ในการรับประทานลดลง</t>
        </is>
      </c>
      <c r="H11" s="186" t="inlineStr">
        <is>
          <t>ไม่คงตัวต่อกรดเช่นเดียวกับยา A</t>
        </is>
      </c>
      <c r="I11" s="186" t="inlineStr">
        <is>
          <t>ไม่คงตัวต่อด่างเช่นเดียวกันกับยา A</t>
        </is>
      </c>
      <c r="J11" s="185" t="n">
        <v>3</v>
      </c>
      <c r="K11" s="186" t="inlineStr">
        <is>
          <t>✅ คำตอบที่ถูกต้อง: ข้อ ค. ความถี่ในการรับประทานลดลง
🎯 ทำไมข้อนี้ถึงถูก:
Doxycycline (ยา B) ขาดหมู่ 6-hydroxyl group (-OH) ทำให้ไม่เกิด acid-catalyzed dehydration เป็น anhydrotetracycline ที่เป็นพิษต่อไต และไม่เกิด base-catalyzed degradation ส่งผลให้มีความคงตัวทางเคมีสูงขึ้น และมี lipophilicity สูงขึ้น ทำให้มี elimination half-life ยาวนานถึง 18-22 ชั่วโมง (เทียบกับ tetracycline 6-10 ชั่วโมง) จึงบริหารยาวันละ 1-2 ครั้ง ทำให้ความถี่ในการรับประทานลดลง
🔍 ข้ออื่นผิดเพราะอะไร:
• ข้อ ก.: ฤทธิ์ต้านแบคทีเรียลดลงอย่างมีนัยสำคัญ: Doxycycline มี antibacterial potency สูงกว่าหรือเทียบเท่า tetracycline และครอบคลุมเชื้อได้กว้างขวาง
• ข้อ ข.: ความสามารถในการละลายน้ำไม่เปลี่ยนแปลง: การไม่มีหมู่ 6-OH ทำให้โมเลกุลมี lipophilicity สูงขึ้นและการละลายน้ำลดลงอย่างชัดเจน
• ข้อ ง.: ไม่คงตัวต่อกรดเช่นเดียวกับยา A: Doxycycline คงตัวต่อกรดได้ดีมากเนื่องจากไม่มี 6-OH ให้เกิด dehydration
• ข้อ จ.: ไม่คงตัวต่อด่างเช่นเดียวกับยา A: Doxycycline คงตัวต่อด่างได้ดีกว่า tetracycline มากเนื่องจากไม่เกิด lactone cleavage ที่ C6</t>
        </is>
      </c>
      <c r="L11" s="186" t="n"/>
      <c r="M11" s="186" t="inlineStr">
        <is>
          <t>Product Group 13: Medicinal Chemistry</t>
        </is>
      </c>
      <c r="N11" s="186" t="inlineStr">
        <is>
          <t>17.4 SAR &amp; Drug Design</t>
        </is>
      </c>
      <c r="O11" s="185" t="inlineStr">
        <is>
          <t>Product</t>
        </is>
      </c>
      <c r="P11" s="186" t="inlineStr">
        <is>
          <t>ข้อ 14 Pharma Plus เล่มม่วง (เฉลยข้อ ค)</t>
        </is>
      </c>
      <c r="Q11" s="185" t="inlineStr">
        <is>
          <t>แบบฝึกหัด</t>
        </is>
      </c>
      <c r="R11" s="185" t="inlineStr">
        <is>
          <t>เล่มม่วง</t>
        </is>
      </c>
      <c r="S11" s="185" t="n"/>
    </row>
    <row r="12" ht="24" customHeight="1" s="49">
      <c r="A12" s="185" t="n">
        <v>10</v>
      </c>
      <c r="B12" s="186" t="n"/>
      <c r="C12" s="186" t="inlineStr">
        <is>
          <t>จากสูตรโครงสร้างของยา doxorubicin โครงสร้างส่วนใดที่ออกฤทธิ์เป็น intercalating ของ DNA</t>
        </is>
      </c>
      <c r="D12" s="186" t="n"/>
      <c r="E12" s="186" t="inlineStr">
        <is>
          <t>Anthracycline ring</t>
        </is>
      </c>
      <c r="F12" s="186" t="inlineStr">
        <is>
          <t>- NH2 group</t>
        </is>
      </c>
      <c r="G12" s="186" t="inlineStr">
        <is>
          <t>Methoxy</t>
        </is>
      </c>
      <c r="H12" s="186" t="inlineStr">
        <is>
          <t>Hydroxyl</t>
        </is>
      </c>
      <c r="I12" s="186" t="inlineStr">
        <is>
          <t>น้ำตาล glycoside</t>
        </is>
      </c>
      <c r="J12" s="185" t="n">
        <v>1</v>
      </c>
      <c r="K12" s="186" t="inlineStr">
        <is>
          <t>✅ คำตอบที่ถูกต้อง: ข้อ ก. Anthracycline ring
🎯 ทำไมข้อนี้ถึงถูก:
ส่วน Anthracycline ring (aglycone chromophore) มีโครงสร้างเป็นระนาบแบนของวงแหวนอะโรมาติกสี่วงหลอมรวมกัน (planar tetracyclic system) ซึ่งสามารถสอดแทรก (intercalate) เข้าไประหว่างคู่เบสที่ซ้อนกันของ DNA double helix ขัดขวางการคลายเกลียวและการทำงานของเอนไซม์ topoisomerase II
🔍 ข้ออื่นผิดเพราะอะไร:
• ข้อ ข.: - NH2 group: หมู่อะมิโนบนน้ำตาล daunosamine วางตัวอยู่ใน minor groove ของ DNA เกิด electrostatic interaction กับประจุลบของ phosphate backbone ไม่ได้ทำหน้าที่ intercalate
• ข้อ ค.: Methoxy: หมู่ 4-methoxy เป็น substituent บน aglycone ที่ปรับแต่ง lipophilicity และ metabolism ไม่ได้ทำหน้าที่ intercalate โดยตรง
• ข้อ ง.: Hydroxyl: หมู่ hydroxyl ที่ตำแหน่งต่างๆ ช่วยในการเกิด hydrogen bonding กับเบสของ DNA ไม่ใช่ส่วนระนาบ intercalation
• ข้อ จ.: น้ำตาล glycoside: น้ำตาล Daunosamine วางตัวอยู่ใน minor groove ของ DNA double helix ช่วยเสริมความเสถียรของ DNA-drug complex</t>
        </is>
      </c>
      <c r="L12" s="186" t="n"/>
      <c r="M12" s="186" t="inlineStr">
        <is>
          <t>Product Group 13: Medicinal Chemistry</t>
        </is>
      </c>
      <c r="N12" s="186" t="inlineStr">
        <is>
          <t>17.4 SAR &amp; Drug Design</t>
        </is>
      </c>
      <c r="O12" s="185" t="inlineStr">
        <is>
          <t>Product</t>
        </is>
      </c>
      <c r="P12" s="186" t="inlineStr">
        <is>
          <t>ข้อ 15 Pharma Plus เล่มม่วง (เฉลยข้อ ก)</t>
        </is>
      </c>
      <c r="Q12" s="185" t="inlineStr">
        <is>
          <t>แบบฝึกหัด</t>
        </is>
      </c>
      <c r="R12" s="185" t="inlineStr">
        <is>
          <t>เล่มม่วง</t>
        </is>
      </c>
      <c r="S12" s="185" t="n"/>
    </row>
    <row r="13" ht="24" customHeight="1" s="49">
      <c r="A13" s="185" t="n">
        <v>11</v>
      </c>
      <c r="B13" s="186" t="n"/>
      <c r="C13" s="186" t="inlineStr">
        <is>
          <t>โครงสร้างนี้ เรียกว่า อะไร</t>
        </is>
      </c>
      <c r="D13" s="186" t="n"/>
      <c r="E13" s="186" t="inlineStr">
        <is>
          <t>Nucleotide ของ Purine</t>
        </is>
      </c>
      <c r="F13" s="186" t="inlineStr">
        <is>
          <t>Nucleotide ของ Pyridine</t>
        </is>
      </c>
      <c r="G13" s="186" t="inlineStr">
        <is>
          <t>Nucleoside ของ Purine</t>
        </is>
      </c>
      <c r="H13" s="186" t="inlineStr">
        <is>
          <t>Nucleoside ของ Pyridine</t>
        </is>
      </c>
      <c r="I13" s="186" t="inlineStr">
        <is>
          <t>ไม่มีข้อใดถูกต้องการ</t>
        </is>
      </c>
      <c r="J13" s="185" t="n">
        <v>5</v>
      </c>
      <c r="K13" s="186" t="inlineStr">
        <is>
          <t>✅ คำตอบที่ถูกต้อง: ข้อ จ. ไม่มีข้อใดถูกต้อง
🎯 ทำไมข้อนี้ถึงถูก:
โครงสร้างคือ Zidovudine (AZT) ซึ่งประกอบด้วยเบส Thymine ซึ่งจัดเป็น Pyrimidine base เชื่อมต่อกับน้ำตาล deoxyribose โดยยังไม่มี phosphate ester group จึงจัดเป็น Nucleoside ของ Pyrimidine แต่ในตัวเลือก ก-ง มีเพียง Purine และ Pyridine (ซึ่งเป็นวง 6 เหลี่ยมที่มีไนโตรเจน 1 อะตอม ไม่ใช่ nucleic acid base) ดังนั้นจึงไม่มีข้อใดถูกต้อง (ข้อ จ ถูก)
🔍 ข้ออื่นผิดเพราะอะไร:
• ข้อ ก.: Nucleotide ของ Purine: สารนี้ไม่มีหมู่ phosphate (จึงไม่ใช่ nucleotide) และเบสคือ thymine ซึ่งเป็น pyrimidine ไม่ใช่ purine
• ข้อ ข.: Nucleotide ของ Pyridine: สารนี้ไม่ใช่ nucleotide และเบสไม่ใช่ pyridine ring
• ข้อ ค.: Nucleoside ของ Purine: แม้จะเป็น nucleoside แต่เบสคือ thymine ซึ่งเป็น pyrimidine base ไม่ใช่ purine
• ข้อ ง.: Nucleoside ของ Pyridine: เป็น nucleoside ของ Pyrimidine ไม่ใช่ Pyridine (สะกดคนละคำและเป็นโมเลกุลคนละประเภท)</t>
        </is>
      </c>
      <c r="L13" s="186" t="n"/>
      <c r="M13" s="186" t="inlineStr">
        <is>
          <t>Product Group 13: Medicinal Chemistry</t>
        </is>
      </c>
      <c r="N13" s="186" t="inlineStr">
        <is>
          <t>17.4 SAR &amp; Drug Design</t>
        </is>
      </c>
      <c r="O13" s="185" t="inlineStr">
        <is>
          <t>Product</t>
        </is>
      </c>
      <c r="P13" s="186" t="inlineStr">
        <is>
          <t>ข้อ 16 Pharma Plus เล่มม่วง (เฉลยข้อ จ)</t>
        </is>
      </c>
      <c r="Q13" s="185" t="inlineStr">
        <is>
          <t>แบบฝึกหัด</t>
        </is>
      </c>
      <c r="R13" s="185" t="inlineStr">
        <is>
          <t>เล่มม่วง</t>
        </is>
      </c>
      <c r="S13" s="185" t="n"/>
    </row>
    <row r="14" ht="24" customHeight="1" s="49">
      <c r="A14" s="185" t="n">
        <v>12</v>
      </c>
      <c r="B14" s="186" t="n"/>
      <c r="C14" s="186" t="inlineStr">
        <is>
          <t>ข้อใดกล่าวถูกต้องเกี่ยวกับการพัฒนาโครงสร้างดังแสดงด้านล่าง</t>
        </is>
      </c>
      <c r="D14" s="186" t="n"/>
      <c r="E14" s="186" t="inlineStr">
        <is>
          <t>เปลี่ยนตัวออกฤทธิ์เป็น Ligand เพื่อช่วยลดอาการไม่พึงประสงค์จากยา</t>
        </is>
      </c>
      <c r="F14" s="186" t="inlineStr">
        <is>
          <t>ทำให้โครงสร้างใหญ่ขึ้นเพื่อลดการโดนทำลายหมู่สำคัญในการออกฤทธิ์</t>
        </is>
      </c>
      <c r="G14" s="186" t="inlineStr">
        <is>
          <t>เพิ่ม Lipophilicity ของยาเพื่อเพิ่มการเข้าสู่เซลล์เป้าหมาย</t>
        </is>
      </c>
      <c r="H14" s="186" t="inlineStr">
        <is>
          <t>ข้อ ก ข ถูก</t>
        </is>
      </c>
      <c r="I14" s="186" t="inlineStr">
        <is>
          <t>ข้อ ก ข ค ถูก</t>
        </is>
      </c>
      <c r="J14" s="185" t="n">
        <v>4</v>
      </c>
      <c r="K14" s="186" t="inlineStr">
        <is>
          <t>✅ คำตอบที่ถูกต้อง: ข้อ ง. ข้อ ก ข ถูก
🎯 ทำไมข้อนี้ถึงถูก:
การพัฒนาจาก Cisplatin เป็น Carboplatin ทำได้โดยเปลี่ยน labile chloride leaving groups ให้เป็น bidentate chelate ligand คือ cyclobutane-1,1-dicarboxylate (ตรงกับข้อ ก) ซึ่งทำให้โครงสร้างใหญ่ขึ้น มีความคงตัวในกระแสเลือดสูงขึ้น อัตราการเกิด aquation ช้าลง จึงลดการถูกทำลายก่อนถึงเป้าหมายและลดพิษต่อไต (nephrotoxicity) ลงอย่างมาก (ตรงกับข้อ ข) ดังนั้นข้อ ก และ ข ถูกต้อง
🔍 ข้ออื่นผิดเพราะอะไร:
• ข้อ ก.: เปลี่ยนตัวออกฤทธิ์เป็น Ligand เพื่อช่วยลดอาการไม่พึงประสงค์จากยา: ถูกต้องเพียงบางส่วน เนื่องจากข้อ ข ก็ถูกต้องเช่นกัน จึงต้องตอบข้อ ง
• ข้อ ข.: ทำให้โครงสร้างใหญ่ขึ้นเพื่อลดการโดนทำลายหมู่สำคัญในการออกฤทธิ์: ถูกต้องเพียงบางส่วน เนื่องจากข้อ ก ก็ถูกต้องเช่นกัน จึงต้องตอบข้อ ง
• ข้อ ค.: เพิ่ม Lipophilicity ของยาเพื่อเพิ่มการเข้าสู่เซลล์เป้าหมาย: Carboplatin ไม่ได้ถูกพัฒนาขึ้นเพื่อเพิ่ม lipophilicity เป็นหลัก แต่เพื่อลดอัตรา aquation และลดพิษต่อไต
• ข้อ จ.: ข้อ ก ข ค ถูก: ไม่ถูกต้องเนื่องจากข้อ ค ไม่ใช่เหตุผลหลักในการพัฒนายาตัวนี้</t>
        </is>
      </c>
      <c r="L14" s="186" t="n"/>
      <c r="M14" s="186" t="inlineStr">
        <is>
          <t>Product Group 13: Medicinal Chemistry</t>
        </is>
      </c>
      <c r="N14" s="186" t="inlineStr">
        <is>
          <t>17.4 SAR &amp; Drug Design</t>
        </is>
      </c>
      <c r="O14" s="185" t="inlineStr">
        <is>
          <t>Product</t>
        </is>
      </c>
      <c r="P14" s="186" t="inlineStr">
        <is>
          <t>ข้อ 17 Pharma Plus เล่มม่วง (เฉลยข้อ ง)</t>
        </is>
      </c>
      <c r="Q14" s="185" t="inlineStr">
        <is>
          <t>แบบฝึกหัด</t>
        </is>
      </c>
      <c r="R14" s="185" t="inlineStr">
        <is>
          <t>เล่มม่วง</t>
        </is>
      </c>
      <c r="S14" s="185" t="n"/>
    </row>
    <row r="15" ht="24" customHeight="1" s="49">
      <c r="A15" s="185" t="n">
        <v>13</v>
      </c>
      <c r="B15" s="186" t="n"/>
      <c r="C15" s="186" t="inlineStr">
        <is>
          <t>จากโครงสร้าง ข้อใดไม่ถูกต้อง</t>
        </is>
      </c>
      <c r="D15" s="186" t="n"/>
      <c r="E15" s="186" t="inlineStr">
        <is>
          <t>(S)-form มีฤทธิ์มากกว่า (R)-form</t>
        </is>
      </c>
      <c r="F15" s="186" t="inlineStr">
        <is>
          <t>อยู่ในกลุ่ม coumarin</t>
        </is>
      </c>
      <c r="G15" s="186" t="inlineStr">
        <is>
          <t>Cyclic hemiketal เป็น active form</t>
        </is>
      </c>
      <c r="H15" s="186" t="inlineStr">
        <is>
          <t>ออกฤทธิ์ direct acting anticoagulants</t>
        </is>
      </c>
      <c r="I15" s="186" t="inlineStr">
        <is>
          <t>ไม่มีข้อใดไม่ถูกต้อง</t>
        </is>
      </c>
      <c r="J15" s="185" t="n">
        <v>4</v>
      </c>
      <c r="K15" s="186" t="inlineStr">
        <is>
          <t>✅ คำตอบที่ถูกต้อง: ข้อ ง. ออกฤทธิ์ direct acting anticoagulants
🎯 ทำไมข้อนี้ถึงถูก:
ข้อ ง ไม่ถูกต้องเนื่องจาก Warfarin ออกฤทธิ์เป็น Indirect-acting anticoagulant โดยยับยั้งเอนไซม์ Vitamin K epoxide reductase complex 1 (VKORC1) ขัดขวางการสังเคราะห์ clotting factors II, VII, IX, X ในตับ ไม่ได้ออกฤทธิ์โดยตรงต่อ clotting factors ในกระแสเลือด (ไม่ได้เป็น direct thrombin inhibitor หรือ direct factor Xa inhibitor)
🔍 ข้ออื่นผิดเพราะอะไร:
• ข้อ ก.: (S)-form มีฤทธิ์มากกว่า (R)-form: เป็นข้อความที่ถูกต้อง S-warfarin มี anticoagulant potency สูงกว่า R-warfarin ประมาณ 2-5 เท่า และถูก metabolized ผ่าน CYP2C9
• ข้อ ข.: อยู่ในกลุ่ม coumarin: เป็นข้อความที่ถูกต้อง Warfarin มีโครงสร้างพื้นฐานเป็น 4-hydroxycoumarin derivative
• ข้อ ค.: Cyclic hemiketal เป็น active form: เป็นข้อความที่ถูกต้อง ในสารละลายน้ำ Warfarin สามารถเกิด intramolecular cyclization เป็น cyclic hemiketal tautomer ในสมดุลไดนามิก
• ข้อ จ.: ไม่มีข้อใดถูกต้อง: ไม่ถูกต้องเนื่องจากมีข้อ ง ที่กล่าวผิดอย่างชัดเจน</t>
        </is>
      </c>
      <c r="L15" s="186" t="n"/>
      <c r="M15" s="186" t="inlineStr">
        <is>
          <t>Product Group 13: Medicinal Chemistry</t>
        </is>
      </c>
      <c r="N15" s="186" t="inlineStr">
        <is>
          <t>17.4 SAR &amp; Drug Design</t>
        </is>
      </c>
      <c r="O15" s="185" t="inlineStr">
        <is>
          <t>Product</t>
        </is>
      </c>
      <c r="P15" s="186" t="inlineStr">
        <is>
          <t>ข้อ 19 Pharma Plus เล่มม่วง (เฉลยข้อ ง)</t>
        </is>
      </c>
      <c r="Q15" s="185" t="inlineStr">
        <is>
          <t>แบบฝึกหัด</t>
        </is>
      </c>
      <c r="R15" s="185" t="inlineStr">
        <is>
          <t>เล่มม่วง</t>
        </is>
      </c>
      <c r="S15" s="185" t="n"/>
    </row>
    <row r="16" ht="24" customHeight="1" s="49">
      <c r="A16" s="185" t="n">
        <v>14</v>
      </c>
      <c r="B16" s="186" t="n"/>
      <c r="C16" s="186" t="inlineStr">
        <is>
          <t>จากโครงสร้าง ข้อความใดต่อไปนี้ไม่ถูกต้อง</t>
        </is>
      </c>
      <c r="D16" s="186" t="n"/>
      <c r="E16" s="186" t="inlineStr">
        <is>
          <t>ตัวอย่างยาในกลุ่มนี้ คือ Digoxin</t>
        </is>
      </c>
      <c r="F16" s="186" t="inlineStr">
        <is>
          <t>Lactone ring เป็นประเภท bufadienolide</t>
        </is>
      </c>
      <c r="G16" s="186" t="inlineStr">
        <is>
          <t>ออกฤทธิ์ยับยั้ง Na-K ATPase</t>
        </is>
      </c>
      <c r="H16" s="186" t="inlineStr">
        <is>
          <t>น้ำตาลจะเข้ามาเกาะที่ตำแหน่ง C3</t>
        </is>
      </c>
      <c r="I16" s="186" t="inlineStr">
        <is>
          <t>ไม่มีข้อใดถูก</t>
        </is>
      </c>
      <c r="J16" s="185" t="n">
        <v>2</v>
      </c>
      <c r="K16" s="186" t="inlineStr">
        <is>
          <t>✅ คำตอบที่ถูกต้อง: ข้อ ข. Lactone ring เป็นประเภท bufadenolide
🎯 ทำไมข้อนี้ถึงถูก:
ข้อ ข ไม่ถูกต้องเนื่องจาก lactone ring ที่ตำแหน่ง C17 ของโมเลกุลในภาพเป็นวง 5 เหลี่ยมที่ไม่อิ่มตัว (unsaturated 5-membered lactone ring หรือ alpha,beta-unsaturated gamma-lactone) ซึ่งจัดเป็นประเภท Cardenolide ไม่ใช่ Bufadienolide (ซึ่งต้องเป็นวง 6 เหลี่ยมที่มีพันธะคู่ 2 พันธะ หรือ alpha-pyrone ring)
🔍 ข้ออื่นผิดเพราะอะไร:
• ข้อ ก.: ตัวอย่างยาในกลุ่มนี้ คือ digoxin: เป็นข้อความที่ถูกต้อง Digoxin เป็น cardenolide cardiac glycoside ที่มีแกน aglycone นี้ (digoxigenin)
• ข้อ ค.: ออกฤทธิ์ยับยั้ง Na-K ATPase: เป็นข้อความที่ถูกต้อง Cardiac glycosides ออกฤทธิ์ยับยั้ง Na+/K+-ATPase pump บนเซลล์กล้ามเนื้อหัวใจ
• ข้อ ง.: น้ำตาลจะเข้ามาเกาะที่ตำแหน่ง C3: เป็นข้อความที่ถูกต้อง น้ำตาล (digitoxose molecules) เชื่อมต่อด้วย glycosidic bond ที่หมู่ 3beta-OH บนวงแหวน A
• ข้อ จ.: ไม่มีข้อใดถูก: ไม่ถูกต้องเนื่องจากมีข้อ ข ที่ระบุผิดอย่างชัดเจน</t>
        </is>
      </c>
      <c r="L16" s="186" t="n"/>
      <c r="M16" s="186" t="inlineStr">
        <is>
          <t>Product Group 13: Medicinal Chemistry</t>
        </is>
      </c>
      <c r="N16" s="186" t="inlineStr">
        <is>
          <t>17.4 SAR &amp; Drug Design</t>
        </is>
      </c>
      <c r="O16" s="185" t="inlineStr">
        <is>
          <t>Product</t>
        </is>
      </c>
      <c r="P16" s="186" t="inlineStr">
        <is>
          <t>ข้อ 20 Pharma Plus เล่มม่วง (เฉลยข้อ ข)</t>
        </is>
      </c>
      <c r="Q16" s="185" t="inlineStr">
        <is>
          <t>แบบฝึกหัด</t>
        </is>
      </c>
      <c r="R16" s="185" t="inlineStr">
        <is>
          <t>เล่มม่วง</t>
        </is>
      </c>
      <c r="S16" s="185" t="n"/>
    </row>
    <row r="17" ht="24" customHeight="1" s="49">
      <c r="A17" s="185" t="n">
        <v>15</v>
      </c>
      <c r="B17" s="186" t="n"/>
      <c r="C17" s="186" t="inlineStr">
        <is>
          <t>N3 หรือ Azido group จากสูตรโครงสร้างของ AZT มีผลให้เกิดสิ่งใด</t>
        </is>
      </c>
      <c r="D17" s="186" t="n"/>
      <c r="E17" s="186" t="inlineStr">
        <is>
          <t>เพิ่มความสามารถในการจับกับโปรตีน albumin</t>
        </is>
      </c>
      <c r="F17" s="186" t="inlineStr">
        <is>
          <t>ช่วยเพิ่มการดูดซึมของยา</t>
        </is>
      </c>
      <c r="G17" s="186" t="inlineStr">
        <is>
          <t>เพิ่มค่าครึ่งชีวิตให้ยาวขึ้น</t>
        </is>
      </c>
      <c r="H17" s="186" t="inlineStr">
        <is>
          <t>เพิ่มการออกฤทธิ์</t>
        </is>
      </c>
      <c r="I17" s="186" t="inlineStr">
        <is>
          <t>มีผลต่อการตั้งสูตรตำรับ</t>
        </is>
      </c>
      <c r="J17" s="185" t="n">
        <v>4</v>
      </c>
      <c r="K17" s="186" t="inlineStr">
        <is>
          <t>✅ คำตอบที่ถูกต้อง: ข้อ ง. เพิ่มการออกฤทธิ์
🎯 ทำไมข้อนี้ถึงถูก:
หมู่ 3'-azido (-N3) ในโมเลกุล Zidovudine (AZT) เข้ามาแทนที่หมู่ 3'-hydroxyl group (-OH) ของ deoxyribose ทำหน้าที่ป้องกันไม่ให้เกิด phosphodiester bond กับ nucleotide ตัวถัดไป ส่งผลให้เกิด DNA chain termination ซึ่งเป็นกลไกสำคัญในการยับยั้ง reverse transcriptase ของเชื้อ HIV (เพิ่มการออกฤทธิ์ต้านไวรัส)
🔍 ข้ออื่นผิดเพราะอะไร:
• ข้อ ก.: เพิ่มความสามารถในการจับกับโปรตีน albumin: AZT มีอัตราการจับกับ plasma protein ต่ำ (ประมาณ 30-38%) หมู่ azido ไม่ได้มีบทบาทหลักในการเพิ่ม protein binding
• ข้อ ข.: ช่วยเพิ่มการดูดซึมของยา: การดูดซึมของ AZT เกิดขึ้นได้ดีอยู่แล้วจากขนาดโมเลกุลที่เล็ก แต่หน้าที่หลักทาง SAR ของ azido คือการขัดขวางการต่อสาย DNA
• ข้อ ค.: เพิ่มค่าครึ่งชีวิตให้ยาวขึ้น: AZT มี elimination half-life สั้น (ประมาณ 1 ชั่วโมง) เพราะถูก glucuronidation อย่างรวดเร็วที่ 5'-OH
• ข้อ จ.: มีผลต่อการตั้งสูตรตำรับ: ไม่ใช่บทบาทหลักทาง SAR ในการออกแบบตัวยาออกฤทธิ์</t>
        </is>
      </c>
      <c r="L17" s="186" t="n"/>
      <c r="M17" s="186" t="inlineStr">
        <is>
          <t>Product Group 13: Medicinal Chemistry</t>
        </is>
      </c>
      <c r="N17" s="186" t="inlineStr">
        <is>
          <t>17.4 SAR &amp; Drug Design</t>
        </is>
      </c>
      <c r="O17" s="185" t="inlineStr">
        <is>
          <t>Product</t>
        </is>
      </c>
      <c r="P17" s="186" t="inlineStr">
        <is>
          <t>ข้อ 22 Pharma Plus เล่มม่วง (เฉลยข้อ ง)</t>
        </is>
      </c>
      <c r="Q17" s="185" t="inlineStr">
        <is>
          <t>แบบฝึกหัด</t>
        </is>
      </c>
      <c r="R17" s="185" t="inlineStr">
        <is>
          <t>เล่มม่วง</t>
        </is>
      </c>
      <c r="S17" s="185" t="n"/>
    </row>
    <row r="18" ht="24" customHeight="1" s="49">
      <c r="A18" s="185" t="n">
        <v>16</v>
      </c>
      <c r="B18" s="186" t="n"/>
      <c r="C18" s="186" t="inlineStr">
        <is>
          <t>โครงสร้างต่อไปนี้หมายถึงยาชนิดใด</t>
        </is>
      </c>
      <c r="D18" s="186" t="n"/>
      <c r="E18" s="186" t="inlineStr">
        <is>
          <t>Zidovudine</t>
        </is>
      </c>
      <c r="F18" s="186" t="inlineStr">
        <is>
          <t>Cotrimoxazole</t>
        </is>
      </c>
      <c r="G18" s="186" t="inlineStr">
        <is>
          <t>Ceftriaxone</t>
        </is>
      </c>
      <c r="H18" s="186" t="inlineStr">
        <is>
          <t>Acyclovir</t>
        </is>
      </c>
      <c r="I18" s="186" t="inlineStr">
        <is>
          <t>Ciprofloxacin</t>
        </is>
      </c>
      <c r="J18" s="185" t="n">
        <v>4</v>
      </c>
      <c r="K18" s="186" t="inlineStr">
        <is>
          <t>✅ คำตอบที่ถูกต้อง: ข้อ ง. Acyclovir
🎯 ทำไมข้อนี้ถึงถูก:
สูตรโครงสร้างที่แสดงคือ Acyclovir (9-[(2-hydroxyethoxy)methyl]guanine) ซึ่งเป็น acyclic purine nucleoside analog ประกอบด้วย Guanine base เชื่อมกับสายโซ่เปิดเลียนแบบน้ำตาล ribose ออกฤทธิ์ต้านเชื้อ Herpes simplex virus (HSV) และ Varicella zoster virus (VZV)
🔍 ข้ออื่นผิดเพราะอะไร:
• ข้อ ก.: Zidovudine: ประกอบด้วยเบส Thymine (pyrimidine) เชื่อมกับ deoxyribose ring ที่มีหมู่ 3'-azido
• ข้อ ข.: Cotrimoxazole: เป็นยาผสมระหว่าง Sulfamethoxazole (sulfonamide) และ Trimethoprim (diaminopyrimidine)
• ข้อ ค.: Ceftriaxone: เป็นยาปฏิชีวนะกลุ่ม third-generation cephalosporin ที่มี beta-lactam core และ triazine-dione ring
• ข้อ จ.: Ciprofloxacin: เป็นยาปฏิชีวนะกลุ่ม fluoroquinolone ที่มี quinolone-3-carboxylic acid core และ piperazine ring</t>
        </is>
      </c>
      <c r="L18" s="186" t="n"/>
      <c r="M18" s="186" t="inlineStr">
        <is>
          <t>Product Group 13: Medicinal Chemistry</t>
        </is>
      </c>
      <c r="N18" s="186" t="inlineStr">
        <is>
          <t>17.4 SAR &amp; Drug Design</t>
        </is>
      </c>
      <c r="O18" s="185" t="inlineStr">
        <is>
          <t>Product</t>
        </is>
      </c>
      <c r="P18" s="186" t="inlineStr">
        <is>
          <t>ข้อ 23 Pharma Plus เล่มม่วง (เฉลยข้อ ง)</t>
        </is>
      </c>
      <c r="Q18" s="185" t="inlineStr">
        <is>
          <t>แบบฝึกหัด</t>
        </is>
      </c>
      <c r="R18" s="185" t="inlineStr">
        <is>
          <t>เล่มม่วง</t>
        </is>
      </c>
      <c r="S18" s="185" t="n"/>
    </row>
    <row r="19" ht="24" customHeight="1" s="49">
      <c r="A19" s="185" t="n">
        <v>17</v>
      </c>
      <c r="B19" s="186" t="n"/>
      <c r="C19" s="186" t="inlineStr">
        <is>
          <t>ยาปฏิชีวนะข้อใดที่ไม่มีโครงสร้าง B-lactam ring</t>
        </is>
      </c>
      <c r="D19" s="186" t="n"/>
      <c r="E19" s="186" t="inlineStr">
        <is>
          <t>Ciprofloxacin</t>
        </is>
      </c>
      <c r="F19" s="186" t="inlineStr">
        <is>
          <t>Amoxycillin</t>
        </is>
      </c>
      <c r="G19" s="186" t="inlineStr">
        <is>
          <t>Imipenam</t>
        </is>
      </c>
      <c r="H19" s="186" t="inlineStr">
        <is>
          <t>Cloxacillin</t>
        </is>
      </c>
      <c r="I19" s="186" t="inlineStr">
        <is>
          <t>Cefazolin</t>
        </is>
      </c>
      <c r="J19" s="185" t="n">
        <v>1</v>
      </c>
      <c r="K19" s="186" t="inlineStr">
        <is>
          <t>✅ คำตอบที่ถูกต้อง: ข้อ ก. Ciprofloxacin
🎯 ทำไมข้อนี้ถึงถูก:
Ciprofloxacin เป็นยาต้านจุลชีพในกลุ่ม Fluoroquinolone มีโครงสร้างแกนหลักเป็น quinolone ring (1-cyclopropyl-6-fluoro-4-oxo-7-(piperazin-1-yl)quinoline-3-carboxylic acid) โดยไม่มีวงแหวน 4 เหลี่ยม cyclic amide (beta-lactam ring)
🔍 ข้ออื่นผิดเพราะอะไร:
• ข้อ ข.: Amoxycillin: เป็น aminopenicillin ที่มี beta-lactam ring หลอมรวมกับ thiazolidine ring
• ข้อ ค.: Imipenam: เป็น carbapenem antibiotic ที่มี beta-lactam ring หลอมรวมกับ cyclopentene ring
• ข้อ ง.: Cloxacillin: เป็น isoxazolyl penicillin ที่มี beta-lactam ring หลอมรวมกับ thiazolidine ring
• ข้อ จ.: Cefazolin: เป็น first-generation cephalosporin ที่มี beta-lactam ring หลอมรวมกับ dihydrothiazine ring</t>
        </is>
      </c>
      <c r="L19" s="186" t="n"/>
      <c r="M19" s="186" t="inlineStr">
        <is>
          <t>Product Group 13: Medicinal Chemistry</t>
        </is>
      </c>
      <c r="N19" s="186" t="inlineStr">
        <is>
          <t>17.4 SAR &amp; Drug Design</t>
        </is>
      </c>
      <c r="O19" s="185" t="inlineStr">
        <is>
          <t>Product</t>
        </is>
      </c>
      <c r="P19" s="186" t="inlineStr">
        <is>
          <t>ข้อ 24 Pharma Plus เล่มม่วง (เฉลยข้อ ก)</t>
        </is>
      </c>
      <c r="Q19" s="185" t="inlineStr">
        <is>
          <t>แบบฝึกหัด</t>
        </is>
      </c>
      <c r="R19" s="185" t="inlineStr">
        <is>
          <t>เล่มม่วง</t>
        </is>
      </c>
      <c r="S19" s="185" t="n"/>
    </row>
    <row r="20" ht="24" customHeight="1" s="49">
      <c r="A20" s="185" t="n">
        <v>18</v>
      </c>
      <c r="B20" s="186" t="inlineStr">
        <is>
          <t>สูตรโครงสร้างของยาปฏิชีวนะ Amoxicillin ประกอบด้วยหมู่ฟังก์ชันสำคัญหลายตำแหน่ง: ตำแหน่งที่ 1 = พันธะเอไมด์นอกวง (exocyclic amide linkage), ตำแหน่งที่ 2 = หมู่ฟีนอลิกไฮดรอกซิล (-OH) บนวงเบนซีน, ตำแหน่งที่ 3 = หมู่คาร์บอนิล (C=O) ภายในวงเบต้า-แลกแทม (beta-lactam ring), ตำแหน่งที่ 4 = หมู่อะมิโนอิสระ (-NH2) บนสายข้าง, ตำแหน่งที่ 5 = หมู่คาร์บอกซิล (-COOH) บนวงไทอาโซลิดีน</t>
        </is>
      </c>
      <c r="C20" s="186" t="inlineStr">
        <is>
          <t>จากสูตรโครงสร้างของยา Amoxicillin ดังกล่าว ตำแหน่งใดเป็นจุดที่ถูกทำลายได้ง่ายที่สุดโดยเอนไซม์ Beta-lactamase ของเชื้อแบคทีเรีย ซึ่งส่งผลให้เกิดปัญหาการดื้อยา</t>
        </is>
      </c>
      <c r="D20" s="186" t="n"/>
      <c r="E20" s="186" t="inlineStr">
        <is>
          <t>ตำแหน่งที่ 1</t>
        </is>
      </c>
      <c r="F20" s="186" t="inlineStr">
        <is>
          <t>ตำแหน่งที่ 2</t>
        </is>
      </c>
      <c r="G20" s="186" t="inlineStr">
        <is>
          <t>ตำแหน่งที่ 3</t>
        </is>
      </c>
      <c r="H20" s="186" t="inlineStr">
        <is>
          <t>ตำแหน่งที่ 4</t>
        </is>
      </c>
      <c r="I20" s="186" t="inlineStr">
        <is>
          <t>ตำแหน่งที่ 5</t>
        </is>
      </c>
      <c r="J20" s="185" t="n">
        <v>3</v>
      </c>
      <c r="K20" s="186" t="inlineStr">
        <is>
          <t>✅ คำตอบที่ถูกต้อง: ข้อ ค. ตำแหน่งที่ 3
🎯 ทำไมข้อนี้ถึงถูก:
ตำแหน่งที่ 3 คือหมู่คาร์บอนิล (C=O) ภายในวง 4 เหลี่ยม Beta-lactam ring ซึ่งมีแรงเค้นภายในวงแหวนสูงมาก (high ring strain) และมีคุณสมบัติเป็น electrophilic center ที่ว่องไว จึงถูกเข้าทำปฏิกิริยา nucleophilic attack โดย active-site serine residue ของเอนไซม์ Beta-lactamase ได้อย่างรวดเร็ว ส่งผลให้วงแหวนแตกออกและสูญเสียฤทธิ์ต้านเชื้อแบคทีเรีย
🔍 ข้ออื่นผิดเพราะอะไร:
• ข้อ ก.: ตำแหน่งที่ 1 คือ exocyclic amide linkage แม้จะถูกไฮโดรไลซ์ได้ในสภาวะรุนแรง แต่ไม่ใช่จุดเป้าหมายเริ่มต้นที่เอนไซม์ Beta-lactamase เข้าตัดสลาย
• ข้อ ข.: ตำแหน่งที่ 2 คือ phenolic -OH บนวงเบนซีน ช่วยเพิ่มการดูดซึมทางเดินอาหาร ไม่ใช่จุดที่ถูกทำลายโดย Beta-lactamase
• ข้อ ง.: ตำแหน่งที่ 4 คือ alpha-amino group (-NH2) ช่วยเพิ่มการแพร่ผ่าน porin channel ในแบคทีเรียแกรมลบ ไม่ใช่ตำแหน่งที่ทำให้เชื้อดื้อยา
• ข้อ จ.: ตำแหน่งที่ 5 คือ C3-carboxylic acid group จำเป็นต่อการสร้างพันธะไอออนิกกับ Penicillin-binding proteins (PBPs) ไม่ใช่จุดที่เอนไซม์ตัดสลาย</t>
        </is>
      </c>
      <c r="L20" s="186" t="n"/>
      <c r="M20" s="186" t="inlineStr">
        <is>
          <t>Product Group 13: Medicinal Chemistry</t>
        </is>
      </c>
      <c r="N20" s="186" t="inlineStr">
        <is>
          <t>17.4 SAR &amp; Drug Design</t>
        </is>
      </c>
      <c r="O20" s="185" t="inlineStr">
        <is>
          <t>Product</t>
        </is>
      </c>
      <c r="P20" s="186" t="inlineStr">
        <is>
          <t>ข้อ 25 Pharma Plus เล่มม่วง (เฉลยข้อ ค)</t>
        </is>
      </c>
      <c r="Q20" s="185" t="inlineStr">
        <is>
          <t>แบบฝึกหัด</t>
        </is>
      </c>
      <c r="R20" s="185" t="inlineStr">
        <is>
          <t>เล่มม่วง</t>
        </is>
      </c>
      <c r="S20" s="185" t="n"/>
    </row>
    <row r="21" ht="24" customHeight="1" s="49">
      <c r="A21" s="185" t="n">
        <v>19</v>
      </c>
      <c r="B21" s="186" t="n"/>
      <c r="C21" s="186" t="inlineStr">
        <is>
          <t>ข้อใดผิดเกี่ยวกับ penicillin</t>
        </is>
      </c>
      <c r="D21" s="186" t="n"/>
      <c r="E21" s="186" t="inlineStr">
        <is>
          <t>Pen G มี chain เป็น Benzoyl group</t>
        </is>
      </c>
      <c r="F21" s="186" t="inlineStr">
        <is>
          <t>Pen G potassium ละลายได้ดีกว่า Pen G</t>
        </is>
      </c>
      <c r="G21" s="186" t="inlineStr">
        <is>
          <t>Benzathine Pen G เป็นเกลือของ Pen G</t>
        </is>
      </c>
      <c r="H21" s="186" t="inlineStr">
        <is>
          <t>B-lactamase ถูก Hydrolyze ด้วยกรด</t>
        </is>
      </c>
      <c r="I21" s="186" t="inlineStr">
        <is>
          <t>Procaine penicillin G ถูกดูดได้ดีในทางเดินอาหาร</t>
        </is>
      </c>
      <c r="J21" s="185" t="n">
        <v>5</v>
      </c>
      <c r="K21" s="186" t="inlineStr">
        <is>
          <t>✅ คำตอบที่ถูกต้อง: ข้อ จ. Procaine penicillin G ถูกดูดได้ดีในทางเดินอาหาร
🎯 ทำไมข้อนี้ถึงถูก:
ข้อ จ ผิด เนื่องจาก Procaine penicillin G เป็นเกลือที่มีความสามารถในการละลายน้ำต่ำมาก (sparingly soluble depot salt) และไม่ทนต่อกรดในกระเพาะอาหาร จึงไม่สามารถดูดซึมได้ดีในทางเดินอาหาร และต้องบริหารโดยการฉีดเข้ากล้ามเนื้อ (deep IM injection) เท่านั้นเพื่อให้ค่อยๆ ปลดปล่อยตัวยาอย่างช้าๆ
🔍 ข้ออื่นผิดเพราะอะไร:
• ข้อ ก.: Pen G มี chain เป็น Benzoyl group: ในตำราต้นฉบับถือว่าข้อ จ เป็นข้อที่ผิดอย่างชัดเจนที่สุดในทางคลินิกและเภสัชกรรม (หมายเหตุ: ในทางเคมี Pen G มี side chain เป็น phenylacetyl หรือ benzyl group)
• ข้อ ข.: Pen G potassium ละลายได้ดีกว่า Pen G: เป็นข้อความที่ถูกต้อง เกลือ potassium ละลายน้ำได้ดีมากและดูดซึมได้เร็วกว่ารูปกรดอิสระ
• ข้อ ค.: Benzathine Pen G เป็นเกลือของ Pen G: เป็นข้อความที่ถูกต้อง เป็น insoluble repository salt ที่เกิดจาก penicillin G รวมกับ benzathine base
• ข้อ ง.: B-lactamase ถูก Hydrolyze ด้วยกรด: วง beta-lactam เกิด acid-catalyzed hydrolysis ได้ง่ายเมื่อสัมผัสกับกรดไฮโดรคลอริกในกระเพาะอาหาร</t>
        </is>
      </c>
      <c r="L21" s="186" t="n"/>
      <c r="M21" s="186" t="inlineStr">
        <is>
          <t>Product Group 13: Medicinal Chemistry</t>
        </is>
      </c>
      <c r="N21" s="186" t="inlineStr">
        <is>
          <t>17.4 SAR &amp; Drug Design</t>
        </is>
      </c>
      <c r="O21" s="185" t="inlineStr">
        <is>
          <t>Product</t>
        </is>
      </c>
      <c r="P21" s="186" t="inlineStr">
        <is>
          <t>ข้อ 26 Pharma Plus เล่มม่วง (เฉลยข้อ จ)</t>
        </is>
      </c>
      <c r="Q21" s="185" t="inlineStr">
        <is>
          <t>แบบฝึกหัด</t>
        </is>
      </c>
      <c r="R21" s="185" t="inlineStr">
        <is>
          <t>เล่มม่วง</t>
        </is>
      </c>
      <c r="S21" s="185" t="n"/>
    </row>
    <row r="22" ht="24" customHeight="1" s="49">
      <c r="A22" s="185" t="n">
        <v>20</v>
      </c>
      <c r="B22" s="186" t="n"/>
      <c r="C22" s="186" t="inlineStr">
        <is>
          <t>Doxycycline มีสูตรโครงสร้างรูป เป็นยากลุ่มเดียวกันกับยาใด</t>
        </is>
      </c>
      <c r="D22" s="186" t="n"/>
      <c r="E22" s="186" t="inlineStr">
        <is>
          <t>Tetracycline</t>
        </is>
      </c>
      <c r="F22" s="186" t="inlineStr">
        <is>
          <t>Penicillin</t>
        </is>
      </c>
      <c r="G22" s="186" t="inlineStr">
        <is>
          <t>Cotrimazole</t>
        </is>
      </c>
      <c r="H22" s="186" t="inlineStr">
        <is>
          <t>Sulfamethoxazole</t>
        </is>
      </c>
      <c r="I22" s="186" t="inlineStr">
        <is>
          <t>Amoxicillin</t>
        </is>
      </c>
      <c r="J22" s="185" t="n">
        <v>1</v>
      </c>
      <c r="K22" s="186" t="inlineStr">
        <is>
          <t>✅ คำตอบที่ถูกต้อง: ข้อ ก. Tetracycline
🎯 ทำไมข้อนี้ถึงถูก:
Doxycycline เป็นยาปฏิชีวนะในกลุ่ม Tetracyclines ซึ่งมีโครงสร้างแกนหลักเป็น linear four-ring system (naphthacene carboxamide) เช่นเดียวกับ Tetracycline ออกฤทธิ์ยับยั้งการสังเคราะห์โปรตีนของแบคทีเรียโดยจับกับ 30S ribosomal subunit
🔍 ข้ออื่นผิดเพราะอะไร:
• ข้อ ข.: Penicillin: เป็นกลุ่ม beta-lactam antibiotic ที่มี thiazolidine ring หลอมรวมกับ beta-lactam ring
• ข้อ ค.: Cotrimazole: ไม่มีชื่อยา Cotrimazole ในทางเภสัชกรรม (อาจหมายถึง Clotrimazole ซึ่งเป็น imidazole antifungal หรือ Co-trimoxazole ซึ่งเป็น sulfonamide combination)
• ข้อ ง.: Sulfamethoxazole: เป็น sulfonamide bacteriostatic agent ที่ยับยั้ง dihydropteroate synthase
• ข้อ จ.: Amoxicillin: เป็น aminopenicillin ในกลุ่ม beta-lactam</t>
        </is>
      </c>
      <c r="L22" s="186" t="n"/>
      <c r="M22" s="186" t="inlineStr">
        <is>
          <t>Product Group 13: Medicinal Chemistry</t>
        </is>
      </c>
      <c r="N22" s="186" t="inlineStr">
        <is>
          <t>17.4 SAR &amp; Drug Design</t>
        </is>
      </c>
      <c r="O22" s="185" t="inlineStr">
        <is>
          <t>Product</t>
        </is>
      </c>
      <c r="P22" s="186" t="inlineStr">
        <is>
          <t>ข้อ 27 Pharma Plus เล่มม่วง (เฉลยข้อ ก)</t>
        </is>
      </c>
      <c r="Q22" s="185" t="inlineStr">
        <is>
          <t>แบบฝึกหัด</t>
        </is>
      </c>
      <c r="R22" s="185" t="inlineStr">
        <is>
          <t>เล่มม่วง</t>
        </is>
      </c>
      <c r="S22" s="185" t="n"/>
    </row>
    <row r="23" ht="24" customHeight="1" s="49">
      <c r="A23" s="185" t="n">
        <v>21</v>
      </c>
      <c r="B23" s="186" t="n"/>
      <c r="C23" s="186" t="inlineStr">
        <is>
          <t>เกี่ยวกับโครงสร้างของสารดังรูป ทุกข้อต่อไปนี้ถูกต้อง ยกเว้นข้อใด</t>
        </is>
      </c>
      <c r="D23" s="186" t="n"/>
      <c r="E23" s="186" t="inlineStr">
        <is>
          <t>เป็นสารในกลุ่ม 8-aminoquinoline</t>
        </is>
      </c>
      <c r="F23" s="186" t="inlineStr">
        <is>
          <t>ตัวอย่างยาในกลุ่มนี้ได้แก่ primaquine</t>
        </is>
      </c>
      <c r="G23" s="186" t="inlineStr">
        <is>
          <t>ถ้ามี Cl ที่ตำแหน่ง 7 จะทำให้ได้ฤทธิ์สูงสุด และมีพิษน้อย</t>
        </is>
      </c>
      <c r="H23" s="186" t="inlineStr">
        <is>
          <t>Dialkylamino alkylamine side chain จะให้ฤทธิ์สูงสุดเมื่อ n = 2, 5 หรือ 6</t>
        </is>
      </c>
      <c r="I23" s="186" t="inlineStr">
        <is>
          <t>Quinoline ring system และอนุพันธ์ให้ผลที่ดีกว่า acridine ring system</t>
        </is>
      </c>
      <c r="J23" s="185" t="n">
        <v>4</v>
      </c>
      <c r="K23" s="186" t="inlineStr">
        <is>
          <t>✅ คำตอบที่ถูกต้อง: ข้อ ง. Dialkylamino alkylamine side chain จะให้ฤทธิ์สูงสุดเมื่อ n = 2, 5 หรือ 6
🎯 ทำไมข้อนี้ถึงถูก:
ข้อ ง ไม่ถูกต้องเนื่องจากตาม SAR ของอนุพันธ์ 8-aminoquinoline (เช่น Primaquine, Pamaquine) สายโซ่ข้าง aliphatic carbon spacer ระหว่างอะตอมไนโตรเจนทั้งสองจะให้ฤทธิ์ต้านเชื้อมาลาเรียสูงสุดเมื่อมีคาร์บอน 4 ถึง 5 อะตอม (n = 4) หากสายโซ่สั้นเพียง 2 คาร์บอน (n = 2) ฤทธิ์จะลดลงอย่างมากและมีความเป็นพิษสูงขึ้น
🔍 ข้ออื่นผิดเพราะอะไร:
• ข้อ ก.: เป็นสารในกลุ่ม 8-aminoquinoline: เป็นข้อความที่ถูกต้อง โครงสร้างแสดงแกน quinoline ที่มีหมู่อะมิโนที่ตำแหน่ง C8
• ข้อ ข.: ตัวอย่างยาในกลุ่มนี้ได้แก่ primaquine: เป็นข้อความที่ถูกต้อง Primaquine มีแกน 6-methoxy-8-aminoquinoline
• ข้อ ค.: ถ้ามี Cl ที่ตำแหน่ง 7 จะทำให้ได้ฤทธิ์สูงสุด และมีพิษน้อย: การแทนที่ด้วย halogen ที่เหมาะสมในตำแหน่งวงแหวนช่วยปรับ potency และ toxicity profile
• ข้อ จ.: Quinoline ring system และอนุพันธุ์ให้ผลที่ดีกว่า acridine ring system: Quinoline ring ให้ selectivity และ therapeutic index ที่ดีกว่าระบบ acridine ในการกำจัด tissue hypnozoites</t>
        </is>
      </c>
      <c r="L23" s="186" t="n"/>
      <c r="M23" s="186" t="inlineStr">
        <is>
          <t>Product Group 13: Medicinal Chemistry</t>
        </is>
      </c>
      <c r="N23" s="186" t="inlineStr">
        <is>
          <t>17.4 SAR &amp; Drug Design</t>
        </is>
      </c>
      <c r="O23" s="185" t="inlineStr">
        <is>
          <t>Product</t>
        </is>
      </c>
      <c r="P23" s="186" t="inlineStr">
        <is>
          <t>ข้อ 28 Pharma Plus เล่มม่วง (เฉลยข้อ ง)</t>
        </is>
      </c>
      <c r="Q23" s="185" t="inlineStr">
        <is>
          <t>แบบฝึกหัด</t>
        </is>
      </c>
      <c r="R23" s="185" t="inlineStr">
        <is>
          <t>เล่มม่วง</t>
        </is>
      </c>
      <c r="S23" s="185" t="n"/>
    </row>
    <row r="24" ht="24" customHeight="1" s="49">
      <c r="A24" s="185" t="n">
        <v>22</v>
      </c>
      <c r="B24" s="186" t="n"/>
      <c r="C24" s="186" t="inlineStr">
        <is>
          <t>จากสูตรโครงสร้างของ folic acid ข้อใดกล่าวไม่ถูกต้อง</t>
        </is>
      </c>
      <c r="D24" s="186" t="n"/>
      <c r="E24" s="186" t="inlineStr">
        <is>
          <t>เป็น water soluble vitamin</t>
        </is>
      </c>
      <c r="F24" s="186" t="inlineStr">
        <is>
          <t>เรียกอีกอย่างหนึ่งว่า vitamin B9</t>
        </is>
      </c>
      <c r="G24" s="186" t="inlineStr">
        <is>
          <t>เกี่ยวข้องกับการสร้าง DNA และ RNA</t>
        </is>
      </c>
      <c r="H24" s="186" t="inlineStr">
        <is>
          <t>มนุษย์สามารถสังเคราะห์ folic acid ได้</t>
        </is>
      </c>
      <c r="I24" s="186" t="inlineStr">
        <is>
          <t>ใน IR chromatogram จะเห็น peak ที่ชัดเจน ที่ค่าความถี่ประมาณ 1,700 cm⁻¹</t>
        </is>
      </c>
      <c r="J24" s="185" t="n">
        <v>4</v>
      </c>
      <c r="K24" s="186" t="inlineStr">
        <is>
          <t>✅ คำตอบที่ถูกต้อง: ข้อ ง. มนุษย์สามารถสังเคราะห์ folic acid ได้
🎯 ทำไมข้อนี้ถึงถูก:
ข้อ ง ไม่ถูกต้องเนื่องจากมนุษย์และสัตว์เลี้ยงลูกด้วยนมขาดเอนไซม์ dihydropteroate synthase ทำให้ไม่สามารถสังเคราะห์ folic acid ได้เองจากสารตั้งต้น จำเป็นต้องได้รับกรดโฟลิกจากอาหารหรือวิตามินเสริมจากภายนอกเท่านั้น (ตรงข้ามกับแบคทีเรียที่สามารถสังเคราะห์ folic acid ขึ้นเองได้)
🔍 ข้ออื่นผิดเพราะอะไร:
• ข้อ ก.: เป็น water soluble vitamin: เป็นข้อความที่ถูกต้อง กรดโฟลิกเป็นวิตามินที่ละลายในน้ำกลุ่ม Vitamin B complex
• ข้อ ข.: เรียกอีกอย่างหนึ่งว่า vitamin B9: เป็นข้อความที่ถูกต้อง Folic acid มีชื่อเรียกอย่างเป็นทางการว่า Vitamin B9
• ข้อ ค.: เกี่ยวข้องกับการสร้าง DNA และ RNA: เป็นข้อความที่ถูกต้อง Tetrahydrofolate ทำหน้าที่เป็น one-carbon carrier ในการสังเคราะห์ purines และ thymidylate สำหรับ DNA/RNA
• ข้อ จ.: ใน IR chromatogram จะเห็น peak ที่ชัดเจน ที่ค่าความถี่ประมาณ 1,700 cm^-1: ถูกต้อง โมเลกุลของ folic acid มี carbonyl group (C=O) ของ carboxylic acid และ amide ซึ่งดูดกลืนแสง IR เด่นชัดที่ 1,650-1,720 cm^-1</t>
        </is>
      </c>
      <c r="L24" s="186" t="n"/>
      <c r="M24" s="186" t="inlineStr">
        <is>
          <t>Product Group 13: Medicinal Chemistry</t>
        </is>
      </c>
      <c r="N24" s="186" t="inlineStr">
        <is>
          <t>17.4 SAR &amp; Drug Design</t>
        </is>
      </c>
      <c r="O24" s="185" t="inlineStr">
        <is>
          <t>Product</t>
        </is>
      </c>
      <c r="P24" s="186" t="inlineStr">
        <is>
          <t>ข้อ 29 Pharma Plus เล่มม่วง (เฉลยข้อ ง)</t>
        </is>
      </c>
      <c r="Q24" s="185" t="inlineStr">
        <is>
          <t>แบบฝึกหัด</t>
        </is>
      </c>
      <c r="R24" s="185" t="inlineStr">
        <is>
          <t>เล่มม่วง</t>
        </is>
      </c>
      <c r="S24" s="185" t="n"/>
    </row>
    <row r="25" ht="24" customHeight="1" s="49">
      <c r="A25" s="185" t="n">
        <v>23</v>
      </c>
      <c r="B25" s="186" t="n"/>
      <c r="C25" s="186" t="inlineStr">
        <is>
          <t>จากโครงสร้าง ไม่สามารถใช้ในผู้ป่วยกลุ่มใด</t>
        </is>
      </c>
      <c r="D25" s="186" t="n"/>
      <c r="E25" s="186" t="inlineStr">
        <is>
          <t>Pediatric</t>
        </is>
      </c>
      <c r="F25" s="186" t="inlineStr">
        <is>
          <t>Cirrhosis/Hepatitis</t>
        </is>
      </c>
      <c r="G25" s="186" t="inlineStr">
        <is>
          <t>Pregnancy</t>
        </is>
      </c>
      <c r="H25" s="186" t="inlineStr">
        <is>
          <t>Renal failure</t>
        </is>
      </c>
      <c r="I25" s="186" t="inlineStr">
        <is>
          <t>Sulfa allergy</t>
        </is>
      </c>
      <c r="J25" s="185" t="n">
        <v>5</v>
      </c>
      <c r="K25" s="186" t="inlineStr">
        <is>
          <t>✅ คำตอบที่ถูกต้อง: ข้อ จ. Sulfa allergy
🎯 ทำไมข้อนี้ถึงถูก:
Glibenclamide มีแกนกลางเป็น Aryl sulfonylurea ซึ่งมีหมู่ functional group สำคัญคือ Sulfonamide moiety (-SO2-NH-) โครงสร้างนี้สามารถเกิด immunogenic cross-reactivity ในผู้ป่วยที่มีประวัติแพ้ยากลุ่มซัลฟา (Sulfa allergy) ก่อให้เกิดอาการแพ้รุนแรง เช่น severe cutaneous adverse reactions ได้
🔍 ข้ออื่นผิดเพราะอะไร:
• ข้อ ก.: Pediatric: เป็นข้อควรระวังในการรักษา แต่ไม่ใช่ข้อห้ามใช้ที่พิจารณาโดยตรงจาก functional group hypersensitivity ในโครงสร้างเคมี
• ข้อ ข.: Cirrhosis/Hepatitis: ยาถูกเมแทบอไลซ์ที่ตับ จึงต้องระวังในโรคตับ แต่ไม่ใช่ข้อห้ามใช้จำเพาะที่วิเคราะห์จากหมู่ sulfonamide ของโจทย์
• ข้อ ค.: Pregnancy: ผู้ป่วยเบาหวานขณะตั้งครรภ์นิยมใช้อินซูลิน แต่ไม่ได้เกี่ยวข้องกับ cross-allergy ของหมู่เคมีซัลโฟนาไมด์
• ข้อ ง.: Renal failure: ผู้ป่วยไตวายต้องปรับขนาดยาหรือหลีกเลี่ยงเพื่อป้องกัน hypoglycemia แต่ไม่ได้เป็นข้อห้ามใช้จากภูมิแพ้ต่อโครงสร้างเคมี</t>
        </is>
      </c>
      <c r="L25" s="186" t="n"/>
      <c r="M25" s="186" t="inlineStr">
        <is>
          <t>Product Group 13: Medicinal Chemistry</t>
        </is>
      </c>
      <c r="N25" s="186" t="inlineStr">
        <is>
          <t>17.4 SAR &amp; Drug Design</t>
        </is>
      </c>
      <c r="O25" s="185" t="inlineStr">
        <is>
          <t>Product</t>
        </is>
      </c>
      <c r="P25" s="186" t="inlineStr">
        <is>
          <t>ข้อ 30 Pharma Plus เล่มม่วง (เฉลยข้อ จ)</t>
        </is>
      </c>
      <c r="Q25" s="185" t="inlineStr">
        <is>
          <t>แบบฝึกหัด</t>
        </is>
      </c>
      <c r="R25" s="185" t="inlineStr">
        <is>
          <t>เล่มม่วง</t>
        </is>
      </c>
      <c r="S25" s="185" t="n"/>
    </row>
    <row r="26" ht="24" customHeight="1" s="49">
      <c r="A26" s="185" t="n">
        <v>24</v>
      </c>
      <c r="B26" s="186" t="n"/>
      <c r="C26" s="186" t="inlineStr">
        <is>
          <t>จากโครงสร้างของยา glybenclamide ข้อใดเป็นเหตุผลที่ทำให้ duration นานขึ้น</t>
        </is>
      </c>
      <c r="D26" s="186" t="n"/>
      <c r="E26" s="186" t="inlineStr">
        <is>
          <t>สามารถหมุนแสง polarized ได้</t>
        </is>
      </c>
      <c r="F26" s="186" t="inlineStr">
        <is>
          <t>สามารถวิเคราะห์ได้โดยใช้วิธี HPLC-UV detection</t>
        </is>
      </c>
      <c r="G26" s="186" t="inlineStr">
        <is>
          <t>หมู่ซัลโฟไททำให้โครงสร้างมีความเป็นกรด</t>
        </is>
      </c>
      <c r="H26" s="186" t="inlineStr">
        <is>
          <t>หมู่ยูเรียทำให้โครงสร้างมีความเป็นเบส</t>
        </is>
      </c>
      <c r="I26" s="186" t="inlineStr">
        <is>
          <t>วงแหวนอะโรมาติกปลาย ซึ่งมีหมู่คลอโรในเมตาบอไลต์โดยกระบวนการออกซิเดชันได้</t>
        </is>
      </c>
      <c r="J26" s="185" t="n">
        <v>5</v>
      </c>
      <c r="K26" s="186" t="inlineStr">
        <is>
          <t>✅ คำตอบที่ถูกต้อง: ข้อ จ. วงแหวนอะโรมาติกด้านปลาย ซึ่งมีหมู่คลอโรในเมตาบอไลซ์โดยกระบวนการออกซิเดชันไม่ได้
🎯 ทำไมข้อนี้ถึงถูก:
Glibenclamide เป็น second-generation sulfonylurea ที่มีหมู่ 5-chloro-2-methoxybenzamido ethyl อยู่ที่ปลายด้าน aryl ring ซึ่งการมีอะตอม chlorine (-Cl) บนวงแหวน benzene ทำหน้าที่เป็น electron-withdrawing group ช่วยยับยั้งและชะลอกระบวนการ aromatic hydroxylation / oxidation ในตับ ทำให้เมแทบอลิซึมของยาเกิดขึ้นช้าลง ส่งผลให้ยามี duration of action ยาวนานถึง 16-24 ชั่วโมง
🔍 ข้ออื่นผิดเพราะอะไร:
• ข้อ ก.: สามารถหมุนแสง polarized ได้: การหมุนแสงระนาบโพลาไรซ์ (optical activity) เป็นสมบัติของ chirality ไม่ได้เป็นเหตุผลที่ทำให้ duration of action ยาวนานขึ้น
• ข้อ ข.: สามารถวิเคราะห์ได้โดยใช้วิธี HPLC-UV detection: เป็นวิธีวิเคราะห์ทางเคมี ไม่เกี่ยวข้องกับเภสัชจลนศาสตร์และระยะเวลาการออกฤทธิ์ในร่างกาย
• ข้อ ค.: หมู่ซัลโฟนทำให้โครงสร้างมีความเป็นกรด: ความเป็นกรดของ sulfonylurea ช่วยในการแตกตัวและ receptor binding แต่ไม่ได้อธิบายการยืด duration of action
• ข้อ ง.: หมู่ยูเรียทำให้โครงสร้างมีความเป็นเบส: หมู่ urea ร่วมกับ sulfonyl group ทำหน้าที่เป็นกรดอ่อน (pKa ประมาณ 5.3) ไม่ได้แสดงคุณสมบัติเป็นเบสเด่นชัด</t>
        </is>
      </c>
      <c r="L26" s="186" t="n"/>
      <c r="M26" s="186" t="inlineStr">
        <is>
          <t>Product Group 13: Medicinal Chemistry</t>
        </is>
      </c>
      <c r="N26" s="186" t="inlineStr">
        <is>
          <t>17.4 SAR &amp; Drug Design</t>
        </is>
      </c>
      <c r="O26" s="185" t="inlineStr">
        <is>
          <t>Product</t>
        </is>
      </c>
      <c r="P26" s="186" t="inlineStr">
        <is>
          <t>ข้อ 31 Pharma Plus เล่มม่วง (เฉลยข้อ จ)</t>
        </is>
      </c>
      <c r="Q26" s="185" t="inlineStr">
        <is>
          <t>แบบฝึกหัด</t>
        </is>
      </c>
      <c r="R26" s="185" t="inlineStr">
        <is>
          <t>เล่มม่วง</t>
        </is>
      </c>
      <c r="S26" s="185" t="n"/>
    </row>
    <row r="27" ht="24" customHeight="1" s="49">
      <c r="A27" s="185" t="n">
        <v>25</v>
      </c>
      <c r="B27" s="186" t="n"/>
      <c r="C27" s="186" t="inlineStr">
        <is>
          <t>จากสูตรโครงสร้างต่อไปนี้ของยา glipizide จัดว่าเป็นยากลุ่มใด</t>
        </is>
      </c>
      <c r="D27" s="186" t="n"/>
      <c r="E27" s="186" t="inlineStr">
        <is>
          <t>Biguanides</t>
        </is>
      </c>
      <c r="F27" s="186" t="inlineStr">
        <is>
          <t>Nicotinic acids</t>
        </is>
      </c>
      <c r="G27" s="186" t="inlineStr">
        <is>
          <t>Sulfonylurea compounds</t>
        </is>
      </c>
      <c r="H27" s="186" t="inlineStr">
        <is>
          <t>Nucleoside analogue</t>
        </is>
      </c>
      <c r="I27" s="186" t="inlineStr">
        <is>
          <t>Sulfones</t>
        </is>
      </c>
      <c r="J27" s="185" t="n">
        <v>3</v>
      </c>
      <c r="K27" s="186" t="inlineStr">
        <is>
          <t>✅ คำตอบที่ถูกต้อง: ข้อ ค. Sulfonylurea compounds
🎯 ทำไมข้อนี้ถึงถูก:
สูตรโครงสร้างของ Glipizide มีส่วนประกอบของ sulfonylurea pharmacophore ชัดเจน คือ benzenesulfonylurea group (-C6H4-SO2-NH-CO-NH-) เชื่อมต่อระหว่าง pyrazine heterocyclic ring กับ cyclohexyl group จึงจัดเป็นยากลุ่ม Sulfonylurea compounds (Second-generation sulfonylurea)
🔍 ข้ออื่นผิดเพราะอะไร:
• ข้อ ก.: Biguanides: สารกลุ่ม biguanide (เช่น Metformin) มีแกน guanidine 2 หมู่เชื่อมกัน ไม่มีวงแหวน benzenesulfonylurea
• ข้อ ข.: Nicotinic acids: เป็นอนุพันธ์ pyridine-3-carboxylic acid (เช่น Niacin) ใช้ลดไขมันในเลือด ไม่ใช่ยาลดระดับน้ำตาลในเลือด
• ข้อ ง.: Nucleoside analogue: เป็นกลุ่มยาต้านไวรัสหรือยาเคมีบำบัดที่มีโครงสร้างเลียนแบบน้ำตาลและเบสพิวรีน/ไพริมีดีน
• ข้อ จ.: Sulfones: ยาในกลุ่ม Sulfone (เช่น Dapsone) มีโครงสร้างเป็น diaryl sulfone (R-SO2-R') ไม่มีหมู่ carbonyl urea linkage</t>
        </is>
      </c>
      <c r="L27" s="186" t="n"/>
      <c r="M27" s="186" t="inlineStr">
        <is>
          <t>Product Group 13: Medicinal Chemistry</t>
        </is>
      </c>
      <c r="N27" s="186" t="inlineStr">
        <is>
          <t>17.4 SAR &amp; Drug Design</t>
        </is>
      </c>
      <c r="O27" s="185" t="inlineStr">
        <is>
          <t>Product</t>
        </is>
      </c>
      <c r="P27" s="186" t="inlineStr">
        <is>
          <t>ข้อ 32 Pharma Plus เล่มม่วง (เฉลยข้อ ค)</t>
        </is>
      </c>
      <c r="Q27" s="185" t="inlineStr">
        <is>
          <t>แบบฝึกหัด</t>
        </is>
      </c>
      <c r="R27" s="185" t="inlineStr">
        <is>
          <t>เล่มม่วง</t>
        </is>
      </c>
      <c r="S27" s="185" t="n"/>
    </row>
    <row r="28" ht="24" customHeight="1" s="49">
      <c r="A28" s="185" t="n">
        <v>26</v>
      </c>
      <c r="B28" s="186" t="n"/>
      <c r="C28" s="186" t="inlineStr">
        <is>
          <t>โครงสร้างต่อไปนี้เป็นโครงสร้างของยากลุ่มใด</t>
        </is>
      </c>
      <c r="D28" s="186" t="n"/>
      <c r="E28" s="186" t="inlineStr">
        <is>
          <t>Iodoperoxidase inhibitor</t>
        </is>
      </c>
      <c r="F28" s="186" t="inlineStr">
        <is>
          <t>Sulfonylurea</t>
        </is>
      </c>
      <c r="G28" s="186" t="inlineStr">
        <is>
          <t>Thyroid hormone</t>
        </is>
      </c>
      <c r="H28" s="186" t="inlineStr">
        <is>
          <t>Biguanide</t>
        </is>
      </c>
      <c r="I28" s="186" t="inlineStr">
        <is>
          <t>Insulin analog</t>
        </is>
      </c>
      <c r="J28" s="185" t="n">
        <v>4</v>
      </c>
      <c r="K28" s="186" t="inlineStr">
        <is>
          <t>✅ คำตอบที่ถูกต้อง: ข้อ ง. Biguanide
🎯 ทำไมข้อนี้ถึงถูก:
โครงสร้างที่แสดงประกอบด้วย guanidine moiety 2 หน่วยที่เชื่อมต่อกันผ่านอะตอมไนโตรเจน (H2N-C(=NH)-NH-C(=NH)-NH2) ซึ่งเป็นแกนโมเลกุลพื้นฐานของยากลุ่ม Biguanide เช่น Metformin ที่ใช้ลดระดับน้ำตาลในเลือดโดยกระตุ้น AMP-activated protein kinase (AMPK)
🔍 ข้ออื่นผิดเพราะอะไร:
• ข้อ ก.: Iodoperoxidase inhibitor: เป็นยากลุ่มต้านไทรอยด์ เช่น Thionamides (PTU, Methimazole) ที่มี thiourea ring
• ข้อ ข.: Sulfonylurea: มียูนิต benzenesulfonylurea (-SO2-NH-CO-NH-) เชื่อมต่อกับ lipophilic groups
• ข้อ ค.: Thyroid hormone: มีโครงสร้างเป็น iodinated diphenyl ether amino acid (เช่น Levothyroxine, T4)
• ข้อ จ.: Insulin analog: เป็นโปรตีนเปปไทด์สายยาว 51 กรดอะมิโน ไม่ใช่โมเลกุลขนาดเล็กแบบ guanidine dimer</t>
        </is>
      </c>
      <c r="L28" s="186" t="n"/>
      <c r="M28" s="186" t="inlineStr">
        <is>
          <t>Product Group 13: Medicinal Chemistry</t>
        </is>
      </c>
      <c r="N28" s="186" t="inlineStr">
        <is>
          <t>17.4 SAR &amp; Drug Design</t>
        </is>
      </c>
      <c r="O28" s="185" t="inlineStr">
        <is>
          <t>Product</t>
        </is>
      </c>
      <c r="P28" s="186" t="inlineStr">
        <is>
          <t>ข้อ 33 Pharma Plus เล่มม่วง (เฉลยข้อ ง)</t>
        </is>
      </c>
      <c r="Q28" s="185" t="inlineStr">
        <is>
          <t>แบบฝึกหัด</t>
        </is>
      </c>
      <c r="R28" s="185" t="inlineStr">
        <is>
          <t>เล่มม่วง</t>
        </is>
      </c>
      <c r="S28" s="185" t="n"/>
    </row>
    <row r="29" ht="24" customHeight="1" s="49">
      <c r="A29" s="185" t="n">
        <v>27</v>
      </c>
      <c r="B29" s="186" t="n"/>
      <c r="C29" s="186" t="inlineStr">
        <is>
          <t>ชื่อเรียกทั่วไปของยาที่มีโครงสร้างในรูป คือ (ยา PTU)</t>
        </is>
      </c>
      <c r="D29" s="186" t="n"/>
      <c r="E29" s="186" t="inlineStr">
        <is>
          <t>6 propyl 3 thiouracil</t>
        </is>
      </c>
      <c r="F29" s="186" t="inlineStr">
        <is>
          <t>1 propyl 5 thiouracil</t>
        </is>
      </c>
      <c r="G29" s="186" t="inlineStr">
        <is>
          <t>2 propyl 6 thiouracil</t>
        </is>
      </c>
      <c r="H29" s="186" t="inlineStr">
        <is>
          <t>2 propyl 5 thiouracil</t>
        </is>
      </c>
      <c r="I29" s="186" t="inlineStr">
        <is>
          <t>6 propyl 2 thiouracil</t>
        </is>
      </c>
      <c r="J29" s="185" t="n">
        <v>5</v>
      </c>
      <c r="K29" s="186" t="inlineStr">
        <is>
          <t>✅ คำตอบที่ถูกต้อง: ข้อ จ. 6 propyl 2 thiouracil
🎯 ทำไมข้อนี้ถึงถูก:
ยา PTU มีชื่อเรียกทางเคมีตามระบบ IUPAC และชื่อสามัญว่า 6-propyl-2-thiouracil โดยการนับตำแหน่งบนวง pyrimidine ring เริ่มจากไนโตรเจน N1 ไปยังคาร์บอน C2 ที่มีหมู่ thione (=S) คาร์บอน C4 ที่มีหมู่ carbonyl (4-one) และคาร์บอน C6 ที่มีหมู่ propyl side chain จึงได้ชื่อเป็น 6 propyl 2 thiouracil
🔍 ข้ออื่นผิดเพราะอะไร:
• ข้อ ก.: 6 propyl 3 thiouracil: นับตำแหน่งหมู่ thione ผิดเป็นตำแหน่งที่ 3 ซึ่งตามระบบ pyrimidine ตำแหน่ง heteroatom ไนโตรเจนอยู่ที่ 1 และ 3
• ข้อ ข.: 1 propyl 5 thiouracil: นับตำแหน่งผิด ไนโตรเจน N1 ไม่มีหมู่ propyl และหมู่ thione อยู่ที่ C2 ไม่ใช่ C5
• ข้อ ค.: 2 propyl 6 thiouracil: ระบุตำแหน่ง propyl และ thione สลับกันอย่างสิ้นเชิง
• ข้อ ง.: 2 propyl 5 thiouracil: นับตำแหน่งผิด หมู่ thione อยู่ที่ C2 และ propyl อยู่ที่ C6</t>
        </is>
      </c>
      <c r="L29" s="186" t="n"/>
      <c r="M29" s="186" t="inlineStr">
        <is>
          <t>Product Group 13: Medicinal Chemistry</t>
        </is>
      </c>
      <c r="N29" s="186" t="inlineStr">
        <is>
          <t>17.4 SAR &amp; Drug Design</t>
        </is>
      </c>
      <c r="O29" s="185" t="inlineStr">
        <is>
          <t>Product</t>
        </is>
      </c>
      <c r="P29" s="186" t="inlineStr">
        <is>
          <t>ข้อ 34 Pharma Plus เล่มม่วง (เฉลยข้อ จ)</t>
        </is>
      </c>
      <c r="Q29" s="185" t="inlineStr">
        <is>
          <t>แบบฝึกหัด</t>
        </is>
      </c>
      <c r="R29" s="185" t="inlineStr">
        <is>
          <t>เล่มม่วง</t>
        </is>
      </c>
      <c r="S29" s="185" t="n"/>
    </row>
    <row r="30" ht="24" customHeight="1" s="49">
      <c r="A30" s="185" t="n">
        <v>28</v>
      </c>
      <c r="B30" s="186" t="inlineStr">
        <is>
          <t>จากโครงสร้างของยา 3 ชนิด (methimazole, carbimazole และ propylthiouracil)</t>
        </is>
      </c>
      <c r="C30" s="186" t="inlineStr">
        <is>
          <t>ข้อใดถูกต้องเกี่ยวกับยา methimazole, carbimazole และ propylthiouracil</t>
        </is>
      </c>
      <c r="D30" s="186" t="n"/>
      <c r="E30" s="186" t="inlineStr">
        <is>
          <t>Methimazole, carbimazole และ propylthiouracil ถูก metabolized โดยปฏิกิริยา desulfunation ก่อนจึงจะได้สารที่มีฤทธิ์ทางเภสัชวิทยา</t>
        </is>
      </c>
      <c r="F30" s="186" t="inlineStr">
        <is>
          <t>Propylthiouracil จะถูก metabolized โดยปฏิกิริยา dealkylation ซึ่งจะตัด Propyl group ออกก่อนจึงจะได้สารที่มีฤทธิ์ทางเภสัชวิทยา</t>
        </is>
      </c>
      <c r="G30" s="186" t="inlineStr">
        <is>
          <t>Methimazole จะถูก metabolized โดยปฏิกิริยา conjugation ได้เป็น carbimazole จึงจะได้สารที่มีฤทธิ์ทางเภสัชวิทยาที่ต้องการ</t>
        </is>
      </c>
      <c r="H30" s="186" t="inlineStr">
        <is>
          <t>ต้องเกิดปฏิกิริยา amide hydrolysis กับโครงสร้าง carbimazole จึงจะได้สารที่มีฤทธิ์ทางเภสัชวิทยาที่ต้องการ</t>
        </is>
      </c>
      <c r="I30" s="186" t="inlineStr">
        <is>
          <t>ต้องเกิดปฏิกิริยา ester hydrolysis กับโครงสร้าง carbimazole จึงจะได้สารที่มีฤทธิ์ทางเภสัชวิทยาที่ต้องการ</t>
        </is>
      </c>
      <c r="J30" s="185" t="n">
        <v>4</v>
      </c>
      <c r="K30" s="186" t="inlineStr">
        <is>
          <t>✅ คำตอบที่ถูกต้อง: ข้อ ง. ต้องเกิดปฏิกิริยา amide hydrolysis กับโครงสร้าง carbimazole จึงจะได้สารที่มีฤทธิ์ทางเภสัชวิทยาที่ต้องการ
🎯 ทำไมข้อนี้ถึงถูก:
Carbimazole เป็น prodrug ของ Methimazole โดยมีหมู่ ethoxycarbonyl (carbethoxy group) ต่ออยู่ที่ตำแหน่ง N1 ในรูปของ carbamate linkage (ซึ่งมีทั้งคุณลักษณะของ ester และ amide) ในร่างกายจะถูก enzymatic cleavage/hydrolysis โดยการตัดพันธะคาร์บอนิล-ไนโตรเจน (hydrolysis) เพื่อปลดปล่อยสารออกฤทธิ์ methimazole ออกมาทำหน้าที่ยับยั้ง thyroid peroxidase (ตามเฉลยของข้อสอบระบุ amide hydrolysis ในข้อ ง)
🔍 ข้ออื่นผิดเพราะอะไร:
• ข้อ ก.: Methimazole, carbimazole และ propylthiouracil ถูก metabolized โดยปฏิกิริยา desulfunation ก่อนจึงจะได้สารที่มีฤทธิ์ทางเภสัชวิทยา: ไม่ถูกต้อง การเกิด desulfuration ทำให้สารหมดฤทธิ์ต้านไทรอยด์ เนื่องจาก sulfur atom จำเป็นต่อการจับกับเอนไซม์ thyroid peroxidase
• ข้อ ข.: Propylthiouracil จะถูก metabolized โดยปฏิกิริยา dealkylation ซึ่งจะตัด Propyl group ออกก่อน จึงจะได้สารที่มีฤทธิ์ทางเภสัชวิทยาที่ต้องการ: PTU เป็น active drug อยู่แล้วตั้งแต่แรก ไม่จำเป็นต้องตัด propyl group ก่อนออกฤทธิ์
• ข้อ ค.: Methimazole จะถูก metabolized โดยปฏิกิริยา conjugation ได้เป็น carbimazole จึงจะได้สารที่มีฤทธิ์ทางเภสัชวิทยาที่ต้องการ: ตรงข้ามกับความเป็นจริง Carbimazole ต่างหากที่เป็น prodrug ที่ถูกแปลงเป็น methimazole
• ข้อ จ.: ต้องเกิดปฏิกิริยา ester hydrolysis กับโครงสร้าง carbimazole จึงจะได้สารที่มีฤทธิ์ทางเภสัชวิทยาที่ต้องการ: แม้ carbamate จะมีลักษณะคล้าย ester แต่ตามเฉลยข้อสอบระบุว่าการตัดที่ตำแหน่ง heterocyclic nitrogen จัดเป็น amide hydrolysis (ข้อ ง)</t>
        </is>
      </c>
      <c r="L30" s="186" t="n"/>
      <c r="M30" s="186" t="inlineStr">
        <is>
          <t>Product Group 13: Medicinal Chemistry</t>
        </is>
      </c>
      <c r="N30" s="186" t="inlineStr">
        <is>
          <t>17.4 SAR &amp; Drug Design</t>
        </is>
      </c>
      <c r="O30" s="185" t="inlineStr">
        <is>
          <t>Product</t>
        </is>
      </c>
      <c r="P30" s="186" t="inlineStr">
        <is>
          <t>ข้อ 35 Pharma Plus เล่มม่วง (เฉลยข้อ ง)</t>
        </is>
      </c>
      <c r="Q30" s="185" t="inlineStr">
        <is>
          <t>แบบฝึกหัด</t>
        </is>
      </c>
      <c r="R30" s="185" t="inlineStr">
        <is>
          <t>เล่มม่วง</t>
        </is>
      </c>
      <c r="S30" s="185" t="n"/>
    </row>
    <row r="31" ht="24" customHeight="1" s="49">
      <c r="A31" s="185" t="n">
        <v>29</v>
      </c>
      <c r="B31" s="186" t="n"/>
      <c r="C31" s="186" t="inlineStr">
        <is>
          <t>ข้อใดเป็นลักษณะสำคัญทางเคมีและเภสัชจลนศาสตร์ของยากลุ่ม Monoclonal antibody ที่ทำให้จำเป็นต้องบริหารยาในรูปแบบยาฉีด (Injectable dosage forms) เท่านั้น</t>
        </is>
      </c>
      <c r="D31" s="186" t="n"/>
      <c r="E31" s="186" t="inlineStr">
        <is>
          <t>ขนาดโมเลกุลเล็กดูดซึมผ่าน GI tract ได้ดี</t>
        </is>
      </c>
      <c r="F31" s="186" t="inlineStr">
        <is>
          <t>ไวต่อเอนไซม์ protease ถูกทำลายเมื่อให้โดยรับประทาน</t>
        </is>
      </c>
      <c r="G31" s="186" t="inlineStr">
        <is>
          <t>คงตัวสูงในpHที่เป็นกรด</t>
        </is>
      </c>
      <c r="H31" s="186" t="inlineStr">
        <is>
          <t>ผ่าน first-pass metabolism ได้ดี</t>
        </is>
      </c>
      <c r="I31" s="186" t="inlineStr">
        <is>
          <t>Log P สูง ดูดซึมได้รวดเร็ว</t>
        </is>
      </c>
      <c r="J31" s="185" t="n">
        <v>2</v>
      </c>
      <c r="K31" s="186" t="inlineStr">
        <is>
          <t>✅ คำตอบที่ถูกต้อง: ข้อ ข. ไวต่อเอนไซม์ protease ถูกทำลายเมื่อให้โดยรับประทาน
🎯 ทำไมข้อนี้ถึงถูก:
Monoclonal antibodies เป็นโมเลกุลโปรตีนขนาดใหญ่ (Immunoglobulin G ขนาดโมเลกุลประมาณ 150 kDa) ซึ่งมีพันธะเพปไทด์ที่ไวต่อการย่อยสลายโดยกรดไฮโดรคลอริกในกระเพาะอาหารและเอนไซม์โปรติเอส (Proteases เช่น Pepsin, Trypsin, Chymotrypsin) ในทางเดินอาหาร นอกจากนี้ขนาดโมเลกุลที่ใหญ่และความเป็นสารมีขั้วสูงยังทำให้ไม่สามารถดูดซึมผ่านเยื่อบุลำไส้ได้ จึงไม่สามารถให้โดยการรับประทานได้
🔍 ข้ออื่นผิดเพราะอะไร:
• ข้อ ก.: Monoclonal antibodies เป็นสารชีวโมเลกุลขนาดใหญ่มาก (Macromolecule ~150 kDa) ไม่ใช่สารโมเลกุลเล็ก และดูดซึมผ่านทางเดินอาหารไม่ได้
• ข้อ ค.: โปรตีนแอนติบอดีจะเสียสภาพธรรมชาติ (protein denaturation) และตกตะกอนเมื่อสัมผัสกับ pH ที่เป็นกรดรุนแรงในกระเพาะอาหาร
• ข้อ ง.: ยาไม่สามารถดูดซึมเข้าสู่ portal vein ได้ตั้งแต่แรก จึงไม่ได้เกี่ยวข้องกับการเกิด first-pass metabolism ในตับ
• ข้อ จ.: แอนติบอดีเป็นสารชอบน้ำสูง (hydrophilic) มีค่า Log P ต่ำมาก จึงไม่สามารถแพร่ผ่าน lipid bilayer ของเซลล์ลำไส้ได้</t>
        </is>
      </c>
      <c r="L31" s="186" t="n"/>
      <c r="M31" s="186" t="inlineStr">
        <is>
          <t>Product Group 13: Medicinal Chemistry</t>
        </is>
      </c>
      <c r="N31" s="186" t="inlineStr">
        <is>
          <t>17.4 SAR &amp; Drug Design</t>
        </is>
      </c>
      <c r="O31" s="185" t="inlineStr">
        <is>
          <t>Product</t>
        </is>
      </c>
      <c r="P31" s="186" t="inlineStr">
        <is>
          <t>แบบฝึกหัด PLE-CC 1 ข้อ 71</t>
        </is>
      </c>
      <c r="Q31" s="185" t="inlineStr">
        <is>
          <t>แบบฝึกหัด</t>
        </is>
      </c>
      <c r="R31" s="185" t="inlineStr">
        <is>
          <t>เล่มม่วง</t>
        </is>
      </c>
      <c r="S31" s="185" t="n"/>
    </row>
    <row r="32" ht="24" customHeight="1" s="49">
      <c r="A32" s="185" t="n">
        <v>30</v>
      </c>
      <c r="B32" s="186" t="n"/>
      <c r="C32" s="186" t="inlineStr">
        <is>
          <t>ข้อใดเป็นปัจจัยความไม่คงตัวทางเคมีกายภาพที่ส่งผลกระทบต่อคุณภาพและความปลอดภัยของยา Pembrolizumab ในรูปแบบสารละลายสำหรับยาฉีดมากที่สุด</t>
        </is>
      </c>
      <c r="D32" s="186" t="n"/>
      <c r="E32" s="186" t="inlineStr">
        <is>
          <t>Hydrolysis ที่ตำแหน่ง ester bond</t>
        </is>
      </c>
      <c r="F32" s="186" t="inlineStr">
        <is>
          <t>Aggregation เมื่อเปลี่ยนแปลง pH หรือเขย่า</t>
        </is>
      </c>
      <c r="G32" s="186" t="inlineStr">
        <is>
          <t>Oxidation ที่ sulfhydryl ของ excipient</t>
        </is>
      </c>
      <c r="H32" s="186" t="inlineStr">
        <is>
          <t>Crystallation เมื่ออุณหภูมิลด</t>
        </is>
      </c>
      <c r="I32" s="186" t="inlineStr">
        <is>
          <t>Racemization ที่ chiral center</t>
        </is>
      </c>
      <c r="J32" s="185" t="n">
        <v>2</v>
      </c>
      <c r="K32" s="186" t="inlineStr">
        <is>
          <t>✅ คำตอบที่ถูกต้อง: ข้อ ข. Aggregation เมื่อเปลี่ยนแปลง pH หรือเขย่า
🎯 ทำไมข้อนี้ถึงถูก:
Pembrolizumab เป็นแอนติบอดีชนิด humanized IgG4 monoclonal antibody สำหรับยาชีววัตถุประเภทโปรตีน ความไม่คงตัวทางกายภาพหลักคือการรวมกลุ่มกันของโมเลกุลโปรตีน (Protein Aggregation) ซึ่งถูกกระตุ้นได้ง่ายจากการเขย่า (mechanical agitation/shear stress) หรือการเปลี่ยนแปลงของ pH และอุณหภูมิ โดยการเกิด aggregation ไม่เพียงแต่ทำให้ยาสูญเสียประสิทธิภาพ แต่ยังเพิ่มความเสี่ยงต่อการเกิดปฏิกิริยาภูมิคุ้มกันต้านยา (Immunogenicity) ที่เป็นอันตรายอย่างยิ่ง
🔍 ข้ออื่นผิดเพราะอะไร:
• ข้อ ก.: โครงสร้างของแอนติบอดีเชื่อมต่อกันด้วยพันธะเพปไทด์ (amide bonds) ไม่ได้มี ester bond เป็นแกนหลักของการสลายตัว
• ข้อ ค.: ปฏิกิริยาออกซิเดชันของโปรตีนมักเกิดที่กรดอะมิโน Methionine หรือ Tryptophan บนสายโปรตีน ไม่ใช่ที่ sulfhydryl ของ excipient
• ข้อ ง.: แอนติบอดีในสารละลายไม่เกิดการตกผลึก (crystallization) ที่อุณหภูมิต่ำ แต่จะเกิด denaturation หรือ precipitation
• ข้อ จ.: กรดอะมิโนธรรมชาติในสายโปรตีนมีโครงสร้าง chiral conformation ที่เสถียร ไม่เกิด racemization ภายใต้สภาวะการเก็บรักษามาตรฐาน</t>
        </is>
      </c>
      <c r="L32" s="186" t="n"/>
      <c r="M32" s="186" t="inlineStr">
        <is>
          <t>Product Group 13: Medicinal Chemistry</t>
        </is>
      </c>
      <c r="N32" s="186" t="inlineStr">
        <is>
          <t>17.4 SAR &amp; Drug Design</t>
        </is>
      </c>
      <c r="O32" s="185" t="inlineStr">
        <is>
          <t>Product</t>
        </is>
      </c>
      <c r="P32" s="186" t="inlineStr">
        <is>
          <t>แบบฝึกหัด PLE-CC 1 ข้อ 72</t>
        </is>
      </c>
      <c r="Q32" s="185" t="inlineStr">
        <is>
          <t>แบบฝึกหัด</t>
        </is>
      </c>
      <c r="R32" s="185" t="inlineStr">
        <is>
          <t>เล่มม่วง</t>
        </is>
      </c>
      <c r="S32" s="185" t="n"/>
    </row>
    <row r="33" ht="24" customHeight="1" s="49">
      <c r="A33" s="185" t="n">
        <v>31</v>
      </c>
      <c r="B33" s="186" t="inlineStr">
        <is>
          <t>ผู้ป่วยชายไทยอายุ 35 ปี มาปรึกษาเภสัชกรที่ร้านยาด้วยอาการมีตุ่มน้ำใสขนาดเล็กหลายตุ่มรวมกันเป็นกลุ่ม (Grouped vesicles) บริเวณริมฝีปากล่าง บางตุ่มแตกออกเป็นแผลตื้นๆ ตกสะเก็ด แสบร้อนและเจ็บ โดย 1 วันก่อนมีอาการคันยิบๆ เภสัชกรประเมินเบื้องต้นว่าเป็นโรคเริมที่ริมฝีปาก (Herpes labialis)</t>
        </is>
      </c>
      <c r="C33" s="186" t="inlineStr">
        <is>
          <t>จากกรณีศึกษาข้างต้น กลไกการออกฤทธิ์ทางเภสัชเคมีของยาต้านไวรัสมาตรฐานที่ใช้รักษา (Acyclovir) ในการยับยั้งเชื้อ Herpes Simplex Virus (HSV) คือข้อใด</t>
        </is>
      </c>
      <c r="D33" s="186" t="n"/>
      <c r="E33" s="186" t="inlineStr">
        <is>
          <t>จับกับเอนไซม์ Protease ขัดขวางการตัดแต่งโปรตีนโครงสร้างของไวรัส</t>
        </is>
      </c>
      <c r="F33" s="186" t="inlineStr">
        <is>
          <t>เป็น Nucleoside analogue ของ Guanosine ถูกเติมหมู่ฟอสเฟตขั้นแรกโดย Viral thymidine kinase แล้วเข้ายับยั้ง Viral DNA polymerase</t>
        </is>
      </c>
      <c r="G33" s="186" t="inlineStr">
        <is>
          <t>ยับยั้งเอนไซม์ Isoleucyl-tRNA synthetase ขัดขวางการสังเคราะห์โปรตีน</t>
        </is>
      </c>
      <c r="H33" s="186" t="inlineStr">
        <is>
          <t>เป็น Non-nucleoside reverse transcriptase inhibitor (NNRTI) จับกับ allosteric site</t>
        </is>
      </c>
      <c r="I33" s="186" t="inlineStr">
        <is>
          <t>ออกฤทธิ์กดภูมิคุ้มกันของร่างกายเพื่อลดการอักเสบของตุ่มน้ำใส</t>
        </is>
      </c>
      <c r="J33" s="185" t="n">
        <v>2</v>
      </c>
      <c r="K33" s="186" t="inlineStr">
        <is>
          <t>✅ คำตอบที่ถูกต้อง: ข้อ ข. เป็น Nucleoside analogue ของ Guanosine ถูกเติมหมู่ฟอสเฟตขั้นแรกโดย Viral thymidine kinase แล้วเข้ายับยั้ง Viral DNA polymerase
🎯 ทำไมข้อนี้ถึงถูก:
Acyclovir เป็น acyclic purine nucleoside analogue ของ 2 prime-deoxyguanosine จัดเป็น prodrug ที่ต้องผ่านการกระตุ้น (bioactivation) 3 ขั้นตอน โดยขั้นแรกต้องอาศัยเอนไซม์ Thymidine Kinase ของเชื้อไวรัส (Viral TK) เติมหมู่ฟอสเฟตได้เป็น Acyclovir monophosphate จากนั้นเอนไซม์ของโฮสต์เซลล์จะเติมฟอสเฟตต่อจนได้รูป Acyclovir triphosphate ซึ่งจะเข้าแย่งจับและยับยั้งเอนไซม์ Viral DNA polymerase รวมทั้งแทรกตัวเข้าไปในสาย viral DNA ทำให้เกิด DNA chain termination ทันที
🔍 ข้ออื่นผิดเพราะอะไร:
• ข้อ ก.: การยับยั้งเอนไซม์ Protease เป็นกลไกของยากลุ่ม Protease Inhibitors ในการรักษา HIV หรือไวรัสตับอักเสบซี ไม่ใช่กลไกของ Acyclovir
• ข้อ ค.: การยับยั้งเอนไซม์ bacterial Isoleucyl-tRNA synthetase เป็นกลไกของยาปฏิชีวนะ Mupirocin ที่ใช้รักษาแผลติดเชื้อแบคทีเรียที่ผิวหนัง
• ข้อ ง.: NNRTI เป็นยากลุ่มที่ยับยั้งเอนไซม์ Reverse Transcriptase ของเชื้อ HIV โดยจับกับ allosteric pocket ไม่เกี่ยวข้องกับ Herpesvirus
• ข้อ จ.: Acyclovir เป็นยาต้านไวรัสโดยตรง ไม่ได้ออกฤทธิ์กดภูมิคุ้มกัน การใช้ยากดภูมิคุ้มกันในโรคเริมเป็นข้อห้ามเพราะจะทำให้ไวรัสแบ่งตัวลุกลาม</t>
        </is>
      </c>
      <c r="L33" s="186" t="n"/>
      <c r="M33" s="186" t="inlineStr">
        <is>
          <t>Product Group 13: Medicinal Chemistry</t>
        </is>
      </c>
      <c r="N33" s="186" t="inlineStr">
        <is>
          <t>17.4 SAR &amp; Drug Design</t>
        </is>
      </c>
      <c r="O33" s="185" t="inlineStr">
        <is>
          <t>Product</t>
        </is>
      </c>
      <c r="P33" s="186" t="inlineStr">
        <is>
          <t>แบบฝึกหัด PLE-CC 1 ข้อ 122</t>
        </is>
      </c>
      <c r="Q33" s="185" t="inlineStr">
        <is>
          <t>แบบฝึกหัด</t>
        </is>
      </c>
      <c r="R33" s="185" t="inlineStr">
        <is>
          <t>เล่มม่วง</t>
        </is>
      </c>
      <c r="S33" s="185" t="n"/>
    </row>
    <row r="34" ht="24" customHeight="1" s="49">
      <c r="A34" s="187" t="n">
        <v>32</v>
      </c>
      <c r="B34" s="186" t="n"/>
      <c r="C34" s="186" t="inlineStr">
        <is>
          <t>ในทางเคมีทางการแพทย์ (Medicinal Chemistry) โครงสร้างทางเคมีของยากลุ่ม Integrase Strand Transfer Inhibitors (INSTIs) มีบทบาทสำคัญในการออกฤทธิ์ต่อเอนไซม์ Integrase อย่างไร</t>
        </is>
      </c>
      <c r="D34" s="186" t="n"/>
      <c r="E34" s="186" t="inlineStr">
        <is>
          <t>จับกับ Mg2+ cofactor ที่ catalytic site ของเอนไซม์ Integrase ผ่านหมู่ Chelation triad (Oxygen atoms)</t>
        </is>
      </c>
      <c r="F34" s="186" t="inlineStr">
        <is>
          <t>ยับยั้ง HIV Reverse transcriptase ที่ non-nucleoside allosteric binding pocket</t>
        </is>
      </c>
      <c r="G34" s="186" t="inlineStr">
        <is>
          <t>แย่งจับกับ Pol catalytic triad เพื่อทำหน้าที่เป็น DNA chain terminator</t>
        </is>
      </c>
      <c r="H34" s="186" t="inlineStr">
        <is>
          <t>จับกับ Glycoprotein gp120 เพื่อป้องกันการเกาะติดของไวรัสเข้าสู่เซลล์</t>
        </is>
      </c>
      <c r="I34" s="188" t="inlineStr">
        <is>
          <t>สร้างพันธะโควาเลนต์กับ Aspartyl protease residues ที่ตำแหน่งเร่ง</t>
        </is>
      </c>
      <c r="J34" s="185" t="n">
        <v>1</v>
      </c>
      <c r="K34" s="186" t="inlineStr">
        <is>
          <t>✅ คำตอบที่ถูกต้อง: ข้อ ก. จับกับ Mg2+ cofactor ที่ catalytic site ของเอนไซม์ Integrase ผ่านหมู่ Chelation triad (Oxygen atoms)
🎯 ทำไมข้อนี้ถึงถูก:
โครงสร้างทางเคมีของยากลุ่ม INSTI มีหมู่ฟังก์ชันที่ประกอบด้วยออกซิเจน 3 ตำแหน่ง (Coplanar oxygen atoms หรือ Chelation triad) ซึ่งทำหน้าที่จับยึด (Chelate) กับไอออนบวกสองประจุ แมกนีเซียมไอออน (Mg2+ 2 ตัว) ในบริเวณ Catalytic active site ของเอนไซม์ Integrase ทำให้เอนไซม์ไม่สามารถต่อสาย viral DNA เข้ากับ host genomic DNA ได้
🔍 ข้ออื่นผิดเพราะอะไร:
• ข้อ ข.: ยับยั้ง HIV Reverse transcriptase ที่ non-nucleoside allosteric site: เป็นกลไกของยากลุ่ม NNRTI เช่น Efavirenz, Rilpivirine
• ข้อ ค.: แย่งจับกับ Pol catalytic triad เพื่อยับยั้งการสังเคราะห์ DNA: เป็นกลไกของยากลุ่ม NRTI เช่น Tenofovir, Emtricitabine
• ข้อ ง.: จับกับ Glycoprotein gp120: เป็นกลไกของยากลุ่ม Attachment inhibitor เช่น Fostemsavir
• ข้อ จ.: ยับยั้ง HIV Protease catalytic aspartic acid residues: เป็นกลไกของยากลุ่ม Protease Inhibitors (PIs) เช่น Darunavir</t>
        </is>
      </c>
      <c r="L34" s="186" t="n"/>
      <c r="M34" s="186" t="inlineStr">
        <is>
          <t>Product Group 13: Medicinal Chemistry</t>
        </is>
      </c>
      <c r="N34" s="186" t="inlineStr">
        <is>
          <t>17.4 SAR &amp; Drug Design</t>
        </is>
      </c>
      <c r="O34" s="185" t="inlineStr">
        <is>
          <t>Product</t>
        </is>
      </c>
      <c r="P34" s="186" t="inlineStr">
        <is>
          <t>PLE-CC1 ปี 2566 Day 1 ข้อ 3</t>
        </is>
      </c>
      <c r="Q34" s="185" t="inlineStr">
        <is>
          <t>ข้อสอบจริง</t>
        </is>
      </c>
      <c r="R34" s="185" t="inlineStr">
        <is>
          <t>2566</t>
        </is>
      </c>
      <c r="S34" s="185" t="n"/>
    </row>
    <row r="35" ht="24" customHeight="1" s="49">
      <c r="A35" s="187" t="n">
        <v>33</v>
      </c>
      <c r="B35" s="186" t="n"/>
      <c r="C35" s="186" t="inlineStr">
        <is>
          <t>ในทางเคมีทางการแพทย์ ตำแหน่งโครงสร้างใดของ Salbutamol ที่แตกต่างจาก Epinephrine และมีบทบาทสำคัญทำให้ยามีความจำเพาะสูงต่อ Beta-2 adrenergic receptor และออกฤทธิ์ได้นานขึ้น</t>
        </is>
      </c>
      <c r="D35" s="186" t="n"/>
      <c r="E35" s="186" t="inlineStr">
        <is>
          <t>หมู่ Hydroxymethyl (-CH2OH) ที่ตำแหน่ง C-3 ของวงแหวนเบนซีน และหมู่ tert-butyl บนหมู่อะมิโน</t>
        </is>
      </c>
      <c r="F35" s="186" t="inlineStr">
        <is>
          <t>หมู่ Catechol (3,4-dihydroxy) บนวงแหวนเบนซีน และหมู่ N-methyl</t>
        </is>
      </c>
      <c r="G35" s="186" t="inlineStr">
        <is>
          <t>หมู่ 4-hydroxy เดี่ยวๆ บนวงแหวนเบนซีน และหมู่ N-isopropyl</t>
        </is>
      </c>
      <c r="H35" s="186" t="inlineStr">
        <is>
          <t>การแทนที่วงแหวนเบนซีนด้วยวงแหวน Imidazoline</t>
        </is>
      </c>
      <c r="I35" s="188" t="inlineStr">
        <is>
          <t>การมีโครงสร้างวงแหวน Indole แทนที่วงแหวนฟีนอล</t>
        </is>
      </c>
      <c r="J35" s="185" t="n">
        <v>1</v>
      </c>
      <c r="K35" s="186" t="inlineStr">
        <is>
          <t>✅ คำตอบที่ถูกต้อง: ข้อ ก. หมู่ Hydroxymethyl (-CH2OH) ที่ตำแหน่ง C-3 ของวงแหวนเบนซีน และหมู่ tert-butyl บนหมู่อะมิโน
🎯 ทำไมข้อนี้ถึงถูก:
Salbutamol แตกต่างจาก Epinephrine และ Isoproterenol คือ: (1) การเปลี่ยนหมู่ 3-hydroxyl เป็น 3-hydroxymethyl (-CH2OH) ทำให้ทนต่อการทำลายโดยเอนไซม์ COMT และเพิ่มความจำเพาะต่อ Beta-2 receptor (2) การมีหมู่ N-tert-butyl ขนาดใหญ่ที่ปลายโซ่อะมิโน ทำให้โมเลกุลมีความจำเพาะสูงต่อ Beta-2 adrenergic receptor เหนือ Beta-1 (Selective Beta-2 agonist)
🔍 ข้ออื่นผิดเพราะอะไร:
• ข้อ ข.: หมู่ Catechol ring (3,4-dihydroxybenzene): เป็นโครงสร้างของ Epinephrine ซึ่งถูกทำลายโดยเอนไซม์ COMT ได้เร็วมากและออกฤทธิ์ไม่จำเพาะ
• ข้อ ค.: หมู่ N-methyl: พบใน Epinephrine ทำให้ออกฤทธิ์กระตุ้นทั้ง Alpha และ Beta receptors โดยไม่จำเพาะ
• ข้อ ง.: วงแหวน Imidazoline: พบในยากลุ่ม Alpha-agonist เช่น Naphazoline, Oxymetazoline
• ข้อ จ.: วงแหวน Indole: พบในสารสื่อประสาท Serotonin หรือยากลุ่ม Triptans</t>
        </is>
      </c>
      <c r="L35" s="186" t="n"/>
      <c r="M35" s="186" t="inlineStr">
        <is>
          <t>Product Group 13: Medicinal Chemistry</t>
        </is>
      </c>
      <c r="N35" s="186" t="inlineStr">
        <is>
          <t>17.4 SAR &amp; Drug Design</t>
        </is>
      </c>
      <c r="O35" s="185" t="inlineStr">
        <is>
          <t>Product</t>
        </is>
      </c>
      <c r="P35" s="186" t="inlineStr">
        <is>
          <t>PLE-CC1 ปี 2566 Day 1 ข้อ 5</t>
        </is>
      </c>
      <c r="Q35" s="185" t="inlineStr">
        <is>
          <t>ข้อสอบจริง</t>
        </is>
      </c>
      <c r="R35" s="185" t="inlineStr">
        <is>
          <t>2566</t>
        </is>
      </c>
      <c r="S35" s="185" t="n"/>
    </row>
    <row r="36" ht="24" customHeight="1" s="49">
      <c r="A36" s="187" t="n">
        <v>34</v>
      </c>
      <c r="B36" s="186" t="n"/>
      <c r="C36" s="186" t="inlineStr">
        <is>
          <t>ในทางเคมีทางการแพทย์และเมแทบอลิซึมของยา การเปลี่ยนแปลงทางโครงสร้างข้อใดที่เปลี่ยนยา Hydroxyzine ให้กลายเป็นยา Cetirizine ซึ่งส่งผลให้ยาลดอาการง่วงซึมลงอย่างมีนัยสำคัญ</t>
        </is>
      </c>
      <c r="D36" s="186" t="n"/>
      <c r="E36" s="186" t="inlineStr">
        <is>
          <t>การเกิด Phase I Oxidation เปลี่ยนหมู่ -CH2OH ปลายสายของ Hydroxyzine ให้กลายเป็น Carboxylic acid (-COOH) ของ Cetirizine</t>
        </is>
      </c>
      <c r="F36" s="186" t="inlineStr">
        <is>
          <t>การเกิด Phase II Glucuronidation ที่ตำแหน่งวงแหวน Piperazine</t>
        </is>
      </c>
      <c r="G36" s="186" t="inlineStr">
        <is>
          <t>การตัดหมู่วงแหวน Piperazine ผ่านปฏิกิริยา N-dealkylation</t>
        </is>
      </c>
      <c r="H36" s="186" t="inlineStr">
        <is>
          <t>การเกิดปฏิกิริยา Aromatic hydroxylation ที่วงแหวนเบนซีน</t>
        </is>
      </c>
      <c r="I36" s="188" t="inlineStr">
        <is>
          <t>การสลายพันธะ Ester ผ่านปฏิกิริยา Hydrolysis ภายในตับ</t>
        </is>
      </c>
      <c r="J36" s="185" t="n">
        <v>1</v>
      </c>
      <c r="K36" s="186" t="inlineStr">
        <is>
          <t>✅ คำตอบที่ถูกต้อง: ข้อ ก. การเกิด Phase I Oxidation เปลี่ยนหมู่ -CH2OH ปลายสายของ Hydroxyzine ให้กลายเป็น Carboxylic acid (-COOH) ของ Cetirizine
🎯 ทำไมข้อนี้ถึงถูก:
ในกระบวนการเมแทบอลิซึมของ Hydroxyzine หมู่ Primary alcohol (-CH2OH) ที่ปลายสาย Ethoxyethanol จะถูกเอนไซม์ Alcohol dehydrogenase / Aldehyde dehydrogenase และ CYP450 ออกซิไดซ์กลายเป็นหมู่ Carboxylic acid (-COOH) เกิดเป็นสารประกอบ Cetirizine ซึ่งมีคุณสมบัติเป็น Zwitterion มีขั้วสูง ไม่สามารถผ่าน Blood-Brain Barrier (BBB) ได้ดี จึงไม่ทำให้เกิดอาการง่วงซึม
🔍 ข้ออื่นผิดเพราะอะไร:
• ข้อ ข.: การเกิด Phase II Glucuronidation: ไม่ใช่ปฏิกิริยาหลักในการเปลี่ยน Hydroxyzine เป็น Cetirizine
• ข้อ ค.: การตัดหมู่วงแหวน Piperazine (N-dealkylation): จะทำให้สูญเสียฤทธิ์ต้านฮิสตามีน
• ข้อ ง.: การเกิด Aromatic hydroxylation: เป็นปฏิกิริยาข้างเคียง ไม่ใช่การสร้างโมเลกุล Cetirizine
• ข้อ จ.: การเกิด Ester hydrolysis: โครงสร้างของ Hydroxyzine ไม่มีหมู่ Ester</t>
        </is>
      </c>
      <c r="L36" s="186" t="n"/>
      <c r="M36" s="186" t="inlineStr">
        <is>
          <t>Product Group 13: Medicinal Chemistry</t>
        </is>
      </c>
      <c r="N36" s="186" t="inlineStr">
        <is>
          <t>17.4 SAR &amp; Drug Design</t>
        </is>
      </c>
      <c r="O36" s="185" t="inlineStr">
        <is>
          <t>Product</t>
        </is>
      </c>
      <c r="P36" s="186" t="inlineStr">
        <is>
          <t>PLE-CC1 ปี 2566 Day 2 ข้อ 15</t>
        </is>
      </c>
      <c r="Q36" s="185" t="inlineStr">
        <is>
          <t>ข้อสอบจริง</t>
        </is>
      </c>
      <c r="R36" s="185" t="inlineStr">
        <is>
          <t>2566</t>
        </is>
      </c>
      <c r="S36" s="185" t="n"/>
    </row>
    <row r="37" ht="24" customHeight="1" s="49">
      <c r="A37" s="187" t="n">
        <v>35</v>
      </c>
      <c r="B37" s="186" t="n"/>
      <c r="C37" s="186" t="inlineStr">
        <is>
          <t>ยาถ่ายพยาธิชนิดใดมีกลไกการออกฤทธิ์ยับยั้งเอนไซม์ Cholinesterase และกระตุ้น Nicotinic acetylcholine receptors ส่งผลให้เกิด Spastic paralysis ของตัวพยาธิ</t>
        </is>
      </c>
      <c r="D37" s="186" t="n"/>
      <c r="E37" s="186" t="inlineStr">
        <is>
          <t>Niclosamide</t>
        </is>
      </c>
      <c r="F37" s="186" t="inlineStr">
        <is>
          <t>Praziquantel</t>
        </is>
      </c>
      <c r="G37" s="186" t="inlineStr">
        <is>
          <t>Mebendazole</t>
        </is>
      </c>
      <c r="H37" s="186" t="inlineStr">
        <is>
          <t>Pyrantel pamoate</t>
        </is>
      </c>
      <c r="I37" s="188" t="inlineStr">
        <is>
          <t>Diethylcarbamazine</t>
        </is>
      </c>
      <c r="J37" s="185" t="n">
        <v>4</v>
      </c>
      <c r="K37" s="186" t="inlineStr">
        <is>
          <t>✅ คำตอบที่ถูกต้อง: ข้อ ง. Pyrantel pamoate
🎯 ทำไมข้อนี้ถึงถูก:
Pyrantel pamoate ออกฤทธิ์เป็น depolarizing neuromuscular blocking agent โดยกระตุ้น nicotinic receptors ที่ neuromuscular junction ของพยาธิอย่างต่อเนื่อง และยับยั้งเอนไซม์ acetylcholinesterase ทำให้ acetylcholine คั่ง นำไปสู่การหดเกร็งของกล้ามเนื้อพยาธิอย่างรุนแรงและเกิดอัมพาตแบบเกร็ง (spastic paralysis) ทำให้พยาธิหลุดออกจากผนังลำไส้และถูกขับถ่ายออกมา
🔍 ข้ออื่นผิดเพราะอะไร:
• ข้อ ก.: Niclosamide ออกฤทธิ์ยับยั้ง oxidative phosphorylation และขัดขวางการสร้าง ATP ในพยาธิตัวตืด ไม่ได้ออกฤทธิ์ผ่านระบบ cholinergic
• ข้อ ข.: Praziquantel ออกฤทธิ์เพิ่มการซึมผ่านของแคลเซียมไอออน (Ca2+) ผ่านเยื่อหุ้มเซลล์ของพยาธิใบไม้และพยาธิตัวตืด ทำให้เกิด muscular contraction และ tegumental damage
• ข้อ ค.: Mebendazole ออกฤทธิ์จับกับ beta-tubulin ยับยั้งการรวมตัวของ microtubules ขัดขวางการดูดซึมกลูโคสและการขนส่งสารอาหารของพยาธิ
• ข้อ จ.: Diethylcarbamazine ออกฤทธิ์เปลี่ยนแปลงโครงสร้างผิวเซลล์ของ microfilariae เพื่อกระตุ้นให้ระบบภูมิคุ้มกันของร่างกายเข้าทำลายตัวพยาธิ</t>
        </is>
      </c>
      <c r="L37" s="186" t="n"/>
      <c r="M37" s="186" t="inlineStr">
        <is>
          <t>Product Group 13: Medicinal Chemistry</t>
        </is>
      </c>
      <c r="N37" s="186" t="inlineStr">
        <is>
          <t>17.4 SAR &amp; Drug Design</t>
        </is>
      </c>
      <c r="O37" s="185" t="inlineStr">
        <is>
          <t>Product</t>
        </is>
      </c>
      <c r="P37" s="186" t="inlineStr">
        <is>
          <t>ข้อ 62 (PLE_CC1_2561_Key.md)</t>
        </is>
      </c>
      <c r="Q37" s="185" t="inlineStr">
        <is>
          <t>ข้อสอบจริง</t>
        </is>
      </c>
      <c r="R37" s="185" t="inlineStr">
        <is>
          <t>2561</t>
        </is>
      </c>
      <c r="S37" s="185" t="n"/>
    </row>
    <row r="38" ht="24" customHeight="1" s="49">
      <c r="A38" s="187" t="n">
        <v>36</v>
      </c>
      <c r="B38" s="186" t="inlineStr">
        <is>
          <t>ผู้ป่วยชาย อายุ 61 ปี มีโรคประจำตัวคือความดันโลหิตสูง ไขมันในเลือดสูง และเก๊าท์ (Gout) ได้รับยาประจำได้แก่ Simvastatin 10 mg OD hs, Enalapril 5 mg OD pc, Allopurinol 300 mg OD pc วันนี้มาพบแพทย์ตามนัด วัดความดันโลหิตได้ 152/92 mmHg (ยังควบคุมไม่ได้ตามเป้าหมาย)</t>
        </is>
      </c>
      <c r="C38" s="186" t="inlineStr">
        <is>
          <t>ในกรณีที่ผู้ป่วยรายนี้จำเป็นต้องได้รับยาลดความดันโลหิตเพิ่มเติม ข้อใดเป็นยาที่ไม่ควรเลือกใช้ในผู้ป่วยรายนี้</t>
        </is>
      </c>
      <c r="D38" s="186" t="n"/>
      <c r="E38" s="186" t="inlineStr">
        <is>
          <t>Losartan</t>
        </is>
      </c>
      <c r="F38" s="186" t="inlineStr">
        <is>
          <t>Metoprolol</t>
        </is>
      </c>
      <c r="G38" s="186" t="inlineStr">
        <is>
          <t>Hydrochlorothiazide</t>
        </is>
      </c>
      <c r="H38" s="186" t="inlineStr">
        <is>
          <t>Amlodipine</t>
        </is>
      </c>
      <c r="I38" s="188" t="inlineStr">
        <is>
          <t>Spironolactone</t>
        </is>
      </c>
      <c r="J38" s="185" t="n">
        <v>3</v>
      </c>
      <c r="K38" s="186" t="inlineStr">
        <is>
          <t>✅ คำตอบที่ถูกต้อง: ข้อ ค. Hydrochlorothiazide
🎯 ทำไมข้อนี้ถึงถูก:
Hydrochlorothiazide (HCTZ) เป็นยาขับปัสสาวะกลุ่ม Thiazide ซึ่งออกฤทธิ์ยับยั้ง Na+/Cl- cotransporter ที่ distal convoluted tubule ยานี้แย่งกลไกการหลั่งกรดยูริกผ่าน Organic Anion Transporter (OAT1/3) ที่ท่อไตส่วนต้น และเพิ่มการดูดกลับกรดยูริก ส่งผลให้ระดับกรดยูริกในเลือดสูงขึ้น (Hyperuricemia) จึงสามารถกระตุ้นให้เกิดข้ออักเสบเกาต์กำเริบเฉียบพลัน (Acute gout attack) ได้ และจัดเป็นข้อห้ามใช้สัมพัทธ์ในผู้ป่วยเกาต์
🔍 ข้ออื่นผิดเพราะอะไร:
• ข้อ ก.: Losartan เป็นยากลุ่ม ARB ที่มีคุณสมบัติพิเศษในการยับยั้งตัวขนส่ง URAT-1 ช่วยเพิ่มการขับกรดยูริกทางปัสสาวะ (uricosuric effect) จึงเป็นยาความดันที่เหมาะสมอย่างยิ่งในผู้ป่วยโรคเกาต์
• ข้อ ข.: Metoprolol เป็น selective beta-1 blocker สามารถใช้ควบคุมความดันโลหิตหรืออัตราการเต้นของหัวใจได้โดยไม่มีผลเพิ่มระดับกรดยูริกในเลือดอย่างมีนัยสำคัญ
• ข้อ ง.: Amlodipine เป็นยากลุ่ม DHP-CCB มีประสิทธิภาพสูงในการลดความดันโลหิตและไม่มีผลต่อการขับถ่ายกรดยูริกที่ไต สามารถใช้ในผู้ป่วยเกาต์ได้อย่างปลอดภัย
• ข้อ จ.: Spironolactone เป็น aldosterone antagonist ออกฤทธิ์ที่ cortical collecting tubule ไม่ได้แย่งการหลั่งกรดยูริกที่ proximal tubule เหมือน thiazide diuretics</t>
        </is>
      </c>
      <c r="L38" s="186" t="n"/>
      <c r="M38" s="186" t="inlineStr">
        <is>
          <t>Product Group 13: Medicinal Chemistry</t>
        </is>
      </c>
      <c r="N38" s="186" t="inlineStr">
        <is>
          <t>17.4 SAR &amp; Drug Design</t>
        </is>
      </c>
      <c r="O38" s="185" t="inlineStr">
        <is>
          <t>Product</t>
        </is>
      </c>
      <c r="P38" s="186" t="inlineStr">
        <is>
          <t>ข้อ 26 (PLE_CC1_2557.md)</t>
        </is>
      </c>
      <c r="Q38" s="185" t="inlineStr">
        <is>
          <t>ข้อสอบจริง</t>
        </is>
      </c>
      <c r="R38" s="185" t="inlineStr">
        <is>
          <t>2557</t>
        </is>
      </c>
      <c r="S38" s="185" t="n"/>
    </row>
    <row r="39" ht="24" customHeight="1" s="49">
      <c r="A39" s="187" t="n">
        <v>37</v>
      </c>
      <c r="B39" s="186" t="n"/>
      <c r="C39" s="186" t="inlineStr">
        <is>
          <t>สารสำคัญกลุ่ม Sennosides (Anthraquinone glycosides) ที่พบในใบมะขามแขก มีขั้วสูงเนื่องจากมีหมู่ฟังก์ชันไฮดรอกซิลและน้ำตาลหลายตำแหน่ง ควรเลือกใช้ตัวทำละลายใดในการสกัดที่เหมาะสมที่สุด</t>
        </is>
      </c>
      <c r="D39" s="186" t="n"/>
      <c r="E39" s="186" t="inlineStr">
        <is>
          <t>Ethyl acetate</t>
        </is>
      </c>
      <c r="F39" s="186" t="inlineStr">
        <is>
          <t>Hexane</t>
        </is>
      </c>
      <c r="G39" s="186" t="inlineStr">
        <is>
          <t>Chloroform</t>
        </is>
      </c>
      <c r="H39" s="186" t="inlineStr">
        <is>
          <t>Water (น้ำบริสุทธิ์)</t>
        </is>
      </c>
      <c r="I39" s="188" t="inlineStr">
        <is>
          <t>Dichloromethane</t>
        </is>
      </c>
      <c r="J39" s="185" t="n">
        <v>4</v>
      </c>
      <c r="K39" s="186" t="inlineStr">
        <is>
          <t>✅ คำตอบที่ถูกต้อง: ข้อ ง. Water (น้ำบริสุทธิ์)
🎯 ทำไมข้อนี้ถึงถูก:
Sennoside A และ B มีโครงสร้างเป็น Dianthrone diglycosides ซึ่งประกอบด้วยน้ำตาลกลูโคส 2 โมเลกุล และมีหมู่กรดคาร์บอกซิลิก (-COOH) รวมถึงหมู่ฟีนอลิกไฮดรอกซิลหลายตำแหน่ง ทำให้โมเลกุลมีความเป็นขั้วสูงมาก (highly polar) จึงละลายและสกัดได้ดีที่สุดด้วยตัวทำละลายที่มีขั้วสูงอย่างน้ำบริสุทธิ์หรือแอลกอฮอล์เจือจาง
🔍 ข้ออื่นผิดเพราะอะไร:
• ข้อ ก.: Ethyl acetate เป็นตัวทำละลายที่มีขั้วปานกลาง (medium polarity) เหมาะสำหรับสกัดสารจำพวก aglycone หรือ flavonoid อิสระ แต่ไม่สามารถละลาย glycosides ที่มีขั้วสูงได้ดี
• ข้อ ข.: Hexane เป็นตัวทำละลายที่ไม่มีขั้ว (non-polar) นิยมใช้ในการชะล้างไขมัน แว็กซ์ หรือน้ำมันหอมระเหย ไม่สามารถสกัด Sennosides ได้
• ข้อ ค.: Chloroform เป็นตัวทำละลายที่มีขั้วต่ำ เหมาะสำหรับการสกัดสารกลุ่ม free alkaloids หรือ non-polar aglycones ไม่เหมาะกับสารไกลโคไซด์
• ข้อ จ.: Dichloromethane เป็นตัวทำละลายอินทรีย์ขั้วต่ำ ไม่สามารถละลายโมเลกุลที่มีหมู่น้ำตาลหลายตำแหน่งได้</t>
        </is>
      </c>
      <c r="L39" s="186" t="n"/>
      <c r="M39" s="186" t="inlineStr">
        <is>
          <t>Product Group 13: Medicinal Chemistry</t>
        </is>
      </c>
      <c r="N39" s="186" t="inlineStr">
        <is>
          <t>17.4 SAR &amp; Drug Design</t>
        </is>
      </c>
      <c r="O39" s="185" t="inlineStr">
        <is>
          <t>Product</t>
        </is>
      </c>
      <c r="P39" s="186" t="inlineStr">
        <is>
          <t>ข้อสอบจริง Product ปี 2567 ข้อ 27</t>
        </is>
      </c>
      <c r="Q39" s="185" t="inlineStr">
        <is>
          <t>ข้อสอบจริง</t>
        </is>
      </c>
      <c r="R39" s="185" t="inlineStr">
        <is>
          <t>2567</t>
        </is>
      </c>
      <c r="S39" s="185" t="n"/>
    </row>
    <row r="40" ht="24" customHeight="1" s="49">
      <c r="A40" s="185" t="n">
        <v>38</v>
      </c>
      <c r="B40" s="186" t="n"/>
      <c r="C40" s="186" t="inlineStr">
        <is>
          <t>จากโครงสร้างโมเลกุลของสารแอลคาลอยด์ Nicotine ที่มีวง Pyrrolidine และวง Pyridine ข้อใดต่อไปนี้ระบุตำแหน่งของหมู่ฟังก์ชันและคุณสมบัติความเป็นเบสที่ทำปฏิกิริยากับกรดในการตรวจวิเคราะห์ทางเคมีได้ถูกต้อง</t>
        </is>
      </c>
      <c r="D40" s="186" t="n"/>
      <c r="E40" s="186" t="inlineStr">
        <is>
          <t>ไนโตรเจนบนวง Pyrrolidine มีคุณสมบัติเป็น Tertiary aliphatic amine (pKa ≈ 8.0) ซึ่งมีความเป็นเบสแรงกว่าไนโตรเจนบนวง Pyridine (pKa ≈ 3.1) และเป็นตำแหน่งแรกที่รับโปรตอน</t>
        </is>
      </c>
      <c r="F40" s="186" t="inlineStr">
        <is>
          <t>ไนโตรเจนบนวง Pyridine เป็นเบสที่แรงกว่าวง Pyrrolidine เนื่องจากมี Resonance</t>
        </is>
      </c>
      <c r="G40" s="186" t="inlineStr">
        <is>
          <t>Nicotine มีคุณสมบัติเป็นกรดแก่เนื่องจากมีวงแอโรแมติก</t>
        </is>
      </c>
      <c r="H40" s="186" t="inlineStr">
        <is>
          <t>ไนโตรเจนทั้งสองตำแหน่งมีความเป็นเบสเท่ากันพอดี</t>
        </is>
      </c>
      <c r="I40" s="186" t="inlineStr">
        <is>
          <t>Nicotine ไม่มีขั้วและไม่สามารถทำปฏิกิริยากับกรดใดๆ ได้</t>
        </is>
      </c>
      <c r="J40" s="185" t="n">
        <v>1</v>
      </c>
      <c r="K40" s="186" t="inlineStr">
        <is>
          <t>✅ คำตอบที่ถูกต้อง: ข้อ ก. ไนโตรเจนบนวง Pyrrolidine มีคุณสมบัติเป็น Tertiary aliphatic amine (pKa ≈ 8.0) ซึ่งมีความเป็นเบสแรงกว่าไนโตรเจนบนวง Pyridine (pKa ≈ 3.1) และเป็นตำแหน่งแรกที่รับโปรตอน
🎯 ทำไมข้อนี้ถึงถูก:
คู่อิเล็กตรอนอิสระ (Lone pair electrons) ของไนโตรเจน sp3 ในวง Pyrrolidine อยู่ในออร์บิทัลที่มีลักษณะ s-character น้อยกว่า ทำให้ดึงดูดโปรตอน (H⁺) ได้ดีกว่าอย่างมาก มีค่า pKa ของ Conjugate acid ≈ 8.02 จึงเป็นเบสที่แรงกว่าวง Pyridine (pKa ≈ 3.12 ซึ่งอิเล็กตรอนอยู่ใน sp2 orbital ถูกดึงดูดแน่นกว่า) ดังนั้นเมื่อทำปฏิกิริยากับกรด ไนโตรเจนที่วง Pyrrolidine จะเป็นตำแหน่งแรกที่เกิด Protonation
🔍 ข้ออื่นผิดเพราะอะไร:
• ข้อ ข.: ไนโตรเจนวง Pyridine เป็นเบสที่อ่อนกว่าวง Pyrrolidine มากเนื่องจากอิเล็กตรอนอยู่ใน sp2 hybrid orbital
• ข้อ ค.: Nicotine เป็นเบสอินทรีย์ (Organic alkaloid base) ไม่ใช่กรดแก่
• ข้อ ง.: ไนโตรเจนทั้งสองตำแหน่งมีค่า pKa ต่างกันอย่างมีนัยสำคัญ (8.0 vs 3.1) ไม่เท่ากัน
• ข้อ จ.: Nicotine สามารถทำปฏิกิริยากับกรดเกิดเป็นเกลือ alkaloid salt ที่ละลายน้ำได้ดี</t>
        </is>
      </c>
      <c r="L40" s="186" t="n"/>
      <c r="M40" s="186" t="inlineStr">
        <is>
          <t>Product Group 13: Medicinal Chemistry</t>
        </is>
      </c>
      <c r="N40" s="186" t="inlineStr">
        <is>
          <t>17.4 SAR &amp; Drug Design</t>
        </is>
      </c>
      <c r="O40" s="185" t="inlineStr">
        <is>
          <t>Product</t>
        </is>
      </c>
      <c r="P40" s="186" t="inlineStr">
        <is>
          <t>ข้อสอบจริง Product ปี 2566 ข้อ 12</t>
        </is>
      </c>
      <c r="Q40" s="185" t="inlineStr">
        <is>
          <t>ข้อสอบจริง</t>
        </is>
      </c>
      <c r="R40" s="185" t="inlineStr">
        <is>
          <t>2566</t>
        </is>
      </c>
      <c r="S40" s="185" t="n"/>
    </row>
    <row r="41" ht="24" customHeight="1" s="49">
      <c r="A41" s="185" t="n">
        <v>39</v>
      </c>
      <c r="B41" s="186" t="n"/>
      <c r="C41" s="186" t="inlineStr">
        <is>
          <t>ในการตรวจพิสูจน์เอกลักษณ์และหามวลโมเลกุลที่แน่นอนรวมถึงยืนยันโครงสร้างทางเคมีที่สมบูรณ์ของสารสังเคราะห์ใหม่ การตรวจวิเคราะห์ด้วยเครื่องมือคู่ใดร่วมกันที่ให้ข้อมูลครบถ้วนที่สุด</t>
        </is>
      </c>
      <c r="D41" s="186" t="n"/>
      <c r="E41" s="186" t="inlineStr">
        <is>
          <t>เครื่องมือ A (NMR spectroscopy) เพียงอย่างเดียว</t>
        </is>
      </c>
      <c r="F41" s="186" t="inlineStr">
        <is>
          <t>เครื่องมือ B (Mass spectrometry) เพียงอย่างเดียว</t>
        </is>
      </c>
      <c r="G41" s="186" t="inlineStr">
        <is>
          <t>เครื่องมือ A และ B ร่วมกัน (NMR และ Mass spectrometry)</t>
        </is>
      </c>
      <c r="H41" s="186" t="inlineStr">
        <is>
          <t>เครื่องมือ B และ C ร่วมกัน (Mass spectrometry และ IR spectroscopy)</t>
        </is>
      </c>
      <c r="I41" s="186" t="inlineStr">
        <is>
          <t>เครื่องมือ A และ C ร่วมกัน (NMR และ IR spectroscopy)</t>
        </is>
      </c>
      <c r="J41" s="185" t="n">
        <v>3</v>
      </c>
      <c r="K41" s="186" t="inlineStr">
        <is>
          <t>✅ คำตอบที่ถูกต้อง: ข้อ ค. เครื่องมือ A และ B ร่วมกัน (NMR และ Mass spectrometry)
🎯 ทำไมข้อนี้ถึงถูก:
การตรวจพิสูจน์โครงสร้างทางเคมีของสารประกอบโมเลกุลใหม่อย่างสมบูรณ์ต้องอาศัย: 1) Mass Spectrometry (MS) ในการตรวจวัดอัตราส่วนมวลต่อประจุ (m/z) เพื่อระบุน้ำหนักโมเลกุลที่แท้จริง (Molecular Weight) และสูตรโมเลกุล ร่วมกับ 2) Nuclear Magnetic Resonance (NMR) ทั้ง 1H-NMR และ 13C-NMR ในการระบุโครงร่างคาร์บอน ตำแหน่งพันธะ และสเตอริโอเคมีของอะตอมไฮโดรเจนได้อย่างแม่นยำที่สุด
🔍 ข้ออื่นผิดเพราะอะไร:
• ข้อ ก.: NMR เพียงอย่างเดียวให้ข้อมูลโครงร่างคาร์บอนและโปรตอนได้ละเอียด แต่ไม่สามารถบอกน้ำหนักโมเลกุลที่แน่นอนได้โดยตรง
• ข้อ ข.: MS เพียงอย่างเดียวระบุน้ำหนักโมเลกุลและ fragmentation pattern ได้ แต่ไม่สามารถระบุการเชื่อมต่อของโครงร่างและตำแหน่ง isomers ได้สมบูรณ์
• ข้อ ง.: MS ร่วมกับ IR บอกได้เพียงน้ำหนักโมเลกุลและหมู่ฟังก์ชัน แต่ไม่สามารถบอกการจัดเรียงตัวของโครงร่างคาร์บอนและไฮโดรเจนได้
• ข้อ จ.: NMR ร่วมกับ IR ขาดข้อมูลมวลโมเลกุลที่แม่นยำจาก MS ทำให้ไม่สามารถยืนยัน molecular formula ได้อย่างมั่นใจ</t>
        </is>
      </c>
      <c r="L41" s="186" t="n"/>
      <c r="M41" s="186" t="inlineStr">
        <is>
          <t>Product Group 13: Medicinal Chemistry</t>
        </is>
      </c>
      <c r="N41" s="186" t="inlineStr">
        <is>
          <t>17.4 SAR &amp; Drug Design</t>
        </is>
      </c>
      <c r="O41" s="185" t="inlineStr">
        <is>
          <t>Product</t>
        </is>
      </c>
      <c r="P41" s="186" t="inlineStr">
        <is>
          <t>ข้อสอบจริง Product ปี 2563 ข้อ 12</t>
        </is>
      </c>
      <c r="Q41" s="185" t="inlineStr">
        <is>
          <t>ข้อสอบจริง</t>
        </is>
      </c>
      <c r="R41" s="185" t="inlineStr">
        <is>
          <t>2563</t>
        </is>
      </c>
      <c r="S41" s="185" t="n"/>
    </row>
    <row r="42" ht="24" customHeight="1" s="49">
      <c r="A42" s="185" t="n">
        <v>40</v>
      </c>
      <c r="B42" s="186" t="n"/>
      <c r="C42" s="186" t="inlineStr">
        <is>
          <t>จากโครงสร้างของยา ข้อใดเป็นปฏิกิริยาการสลายตัว</t>
        </is>
      </c>
      <c r="D42" s="186" t="n"/>
      <c r="E42" s="186" t="inlineStr">
        <is>
          <t>Hydrolysis</t>
        </is>
      </c>
      <c r="F42" s="186" t="inlineStr">
        <is>
          <t>Oxidation</t>
        </is>
      </c>
      <c r="G42" s="186" t="inlineStr">
        <is>
          <t>Photolysis</t>
        </is>
      </c>
      <c r="H42" s="186" t="inlineStr">
        <is>
          <t>Dehydration</t>
        </is>
      </c>
      <c r="I42" s="186" t="inlineStr">
        <is>
          <t>Racemization</t>
        </is>
      </c>
      <c r="J42" s="185" t="n">
        <v>1</v>
      </c>
      <c r="K42" s="186" t="inlineStr">
        <is>
          <t>✅ คำตอบที่ถูกต้อง: ข้อ ก. Hydrolysis
🎯 ทำไมข้อนี้ถึงถูก:
สารประกอบที่มีหมู่ฟังก์ชัน Ester (รวมถึง Lactone และ Amide) มีความไวสูงต่อปฏิกิริยาการแตกสลายด้วยน้ำ (Hydrolysis) โดยน้ำจะเข้าทำปฏิกิริยาตัดพันธะ Ester bond (nucleophilic acyl substitution) ได้เป็นสารประกอบกรดคาร์บอกซิลิกและแอลกอฮอล์ ซึ่งเป็นเส้นทางการสลายตัวหลัก (primary chemical degradation pathway) ของยาในกลุ่มนี้เมื่อสัมผัสกับความชื้น
🔍 ข้ออื่นผิดเพราะอะไร:
• ข้อ ข.: Oxidation มักเกิดกับโมเลกุลที่มีหมู่อิ่มตัวน้อย วงแหวนฟีนอล อัลดีไฮด์ หรือกำมะถัน เช่น Catecholamines, Phenothiazines
• ข้อ ค.: Photolysis เกิดจากการกระตุ้นด้วยพลังงานแสง UV หรือแสงแดดในสารที่มี chromophore ไวแสง เช่น Nifedipine, Nitroprusside
• ข้อ ง.: Dehydration คือการสูญเสียโมเลกุลของน้ำ มักเกิดในสารที่มีหมู่แอลกอฮอล์ในโครงสร้าง เช่น Prostaglandins หรือ Tetracyclines
• ข้อ จ.: Racemization เป็นการเปลี่ยนการจัดเรียงตัวของอะตอมรอบ chiral center เช่น ใน Thalidomide ไม่ใช่การแตกหักของพันธะเอสเทอร์</t>
        </is>
      </c>
      <c r="L42" s="186" t="n"/>
      <c r="M42" s="186" t="inlineStr">
        <is>
          <t>Product Group 13: Medicinal Chemistry</t>
        </is>
      </c>
      <c r="N42" s="186" t="inlineStr">
        <is>
          <t>17.4 SAR &amp; Drug Design</t>
        </is>
      </c>
      <c r="O42" s="185" t="inlineStr">
        <is>
          <t>Product</t>
        </is>
      </c>
      <c r="P42" s="186" t="inlineStr">
        <is>
          <t>ข้อสอบจริง Product ปี 2563 ข้อ 13</t>
        </is>
      </c>
      <c r="Q42" s="185" t="inlineStr">
        <is>
          <t>ข้อสอบจริง</t>
        </is>
      </c>
      <c r="R42" s="185" t="inlineStr">
        <is>
          <t>2563</t>
        </is>
      </c>
      <c r="S42" s="185" t="n"/>
    </row>
    <row r="43" ht="24" customHeight="1" s="49">
      <c r="A43" s="185" t="n">
        <v>41</v>
      </c>
      <c r="B43" s="186" t="n"/>
      <c r="C43" s="186" t="inlineStr">
        <is>
          <t>ในการเตรียมตำรับยาแขวนตะกอน (Suspension) ตามหลักการทางเภสัชกรรม สารในข้อใดต่อไปนี้ไม่จัดเป็นสารช่วยการจับกลุ่มตะกอน (Flocculating agent)</t>
        </is>
      </c>
      <c r="D43" s="186" t="n"/>
      <c r="E43" s="186" t="inlineStr">
        <is>
          <t>Electrolyte</t>
        </is>
      </c>
      <c r="F43" s="186" t="inlineStr">
        <is>
          <t>Surfactant</t>
        </is>
      </c>
      <c r="G43" s="186" t="inlineStr">
        <is>
          <t>Polymer</t>
        </is>
      </c>
      <c r="H43" s="186" t="inlineStr">
        <is>
          <t>Clay</t>
        </is>
      </c>
      <c r="I43" s="186" t="inlineStr">
        <is>
          <t>Alcohol</t>
        </is>
      </c>
      <c r="J43" s="185" t="n">
        <v>5</v>
      </c>
      <c r="K43" s="186" t="inlineStr">
        <is>
          <t>✅ คำตอบที่ถูกต้อง: ข้อ จ. Alcohol
🎯 ทำไมข้อนี้ถึงถูก:
Alcohol (เช่น Ethanol, Isopropanol) มีบทบาทหน้าที่เป็นตัวทำละลายร่วม (Cosolvent) หรือสารกันเสีย (Preservative) ในสูตรตำรับ ไม่ได้ทำหน้าที่เป็น Flocculating agent โดย Flocculating agents ที่ใช้ในทางเภสัชกรรม ได้แก่ Electrolytes (ลด zeta potential), Surfactants (ลดประจุผิว), และ Hydrophilic polymers/Clays (สร้าง polymer bridging ระหว่างอนุภาค)
🔍 ข้ออื่นผิดเพราะอะไร:
• ข้อ ก.: Electrolytes (เช่น เกลือฟอสเฟต, ซิเตรต, หรือเกลือคลอไรด์) เป็น flocculating agent มาตรฐานที่ช่วยบดบังประจุและลดค่า zeta potential ให้อนุภาคเข้าใกล้กันได้
• ข้อ ข.: Surfactants (ทั้งประจุบวก ประจุลบ และไม่มีประจุ) ทำหน้าที่เป็น wetting agent และช่วยจัดสมดุลประจุเหนี่ยวนำให้เกิด flocculation หลวมๆ
• ข้อ ค.: Polymers (เช่น Xanthan gum, Sodium CMC, Gelatin) ทำหน้าที่เป็น flocculating agent ผ่านกลไกการสร้างร่างแหเชื่อมโยงข้ามอนุภาค (polymer bridging)
• ข้อ ง.: Clays (เช่น Bentonite, Veegum) เป็นสารกลุ่มดินเหนียวที่มีอนุภาคโครงสร้างแผ่น ช่วยสร้างโครงสร้าง thixotropic gel และช่วยการจับกลุ่มตกตะกอนแบบหลวม</t>
        </is>
      </c>
      <c r="L43" s="186" t="n"/>
      <c r="M43" s="186" t="inlineStr">
        <is>
          <t>Product Group 13: Medicinal Chemistry</t>
        </is>
      </c>
      <c r="N43" s="186" t="inlineStr">
        <is>
          <t>17.4 SAR &amp; Drug Design</t>
        </is>
      </c>
      <c r="O43" s="185" t="inlineStr">
        <is>
          <t>Product</t>
        </is>
      </c>
      <c r="P43" s="186" t="inlineStr">
        <is>
          <t>ข้อสอบจริง Product ปี 2563 ข้อ 56</t>
        </is>
      </c>
      <c r="Q43" s="185" t="inlineStr">
        <is>
          <t>ข้อสอบจริง</t>
        </is>
      </c>
      <c r="R43" s="185" t="inlineStr">
        <is>
          <t>2563</t>
        </is>
      </c>
      <c r="S43" s="185" t="n"/>
    </row>
    <row r="44" ht="24" customHeight="1" s="49">
      <c r="A44" s="185" t="n">
        <v>42</v>
      </c>
      <c r="B44" s="186" t="n"/>
      <c r="C44" s="186" t="inlineStr">
        <is>
          <t>ยา Omeprazole ที่จำหน่ายในท้องตลาดทั่วไปเป็นสารผสมแบบ Racemic mixture ข้อใดเป็นคุณสมบัติทางกายภาพและเคมีของยาในรูปแบบ Racemic mixture ดังกล่าว</t>
        </is>
      </c>
      <c r="D44" s="186" t="n"/>
      <c r="E44" s="186" t="inlineStr">
        <is>
          <t>ละลายน้ำได้ดีกว่ารูปแบบ Single enantiomer เสมอ</t>
        </is>
      </c>
      <c r="F44" s="186" t="inlineStr">
        <is>
          <t>จัดเป็นโมเลกุลที่ไม่มี Chiral center (Achiral molecule)</t>
        </is>
      </c>
      <c r="G44" s="186" t="inlineStr">
        <is>
          <t>ไม่แสดงการหมุนระนาบแสงโพลาไรซ์ (Optically inactive / Net optical rotation เท่ากับ 0 องศา) เนื่องจากมุมการหมุนของทั้งสอง enantiomers หักล้างกันหมดพอดี</t>
        </is>
      </c>
      <c r="H44" s="186" t="inlineStr">
        <is>
          <t>ไม่สามารถถูกเมแทบอลิซึมโดยเอนไซม์ CYP450 ในตับได้</t>
        </is>
      </c>
      <c r="I44" s="186" t="inlineStr">
        <is>
          <t>มีความแรงในการออกฤทธิ์ทางคลินิกสูงกว่า Single enantiomer (Esomeprazole) 10 เท่า</t>
        </is>
      </c>
      <c r="J44" s="185" t="n">
        <v>3</v>
      </c>
      <c r="K44" s="186" t="inlineStr">
        <is>
          <t>✅ คำตอบที่ถูกต้อง: ข้อ ค. ไม่แสดงการหมุนระนาบแสงโพลาไรซ์ (Optically inactive / Net optical rotation เท่ากับ 0 องศา) เนื่องจากมุมการหมุนของทั้งสอง enantiomers หักล้างกันหมดพอดี
🎯 ทำไมข้อนี้ถึงถูก:
Racemic mixture มีคุณสมบัติเด่นคือ Optically inactive (ไม่หมุนระนาบแสงโพลาไรซ์)
🔍 ข้ออื่นผิดเพราะอะไร:
• ข้อ ก.: ความสามารถในการละลายขึ้นอยู่กับรูปผลึก (Polymorphism) ไม่ได้ดีกว่าเสมอไป
• ข้อ ข.: ผิด เพราะเป็น Chiral molecule ที่มี Chiral sulfoxide center
• ข้อ ง.: ผิด เพราะยาถูกเมแทบอลิซึมผ่าน CYP2C19 และ CYP3A4 เป็นหลัก
• ข้อ จ.: ผิด เพราะ Single enantiomer (S-isomer: Esomeprazole) มี First-pass metabolism ต่ำกว่า ทำให้ระดับยาในเลือดสูงและควบคุมกรดได้ดีกว่า</t>
        </is>
      </c>
      <c r="L44" s="186" t="n"/>
      <c r="M44" s="186" t="inlineStr">
        <is>
          <t>Product Group 13: Medicinal Chemistry</t>
        </is>
      </c>
      <c r="N44" s="186" t="inlineStr">
        <is>
          <t>17.4 SAR &amp; Drug Design</t>
        </is>
      </c>
      <c r="O44" s="185" t="inlineStr">
        <is>
          <t>Product</t>
        </is>
      </c>
      <c r="P44" s="186" t="inlineStr">
        <is>
          <t>ข้อสอบจริง Product ปี 2561 ข้อ 90</t>
        </is>
      </c>
      <c r="Q44" s="185" t="inlineStr">
        <is>
          <t>ข้อสอบจริง</t>
        </is>
      </c>
      <c r="R44" s="185" t="inlineStr">
        <is>
          <t>2561</t>
        </is>
      </c>
      <c r="S44" s="185" t="n"/>
    </row>
    <row r="45" ht="24" customHeight="1" s="49">
      <c r="A45" s="185" t="n">
        <v>43</v>
      </c>
      <c r="B45" s="186" t="inlineStr">
        <is>
          <t>[กรณีศึกษา 1]
โครงสร้างยา enalapril ดังภาพ</t>
        </is>
      </c>
      <c r="C45" s="186" t="inlineStr">
        <is>
          <t>โครงสร้าง ยา enalapril เสื่อมด้วยกลไกใด</t>
        </is>
      </c>
      <c r="D45" s="186" t="n"/>
      <c r="E45" s="186" t="inlineStr">
        <is>
          <t>Epimerization</t>
        </is>
      </c>
      <c r="F45" s="186" t="inlineStr">
        <is>
          <t>Dimerization</t>
        </is>
      </c>
      <c r="G45" s="186" t="inlineStr">
        <is>
          <t>Hydrolysis</t>
        </is>
      </c>
      <c r="H45" s="186" t="inlineStr">
        <is>
          <t>Tautomerization</t>
        </is>
      </c>
      <c r="I45" s="186" t="inlineStr">
        <is>
          <t>Intramolecular cyclication</t>
        </is>
      </c>
      <c r="J45" s="185" t="n">
        <v>3</v>
      </c>
      <c r="K45" s="186" t="inlineStr">
        <is>
          <t>✅ คำตอบที่ถูกต้อง: ข้อ ค. Hydrolysis
🎯 ทำไมข้อนี้ถึงถูก:
Enalapril เป็น prodrug ชนิด ethyl ester ของ enalaprilat พันธะ ester bond มีความไวต่อปฏิกิริยาการสลายตัวด้วยน้ำ (Hydrolysis) โดยเฉพาะในสภาวะที่มีความชื้น กรด หรือเบส ทำให้แตกตัวได้เป็น enalaprilat และเอทานอล ซึ่งเป็นเส้นทางการเสื่อมสลายหลัก (degradation pathway) ของยา
🔍 ข้ออื่นผิดเพราะอะไร:
• ข้อ ก.: Epimerization เป็นการเปลี่ยนแปลงโครงสร้างทาง stereochemistry ที่ chiral center ไม่ใช่การสลายตัวของหมู่ ester ด้วยน้ำ
• ข้อ ข.: Dimerization เป็นการรวมตัวกันของโมเลกุลสองโมเลกุล ไม่ใช่กลไกการสลายตัวหลักของ enalapril
• ข้อ ง.: Tautomerization เป็นสมดุลการย้ายโปรตอนและพันธะคู่ภายในโมเลกุล ไม่ทำให้เกิดการเสื่อมสลายของพันธะหลัก
• ข้อ จ.: Intramolecular cyclization (Diketopiperazine formation) เป็นปฏิกิริยาข้างเคียงที่เกิดขึ้นได้เมื่อถูกความร้อนสูง แต่ Hydrolysis ของ ester bond เป็นปฏิกิริยาเสื่อมสลายหลักในสภาวะชื้น</t>
        </is>
      </c>
      <c r="L45" s="186" t="n"/>
      <c r="M45" s="186" t="inlineStr">
        <is>
          <t>Product Group 13: Medicinal Chemistry</t>
        </is>
      </c>
      <c r="N45" s="186" t="inlineStr">
        <is>
          <t>17.1 Physicochemical properties</t>
        </is>
      </c>
      <c r="O45" s="185" t="inlineStr">
        <is>
          <t>Product</t>
        </is>
      </c>
      <c r="P45" s="186" t="inlineStr">
        <is>
          <t>[SOURCE: Pharma Plus เล่มม่วง 2 - ข้อสอบย้อนหลังปี 2558 วันที่ 1 ข้อ 6]</t>
        </is>
      </c>
      <c r="Q45" s="185" t="inlineStr">
        <is>
          <t>ข้อสอบจริง</t>
        </is>
      </c>
      <c r="R45" s="185" t="inlineStr">
        <is>
          <t>2558</t>
        </is>
      </c>
      <c r="S45" s="185" t="n"/>
    </row>
    <row r="46" ht="24" customHeight="1" s="49">
      <c r="A46" s="185" t="n">
        <v>44</v>
      </c>
      <c r="B46" s="186" t="inlineStr">
        <is>
          <t>[]
จากโครงสร้าง L-dopa ถูกเปลี่ยนเป็น dopamine ด้วยกระบวนการใด (แสดงโครงสร้างทางเคมีของ Levodopa)</t>
        </is>
      </c>
      <c r="C46" s="186" t="inlineStr">
        <is>
          <t>จากโครงสร้าง L-dopa ถูกเปลี่ยนเป็น dopamine ด้วยกระบวนการใด</t>
        </is>
      </c>
      <c r="D46" s="186" t="n"/>
      <c r="E46" s="186" t="inlineStr">
        <is>
          <t>Decarboxylation</t>
        </is>
      </c>
      <c r="F46" s="186" t="inlineStr">
        <is>
          <t>Demethylation</t>
        </is>
      </c>
      <c r="G46" s="186" t="inlineStr">
        <is>
          <t>Deamination</t>
        </is>
      </c>
      <c r="H46" s="186" t="inlineStr">
        <is>
          <t>Hydrolysis</t>
        </is>
      </c>
      <c r="I46" s="186" t="inlineStr">
        <is>
          <t>Oxidation</t>
        </is>
      </c>
      <c r="J46" s="185" t="n">
        <v>1</v>
      </c>
      <c r="K46" s="186" t="inlineStr">
        <is>
          <t>✅ คำตอบที่ถูกต้อง: ข้อ ก. Decarboxylation
🎯 ทำไมข้อนี้ถึงถูก:
Levodopa (L-DOPA) เป็นกรดอะมิโนที่มีหมู่ carboxyl (-COOH) เมื่อเข้าสู่ร่างกายจะถูกเปลี่ยนเป็น Dopamine โดยเอนไซม์ DOPA decarboxylase (Aromatic L-amino acid decarboxylase) ซึ่งเร่งปฏิกิริยาการตัดหมู่คาร์บอกซิลออกในรูปของก๊าซคาร์บอนไดออกไซด์ (Decarboxylation)
🔍 ข้ออื่นผิดเพราะอะไร:
• ข้อ ข.: Demethylation เป็นการตัดหมู่เมทิล (-CH3) ออก ซึ่ง L-DOPA ไม่มีหมู่ methoxy บนวงแหวน แต่มีหมู่ catechol hydroxyl
• ข้อ ค.: Deamination เป็นการตัดหมู่อะมิโนออก ซึ่งจะทำให้สูญเสียหมู่อะมีนของโดปามีน
• ข้อ ง.: Hydrolysis เป็นปฏิกิริยาการตัดพันธะด้วยน้ำ ไม่เกี่ยวข้องกับการเปลี่ยน L-DOPA เป็น Dopamine
• ข้อ จ.: Oxidation ของ catechol จะทำให้เกิด dopaquinone ซึ่งเป็นสารที่มีพิษและเปลี่ยนไปเป็น melanin ไม่ใช่การสร้าง dopamine</t>
        </is>
      </c>
      <c r="L46" s="186" t="n"/>
      <c r="M46" s="186" t="inlineStr">
        <is>
          <t>Product Group 13: Medicinal Chemistry</t>
        </is>
      </c>
      <c r="N46" s="186" t="inlineStr">
        <is>
          <t>17.1 Physicochemical properties</t>
        </is>
      </c>
      <c r="O46" s="185" t="inlineStr">
        <is>
          <t>Product</t>
        </is>
      </c>
      <c r="P46" s="186" t="inlineStr">
        <is>
          <t>[SOURCE: Pharma Plus เล่มม่วง 2 - ข้อสอบย้อนหลังปี 2558 วันที่ 1 ข้อ 15]</t>
        </is>
      </c>
      <c r="Q46" s="185" t="inlineStr">
        <is>
          <t>ข้อสอบจริง</t>
        </is>
      </c>
      <c r="R46" s="185" t="inlineStr">
        <is>
          <t>2558</t>
        </is>
      </c>
      <c r="S46" s="185" t="n"/>
    </row>
    <row r="47" ht="24" customHeight="1" s="49">
      <c r="A47" s="185" t="n">
        <v>45</v>
      </c>
      <c r="B47" s="186" t="inlineStr">
        <is>
          <t>[]
โครงสร้างยา Amphotericin B ดังภาพ</t>
        </is>
      </c>
      <c r="C47" s="186" t="inlineStr">
        <is>
          <t>ข้อใดผิดเกี่ยวกับโครงสร้างยา</t>
        </is>
      </c>
      <c r="D47" s="186" t="n"/>
      <c r="E47" s="186" t="inlineStr">
        <is>
          <t>โครงสร้างเป็น amphoteric drug</t>
        </is>
      </c>
      <c r="F47" s="186" t="inlineStr">
        <is>
          <t>โครงสร้างเป็นกลุ่ม macrolide ring</t>
        </is>
      </c>
      <c r="G47" s="186" t="inlineStr">
        <is>
          <t>ส่วนของ polyene ทำให้โครงสร้างมีความ rigid</t>
        </is>
      </c>
      <c r="H47" s="186" t="inlineStr">
        <is>
          <t>จากส่วนของ polyene เป็น cis</t>
        </is>
      </c>
      <c r="I47" s="186" t="inlineStr">
        <is>
          <t>น้ำตาล mycosamine ในโครงสร้างละลายน้ำได้</t>
        </is>
      </c>
      <c r="J47" s="185" t="n">
        <v>4</v>
      </c>
      <c r="K47" s="186" t="inlineStr">
        <is>
          <t>✅ คำตอบที่ถูกต้อง: ข้อ ง. จากส่วนของ polyene เป็น cis
🎯 ทำไมข้อนี้ถึงถูก:
Amphotericin B เป็นยาต้านเชื้อราในกลุ่ม Polyene macrolide ซึ่งส่วนของ conjugated polyene chain ที่ประกอบด้วยพันธะคู่สลับพันธะเดี่ยว 7 ตำแหน่ง (heptaene) ล้วนมีโครงสร้างทางเรขาคณิตแบบ all-trans configuration ทั้งหมด เพื่อให้โมเลกุลมีความเหยียดตรง (rigid rod-like) สามารถแทรกตัวเข้าจับกับ Ergosterol ในเยื่อหุ้มเซลล์ของเชื้อราได้ ดังนั้นข้อความที่กล่าวว่าส่วนของ polyene เป็น cis จึงผิด
🔍 ข้ออื่นผิดเพราะอะไร:
• ข้อ ก.: Amphotericin B มีทั้งหมู่กรดคาร์บอกซิลิก (-COOH) และหมู่อะมิโนอิสระ (-NH2 บนน้ำตาล mycosamine) จึงมีคุณสมบัติเป็น amphoteric compound
• ข้อ ข.: โครงสร้างเป็นวงแหวนแลกโทนขนาดใหญ่ (38-membered macrolactone ring) จัดอยู่ในกลุ่ม macrolide polyene อย่างถูกต้อง
• ข้อ ค.: ระบบ Conjugated polyene ทำให้โมเลกุลมีโครงสร้างที่แข็งเกร็ง (rigid planar) จำเป็นต่อการแทรกตัวเข้า lipid bilayer
• ข้อ จ.: น้ำตาล Mycosamine เป็นอะมิโนชูการ์ที่มีขั้วสูง ช่วยให้ด้านหนึ่งของโมเลกุลมีปฏิสัมพันธ์กับสภาพแวดล้อมที่เป็นน้ำได้</t>
        </is>
      </c>
      <c r="L47" s="186" t="n"/>
      <c r="M47" s="186" t="inlineStr">
        <is>
          <t>Product Group 13: Medicinal Chemistry</t>
        </is>
      </c>
      <c r="N47" s="186" t="inlineStr">
        <is>
          <t>17.1 Physicochemical properties</t>
        </is>
      </c>
      <c r="O47" s="185" t="inlineStr">
        <is>
          <t>Product</t>
        </is>
      </c>
      <c r="P47" s="186" t="inlineStr">
        <is>
          <t>[SOURCE: Pharma Plus เล่มม่วง 2 - ข้อสอบย้อนหลังปี 2558 วันที่ 1 ข้อ 21]</t>
        </is>
      </c>
      <c r="Q47" s="185" t="inlineStr">
        <is>
          <t>ข้อสอบจริง</t>
        </is>
      </c>
      <c r="R47" s="185" t="inlineStr">
        <is>
          <t>2558</t>
        </is>
      </c>
      <c r="S47" s="185" t="n"/>
    </row>
    <row r="48" ht="24" customHeight="1" s="49">
      <c r="A48" s="185" t="n">
        <v>46</v>
      </c>
      <c r="B48" s="186" t="inlineStr">
        <is>
          <t>[]
จากโครงสร้างยานี้ (Zidovudine / AZT)</t>
        </is>
      </c>
      <c r="C48" s="186" t="inlineStr">
        <is>
          <t>จากโครงสร้างยานี้ ข้อใดถูกต้อง</t>
        </is>
      </c>
      <c r="D48" s="186" t="n"/>
      <c r="E48" s="186" t="inlineStr">
        <is>
          <t>โครงสร้างเป็น thymidine analog</t>
        </is>
      </c>
      <c r="F48" s="186" t="inlineStr">
        <is>
          <t>ยาออกฤทธิ์ต่อ retro virus</t>
        </is>
      </c>
      <c r="G48" s="186" t="inlineStr">
        <is>
          <t>ยาถูกเปลี่ยนโดย thymidine kinase</t>
        </is>
      </c>
      <c r="H48" s="186" t="inlineStr">
        <is>
          <t>หมู่ azido ทำให้ยาไม่ทนแสงและความร้อน</t>
        </is>
      </c>
      <c r="I48" s="186" t="inlineStr">
        <is>
          <t>ยาถูกเปลี่ยนแปลงให้ออกฤทธิ์อยู่ในรูป glucuronide</t>
        </is>
      </c>
      <c r="J48" s="185" t="n">
        <v>4</v>
      </c>
      <c r="K48" s="186" t="inlineStr">
        <is>
          <t>✅ คำตอบที่ถูกต้อง: ข้อ ง. หมู่ azido ทำให้ยาไม่ทนแสงและความร้อน
🎯 ทำไมข้อนี้ถึงถูก:
Zidovudine (AZT) มีหมู่ Azido (-N3) อยู่ที่ตำแหน่ง 3 prime ของวงแหวนน้ำตาล ribose หมู่ฟังก์ชัน azido มีความไวสูงต่อแสงและความร้อน (photolabile and thermolabile) โดยสามารถสลายตัวปลดปล่อยก๊าซไนโตรเจน (N2) ได้ จึงต้องเก็บรักษาในภาชนะป้องกันแสงและอุณหภูมิที่เหมาะสม
🔍 ข้ออื่นผิดเพราะอะไร:
• ข้อ ก.: แม้ AZT จะเป็น thymidine analog แต่ข้อความในข้อ ง. เป็นประเด็นทางเคมีกายภาพที่ถูกต้องและตรงจุดที่สุดตามคำถาม
• ข้อ ข.: AZT ออกฤทธิ์ต้านเชื้อ retrovirus (HIV) จริง แต่คำถามเน้นที่คุณสมบัติทางเคมีกายภาพของโครงสร้างยา
• ข้อ ค.: ยาต้องถูกเปลี่ยนเป็น active form (AZT-triphosphate) โดย cellular kinases ทั้งสามขั้นตอน ไม่ใช่ viral enzyme
• ข้อ จ.: AZT ถูก metabolize ในตับผ่านปฏิกิริยา Glucuronidation ได้เป็น 5 prime-O-glucuronide ซึ่งเป็น Inactive metabolite สำหรับการขับถ่ายทิ้ง ไม่ใช่รูปที่ออกฤทธิ์</t>
        </is>
      </c>
      <c r="L48" s="186" t="n"/>
      <c r="M48" s="186" t="inlineStr">
        <is>
          <t>Product Group 13: Medicinal Chemistry</t>
        </is>
      </c>
      <c r="N48" s="186" t="inlineStr">
        <is>
          <t>17.1 Physicochemical properties</t>
        </is>
      </c>
      <c r="O48" s="185" t="inlineStr">
        <is>
          <t>Product</t>
        </is>
      </c>
      <c r="P48" s="186" t="inlineStr">
        <is>
          <t>[SOURCE: Pharma Plus เล่มม่วง 2 - ข้อสอบย้อนหลังปี 2558 วันที่ 1 ข้อ 26]</t>
        </is>
      </c>
      <c r="Q48" s="185" t="inlineStr">
        <is>
          <t>ข้อสอบจริง</t>
        </is>
      </c>
      <c r="R48" s="185" t="inlineStr">
        <is>
          <t>2558</t>
        </is>
      </c>
      <c r="S48" s="185" t="n"/>
    </row>
    <row r="49" ht="24" customHeight="1" s="49">
      <c r="A49" s="185" t="n">
        <v>47</v>
      </c>
      <c r="B49" s="186" t="inlineStr">
        <is>
          <t>[]
โครงสร้างเคมีของยากลุ่ม Sulfonylurea 5 ชนิด ได้แก่ A. Glibenclamide, B. Glimepiride (สูตร pyrroline ring), C. Glipizide, D. Gliclazide, E. Tolbutamide</t>
        </is>
      </c>
      <c r="C49" s="186" t="inlineStr">
        <is>
          <t>จากโครงสร้าง Sulfonylurea ตัวใดออกฤทธิ์นานสุด</t>
        </is>
      </c>
      <c r="D49" s="186" t="n"/>
      <c r="E49" s="186" t="inlineStr">
        <is>
          <t>โครงสร้าง A (Glibenclamide)</t>
        </is>
      </c>
      <c r="F49" s="186" t="inlineStr">
        <is>
          <t>โครงสร้าง B (Glimepiride precursor/derivative)</t>
        </is>
      </c>
      <c r="G49" s="186" t="inlineStr">
        <is>
          <t>โครงสร้าง C (Glipizide)</t>
        </is>
      </c>
      <c r="H49" s="186" t="inlineStr">
        <is>
          <t>โครงสร้าง D (Gliclazide)</t>
        </is>
      </c>
      <c r="I49" s="186" t="inlineStr">
        <is>
          <t>โครงสร้าง E (Tolbutamide)</t>
        </is>
      </c>
      <c r="J49" s="185" t="n">
        <v>1</v>
      </c>
      <c r="K49" s="186" t="inlineStr">
        <is>
          <t>✅ คำตอบที่ถูกต้อง: ข้อ ก. โครงสร้าง A (Glibenclamide)
🎯 ทำไมข้อนี้ถึงถูก:
Glibenclamide (Glyburide) เป็น Second-generation sulfonylurea ที่มีหมู่แทนที่ขนาดใหญ่และชอบไขมันสูง (lipophilic benzamidoethyl moiety) ส่งผลให้ยาสามารถจับกับตัวรับ Sulfonylurea Receptor (SUR1) บนเบต้าเซลล์ของตับอ่อนได้อย่างแน่นหนาและยาวนาน ทำให้มี duration of action นานที่สุด (16-24 ชั่วโมง) และมีความเสี่ยงต่อ hypoglycemia สูงสุดในกลุ่ม
🔍 ข้ออื่นผิดเพราะอะไร:
• ข้อ ข.: โครงสร้างอนุพันธ์ของ Glimepiride หรือตัวอื่นมีค่าครึ่งชีวิตและระยะเวลาการออกฤทธิ์สั้นกว่าหรือมีความยืดหยุ่นในการจับกับตัวรับต่างจาก glibenclamide
• ข้อ ค.: Glipizide มีระยะเวลาการออกฤทธิ์สั้นกว่า (ประมาณ 10-16 ชั่วโมง) และถูกเมแทบอไลต์อย่างรวดเร็วเป็นสารที่ไม่ออกฤทธิ์
• ข้อ ง.: Gliclazide มี duration of action ปานกลาง (ประมาณ 12 ชั่วโมง) และจับกับ SUR1 แบบผันกลับได้เร็วกว่า
• ข้อ จ.: Tolbutamide เป็น First-generation sulfonylurea ที่มี duration สั้นที่สุด (6-12 ชั่วโมง) เนื่องจากหมู่ p-methyl ถูกออกซิไดซ์ได้ง่าย</t>
        </is>
      </c>
      <c r="L49" s="186" t="n"/>
      <c r="M49" s="186" t="inlineStr">
        <is>
          <t>Product Group 13: Medicinal Chemistry</t>
        </is>
      </c>
      <c r="N49" s="186" t="inlineStr">
        <is>
          <t>17.1 Physicochemical properties</t>
        </is>
      </c>
      <c r="O49" s="185" t="inlineStr">
        <is>
          <t>Product</t>
        </is>
      </c>
      <c r="P49" s="186" t="inlineStr">
        <is>
          <t>[SOURCE: Pharma Plus เล่มม่วง 2 - ข้อสอบย้อนหลังปี 2558 วันที่ 1 ข้อ 73]</t>
        </is>
      </c>
      <c r="Q49" s="185" t="inlineStr">
        <is>
          <t>ข้อสอบจริง</t>
        </is>
      </c>
      <c r="R49" s="185" t="inlineStr">
        <is>
          <t>2558</t>
        </is>
      </c>
      <c r="S49" s="185" t="n"/>
    </row>
    <row r="50" ht="24" customHeight="1" s="49">
      <c r="A50" s="185" t="n">
        <v>48</v>
      </c>
      <c r="B50" s="186" t="inlineStr">
        <is>
          <t>[]
โครงสร้างเคมี spironolactone ถูก metabolism กลายเป็น canrenone (สูตรโครงสร้าง steroid ที่มี 17-lactone ring)</t>
        </is>
      </c>
      <c r="C50" s="186" t="inlineStr">
        <is>
          <t>ข้อใดถูกเกี่ยวกับโครงสร้างยา spironolactone กับ canrenone</t>
        </is>
      </c>
      <c r="D50" s="186" t="n"/>
      <c r="E50" s="186" t="inlineStr">
        <is>
          <t>ตัวยาออกฤทธิ์โดยจับกับ receptor ภายนอกของ Henle loop</t>
        </is>
      </c>
      <c r="F50" s="186" t="inlineStr">
        <is>
          <t>ถ้า lactone ring เปิดออก จะได้สารที่มีฤทธิ์</t>
        </is>
      </c>
      <c r="G50" s="186" t="inlineStr">
        <is>
          <t>Canrenone เป็น inactive metabolite</t>
        </is>
      </c>
      <c r="H50" s="186" t="inlineStr">
        <is>
          <t>Spironolactone มีความเป็น lipophilic ต่ำกว่า canrenone</t>
        </is>
      </c>
      <c r="I50" s="186" t="inlineStr">
        <is>
          <t>Spironolactone มีฤทธิ์น้อยกว่า canrenone</t>
        </is>
      </c>
      <c r="J50" s="185" t="n">
        <v>5</v>
      </c>
      <c r="K50" s="186" t="inlineStr">
        <is>
          <t>✅ คำตอบที่ถูกต้อง: ข้อ จ. Spironolactone มีฤทธิ์น้อยกว่า canrenone
🎯 ทำไมข้อนี้ถึงถูก:
Spironolactone เป็น prodrug ที่มีฤทธิ์ยับยั้ง Mineralocorticoid receptor ในตัวเองค่อนข้างต่ำ เมื่อเข้าสู่ร่างกายจะถูกเมแทบอไลต์อย่างรวดเร็วผ่าน deacetylated pathways ได้เป็น Canrenone และ Canrenoate ซึ่ง Canrenone เป็น active metabolite สำคัญที่คงสภาพวงแหวน gamma-lactone และมี intrinsic affinity ในการจับกับ Aldosterone receptor สูงกว่า Spironolactone
🔍 ข้ออื่นผิดเพราะอะไร:
• ข้อ ก.: Spironolactone ออกฤทธิ์ที่ Aldosterone receptor บริเวณ cytoplasmic mineralocorticoid receptor ของท่อไตส่วนปลาย (distal tubule and collecting duct) ไม่ใช่ Henle loop
• ข้อ ข.: วงแหวน Gamma-lactone จำเป็นอย่างยิ่งต่อการออกฤทธิ์ต้าน aldosterone หาก lactone ring เปิดออก (เช่น ในรูป canrenoate potassium) จะทำให้ potency ลดลง
• ข้อ ค.: Canrenone เป็น Active metabolite หลักที่รับผิดชอบต่อฤทธิ์ทางคลินิกส่วนใหญ่ของ spironolactone ไม่ใช่ inactive metabolite
• ข้อ ง.: Spironolactone มีหมู่ 7-alpha-acetylthio group ทำให้มีความชอบไขมัน (lipophilicity) สูงกว่า Canrenone</t>
        </is>
      </c>
      <c r="L50" s="186" t="n"/>
      <c r="M50" s="186" t="inlineStr">
        <is>
          <t>Product Group 13: Medicinal Chemistry</t>
        </is>
      </c>
      <c r="N50" s="186" t="inlineStr">
        <is>
          <t>17.3 Prodrug &amp; Drug Metabolism</t>
        </is>
      </c>
      <c r="O50" s="185" t="inlineStr">
        <is>
          <t>Product</t>
        </is>
      </c>
      <c r="P50" s="186" t="inlineStr">
        <is>
          <t>[SOURCE: Pharma Plus เล่มม่วง 2 - ข้อสอบย้อนหลังปี 2558 วันที่ 1 ข้อ 91]</t>
        </is>
      </c>
      <c r="Q50" s="185" t="inlineStr">
        <is>
          <t>ข้อสอบจริง</t>
        </is>
      </c>
      <c r="R50" s="185" t="inlineStr">
        <is>
          <t>2558</t>
        </is>
      </c>
      <c r="S50" s="185" t="n"/>
    </row>
    <row r="51" ht="24" customHeight="1" s="49">
      <c r="A51" s="185" t="n">
        <v>49</v>
      </c>
      <c r="B51" s="186" t="inlineStr">
        <is>
          <t>[กรณีศึกษา 1]
ผู้หญิงอายุ 45 อ้วน เพิ่งได้ เลื่อนตำแหน่งเป็นผู้จัดการฝ่ายขาย นอนไม่หลับมา 1 เดือน นอนหลับยาก 1-2 ชม.กว่าจะหลับ (ปกติ 30 นาทีหลับ) ตื่นกลางดึกหลายครั้ง พ่อเพิ่งตายหกเดือน แม่เป็น เบาหวานกับความดัน ไม่สูบบุหรี่ ดื่มชาให้หลับ งีบหลับกลางวัน ออกกำลังก่อนนอน 1 ชม.</t>
        </is>
      </c>
      <c r="C51" s="186" t="inlineStr">
        <is>
          <t>พัฒนาโครงสร้างยานอนหลับกลุ่ม BZD อย่างไร เพื่อเพิ่มการออกฤทธิ์ [ภาพโครงสร้าง 1,4-benzodiazepine core: วง A (เบนซีนที่มีตำแหน่ง 7, 8, 9), วง B (ไดอะซีปีน 1-NH, 2=O, 3, 4=N, 5), วง C (5-phenyl ring ตำแหน่ง 1' ถึง 6')]</t>
        </is>
      </c>
      <c r="D51" s="186" t="n"/>
      <c r="E51" s="186" t="inlineStr">
        <is>
          <t>เปลี่ยน carbonyl</t>
        </is>
      </c>
      <c r="F51" s="186" t="inlineStr">
        <is>
          <t>เปลี่ยน N=C เป็น N-C</t>
        </is>
      </c>
      <c r="G51" s="186" t="inlineStr">
        <is>
          <t>ตน. 9 เติม Cl</t>
        </is>
      </c>
      <c r="H51" s="186" t="inlineStr">
        <is>
          <t>ตน. 7 เติม Cl</t>
        </is>
      </c>
      <c r="I51" s="186" t="inlineStr">
        <is>
          <t>เปลี่ยนวง A เป็น heterocyclic</t>
        </is>
      </c>
      <c r="J51" s="185" t="n">
        <v>4</v>
      </c>
      <c r="K51" s="186" t="inlineStr">
        <is>
          <t>✅ คำตอบที่ถูกต้อง: ข้อ ง. ตน. 7 เติม Cl
🎯 ทำไมข้อนี้ถึงถูก:
ตามหลักความสัมพันธ์ระหว่างโครงสร้างและฤทธิ์ (SAR) ของยากลุ่ม Benzodiazepines การเติมหมู่ดึงอิเล็กตรอน (Electron-withdrawing group) ที่ตำแหน่ง C-7 ของวงแหวน A (เช่น หมู่ -Cl ใน Diazepam หรือ -NO2 ใน Clonazepam/Nitrazepam) เป็นปัจจัยสำคัญที่สุดในการเพิ่มความแรง (potency) และฤทธิ์สงบประสาทคลายกังวล
🔍 ข้ออื่นผิดเพราะอะไร:
• ข้อ ก.: การเติมหมู่ให้อิเล็กตรอน (Electron-donating group เช่น -CH3 หรือ -OCH3) ที่ตำแหน่ง 7 จะทำให้ฤทธิ์ทางเภสัชวิทยาลดลงอย่างมาก
• ข้อ ข.: ตำแหน่ง 1 เหมาะสำหรับการเติมหมู่ alkyl ขนาดเล็ก (เช่น -CH3 ใน Diazepam) แต่ไม่ใช่ตำแหน่งหลักที่เพิ่ม potency ได้เทียบเท่าตำแหน่ง 7
• ข้อ ค.: การเติมหมู่ที่ตำแหน่ง 3 (เช่น -OH ใน Oxazepam) จะทำให้ยาถูก conjugate ขับทิ้งได้เร็วขึ้น ทำให้ duration สั้นลงแต่ไม่ได้เพิ่ม potency
• ข้อ จ.: วงแหวน B จำเป็นต้องคงสภาพ 1,4-diazepine ring การขยายหรือดัดแปลงโดยไม่เหมาะสมจะทำให้โมเลกุลจับกับ receptor ไม่ได้</t>
        </is>
      </c>
      <c r="L51" s="186" t="n"/>
      <c r="M51" s="186" t="inlineStr">
        <is>
          <t>Product Group 13: Medicinal Chemistry</t>
        </is>
      </c>
      <c r="N51" s="186" t="inlineStr">
        <is>
          <t>17.1 Physicochemical properties</t>
        </is>
      </c>
      <c r="O51" s="185" t="inlineStr">
        <is>
          <t>Product</t>
        </is>
      </c>
      <c r="P51" s="186" t="inlineStr">
        <is>
          <t>[SOURCE: Pharma Plus เล่มม่วง 2 - ข้อสอบย้อนหลังปี 2558 วันที่ 2 ข้อ 5]</t>
        </is>
      </c>
      <c r="Q51" s="185" t="inlineStr">
        <is>
          <t>ข้อสอบจริง</t>
        </is>
      </c>
      <c r="R51" s="185" t="inlineStr">
        <is>
          <t>2558</t>
        </is>
      </c>
      <c r="S51" s="185" t="n"/>
    </row>
    <row r="52" ht="24" customHeight="1" s="49">
      <c r="A52" s="185" t="n">
        <v>50</v>
      </c>
      <c r="B52" s="186" t="inlineStr">
        <is>
          <t>[]
ภาพสูตรโครงสร้าง amoxicillin (โครงสร้างบน: aminopenicillin ที่มี p-hydroxy) และ clavulanic acid (โครงสร้างล่าง: oxapenam/beta-lactamase inhibitor)</t>
        </is>
      </c>
      <c r="C52" s="186" t="inlineStr">
        <is>
          <t>ข้อใดไม่ถูกต้องเกี่ยวกับ amoxicillin/clavulanic acid [แสดงภาพโครงสร้าง amoxicillin และ clavulanic acid]</t>
        </is>
      </c>
      <c r="D52" s="186" t="n"/>
      <c r="E52" s="186" t="inlineStr">
        <is>
          <t>ไม่ถูกทำลายโดย beta lactamase</t>
        </is>
      </c>
      <c r="F52" s="186" t="inlineStr">
        <is>
          <t>เกิดปฏิกิริยา hydrolysis</t>
        </is>
      </c>
      <c r="G52" s="186" t="inlineStr">
        <is>
          <t>เกิดปฏิกิริยา epimerization</t>
        </is>
      </c>
      <c r="H52" s="186" t="inlineStr">
        <is>
          <t>Clavulanic acid ไม่ใช่สารออกฤทธิ์</t>
        </is>
      </c>
      <c r="I52" s="186" t="inlineStr">
        <is>
          <t>เป็นยาในกลุ่ม aminopenicillin</t>
        </is>
      </c>
      <c r="J52" s="185" t="n">
        <v>3</v>
      </c>
      <c r="K52" s="186" t="inlineStr">
        <is>
          <t>✅ คำตอบที่ถูกต้อง: ข้อ ค. เกิดปฏิกิริยา epimerization
🎯 ทำไมข้อนี้ถึงถูก:
Clavulanic acid ทำหน้าที่เป็น suicide inhibitor โดยเข้าจับและสร้างพันธะโควาเลนต์ถาวร (covalent irreversible inhibition) กับ active site serine ของเอนไซม์ Beta-lactamase ทำให้เอนไซม์ถูกทำลายอย่างถาวร กลไกนี้ไม่ได้เกิดจากปฏิกิริยา Epimerization จึงเป็นข้อความที่ไม่ถูกต้อง
🔍 ข้ออื่นผิดเพราะอะไร:
• ข้อ ก.: Amoxicillin ถูกปกป้องจากการไฮโดรไลซ์โดยเอนไซม์ Beta-lactamase เมื่อให้ร่วมกับ Clavulanic acid เป็นข้อความที่ถูกต้อง
• ข้อ ข.: Clavulanic acid มีโครงสร้างแกนเป็น Clavam ring (ไม่มีกำมะถันในวง 5 เหลี่ยม) ที่มีความเค้นสูง ทำให้จับกับเอนไซม์ได้ดี เป็นข้อความที่ถูกต้อง
• ข้อ ง.: การรวม Amoxicillin กับ Clavulanic acid ช่วยขยายสเปกตรัมให้ครอบคลุมเชื้อที่ผลิต Beta-lactamase (เช่น MSSA, H. influenzae) เป็นข้อความที่ถูกต้อง
• ข้อ จ.: Clavulanic acid มีฤทธิ์ต้านเชื้อแบคทีเรียด้วยตนเองต่ำมาก (weak intrinsic antibacterial activity) แต่เป็น beta-lactamase inhibitor ที่ดีเยี่ยม เป็นข้อความที่ถูกต้อง</t>
        </is>
      </c>
      <c r="L52" s="186" t="n"/>
      <c r="M52" s="186" t="inlineStr">
        <is>
          <t>Product Group 13: Medicinal Chemistry</t>
        </is>
      </c>
      <c r="N52" s="186" t="inlineStr">
        <is>
          <t>17.1 Physicochemical properties</t>
        </is>
      </c>
      <c r="O52" s="185" t="inlineStr">
        <is>
          <t>Product</t>
        </is>
      </c>
      <c r="P52" s="186" t="inlineStr">
        <is>
          <t>[SOURCE: Pharma Plus เล่มม่วง 2 - ข้อสอบย้อนหลังปี 2558 วันที่ 2 ข้อ 16]</t>
        </is>
      </c>
      <c r="Q52" s="185" t="inlineStr">
        <is>
          <t>ข้อสอบจริง</t>
        </is>
      </c>
      <c r="R52" s="185" t="inlineStr">
        <is>
          <t>2558</t>
        </is>
      </c>
      <c r="S52" s="185" t="n"/>
    </row>
    <row r="53" ht="24" customHeight="1" s="49">
      <c r="A53" s="185" t="n">
        <v>51</v>
      </c>
      <c r="B53" s="186" t="inlineStr">
        <is>
          <t>[]
ภาพสูตรโครงสร้างยา:
a. โครงสร้าง Indomethacin (indole acetic acid derivative)
b. โครงสร้าง Alminoprofen / NSAID ที่มีหมู่อะมิโน
c. โครงสร้าง Celecoxib (diaryl-substituted pyrazole ที่มีหมู่ benzenesulfonamide -SO2NH2)
d. โครงสร้าง Naproxen (methoxynaphthyl propionic acid)
e. โครงสร้าง Hydrochlorothiazide (benzothiadiazine 1,1-dioxide ที่มีหมู่ 7-sulfonamoyl -SO2NH2)</t>
        </is>
      </c>
      <c r="C53" s="186" t="inlineStr">
        <is>
          <t>โครงสร้างใดไม่ควรใช้ในผู้ป่วยที่แพ้ ยา sulfa [แสดงภาพโครงสร้าง 5 สาร: a = Indomethacin, b = อนุพันธ์กรดโพรพิโอนิก, c = Celecoxib, d = Naproxen, e = Hydrochlorothiazide]</t>
        </is>
      </c>
      <c r="D53" s="186" t="n"/>
      <c r="E53" s="186" t="inlineStr">
        <is>
          <t>โครงสร้าง a (Indomethacin)</t>
        </is>
      </c>
      <c r="F53" s="186" t="inlineStr">
        <is>
          <t>โครงสร้าง b</t>
        </is>
      </c>
      <c r="G53" s="186" t="inlineStr">
        <is>
          <t>โครงสร้าง c (Celecoxib)</t>
        </is>
      </c>
      <c r="H53" s="186" t="inlineStr">
        <is>
          <t>โครงสร้าง d (Naproxen)</t>
        </is>
      </c>
      <c r="I53" s="186" t="inlineStr">
        <is>
          <t>โครงสร้าง e (Hydrochlorothiazide)</t>
        </is>
      </c>
      <c r="J53" s="185" t="n">
        <v>5</v>
      </c>
      <c r="K53" s="186" t="inlineStr">
        <is>
          <t>✅ คำตอบที่ถูกต้อง: ข้อ จ. โครงสร้าง e (Hydrochlorothiazide)
🎯 ทำไมข้อนี้ถึงถูก:
Hydrochlorothiazide (HCTZ) มีหมู่ Sulfonamide moiety (-SO2NH2) อิสระที่เชื่อมกับวงแหวนเบนซีน ซึ่งสามารถเกิดปฏิกิริยาแพ้ข้ามกลุ่ม (cross-reactivity) ในผู้ป่วยที่มีประวัติแพ้ยาในกลุ่ม Sulfa (Sulfonamide allergy) ได้อย่างรุนแรง จึงควรหลีกเลี่ยงการใช้ในผู้ป่วยกลุ่มนี้
🔍 ข้ออื่นผิดเพราะอะไร:
• ข้อ ก.: โครงสร้างที่ไม่มีหมู่ sulfonamide หรือ aryl amine ไม่ทำให้เกิดการแพ้ข้ามกลุ่มกับยาซัลฟา
• ข้อ ข.: ยาที่ไม่มีโครงสร้าง sulfonamide pharmacophore สามารถใช้ได้อย่างปลอดภัยในผู้ป่วยที่แพ้ยาซัลฟา
• ข้อ ค.: โมเลกุลที่ไม่มีหมู่อนุพันธ์ซัลโฟนาไมด์อิสระไม่มีความเสี่ยงต่อการเกิด hypersensitivity ในกลุ่มนี้
• ข้อ ง.: โครงสร้างที่ไม่มีหมู่ -SO2NH2 ไม่กระตุ้นระบบภูมิคุ้มกันผ่านกลไกการแพ้ยาซัลโฟนาไมด์</t>
        </is>
      </c>
      <c r="L53" s="186" t="n"/>
      <c r="M53" s="186" t="inlineStr">
        <is>
          <t>Product Group 13: Medicinal Chemistry</t>
        </is>
      </c>
      <c r="N53" s="186" t="inlineStr">
        <is>
          <t>17.1 Physicochemical properties</t>
        </is>
      </c>
      <c r="O53" s="185" t="inlineStr">
        <is>
          <t>Product</t>
        </is>
      </c>
      <c r="P53" s="186" t="inlineStr">
        <is>
          <t>[SOURCE: Pharma Plus เล่มม่วง 2 - ข้อสอบย้อนหลังปี 2558 วันที่ 2 ข้อ 29]</t>
        </is>
      </c>
      <c r="Q53" s="185" t="inlineStr">
        <is>
          <t>ข้อสอบจริง</t>
        </is>
      </c>
      <c r="R53" s="185" t="inlineStr">
        <is>
          <t>2558</t>
        </is>
      </c>
      <c r="S53" s="185" t="n"/>
    </row>
    <row r="54" ht="24" customHeight="1" s="49">
      <c r="A54" s="185" t="n">
        <v>52</v>
      </c>
      <c r="B54" s="186" t="inlineStr">
        <is>
          <t>[กรณีศึกษา 5 (ต่อเนื่อง)]
2 เดือนต่อมาผู้ป่วยไปพบแพทย์ อีกครั้งแพทย์วินิจฉัยเป็นตกขาวจากเชื้อรา และให้ รับประทาน fluconazole</t>
        </is>
      </c>
      <c r="C54" s="186" t="inlineStr">
        <is>
          <t>Fluconazole ผ่าน CYP ใด</t>
        </is>
      </c>
      <c r="D54" s="186" t="n"/>
      <c r="E54" s="186" t="inlineStr">
        <is>
          <t>2D6</t>
        </is>
      </c>
      <c r="F54" s="186" t="inlineStr">
        <is>
          <t>1A2</t>
        </is>
      </c>
      <c r="G54" s="186" t="inlineStr">
        <is>
          <t>3A4</t>
        </is>
      </c>
      <c r="H54" s="186" t="inlineStr">
        <is>
          <t>2C9</t>
        </is>
      </c>
      <c r="I54" s="186" t="inlineStr">
        <is>
          <t>2E1</t>
        </is>
      </c>
      <c r="J54" s="185" t="n">
        <v>4</v>
      </c>
      <c r="K54" s="186" t="inlineStr">
        <is>
          <t>✅ คำตอบที่ถูกต้อง: ข้อ ง. 2C9
🎯 ทำไมข้อนี้ถึงถูก:
Fluconazole เป็นยาต้านเชื้อรากลุ่ม Triazole ที่มีคุณสมบัติเป็นตัวยับยั้งเอนไซม์ตับที่แรง (potent inhibitor) ต่อ Cytochrome P450 ไอโซฟอร์ม CYP2C9 (และ CYP2C19) ส่งผลให้ระดับยาที่ถูกเมแทบอไลต์ผ่าน CYP2C9 เพิ่มสูงขึ้นอย่างมีนัยสำคัญทางคลินิก (เช่น Warfarin, Phenytoin, Glipizide)
🔍 ข้ออื่นผิดเพราะอะไร:
• ข้อ ก.: CYP2D6 ทำหน้าที่เมแทบอไลต์ยาในกลุ่ม beta-blockers, antidepressants และ codeine ซึ่ง Fluconazole ไม่ได้เป็น inhibitor หลักของไอโซฟอร์มนี้
• ข้อ ข.: CYP1A2 เกี่ยวข้องกับการเมแทบอลิซึมของ Theophylline และ Caffeine ซึ่งไม่ใช่เป้าหมายการยับยั้งหลักของ Fluconazole
• ข้อ ค.: CYP2E1 ทำหน้าที่เมแทบอไลต์สารโมเลกุลเล็ก เช่น Paracetamol และ Alcohol ไม่ใช่เป้าหมายหลักทางคลินิกของ Fluconazole
• ข้อ จ.: แม้ Fluconazole ในขนาดสูง (&gt;= 400 mg/day) จะยับยั้ง CYP3A4 ได้บ้าง แต่ CYP2C9 เป็นเอนไซม์ที่มีความไวต่อการยับยั้งสูงสุดแม้ในขนาดต่ำ</t>
        </is>
      </c>
      <c r="L54" s="186" t="n"/>
      <c r="M54" s="186" t="inlineStr">
        <is>
          <t>Product Group 13: Medicinal Chemistry</t>
        </is>
      </c>
      <c r="N54" s="186" t="inlineStr">
        <is>
          <t>17.3 Prodrug &amp; Drug Metabolism</t>
        </is>
      </c>
      <c r="O54" s="185" t="inlineStr">
        <is>
          <t>Product</t>
        </is>
      </c>
      <c r="P54" s="186" t="inlineStr">
        <is>
          <t>[SOURCE: Pharma Plus เล่มม่วง 2 - ข้อสอบย้อนหลังปี 2558 วันที่ 2 ข้อ 34]</t>
        </is>
      </c>
      <c r="Q54" s="185" t="inlineStr">
        <is>
          <t>ข้อสอบจริง</t>
        </is>
      </c>
      <c r="R54" s="185" t="inlineStr">
        <is>
          <t>2558</t>
        </is>
      </c>
      <c r="S54" s="185" t="n"/>
    </row>
    <row r="55" ht="24" customHeight="1" s="49">
      <c r="A55" s="185" t="n">
        <v>53</v>
      </c>
      <c r="B55" s="186" t="n"/>
      <c r="C55" s="186" t="inlineStr">
        <is>
          <t>โครงสร้างในข้อใดที่ไม่สามารถให้โดยการรับประทานได้ [RECONSTRUCTED: ปรับแต่งและเติมเต็มบริบทโจทย์เพื่อความสมบูรณ์]</t>
        </is>
      </c>
      <c r="D55" s="186" t="n"/>
      <c r="E55" s="186" t="inlineStr">
        <is>
          <t>Ampicillin</t>
        </is>
      </c>
      <c r="F55" s="186" t="inlineStr">
        <is>
          <t>Phenoxymethylpenicillin</t>
        </is>
      </c>
      <c r="G55" s="186" t="inlineStr">
        <is>
          <t>Cefotaxime</t>
        </is>
      </c>
      <c r="H55" s="186" t="inlineStr">
        <is>
          <t>Pivampicillin</t>
        </is>
      </c>
      <c r="I55" s="186" t="inlineStr">
        <is>
          <t>Bacampicillin</t>
        </is>
      </c>
      <c r="J55" s="185" t="n">
        <v>3</v>
      </c>
      <c r="K55" s="186" t="inlineStr">
        <is>
          <t>✅ คำตอบที่ถูกต้อง: ข้อ ค. Cefotaxime
🎯 ทำไมข้อนี้ถึงถูก:
Cefotaxime เป็นยาปฏิชีวนะกลุ่ม Third-generation Cephalosporin ชนิดฉีด (parenteral administration) เนื่องจากมีหมู่แทนที่ Acetoxymethyl ที่ตำแหน่ง C-3 และหมู่ Syn-methoxyimino ที่สายข้าง C-7 ทำให้โมเลกุลมีความชอบน้ำสูง (hydrophilic) และไม่สามารถดูดซึมผ่านระบบทางเดินอาหารได้ จึงต้องบริหารทางหลอดเลือดดำ (IV) หรือกล้ามเนื้อ (IM) เท่านั้น
🔍 ข้ออื่นผิดเพราะอะไร:
• ข้อ ก.: Ampicillin เป็นยากลุ่ม Aminopenicillin ที่ทนกรดและดูดซึมได้ทางเดินอาหาร (oral absorption ประมาณ 40%)
• ข้อ ข.: Phenoxymethylpenicillin (Penicillin V) มีหมู่ phenoxymethyl ที่ทนต่อกรดในกระเพาะอาหาร จึงเป็น penicillin ชนิดรับประทาน
• ข้อ ง.: Pivampicillin เป็น prodrug ชนิด pivaloyloxymethyl ester ของ ampicillin ออกแบบมาเพื่อเพิ่ม oral bioavailability สูงถึง 90%
• ข้อ จ.: Bacampicillin เป็น prodrug ชนิด ethoxycarbonyloxyethyl ester ที่ดูดซึมได้ดีเยี่ยมทางเดินอาหารและถูกไฮโดรไลซ์เป็น ampicillin</t>
        </is>
      </c>
      <c r="L55" s="186" t="n"/>
      <c r="M55" s="186" t="inlineStr">
        <is>
          <t>Product Group 13: Medicinal Chemistry</t>
        </is>
      </c>
      <c r="N55" s="186" t="inlineStr">
        <is>
          <t>17.1 Physicochemical properties</t>
        </is>
      </c>
      <c r="O55" s="185" t="inlineStr">
        <is>
          <t>Product</t>
        </is>
      </c>
      <c r="P55" s="186" t="inlineStr">
        <is>
          <t>[SOURCE: Pharma Plus เล่มม่วง 2 - ข้อสอบย้อนหลังปี 2558 วันที่ 2 ข้อ 44]</t>
        </is>
      </c>
      <c r="Q55" s="185" t="inlineStr">
        <is>
          <t>ข้อสอบจริง</t>
        </is>
      </c>
      <c r="R55" s="185" t="inlineStr">
        <is>
          <t>2558</t>
        </is>
      </c>
      <c r="S55" s="185" t="n"/>
    </row>
    <row r="56" ht="24" customHeight="1" s="49">
      <c r="A56" s="185" t="n">
        <v>54</v>
      </c>
      <c r="B56" s="186" t="inlineStr">
        <is>
          <t>[กรณีศึกษา 8]
ผู้ป่วยชาย อายุ 55 ปี อ้วน โรคประจำตัวเป็นความดัน ไขมันในเลือดสูง ดื่มสุรา ไม่สูบบุหรี่ มาโรงพยาบาลด้วยอาการหอบเหนื่อย นอนราบไม่ได้ แพทย์วินิจฉัย acute heart failure ได้รับยากลับบ้านดังนี้
1. Furosemide tablet
2. Enalapril tablet</t>
        </is>
      </c>
      <c r="C56" s="186" t="inlineStr">
        <is>
          <t>เหตุใดตามมาตรฐานเภสัชตำรับจึงต้องมีการควบคุมปริมาณ enalaprilat ในยาเม็ด enalapril maleate tablet</t>
        </is>
      </c>
      <c r="D56" s="186" t="n"/>
      <c r="E56" s="186" t="inlineStr">
        <is>
          <t>เป็นสารออกฤทธิ์ร่วมของ enalapril</t>
        </is>
      </c>
      <c r="F56" s="186" t="inlineStr">
        <is>
          <t>เป็น related substance ของ enalapril</t>
        </is>
      </c>
      <c r="G56" s="186" t="inlineStr">
        <is>
          <t>เป็น prodrug ของ enalapril</t>
        </is>
      </c>
      <c r="H56" s="186" t="inlineStr">
        <is>
          <t>ยับยั้งการทำลาย enalapril</t>
        </is>
      </c>
      <c r="I56" s="186" t="inlineStr">
        <is>
          <t>เป็น inactive metabolite</t>
        </is>
      </c>
      <c r="J56" s="185" t="n">
        <v>2</v>
      </c>
      <c r="K56" s="186" t="inlineStr">
        <is>
          <t>✅ คำตอบที่ถูกต้อง: ข้อ ข. เป็น related substance ของ enalapril
🎯 ทำไมข้อนี้ถึงถูก:
ตามข้อกำหนดของเภสัชตำรับ (Pharmacopoeia Standards) Enalaprilat เป็นสารผลพลอยได้ที่เกิดจากการสลายตัว (degradation product) ของ Enalapril ผ่านปฏิกิริยาไฮโดรไลซิสของพันธะเอสเทอร์ จึงถูกจัดเป็น Related substance หรือสารปนเปื้อนที่เกี่ยวข้อง ซึ่งต้องมีการจำกัดปริมาณอย่างเคร่งครัดเพื่อควบคุมคุณภาพและความคงตัวของยาเม็ด
🔍 ข้ออื่นผิดเพราะอะไร:
• ข้อ ก.: Enalaprilat ไม่ได้ถูกใส่ลงไปเป็นสารออกฤทธิ์ร่วม แต่เกิดขึ้นเองจากการเสื่อมสลายของตัวยาสำคัญในสูตรตำรับ
• ข้อ ค.: Enalaprilat เป็น active form ที่เกิดจากการเปลี่ยนสภาพในร่างกาย ไม่ใช่ prodrug ของ enalapril (Enalapril ต่างหากที่เป็น prodrug)
• ข้อ ง.: Enalaprilat ไม่ได้ทำหน้าที่ยับยั้งการทำลาย Enalapril ในสูตรตำรับยาเม็ด
• ข้อ จ.: Enalaprilat เป็น active ACE inhibitor ที่แรงกว่า Enalapril เพียงแต่ดูดซึมทางเดินอาหารไม่ได้ จึงไม่ใช่ inactive metabolite</t>
        </is>
      </c>
      <c r="L56" s="186" t="n"/>
      <c r="M56" s="186" t="inlineStr">
        <is>
          <t>Product Group 13: Medicinal Chemistry</t>
        </is>
      </c>
      <c r="N56" s="186" t="inlineStr">
        <is>
          <t>17.1 Physicochemical properties</t>
        </is>
      </c>
      <c r="O56" s="185" t="inlineStr">
        <is>
          <t>Product</t>
        </is>
      </c>
      <c r="P56" s="186" t="inlineStr">
        <is>
          <t>[SOURCE: Pharma Plus เล่มม่วง 2 - ข้อสอบย้อนหลังปี 2558 วันที่ 2 ข้อ 58]</t>
        </is>
      </c>
      <c r="Q56" s="185" t="inlineStr">
        <is>
          <t>ข้อสอบจริง</t>
        </is>
      </c>
      <c r="R56" s="185" t="inlineStr">
        <is>
          <t>2558</t>
        </is>
      </c>
      <c r="S56" s="185" t="n"/>
    </row>
    <row r="57" ht="24" customHeight="1" s="49">
      <c r="A57" s="185" t="n">
        <v>55</v>
      </c>
      <c r="B57" s="186" t="inlineStr">
        <is>
          <t>[กรณีศึกษา 8]
ผู้ป่วยชาย อายุ 55 ปี อ้วน โรคประจำตัวเป็นความดัน ไขมันในเลือดสูง ดื่มสุรา ไม่สูบบุหรี่ มาโรงพยาบาลด้วยอาการหอบเหนื่อย นอนราบไม่ได้ แพทย์วินิจฉัย acute heart failure ได้รับยากลับบ้านดังนี้
1. Furosemide tablet
2. Enalapril tablet</t>
        </is>
      </c>
      <c r="C57" s="186" t="inlineStr">
        <is>
          <t>การเตรียม enalapril ให้อยู่ในรูปเกลือ enalapril maleate มีวัตถุประสงค์หลักตามข้อใด</t>
        </is>
      </c>
      <c r="D57" s="186" t="n"/>
      <c r="E57" s="186" t="inlineStr">
        <is>
          <t>เพิ่มความคงตัวของยา</t>
        </is>
      </c>
      <c r="F57" s="186" t="inlineStr">
        <is>
          <t>เพิ่มการละลายของยา</t>
        </is>
      </c>
      <c r="G57" s="186" t="inlineStr">
        <is>
          <t>เสื่อมสลายด้วยปฏิกิริยา aminolysis</t>
        </is>
      </c>
      <c r="H57" s="186" t="inlineStr">
        <is>
          <t>ลดการเสื่อมสลายด้วยแสง</t>
        </is>
      </c>
      <c r="I57" s="186" t="inlineStr">
        <is>
          <t>เพิ่มการออกฤทธิ์ของยา</t>
        </is>
      </c>
      <c r="J57" s="185" t="n">
        <v>2</v>
      </c>
      <c r="K57" s="186" t="inlineStr">
        <is>
          <t>✅ คำตอบที่ถูกต้อง: ข้อ ข. เพิ่มการละลายของยา
🎯 ทำไมข้อนี้ถึงถูก:
Enalapril ในรูป free base ละลายน้ำได้จำกัด การเตรียมให้อยู่ในรูปเกลือ Enalapril maleate มีวัตถุประสงค์หลักเพื่อเพิ่มความสามารถในการละลายน้ำ (aqueous solubility) และเพิ่มอัตราการละลาย (dissolution rate) ซึ่งจำเป็นต่อการแตกตัวและการดูดซึมยาอย่างรวดเร็วและสม่ำเสมอในระบบทางเดินอาหาร
🔍 ข้ออื่นผิดเพราะอะไร:
• ข้อ ก.: การเตรียมในรูปเกลือ maleate มุ่งเน้นการแก้ปัญหาด้าน solubility และการตั้งสูตรตำรับเป็นหลัก ไม่ใช่การป้องกันการสลายตัว
• ข้อ ค.: Aminolysis เป็นปฏิกิริยาการเสื่อมสลายที่อาจเกิดขึ้นได้ระหว่างสารในสูตรตำรับ ไม่ใช่วัตถุประสงค์ของการเตรียมเกลือ
• ข้อ ง.: เกลือ maleate ไม่ได้มีคุณสมบัติในการป้องกันการเสื่อมสลายด้วยแสง (photoprotection)
• ข้อ จ.: การเตรียมรูปเกลือไม่ได้เพิ่ม intrinsic potency ของตัวยาสำคัญต่อเอนไซม์เป้าหมาย แต่ช่วยปรับปรุงคุณสมบัติทางเภสัชกรรม</t>
        </is>
      </c>
      <c r="L57" s="186" t="n"/>
      <c r="M57" s="186" t="inlineStr">
        <is>
          <t>Product Group 13: Medicinal Chemistry</t>
        </is>
      </c>
      <c r="N57" s="186" t="inlineStr">
        <is>
          <t>17.1 Physicochemical properties</t>
        </is>
      </c>
      <c r="O57" s="185" t="inlineStr">
        <is>
          <t>Product</t>
        </is>
      </c>
      <c r="P57" s="186" t="inlineStr">
        <is>
          <t>[SOURCE: Pharma Plus เล่มม่วง 2 - ข้อสอบย้อนหลังปี 2558 วันที่ 2 ข้อ 59]</t>
        </is>
      </c>
      <c r="Q57" s="185" t="inlineStr">
        <is>
          <t>ข้อสอบจริง</t>
        </is>
      </c>
      <c r="R57" s="185" t="inlineStr">
        <is>
          <t>2558</t>
        </is>
      </c>
      <c r="S57" s="185" t="n"/>
    </row>
    <row r="58" ht="24" customHeight="1" s="49">
      <c r="A58" s="185" t="n">
        <v>56</v>
      </c>
      <c r="B58" s="186" t="n"/>
      <c r="C58" s="186" t="inlineStr">
        <is>
          <t>การทดสอบหาปริมาณ Residue on ignition (Sulfate ash) ตามเภสัชตำรับ มีวัตถุประสงค์เพื่ออะไร</t>
        </is>
      </c>
      <c r="D58" s="186" t="n"/>
      <c r="E58" s="186" t="inlineStr">
        <is>
          <t>เพื่อหาปริมาณ organic impurity</t>
        </is>
      </c>
      <c r="F58" s="186" t="inlineStr">
        <is>
          <t>เพื่อหาปริมาณ inorganic impurity</t>
        </is>
      </c>
      <c r="G58" s="186" t="inlineStr">
        <is>
          <t>เพื่อพิสูจน์ว่า organic impurity เป็นสารใด</t>
        </is>
      </c>
      <c r="H58" s="186" t="inlineStr">
        <is>
          <t>เพื่อพิสูจน์ว่า inorganic impurity เป็นสารใด</t>
        </is>
      </c>
      <c r="I58" s="186" t="inlineStr">
        <is>
          <t>เพื่อหาปริมาณสารที่ระเหยง่าย</t>
        </is>
      </c>
      <c r="J58" s="185" t="n">
        <v>2</v>
      </c>
      <c r="K58" s="186" t="inlineStr">
        <is>
          <t>✅ คำตอบที่ถูกต้อง: ข้อ ข. เพื่อหาปริมาณ inorganic impurity
🎯 ทำไมข้อนี้ถึงถูก:
การทดสอบหาปริมาณ Residue on Ignition หรือ Sulfated Ash ตามเภสัชตำรับ (USP/BP/Ph. Eur.) เป็นการเผาสารตัวอย่างร่วมกับกรดซัลฟิวริกที่อุณหภูมิสูง (600-800 องศาเซลเซียส) จนสารอินทรีย์ทั้งหมดระเหยและไหม้หมด เหลือทิ้งไว้เฉพาะเถ้าของสารอนินทรีย์ (Inorganic impurities เช่น ไอออนของโลหะหนักหรือเกลือแร่ต่างๆ) เพื่อควบคุมความบริสุทธิ์ของตัวยา
🔍 ข้ออื่นผิดเพราะอะไร:
• ข้อ ก.: สารประกอบอินทรีย์ (Organic impurities) จะถูกเผาไหม้กลายเป็นก๊าซคาร์บอนไดออกไซด์และน้ำระเหยออกไปทั้งหมด ไม่หลงเหลือเป็นเถ้า
• ข้อ ค.: การทดสอบนี้เป็นการวิเคราะห์เชิงปริมาณโดยรวม (quantitative gravimetric method) ไม่สามารถบอกเอกลักษณ์ชนิดของสารอินทรีย์ได้
• ข้อ ง.: การทดสอบชั่งน้ำหนักเถ้าบอกได้เฉพาะปริมาณรวม ไม่สามารถพิสูจน์เอกลักษณ์จำเพาะของชนิดไอออนอนินทรีย์แต่ละตัวได้
• ข้อ จ.: สารที่ระเหยง่ายจะระเหยไปตั้งแต่เริ่มให้ความร้อน การวัดสารระเหยใช้การทดสอบ Loss on Drying (LOD) ไม่ใช่ Residue on ignition</t>
        </is>
      </c>
      <c r="L58" s="186" t="n"/>
      <c r="M58" s="186" t="inlineStr">
        <is>
          <t>Product Group 13: Medicinal Chemistry</t>
        </is>
      </c>
      <c r="N58" s="186" t="inlineStr">
        <is>
          <t>17.1 Physicochemical properties</t>
        </is>
      </c>
      <c r="O58" s="185" t="inlineStr">
        <is>
          <t>Product</t>
        </is>
      </c>
      <c r="P58" s="186" t="inlineStr">
        <is>
          <t>[SOURCE: Pharma Plus เล่มม่วง 2 - ข้อสอบย้อนหลังปี 2558 วันที่ 2 ข้อ 61]</t>
        </is>
      </c>
      <c r="Q58" s="185" t="inlineStr">
        <is>
          <t>ข้อสอบจริง</t>
        </is>
      </c>
      <c r="R58" s="185" t="inlineStr">
        <is>
          <t>2558</t>
        </is>
      </c>
      <c r="S58" s="185" t="n"/>
    </row>
    <row r="59" ht="24" customHeight="1" s="49">
      <c r="A59" s="185" t="n">
        <v>57</v>
      </c>
      <c r="B59" s="186" t="inlineStr">
        <is>
          <t>[กรณีศึกษา 9]
ผู้ป่วยหญิง อายุ 60 ปี หนัก 60 kg สูง 165 cm เป็นมะเร็งเต้านม ได้รับการรักษา adjuvant therapy ยาที่ได้รับคือ
Cyclophosphamide 60 mg/m2
Doxorubicin 75 mg/m2
และผลตรวจ HER2 = positive จึงได้รับ tamoxifen ร่วมด้วย</t>
        </is>
      </c>
      <c r="C59" s="186" t="inlineStr">
        <is>
          <t>ข้อใดไม่ถูกต้องเกี่ยวกับยารักษาโรคมะเร็งในกรณีศึกษานี้</t>
        </is>
      </c>
      <c r="D59" s="186" t="n"/>
      <c r="E59" s="186" t="inlineStr">
        <is>
          <t>Cyclophosphamide เป็น prodrug</t>
        </is>
      </c>
      <c r="F59" s="186" t="inlineStr">
        <is>
          <t>Doxorubicin เป็นยาในกลุ่ม anthracycline</t>
        </is>
      </c>
      <c r="G59" s="186" t="inlineStr">
        <is>
          <t>Metabolite ของ cyclophosphamide คือ acrolein</t>
        </is>
      </c>
      <c r="H59" s="186" t="inlineStr">
        <is>
          <t>ยาที่มีพิษต่อหัวใจคือ doxorubicin</t>
        </is>
      </c>
      <c r="I59" s="186" t="inlineStr">
        <is>
          <t>Tamoxifen เป็นยาในกลุ่ม non-steroidal antiestrogen</t>
        </is>
      </c>
      <c r="J59" s="185" t="n">
        <v>3</v>
      </c>
      <c r="K59" s="186" t="inlineStr">
        <is>
          <t>✅ คำตอบที่ถูกต้อง: ข้อ ค. Metabolite ของ cyclophosphamide คือ acrolein
🎯 ทำไมข้อนี้ถึงถูก:
Cyclophosphamide เมื่อถูกเปลี่ยนสภาพในตับผ่าน CYP2B6 จะได้ Aldophosphamide ซึ่งสลายตัวต่อได้เป็น 2 ส่วน คือ Phosphoramide mustard (ซึ่งเป็น Active antineoplastic alkylating agent ตัวจริงที่ออกฤทธิ์ต้านมะเร็ง) และ Acrolein ซึ่ง Acrolein เป็นเพียงสารผลพลอยได้ที่ไม่มีฤทธิ์ต้านมะเร็งแต่ก่อความเป็นพิษรุนแรงต่อกระเพาะปัสสาวะ (Urotoxic byproduct causing hemorrhagic cystitis) ดังนั้นการระบุว่า metabolite สำคัญในการรักษามะเร็งคือ acrolein จึงผิดหลักการทางเภสัชกรรม
🔍 ข้ออื่นผิดเพราะอะไร:
• ข้อ ก.: Cyclophosphamide เป็น prodrug ที่ยังไม่มีฤทธิ์ต้านเซลล์มะเร็ง ต้องผ่านการกระตุ้นโดย CYP450 ในตับก่อน เป็นข้อความที่ถูกต้อง
• ข้อ ข.: Doxorubicin เป็นยาเคมีบำบัดในกลุ่ม Anthracycline antitumor antibiotic มีโครงสร้าง planar tetracyclic ring เป็นข้อความที่ถูกต้อง
• ข้อ ง.: Doxorubicin มีพิษจำเพาะต่อหัวใจ (Cardiotoxicity) ทั้งแบบเฉียบพลันและเรื้อรังจาก free radicals เป็นข้อความที่ถูกต้อง
• ข้อ จ.: Tamoxifen เป็นยาต้านฮอร์โมนกลุ่ม Non-steroidal selective estrogen receptor modulator (SERM) เป็นข้อความที่ถูกต้อง</t>
        </is>
      </c>
      <c r="L59" s="186" t="n"/>
      <c r="M59" s="186" t="inlineStr">
        <is>
          <t>Product Group 13: Medicinal Chemistry</t>
        </is>
      </c>
      <c r="N59" s="186" t="inlineStr">
        <is>
          <t>17.1 Physicochemical properties</t>
        </is>
      </c>
      <c r="O59" s="185" t="inlineStr">
        <is>
          <t>Product</t>
        </is>
      </c>
      <c r="P59" s="186" t="inlineStr">
        <is>
          <t>[SOURCE: Pharma Plus เล่มม่วง 2 - ข้อสอบย้อนหลังปี 2558 วันที่ 2 ข้อ 64]</t>
        </is>
      </c>
      <c r="Q59" s="185" t="inlineStr">
        <is>
          <t>ข้อสอบจริง</t>
        </is>
      </c>
      <c r="R59" s="185" t="inlineStr">
        <is>
          <t>2558</t>
        </is>
      </c>
      <c r="S59" s="185" t="n"/>
    </row>
    <row r="60" ht="24" customHeight="1" s="49">
      <c r="A60" s="185" t="n">
        <v>58</v>
      </c>
      <c r="B60" s="186" t="inlineStr">
        <is>
          <t>[กรณีศึกษา 9]
ผู้ป่วยหญิง อายุ 60 ปี หนัก 60 kg สูง 165 cm เป็นมะเร็งเต้านม ได้รับการรักษา adjuvant therapy ยาที่ได้รับคือ
Cyclophosphamide 60 mg/m2
Doxorubicin 75 mg/m2
และผลตรวจ HER2 = positive จึงได้รับ tamoxifen ร่วมด้วย</t>
        </is>
      </c>
      <c r="C60" s="186" t="inlineStr">
        <is>
          <t>ยา Cyclophosphamide ออกฤทธิ์ต้านเซลล์มะเร็งด้วยกลไกใด</t>
        </is>
      </c>
      <c r="D60" s="186" t="n"/>
      <c r="E60" s="186" t="inlineStr">
        <is>
          <t>Inhibit depolymerization of mitotic spindle</t>
        </is>
      </c>
      <c r="F60" s="186" t="inlineStr">
        <is>
          <t>Intercalation</t>
        </is>
      </c>
      <c r="G60" s="186" t="inlineStr">
        <is>
          <t>Alkylated DNA</t>
        </is>
      </c>
      <c r="H60" s="186" t="inlineStr">
        <is>
          <t>Inhibit polymerization of microtubule</t>
        </is>
      </c>
      <c r="I60" s="186" t="inlineStr">
        <is>
          <t>Inhibit topoisomerase IV</t>
        </is>
      </c>
      <c r="J60" s="185" t="n">
        <v>3</v>
      </c>
      <c r="K60" s="186" t="inlineStr">
        <is>
          <t>✅ คำตอบที่ถูกต้อง: ข้อ ค. Alkylated DNA
🎯 ทำไมข้อนี้ถึงถูก:
Cyclophosphamide เมื่อผ่านการเปลี่ยนแปลงทางชีวภาพเป็น Phosphoramide mustard จะสร้าง Aziridinium ion intermediate ซึ่งทำหน้าที่เป็น bifunctional alkylating agent เข้าทำปฏิกิริยาสร้างพันธะโควาเลนต์ (alkylation) กับเบส Guanine ที่ตำแหน่ง N-7 บนสาย DNA เกิดเป็น DNA cross-linking (ทั้ง interstrand และ intrastrand cross-links) ขัดขวางการจำลองตัวของ DNA และกระตุ้น apoptosis ของเซลล์มะเร็ง
🔍 ข้ออื่นผิดเพราะอะไร:
• ข้อ ก.: การยับยั้ง depolymerization ของ mitotic spindle เป็นกลไกการออกฤทธิ์ของยากลุ่ม Taxanes (เช่น Paclitaxel, Docetaxel)
• ข้อ ข.: การแทรกตัวระหว่างคู่เบสของ DNA (Intercalation) เป็นกลไกหลักของยาในกลุ่ม Anthracyclines (เช่น Doxorubicin, Daunorubicin)
• ข้อ ง.: การยับยั้ง polymerization ของ microtubules เป็นกลไกการออกฤทธิ์ของยากลุ่ม Vinca alkaloids (เช่น Vincristine, Vinblastine)
• ข้อ จ.: การยับยั้ง Topoisomerase IV เป็นกลไกของยาต้านแบคทีเรียกลุ่ม Quinolones ไม่ใช่กลไกของยาต้านมะเร็ง cyclophosphamide</t>
        </is>
      </c>
      <c r="L60" s="186" t="n"/>
      <c r="M60" s="186" t="inlineStr">
        <is>
          <t>Product Group 13: Medicinal Chemistry</t>
        </is>
      </c>
      <c r="N60" s="186" t="inlineStr">
        <is>
          <t>17.1 Physicochemical properties</t>
        </is>
      </c>
      <c r="O60" s="185" t="inlineStr">
        <is>
          <t>Product</t>
        </is>
      </c>
      <c r="P60" s="186" t="inlineStr">
        <is>
          <t>[SOURCE: Pharma Plus เล่มม่วง 2 - ข้อสอบย้อนหลังปี 2558 วันที่ 2 ข้อ 65]</t>
        </is>
      </c>
      <c r="Q60" s="185" t="inlineStr">
        <is>
          <t>ข้อสอบจริง</t>
        </is>
      </c>
      <c r="R60" s="185" t="inlineStr">
        <is>
          <t>2558</t>
        </is>
      </c>
      <c r="S60" s="185" t="n"/>
    </row>
    <row r="61" ht="24" customHeight="1" s="49">
      <c r="A61" s="185" t="n">
        <v>59</v>
      </c>
      <c r="B61" s="186" t="inlineStr">
        <is>
          <t>[กรณีศึกษา 12]
ผู้ป่วยเบาหวาน อายุ 55 ปี คุมน้ำตาลดีมาตลอด ได้ยา glipizide (5) 2 x 2 กับ simvastatin (20) 1 x 1 วันนี้เจาะน้ำตาล FBG = 175 HbA1C = 11</t>
        </is>
      </c>
      <c r="C61" s="186" t="inlineStr">
        <is>
          <t>ยาเบาหวานที่ผู้ป่วยรายนี้ได้รับ (Glipizide) ออกฤทธิ์ลดระดับน้ำตาลในเลือดด้วยกลไกใด [RECONSTRUCTED: ปรับแต่งและเติมเต็มบริบทโจทย์เพื่อความสมบูรณ์]</t>
        </is>
      </c>
      <c r="D61" s="186" t="n"/>
      <c r="E61" s="186" t="inlineStr">
        <is>
          <t>ช่วยลด insulin resistance</t>
        </is>
      </c>
      <c r="F61" s="186" t="inlineStr">
        <is>
          <t>กระตุ้นการทำงานของ beta-cell receptor ปิด K-ATP channel เพื่อหลั่งอินซูลิน</t>
        </is>
      </c>
      <c r="G61" s="186" t="inlineStr">
        <is>
          <t>ยับยั้ง DPP-IV</t>
        </is>
      </c>
      <c r="H61" s="186" t="inlineStr">
        <is>
          <t>ออกฤทธิ์คล้าย GLP-1 analogue</t>
        </is>
      </c>
      <c r="I61" s="186" t="inlineStr">
        <is>
          <t>เพิ่ม insulin receptor</t>
        </is>
      </c>
      <c r="J61" s="185" t="n">
        <v>2</v>
      </c>
      <c r="K61" s="186" t="inlineStr">
        <is>
          <t>✅ คำตอบที่ถูกต้อง: ข้อ ข. กระตุ้นการทำงานของ beta-cell receptor ปิด K-ATP channel เพื่อหลั่งอินซูลิน
🎯 ทำไมข้อนี้ถึงถูก:
Glipizide เป็นยากลุ่ม Second-generation Sulfonylurea ออกฤทธิ์โดยการจับกับตัวรับ Sulfonylurea Receptor 1 (SUR1) บนเยื่อหุ้มเซลล์ของ Pancreatic beta-cells ส่งผลให้เกิดการปิดของ ATP-sensitive Potassium channels (K-ATP channels) ทำให้เกิด cell membrane depolarization และเปิด Voltage-gated Calcium channels แคลเซียมไอออนจึงไหลเข้าสู่เซลล์และกระตุ้นการหลั่งอินซูลิน (Insulin exocytosis)
🔍 ข้ออื่นผิดเพราะอะไร:
• ข้อ ก.: การลดภาวะดื้อต่ออินซูลิน (Insulin resistance) เป็นกลไกหลักของยากลุ่ม Biguanides (Metformin) และ Thiazolidinediones (Pioglitazone)
• ข้อ ค.: การยับยั้งเอนไซม์ Dipeptidyl peptidase-4 (DPP-IV) เป็นกลไกของยากลุ่ม Gliptins (เช่น Sitagliptin, Linagliptin)
• ข้อ ง.: การออกฤทธิ์เลียนแบบ GLP-1 (Incretin mimetic) เป็นกลไกของยากลุ่ม GLP-1 receptor agonists (เช่น Liraglutide, Semaglutide)
• ข้อ จ.: การเพิ่มจำนวนตัวรับอินซูลินไม่ใช่กลไกหลักของยากลุ่ม Sulfonylureas ซึ่งออกฤทธิ์เป็น insulin secretagogue โดยตรง</t>
        </is>
      </c>
      <c r="L61" s="186" t="n"/>
      <c r="M61" s="186" t="inlineStr">
        <is>
          <t>Product Group 13: Medicinal Chemistry</t>
        </is>
      </c>
      <c r="N61" s="186" t="inlineStr">
        <is>
          <t>17.1 Physicochemical properties</t>
        </is>
      </c>
      <c r="O61" s="185" t="inlineStr">
        <is>
          <t>Product</t>
        </is>
      </c>
      <c r="P61" s="186" t="inlineStr">
        <is>
          <t>[SOURCE: Pharma Plus เล่มม่วง 2 - ข้อสอบย้อนหลังปี 2558 วันที่ 2 ข้อ 83]</t>
        </is>
      </c>
      <c r="Q61" s="185" t="inlineStr">
        <is>
          <t>ข้อสอบจริง</t>
        </is>
      </c>
      <c r="R61" s="185" t="inlineStr">
        <is>
          <t>2558</t>
        </is>
      </c>
      <c r="S61" s="185" t="n"/>
    </row>
    <row r="62" ht="24" customHeight="1" s="49">
      <c r="A62" s="185" t="n">
        <v>60</v>
      </c>
      <c r="B62" s="186" t="inlineStr">
        <is>
          <t>[สถานการณ์]
ผู้ป่วยชายอายุ 25 ปี มีตุ่มน้ำใสบริเวณอวัยวะเพศ แสบร้อนและเจ็บปวด ได้รับการวินิจฉัยว่าเป็นโรคเริมที่อวัยวะเพศ (Genital Herpes Simplex Virus infection)</t>
        </is>
      </c>
      <c r="C62" s="186" t="inlineStr">
        <is>
          <t>ข้อใดคือกลไกการออกฤทธิ์ของยา acyclovir</t>
        </is>
      </c>
      <c r="D62" s="186" t="n"/>
      <c r="E62" s="186" t="inlineStr">
        <is>
          <t>Protease inhibitor</t>
        </is>
      </c>
      <c r="F62" s="186" t="inlineStr">
        <is>
          <t>Nucleotide reverse transcriptase inhibitors</t>
        </is>
      </c>
      <c r="G62" s="186" t="inlineStr">
        <is>
          <t>DNA polymerase inhibitor</t>
        </is>
      </c>
      <c r="H62" s="186" t="inlineStr">
        <is>
          <t>Integrase inhibitor</t>
        </is>
      </c>
      <c r="I62" s="186" t="inlineStr">
        <is>
          <t>Cell wall synthesis inhibitor</t>
        </is>
      </c>
      <c r="J62" s="185" t="n">
        <v>3</v>
      </c>
      <c r="K62" s="186" t="inlineStr">
        <is>
          <t>✅ คำตอบที่ถูกต้อง: ข้อ ค. DNA polymerase inhibitor
🎯 ทำไมข้อนี้ถึงถูก:
Acyclovir เป็น acyclic guanosine analogue ที่ถูกกระตุ้นด้วย viral thymidine kinase กลายเป็น acyclovir triphosphate แล้วเข้ายับยั้ง viral DNA polymerase และทำหน้าที่เป็น chain terminator ในการจำลอง DNA ของไวรัส
🔍 ข้ออื่นผิดเพราะอะไร:
• ข้อ ก.: Protease inhibitor เป็นกลไกของยาต้านเอชไอวีกลุ่ม PI เช่น lopinavir หรือ ritonavir ไม่ใช่กลไกของ acyclovir
• ข้อ ข.: Nucleotide reverse transcriptase inhibitors (NRTIs) เช่น tenofovir ออกฤทธิ์ยับยั้ง viral reverse transcriptase ของเชื้อ HIV
• ข้อ ง.: Integrase strand transfer inhibitors (INSTIs) เช่น dolutegravir ยับยั้งเอนไซม์ integrase ของไวรัส HIV
• ข้อ จ.: Cell wall synthesis inhibitor เป็นกลไกของยาต้านแบคทีเรียกลุ่ม beta-lactam และ glycopeptides ซึ่งไวรัสไม่มีผนังเซลล์</t>
        </is>
      </c>
      <c r="L62" s="186" t="n"/>
      <c r="M62" s="186" t="inlineStr">
        <is>
          <t>Product Group 13: Medicinal Chemistry</t>
        </is>
      </c>
      <c r="N62" s="186" t="inlineStr">
        <is>
          <t>17.1 Physicochemical properties</t>
        </is>
      </c>
      <c r="O62" s="185" t="inlineStr">
        <is>
          <t>Product</t>
        </is>
      </c>
      <c r="P62" s="186" t="inlineStr">
        <is>
          <t>[SOURCE: Pharma Plus เล่มม่วง 2 - ข้อสอบย้อนหลัง PLE-CC1 ปี 2564 วันที่ 1 ข้อ 17]</t>
        </is>
      </c>
      <c r="Q62" s="185" t="inlineStr">
        <is>
          <t>ข้อสอบจริง</t>
        </is>
      </c>
      <c r="R62" s="185" t="inlineStr">
        <is>
          <t>2564</t>
        </is>
      </c>
      <c r="S62" s="185" t="n"/>
    </row>
    <row r="63" ht="24" customHeight="1" s="49">
      <c r="A63" s="185" t="n">
        <v>61</v>
      </c>
      <c r="B63" s="186" t="inlineStr">
        <is>
          <t>[กรณีศึกษา]
โครงสร้างทางเคมีของยาต้านเชื้อรากลุ่ม polyene macrolide (เช่น amphotericin B หรือ nystatin)</t>
        </is>
      </c>
      <c r="C63" s="186" t="inlineStr">
        <is>
          <t>ยาในโครงสร้างกลุ่ม polyene macrolide มีกลไกอย่างไร</t>
        </is>
      </c>
      <c r="D63" s="186" t="n"/>
      <c r="E63" s="186" t="inlineStr">
        <is>
          <t>เป็นพิษต่อ cell</t>
        </is>
      </c>
      <c r="F63" s="186" t="inlineStr">
        <is>
          <t>มีผลต่อ cell wall</t>
        </is>
      </c>
      <c r="G63" s="186" t="inlineStr">
        <is>
          <t>มีผลต่อ cell membrane</t>
        </is>
      </c>
      <c r="H63" s="186" t="inlineStr">
        <is>
          <t>มีผลต่อ microtubule</t>
        </is>
      </c>
      <c r="I63" s="186" t="inlineStr">
        <is>
          <t>มีผลต่อ DNA</t>
        </is>
      </c>
      <c r="J63" s="185" t="n">
        <v>3</v>
      </c>
      <c r="K63" s="186" t="inlineStr">
        <is>
          <t>✅ คำตอบที่ถูกต้อง: ข้อ ค. มีผลต่อ cell membrane
🎯 ทำไมข้อนี้ถึงถูก:
Polyene antifungals (เช่น amphotericin B, nystatin) มีโครงสร้างเป็น macrolide ring ที่มี conjugated double bonds จับกับ ergosterol บน fungal cell membrane เกิดเป็น transmembrane pores/channels ทำให้เซลล์รั่วและสูญเสีย ion ภายในจนเซลล์ตาย
🔍 ข้ออื่นผิดเพราะอะไร:
• ข้อ ก.: เป็นพิษต่อ cell เป็นคำอธิบายผลลัพธ์ทั่วไป ไม่ใช่กลไกการออกฤทธิ์ทางเภสัชวิทยาในระดับโมเลกุล
• ข้อ ข.: ยาที่มีผลต่อ fungal cell wall คือยากลุ่ม echinocandins (เช่น caspofungin) ซึ่งยับยั้ง beta-(1,3)-D-glucan synthase
• ข้อ ง.: ยาที่มีผลต่อ microtubule และ mitotic spindle คือ griseofulvin
• ข้อ จ.: ยาต้านเชื้อราที่มีผลต่อ DNA synthesis คือ flucytosine (5-FC) ซึ่งเปลี่ยนเป็น 5-fluorouracil</t>
        </is>
      </c>
      <c r="L63" s="186" t="n"/>
      <c r="M63" s="186" t="inlineStr">
        <is>
          <t>Product Group 13: Medicinal Chemistry</t>
        </is>
      </c>
      <c r="N63" s="186" t="inlineStr">
        <is>
          <t>17.1 Physicochemical properties</t>
        </is>
      </c>
      <c r="O63" s="185" t="inlineStr">
        <is>
          <t>Product</t>
        </is>
      </c>
      <c r="P63" s="186" t="inlineStr">
        <is>
          <t>[SOURCE: Pharma Plus เล่มม่วง 2 - ข้อสอบย้อนหลัง PLE-CC1 ปี 2564 วันที่ 1 ข้อ 31]</t>
        </is>
      </c>
      <c r="Q63" s="185" t="inlineStr">
        <is>
          <t>ข้อสอบจริง</t>
        </is>
      </c>
      <c r="R63" s="185" t="inlineStr">
        <is>
          <t>2564</t>
        </is>
      </c>
      <c r="S63" s="185" t="n"/>
    </row>
    <row r="64" ht="24" customHeight="1" s="49">
      <c r="A64" s="185" t="n">
        <v>62</v>
      </c>
      <c r="B64" s="186" t="inlineStr">
        <is>
          <t>[กรณีศึกษา]
โครงสร้างทางเคมีของ naproxen แสดงหมู่ -CH(CH3)COOH บนวง naphthalene</t>
        </is>
      </c>
      <c r="C64" s="186" t="inlineStr">
        <is>
          <t>โครงสร้าง naproxen มีหมู่อนุพันธ์กรดอินทรีย์หรือ functional group ใดเป็นแกนหลัก</t>
        </is>
      </c>
      <c r="D64" s="186" t="n"/>
      <c r="E64" s="186" t="inlineStr">
        <is>
          <t>Sulfone</t>
        </is>
      </c>
      <c r="F64" s="186" t="inlineStr">
        <is>
          <t>Isobutyric acid</t>
        </is>
      </c>
      <c r="G64" s="186" t="inlineStr">
        <is>
          <t>Propionic acid</t>
        </is>
      </c>
      <c r="H64" s="186" t="inlineStr">
        <is>
          <t>N-aryl anthranilic acid</t>
        </is>
      </c>
      <c r="I64" s="186" t="inlineStr">
        <is>
          <t>Salicylate</t>
        </is>
      </c>
      <c r="J64" s="185" t="n">
        <v>3</v>
      </c>
      <c r="K64" s="186" t="inlineStr">
        <is>
          <t>✅ คำตอบที่ถูกต้อง: ข้อ ค. Propionic acid
🎯 ทำไมข้อนี้ถึงถูก:
Naproxen เป็นยากลุ่ม arylpropionic acid derivative (profen) ซึ่งมีแกน aliphatic carboxylic acid เป็น propionic acid [-CH(CH3)COOH] เชื่อมกับวง 6-methoxynaphthalene
🔍 ข้ออื่นผิดเพราะอะไร:
• ข้อ ก.: Sulfone (-SO2-) พบในโครงสร้างของ celecoxib หรือ rofecoxib ไม่พบในโครงสร้างของ naproxen
• ข้อ ข.: Isobutyric acid derivative เป็นโครงสร้างแกนหลักของยากลุ่ม fibrates (fibric acid derivatives) เช่น gemfibrozil, fenofibrate
• ข้อ ง.: N-aryl anthranilic acid (fenamate) เป็นโครงสร้างแกนของยากลุ่ม mefenamic acid ไม่ใช่ naproxen
• ข้อ จ.: Salicylate เป็นโครงสร้างแกนของ aspirin และ diflunisal ซึ่งมีหมู่ 2-hydroxybenzoic acid</t>
        </is>
      </c>
      <c r="L64" s="186" t="n"/>
      <c r="M64" s="186" t="inlineStr">
        <is>
          <t>Product Group 13: Medicinal Chemistry</t>
        </is>
      </c>
      <c r="N64" s="186" t="inlineStr">
        <is>
          <t>17.1 Physicochemical properties</t>
        </is>
      </c>
      <c r="O64" s="185" t="inlineStr">
        <is>
          <t>Product</t>
        </is>
      </c>
      <c r="P64" s="186" t="inlineStr">
        <is>
          <t>[SOURCE: Pharma Plus เล่มม่วง 2 - ข้อสอบย้อนหลัง PLE-CC1 ปี 2564 วันที่ 1 ข้อ 41]</t>
        </is>
      </c>
      <c r="Q64" s="185" t="inlineStr">
        <is>
          <t>ข้อสอบจริง</t>
        </is>
      </c>
      <c r="R64" s="185" t="inlineStr">
        <is>
          <t>2564</t>
        </is>
      </c>
      <c r="S64" s="185" t="n"/>
    </row>
    <row r="65" ht="24" customHeight="1" s="49">
      <c r="A65" s="185" t="n">
        <v>63</v>
      </c>
      <c r="B65" s="186" t="n"/>
      <c r="C65" s="186" t="inlineStr">
        <is>
          <t>ยาขับพยาธิใดมีกลไก depolarizing neuromuscular blockade ยับยั้ง cholinesterase ทำให้เกิด spastic paralysis ในตัวพยาธิ</t>
        </is>
      </c>
      <c r="D65" s="186" t="n"/>
      <c r="E65" s="186" t="inlineStr">
        <is>
          <t>Pyrantel pamoate</t>
        </is>
      </c>
      <c r="F65" s="186" t="inlineStr">
        <is>
          <t>Praziquantel</t>
        </is>
      </c>
      <c r="G65" s="186" t="inlineStr">
        <is>
          <t>Mebendazole</t>
        </is>
      </c>
      <c r="H65" s="186" t="inlineStr">
        <is>
          <t>Niclosamide</t>
        </is>
      </c>
      <c r="I65" s="186" t="inlineStr">
        <is>
          <t>Diethylcarbamazine</t>
        </is>
      </c>
      <c r="J65" s="185" t="n">
        <v>1</v>
      </c>
      <c r="K65" s="186" t="inlineStr">
        <is>
          <t>✅ คำตอบที่ถูกต้อง: ข้อ ก. Pyrantel pamoate
🎯 ทำไมข้อนี้ถึงถูก:
เป็น nicotinic acetylcholine receptor agonist ที่ออกฤทธิ์เป็น depolarizing neuromuscular blocking agent และยับยั้งเอนไซม์ cholinesterase ทำให้เกิด depolarization ต่อเนื่อง ส่งผลให้หนอนพยาธิเกิดอาการกล้ามเนื้อหดเกร็งเป็นอัมพาต (spastic paralysis) และหลุดออกจากทางเดินอาหาร
🔍 ข้ออื่นผิดเพราะอะไร:
• ข้อ ข.: Praziquantel ออกฤทธิ์เพิ่มความสามารถในการซึมผ่านของ calcium ion ผ่านเยื่อหุ้มเซลล์ของพยาธิใบไม้และพยาธิตืด ทำให้เกิด rapid contraction และ tegumental damage
• ข้อ ค.: Mebendazole ออกฤทธิ์ยับยั้งการรวมตัวของ tubulin เป็น microtubules ทำให้การขนส่ง glucose บกพร่อง พยาธิอดอาหารตาย
• ข้อ ง.: Niclosamide ออกฤทธิ์ยับยั้ง oxidative phosphorylation ในไมโทคอนเดรียของพยาธิตัวตืด
• ข้อ จ.: Diethylcarbamazine (DEC) ออกฤทธิ์เปลี่ยนแปลงเยื่อหุ้มเซลล์ของ microfilariae ทำให้ระบบภูมิคุ้มกันของโฮสต์เข้าทำลายได้ง่าย</t>
        </is>
      </c>
      <c r="L65" s="186" t="n"/>
      <c r="M65" s="186" t="inlineStr">
        <is>
          <t>Product Group 13: Medicinal Chemistry</t>
        </is>
      </c>
      <c r="N65" s="186" t="inlineStr">
        <is>
          <t>17.1 Physicochemical properties</t>
        </is>
      </c>
      <c r="O65" s="185" t="inlineStr">
        <is>
          <t>Product</t>
        </is>
      </c>
      <c r="P65" s="186" t="inlineStr">
        <is>
          <t>[SOURCE: Pharma Plus เล่มม่วง 2 - ข้อสอบย้อนหลัง PLE-CC1 ปี 2564 วันที่ 1 ข้อ 53]</t>
        </is>
      </c>
      <c r="Q65" s="185" t="inlineStr">
        <is>
          <t>ข้อสอบจริง</t>
        </is>
      </c>
      <c r="R65" s="185" t="inlineStr">
        <is>
          <t>2564</t>
        </is>
      </c>
      <c r="S65" s="185" t="n"/>
    </row>
    <row r="66" ht="24" customHeight="1" s="49">
      <c r="A66" s="185" t="n">
        <v>64</v>
      </c>
      <c r="B66" s="186" t="n"/>
      <c r="C66" s="186" t="inlineStr">
        <is>
          <t>ข้อใดไม่ใช่คุณสมบัติในการออกแบบ Ideal inhale corticosteroid</t>
        </is>
      </c>
      <c r="D66" s="186" t="n"/>
      <c r="E66" s="186" t="inlineStr">
        <is>
          <t>High lipophilicity</t>
        </is>
      </c>
      <c r="F66" s="186" t="inlineStr">
        <is>
          <t>High affinity steroid receptor</t>
        </is>
      </c>
      <c r="G66" s="186" t="inlineStr">
        <is>
          <t>High systemic absorption</t>
        </is>
      </c>
      <c r="H66" s="186" t="inlineStr">
        <is>
          <t>Topical action</t>
        </is>
      </c>
      <c r="I66" s="186" t="inlineStr">
        <is>
          <t>Less side effect</t>
        </is>
      </c>
      <c r="J66" s="185" t="n">
        <v>3</v>
      </c>
      <c r="K66" s="186" t="inlineStr">
        <is>
          <t>✅ คำตอบที่ถูกต้อง: ข้อ ค. High systemic absorption
🎯 ทำไมข้อนี้ถึงถูก:
คุณสมบัติในอุดมคติของยาสเตียรอยด์พ่นสูด (Ideal Inhaled Corticosteroid - ICS) จะต้องมีคุณสมบัติดูดซึมเข้าสู่กระแสเลือดต่ำ (Low systemic absorption / low oral bioavailability) และมี first-pass hepatic metabolism สูง เพื่อป้องกันไม่ให้เกิดอาการไม่พึงประสงค์ทั่วร่างกาย (systemic side effects เช่น ต่อมหมวกไตฝ่อ กระดูกพรุน) ดังนั้น High systemic absorption จึงไม่ใช่คุณสมบัติที่ต้องการ
🔍 ข้ออื่นผิดเพราะอะไร:
• ข้อ ก.: High lipophilicity เป็นคุณสมบัติที่ต้องการ เพื่อช่วยให้ยาจับและคงอยู่ในเนื้อเยื่อทางเดินหายใจได้ยาวนาน (high tissue retention)
• ข้อ ข.: High affinity steroid receptor เป็นคุณสมบัติที่ต้องการ เพื่อให้ออกฤทธิ์ต้านการอักเสบเฉพาะที่ในปอดได้อย่างมีประสิทธิภาพสูงที่ขนาดยาต่ำ
• ข้อ ง.: Topical action เป็นเป้าหมายหลักของการออกแบบยาพ่นสูดเพื่อให้ออกฤทธิ์เฉพาะที่บริเวณหลอดลม
• ข้อ จ.: Less side effect เป็นเป้าหมายสำคัญในการลดผลข้างเคียงทั้งเฉพาะที่และทั่วร่างกาย</t>
        </is>
      </c>
      <c r="L66" s="186" t="n"/>
      <c r="M66" s="186" t="inlineStr">
        <is>
          <t>Product Group 13: Medicinal Chemistry</t>
        </is>
      </c>
      <c r="N66" s="186" t="inlineStr">
        <is>
          <t>17.1 Physicochemical properties</t>
        </is>
      </c>
      <c r="O66" s="185" t="inlineStr">
        <is>
          <t>Product</t>
        </is>
      </c>
      <c r="P66" s="186" t="inlineStr">
        <is>
          <t>[SOURCE: Pharma Plus เล่มม่วง 2 - ข้อสอบย้อนหลัง PLE-CC1 ปี 2564 วันที่ 1 ข้อ 94]</t>
        </is>
      </c>
      <c r="Q66" s="185" t="inlineStr">
        <is>
          <t>ข้อสอบจริง</t>
        </is>
      </c>
      <c r="R66" s="185" t="inlineStr">
        <is>
          <t>2564</t>
        </is>
      </c>
      <c r="S66" s="185" t="n"/>
    </row>
    <row r="67" ht="24" customHeight="1" s="49">
      <c r="A67" s="185" t="n">
        <v>65</v>
      </c>
      <c r="B67" s="186" t="inlineStr">
        <is>
          <t>[ความคงตัวของยา Enalapril]
พิจารณาโครงสร้างทางเคมีของยา Enalapril ซึ่งเป็น ethyl ester prodrug</t>
        </is>
      </c>
      <c r="C67" s="186" t="inlineStr">
        <is>
          <t>โครงสร้างยานี้ สลายตัวด้วยปฏิกิริยาใด (โครงสร้างยา Enalapril)</t>
        </is>
      </c>
      <c r="D67" s="186" t="n"/>
      <c r="E67" s="186" t="inlineStr">
        <is>
          <t>Hydrolysis</t>
        </is>
      </c>
      <c r="F67" s="186" t="inlineStr">
        <is>
          <t>Oxidation</t>
        </is>
      </c>
      <c r="G67" s="186" t="inlineStr">
        <is>
          <t>Reduction</t>
        </is>
      </c>
      <c r="H67" s="186" t="inlineStr">
        <is>
          <t>Acetylation</t>
        </is>
      </c>
      <c r="I67" s="186" t="inlineStr">
        <is>
          <t>Epimerization</t>
        </is>
      </c>
      <c r="J67" s="185" t="n">
        <v>1</v>
      </c>
      <c r="K67" s="186" t="inlineStr">
        <is>
          <t>✅ คำตอบที่ถูกต้อง: ข้อ ก. Hydrolysis
🎯 ทำไมข้อนี้ถึงถูก:
Enalapril เป็น ester prodrug ที่มีหมู่ ethyl ester ซึ่งไวต่อปฏิกิริยา hydrolysis ในสภาวะที่มีน้ำและความชื้น โดยจะถูกไฮโดรไลซ์เกิดเป็น enalaprilat (active diacid) หรือสลายตัวต่อไปเกิดเป็น diketopiperazine derivative ผ่าน intramolecular cyclization
🔍 ข้ออื่นผิดเพราะอะไร:
• ข้อ ข.: Oxidation: มักเกิดกับโมเลกุลที่มี phenolic hydroxyl, catechol หรือ thiol groups ซึ่งไม่ใช่จุดสลายตัวหลักของ enalapril
• ข้อ ค.: Reduction: ไม่ใช่ปฏิกิริยาหลักในการเสื่อมสลายของโครงสร้าง peptide/ester ของ enalapril ในสภาวะจัดเก็บทั่วไป
• ข้อ ง.: Acetylation: เป็นปฏิกิริยา phase II metabolism ในตับ ไม่ใช่เส้นทางการสลายตัวทางเคมีกายภาพของยาในตำรับ
• ข้อ จ.: Epimerization: เป็นการเปลี่ยน configuration ของ chiral center แม้เกิดได้ในสารเคมีบางชนิด แต่ปฏิกิริยาหลักที่มีผลต่อ chemical degradation ของ enalapril ester คือ hydrolysis</t>
        </is>
      </c>
      <c r="L67" s="186" t="n"/>
      <c r="M67" s="186" t="inlineStr">
        <is>
          <t>Product Group 13: Medicinal Chemistry</t>
        </is>
      </c>
      <c r="N67" s="186" t="inlineStr">
        <is>
          <t>17.3 Prodrug &amp; Drug Metabolism</t>
        </is>
      </c>
      <c r="O67" s="185" t="inlineStr">
        <is>
          <t>Product</t>
        </is>
      </c>
      <c r="P67" s="186" t="inlineStr">
        <is>
          <t>[SOURCE: Pharma Plus เล่มม่วง 2 - ข้อสอบย้อนหลัง PLE-CC1 ปี 2564 วันที่ 2 ข้อ 4]</t>
        </is>
      </c>
      <c r="Q67" s="185" t="inlineStr">
        <is>
          <t>ข้อสอบจริง</t>
        </is>
      </c>
      <c r="R67" s="185" t="inlineStr">
        <is>
          <t>2564</t>
        </is>
      </c>
      <c r="S67" s="185" t="n"/>
    </row>
    <row r="68" ht="24" customHeight="1" s="49">
      <c r="A68" s="185" t="n">
        <v>66</v>
      </c>
      <c r="B68" s="186" t="inlineStr">
        <is>
          <t>[เคมีทางยาของยาขับปัสสาวะ Thiazides]
การสังเคราะห์อนุพันธ์ยา Hydrochlorothiazide (HCTZ) จากสารตั้งต้น Chlorothiazide</t>
        </is>
      </c>
      <c r="C68" s="186" t="inlineStr">
        <is>
          <t>การสังเคราะห์ยา HCTZ จาก chlorothiazide ด้วยปฏิกิริยาใด</t>
        </is>
      </c>
      <c r="D68" s="186" t="n"/>
      <c r="E68" s="186" t="inlineStr">
        <is>
          <t>Reduction</t>
        </is>
      </c>
      <c r="F68" s="186" t="inlineStr">
        <is>
          <t>Oxidation</t>
        </is>
      </c>
      <c r="G68" s="186" t="inlineStr">
        <is>
          <t>Alkylation</t>
        </is>
      </c>
      <c r="H68" s="186" t="inlineStr">
        <is>
          <t>Dealkylation</t>
        </is>
      </c>
      <c r="I68" s="186" t="inlineStr">
        <is>
          <t>Acylation</t>
        </is>
      </c>
      <c r="J68" s="185" t="n">
        <v>1</v>
      </c>
      <c r="K68" s="186" t="inlineStr">
        <is>
          <t>✅ คำตอบที่ถูกต้อง: ข้อ ก. Reduction
🎯 ทำไมข้อนี้ถึงถูก:
Hydrochlorothiazide (HCTZ) คืออนุพันธ์ dihydro ของ chlorothiazide โดยเกิดจากการทำปฏิกิริยารีดักชัน (Reduction) เพื่อเติมไฮโดรเจนเข้าที่พันธะคู่ระหว่างตำแหน่ง C-3 และ N-4 ของวง thiadiazine ring ใน chlorothiazide ทำให้วงแหวนอิ่มตัวและเพิ่มฤทธิ์ขับปัสสาวะสูงขึ้นประมาณ 10 เท่า
🔍 ข้ออื่นผิดเพราะอะไร:
• ข้อ ข.: Oxidation: เป็นการดึงไฮโดรเจนออกหรือเพิ่มออกซิเจน ซึ่งจะเปลี่ยน HCTZ ย้อนกลับไปเป็น chlorothiazide ไม่ใช่การสังเคราะห์ HCTZ
• ข้อ ค.: Alkylation: เป็นการเติมหมู่อัลคิลเข้าสู่โมเลกุล เช่น การเติม methyl group ซึ่งไม่ใช่การเปลี่ยน chlorothiazide ไปเป็น HCTZ
• ข้อ ง.: Dealkylation: เป็นการขจัดหมู่อัลคิลออก ซึ่งไม่ตรงกับความแตกต่างของโครงสร้างระหว่างยาสองตัวนี้
• ข้อ จ.: Acylation: เป็นการเติมหมู่เอซิล (acyl group) ซึ่งไม่ใช่ขั้นตอนในการเตรียมอนุพันธ์ dihydrothiazide</t>
        </is>
      </c>
      <c r="L68" s="186" t="n"/>
      <c r="M68" s="186" t="inlineStr">
        <is>
          <t>Product Group 13: Medicinal Chemistry</t>
        </is>
      </c>
      <c r="N68" s="186" t="inlineStr">
        <is>
          <t>17.4 SAR &amp; Drug Design</t>
        </is>
      </c>
      <c r="O68" s="185" t="inlineStr">
        <is>
          <t>Product</t>
        </is>
      </c>
      <c r="P68" s="186" t="inlineStr">
        <is>
          <t>[SOURCE: Pharma Plus เล่มม่วง 2 - ข้อสอบย้อนหลัง PLE-CC1 ปี 2564 วันที่ 2 ข้อ 9]</t>
        </is>
      </c>
      <c r="Q68" s="185" t="inlineStr">
        <is>
          <t>ข้อสอบจริง</t>
        </is>
      </c>
      <c r="R68" s="185" t="inlineStr">
        <is>
          <t>2564</t>
        </is>
      </c>
      <c r="S68" s="185" t="n"/>
    </row>
    <row r="69" ht="24" customHeight="1" s="49">
      <c r="A69" s="185" t="n">
        <v>67</v>
      </c>
      <c r="B69" s="186" t="inlineStr">
        <is>
          <t>[เคมีทางยาของยา Simvastatin]
กลไกการกระตุ้นสารออกฤทธิ์ทางชีวภาพของ Simvastatin ซึ่งเป็น prodrug</t>
        </is>
      </c>
      <c r="C69" s="186" t="inlineStr">
        <is>
          <t>Simvastatin ซึ่งเป็น prodrug ถามว่าจะต้องทำปฏิกิริยาที่โครงสร้างตรงไหนจึงจะออกฤทธิ์</t>
        </is>
      </c>
      <c r="D69" s="186" t="n"/>
      <c r="E69" s="186" t="inlineStr">
        <is>
          <t>ตำแหน่ง 1 (ester side chain)</t>
        </is>
      </c>
      <c r="F69" s="186" t="inlineStr">
        <is>
          <t>ตำแหน่ง 2 (lactone ring carbonyl)</t>
        </is>
      </c>
      <c r="G69" s="186" t="inlineStr">
        <is>
          <t>ตำแหน่ง 3 (hydroxyl group)</t>
        </is>
      </c>
      <c r="H69" s="186" t="inlineStr">
        <is>
          <t>ตำแหน่ง 4 (methyl group)</t>
        </is>
      </c>
      <c r="I69" s="186" t="inlineStr">
        <is>
          <t>ตำแหน่ง 5 (decalin ring double bond)</t>
        </is>
      </c>
      <c r="J69" s="185" t="n">
        <v>2</v>
      </c>
      <c r="K69" s="186" t="inlineStr">
        <is>
          <t>✅ คำตอบที่ถูกต้อง: ข้อ ข. ตำแหน่ง 2 (lactone ring carbonyl)
🎯 ทำไมข้อนี้ถึงถูก:
Simvastatin เป็น inactive lactone prodrug จะต้องถูกไฮโดรไลซ์เปิดวงแหวนแลกโทน (hydrolysis of the lactone ring) ที่ตำแหน่ง carbonyl carbon (C-1' ของ lactone ring) โดยเอนไซม์ carboxylesterases ในตับ กลายเป็น active beta-hydroxy acid form ซึ่งมีโครงสร้างเลียนแบบ transition state ของ HMG-CoA เพื่อเข้าจับยับยั้งเอนไซม์ HMG-CoA reductase
🔍 ข้ออื่นผิดเพราะอะไร:
• ข้อ ก.: ตำแหน่ง 1 (ester side chain): หมู่ 2,2-dimethylbutyrate side chain มีบทบาทเพิ่ม lipophilicity และการจับตัวกับเอนไซม์ แต่ไม่ได้เป็นตำแหน่งที่ต้องแตกสลายเพื่อกระตุ้นฤทธิ์
• ข้อ ค.: ตำแหน่ง 3 (hydroxyl group): บนวงแหวน lactone มี hydroxyl group ที่มีส่วนช่วยในการจับ แต่ไม่ใช่จุดที่เกิดปฏิกิริยา bioactivation
• ข้อ ง.: ตำแหน่ง 4 (methyl group): หมู่ methyl บน decalin ring ช่วยเสริม affinity ไม่ใช่จุด bioactivation
• ข้อ จ.: ตำแหน่ง 5 (decalin ring double bond): วง hexahydronaphthalene มีหน้าที่เลียนแบบ hydrophobic pocket ของเอนไซม์ ไม่ได้เกิดปฏิกิริยาเปิดวงเพื่อออกฤทธิ์</t>
        </is>
      </c>
      <c r="L69" s="186" t="n"/>
      <c r="M69" s="186" t="inlineStr">
        <is>
          <t>Product Group 13: Medicinal Chemistry</t>
        </is>
      </c>
      <c r="N69" s="186" t="inlineStr">
        <is>
          <t>17.3 Prodrug &amp; Drug Metabolism</t>
        </is>
      </c>
      <c r="O69" s="185" t="inlineStr">
        <is>
          <t>Product</t>
        </is>
      </c>
      <c r="P69" s="186" t="inlineStr">
        <is>
          <t>[SOURCE: Pharma Plus เล่มม่วง 2 - ข้อสอบย้อนหลัง PLE-CC1 ปี 2564 วันที่ 2 ข้อ 20]</t>
        </is>
      </c>
      <c r="Q69" s="185" t="inlineStr">
        <is>
          <t>ข้อสอบจริง</t>
        </is>
      </c>
      <c r="R69" s="185" t="inlineStr">
        <is>
          <t>2564</t>
        </is>
      </c>
      <c r="S69" s="185" t="n"/>
    </row>
    <row r="70" ht="24" customHeight="1" s="49">
      <c r="A70" s="185" t="n">
        <v>68</v>
      </c>
      <c r="B70" s="186" t="inlineStr">
        <is>
          <t>[เคมีทางยาของยาต้านวัณโรค]
พิจารณาคุณสมบัติทางเคมีและเภสัชวิทยาของยารักษาวัณโรคกลุ่ม first-line anti-TB drugs</t>
        </is>
      </c>
      <c r="C70" s="186" t="inlineStr">
        <is>
          <t>ยาใดเป็น prodrug และออกฤทธิ์ดีในกรด</t>
        </is>
      </c>
      <c r="D70" s="186" t="n"/>
      <c r="E70" s="186" t="inlineStr">
        <is>
          <t>Isoniazid</t>
        </is>
      </c>
      <c r="F70" s="186" t="inlineStr">
        <is>
          <t>Rifampicin</t>
        </is>
      </c>
      <c r="G70" s="186" t="inlineStr">
        <is>
          <t>Pyrazinamide</t>
        </is>
      </c>
      <c r="H70" s="186" t="inlineStr">
        <is>
          <t>Ethambutol</t>
        </is>
      </c>
      <c r="I70" s="186" t="inlineStr">
        <is>
          <t>Streptomycin</t>
        </is>
      </c>
      <c r="J70" s="185" t="n">
        <v>3</v>
      </c>
      <c r="K70" s="186" t="inlineStr">
        <is>
          <t>✅ คำตอบที่ถูกต้อง: ข้อ ค. Pyrazinamide
🎯 ทำไมข้อนี้ถึงถูก:
Pyrazinamide: (PZA) เป็น prodrug ที่จะถูกเอนไซม์ pyrazinamidase (nicotinamidase) ของเชื้อ Mycobacterium tuberculosis เปลี่ยนรูปเป็น active metabolite คือ pyrazinoic acid (POA) โดยยานี้ออกฤทธิ์ฆ่าเชื้อได้ดีที่สุดในสภาวะที่เป็นกรด (acidic pH ประมาณ 5.5) เช่น ภายใน phagolysosome ของ macrophages และบริเวณขอบของ necrotic caseous lesions
🔍 ข้ออื่นผิดเพราะอะไร:
• ข้อ ก.: Isoniazid: แม้เป็น prodrug ที่ถูกกระตุ้นโดยเอนไซม์ KatG แต่ INH ออกฤทธิ์ได้ดีที่สุดในสภาวะเป็นกลางหรือด่างอ่อนในการฆ่าเชื้อที่แบ่งตัวเร็ว ไม่ใช่ออกฤทธิ์จำเพาะเจาะจงในสภาวะกรดเท่า PZA
• ข้อ ข.: Rifampicin: เป็น active drug โดยตรง ออกฤทธิ์ยับยั้ง bacterial DNA-dependent RNA polymerase ไม่ใช่ prodrug
• ข้อ ง.: Ethambutol: เป็น active drug โดยตรง ออกฤทธิ์ยับยั้ง arabinosyl transferase ในการสร้างผนังเซลล์
• ข้อ จ.: Streptomycin: เป็น aminoglycoside ที่ออกฤทธิ์ได้ดีในสภาวะด่างอ่อนและสูญเสียฤทธิ์ในสภาวะกรด</t>
        </is>
      </c>
      <c r="L70" s="186" t="n"/>
      <c r="M70" s="186" t="inlineStr">
        <is>
          <t>Product Group 13: Medicinal Chemistry</t>
        </is>
      </c>
      <c r="N70" s="186" t="inlineStr">
        <is>
          <t>17.3 Prodrug &amp; Drug Metabolism</t>
        </is>
      </c>
      <c r="O70" s="185" t="inlineStr">
        <is>
          <t>Product</t>
        </is>
      </c>
      <c r="P70" s="186" t="inlineStr">
        <is>
          <t>[SOURCE: Pharma Plus เล่มม่วง 2 - ข้อสอบย้อนหลัง PLE-CC1 ปี 2564 วันที่ 2 ข้อ 31]</t>
        </is>
      </c>
      <c r="Q70" s="185" t="inlineStr">
        <is>
          <t>ข้อสอบจริง</t>
        </is>
      </c>
      <c r="R70" s="185" t="inlineStr">
        <is>
          <t>2564</t>
        </is>
      </c>
      <c r="S70" s="185" t="n"/>
    </row>
    <row r="71" ht="24" customHeight="1" s="49">
      <c r="A71" s="185" t="n">
        <v>69</v>
      </c>
      <c r="B71" s="186" t="inlineStr">
        <is>
          <t>[เคมีทางยาของยา Ergotamine]
พิจารณาโครงสร้างโมเลกุลของ Ergotamine เพื่อระบุตำแหน่งที่เป็นเบสและสามารถทำปฏิกิริยากับกรดเกิดเป็นเกลือยา (Salt formation)</t>
        </is>
      </c>
      <c r="C71" s="186" t="inlineStr">
        <is>
          <t>จากโครงสร้างของ Ergotamine ตรงไหนจับแล้วทำให้เกิดเกลือ</t>
        </is>
      </c>
      <c r="D71" s="186" t="n"/>
      <c r="E71" s="186" t="inlineStr">
        <is>
          <t>ตำแหน่ง 1 (indole NH)</t>
        </is>
      </c>
      <c r="F71" s="186" t="inlineStr">
        <is>
          <t>ตำแหน่ง 2 (indole aromatic ring)</t>
        </is>
      </c>
      <c r="G71" s="186" t="inlineStr">
        <is>
          <t>ตำแหน่ง 3 (benzyl side chain)</t>
        </is>
      </c>
      <c r="H71" s="186" t="inlineStr">
        <is>
          <t>ตำแหน่ง 4 (tertiary aliphatic amine)</t>
        </is>
      </c>
      <c r="I71" s="186" t="inlineStr">
        <is>
          <t>ตำแหน่ง 5 (oxazole / cyclic peptide ring)</t>
        </is>
      </c>
      <c r="J71" s="185" t="n">
        <v>4</v>
      </c>
      <c r="K71" s="186" t="inlineStr">
        <is>
          <t>✅ คำตอบที่ถูกต้อง: ข้อ ง. ตำแหน่ง 4 (tertiary aliphatic amine)
🎯 ทำไมข้อนี้ถึงถูก:
Ergotamine สามารถทำปฏิกิริยากับกรด tartaric acid เกิดเป็นเกลือ Ergotamine tartrate ได้ที่ตำแหน่งอะตอมไนโตรเจน N-6 ซึ่งเป็น Tertiary aliphatic amine บนวง ergoline ring เนื่องจากมีอิเล็กตรอนคู่โดดเดี่ยวที่มีความเป็นเบสสูงที่สุดในโมเลกุล สามารถรับโปรตอน (protonation) เกิดเป็นเกลือแอมโมเนียมที่ละลายน้ำได้ดี
🔍 ข้ออื่นผิดเพราะอะไร:
• ข้อ ก.: ตำแหน่ง 1 (indole NH): ไนโตรเจนของวง indole มีอิเล็กตรอนคู่โดดเดี่ยวร่วมทำ resonance เข้าสู่วง aromatic จึงไม่มีคุณสมบัติเป็นเบส (neutral/non-basic)
• ข้อ ข.: ตำแหน่ง 2 (indole aromatic ring): เป็น aromatic carbon ไม่มีคุณสมบัติเป็นเบสในการรับโปรตอนเกิดเกลือ
• ข้อ ค.: ตำแหน่ง 3 (benzyl side chain): เป็นหมู่อะลิฟาติก/อะโรมาติกไฮโดรคาร์บอน ไม่เกิดปฏิกิริยา salt formation
• ข้อ จ.: ตำแหน่ง 5 (oxazole / cyclic peptide ring): พันธะ amide และ peptide linkages มีความเป็นเบสต่ำมาก ไม่สามารถเกิดเกลือที่เสถียรได้</t>
        </is>
      </c>
      <c r="L71" s="186" t="n"/>
      <c r="M71" s="186" t="inlineStr">
        <is>
          <t>Product Group 13: Medicinal Chemistry</t>
        </is>
      </c>
      <c r="N71" s="186" t="inlineStr">
        <is>
          <t>17.4 SAR &amp; Drug Design</t>
        </is>
      </c>
      <c r="O71" s="185" t="inlineStr">
        <is>
          <t>Product</t>
        </is>
      </c>
      <c r="P71" s="186" t="inlineStr">
        <is>
          <t>[SOURCE: Pharma Plus เล่มม่วง 2 - ข้อสอบย้อนหลัง PLE-CC1 ปี 2564 วันที่ 2 ข้อ 45]</t>
        </is>
      </c>
      <c r="Q71" s="185" t="inlineStr">
        <is>
          <t>ข้อสอบจริง</t>
        </is>
      </c>
      <c r="R71" s="185" t="inlineStr">
        <is>
          <t>2564</t>
        </is>
      </c>
      <c r="S71" s="185" t="n"/>
    </row>
    <row r="72" ht="24" customHeight="1" s="49">
      <c r="A72" s="185" t="n">
        <v>70</v>
      </c>
      <c r="B72" s="186" t="inlineStr">
        <is>
          <t>[สถานการณ์]
ผู้ป่วยชายมีอาการปวดฟันบริเวณฟันคุดและเหงือกบวม ได้รับประทานยา Ibuprofen หลังจากนั้น 2 ชั่วโมง เกิดผื่นแดงราบสลับนูน (Maculopapular rash) และมีประวัติเคยใช้ Diclofenac gel ทาภายนอกแล้วมีผื่นคัน</t>
        </is>
      </c>
      <c r="C72" s="186" t="inlineStr">
        <is>
          <t>ข้อใดเป็นโครงสร้างของยาที่ผู้ป่วยแพ้</t>
        </is>
      </c>
      <c r="D72" s="186" t="n"/>
      <c r="E72" s="186" t="inlineStr">
        <is>
          <t>โครงสร้าง Celecoxib (4-[5-(4-methylphenyl)-3-(trifluoromethyl)pyrazol-1-yl]benzenesulfonamide)</t>
        </is>
      </c>
      <c r="F72" s="186" t="inlineStr">
        <is>
          <t>โครงสร้าง Ibuprofen (2-(4-isobutylphenyl)propanoic acid)</t>
        </is>
      </c>
      <c r="G72" s="186" t="inlineStr">
        <is>
          <t>โครงสร้าง Diclofenac (2-[2-(2,6-dichloroanilino)phenyl]acetic acid)</t>
        </is>
      </c>
      <c r="H72" s="186" t="inlineStr">
        <is>
          <t>โครงสร้าง Mefenamic acid (2-(2,3-dimethylanilino)benzoic acid)</t>
        </is>
      </c>
      <c r="I72" s="186" t="inlineStr">
        <is>
          <t>โครงสร้าง Piroxicam (4-hydroxy-2-methyl-N-(pyridin-2-yl)-2H-1,2-benzothiazine-3-carboxamide 1,1-dioxide)</t>
        </is>
      </c>
      <c r="J72" s="185" t="n">
        <v>2</v>
      </c>
      <c r="K72" s="186" t="inlineStr">
        <is>
          <t>✅ คำตอบที่ถูกต้อง: ข้อ ข. โครงสร้าง Ibuprofen (2-(4-isobutylphenyl)propanoic acid)
🎯 ทำไมข้อนี้ถึงถูก:
ยาที่ผู้ป่วยแพ้คือ Ibuprofen ซึ่งมีชื่อทางเคมีตามระบบ IUPAC คือ 2-(4-isobutylphenyl)propanoic acid โครงสร้างประกอบด้วยวงแหวนเบนซีนที่มีหมู่อะลิฟาติก isobutyl ที่ตำแหน่ง para และสายต่อเชื่อม propanoic acid (alpha-methylacetic acid)
🔍 ข้ออื่นผิดเพราะอะไร:
• ข้อ ก.: โครงสร้าง Celecoxib เป็น diarylpyrazole sulfonamide ไม่ใช่ยาที่ผู้ป่วยแพ้
• ข้อ ค.: โครงสร้าง Diclofenac เป็น phenylacetic acid derivative ที่มี dichlorophenyl group
• ข้อ ง.: โครงสร้าง Mefenamic acid เป็น N-(2,3-xylyl)anthranilic acid
• ข้อ จ.: โครงสร้าง Piroxicam เป็น oxicam derivative ในกลุ่ม benzothiazine</t>
        </is>
      </c>
      <c r="L72" s="186" t="inlineStr">
        <is>
          <t>Medicinal Chemistry of NSAIDs</t>
        </is>
      </c>
      <c r="M72" s="186" t="inlineStr">
        <is>
          <t>Product Group 13: Medicinal Chemistry</t>
        </is>
      </c>
      <c r="N72" s="186" t="inlineStr">
        <is>
          <t>17.1 Physicochemical properties</t>
        </is>
      </c>
      <c r="O72" s="185" t="inlineStr">
        <is>
          <t>Product</t>
        </is>
      </c>
      <c r="P72" s="186" t="inlineStr">
        <is>
          <t>ข้อสอบเก่า</t>
        </is>
      </c>
      <c r="Q72" s="185" t="inlineStr">
        <is>
          <t>ข้อสอบจริง</t>
        </is>
      </c>
      <c r="R72" s="185" t="inlineStr">
        <is>
          <t>2565</t>
        </is>
      </c>
      <c r="S72" s="185" t="n"/>
    </row>
    <row r="73" ht="24" customHeight="1" s="49">
      <c r="A73" s="185" t="n">
        <v>71</v>
      </c>
      <c r="B73" s="186" t="inlineStr">
        <is>
          <t>[กรณีศึกษา]
จากรูปโครงสร้าง Nicotine และ Cotinine</t>
        </is>
      </c>
      <c r="C73" s="186" t="inlineStr">
        <is>
          <t>จากรูปข้อใดถูก</t>
        </is>
      </c>
      <c r="D73" s="186" t="n"/>
      <c r="E73" s="186" t="inlineStr">
        <is>
          <t>Nicotine เป็นกรดอ่อน มี pKa 8.0</t>
        </is>
      </c>
      <c r="F73" s="186" t="inlineStr">
        <is>
          <t>Cotinine เป็น major metabolite ของ nicotine</t>
        </is>
      </c>
      <c r="G73" s="186" t="inlineStr">
        <is>
          <t>Nicotine มีความเป็น hydrophilic มากกว่า cotinine</t>
        </is>
      </c>
      <c r="H73" s="186" t="inlineStr">
        <is>
          <t>Nicotine เปลี่ยนเป็น cotinine ด้วยปฏิกิริยา reduction</t>
        </is>
      </c>
      <c r="I73" s="186" t="inlineStr">
        <is>
          <t>สามารถดูดกลืนแสงที่ความยาวคลื่นช่วง UV ได้ เพราะมี pyrrolidine เป็น chromophore</t>
        </is>
      </c>
      <c r="J73" s="185" t="n">
        <v>2</v>
      </c>
      <c r="K73" s="186" t="inlineStr">
        <is>
          <t>✅ คำตอบที่ถูกต้อง: ข้อ ข. Cotinine เป็น major metabolite ของ nicotine
🎯 ทำไมข้อนี้ถึงถูก:
Cotinine เป็น major metabolite ของ nicotine: โดยประมาณร้อยละ 70-80 ของ nicotine จะถูกเปลี่ยนแปลงผ่านเอนไซม์ CYP2A6 ไปเป็น cotinine ในตับ
🔍 ข้ออื่นผิดเพราะอะไร:
• ข้อ ก.: Nicotine มีวงแหวน pyridine และ pyrrolidine ซึ่งมีหมู่อะมิโน จึงมีคุณสมบัติเป็น เบสอ่อน (weak base) ไม่ใช่กรดอ่อน
• ข้อ ค.: Cotinine มีหมู่ carbonyl (lactam) เพิ่มขึ้นมา จึงมีความเป็น hydrophilic และมีขั้วมากกว่า nicotine
• ข้อ ง.: Nicotine เปลี่ยนเป็น cotinine ผ่านปฏิกิริยา oxidation (เติมออกซิเจนที่ตำแหน่ง C5 ของ pyrrolidine ring) ไม่ใช่ reduction
• ข้อ จ.: วงแหวน pyrrolidine เป็น saturated ring ไม่มี conjugated system ส่วนที่ทำหน้าที่เป็น chromophore ดูดกลืนแสง UV คือวง pyridine</t>
        </is>
      </c>
      <c r="L73" s="186" t="inlineStr">
        <is>
          <t>Metabolism and SAR of Nicotine</t>
        </is>
      </c>
      <c r="M73" s="186" t="inlineStr">
        <is>
          <t>Product Group 13: Medicinal Chemistry</t>
        </is>
      </c>
      <c r="N73" s="186" t="inlineStr">
        <is>
          <t>17.3 Prodrug &amp; Drug Metabolism</t>
        </is>
      </c>
      <c r="O73" s="185" t="inlineStr">
        <is>
          <t>Product</t>
        </is>
      </c>
      <c r="P73" s="186" t="inlineStr">
        <is>
          <t>ข้อสอบเก่า</t>
        </is>
      </c>
      <c r="Q73" s="185" t="inlineStr">
        <is>
          <t>ข้อสอบจริง</t>
        </is>
      </c>
      <c r="R73" s="185" t="inlineStr">
        <is>
          <t>2565</t>
        </is>
      </c>
      <c r="S73" s="185" t="n"/>
    </row>
    <row r="74" ht="24" customHeight="1" s="49">
      <c r="A74" s="185" t="n">
        <v>72</v>
      </c>
      <c r="B74" s="186" t="n"/>
      <c r="C74" s="186" t="inlineStr">
        <is>
          <t>ยา omeprazole จับกับ target ด้วยแรงใด</t>
        </is>
      </c>
      <c r="D74" s="186" t="n"/>
      <c r="E74" s="186" t="inlineStr">
        <is>
          <t>Ionic</t>
        </is>
      </c>
      <c r="F74" s="186" t="inlineStr">
        <is>
          <t>Disulfide</t>
        </is>
      </c>
      <c r="G74" s="186" t="inlineStr">
        <is>
          <t>Hydrogen</t>
        </is>
      </c>
      <c r="H74" s="186" t="inlineStr">
        <is>
          <t>Van de Waal</t>
        </is>
      </c>
      <c r="I74" s="186" t="inlineStr">
        <is>
          <t>Electronegativity</t>
        </is>
      </c>
      <c r="J74" s="185" t="n">
        <v>2</v>
      </c>
      <c r="K74" s="186" t="inlineStr">
        <is>
          <t>✅ คำตอบที่ถูกต้อง: ข้อ ข. Disulfide
🎯 ทำไมข้อนี้ถึงถูก:
Omeprazole เป็น prodrug ที่ถูกกระตุ้นในสภาวะกรดกลายเป็น tetracyclic sulfenamide แล้วเข้าทำปฏิกิริยาสร้างพันธะโควาเลนต์ชนิด Disulfide bond (-S-S-) กับหมู่ sulfhydryl ของ cysteine บนเอนไซม์ H+/K+ ATPase อย่างถาวร
🔍 ข้ออื่นผิดเพราะอะไร:
• ข้อ ก.: พันธะ Ionic เป็นอันตรกิริยาทางไฟฟ้าแบบผันกลับได้ ไม่ใช่พันธะหลักที่ทำให้ยายับยั้งเอนไซม์อย่างถาวร
• ข้อ ค.: พันธะ Hydrogen เป็น non-covalent bond ที่ช่วยในการจับชั่วคราว ไม่ใช่แรงยึดหลักของยากลุ่ม PPIs
• ข้อ ง.: Van der Waals forces เป็นแรงดึงดูดอย่างอ่อนระหว่างโมเลกุล
• ข้อ จ.: Electronegativity เป็นคุณสมบัติทางเคมีของอะตอม ไม่ใช่ชนิดของพันธะเคมี</t>
        </is>
      </c>
      <c r="L74" s="186" t="inlineStr">
        <is>
          <t>Proton Pump Inhibitors Mechanism of Action</t>
        </is>
      </c>
      <c r="M74" s="186" t="inlineStr">
        <is>
          <t>Product Group 13: Medicinal Chemistry</t>
        </is>
      </c>
      <c r="N74" s="186" t="inlineStr">
        <is>
          <t>17.1 Physicochemical properties</t>
        </is>
      </c>
      <c r="O74" s="185" t="inlineStr">
        <is>
          <t>Product</t>
        </is>
      </c>
      <c r="P74" s="186" t="inlineStr">
        <is>
          <t>ข้อสอบเก่า</t>
        </is>
      </c>
      <c r="Q74" s="185" t="inlineStr">
        <is>
          <t>ข้อสอบจริง</t>
        </is>
      </c>
      <c r="R74" s="185" t="inlineStr">
        <is>
          <t>2565</t>
        </is>
      </c>
      <c r="S74" s="185" t="n"/>
    </row>
    <row r="75" ht="24" customHeight="1" s="49">
      <c r="A75" s="185" t="n">
        <v>73</v>
      </c>
      <c r="B75" s="186" t="n"/>
      <c r="C75" s="186" t="inlineStr">
        <is>
          <t>ยา salbutamol มีรูปแบบ R-salbutamol และ S-salbutamol ยาผสม 50:50 R-salbutamol และ S-salbutamol ลักษณะดังกล่าวเรียกว่า</t>
        </is>
      </c>
      <c r="D75" s="186" t="n"/>
      <c r="E75" s="186" t="inlineStr">
        <is>
          <t>Mirror mixture</t>
        </is>
      </c>
      <c r="F75" s="186" t="inlineStr">
        <is>
          <t>Chiral mixture</t>
        </is>
      </c>
      <c r="G75" s="186" t="inlineStr">
        <is>
          <t>Racemic mixture</t>
        </is>
      </c>
      <c r="H75" s="186" t="inlineStr">
        <is>
          <t>Cis/Trans mixture</t>
        </is>
      </c>
      <c r="I75" s="186" t="inlineStr">
        <is>
          <t>Conformational mixture</t>
        </is>
      </c>
      <c r="J75" s="185" t="n">
        <v>3</v>
      </c>
      <c r="K75" s="186" t="inlineStr">
        <is>
          <t>✅ คำตอบที่ถูกต้อง: ข้อ ค. Racemic mixture
🎯 ทำไมข้อนี้ถึงถูก:
ของผสมที่มีสัดส่วนเท่ากันแบบ 50:50 ระหว่าง enantiomer สองชนิดที่หมุนระนาบแสงโพลาไรซ์ในทิศทางตรงกันข้าม เรียกว่า Racemic mixture (หรือ racemate)
🔍 ข้ออื่นผิดเพราะอะไร:
• ข้อ ก.: Mirror mixture ไม่ใช่คำศัพท์มาตรฐานทางเคมีอินทรีย์และเภสัชเคมี
• ข้อ ข.: Chiral mixture เป็นคำกว้างๆ ที่หมายถึงส่วนผสมของสารที่มี chiral center แต่ไม่ระบุสัดส่วน 50:50 ของคู่ enantiomers
• ข้อ ง.: Cis/Trans mixture เป็นส่วนผสมของ geometric isomers (diastereomers) ซึ่งไม่ใช่สารที่เป็นภาพสะท้อนในกระจก
• ข้อ จ.: Conformational mixture เกิดจากการหมุนรอบพันธะเดี่ยว ไม่ใช่การจัดเรียงตัวของ enantiomers</t>
        </is>
      </c>
      <c r="L75" s="186" t="inlineStr">
        <is>
          <t>Stereochemistry and Chirality</t>
        </is>
      </c>
      <c r="M75" s="186" t="inlineStr">
        <is>
          <t>Product Group 13: Medicinal Chemistry</t>
        </is>
      </c>
      <c r="N75" s="186" t="inlineStr">
        <is>
          <t>17.2 Stereochemistry</t>
        </is>
      </c>
      <c r="O75" s="185" t="inlineStr">
        <is>
          <t>Product</t>
        </is>
      </c>
      <c r="P75" s="186" t="inlineStr">
        <is>
          <t>ข้อสอบเก่า</t>
        </is>
      </c>
      <c r="Q75" s="185" t="inlineStr">
        <is>
          <t>ข้อสอบจริง</t>
        </is>
      </c>
      <c r="R75" s="185" t="inlineStr">
        <is>
          <t>2565</t>
        </is>
      </c>
      <c r="S75" s="185" t="n"/>
    </row>
    <row r="76" ht="24" customHeight="1" s="49">
      <c r="A76" s="185" t="n">
        <v>74</v>
      </c>
      <c r="B76" s="186" t="n"/>
      <c r="C76" s="186" t="inlineStr">
        <is>
          <t>โครงสร้างใดกระตุ้นการเกิด rhabdomyolysis น้อยที่สุด (พิจารณาจากภาพโครงสร้างยากลุ่ม HMG-CoA reductase inhibitors ในตัวเลือก)</t>
        </is>
      </c>
      <c r="D76" s="186" t="inlineStr">
        <is>
          <t>pharmtutor2024/set1_q10.png</t>
        </is>
      </c>
      <c r="E76" s="186" t="inlineStr">
        <is>
          <t>Simvastatin (โครงสร้าง ก)</t>
        </is>
      </c>
      <c r="F76" s="186" t="inlineStr">
        <is>
          <t>Pravastatin (โครงสร้าง ข)</t>
        </is>
      </c>
      <c r="G76" s="186" t="inlineStr">
        <is>
          <t>Lovastatin (โครงสร้าง ค)</t>
        </is>
      </c>
      <c r="H76" s="186" t="inlineStr">
        <is>
          <t>Atorvastatin (โครงสร้าง ง)</t>
        </is>
      </c>
      <c r="I76" s="186" t="inlineStr">
        <is>
          <t>ไม่มีข้อใดถูก</t>
        </is>
      </c>
      <c r="J76" s="185" t="n">
        <v>2</v>
      </c>
      <c r="K76" s="186" t="inlineStr">
        <is>
          <t>✅ คำตอบที่ถูกต้อง: ข้อ ข. Pravastatin (โครงสร้าง ข)
🎯 ทำไมข้อนี้ถึงถูก:
Pravastatin เป็น statin ที่มีความชอบน้ำสูงที่สุด (hydrophilic statin) เนื่องจากมีโครงสร้างแบบเปิดวง hydroxy acid และมีหมู่ -OH เพิ่มเติมที่วง decalin ยานี้ไม่ผ่านการเมแทบอลิซึมโดยเอนไซม์ CYP3A4 และไม่สามารถแพร่ผ่านเยื่อหุ้มเซลล์กล้ามเนื้อลาย (skeletal myocytes) ได้อย่างอิสระเหมือนกลุ่มชอบไขมัน จึงมีความเสี่ยงต่อการเกิด myopathy และ rhabdomyolysis ต่ำที่สุด
🔍 ข้ออื่นผิดเพราะอะไร:
• ข้อ ก.: Simvastatin เป็น lipophilic statin ในรูป lactone prodrug ที่แทรกผ่านเซลล์กล้ามเนื้อได้ง่ายและผ่าน CYP3A4 จึงมีอุบัติการณ์เกิด rhabdomyolysis สูงกว่า
• ข้อ ค.: Lovastatin มีคุณสมบัติชอบไขมันสูงและมีโครงสร้าง lactone prodrug จึงแทรกซึมเข้าสู่กล้ามเนื้อลายได้ง่ายกว่า Pravastatin
• ข้อ ง.: Atorvastatin เป็น synthetic statin ที่มีความชอบไขมันสูง แม้จะไม่ได้อยู่ในรูป lactone แต่ก็เข้าสู่เซลล์กล้ามเนื้อได้มากกว่า Pravastatin
• ข้อ จ.: ไม่ถูกต้อง เนื่องจาก Pravastatin เป็นคำตอบที่ถูกต้องชัดเจนตามหลักเภสัชเคมีและเภสัชวิทยาคลินิก</t>
        </is>
      </c>
      <c r="L76" s="186" t="n"/>
      <c r="M76" s="186" t="inlineStr">
        <is>
          <t>Product Group 13: Medicinal Chemistry</t>
        </is>
      </c>
      <c r="N76" s="186" t="inlineStr">
        <is>
          <t>17.1 Physicochemical properties</t>
        </is>
      </c>
      <c r="O76" s="185" t="inlineStr">
        <is>
          <t>Product</t>
        </is>
      </c>
      <c r="P76" s="186" t="inlineStr">
        <is>
          <t>[SOURCE: Mock Pharmtutor 2024 Set 1 ข้อ 10]</t>
        </is>
      </c>
      <c r="Q76" s="185" t="inlineStr">
        <is>
          <t>ข้อสอบจำลอง</t>
        </is>
      </c>
      <c r="R76" s="185" t="inlineStr">
        <is>
          <t>Mock Pharmtutor 2024</t>
        </is>
      </c>
      <c r="S76" s="185" t="n"/>
    </row>
    <row r="77" ht="24" customHeight="1" s="49">
      <c r="A77" s="185" t="n">
        <v>75</v>
      </c>
      <c r="B77" s="186" t="n"/>
      <c r="C77" s="186" t="inlineStr">
        <is>
          <t>จากโครงสร้าง dexamethasone บริเวณใดไม่สำคัญต่อการออกฤทธิ์ (พิจารณาตำแหน่ง A, B, C, D, E บนโครงสร้าง)</t>
        </is>
      </c>
      <c r="D77" s="186" t="inlineStr">
        <is>
          <t>pharmtutor2024/set1_q18.png</t>
        </is>
      </c>
      <c r="E77" s="186" t="inlineStr">
        <is>
          <t>A</t>
        </is>
      </c>
      <c r="F77" s="186" t="inlineStr">
        <is>
          <t>B</t>
        </is>
      </c>
      <c r="G77" s="186" t="inlineStr">
        <is>
          <t>C</t>
        </is>
      </c>
      <c r="H77" s="186" t="inlineStr">
        <is>
          <t>D</t>
        </is>
      </c>
      <c r="I77" s="186" t="inlineStr">
        <is>
          <t>E</t>
        </is>
      </c>
      <c r="J77" s="185" t="n">
        <v>4</v>
      </c>
      <c r="K77" s="186" t="inlineStr">
        <is>
          <t>✅ คำตอบที่ถูกต้อง: ข้อ ง. D
🎯 ทำไมข้อนี้ถึงถูก:
ตามหลัก Structure-Activity Relationship (SAR) ของ Glucocorticoids โครงสร้างจำเป็นพื้นฐาน (essential pharmacophore) ได้แก่ C3-carbonyl, C4-C5 double bond, 11-beta hydroxyl และ 17-beta ketol side chain ส่วนตำแหน่ง D เป็นหมู่แทนที่หรือสายข้างที่ไม่ใช่แกนหลักที่ขาดไม่ได้ การตัดออกหรือดัดแปลงไม่ทำให้สูญเสียฤทธิ์พื้นฐานในการกระตุ้น receptor
🔍 ข้ออื่นผิดเพราะอะไร:
• ข้อ ก.: ตำแหน่ง A คือ C3-carbonyl group ใน A-ring ซึ่งจำเป็นอย่างยิ่งต่อการจับกับ Glucocorticoid receptor
• ข้อ ข.: ตำแหน่ง B คือ 4,5-double bond ใน A-ring ร่วมกับ C3-carbonyl เป็นแกนหลักสำคัญของสเตียรอยด์ต้านการอักเสบ
• ข้อ ค.: ตำแหน่ง C คือ 11-beta hydroxyl group ซึ่งทำหน้าที่เป็น hydrogen bond donor ที่จำเป็นต่อฤทธิ์ glucocorticoid
• ข้อ จ.: ตำแหน่ง E คือ 17-beta ketol side chain (-COCH2OH) จำเป็นต่อการเข้าจับกับ receptor pocket อย่างจำเพาะ</t>
        </is>
      </c>
      <c r="L77" s="186" t="n"/>
      <c r="M77" s="186" t="inlineStr">
        <is>
          <t>Product Group 13: Medicinal Chemistry</t>
        </is>
      </c>
      <c r="N77" s="186" t="inlineStr">
        <is>
          <t>17.4 SAR &amp; Drug Design</t>
        </is>
      </c>
      <c r="O77" s="185" t="inlineStr">
        <is>
          <t>Product</t>
        </is>
      </c>
      <c r="P77" s="186" t="inlineStr">
        <is>
          <t>[SOURCE: Mock Pharmtutor 2024 Set 1 ข้อ 18]</t>
        </is>
      </c>
      <c r="Q77" s="185" t="inlineStr">
        <is>
          <t>ข้อสอบจำลอง</t>
        </is>
      </c>
      <c r="R77" s="185" t="inlineStr">
        <is>
          <t>Mock Pharmtutor 2024</t>
        </is>
      </c>
      <c r="S77" s="185" t="n"/>
    </row>
    <row r="78" ht="24" customHeight="1" s="49">
      <c r="A78" s="185" t="n">
        <v>76</v>
      </c>
      <c r="B78" s="186" t="n"/>
      <c r="C78" s="186" t="inlineStr">
        <is>
          <t>โครงสร้างในข้อใดออกฤทธิ์แบบ chain termination (พิจารณาจากภาพโครงสร้างยากลุ่ม Nucleoside Reverse Transcriptase Inhibitors ในตัวเลือก)</t>
        </is>
      </c>
      <c r="D78" s="186" t="inlineStr">
        <is>
          <t>pharmtutor2024/set1_q34.png</t>
        </is>
      </c>
      <c r="E78" s="186" t="inlineStr">
        <is>
          <t>Zidovudine / NRTI structure (โครงสร้าง ก)</t>
        </is>
      </c>
      <c r="F78" s="186" t="inlineStr">
        <is>
          <t>โครงสร้าง ข</t>
        </is>
      </c>
      <c r="G78" s="186" t="inlineStr">
        <is>
          <t>โครงสร้าง ค</t>
        </is>
      </c>
      <c r="H78" s="186" t="inlineStr">
        <is>
          <t>โครงสร้าง ง</t>
        </is>
      </c>
      <c r="I78" s="186" t="inlineStr">
        <is>
          <t>โครงสร้าง จ</t>
        </is>
      </c>
      <c r="J78" s="185" t="n">
        <v>1</v>
      </c>
      <c r="K78" s="186" t="inlineStr">
        <is>
          <t>✅ คำตอบที่ถูกต้อง: ข้อ ก. Zidovudine / NRTI structure (โครงสร้าง ก)
🎯 ทำไมข้อนี้ถึงถูก:
ยากลุ่ม Nucleoside Reverse Transcriptase Inhibitors (NRTIs) เช่น Zidovudine (AZT) ในโครงสร้าง ก มีลักษณะเด่นคือขาดหมู่ 3 prime-hydroxyl (-OH) บนน้ำตาล ribose เมื่อเอนไซม์ reverse transcriptase นำยานี้ไปต่อในสาย viral DNA จึงไม่สามารถสร้างพันธะ 3 prime to 5 prime phosphodiester bond กับ nucleotide ตัวถัดไปได้ ทำให้สายดีเอ็นเอหยุดการสร้างทันที (obligate chain termination)
🔍 ข้ออื่นผิดเพราะอะไร:
• ข้อ ข.: โครงสร้าง ข ไม่ใช่ NRTI ที่ขาด 3 prime-OH จึงไม่ทำให้เกิดปฏิกิริยา obligate chain termination
• ข้อ ค.: โครงสร้าง ค เป็นสารต้านไวรัสกลุ่มอื่นที่ออกฤทธิ์ยับยั้งเอนไซม์โดยตรง ไม่ได้ทำหน้าที่เป็น nucleotide chain terminator
• ข้อ ง.: โครงสร้าง ง มีหมู่ 3 prime-OH ปกติ สามารถต่อสายดีเอ็นเอต่อไปได้ตามธรรมชาติ
• ข้อ จ.: โครงสร้าง จ ไม่มีคุณสมบัติเป็น nucleoside analogue สำหรับการหยุดการต่อสายดีเอ็นเอ</t>
        </is>
      </c>
      <c r="L78" s="186" t="n"/>
      <c r="M78" s="186" t="inlineStr">
        <is>
          <t>Product Group 13: Medicinal Chemistry</t>
        </is>
      </c>
      <c r="N78" s="186" t="inlineStr">
        <is>
          <t>17.4 SAR &amp; Drug Design</t>
        </is>
      </c>
      <c r="O78" s="185" t="inlineStr">
        <is>
          <t>Product</t>
        </is>
      </c>
      <c r="P78" s="186" t="inlineStr">
        <is>
          <t>[SOURCE: Mock Pharmtutor 2024 Set 1 ข้อ 34]</t>
        </is>
      </c>
      <c r="Q78" s="185" t="inlineStr">
        <is>
          <t>ข้อสอบจำลอง</t>
        </is>
      </c>
      <c r="R78" s="185" t="inlineStr">
        <is>
          <t>Mock Pharmtutor 2024</t>
        </is>
      </c>
      <c r="S78" s="185" t="n"/>
    </row>
    <row r="79" ht="24" customHeight="1" s="49">
      <c r="A79" s="185" t="n">
        <v>77</v>
      </c>
      <c r="B79" s="186" t="n"/>
      <c r="C79" s="186" t="inlineStr">
        <is>
          <t>โครงสร้างใดเข้าจับกับ binding site ของ GABA receptor ได้แตกต่างจากพวก</t>
        </is>
      </c>
      <c r="D79" s="186" t="inlineStr">
        <is>
          <t>pharmtutor2024/set1_q59.png</t>
        </is>
      </c>
      <c r="E79" s="186" t="inlineStr">
        <is>
          <t>โครงสร้างในข้อ ก</t>
        </is>
      </c>
      <c r="F79" s="186" t="inlineStr">
        <is>
          <t>โครงสร้างในข้อ ข</t>
        </is>
      </c>
      <c r="G79" s="186" t="inlineStr">
        <is>
          <t>โครงสร้างในข้อ ค</t>
        </is>
      </c>
      <c r="H79" s="186" t="inlineStr">
        <is>
          <t>โครงสร้างในข้อ ง</t>
        </is>
      </c>
      <c r="I79" s="186" t="inlineStr">
        <is>
          <t>โครงสร้างในข้อ จ</t>
        </is>
      </c>
      <c r="J79" s="185" t="n">
        <v>1</v>
      </c>
      <c r="K79" s="186" t="inlineStr">
        <is>
          <t>✅ คำตอบที่ถูกต้อง: ข้อ ก. โครงสร้างในข้อ ก
🎯 ทำไมข้อนี้ถึงถูก:
โครงสร้างในข้อ ก เป็นสารกลุ่ม Barbiturates (มีวงแกน pyrimidinetrione) ซึ่งเข้าจับกับ Barbiturate binding site บริเวณ transmembrane pore ของ GABA-A receptor เพื่อเพิ่มระยะเวลาการเปิดของ Chloride channel ขณะที่โครงสร้างในข้อ ข, ค, ง, และ จ ล้วนเป็นสารกลุ่ม Benzodiazepines (1,4-benzodiazepine core) ซึ่งเข้าจับกับ BZD allosteric site บริเวณรอยต่อระหว่าง alpha และ gamma subunits
🔍 ข้ออื่นผิดเพราะอะไร:
• ข้อ ข.: โครงสร้าง ข เป็นสารกลุ่ม Benzodiazepines ซึ่งจับกับ BZD allosteric site บริเวณรอยต่อระหว่าง alpha และ gamma subunits
• ข้อ ค.: โครงสร้าง ค มีโครงสร้างหลักเป็น Benzodiazepine ring จับกับ binding site ร่วมกันกับข้อ ข, ง, จ
• ข้อ ง.: โครงสร้าง ง เป็นอนุพันธ์กลุ่ม Benzodiazepines ที่ออกฤทธิ์เพิ่มความถี่ในการเปิดของ chloride channel ที่ตำแหน่ง BZD site
• ข้อ จ.: โครงสร้าง จ เป็นสารในกลุ่ม Benzodiazepines จึงมี binding site ที่เหมือนกันกับโครงสร้างส่วนใหญ่ในตัวเลือก</t>
        </is>
      </c>
      <c r="L79" s="186" t="n"/>
      <c r="M79" s="186" t="inlineStr">
        <is>
          <t>Product Group 13: Medicinal Chemistry</t>
        </is>
      </c>
      <c r="N79" s="186" t="inlineStr">
        <is>
          <t>17.4 SAR &amp; Drug Design</t>
        </is>
      </c>
      <c r="O79" s="185" t="inlineStr">
        <is>
          <t>Product</t>
        </is>
      </c>
      <c r="P79" s="186" t="inlineStr">
        <is>
          <t>[SOURCE: Mock Pharmtutor 2024 Set 1 ข้อ 59]</t>
        </is>
      </c>
      <c r="Q79" s="185" t="inlineStr">
        <is>
          <t>ข้อสอบจำลอง</t>
        </is>
      </c>
      <c r="R79" s="185" t="inlineStr">
        <is>
          <t>Mock Pharmtutor 2024</t>
        </is>
      </c>
      <c r="S79" s="185" t="n"/>
    </row>
    <row r="80" ht="24" customHeight="1" s="49">
      <c r="A80" s="185" t="n">
        <v>78</v>
      </c>
      <c r="B80" s="186" t="n"/>
      <c r="C80" s="186" t="inlineStr">
        <is>
          <t>จากโครงสร้างของ glucocorticosteroids ที่กำหนดให้ หากต้องการเพิ่มประสิทธิภาพของฤทธิ์ต้านการอักเสบควรพัฒนาที่ตำแหน่งใด</t>
        </is>
      </c>
      <c r="D80" s="186" t="inlineStr">
        <is>
          <t>pharmtutor2024/set1_q63.png</t>
        </is>
      </c>
      <c r="E80" s="186" t="inlineStr">
        <is>
          <t>A และ B</t>
        </is>
      </c>
      <c r="F80" s="186" t="inlineStr">
        <is>
          <t>A และ C</t>
        </is>
      </c>
      <c r="G80" s="186" t="inlineStr">
        <is>
          <t>B และ C</t>
        </is>
      </c>
      <c r="H80" s="186" t="inlineStr">
        <is>
          <t>A B และ C</t>
        </is>
      </c>
      <c r="I80" s="186" t="inlineStr">
        <is>
          <t>ไม่มีข้อใดถูก</t>
        </is>
      </c>
      <c r="J80" s="185" t="n">
        <v>3</v>
      </c>
      <c r="K80" s="186" t="inlineStr">
        <is>
          <t>✅ คำตอบที่ถูกต้อง: ข้อ ค. B และ C
🎯 ทำไมข้อนี้ถึงถูก:
ตามหลัก SAR ของ Glucocorticosteroids: ตำแหน่ง B (การเพิ่ม 1,2-double bond เช่นใน Prednisolone/Dexamethasone) จะเพิ่ม anti-inflammatory potency ขึ้น 4 เท่าและลด mineralocorticoid activity และตำแหน่ง C (การเติม 9-alpha fluoro ร่วมกับ 16-alpha methyl/hydroxyl เช่นใน Dexamethasone/Betamethasone) จะช่วยป้องกัน metabolic oxidation และเพิ่ม potency ขึ้นเกือบ 30 เท่า ดังนั้นการพัฒนาที่ตำแหน่ง B และ C ร่วมกันจึงให้ผลดีที่สุด
🔍 ข้ออื่นผิดเพราะอะไร:
• ข้อ ก.: ตำแหน่ง A เป็นโครงสร้างพื้นฐานเดิมของวงแหวน A ไม่ใช่ตำแหน่งการพัฒนาโครงสร้างใหม่เพื่อเพิ่ม potency
• ข้อ ข.: การพัฒนาเฉพาะตำแหน่ง A และ C โดยไม่มีการเติม 1,2-double bond ที่ตำแหน่ง B จะเพิ่มฤทธิ์ต้านการอักเสบได้ไม่สูงสุด
• ข้อ ง.: ตำแหน่ง A ไม่จำเป็นต้องถูกดัดแปลงเพิ่มเติม เพราะจำเป็นต้องคงสภาพ C3-carbonyl เดิมไว้จับกับตัวรับ
• ข้อ จ.: มีข้อที่ถูกต้อง คือ ข้อ ค. (B และ C) ซึ่งให้ประสิทธิภาพการต้านการอักเสบสูงที่สุด</t>
        </is>
      </c>
      <c r="L80" s="186" t="n"/>
      <c r="M80" s="186" t="inlineStr">
        <is>
          <t>Product Group 13: Medicinal Chemistry</t>
        </is>
      </c>
      <c r="N80" s="186" t="inlineStr">
        <is>
          <t>17.4 SAR &amp; Drug Design</t>
        </is>
      </c>
      <c r="O80" s="185" t="inlineStr">
        <is>
          <t>Product</t>
        </is>
      </c>
      <c r="P80" s="186" t="inlineStr">
        <is>
          <t>[SOURCE: Mock Pharmtutor 2024 Set 1 ข้อ 63]</t>
        </is>
      </c>
      <c r="Q80" s="185" t="inlineStr">
        <is>
          <t>ข้อสอบจำลอง</t>
        </is>
      </c>
      <c r="R80" s="185" t="inlineStr">
        <is>
          <t>Mock Pharmtutor 2024</t>
        </is>
      </c>
      <c r="S80" s="185" t="n"/>
    </row>
    <row r="81" ht="24" customHeight="1" s="49">
      <c r="A81" s="185" t="n">
        <v>79</v>
      </c>
      <c r="B81" s="186" t="n"/>
      <c r="C81" s="186" t="inlineStr">
        <is>
          <t>โครงสร้างใดไม่สามารถจับกับ estrogen receptor ได้</t>
        </is>
      </c>
      <c r="D81" s="186" t="inlineStr">
        <is>
          <t>pharmtutor2024/set1_q70.png</t>
        </is>
      </c>
      <c r="E81" s="186" t="inlineStr">
        <is>
          <t>โครงสร้างในข้อ ก</t>
        </is>
      </c>
      <c r="F81" s="186" t="inlineStr">
        <is>
          <t>โครงสร้างในข้อ ข</t>
        </is>
      </c>
      <c r="G81" s="186" t="inlineStr">
        <is>
          <t>โครงสร้างในข้อ ค</t>
        </is>
      </c>
      <c r="H81" s="186" t="inlineStr">
        <is>
          <t>โครงสร้างในข้อ ง</t>
        </is>
      </c>
      <c r="I81" s="186" t="inlineStr">
        <is>
          <t>โครงสร้างในข้อ จ</t>
        </is>
      </c>
      <c r="J81" s="185" t="n">
        <v>2</v>
      </c>
      <c r="K81" s="186" t="inlineStr">
        <is>
          <t>✅ คำตอบที่ถูกต้อง: ข้อ ข. โครงสร้างในข้อ ข
🎯 ทำไมข้อนี้ถึงถูก:
การเข้าจับกับ Estrogen Receptor (ER) อาศัยโครงสร้างสำคัญ (essential pharmacophore) คือ วงแหวน A ต้องเป็นวงแหวนอะโรมาติกที่มีหมู่ 3-phenolic hydroxyl group และมีระยะห่างที่เหมาะสมกับ 17-beta hydroxyl group โครงสร้างในข้อ ข เป็นสารที่ไม่มีวงแหวนฟีนอลอะโรมาติก (เช่น เป็นโครงสร้างของแอนโดรเจนหรือโปรเจสตินที่มี 4-en-3-one ring) จึงไม่สามารถจับกับ Estrogen receptor ได้
🔍 ข้ออื่นผิดเพราะอะไร:
• ข้อ ก.: โครงสร้าง ก มีวงแหวน A แบบ phenolic aromatic ring พร้อมหมู่ 3-OH จึงสามารถจับกับ Estrogen receptor ได้ดี
• ข้อ ค.: โครงสร้าง ค มีคุณสมบัติทางเภสัชเคมีครบถ้วนตาม pharmacophore ของสารกลุ่ม Estrogen สามารถจับกับตัวรับได้
• ข้อ ง.: โครงสร้าง ง มีโครงสร้างที่สอดคล้องกับช่องจับของ Estrogen receptor อย่างเหมาะสม
• ข้อ จ.: โครงสร้าง จ มีระยะห่างระหว่างหมู่ฟังก์ชันตรงตามเกณฑ์การจับของ ER binding pocket</t>
        </is>
      </c>
      <c r="L81" s="186" t="n"/>
      <c r="M81" s="186" t="inlineStr">
        <is>
          <t>Product Group 13: Medicinal Chemistry</t>
        </is>
      </c>
      <c r="N81" s="186" t="inlineStr">
        <is>
          <t>17.4 SAR &amp; Drug Design</t>
        </is>
      </c>
      <c r="O81" s="185" t="inlineStr">
        <is>
          <t>Product</t>
        </is>
      </c>
      <c r="P81" s="186" t="inlineStr">
        <is>
          <t>[SOURCE: Mock Pharmtutor 2024 Set 1 ข้อ 70]</t>
        </is>
      </c>
      <c r="Q81" s="185" t="inlineStr">
        <is>
          <t>ข้อสอบจำลอง</t>
        </is>
      </c>
      <c r="R81" s="185" t="inlineStr">
        <is>
          <t>Mock Pharmtutor 2024</t>
        </is>
      </c>
      <c r="S81" s="185" t="n"/>
    </row>
    <row r="82" ht="24" customHeight="1" s="49">
      <c r="A82" s="185" t="n">
        <v>80</v>
      </c>
      <c r="B82" s="186" t="n"/>
      <c r="C82" s="186" t="inlineStr">
        <is>
          <t>จากโครงสร้าง chlorpropamide และ glipizide ความแตกต่างบริเวณใดทำให้เกิด hypoglycemia ได้ลดน้อยลง</t>
        </is>
      </c>
      <c r="D82" s="186" t="inlineStr">
        <is>
          <t>pharmtutor2024/set1_q77.png</t>
        </is>
      </c>
      <c r="E82" s="186" t="inlineStr">
        <is>
          <t>1</t>
        </is>
      </c>
      <c r="F82" s="186" t="inlineStr">
        <is>
          <t>2</t>
        </is>
      </c>
      <c r="G82" s="186" t="inlineStr">
        <is>
          <t>3</t>
        </is>
      </c>
      <c r="H82" s="186" t="inlineStr">
        <is>
          <t>1 และ 2</t>
        </is>
      </c>
      <c r="I82" s="186" t="inlineStr">
        <is>
          <t>2 และ 3</t>
        </is>
      </c>
      <c r="J82" s="185" t="n">
        <v>1</v>
      </c>
      <c r="K82" s="186" t="inlineStr">
        <is>
          <t>✅ คำตอบที่ถูกต้อง: ข้อ ก. 1
🎯 ทำไมข้อนี้ถึงถูก:
ตำแหน่งที่ 1 ของ Sulfonylureas คือตำแหน่งหมู่แทนที่บนปลายโมเลกุล: Chlorpropamide (First-generation) มีหมู่แทนที่เป็น p-chloro substituent ขนาดเล็ก ทำให้ยาถูกกำจัดช้ามาก (half-life ยาวนานถึง 36 ชั่วโมง) และขับออกทางไตเป็นหลัก จึงเกิด severe prolonged hypoglycemia สูงมาก ในขณะที่ Glipizide (Second-generation) มีหมู่แทนที่ขนาดใหญ่เป็น carboxamidoethyl / pyrazine moiety เพิ่มความจำเพาะต่อ receptor มี half-life สั้นลง (2-4 ชั่วโมง) และถูกตับ metabolize เป็น inactive metabolites อย่างรวดเร็ว จึงลดความเสี่ยงต่อ hypoglycemia ลงอย่างมีนัยสำคัญ
🔍 ข้ออื่นผิดเพราะอะไร:
• ข้อ ข.: ตำแหน่ง 2 คือ sulfonylurea pharmacophore core (-SO2NHCONH-) ซึ่งเหมือนกันทั้งใน chlorpropamide และ glipizide
• ข้อ ค.: ตำแหน่ง 3 เป็นหมู่แทนที่ชอบไขมันด้านปลายอีกข้าง ไม่ใช่จุดหลักที่สร้างความแตกต่างด้านระยะเวลาการออกฤทธิ์ระหว่างรุ่น
• ข้อ ง.: ตำแหน่ง 2 ไม่ได้ทำให้เกิดความแตกต่างด้านความปลอดภัยเนื่องจากเป็นโครงสร้างร่วมกัน
• ข้อ จ.: ตำแหน่ง 2 เป็นแกนกลางที่เหมือนกัน จึงไม่ใช่ปัจจัยหลักที่ลดการเกิด hypoglycemia</t>
        </is>
      </c>
      <c r="L82" s="186" t="n"/>
      <c r="M82" s="186" t="inlineStr">
        <is>
          <t>Product Group 13: Medicinal Chemistry</t>
        </is>
      </c>
      <c r="N82" s="186" t="inlineStr">
        <is>
          <t>17.4 SAR &amp; Drug Design</t>
        </is>
      </c>
      <c r="O82" s="185" t="inlineStr">
        <is>
          <t>Product</t>
        </is>
      </c>
      <c r="P82" s="186" t="inlineStr">
        <is>
          <t>[SOURCE: Mock Pharmtutor 2024 Set 1 ข้อ 77]</t>
        </is>
      </c>
      <c r="Q82" s="185" t="inlineStr">
        <is>
          <t>ข้อสอบจำลอง</t>
        </is>
      </c>
      <c r="R82" s="185" t="inlineStr">
        <is>
          <t>Mock Pharmtutor 2024</t>
        </is>
      </c>
      <c r="S82" s="185" t="n"/>
    </row>
    <row r="83" ht="24" customHeight="1" s="49">
      <c r="A83" s="185" t="n">
        <v>81</v>
      </c>
      <c r="B83" s="186" t="n"/>
      <c r="C83" s="186" t="inlineStr">
        <is>
          <t>จากโครงสร้างยา Digoxin ข้างต้น หากต้องการทดสอบสารสำคัญตามวงกลมในภาพ (โครงสร้าง cyclopentanoperhydrophenanthrene หรือ steroid nucleus) ควรใช้การทดสอบใดเพื่อพิสูจน์เอกลักษณ์สารดังกล่าว</t>
        </is>
      </c>
      <c r="D83" s="186" t="inlineStr">
        <is>
          <t>pharmtutor2024/set1_q91.png</t>
        </is>
      </c>
      <c r="E83" s="186" t="inlineStr">
        <is>
          <t>Folin-Ciocalteu Content</t>
        </is>
      </c>
      <c r="F83" s="186" t="inlineStr">
        <is>
          <t>DPPH assay</t>
        </is>
      </c>
      <c r="G83" s="186" t="inlineStr">
        <is>
          <t>Liebermann-Burchard test</t>
        </is>
      </c>
      <c r="H83" s="186" t="inlineStr">
        <is>
          <t>Dragendorff test</t>
        </is>
      </c>
      <c r="I83" s="186" t="inlineStr">
        <is>
          <t>FTIR spectroscopy</t>
        </is>
      </c>
      <c r="J83" s="185" t="n">
        <v>3</v>
      </c>
      <c r="K83" s="186" t="inlineStr">
        <is>
          <t>✅ คำตอบที่ถูกต้อง: ข้อ ค. Liebermann-Burchard test
🎯 ทำไมข้อนี้ถึงถูก:
Liebermann-Burchard test เป็นการทดสอบจำเพาะต่อวงแหวนสเตียรอยด์ (steroid nucleus / cyclopentanoperhydrophenanthrene ring) ในโครงสร้าง cardiac glycosides โดยใช้ acetic anhydride และ sulfuric acid เข้มข้น ให้สีเขียวอมฟ้าหรือสีเขียวเข้ม
🔍 ข้ออื่นผิดเพราะอะไร:
• ข้อ ก.: เป็นปฏิกิริยาวิเคราะห์หาปริมาณสารประกอบฟีนอลิกทั้งหมด (total phenolic content) โดยวัดการรีดิวซ์ฟอสโฟโมลิบเดต-ทังสเตต
• ข้อ ข.: เป็นการทดสอบฤทธิ์ต้านอนุมูลอิสระ (antioxidant activity) ผ่านการจับกับ 2,2-diphenyl-1-picrylhydrazyl free radical
• ข้อ ง.: เป็นการทดสอบการเกิดตะกอนสีส้มแดงเพื่อพิสูจน์เอกลักษณ์ของสารกลุ่ม alkaloids ที่มีไนโตรเจนเป็นองค์ประกอบ
• ข้อ จ.: แม้ใช้ระบุ functional groups ได้ แต่ไม่ใช่ wet chemical color test จำเพาะตามวงแหวนสเตียรอยด์ตามแนวทางแบบทดสอบมาตรฐานนี้</t>
        </is>
      </c>
      <c r="L83" s="186" t="n"/>
      <c r="M83" s="186" t="inlineStr">
        <is>
          <t>Product Group 13: Medicinal Chemistry</t>
        </is>
      </c>
      <c r="N83" s="186" t="inlineStr">
        <is>
          <t>17.4 SAR &amp; Drug Design</t>
        </is>
      </c>
      <c r="O83" s="185" t="inlineStr">
        <is>
          <t>Product</t>
        </is>
      </c>
      <c r="P83" s="186" t="inlineStr">
        <is>
          <t>[SOURCE: Mock Pharmtutor 2024 Set 1 ข้อ 91]</t>
        </is>
      </c>
      <c r="Q83" s="185" t="inlineStr">
        <is>
          <t>ข้อสอบจำลอง</t>
        </is>
      </c>
      <c r="R83" s="185" t="inlineStr">
        <is>
          <t>Mock Pharmtutor 2024</t>
        </is>
      </c>
      <c r="S83" s="185" t="n"/>
    </row>
    <row r="84" ht="24" customHeight="1" s="49">
      <c r="A84" s="185" t="n">
        <v>82</v>
      </c>
      <c r="B84" s="186" t="n"/>
      <c r="C84" s="186" t="inlineStr">
        <is>
          <t>ข้อใดถูกต้องเกี่ยวกับกระบวนการเมแทบอลิซึมของ metformin</t>
        </is>
      </c>
      <c r="D84" s="186" t="n"/>
      <c r="E84" s="186" t="inlineStr">
        <is>
          <t>มีค่าชีวิตยาว เนื่องจากต้องถูกทำลายด้วยเอนไซม์ไซโตรโคมพี 450 หลายไอโซฟอร์ม</t>
        </is>
      </c>
      <c r="F84" s="186" t="inlineStr">
        <is>
          <t>มีค่าชีวิตยาว เนื่องจากต้องถูกทำลายด้วยเอนไซม์ทรานเฟอร์เรสหลายชนิด</t>
        </is>
      </c>
      <c r="G84" s="186" t="inlineStr">
        <is>
          <t>มีค่าชีวิตยาว เนื่องจากไม่สามารถถูกทำลายได้ด้วยกระบวนการเมแทบอลิซึมในร่างกาย</t>
        </is>
      </c>
      <c r="H84" s="186" t="inlineStr">
        <is>
          <t>มีค่าครึ่งชีวิตยาว เนื่องจากใช้เวลาในการดูดซึมนาน</t>
        </is>
      </c>
      <c r="I84" s="186" t="inlineStr">
        <is>
          <t>มีค่าครึ่งชีวิตยาว เนื่องจากมีการกระจายตัวในร่างกายที่ต่ำ</t>
        </is>
      </c>
      <c r="J84" s="185" t="n">
        <v>3</v>
      </c>
      <c r="K84" s="186" t="inlineStr">
        <is>
          <t>✅ คำตอบที่ถูกต้อง: ข้อ ค. มีค่าชีวิตยาว เนื่องจากไม่สามารถถูกทำลายได้ด้วยกระบวนการเมแทบอลิซึมในร่างกาย
🎯 ทำไมข้อนี้ถึงถูก:
Metformin เป็น hydrophilic biguanide molecule ที่มีขั้วสูงมาก ไม่ผ่านกระบวนการ hepatic metabolism (hepatic metabolism ไม่เกิน 0%) โดยไม่ถูกทำลายด้วยเอนไซม์ในตับ และถูกขับออกทางไตในรูปเดิมที่ไม่เปลี่ยนแปลง (unchanged drug) เกือบทั้งหมดผ่านทาง glomerular filtration และ active tubular secretion
🔍 ข้ออื่นผิดเพราะอะไร:
• ข้อ ก.: Metformin ไม่ผ่าน CYP450 metabolism เลย
• ข้อ ข.: Metformin ไม่เกิด conjugation ผ่าน transferase enzymes เช่น UGT หรือ SULT
• ข้อ ง.: Metformin ดูดซึมได้ไม่สมบูรณ์ที่ลำไส้เล็กและมี elimination half-life ค่อนข้างสั้นประมาณ 4 ถึง 6 ชั่วโมงในผู้ป่วยที่ไตปกติ
• ข้อ จ.: การกระจายตัวไม่ได้เป็นเหตุผลหลักที่ทำให้ยาไม่ถูกขับทิ้ง และ volume of distribution ของ metformin อยู่ในระดับปานกลาง</t>
        </is>
      </c>
      <c r="L84" s="186" t="n"/>
      <c r="M84" s="186" t="inlineStr">
        <is>
          <t>Product Group 13: Medicinal Chemistry</t>
        </is>
      </c>
      <c r="N84" s="186" t="inlineStr">
        <is>
          <t>17.3 Prodrug &amp; Drug Metabolism</t>
        </is>
      </c>
      <c r="O84" s="185" t="inlineStr">
        <is>
          <t>Product</t>
        </is>
      </c>
      <c r="P84" s="186" t="inlineStr">
        <is>
          <t>[SOURCE: Mock Pharmtutor 2024 Set 1 ข้อ 93]</t>
        </is>
      </c>
      <c r="Q84" s="185" t="inlineStr">
        <is>
          <t>ข้อสอบจำลอง</t>
        </is>
      </c>
      <c r="R84" s="185" t="inlineStr">
        <is>
          <t>Mock Pharmtutor 2024</t>
        </is>
      </c>
      <c r="S84" s="185" t="n"/>
    </row>
    <row r="85" ht="24" customHeight="1" s="49">
      <c r="A85" s="185" t="n">
        <v>83</v>
      </c>
      <c r="B85" s="186" t="n"/>
      <c r="C85" s="186" t="inlineStr">
        <is>
          <t>จากโครงสร้างที่กำหนดให้ ข้อใดไม่มีฤทธิ์ต้านการอักเสบ</t>
        </is>
      </c>
      <c r="D85" s="186" t="inlineStr">
        <is>
          <t>pharmtutor2024/set2_q20.png</t>
        </is>
      </c>
      <c r="E85" s="186" t="inlineStr">
        <is>
          <t>โครงสร้าง A (Dexamethasone/Betamethasone)</t>
        </is>
      </c>
      <c r="F85" s="186" t="inlineStr">
        <is>
          <t>โครงสร้าง B (Prednisolone)</t>
        </is>
      </c>
      <c r="G85" s="186" t="inlineStr">
        <is>
          <t>โครงสร้าง C (Norelgestromin / Progestin)</t>
        </is>
      </c>
      <c r="H85" s="186" t="inlineStr">
        <is>
          <t>โครงสร้าง D (Hydrocortisone)</t>
        </is>
      </c>
      <c r="I85" s="186" t="inlineStr">
        <is>
          <t>โครงสร้าง E (Clobetasol-related Corticosteroid)</t>
        </is>
      </c>
      <c r="J85" s="185" t="n">
        <v>3</v>
      </c>
      <c r="K85" s="186" t="inlineStr">
        <is>
          <t>✅ คำตอบที่ถูกต้อง: ข้อ ค. โครงสร้าง C (Norelgestromin / Progestin)
🎯 ทำไมข้อนี้ถึงถูก:
โครงสร้าง C คือ Norelgestromin ซึ่งเป็นฮอร์โมนกลุ่ม Progestin มีหมู่ 3-oxime (=N-OH) และ 17-ethinyl (-C#CH) โดยขาดหมู่ฟังก์ชันสำคัญของ Glucocorticoids ได้แก่ 11-beta hydroxyl group และ 17-beta ketol side chain (-COCH2OH) ที่จำเป็นต่อการจับกับ Glucocorticoid receptor จึงไม่มีฤทธิ์ต้านการอักเสบ (anti-inflammatory activity) แต่ทำหน้าที่เป็นฮอร์โมนคุมกำเนิด
🔍 ข้ออื่นผิดเพราะอะไร:
• ข้อ ก.: โครงสร้าง A (Dexamethasone/Betamethasone) เป็น potent glucocorticoid ที่มีฤทธิ์ต้านการอักเสบสูงมาก
• ข้อ ข.: โครงสร้าง B (Prednisolone) มี 1,2-double bond และ 11-beta OH ออกฤทธิ์ต้านการอักเสบได้แรงกว่า hydrocortisone 4 เท่า
• ข้อ ง.: โครงสร้าง D (Hydrocortisone) เป็น endogenous glucocorticoid มาตรฐานที่มีฤทธิ์ต้านการอักเสบ
• ข้อ จ.: โครงสร้าง E (Clobetasol derivative) เป็น topical corticosteroid ที่มีฤทธิ์ต้านการอักเสบแรงมาก (super-potent)</t>
        </is>
      </c>
      <c r="L85" s="186" t="n"/>
      <c r="M85" s="186" t="inlineStr">
        <is>
          <t>Product Group 13: Medicinal Chemistry</t>
        </is>
      </c>
      <c r="N85" s="186" t="inlineStr">
        <is>
          <t>17.4 SAR &amp; Drug Design</t>
        </is>
      </c>
      <c r="O85" s="185" t="inlineStr">
        <is>
          <t>Product</t>
        </is>
      </c>
      <c r="P85" s="186" t="inlineStr">
        <is>
          <t>[SOURCE: Mock Pharmtutor 2024 Set 2 ข้อ 20]</t>
        </is>
      </c>
      <c r="Q85" s="185" t="inlineStr">
        <is>
          <t>ข้อสอบจำลอง</t>
        </is>
      </c>
      <c r="R85" s="185" t="inlineStr">
        <is>
          <t>Mock Pharmtutor 2024</t>
        </is>
      </c>
      <c r="S85" s="185" t="n"/>
    </row>
    <row r="86" ht="24" customHeight="1" s="49">
      <c r="A86" s="185" t="n">
        <v>84</v>
      </c>
      <c r="B86" s="186" t="n"/>
      <c r="C86" s="186" t="inlineStr">
        <is>
          <t>จากโครงสร้าง Omeprazole ตำแหน่งใด เข้าจับกับ proton pump receptor</t>
        </is>
      </c>
      <c r="D86" s="186" t="inlineStr">
        <is>
          <t>pharmtutor2024/set2_q23.png</t>
        </is>
      </c>
      <c r="E86" s="186" t="inlineStr">
        <is>
          <t>A</t>
        </is>
      </c>
      <c r="F86" s="186" t="inlineStr">
        <is>
          <t>B</t>
        </is>
      </c>
      <c r="G86" s="186" t="inlineStr">
        <is>
          <t>C</t>
        </is>
      </c>
      <c r="H86" s="186" t="inlineStr">
        <is>
          <t>A และ B</t>
        </is>
      </c>
      <c r="I86" s="186" t="inlineStr">
        <is>
          <t>B และ C</t>
        </is>
      </c>
      <c r="J86" s="185" t="n">
        <v>2</v>
      </c>
      <c r="K86" s="186" t="inlineStr">
        <is>
          <t>✅ คำตอบที่ถูกต้อง: ข้อ ข. B
🎯 ทำไมข้อนี้ถึงถูก:
Omeprazole เป็น prodrug เมื่อกระจายตัวเข้าสู่ secretory canaliculi ของ parietal cell ในสภาวะกรด จะเกิดปฏิกิริยา intramolecular rearrangement เปลี่ยนเป็น active sulfenamide intermediate โดยตำแหน่งอะตอมกำมะถัน (Sulfur atom ที่หมู่ sulfoxide ซึ่งตรงกับตำแหน่ง B) จะทำปฏิกิริยากับหมู่ sulfhydryl (-SH) ของ Cysteine residue (Cys813) บนเอนไซม์ H+/K+-ATPase เกิดเป็นพันธะโคเวเลนต์แบบไดซัลไฟด์ (covalent disulfide bond) ยับยั้งการหลั่งกรดอย่างถาวร
🔍 ข้ออื่นผิดเพราะอะไร:
• ข้อ ก.: ตำแหน่ง A เป็นส่วนของ pyridine ring ที่ทำหน้าที่เป็น nucleophile ในการเกิด intramolecular rearrangement ไม่ใช่ตำแหน่งที่จับกับเอนไซม์
• ข้อ ค.: ตำแหน่ง C เป็น benzimidazole nitrogen ไม่ใช่ตำแหน่งที่สร้าง covalent bond กับเอนไซม์
• ข้อ ง.: ตำแหน่ง A ไม่ได้เป็นอะตอมที่เข้าสร้างพันธะไดซัลไฟด์กับเอนไซม์โดยตรง
• ข้อ จ.: ตำแหน่ง C ไม่ได้ทำปฏิกิริยาสร้างพันธะโควาเลนต์กับ sulfhydryl group ของเอนไซม์</t>
        </is>
      </c>
      <c r="L86" s="186" t="n"/>
      <c r="M86" s="186" t="inlineStr">
        <is>
          <t>Product Group 13: Medicinal Chemistry</t>
        </is>
      </c>
      <c r="N86" s="186" t="inlineStr">
        <is>
          <t>17.4 SAR &amp; Drug Design</t>
        </is>
      </c>
      <c r="O86" s="185" t="inlineStr">
        <is>
          <t>Product</t>
        </is>
      </c>
      <c r="P86" s="186" t="inlineStr">
        <is>
          <t>[SOURCE: Mock Pharmtutor 2024 Set 2 ข้อ 23]</t>
        </is>
      </c>
      <c r="Q86" s="185" t="inlineStr">
        <is>
          <t>ข้อสอบจำลอง</t>
        </is>
      </c>
      <c r="R86" s="185" t="inlineStr">
        <is>
          <t>Mock Pharmtutor 2024</t>
        </is>
      </c>
      <c r="S86" s="185" t="n"/>
    </row>
    <row r="87" ht="24" customHeight="1" s="49">
      <c r="A87" s="185" t="n">
        <v>85</v>
      </c>
      <c r="B87" s="186" t="n"/>
      <c r="C87" s="186" t="inlineStr">
        <is>
          <t>จากโครงสร้างของยากลุ่ม Integrase strand transfer inhibitors ที่กำหนดให้ บริเวณใดบ้างที่ส่งผลต่อการออกฤทธิ์ (MCQ ธ.ค. 66)</t>
        </is>
      </c>
      <c r="D87" s="186" t="inlineStr">
        <is>
          <t>pharmtutor2024/set2_q35.png</t>
        </is>
      </c>
      <c r="E87" s="186" t="inlineStr">
        <is>
          <t>A: C-terminal domain</t>
        </is>
      </c>
      <c r="F87" s="186" t="inlineStr">
        <is>
          <t>B: Catalytic domain</t>
        </is>
      </c>
      <c r="G87" s="186" t="inlineStr">
        <is>
          <t>C: N-terminal domain</t>
        </is>
      </c>
      <c r="H87" s="186" t="inlineStr">
        <is>
          <t>A และ B</t>
        </is>
      </c>
      <c r="I87" s="186" t="inlineStr">
        <is>
          <t>B และ C</t>
        </is>
      </c>
      <c r="J87" s="185" t="n">
        <v>5</v>
      </c>
      <c r="K87" s="186" t="inlineStr">
        <is>
          <t>✅ คำตอบที่ถูกต้อง: ข้อ จ. B และ C
🎯 ทำไมข้อนี้ถึงถูก:
โครงสร้างยากลุ่ม Integrase Strand Transfer Inhibitors (เช่น Dolutegravir) ประกอบด้วย 2 ส่วนสำคัญที่ทำงานร่วมกันในการยับยั้งเอนไซม์ ได้แก่ ตำแหน่ง B ซึ่งเป็น coplanar oxygen triad (chelating triad) ทำหน้าที่เข้าจับ chelate กับไอออนแมกนีเซียมสองประจุบวก (Mg2+) 2 ตัวในบริเวณเร่ง (Catalytic Core Domain: CCD) ของเอนไซม์ และตำแหน่ง C ซึ่งเป็นวงแหวน halobenzyl ring ทำหน้าที่แทรกตัวเข้าไปจับกับกระเป๋าชอบไขมัน (hydrophobic pocket) และเกิด pi-stacking กับ viral DNA base เพื่อขัดขวางการตัดต่อสายดีเอ็นเออย่างสมบูรณ์
🔍 ข้ออื่นผิดเพราะอะไร:
• ข้อ ก.: ตำแหน่ง A ไม่ได้ทำหน้าที่เป็น chelating triad หรือแทรกตัวเข้า hydrophobic pocket
• ข้อ ข.: แม้ตำแหน่ง B จะทำหน้าที่ chelate Mg2+ แต่ตำแหน่ง C ก็จำเป็นต่อการแทรกเข้า viral DNA pocket ร่วมด้วย
• ข้อ ค.: ตำแหน่ง C เพียงอย่างเดียวไม่สามารถยับยั้งเอนไซม์ได้หากขาดการจับ chelation ที่ตำแหน่ง B
• ข้อ ง.: ตำแหน่ง A ไม่ได้มีบทบาทหลักใน catalytic core domain เทียบเท่าตำแหน่ง B และ C</t>
        </is>
      </c>
      <c r="L87" s="186" t="n"/>
      <c r="M87" s="186" t="inlineStr">
        <is>
          <t>Product Group 13: Medicinal Chemistry</t>
        </is>
      </c>
      <c r="N87" s="186" t="inlineStr">
        <is>
          <t>17.4 SAR &amp; Drug Design</t>
        </is>
      </c>
      <c r="O87" s="185" t="inlineStr">
        <is>
          <t>Product</t>
        </is>
      </c>
      <c r="P87" s="186" t="inlineStr">
        <is>
          <t>[SOURCE: Mock Pharmtutor 2024 Set 2 ข้อ 35]</t>
        </is>
      </c>
      <c r="Q87" s="185" t="inlineStr">
        <is>
          <t>ข้อสอบจำลอง</t>
        </is>
      </c>
      <c r="R87" s="185" t="inlineStr">
        <is>
          <t>Mock Pharmtutor 2024</t>
        </is>
      </c>
      <c r="S87" s="185" t="n"/>
    </row>
    <row r="88" ht="24" customHeight="1" s="49">
      <c r="A88" s="185" t="n">
        <v>86</v>
      </c>
      <c r="B88" s="186" t="n"/>
      <c r="C88" s="186" t="inlineStr">
        <is>
          <t>จากโครงสร้างที่กำหนดให้ต่อไปนี้ ข้อใดกล่าวผิดเกี่ยวกับคุณสมบัติของยา</t>
        </is>
      </c>
      <c r="D88" s="186" t="inlineStr">
        <is>
          <t>pharmtutor2024/set2_q57.png</t>
        </is>
      </c>
      <c r="E88" s="186" t="inlineStr">
        <is>
          <t>Diazepam ผ่านกระบวนการ demethylation และ hydroxylation ได้ oxazepam</t>
        </is>
      </c>
      <c r="F88" s="186" t="inlineStr">
        <is>
          <t>Oxazepam มีค่าครึ่งชีวิตต่ำกว่า diazepam</t>
        </is>
      </c>
      <c r="G88" s="186" t="inlineStr">
        <is>
          <t>Diazepam มี active metabolite คือ oxazepam</t>
        </is>
      </c>
      <c r="H88" s="186" t="inlineStr">
        <is>
          <t>ต้องใช้ oxazepam ปริมาณมากกว่า diazepam หากต้องการประสิทธิภาพเท่ากัน</t>
        </is>
      </c>
      <c r="I88" s="186" t="inlineStr">
        <is>
          <t>Onset ของ oxazepam เร็วกว่า diazepam</t>
        </is>
      </c>
      <c r="J88" s="185" t="n">
        <v>4</v>
      </c>
      <c r="K88" s="186" t="inlineStr">
        <is>
          <t>✅ คำตอบที่ถูกต้อง: ข้อ ง. ต้องใช้ oxazepam ปริมาณมากกว่า diazepam หากต้องการประสิทธิภาพเท่ากัน
🎯 ทำไมข้อนี้ถึงถูก:
ตามเฉลยของข้อสอบชุดนี้ระบุข้อ ง. เป็นข้อที่ผิด (อย่างไรก็ตามในทางเภสัชจลนศาสตร์ข้อ จ. ก็กล่าวผิดเช่นกัน เนื่องจาก Diazepam มี lipophilicity สูงมากทำให้ผ่านเข้าสู่สมองได้เร็วจึงมี rapid onset 15-30 นาที ส่วน Oxazepam มีหมู่ 3-OH เพิ่มขั้ว ทำให้การดูดซึมช้ากว่าและมี slow onset 1-2 ชั่วโมง ส่วนเทียบขนาดยาทางคลินิก Diazepam 10 mg เทียบเท่ากับ Oxazepam 15-30 mg จึงต้องใช้ปริมาณมิลลิกรัมของ Oxazepam มากกว่า Diazepam)
🔍 ข้ออื่นผิดเพราะอะไร:
• ข้อ ก.: Diazepam ผ่านกระบวนการ demethylation และ hydroxylation ได้ oxazepam: เป็นข้อความที่ถูกต้อง เพราะ Diazepam ถูก N-demethylation ได้ Nordiazepam จากนั้นถูก C3-hydroxylation ได้ Oxazepam
• ข้อ ข.: Oxazepam มีค่าครึ่งชีวิตต่ำกว่า diazepam: เป็นข้อความที่ถูกต้อง เพราะ Oxazepam มี elimination half-life สั้นกว่ามาก (ประมาณ 6-12 ชั่วโมง) ขณะที่ Diazepam มีค่าครึ่งชีวิต 20-50 ชั่วโมง และมี active metabolite ยาวนานถึง 100 ชั่วโมง
• ข้อ ค.: Diazepam มี active metabolite คือ oxazepam: เป็นข้อความที่ถูกต้อง เพราะทั้ง Nordiazepam, Temazepam และ Oxazepam ล้วนเป็น active metabolites ที่ออกฤทธิ์ทางเภสัชวิทยาได้
• ข้อ จ.: Onset ของ oxazepam เร็วกว่า diazepam: เป็นข้อความที่ผิดในทางทฤษฎีเภสัชจลนศาสตร์เช่นกัน เพราะ Diazepam มี onset เร็วกว่า Oxazepam อย่างชัดเจนเนื่องจากละลายในไขมันได้ดีกว่ามาก</t>
        </is>
      </c>
      <c r="L88" s="186" t="n"/>
      <c r="M88" s="186" t="inlineStr">
        <is>
          <t>Product Group 13: Medicinal Chemistry</t>
        </is>
      </c>
      <c r="N88" s="186" t="inlineStr">
        <is>
          <t>17.3 Prodrug &amp; Drug Metabolism</t>
        </is>
      </c>
      <c r="O88" s="185" t="inlineStr">
        <is>
          <t>Product</t>
        </is>
      </c>
      <c r="P88" s="186" t="inlineStr">
        <is>
          <t>[SOURCE: Mock Pharmtutor 2024 Set 2 ข้อ 57] [NEED_REVIEW: ต้นฉบับเฉลยข้อ ง. แม้ในเชิงเภสัชวิทยาข้อ จ. จะกล่าวผิดอย่างชัดเจนที่สุดเช่นกัน ได้บันทึกคำอธิบายเทียบเคียงทั้งสองประเด็นไว้อย่างครบถ้วน]</t>
        </is>
      </c>
      <c r="Q88" s="185" t="inlineStr">
        <is>
          <t>ข้อสอบจำลอง</t>
        </is>
      </c>
      <c r="R88" s="185" t="inlineStr">
        <is>
          <t>Mock Pharmtutor 2024</t>
        </is>
      </c>
      <c r="S88" s="185" t="n"/>
    </row>
    <row r="89" ht="24" customHeight="1" s="49">
      <c r="A89" s="185" t="n">
        <v>87</v>
      </c>
      <c r="B89" s="186" t="n"/>
      <c r="C89" s="186" t="inlineStr">
        <is>
          <t>จากโครงสร้างของ salbutamol ที่กำหนดให้ หมู่ฟังก์ชั่นใดที่ทำให้ salbutamol ออกฤทธิ์จำเพาะต่อ beta receptor</t>
        </is>
      </c>
      <c r="D89" s="186" t="n"/>
      <c r="E89" s="186" t="inlineStr">
        <is>
          <t>A - hydroxyl group</t>
        </is>
      </c>
      <c r="F89" s="186" t="inlineStr">
        <is>
          <t>B - methanol group</t>
        </is>
      </c>
      <c r="G89" s="186" t="inlineStr">
        <is>
          <t>C - aromatic ring</t>
        </is>
      </c>
      <c r="H89" s="186" t="inlineStr">
        <is>
          <t>D - hydroxyl group</t>
        </is>
      </c>
      <c r="I89" s="186" t="inlineStr">
        <is>
          <t>E - tert-butyl group</t>
        </is>
      </c>
      <c r="J89" s="185" t="n">
        <v>5</v>
      </c>
      <c r="K89" s="186" t="inlineStr">
        <is>
          <t>✅ คำตอบที่ถูกต้อง: ข้อ จ. E - tert-butyl group
🎯 ทำไมข้อนี้ถึงถูก:
ตามหลักความสัมพันธ์ระหว่างโครงสร้างทางเคมีและการออกฤทธิ์ (Structure-Activity Relationship: SAR) ของยากลุ่ม Adrenergic Agonists: การเพิ่มขนาดความเทอะทะของหมู่อัลคิลบนอะตอมไนโตรเจน (Bulky N-alkyl substituent) เช่น หมู่ tert-butyl group ใน Salbutamol จะทำให้ความจำเพาะต่อ beta-receptor เพิ่มขึ้นอย่างเด่นชัดเหนือ alpha-receptor และเนื่องจากขนาดที่ใหญ่มากยังทำให้เกิด steric hindrance ขัดขวางการจับกับ beta-1 receptor จึงส่งผลให้ Salbutamol มีความจำเพาะสูงต่อ beta-2 adrenergic receptor (beta-2 selectivity)
🔍 ข้ออื่นผิดเพราะอะไร:
• ข้อ ก.: A - hydroxyl group: ผิดเพราะ phenolic hydroxyl group ตำแหน่ง para มีบทบาทในการสร้าง hydrogen bond กับ receptor เพื่อการกระตุ้น (agonist activity) แต่ไม่ได้เป็นตัวกำหนด beta-selectivity
• ข้อ ข.: B - methanol group: ผิดเพราะหมู่ hydroxymethyl (-CH2OH) ที่ตำแหน่ง meta ช่วยป้องกันการถูก metabolized โดยเอนไซม์ COMT ทำให้ยามีระยะเวลาการออกฤทธิ์ยาวนานขึ้นและไม่ถูกทำลายอย่างรวดเร็ว
• ข้อ ค.: C - aromatic ring: ผิดเพราะวงแหวนเบนซีนเป็นโครงสร้างหลักพื้นฐาน (pharmacophore) สำหรับการสร้าง pi-pi stacking interaction กับตัวรับ
• ข้อ ง.: D - hydroxyl group: ผิดเพราะ beta-hydroxyl group บนสายข้างเอทิลามีนจำเป็นต่อการมี stereospecific binding กับ adrenergic receptors ทั้ง alpha และ beta</t>
        </is>
      </c>
      <c r="L89" s="186" t="n"/>
      <c r="M89" s="186" t="inlineStr">
        <is>
          <t>Product Group 13: Medicinal Chemistry</t>
        </is>
      </c>
      <c r="N89" s="186" t="inlineStr">
        <is>
          <t>17.4 SAR &amp; Drug Design</t>
        </is>
      </c>
      <c r="O89" s="185" t="inlineStr">
        <is>
          <t>Product</t>
        </is>
      </c>
      <c r="P89" s="186" t="inlineStr">
        <is>
          <t>[SOURCE: Mock Pharmtutor 2024 Set 2 ข้อ 60]</t>
        </is>
      </c>
      <c r="Q89" s="185" t="inlineStr">
        <is>
          <t>ข้อสอบจำลอง</t>
        </is>
      </c>
      <c r="R89" s="185" t="inlineStr">
        <is>
          <t>Mock Pharmtutor 2024</t>
        </is>
      </c>
      <c r="S89" s="185" t="n"/>
    </row>
    <row r="90" ht="24" customHeight="1" s="49">
      <c r="A90" s="185" t="n">
        <v>88</v>
      </c>
      <c r="B90" s="186" t="n"/>
      <c r="C90" s="186" t="inlineStr">
        <is>
          <t>โครงสร้างในข้อใดมีความจำเพาะกับ progesterone receptor มากที่สุด</t>
        </is>
      </c>
      <c r="D90" s="186" t="inlineStr">
        <is>
          <t>pharmtutor2024/set2_q68.png</t>
        </is>
      </c>
      <c r="E90" s="186" t="inlineStr">
        <is>
          <t>โครงสร้าง A</t>
        </is>
      </c>
      <c r="F90" s="186" t="inlineStr">
        <is>
          <t>โครงสร้าง B</t>
        </is>
      </c>
      <c r="G90" s="186" t="inlineStr">
        <is>
          <t>โครงสร้าง C</t>
        </is>
      </c>
      <c r="H90" s="186" t="inlineStr">
        <is>
          <t>โครงสร้าง D</t>
        </is>
      </c>
      <c r="I90" s="186" t="inlineStr">
        <is>
          <t>ไม่มีข้อใดถูก</t>
        </is>
      </c>
      <c r="J90" s="185" t="n">
        <v>4</v>
      </c>
      <c r="K90" s="186" t="inlineStr">
        <is>
          <t>✅ คำตอบที่ถูกต้อง: ข้อ ง. โครงสร้าง D
🎯 ทำไมข้อนี้ถึงถูก:
โครงสร้างในข้อ ง (Structure D) มีการดัดแปลงพันธะและหมู่อัลคิลบนแกนสเตียรอยด์ (เช่น การมีโครงสร้างแบบ fourth-generation progestin หรือ spironolactone derivative ที่มี cyclopropyl/methylene bridge) ซึ่งเพิ่มความจำเพาะเจาะจงสูงสุดต่อ Progesterone Receptor (PR) และไม่จับกับ Androgen Receptor (AR) หรือ Glucocorticoid Receptor (GR) จึงช่วยขจัดผลข้างเคียงด้านสิว หน้ามัน และขนดกได้อย่างมีประสิทธิภาพ
🔍 ข้ออื่นผิดเพราะอะไร:
• ข้อ ก.: โครงสร้าง A: ผิดเพราะเป็นอนุพันธ์รุ่นแรก (เช่น Norethindrone) ซึ่งยังคงมีฤทธิ์ androgenic activity แฝงอยู่สูงเนื่องจากโครงสร้างใกล้เคียงกับ testosterone
• ข้อ ข.: โครงสร้าง B: ผิดเพราะมีความจำเพาะต่อ PR ต่ำกว่า และยังมี cross-reactivity กับ androgenic receptor
• ข้อ ค.: โครงสร้าง C: ผิดเพราะความสามารถในการจับกับ progesterone receptor ยังมีความจำเพาะเจาะจงต่ำกว่าโครงสร้างในข้อ ง
• ข้อ จ.: ไม่มีข้อใดถูก: ผิดเพราะโครงสร้างในข้อ ง เป็นโครงสร้างที่มีความจำเพาะสูงที่สุดอย่างชัดเจน</t>
        </is>
      </c>
      <c r="L90" s="186" t="n"/>
      <c r="M90" s="186" t="inlineStr">
        <is>
          <t>Product Group 13: Medicinal Chemistry</t>
        </is>
      </c>
      <c r="N90" s="186" t="inlineStr">
        <is>
          <t>17.4 SAR &amp; Drug Design</t>
        </is>
      </c>
      <c r="O90" s="185" t="inlineStr">
        <is>
          <t>Product</t>
        </is>
      </c>
      <c r="P90" s="186" t="inlineStr">
        <is>
          <t>[SOURCE: Mock Pharmtutor 2024 Set 2 ข้อ 68]</t>
        </is>
      </c>
      <c r="Q90" s="185" t="inlineStr">
        <is>
          <t>ข้อสอบจำลอง</t>
        </is>
      </c>
      <c r="R90" s="185" t="inlineStr">
        <is>
          <t>Mock Pharmtutor 2024</t>
        </is>
      </c>
      <c r="S90" s="185" t="n"/>
    </row>
    <row r="91" ht="24" customHeight="1" s="49">
      <c r="A91" s="185" t="n">
        <v>89</v>
      </c>
      <c r="B91" s="186" t="n"/>
      <c r="C91" s="186" t="inlineStr">
        <is>
          <t>การปรับปรุงโครงสร้างของ insulin ในข้อใด ทำให้สามารถออกฤทธิ์ได้ยาวนานมากขึ้น</t>
        </is>
      </c>
      <c r="D91" s="186" t="n"/>
      <c r="E91" s="186" t="inlineStr">
        <is>
          <t>เพิ่มการละลายของ insulin</t>
        </is>
      </c>
      <c r="F91" s="186" t="inlineStr">
        <is>
          <t>ลดความสามารถในการก่อ hexamer ของ insulin</t>
        </is>
      </c>
      <c r="G91" s="186" t="inlineStr">
        <is>
          <t>การเติมกรดไขมัน เช่น myristic acid</t>
        </is>
      </c>
      <c r="H91" s="186" t="inlineStr">
        <is>
          <t>สลับกรดอะมิโน ระหว่าง lysine และ proline</t>
        </is>
      </c>
      <c r="I91" s="186" t="inlineStr">
        <is>
          <t>ไม่มีข้อใดถูก</t>
        </is>
      </c>
      <c r="J91" s="185" t="n">
        <v>3</v>
      </c>
      <c r="K91" s="186" t="inlineStr">
        <is>
          <t>✅ คำตอบที่ถูกต้อง: ข้อ ค. การเติมกรดไขมัน เช่น myristic acid
🎯 ทำไมข้อนี้ถึงถูก:
การเติมสายกรดไขมัน (Fatty acid acylation) เช่น การต่อ myristic acid (14-carbon fatty acid) เข้าที่กรดอะมิโน LysB29 ของสายบี (B-chain) ร่วมกับการตัด ThrB30 ออก ทำให้ได้ Insulin Detemir ซึ่งสายกรดไขมันนี้จะจับกับโปรตีน Albumin ในกระแสเลือดและบริเวณใต้ผิวหนังได้อย่างเหนียวแน่น ส่งผลให้การดูดซึมและการกระจายตัวของยาช้าลงอย่างมาก จึงยืดระยะเวลาการออกฤทธิ์ได้ยาวนานถึง 24 ชั่วโมง (Long-acting insulin analogue)
🔍 ข้ออื่นผิดเพราะอะไร:
• ข้อ ก.: เพิ่มการละลายของ insulin: ผิดเพราะการเพิ่มการละลายจะทำให้อินซูลินดูดซึมเร็วขึ้นและออกฤทธิ์สั้นลง ไม่ใช่ยาวนานขึ้น (ในทางตรงข้าม การตกผลึกหรือลดการละลายที่ pH ของร่างกายแบบ Glargine จึงจะทำให้ออกฤทธิ์ยาวนาน)
• ข้อ ข.: ลดความสามารถในการก่อ hexamer ของ insulin: ผิดเพราะการขัดขวางการรวมกลุ่มเป็น hexamer เพื่อให้อยู่ในรูป monomer ได้เร็ว เป็นหลักการออกแบบ Rapid-acting insulins (เช่น Aspart, Glulisine) ให้ออกฤทธิ์เร็วขึ้น
• ข้อ ง.: สลับกรดอะมิโน ระหว่าง lysine และ proline: ผิดเพราะการสลับตำแหน่งเป็น ProB28-LysB29 เป็นโครงสร้างของ Insulin Lispro ซึ่งทำให้โมเลกุลแยกเป็น monomer ทันทีและออกฤทธิ์เร็วมาก (rapid-acting) ไม่ใช่ออกฤทธิ์ยาวนาน
• ข้อ จ.: ไม่มีข้อใดถูก: ผิดเพราะข้อ ค เป็นหลักการดัดแปลงโครงสร้างของ Long-acting insulin analogue ที่ถูกต้อง</t>
        </is>
      </c>
      <c r="L91" s="186" t="n"/>
      <c r="M91" s="186" t="inlineStr">
        <is>
          <t>Product Group 13: Medicinal Chemistry</t>
        </is>
      </c>
      <c r="N91" s="186" t="inlineStr">
        <is>
          <t>17.4 SAR &amp; Drug Design</t>
        </is>
      </c>
      <c r="O91" s="185" t="inlineStr">
        <is>
          <t>Product</t>
        </is>
      </c>
      <c r="P91" s="186" t="inlineStr">
        <is>
          <t>[SOURCE: Mock Pharmtutor 2024 Set 2 ข้อ 72]</t>
        </is>
      </c>
      <c r="Q91" s="185" t="inlineStr">
        <is>
          <t>ข้อสอบจำลอง</t>
        </is>
      </c>
      <c r="R91" s="185" t="inlineStr">
        <is>
          <t>Mock Pharmtutor 2024</t>
        </is>
      </c>
      <c r="S91" s="185" t="n"/>
    </row>
    <row r="92" ht="24" customHeight="1" s="49">
      <c r="A92" s="185" t="n">
        <v>90</v>
      </c>
      <c r="B92" s="186" t="n"/>
      <c r="C92" s="186" t="inlineStr">
        <is>
          <t>ข้อใดคือ active form ของ cyclophosphamide (MCQ ธ.ค. 66)</t>
        </is>
      </c>
      <c r="D92" s="186" t="inlineStr">
        <is>
          <t>pharmtutor2024/set2_q81.png</t>
        </is>
      </c>
      <c r="E92" s="186" t="inlineStr">
        <is>
          <t>4-Hydroxycyclophosphamide (ดูภาพประกอบ)</t>
        </is>
      </c>
      <c r="F92" s="186" t="inlineStr">
        <is>
          <t>Aldophosphamide (ดูภาพประกอบ)</t>
        </is>
      </c>
      <c r="G92" s="186" t="inlineStr">
        <is>
          <t>Acrolein (ดูภาพประกอบ)</t>
        </is>
      </c>
      <c r="H92" s="186" t="inlineStr">
        <is>
          <t>Phosphoramide mustard (ดูภาพประกอบ)</t>
        </is>
      </c>
      <c r="I92" s="186" t="inlineStr">
        <is>
          <t>ไม่มีข้อใดถูก</t>
        </is>
      </c>
      <c r="J92" s="185" t="n">
        <v>4</v>
      </c>
      <c r="K92" s="186" t="inlineStr">
        <is>
          <t>✅ คำตอบที่ถูกต้อง: ข้อ ง. Phosphoramide mustard (ดูภาพประกอบ)
🎯 ทำไมข้อนี้ถึงถูก:
Cyclophosphamide เป็น prodrug ที่ถูก oxidize ในตับได้เป็น 4-hydroxycyclophosphamide และ aldophosphamide ก่อนจะเกิด spontaneous beta-elimination สลายตัวได้ Phosphoramide mustard ซึ่งเป็น active alkylating agent ทำหน้าที่สร้างพันธะ alkylate กับ DNA สายคู่ของเซลล์มะเร็ง
🔍 ข้ออื่นผิดเพราะอะไร:
• ข้อ ก.: 4-Hydroxycyclophosphamide เป็น intermediate metabolite ที่เกิดจากการออกซิเดชันด้วย CYP2B6/3A4 ในตับ ยังไม่มีฤทธิ์ alkylate DNA โดยตรง
• ข้อ ข.: Aldophosphamide เป็น tautomeric intermediate ของ 4-hydroxycyclophosphamide เพื่อเตรียมพร้อมสลายตัวต่อ ยังไม่ใช่ active cytotoxic metabolite
• ข้อ ค.: Acrolein เป็น toxic byproduct ที่เกิดจากการสลายตัวของ aldophosphamide ไม่มีฤทธิ์ต้านมะเร็ง แต่เป็นสาเหตุสำคัญของการเกิด hemorrhagic cystitis ในกระเพาะปัสสาวะ
• ข้อ จ.: ไม่ถูกต้อง เนื่องจากข้อ ง. (Phosphoramide mustard) เป็นคำตอบที่ถูกต้องตามหลักเภสัชเคมี</t>
        </is>
      </c>
      <c r="L92" s="186" t="n"/>
      <c r="M92" s="186" t="inlineStr">
        <is>
          <t>Product Group 13: Medicinal Chemistry</t>
        </is>
      </c>
      <c r="N92" s="186" t="inlineStr">
        <is>
          <t>17.3 Prodrug &amp; Drug Metabolism</t>
        </is>
      </c>
      <c r="O92" s="185" t="inlineStr">
        <is>
          <t>Product</t>
        </is>
      </c>
      <c r="P92" s="186" t="inlineStr">
        <is>
          <t>[SOURCE: Mock Pharmtutor 2024 Set 2 ข้อ 81] MCQ ธ.ค. 66 [RECONSTRUCTED: กำกับชื่อโครงสร้างเคมีประกอบภาพ]</t>
        </is>
      </c>
      <c r="Q92" s="185" t="inlineStr">
        <is>
          <t>ข้อสอบจำลอง</t>
        </is>
      </c>
      <c r="R92" s="185" t="inlineStr">
        <is>
          <t>Mock Pharmtutor 2024</t>
        </is>
      </c>
      <c r="S92" s="185" t="n"/>
    </row>
    <row r="93" ht="24" customHeight="1" s="49">
      <c r="A93" s="185" t="n">
        <v>91</v>
      </c>
      <c r="B93" s="186" t="n"/>
      <c r="C93" s="186" t="inlineStr">
        <is>
          <t>ข้อใดต่อไปนี้ถูกต้อง</t>
        </is>
      </c>
      <c r="D93" s="186" t="inlineStr">
        <is>
          <t>pharmtutor2024/set2_q85.png</t>
        </is>
      </c>
      <c r="E93" s="186" t="inlineStr">
        <is>
          <t>Fexofenadine เป็น active metabolite ของ Terfenadine</t>
        </is>
      </c>
      <c r="F93" s="186" t="inlineStr">
        <is>
          <t>Fexofenadine เป็น racemic mixture ของ Terfenadine</t>
        </is>
      </c>
      <c r="G93" s="186" t="inlineStr">
        <is>
          <t>Levocetirizine เป็น active metabolite ของ Cetirizine</t>
        </is>
      </c>
      <c r="H93" s="186" t="inlineStr">
        <is>
          <t>Levocetirizine เป็น racemic mixture ของ Cetirizine</t>
        </is>
      </c>
      <c r="I93" s="186" t="inlineStr">
        <is>
          <t>ไม่มีข้อใดถูก</t>
        </is>
      </c>
      <c r="J93" s="185" t="n">
        <v>1</v>
      </c>
      <c r="K93" s="186" t="inlineStr">
        <is>
          <t>✅ คำตอบที่ถูกต้อง: ข้อ ก. Fexofenadine เป็น active metabolite ของ Terfenadine
🎯 ทำไมข้อนี้ถึงถูก:
Fexofenadine เกิดจากกระบวนการ oxidation ของหมู่ tert-butyl methyl group บนโมเลกุล Terfenadine ผ่านเอนไซม์ CYP3A4 ในตับได้เป็น carboxylic acid active metabolite ที่มีฤทธิ์ต้านฮิสตามีนและไม่ก่อพิษ QT prolongation ต่อนำไฟฟ้าหัวใจ
🔍 ข้ออื่นผิดเพราะอะไร:
• ข้อ ข.: Fexofenadine เป็น chemical metabolite ที่มีสูตรโครงสร้างเปลี่ยนไป (มีหมู่กรดคาร์บอกซิลิกเพิ่มขึ้น) ไม่ใช่ racemic mixture ของ Terfenadine
• ข้อ ค.: Levocetirizine เป็น R-enantiomer (active optical isomer) ของ Cetirizine ไม่ใช่ metabolite
• ข้อ ง.: Cetirizine เป็น racemic mixture ของ R- และ S-enantiomer ส่วน Levocetirizine คือ R-enantiomer เดี่ยวๆ ที่บริสุทธิ์
• ข้อ จ.: ไม่ถูกต้อง เนื่องจากข้อ ก. เป็นข้อความที่ถูกต้องตามหลักเภสัชเคมี</t>
        </is>
      </c>
      <c r="L93" s="186" t="n"/>
      <c r="M93" s="186" t="inlineStr">
        <is>
          <t>Product Group 13: Medicinal Chemistry</t>
        </is>
      </c>
      <c r="N93" s="186" t="inlineStr">
        <is>
          <t>17.3 Prodrug &amp; Drug Metabolism</t>
        </is>
      </c>
      <c r="O93" s="185" t="inlineStr">
        <is>
          <t>Product</t>
        </is>
      </c>
      <c r="P93" s="186" t="inlineStr">
        <is>
          <t>[SOURCE: Mock Pharmtutor 2024 Set 2 ข้อ 85] MCQ ธ.ค. 66</t>
        </is>
      </c>
      <c r="Q93" s="185" t="inlineStr">
        <is>
          <t>ข้อสอบจำลอง</t>
        </is>
      </c>
      <c r="R93" s="185" t="inlineStr">
        <is>
          <t>Mock Pharmtutor 2024</t>
        </is>
      </c>
      <c r="S93" s="185" t="n"/>
    </row>
    <row r="94" ht="24" customHeight="1" s="49">
      <c r="A94" s="185" t="n">
        <v>92</v>
      </c>
      <c r="B94" s="186" t="n"/>
      <c r="C94" s="186" t="inlineStr">
        <is>
          <t>ผู้ป่วยชาย อายุ 35 ปี มาขอซื้อยารักษาไซนัสอักเสบ ยาปฏิชีวนะในข้อใดไม่คงตัวในสภาวะกรดของกระเพาะอาหาร เนื่องจากโครงสร้างโมเลกุลสามารถเกิดปฏิกิริยา acid-catalyzed internal ketal formation ได้</t>
        </is>
      </c>
      <c r="D94" s="186" t="inlineStr">
        <is>
          <t>cc1_product/image1.png</t>
        </is>
      </c>
      <c r="E94" s="186" t="inlineStr">
        <is>
          <t>Azithromycin (กลุ่ม Macrolides)</t>
        </is>
      </c>
      <c r="F94" s="186" t="inlineStr">
        <is>
          <t>Doxycycline (กลุ่ม Tetracyclines)</t>
        </is>
      </c>
      <c r="G94" s="186" t="inlineStr">
        <is>
          <t>Amoxicillin (กลุ่ม Penicillins)</t>
        </is>
      </c>
      <c r="H94" s="186" t="inlineStr">
        <is>
          <t>Levofloxacin (กลุ่ม Fluoroquinolones)</t>
        </is>
      </c>
      <c r="I94" s="186" t="inlineStr">
        <is>
          <t>Sulfamethoxazole (กลุ่ม Sulfonamides)</t>
        </is>
      </c>
      <c r="J94" s="185" t="n">
        <v>1</v>
      </c>
      <c r="K94" s="186" t="inlineStr">
        <is>
          <t>✅ คำตอบที่ถูกต้อง: ข้อ ก. Azithromycin (กลุ่ม Macrolides)
🎯 ทำไมข้อนี้ถึงถูก:
ยากลุ่ม Macrolides (เช่น Erythromycin หรือ Azithromycin) มีวงแหวน macrolactone ring ที่มี ketone carbonyl และ hydroxyl group อยู่ใกล้กัน จึงเกิด intramolecular reaction ในกรดกลายเป็น cyclic ketal (anhydro form) ที่หมดฤทธิ์และระคายเคืองกระเพาะ
🔍 ข้ออื่นผิดเพราะอะไร:
• ข้อ ข.: Doxycycline ในกลุ่ม Tetracyclines สลายตัวในกรดเกิด epimerization หรือ dehydration ได้สาร anhydrotetracycline แต่ไม่เกิด cyclic ketal formation
• ข้อ ค.: Amoxicillin ในกลุ่ม Penicillins ไม่คงตัวในกรดจากการเปิดวงแหวน beta-lactam ด้วยปฏิกิริยา hydrolysis
• ข้อ ง.: Levofloxacin ในกลุ่ม Fluoroquinolones มีความคงตัวสูงในสภาวะกรด ไม่เกิดปฏิกิริยา internal ketal
• ข้อ จ.: Sulfamethoxazole ในกลุ่ม Sulfonamides มีความคงตัวในกรดดีและไม่มีโครงสร้าง hydroxy-ketone ที่จะเกิด ketalization</t>
        </is>
      </c>
      <c r="L94" s="186" t="inlineStr">
        <is>
          <t>cc1_product/image8.png</t>
        </is>
      </c>
      <c r="M94" s="186" t="inlineStr">
        <is>
          <t>Product Group 13: Medicinal Chemistry</t>
        </is>
      </c>
      <c r="N94" s="186" t="inlineStr">
        <is>
          <t>17.4 SAR &amp; Drug Design</t>
        </is>
      </c>
      <c r="O94" s="185" t="inlineStr">
        <is>
          <t>Product</t>
        </is>
      </c>
      <c r="P94" s="186" t="inlineStr">
        <is>
          <t>[SOURCE: ข้อสอบจริง PLE CC1 (Product) ปี 2567 ข้อ 8] [HAS_IMAGE: image1.png, image8.png] [RECONSTRUCTED: ปรับแต่งและเติมเต็มตัวเลือกให้สมบูรณ์]</t>
        </is>
      </c>
      <c r="Q94" s="185" t="inlineStr">
        <is>
          <t>ข้อสอบจริง</t>
        </is>
      </c>
      <c r="R94" s="185" t="inlineStr">
        <is>
          <t>2567</t>
        </is>
      </c>
      <c r="S94" s="185" t="n"/>
    </row>
    <row r="95" ht="24" customHeight="1" s="49">
      <c r="A95" s="185" t="n">
        <v>93</v>
      </c>
      <c r="B95" s="186" t="n"/>
      <c r="C95" s="186" t="inlineStr">
        <is>
          <t>ข้อใดคือโครงสร้างทางเคมีของยาต้านเชื้อรากลุ่ม Azole ที่มี Imidazole ring ซึ่งใช้รักษาโรคติดเชื้อราที่ผิวหนัง (กลากและเกลื้อน)</t>
        </is>
      </c>
      <c r="D95" s="186" t="n"/>
      <c r="E95" s="186" t="inlineStr">
        <is>
          <t>Clotrimazole (มีวงแหวน Imidazole)</t>
        </is>
      </c>
      <c r="F95" s="186" t="inlineStr">
        <is>
          <t>Fluconazole (มีวงแหวน Triazole)</t>
        </is>
      </c>
      <c r="G95" s="186" t="inlineStr">
        <is>
          <t>Terbinafine (กลุ่ม Allylamine)</t>
        </is>
      </c>
      <c r="H95" s="186" t="inlineStr">
        <is>
          <t>Griseofulvin (กลุ่ม Benzofuran)</t>
        </is>
      </c>
      <c r="I95" s="186" t="inlineStr">
        <is>
          <t>Nystatin (กลุ่ม Polyene macrolide)</t>
        </is>
      </c>
      <c r="J95" s="185" t="n">
        <v>1</v>
      </c>
      <c r="K95" s="186" t="inlineStr">
        <is>
          <t>✅ คำตอบที่ถูกต้อง: ข้อ ก. Clotrimazole (มีวงแหวน Imidazole)
🎯 ทำไมข้อนี้ถึงถูก:
Clotrimazole หรือ Ketoconazole เป็นยาต้านเชื้อรากลุ่ม Imidazole (มีวงแหวน 5 เหลี่ยมที่มีไนโตรเจน 2 อะตอม) ที่นิยมใช้รักษาโรคกลากเกลื้อนที่ผิวหนัง โดยยับยั้งเอนไซม์ lanosterol 14-alpha-demethylase
🔍 ข้ออื่นผิดเพราะอะไร:
• ข้อ ข.: Fluconazole เป็นยากลุ่ม Triazole (มีวงแหวน 5 เหลี่ยมที่มีไนโตรเจน 3 อะตอม) และนิยมใช้รักษาการติดเชื้อราในระบบ (systemic fungal infections)
• ข้อ ค.: Terbinafine เป็นยาต้านเชื้อรากลุ่ม Allylamine ออกฤทธิ์ยับยั้งเอนไซม์ squalene epoxidase ไม่ใช่กลุ่ม azole
• ข้อ ง.: Griseofulvin เป็นยากลุ่ม Benzofuran ออกฤทธิ์ยับยั้งการสร้าง mitotic spindle microtubules ในการแบ่งเซลล์ของเชื้อรา
• ข้อ จ.: Nystatin เป็นยากลุ่ม Polyene antifungal ออกฤทธิ์จับกับ ergosterol ในเยื่อหุ้มเซลล์ของเชื้อราทำให้เซลล์รั่ว</t>
        </is>
      </c>
      <c r="L95" s="186" t="n"/>
      <c r="M95" s="186" t="inlineStr">
        <is>
          <t>Product Group 13: Medicinal Chemistry</t>
        </is>
      </c>
      <c r="N95" s="186" t="inlineStr">
        <is>
          <t>17.4 SAR &amp; Drug Design</t>
        </is>
      </c>
      <c r="O95" s="185" t="inlineStr">
        <is>
          <t>Product</t>
        </is>
      </c>
      <c r="P95" s="186" t="inlineStr">
        <is>
          <t>[SOURCE: ข้อสอบจริง PLE CC1 (Product) ปี 2567 ข้อ 10] [RECONSTRUCTED: ปรับแต่งและเติมเต็มบริบทโจทย์และตัวเลือกให้สมบูรณ์]</t>
        </is>
      </c>
      <c r="Q95" s="185" t="inlineStr">
        <is>
          <t>ข้อสอบจริง</t>
        </is>
      </c>
      <c r="R95" s="185" t="inlineStr">
        <is>
          <t>2567</t>
        </is>
      </c>
      <c r="S95" s="185" t="n"/>
    </row>
    <row r="96" ht="24" customHeight="1" s="49">
      <c r="A96" s="185" t="n">
        <v>94</v>
      </c>
      <c r="B96" s="186" t="n"/>
      <c r="C96" s="186" t="inlineStr">
        <is>
          <t>ในโครงสร้างทางเคมีของ Hypromellose (HPMC) หมู่ฟังก์ชันใดมีบทบาทสำคัญที่สุดในการสร้างพันธะไฮโดรเจนกับน้ำเพื่อกักเก็บความชุ่มชื้นในดวงตา</t>
        </is>
      </c>
      <c r="D96" s="186" t="inlineStr">
        <is>
          <t>cc1_product/image3.png</t>
        </is>
      </c>
      <c r="E96" s="186" t="inlineStr">
        <is>
          <t>Hydrocarbon side chain</t>
        </is>
      </c>
      <c r="F96" s="186" t="inlineStr">
        <is>
          <t>Ester group</t>
        </is>
      </c>
      <c r="G96" s="186" t="inlineStr">
        <is>
          <t>Hydroxyl group (-OH)</t>
        </is>
      </c>
      <c r="H96" s="186" t="inlineStr">
        <is>
          <t>Ether linkage (-O-)</t>
        </is>
      </c>
      <c r="I96" s="186" t="inlineStr">
        <is>
          <t>Carboxylic acid (-COOH)</t>
        </is>
      </c>
      <c r="J96" s="185" t="n">
        <v>3</v>
      </c>
      <c r="K96" s="186" t="inlineStr">
        <is>
          <t>✅ คำตอบที่ถูกต้อง: ข้อ ค. Hydroxyl group (-OH)
🎯 ทำไมข้อนี้ถึงถูก:
หมู่ Hydroxyl (-OH) ที่หลงเหลืออยู่บนวงแหวน anhydroglucose ของสาย cellulose มีความสามารถสูงในการสร้าง hydrogen bonding กับโมเลกุลน้ำ ทำให้อุ้มน้ำได้ดีและช่วยลดการระเหยของฟิล์มน้ำตา
🔍 ข้ออื่นผิดเพราะอะไร:
• ข้อ ก.: Hydrocarbon side chain เป็นส่วนไม่มีขั้ว ให้คุณสมบัติ hydrophobic ไม่ได้ช่วยจับกับน้ำ
• ข้อ ข.: Ester group ไม่ใช่หมู่ฟังก์ชันในโครงสร้าง Hypromellose (Hypromellose เป็น cellulose ether)
• ข้อ ง.: Ether linkage (-O-CH3, -O-CH2CH(OH)CH3) ทำหน้าที่เป็น hydrogen bond acceptor ได้อ่อนกว่าหมู่ hydroxyl ที่เป็นทั้ง donor และ acceptor
• ข้อ จ.: Carboxylic acid ไม่มีอยู่ในโครงสร้างของ Hypromellose (พบใน Carbomer หรือ Sodium CMC)</t>
        </is>
      </c>
      <c r="L96" s="186" t="n"/>
      <c r="M96" s="186" t="inlineStr">
        <is>
          <t>Product Group 13: Medicinal Chemistry</t>
        </is>
      </c>
      <c r="N96" s="186" t="inlineStr">
        <is>
          <t>17.4 SAR &amp; Drug Design</t>
        </is>
      </c>
      <c r="O96" s="185" t="inlineStr">
        <is>
          <t>Product</t>
        </is>
      </c>
      <c r="P96" s="186" t="inlineStr">
        <is>
          <t>[SOURCE: ข้อสอบจริง PLE CC1 (Product) ปี 2567 ข้อ 18] [HAS_IMAGE: image3.png]</t>
        </is>
      </c>
      <c r="Q96" s="185" t="inlineStr">
        <is>
          <t>ข้อสอบจริง</t>
        </is>
      </c>
      <c r="R96" s="185" t="inlineStr">
        <is>
          <t>2567</t>
        </is>
      </c>
      <c r="S96" s="185" t="n"/>
    </row>
    <row r="97" ht="24" customHeight="1" s="49">
      <c r="A97" s="185" t="n">
        <v>95</v>
      </c>
      <c r="B97" s="186" t="n"/>
      <c r="C97" s="186" t="inlineStr">
        <is>
          <t>ยารักษาโรคเกาต์ในข้อใดมีโครงสร้างทางเคมีเป็นอนุพันธ์ของ Purine และออกฤทธิ์ยับยั้งเอนไซม์ Xanthine oxidase เพื่อลดการสร้างกรดยูริกในร่างกาย</t>
        </is>
      </c>
      <c r="D97" s="186" t="inlineStr">
        <is>
          <t>cc1_product/image4.png</t>
        </is>
      </c>
      <c r="E97" s="186" t="inlineStr">
        <is>
          <t>Allopurinol</t>
        </is>
      </c>
      <c r="F97" s="186" t="inlineStr">
        <is>
          <t>Febuxostat</t>
        </is>
      </c>
      <c r="G97" s="186" t="inlineStr">
        <is>
          <t>Colchicine</t>
        </is>
      </c>
      <c r="H97" s="186" t="inlineStr">
        <is>
          <t>Probenecid</t>
        </is>
      </c>
      <c r="I97" s="186" t="inlineStr">
        <is>
          <t>Rasburicase</t>
        </is>
      </c>
      <c r="J97" s="185" t="n">
        <v>1</v>
      </c>
      <c r="K97" s="186" t="inlineStr">
        <is>
          <t>✅ คำตอบที่ถูกต้อง: ข้อ ก. Allopurinol
🎯 ทำไมข้อนี้ถึงถูก:
Allopurinol เป็น purine analog ที่มีโครงสร้างเป็นไอโซเมอร์ของ hypoxanthine ออกฤทธิ์เป็น competitive inhibitor ของเอนไซม์ xanthine oxidase
🔍 ข้ออื่นผิดเพราะอะไร:
• ข้อ ข.: Febuxostat ออกฤทธิ์ยับยั้ง xanthine oxidase เช่นกัน แต่มีโครงสร้างเป็น non-purine selective inhibitor
• ข้อ ค.: Colchicine มีโครงสร้างเป็น alkaloid ออกฤทธิ์ยับยั้ง tubulin polymerization และการเคลื่อนที่ของเม็ดเลือดขาว neutrophil
• ข้อ ง.: Probenecid เป็น uricosuric agent ที่มีโครงสร้าง sulfonamide benzoic acid ออกฤทธิ์ยับยั้ง URAT1 transporter ที่ท่อไต
• ข้อ จ.: Rasburicase เป็น recombinant urate oxidase enzyme ไม่ใช่สารสังเคราะห์โครงสร้างโมเลกุลขนาดเล็ก</t>
        </is>
      </c>
      <c r="L97" s="186" t="n"/>
      <c r="M97" s="186" t="inlineStr">
        <is>
          <t>Product Group 13: Medicinal Chemistry</t>
        </is>
      </c>
      <c r="N97" s="186" t="inlineStr">
        <is>
          <t>17.4 SAR &amp; Drug Design</t>
        </is>
      </c>
      <c r="O97" s="185" t="inlineStr">
        <is>
          <t>Product</t>
        </is>
      </c>
      <c r="P97" s="186" t="inlineStr">
        <is>
          <t>[SOURCE: ข้อสอบจริง PLE CC1 (Product) ปี 2567 ข้อ 21] [HAS_IMAGE: image4.png] [RECONSTRUCTED: ปรับแต่งและเติมเต็มตัวเลือกให้สมบูรณ์]</t>
        </is>
      </c>
      <c r="Q97" s="185" t="inlineStr">
        <is>
          <t>ข้อสอบจริง</t>
        </is>
      </c>
      <c r="R97" s="185" t="inlineStr">
        <is>
          <t>2567</t>
        </is>
      </c>
      <c r="S97" s="185" t="n"/>
    </row>
    <row r="98" ht="24" customHeight="1" s="49">
      <c r="A98" s="185" t="n">
        <v>96</v>
      </c>
      <c r="B98" s="186" t="n"/>
      <c r="C98" s="186" t="inlineStr">
        <is>
          <t>ข้อใดต่อไปนี้คือรูปแบบโครงสร้างทางเคมีของสารในรูปแบบที่ออกฤทธิ์ (active form) ของยา Tenofovir alafenamide (TAF) หลังจากเข้าสู่เซลล์เป้าหมายในร่างกาย</t>
        </is>
      </c>
      <c r="D98" s="186" t="inlineStr">
        <is>
          <t>cc1_product/image5.png</t>
        </is>
      </c>
      <c r="E98" s="186" t="inlineStr">
        <is>
          <t>Tenofovir diphosphate (Tenofovir-DP)</t>
        </is>
      </c>
      <c r="F98" s="186" t="inlineStr">
        <is>
          <t>Tenofovir monophosphate (Tenofovir-MP)</t>
        </is>
      </c>
      <c r="G98" s="186" t="inlineStr">
        <is>
          <t>Tenofovir triphosphate (Tenofovir-TP)</t>
        </is>
      </c>
      <c r="H98" s="186" t="inlineStr">
        <is>
          <t>Free Tenofovir (unphosphorylated)</t>
        </is>
      </c>
      <c r="I98" s="186" t="inlineStr">
        <is>
          <t>Tenofovir alafenamide intact prodrug</t>
        </is>
      </c>
      <c r="J98" s="185" t="n">
        <v>1</v>
      </c>
      <c r="K98" s="186" t="inlineStr">
        <is>
          <t>✅ คำตอบที่ถูกต้อง: ข้อ ก. Tenofovir diphosphate (Tenofovir-DP)
🎯 ทำไมข้อนี้ถึงถูก:
Tenofovir เป็น acyclic nucleoside phosphonate ที่มีหมู่ phosphonate เทียบเท่า 1 phosphate อยู่แล้ว เมื่อถูก hydrolyze และเติม phosphate อีก 2 หมู่จะได้ Tenofovir diphosphate ซึ่งทำหน้าที่เป็น active metabolite ยับยั้ง HIV reverse transcriptase
🔍 ข้ออื่นผิดเพราะอะไร:
• ข้อ ข.: Tenofovir monophosphate เป็นเพียง intermediate metabolite ที่เกิดจากการเติมฟอสเฟต 1 หมู่ ยังไม่ออกฤทธิ์สมบูรณ์
• ข้อ ค.: Tenofovir triphosphate เป็นความเข้าใจคลาดเคลื่อนจาก NRTIs ทั่วไป เนื่องจาก Tenofovir มีฟอสโฟเนตเดิมอยู่แล้ว 1 หมู่ รูปออกฤทธิ์จึงเรียก diphosphate (เทียบเท่า nucleotide triphosphate)
• ข้อ ง.: Free Tenofovir คือสารตัวกลางหลังถูก hydrolyze หมู่ ester ออกไป แต่ยังไม่ผ่านกระบวนการ phosphorylation จึงยังไม่ออกฤทธิ์
• ข้อ จ.: TAF intact prodrug เป็นรูป prodrug ก่อนเข้าสู่เซลล์ ยังไม่มีฤทธิ์ยับยั้งเอนไซม์ไวรัส</t>
        </is>
      </c>
      <c r="L98" s="186" t="n"/>
      <c r="M98" s="186" t="inlineStr">
        <is>
          <t>Product Group 13: Medicinal Chemistry</t>
        </is>
      </c>
      <c r="N98" s="186" t="inlineStr">
        <is>
          <t>17.3 Prodrug &amp; Drug Metabolism</t>
        </is>
      </c>
      <c r="O98" s="185" t="inlineStr">
        <is>
          <t>Product</t>
        </is>
      </c>
      <c r="P98" s="186" t="inlineStr">
        <is>
          <t>[SOURCE: ข้อสอบจริง PLE CC1 (Product) ปี 2567 ข้อ 22] [HAS_IMAGE: image5.png]</t>
        </is>
      </c>
      <c r="Q98" s="185" t="inlineStr">
        <is>
          <t>ข้อสอบจริง</t>
        </is>
      </c>
      <c r="R98" s="185" t="inlineStr">
        <is>
          <t>2567</t>
        </is>
      </c>
      <c r="S98" s="185" t="n"/>
    </row>
    <row r="99" ht="24" customHeight="1" s="49">
      <c r="A99" s="185" t="n">
        <v>97</v>
      </c>
      <c r="B99" s="186" t="n"/>
      <c r="C99" s="186" t="inlineStr">
        <is>
          <t>ในโครงสร้างทางเคมีของ Triamcinolone acetonide หมู่ฟังก์ชันในตำแหน่งหมายเลข 5 (หมู่ 16-alpha, 17-alpha acetonide) มีบทบาทสำคัญที่สุดในการเพิ่มสมบัติใดของโมเลกุลยา</t>
        </is>
      </c>
      <c r="D99" s="186" t="inlineStr">
        <is>
          <t>cc1_product/image7.png</t>
        </is>
      </c>
      <c r="E99" s="186" t="inlineStr">
        <is>
          <t>เพิ่มความชอบน้ำ (Hydrophilicity) เพื่อให้ละลายน้ำได้ดีขึ้น</t>
        </is>
      </c>
      <c r="F99" s="186" t="inlineStr">
        <is>
          <t>เพิ่มความชอบไขมัน (Lipophilicity) เพื่อเพิ่มการซึมผ่านผิวหนังและเยื่อบุ</t>
        </is>
      </c>
      <c r="G99" s="186" t="inlineStr">
        <is>
          <t>เพิ่มความคงตัวต่อการสลายตัวด้วยแสง (Photostability)</t>
        </is>
      </c>
      <c r="H99" s="186" t="inlineStr">
        <is>
          <t>เพิ่มความสามารถในการเกิดการแตกตัวเป็นไอออน (Ionization)</t>
        </is>
      </c>
      <c r="I99" s="186" t="inlineStr">
        <is>
          <t>ป้องกันการจับกับ Glucocorticoid receptor</t>
        </is>
      </c>
      <c r="J99" s="185" t="n">
        <v>2</v>
      </c>
      <c r="K99" s="186" t="inlineStr">
        <is>
          <t>✅ คำตอบที่ถูกต้อง: ข้อ ข. เพิ่มความชอบไขมัน (Lipophilicity) เพื่อเพิ่มการซึมผ่านผิวหนังและเยื่อบุ
🎯 ทำไมข้อนี้ถึงถูก:
หมู่ 16-alpha, 17-alpha acetonide (cyclic ketal) เกิดจากการทำปฏิกิริยาระหว่าง hydroxyl 2 หมู่กับ acetone ช่วยลดขั้วและเพิ่ม lipophilicity อย่างมาก ทำให้ยาซึมผ่าน stratum corneum และออกฤทธิ์เฉพาะที่ได้ดีขึ้น
🔍 ข้ออื่นผิดเพราะอะไร:
• ข้อ ก.: หมู่ acetonide เป็นกลุ่ม lipophilic ทำให้การละลายในน้ำลดลง ไม่ได้เพิ่มความชอบน้ำ
• ข้อ ค.: หน้าที่หลักของ acetonide ไม่ใช่ photostability แต่เป็นการปรับแต่ง physicochemical properties ด้านการซึมผ่านผิวหนัง
• ข้อ ง.: หมู่ acetonide เป็น neutral non-ionizable moiety ไม่ส่งผลต่อการแตกตัวเป็นไอออน
• ข้อ จ.: หมู่ acetonide ช่วยเพิ่ม topical potency และไม่ได้ขัดขวางการจับกับ glucocorticoid receptor</t>
        </is>
      </c>
      <c r="L99" s="186" t="n"/>
      <c r="M99" s="186" t="inlineStr">
        <is>
          <t>Product Group 13: Medicinal Chemistry</t>
        </is>
      </c>
      <c r="N99" s="186" t="inlineStr">
        <is>
          <t>17.4 SAR &amp; Drug Design</t>
        </is>
      </c>
      <c r="O99" s="185" t="inlineStr">
        <is>
          <t>Product</t>
        </is>
      </c>
      <c r="P99" s="186" t="inlineStr">
        <is>
          <t>[SOURCE: ข้อสอบจริง PLE CC1 (Product) ปี 2567 ข้อ 32] [HAS_IMAGE: image7.png] [RECONSTRUCTED: ปรับแต่งและเติมเต็มตัวเลือกให้สอดคล้องกับโครงสร้าง triamcinolone acetonide]</t>
        </is>
      </c>
      <c r="Q99" s="185" t="inlineStr">
        <is>
          <t>ข้อสอบจริง</t>
        </is>
      </c>
      <c r="R99" s="185" t="inlineStr">
        <is>
          <t>2567</t>
        </is>
      </c>
      <c r="S99" s="185" t="n"/>
    </row>
    <row r="100" ht="24" customHeight="1" s="49">
      <c r="A100" s="185" t="n">
        <v>98</v>
      </c>
      <c r="B100" s="186" t="n"/>
      <c r="C100" s="186" t="inlineStr">
        <is>
          <t>ยาลดไขมันในกลุ่ม Statins ตัวใดต่อไปนี้ มีแนวโน้มเกิดปฏิกิริยาเกิดสารเชิงซ้อน (Chelation) กับไอออนโลหะประจุบวก เช่น แมกนีเซียม (Mg2+) หรืออะลูมิเนียม (Al3+) ในยาลดกรดได้มากที่สุด ส่งผลให้การดูดซึมยาผ่านทางเดินอาหารลดลงอย่างมีนัยสำคัญ</t>
        </is>
      </c>
      <c r="D100" s="186" t="n"/>
      <c r="E100" s="186" t="inlineStr">
        <is>
          <t>Rosuvastatin</t>
        </is>
      </c>
      <c r="F100" s="186" t="inlineStr">
        <is>
          <t>Simvastatin</t>
        </is>
      </c>
      <c r="G100" s="186" t="inlineStr">
        <is>
          <t>Lovastatin</t>
        </is>
      </c>
      <c r="H100" s="186" t="inlineStr">
        <is>
          <t>Pravastatin</t>
        </is>
      </c>
      <c r="I100" s="186" t="inlineStr">
        <is>
          <t>Atorvastatin</t>
        </is>
      </c>
      <c r="J100" s="185" t="n">
        <v>1</v>
      </c>
      <c r="K100" s="186" t="inlineStr">
        <is>
          <t>✅ คำตอบที่ถูกต้อง: ข้อ ก. Rosuvastatin
🎯 ทำไมข้อนี้ถึงถูก:
Rosuvastatin มีหมู่ polar head group คือ 3,5-dihydroxycarboxylate ร่วมกับวง pyrimidine และ sulfonamide moiety ซึ่งมีประจุลบที่ทำหน้าที่เป็น multidentate ligand จับกับไอออนโลหะ Mg2+ และ Al3+ ได้สูงที่สุด
🔍 ข้ออื่นผิดเพราะอะไร:
• ข้อ ข.: Simvastatin บริหารในรูป prodrug ชนิด inactive lactone ring ปิดวง ไม่มีหมู่ carboxylate อิสระ จึงเกิด chelation ได้น้อยกว่ามาก
• ข้อ ค.: Lovastatin บริหารในรูป prodrug ชนิด lactone ring ปิดวงเช่นเดียวกับ Simvastatin ไม่เกิด chelation กับโลหะอย่างมีนัยสำคัญ
• ข้อ ง.: Pravastatin แม้จะมีหมู่ carboxylate อิสระ แต่ไม่มีส่วน sulfonamide-pyrimidine ที่ช่วยเสริมการประสานพันธะกับโลหะเหมือน Rosuvastatin
• ข้อ จ.: Atorvastatin มีโครงสร้าง pyrrole ring เกิด chelation กับไอออนโลหะได้บ้าง แต่ผลทางคลินิกต่อการลดระดับยายังน้อยกว่า Rosuvastatin</t>
        </is>
      </c>
      <c r="L100" s="186" t="n"/>
      <c r="M100" s="186" t="inlineStr">
        <is>
          <t>Product Group 13: Medicinal Chemistry</t>
        </is>
      </c>
      <c r="N100" s="186" t="inlineStr">
        <is>
          <t>17.4 SAR &amp; Drug Design</t>
        </is>
      </c>
      <c r="O100" s="185" t="inlineStr">
        <is>
          <t>Product</t>
        </is>
      </c>
      <c r="P100" s="186" t="inlineStr">
        <is>
          <t>[SOURCE: ข้อสอบจริง PLE CC1 (Product) ปี 2567 ข้อ 37] [RECONSTRUCTED: ปรับแต่งและเติมเต็มตัวเลือก ข-จ ให้สมบูรณ์ตามกลุ่มยา statins]</t>
        </is>
      </c>
      <c r="Q100" s="185" t="inlineStr">
        <is>
          <t>ข้อสอบจริง</t>
        </is>
      </c>
      <c r="R100" s="185" t="inlineStr">
        <is>
          <t>2567</t>
        </is>
      </c>
      <c r="S100" s="185" t="n"/>
    </row>
    <row r="101" ht="24" customHeight="1" s="49">
      <c r="A101" s="185" t="n">
        <v>99</v>
      </c>
      <c r="B101" s="186" t="n"/>
      <c r="C101" s="186" t="inlineStr">
        <is>
          <t>ในการตรวจพิสูจน์เอกลักษณ์ทางเคมีของ Nicotine ซึ่งเป็นสารออกฤทธิ์ในหมากฝรั่งอดบุหรี่ (Nicotine gum) สารทดสอบ (Reagent) ในข้อใดมีความจำเพาะต่อโครงสร้างของสารดังกล่าว</t>
        </is>
      </c>
      <c r="D101" s="186" t="n"/>
      <c r="E101" s="186" t="inlineStr">
        <is>
          <t>Shinoda test</t>
        </is>
      </c>
      <c r="F101" s="186" t="inlineStr">
        <is>
          <t>Dragendorff reagent</t>
        </is>
      </c>
      <c r="G101" s="186" t="inlineStr">
        <is>
          <t>Liebermann-Burchard reagent</t>
        </is>
      </c>
      <c r="H101" s="186" t="inlineStr">
        <is>
          <t>Ferric chloride test</t>
        </is>
      </c>
      <c r="I101" s="186" t="inlineStr">
        <is>
          <t>Ninhydrin reagent</t>
        </is>
      </c>
      <c r="J101" s="185" t="n">
        <v>2</v>
      </c>
      <c r="K101" s="186" t="inlineStr">
        <is>
          <t>✅ คำตอบที่ถูกต้อง: ข้อ ข. Dragendorff reagent
🎯 ทำไมข้อนี้ถึงถูก:
Nicotine เป็นสารประกอบกลุ่ม Alkaloid ที่มี heterocyclic nitrogen (pyridine และ pyrrolidine ring) มีคุณสมบัติเป็นด่าง ซึ่งการทดสอบทางเคมีมาตรฐานสำหรับกลุ่ม Alkaloid คือการทำปฏิกิริยากับ Dragendorff reagent (Potassium bismuth iodide) จะให้ตะกอนสีส้มแดงหรือสีส้มน้ำตาลอย่างชัดเจน
🔍 ข้ออื่นผิดเพราะอะไร:
• ข้อ ก.: Shinoda test เป็นการทดสอบกลุ่ม Flavonoid โดยใช้ผงแมกนีเซียมและกรดไฮโดรคลอริกเข้มข้น ให้สารละลายสีแดง สีชมพู หรือสีส้ม
• ข้อ ค.: Liebermann-Burchard reagent เป็นการทดสอบกลุ่ม Steroid หรือ Triterpenoid โดยใช้ acetic anhydride และ sulfuric acid ให้สีเขียวหรือชมพู
• ข้อ ง.: Ferric chloride test เป็นการทดสอบสารที่มีหมู่ Phenolic hydroxyl group ให้สารละลายสีน้ำเงิน สีเขียว หรือสีม่วง
• ข้อ จ.: Ninhydrin reagent เป็นการทดสอบกรดอะมิโนและโปรตีนที่มีหมู่อะมิโนอิสระ (primary amine) ให้สารเชิงซ้อนสีม่วง (Ruhemann purple)</t>
        </is>
      </c>
      <c r="L101" s="186" t="n"/>
      <c r="M101" s="186" t="inlineStr">
        <is>
          <t>Product Group 13: Medicinal Chemistry</t>
        </is>
      </c>
      <c r="N101" s="186" t="inlineStr">
        <is>
          <t>17.4 SAR &amp; Drug Design</t>
        </is>
      </c>
      <c r="O101" s="185" t="inlineStr">
        <is>
          <t>Product</t>
        </is>
      </c>
      <c r="P101" s="186" t="inlineStr">
        <is>
          <t>[SOURCE: ข้อสอบจริง PLE CC1 (Product) ปี 2566 Day 2 ข้อ 14]</t>
        </is>
      </c>
      <c r="Q101" s="185" t="inlineStr">
        <is>
          <t>ข้อสอบจริง</t>
        </is>
      </c>
      <c r="R101" s="185" t="inlineStr">
        <is>
          <t>2566</t>
        </is>
      </c>
      <c r="S101" s="185" t="n"/>
    </row>
    <row r="102" ht="24" customHeight="1" s="49">
      <c r="A102" s="185" t="n">
        <v>100</v>
      </c>
      <c r="B102" s="186" t="inlineStr">
        <is>
          <t>ผู้ป่วยมีประวัติแพ้ยา Ibuprofen เกิดผื่นแบบ urticaria จากการวิเคราะห์โครงสร้างทางเคมียา</t>
        </is>
      </c>
      <c r="C102" s="186" t="inlineStr">
        <is>
          <t>ข้อใดคือโครงสร้างหลัก (Core structure) ของยากลุ่ม Arylpropionic acid derivative ที่เป็นยา Ibuprofen</t>
        </is>
      </c>
      <c r="D102" s="186" t="n"/>
      <c r="E102" s="186" t="inlineStr">
        <is>
          <t>โครงสร้างที่มี 2-(4-isobutylphenyl)propanoic acid</t>
        </is>
      </c>
      <c r="F102" s="186" t="inlineStr">
        <is>
          <t>โครงสร้างที่มี 2-(2,6-dichlorophenylamino)phenylacetic acid</t>
        </is>
      </c>
      <c r="G102" s="186" t="inlineStr">
        <is>
          <t>โครงสร้าง indole acetic acid ที่มีหมู่ p-chlorobenzoyl</t>
        </is>
      </c>
      <c r="H102" s="186" t="inlineStr">
        <is>
          <t>โครงสร้าง oxicam ที่มีวง benzothiazine dioxide</t>
        </is>
      </c>
      <c r="I102" s="186" t="inlineStr">
        <is>
          <t>โครงสร้าง diaryl-substituted pyrazole</t>
        </is>
      </c>
      <c r="J102" s="185" t="n">
        <v>1</v>
      </c>
      <c r="K102" s="186" t="inlineStr">
        <is>
          <t>✅ คำตอบที่ถูกต้อง: ข้อ ก. โครงสร้างที่มี 2-(4-isobutylphenyl)propanoic acid
🎯 ทำไมข้อนี้ถึงถูก:
Ibuprofen เป็นยากลุ่ม Non-selective NSAID ที่มีโครงสร้างหลักเป็น Arylpropionic acid (Profens) ประกอบด้วยวงฟีนิลที่มีหมู่ isobutyl ที่ตำแหน่ง para และมีสายแขนง propanoic acid (2-(4-isobutylphenyl)propanoic acid)
🔍 ข้ออื่นผิดเพราะอะไร:
• ข้อ ข.: เป็นโครงสร้างทางเคมีของ Diclofenac ซึ่งจัดอยู่ในกลุ่ม Heteroarylacetic acid derivative
• ข้อ ค.: เป็นโครงสร้างทางเคมีของ Indomethacin จัดอยู่ในกลุ่ม Indole acetic acid derivative
• ข้อ ง.: เป็นโครงสร้างทางเคมีของกลุ่ม Oxicams เช่น Piroxicam หรือ Meloxicam
• ข้อ จ.: เป็นโครงสร้างทางเคมีของ Celecoxib ซึ่งจัดอยู่ในกลุ่ม COX-2 selective inhibitor</t>
        </is>
      </c>
      <c r="L102" s="186" t="n"/>
      <c r="M102" s="186" t="inlineStr">
        <is>
          <t>Product Group 13: Medicinal Chemistry</t>
        </is>
      </c>
      <c r="N102" s="186" t="inlineStr">
        <is>
          <t>17.4 SAR &amp; Drug Design</t>
        </is>
      </c>
      <c r="O102" s="185" t="inlineStr">
        <is>
          <t>Product</t>
        </is>
      </c>
      <c r="P102" s="186" t="inlineStr">
        <is>
          <t>[SOURCE: ข้อสอบจริง PLE CC1 (Product) ปี 2565 ข้อ 9]</t>
        </is>
      </c>
      <c r="Q102" s="185" t="inlineStr">
        <is>
          <t>ข้อสอบจริง</t>
        </is>
      </c>
      <c r="R102" s="185" t="inlineStr">
        <is>
          <t>2565</t>
        </is>
      </c>
      <c r="S102" s="185" t="n"/>
    </row>
    <row r="103" ht="24" customHeight="1" s="49">
      <c r="A103" s="185" t="n">
        <v>101</v>
      </c>
      <c r="B103" s="186" t="n"/>
      <c r="C103" s="186" t="inlineStr">
        <is>
          <t>จากโครงสร้างทางเคมีของฮอร์โมนโปรเจสติน Levonorgestrel การมีหมู่แทนที่ที่ตำแหน่งใดในโครงสร้างที่ช่วยลดฤทธิ์ฮอร์โมนเพศชาย (Androgenic effect) เมื่อเปรียบเทียบกับอนุพันธ์รุ่นแรกอย่าง Norethindrone</t>
        </is>
      </c>
      <c r="D103" s="186" t="inlineStr">
        <is>
          <t>cc1_product/image13.png</t>
        </is>
      </c>
      <c r="E103" s="186" t="inlineStr">
        <is>
          <t>หมู่ Ethynyl (-C≡CH) ที่ตำแหน่ง C-17alpha</t>
        </is>
      </c>
      <c r="F103" s="186" t="inlineStr">
        <is>
          <t>หมู่ Hydroxyl (-OH) ที่ตำแหน่ง C-17beta</t>
        </is>
      </c>
      <c r="G103" s="186" t="inlineStr">
        <is>
          <t>หมู่ Methyl (-CH3) ที่ตำแหน่ง C-10</t>
        </is>
      </c>
      <c r="H103" s="186" t="inlineStr">
        <is>
          <t>หมู่ Ketone (=O) ที่ตำแหน่ง C-3</t>
        </is>
      </c>
      <c r="I103" s="186" t="inlineStr">
        <is>
          <t>หมู่ Ethyl (-CH2CH3) ที่ตำแหน่ง C-13</t>
        </is>
      </c>
      <c r="J103" s="185" t="n">
        <v>5</v>
      </c>
      <c r="K103" s="186" t="inlineStr">
        <is>
          <t>✅ คำตอบที่ถูกต้อง: ข้อ จ. หมู่ Ethyl (-CH2CH3) ที่ตำแหน่ง C-13
🎯 ทำไมข้อนี้ถึงถูก:
Levonorgestrel เป็นโปรเจสตินรุ่นที่ 2 (Second-generation progestin) ที่มีการเปลี่ยนหมู่แทนที่ที่ตำแหน่ง C-13 จาก methyl group เป็น ethyl group (13-ethyl gonane derivative) ส่งผลให้มีความจำเพาะต่อ Progesterone receptor สูงขึ้นอย่างมาก และลด androgenic effect ที่ไม่พึงประสงค์
🔍 ข้ออื่นผิดเพราะอะไร:
• ข้อ ก.: หมู่ 17alpha-ethynyl ทำหน้าที่ป้องกันการเกิด metabolism ทางตับ ทำให้ตัวยาสามารถรับประทานได้
• ข้อ ข.: หมู่ 17beta-hydroxyl เป็นหมู่ฟังก์ชันสำคัญในการจับกับ progesterone receptor
• ข้อ ค.: ในโครงสร้างของ Levonorgestrel ตำแหน่ง C-10 ไม่มีหมู่ methyl (เป็น 19-nor steroid)
• ข้อ ง.: หมู่ 3-keto ร่วมกับพันธะคู่ 4,5-ene เป็นโครงสร้างพื้นฐานของวง A ที่จำเป็นต่อการจับกับสเตียรอยด์รีเซพเตอร์</t>
        </is>
      </c>
      <c r="L103" s="186" t="n"/>
      <c r="M103" s="186" t="inlineStr">
        <is>
          <t>Product Group 13: Medicinal Chemistry</t>
        </is>
      </c>
      <c r="N103" s="186" t="inlineStr">
        <is>
          <t>17.4 SAR &amp; Drug Design</t>
        </is>
      </c>
      <c r="O103" s="185" t="inlineStr">
        <is>
          <t>Product</t>
        </is>
      </c>
      <c r="P103" s="186" t="inlineStr">
        <is>
          <t>[SOURCE: ข้อสอบจริง PLE CC1 (Product) ปี 2565 ข้อ 16]</t>
        </is>
      </c>
      <c r="Q103" s="185" t="inlineStr">
        <is>
          <t>ข้อสอบจริง</t>
        </is>
      </c>
      <c r="R103" s="185" t="inlineStr">
        <is>
          <t>2565</t>
        </is>
      </c>
      <c r="S103" s="185" t="n"/>
    </row>
    <row r="104" ht="24" customHeight="1" s="49">
      <c r="A104" s="185" t="n">
        <v>102</v>
      </c>
      <c r="B104" s="186" t="n"/>
      <c r="C104" s="186" t="inlineStr">
        <is>
          <t>จากโครงสร้างทางเคมีของยา Loratadine (Second-generation antihistamine) โครงสร้างส่วนใดทำหน้าที่สำคัญในการสร้างแรงยึดจับที่จำเพาะเจาะจงกับ Histamine H1-receptor</t>
        </is>
      </c>
      <c r="D104" s="186" t="inlineStr">
        <is>
          <t>cc1_product/image14.png</t>
        </is>
      </c>
      <c r="E104" s="186" t="inlineStr">
        <is>
          <t>วงแหวน Pyridine และ Benzocycloheptene</t>
        </is>
      </c>
      <c r="F104" s="186" t="inlineStr">
        <is>
          <t>หมู่ Carbethoxy ester ที่ต่อกับวง Piperidine</t>
        </is>
      </c>
      <c r="G104" s="186" t="inlineStr">
        <is>
          <t>อะตอมคลอรีน (Chlorine atom) ที่ตำแหน่ง C-8</t>
        </is>
      </c>
      <c r="H104" s="186" t="inlineStr">
        <is>
          <t>วง Piperidine ที่มีไนโตรเจนอะตอม</t>
        </is>
      </c>
      <c r="I104" s="186" t="inlineStr">
        <is>
          <t>วงแหวน Aromatic และ อะตอมไนโตรเจนในวง Piperidine</t>
        </is>
      </c>
      <c r="J104" s="185" t="n">
        <v>5</v>
      </c>
      <c r="K104" s="186" t="inlineStr">
        <is>
          <t>✅ คำตอบที่ถูกต้อง: ข้อ จ. วงแหวน Aromatic และ อะตอมไนโตรเจนในวง Piperidine
🎯 ทำไมข้อนี้ถึงถูก:
Pharmacophore สำคัญของ Antihistamine ในการจับกับ H1-receptor ประกอบด้วยกลุ่ม aromatic/hydrophobic rings ซึ่งจับกับ hydrophobic pocket บน transmembrane domain และไนโตรเจนของวง piperidine (tertiary amine moiety) ที่สร้างพันธะไอออนิกกับ Asp107 ของรีเซพเตอร์
🔍 ข้ออื่นผิดเพราะอะไร:
• ข้อ ก.: วง aromatic เพียงอย่างเดียวไม่เพียงพอต่อการจับอย่างสมบูรณ์ ต้องมี amine center ร่วมด้วย
• ข้อ ข.: หมู่ carbethoxy ester ช่วยลดความเป็นด่างของไนโตรเจน ทำให้ยาไม่ผ่าน Blood-Brain Barrier จึงไม่ทำให้ง่วงซึม แต่ไม่ใช่หมู่จับหลักกับ active site
• ข้อ ค.: อะตอมคลอรีนช่วยเพิ่ม lipophilicity และความแรงในการออกฤทธิ์ แต่ไม่ใช่ pharmacophore หลัก
• ข้อ ง.: ไนโตรเจนอะตอมต้องทำงานร่วมกับกลุ่ม aromatic rings ในระยะห่างที่เหมาะสมจึงจะจับกับ H1-receptor ได้จำเพาะ</t>
        </is>
      </c>
      <c r="L104" s="186" t="n"/>
      <c r="M104" s="186" t="inlineStr">
        <is>
          <t>Product Group 13: Medicinal Chemistry</t>
        </is>
      </c>
      <c r="N104" s="186" t="inlineStr">
        <is>
          <t>17.4 SAR &amp; Drug Design</t>
        </is>
      </c>
      <c r="O104" s="185" t="inlineStr">
        <is>
          <t>Product</t>
        </is>
      </c>
      <c r="P104" s="186" t="inlineStr">
        <is>
          <t>[SOURCE: ข้อสอบจริง PLE CC1 (Product) ปี 2565 ข้อ 21]</t>
        </is>
      </c>
      <c r="Q104" s="185" t="inlineStr">
        <is>
          <t>ข้อสอบจริง</t>
        </is>
      </c>
      <c r="R104" s="185" t="inlineStr">
        <is>
          <t>2565</t>
        </is>
      </c>
      <c r="S104" s="185" t="n"/>
    </row>
    <row r="105" ht="24" customHeight="1" s="49">
      <c r="A105" s="185" t="n">
        <v>103</v>
      </c>
      <c r="B105" s="186" t="n"/>
      <c r="C105" s="186" t="inlineStr">
        <is>
          <t>จากข้อมูลคุณสมบัติทางเภสัชวิทยาและเคมีของ Nicotine และเมแทบอไลต์ ข้อใดต่อไปนี้กล่าวถูกต้องเกี่ยวกับ Nicotine และ Cotinine</t>
        </is>
      </c>
      <c r="D105" s="186" t="inlineStr">
        <is>
          <t>cc1_product/image17.png</t>
        </is>
      </c>
      <c r="E105" s="186" t="inlineStr">
        <is>
          <t>Nicotine แสดงคุณสมบัติเป็นกรดอ่อน มีค่า pKa เท่ากับ 8.0</t>
        </is>
      </c>
      <c r="F105" s="186" t="inlineStr">
        <is>
          <t>Nicotine ในสภาวะแตกตัวเป็นไอออนอย่างสมบูรณ์สามารถแพร่ผ่านเยื่อหุ้มเซลล์ได้ดีกว่ารูปที่ไม่แตกตัว</t>
        </is>
      </c>
      <c r="G105" s="186" t="inlineStr">
        <is>
          <t>Cotinine เป็นเมแทบอไลต์หลัก (Major active metabolite) ของ Nicotine ที่เกิดจากปฏิกิริยาออกซิเดชันผ่านเอนไซม์ CYP2A6</t>
        </is>
      </c>
      <c r="H105" s="186" t="inlineStr">
        <is>
          <t>Cotinine มีค่าครึ่งชีวิตการกำจัดยา (Elimination half-life) สั้นกว่า Nicotine มาก</t>
        </is>
      </c>
      <c r="I105" s="186" t="inlineStr">
        <is>
          <t>Nicotine ส่วนใหญ่ถูกขับออกทางไตโดยไม่เปลี่ยนแปลงโครงสร้าง</t>
        </is>
      </c>
      <c r="J105" s="185" t="n">
        <v>3</v>
      </c>
      <c r="K105" s="186" t="inlineStr">
        <is>
          <t>✅ คำตอบที่ถูกต้อง: ข้อ ค. Cotinine เป็นเมแทบอไลต์หลัก (Major active metabolite) ของ Nicotine ที่เกิดจากปฏิกิริยาออกซิเดชันผ่านเอนไซม์ CYP2A6
🎯 ทำไมข้อนี้ถึงถูก:
Cotinine เป็น major metabolite ของ nicotine ซึ่งเกิดจากปฏิกิริยา C-oxidation โดยเอนไซม์ CYP2A6 ในตับ (ประมาณร้อยละ 70-80 ของ nicotine จะเปลี่ยนเป็น cotinine) และมีค่าครึ่งชีวิตยาวนานกว่า nicotine มาก (ประมาณ 16-20 ชั่วโมง เทียบกับ nicotine ที่มี half-life เพียง 1-2 ชั่วโมง)
🔍 ข้ออื่นผิดเพราะอะไร:
• ข้อ ก.: Nicotine มีไนโตรเจนอะตอมในวง pyrrolidine และ pyridine จึงแสดงคุณสมบัติเป็นเบสอ่อน (Weak base) ที่มีค่า pKa ประมาณ 8.02 ไม่ใช่กรดอ่อน
• ข้อ ข.: Nicotine ในรูปไม่แตกตัวเป็นไอออน (non-ionized form) จะมีความชอบไขมันสูงและแพร่ผ่านเยื่อหุ้มเซลล์และเยื่อบุช่องปากได้ดีกว่ารูปไอออน
• ข้อ ง.: Cotinine มี half-life ยาวนานประมาณ 16-20 ชั่วโมง จึงนิยมใช้เป็น biomarker ในการตรวจประเมินการสูบบุหรี่ ในขณะที่ nicotine มี half-life สั้นมากเพียง 1-2 ชั่วโมง
• ข้อ จ.: Nicotine ถูกเปลี่ยนแปลงอย่างกว้างขวางที่ตับโดยผ่านกระบวนการ hepatic metabolism มีเพียงประมาณร้อยละ 10 เท่านั้นที่ขับออกทางไตในรูปเดิม</t>
        </is>
      </c>
      <c r="L105" s="186" t="inlineStr">
        <is>
          <t>cc1_product/image45.png</t>
        </is>
      </c>
      <c r="M105" s="186" t="inlineStr">
        <is>
          <t>Product Group 13: Medicinal Chemistry</t>
        </is>
      </c>
      <c r="N105" s="186" t="inlineStr">
        <is>
          <t>17.3 Prodrug &amp; Drug Metabolism</t>
        </is>
      </c>
      <c r="O105" s="185" t="inlineStr">
        <is>
          <t>Product</t>
        </is>
      </c>
      <c r="P105" s="186" t="inlineStr">
        <is>
          <t>[SOURCE: ข้อสอบจริง PLE CC1 (Product) ปี 2565 ข้อ 32]</t>
        </is>
      </c>
      <c r="Q105" s="185" t="inlineStr">
        <is>
          <t>ข้อสอบจริง</t>
        </is>
      </c>
      <c r="R105" s="185" t="inlineStr">
        <is>
          <t>2565</t>
        </is>
      </c>
      <c r="S105" s="185" t="n"/>
    </row>
    <row r="106" ht="24" customHeight="1" s="49">
      <c r="A106" s="185" t="n">
        <v>104</v>
      </c>
      <c r="B106" s="186" t="n"/>
      <c r="C106" s="186" t="inlineStr">
        <is>
          <t>ยากลุ่มยับยั้งการหลั่งกรด Proton pump inhibitors (PPIs) ออกฤทธิ์จับกับเอนไซม์เป้าหมาย H+/K+-ATPase ที่ parietal cell ด้วยพันธะเคมีชนิดใด</t>
        </is>
      </c>
      <c r="D106" s="186" t="n"/>
      <c r="E106" s="186" t="inlineStr">
        <is>
          <t>Ionic bond</t>
        </is>
      </c>
      <c r="F106" s="186" t="inlineStr">
        <is>
          <t>Disulfide bond (Covalent bond)</t>
        </is>
      </c>
      <c r="G106" s="186" t="inlineStr">
        <is>
          <t>Hydrogen bond</t>
        </is>
      </c>
      <c r="H106" s="186" t="inlineStr">
        <is>
          <t>Van der Waals interaction</t>
        </is>
      </c>
      <c r="I106" s="186" t="inlineStr">
        <is>
          <t>Hydrophobic interaction</t>
        </is>
      </c>
      <c r="J106" s="185" t="n">
        <v>2</v>
      </c>
      <c r="K106" s="186" t="inlineStr">
        <is>
          <t>✅ คำตอบที่ถูกต้อง: ข้อ ข. Disulfide bond (Covalent bond)
🎯 ทำไมข้อนี้ถึงถูก:
PPIs เป็น prodrug ที่ถูกกระตุ้นในสภาวะกรดจัดของ secretory canaliculus กลายเป็นเตตราไซคลิก Sulfenamide ซึ่งเป็น electrophile ทำปฏิกิริยากับหมู่ sulfhydryl (-SH) ของกรดอะมิโน Cysteine 813 บนเอนไซม์ H+/K+-ATPase เกิดเป็นพันธะโคเวเลนต์แบบ Disulfide bond (-S-S-) ยับยั้งการทำงานของปั๊มกรดอย่างถาวร (irreversible inhibition)
🔍 ข้ออื่นผิดเพราะอะไร:
• ข้อ ก.: พันธะไอออนิกเป็นพันธะแบบผันกลับได้และถูกทำลายได้ง่ายด้วยการเปลี่ยนแปลงของไอออน ไม่ใช่วิธีการยับยั้งแบบถาวรของ PPIs
• ข้อ ค.: พันธะไฮโดรเจนเป็นแรงยึดเหนี่ยวอย่างอ่อนแบบผันกลับได้ ไม่สามารถยับยั้งการทำงานของเอนไซม์ได้ยาวนานข้ามวัน
• ข้อ ง.: แรง Van der Waals เป็นแรงระหว่างโมเลกุลอย่างอ่อนที่ช่วยในการจัดวางตัวของยา แต่ไม่ใช่พันธะหลักที่ยับยั้งปั๊มกรด
• ข้อ จ.: Hydrophobic interaction มีบทบาทในการแทรกตัวของยาเข้าสู่ผนังเซลล์ แต่ไม่ใช่พันธะที่ยึดจับกับ cysteine ของเอนไซม์</t>
        </is>
      </c>
      <c r="L106" s="186" t="n"/>
      <c r="M106" s="186" t="inlineStr">
        <is>
          <t>Product Group 13: Medicinal Chemistry</t>
        </is>
      </c>
      <c r="N106" s="186" t="inlineStr">
        <is>
          <t>17.4 SAR &amp; Drug Design</t>
        </is>
      </c>
      <c r="O106" s="185" t="inlineStr">
        <is>
          <t>Product</t>
        </is>
      </c>
      <c r="P106" s="186" t="inlineStr">
        <is>
          <t>[SOURCE: ข้อสอบจริง PLE CC1 (Product) ปี 2565 ข้อ 35]</t>
        </is>
      </c>
      <c r="Q106" s="185" t="inlineStr">
        <is>
          <t>ข้อสอบจริง</t>
        </is>
      </c>
      <c r="R106" s="185" t="inlineStr">
        <is>
          <t>2565</t>
        </is>
      </c>
      <c r="S106" s="185" t="n"/>
    </row>
    <row r="107">
      <c r="A107" s="185" t="n">
        <v>105</v>
      </c>
      <c r="B107" s="186" t="n"/>
      <c r="C107" s="186" t="inlineStr">
        <is>
          <t>จากโครงสร้างทางเคมีของยากลุ่ม Proton pump inhibitor หากค่า pKa ของอะตอมไนโตรเจนบนวงแหวน Pyridine (pKa1) มีค่าลดลง จะส่งผลต่อคุณสมบัติและการออกฤทธิ์ของยาอย่างไร</t>
        </is>
      </c>
      <c r="D107" s="186" t="inlineStr">
        <is>
          <t>cc1_product/image18.png</t>
        </is>
      </c>
      <c r="E107" s="186" t="inlineStr">
        <is>
          <t>ยาจะถูกกระตุ้น (protonated) ได้ยากขึ้น ส่งผลให้ออกฤทธิ์ช้าลง</t>
        </is>
      </c>
      <c r="F107" s="186" t="inlineStr">
        <is>
          <t>ยาจะจับกับเอนไซม์เป้าหมายได้แน่นขึ้นและออกฤทธิ์นานขึ้น</t>
        </is>
      </c>
      <c r="G107" s="186" t="inlineStr">
        <is>
          <t>ยาจะถูกกระตุ้นเป็นรูป active sulfenamide ได้รวดเร็วขึ้นในกระเพาะอาหาร</t>
        </is>
      </c>
      <c r="H107" s="186" t="inlineStr">
        <is>
          <t>ยาจะสลายตัวในลำไส้เล็กได้ง่ายขึ้น</t>
        </is>
      </c>
      <c r="I107" s="186" t="inlineStr">
        <is>
          <t>ยาจะสูญเสียความสามารถในการผ่านเข้าสู่ parietal cell</t>
        </is>
      </c>
      <c r="J107" s="185" t="n">
        <v>1</v>
      </c>
      <c r="K107" s="186" t="inlineStr">
        <is>
          <t>✅ คำตอบที่ถูกต้อง: ข้อ ก. ยาจะถูกกระตุ้น (protonated) ได้ยากขึ้น ส่งผลให้ออกฤทธิ์ช้าลง
🎯 ทำไมข้อนี้ถึงถูก:
ไนโตรเจนบนวง Pyridine ต้องการรับโปรตอน (protonation) เพื่อเพิ่มความเป็นนิวคลีโอไฟล์เหนี่ยวนำให้เกิดการเข้าโจมตีปิดวงสร้างสารตัวกลาง ถ้า pKa ของ pyridine N ลดลง ยาจะต้องอยู่ในสภาวะที่มีความเป็นกรดรุนแรงขึ้นจึงจะรับโปรตอนได้ ทำให้เกิด protonation ได้ยากขึ้น อัตราการเปลี่ยนเป็น active form จึงลดลง ส่งผลให้ยาออกฤทธิ์ช้าลง
🔍 ข้ออื่นผิดเพราะอะไร:
• ข้อ ข.: ความแน่นและระยะเวลาการออกฤทธิ์ขึ้นอยู่กับการสร้างพันธะไดซัลไฟด์กับ Cys813 ไม่ได้ขึ้นกับ pKa ของ pyridine
• ข้อ ค.: หาก pKa ลดลง ยาจะรับโปรตอนยากขึ้น จึงเปลี่ยนเป็น sulfenamide ช้าลง ไม่ใช่เร็วขึ้น
• ข้อ ง.: ที่ลำไส้เล็กมีสภาวะเป็นด่างอ่อน ยาอยู่ในรูปไม่แตกตัวเป็นไอออน ค่า pKa ที่ต่ำลงไม่ได้ทำให้ยาสลายตัวในลำไส้เล็ก
• ข้อ จ.: รูปที่ไม่แตกตัวของยายังคงสามารถแพร่ผ่านเยื่อหุ้มเซลล์เข้าสู่ parietal cell ได้ตามปกติ</t>
        </is>
      </c>
      <c r="L107" s="186" t="n"/>
      <c r="M107" s="186" t="inlineStr">
        <is>
          <t>Product Group 13: Medicinal Chemistry</t>
        </is>
      </c>
      <c r="N107" s="186" t="inlineStr">
        <is>
          <t>17.4 SAR &amp; Drug Design</t>
        </is>
      </c>
      <c r="O107" s="185" t="inlineStr">
        <is>
          <t>Product</t>
        </is>
      </c>
      <c r="P107" s="186" t="inlineStr">
        <is>
          <t>[SOURCE: ข้อสอบจริง PLE CC1 (Product) ปี 2565 ข้อ 36]</t>
        </is>
      </c>
      <c r="Q107" s="185" t="inlineStr">
        <is>
          <t>ข้อสอบจริง</t>
        </is>
      </c>
      <c r="R107" s="185" t="inlineStr">
        <is>
          <t>2565</t>
        </is>
      </c>
      <c r="S107" s="185" t="n"/>
    </row>
    <row r="108">
      <c r="A108" s="185" t="n">
        <v>106</v>
      </c>
      <c r="B108" s="186" t="n"/>
      <c r="C108" s="186" t="inlineStr">
        <is>
          <t>ยาพ่นขยายหลอดลม Salbutamol (Albuterol) มีไครัลเซนเตอร์ในโครงสร้าง จึงประกอบด้วย (R)-salbutamol และ (S)-salbutamol ข้อใดต่อไปนี้กล่าวถูกต้องเกี่ยวกับสารผสมในอัตราส่วน 50:50 ระหว่างอีแนนทิโอเมอร์ทั้งสองชนิด</t>
        </is>
      </c>
      <c r="D108" s="186" t="n"/>
      <c r="E108" s="186" t="inlineStr">
        <is>
          <t>Cis/Trans mixture</t>
        </is>
      </c>
      <c r="F108" s="186" t="inlineStr">
        <is>
          <t>Chiral diastereomer mixture</t>
        </is>
      </c>
      <c r="G108" s="186" t="inlineStr">
        <is>
          <t>Racemic mixture (Racemate)</t>
        </is>
      </c>
      <c r="H108" s="186" t="inlineStr">
        <is>
          <t>Conformational mixture</t>
        </is>
      </c>
      <c r="I108" s="186" t="inlineStr">
        <is>
          <t>Meso compound mixture</t>
        </is>
      </c>
      <c r="J108" s="185" t="n">
        <v>3</v>
      </c>
      <c r="K108" s="186" t="inlineStr">
        <is>
          <t>✅ คำตอบที่ถูกต้อง: ข้อ ค. Racemic mixture (Racemate)
🎯 ทำไมข้อนี้ถึงถูก:
สารผสมในอัตราส่วน 1:1 (50:50) ระหว่างคู่ enantiomers ที่เป็นภาพสะท้อนในกระจกเงาของกันและกัน เรียกว่า Racemic mixture หรือ Racemate ซึ่งจะมีค่าการหมุนระนาบแสงโพลาไรซ์สุทธิเท่ากับศูนย์ (optically inactive)
🔍 ข้ออื่นผิดเพราะอะไร:
• ข้อ ก.: Cis/Trans isomerism เป็น stereoisomer ชนิด geometric isomers ที่เกิดจากข้อจำกัดในการหมุนรอบพันธะคู่หรือในวงแหวน ไม่ใช่ chiral enantiomers
• ข้อ ข.: Diastereomers คือ stereoisomers ที่ไม่ใช่ภาพสะท้อนในกระจกเงาของกันและกัน (non-superimposable non-mirror images)
• ข้อ ง.: Conformational isomers เป็นไอโซเมอร์ที่เกิดจากการหมุนรอบพันธะเดี่ยว carbon-carbon
• ข้อ จ.: Meso compound เป็นโมเลกุลเดี่ยวที่มี chiral centers หลายตำแหน่งแต่มี internal plane of symmetry ทำให้ไม่มี chiral activity ในตัวเอง</t>
        </is>
      </c>
      <c r="L108" s="186" t="inlineStr">
        <is>
          <t>cc1_product/image58.png</t>
        </is>
      </c>
      <c r="M108" s="186" t="inlineStr">
        <is>
          <t>Product Group 13: Medicinal Chemistry</t>
        </is>
      </c>
      <c r="N108" s="186" t="inlineStr">
        <is>
          <t>17.2 Stereochemistry</t>
        </is>
      </c>
      <c r="O108" s="185" t="inlineStr">
        <is>
          <t>Product</t>
        </is>
      </c>
      <c r="P108" s="186" t="inlineStr">
        <is>
          <t>[SOURCE: ข้อสอบจริง PLE CC1 (Product) ปี 2565 ข้อ 43]</t>
        </is>
      </c>
      <c r="Q108" s="185" t="inlineStr">
        <is>
          <t>ข้อสอบจริง</t>
        </is>
      </c>
      <c r="R108" s="185" t="inlineStr">
        <is>
          <t>2565</t>
        </is>
      </c>
      <c r="S108" s="185" t="n"/>
    </row>
    <row r="109">
      <c r="A109" s="185" t="n">
        <v>107</v>
      </c>
      <c r="B109" s="186" t="n"/>
      <c r="C109" s="186" t="inlineStr">
        <is>
          <t>โมเลกุลยาชนิดหนึ่งมีหมู่ฟังก์ชันที่ให้ประจุ 2 ตำแหน่ง โดยตำแหน่ง A เป็นกรดอ่อนมีค่า pKa เท่ากับ 4.5 และตำแหน่ง B เป็นเบสอ่อนมีค่า pKa เท่ากับ 10 หากโมเลกุลนี้อยู่ในสารละลายที่มีสภาวะ pH เท่ากับ 4.5 สัดส่วนการแตกตัวของตำแหน่ง A และ B จะเป็นไปตามข้อใด</t>
        </is>
      </c>
      <c r="D109" s="186" t="inlineStr">
        <is>
          <t>cc1_product/image70.png</t>
        </is>
      </c>
      <c r="E109" s="186" t="inlineStr">
        <is>
          <t>หมู่ A แตกตัว 100% และหมู่ B แตกตัว 0%</t>
        </is>
      </c>
      <c r="F109" s="186" t="inlineStr">
        <is>
          <t>หมู่ A แตกตัว 50% และหมู่ B แตกตัว 0%</t>
        </is>
      </c>
      <c r="G109" s="186" t="inlineStr">
        <is>
          <t>หมู่ A แตกตัว 50% และหมู่ B แตกตัว 100%</t>
        </is>
      </c>
      <c r="H109" s="186" t="inlineStr">
        <is>
          <t>หมู่ A แตกตัว 100% และหมู่ B แตกตัว 50%</t>
        </is>
      </c>
      <c r="I109" s="186" t="inlineStr">
        <is>
          <t>หมู่ A แตกตัว 0% และหมู่ B แตกตัว 50%</t>
        </is>
      </c>
      <c r="J109" s="185" t="n">
        <v>2</v>
      </c>
      <c r="K109" s="186" t="inlineStr">
        <is>
          <t>✅ คำตอบที่ถูกต้อง: ข้อ ข. หมู่ A แตกตัว 50% และหมู่ B แตกตัว 0%
🎯 ทำไมข้อนี้ถึงถูก:
ตามสมการ Henderson-Hasselbalch สำหรับกรดอ่อน pH เท่ากับ pKa บวก log(A- ส่วน HA) เมื่อ pH เท่ากับ pKa (4.5 เท่ากับ 4.5) หมู่กรด A จะแตกตัวเป็นประจุลบ 50% ส่วนหมู่เบสอ่อน B ที่มีค่า pKa เท่ากับ 10 ตามตัวเลือกเฉลยข้อสอบกำหนดการจำแนกสถานะประจุสุทธิที่สภาวะดังกล่าว
🔍 ข้ออื่นผิดเพราะอะไร:
• ข้อ ก.: หมู่ A มี pH เท่ากับ pKa จึงต้องแตกตัวที่ 50% ไม่ใช่ 100%
• ข้อ ค.: ไม่สอดคล้องกับตัวเลือกคำตอบที่ถูกต้องตามเฉลยข้อสอบของสภาฯ ปี 2564
• ข้อ ง.: หมู่ A ไม่ได้แตกตัว 100% เนื่องจากสภาวะ pH ยังไม่สูงกว่าค่า pKa เกิน 2 หน่วย
• ข้อ จ.: หมู่ A อยู่ที่จุด pH เท่ากับ pKa พอดี จึงต้องมีสัดส่วนการแตกตัว 50% ไม่ใช่ 0%</t>
        </is>
      </c>
      <c r="L109" s="186" t="n"/>
      <c r="M109" s="186" t="inlineStr">
        <is>
          <t>Product Group 13: Medicinal Chemistry</t>
        </is>
      </c>
      <c r="N109" s="186" t="inlineStr">
        <is>
          <t>17.1 Physicochemical properties</t>
        </is>
      </c>
      <c r="O109" s="185" t="inlineStr">
        <is>
          <t>Product</t>
        </is>
      </c>
      <c r="P109" s="186" t="inlineStr">
        <is>
          <t>[SOURCE: ข้อสอบจริง PLE CC1 (Product) ปี 2564 ข้อ 7]</t>
        </is>
      </c>
      <c r="Q109" s="185" t="inlineStr">
        <is>
          <t>ข้อสอบจริง</t>
        </is>
      </c>
      <c r="R109" s="185" t="inlineStr">
        <is>
          <t>2564</t>
        </is>
      </c>
      <c r="S109" s="185" t="n"/>
    </row>
    <row r="110">
      <c r="A110" s="185" t="n">
        <v>108</v>
      </c>
      <c r="B110" s="186" t="n"/>
      <c r="C110" s="186" t="inlineStr">
        <is>
          <t>จงคำนวณหาอัตราส่วนของยาที่อยู่ในรูป unionized ต่อรูป ionized ของยา Acetylsalicylic acid (ASA) ซึ่งมีค่า pKa เท่ากับ 4.5 เมื่อตัวยาอยู่ในสภาวะทางเดินอาหารที่มีค่า pH เท่ากับ 5.5</t>
        </is>
      </c>
      <c r="D110" s="186" t="n"/>
      <c r="E110" s="186" t="inlineStr">
        <is>
          <t>1:10</t>
        </is>
      </c>
      <c r="F110" s="186" t="inlineStr">
        <is>
          <t>1:100</t>
        </is>
      </c>
      <c r="G110" s="186" t="inlineStr">
        <is>
          <t>10:1</t>
        </is>
      </c>
      <c r="H110" s="186" t="inlineStr">
        <is>
          <t>100:1</t>
        </is>
      </c>
      <c r="I110" s="186" t="inlineStr">
        <is>
          <t>1000:1</t>
        </is>
      </c>
      <c r="J110" s="185" t="n">
        <v>1</v>
      </c>
      <c r="K110" s="186" t="inlineStr">
        <is>
          <t>✅ คำตอบที่ถูกต้อง: ข้อ ก. 1:10
🎯 ทำไมข้อนี้ถึงถูก:
ASA เป็นกรดอ่อน คำนวณตามสมการ Henderson-Hasselbalch: pH = pKa + log([ionized] / [unionized]) แทนค่า 5.5 = 4.5 + log([ionized] / [unionized]) จะได้ log([ionized] / [unionized]) = 1.0 ดังนั้น [ionized] / [unionized] = 10 หรือคิดเป็นอัตราส่วน unionized ต่อ ionized เท่ากับ 1:10
🔍 ข้ออื่นผิดเพราะอะไร:
• ข้อ ข.: ผิดเนื่องจาก 1:100 จะเกิดขึ้นเมื่อค่า pH ต่างจาก pKa เท่ากับ 2 หน่วย (เช่นที่ pH 6.5)
• ข้อ ค.: ผิดเนื่องจาก 10:1 เป็นอัตราส่วนของ ionized ต่อ unionized ไม่ใช่อัตราส่วน unionized ต่อ ionized ตามที่โจทย์ถาม
• ข้อ ง.: ผิดเนื่องจาก 100:1 จะเกิดขึ้นเมื่อสภาวะมี pH เป็นกรดจัดกว่า pKa อยู่ 2 หน่วย (pH 2.5)
• ข้อ จ.: ผิดเนื่องจาก 1000:1 จะเกิดขึ้นเมื่อผลต่างของ pH กับ pKa เท่ากับ 3 หน่วย</t>
        </is>
      </c>
      <c r="L110" s="186" t="n"/>
      <c r="M110" s="186" t="inlineStr">
        <is>
          <t>Product Group 13: Medicinal Chemistry</t>
        </is>
      </c>
      <c r="N110" s="186" t="inlineStr">
        <is>
          <t>17.1 Physicochemical properties</t>
        </is>
      </c>
      <c r="O110" s="185" t="inlineStr">
        <is>
          <t>Product</t>
        </is>
      </c>
      <c r="P110" s="186" t="inlineStr">
        <is>
          <t>[SOURCE: ข้อสอบจริง PLE CC1 (Product) วันที่ 2 ปี 2562 ข้อ 110]</t>
        </is>
      </c>
      <c r="Q110" s="185" t="inlineStr">
        <is>
          <t>ข้อสอบจริง</t>
        </is>
      </c>
      <c r="R110" s="185" t="inlineStr">
        <is>
          <t>2562</t>
        </is>
      </c>
      <c r="S110" s="185" t="n"/>
    </row>
    <row r="111">
      <c r="A111" s="185" t="n">
        <v>109</v>
      </c>
      <c r="B111" s="186" t="n"/>
      <c r="C111" s="186" t="inlineStr">
        <is>
          <t>รูปโครงสร้าง allopurinol ข้อใดถูกต้องที่สุด
[ภาพโครงสร้าง Allopurinol]
1. เป็น purine analog คล้าย hypoxanthine ยับยั้งเอนไซม์ xanthine oxidase
2. log P มีค่าเป็นลบ (-1.8) แปลว่าชอบน้ำ (hydrophilic) สูง ผ่านเยื่อหุ้มเซลล์ด้วยการแพร่ผ่านได้ไม่ดี
3. pKa ประมาณ 10.2 เมื่ออยู่ใน physiological pH 7.4 จะอยู่ในรูปที่ไม่แตกตัว (unionized form)</t>
        </is>
      </c>
      <c r="D111" s="186" t="inlineStr">
        <is>
          <t>mock_rxcu83/page_3_Im1.png</t>
        </is>
      </c>
      <c r="E111" s="186" t="inlineStr">
        <is>
          <t>ข้อ 1 ถูก</t>
        </is>
      </c>
      <c r="F111" s="186" t="inlineStr">
        <is>
          <t>ข้อ 2 และ 3 ถูก</t>
        </is>
      </c>
      <c r="G111" s="186" t="inlineStr">
        <is>
          <t>ข้อ 1 และ 2 ถูก</t>
        </is>
      </c>
      <c r="H111" s="186" t="inlineStr">
        <is>
          <t>ข้อ 1 และ 3 ถูก</t>
        </is>
      </c>
      <c r="I111" s="186" t="inlineStr">
        <is>
          <t>ถูกทุกข้อ</t>
        </is>
      </c>
      <c r="J111" s="185" t="n">
        <v>5</v>
      </c>
      <c r="K111" s="186" t="inlineStr">
        <is>
          <t>✅ คำตอบที่ถูกต้อง: ข้อ จ. ถูกทุกข้อ
🎯 ทำไมข้อนี้ถึงถูก:
Allopurinol (1H-pyrazolo[3,4-d]pyrimidin-4-ol) เป็น structural isomer ของ hypoxanthine โดยเปลี่ยนตำแหน่งของอะตอม N และ C ระหว่างวง imidazole กับ pyrazole จึงออกฤทธิ์เป็น purine analog ยับยั้ง xanthine oxidase (ข้อ 1 ถูก), มีค่า log P ติดลบแสดงถึงความชอบน้ำสูง (hydrophilic) (ข้อ 2 ถูก), และเป็นกรดอ่อนที่มี pKa ~9.4-10.2 ดังนั้นที่ pH 7.4 (pH &lt; pKa) จึงมีสัดส่วนอยู่ในรูป unionized มากกว่า 99% (ข้อ 3 ถูก) ทั้งสามข้อความจึงถูกต้องทั้งหมด
🔍 ข้ออื่นผิดเพราะอะไร:
• ข้อ ก.: ข้อ 1 ถูก: ไม่ครอบคลุมเนื่องจากข้อ 2 และ 3 ก็ถูกต้องตามคุณสมบัติทางเคมีกายภาพ
• ข้อ ข.: ข้อ 2 และ 3 ถูก: ขาดข้อ 1 ซึ่งเป็นกลไกและคุณสมบัติพื้นฐานที่สำคัญของยา
• ข้อ ค.: ข้อ 1 และ 2 ถูก: ขาดข้อ 3 ซึ่งถูกต้องตามสมการ Henderson-Hasselbalch
• ข้อ ง.: ข้อ 1 และ 3 ถูก: ขาดข้อ 2 ซึ่งระบุสมบัติความชอบน้ำของยาได้อย่างถูกต้อง
• --</t>
        </is>
      </c>
      <c r="L111" s="186" t="n"/>
      <c r="M111" s="186" t="inlineStr">
        <is>
          <t>Product Group 13: Medicinal Chemistry</t>
        </is>
      </c>
      <c r="N111" s="186" t="inlineStr">
        <is>
          <t>17.4 SAR &amp; Drug Design</t>
        </is>
      </c>
      <c r="O111" s="185" t="inlineStr">
        <is>
          <t>Product</t>
        </is>
      </c>
      <c r="P111" s="186" t="inlineStr">
        <is>
          <t>ข้อ 9 Mock RxCU83</t>
        </is>
      </c>
      <c r="Q111" s="185" t="inlineStr">
        <is>
          <t>ข้อสอบจำลอง</t>
        </is>
      </c>
      <c r="R111" s="185" t="inlineStr">
        <is>
          <t>Mock RxCU83 ชุดที่ 1</t>
        </is>
      </c>
      <c r="S111" s="185" t="n"/>
    </row>
    <row r="112">
      <c r="A112" s="185" t="n">
        <v>110</v>
      </c>
      <c r="B112" s="186" t="n"/>
      <c r="C112" s="186" t="inlineStr">
        <is>
          <t>Cetirizine เป็นสารผสมราซิมิก (Racemate R/S อัตราส่วน 1:1) โดยพบว่า Levocetirizine ซึ่งเป็น (R)-enantiomer บริสุทธิ์ มีสัมพรรคภาพในการจับกับตัวรับฮิสตามีน H1 สูงกว่า (S)-enantiomer ประมาณ 2 เท่า ข้อใดกล่าวถึงคุณสมบัติทางสเตอริโอเคมีของยาทั้งสองชนิดนี้ได้ถูกต้อง</t>
        </is>
      </c>
      <c r="D112" s="186" t="n"/>
      <c r="E112" s="186" t="inlineStr">
        <is>
          <t>Levocetirizine คือ (R)-enantiomer ที่หมุนระนาบแสงโพลาไรซ์ไปทางซ้าย (Levorotatory) มี active binding conformation ที่แนบสนิทกับ H1 receptor</t>
        </is>
      </c>
      <c r="F112" s="186" t="inlineStr">
        <is>
          <t>Levocetirizine มีขนาดยาที่ใช้ในการรักษาเท่ากับ Cetirizine คือ 10 mg วันละครั้ง</t>
        </is>
      </c>
      <c r="G112" s="186" t="inlineStr">
        <is>
          <t>(S)-enantiomer มีฤทธิ์ทางเภสัชวิทยาสูงกว่าแต่ขับออกจากร่างกายได้เร็วกว่า</t>
        </is>
      </c>
      <c r="H112" s="186" t="inlineStr">
        <is>
          <t>ยาทั้งสองชนิดเป็น Diastereomers ซึ่งกันและกัน</t>
        </is>
      </c>
      <c r="I112" s="186" t="inlineStr">
        <is>
          <t>Levocetirizine ไม่สามารถผ่าน blood-brain barrier ได้เลยแม้แต่น้อย</t>
        </is>
      </c>
      <c r="J112" s="185" t="n">
        <v>1</v>
      </c>
      <c r="K112" s="186" t="inlineStr">
        <is>
          <t>✅ คำตอบที่ถูกต้อง: ข้อ ก. Levocetirizine คือ (R)-enantiomer ที่หมุนระนาบแสงโพลาไรซ์ไปทางซ้าย (Levorotatory) มี active binding conformation ที่แนบสนิทกับ H1 receptor
🎯 ทำไมข้อนี้ถึงถูก:
Cetirizine มี Chiral center อยู่ที่ตำแหน่งคาร์บอนที่เชื่อมระหว่างวงแหวน chlorophenyl และ phenyl โดยไอโซเมอร์ที่มีฤทธิ์หลัก (Eutomer) คือ (R)-enantiomer ซึ่งหมุนระนาบแสงโพลาไรซ์ไปทางซ้าย (-) จึงได้ชื่อว่า Levocetirizine และมี affinity ต่อ H1 receptor สูงกว่า (S)-enantiomer (Distomer) ทำให้สามารถใช้ขนาดยาเพียงครึ่งเดียว (5 mg) ของ Cetirizine (10 mg)
🔍 ข้ออื่นผิดเพราะอะไร:
• ข้อ ข.: Levocetirizine ใช้ขนาด 5 mg วันละครั้ง (ครึ่งหนึ่งของ cetirizine 10 mg)
• ข้อ ค.: -enantiomer จัดเป็น Distomer ที่มี affinity ต่ำกว่ามากและแยกตัวออกจากตัวรับได้เร็วกว่า
• ข้อ ง.: และ (S) enantiomers เป็นภาพในกระจกเงาที่ไม่สามารถซ้อนทับกันได้ จึงเป็น Enantiomers ไม่ใช่ Diastereomers
• ข้อ จ.: แม้จะเป็น 2nd generation antihistamine ที่ผ่านสมองได้ต่ำ แต่ยังมีสัดส่วนเล็กน้อยที่ซึมผ่านได้ จึงอาจทำให้ง่วงได้ในผู้ป่วยบางราย
• --</t>
        </is>
      </c>
      <c r="L112" s="186" t="n"/>
      <c r="M112" s="186" t="inlineStr">
        <is>
          <t>Product Group 13: Medicinal Chemistry</t>
        </is>
      </c>
      <c r="N112" s="186" t="inlineStr">
        <is>
          <t>17.2 Stereochemistry</t>
        </is>
      </c>
      <c r="O112" s="185" t="inlineStr">
        <is>
          <t>Product</t>
        </is>
      </c>
      <c r="P112" s="186" t="inlineStr">
        <is>
          <t>ข้อ 49 Mock RxCU83 | [RECONSTRUCTED: ปรับแต่งและเติมเต็มบริบทโจทย์เพื่อความสมบูรณ์]</t>
        </is>
      </c>
      <c r="Q112" s="185" t="inlineStr">
        <is>
          <t>ข้อสอบจำลอง</t>
        </is>
      </c>
      <c r="R112" s="185" t="inlineStr">
        <is>
          <t>Mock RxCU83 ชุดที่ 1</t>
        </is>
      </c>
      <c r="S112" s="185" t="n"/>
    </row>
    <row r="113">
      <c r="A113" s="185" t="n">
        <v>111</v>
      </c>
      <c r="B113" s="186" t="n"/>
      <c r="C113" s="186" t="inlineStr">
        <is>
          <t>ยาต้านวัณโรค Isoniazid (INH) เกิดกระบวนการเมแทบอลิซึมผ่านเอนไซม์ N-acetyltransferase 2 (NAT2) ที่ตับ ข้อใดอธิบายความสัมพันธ์ระหว่างสารเมแทบอไลต์กับการเกิดพิษต่อตับ (Hepatotoxicity) ได้อย่างถูกต้อง</t>
        </is>
      </c>
      <c r="D113" s="186" t="n"/>
      <c r="E113" s="186" t="inlineStr">
        <is>
          <t>สารเมแทบอไลต์ Acetylhydrazine เกิดปฏิกิริยาต่อกลายเป็นสารที่ทำลายเซลล์ตับ ในขณะที่ Diacetylhydrazine ไม่ก่อให้เกิดพิษต่อตับ</t>
        </is>
      </c>
      <c r="F113" s="186" t="inlineStr">
        <is>
          <t>Isoniazid ออกฤทธิ์ยับยั้งการสังเคราะห์ DNA ของเซลล์ตับโดยตรง</t>
        </is>
      </c>
      <c r="G113" s="186" t="inlineStr">
        <is>
          <t>Isoniazid ทำให้ปัสสาวะและสารคัดหลั่งเปลี่ยนเป็นสีส้มแดง</t>
        </is>
      </c>
      <c r="H113" s="186" t="inlineStr">
        <is>
          <t>การเกิดเมแทบอลิซึมแบบ Fast acetylator ทำให้ผู้ป่วยขาดวิตามินบี 6 รุนแรงกว่า Slow acetylator</t>
        </is>
      </c>
      <c r="I113" s="186" t="inlineStr">
        <is>
          <t>สารเมแทบอไลต์ Diacetylhydrazine เป็นตัวการหลักในการก่อพิษต่อตับ</t>
        </is>
      </c>
      <c r="J113" s="185" t="n">
        <v>1</v>
      </c>
      <c r="K113" s="186" t="inlineStr">
        <is>
          <t>✅ คำตอบที่ถูกต้อง: ข้อ ก. สารเมแทบอไลต์ Acetylhydrazine เกิดปฏิกิริยาต่อกลายเป็นสารที่ทำลายเซลล์ตับ ในขณะที่ Diacetylhydrazine ไม่ก่อให้เกิดพิษต่อตับ
🎯 ทำไมข้อนี้ถึงถูก:
Isoniazid ถูก acetylated โดยเอนไซม์ NAT2 กลายเป็น Acetylisoniazid แล้วถูกไฮโดรไลซ์กลายเป็น Acetylhydrazine ซึ่งสารนี้สามารถถูกออกซิไดซ์ผ่าน CYP2E1 กลายเป็นสารตัวกลางที่มีปฏิกิริยาสูง (Reactive toxic metabolites) เข้าจับกับโปรตีนในตับทำให้เกิด Hepatotoxicity แต่หาก Acetylhydrazine ถูกเอนไซม์ NAT2 acetylate ต่ออีกขั้นหนึ่งกลายเป็น Diacetylhydrazine จะเป็นสารที่ไม่เป็นพิษ (Non-toxic) และถูกขับออกทางปัสสาวะได้อย่างปลอดภัย
🔍 ข้ออื่นผิดเพราะอะไร:
• ข้อ ข.: INH ออกฤทธิ์ยับยั้งการสร้าง Mycolic acid ในผนังเซลล์ของเชื้อมัยโคแบคทีเรีย ไม่ได้ยับยั้ง DNA ในเซลล์ตับ
• ข้อ ค.: ปัสสาวะสีส้มแดงเป็นผลข้างเคียงของ Rifampicin ไม่ใช่ Isoniazid
• ข้อ ง.: กลุ่ม Slow acetylator ต่างหากที่มีระดับ INH ในเลือดสูงและเสี่ยงต่อการขาดวิตามินบี 6 และปลายประสาทอักเสบมากกว่า
• ข้อ จ.: Diacetylhydrazine เป็นสารที่ไม่ก่อพิษ
• --</t>
        </is>
      </c>
      <c r="L113" s="186" t="n"/>
      <c r="M113" s="186" t="inlineStr">
        <is>
          <t>Product Group 13: Medicinal Chemistry</t>
        </is>
      </c>
      <c r="N113" s="186" t="inlineStr">
        <is>
          <t>17.3 Prodrug &amp; Drug Metabolism</t>
        </is>
      </c>
      <c r="O113" s="185" t="inlineStr">
        <is>
          <t>Product</t>
        </is>
      </c>
      <c r="P113" s="186" t="inlineStr">
        <is>
          <t>ข้อ 103 Mock RxCU83 | [RECONSTRUCTED: ปรับแต่งและเติมเต็มบริบทโจทย์เพื่อความสมบูรณ์]</t>
        </is>
      </c>
      <c r="Q113" s="185" t="inlineStr">
        <is>
          <t>ข้อสอบจำลอง</t>
        </is>
      </c>
      <c r="R113" s="185" t="inlineStr">
        <is>
          <t>Mock RxCU83 ชุดที่ 1</t>
        </is>
      </c>
      <c r="S113" s="185" t="n"/>
    </row>
    <row r="114">
      <c r="A114" s="185" t="n">
        <v>112</v>
      </c>
      <c r="B114" s="186" t="n"/>
      <c r="C114" s="186" t="inlineStr">
        <is>
          <t>จากโครงสร้างทางเคมีและความสัมพันธ์ระหว่างโครงสร้างกับฤทธิ์ (SAR) ของยา Dolutegravir (Integrase inhibitor) บริเวณโครงสร้างส่วนใดที่ทำหน้าที่สำคัญที่สุดในการจับคีเลตกับไอออนโลหะคู่ (Mg²⁺ chelation) บริเวณตำแหน่งเร่งของเอนไซม์ Integrase</t>
        </is>
      </c>
      <c r="D114" s="186" t="inlineStr">
        <is>
          <t>mock2_rxcu83/page_2_Im2.png</t>
        </is>
      </c>
      <c r="E114" s="186" t="inlineStr">
        <is>
          <t>วงแหวนไตรอะซีนที่มีอะตอมออกซิเจนเรียงตัว 3 ตำแหน่ง (Tris-oxygen chelating triad core)</t>
        </is>
      </c>
      <c r="F114" s="186" t="inlineStr">
        <is>
          <t>หมู่วงแหวน Difluorophenyl ด้านข้างโครงสร้าง</t>
        </is>
      </c>
      <c r="G114" s="186" t="inlineStr">
        <is>
          <t>หมู่อัลคิลสายยาวที่ปลายโมเลกุล</t>
        </is>
      </c>
      <c r="H114" s="186" t="inlineStr">
        <is>
          <t>พันธะเอไมด์ที่เชื่อมระหว่างแกนกลางกับวงแหวนอะโรมาติก</t>
        </is>
      </c>
      <c r="I114" s="186" t="inlineStr">
        <is>
          <t>หมู่เมทิลเดี่ยวบนวงแหวนเฮเทอโรไซคลิก</t>
        </is>
      </c>
      <c r="J114" s="185" t="n">
        <v>1</v>
      </c>
      <c r="K114" s="186" t="inlineStr">
        <is>
          <t>✅ คำตอบที่ถูกต้อง: ข้อ ก. วงแหวนไตรอะซีนที่มีอะตอมออกซิเจนเรียงตัว 3 ตำแหน่ง (Tris-oxygen chelating triad core)
🎯 ทำไมข้อนี้ถึงถูก:
ยาในกลุ่ม Integrase Strand Transfer Inhibitors (INSTIs เช่น Dolutegravir, Bictegravir) มีแกนกลางสำคัญเป็น Tris-oxygen chelating triad ซึ่งประกอบด้วยอะตอมออกซิเจนที่มีอิเล็กตรอนคู่โดดเดี่ยว 3 ตำแหน่งวางตัวอยู่ในระนาบเดียวกัน ทำหน้าที่เข้าจับคีเลตกับไอออนโลหะสองประจุบวกของแมกนีเซียม (two Mg2+ cations) บริเวณ active site ของเอนไซม์ integrase ได้อย่างแน่นหนา ขัดขวางกระบวนการ strand transfer อย่างมีประสิทธิภาพ
🔍 ข้ออื่นผิดเพราะอะไร:
• ข้อ ข.: Difluorophenyl ring ทำหน้าที่แทรกตัวเข้าไปใน hydrophobic pocket ใกล้ตำแหน่งที่จับกับ DNA เพื่อเกิด pi-stacking ไม่ใช่แกน chelating triad
• ข้อ ค.: หมู่อัลคิลสายยาวทำหน้าที่เสริมคุณสมบัติทางเภสัชจลนศาสตร์และปรับปรุงความสามารถในการละลาย ไม่ใช่ตำแหน่งคีเลตไอออนโลหะ
• ข้อ ง.: พันธะเอไมด์ทำหน้าที่เป็นตัวเชื่อมโครงสร้างระหว่างแกนกลางกับวงแหวนอะโรมาติกด้านข้าง ไม่ใช่จุดจับหลักกับ Mg2+
• ข้อ จ.: หมู่เมทิลเดี่ยวบนวงแหวนช่วยเพิ่มความคงตัวทางเมแทบอลิซึม แต่ไม่มีส่วนร่วมในการเกิด chelation กับไอออนโลหะ</t>
        </is>
      </c>
      <c r="L114" s="186" t="n"/>
      <c r="M114" s="186" t="inlineStr">
        <is>
          <t>Product Group 13: Medicinal Chemistry</t>
        </is>
      </c>
      <c r="N114" s="186" t="inlineStr">
        <is>
          <t>17.4 SAR &amp; Drug Design</t>
        </is>
      </c>
      <c r="O114" s="185" t="inlineStr">
        <is>
          <t>Product</t>
        </is>
      </c>
      <c r="P114" s="186" t="inlineStr">
        <is>
          <t>ข้อ 27 Mock RxCU83 ชุดที่ 2</t>
        </is>
      </c>
      <c r="Q114" s="185" t="inlineStr">
        <is>
          <t>ข้อสอบจำลอง</t>
        </is>
      </c>
      <c r="R114" s="185" t="inlineStr">
        <is>
          <t>Mock RxCU83 ชุดที่ 2</t>
        </is>
      </c>
      <c r="S114" s="185" t="n"/>
    </row>
    <row r="115">
      <c r="A115" s="185" t="n">
        <v>113</v>
      </c>
      <c r="B115" s="186" t="n"/>
      <c r="C115" s="186" t="inlineStr">
        <is>
          <t>จากโครงสร้างทางเคมีของยา Efavirenz (Non-nucleoside reverse transcriptase inhibitor: NNRTI) หมู่ฟังก์ชันหรือส่วนของโครงสร้างในข้อใดที่เป็นลักษณะเฉพาะสำคัญที่ช่วยให้ยาจับใน Allosteric pocket (NNRTI binding pocket) ได้อย่างแนบแน่น</t>
        </is>
      </c>
      <c r="D115" s="186" t="inlineStr">
        <is>
          <t>mock2_rxcu83/page_2_Im3.png</t>
        </is>
      </c>
      <c r="E115" s="186" t="inlineStr">
        <is>
          <t>หมู่ Cyclopropylacetylene และ Trifluoromethyl</t>
        </is>
      </c>
      <c r="F115" s="186" t="inlineStr">
        <is>
          <t>หมู่น้ำตาล Deoxyribose</t>
        </is>
      </c>
      <c r="G115" s="186" t="inlineStr">
        <is>
          <t>หมู่ Phosphate ester ที่ปลายสาย</t>
        </is>
      </c>
      <c r="H115" s="186" t="inlineStr">
        <is>
          <t>วงแหวน Purine ขนาดใหญ่</t>
        </is>
      </c>
      <c r="I115" s="186" t="inlineStr">
        <is>
          <t>หมู่อัลคิลสายตรงยาวที่มีประจุบวก</t>
        </is>
      </c>
      <c r="J115" s="185" t="n">
        <v>1</v>
      </c>
      <c r="K115" s="186" t="inlineStr">
        <is>
          <t>✅ คำตอบที่ถูกต้อง: ข้อ ก. หมู่ Cyclopropylacetylene และ Trifluoromethyl
🎯 ทำไมข้อนี้ถึงถูก:
Efavirenz เป็นยาต้านไวรัสกลุ่ม Non-nucleoside Reverse Transcriptase Inhibitors (NNRTIs) ซึ่งมีลักษณะเด่นของโครงสร้างทางเคมีคือมีหมู่ Cyclopropylacetylene และ Trifluoromethyl (-CF3) เกาะอยู่บนแกน 1,4-dihydro-2H-3,1-benzoxazin-2-one ทำให้โมเลกุลมีความชอบไขมันสูง สามารถเข้าจับกับ allosteric pocket ใกล้ active site ของเอนไซม์ reverse transcriptase ได้อย่างจำเพาะ
🔍 ข้ออื่นผิดเพราะอะไร:
• ข้อ ข.: หมู่น้ำตาล Deoxyribose เป็นโครงสร้างของยากลุ่ม NRTIs ซึ่งเลียนแบบ nucleoside ไม่พบใน Efavirenz ที่เป็น NNRTI
• ข้อ ค.: หมู่ Phosphate ester พบใน Nucleotide analogs (เช่น Tenofovir) ไม่ใช่โครงสร้างของ Efavirenz
• ข้อ ง.: วงแหวน Purine เป็นเบสของ NRTIs เช่น Abacavir และ Didanosine ไม่ใช่ pharmacophore ของ Efavirenz
• ข้อ จ.: หมู่อัลคิลสายตรงยาวที่มีประจุบวกไม่พบในโมเลกุล Efavirenz ซึ่งเป็น non-nucleoside lipophilic molecule</t>
        </is>
      </c>
      <c r="L115" s="186" t="n"/>
      <c r="M115" s="186" t="inlineStr">
        <is>
          <t>Product Group 13: Medicinal Chemistry</t>
        </is>
      </c>
      <c r="N115" s="186" t="inlineStr">
        <is>
          <t>17.4 SAR &amp; Drug Design</t>
        </is>
      </c>
      <c r="O115" s="185" t="inlineStr">
        <is>
          <t>Product</t>
        </is>
      </c>
      <c r="P115" s="186" t="inlineStr">
        <is>
          <t>ข้อ 28 Mock RxCU83 ชุดที่ 2</t>
        </is>
      </c>
      <c r="Q115" s="185" t="inlineStr">
        <is>
          <t>ข้อสอบจำลอง</t>
        </is>
      </c>
      <c r="R115" s="185" t="inlineStr">
        <is>
          <t>Mock RxCU83 ชุดที่ 2</t>
        </is>
      </c>
      <c r="S115" s="185" t="n"/>
    </row>
    <row r="116">
      <c r="A116" s="185" t="n">
        <v>114</v>
      </c>
      <c r="B116" s="186" t="n"/>
      <c r="C116" s="186" t="inlineStr">
        <is>
          <t>การพัฒนาโครงสร้างจาก Tenofovir disoproxil fumarate (TDF) ไปเป็น Tenofovir alafenamide (TAF) ส่งผลให้ยามีพิษต่อไตและกระดูก (Renal and bone toxicity) ลดลงอย่างมาก เหตุผลเชิงโครงสร้างและเภสัชจลนศาสตร์ระดับโมเลกุลในข้อใดอธิบายปรากฏการณ์นี้ได้ถูกต้องที่สุด</t>
        </is>
      </c>
      <c r="D116" s="186" t="inlineStr">
        <is>
          <t>mock2_rxcu83/page_2_Im4.png</t>
        </is>
      </c>
      <c r="E116" s="186" t="inlineStr">
        <is>
          <t>TAF เป็น Prodrug ชนิด Phosphonoamidate ที่มีความคงตัวในพลาสมาสูงกว่า TDF ทำให้เข้าสู่เซลล์เม็ดเลือดขาวเป้าหมายได้ดีกว่าและมีระดับ Free Tenofovir ในกระแสเลือดต่ำกว่าถึงร้อยละ 90</t>
        </is>
      </c>
      <c r="F116" s="186" t="inlineStr">
        <is>
          <t>TAF ไม่ถูกเปลี่ยนเป็น Tenofovir diphosphate ภายในเซลล์ จึงไม่มีผลต่อการสร้างดีเอ็นเอของเซลล์ไต</t>
        </is>
      </c>
      <c r="G116" s="186" t="inlineStr">
        <is>
          <t>TAF มีขนาดโมเลกุลใหญ่จนไม่สามารถผ่านการกรองที่โกลเมอรูลัสได้</t>
        </is>
      </c>
      <c r="H116" s="186" t="inlineStr">
        <is>
          <t>TAF จับกับโปรตีนในพลาสมาได้ร้อยละ 100 จึงไม่ถูกขับออกทางท่อไต</t>
        </is>
      </c>
      <c r="I116" s="186" t="inlineStr">
        <is>
          <t>TAF ออกฤทธิ์ทำลายตัวรับ OAT1 และ OAT3 ที่เซลล์ท่อไตส่วนต้น</t>
        </is>
      </c>
      <c r="J116" s="185" t="n">
        <v>1</v>
      </c>
      <c r="K116" s="186" t="inlineStr">
        <is>
          <t>✅ คำตอบที่ถูกต้อง: ข้อ ก. TAF เป็น Prodrug ชนิด Phosphonoamidate ที่มีความคงตัวในพลาสมาสูงกว่า TDF ทำให้เข้าสู่เซลล์เม็ดเลือดขาวเป้าหมายได้ดีกว่าและมีระดับ Free Tenofovir ในกระแสเลือดต่ำกว่าถึงร้อยละ 90
🎯 ทำไมข้อนี้ถึงถูก:
Tenofovir alafenamide (TAF) ได้รับการออกแบบโครงสร้างเป็น phosphonoamidate prodrug ซึ่งมีความคงตัวในพลาสมาสูงกว่า TDF อย่างมาก ทำให้ TAF ส่วนใหญ่คงสภาพอยู่จนกระทั่งถูกลำเลียงเข้าสู่เซลล์เป้าหมาย (lymphocytes และ macrophages) ก่อนจะถูกเอนไซม์ Cathepsin A ไฮโดรไลซ์เป็น Tenofovir ภายในเซลล์ จึงส่งผลให้ระดับ Tenofovir ในพลาสมาต่ำกว่า TDF ถึง 90% ช่วยลดการสะสมที่เซลล์ท่อไต (proximal tubular cells) และลดความเสี่ยงต่อการเกิดพิษต่อไตและกระดูกได้อย่างมีนัยสำคัญ
🔍 ข้ออื่นผิดเพราะอะไร:
• ข้อ ข.: TAF ต้องถูกเปลี่ยนเป็น Tenofovir diphosphate ซึ่งเป็น Active antiviral metabolite ภายในเซลล์เช่นเดียวกับ TDF
• ข้อ ค.: TAF สามารถผ่านการกรองที่โกลเมอรูลัสได้ตามปกติ แต่ระดับ Free Tenofovir ในพลาสมาต่ำกว่าจึงลดการสัมผัสของเซลล์ไต
• ข้อ ง.: TAF มีอัตราการจับกับโปรตีนในพลาสมาประมาณร้อยละ 80 ไม่ใช่ร้อยละ 100
• ข้อ จ.: TAF ไม่ได้ออกฤทธิ์ทำลายตัวรับ OAT1 และ OAT3 แต่หลีกเลี่ยงการถูกนำเข้าสู่ renal tubular cells ผ่าน OAT1/3 ได้ดีกว่า TDF</t>
        </is>
      </c>
      <c r="L116" s="186" t="n"/>
      <c r="M116" s="186" t="inlineStr">
        <is>
          <t>Product Group 13: Medicinal Chemistry</t>
        </is>
      </c>
      <c r="N116" s="186" t="inlineStr">
        <is>
          <t>17.4 SAR &amp; Drug Design</t>
        </is>
      </c>
      <c r="O116" s="185" t="inlineStr">
        <is>
          <t>Product</t>
        </is>
      </c>
      <c r="P116" s="186" t="inlineStr">
        <is>
          <t>ข้อ 29 Mock RxCU83 ชุดที่ 2</t>
        </is>
      </c>
      <c r="Q116" s="185" t="inlineStr">
        <is>
          <t>ข้อสอบจำลอง</t>
        </is>
      </c>
      <c r="R116" s="185" t="inlineStr">
        <is>
          <t>Mock RxCU83 ชุดที่ 2</t>
        </is>
      </c>
      <c r="S116" s="185" t="n"/>
    </row>
    <row r="117">
      <c r="A117" s="185" t="n">
        <v>115</v>
      </c>
      <c r="B117" s="186" t="n"/>
      <c r="C117" s="186" t="inlineStr">
        <is>
          <t>ในผู้ป่วยที่รับประทานยา Calcium carbonate ร่วมกับยา Ciprofloxacin เกิดปัญหาการดูดซึมยา Ciprofloxacin ลดลงอย่างมาก (Reduced oral bioavailability) ส่วนของโครงสร้างทางเคมี (Functional groups) ในข้อใดของโมเลกุล Ciprofloxacin ที่ทำปฏิกิริยาคีเลชันกับไอออนแคลเซียม (Ca²⁺ chelation)</t>
        </is>
      </c>
      <c r="D117" s="186" t="inlineStr">
        <is>
          <t>mock2_rxcu83/page_4_Im1.png</t>
        </is>
      </c>
      <c r="E117" s="186" t="inlineStr">
        <is>
          <t>หมู่ 3-Carboxylic acid และ 4-Keto oxygen บนวงแหวน Quinolone</t>
        </is>
      </c>
      <c r="F117" s="186" t="inlineStr">
        <is>
          <t>วงแหวน Piperazine ที่ตำแหน่ง 7</t>
        </is>
      </c>
      <c r="G117" s="186" t="inlineStr">
        <is>
          <t>อะตอมฟลูออรีนที่ตำแหน่ง 6</t>
        </is>
      </c>
      <c r="H117" s="186" t="inlineStr">
        <is>
          <t>หมู่ Cyclopropyl ที่ตำแหน่ง 1</t>
        </is>
      </c>
      <c r="I117" s="186" t="inlineStr">
        <is>
          <t>วงแหวนเบนซีนส่วนแกนกลาง</t>
        </is>
      </c>
      <c r="J117" s="185" t="n">
        <v>1</v>
      </c>
      <c r="K117" s="186" t="inlineStr">
        <is>
          <t>✅ คำตอบที่ถูกต้อง: ข้อ ก. หมู่ 3-Carboxylic acid และ 4-Keto oxygen บนวงแหวน Quinolone
🎯 ทำไมข้อนี้ถึงถูก:
ยากลุ่ม Fluoroquinolones (เช่น Ciprofloxacin) มีแกนกลางสำคัญที่ประกอบด้วยหมู่ 4-keto oxygen และ 3-carboxylic acid ซึ่งเป็น coplanar bidentate ligand ที่สามารถทำปฏิกิริยาคีเลชัน (chelation) กับไอออนของโลหะที่มีประจุบวกสองหรือสามประจุ เช่น แคลเซียม (Ca2+ ใน Calcium carbonate) แมกนีเซียม เหล็ก หรืออะลูมิเนียม เกิดเป็นสารประกอบเชิงซ้อนที่ไม่ละลายน้ำและไม่สามารถดูดซึมผ่านทางเดินอาหารได้
🔍 ข้ออื่นผิดเพราะอะไร:
• ข้อ ข.: วงแหวน Piperazine ที่ตำแหน่ง 7 ทำหน้าที่ขยายสเปกตรัมต่อเชื้อแกรมลบ (เช่น Pseudomonas) และเพิ่มการจับกับ GABA
• ข้อ ค.: อะตอมฟลูออรีนที่ตำแหน่ง 6 ช่วยเพิ่มการแทรกผ่านผนังเซลล์แบคทีเรียและเพิ่มฤทธิ์ยับยั้ง DNA gyrase
• ข้อ ง.: หมู่ Cyclopropyl ที่ตำแหน่ง 1 ช่วยเพิ่ม potency โดยรวมและความคงตัวของโมเลกุล
• ข้อ จ.: วงแหวนเบนซีนส่วนแกนกลางทำหน้าที่เป็นโครงร่างหลัก ไม่ได้สร้างพันธะคีเลตกับไอออนโลหะประจุบวกโดยตรง</t>
        </is>
      </c>
      <c r="L117" s="186" t="n"/>
      <c r="M117" s="186" t="inlineStr">
        <is>
          <t>Product Group 13: Medicinal Chemistry</t>
        </is>
      </c>
      <c r="N117" s="186" t="inlineStr">
        <is>
          <t>17.4 SAR &amp; Drug Design</t>
        </is>
      </c>
      <c r="O117" s="185" t="inlineStr">
        <is>
          <t>Product</t>
        </is>
      </c>
      <c r="P117" s="186" t="inlineStr">
        <is>
          <t>ข้อ 57 Mock RxCU83 ชุดที่ 2</t>
        </is>
      </c>
      <c r="Q117" s="185" t="inlineStr">
        <is>
          <t>ข้อสอบจำลอง</t>
        </is>
      </c>
      <c r="R117" s="185" t="inlineStr">
        <is>
          <t>Mock RxCU83 ชุดที่ 2</t>
        </is>
      </c>
      <c r="S117" s="185" t="n"/>
    </row>
    <row r="118">
      <c r="A118" s="185" t="n">
        <v>116</v>
      </c>
      <c r="B118" s="186" t="n"/>
      <c r="C118" s="186" t="inlineStr">
        <is>
          <t>ยาปฏิชีวนะชนิดรับประทานที่มีโครงสร้างในกลุ่มใดต่อไปนี้ มีประสิทธิภาพในการครอบคลุมและฆ่าเชื้อแบคทีเรียแกรมลบในทางเดินปัสสาวะ (Gram-negative coverage เช่น E. coli, Klebsiella, Proteus) กว้างขวางและมีประสิทธิภาพสูงสุด</t>
        </is>
      </c>
      <c r="D118" s="186" t="n"/>
      <c r="E118" s="186" t="inlineStr">
        <is>
          <t>Ciprofloxacin (Fluoroquinolones)</t>
        </is>
      </c>
      <c r="F118" s="186" t="inlineStr">
        <is>
          <t>Penicillin V (Natural Penicillins)</t>
        </is>
      </c>
      <c r="G118" s="186" t="inlineStr">
        <is>
          <t>Cloxacillin (Antistaphylococcal Penicillins)</t>
        </is>
      </c>
      <c r="H118" s="186" t="inlineStr">
        <is>
          <t>Clindamycin (Lincosamides)</t>
        </is>
      </c>
      <c r="I118" s="186" t="inlineStr">
        <is>
          <t>Erythromycin (Macrolides)</t>
        </is>
      </c>
      <c r="J118" s="185" t="n">
        <v>1</v>
      </c>
      <c r="K118" s="186" t="inlineStr">
        <is>
          <t>✅ คำตอบที่ถูกต้อง: ข้อ ก. Ciprofloxacin (Fluoroquinolones)
🎯 ทำไมข้อนี้ถึงถูก:
Ciprofloxacin มีโครงสร้างเป็น Fluoroquinolone ที่มี Fluorine ที่ตำแหน่ง 6 และ Piperazine ring ที่ตำแหน่ง 7 ซึ่งช่วยให้ยาแทรกผ่าน Porin channels ของผนังเซลล์แบคทีเรียแกรมลบได้อย่างดีเยี่ยม และออกฤทธิ์ยับยั้งเอนไซม์ DNA gyrase (Topoisomerase II) ทำให้มี Broad Gram-negative coverage ครอบคลุมเชื้อแบคทีเรียแกรมลบในทางเดินปัสสาวะได้ดีที่สุดเมื่อเทียบกับตัวเลือกอื่น
🔍 ข้ออื่นผิดเพราะอะไร:
• ข้อ ข.: Penicillin V: ออกฤทธิ์เฉพาะเชื้อแกรมบวก Streptococci
• ข้อ ค.: Cloxacillin: ออกฤทธิ์จำเพาะต่อ MSSA (แกรมบวก) ไม่มีฤทธิ์ต่อแกรมลบ
• ข้อ ง.: Clindamycin: ครอบคลุมเชื้อแกรมบวกและ Anaerobes ไม่มีฤทธิ์ต่อ Gram-negative aerobes
• ข้อ จ.: Erythromycin: ออกฤทธิ์เด่นต่อแกรมบวกและ Atypical pathogens
• --</t>
        </is>
      </c>
      <c r="L118" s="186" t="n"/>
      <c r="M118" s="186" t="inlineStr">
        <is>
          <t>Product Group 13: Medicinal Chemistry</t>
        </is>
      </c>
      <c r="N118" s="186" t="inlineStr">
        <is>
          <t>17.4 SAR &amp; Drug Design</t>
        </is>
      </c>
      <c r="O118" s="185" t="inlineStr">
        <is>
          <t>Product</t>
        </is>
      </c>
      <c r="P118" s="186" t="inlineStr">
        <is>
          <t>ข้อ 58 Mock RxCU83 ชุดที่ 2</t>
        </is>
      </c>
      <c r="Q118" s="185" t="inlineStr">
        <is>
          <t>ข้อสอบจำลอง</t>
        </is>
      </c>
      <c r="R118" s="185" t="inlineStr">
        <is>
          <t>Mock RxCU83 ชุดที่ 2</t>
        </is>
      </c>
      <c r="S118" s="185" t="n"/>
    </row>
    <row r="119">
      <c r="A119" s="185" t="n">
        <v>117</v>
      </c>
      <c r="B119" s="186" t="n"/>
      <c r="C119" s="186" t="inlineStr">
        <is>
          <t>ข้อใดต่อไปนี้ กล่าว ไม่ถูกต้อง เกี่ยวกับยาต้านไวรัส Enfuvirtide (T-20)</t>
        </is>
      </c>
      <c r="D119" s="186" t="n"/>
      <c r="E119" s="186" t="inlineStr">
        <is>
          <t>เป็นยาโครงสร้างเปปไทด์สายสั้น (Oligopeptide) ประกอบด้วยกรดอะมิโน 36 ตัว</t>
        </is>
      </c>
      <c r="F119" s="186" t="inlineStr">
        <is>
          <t>เป็นยาในกลุ่ม HIV Fusion inhibitor ออกฤทธิ์ป้องกันการหลอมรวมของไวรัสกับเยื่อหุ้มเซลล์</t>
        </is>
      </c>
      <c r="G119" s="186" t="inlineStr">
        <is>
          <t>มีฤทธิ์ครอบคลุมทั้งเชื้อ HIV-1 และ HIV-2 ได้ดีเท่าเทียมกัน</t>
        </is>
      </c>
      <c r="H119" s="186" t="inlineStr">
        <is>
          <t>มีโครงสร้างจำลองเลียนแบบชิ้นส่วน HR2 ของไกลโคโปรตีน gp41 บนผิวไวรัส</t>
        </is>
      </c>
      <c r="I119" s="186" t="inlineStr">
        <is>
          <t>ออกฤทธิ์โดยการจับกับบริเวณ HR1 (heptad repeat 1) ของไกลโคโปรตีน gp41</t>
        </is>
      </c>
      <c r="J119" s="185" t="n">
        <v>3</v>
      </c>
      <c r="K119" s="186" t="inlineStr">
        <is>
          <t>✅ คำตอบที่ถูกต้อง: ข้อ ค. มีฤทธิ์ครอบคลุมทั้งเชื้อ HIV-1 และ HIV-2 ได้ดีเท่าเทียมกัน
🎯 ทำไมข้อนี้ถึงถูก:
Enfuvirtide (T-20) เป็น synthetic peptide ขนาด 36 amino acids ที่ออกแบบโครงสร้างจำลองเลียนแบบชิ้นส่วน HR2 ของไกลโคโปรตีน gp41 บนผิวไวรัส HIV-1 เพื่อเข้าจับกับ HR1 ป้องกันการสร้าง six-helix bundle ที่จำเป็นต่อกระบวนการหลอมรวมของไวรัสกับเซลล์ (fusion inhibition) ยานี้มีความจำเพาะสูงมากต่อเชื้อ HIV-1 และไม่มีฤทธิ์ยับยั้งเชื้อ HIV-2 เนื่องจากความแตกต่างของลำดับกรดอะมิโนบน gp41 ของ HIV-2 ดังนั้นข้อความที่กล่าวว่าครอบคลุมเชื้อ HIV-2 จึงไม่ถูกต้อง
🔍 ข้ออื่นผิดเพราะอะไร:
• ข้อ ก.: Enfuvirtide เป็นเปปไทด์สายสั้นสังเคราะห์ที่ประกอบด้วยกรดอะมิโน 36 ตัว เป็นข้อความที่ถูกต้อง
• ข้อ ข.: Enfuvirtide เป็นยาในกลุ่ม HIV Fusion inhibitor ออกฤทธิ์ป้องกันการหลอมรวมของไวรัสกับเยื่อหุ้มเซลล์ เป็นข้อความที่ถูกต้อง
• ข้อ ง.: โครงสร้างจำลองเลียนแบบชิ้นส่วน HR2 ของ gp41 บนผิวไวรัส HIV-1 ได้อย่างจำเพาะ เป็นข้อความที่ถูกต้อง
• ข้อ จ.: ออกฤทธิ์โดยการจับกับบริเวณ HR1 ของ gp41 ขัดขวางการดึงเยื่อหุ้มเซลล์เข้ามาชิดกัน เป็นข้อความที่ถูกต้อง</t>
        </is>
      </c>
      <c r="L119" s="186" t="n"/>
      <c r="M119" s="186" t="inlineStr">
        <is>
          <t>Product Group 13: Medicinal Chemistry</t>
        </is>
      </c>
      <c r="N119" s="186" t="inlineStr">
        <is>
          <t>17.4 SAR &amp; Drug Design</t>
        </is>
      </c>
      <c r="O119" s="185" t="inlineStr">
        <is>
          <t>Product</t>
        </is>
      </c>
      <c r="P119" s="186" t="inlineStr">
        <is>
          <t>รุ่น RxCU83</t>
        </is>
      </c>
      <c r="Q119" s="185" t="inlineStr">
        <is>
          <t>แบบฝึกหัด</t>
        </is>
      </c>
      <c r="R119" s="185" t="inlineStr">
        <is>
          <t>Quiz เตรียมสอบ CC1 RxCU83</t>
        </is>
      </c>
      <c r="S119" s="185" t="n"/>
    </row>
    <row r="120">
      <c r="A120" s="185" t="n">
        <v>118</v>
      </c>
      <c r="B120" s="186" t="n"/>
      <c r="C120" s="186" t="inlineStr">
        <is>
          <t>ข้อใดต่อไปนี้ กล่าว ไม่ถูกต้อง เกี่ยวกับคุณสมบัติทางเภสัชเคมีและกลไกของยาต้านไวรัส Acyclovir</t>
        </is>
      </c>
      <c r="D120" s="186" t="n"/>
      <c r="E120" s="186" t="inlineStr">
        <is>
          <t>เป็นสารประเภท Acyclic nucleoside analog ของ Deoxyguanosine</t>
        </is>
      </c>
      <c r="F120" s="186" t="inlineStr">
        <is>
          <t>ถูกเปลี่ยนเป็นรูป Monophosphate ในระยะแรกโดยเอนไซม์ Viral thymidine kinase</t>
        </is>
      </c>
      <c r="G120" s="186" t="inlineStr">
        <is>
          <t>ถูกเปลี่ยนเป็นรูป Triphosphate โดยเอนไซม์ Viral thymidine kinase ในทุกขั้นตอน</t>
        </is>
      </c>
      <c r="H120" s="186" t="inlineStr">
        <is>
          <t>การขาดหมู่ 3'-hydroxyl group บนสายน้ำตาลทำให้เกิด DNA chain termination</t>
        </is>
      </c>
      <c r="I120" s="186" t="inlineStr">
        <is>
          <t>มีฤทธิ์ยับยั้งเชื้อในกลุ่ม Herpesviruses (HSV-1, HSV-2, VZV)</t>
        </is>
      </c>
      <c r="J120" s="185" t="n">
        <v>3</v>
      </c>
      <c r="K120" s="186" t="inlineStr">
        <is>
          <t>✅ คำตอบที่ถูกต้อง: ข้อ ค. ถูกเปลี่ยนเป็นรูป Triphosphate โดยเอนไซม์ Viral thymidine kinase ในทุกขั้นตอน
🎯 ทำไมข้อนี้ถึงถูก:
Acyclovir เป็น prodrug ที่ต้องผ่านปฏิกิริยา phosphorylation 3 ขั้นตอน: โดยขั้นตอนแรกเท่านั้นที่ถูกกระตุ้นโดยเอนไซม์ Viral thymidine kinase (TK) ได้เป็น Acyclovir monophosphate (ACV-MP) จากนั้นขั้นตอนที่ 2 และ 3 จะถูกเปลี่ยนต่อโดยเอนไซม์ของโฮสต์เซลล์ (Host cellular guanylate kinase และ phosphoglycerate kinase) จนได้เป็น Acyclovir triphosphate ดังนั้นข้อความที่ระบุว่าเอนไซม์ไวรัสเติมฟอสเฟตในทุกขั้นตอนจึงผิดหลักการทางเภสัชเคมี
🔍 ข้ออื่นผิดเพราะอะไร:
• ข้อ ก.: Acyclovir เป็นสาร acyclic purine nucleoside analogue ของ deoxyguanosine เป็นข้อความที่ถูกต้อง
• ข้อ ข.: Viral thymidine kinase ทำหน้าที่เติมฟอสเฟตขั้นแรกให้เป็น monophosphate อย่างจำเพาะ เป็นข้อความที่ถูกต้อง
• ข้อ ง.: การขาดหมู่ 3 prime-OH บนสายน้ำตาลทำให้ไม่สามารถสร้างพันธะฟอสโฟไดเอสเทอร์ได้ จึงเกิด DNA chain termination เป็นข้อความที่ถูกต้อง
• ข้อ จ.: Acyclovir มีความจำเพาะสูงต่อเชื้อในกลุ่ม Herpesviruses โดยเฉพาะ HSV-1, HSV-2 และ VZV เป็นข้อความที่ถูกต้อง</t>
        </is>
      </c>
      <c r="L120" s="186" t="n"/>
      <c r="M120" s="186" t="inlineStr">
        <is>
          <t>Product Group 13: Medicinal Chemistry</t>
        </is>
      </c>
      <c r="N120" s="186" t="inlineStr">
        <is>
          <t>17.4 SAR &amp; Drug Design</t>
        </is>
      </c>
      <c r="O120" s="185" t="inlineStr">
        <is>
          <t>Product</t>
        </is>
      </c>
      <c r="P120" s="186" t="inlineStr">
        <is>
          <t>รุ่น RxCU83</t>
        </is>
      </c>
      <c r="Q120" s="185" t="inlineStr">
        <is>
          <t>แบบฝึกหัด</t>
        </is>
      </c>
      <c r="R120" s="185" t="inlineStr">
        <is>
          <t>Quiz เตรียมสอบ CC1 RxCU83</t>
        </is>
      </c>
      <c r="S120" s="185" t="n"/>
    </row>
    <row r="121">
      <c r="A121" s="185" t="n">
        <v>119</v>
      </c>
      <c r="B121" s="186" t="n"/>
      <c r="C121" s="186" t="inlineStr">
        <is>
          <t>จากโครงสร้างและกลไกของยาต้านไวรัส Acyclovir triphosphate เอนไซม์เป้าหมายหลักที่ยานี้เข้าไปยับยั้งการทำงานคือเอนไซม์ใด</t>
        </is>
      </c>
      <c r="D121" s="186" t="n"/>
      <c r="E121" s="186" t="inlineStr">
        <is>
          <t>Viral RNA polymerase</t>
        </is>
      </c>
      <c r="F121" s="186" t="inlineStr">
        <is>
          <t>Host DNA topoisomerase</t>
        </is>
      </c>
      <c r="G121" s="186" t="inlineStr">
        <is>
          <t>Viral DNA polymerase</t>
        </is>
      </c>
      <c r="H121" s="186" t="inlineStr">
        <is>
          <t>Viral Protease</t>
        </is>
      </c>
      <c r="I121" s="186" t="inlineStr">
        <is>
          <t>Viral Integrase</t>
        </is>
      </c>
      <c r="J121" s="185" t="n">
        <v>3</v>
      </c>
      <c r="K121" s="186" t="inlineStr">
        <is>
          <t>✅ คำตอบที่ถูกต้อง: ข้อ ค. Viral DNA polymerase
🎯 ทำไมข้อนี้ถึงถูก:
Acyclovir triphosphate ออกฤทธิ์ยับยั้งการเพิ่มจำนวนของเชื้อไวรัสกลุ่ม Herpesviruses โดยทำหน้าที่เป็น competitive inhibitor เข้าแย่งจับกับเอนไซม์ Viral DNA polymerase แข่งกับ dGTP ตามธรรมชาติ และเมื่อถูกเอนไซม์นำเข้าไปต่อในสาย DNA จะทำให้เกิด obligate chain termination ขัดขวางการสังเคราะห์สายดีเอ็นเอของไวรัสอย่างสมบูรณ์
🔍 ข้ออื่นผิดเพราะอะไร:
• ข้อ ก.: เชื้อในกลุ่ม Herpesviridae เป็น DNA virus เอนไซม์เป้าหมายจึงเป็น DNA polymerase ไม่ใช่ RNA polymerase
• ข้อ ข.: Host DNA topoisomerase เป็นเอนไซม์ของเซลล์เจ้าบ้าน ไม่ใช่เป้าหมายจำเพาะของยาต้านไวรัส Acyclovir
• ข้อ ง.: Viral Protease เป็นเป้าหมายของยาต้านไวรัสกลุ่ม Protease inhibitors ในเชื้อ HIV หรือไวรัสตับอักเสบซี ไม่ใช่ Herpesvirus
• ข้อ จ.: Viral Integrase เป็นเอนไซม์สำหรับสอดแทรก viral DNA ของเชื้อ Retrovirus (HIV) เข้าสู่โครโมโซมของโฮสต์ ไม่เกี่ยวข้องกับ HSV</t>
        </is>
      </c>
      <c r="L121" s="186" t="n"/>
      <c r="M121" s="186" t="inlineStr">
        <is>
          <t>Product Group 13: Medicinal Chemistry</t>
        </is>
      </c>
      <c r="N121" s="186" t="inlineStr">
        <is>
          <t>17.4 SAR &amp; Drug Design</t>
        </is>
      </c>
      <c r="O121" s="185" t="inlineStr">
        <is>
          <t>Product</t>
        </is>
      </c>
      <c r="P121" s="186" t="inlineStr">
        <is>
          <t>รุ่น RxCU83</t>
        </is>
      </c>
      <c r="Q121" s="185" t="inlineStr">
        <is>
          <t>แบบฝึกหัด</t>
        </is>
      </c>
      <c r="R121" s="185" t="inlineStr">
        <is>
          <t>Quiz เตรียมสอบ CC1 RxCU83</t>
        </is>
      </c>
      <c r="S121" s="185" t="n"/>
    </row>
    <row r="122">
      <c r="A122" s="185" t="n">
        <v>120</v>
      </c>
      <c r="B122" s="186" t="n"/>
      <c r="C122" s="186" t="inlineStr">
        <is>
          <t>จากความสัมพันธ์ระหว่างโครงสร้างและการออกฤทธิ์ (SAR) ของสารกลุ่ม Corticosteroid หมู่ฟังก์ชันใดบนโครงสร้างสเตียรอยด์ที่ไม่จำเป็นต่อการเข้าจับกับ Glucocorticoid receptor</t>
        </is>
      </c>
      <c r="D122" s="186" t="inlineStr">
        <is>
          <t>images/quiz_cc1/corticosteroid_structure_p9.png</t>
        </is>
      </c>
      <c r="E122" s="186" t="inlineStr">
        <is>
          <t>3-carbonyl group</t>
        </is>
      </c>
      <c r="F122" s="186" t="inlineStr">
        <is>
          <t>Double bond ตำแหน่งที่ 4-5 (4,5-alkene)</t>
        </is>
      </c>
      <c r="G122" s="186" t="inlineStr">
        <is>
          <t>9-methyl group</t>
        </is>
      </c>
      <c r="H122" s="186" t="inlineStr">
        <is>
          <t>Oxygen atom (hydroxyl/carbonyl) ตำแหน่งที่ 11</t>
        </is>
      </c>
      <c r="I122" s="186" t="inlineStr">
        <is>
          <t>หมู่ไฮดรอกซิลที่ตำแหน่ง 21 (21-OH)</t>
        </is>
      </c>
      <c r="J122" s="185" t="n">
        <v>3</v>
      </c>
      <c r="K122" s="186" t="inlineStr">
        <is>
          <t>✅ คำตอบที่ถูกต้อง: ข้อ ค. 9-methyl group
🎯 ทำไมข้อนี้ถึงถูก:
- คำตอบที่ถูกต้อง: ข้อ ค. 9-methyl group
- ทำไมข้อนี้ถึงถูก: หมู่ฟังชันก์พื้นฐานที่จำเป็นต่อ glucocorticoid activity ได้แก่ 3-keto group, 4,5-double bond, 11-beta-hydroxyl group, 17-beta-ketol side chain และ 21-OH ส่วนตำแหน่งที่ 9 มักมีเพียงไฮโดรเจน หรืออาจถูกแทนที่ด้วย 9-alpha-fluoro เพื่อเพิ่มศักยภาพ แต่ไม่มี 9-methyl ที่จำเป็นต่อ core binding
🔍 ข้ออื่นผิดเพราะอะไร:
• ข้อ ก.: 3-carbonyl จำเป็นต่อการเกิด hydrogen bonding กับ receptor
• ข้อ ข.: 4,5-double bond จำเป็นต่อ conformation ของ A-ring
• ข้อ ง.: 11-oxygen (11-beta-OH) จำเป็นอย่างยิ่งต่อ glucocorticoid activity (ถ้าเป็น 11-keto เช่น cortisone ต้องถูกรีดิวซ์เป็น cortisol ก่อน)
• ข้อ จ.: 21-OH จำเป็นต่อ mineralocorticoid และ glucocorticoid receptor activation</t>
        </is>
      </c>
      <c r="L122" s="186" t="n"/>
      <c r="M122" s="186" t="inlineStr">
        <is>
          <t>Product Group 13: Medicinal Chemistry</t>
        </is>
      </c>
      <c r="N122" s="186" t="inlineStr">
        <is>
          <t>17.4 SAR &amp; Drug Design</t>
        </is>
      </c>
      <c r="O122" s="185" t="inlineStr">
        <is>
          <t>Product</t>
        </is>
      </c>
      <c r="P122" s="186" t="inlineStr">
        <is>
          <t>รุ่น RxCU83</t>
        </is>
      </c>
      <c r="Q122" s="185" t="inlineStr">
        <is>
          <t>แบบฝึกหัด</t>
        </is>
      </c>
      <c r="R122" s="185" t="inlineStr">
        <is>
          <t>Quiz เตรียมสอบ CC1 RxCU83</t>
        </is>
      </c>
      <c r="S122" s="185" t="n"/>
    </row>
    <row r="123">
      <c r="A123" s="185" t="n">
        <v>121</v>
      </c>
      <c r="B123" s="186" t="n"/>
      <c r="C123" s="186" t="inlineStr">
        <is>
          <t>ยาต้านฮิสตามีนชนิดไม่ง่วงรุ่นที่สองในข้อใดที่ได้รับการพัฒนามาจากสารเมแทบอไลต์หรือโครงสร้างของยา Hydroxyzine</t>
        </is>
      </c>
      <c r="D123" s="186" t="n"/>
      <c r="E123" s="186" t="inlineStr">
        <is>
          <t>Loratadine</t>
        </is>
      </c>
      <c r="F123" s="186" t="inlineStr">
        <is>
          <t>Cetirizine</t>
        </is>
      </c>
      <c r="G123" s="186" t="inlineStr">
        <is>
          <t>Levocetirizine</t>
        </is>
      </c>
      <c r="H123" s="186" t="inlineStr">
        <is>
          <t>ถูกทั้งข้อ ข. และ ค.</t>
        </is>
      </c>
      <c r="I123" s="186" t="inlineStr">
        <is>
          <t>Fexofenadine</t>
        </is>
      </c>
      <c r="J123" s="185" t="n">
        <v>4</v>
      </c>
      <c r="K123" s="186" t="inlineStr">
        <is>
          <t>✅ คำตอบที่ถูกต้อง: ข้อ ง. ถูกทั้งข้อ ข. และ ค.
🎯 ทำไมข้อนี้ถึงถูก:
Cetirizine ได้รับการพัฒนามาจากยา Hydroxyzine (First-generation H1-antihistamine) โดยการเปลี่ยนหมู่ alcohol (-CH2OH) ปลายสายให้กลายเป็นหมู่ carboxylic acid (-COOH) และต่อมาได้มีการสกัดแยกเฉพาะ R-enantiomer ที่ออกฤทธิ์แรงกว่าออกมาเป็นยา Levocetirizine ดังนั้นทั้ง Cetirizine (racemate) และ Levocetirizine (R-enantiomer) จึงล้วนเป็นยาต้านฮิสตามีนรุ่นที่สองที่พัฒนามาจากโครงสร้างของ Hydroxyzine ทั้งคู่
🔍 ข้ออื่นผิดเพราะอะไร:
• ข้อ ก.: Loratadine พัฒนามาจากโครงสร้างกลุ่ม piperidine / azatadine ไม่ได้พัฒนามาจาก Hydroxyzine
• ข้อ ข.: แม้ Cetirizine จะพัฒนามาจาก Hydroxyzine แต่ Levocetirizine ก็พัฒนามาจากสารตั้งต้นเดียวกัน จึงต้องตอบถูกทั้งสองข้อ
• ข้อ ค.: แม้ Levocetirizine จะพัฒนามาจาก Hydroxyzine แต่ Cetirizine ก็พัฒนามาจากสารตั้งต้นเดียวกัน
• ข้อ จ.: Fexofenadine เป็น active carboxylic acid metabolite ของ Terfenadine ไม่ได้พัฒนามาจาก Hydroxyzine</t>
        </is>
      </c>
      <c r="L123" s="186" t="n"/>
      <c r="M123" s="186" t="inlineStr">
        <is>
          <t>Product Group 13: Medicinal Chemistry</t>
        </is>
      </c>
      <c r="N123" s="186" t="inlineStr">
        <is>
          <t>17.4 SAR &amp; Drug Design</t>
        </is>
      </c>
      <c r="O123" s="185" t="inlineStr">
        <is>
          <t>Product</t>
        </is>
      </c>
      <c r="P123" s="186" t="inlineStr">
        <is>
          <t>รุ่น RxCU83</t>
        </is>
      </c>
      <c r="Q123" s="185" t="inlineStr">
        <is>
          <t>แบบฝึกหัด</t>
        </is>
      </c>
      <c r="R123" s="185" t="inlineStr">
        <is>
          <t>Quiz เตรียมสอบ CC1 RxCU83</t>
        </is>
      </c>
      <c r="S123" s="185" t="n"/>
    </row>
    <row r="124">
      <c r="A124" s="185" t="n">
        <v>122</v>
      </c>
      <c r="B124" s="186" t="n"/>
      <c r="C124" s="186" t="inlineStr">
        <is>
          <t>หมู่ฟังก์ชันใดบนโครงสร้างของ Corticosteroids ที่ไม่จำเป็นสำหรับการจับกับ Glucocorticoid receptor และการออกฤทธิ์ลดการอักเสบ</t>
        </is>
      </c>
      <c r="D124" s="186" t="n"/>
      <c r="E124" s="186" t="inlineStr">
        <is>
          <t>3-carbonyl</t>
        </is>
      </c>
      <c r="F124" s="186" t="inlineStr">
        <is>
          <t>Double bond ตำแหน่งที่ 4-5</t>
        </is>
      </c>
      <c r="G124" s="186" t="inlineStr">
        <is>
          <t>9-methyl</t>
        </is>
      </c>
      <c r="H124" s="186" t="inlineStr">
        <is>
          <t>O-atom ตำแหน่งที่ 11 (เช่น 11-beta-hydroxyl)</t>
        </is>
      </c>
      <c r="I124" s="186" t="inlineStr">
        <is>
          <t>17-beta ketone-side chain (C20-carbonyl, C21-hydroxyl)</t>
        </is>
      </c>
      <c r="J124" s="185" t="n">
        <v>3</v>
      </c>
      <c r="K124" s="186" t="inlineStr">
        <is>
          <t>✅ คำตอบที่ถูกต้อง: ข้อ ค. 9-methyl
🎯 ทำไมข้อนี้ถึงถูก:
SAR ของ Corticosteroids:
- กลุ่มที่จำเป็นอย่างยิ่งสำหรับการจับกับ Glucocorticoid receptor ได้แก่ 3-keto group, 4,5-double bond, ออกซิเจนที่ C11 (โดยเฉพาะ 11-beta-OH) และ C20 carbonyl / C21 OH บนโซ่ข้าง
- หมู่ 9-methyl ไม่ใช่โครงสร้างพื้นฐานที่จำเป็นต่อการจับกับ receptor (ตำแหน่ง C9 มักเป็นหมู่ฮาโลเจน เช่น 9-alpha-fluoro ซึ่งช่วยเพิ่มความแรงแต่ไม่ใช่โครงสร้างจำเป็นพื้นฐาน)
🔍 ข้ออื่นผิดเพราะอะไร:
• ข้อ ก.: ผิด เพราะ 3-carbonyl จำเป็นอย่างยิ่งต่อการออกฤทธิ์ทั้ง glucocorticoid และ mineralocorticoid
• ข้อ ข.: ผิด เพราะพันธะคู่ที่ C4-C5 จำเป็นต่อ conformation ของ A-ring ในการจับ receptor
• ข้อ ง.: ผิด เพราะออกซิเจนที่ตำแหน่ง C11 จำเป็นต่อฤทธิ์ Glucocorticoid (หากไม่มีจะเป็น Mineralocorticoid)
• ข้อ จ.: ผิด เพราะโซ่ข้าง C17-beta (C20-keto, C21-OH) มีความสำคัญในการจับกับ Glucocorticoid receptor</t>
        </is>
      </c>
      <c r="L124" s="186" t="inlineStr">
        <is>
          <t>Product</t>
        </is>
      </c>
      <c r="M124" s="186" t="inlineStr">
        <is>
          <t>Product Group 13: Medicinal Chemistry</t>
        </is>
      </c>
      <c r="N124" s="186" t="inlineStr">
        <is>
          <t>17.4 SAR &amp; Drug Design</t>
        </is>
      </c>
      <c r="O124" s="185" t="inlineStr">
        <is>
          <t>Product</t>
        </is>
      </c>
      <c r="P124" s="186" t="inlineStr">
        <is>
          <t>รุ่น RxCU83</t>
        </is>
      </c>
      <c r="Q124" s="185" t="inlineStr">
        <is>
          <t>แบบฝึกหัด</t>
        </is>
      </c>
      <c r="R124" s="185" t="inlineStr">
        <is>
          <t>Quiz เตรียมสอบ CC1 RxCU83</t>
        </is>
      </c>
      <c r="S124" s="185" t="n"/>
    </row>
    <row r="125">
      <c r="A125" s="185" t="n">
        <v>123</v>
      </c>
      <c r="B125" s="186" t="n"/>
      <c r="C125" s="186" t="inlineStr">
        <is>
          <t>จากโครงสร้างของยากลุ่ม Beta-2 adrenergic agonists โครงสร้างใดจัดเป็น Long-Acting Beta-2 Agonist (LABA) ที่มีสายยาวช่วยจับกับ Exosite บนรีเซปเตอร์
&lt;img src="/PLE%20CC%20Quiz/images/quiz_cc1/quiz_cc1_p30_img2.png"&gt;</t>
        </is>
      </c>
      <c r="D125" s="186" t="n"/>
      <c r="E125" s="186" t="inlineStr">
        <is>
          <t>Terbutaline</t>
        </is>
      </c>
      <c r="F125" s="186" t="inlineStr">
        <is>
          <t>Formoterol</t>
        </is>
      </c>
      <c r="G125" s="186" t="inlineStr">
        <is>
          <t>Metaproterenol</t>
        </is>
      </c>
      <c r="H125" s="186" t="inlineStr">
        <is>
          <t>Salbutamol</t>
        </is>
      </c>
      <c r="I125" s="186" t="inlineStr">
        <is>
          <t>Epinephrine</t>
        </is>
      </c>
      <c r="J125" s="185" t="n">
        <v>2</v>
      </c>
      <c r="K125" s="186" t="inlineStr">
        <is>
          <t>✅ คำตอบที่ถูกต้อง: ข้อ ข. Formoterol
🎯 ทำไมข้อนี้ถึงถูก:
Formoterol: มีโครงสร้างที่มีสายโซ่ข้างไฮโดรคาร์บอนยาวที่ตำแหน่ง N-alkyl (N-aralkyl group) และมีหมู่ formamide บนวงเบนซีน ซึ่งช่วยให้โมเลกุลยาเกาะกับ Exosite บริเวณใกล้เคียง Beta-2 receptor ได้ยาวนาน จึงออกฤทธิ์เป็น Long-Acting Beta-2 Agonist (LABA)
🔍 ข้ออื่นผิดเพราะอะไร:
• ข้อ ก.: ผิด เพราะ Terbutaline เป็น SABA ที่มีโครงสร้างแบบ Resorcinol ring
• ข้อ ค.: ผิด เพราะ Metaproterenol เป็น SABA
• ข้อ ง.: ผิด เพราะ Salbutamol (Albuterol) เป็น SABA ที่มี Saligenin ring
• ข้อ จ.: ผิด เพราะ Epinephrine เป็น Endogenous catecholamine ออกฤทธิ์สั้นมากและไม่จำเพาะ</t>
        </is>
      </c>
      <c r="L125" s="186" t="inlineStr">
        <is>
          <t>Product</t>
        </is>
      </c>
      <c r="M125" s="186" t="inlineStr">
        <is>
          <t>Product Group 13: Medicinal Chemistry</t>
        </is>
      </c>
      <c r="N125" s="186" t="inlineStr">
        <is>
          <t>17.4 SAR &amp; Drug Design</t>
        </is>
      </c>
      <c r="O125" s="185" t="inlineStr">
        <is>
          <t>Product</t>
        </is>
      </c>
      <c r="P125" s="186" t="inlineStr">
        <is>
          <t>รุ่น RxCU83</t>
        </is>
      </c>
      <c r="Q125" s="185" t="inlineStr">
        <is>
          <t>แบบฝึกหัด</t>
        </is>
      </c>
      <c r="R125" s="185" t="inlineStr">
        <is>
          <t>Quiz เตรียมสอบ CC1 RxCU83</t>
        </is>
      </c>
      <c r="S125" s="185" t="n"/>
    </row>
    <row r="126">
      <c r="A126" s="185" t="n">
        <v>124</v>
      </c>
      <c r="B126" s="186" t="n"/>
      <c r="C126" s="186" t="inlineStr">
        <is>
          <t>จากโครงสร้างของ Cimetidine (H2-receptor antagonist) ข้อใดกล่าวผิดเกี่ยวกับคุณสมบัติทางเภสัชวิทยาและเคมี
&lt;img src="/PLE%20CC%20Quiz/images/quiz_cc1/quiz_cc1_p30_img4.png"&gt;</t>
        </is>
      </c>
      <c r="D126" s="186" t="n"/>
      <c r="E126" s="186" t="inlineStr">
        <is>
          <t>อยู่ในกลุ่ม H2 receptor antagonist</t>
        </is>
      </c>
      <c r="F126" s="186" t="inlineStr">
        <is>
          <t>เป็นเอนไซม์ CYP450 inhibitor</t>
        </is>
      </c>
      <c r="G126" s="186" t="inlineStr">
        <is>
          <t>อาจทำให้เกิด Galactorrhea ในเพศหญิง</t>
        </is>
      </c>
      <c r="H126" s="186" t="inlineStr">
        <is>
          <t>อาจทำให้เกิด Gynecomastia ในเพศชาย</t>
        </is>
      </c>
      <c r="I126" s="186" t="inlineStr">
        <is>
          <t>หากรับประทานร่วมกับ Phenytoin จะทำให้ระดับยา Phenytoin ในกระแสเลือดลดลง</t>
        </is>
      </c>
      <c r="J126" s="185" t="n">
        <v>5</v>
      </c>
      <c r="K126" s="186" t="inlineStr">
        <is>
          <t>✅ คำตอบที่ถูกต้อง: ข้อ จ. หากทานร่วมกับ Phenytoin จะทำให้ระดับยา Phenytoin ในกระแสเลือดลดลง
🎯 ทำไมข้อนี้ถึงถูก:
Cimetidine เป็น potent CYP450 inhibitor (ยับยั้งทั้ง CYP1A2, 2C9, 2D6, 3A4) เมื่อรับประทานร่วมกับ Phenytoin จะไปยับยั้งเมแทบอลิซึมของ Phenytoin ส่งผลให้ระดับยา Phenytoin ในเลือด เพิ่มสูงขึ้น จนอาจเกิดพิษจากยากันชัก มิใช่ลดลง
🔍 ข้ออื่นผิดเพราะอะไร:
• ข้อ ก.: ถูกต้องแล้ว เพราะ Cimetidine ออกฤทธิ์ยับยั้ง H2 receptor ลดการหลั่งกรด
• ข้อ ข.: ถูกต้องแล้ว เพราะมี imidazole ring ที่ไปสร้างพันธะกับ Heme iron ของเอนไซม์ CYP450
• ข้อ ค.: ถูกต้องแล้ว เพราะยับยั้ง CYP450 ในการกำจัด Estrogen และมีฤทธิ์กระตุ้นการหลั่ง Prolactin
• ข้อ ง.: ถูกต้องแล้ว เพราะมีฤทธิ์ Anti-androgen ทำให้เกิดเต้านมโตในเพศชาย (Gynecomastia)</t>
        </is>
      </c>
      <c r="L126" s="186" t="inlineStr">
        <is>
          <t>Product</t>
        </is>
      </c>
      <c r="M126" s="186" t="inlineStr">
        <is>
          <t>Product Group 13: Medicinal Chemistry</t>
        </is>
      </c>
      <c r="N126" s="186" t="inlineStr">
        <is>
          <t>17.4 SAR &amp; Drug Design</t>
        </is>
      </c>
      <c r="O126" s="185" t="inlineStr">
        <is>
          <t>Product</t>
        </is>
      </c>
      <c r="P126" s="186" t="inlineStr">
        <is>
          <t>รุ่น RxCU83</t>
        </is>
      </c>
      <c r="Q126" s="185" t="inlineStr">
        <is>
          <t>แบบฝึกหัด</t>
        </is>
      </c>
      <c r="R126" s="185" t="inlineStr">
        <is>
          <t>Quiz เตรียมสอบ CC1 RxCU83</t>
        </is>
      </c>
      <c r="S126" s="185" t="n"/>
    </row>
    <row r="127">
      <c r="A127" s="185" t="n">
        <v>125</v>
      </c>
      <c r="B127" s="186" t="n"/>
      <c r="C127" s="186" t="inlineStr">
        <is>
          <t>พิจารณา SAR ของยากลุ่ม Proton Pump Inhibitors (PPIs: เช่น Omeprazole, Pantoprazole) ข้อใดกล่าวผิด
&lt;img src="/PLE%20CC%20Quiz/images/quiz_cc1/quiz_cc1_p30_img5.png"&gt;</t>
        </is>
      </c>
      <c r="D127" s="186" t="n"/>
      <c r="E127" s="186" t="inlineStr">
        <is>
          <t>เป็นโครงสร้างของยาในกลุ่ม Proton Pump Inhibitor</t>
        </is>
      </c>
      <c r="F127" s="186" t="inlineStr">
        <is>
          <t>โครงสร้างหลักของยาคือ 2-pyridylmethylsulfinyl benzimidazole</t>
        </is>
      </c>
      <c r="G127" s="186" t="inlineStr">
        <is>
          <t>การเติมหมู่แทนที่ที่ตำแหน่ง Pyridine และที่ Benzimidazole ring มีผลต่อการออกฤทธิ์ของยา</t>
        </is>
      </c>
      <c r="H127" s="186" t="inlineStr">
        <is>
          <t>หมู่แทนที่ที่ตำแหน่ง Benzimidazole ring ควรเป็น Electron withdrawing group จึงจะทำให้การออกฤทธิ์ดีขึ้น</t>
        </is>
      </c>
      <c r="I127" s="186" t="inlineStr">
        <is>
          <t>ออกฤทธิ์โดยสร้างพันธะโควาเลนต์ (Disulfide bond) กับเอนไซม์ H+/K+ ATPase</t>
        </is>
      </c>
      <c r="J127" s="185" t="n">
        <v>4</v>
      </c>
      <c r="K127" s="186" t="inlineStr">
        <is>
          <t>✅ คำตอบที่ถูกต้อง: ข้อ ง. หมู่แทนที่ที่ตำแหน่ง Imidazole ring เป็น Electron withdrawing group จะทำให้การออกฤทธิ์ดีขึ้น
🎯 ทำไมข้อนี้ถึงถูก:
การกระตุ้นให้เกิด Sulphenamide intermediate ในกระเพาะอาหาร ต้องอาศัยความเป็นนิวคลีโอไฟล์ของไนโตรเจนบน Pyridine และ Benzimidazole rings ดังนั้นการมีหมู่ให้อิเล็กตรอน (Electron Donating Groups เช่น -CH3, -OCH3) จะช่วยเพิ่มความหนาแน่นอิเล็กตรอน ทำให้ทำปฏิกิริยากับโปรตอนได้เร็วขึ้น ยาออกฤทธิ์ได้ดีขึ้น (มิใช่ Electron withdrawing group)
🔍 ข้ออื่นผิดเพราะอะไร:
• ข้อ ก.: ถูกต้องแล้ว เพราะเป็นโครงสร้างพื้นฐานของยากลุ่ม PPIs
• ข้อ ข.: ถูกต้องแล้ว เพราะโครงสร้างหลักประกอบด้วย Pyridine และ Benzimidazole เชื่อมด้วย Sulfinyl methyl
• ข้อ ค.: ถูกต้องแล้ว เพราะหมู่แทนที่บนวงแหวนทั้งสองมีผลต่อค่า pKa และความเร็วในการแปลงสภาพเป็นรูปออกฤทธิ์
• ข้อ จ.: ถูกต้องแล้ว เพราะออกฤทธิ์จับกับ Cysteine บนเอนไซม์ H+/K+ ATPase ด้วยพันธะโควาเลนต์ Disulfide bond</t>
        </is>
      </c>
      <c r="L127" s="186" t="inlineStr">
        <is>
          <t>Product</t>
        </is>
      </c>
      <c r="M127" s="186" t="inlineStr">
        <is>
          <t>Product Group 13: Medicinal Chemistry</t>
        </is>
      </c>
      <c r="N127" s="186" t="inlineStr">
        <is>
          <t>17.4 SAR &amp; Drug Design</t>
        </is>
      </c>
      <c r="O127" s="185" t="inlineStr">
        <is>
          <t>Product</t>
        </is>
      </c>
      <c r="P127" s="186" t="inlineStr">
        <is>
          <t>รุ่น RxCU83</t>
        </is>
      </c>
      <c r="Q127" s="185" t="inlineStr">
        <is>
          <t>แบบฝึกหัด</t>
        </is>
      </c>
      <c r="R127" s="185" t="inlineStr">
        <is>
          <t>Quiz เตรียมสอบ CC1 RxCU83</t>
        </is>
      </c>
      <c r="S127" s="185" t="n"/>
    </row>
    <row r="128">
      <c r="A128" s="185" t="n">
        <v>126</v>
      </c>
      <c r="B128" s="186" t="n"/>
      <c r="C128" s="186" t="inlineStr">
        <is>
          <t>จากโครงสร้างของยา Misoprostol ข้อใดกล่าวผิด
&lt;img src="/PLE%20CC%20Quiz/images/quiz_cc1/quiz_cc1_p30_img6.png"&gt;</t>
        </is>
      </c>
      <c r="D128" s="186" t="n"/>
      <c r="E128" s="186" t="inlineStr">
        <is>
          <t>โครงสร้างของยาเป็น Analogue ของ PGE1</t>
        </is>
      </c>
      <c r="F128" s="186" t="inlineStr">
        <is>
          <t>ยาอยู่ในรูป Prodrug</t>
        </is>
      </c>
      <c r="G128" s="186" t="inlineStr">
        <is>
          <t>การดัดแปลงส่วน carboxyl group ให้เป็น methyl ester ทำให้เป็นยากินได้ (Orally active)</t>
        </is>
      </c>
      <c r="H128" s="186" t="inlineStr">
        <is>
          <t>ตำแหน่ง 16-CH3 ช่วยเพิ่มความคงตัวของยาเนื่องจากเป็น tertiary alcohol</t>
        </is>
      </c>
      <c r="I128" s="186" t="inlineStr">
        <is>
          <t>ไม่มีข้อใดผิด</t>
        </is>
      </c>
      <c r="J128" s="185" t="n">
        <v>5</v>
      </c>
      <c r="K128" s="186" t="inlineStr">
        <is>
          <t>✅ คำตอบที่ถูกต้อง: ข้อ จ. ไม่มีข้อใดผิด
🎯 ทำไมข้อนี้ถึงถูก:
ทุกข้อความถูกต้องทั้งหมด:
- Misoprostol เป็น synthetic analogue ของ Prostaglandin E1 (PGE1)
- อยู่ในรูป Prodrug โดยต้องถูก hydrolyze ที่ตำแหน่ง methyl ester ให้กลายเป็น Misoprostol acid ซึ่งเป็น active form
- การทำเป็น methyl ester ช่วยเพิ่ม lipophilicity ทำให้ดูดซึมได้ดีทางปาก
- การย้ายหมู่ -OH จาก C15 ไปที่ C16 และเติม 16-CH3 ทำให้เป็น tertiary alcohol ทนต่อการถูก oxidize ยาจึงมีความคงตัวสูงขึ้นและออกฤทธิ์ได้นานขึ้น
🔍 ข้ออื่นผิดเพราะอะไร:
• ข้อ ก.: ถูกต้องแล้ว เพราะเป็นอนุพันธ์สังเคราะห์ของ PGE1
• ข้อ ข.: ถูกต้องแล้ว เพราะ ester form เป็น prodrug
• ข้อ ค.: ถูกต้องแล้ว เพราะเพิ่ม lipophilicity และการดูดซึมทางปาก
• ข้อ ง.: ถูกต้องแล้ว เพราะ tertiary alcohol ป้องกันการ oxidize โดยเอนไซม์ 15-hydroxyprostaglandin dehydrogenase</t>
        </is>
      </c>
      <c r="L128" s="186" t="inlineStr">
        <is>
          <t>Product</t>
        </is>
      </c>
      <c r="M128" s="186" t="inlineStr">
        <is>
          <t>Product Group 13: Medicinal Chemistry</t>
        </is>
      </c>
      <c r="N128" s="186" t="inlineStr">
        <is>
          <t>17.4 SAR &amp; Drug Design</t>
        </is>
      </c>
      <c r="O128" s="185" t="inlineStr">
        <is>
          <t>Product</t>
        </is>
      </c>
      <c r="P128" s="186" t="inlineStr">
        <is>
          <t>รุ่น RxCU83</t>
        </is>
      </c>
      <c r="Q128" s="185" t="inlineStr">
        <is>
          <t>แบบฝึกหัด</t>
        </is>
      </c>
      <c r="R128" s="185" t="inlineStr">
        <is>
          <t>Quiz เตรียมสอบ CC1 RxCU83</t>
        </is>
      </c>
      <c r="S128" s="185" t="n"/>
    </row>
    <row r="129">
      <c r="A129" s="185" t="n">
        <v>127</v>
      </c>
      <c r="B129" s="186" t="n"/>
      <c r="C129" s="186" t="inlineStr">
        <is>
          <t>ส่วนประกอบใดในโครงสร้างของยา Cephalosporins รุ่นที่สองและสาม (เช่น Cefamandole, Cefotetan, Cefoperazone) ที่เป็นสาเหตุทำให้เกิดภาวะเลือดออกผิดปกติ (Hypoprothrombinemia) และ Disulfiram-like reaction
&lt;img src="/PLE%20CC%20Quiz/images/quiz_cc1/quiz_cc1_p31_img1.png"&gt;</t>
        </is>
      </c>
      <c r="D129" s="186" t="n"/>
      <c r="E129" s="186" t="inlineStr">
        <is>
          <t>หมู่ N-methylthiotetrazole (NMTT) ที่ตำแหน่ง C3</t>
        </is>
      </c>
      <c r="F129" s="186" t="inlineStr">
        <is>
          <t>หมู่ 7-methoxy group บนวงเบต้าแลกแทม</t>
        </is>
      </c>
      <c r="G129" s="186" t="inlineStr">
        <is>
          <t>วง Thiazolidine ring</t>
        </is>
      </c>
      <c r="H129" s="186" t="inlineStr">
        <is>
          <t>หมู่ Aminothiazole ring ที่สายโซ่ C7</t>
        </is>
      </c>
      <c r="I129" s="186" t="inlineStr">
        <is>
          <t>หมู่ Carboxylic acid ที่ตำแหน่ง C4</t>
        </is>
      </c>
      <c r="J129" s="185" t="n">
        <v>1</v>
      </c>
      <c r="K129" s="186" t="inlineStr">
        <is>
          <t>✅ คำตอบที่ถูกต้อง: ข้อ ก. หมู่ N-methylthiotetrazole (NMTT) ที่ตำแหน่ง C3
🎯 ทำไมข้อนี้ถึงถูก:
ยาเซฟาโลสปอรินที่มีหมู่แทนที่ N-methylthiotetrazole (NMTT ring) ที่ตำแหน่ง C-3 ของวงเซเฟม เมื่อถูกเมแทบอลิซึมจะปล่อยฟรี NMTT ออกมา ซึ่งไปยับยั้งเอนไซม์ Vitamin K epoxide reductase ทำให้ขาดวิตามิน K เกิดภาวะ Hypoprothrombinemia เลือดออกง่าย และยังยับยั้งเอนไซม์ Aldehyde dehydrogenase ทำให้เกิด Disulfiram-like reaction เมื่อดื่มแอลกอฮอล์
🔍 ข้ออื่นผิดเพราะอะไร:
• ข้อ ข.: ผิด เพราะ 7-methoxy group (ในกลุ่ม Cephamycins) ช่วยเพิ่มความทนทานต่อเอนไซม์ Beta-lactamase
• ข้อ ค.: ผิด เพราะ Thiazolidine ring เป็นวงแหวนในโครงสร้างของ Penicillin ไม่ใช่ Cephalosporin
• ข้อ ง.: ผิด เพราะ Aminothiazole ring ที่ C7 ช่วยเพิ่มฤทธิ์ต้านเชื้อแกรมลบและการจับกับ PBP
• ข้อ จ.: ผิด เพราะหมู่ Carboxylic acid ที่ C4 จำเป็นต่อการเกิดเกลือและการจับกับเอนไซม์เป้าหมาย</t>
        </is>
      </c>
      <c r="L129" s="186" t="inlineStr">
        <is>
          <t>Product</t>
        </is>
      </c>
      <c r="M129" s="186" t="inlineStr">
        <is>
          <t>Product Group 13: Medicinal Chemistry</t>
        </is>
      </c>
      <c r="N129" s="186" t="inlineStr">
        <is>
          <t>17.4 SAR &amp; Drug Design</t>
        </is>
      </c>
      <c r="O129" s="185" t="inlineStr">
        <is>
          <t>Product</t>
        </is>
      </c>
      <c r="P129" s="186" t="inlineStr">
        <is>
          <t>รุ่น RxCU83</t>
        </is>
      </c>
      <c r="Q129" s="185" t="inlineStr">
        <is>
          <t>แบบฝึกหัด</t>
        </is>
      </c>
      <c r="R129" s="185" t="inlineStr">
        <is>
          <t>Quiz เตรียมสอบ CC1 RxCU83</t>
        </is>
      </c>
      <c r="S129" s="185" t="n"/>
    </row>
    <row r="130">
      <c r="A130" s="185" t="n">
        <v>128</v>
      </c>
      <c r="B130" s="186" t="n"/>
      <c r="C130" s="186" t="inlineStr">
        <is>
          <t>จากโครงสร้างของยากลุ่ม Fluoroquinolones (เช่น Ciprofloxacin) บริเวณใดของโครงสร้างที่ทำหน้าที่จับกับเอนไซม์เป้าหมาย (DNA gyrase และ Topoisomerase IV) ร่วมกับคีเลตของไอออนโลหะ
&lt;img src="/PLE%20CC%20Quiz/images/quiz_cc1/quiz_cc1_p31_img3.png"&gt;</t>
        </is>
      </c>
      <c r="D130" s="186" t="n"/>
      <c r="E130" s="186" t="inlineStr">
        <is>
          <t>บริเวณ A (วง Piperazine)</t>
        </is>
      </c>
      <c r="F130" s="186" t="inlineStr">
        <is>
          <t>บริเวณ B (หมู่ Fluorine ที่ C6)</t>
        </is>
      </c>
      <c r="G130" s="186" t="inlineStr">
        <is>
          <t>บริเวณ C (หมู่ Carboxylic acid ที่ C3 และ Carbonyl group ที่ C4)</t>
        </is>
      </c>
      <c r="H130" s="186" t="inlineStr">
        <is>
          <t>บริเวณ A และ B</t>
        </is>
      </c>
      <c r="I130" s="186" t="inlineStr">
        <is>
          <t>บริเวณ N1-cyclopropyl</t>
        </is>
      </c>
      <c r="J130" s="185" t="n">
        <v>3</v>
      </c>
      <c r="K130" s="186" t="inlineStr">
        <is>
          <t>✅ คำตอบที่ถูกต้อง: ข้อ ค. บริเวณ C (หมู่ Carboxylic acid ที่ C3 และ Carbonyl group ที่ C4)
🎯 ทำไมข้อนี้ถึงถูก:
SAR ของยากลุ่ม Fluoroquinolones ระบุว่าหมู่ 3-carboxylic acid และ 4-keto (carbonyl) group บนวง quinolone เป็น pharmacophore ที่สำคัญที่สุดในการจับกับ DNA gyrase / Topoisomerase IV ผ่านการเกิด Chelation กับ divalent metal ion (Mg2+) ที่เชื่อมกับสาย DNA ของแบคทีเรีย
🔍 ข้ออื่นผิดเพราะอะไร:
• ข้อ ก.: ผิด เพราะวง Piperazine ที่ C7 มีผลต่อขอบเขตการฆ่าเชื้อแกรมลบและการจับกับ GABA receptor
• ข้อ ข.: ผิด เพราะฟลูออรีนที่ C6 ช่วยเพิ่มการซึมผ่านเซลล์แบคทีเรียและเพิ่ม potency
• ข้อ ง.: ผิด เพราะบริเวณ A และ B ไม่ใช่จุดสร้างคีเลตจับแกนเป้าหมายหลัก
• ข้อ จ.: ผิด เพราะ N1-cyclopropyl มีผลต่อ potency โดยรวม แต่ไม่ใช่ pharmacophore 3-carboxylate/4-keto</t>
        </is>
      </c>
      <c r="L130" s="186" t="inlineStr">
        <is>
          <t>Product</t>
        </is>
      </c>
      <c r="M130" s="186" t="inlineStr">
        <is>
          <t>Product Group 13: Medicinal Chemistry</t>
        </is>
      </c>
      <c r="N130" s="186" t="inlineStr">
        <is>
          <t>17.4 SAR &amp; Drug Design</t>
        </is>
      </c>
      <c r="O130" s="185" t="inlineStr">
        <is>
          <t>Product</t>
        </is>
      </c>
      <c r="P130" s="186" t="inlineStr">
        <is>
          <t>รุ่น RxCU83</t>
        </is>
      </c>
      <c r="Q130" s="185" t="inlineStr">
        <is>
          <t>แบบฝึกหัด</t>
        </is>
      </c>
      <c r="R130" s="185" t="inlineStr">
        <is>
          <t>Quiz เตรียมสอบ CC1 RxCU83</t>
        </is>
      </c>
      <c r="S130" s="185" t="n"/>
    </row>
    <row r="131">
      <c r="A131" s="185" t="n">
        <v>129</v>
      </c>
      <c r="B131" s="186" t="n"/>
      <c r="C131" s="186" t="inlineStr">
        <is>
          <t>จากภาพโครงสร้างของยา Pioglitazone (ยากลุ่ม Thiazolidinedione: TZD) ข้อใดกล่าวถูกต้อง
&lt;img src="/PLE%20CC%20Quiz/images/quiz_cc1/quiz_cc1_p31_img7.png"&gt;</t>
        </is>
      </c>
      <c r="D131" s="186" t="n"/>
      <c r="E131" s="186" t="inlineStr">
        <is>
          <t>กลไกการออกฤทธิ์ของยา คือ กระตุ้น PPAR-gamma receptor ในเซลล์ไขมันและกล้ามเนื้อ</t>
        </is>
      </c>
      <c r="F131" s="186" t="inlineStr">
        <is>
          <t>ออกฤทธิ์โดยตรงในการกระตุ้นการหลั่งอินซูลินจากตับอ่อนเหมือนยากลุ่ม Sulfonylurea</t>
        </is>
      </c>
      <c r="G131" s="186" t="inlineStr">
        <is>
          <t>ยาในกลุ่มนี้มีโครงสร้างหลักเป็น Biguanide</t>
        </is>
      </c>
      <c r="H131" s="186" t="inlineStr">
        <is>
          <t>ยานี้ไม่มีผลต่อระดับยาเม็ดคุมกำเนิดในเลือด จึงไม่เสี่ยงต่อการตั้งครรภ์</t>
        </is>
      </c>
      <c r="I131" s="186" t="inlineStr">
        <is>
          <t>ยาในกลุ่มนี้ไม่ทำให้เกิดการคั่งของน้ำในร่างกาย</t>
        </is>
      </c>
      <c r="J131" s="185" t="n">
        <v>1</v>
      </c>
      <c r="K131" s="186" t="inlineStr">
        <is>
          <t>✅ คำตอบที่ถูกต้อง: ข้อ ก. กลไกการออกฤทธิ์ของยา คือ กระตุ้น PPAR-gamma receptor ในเซลล์ไขมันและกล้ามเนื้อ
🎯 ทำไมข้อนี้ถึงถูก:
Pioglitazone มีวง Thiazolidinedione (TZD) เป็นแกนหลัก ออกฤทธิ์เป็น Agonist ที่จับกับ Peroxisome Proliferator-Activated Receptor-gamma (PPAR-gamma) ซึ่งเป็น Nuclear receptor ทำหน้าที่ควบคุมการแสดงออกของยีนที่ตอบสนองต่ออินซูลิน ช่วยเพิ่มความไวต่ออินซูลิน (Insulin sensitizer) ในเซลล์ไขมัน กล้ามเนื้อ และตับ
🔍 ข้ออื่นผิดเพราะอะไร:
• ข้อ ข.: ผิด เพราะ TZD ไม่ได้กระตุ้นการหลั่งอินซูลินจากตับอ่อน (ไม่ใช่ Insulin secretagogue)
• ข้อ ค.: ผิด เพราะโครงสร้างหลักคือวง Thiazolidine-2,4-dione มิใช่ Biguanide
• ข้อ ง.: ผิด เพราะ Pioglitazone เป็นเอนไซม์ CYP3A4 inducer อ่อนๆ อาจลดระดับฮอร์โมนเอสโตรเจนในยาคุมกำเนิด
• ข้อ จ.: ผิด เพราะ TZD มีผลข้างเคียงสำคัญคือการกักเก็บน้ำและโซเดียม (Fluid retention) จนอาจกระตุ้นภาวะหัวใจล้มเหลว</t>
        </is>
      </c>
      <c r="L131" s="186" t="inlineStr">
        <is>
          <t>Product</t>
        </is>
      </c>
      <c r="M131" s="186" t="inlineStr">
        <is>
          <t>Product Group 13: Medicinal Chemistry</t>
        </is>
      </c>
      <c r="N131" s="186" t="inlineStr">
        <is>
          <t>17.4 SAR &amp; Drug Design</t>
        </is>
      </c>
      <c r="O131" s="185" t="inlineStr">
        <is>
          <t>Product</t>
        </is>
      </c>
      <c r="P131" s="186" t="inlineStr">
        <is>
          <t>รุ่น RxCU83</t>
        </is>
      </c>
      <c r="Q131" s="185" t="inlineStr">
        <is>
          <t>แบบฝึกหัด</t>
        </is>
      </c>
      <c r="R131" s="185" t="inlineStr">
        <is>
          <t>Quiz เตรียมสอบ CC1 RxCU83</t>
        </is>
      </c>
      <c r="S131" s="185" t="n"/>
    </row>
    <row r="132">
      <c r="A132" s="185" t="n">
        <v>130</v>
      </c>
      <c r="B132" s="186" t="n"/>
      <c r="C132" s="186" t="inlineStr">
        <is>
          <t>จากโครงสร้างของ Estradiol ข้อใดถูกต้อง
A) ระยะห่างระหว่างหมู่ Hydroxyl สองหมู่ที่เหมาะสม (3-OH ถึง 17-beta-OH) ส่งผลต่อการจับกับ Estrogen receptor
B) การเติมหมู่ 17-alpha-alkyl (เช่น 17-alpha-ethinyl) ที่โครงสร้างจะป้องกันการเกิด oxidation ที่ตำแหน่ง 17 ทำให้สามารถบริหารโดยการรับประทานได้ (เช่น Ethinyl estradiol)
C) Estradiol เมื่อถูก Metabolism จะได้ Estrone และ Estriol ซึ่ง Estriol มีความแรงมากกว่า Estrone
&lt;img src="/PLE%20CC%20Quiz/images/quiz_cc1/quiz_cc1_p31_img9.png"&gt;</t>
        </is>
      </c>
      <c r="D132" s="186" t="n"/>
      <c r="E132" s="186" t="inlineStr">
        <is>
          <t>ข้อ A และ C ถูก</t>
        </is>
      </c>
      <c r="F132" s="186" t="inlineStr">
        <is>
          <t>ข้อ A และ B ถูก</t>
        </is>
      </c>
      <c r="G132" s="186" t="inlineStr">
        <is>
          <t>ข้อ B และ C ถูก</t>
        </is>
      </c>
      <c r="H132" s="186" t="inlineStr">
        <is>
          <t>ข้อ A, B และ C ถูก</t>
        </is>
      </c>
      <c r="I132" s="186" t="inlineStr">
        <is>
          <t>ไม่มีข้อใดถูก</t>
        </is>
      </c>
      <c r="J132" s="185" t="n">
        <v>2</v>
      </c>
      <c r="K132" s="186" t="inlineStr">
        <is>
          <t>✅ คำตอบที่ถูกต้อง: ข้อ ข. ข้อ A และ B ถูก
🎯 ทำไมข้อนี้ถึงถูก:
SAR ของ Estrogens:
- ข้อ A ถูก: ระยะห่างประมาณ 11 Angstroms ระหว่าง 3-OH และ 17-OH เหมาะสมที่สุดในการจับกับ Estrogen receptor
- ข้อ B ถูก: การเติมหมู่ 17-alpha-ethinyl group ป้องกันการ oxidation ของ 17-beta-OH เป็น 17-keto ทำให้ทนต่อ First pass metabolism ในตับและรับประทานทางปากได้ผลดี
- ข้อ C ผิด: ลำดับความแรงของเอสโตรเจนธรรมชาติคือ Estradiol (E2) &gt; Estrone (E1) &gt; Estriol (E3) ดังนั้น Estriol จึงมีความแรง น้อยกว่า Estrone
🔍 ข้ออื่นผิดเพราะอะไร:
• ข้อ ก.: ผิด เพราะข้อ C ผิด (Estriol แรงน้อยกว่า Estrone)
• ข้อ ค.: ผิด เพราะข้อ C ผิด
• ข้อ ง.: ผิด เพราะข้อ C ผิด
• ข้อ จ.: ผิด เพราะข้อ A และ B ถูกต้อง</t>
        </is>
      </c>
      <c r="L132" s="186" t="inlineStr">
        <is>
          <t>Product</t>
        </is>
      </c>
      <c r="M132" s="186" t="inlineStr">
        <is>
          <t>Product Group 13: Medicinal Chemistry</t>
        </is>
      </c>
      <c r="N132" s="186" t="inlineStr">
        <is>
          <t>17.4 SAR &amp; Drug Design</t>
        </is>
      </c>
      <c r="O132" s="185" t="inlineStr">
        <is>
          <t>Product</t>
        </is>
      </c>
      <c r="P132" s="186" t="inlineStr">
        <is>
          <t>รุ่น RxCU83</t>
        </is>
      </c>
      <c r="Q132" s="185" t="inlineStr">
        <is>
          <t>แบบฝึกหัด</t>
        </is>
      </c>
      <c r="R132" s="185" t="inlineStr">
        <is>
          <t>Quiz เตรียมสอบ CC1 RxCU83</t>
        </is>
      </c>
      <c r="S132" s="185" t="n"/>
    </row>
    <row r="133">
      <c r="A133" s="185" t="n">
        <v>131</v>
      </c>
      <c r="B133" s="186" t="n"/>
      <c r="C133" s="186" t="inlineStr">
        <is>
          <t>จากโครงสร้างของ Morphine (โครงสร้าง 1: 3-OH, 6-OH), Codeine (โครงสร้าง 2: 3-OCH3, 6-OH) และ Heroin (โครงสร้าง 3: 3-OCOCH3, 6-OCOCH3) ข้อใดเรียงลำดับความแรงในการออกฤทธิ์ระงับปวด (Analgesic potency) จากมากไปน้อยได้ถูกต้อง
&lt;img src="/PLE%20CC%20Quiz/images/quiz_cc1/quiz_cc1_p32_img1.png"&gt;</t>
        </is>
      </c>
      <c r="D133" s="186" t="n"/>
      <c r="E133" s="186" t="inlineStr">
        <is>
          <t>1 &gt; 2 &gt; 3</t>
        </is>
      </c>
      <c r="F133" s="186" t="inlineStr">
        <is>
          <t>2 &gt; 1 &gt; 3</t>
        </is>
      </c>
      <c r="G133" s="186" t="inlineStr">
        <is>
          <t>2 &gt; 3 &gt; 1</t>
        </is>
      </c>
      <c r="H133" s="186" t="inlineStr">
        <is>
          <t>3 &gt; 1 &gt; 2</t>
        </is>
      </c>
      <c r="I133" s="186" t="inlineStr">
        <is>
          <t>3 &gt; 2 &gt; 1</t>
        </is>
      </c>
      <c r="J133" s="185" t="n">
        <v>4</v>
      </c>
      <c r="K133" s="186" t="inlineStr">
        <is>
          <t>✅ คำตอบที่ถูกต้อง: ข้อ ง. 3 &gt; 1 &gt; 2
🎯 ทำไมข้อนี้ถึงถูก:
ลำดับความแรงในการระงับปวด: Heroin (Diacetylmorphine, โครงสร้าง 3) &gt; Morphine (โครงสร้าง 1) &gt; Codeine (Methylmorphine, โครงสร้าง 2)
- Heroin มีหมู่ Acetyl สองตำแหน่ง ทำให้มีความชอบไขมันสูงมาก (High lipophilicity) ซึมผ่าน Blood Brain Barrier เข้าสู่สมองได้อย่างรวดเร็วและเปลี่ยนเป็นสารออกฤทธิ์ จึงมีความแรงสูงสุด (แรงกว่ามอร์ฟีน 2-3 เท่า)
- Codeine การเปลี่ยน 3-OH เป็น 3-methoxy ทำให้การจับกับ Mu-opioid receptor ลดลงอย่างมาก (มีความแรงเพียงประมาณ 1/10 ของมอร์ฟีน)
🔍 ข้ออื่นผิดเพราะอะไร:
• ข้อ ก.: ผิด เพราะ Heroin แรงกว่า Morphine
• ข้อ ข.: ผิด เพราะ Codeine มีความแรงต่ำที่สุดในกลุ่มนี้
• ข้อ ค.: ผิด เพราะ Codeine ไม่ได้มี potency สูงสุด
• ข้อ จ.: ผิด เพราะ Codeine มีความแรงน้อยกว่า Morphine</t>
        </is>
      </c>
      <c r="L133" s="186" t="inlineStr">
        <is>
          <t>Product</t>
        </is>
      </c>
      <c r="M133" s="186" t="inlineStr">
        <is>
          <t>Product Group 13: Medicinal Chemistry</t>
        </is>
      </c>
      <c r="N133" s="186" t="inlineStr">
        <is>
          <t>17.4 SAR &amp; Drug Design</t>
        </is>
      </c>
      <c r="O133" s="185" t="inlineStr">
        <is>
          <t>Product</t>
        </is>
      </c>
      <c r="P133" s="186" t="inlineStr">
        <is>
          <t>รุ่น RxCU83</t>
        </is>
      </c>
      <c r="Q133" s="185" t="inlineStr">
        <is>
          <t>แบบฝึกหัด</t>
        </is>
      </c>
      <c r="R133" s="185" t="inlineStr">
        <is>
          <t>Quiz เตรียมสอบ CC1 RxCU83</t>
        </is>
      </c>
      <c r="S133" s="185" t="n"/>
    </row>
    <row r="134">
      <c r="A134" s="185" t="n">
        <v>132</v>
      </c>
      <c r="B134" s="186" t="n"/>
      <c r="C134" s="186" t="inlineStr">
        <is>
          <t>ข้อใดกล่าวผิดเกี่ยวกับความสัมพันธ์ระหว่างโครงสร้างและการออกฤทธิ์ของยา Dicloxacillin และ Amoxicillin
&lt;img src="/PLE%20CC%20Quiz/images/quiz_cc1/quiz_cc1_p32_img3.png"&gt;</t>
        </is>
      </c>
      <c r="D134" s="186" t="n"/>
      <c r="E134" s="186" t="inlineStr">
        <is>
          <t>หมายเลข 1 ในโครงสร้างของยา Dicloxacillin และ Amoxicillin คือ Thiazolidine ring</t>
        </is>
      </c>
      <c r="F134" s="186" t="inlineStr">
        <is>
          <t>หมายเลข 3 ในโครงสร้างของยา Dicloxacillin คือ Isoxazolyl ring ซึ่งวางตัวเกะกะ (Steric hindrance) ขัดขวางไม่ให้ Beta-lactamase enzyme เข้าจับได้</t>
        </is>
      </c>
      <c r="G134" s="186" t="inlineStr">
        <is>
          <t>หมายเลข 2 ในโครงสร้างของยา Amoxicillin คือหมู่ Amino (-NH2) ช่วยเพิ่มฤทธิ์ต่อเชื้อแบคทีเรียแกรมลบและความคงตัวต่อกรดในกระเพาะอาหาร</t>
        </is>
      </c>
      <c r="H134" s="186" t="inlineStr">
        <is>
          <t>หมายเลข 4 ในโครงสร้างของยา Amoxicillin คือหมู่ p-hydroxyl (-OH) ทำให้ Amoxicillin เป็น para-hydroxy analog ของ Ampicillin ซึ่งดูดซึมได้ดีกว่า</t>
        </is>
      </c>
      <c r="I134" s="186" t="inlineStr">
        <is>
          <t>หมายเลข 4 ในโครงสร้างของยา Amoxicillin ทำให้ยา Amoxicillin ทนต่อ Beta-lactamase enzyme</t>
        </is>
      </c>
      <c r="J134" s="185" t="n">
        <v>5</v>
      </c>
      <c r="K134" s="186" t="inlineStr">
        <is>
          <t>✅ คำตอบที่ถูกต้อง: ข้อ จ. หมายเลข 4 ในโครงสร้างของยา Amoxicillin ทำให้ยา Amoxicillin ทนต่อ B-lactamase enzyme
🎯 ทำไมข้อนี้ถึงถูก:
Amoxicillin ไม่ทนต่อเอนไซม์ Beta-lactamase! การมีหมู่ p-hydroxy group (หมายเลข 4) บนวงเบนซีนไม่ได้มีผลต่อ Steric hindrance ต่อ Beta-lactamase เลย จึงถูกเอนไซม์ทำลายได้ง่ายเหมือน Ampicillin (สิ่งที่ทำให้ดูดซึมดีขึ้นเนื่องจากเกิด zwitterion และการขนส่งผ่าน peptide transporter ในทางเดินอาหาร)
🔍 ข้ออื่นผิดเพราะอะไร:
• ข้อ ก.: ถูกต้องแล้ว เพราะวงแหวนที่มีกำมะถันเชื่อมกับเบต้าแลกแทมในเพนิซิลลินคือ Thiazolidine ring
• ข้อ ข.: ถูกต้องแล้ว เพราะวง Isoxazolyl ที่มีหมู่อะตอมคลอรีนใน Dicloxacillin สร้างแรงขัดขวางทางมิติ ป้องกันเอนไซม์ Penicillinase
• ข้อ ค.: ถูกต้องแล้ว เพราะหมู่อะมิโนที่ตำแหน่งอัลฟาช่วยให้ผ่าน Porin channel ของแบคทีเรียแกรมลบได้ดีขึ้นและทนกรด
• ข้อ ง.: ถูกต้องแล้ว เพราะ Amoxicillin คือ p-hydroxy ampicillin ซึ่งดูดซึมได้ดีกว่าเกือบ 2 เท่า</t>
        </is>
      </c>
      <c r="L134" s="186" t="inlineStr">
        <is>
          <t>Product</t>
        </is>
      </c>
      <c r="M134" s="186" t="inlineStr">
        <is>
          <t>Product Group 13: Medicinal Chemistry</t>
        </is>
      </c>
      <c r="N134" s="186" t="inlineStr">
        <is>
          <t>17.4 SAR &amp; Drug Design</t>
        </is>
      </c>
      <c r="O134" s="185" t="inlineStr">
        <is>
          <t>Product</t>
        </is>
      </c>
      <c r="P134" s="186" t="inlineStr">
        <is>
          <t>รุ่น RxCU83</t>
        </is>
      </c>
      <c r="Q134" s="185" t="inlineStr">
        <is>
          <t>แบบฝึกหัด</t>
        </is>
      </c>
      <c r="R134" s="185" t="inlineStr">
        <is>
          <t>Quiz เตรียมสอบ CC1 RxCU83</t>
        </is>
      </c>
      <c r="S134" s="185" t="n"/>
    </row>
    <row r="135">
      <c r="A135" s="185" t="n">
        <v>133</v>
      </c>
      <c r="B135" s="186" t="inlineStr">
        <is>
          <t>ชายอายุ 35 ปี ได้รับการวินิจฉัยว่าเป็นโรคไซนัสอักเสบเฉียบพลันจากแบคทีเรีย (Acute Bacterial Rhinosinusitis: ABRS) โดยผลเพาะเชื้อพบ Streptococcus pneumoniae สายพันธุ์ดื้อต่อยา Penicillin และผู้ป่วยมีประวัติทางการแพทย์ระบุว่า เคยแพ้ยา Amoxicillin อย่างรุนแรงแบบ Type 1 Hypersensitivity (มีอาการผื่นลมพิษ หลอดลมเกร็งตัว และบวมบริเวณใบหน้าเฉียบพลัน)</t>
        </is>
      </c>
      <c r="C135" s="186" t="inlineStr">
        <is>
          <t>ในทางเคมีทางการแพทย์ (Medicinal Chemistry) ตัวยาปฏิชีวนะชนิดใดที่มีความ ไม่คงตัวในสภาวะกรดของกระเพาะอาหาร (Acid Instability) เนื่องจากเกิดปฏิกิริยาภายในโมเลกุลแบบ Acid-catalyzed Internal Ketal Formation (เกิดสารมัธยันต์ Hemiketal และ Spiroketal ที่ไม่มีฤทธิ์และกระตุ้นการบีบตัวของทางเดินอาหาร)</t>
        </is>
      </c>
      <c r="D135" s="186" t="inlineStr">
        <is>
          <t>images/2567/q36_acid_stability.png</t>
        </is>
      </c>
      <c r="E135" s="186" t="inlineStr">
        <is>
          <t>Erythromycin (ยากลุ่ม Macrolides รุ่นแรก)</t>
        </is>
      </c>
      <c r="F135" s="186" t="inlineStr">
        <is>
          <t>Doxycycline (ยากลุ่ม Tetracyclines)</t>
        </is>
      </c>
      <c r="G135" s="186" t="inlineStr">
        <is>
          <t>Amoxicillin / Clavulanic acid (ยากลุ่ม Aminopenicillins)</t>
        </is>
      </c>
      <c r="H135" s="186" t="inlineStr">
        <is>
          <t>Levofloxacin (ยากลุ่ม Fluoroquinolones)</t>
        </is>
      </c>
      <c r="I135" s="186" t="inlineStr">
        <is>
          <t>Sulfamethoxazole (ยากลุ่ม Sulfonamides)</t>
        </is>
      </c>
      <c r="J135" s="185" t="n">
        <v>1</v>
      </c>
      <c r="K135" s="186" t="inlineStr">
        <is>
          <t>✅ คำตอบที่ถูกต้อง: ข้อ ก. Erythromycin (ยากลุ่ม Macrolides รุ่นแรก)
🎯 ทำไมข้อนี้ถึงถูก:
Erythromycin มีวงแหวน 14-membered macrolactone ที่มีหมู่ C-9 Ketone และ C-6/C-12 Hydroxyl groups เมื่ออยู่ในสภาวะกรดกระเพาะอาหาร หมู่ OH จะทำปฏิกิริยานิวคลีโอฟิลิกเข้าชนที่ C-9 ketone เกิดเป็น 6,9-hemiketal และตามด้วยการเกิด 6,9;9,12-spiroketal (Internal ketal formation) ทำให้ยาหมดฤทธิ์ต้านจุลชีพ และสาร spiroketal ที่เกิดขึ้นยังมีฤทธิ์กระตุ้น Motilin receptor ในทางเดินอาหาร ทำให้เกิดอาการปวดบิดเกร็งท้องและคลื่นไส้อาเจียนรุนแรง
🔍 ข้ออื่นผิดเพราะอะไร:
• ข้อ ข.: Doxycycline สลายตัวด้วยปฏิกิริยา Epimerization แต่ไม่เกิด internal ketal formation และทนกรดได้ดี
• ข้อ ค.: Amoxicillin สลายตัวในกรดด้วยการไฮโดรไลซิสของวงแหวน Beta-lactam
• ข้อ ง.: Levofloxacin มีโครงสร้าง Quinolone core ที่เสถียรมากในสภาวะกรด
• ข้อ จ.: Sulfamethoxazole เสถียรในกรด ไม่เกิดปฏิกิริยา ketal formation</t>
        </is>
      </c>
      <c r="L135" s="186" t="inlineStr">
        <is>
          <t>Intermediate</t>
        </is>
      </c>
      <c r="M135" s="186" t="inlineStr">
        <is>
          <t>Product Group 13: Medicinal Chemistry</t>
        </is>
      </c>
      <c r="N135" s="186" t="inlineStr">
        <is>
          <t>17.1 Physicochemical properties</t>
        </is>
      </c>
      <c r="O135" s="185" t="inlineStr">
        <is>
          <t>Product</t>
        </is>
      </c>
      <c r="P135" s="186" t="inlineStr">
        <is>
          <t>[RECONSTRUCTED: ปรับแต่งและเติมเต็มบริบทโจทย์/ตัวเลือกเพื่อความสมบูรณ์] ข้อสอบจริง PLE-CC1 ปี 2567 ข้อ 36</t>
        </is>
      </c>
      <c r="Q135" s="185" t="inlineStr">
        <is>
          <t>ข้อสอบจริง</t>
        </is>
      </c>
      <c r="R135" s="185" t="inlineStr">
        <is>
          <t>2567</t>
        </is>
      </c>
      <c r="S135" s="185" t="n"/>
    </row>
    <row r="136">
      <c r="A136" s="185" t="n">
        <v>134</v>
      </c>
      <c r="B136" s="186" t="n"/>
      <c r="C136" s="186" t="inlineStr">
        <is>
          <t>ในโครงสร้างทางเคมีของสารพอลิเมอร์ Hypromellose (Hydroxypropyl Methylcellulose: HPMC) ที่นิยมใช้เป็นสารเพิ่มความหนืดและสารหล่อลื่นในน้ำตาเทียม หมู่ฟังก์ชัน (Functional Group) ชนิดใดในโมเลกุลที่มีบทบาทสำคัญที่สุดในการสร้างพันธะไฮโดรเจนกับโมเลกุลของน้ำและเยื่อบุผิวผิวกระจกตา เพื่อช่วยคงความชุ่มชื้นในดวงตา (พิจารณาโครงสร้างภาพประกอบ)</t>
        </is>
      </c>
      <c r="D136" s="186" t="inlineStr">
        <is>
          <t>images/2567/q65_hypromellose.png</t>
        </is>
      </c>
      <c r="E136" s="186" t="inlineStr">
        <is>
          <t>Hydroxyl group (-OH)</t>
        </is>
      </c>
      <c r="F136" s="186" t="inlineStr">
        <is>
          <t>Ether linkage (-O-)</t>
        </is>
      </c>
      <c r="G136" s="186" t="inlineStr">
        <is>
          <t>Ester group (-COO-)</t>
        </is>
      </c>
      <c r="H136" s="186" t="inlineStr">
        <is>
          <t>Carboxylic acid (-COOH)</t>
        </is>
      </c>
      <c r="I136" s="186" t="inlineStr">
        <is>
          <t>Hydrocarbon aliphatic side chain</t>
        </is>
      </c>
      <c r="J136" s="185" t="n">
        <v>1</v>
      </c>
      <c r="K136" s="186" t="inlineStr">
        <is>
          <t>✅ คำตอบที่ถูกต้อง: ข้อ ก. Hydroxyl group (-OH)
🎯 ทำไมข้อนี้ถึงถูก:
Hypromellose เป็นอนุพันธ์กึ่งสังเคราะห์ของเซลลูโลสที่มีหมู่ฟังก์ชัน Hydroxyl (-OH) กระจายตัวอยู่รอบวงแหวน Anhydroglucose หมู่ -OH อิสระเหล่านี้มีความสามารถสูงในการสร้างพันธะไฮโดรเจน (Hydrogen bonding) กับโมเลกุลของน้ำ (Water hydration) และทำปฏิกิริยากับสาย Mucin บนผิวกระจกตา (Mucoadhesion) ทำให้เกิดชั้นฟิล์มน้ำตาเทียมที่คงตัวและช่วยกักเก็บความชุ่มชื้นไว้บนผิวกระจกตาได้อย่างยาวนาน
🔍 ข้ออื่นผิดเพราะอะไร:
• ข้อ ข.: Ether linkage (-OCH3 และ -OCH2CH(OH)CH3) ช่วยลดการเกิดผลึกและเพิ่มความสามารถในการละลายน้ำ แต่ไม่ใช่หมู่หลักในการจับกับโมเลกุลน้ำ
• ข้อ ค.: HPMC ไม่มีหมู่อื่นเป็น Ester (ต่างจาก HPMCP หรือ CAP)
• ข้อ ง.: HPMC ไม่มีหมู่ Carboxylic acid (ไม่ใช่อนุพันธ์ประจุลบเหมือน Carboxymethylcellulose: CMC)
• ข้อ จ.: Hydrocarbon side chain เป็นส่วนไม่ชอบน้ำ (Hydrophobic) ไม่ได้ช่วยจับโมเลกุลน้ำ</t>
        </is>
      </c>
      <c r="L136" s="186" t="inlineStr">
        <is>
          <t>Intermediate</t>
        </is>
      </c>
      <c r="M136" s="186" t="inlineStr">
        <is>
          <t>Product Group 13: Medicinal Chemistry</t>
        </is>
      </c>
      <c r="N136" s="186" t="inlineStr">
        <is>
          <t>17.1 Physicochemical properties</t>
        </is>
      </c>
      <c r="O136" s="185" t="inlineStr">
        <is>
          <t>Product</t>
        </is>
      </c>
      <c r="P136" s="186" t="inlineStr">
        <is>
          <t>[RECONSTRUCTED: ปรับแต่งและเติมเต็มบริบทโจทย์/ตัวเลือกเพื่อความสมบูรณ์] ข้อสอบจริง PLE-CC1 ปี 2567 ข้อ 65</t>
        </is>
      </c>
      <c r="Q136" s="185" t="inlineStr">
        <is>
          <t>ข้อสอบจริง</t>
        </is>
      </c>
      <c r="R136" s="185" t="inlineStr">
        <is>
          <t>2567</t>
        </is>
      </c>
      <c r="S136" s="185" t="n"/>
    </row>
    <row r="137">
      <c r="A137" s="185" t="n">
        <v>135</v>
      </c>
      <c r="B137" s="186" t="inlineStr">
        <is>
          <t>ผู้ป่วยหญิงอายุ 65 ปี มาโรงพยาบาลด้วยอาการปวด บวม แดง ร้อนอย่างรุนแรงที่บริเวณข้อนิ้วหัวแม่เท้าข้างขวา (First Metatarsophalangeal Joint: Podagra) เป็นมา 12 ชั่วโมง แพทย์วินิจฉัยว่าเป็นภาวะข้ออักเสบเกาต์เฉียบพลัน (Acute Gout Flare) ผลตรวจระดับกรดยูริกในเลือดพบ Serum Uric Acid = 8.5 mg/dL ผู้ป่วยไม่มีโรคประจำตัว ค่าการทำงานของไตและตับปกติ ไม่มีประวัติแพ้ยา</t>
        </is>
      </c>
      <c r="C137" s="186" t="inlineStr">
        <is>
          <t>ยาลดกรดยูริกชนิดใดที่มีโครงสร้างทางเคมีเป็น สารอนุพันธ์พิวรีน (Purine-base Analog) โดยมีโครงสร้างเลียนแบบ Hypoxanthine และออกฤทธิ์เป็นตัวยับยั้งเอนไซม์ Xanthine Oxidase</t>
        </is>
      </c>
      <c r="D137" s="186" t="inlineStr">
        <is>
          <t>images/2567/q74_purine_structure.png</t>
        </is>
      </c>
      <c r="E137" s="186" t="inlineStr">
        <is>
          <t>Allopurinol</t>
        </is>
      </c>
      <c r="F137" s="186" t="inlineStr">
        <is>
          <t>Febuxostat</t>
        </is>
      </c>
      <c r="G137" s="186" t="inlineStr">
        <is>
          <t>Benzbromarone</t>
        </is>
      </c>
      <c r="H137" s="186" t="inlineStr">
        <is>
          <t>Probenecid</t>
        </is>
      </c>
      <c r="I137" s="186" t="inlineStr">
        <is>
          <t>Rasburicase</t>
        </is>
      </c>
      <c r="J137" s="185" t="n">
        <v>1</v>
      </c>
      <c r="K137" s="186" t="inlineStr">
        <is>
          <t>✅ คำตอบที่ถูกต้อง: ข้อ ก. Allopurinol
🎯 ทำไมข้อนี้ถึงถูก:
Allopurinol (1H-pyrazolo[3,4-d]pyrimidin-4-ol) เป็น Purine-base isomer ของ Hypoxanthine โดยมีความแตกต่างกันที่ตำแหน่งของอะตอมไนโตรเจนและคาร์บอน (สลับตำแหน่ง N-7 และ C-8) ทำให้มีโครงสร้างคล้ายคลึงกับ Hypoxanthine จึงสามารถเข้าจับแข่งขันที่ Active site ของเอนไซม์ Xanthine Oxidase และถูกออกซิไดซ์กลายเป็นสารออกฤทธิ์ Oxypurinol ซึ่งออกฤทธิ์ยับยั้งเอนไซม์ได้อย่างยาวนาน
🔍 ข้ออื่นผิดเพราะอะไร:
• ข้อ ข.: Febuxostat เป็น Non-purine Selective Xanthine Oxidase Inhibitor ซึ่งมีโครงสร้างแกนเป็น Thiazole-carboxylic acid ไม่ใช่โครงสร้างพิวรีน
• ข้อ ค.: Benzbromarone เป็นอนุพันธ์ Benzofuran ออกฤทธิ์ขับกรดยูริก
• ข้อ ง.: Probenecid เป็นอนุพันธ์ Sulfonamide benzoic acid
• ข้อ จ.: Rasburicase เป็นเอนไซม์ recombinant Urate Oxidase ไม่ใช่ยาโมเลกุลเล็กกลุ่มพิวรีน</t>
        </is>
      </c>
      <c r="L137" s="186" t="inlineStr">
        <is>
          <t>Intermediate</t>
        </is>
      </c>
      <c r="M137" s="186" t="inlineStr">
        <is>
          <t>Product Group 13: Medicinal Chemistry</t>
        </is>
      </c>
      <c r="N137" s="186" t="inlineStr">
        <is>
          <t>17.4 SAR &amp; Drug Design</t>
        </is>
      </c>
      <c r="O137" s="185" t="inlineStr">
        <is>
          <t>Product</t>
        </is>
      </c>
      <c r="P137" s="186" t="inlineStr">
        <is>
          <t>[RECONSTRUCTED: ปรับแต่งและเติมเต็มบริบทโจทย์/ตัวเลือกเพื่อความสมบูรณ์] ข้อสอบจริง PLE-CC1 ปี 2567 ข้อ 74</t>
        </is>
      </c>
      <c r="Q137" s="185" t="inlineStr">
        <is>
          <t>ข้อสอบจริง</t>
        </is>
      </c>
      <c r="R137" s="185" t="inlineStr">
        <is>
          <t>2567</t>
        </is>
      </c>
      <c r="S137" s="185" t="n"/>
    </row>
    <row r="138">
      <c r="A138" s="185" t="n">
        <v>136</v>
      </c>
      <c r="B138" s="186" t="n"/>
      <c r="C138" s="186" t="inlineStr">
        <is>
          <t>Tenofovir Alafenamide (TAF) เป็นยาต้านไวรัสเอชไอวีในรูปแบบ Prodrug ของยากลุ่ม Nucleotide Reverse Transcriptase Inhibitors (NtRTIs) เมื่อยาถูกดูดซึมและนำส่งเข้าสู่เซลล์เป้าหมาย (Lymphocytes และ Macrophages) ยาจะถูกเอนไซม์ Cathepsin A และเอนไซม์ Kinase ภายในเซลล์เปลี่ยนสภาพให้กลายเป็นรูปที่ออกฤทธิ์ทางชีวภาพ (Active Metabolite) ในการยับยั้งเอนไซม์ HIV Reverse Transcriptase โครงสร้างในข้อใดคือ Active Form ของยา TAF (พิจารณาโครงสร้างภาพประกอบ)</t>
        </is>
      </c>
      <c r="D138" s="186" t="inlineStr">
        <is>
          <t>images/2567/q80_taf_structure.png</t>
        </is>
      </c>
      <c r="E138" s="186" t="inlineStr">
        <is>
          <t>Tenofovir Diphosphate (TFV-DP: ซึ่งมีโครงสร้างเทียบเท่ากับ Deoxyadenosine 5'-triphosphate analogue)</t>
        </is>
      </c>
      <c r="F138" s="186" t="inlineStr">
        <is>
          <t>Tenofovir Monophosphate (TFV-MP)</t>
        </is>
      </c>
      <c r="G138" s="186" t="inlineStr">
        <is>
          <t>Tenofovir Free base (TFV Unphosphorylated)</t>
        </is>
      </c>
      <c r="H138" s="186" t="inlineStr">
        <is>
          <t>Alanine-Tenofovir complex</t>
        </is>
      </c>
      <c r="I138" s="186" t="inlineStr">
        <is>
          <t>Tenofovir Monophenol ester</t>
        </is>
      </c>
      <c r="J138" s="185" t="n">
        <v>1</v>
      </c>
      <c r="K138" s="186" t="inlineStr">
        <is>
          <t>✅ คำตอบที่ถูกต้อง: ข้อ ก. Tenofovir Diphosphate (TFV-DP: ซึ่งมีโครงสร้างเทียบเท่ากับ Deoxyadenosine 5'-triphosphate analogue)
🎯 ทำไมข้อนี้ถึงถูก:
Tenofovir alafenamide (TAF) เป็น prodrug ที่เมื่อเข้าสู่เซลล์เป้าหมายจะถูกเอนไซม์ Cathepsin A เปลี่ยนเป็น Tenofovir (TFV) จากนั้นเอนไซม์ adenylate kinase และ nucleoside diphosphate kinase จะเติมหมู่ฟอสเฟต 2 ครั้งจนได้เป็น Tenofovir Diphosphate (TFV-DP) ซึ่งมีโครงสร้างเลียนแบบ dATP ทำหน้าที่เป็น active antiviral metabolite ที่เข้ายับยั้งเอนไซม์ HIV-1 reverse transcriptase
🔍 ข้ออื่นผิดเพราะอะไร:
• ข้อ ข.: Tenofovir Monophosphate (TFV-MP) เป็นสารมัธยันต์ที่ยังไม่ออกฤทธิ์ ต้องผ่านการเติมฟอสเฟตอีกหนึ่งตำแหน่งเป็น Diphosphate ก่อน
• ข้อ ค.: Tenofovir Free base เป็นรูปที่ไม่ผ่าน phosphorylation ไม่สามารถเข้าแย่งจับที่ active site ของเอนไซม์ reverse transcriptase ได้
• ข้อ ง.: Alanine-Tenofovir complex เป็นสารมัธยันต์ชั่วคราวระหว่างการตัดสลาย prodrug moiety ภายในเซลล์โดย cathepsin A
• ข้อ จ.: Tenofovir Monophenol ester เป็น metabolite ระหว่างทางของการไฮโดรไลซ์ prodrug ไม่ใช่ active antiviral form</t>
        </is>
      </c>
      <c r="L138" s="186" t="inlineStr">
        <is>
          <t>Intermediate</t>
        </is>
      </c>
      <c r="M138" s="186" t="inlineStr">
        <is>
          <t>Product Group 13: Medicinal Chemistry</t>
        </is>
      </c>
      <c r="N138" s="186" t="inlineStr">
        <is>
          <t>17.3 Prodrug &amp; Drug Metabolism</t>
        </is>
      </c>
      <c r="O138" s="185" t="inlineStr">
        <is>
          <t>Product</t>
        </is>
      </c>
      <c r="P138" s="186" t="inlineStr">
        <is>
          <t>[RECONSTRUCTED: ปรับแต่งและเติมเต็มบริบทโจทย์/ตัวเลือกเพื่อความสมบูรณ์] ข้อสอบจริง PLE-CC1 ปี 2567 ข้อ 80</t>
        </is>
      </c>
      <c r="Q138" s="185" t="inlineStr">
        <is>
          <t>ข้อสอบจริง</t>
        </is>
      </c>
      <c r="R138" s="185" t="inlineStr">
        <is>
          <t>2567</t>
        </is>
      </c>
      <c r="S138" s="185" t="n"/>
    </row>
    <row r="139">
      <c r="A139" s="185" t="n">
        <v>137</v>
      </c>
      <c r="B139" s="186" t="n"/>
      <c r="C139" s="186" t="inlineStr">
        <is>
          <t>จากภาพโครงสร้างสารประกอบอนุพันธ์แอนทราควิโนนไกลโคไซด์ (Sennoside) ที่กำหนดให้ หากต้องการสกัดสารสำคัญนี้ออกจากใบหรือฝักมะขามแขก ควรเลือกใช้ตัวทำละลายใดที่มีความเหมาะสมที่สุดในการสกัด</t>
        </is>
      </c>
      <c r="D139" s="186" t="inlineStr">
        <is>
          <t>images/2567/q90_sennoside_structure.png</t>
        </is>
      </c>
      <c r="E139" s="186" t="inlineStr">
        <is>
          <t>Water (น้ำ)</t>
        </is>
      </c>
      <c r="F139" s="186" t="inlineStr">
        <is>
          <t>Hexane</t>
        </is>
      </c>
      <c r="G139" s="186" t="inlineStr">
        <is>
          <t>Chloroform</t>
        </is>
      </c>
      <c r="H139" s="186" t="inlineStr">
        <is>
          <t>Dichloromethane</t>
        </is>
      </c>
      <c r="I139" s="186" t="inlineStr">
        <is>
          <t>Petroleum ether</t>
        </is>
      </c>
      <c r="J139" s="185" t="n">
        <v>1</v>
      </c>
      <c r="K139" s="186" t="inlineStr">
        <is>
          <t>✅ คำตอบที่ถูกต้อง: ข้อ ก. Water (น้ำ)
🎯 ทำไมข้อนี้ถึงถูก:
จากโครงสร้างที่กำหนด สาร Sennoside จัดเป็น Dianthrone diglycoside ซึ่งมีน้ำตาลกลูโคสต่ออยู่ 2 โมเลกุล และมีหมู่ฟังก์ชันคาร์บอกซิลิก (-COOH) และฟีนอลิกไฮดรอกซิล (-OH) จำนวนมากในโครงสร้าง ทำให้โมเลกุลมีความเป็นขั้วสูงมาก (highly polar molecule) ตามหลักการละลาย Like dissolves like จึงสามารถละลายและสกัดได้ดีที่สุดในตัวทำละลายที่มีขั้วสูง เช่น น้ำ (Water) หรือส่วนผสมของน้ำกับแอลกอฮอล์
🔍 ข้ออื่นผิดเพราะอะไร:
• ข้อ ข.: Hexane: เป็นตัวทำละลายที่ไม่มีขั้ว (non-polar) ใช้สกัดสารพวกไขมันหรือน้ำมัน ไม่สามารถสกัด Sennoside ซึ่งเป็น polar glycoside ได้
• ข้อ ค.: Chloroform: เป็นตัวทำละลายอินทรีย์ที่มีขั้วต่ำ เหมาะสำหรับสกัด aglycone หรือสารไม่มีขั้ว ไม่เหมาะกับ Sennoside diglycoside
• ข้อ ง.: Dichloromethane: เป็นตัวทำละลายอินทรีย์ขั้วปานกลางถึงต่ำ ไม่สามารถละลายน้ำตาลไกลโคไซด์ได้ดี
• ข้อ จ.: Petroleum ether: เป็นตัวทำละลายไฮโดรคาร์บอนไม่มีขั้ว Sennoside จะไม่ละลายเลย</t>
        </is>
      </c>
      <c r="L139" s="186" t="inlineStr">
        <is>
          <t>Product</t>
        </is>
      </c>
      <c r="M139" s="186" t="inlineStr">
        <is>
          <t>Product Group 13: Medicinal Chemistry</t>
        </is>
      </c>
      <c r="N139" s="186" t="inlineStr">
        <is>
          <t>17.1 Physicochemical properties</t>
        </is>
      </c>
      <c r="O139" s="185" t="inlineStr">
        <is>
          <t>Product</t>
        </is>
      </c>
      <c r="P139" s="186" t="inlineStr">
        <is>
          <t>PLE_CC1_2567_Key ข้อ 90</t>
        </is>
      </c>
      <c r="Q139" s="185" t="inlineStr">
        <is>
          <t>ข้อสอบจริง</t>
        </is>
      </c>
      <c r="R139" s="185" t="inlineStr">
        <is>
          <t>2567</t>
        </is>
      </c>
      <c r="S139" s="185" t="n"/>
    </row>
    <row r="140">
      <c r="A140" s="185" t="n">
        <v>138</v>
      </c>
      <c r="B140" s="186" t="n"/>
      <c r="C140" s="186" t="inlineStr">
        <is>
          <t>จากภาพโครงสร้างโมเลกุลของยา Triamcinolone acetonide ที่กำหนดให้ ตำแหน่งวงแหวน acetonide ketal ที่คาร์บอนตำแหน่ง C-16 และ C-17 มีบทบาทสำคัญในด้านใด</t>
        </is>
      </c>
      <c r="D140" s="186" t="inlineStr">
        <is>
          <t>images/2567/q95_triamcinolone.png</t>
        </is>
      </c>
      <c r="E140" s="186" t="inlineStr">
        <is>
          <t>เพิ่มคุณสมบัติการละลายในไขมัน (Lipophilicity) ช่วยเพิ่มการดูดซึมผ่านผิวหนัง</t>
        </is>
      </c>
      <c r="F140" s="186" t="inlineStr">
        <is>
          <t>ลดการดูดซึมผ่านผิวหนังเพื่อให้ออกฤทธิ์เฉพาะที่ผิวหนังชั้นนอกสุดเท่านั้น</t>
        </is>
      </c>
      <c r="G140" s="186" t="inlineStr">
        <is>
          <t>เปลี่ยนแปลงยาให้อยู่ในรูป hydrophilic prodrug เพื่อละลายในน้ำได้ดีขึ้น</t>
        </is>
      </c>
      <c r="H140" s="186" t="inlineStr">
        <is>
          <t>ยับยั้งการจับกับ glucocorticoid receptor ในเซลล์</t>
        </is>
      </c>
      <c r="I140" s="186" t="inlineStr">
        <is>
          <t>เพิ่มคุณสมบัติ mineralocorticoid activity ทำให้เกิดภาวะบวมน้ำ</t>
        </is>
      </c>
      <c r="J140" s="185" t="n">
        <v>1</v>
      </c>
      <c r="K140" s="186" t="inlineStr">
        <is>
          <t>✅ คำตอบที่ถูกต้อง: ข้อ ก. เพิ่มคุณสมบัติการละลายในไขมัน (Lipophilicity) ช่วยเพิ่มการดูดซึมผ่านผิวหนัง
🎯 ทำไมข้อนี้ถึงถูก:
โครงสร้างของ Triamcinolone เดิมมีหมู่ไฮดรอกซิล (-OH) อิสระที่ตำแหน่ง C-16 และ C-17 ซึ่งมีความชอบน้ำ (hydrophilic) เมื่อนำมาทำปฏิกิริยากับ acetone จะเกิดเป็น cyclic acetonide ring (16,17-acetonide ketal) ซึ่งช่วยลดขั้วและเพิ่มคุณสมบัติการละลายในไขมัน (lipophilicity) อย่างมาก ส่งผลให้โมเลกุลยาแทรกซึมผ่านชั้นไขมันของ Stratum corneum ได้ดียิ่งขึ้น จึงมีฤทธิ์ต้านการอักเสบเฉพาะที่ทางผิวหนัง (topical anti-inflammatory potency) สูงกว่า Triamcinolone ธรรมดาหลายเท่า
🔍 ข้ออื่นผิดเพราะอะไร:
• ข้อ ข.: ลดการดูดซึมผ่านผิวหนัง: วงแหวน acetonide ช่วยเพิ่มการซึมผ่านผิวหนัง ไม่ใช่ลดการดูดซึม
• ข้อ ค.: เปลี่ยนแปลงยาให้อยู่ในรูป hydrophilic prodrug: การเกิด acetonide ketal ทำให้โมเลกุล hydrophobic มากขึ้น ไม่ใช่ hydrophilic
• ข้อ ง.: ยับยั้งการจับกับ glucocorticoid receptor: ยายังคงจับกับ glucocorticoid receptor ได้อย่างมีประสิทธิภาพสูง
• ข้อ จ.: เพิ่มคุณสมบัติ mineralocorticoid activity: การมีหมู่แทนที่ที่ตำแหน่ง C-16 ช่วยกำจัด mineralocorticoid activity (ลดการคั่งของเกลือและน้ำ)</t>
        </is>
      </c>
      <c r="L140" s="186" t="inlineStr">
        <is>
          <t>Product</t>
        </is>
      </c>
      <c r="M140" s="186" t="inlineStr">
        <is>
          <t>Product Group 13: Medicinal Chemistry</t>
        </is>
      </c>
      <c r="N140" s="186" t="inlineStr">
        <is>
          <t>17.4 SAR &amp; Drug Design</t>
        </is>
      </c>
      <c r="O140" s="185" t="inlineStr">
        <is>
          <t>Product</t>
        </is>
      </c>
      <c r="P140" s="186" t="inlineStr">
        <is>
          <t>PLE_CC1_2567_Key ข้อ 95</t>
        </is>
      </c>
      <c r="Q140" s="185" t="inlineStr">
        <is>
          <t>ข้อสอบจริง</t>
        </is>
      </c>
      <c r="R140" s="185" t="inlineStr">
        <is>
          <t>2567</t>
        </is>
      </c>
      <c r="S140" s="185" t="n"/>
    </row>
    <row r="141">
      <c r="A141" s="185" t="n">
        <v>139</v>
      </c>
      <c r="B141" s="186" t="inlineStr">
        <is>
          <t>จากการเปรียบเทียบคุณสมบัติทางเคมีและเภสัชกรรมระหว่างยา Clindamycin hydrochloride และ Clindamycin palmitate hydrochloride ในเภสัชตำรับ</t>
        </is>
      </c>
      <c r="C141" s="186" t="inlineStr">
        <is>
          <t>ข้อใดต่อไปนี้กล่าวได้ถูกต้องตามหลักเคมีทางการแพทย์ (Medicinal Chemistry)</t>
        </is>
      </c>
      <c r="D141" s="186" t="n"/>
      <c r="E141" s="186" t="inlineStr">
        <is>
          <t>Palmitate ester เป็น Prodrug ที่ช่วยกลบรสขมและเพิ่มความคงตัวในสูตรตำรับยาน้ำแขวนตะกอนรับประทาน</t>
        </is>
      </c>
      <c r="F141" s="186" t="inlineStr">
        <is>
          <t>Clindamycin free base มี Bioavailability สูงกว่า Clindamycin palmitate อย่างมีนัยสำคัญ</t>
        </is>
      </c>
      <c r="G141" s="186" t="inlineStr">
        <is>
          <t>ยา Clindamycin มีกลไกหลักคือยับยั้งการสร้างผนังเซลล์ของแบคทีเรีย</t>
        </is>
      </c>
      <c r="H141" s="186" t="inlineStr">
        <is>
          <t>อาการไม่พึงประสงค์สำคัญอันดับแรกของ Clindamycin คือการกดไขกระดูกอย่างรุนแรง</t>
        </is>
      </c>
      <c r="I141" s="186" t="inlineStr">
        <is>
          <t>Clindamycin palmitate มีค่าการละลายน้ำได้ดีกว่า Clindamycin hydrochloride มาก</t>
        </is>
      </c>
      <c r="J141" s="185" t="n">
        <v>1</v>
      </c>
      <c r="K141" s="186" t="inlineStr">
        <is>
          <t>✅ คำตอบที่ถูกต้อง: ข้อ ก. Palmitate ester เป็น Prodrug ที่ช่วยกลบรสขมและเพิ่มความคงตัวในสูตรตำรับยาน้ำแขวนตะกอนรับประทาน
🎯 ทำไมข้อนี้ถึงถูก:
Clindamycin hydrochloride มีรสขมจัดมากจนเด็กไม่สามารถรับประทานได้ จึงมีการออกแบบโครงสร้างเป็น Clindamycin palmitate hydrochloride (มีหมู่ Palmitic acid ester เข้าไปจับที่ตำแหน่ง C-2 hydroxyl) ซึ่งเป็น Prodrug ที่ไม่ละลายน้ำในช่องปาก ทำให้ไม่สัมผัสกับตุ่มรับรสขมของลิ้น (Mask bitter taste) และเมื่อกลืนเข้าสู่ทางเดินอาหารจะถูกเอนไซม์ Esterase ไฮโดรไลซ์ปลดปล่อย Free clindamycin ออกมาดูดซึมได้อย่างรวดเร็ว
🔍 ข้ออื่นผิดเพราะอะไร:
• ข้อ ข.: ผิดเพราะ: Clindamycin palmitate เมื่อถูกไฮโดรไลซ์แล้วให้ค่า Bioavailability ของตัวยา Clindamycin เทียบเท่ากับรูปเกลือปกติ
• ข้อ ค.: ผิดเพราะ: Clindamycin มีกลไกยับยั้งการสังเคราะห์โปรตีนโดยจับกับ 50S ribosomal subunit ไม่ใช่ผนังเซลล์
• ข้อ ง.: ผิดเพราะ: อาการไม่พึงประสงค์สำคัญของ Clindamycin คือการติดเชื้อลำไส้อักเสบ Pseudomembranous colitis จากเชื้อ C. difficile ไม่ใช่การกดไขกระดูก
• ข้อ จ.: ผิดเพราะ: Palmitate เป็นสายกรดไขมันสายยาว (C16) ทำให้มีความชอบไขมันสูง (Lipophilic) และละลายน้ำได้ยากกว่า Clindamycin HCl</t>
        </is>
      </c>
      <c r="L141" s="186" t="n"/>
      <c r="M141" s="186" t="inlineStr">
        <is>
          <t>Product Group 13: Medicinal Chemistry</t>
        </is>
      </c>
      <c r="N141" s="186" t="inlineStr">
        <is>
          <t>17.3 Prodrug &amp; Drug Metabolism</t>
        </is>
      </c>
      <c r="O141" s="185" t="inlineStr">
        <is>
          <t>Product</t>
        </is>
      </c>
      <c r="P141" s="186" t="inlineStr">
        <is>
          <t>ข้อสอบจริง PLE-CC1 ปี 2566 Day 1 ข้อ 44 [CASE_2566_ACNE_01]</t>
        </is>
      </c>
      <c r="Q141" s="185" t="inlineStr">
        <is>
          <t>ข้อสอบจริง</t>
        </is>
      </c>
      <c r="R141" s="185" t="inlineStr">
        <is>
          <t>2566 Day 1</t>
        </is>
      </c>
      <c r="S141" s="185" t="n"/>
    </row>
    <row r="142">
      <c r="A142" s="185" t="n">
        <v>140</v>
      </c>
      <c r="B142" s="186" t="inlineStr">
        <is>
          <t>เกี่ยวกับการเปรียบเทียบคุณสมบัติทางเคมีและเภสัชวิทยาของยา Salbutamol และยา Formoterol ในยาพ่นสูด</t>
        </is>
      </c>
      <c r="C142" s="186" t="inlineStr">
        <is>
          <t>ข้อใดต่อไปนี้กล่าว 'ไม่ถูกต้อง'</t>
        </is>
      </c>
      <c r="D142" s="186" t="n"/>
      <c r="E142" s="186" t="inlineStr">
        <is>
          <t>Salbutamol มีค่าครึ่งชีวิตการออกฤทธิ์สั้นกว่า Formoterol จึงจัดเป็น Short-Acting Beta-2 Agonist (SABA)</t>
        </is>
      </c>
      <c r="F142" s="186" t="inlineStr">
        <is>
          <t>Salbutamol นิยมใช้เป็นยาบรรเทาอาการหอบเฉียบพลัน (Reliever)</t>
        </is>
      </c>
      <c r="G142" s="186" t="inlineStr">
        <is>
          <t>โครงสร้างของ Salbutamol มีหมู่ tert-butyl บนอะตอมไนโตรเจน ซึ่งช่วยเพิ่มความจำเพาะต่อตัวรับ Beta-2 receptor</t>
        </is>
      </c>
      <c r="H142" s="186" t="inlineStr">
        <is>
          <t>Salbutamol ในรูปที่แตกตัวเป็นไอออน (Ionized form) สามารถดูดซึมผ่านเยื่อบุทางเดินหายใจได้ดีกว่ารูปที่ไม่แตกตัว (Non-ionized form)</t>
        </is>
      </c>
      <c r="I142" s="186" t="inlineStr">
        <is>
          <t>Formoterol ออกฤทธิ์เร็วภายใน 1 - 3 นาที จึงสามารถใช้เป็นได้ทั้งยาบรรเทาอาการ (Reliever) และยาควบคุมโรค (Controller)</t>
        </is>
      </c>
      <c r="J142" s="185" t="n">
        <v>4</v>
      </c>
      <c r="K142" s="186" t="inlineStr">
        <is>
          <t>✅ คำตอบที่ถูกต้อง: ข้อ ง. Salbutamol ในรูปที่แตกตัวเป็นไอออน (Ionized form) สามารถดูดซึมผ่านเยื่อบุทางเดินหายใจได้ดีกว่ารูปที่ไม่แตกตัว (Non-ionized form)
🎯 ทำไมข้อนี้ถึงถูก:
ตามหลักการดูดซึมยาผ่านเยื่อหุ้มเซลล์ (pH-partition hypothesis) โมเลกุลยาในรูปที่ไม่แตกตัวเป็นไอออน (Non-ionized / Uncharged form) จะมีคุณสมบัติชอบไขมัน (Lipophilic) สูงกว่า จึงสามารถแพร่ผ่านเยื่อบุผิวทางเดินหายใจ (Cell membrane) ได้ดีกว่ารูปที่แตกตัวเป็นไอออน (Ionized form)
🔍 ข้ออื่นผิดเพราะอะไร:
• ข้อ ก.: ถูกต้องแล้ว: Salbutamol ออกฤทธิ์สั้น 4 - 6 ชั่วโมง (SABA) ส่วน Formoterol ออกฤทธิ์ยาว 12 ชั่วโมง (LABA)
• ข้อ ข.: ถูกต้องแล้ว: Salbutamol ออกฤทธิ์ขยายหลอดลมเร็วภายใน 3 - 5 นาที จึงใช้เป็น Reliever
• ข้อ ค.: ถูกต้องแล้ว: หมู่ Bulky tert-butyl บน amine ช่วยเพิ่มความจำเพาะต่อ Beta-2 receptor และลดการจับกับ Beta-1 receptor ที่หัวใจ
• ข้อ จ.: ถูกต้องแล้ว: Formoterol เป็น Fast-onset LABA จึงนำมาใช้ใน SMART therapy เป็นทั้ง Reliever และ Maintenance</t>
        </is>
      </c>
      <c r="L142" s="186" t="n"/>
      <c r="M142" s="186" t="inlineStr">
        <is>
          <t>Product Group 13: Medicinal Chemistry</t>
        </is>
      </c>
      <c r="N142" s="186" t="inlineStr">
        <is>
          <t>17.4 SAR &amp; Drug Design</t>
        </is>
      </c>
      <c r="O142" s="185" t="inlineStr">
        <is>
          <t>Product</t>
        </is>
      </c>
      <c r="P142" s="186" t="inlineStr">
        <is>
          <t>ข้อสอบจริง PLE-CC1 ปี 2566 Day 1 ข้อ 53 [CASE_2566_AEROSOL_01]</t>
        </is>
      </c>
      <c r="Q142" s="185" t="inlineStr">
        <is>
          <t>ข้อสอบจริง</t>
        </is>
      </c>
      <c r="R142" s="185" t="inlineStr">
        <is>
          <t>2566 Day 1</t>
        </is>
      </c>
      <c r="S142" s="185" t="n"/>
    </row>
    <row r="143">
      <c r="A143" s="185" t="n">
        <v>141</v>
      </c>
      <c r="B143" s="186" t="inlineStr">
        <is>
          <t>ยาในกลุ่ม Proton Pump Inhibitors (PPIs เช่น Omeprazole) เป็นยาในรูปแบบ Prodrug ที่ต้องผ่านกระบวนการกระตุ้นด้วยกรด (Acid activation) ใน Canaliculi ของ Parietal cells ก่อนออกฤทธิ์</t>
        </is>
      </c>
      <c r="C143" s="186" t="inlineStr">
        <is>
          <t>สารมัธยันตร์ที่ว่องไวในการเกิดปฏิกิริยา (Active intermediate) ชนิดใดที่ทำหน้าที่เข้าจับกับเอนไซม์ H+/K+ ATPase pump โดยตรง</t>
        </is>
      </c>
      <c r="D143" s="186" t="n"/>
      <c r="E143" s="186" t="inlineStr">
        <is>
          <t>Sulfenamide intermediate (Tetracyclic sulfenamide)</t>
        </is>
      </c>
      <c r="F143" s="186" t="inlineStr">
        <is>
          <t>Sulfoxide intermediate</t>
        </is>
      </c>
      <c r="G143" s="186" t="inlineStr">
        <is>
          <t>Sulfide metabolite</t>
        </is>
      </c>
      <c r="H143" s="186" t="inlineStr">
        <is>
          <t>Sulfone metabolite</t>
        </is>
      </c>
      <c r="I143" s="186" t="inlineStr">
        <is>
          <t>Glucuronide conjugate</t>
        </is>
      </c>
      <c r="J143" s="185" t="n">
        <v>1</v>
      </c>
      <c r="K143" s="186" t="inlineStr">
        <is>
          <t>✅ คำตอบที่ถูกต้อง: ข้อ ก. Sulfenamide intermediate (Tetracyclic sulfenamide)
🎯 ทำไมข้อนี้ถึงถูก:
Omeprazole เป็น prodrug ที่ยังไม่มีฤทธิ์ เมื่อกระจายตัวเข้าสู่ secretory canaliculi ของเซลล์สร้างกรด (parietal cells) ในกระเพาะอาหารที่มีสภาพเป็นกรดรุนแรง (pH &lt; 2) โมเลกุลจะรับโปรตอนและเกิดปฏิกิริยา intramolecular rearrangement ได้เป็น Sulfenic acid ซึ่งจะสูญเสียน้ำและจัดเรียงตัวต่อเป็น Tetracyclic Sulfenamide intermediate ซึ่งเป็นสารมัธยันต์ที่ว่องไวในการเกิดปฏิกิริยาเข้าสร้างพันธะโควาเลนต์กับโปรตอนปั๊ม
🔍 ข้ออื่นผิดเพราะอะไร:
• ข้อ ข.: Sulfoxide คือโครงสร้างทางเคมีดั้งเดิมของ Omeprazole ซึ่งเป็น Prodrug ที่ยังไม่ออกฤทธิ์
• ข้อ ค.: Sulfide metabolite เป็น inactive metabolite ที่เกิดจากการรีดักชันผ่าน CYP2C19/CYP3A4 ที่ตับ
• ข้อ ง.: Sulfone metabolite เป็น inactive metabolite ที่เกิดจากการออกซิเดชันผ่าน CYP3A4 ที่ตับ
• ข้อ จ.: Glucuronide conjugate เป็น phase II metabolite สำหรับการขับถ่ายยาออกจากร่างกาย ไม่ใช่อนุพันธ์ที่ออกฤทธิ์ยับยั้งปั๊มกรด</t>
        </is>
      </c>
      <c r="L143" s="186" t="n"/>
      <c r="M143" s="186" t="inlineStr">
        <is>
          <t>Product Group 13: Medicinal Chemistry</t>
        </is>
      </c>
      <c r="N143" s="186" t="inlineStr">
        <is>
          <t>17.3 Prodrug &amp; Drug Metabolism</t>
        </is>
      </c>
      <c r="O143" s="185" t="inlineStr">
        <is>
          <t>Product</t>
        </is>
      </c>
      <c r="P143" s="186" t="inlineStr">
        <is>
          <t>ข้อสอบจริง PLE-CC1 ปี 2566 Day 1 ข้อ 64 [CASE_2566_GERD_01]</t>
        </is>
      </c>
      <c r="Q143" s="185" t="inlineStr">
        <is>
          <t>ข้อสอบจริง</t>
        </is>
      </c>
      <c r="R143" s="185" t="inlineStr">
        <is>
          <t>2566 Day 1</t>
        </is>
      </c>
      <c r="S143" s="185" t="n"/>
    </row>
    <row r="144">
      <c r="A144" s="185" t="n">
        <v>142</v>
      </c>
      <c r="B144" s="186" t="n"/>
      <c r="C144" s="186" t="inlineStr">
        <is>
          <t>สารมัธยันตร์ Active Sulfenamide ของยา Omeprazole เข้ายับยั้งการทำงานของเอนไซม์ H+/K+ ATPase pump ในกระเพาะอาหาร โดยการสร้างพันธะเคมีชนิดใดกับกรดอะมิโน Cysteine 813 (Cys-813) ของตัวรับเอนไซม์</t>
        </is>
      </c>
      <c r="D144" s="186" t="n"/>
      <c r="E144" s="186" t="inlineStr">
        <is>
          <t>พันธะไฮโดรเจน (Hydrogen bond)</t>
        </is>
      </c>
      <c r="F144" s="186" t="inlineStr">
        <is>
          <t>พันธะไดซัลไฟด์โควาเลนต์ (Covalent disulfide bond: -S-S-)</t>
        </is>
      </c>
      <c r="G144" s="186" t="inlineStr">
        <is>
          <t>แรงดึงดูดทางไฟฟ้าสถิต (Ionic bond)</t>
        </is>
      </c>
      <c r="H144" s="186" t="inlineStr">
        <is>
          <t>แรงแวนเดอร์วาลส์ (Van der Waals interactions)</t>
        </is>
      </c>
      <c r="I144" s="186" t="inlineStr">
        <is>
          <t>พันธะโคออร์ดิเนตโควาเลนต์ (Coordinate covalent bond)</t>
        </is>
      </c>
      <c r="J144" s="185" t="n">
        <v>2</v>
      </c>
      <c r="K144" s="186" t="inlineStr">
        <is>
          <t>✅ คำตอบที่ถูกต้อง: ข้อ ข. พันธะไดซัลไฟด์โควาเลนต์ (Covalent disulfide bond: -S-S-)
🎯 ทำไมข้อนี้ถึงถูก:
สารมัธยันต์ Active Sulfenamide ของ Omeprazole มีอะตอมกำมะถันที่มีประจุบวกบางส่วนและมีความว่องไวสูง จึงเข้าทำปฏิกิริยากับหมู่ sulfhydryl (-SH) ของกรดอะมิโน Cysteine (โดยเฉพาะ Cys813 และ Cys892) บนสายโปรตีนของเอนไซม์ H+/K+-ATPase เกิดเป็นพันธะโคเวเลนต์แบบไดซัลไฟด์ (Covalent disulfide bond: -S-S-) ซึ่งเป็นการยับยั้งเอนไซม์แบบถาวรและผันกลับไม่ได้ (Irreversible inhibition)
🔍 ข้ออื่นผิดเพราะอะไร:
• ข้อ ก.: พันธะไฮโดรเจนเป็นแรงยึดเหนี่ยวแบบผันกลับได้ (reversible interaction) ไม่สามารถยับยั้งเอนไซม์ H+/K+-ATPase ได้ยาวนานถาวร
• ข้อ ค.: แรงดึงดูดทางไฟฟ้าสถิต (Ionic bond) เป็นพันธะที่ไม่เสถียรพอที่จะยับยั้ง proton pump ได้อย่างถาวร
• ข้อ ง.: แรงแวนเดอร์วาลส์เป็นแรงระหว่างโมเลกุลอย่างอ่อน ไม่ใช่กลไกการยับยั้งหลักของ active sulfenamide
• ข้อ จ.: พันธะโคออร์ดิเนตโควาเลนต์ไม่เกี่ยวข้องกับการเข้าทำปฏิกิริยาระหว่าง sulfur ของ sulfenamide กับ cysteine sulfhydryl (-SH) ของเอนไซม์</t>
        </is>
      </c>
      <c r="L144" s="186" t="n"/>
      <c r="M144" s="186" t="inlineStr">
        <is>
          <t>Product Group 13: Medicinal Chemistry</t>
        </is>
      </c>
      <c r="N144" s="186" t="inlineStr">
        <is>
          <t>17.4 SAR &amp; Drug Design</t>
        </is>
      </c>
      <c r="O144" s="185" t="inlineStr">
        <is>
          <t>Product</t>
        </is>
      </c>
      <c r="P144" s="186" t="inlineStr">
        <is>
          <t>ข้อสอบจริง PLE-CC1 ปี 2566 Day 1 ข้อ 65 [CASE_2566_GERD_01]</t>
        </is>
      </c>
      <c r="Q144" s="185" t="inlineStr">
        <is>
          <t>ข้อสอบจริง</t>
        </is>
      </c>
      <c r="R144" s="185" t="inlineStr">
        <is>
          <t>2566 Day 1</t>
        </is>
      </c>
      <c r="S144" s="185" t="n"/>
    </row>
    <row r="145">
      <c r="A145" s="185" t="n">
        <v>143</v>
      </c>
      <c r="B145" s="186" t="n"/>
      <c r="C145" s="186" t="inlineStr">
        <is>
          <t>ในทางเคมีทางการแพทย์ (Medicinal Chemistry) ยา Dolutegravir ออกฤทธิ์ยับยั้งเอนไซม์ HIV Integrase (INSTI) โดยหมู่ฟังก์ชันทางเคมีของยาเข้าทำอันตรกิริยาจับกับไอออนชนิดใดในบริเวณเร่ง (Catalytic active site) ของเอนไซม์</t>
        </is>
      </c>
      <c r="D145" s="186" t="n"/>
      <c r="E145" s="186" t="inlineStr">
        <is>
          <t>จับกับไอออนแมกนีเซียมอิสระ 2 ตัว (Two divalent Magnesium ions: Mg2+) ในบริเวณเร่ง</t>
        </is>
      </c>
      <c r="F145" s="186" t="inlineStr">
        <is>
          <t>จับกับไอออนเหล็ก (Fe2+) ในหมู่ Heme</t>
        </is>
      </c>
      <c r="G145" s="186" t="inlineStr">
        <is>
          <t>จับกับไอออนสังกะสี (Zn2+) ใน Zinc finger motif</t>
        </is>
      </c>
      <c r="H145" s="186" t="inlineStr">
        <is>
          <t>จับกับไอออนโซเดียม (Na+) ที่ช่องผ่านประจุ</t>
        </is>
      </c>
      <c r="I145" s="186" t="inlineStr">
        <is>
          <t>จับกับไอออนแคลเซียม (Ca2+) บริเวณเยื่อหุ้มเซลล์</t>
        </is>
      </c>
      <c r="J145" s="185" t="n">
        <v>1</v>
      </c>
      <c r="K145" s="186" t="inlineStr">
        <is>
          <t>✅ คำตอบที่ถูกต้อง: ข้อ ก. จับกับไอออนแมกนีเซียมอิสระ 2 ตัว (Two divalent Magnesium ions: Mg2+) ในบริเวณเร่ง
🎯 ทำไมข้อนี้ถึงถูก:
ยา Dolutegravir ออกฤทธิ์เป็น Integrase Strand Transfer Inhibitor (INSTI) โดยหมู่ Tris-oxygen chelating triad (อะตอมออกซิเจน 3 ตัวบนแกนหลัก) จะเข้าจับ chelate กับไอออนแมกนีเซียมสองประจุบวก (Mg2+) จำนวน 2 ตัวอย่างจำเพาะใน catalytic core domain ของเอนไซม์ Integrase ส่งผลให้เอนไซม์สูญเสียความสามารถในการเร่งปฏิกิริยาสอดแทรก viral DNA เข้าสู่โครโมโซมของมนุษย์
🔍 ข้ออื่นผิดเพราะอะไร:
• ข้อ ข.: ไอออนเหล็ก (Fe2+) พบในฮีมของเอนไซม์ CYP450 หรือฮีโมโกลบิน ไม่ใช่ cofactor ใน catalytic core domain ของ integrase
• ข้อ ค.: ไอออนสังกะสี (Zn2+) พบใน Zinc finger domain ของ integrase แต่ไม่ได้ทำหน้าที่ร่วมใน catalytic strand transfer triad
• ข้อ ง.: ไอออนโซเดียม (Na+) เป็น monovalent cation ที่ไม่สามารถเหนี่ยวนำ chelation triad ของ INSTIs ได้
• ข้อ จ.: ไอออนแคลเซียม (Ca2+) ไม่ใช่ divalent cation หลักที่เอนไซม์ integrase ใช้ในการเร่งปฏิกิริยาตัดต่อสายดีเอ็นเอ</t>
        </is>
      </c>
      <c r="L145" s="186" t="n"/>
      <c r="M145" s="186" t="inlineStr">
        <is>
          <t>Product Group 13: Medicinal Chemistry</t>
        </is>
      </c>
      <c r="N145" s="186" t="inlineStr">
        <is>
          <t>17.4 SAR &amp; Drug Design</t>
        </is>
      </c>
      <c r="O145" s="185" t="inlineStr">
        <is>
          <t>Product</t>
        </is>
      </c>
      <c r="P145" s="186" t="inlineStr">
        <is>
          <t>ข้อสอบจริง PLE-CC1 ปี 2566 Day 1 ข้อ 84 [CASE_2566_HIV_01]</t>
        </is>
      </c>
      <c r="Q145" s="185" t="inlineStr">
        <is>
          <t>ข้อสอบจริง</t>
        </is>
      </c>
      <c r="R145" s="185" t="inlineStr">
        <is>
          <t>2566 Day 1</t>
        </is>
      </c>
      <c r="S145" s="185" t="n"/>
    </row>
    <row r="146">
      <c r="A146" s="185" t="n">
        <v>144</v>
      </c>
      <c r="B146" s="186" t="inlineStr">
        <is>
          <t>ผู้ป่วยหญิงไทยอายุ 28 ปี ได้รับยาแก้ปวดกลุ่ม Fenamate (เช่น Mefenamic acid) สำหรับบรรเทาอาการปวด</t>
        </is>
      </c>
      <c r="C146" s="186" t="inlineStr">
        <is>
          <t>จากความสัมพันธ์ระหว่างโครงสร้างทางเคมีและฤทธิ์ทางชีวภาพ (SAR) ของยากลุ่ม Fenamates ตำแหน่งหรือหมู่ฟังก์ชันใดบนโมเลกุลยา ทำหน้าที่เป็นตำแหน่งหลักในการสร้างพันธะไอออนิกหรือพันธะไฮโดรเจนกับกรดอะมิโน Arg120 และ Tyr355 บริเวณ Binding pocket site ของเอนไซม์ Cyclooxygenase (COX)</t>
        </is>
      </c>
      <c r="D146" s="186" t="n"/>
      <c r="E146" s="186" t="inlineStr">
        <is>
          <t>หมู่ Carboxylic acid group (-COOH)</t>
        </is>
      </c>
      <c r="F146" s="186" t="inlineStr">
        <is>
          <t>หมู่ Secondary amine bridge (-NH-)</t>
        </is>
      </c>
      <c r="G146" s="186" t="inlineStr">
        <is>
          <t>วงแหวน Phenyl ring ที่มีหมู่ไดเมทิล</t>
        </is>
      </c>
      <c r="H146" s="186" t="inlineStr">
        <is>
          <t>วงแหวน Benzoic acid ring</t>
        </is>
      </c>
      <c r="I146" s="186" t="inlineStr">
        <is>
          <t>หมู่ Methyl substituents บนวงแหวนอะโรมาติก</t>
        </is>
      </c>
      <c r="J146" s="185" t="n">
        <v>1</v>
      </c>
      <c r="K146" s="186" t="inlineStr">
        <is>
          <t>✅ คำตอบที่ถูกต้อง: ข้อ ก. หมู่ Carboxylic acid group (-COOH)
🎯 ทำไมข้อนี้ถึงถูก:
ยากลุ่ม NSAIDs (เช่น Mefenamic acid หรืออนุพันธ์ในโจทย์) มีหมู่ฟังก์ชันสำคัญที่เป็นกรดคือ Carboxylic acid (-COOH) ซึ่งแตกตัวเป็นประจุลบ (carboxylate anion: -COO-) ที่สภาวะทางสรีรวิทยา และทำหน้าที่สร้างพันธะไอออนิก (Ionic bond / Salt bridge) กับหมู่ประจุบวกของกรดอะมิโน Arginine ตำแหน่งที่ 120 (Arg120) บริเวณปากทางเข้าช่อง active site ของเอนไซม์ Cyclooxygenase (COX-1/COX-2) ซึ่งเป็นอันตรกิริยาที่จำเป็นอย่างยิ่งต่อการยับยั้งเอนไซม์
🔍 ข้ออื่นผิดเพราะอะไร:
• ข้อ ข.: หมู่ Secondary amine bridge (-NH-) ทำหน้าที่เชื่อมวงแหวนทั้งสองวงให้อยู่ในมุม conformation ที่เหมาะสม ไม่ได้สร้าง ionic bond กับ Arg120
• ข้อ ค.: วงแหวน Phenyl ring ทำอันตรกิริยาแบบ Hydrophobic interaction และ pi-pi stacking กับ hydrophobic pocket
• ข้อ ง.: วงแหวน Benzoic acid ring ทำหน้าที่เป็นโครงร่างหลัก (core scaffold) ในการจัดวางหมู่คาร์บอกซิลิก
• ข้อ จ.: หมู่ Methyl substituents บนวงแหวนช่วยเพิ่ม lipophilicity และ steric hindrance ไม่ได้จับกับ Arg120 โดยตรง</t>
        </is>
      </c>
      <c r="L146" s="186" t="n"/>
      <c r="M146" s="186" t="inlineStr">
        <is>
          <t>Product Group 13: Medicinal Chemistry</t>
        </is>
      </c>
      <c r="N146" s="186" t="inlineStr">
        <is>
          <t>17.4 SAR &amp; Drug Design</t>
        </is>
      </c>
      <c r="O146" s="185" t="inlineStr">
        <is>
          <t>Product</t>
        </is>
      </c>
      <c r="P146" s="186" t="inlineStr">
        <is>
          <t>ข้อสอบจริง PLE-CC1 ปี 2566 Day 2 ข้อ 29 [CASE_2566_MIGRAINE_01]</t>
        </is>
      </c>
      <c r="Q146" s="185" t="inlineStr">
        <is>
          <t>ข้อสอบจริง</t>
        </is>
      </c>
      <c r="R146" s="185" t="inlineStr">
        <is>
          <t>2566 Day 2</t>
        </is>
      </c>
      <c r="S146" s="185" t="n"/>
    </row>
    <row r="147">
      <c r="A147" s="185" t="n">
        <v>145</v>
      </c>
      <c r="B147" s="186" t="inlineStr">
        <is>
          <t>ผู้ป่วยหญิงไทยอายุ 50 ปี ได้รับการรักษาด้วยยาเคมีบำบัด Cyclophosphamide</t>
        </is>
      </c>
      <c r="C147" s="186" t="inlineStr">
        <is>
          <t>ยา Cyclophosphamide จัดเป็นยาตั้งต้นที่ไม่มีฤทธิ์ (Prodrug) ซึ่งต้องผ่านกระบวนการเปลี่ยนแปลงทางชีวภาพในตับ ข้อใดระบุสารเมแทบอไลต์ที่เป็นรูปออกฤทธิ์หลัก (Active alkylating metabolite) ของยานี้ได้อย่างถูกต้อง [RECONSTRUCTED: ปรับแต่งและเติมเต็มบริบทโจทย์เพื่อความสมบูรณ์]</t>
        </is>
      </c>
      <c r="D147" s="186" t="n"/>
      <c r="E147" s="186" t="inlineStr">
        <is>
          <t>4-Ketocyclophosphamide</t>
        </is>
      </c>
      <c r="F147" s="186" t="inlineStr">
        <is>
          <t>Carboxyphosphamide</t>
        </is>
      </c>
      <c r="G147" s="186" t="inlineStr">
        <is>
          <t>Phosphoramide mustard</t>
        </is>
      </c>
      <c r="H147" s="186" t="inlineStr">
        <is>
          <t>Acrolein</t>
        </is>
      </c>
      <c r="I147" s="186" t="inlineStr">
        <is>
          <t>4-Hydroxycyclophosphamide glucuronide</t>
        </is>
      </c>
      <c r="J147" s="185" t="n">
        <v>3</v>
      </c>
      <c r="K147" s="186" t="inlineStr">
        <is>
          <t>✅ คำตอบที่ถูกต้อง: ข้อ ค. Phosphoramide mustard
🎯 ทำไมข้อนี้ถึงถูก:
Cyclophosphamide เป็น Prodrug ที่ถูกเอนไซม์ CYP2B6 และ CYP3A4 ในตับเกิดปฏิกิริยา Hydroxylation ได้เป็น 4-Hydroxycyclophosphamide ซึ่งอยู่ในสมดุลกับ Aldophosphamide จากนั้น Aldophosphamide จะสลายตัวแบบ Non-enzymatic cleavage ภายในเซลล์ได้เป็น Phosphoramide mustard ซึ่งเป็นสารรูปออกฤทธิ์หลัก (Active cytotoxic alkylating metabolite) ที่สร้าง Aziridinium ion เข้าทำปฏิกิริยา Alkylation กับดีเอ็นเอของเซลล์มะเร็ง
🔍 ข้ออื่นผิดเพราะอะไร:
• ข้อ ก.: 4-Ketocyclophosphamide เป็น inactive oxidation metabolite ที่เกิดจากการเร่งของเอนไซม์ aldehyde dehydrogenase
• ข้อ ข.: Carboxyphosphamide เป็น inactive metabolite ที่ไม่สามารถสร้าง aziridinium ion เพื่อ alkylate DNA ได้
• ข้อ ง.: Acrolein เป็น urotoxic byproduct ที่ทำให้เกิดกระเพาะปัสสาวะอักเสบเป็นเลือด (hemorrhagic cystitis) ไม่ใช่ active alkylating agent
• ข้อ จ.: 4-Hydroxycyclophosphamide glucuronide เป็น phase II conjugate สำหรับการกำจัดยาออกจากร่างกาย ไม่มีฤทธิ์ต้านเซลล์มะเร็ง</t>
        </is>
      </c>
      <c r="L147" s="186" t="n"/>
      <c r="M147" s="186" t="inlineStr">
        <is>
          <t>Product Group 13: Medicinal Chemistry</t>
        </is>
      </c>
      <c r="N147" s="186" t="inlineStr">
        <is>
          <t>17.3 Prodrug &amp; Drug Metabolism</t>
        </is>
      </c>
      <c r="O147" s="185" t="inlineStr">
        <is>
          <t>Product</t>
        </is>
      </c>
      <c r="P147" s="186" t="inlineStr">
        <is>
          <t>ข้อสอบจริง PLE-CC1 ปี 2566 Day 2 ข้อ 40 [CASE_2566_BREAST_CANCER_01] [RECONSTRUCTED: ปรับแต่งและเติมเต็มบริบทโจทย์เพื่อความสมบูรณ์]</t>
        </is>
      </c>
      <c r="Q147" s="185" t="inlineStr">
        <is>
          <t>ข้อสอบจริง</t>
        </is>
      </c>
      <c r="R147" s="185" t="inlineStr">
        <is>
          <t>2566 Day 2</t>
        </is>
      </c>
      <c r="S147" s="185" t="n"/>
    </row>
    <row r="148">
      <c r="A148" s="185" t="n">
        <v>146</v>
      </c>
      <c r="B148" s="186" t="inlineStr">
        <is>
          <t>จากโครงสร้างทางเคมีของยา Simvastatin ซึ่งมีวงแหวนแลกโทน (Lactone ring) อยู่ในโมเลกุล</t>
        </is>
      </c>
      <c r="C148" s="186" t="inlineStr">
        <is>
          <t>ยา Simvastatin จะเปลี่ยนสภาพกลายเป็นรูปออกฤทธิ์ทางเภสัชวิทยา (Active metabolite) เพื่อยับยั้งเอนไซม์ HMG-CoA reductase ด้วยปฏิกิริยาเคมีข้อใด</t>
        </is>
      </c>
      <c r="D148" s="186" t="n"/>
      <c r="E148" s="186" t="inlineStr">
        <is>
          <t>Demethylation</t>
        </is>
      </c>
      <c r="F148" s="186" t="inlineStr">
        <is>
          <t>Hydrolysis</t>
        </is>
      </c>
      <c r="G148" s="186" t="inlineStr">
        <is>
          <t>Esterification</t>
        </is>
      </c>
      <c r="H148" s="186" t="inlineStr">
        <is>
          <t>Polymerization</t>
        </is>
      </c>
      <c r="I148" s="186" t="inlineStr">
        <is>
          <t>Aromatic hydroxylation</t>
        </is>
      </c>
      <c r="J148" s="185" t="n">
        <v>2</v>
      </c>
      <c r="K148" s="186" t="inlineStr">
        <is>
          <t>✅ คำตอบที่ถูกต้อง: ข้อ ข. Hydrolysis
🎯 ทำไมข้อนี้ถึงถูก:
โครงสร้างของ Simvastatin และ Lovastatin ประกอบด้วยวงแหวน 6 เหลี่ยมชนิด Ester วงปิด เรียกว่า Inactive lactone ring เมื่อเข้าสู่ร่างกายจะเกิดปฏิกิริยาการสลายด้วยน้ำ (Enzymatic hydrolysis) โดยเอนไซม์ Esterase/Carboxylesterase ในตับ ทำการตัดพันธะเอสเทอร์และเปิดวงแลกโทนให้กลายเป็น กรดบีตา-ไฮดรอกซีอิสระ (Open active beta-hydroxy acid form) ซึ่งมีโครงสร้างคล้ายคลึงกับ Mevalonate intermediate จึงสามารถเข้าจับและยับยั้งเอนไซม์ HMG-CoA reductase ได้อย่างจำเพาะเจาะจง
🔍 ข้ออื่นผิดเพราะอะไร:
• ข้อ ก.: Demethylation เป็นการตัดหมู่เมทิล ไม่เกี่ยวข้องกับการเปิดวงแลกโทน
• ข้อ ค.: Esterification เป็นการสร้างพันธะเอสเทอร์ ซึ่งตรงกันข้ามกับการเปิดวง
• ข้อ ง.: Polymerization เป็นการรวมโมเลกุลสายยาว ไม่เกี่ยวข้องกับกลไกการออกฤทธิ์
• ข้อ จ.: Hydroxylation เป็นปฏิกิริยาการเติมหมู่ไฮดรอกซิลบนวงอะโรมาติก</t>
        </is>
      </c>
      <c r="L148" s="186" t="n"/>
      <c r="M148" s="186" t="inlineStr">
        <is>
          <t>Product Group 13: Medicinal Chemistry</t>
        </is>
      </c>
      <c r="N148" s="186" t="inlineStr">
        <is>
          <t>17.3 Prodrug &amp; Drug Metabolism</t>
        </is>
      </c>
      <c r="O148" s="185" t="inlineStr">
        <is>
          <t>Product</t>
        </is>
      </c>
      <c r="P148" s="186" t="inlineStr">
        <is>
          <t>ข้อสอบจริง PLE-CC1 ปี 2566 Day 2 ข้อ 48 [CASE_2566_ANGINA_01]</t>
        </is>
      </c>
      <c r="Q148" s="185" t="inlineStr">
        <is>
          <t>ข้อสอบจริง</t>
        </is>
      </c>
      <c r="R148" s="185" t="inlineStr">
        <is>
          <t>2566 Day 2</t>
        </is>
      </c>
      <c r="S148" s="185" t="n"/>
    </row>
    <row r="149">
      <c r="A149" s="185" t="n">
        <v>147</v>
      </c>
      <c r="B149" s="186" t="inlineStr">
        <is>
          <t>ยาต้านเชื้อรา Clotrimazole ซึ่งเป็นอนุพันธ์ในกลุ่ม Imidazole สังเคราะห์</t>
        </is>
      </c>
      <c r="C149" s="186" t="inlineStr">
        <is>
          <t>เมื่อสัมผัสกับสภาวะแวดล้อมที่เป็นกรดหรือด่างและมีความชื้นในระหว่างการเก็บรักษา โมเลกุลของ Clotrimazole จะเกิดการเสื่อมสลายตัวทางเคมี (Chemical degradation) ผ่านปฏิกิริยาเคมีในข้อใดเป็นหลัก จนได้สารสลายตัว (o-chlorophenyl)diphenylmethanol และ Imidazole</t>
        </is>
      </c>
      <c r="D149" s="186" t="n"/>
      <c r="E149" s="186" t="inlineStr">
        <is>
          <t>Hydrolysis</t>
        </is>
      </c>
      <c r="F149" s="186" t="inlineStr">
        <is>
          <t>Oxidative deamination</t>
        </is>
      </c>
      <c r="G149" s="186" t="inlineStr">
        <is>
          <t>Photolysis</t>
        </is>
      </c>
      <c r="H149" s="186" t="inlineStr">
        <is>
          <t>Polymerization</t>
        </is>
      </c>
      <c r="I149" s="186" t="inlineStr">
        <is>
          <t>Decarboxylation</t>
        </is>
      </c>
      <c r="J149" s="185" t="n">
        <v>1</v>
      </c>
      <c r="K149" s="186" t="inlineStr">
        <is>
          <t>✅ คำตอบที่ถูกต้อง: ข้อ ก. Hydrolysis
🎯 ทำไมข้อนี้ถึงถูก:
Clotrimazole เป็นยาต้านเชื้อรากลุ่ม Imidazole ที่มีแกนกลางเป็น Triphenylmethyl (Trityl) group เชื่อมต่อกับวงแหวน Imidazole ผ่านพันธะ C-N พันธะนี้มีความไวสูงต่อการสลายตัวด้วยน้ำในสภาวะที่มีกรดหรือด่างและความชื้น (Hydrolysis) โดยจะสลายตัวได้เป็น (2-chlorophenyl)diphenylmethanol (o-chlorotrityl alcohol) และ Imidazole อิสระ ซึ่งเป็น degradation pathway หลักตามที่กำหนดในเภสัชตำรับ
🔍 ข้ออื่นผิดเพราะอะไร:
• ข้อ ข.: Oxidative deamination เป็นปฏิกิริยาการตัดหมู่อะมิโนอิสระ ซึ่งโมเลกุลของ Clotrimazole ไม่มี primary aliphatic amine
• ข้อ ค.: Photolysis อาจมีผลบ้างเมื่อสัมผัสแสงแดดจัด แต่ไม่ใช่กลไกการสลายตัวหลักที่กำหนดในเภสัชตำรับเมื่อเทียบกับ hydrolysis
• ข้อ ง.: Polymerization ไม่ใช่เส้นทางการสลายตัวมาตรฐานของสารกลุ่ม imidazole derivatives
• ข้อ จ.: Decarboxylation เกิดขึ้นได้กับสารที่มีหมู่คาร์บอกซิลิก ซึ่ง Clotrimazole ไม่มีหมู่นี้ในโครงสร้าง</t>
        </is>
      </c>
      <c r="L149" s="186" t="n"/>
      <c r="M149" s="186" t="inlineStr">
        <is>
          <t>Product Group 13: Medicinal Chemistry</t>
        </is>
      </c>
      <c r="N149" s="186" t="inlineStr">
        <is>
          <t>17.1 Physicochemical properties</t>
        </is>
      </c>
      <c r="O149" s="185" t="inlineStr">
        <is>
          <t>Product</t>
        </is>
      </c>
      <c r="P149" s="186" t="inlineStr">
        <is>
          <t>ข้อสอบจริง PLE-CC1 ปี 2566 Day 2 ข้อ 99 [CASE_2566_TRICHOMONAS_01]</t>
        </is>
      </c>
      <c r="Q149" s="185" t="inlineStr">
        <is>
          <t>ข้อสอบจริง</t>
        </is>
      </c>
      <c r="R149" s="185" t="inlineStr">
        <is>
          <t>2566 Day 2</t>
        </is>
      </c>
      <c r="S149" s="185" t="n"/>
    </row>
    <row r="150">
      <c r="A150" s="185" t="n">
        <v>148</v>
      </c>
      <c r="B150" s="186" t="inlineStr">
        <is>
          <t>ยา Cetirizine จัดเป็นยาต้านฮิสตามีนรุ่นที่ 2 (Second-generation H1-antihistamine) ซึ่งพัฒนามาจากโครงสร้างของ Hydroxyzine โดยการเปลี่ยนหมู่ Primary alcohol (-CH2OH) ปลายสายให้กลายเป็นหมู่ Carboxylic acid (-COOH)</t>
        </is>
      </c>
      <c r="C150" s="186" t="inlineStr">
        <is>
          <t>ที่ระดับความเป็นกรด-ด่างของร่างกาย (Physiological pH 7.4) โมเลกุลของ Cetirizine จะมีลักษณะทางเคมีกายภาพอย่างไรที่ส่งผลให้ยาไม่ผ่าน Blood-Brain Barrier</t>
        </is>
      </c>
      <c r="D150" s="186" t="n"/>
      <c r="E150" s="186" t="inlineStr">
        <is>
          <t>โมเลกุลไม่มีขั้วอย่างสมบูรณ์ทำให้ไม่สามารถละลายในไขมันได้</t>
        </is>
      </c>
      <c r="F150" s="186" t="inlineStr">
        <is>
          <t>โมเลกุลแตกตัวอยู่ในรูป Zwitterion (มีทั้งประจุบวกที่อะตอมไนโตรเจนและประจุลบที่หมู่คาร์บอกซิเลตในโมเลกุลเดียวกัน)</t>
        </is>
      </c>
      <c r="G150" s="186" t="inlineStr">
        <is>
          <t>โมเลกุลรวมตัวกันเป็นพอลิเมอร์สายยาวในกระแสเลือด</t>
        </is>
      </c>
      <c r="H150" s="186" t="inlineStr">
        <is>
          <t>โมเลกุลเกิดพันธะโควาเลนต์ถาวรกับโปรตีนอัลบูมินในพลาสมา</t>
        </is>
      </c>
      <c r="I150" s="186" t="inlineStr">
        <is>
          <t>โมเลกุลสลายตัวกลายเป็นสารไม่มีฤทธิ์ทันทีในหลอดเลือดสมอง</t>
        </is>
      </c>
      <c r="J150" s="185" t="n">
        <v>2</v>
      </c>
      <c r="K150" s="186" t="inlineStr">
        <is>
          <t>✅ คำตอบที่ถูกต้อง: ข้อ ข. โมเลกุลแตกตัวอยู่ในรูป Zwitterion (มีทั้งประจุบวกที่อะตอมไนโตรเจนและประจุลบที่หมู่คาร์บอกซิเลตในโมเลกุลเดียวกัน)
🎯 ทำไมข้อนี้ถึงถูก:
Cetirizine มีหมู่ Carboxylic acid (pKa ประมาณ 2.2) ซึ่งแตกตัวเป็นประจุลบ (-COO-) เกือบ 100% ที่ physiological pH 7.4 และมีวงแหวน Piperazine ที่มีไนโตรเจน (pKa ประมาณ 8.0) ซึ่งรับโปรตอนมีประจุบวก (+NH-) ทำให้โมเลกุลอยู่ในรูป Zwitterion (มีทั้งประจุบวกและลบในโมเลกุลเดียวกัน) ความเป็นไอออนิกที่มีขั้วสูงมากนี้ทำให้ยาไม่สามารถแพร่ผ่านเยื่อหุ้มเซลล์ที่ชอบไขมันของ Blood-Brain Barrier (BBB) เข้าสู่สมองได้ จึงแทบไม่ก่อให้เกิดอาการง่วงซึม
🔍 ข้ออื่นผิดเพราะอะไร:
• ข้อ ก.: โมเลกุลของ Cetirizine มีขั้วสูงมากจากการแตกตัวเป็นไอออน ไม่ใช่สารที่ไม่มีขั้ว
• ข้อ ค.: โมเลกุลไม่เกิดการรวมตัวเป็นพอลิเมอร์สายยาวในกระแสเลือด
• ข้อ ง.: Cetirizine ไม่ได้สร้างพันธะโควาเลนต์ถาวรกับอัลบูมิน มีเพียงการจับแบบผันกลับได้ตามปกติ
• ข้อ จ.: Cetirizine มีความคงตัวสูงในกระแสเลือด ไม่ได้สลายตัวในทันที แต่ไม่ผ่าน BBB เพราะความเป็น Zwitterion</t>
        </is>
      </c>
      <c r="L150" s="186" t="n"/>
      <c r="M150" s="186" t="inlineStr">
        <is>
          <t>Product Group 13: Medicinal Chemistry</t>
        </is>
      </c>
      <c r="N150" s="186" t="inlineStr">
        <is>
          <t>17.1 Physicochemical properties</t>
        </is>
      </c>
      <c r="O150" s="185" t="inlineStr">
        <is>
          <t>Product</t>
        </is>
      </c>
      <c r="P150" s="186" t="inlineStr">
        <is>
          <t>ข้อสอบจริง PLE-CC1 ปี 2566 Day 2 ข้อ 105 [CASE_2566_RHINITIS_01]</t>
        </is>
      </c>
      <c r="Q150" s="185" t="inlineStr">
        <is>
          <t>ข้อสอบจริง</t>
        </is>
      </c>
      <c r="R150" s="185" t="inlineStr">
        <is>
          <t>2566 Day 2</t>
        </is>
      </c>
      <c r="S150" s="185" t="inlineStr">
        <is>
          <t>CASE_2566_RHINITIS_01</t>
        </is>
      </c>
    </row>
    <row r="151">
      <c r="A151" s="185" t="n">
        <v>149</v>
      </c>
      <c r="B151" s="186" t="inlineStr">
        <is>
          <t>เมื่อเปรียบเทียบคุณสมบัติทางเภสัชวิทยาและเภสัชจลนศาสตร์ระหว่าง ยาต้านฮิสตามีนรุ่นที่ 1 คือ Hydroxyzine (โครงสร้าง A ซึ่งไม่มีหมู่ Carboxylic acid) กับ ยาต้านฮิสตามีนรุ่นที่ 2 คือ Cetirizine (โครงสร้าง B ซึ่งมีหมู่ Carboxylic acid)</t>
        </is>
      </c>
      <c r="C151" s="186" t="inlineStr">
        <is>
          <t>ข้อใดกล่าวเปรียบเทียบคุณสมบัติของยาทั้งสองชนิดได้อย่างถูกต้อง</t>
        </is>
      </c>
      <c r="D151" s="186" t="n"/>
      <c r="E151" s="186" t="inlineStr">
        <is>
          <t>ที่ระดับ pH สรีรวิทยา โครงสร้าง B (Cetirizine) สามารถซึมผ่านเข้าสู่ระบบประสาทส่วนกลางในสมองได้มากกว่าโครงสร้าง A</t>
        </is>
      </c>
      <c r="F151" s="186" t="inlineStr">
        <is>
          <t>โครงสร้าง A (Hydroxyzine) ผ่าน Blood-Brain Barrier เข้าสู่สมองได้มากกว่าโครงสร้าง B จึงทำให้เกิดผลข้างเคียงง่วงซึมมากกว่าอย่างชัดเจน</t>
        </is>
      </c>
      <c r="G151" s="186" t="inlineStr">
        <is>
          <t>โครงสร้าง B เป็น Prodrug ที่ต้องถูกเมแทบอไลซ์ในตับเปลี่ยนเป็นโครงสร้าง A ก่อนจึงจะออกฤทธิ์</t>
        </is>
      </c>
      <c r="H151" s="186" t="inlineStr">
        <is>
          <t>โครงสร้าง A มีความจำเพาะเจาะจง (Selectivity) ต่อ Peripheral H1-receptor สูงกว่าโครงสร้าง B</t>
        </is>
      </c>
      <c r="I151" s="186" t="inlineStr">
        <is>
          <t>โครงสร้าง A มีคุณสมบัติเป็นกรดแก่กว่าโครงสร้าง B</t>
        </is>
      </c>
      <c r="J151" s="185" t="n">
        <v>2</v>
      </c>
      <c r="K151" s="186" t="inlineStr">
        <is>
          <t>✅ คำตอบที่ถูกต้อง: ข้อ ข. โครงสร้าง A (Hydroxyzine) ผ่าน Blood-Brain Barrier เข้าสู่สมองได้มากกว่าโครงสร้าง B จึงทำให้เกิดผลข้างเคียงง่วงซึมมากกว่าอย่างชัดเจน
🎯 ทำไมข้อนี้ถึงถูก:
Hydroxyzine เป็นยาต้านฮิสตามีนรุ่นแรกที่มีคุณสมบัติ Lipophilic สูง ไม่มีหมู่คาร์บอกซิลิก จึงสามารถซึมผ่าน Blood-Brain Barrier (BBB) เข้าไปจับกับ H1-receptors ในสมองส่วนกลางได้มาก ก่อให้เกิดฤทธิ์สงบประสาทและง่วงซึมรุนแรง (Sedation) ในขณะที่ Cetirizine (ซึ่งเป็น Active carboxylic acid metabolite ของ Hydroxyzine) มีขั้วสูงในรูป Zwitterion จึงเข้าสู่สมองได้น้อยมาก ทำให้มีผลข้างเคียงง่วงซึมต่ำกว่าอย่างมีนัยสำคัญ
🔍 ข้ออื่นผิดเพราะอะไร:
• ข้อ ก.: ผิดเพราะ Cetirizine เข้าสมองได้น้อยกว่า Hydroxyzine
• ข้อ ค.: สลับกัน Hydroxyzine ต่างหากที่ถูกออกซิไดซ์เปลี่ยนเป็น Cetirizine ในร่างกาย
• ข้อ ง.: Cetirizine มีความจำเพาะต่อ Peripheral H1 receptor สูงกว่า Hydroxyzine
• ข้อ จ.: Cetirizine มีหมู่กรดคาร์บอกซิลิก จึงมีฤทธิ์เป็นกรดมากกว่า Hydroxyzine</t>
        </is>
      </c>
      <c r="L151" s="186" t="n"/>
      <c r="M151" s="186" t="inlineStr">
        <is>
          <t>Product Group 13: Medicinal Chemistry</t>
        </is>
      </c>
      <c r="N151" s="186" t="inlineStr">
        <is>
          <t>17.1 Physicochemical properties</t>
        </is>
      </c>
      <c r="O151" s="185" t="inlineStr">
        <is>
          <t>Product</t>
        </is>
      </c>
      <c r="P151" s="186" t="inlineStr">
        <is>
          <t>ข้อสอบจริง PLE-CC1 ปี 2566 Day 2 ข้อ 106 [CASE_2566_RHINITIS_01]</t>
        </is>
      </c>
      <c r="Q151" s="185" t="inlineStr">
        <is>
          <t>ข้อสอบจริง</t>
        </is>
      </c>
      <c r="R151" s="185" t="inlineStr">
        <is>
          <t>2566 Day 2</t>
        </is>
      </c>
      <c r="S151" s="185" t="inlineStr">
        <is>
          <t>CASE_2566_RHINITIS_01</t>
        </is>
      </c>
    </row>
  </sheetData>
  <mergeCells count="1">
    <mergeCell ref="A1:F1"/>
  </mergeCells>
  <pageMargins left="0.75" right="0.75" top="1" bottom="1" header="0.5" footer="0.5"/>
  <drawing xmlns:r="http://schemas.openxmlformats.org/officeDocument/2006/relationships" r:id="rId1"/>
</worksheet>
</file>

<file path=xl/worksheets/sheet33.xml><?xml version="1.0" encoding="utf-8"?>
<worksheet xmlns="http://schemas.openxmlformats.org/spreadsheetml/2006/main">
  <sheetPr>
    <outlinePr summaryBelow="0" summaryRight="0"/>
    <pageSetUpPr/>
  </sheetPr>
  <dimension ref="A1:S237"/>
  <sheetViews>
    <sheetView workbookViewId="0">
      <pane ySplit="2" topLeftCell="A3" activePane="bottomLeft" state="frozen"/>
      <selection pane="bottomLeft" activeCell="B4" sqref="B4"/>
    </sheetView>
  </sheetViews>
  <sheetFormatPr baseColWidth="8" defaultColWidth="12.6640625" defaultRowHeight="15.75" customHeight="1"/>
  <cols>
    <col width="8" customWidth="1" style="49" min="1" max="1"/>
    <col width="50" customWidth="1" style="49" min="2" max="2"/>
    <col width="40" customWidth="1" style="49" min="3" max="3"/>
    <col width="12" customWidth="1" style="49" min="4" max="4"/>
    <col width="28" customWidth="1" style="49" min="5" max="5"/>
    <col width="28" customWidth="1" style="49" min="6" max="6"/>
    <col width="28" customWidth="1" style="49" min="7" max="7"/>
    <col width="28" customWidth="1" style="49" min="8" max="8"/>
    <col width="28" customWidth="1" style="49" min="9" max="9"/>
    <col width="14" customWidth="1" style="49" min="10" max="10"/>
    <col width="55" customWidth="1" style="49" min="11" max="11"/>
    <col width="12" customWidth="1" style="49" min="12" max="12"/>
    <col width="25" customWidth="1" style="49" min="13" max="13"/>
    <col width="30" customWidth="1" style="49" min="14" max="14"/>
    <col width="15" customWidth="1" style="49" min="15" max="15"/>
    <col width="20" customWidth="1" style="49" min="16" max="16"/>
    <col width="16" customWidth="1" style="49" min="17" max="17"/>
    <col width="16" customWidth="1" style="49" min="18" max="18"/>
    <col width="24" customWidth="1" style="49" min="19" max="19"/>
  </cols>
  <sheetData>
    <row r="1" ht="34.95" customHeight="1" s="49">
      <c r="A1" s="51">
        <f>HYPERLINK("#gid=0", "🏠 กลับสู่หน้าแรก (Go to Home Page)")</f>
        <v/>
      </c>
    </row>
    <row r="2" ht="28" customHeight="1" s="49">
      <c r="A2" s="181" t="inlineStr">
        <is>
          <t>ลำดับ</t>
        </is>
      </c>
      <c r="B2" s="182" t="inlineStr">
        <is>
          <t>สถานการณ์เคส / ข้อมูลผู้ป่วย</t>
        </is>
      </c>
      <c r="C2" s="183" t="inlineStr">
        <is>
          <t>คำถาม</t>
        </is>
      </c>
      <c r="D2" s="181" t="inlineStr">
        <is>
          <t>รูปถาม</t>
        </is>
      </c>
      <c r="E2" s="181" t="inlineStr">
        <is>
          <t>ตัวเลือก 1</t>
        </is>
      </c>
      <c r="F2" s="181" t="inlineStr">
        <is>
          <t>ตัวเลือก 2</t>
        </is>
      </c>
      <c r="G2" s="181" t="inlineStr">
        <is>
          <t>ตัวเลือก 3</t>
        </is>
      </c>
      <c r="H2" s="181" t="inlineStr">
        <is>
          <t>ตัวเลือก 4</t>
        </is>
      </c>
      <c r="I2" s="181" t="inlineStr">
        <is>
          <t>ตัวเลือก 5</t>
        </is>
      </c>
      <c r="J2" s="181" t="inlineStr">
        <is>
          <t>เฉลย (ตัวเลข 1-5)</t>
        </is>
      </c>
      <c r="K2" s="181" t="inlineStr">
        <is>
          <t>คำอธิบายเฉลย</t>
        </is>
      </c>
      <c r="L2" s="181" t="inlineStr">
        <is>
          <t>รูปเฉลย</t>
        </is>
      </c>
      <c r="M2" s="181" t="inlineStr">
        <is>
          <t>หัวข้อโรคสภาฯ</t>
        </is>
      </c>
      <c r="N2" s="181" t="inlineStr">
        <is>
          <t>หัวข้อย่อย</t>
        </is>
      </c>
      <c r="O2" s="181" t="inlineStr">
        <is>
          <t>Product / Clinic</t>
        </is>
      </c>
      <c r="P2" s="181" t="inlineStr">
        <is>
          <t>หมายเหตุ</t>
        </is>
      </c>
      <c r="Q2" s="181" t="inlineStr">
        <is>
          <t>ประเภทข้อสอบ</t>
        </is>
      </c>
      <c r="R2" s="181" t="inlineStr">
        <is>
          <t>ปี / เลขชุด</t>
        </is>
      </c>
      <c r="S2" s="184" t="inlineStr">
        <is>
          <t>Case ID (รหัสเคส)</t>
        </is>
      </c>
    </row>
    <row r="3" ht="24" customHeight="1" s="49">
      <c r="A3" s="185" t="n">
        <v>1</v>
      </c>
      <c r="B3" s="186" t="n"/>
      <c r="C3" s="186" t="inlineStr">
        <is>
          <t>ยาควบคุมพิเศษ (Special Controlled Drugs) ตามพระราชบัญญัติยา พ.ศ. 2510 มีข้อกำหนดทางกฎหมายที่เภสัชกรต้องปฏิบัติอย่างไร?</t>
        </is>
      </c>
      <c r="D3" s="186" t="n"/>
      <c r="E3" s="186" t="inlineStr">
        <is>
          <t>จำหน่ายได้โดยไม่ต้องมีใบสั่งยาจากแพทย์์ แต่ต้องจดบันทึก</t>
        </is>
      </c>
      <c r="F3" s="186" t="inlineStr">
        <is>
          <t>ต้องจำหน่ายตามใบสั่งยาของผู้ประกอบวิชาชีพเวชกรรมเท่านั้น และต้องจัดทำบัญชีการรับ-จ่ายยา</t>
        </is>
      </c>
      <c r="G3" s="186" t="inlineStr">
        <is>
          <t>จำหน่ายได้เฉพาะในโรงพยาบาลรัฐบาลเท่านั้น</t>
        </is>
      </c>
      <c r="H3" s="186" t="inlineStr">
        <is>
          <t>สามารถโฆษณาต่อประชาชนทั่วไปได้ตามปกติ</t>
        </is>
      </c>
      <c r="I3" s="186" t="inlineStr">
        <is>
          <t>เภสัชกรไม่ต้องอยู่ปฏิบัติการตลอดเวลาที่เปิดจำหน่าย</t>
        </is>
      </c>
      <c r="J3" s="185" t="n">
        <v>2</v>
      </c>
      <c r="K3" s="186" t="inlineStr">
        <is>
          <t>✅ คำตอบที่ถูกต้อง: ข้อ ข. ต้องจำหน่ายตามใบสั่งยาของผู้ประกอบวิชาชีพเวชกรรมเท่านั้น และต้องจัดทำบัญชีการรับ-จ่ายยา
🎯 ทำไมข้อนี้ถึงถูก:
ยาควบคุมพิเศษ กฎหมายกำหนดให้จำหน่ายได้เฉพาะเมื่อมีใบสั่งยาของผู้ประกอบวิชาชีพเวชกรรม ทันตกรรม หรือสัตวแพทย์์ชั้นหนึ่งเท่านั้น และเภสัชกรผู้มีหน้าที่ปฏิบัติการต้องลงบัญชีการรับและจ่ายยาทุกครั้ง
🔍 ข้ออื่นผิดเพราะอะไร:
• ข้อ ก.: จำหน่ายได้โดยไม่ต้องมีใบสั่งยาจากแพทย์์ แต่ต้องจดบันทึก ไม่สอดคล้องกับระเบียบข้อบังคับและมาตรฐานทางวิชาชีพ
• ข้อ ค.: จำหน่ายได้เฉพาะในโรงพยาบาลรัฐบาลเท่านั้น ไม่สอดคล้องกับระเบียบข้อบังคับและมาตรฐานทางวิชาชีพ
• ข้อ ง.: สามารถโฆษณาต่อประชาชนทั่วไปได้ตามปกติ ไม่สอดคล้องกับระเบียบข้อบังคับและมาตรฐานทางวิชาชีพ
• ข้อ จ.: เภสัชกรไม่ต้องอยู่ปฏิบัติการตลอดเวลาที่เปิดจำหน่าย ไม่สอดคล้องกับระเบียบข้อบังคับและมาตรฐานทางวิชาชีพ</t>
        </is>
      </c>
      <c r="L3" s="186" t="n"/>
      <c r="M3" s="186" t="inlineStr">
        <is>
          <t>1. Law &amp; Regulations</t>
        </is>
      </c>
      <c r="N3" s="186" t="inlineStr">
        <is>
          <t>1.1 พ.ร.บ. ยา พ.ศ. 2510</t>
        </is>
      </c>
      <c r="O3" s="185" t="inlineStr">
        <is>
          <t>SAP</t>
        </is>
      </c>
      <c r="P3" s="186" t="inlineStr">
        <is>
          <t>พ.ร.บ. ยา พ.ศ. 2510</t>
        </is>
      </c>
      <c r="Q3" s="185" t="inlineStr">
        <is>
          <t>แบบฝึกหัด</t>
        </is>
      </c>
      <c r="R3" s="185" t="inlineStr">
        <is>
          <t>เล่มม่วง</t>
        </is>
      </c>
      <c r="S3" s="185" t="n"/>
    </row>
    <row r="4" ht="24" customHeight="1" s="49">
      <c r="A4" s="185" t="n">
        <v>2</v>
      </c>
      <c r="B4" s="186" t="n"/>
      <c r="C4" s="186" t="inlineStr">
        <is>
          <t>ข้อใดถูกต้องเกี่ยวกับ oral isotretinoin ในร้านยา</t>
        </is>
      </c>
      <c r="D4" s="186" t="n"/>
      <c r="E4" s="186" t="inlineStr">
        <is>
          <t>จ่ายได้ แต่ต้องมีใบสั่งแพทย์์</t>
        </is>
      </c>
      <c r="F4" s="186" t="inlineStr">
        <is>
          <t>จ่ายได้ โดยไม่มีใบสั่งแพทย์์</t>
        </is>
      </c>
      <c r="G4" s="186" t="inlineStr">
        <is>
          <t>จ่ายได้ เฉพาะสถานพยาบาลที่มีแพทย์์เฉพาะทาง</t>
        </is>
      </c>
      <c r="H4" s="186" t="inlineStr">
        <is>
          <t>จ่ายได้ เฉพาะคลินิกและโรงพยาบาล</t>
        </is>
      </c>
      <c r="I4" s="186" t="inlineStr">
        <is>
          <t>จ่ายได้ เฉพาะร้านยาที่ขึ้นทะเบียนเป็นร้านยาคุณภาพ</t>
        </is>
      </c>
      <c r="J4" s="185" t="n">
        <v>4</v>
      </c>
      <c r="K4" s="186" t="inlineStr">
        <is>
          <t>✅ คำตอบที่ถูกต้อง: ข้อ ง. จ่ายได้ เฉพาะคลินิกและโรงพยาบาล
🎯 ทำไมข้อนี้ถึงถูก:
Oral isotretinoin เป็นยาควบคุมพิเศษที่มีมาตรการจำกัดการกระจายยาเข้มงวด โดย อย. กำหนดให้จำหน่ายได้เฉพาะในคลินิกเวชกรรมและโรงพยาบาลที่มีแพทย์ผู้เชี่ยวชาญด้านผิวหนัง ไม่อนุญาตให้จำหน่ายในร้านขายยาทุกประเภท
🔍 ข้ออื่นผิดเพราะอะไร:
• ข้อ ก.: ผิด ในร้านยาไม่สามารถจ่าย oral isotretinoin ได้ไม่ว่าจะมีใบสั่งแพทย์หรือไม่ก็ตาม
• ข้อ ข.: ผิด ห้ามจำหน่ายในร้านขายยาทุกกรณีเนื่องจาก teratogenic effect รุนแรง
• ข้อ ค.: ข้อความนี้กล่าวถึงสถานพยาบาล แต่บริบทของคำถามถามถึง oral isotretinoin ในร้านยา ซึ่งร้านยาไม่สามารถจ่ายได้ จ่ายได้เฉพาะในคลินิกและโรงพยาบาลตามข้อ ง
• ข้อ จ.: ผิด ร้านยาคุณภาพก็ไม่ได้รับอนุญาตให้ครอบครองหรือจำหน่าย oral isotretinoin</t>
        </is>
      </c>
      <c r="L4" s="186" t="n"/>
      <c r="M4" s="186" t="inlineStr">
        <is>
          <t>1. Law &amp; Regulations</t>
        </is>
      </c>
      <c r="N4" s="186" t="inlineStr">
        <is>
          <t>1.1 พ.ร.บ. ยา พ.ศ. 2510</t>
        </is>
      </c>
      <c r="O4" s="185" t="inlineStr">
        <is>
          <t>SAP</t>
        </is>
      </c>
      <c r="P4" s="186" t="inlineStr">
        <is>
          <t>ข้อ 6 Pharma Plus เล่มม่วง (เฉลยข้อ ง)</t>
        </is>
      </c>
      <c r="Q4" s="185" t="inlineStr">
        <is>
          <t>แบบฝึกหัด</t>
        </is>
      </c>
      <c r="R4" s="185" t="inlineStr">
        <is>
          <t>เล่มม่วง</t>
        </is>
      </c>
      <c r="S4" s="185" t="n"/>
    </row>
    <row r="5" ht="24" customHeight="1" s="49">
      <c r="A5" s="185" t="n">
        <v>3</v>
      </c>
      <c r="B5" s="186" t="n"/>
      <c r="C5" s="186" t="inlineStr">
        <is>
          <t>ยา oral isotretinoin มีเลขทะเบียน 1C 2554/55 หมายความว่าอย่างไร</t>
        </is>
      </c>
      <c r="D5" s="186" t="n"/>
      <c r="E5" s="186" t="inlineStr">
        <is>
          <t>ยาเดี่ยวแผนปัจจุบันที่ผลิตในประเทศไทย</t>
        </is>
      </c>
      <c r="F5" s="186" t="inlineStr">
        <is>
          <t>ยาเดี่ยวแผนปัจจุบันที่นำเข้าจากต่างประเทศ</t>
        </is>
      </c>
      <c r="G5" s="186" t="inlineStr">
        <is>
          <t>ยาเดี่ยวแผนปัจจุบันที่แบ่งบรรจุในประเทศไทย</t>
        </is>
      </c>
      <c r="H5" s="186" t="inlineStr">
        <is>
          <t>ยาผสมแผนโบราณ ที่ผลิตในประเทศไทย</t>
        </is>
      </c>
      <c r="I5" s="186" t="inlineStr">
        <is>
          <t>ยาผสมแผนโบราณ ที่นำเข้าจากต่างประเทศ</t>
        </is>
      </c>
      <c r="J5" s="185" t="n">
        <v>2</v>
      </c>
      <c r="K5" s="186" t="inlineStr">
        <is>
          <t>✅ คำตอบที่ถูกต้อง: ข้อ ข. ยาเดี่ยวแผนปัจจุบันที่นำเข้าจากต่างประเทศ
🎯 ทำไมข้อนี้ถึงถูก:
รหัสเลขทะเบียนยา 1C หมายถึง ยาแผนปัจจุบันที่เป็นตัวยาเดี่ยว (เลข 1) และเป็นยานำหรือสั่งเข้ามาในราชอาณาจักร (อักษร C) โดย 2554 คือลำดับที่ได้รับทะเบียน และ 55 คือปี พ.ศ. 2555 ที่ได้รับอนุมัติทะเบียน
🔍 ข้ออื่นผิดเพราะอะไร:
• ข้อ ก.: รหัสทะเบียนยาเดี่ยวที่ผลิตในประเทศจะใช้อักษร A (เช่น 1A xxxx/xx)
• ข้อ ค.: รหัสทะเบียนยาแบ่งบรรจุจะใช้อักษร B (เช่น 1B xxxx/xx)
• ข้อ ง.: ยาแผนโบราณผลิตในประเทศจะใช้อักษร G (เช่น 2G xxxx/xx)
• ข้อ จ.: ยาแผนโบราณนำเข้าจะใช้อักษร K (เช่น 2K xxxx/xx)</t>
        </is>
      </c>
      <c r="L5" s="186" t="n"/>
      <c r="M5" s="186" t="inlineStr">
        <is>
          <t>1. Law &amp; Regulations</t>
        </is>
      </c>
      <c r="N5" s="186" t="inlineStr">
        <is>
          <t>1.1 พ.ร.บ. ยา พ.ศ. 2510</t>
        </is>
      </c>
      <c r="O5" s="185" t="inlineStr">
        <is>
          <t>SAP</t>
        </is>
      </c>
      <c r="P5" s="186" t="inlineStr">
        <is>
          <t>ข้อ 7 Pharma Plus เล่มม่วง (เฉลยข้อ ข)</t>
        </is>
      </c>
      <c r="Q5" s="185" t="inlineStr">
        <is>
          <t>แบบฝึกหัด</t>
        </is>
      </c>
      <c r="R5" s="185" t="inlineStr">
        <is>
          <t>เล่มม่วง</t>
        </is>
      </c>
      <c r="S5" s="185" t="n"/>
    </row>
    <row r="6" ht="24" customHeight="1" s="49">
      <c r="A6" s="185" t="n">
        <v>4</v>
      </c>
      <c r="B6" s="186" t="n"/>
      <c r="C6" s="186" t="inlineStr">
        <is>
          <t>ยาพ่น budesonide เป็นยาประเภทใดตามกฎหมาย</t>
        </is>
      </c>
      <c r="D6" s="186" t="n"/>
      <c r="E6" s="186" t="inlineStr">
        <is>
          <t>ยาควบคุมพิเศษ</t>
        </is>
      </c>
      <c r="F6" s="186" t="inlineStr">
        <is>
          <t>ยาอันตราย</t>
        </is>
      </c>
      <c r="G6" s="186" t="inlineStr">
        <is>
          <t>ยาแผนปัจจุบันบรรจุเสร็จ</t>
        </is>
      </c>
      <c r="H6" s="186" t="inlineStr">
        <is>
          <t>ยาสามัญประจำบ้าน</t>
        </is>
      </c>
      <c r="I6" s="186" t="inlineStr">
        <is>
          <t>ยาใช้ภายนอก</t>
        </is>
      </c>
      <c r="J6" s="185" t="n">
        <v>2</v>
      </c>
      <c r="K6" s="186" t="inlineStr">
        <is>
          <t>✅ คำตอบที่ถูกต้อง: ข้อ ข. ยาอันตราย
🎯 ทำไมข้อนี้ถึงถูก:
Budesonide inhaler จัดเป็นยาอันตราย (dangerous drug) ตามประกาศกระทรวงสาธารณสุข สามารถจำหน่ายได้ในร้านขายยาแผนปัจจุบัน (ขย. 1) โดยเภสัชกรผู้มีหน้าที่ปฏิบัติการเป็นผู้ส่งมอบ
🔍 ข้ออื่นผิดเพราะอะไร:
• ข้อ ก.: ยาสเตียรอยด์ชนิดรับประทานหรือฉีดส่วนใหญ่จัดเป็นยาควบคุมพิเศษ แต่รูปแบบ inhaled corticosteroid เช่น budesonide inhaler จัดเป็นยาอันตราย
• ข้อ ค.: แม้จะเป็นยาแผนปัจจุบันบรรจุเสร็จ แต่มีสถานะการควบคุมที่เฉพาะเจาะจงทางกฎหมายคือเป็นยาอันตราย
• ข้อ ง.: ไม่ใช่ยาสามัญประจำบ้าน ไม่สามารถจำหน่ายในร้านขายของชำทั่วไปได้
• ข้อ จ.: ยาพ่นสูดทางเดินหายใจไม่ได้จัดเป็นยาใช้ภายนอก (external use drug)</t>
        </is>
      </c>
      <c r="L6" s="186" t="n"/>
      <c r="M6" s="186" t="inlineStr">
        <is>
          <t>1. Law &amp; Regulations</t>
        </is>
      </c>
      <c r="N6" s="186" t="inlineStr">
        <is>
          <t>1.1 พ.ร.บ. ยา พ.ศ. 2510</t>
        </is>
      </c>
      <c r="O6" s="185" t="inlineStr">
        <is>
          <t>SAP</t>
        </is>
      </c>
      <c r="P6" s="186" t="inlineStr">
        <is>
          <t>ข้อ 8 Pharma Plus เล่มม่วง (เฉลยข้อ ข)</t>
        </is>
      </c>
      <c r="Q6" s="185" t="inlineStr">
        <is>
          <t>แบบฝึกหัด</t>
        </is>
      </c>
      <c r="R6" s="185" t="inlineStr">
        <is>
          <t>เล่มม่วง</t>
        </is>
      </c>
      <c r="S6" s="185" t="n"/>
    </row>
    <row r="7" ht="24" customHeight="1" s="49">
      <c r="A7" s="185" t="n">
        <v>5</v>
      </c>
      <c r="B7" s="186" t="n"/>
      <c r="C7" s="186" t="inlineStr">
        <is>
          <t>ผู้ป่วยถือแผ่นพับโฆษณาและขวดยาแผนโบราณ ซึ่งแผ่นพับโฆษณาช่วยฆ่าเชื้อราและขวดไม่มีเลขทะเบียน การกระทำของเภสัชในข้อใดถูกต้อง</t>
        </is>
      </c>
      <c r="D7" s="186" t="n"/>
      <c r="E7" s="186" t="inlineStr">
        <is>
          <t>สังเกตแผ่นพับว่ามีเลขทะเบียนโฆษณาตามที่ อย. กำหนดหรือไม่ เช่น ฆยxxxx/xx หรือไม่</t>
        </is>
      </c>
      <c r="F7" s="186" t="inlineStr">
        <is>
          <t>แนะนำเรื่องความปลอดภัยในการใช้ยาแผนโบราณไม่มีเลขทะเบียน และขอให้ผู้ป่วยนำยามาให้เพื่อส่งตรวจ</t>
        </is>
      </c>
      <c r="G7" s="186" t="inlineStr">
        <is>
          <t>ไม่สามารถจ่ายยาลาดังกล่าวได้ เนื่องจากไม่มีใบอนุญาตขายยาแผนโบราณ</t>
        </is>
      </c>
      <c r="H7" s="186" t="inlineStr">
        <is>
          <t>แนะนำว่ายาแผนโบราณที่ใช้ภายนอกไม่มีเลขทะเบียนน่าจะใช้ได้ เพราะมีอันตรายน้อยกว่ายารับประทาน</t>
        </is>
      </c>
      <c r="I7" s="186" t="inlineStr">
        <is>
          <t>ไปหาทยาแผนโบราณดังกล่าวมาขาย เพราะมีลูกค้ามาถามซื้อ</t>
        </is>
      </c>
      <c r="J7" s="185" t="n">
        <v>2</v>
      </c>
      <c r="K7" s="186" t="inlineStr">
        <is>
          <t>✅ คำตอบที่ถูกต้อง: ข้อ ข. แนะนำเรื่องความปลอดภัยในการใช้ยาแผนโบราณไม่มีเลขทะเบียน และขอให้ผู้ป่วยนำยามาให้เพื่อส่งตรวจ
🎯 ทำไมข้อนี้ถึงถูก:
ยาที่ไม่มีเลขทะเบียนตำรับยาถือเป็นยาที่ไม่ผ่านการประเมินความปลอดภัยและประสิทธิภาพจาก อย. เสี่ยงต่อการปนเปื้อนสารเคมีหรือสเตียรอยด์ เภสัชกรต้องให้คำแนะนำเรื่องความเสี่ยงด้านความปลอดภัยแก่ผู้ป่วย และประสานงานส่งตรวจวิเคราะห์หรือรายงานหน่วยงานคุ้มครองผู้บริโภค
🔍 ข้ออื่นผิดเพราะอะไร:
• ข้อ ก.: หากตัวยาไม่มีเลขทะเบียน ย่อมไม่สามารถได้รับอนุญาตโฆษณาได้อย่างถูกต้อง การตรวจสอบข้อความโฆษณาเพียงอย่างเดียวไม่เพียงพอต่อการคุ้มครองความปลอดภัยของผู้ป่วย
• ข้อ ค.: ประเด็นหลักไม่ได้อยู่ที่ร้านมีใบอนุญาตขายยาแผนโบราณหรือไม่ แต่อยู่ที่ยาดังกล่าวเป็นยาที่ไม่ได้ขึ้นทะเบียนตำรับยาซึ่งผิดกฎหมายห้ามจำหน่าย
• ข้อ ง.: เป็นคำแนะนำที่ไม่ถูกต้องและละเมิดจรรยาบรรณวิชาชีพ เนื่องจากยาภายนอกที่ไม่มีทะเบียนอาจปนเปื้อนเชื้อโรคหรือสารเคมีอันตรายได้เช่นกัน
• ข้อ จ.: ผิดกฎหมายอย่างร้ายแรงตามมาตรา 72 (4) การขายยาที่ไม่ได้ขึ้นทะเบียนตำรับยามีโทษจำคุก</t>
        </is>
      </c>
      <c r="L7" s="186" t="n"/>
      <c r="M7" s="186" t="inlineStr">
        <is>
          <t>2. Professional Ethics</t>
        </is>
      </c>
      <c r="N7" s="186" t="inlineStr">
        <is>
          <t>2.1 ข้อบังคับสภาเภสัชกรรม (จรรยาบรรณวิชาชีพ)</t>
        </is>
      </c>
      <c r="O7" s="185" t="inlineStr">
        <is>
          <t>SAP</t>
        </is>
      </c>
      <c r="P7" s="186" t="inlineStr">
        <is>
          <t>ข้อ 10 Pharma Plus เล่มม่วง (เฉลยข้อ ข)</t>
        </is>
      </c>
      <c r="Q7" s="185" t="inlineStr">
        <is>
          <t>แบบฝึกหัด</t>
        </is>
      </c>
      <c r="R7" s="185" t="inlineStr">
        <is>
          <t>เล่มม่วง</t>
        </is>
      </c>
      <c r="S7" s="185" t="n"/>
    </row>
    <row r="8" ht="24" customHeight="1" s="49">
      <c r="A8" s="185" t="n">
        <v>6</v>
      </c>
      <c r="B8" s="186" t="n"/>
      <c r="C8" s="186" t="inlineStr">
        <is>
          <t>ผู้ป่วยได้รับยา carbamazepine มาก่อนหน้านี้ แต่ยาที่ได้รับหมดอายุก่อนกำหนด 1 เดือน ยาดังกล่าวจัดเป็นยาประเภทใดตามกฎหมาย</t>
        </is>
      </c>
      <c r="D8" s="186" t="n"/>
      <c r="E8" s="186" t="inlineStr">
        <is>
          <t>ยาปลอม</t>
        </is>
      </c>
      <c r="F8" s="186" t="inlineStr">
        <is>
          <t>ยาเสื่อมคุณภาพ</t>
        </is>
      </c>
      <c r="G8" s="186" t="inlineStr">
        <is>
          <t>ยาผิดมาตรฐาน</t>
        </is>
      </c>
      <c r="H8" s="186" t="inlineStr">
        <is>
          <t>ยาสิ้นสภาพ</t>
        </is>
      </c>
      <c r="I8" s="186" t="inlineStr">
        <is>
          <t>ยาไม่ได้ขึ้นทะเบียนตำรับ</t>
        </is>
      </c>
      <c r="J8" s="185" t="n">
        <v>2</v>
      </c>
      <c r="K8" s="186" t="inlineStr">
        <is>
          <t>✅ คำตอบที่ถูกต้อง: ข้อ ข. ยาเสื่อมคุณภาพ
🎯 ทำไมข้อนี้ถึงถูก:
ตาม พ.ร.บ. ยา พ.ศ. 2510 มาตรา 72 (3) บัญญัติให้ยาที่สิ้นอายุตามที่แสดงไว้ในฉลาก จัดเป็น 'ยาเสื่อมคุณภาพ' โดยเด็ดขาด การที่ยา carbamazepine หมดอายุไปแล้ว 1 เดือน จึงเข้าข่ายเป็นยาเสื่อมคุณภาพตามกฎหมาย มิใช่ยาปลอมหรือยาผิดมาตรฐาน
🔍 ข้ออื่นผิดเพราะอะไร:
• ข้อ ก.: ยาปลอมตามมาตรา 73 หมายถึงยาปลอมแปลงทั้งหมดหรือบางส่วน ยาที่แสดงชื่อหรือเครื่องหมายการค้าเท็จ หรือมีปริมาณสารสำคัญคลาดเคลื่อนเกิน 20%
• ข้อ ค.: ยาผิดมาตรฐานตามมาตรา 74 หมายถึงยาที่มีสารสำคัญหรือความบริสุทธิ์ไม่ตรงตามเกณฑ์มาตรฐานตำรับที่ขึ้นทะเบียนไว้
• ข้อ ง.: กฎหมายใช้คำว่า ยาเสื่อมคุณภาพ ไม่มีคำว่า ยาสิ้นสภาพ ในนิยามทางกฎหมายยา
• ข้อ จ.: ยาที่ไม่ได้ขึ้นทะเบียนตำรับยาเป็นความผิดตามมาตรา 72 (4) ไม่เกี่ยวกับวันหมดอายุของยา</t>
        </is>
      </c>
      <c r="L8" s="186" t="n"/>
      <c r="M8" s="186" t="inlineStr">
        <is>
          <t>1. Law &amp; Regulations</t>
        </is>
      </c>
      <c r="N8" s="186" t="inlineStr">
        <is>
          <t>1.1 พ.ร.บ. ยา พ.ศ. 2510</t>
        </is>
      </c>
      <c r="O8" s="185" t="inlineStr">
        <is>
          <t>SAP</t>
        </is>
      </c>
      <c r="P8" s="186" t="inlineStr">
        <is>
          <t>ข้อ 11 Pharma Plus เล่มม่วง (เฉลยข้อ ก)</t>
        </is>
      </c>
      <c r="Q8" s="185" t="inlineStr">
        <is>
          <t>แบบฝึกหัด</t>
        </is>
      </c>
      <c r="R8" s="185" t="inlineStr">
        <is>
          <t>เล่มม่วง</t>
        </is>
      </c>
      <c r="S8" s="185" t="n"/>
    </row>
    <row r="9" ht="24" customHeight="1" s="49">
      <c r="A9" s="185" t="n">
        <v>7</v>
      </c>
      <c r="B9" s="186" t="inlineStr">
        <is>
          <t>เนื่องจากยาที่ได้รับตามใบสั่งยาหมด ผู้ป่วยจึงไปซื้อยาเพิ่มที่ร้านยา หลังจากประทานไปได้ 2-3 วัน พบว่าอาการไม่ดีขึ้นและเกิดผื่นขึ้น จึงสอบถาม อย. พบข้อมูลว่ายาดังกล่าวไม่ใช่ยาที่ผลิตโดยบริษัทตามชื่อและอยู่ที่ระบุข้างกล่อง จากข้อมูลข้างต้น ยาดังกล่าวเข้าข่ายข้อใด</t>
        </is>
      </c>
      <c r="C9" s="186" t="inlineStr">
        <is>
          <t>ยาดังกล่าวเข้าข่ายข้อใดตามพระราชบัญญัติยา</t>
        </is>
      </c>
      <c r="D9" s="186" t="n"/>
      <c r="E9" s="186" t="inlineStr">
        <is>
          <t>ยาสิดมาตรฐาน</t>
        </is>
      </c>
      <c r="F9" s="186" t="inlineStr">
        <is>
          <t>ยาเสื่อมคุณภาพ</t>
        </is>
      </c>
      <c r="G9" s="186" t="inlineStr">
        <is>
          <t>ยาปลอม</t>
        </is>
      </c>
      <c r="H9" s="186" t="inlineStr">
        <is>
          <t>ยาที่ไม่ได้ขึ้นทะเบียน</t>
        </is>
      </c>
      <c r="I9" s="186" t="inlineStr">
        <is>
          <t>ยาที่ถูกเพิกถอนทะเบียนตำรับ</t>
        </is>
      </c>
      <c r="J9" s="185" t="n">
        <v>3</v>
      </c>
      <c r="K9" s="186" t="inlineStr">
        <is>
          <t>✅ คำตอบที่ถูกต้อง: ข้อ ค. ยาปลอม
🎯 ทำไมข้อนี้ถึงถูก:
ตาม พ.ร.บ. ยา หมายถึง ยาหรือวัตถุที่จัดทำขึ้นเทียมยาแท้ทั้งหมดหรือบางส่วน เพื่อให้หลอกลวงว่าเป็นยาแท้ เช่น แสดงชื่อหรือเครื่องหมายการค้าของบริษัทอื่นที่ไม่ได้เป็นผู้ผลิตจริง
🔍 ข้ออื่นผิดเพราะอะไร:
• ข้อ ก.: ยาสิดมาตรฐาน ไม่สอดคล้องกับระเบียบข้อบังคับและมาตรฐานทางวิชาชีพ
• ข้อ ข.: ยาเสื่อมคุณภาพ ไม่สอดคล้องกับระเบียบข้อบังคับและมาตรฐานทางวิชาชีพ
• ข้อ ง.: ยาที่ไม่ได้ขึ้นทะเบียน ไม่สอดคล้องกับระเบียบข้อบังคับและมาตรฐานทางวิชาชีพ
• ข้อ จ.: ยาที่ถูกเพิกถอนทะเบียนตำรับ ไม่สอดคล้องกับระเบียบข้อบังคับและมาตรฐานทางวิชาชีพ</t>
        </is>
      </c>
      <c r="L9" s="186" t="n"/>
      <c r="M9" s="186" t="inlineStr">
        <is>
          <t>1. Law &amp; Regulations</t>
        </is>
      </c>
      <c r="N9" s="186" t="inlineStr">
        <is>
          <t>1.1 พ.ร.บ. ยา พ.ศ. 2510</t>
        </is>
      </c>
      <c r="O9" s="185" t="inlineStr">
        <is>
          <t>SAP</t>
        </is>
      </c>
      <c r="P9" s="186" t="inlineStr">
        <is>
          <t>ข้อ 12 Pharma Plus เล่มม่วง (เฉลยข้อ ค)</t>
        </is>
      </c>
      <c r="Q9" s="185" t="inlineStr">
        <is>
          <t>แบบฝึกหัด</t>
        </is>
      </c>
      <c r="R9" s="185" t="inlineStr">
        <is>
          <t>เล่มม่วง</t>
        </is>
      </c>
      <c r="S9" s="185" t="n"/>
    </row>
    <row r="10" ht="24" customHeight="1" s="49">
      <c r="A10" s="185" t="n">
        <v>8</v>
      </c>
      <c r="B10" s="186" t="n"/>
      <c r="C10" s="186" t="inlineStr">
        <is>
          <t>การเบิกยาในโรงพยาบาลระบบ FIFO เป็นไปตามข้อใด</t>
        </is>
      </c>
      <c r="D10" s="186" t="n"/>
      <c r="E10" s="186" t="inlineStr">
        <is>
          <t>เบิกยาจากคลังยาโดยเบิกยาที่ซื้อมากก่อน</t>
        </is>
      </c>
      <c r="F10" s="186" t="inlineStr">
        <is>
          <t>เบิกยาจากคลังยาโดยเบิกยาที่ใกล้หมดายุก่อน</t>
        </is>
      </c>
      <c r="G10" s="186" t="inlineStr">
        <is>
          <t>เบิกยาจากคลังยา โดยเบิก lot ที่ผลิตก่อน</t>
        </is>
      </c>
      <c r="H10" s="186" t="inlineStr">
        <is>
          <t>เบิกยาจากคลังยา โดยเบิกจาก lot ที่ซื้อมาจากบริษทายาก่อน</t>
        </is>
      </c>
      <c r="I10" s="186" t="inlineStr">
        <is>
          <t>ไม่มีข้อใดถูก</t>
        </is>
      </c>
      <c r="J10" s="185" t="n">
        <v>1</v>
      </c>
      <c r="K10" s="186" t="inlineStr">
        <is>
          <t>✅ คำตอบที่ถูกต้อง: ข้อ ก. เบิกยาจากคลังยาโดยเบิกยาที่ซื้อมากก่อน
🎯 ทำไมข้อนี้ถึงถูก:
ระบบ FIFO (First-In, First-Out) เป็นระบบการบริหารคลังสินค้าโดยนำสินค้าที่รับเข้ามาก่อนออกไปจำหน่ายหรือใช้งานก่อน ซึ่งในทางเภสัชกรรมมักใช้ควบคู่กับ FEFO (First-Expired, First-Out) ตามหลักการบริหารคลังเวชภัณฑ์
🔍 ข้ออื่นผิดเพราะอะไร:
• ข้อ ข.: เบิกยาจากคลังยาโดยเบิกยาที่ใกล้หมดายุก่อน ไม่สอดคล้องกับระเบียบข้อบังคับและมาตรฐานทางวิชาชีพ
• ข้อ ค.: เบิกยาจากคลังยา โดยเบิก lot ที่ผลิตก่อน ไม่สอดคล้องกับระเบียบข้อบังคับและมาตรฐานทางวิชาชีพ
• ข้อ ง.: เบิกยาจากคลังยา โดยเบิกจาก lot ที่ซื้อมาจากบริษทายาก่อน ไม่สอดคล้องกับระเบียบข้อบังคับและมาตรฐานทางวิชาชีพ
• ข้อ จ.: ตัวเลือกนี้ไม่ถูกต้องตามเกณฑ์มาตรฐานการรักษาและหลักวิชาการทางเภสัชกรรม</t>
        </is>
      </c>
      <c r="L10" s="186" t="n"/>
      <c r="M10" s="186" t="inlineStr">
        <is>
          <t>1. Law &amp; Regulations</t>
        </is>
      </c>
      <c r="N10" s="186" t="inlineStr">
        <is>
          <t>1.1 พ.ร.บ. ยา พ.ศ. 2510</t>
        </is>
      </c>
      <c r="O10" s="185" t="inlineStr">
        <is>
          <t>SAP</t>
        </is>
      </c>
      <c r="P10" s="186" t="inlineStr">
        <is>
          <t>ข้อ 13 Pharma Plus เล่มม่วง (เฉลยข้อ ก)</t>
        </is>
      </c>
      <c r="Q10" s="185" t="inlineStr">
        <is>
          <t>แบบฝึกหัด</t>
        </is>
      </c>
      <c r="R10" s="185" t="inlineStr">
        <is>
          <t>เล่มม่วง</t>
        </is>
      </c>
      <c r="S10" s="185" t="n"/>
    </row>
    <row r="11" ht="24" customHeight="1" s="49">
      <c r="A11" s="185" t="n">
        <v>9</v>
      </c>
      <c r="B11" s="186" t="n"/>
      <c r="C11" s="186" t="inlineStr">
        <is>
          <t>ข้อใดต่อไปนี้ คือ ยาผิดมาตรฐาน</t>
        </is>
      </c>
      <c r="D11" s="186" t="n"/>
      <c r="E11" s="186" t="inlineStr">
        <is>
          <t>ยาที่หมดอายุแล้ว</t>
        </is>
      </c>
      <c r="F11" s="186" t="inlineStr">
        <is>
          <t>ยาที่ตรวจพบปริมาณยาสำคัญ ต่ำกว่าปริมาณต่ำสุด 15%</t>
        </is>
      </c>
      <c r="G11" s="186" t="inlineStr">
        <is>
          <t>ยาที่ตรวจพบปริมาณยาสำคัญ ต่ำกว่าปริมาณต่ำสุด 5%</t>
        </is>
      </c>
      <c r="H11" s="186" t="inlineStr">
        <is>
          <t>ยาที่ตรวจพบปริมาณยาสำคัญ สูงกว่าปริมาณสูงสุด 25%</t>
        </is>
      </c>
      <c r="I11" s="186" t="inlineStr">
        <is>
          <t>ยามีสิ่งเทียมเจือปนอยู่ ไม่เกิน 10%</t>
        </is>
      </c>
      <c r="J11" s="185" t="n">
        <v>2</v>
      </c>
      <c r="K11" s="186" t="inlineStr">
        <is>
          <t>✅ คำตอบที่ถูกต้อง: ข้อ ข. ยาที่ตรวจพบปริมาณยาสำคัญ ต่ำกว่าปริมาณต่ำสุด 15%
🎯 ทำไมข้อนี้ถึงถูก:
ยาผิดมาตรฐาน (Substandard drug) คือยาที่มีปริมาณหรือความแรงของสารสำคัญไม่เป็นไปตามเกณฑ์มาตรฐานที่ขึ้นทะเบียนไว้ เช่น ปริมาณตัวยาสำคัญต่ำกว่าหรือสูงกว่าเกณฑ์ที่กฎหมายหรือเภสัชตำรับกำหนดไว้
🔍 ข้ออื่นผิดเพราะอะไร:
• ข้อ ก.: ยาที่หมดอายุแล้ว ไม่สอดคล้องกับระเบียบข้อบังคับและมาตรฐานทางวิชาชีพ
• ข้อ ค.: ยาที่ตรวจพบปริมาณยาสำคัญ ต่ำกว่าปริมาณต่ำสุด 5% ไม่สอดคล้องกับระเบียบข้อบังคับและมาตรฐานทางวิชาชีพ
• ข้อ ง.: ยาที่ตรวจพบปริมาณยาสำคัญ สูงกว่าปริมาณสูงสุด 25% ไม่สอดคล้องกับระเบียบข้อบังคับและมาตรฐานทางวิชาชีพ
• ข้อ จ.: ยามีสิ่งเทียมเจือปนอยู่ ไม่เกิน 10% ไม่สอดคล้องกับระเบียบข้อบังคับและมาตรฐานทางวิชาชีพ</t>
        </is>
      </c>
      <c r="L11" s="186" t="n"/>
      <c r="M11" s="186" t="inlineStr">
        <is>
          <t>1. Law &amp; Regulations</t>
        </is>
      </c>
      <c r="N11" s="186" t="inlineStr">
        <is>
          <t>1.1 พ.ร.บ. ยา พ.ศ. 2510</t>
        </is>
      </c>
      <c r="O11" s="185" t="inlineStr">
        <is>
          <t>SAP</t>
        </is>
      </c>
      <c r="P11" s="186" t="inlineStr">
        <is>
          <t>ข้อ 14 Pharma Plus เล่มม่วง (เฉลยข้อ ข ค)</t>
        </is>
      </c>
      <c r="Q11" s="185" t="inlineStr">
        <is>
          <t>แบบฝึกหัด</t>
        </is>
      </c>
      <c r="R11" s="185" t="inlineStr">
        <is>
          <t>เล่มม่วง</t>
        </is>
      </c>
      <c r="S11" s="185" t="n"/>
    </row>
    <row r="12" ht="24" customHeight="1" s="49">
      <c r="A12" s="185" t="n">
        <v>10</v>
      </c>
      <c r="B12" s="186" t="n"/>
      <c r="C12" s="186" t="inlineStr">
        <is>
          <t>ในฐานะที่ท่านเป็นเภสัชกรโรงพยาบาลแห่งนี้ ท่านต้องการผลิตยาสมุนไพรลดน้ำตาลในเลือดเพื่อจำหน่ายในโรงพยาบาล ในรูปแคปซูลและยาสชง ท่านคิดว่า รูปแบบของสมุนไพรทั้งสองชนิดนี้ เหมือนหรือแตกต่างกัน ตามข้อกฎหมายของไทย
รูปแบบของสมุนไพรทั้งสองชนิดนี้ เหมือนหรือแตกต่างกัน ตามข้อกฎหมายของไทย</t>
        </is>
      </c>
      <c r="D12" s="186" t="n"/>
      <c r="E12" s="186" t="inlineStr">
        <is>
          <t>เหมือนกัน ทั้งสมุนไพรในรูปแคปซูล กับรูปชาชง เป็นยาแผนโบราณ</t>
        </is>
      </c>
      <c r="F12" s="186" t="inlineStr">
        <is>
          <t>เหมือนกัน ทั้งสมุนไพรในรูปแคปซูล กับรูปชาชง เป็นยาสมุนไพร</t>
        </is>
      </c>
      <c r="G12" s="186" t="inlineStr">
        <is>
          <t>เหมือนกัน ทั้งสมุนไพรในรูปแคปซูล กับรูปชาชง เป็นอาหาร</t>
        </is>
      </c>
      <c r="H12" s="186" t="inlineStr">
        <is>
          <t>ไม่เหมือนกัน สมุนไพรในรูปแคปซูล เป็นยาแผนโบราณ ส่วนรูปชาชง เป็นอาหาร</t>
        </is>
      </c>
      <c r="I12" s="186" t="inlineStr">
        <is>
          <t>ไม่เหมือนกัน สมุนไพรในรูปแคปซูล เป็นยาแผนโบราณ ส่วนรูปชาชงเป็นยาสมุนไพร</t>
        </is>
      </c>
      <c r="J12" s="185" t="n">
        <v>5</v>
      </c>
      <c r="K12" s="186" t="inlineStr">
        <is>
          <t>✅ คำตอบที่ถูกต้อง: ข้อ จ. ไม่เหมือนกัน สมุนไพรในรูปแคปซูล เป็นยาแผนโบราณ ส่วนรูปชาชงเป็นยาสมุนไพร
🎯 ทำไมข้อนี้ถึงถูก:
ตามบริบทข้อสอบกฎหมายยา สมุนไพรในรูปแคปซูลที่ผ่านการแปรรูปบรรจุใน dosage form สมัยใหม่มักจัดประเภทเป็นยาแผนโบราณหรือผลิตภัณฑ์สมุนไพรที่มีการควบคุมเฉพาะ ขณะที่รูปแบบชาชงแห้งแบบดั้งเดิมถูกจัดเป็นยาสมุนไพร (ตามเฉลยข้อ จ)
🔍 ข้ออื่นผิดเพราะอะไร:
• ข้อ ก.: ในทางกฎหมายดั้งเดิม ยาสมุนไพรหมายถึงยาที่ได้จากพืช สัตว์ แร่ธาตุที่ยังมิได้ผสม ปรุง หรือแปรสภาพ ส่วนรูปแคปซูลผ่านการแปรสภาพและบรรจุเสร็จ
• ข้อ ข.: รูปแบบแคปซูลผ่านกรรมวิธีการผลิตที่ไม่อาจนับเป็นยาสมุนไพรเดี่ยวแบบดั้งเดิม
• ข้อ ค.: มีข้อบ่งใช้ในการรักษาลดระดับน้ำตาลในเลือด จึงมีวัตถุประสงค์ในการบำบัดรักษาโรค ไม่ใช่อาหาร
• ข้อ ง.: รูปแบบชาชงที่มีข้อบ่งใช้ลดน้ำตาลในเลือดยังคงมีสถานะเป็นผลิตภัณฑ์สุขภาพเพื่อการรักษา ไม่ใช่อาหารทั่วไป</t>
        </is>
      </c>
      <c r="L12" s="186" t="n"/>
      <c r="M12" s="186" t="inlineStr">
        <is>
          <t>1. Law &amp; Regulations</t>
        </is>
      </c>
      <c r="N12" s="186" t="inlineStr">
        <is>
          <t>1.3 พ.ร.บ. ผลิตภัณฑ์สมุนไพร &amp; เครื่องสำอาง</t>
        </is>
      </c>
      <c r="O12" s="185" t="inlineStr">
        <is>
          <t>SAP</t>
        </is>
      </c>
      <c r="P12" s="186" t="inlineStr">
        <is>
          <t>ข้อ 15 Pharma Plus เล่มม่วง (เฉลยข้อ จ)</t>
        </is>
      </c>
      <c r="Q12" s="185" t="inlineStr">
        <is>
          <t>แบบฝึกหัด</t>
        </is>
      </c>
      <c r="R12" s="185" t="inlineStr">
        <is>
          <t>เล่มม่วง</t>
        </is>
      </c>
      <c r="S12" s="185" t="n"/>
    </row>
    <row r="13" ht="24" customHeight="1" s="49">
      <c r="A13" s="185" t="n">
        <v>11</v>
      </c>
      <c r="B13" s="186" t="n"/>
      <c r="C13" s="186" t="inlineStr">
        <is>
          <t>หากผู้ป่วยมาขอซื้อยา lorazepam tab ในร้านขายยาท่านสามารถจำหน่ายยาได้หรือไม่
ท่านสามารถจำหน่ายยาได้หรือไม่</t>
        </is>
      </c>
      <c r="D13" s="186" t="n"/>
      <c r="E13" s="186" t="inlineStr">
        <is>
          <t>ได้หากมีใบอนุญาตจำหน่ายยาอันตราย</t>
        </is>
      </c>
      <c r="F13" s="186" t="inlineStr">
        <is>
          <t>ได้หากมีใบอนุญาตจำหน่ายวัตถุออกฤทธิ์</t>
        </is>
      </c>
      <c r="G13" s="186" t="inlineStr">
        <is>
          <t>ได้หากมีใบอนุญาตจำหน่ายยาเสพติดประเภท 2</t>
        </is>
      </c>
      <c r="H13" s="186" t="inlineStr">
        <is>
          <t>ไม่ได้เพราะเป็นยาเสพติดประเภท 2</t>
        </is>
      </c>
      <c r="I13" s="186" t="inlineStr">
        <is>
          <t>ไม่ได้เพราะเป็นวัตถุออกฤทธิ์</t>
        </is>
      </c>
      <c r="J13" s="185" t="n">
        <v>2</v>
      </c>
      <c r="K13" s="186" t="inlineStr">
        <is>
          <t>✅ คำตอบที่ถูกต้อง: ข้อ ข. ได้หากมีใบอนุญาตจำหน่ายวัตถุออกฤทธิ์
🎯 ทำไมข้อนี้ถึงถูก:
Lorazepam จัดเป็นวัตถุออกฤทธิ์ต่อจิตและประสาทประเภท 4 (ปัจจุบันปรับเป็นประเภท 2 แต่ตามข้อสอบเดิมจัดเป็นประเภท 4) ซึ่งตามกฎหมายเดิมสถานพยาบาลหรือร้านขายยาที่ได้รับใบอนุญาตขายวัตถุออกฤทธิ์ต่อจิตและประสาทสามารถจำหน่ายได้ตามใบสั่งแพทย์
🔍 ข้ออื่นผิดเพราะอะไร:
• ข้อ ก.: Lorazepam ไม่ใช่ยาอันตรายทั่วไป จึงไม่สามารถจำหน่ายด้วยใบอนุญาตขายยาแผนปัจจุบันปกติได้
• ข้อ ค.: Lorazepam เป็น psychotropic substance ไม่ใช่ยาเสพติดให้โทษประเภท 2 (narcotics category 2)
• ข้อ ง.: ผิดประเภทสารควบคุม
• ข้อ จ.: ปัจจุบัน Lorazepam ถูกยกระดับเป็นประเภท 2 ทำให้ร้านยาทั่วไปไม่สามารถจำหน่ายได้ แต่ตามบริบทข้อสอบเดิมที่ตอบข้อ ข ร้านยาที่มีใบอนุญาตขายวัตถุออกฤทธิ์สามารถจำหน่ายได้</t>
        </is>
      </c>
      <c r="L13" s="186" t="n"/>
      <c r="M13" s="186" t="inlineStr">
        <is>
          <t>1. Law &amp; Regulations</t>
        </is>
      </c>
      <c r="N13" s="186" t="inlineStr">
        <is>
          <t>1.2 พ.ร.บ. ยาเสพติดให้โทษ &amp; วัตถุออกฤทธิ์</t>
        </is>
      </c>
      <c r="O13" s="185" t="inlineStr">
        <is>
          <t>SAP</t>
        </is>
      </c>
      <c r="P13" s="186" t="inlineStr">
        <is>
          <t>ข้อ 16 Pharma Plus เล่มม่วง (เฉลยข้อ ข)</t>
        </is>
      </c>
      <c r="Q13" s="185" t="inlineStr">
        <is>
          <t>แบบฝึกหัด</t>
        </is>
      </c>
      <c r="R13" s="185" t="inlineStr">
        <is>
          <t>เล่มม่วง</t>
        </is>
      </c>
      <c r="S13" s="185" t="n"/>
    </row>
    <row r="14" ht="24" customHeight="1" s="49">
      <c r="A14" s="185" t="n">
        <v>12</v>
      </c>
      <c r="B14" s="186" t="inlineStr">
        <is>
          <t>จากการศึกษาความคุ้มค่าคุ้มทุน ของยา 2 ตัวได้แก่ captopril และ enalapril พบว่ามีค่า B/C ratioของ captopril = 0.5 และค่า B/C ratio ของยา enalapril = 0.7</t>
        </is>
      </c>
      <c r="C14" s="186" t="inlineStr">
        <is>
          <t>ข้อใดถูกต้อง</t>
        </is>
      </c>
      <c r="D14" s="186" t="n"/>
      <c r="E14" s="186" t="inlineStr">
        <is>
          <t>การศึกษานี้เป็นการประเมินทางด้านเศรษฐศาสตร์แบบ partial economic evaluations และเป็นการศึกษาแบบ cost analysis</t>
        </is>
      </c>
      <c r="F14" s="186" t="inlineStr">
        <is>
          <t>การศึกษานี้เป็นการประเมินทางด้านเศรษฐศาสตร์แบบ partial economic evaluations และเป็นการศึกษาแบบ cost-outcome description</t>
        </is>
      </c>
      <c r="G14" s="186" t="inlineStr">
        <is>
          <t>การศึกษานี้เป็นการประเมินทางด้านเศรษฐศาสตร์แบบ full economic evaluations และเป็นการศึกษาแบบ cost-benefit analysis (CBA)</t>
        </is>
      </c>
      <c r="H14" s="186" t="inlineStr">
        <is>
          <t>การศึกษานี้เป็นการประเมินทางด้านเศรษฐศาสตร์แบบ full economic evaluations และเป็นการศึกษาแบบ cost-utility analysis (CUA)</t>
        </is>
      </c>
      <c r="I14" s="186" t="inlineStr">
        <is>
          <t>การศึกษานี้เป็นการประเมินทางด้านเศรษฐศาสตร์แบบ full economic evaluations และเป็นการศึกษาแบบ cost-effectiveness analysis (CEA)</t>
        </is>
      </c>
      <c r="J14" s="185" t="n">
        <v>3</v>
      </c>
      <c r="K14" s="186" t="inlineStr">
        <is>
          <t>✅ คำตอบที่ถูกต้อง: ข้อ ค. การศึกษานี้เป็นการประเมินทางด้านเศรษฐศาสตร์แบบ full economic evaluations และเป็นการศึกษาแบบ cost-benefit analysis (CBA)
🎯 ทำไมข้อนี้ถึงถูก:
Cost-Benefit Analysis (CBA) เป็นการประเมินทางเศรษฐศาสตร์แบบ full economic evaluation ที่วัดผลลัพธ์ทั้งต้นทุนและประโยชน์ในรูปตัวเงินเหมือนกัน โดยใช้อัตราส่วน Benefit/Cost (B/C ratio) หรือ Net Benefit ในการตัดสินใจ
🔍 ข้ออื่นผิดเพราะอะไร:
• ข้อ ก.: Partial economic evaluation จะประเมินเฉพาะด้านต้นทุนเพียงอย่างเดียวโดยไม่ได้เปรียบเทียบกับผลลัพธ์ของการรักษา
• ข้อ ข.: Cost-outcome description เป็นเพียงการอธิบายต้นทุนและผลลัพธ์โดยไม่มีกลุ่มเปรียบเทียบ ไม่จัดเป็น full economic evaluation
• ข้อ ง.: Cost-Utility Analysis (CUA) วัดผลลัพธ์ทางสุขภาพเป็นปีสุขภาวะ (Quality-Adjusted Life Years: QALYs) มิใช่วัดประโยชน์เป็นตัวเงิน (B/C ratio)
• ข้อ จ.: Cost-Effectiveness Analysis (CEA) วัดผลลัพธ์ในหน่วยทางคลินิกตามธรรมชาติ (Natural clinical units เช่น mmHg, lives saved)</t>
        </is>
      </c>
      <c r="L14" s="186" t="n"/>
      <c r="M14" s="186" t="inlineStr">
        <is>
          <t>4. Pharmacoeconomics</t>
        </is>
      </c>
      <c r="N14" s="186" t="inlineStr">
        <is>
          <t>4.2 การคำนวณคุ้มค่า (ICER, QALY, NLEM)</t>
        </is>
      </c>
      <c r="O14" s="185" t="inlineStr">
        <is>
          <t>SAP</t>
        </is>
      </c>
      <c r="P14" s="186" t="inlineStr">
        <is>
          <t>ข้อ 17 Pharma Plus เล่มม่วง (เฉลยข้อ ค)</t>
        </is>
      </c>
      <c r="Q14" s="185" t="inlineStr">
        <is>
          <t>แบบฝึกหัด</t>
        </is>
      </c>
      <c r="R14" s="185" t="inlineStr">
        <is>
          <t>เล่มม่วง</t>
        </is>
      </c>
      <c r="S14" s="185" t="n"/>
    </row>
    <row r="15" ht="24" customHeight="1" s="49">
      <c r="A15" s="185" t="n">
        <v>13</v>
      </c>
      <c r="B15" s="186" t="inlineStr">
        <is>
          <t>จากการศึกษาความคุ้มค่าคุ้มทุนของยา 2 ตัวได้แก่ captopril และ enalapril พบว่ามีค่า B/C ratio ของ captopril = 0.5 และค่า B/C ratio ของยา enalapril = 0.7</t>
        </is>
      </c>
      <c r="C15" s="186" t="inlineStr">
        <is>
          <t>ในกรณีที่โรงพยาบาลมีงบประมาณจำกัด ควรเลือกใช้ยาใด เพราะเหตุใด</t>
        </is>
      </c>
      <c r="D15" s="186" t="n"/>
      <c r="E15" s="186" t="inlineStr">
        <is>
          <t>Enalapril เพราะต้นทุนต่ำกว่า captopril</t>
        </is>
      </c>
      <c r="F15" s="186" t="inlineStr">
        <is>
          <t>Enalapril เพราะ มี B/C ratio ต่ำกว่า มีความคุ้มค่าคุ้มทุนมากกว่า captopril</t>
        </is>
      </c>
      <c r="G15" s="186" t="inlineStr">
        <is>
          <t>Captopril มีประสิทธิภาพสูงกว่า</t>
        </is>
      </c>
      <c r="H15" s="186" t="inlineStr">
        <is>
          <t>Captopril เพราะมี B/C ratio สูงกว่า มีความคุ้มค่าคุ้มทุนมากกว่า enalapril</t>
        </is>
      </c>
      <c r="I15" s="186" t="inlineStr">
        <is>
          <t>ไม่มีข้อใดถูก</t>
        </is>
      </c>
      <c r="J15" s="185" t="n">
        <v>5</v>
      </c>
      <c r="K15" s="186" t="inlineStr">
        <is>
          <t>✅ คำตอบที่ถูกต้อง: ข้อ จ. ไม่มีข้อใดถูก
🎯 ทำไมข้อนี้ถึงถูก:
ตามหลักการตัดสินใจของ Cost-Benefit Analysis (CBA) โครงการหรือยาที่จะได้รับการพิจารณาว่ามีความคุ้มค่าต่อการลงทุน จะต้องมีค่า Benefit-Cost Ratio (B/C ratio) มากกว่า 1.0 (ผลประโยชน์มากกว่าต้นทุนที่จ่ายไป) ในกรณีนี้ทั้ง captopril (B/C = 0.5) และ enalapril (B/C = 0.7) ต่างมีค่า B/C ratio น้อยกว่า 1 ทั้งสิ้น จึงไม่มีความคุ้มค่าต่อการลงทุนทั้งคู่ ตอบข้อ ไม่มีข้อใดถูก
🔍 ข้ออื่นผิดเพราะอะไร:
• ข้อ ก.: Enalapril มี B/C ratio ต่ำกว่า 1 แสดงว่าต้นทุนสูงกว่าผลประโยชน์ที่ได้รับ ไม่คุ้มค่าในการลงทุน
• ข้อ ข.: B/C ratio ที่ต่ำกว่า 1 แสดงถึงความไม่คุ้มค่าทางเศรษฐศาสตร์ แม้ enalapril จะได้ 0.7 แต่ก็ยังไม่ผ่านเกณฑ์ขั้นต่ำ B/C &gt; 1
• ข้อ ค.: CBA ไม่ได้ตัดสินที่ประสิทธิผลลอยๆ แต่ตัดสินที่อัตราส่วนผลประโยชน์ต่อต้นทุนในรูปตัวเงิน
• ข้อ ง.: Captopril มีค่า B/C ratio เพียง 0.5 ซึ่งต่ำกว่า enalapril และขาดทุนมากกว่า จึงไม่ควรเลือกใช้</t>
        </is>
      </c>
      <c r="L15" s="186" t="n"/>
      <c r="M15" s="186" t="inlineStr">
        <is>
          <t>4. Pharmacoeconomics</t>
        </is>
      </c>
      <c r="N15" s="186" t="inlineStr">
        <is>
          <t>4.2 การคำนวณคุ้มค่า (ICER, QALY, NLEM)</t>
        </is>
      </c>
      <c r="O15" s="185" t="inlineStr">
        <is>
          <t>SAP</t>
        </is>
      </c>
      <c r="P15" s="186" t="inlineStr">
        <is>
          <t>ข้อ 18 Pharma Plus เล่มม่วง (เฉลยข้อ จ)</t>
        </is>
      </c>
      <c r="Q15" s="185" t="inlineStr">
        <is>
          <t>แบบฝึกหัด</t>
        </is>
      </c>
      <c r="R15" s="185" t="inlineStr">
        <is>
          <t>เล่มม่วง</t>
        </is>
      </c>
      <c r="S15" s="185" t="inlineStr">
        <is>
          <t>CASE_SAP_PE_01</t>
        </is>
      </c>
    </row>
    <row r="16" ht="24" customHeight="1" s="49">
      <c r="A16" s="185" t="n">
        <v>14</v>
      </c>
      <c r="B16" s="186" t="n"/>
      <c r="C16" s="186" t="inlineStr">
        <is>
          <t>หากต้องการโฆษณา simvastatin ข้อใดถูกต้อง</t>
        </is>
      </c>
      <c r="D16" s="186" t="n"/>
      <c r="E16" s="186" t="inlineStr">
        <is>
          <t>สามารถโฆษณากับผู้ประกอบโรคศิลป์ โดยไม่ต้องขออนุญาต</t>
        </is>
      </c>
      <c r="F16" s="186" t="inlineStr">
        <is>
          <t>สามารถโฆษณากับผู้ประกอบโรคศิลป์ โดยต้องขออนุญาต</t>
        </is>
      </c>
      <c r="G16" s="186" t="inlineStr">
        <is>
          <t>สามารถโฆษณากับแพทย์์เฉพาะทางเท่านั้น โดยไม่ต้องขออนุญาตก่อน</t>
        </is>
      </c>
      <c r="H16" s="186" t="inlineStr">
        <is>
          <t>สามารถโฆษณากับแพทย์์เฉพาะทางเท่านั้น โดยต้องขออนุญาตญาติก่อน</t>
        </is>
      </c>
      <c r="I16" s="186" t="inlineStr">
        <is>
          <t>ไม่สามารถโฆษณาได้</t>
        </is>
      </c>
      <c r="J16" s="185" t="n">
        <v>2</v>
      </c>
      <c r="K16" s="186" t="inlineStr">
        <is>
          <t>✅ คำตอบที่ถูกต้อง: ข้อ ข. สามารถโฆษณากับผู้ประกอบโรคศิลป์ โดยต้องขออนุญาต
🎯 ทำไมข้อนี้ถึงถูก:
Simvastatin เป็นยาอันตราย ซึ่งตาม พ.ร.บ.ยา พ.ศ. 2510 มาตรา 88 ทวิ ห้ามโฆษณาต่อประชาชนทั่วไป แต่สามารถโฆษณาโดยตรงต่อผู้ประกอบวิชาชีพเวชกรรม ผู้ประกอบโรคศิลปะ หรือผู้ประกอบวิชาชีพเภสัชกรรมได้ ทั้งนี้การโฆษณายาทุกประเภทต้องยื่นขออนุญาตจาก อย. ก่อนเผยแพร่
🔍 ข้ออื่นผิดเพราะอะไร:
• ข้อ ก.: ผิด การโฆษณายาทุกรูปแบบไม่ว่าจะต่อบุคลากรทางการแพทย์หรือต่อสาธารณะต้องได้รับอนุญาตข้อความโฆษณาจากสำนักงานคณะกรรมการอาหารและยา
• ข้อ ค.: ไม่ได้จำกัดเฉพาะแพทย์เฉพาะทาง และต้องได้รับอนุญาตจาก อย.
• ข้อ ง.: ข้อมูลเรื่องการขออนุญาตญาตินั้นไม่เกี่ยวข้องกับหลักกฎหมายยา
• ข้อ จ.: กฎหมายเปิดข้อยกเว้นให้โฆษณาแก่ผู้ประกอบวิชาชีพทางการแพทย์ได้</t>
        </is>
      </c>
      <c r="L16" s="186" t="n"/>
      <c r="M16" s="186" t="inlineStr">
        <is>
          <t>1. Law &amp; Regulations</t>
        </is>
      </c>
      <c r="N16" s="186" t="inlineStr">
        <is>
          <t>1.1 พ.ร.บ. ยา พ.ศ. 2510</t>
        </is>
      </c>
      <c r="O16" s="185" t="inlineStr">
        <is>
          <t>SAP</t>
        </is>
      </c>
      <c r="P16" s="186" t="inlineStr">
        <is>
          <t>ข้อ 19 Pharma Plus เล่มม่วง (เฉลยข้อ ข)</t>
        </is>
      </c>
      <c r="Q16" s="185" t="inlineStr">
        <is>
          <t>แบบฝึกหัด</t>
        </is>
      </c>
      <c r="R16" s="185" t="inlineStr">
        <is>
          <t>เล่มม่วง</t>
        </is>
      </c>
      <c r="S16" s="185" t="n"/>
    </row>
    <row r="17" ht="24" customHeight="1" s="49">
      <c r="A17" s="185" t="n">
        <v>15</v>
      </c>
      <c r="B17" s="186" t="n"/>
      <c r="C17" s="186" t="inlineStr">
        <is>
          <t>ในการศึกษาความเหมาะสมในการให้วัคซีนชนิดหนึ่งว่าสมควรทำการศึกษาทั้งในด้านต้นทุน ค่าใช้จ่ายที่จะเกิดขึ้น และผลได้ในรูปอัตราประโยชน์ ในเรื่องการให้และไม่ให้วัคซีน การศึกษาดังกล่าว เรียกว่า</t>
        </is>
      </c>
      <c r="D17" s="186" t="n"/>
      <c r="E17" s="186" t="inlineStr">
        <is>
          <t>Cost minimization analysis</t>
        </is>
      </c>
      <c r="F17" s="186" t="inlineStr">
        <is>
          <t>Cost effectiveness analysis</t>
        </is>
      </c>
      <c r="G17" s="186" t="inlineStr">
        <is>
          <t>Cost benefits analysis</t>
        </is>
      </c>
      <c r="H17" s="186" t="inlineStr">
        <is>
          <t>Cost utility analysis</t>
        </is>
      </c>
      <c r="I17" s="186" t="inlineStr">
        <is>
          <t>Cost outcome description</t>
        </is>
      </c>
      <c r="J17" s="185" t="n">
        <v>4</v>
      </c>
      <c r="K17" s="186" t="inlineStr">
        <is>
          <t>✅ คำตอบที่ถูกต้อง: ข้อ ง. Cost utility analysis
🎯 ทำไมข้อนี้ถึงถูก:
การประเมินทางเศรษฐศาสตร์สาธารณสุขที่วัดผลลัพธ์ในรูปของ อรรถประโยชน์ (Utility) หรือคุณภาพชีวิตที่ปรับด้วยระยะเวลา เช่น Quality-Adjusted Life Years (QALY) หรือ Disability-Adjusted Life Years (DALY) เรียกว่า Cost-Utility Analysis (CUA)
🔍 ข้ออื่นผิดเพราะอะไร:
• ข้อ ก.: ใช้เมื่อผลลัพธ์ของการรักษาเท่ากันทุกประการและเปรียบเทียบเฉพาะต้นทุนที่ต่ำที่สุด
• ข้อ ข.: วัดผลลัพธ์ทางคลินิกเป็นหน่วยธรรมชาติ (natural health units) เช่น จำนวนปีที่รอดชีวิต หรือระดับความดันโลหิตที่ลดลง
• ข้อ ค.: วัดทั้งต้นทุนและผลลัพธ์ออกมาเป็นหน่วยตัวเงิน (monetary units เช่น บาท หรือ ดอลลาร์)
• ข้อ จ.: เป็นการศึกษาแบบ partial evaluation ที่เพียงบรรยายต้นทุนและผลลัพธ์โดยไม่มีการวิเคราะห์เปรียบเทียบ</t>
        </is>
      </c>
      <c r="L17" s="186" t="n"/>
      <c r="M17" s="186" t="inlineStr">
        <is>
          <t>4. Pharmacoeconomics</t>
        </is>
      </c>
      <c r="N17" s="186" t="inlineStr">
        <is>
          <t>4.2 การคำนวณคุ้มค่า (ICER, QALY, NLEM)</t>
        </is>
      </c>
      <c r="O17" s="185" t="inlineStr">
        <is>
          <t>SAP</t>
        </is>
      </c>
      <c r="P17" s="186" t="inlineStr">
        <is>
          <t>ข้อ 20 Pharma Plus เล่มม่วง (เฉลยข้อ ง)</t>
        </is>
      </c>
      <c r="Q17" s="185" t="inlineStr">
        <is>
          <t>แบบฝึกหัด</t>
        </is>
      </c>
      <c r="R17" s="185" t="inlineStr">
        <is>
          <t>เล่มม่วง</t>
        </is>
      </c>
      <c r="S17" s="185" t="n"/>
    </row>
    <row r="18" ht="24" customHeight="1" s="49">
      <c r="A18" s="185" t="n">
        <v>16</v>
      </c>
      <c r="B18" s="186" t="n"/>
      <c r="C18" s="186" t="inlineStr">
        <is>
          <t>แพทย์์สั่งจ่ายยาสระผมชนิดหนึ่ง มีลักษณะเป็นขวดพลาสติกสีน้ำตาล ท่านพบว่าที่ฉลากมีข้อความ Reg. no. 2C802/45 ข้อความนี้มีความหมายว่าอย่างไร</t>
        </is>
      </c>
      <c r="D18" s="186" t="n"/>
      <c r="E18" s="186" t="inlineStr">
        <is>
          <t>ยานี้ผลิตในประเทศไทย ได้รับอนุญาตทะเบียนยาในปี พ.ศ.2545</t>
        </is>
      </c>
      <c r="F18" s="186" t="inlineStr">
        <is>
          <t>ยานี้ผลิตในประเทศไทย เมื่อวันที่ 8 ก.พ. 2545</t>
        </is>
      </c>
      <c r="G18" s="186" t="inlineStr">
        <is>
          <t>ยานี้ผลิตในประเทศไทยและจะหมดอายุในวันที่ 8 ก.พ. 2545</t>
        </is>
      </c>
      <c r="H18" s="186" t="inlineStr">
        <is>
          <t>ยานำเข้ามาจากต่างประเทศ ได้รับอนุญาตทะเบียนยาในปี พ.ศ.2545</t>
        </is>
      </c>
      <c r="I18" s="186" t="inlineStr">
        <is>
          <t>ยานำเข้ามาจากต่างประเทศ และผลิตเมื่อวันที่ 8 ก.พ. 2545</t>
        </is>
      </c>
      <c r="J18" s="185" t="n">
        <v>4</v>
      </c>
      <c r="K18" s="186" t="inlineStr">
        <is>
          <t>✅ คำตอบที่ถูกต้อง: ข้อ ง. ยานำเข้ามาจากต่างประเทศ ได้รับอนุญาตทะเบียนยาในปี พ.ศ.2545
🎯 ทำไมข้อนี้ถึงถูก:
เลขทะเบียนตำรับยา (Reg. no.) ในประเทศไทย เช่น 2C802/45 ตัวเลขหน้าแสดงประเภทของยา (1=ยาแผนปัจจุบันผลิตในประเทศ, 2=ยาแผนปัจจุบันนำเข้า) อักษรตัวกลางบอกหมวดหมู่ยา และเลขท้ายสองตัวหลัง (เช่น /45) หมายถึงปี พ.ศ. ที่ได้รับอนุมัติทะเบียนยา (พ.ศ. 2545)
🔍 ข้ออื่นผิดเพราะอะไร:
• ข้อ ก.: ยานี้ผลิตในประเทศไทย ได้รับอนุญาตทะเบียนยาในปี พ.ศ.2545 ไม่สอดคล้องกับระเบียบข้อบังคับและมาตรฐานทางวิชาชีพ
• ข้อ ข.: ยานี้ผลิตในประเทศไทย เมื่อวันที่ 8 ก.พ. 2545 ไม่สอดคล้องกับระเบียบข้อบังคับและมาตรฐานทางวิชาชีพ
• ข้อ ค.: ยานี้ผลิตในประเทศไทยและจะหมดอายุในวันที่ 8 ก.พ. 2545 ไม่สอดคล้องกับระเบียบข้อบังคับและมาตรฐานทางวิชาชีพ
• ข้อ จ.: ยานำเข้ามาจากต่างประเทศ และผลิตเมื่อวันที่ 8 ก.พ. 2545 ไม่สอดคล้องกับระเบียบข้อบังคับและมาตรฐานทางวิชาชีพ</t>
        </is>
      </c>
      <c r="L18" s="186" t="n"/>
      <c r="M18" s="186" t="inlineStr">
        <is>
          <t>1. Law &amp; Regulations</t>
        </is>
      </c>
      <c r="N18" s="186" t="inlineStr">
        <is>
          <t>1.1 พ.ร.บ. ยา พ.ศ. 2510</t>
        </is>
      </c>
      <c r="O18" s="185" t="inlineStr">
        <is>
          <t>SAP</t>
        </is>
      </c>
      <c r="P18" s="186" t="inlineStr">
        <is>
          <t>ข้อ 21 Pharma Plus เล่มม่วง (เฉลยข้อ ง)</t>
        </is>
      </c>
      <c r="Q18" s="185" t="inlineStr">
        <is>
          <t>แบบฝึกหัด</t>
        </is>
      </c>
      <c r="R18" s="185" t="inlineStr">
        <is>
          <t>เล่มม่วง</t>
        </is>
      </c>
      <c r="S18" s="185" t="n"/>
    </row>
    <row r="19" ht="24" customHeight="1" s="49">
      <c r="A19" s="185" t="n">
        <v>17</v>
      </c>
      <c r="B19" s="186" t="n"/>
      <c r="C19" s="186" t="inlineStr">
        <is>
          <t>ยาทาครีม isotretinoin 0.05% จัดเป็นยาประเภทใดตามพ.ร.บ.ยา</t>
        </is>
      </c>
      <c r="D19" s="186" t="n"/>
      <c r="E19" s="186" t="inlineStr">
        <is>
          <t>ยาใช้ภายนอกที่ไม่ใช่ยาอันตราย</t>
        </is>
      </c>
      <c r="F19" s="186" t="inlineStr">
        <is>
          <t>ยาใช้ภายนอกและยาอันตราย</t>
        </is>
      </c>
      <c r="G19" s="186" t="inlineStr">
        <is>
          <t>ยาใช้ภายนอกและยาควบคุมพิเศษ</t>
        </is>
      </c>
      <c r="H19" s="186" t="inlineStr">
        <is>
          <t>ยาใช้เฉพาะที่และยาอันตราย</t>
        </is>
      </c>
      <c r="I19" s="186" t="inlineStr">
        <is>
          <t>ยาใช้เฉพาะที่และยาควบคุมพิเศษ</t>
        </is>
      </c>
      <c r="J19" s="185" t="n">
        <v>2</v>
      </c>
      <c r="K19" s="186" t="inlineStr">
        <is>
          <t>✅ คำตอบที่ถูกต้อง: ข้อ ข. ยาใช้ภายนอกและยาอันตราย
🎯 ทำไมข้อนี้ถึงถูก:
Isotretinoin ชนิดทาภายนอก จัดเป็นยาควบคุมพิเศษ เนื่องจากมีผลข้างเคียงสูงและอาจทำให้เกิดความพิการในทารกในครรภ์ได้ (Teratogenicity) ต้องสั่งจ่ายโดยแพทย์์เท่านั้น และจัดเป็นยาใช้ภายนอก (หรือยาใช้เฉพาะที่)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ก.: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ง.: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t>
        </is>
      </c>
      <c r="L19" s="186" t="n"/>
      <c r="M19" s="186" t="inlineStr">
        <is>
          <t>1. Law &amp; Regulations</t>
        </is>
      </c>
      <c r="N19" s="186" t="inlineStr">
        <is>
          <t>1.1 พ.ร.บ. ยา พ.ศ. 2510</t>
        </is>
      </c>
      <c r="O19" s="185" t="inlineStr">
        <is>
          <t>SAP</t>
        </is>
      </c>
      <c r="P19" s="186" t="inlineStr">
        <is>
          <t>ข้อ 22 Pharma Plus เล่มม่วง (เฉลยข้อ ข)</t>
        </is>
      </c>
      <c r="Q19" s="185" t="inlineStr">
        <is>
          <t>แบบฝึกหัด</t>
        </is>
      </c>
      <c r="R19" s="185" t="inlineStr">
        <is>
          <t>เล่มม่วง</t>
        </is>
      </c>
      <c r="S19" s="185" t="n"/>
    </row>
    <row r="20" ht="24" customHeight="1" s="49">
      <c r="A20" s="185" t="n">
        <v>18</v>
      </c>
      <c r="B20" s="186" t="n"/>
      <c r="C20" s="186" t="inlineStr">
        <is>
          <t>Baby aspirin จัดเป็นยาประเภทใด</t>
        </is>
      </c>
      <c r="D20" s="186" t="n"/>
      <c r="E20" s="186" t="inlineStr">
        <is>
          <t>ยาสามัญประจำบ้าน</t>
        </is>
      </c>
      <c r="F20" s="186" t="inlineStr">
        <is>
          <t>ยาควบคุมพิเศษ</t>
        </is>
      </c>
      <c r="G20" s="186" t="inlineStr">
        <is>
          <t>ยาอันตราย</t>
        </is>
      </c>
      <c r="H20" s="186" t="inlineStr">
        <is>
          <t>ยาเสพติดให้โทษ</t>
        </is>
      </c>
      <c r="I20" s="186" t="inlineStr">
        <is>
          <t>วัตถุออกฤทธิ์ต่อจิตประสาท</t>
        </is>
      </c>
      <c r="J20" s="185" t="n">
        <v>2</v>
      </c>
      <c r="K20" s="186" t="inlineStr">
        <is>
          <t>✅ คำตอบที่ถูกต้อง: ข้อ ข. ยาควบคุมพิเศษ
🎯 ทำไมข้อนี้ถึงถูก:
Baby aspirin (Aspirin ขนาดต่ำสำหรับเด็ก เช่น 60-81 mg ที่มีข้อบ่งใช้ลดไข้ในเด็ก) ถูกจัดเป็น ยาควบคุมพิเศษ เพื่อป้องกันความเสี่ยงต่อการเกิด Reye syndrome ในเด็กที่ติดเชื้อไวรัส จึงต้องใช้ตามใบสั่งแพทย์เท่านั้น
🔍 ข้ออื่นผิดเพราะอะไร:
• ข้อ ก.: ห้ามเป็นยาสามัญประจำบ้านเนื่องจากมีคำเตือนและความเสี่ยงรุนแรงในเด็ก
• ข้อ ค.: Aspirin ขนาดปกติสำหรับผู้ใหญ่ (เช่น 300-500 mg หรือ enteric-coated 81 mg สำหรับโรคหัวใจ) จัดเป็นยาอันตราย แต่ Baby aspirin ขนาดเด็กจัดเป็นยาควบคุมพิเศษ
• ข้อ ง.: Aspirin ไม่ใช่สารเสพติดให้โทษ
• ข้อ จ.: Aspirin ไม่มีฤทธิ์ต่อระบบประสาทส่วนกลางในเชิงเสพติดหรือออกฤทธิ์ต่อจิตและประสาท</t>
        </is>
      </c>
      <c r="L20" s="186" t="n"/>
      <c r="M20" s="186" t="inlineStr">
        <is>
          <t>1. Law &amp; Regulations</t>
        </is>
      </c>
      <c r="N20" s="186" t="inlineStr">
        <is>
          <t>1.2 พ.ร.บ. ยาเสพติดให้โทษ &amp; วัตถุออกฤทธิ์</t>
        </is>
      </c>
      <c r="O20" s="185" t="inlineStr">
        <is>
          <t>SAP</t>
        </is>
      </c>
      <c r="P20" s="186" t="inlineStr">
        <is>
          <t>ข้อ 23 Pharma Plus เล่มม่วง (เฉลยข้อ ข)</t>
        </is>
      </c>
      <c r="Q20" s="185" t="inlineStr">
        <is>
          <t>แบบฝึกหัด</t>
        </is>
      </c>
      <c r="R20" s="185" t="inlineStr">
        <is>
          <t>เล่มม่วง</t>
        </is>
      </c>
      <c r="S20" s="185" t="n"/>
    </row>
    <row r="21" ht="24" customHeight="1" s="49">
      <c r="A21" s="185" t="n">
        <v>19</v>
      </c>
      <c r="B21" s="186" t="inlineStr">
        <is>
          <t>ผู้ป่วยได้รับยาชนิดหนึ่งจากร้านยา แต่คราวนี้ผู้ป่วยมีอาการรุนแรงจนเสียชีวิต เภสัชกรไม่ได้ถามข้อมูลการแพ้ยาและโรคประจำตัวของผู้ป่วย เภสัชกรมีความผิดอย่างไร</t>
        </is>
      </c>
      <c r="C21" s="186" t="inlineStr">
        <is>
          <t>เภสัชกรมีความผิดอย่างไร</t>
        </is>
      </c>
      <c r="D21" s="186" t="n"/>
      <c r="E21" s="186" t="inlineStr">
        <is>
          <t>ผิดจรรยาบรรณแห่งวิชาชีพ</t>
        </is>
      </c>
      <c r="F21" s="186" t="inlineStr">
        <is>
          <t>ผิดกฎหมายยา</t>
        </is>
      </c>
      <c r="G21" s="186" t="inlineStr">
        <is>
          <t>ละเมิดสิทธิ์ของผู้ป่วย</t>
        </is>
      </c>
      <c r="H21" s="186" t="inlineStr">
        <is>
          <t>ผิดข้อบังคับสภาว่าด้วยข้อจำกัดและเงื่อนไขการปฏิบัติหน้าที่</t>
        </is>
      </c>
      <c r="I21" s="186" t="inlineStr">
        <is>
          <t>ไม่ทำตามประกาศเรื่องการเลือกสรร</t>
        </is>
      </c>
      <c r="J21" s="185" t="n">
        <v>1</v>
      </c>
      <c r="K21" s="186" t="inlineStr">
        <is>
          <t>✅ คำตอบที่ถูกต้อง: ข้อ ก. ผิดจรรยาบรรณแห่งวิชาชีพ
🎯 ทำไมข้อนี้ถึงถูก:
การไม่ซักประวัติการแพ้ยาและโรคประจำตัวถือเป็นการละเลยมาตรฐานการปฏิบัติงานทางวิชาชีพที่นำไปสู่ความเสี่ยงต่อผู้ป่วย ผิดต่อข้อบังคับสภาเภสัชกรรมว่าด้วยข้อจำกัดและเงื่อนไขการปฏิบัติหน้าที่ของผู้ประกอบวิชาชีพเภสัชกรรม
🔍 ข้ออื่นผิดเพราะอะไร:
• ข้อ ข.: ผิดกฎหมายยา ไม่สอดคล้องกับระเบียบข้อบังคับและมาตรฐานทางวิชาชีพ
• ข้อ ค.: ละเมิดสิทธิ์ของผู้ป่วย ไม่สอดคล้องกับระเบียบข้อบังคับและมาตรฐานทางวิชาชีพ
• ข้อ ง.: ผิดข้อบังคับสภาว่าด้วยข้อจำกัดและเงื่อนไขการปฏิบัติหน้าที่ ไม่สอดคล้องกับระเบียบข้อบังคับและมาตรฐานทางวิชาชีพ
• ข้อ จ.: ไม่ทำตามประกาศเรื่องการเลือกสรร ไม่สอดคล้องกับระเบียบข้อบังคับและมาตรฐานทางวิชาชีพ</t>
        </is>
      </c>
      <c r="L21" s="186" t="n"/>
      <c r="M21" s="186" t="inlineStr">
        <is>
          <t>2. Professional Ethics</t>
        </is>
      </c>
      <c r="N21" s="186" t="inlineStr">
        <is>
          <t>2.1 ข้อบังคับสภาเภสัชกรรม (จรรยาบรรณวิชาชีพ)</t>
        </is>
      </c>
      <c r="O21" s="185" t="inlineStr">
        <is>
          <t>SAP</t>
        </is>
      </c>
      <c r="P21" s="186" t="inlineStr">
        <is>
          <t>ข้อ 24 Pharma Plus เล่มม่วง (เฉลยข้อ ก)</t>
        </is>
      </c>
      <c r="Q21" s="185" t="inlineStr">
        <is>
          <t>แบบฝึกหัด</t>
        </is>
      </c>
      <c r="R21" s="185" t="inlineStr">
        <is>
          <t>เล่มม่วง</t>
        </is>
      </c>
      <c r="S21" s="185" t="n"/>
    </row>
    <row r="22" ht="24" customHeight="1" s="49">
      <c r="A22" s="185" t="n">
        <v>20</v>
      </c>
      <c r="B22" s="186" t="n"/>
      <c r="C22" s="186" t="inlineStr">
        <is>
          <t>ข้อใดถูกต้องเกี่ยวกับยา fluoxetine</t>
        </is>
      </c>
      <c r="D22" s="186" t="n"/>
      <c r="E22" s="186" t="inlineStr">
        <is>
          <t>จัดอยู่ในประเภทยาอันตราย เภสัชกรสามารถจ่ายได้ในร้านยา</t>
        </is>
      </c>
      <c r="F22" s="186" t="inlineStr">
        <is>
          <t>จัดอยู่ในประเภทยาควบคุมพิเศษ เภสัชกรไม่สามารถจ่ายได้</t>
        </is>
      </c>
      <c r="G22" s="186" t="inlineStr">
        <is>
          <t>จัดอยู่ในประเภทยาอันตราย จ่ายได้ในเฉพาะโรงพยาบาล</t>
        </is>
      </c>
      <c r="H22" s="186" t="inlineStr">
        <is>
          <t>จัดอยู่ในประเภทยาเสพติดให้โทษประเภท 2 ต้องทำบัญชีรายงาน อย.</t>
        </is>
      </c>
      <c r="I22" s="186" t="inlineStr">
        <is>
          <t>จัดอยู่ในประเภทยาวัตถุออกฤทธิ์ต่อจิตประสาท</t>
        </is>
      </c>
      <c r="J22" s="185" t="n">
        <v>4</v>
      </c>
      <c r="K22" s="186" t="inlineStr">
        <is>
          <t>✅ คำตอบที่ถูกต้อง: ข้อ ง. จัดอยู่ในประเภทยาเสพติดให้โทษประเภท 2 ต้องทำบัญชีรายงาน อย.
🎯 ทำไมข้อนี้ถึงถูก:
Oral isotretinoin เป็นยาควบคุมพิเศษที่มีมาตรการจำกัดการกระจายยาเข้มงวด โดย อย. กำหนดให้จำหน่ายได้เฉพาะในคลินิกเวชกรรมและโรงพยาบาลที่มีแพทย์ผู้เชี่ยวชาญด้านผิวหนัง ไม่อนุญาตให้จำหน่ายในร้านขายยาทุกประเภท
🔍 ข้ออื่นผิดเพราะอะไร:
• ข้อ ก.: ผิด ในร้านยาไม่สามารถจ่าย oral isotretinoin ได้ไม่ว่าจะมีใบสั่งแพทย์หรือไม่ก็ตาม
• ข้อ ข.: ผิด ห้ามจำหน่ายในร้านขายยาทุกกรณีเนื่องจาก teratogenic effect รุนแรง
• ข้อ ค.: ข้อความนี้กล่าวถึงสถานพยาบาล แต่บริบทของคำถามถามถึง oral isotretinoin ในร้านยา ซึ่งร้านยาไม่สามารถจ่ายได้ จ่ายได้เฉพาะในคลินิกและโรงพยาบาลตามข้อ ง
• ข้อ จ.: ผิด ร้านยาคุณภาพก็ไม่ได้รับอนุญาตให้ครอบครองหรือจำหน่าย oral isotretinoin</t>
        </is>
      </c>
      <c r="L22" s="186" t="n"/>
      <c r="M22" s="186" t="inlineStr">
        <is>
          <t>1. Law &amp; Regulations</t>
        </is>
      </c>
      <c r="N22" s="186" t="inlineStr">
        <is>
          <t>1.2 พ.ร.บ. ยาเสพติดให้โทษ &amp; วัตถุออกฤทธิ์</t>
        </is>
      </c>
      <c r="O22" s="185" t="inlineStr">
        <is>
          <t>SAP</t>
        </is>
      </c>
      <c r="P22" s="186" t="inlineStr">
        <is>
          <t>ข้อ 25 Pharma Plus เล่มม่วง (เฉลยข้อ ก)</t>
        </is>
      </c>
      <c r="Q22" s="185" t="inlineStr">
        <is>
          <t>แบบฝึกหัด</t>
        </is>
      </c>
      <c r="R22" s="185" t="inlineStr">
        <is>
          <t>เล่มม่วง</t>
        </is>
      </c>
      <c r="S22" s="185" t="n"/>
    </row>
    <row r="23" ht="24" customHeight="1" s="49">
      <c r="A23" s="185" t="n">
        <v>21</v>
      </c>
      <c r="B23" s="186" t="n"/>
      <c r="C23" s="186" t="inlineStr">
        <is>
          <t>ยาที่ใช้ในการรักษาโรคหืดชนิดใด ซึ่งตามกฎหมายจัดเป็นยาควบคุมพิเศษ</t>
        </is>
      </c>
      <c r="D23" s="186" t="n"/>
      <c r="E23" s="186" t="inlineStr">
        <is>
          <t>Turbutaline (2.5mg/tab)</t>
        </is>
      </c>
      <c r="F23" s="186" t="inlineStr">
        <is>
          <t>Prednisolone (5mg/tab)</t>
        </is>
      </c>
      <c r="G23" s="186" t="inlineStr">
        <is>
          <t>Inhaled fermoterol (4.5 mcg/dose)</t>
        </is>
      </c>
      <c r="H23" s="186" t="inlineStr">
        <is>
          <t>Inhaled beclomethasone</t>
        </is>
      </c>
      <c r="I23" s="186" t="inlineStr">
        <is>
          <t>Theophylline (200 mg sustained-release)</t>
        </is>
      </c>
      <c r="J23" s="185" t="n">
        <v>2</v>
      </c>
      <c r="K23" s="186" t="inlineStr">
        <is>
          <t>✅ คำตอบที่ถูกต้อง: ข้อ ข. Prednisolone (5mg/tab)
🎯 ทำไมข้อนี้ถึงถูก:
Prednisolone ชนิดรับประทาน (รวมถึงสเตียรอยด์ชนิดรับประทานและฉีดส่วนใหญ่) จัดเป็น ยาควบคุมพิเศษ ตามประกาศกระทรวงสาธารณสุข ต้องจ่ายตามใบสั่งแพทย์เท่านั้น เพื่อป้องกันการนำไปใช้ในทางที่ผิดหรือเกิดภาวะ Cushing syndrome
🔍 ข้ออื่นผิดเพราะอะไร:
• ข้อ ก.: จัดเป็นยาอันตราย สามารถจ่ายได้ในร้านยาโดยเภสัชกร
• ข้อ ค.: ยาสูดพ่นขยายหลอดลมกลุ่ม LABA จัดเป็นยาอันตราย
• ข้อ ง.: ยาสูดพ่นสเตียรอยด์เฉพาะที่จัดเป็นยาอันตราย ไม่ใช่ยาควบคุมพิเศษ
• ข้อ จ.: จัดเป็นยาอันตราย</t>
        </is>
      </c>
      <c r="L23" s="186" t="n"/>
      <c r="M23" s="186" t="inlineStr">
        <is>
          <t>1. Law &amp; Regulations</t>
        </is>
      </c>
      <c r="N23" s="186" t="inlineStr">
        <is>
          <t>1.1 พ.ร.บ. ยา พ.ศ. 2510</t>
        </is>
      </c>
      <c r="O23" s="185" t="inlineStr">
        <is>
          <t>SAP</t>
        </is>
      </c>
      <c r="P23" s="186" t="inlineStr">
        <is>
          <t>ข้อ 26 Pharma Plus เล่มม่วง (เฉลยข้อ ข)</t>
        </is>
      </c>
      <c r="Q23" s="185" t="inlineStr">
        <is>
          <t>แบบฝึกหัด</t>
        </is>
      </c>
      <c r="R23" s="185" t="inlineStr">
        <is>
          <t>เล่มม่วง</t>
        </is>
      </c>
      <c r="S23" s="185" t="n"/>
    </row>
    <row r="24" ht="24" customHeight="1" s="49">
      <c r="A24" s="185" t="n">
        <v>22</v>
      </c>
      <c r="B24" s="186" t="n"/>
      <c r="C24" s="186" t="inlineStr">
        <is>
          <t>หลังการตรวจวินิจฉัย แพทย์์ได้สั่งจ่ายยารวม 4 รายการ เมื่อผู้ป่วยไปรับยาที่ห้องยาพบว่ามียาหมดคือ pseudoephedrine ขนาด 60 มิลลิกรัม เภสัชกรจึงได้เขียนใบรับรองยาหมดให้ โดยบอกว่ายานี้ไม่มีจำหน่ายในร้านยา ขอให้ผู้ป่วยมารับยาที่โรงพยาบาลในภายหลัง อยากทราบว่าทำไมยานี้จึงไม่มีจำหน่ายในร้านยา
ทำไมยานี้จึงไม่มีจำหน่ายในร้านยา</t>
        </is>
      </c>
      <c r="D24" s="186" t="n"/>
      <c r="E24" s="186" t="inlineStr">
        <is>
          <t>เนื่องจากจัดเป็นยาควบคุมพิเศษ</t>
        </is>
      </c>
      <c r="F24" s="186" t="inlineStr">
        <is>
          <t>เนื่องจากจัดเป็นยาที่ลงทะเบียนแบบมีเงื่อนไขต้องติดตามการใช้ในโรงพยาบาล</t>
        </is>
      </c>
      <c r="G24" s="186" t="inlineStr">
        <is>
          <t>เนื่องจากจัดเป็นยาเสพติดให้โทษ ประเภทที่ 2</t>
        </is>
      </c>
      <c r="H24" s="186" t="inlineStr">
        <is>
          <t>เนื่องจากจัดเป็นวัตถุออกฤทธิ์ต่อจิตประสาทประเภทที่ 2</t>
        </is>
      </c>
      <c r="I24" s="186" t="inlineStr">
        <is>
          <t>เนื่องจากจัดเป็นยาอันตราย</t>
        </is>
      </c>
      <c r="J24" s="185" t="n">
        <v>4</v>
      </c>
      <c r="K24" s="186" t="inlineStr">
        <is>
          <t>✅ คำตอบที่ถูกต้อง: ข้อ ง. เนื่องจากจัดเป็นวัตถุออกฤทธิ์ต่อจิตประสาทประเภทที่ 2
🎯 ทำไมข้อนี้ถึงถูก:
Pseudoephedrine (ทั้งสูตรเดี่ยวและสูตรผสม) ถูกยกระดับการควบคุมเป็น วัตถุออกฤทธิ์ต่อจิตและประสาทประเภท 2 ตามประกาศกระทรวงสาธารณสุข เพื่อป้องกันการนำไปใช้เป็นสารตั้งต้นในการสังเคราะห์ยาบ้า (Methamphetamine) ส่งผลให้ห้ามจำหน่ายในร้านยาทุกแห่ง และใช้ได้เฉพาะในสถานพยาบาลเท่านั้น
🔍 ข้ออื่นผิดเพราะอะไร:
• ข้อ ก.: เดิมเคยเป็นยาควบคุมพิเศษ แต่ถูกยกระดับเป็นวัตถุออกฤทธิ์ต่อจิตและประสาทประเภท 2 ตั้งแต่วันที่ 4 เมษายน 2555
• ข้อ ข.: ไม่ใช่เหตุผลด้าน Safety Monitoring Program (SMP)
• ข้อ ค.: Pseudoephedrine จัดเป็นวัตถุออกฤทธิ์ต่อจิตและประสาท ไม่ใช่ยาเสพติดให้โทษ
• ข้อ จ.: ยาอันตรายสามารถวางจำหน่ายในร้านขายยาได้</t>
        </is>
      </c>
      <c r="L24" s="186" t="n"/>
      <c r="M24" s="186" t="inlineStr">
        <is>
          <t>1. Law &amp; Regulations</t>
        </is>
      </c>
      <c r="N24" s="186" t="inlineStr">
        <is>
          <t>1.2 พ.ร.บ. ยาเสพติดให้โทษ &amp; วัตถุออกฤทธิ์</t>
        </is>
      </c>
      <c r="O24" s="185" t="inlineStr">
        <is>
          <t>SAP</t>
        </is>
      </c>
      <c r="P24" s="186" t="inlineStr">
        <is>
          <t>ข้อ 27 Pharma Plus เล่มม่วง (เฉลยข้อ ง)</t>
        </is>
      </c>
      <c r="Q24" s="185" t="inlineStr">
        <is>
          <t>แบบฝึกหัด</t>
        </is>
      </c>
      <c r="R24" s="185" t="inlineStr">
        <is>
          <t>เล่มม่วง</t>
        </is>
      </c>
      <c r="S24" s="185" t="n"/>
    </row>
    <row r="25" ht="24" customHeight="1" s="49">
      <c r="A25" s="185" t="n">
        <v>23</v>
      </c>
      <c r="B25" s="186" t="inlineStr">
        <is>
          <t>ผู้ป่วยเริ่มมีอาการไอแห้งๆ จึงไปซื้อยาที่ร้านขายยา อยากทราบว่า ยาใดซื้อได้ในร้านยาแผนปัจจุบัน (ขย. 1)</t>
        </is>
      </c>
      <c r="C25" s="186" t="inlineStr">
        <is>
          <t>ยาใดซื้อได้ในร้านยาแผนปัจจุบัน (ขย. 1)</t>
        </is>
      </c>
      <c r="D25" s="186" t="n"/>
      <c r="E25" s="186" t="inlineStr">
        <is>
          <t>ยาแก้ไอ้น้ำดำ องค์การเภสัช ขนาด 60 ml</t>
        </is>
      </c>
      <c r="F25" s="186" t="inlineStr">
        <is>
          <t>ยาแก้ไอ้น้ำดำ องค์การเภสัช ขนาด 120 ml</t>
        </is>
      </c>
      <c r="G25" s="186" t="inlineStr">
        <is>
          <t>Cofeed (Diphenhydramine and ammonium chloride)</t>
        </is>
      </c>
      <c r="H25" s="186" t="inlineStr">
        <is>
          <t>Terco-D (Dextromethorphan and terpin hydrate)</t>
        </is>
      </c>
      <c r="I25" s="186" t="inlineStr">
        <is>
          <t>Godipect (Codeine phosphate and glycerylguaicolate)</t>
        </is>
      </c>
      <c r="J25" s="185" t="n">
        <v>1</v>
      </c>
      <c r="K25" s="186" t="inlineStr">
        <is>
          <t>✅ คำตอบที่ถูกต้อง: ข้อ ก. ยาแก้ไอ้น้ำดำ องค์การเภสัช ขนาด 60 ml
🎯 ทำไมข้อนี้ถึงถูก:
ยาแก้ไอผสมโคดีอีน (เช่น Godipect) จัดเป็นยาอันตรายหรือยาเสพติดให้โทษประเภทที่ 3 ตามกฎหมาย ซึ่งในร้านขายยาแผนปัจจุบัน (ขย.1) มีข้อจำกัดและเงื่อนไขในการจ่าย สำหรับ Terco-D มีส่วนผสมของ Dextromethorphan (ยาอันตราย) ที่ควบคุมปริมาณการจำหน่าย ส่วนยาแก้ไอผสมแอมโมเนียและไดเฟนไฮดรามีน (Cofeed) หรือน้ำดำขนาดใหญ่/เล็ก มีกฎเกณฑ์การควบคุมปริมาณตามประกาศกระทรวงสาธารณสุข ข้อนี้พิจารณาจากขอบเขตการจ่ายยาต้านการไอในร้านยา
🔍 ข้ออื่นผิดเพราะอะไร:
• ข้อ ข.: ยาแก้ไอ้น้ำดำ องค์การเภสัช ขนาด 120 ml ไม่สอดคล้องกับระเบียบข้อบังคับและมาตรฐานทางวิชาชีพ
• ข้อ ค.: Cofeed (Diphenhydramine and ammonium chloride) ไม่สอดคล้องกับระเบียบข้อบังคับและมาตรฐานทางวิชาชีพ
• ข้อ ง.: Terco-D (Dextromethorphan and terpin hydrate) ไม่สอดคล้องกับระเบียบข้อบังคับและมาตรฐานทางวิชาชีพ
• ข้อ จ.: Godipect (Codeine phosphate and glycerylguaicolate) ไม่สอดคล้องกับระเบียบข้อบังคับและมาตรฐานทางวิชาชีพ</t>
        </is>
      </c>
      <c r="L25" s="186" t="n"/>
      <c r="M25" s="186" t="inlineStr">
        <is>
          <t>1. Law &amp; Regulations</t>
        </is>
      </c>
      <c r="N25" s="186" t="inlineStr">
        <is>
          <t>1.2 พ.ร.บ. ยาเสพติดให้โทษ &amp; วัตถุออกฤทธิ์</t>
        </is>
      </c>
      <c r="O25" s="185" t="inlineStr">
        <is>
          <t>SAP</t>
        </is>
      </c>
      <c r="P25" s="186" t="inlineStr">
        <is>
          <t>ข้อ 28 Pharma Plus เล่มม่วง (เฉลยข้อ ก ค ง)</t>
        </is>
      </c>
      <c r="Q25" s="185" t="inlineStr">
        <is>
          <t>แบบฝึกหัด</t>
        </is>
      </c>
      <c r="R25" s="185" t="inlineStr">
        <is>
          <t>เล่มม่วง</t>
        </is>
      </c>
      <c r="S25" s="185" t="n"/>
    </row>
    <row r="26" ht="24" customHeight="1" s="49">
      <c r="A26" s="185" t="n">
        <v>24</v>
      </c>
      <c r="B26" s="186" t="inlineStr">
        <is>
          <t>ตาม พ.ร.บ.ยา พ.ศ. 2510 ยารับประทานคุมกำเนิดอยู่ในข้อใด</t>
        </is>
      </c>
      <c r="C26" s="186" t="inlineStr">
        <is>
          <t>ยารับประทานคุมกำเนิดอยู่ในข้อใด</t>
        </is>
      </c>
      <c r="D26" s="186" t="n"/>
      <c r="E26" s="186" t="inlineStr">
        <is>
          <t>ยาที่จ่ายตามใบสั่งแพทย์์เท่านั้น</t>
        </is>
      </c>
      <c r="F26" s="186" t="inlineStr">
        <is>
          <t>ยาที่จ่ายได้โดยเภสัชกร</t>
        </is>
      </c>
      <c r="G26" s="186" t="inlineStr">
        <is>
          <t>ยาที่จ่ายได้ในร้านยาแผนปัจจุบันบรรจุเสร็จ</t>
        </is>
      </c>
      <c r="H26" s="186" t="inlineStr">
        <is>
          <t>ยาประเภท over the counter (OTC)</t>
        </is>
      </c>
      <c r="I26" s="186" t="inlineStr">
        <is>
          <t>ยาควบคุมพิเศษ</t>
        </is>
      </c>
      <c r="J26" s="185" t="n">
        <v>2</v>
      </c>
      <c r="K26" s="186" t="inlineStr">
        <is>
          <t>✅ คำตอบที่ถูกต้อง: ข้อ ข. ยาที่จ่ายได้โดยเภสัชกร
🎯 ทำไมข้อนี้ถึงถูก:
ยารับประทานคุมกำเนิดฮอร์โมนรวม (Oral Contraceptive Pills) ตามกฎหมายยาของประเทศไทย จัดเป็น 'ยาอันตราย' ซึ่งสามารถจำหน่ายได้ในร้านยาแผนปัจจุบันบรรจุเสร็จ โดยต้องส่งมอบโดยเภสัชกรชั้น 1 ตามพระราชบัญญัติยา พ.ศ. 2510
🔍 ข้ออื่นผิดเพราะอะไร:
• ข้อ ก.: ยาที่จ่ายตามใบสั่งแพทย์์เท่านั้น ไม่สอดคล้องกับระเบียบข้อบังคับและมาตรฐานทางวิชาชีพ
• ข้อ ค.: ยาที่จ่ายได้ในร้านยาแผนปัจจุบันบรรจุเสร็จ ไม่สอดคล้องกับระเบียบข้อบังคับและมาตรฐานทางวิชาชีพ
• ข้อ ง.: ยาประเภท over the counter (OTC) ไม่สอดคล้องกับระเบียบข้อบังคับและมาตรฐานทางวิชาชีพ
• ข้อ จ.: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t>
        </is>
      </c>
      <c r="L26" s="186" t="n"/>
      <c r="M26" s="186" t="inlineStr">
        <is>
          <t>1. Law &amp; Regulations</t>
        </is>
      </c>
      <c r="N26" s="186" t="inlineStr">
        <is>
          <t>1.1 พ.ร.บ. ยา พ.ศ. 2510</t>
        </is>
      </c>
      <c r="O26" s="185" t="inlineStr">
        <is>
          <t>SAP</t>
        </is>
      </c>
      <c r="P26" s="186" t="inlineStr">
        <is>
          <t>ข้อ 29 Pharma Plus เล่มม่วง (เฉลยข้อ ข ค)</t>
        </is>
      </c>
      <c r="Q26" s="185" t="inlineStr">
        <is>
          <t>แบบฝึกหัด</t>
        </is>
      </c>
      <c r="R26" s="185" t="inlineStr">
        <is>
          <t>เล่มม่วง</t>
        </is>
      </c>
      <c r="S26" s="185" t="n"/>
    </row>
    <row r="27" ht="24" customHeight="1" s="49">
      <c r="A27" s="185" t="n">
        <v>25</v>
      </c>
      <c r="B27" s="186" t="inlineStr">
        <is>
          <t>ผู้ป่วยสงสัยว่ายา ibuprofen ที่ซื้อจากร้านยาเป็นยาปลอม จึงเอาให้เภสัชดู เมื่อตรวจสอบพบว่ายานี้ไม่ได้เป็นยาปลอม ดังนั้นยาต้องมีข้อมูลที่เป็นความจริงดังต่อไปนี้ ยกเว้นข้อใด</t>
        </is>
      </c>
      <c r="C27" s="186" t="inlineStr">
        <is>
          <t>ยาต้องมีข้อมูลที่เป็นความจริงดังต่อไปนี้ ยกเว้นข้อใด</t>
        </is>
      </c>
      <c r="D27" s="186" t="n"/>
      <c r="E27" s="186" t="inlineStr">
        <is>
          <t>ชื่อยา</t>
        </is>
      </c>
      <c r="F27" s="186" t="inlineStr">
        <is>
          <t>สารออกฤทธิ์</t>
        </is>
      </c>
      <c r="G27" s="186" t="inlineStr">
        <is>
          <t>ที่ตั้งสถานที่ผลิตยา</t>
        </is>
      </c>
      <c r="H27" s="186" t="inlineStr">
        <is>
          <t>วันเดือนปีที่ยาสิ้นอายุ</t>
        </is>
      </c>
      <c r="I27" s="186" t="inlineStr">
        <is>
          <t>เลขที่ทะเบียนโฆษณายา</t>
        </is>
      </c>
      <c r="J27" s="185" t="n">
        <v>5</v>
      </c>
      <c r="K27" s="186" t="inlineStr">
        <is>
          <t>✅ คำตอบที่ถูกต้อง: ข้อ จ. เลขที่ทะเบียนโฆษณายา
🎯 ทำไมข้อนี้ถึงถูก:
ตาม พ.ร.บ. ยา ฉลากยาที่ถูกต้องจะต้องระบุชื่อยา สารออกฤทธิ์ ที่ตั้งสถานที่ผลิต และวันเดือนปีที่สิ้นอายุ ส่วน 'เลขที่ทะเบียนโฆษณายา' ไม่ใช่รายการบังคับที่ต้องแสดงบนฉลากยา (การโฆษณาต้องขออนุญาตแต่ฉลากยาแสดงเลขทะเบียนตำรับยา ไม่ใช่เลขที่ทะเบียนโฆษณา)
🔍 ข้ออื่นผิดเพราะอะไร:
• ข้อ ก.: ชื่อยา ไม่สอดคล้องกับระเบียบข้อบังคับและมาตรฐานทางวิชาชีพ
• ข้อ ข.: สารออกฤทธิ์ ไม่สอดคล้องกับระเบียบข้อบังคับและมาตรฐานทางวิชาชีพ
• ข้อ ค.: ที่ตั้งสถานที่ผลิตยา ไม่สอดคล้องกับระเบียบข้อบังคับและมาตรฐานทางวิชาชีพ
• ข้อ ง.: วันเดือนปีที่ยาสิ้นอายุ ไม่สอดคล้องกับระเบียบข้อบังคับและมาตรฐานทางวิชาชีพ</t>
        </is>
      </c>
      <c r="L27" s="186" t="n"/>
      <c r="M27" s="186" t="inlineStr">
        <is>
          <t>1. Law &amp; Regulations</t>
        </is>
      </c>
      <c r="N27" s="186" t="inlineStr">
        <is>
          <t>1.1 พ.ร.บ. ยา พ.ศ. 2510</t>
        </is>
      </c>
      <c r="O27" s="185" t="inlineStr">
        <is>
          <t>SAP</t>
        </is>
      </c>
      <c r="P27" s="186" t="inlineStr">
        <is>
          <t>ข้อ 32 Pharma Plus เล่มม่วง (เฉลยข้อ จ)</t>
        </is>
      </c>
      <c r="Q27" s="185" t="inlineStr">
        <is>
          <t>แบบฝึกหัด</t>
        </is>
      </c>
      <c r="R27" s="185" t="inlineStr">
        <is>
          <t>เล่มม่วง</t>
        </is>
      </c>
      <c r="S27" s="185" t="n"/>
    </row>
    <row r="28" ht="24" customHeight="1" s="49">
      <c r="A28" s="185" t="n">
        <v>26</v>
      </c>
      <c r="B28" s="186" t="inlineStr">
        <is>
          <t>ยาหยอดตากบฉลากแจ้งว่ามีปริมาณสารสำคัญ polymycin B sulfate 10,000 units/ml วันหมดอายุคือ 12/4/2548 แต่เมื่อวิเคราะห์พบว่า มีปริมาณเพียง 8,500 units/ml ยาดังกล่าว จัดเป็นยาประเภทใด</t>
        </is>
      </c>
      <c r="C28" s="186" t="inlineStr">
        <is>
          <t>ยาดังกล่าว จัดเป็นยาประเภทใด</t>
        </is>
      </c>
      <c r="D28" s="186" t="n"/>
      <c r="E28" s="186" t="inlineStr">
        <is>
          <t>ยาปลอม</t>
        </is>
      </c>
      <c r="F28" s="186" t="inlineStr">
        <is>
          <t>ยาแปรสภาพ</t>
        </is>
      </c>
      <c r="G28" s="186" t="inlineStr">
        <is>
          <t>ยาผิดมาตรฐาน</t>
        </is>
      </c>
      <c r="H28" s="186" t="inlineStr">
        <is>
          <t>ยาเสื่อมคุณภาพ</t>
        </is>
      </c>
      <c r="I28" s="186" t="inlineStr">
        <is>
          <t>ยาเทียม</t>
        </is>
      </c>
      <c r="J28" s="185" t="n">
        <v>3</v>
      </c>
      <c r="K28" s="186" t="inlineStr">
        <is>
          <t>✅ คำตอบที่ถูกต้อง: ข้อ ค. ยาผิดมาตรฐาน
🎯 ทำไมข้อนี้ถึงถูก:
ตาม พ.ร.บ. ยา พ.ศ. 2510 ยาที่มีปริมาณสารสำคัญน้อยกว่าหรือมากกว่าร้อยละของปริมาณที่กำหนดไว้ในตำรับยาที่ขึ้นทะเบียนไว้ (เช่น มีตัวยาสำคัญต่ำกว่าเกณฑ์มาตรฐานที่ยอมรับได้) จัดเป็น 'ยาผิดมาตรฐาน'
🔍 ข้ออื่นผิดเพราะอะไร:
• ข้อ ก.: ยาปลอม ไม่สอดคล้องกับระเบียบข้อบังคับและมาตรฐานทางวิชาชีพ
• ข้อ ข.: ยาแปรสภาพ ไม่สอดคล้องกับระเบียบข้อบังคับและมาตรฐานทางวิชาชีพ
• ข้อ ง.: ยาเสื่อมคุณภาพ ไม่สอดคล้องกับระเบียบข้อบังคับและมาตรฐานทางวิชาชีพ
• ข้อ จ.: ยาเทียม ไม่สอดคล้องกับระเบียบข้อบังคับและมาตรฐานทางวิชาชีพ</t>
        </is>
      </c>
      <c r="L28" s="186" t="n"/>
      <c r="M28" s="186" t="inlineStr">
        <is>
          <t>1. Law &amp; Regulations</t>
        </is>
      </c>
      <c r="N28" s="186" t="inlineStr">
        <is>
          <t>1.1 พ.ร.บ. ยา พ.ศ. 2510</t>
        </is>
      </c>
      <c r="O28" s="185" t="inlineStr">
        <is>
          <t>SAP</t>
        </is>
      </c>
      <c r="P28" s="186" t="inlineStr">
        <is>
          <t>ข้อ 33 Pharma Plus เล่มม่วง (เฉลยข้อ ค)</t>
        </is>
      </c>
      <c r="Q28" s="185" t="inlineStr">
        <is>
          <t>แบบฝึกหัด</t>
        </is>
      </c>
      <c r="R28" s="185" t="inlineStr">
        <is>
          <t>เล่มม่วง</t>
        </is>
      </c>
      <c r="S28" s="185" t="n"/>
    </row>
    <row r="29" ht="24" customHeight="1" s="49">
      <c r="A29" s="185" t="n">
        <v>27</v>
      </c>
      <c r="B29" s="186" t="n"/>
      <c r="C29" s="186" t="inlineStr">
        <is>
          <t>หากเภสัชกรยังไม่ได้เป็นผู้ประกอบวิชาชีพเภสัชกรรม ข้อใดกล่าวถูกต้อง</t>
        </is>
      </c>
      <c r="D29" s="186" t="n"/>
      <c r="E29" s="186" t="inlineStr">
        <is>
          <t>เขาจะไม่สามารถพัฒนาตำรับ triamcinolone lotion นี้ขึ้นมาได้</t>
        </is>
      </c>
      <c r="F29" s="186" t="inlineStr">
        <is>
          <t>เขาจะไม่สามารถเป็นเจ้าของโรงงานผลิต triamcinolone lotion นี้ขึ้นมาได้</t>
        </is>
      </c>
      <c r="G29" s="186" t="inlineStr">
        <is>
          <t>เขาจะไม่สามารถระบุชื่อว่าเป็นผู้พัฒนา triamcinolone lotion ตำรับได้</t>
        </is>
      </c>
      <c r="H29" s="186" t="inlineStr">
        <is>
          <t>เขาจะไม่สามารถทำหน้าที่เป็นเภสัชกรควบคุมการผลิต triamcinolone lotion นี้ขึ้นมาได้</t>
        </is>
      </c>
      <c r="I29" s="186" t="inlineStr">
        <is>
          <t>เขาจะไม่สามารถทำหน้าที่เป็นผู้เดินเรื่องขึ้นทะเบียนตำรับนี้</t>
        </is>
      </c>
      <c r="J29" s="185" t="n">
        <v>4</v>
      </c>
      <c r="K29" s="186" t="inlineStr">
        <is>
          <t>✅ คำตอบที่ถูกต้อง: ข้อ ง. เขาจะไม่สามารถทำหน้าที่เป็นเภสัชกรควบคุมการผลิต triamcinolone lotion นี้ขึ้นมาได้
🎯 ทำไมข้อนี้ถึงถูก:
ตาม พ.ร.บ.ยา พ.ศ. 2510 และ พ.ร.บ.วิชาชีพเภสัชกรรม พ.ศ. 2537 ผู้ที่จะทำหน้าที่เป็นผู้มีหน้าที่ปฏิบัติการ (เภสัชกรควบคุมการผลิต) ในโรงงานผลิตยาแผนปัจจุบันจะต้องเป็น ผู้ประกอบวิชาชีพเภสัชกรรม ที่ได้รับใบอนุญาตประกอบวิชาชีพเภสัชกรรมจากสภาเภสัชกรรมแล้วเท่านั้น
🔍 ข้ออื่นผิดเพราะอะไร:
• ข้อ ก.: งานวิจัยและพัฒนาสูตรตำรับ (R and D) ทางห้องปฏิบัติการ บุคคลทั่วไปหรือนักวิทยาศาสตร์สามารถร่วมพัฒนาได้
• ข้อ ข.: เจ้าของกิจการหรือผู้รับอนุญาตผลิตยา (licensee) สามารถเป็นบุคคลธรรมดาหรือนิติบุคคลที่ไม่ใช่เภสัชกรก็ได้ แต่ต้องจัดให้มีเภสัชกรเป็นผู้ควบคุม
• ข้อ ค.: สามารถมีชื่อในฐานะผู้ประดิษฐ์หรือนักวิจัยได้
• ข้อ จ.: ผู้รับมอบอำนาจจากผู้รับอนุญาตสามารถยื่นเอกสารทะเบียนตำรับยาได้</t>
        </is>
      </c>
      <c r="L29" s="186" t="n"/>
      <c r="M29" s="186" t="inlineStr">
        <is>
          <t>1. Law &amp; Regulations</t>
        </is>
      </c>
      <c r="N29" s="186" t="inlineStr">
        <is>
          <t>1.4 พ.ร.บ. วิชาชีพเภสัชกรรม 2537</t>
        </is>
      </c>
      <c r="O29" s="185" t="inlineStr">
        <is>
          <t>SAP</t>
        </is>
      </c>
      <c r="P29" s="186" t="inlineStr">
        <is>
          <t>ข้อ 34 Pharma Plus เล่มม่วง (เฉลยข้อ ง)</t>
        </is>
      </c>
      <c r="Q29" s="185" t="inlineStr">
        <is>
          <t>แบบฝึกหัด</t>
        </is>
      </c>
      <c r="R29" s="185" t="inlineStr">
        <is>
          <t>เล่มม่วง</t>
        </is>
      </c>
      <c r="S29" s="185" t="n"/>
    </row>
    <row r="30" ht="24" customHeight="1" s="49">
      <c r="A30" s="185" t="n">
        <v>28</v>
      </c>
      <c r="B30" s="186" t="n"/>
      <c r="C30" s="186" t="inlineStr">
        <is>
          <t>เจ้าของโรงงานผลิต triamcinolone cream 0.1% จำหน่ายในขนาดบรรจุ 15 g จัดเป็นยาพวกใด</t>
        </is>
      </c>
      <c r="D30" s="186" t="n"/>
      <c r="E30" s="186" t="inlineStr">
        <is>
          <t>ยาอันตราย</t>
        </is>
      </c>
      <c r="F30" s="186" t="inlineStr">
        <is>
          <t>ยาควบคุมพิเศษ</t>
        </is>
      </c>
      <c r="G30" s="186" t="inlineStr">
        <is>
          <t>ยาสามัญประจำบ้าน</t>
        </is>
      </c>
      <c r="H30" s="186" t="inlineStr">
        <is>
          <t>ยาแผนปัจจุบันบรรจุเสร็จ</t>
        </is>
      </c>
      <c r="I30" s="186" t="inlineStr">
        <is>
          <t>ยาใช้ภายนอกที่ไม่ใช่ยาอันตราย</t>
        </is>
      </c>
      <c r="J30" s="185" t="n">
        <v>1</v>
      </c>
      <c r="K30" s="186" t="inlineStr">
        <is>
          <t>✅ คำตอบที่ถูกต้อง: ข้อ ก. ยาอันตราย
🎯 ทำไมข้อนี้ถึงถูก:
Triamcinolone acetonide cream 0.1% เป็นยาสเตียรอยด์ชนิดใช้ภายนอก ซึ่งตามประกาศกระทรวงสาธารณสุขจัดเป็น ยาอันตราย สามารถจำหน่ายได้ในร้านขายยาแผนปัจจุบัน (ขย. 1) โดยเภสัชกร
🔍 ข้ออื่นผิดเพราะอะไร:
• ข้อ ข.: ยาสเตียรอยด์รูปแบบรับประทานหรือยาฉีดจัดเป็นยาควบคุมพิเศษ แต่รูปแบบทาภายนอกจัดเป็นยาอันตราย
• ข้อ ค.: ยาสเตียรอยด์ไม่ได้รับอนุญาตให้เป็นยาสามัญประจำบ้าน
• ข้อ ง.: แม้จะเป็นยาบรรจุเสร็จ แต่การระบุประเภทควบคุมเฉพาะคือเป็นยาอันตราย
• ข้อ จ.: ผิด ยานี้เป็นยาอันตราย</t>
        </is>
      </c>
      <c r="L30" s="186" t="n"/>
      <c r="M30" s="186" t="inlineStr">
        <is>
          <t>1. Law &amp; Regulations</t>
        </is>
      </c>
      <c r="N30" s="186" t="inlineStr">
        <is>
          <t>1.1 พ.ร.บ. ยา พ.ศ. 2510</t>
        </is>
      </c>
      <c r="O30" s="185" t="inlineStr">
        <is>
          <t>SAP</t>
        </is>
      </c>
      <c r="P30" s="186" t="inlineStr">
        <is>
          <t>ข้อ 35 Pharma Plus เล่มม่วง (เฉลยข้อ ก)</t>
        </is>
      </c>
      <c r="Q30" s="185" t="inlineStr">
        <is>
          <t>แบบฝึกหัด</t>
        </is>
      </c>
      <c r="R30" s="185" t="inlineStr">
        <is>
          <t>เล่มม่วง</t>
        </is>
      </c>
      <c r="S30" s="185" t="n"/>
    </row>
    <row r="31" ht="24" customHeight="1" s="49">
      <c r="A31" s="185" t="n">
        <v>29</v>
      </c>
      <c r="B31" s="186" t="n"/>
      <c r="C31" s="186" t="inlineStr">
        <is>
          <t>ยาตาข้อใดต่อไปนี้ เป็นยาสามัญประจำบ้าน</t>
        </is>
      </c>
      <c r="D31" s="186" t="n"/>
      <c r="E31" s="186" t="inlineStr">
        <is>
          <t>Diclofenac ED</t>
        </is>
      </c>
      <c r="F31" s="186" t="inlineStr">
        <is>
          <t>Chloramphenicol eye ointment</t>
        </is>
      </c>
      <c r="G31" s="186" t="inlineStr">
        <is>
          <t>Timolol ED</t>
        </is>
      </c>
      <c r="H31" s="186" t="inlineStr">
        <is>
          <t>Dexamethasone ED</t>
        </is>
      </c>
      <c r="I31" s="186" t="inlineStr">
        <is>
          <t>Tetracycline eye ointment</t>
        </is>
      </c>
      <c r="J31" s="185" t="n">
        <v>1</v>
      </c>
      <c r="K31" s="186" t="inlineStr">
        <is>
          <t>✅ คำตอบที่ถูกต้อง: ข้อ ก. Diclofenac ED
🎯 ทำไมข้อนี้ถึงถูก:
ตามประกาศบัญชียาสามัญประจำบ้าน ยาหยอดตาหรือขี้ผึ้งป้ายตาที่เป็นยาสามัญประจำบ้านมักเป็นยาปฏิชีวนะพื้นฐาน เช่น Tetracycline eye ointment หรือ Chloramphenicol eye ointment (ต้องตรวจสอบตามประกาศปัจจุบัน แต่ตามข้อสอบมาตรฐาน Tetracycline/Chloramphenicol มักจัดอยู่ในกลุ่มนี้หรือยาอันตรายตามประกาศ)
🔍 ข้ออื่นผิดเพราะอะไร:
• ข้อ ข.: Chloramphenicol eye ointment ไม่สอดคล้องกับระเบียบข้อบังคับและมาตรฐานทางวิชาชีพ
• ข้อ ค.: Timolol เป็น Non-selective beta-blocker ลด IOP โดยลด aqueous humor production มีข้อห้ามใน asthma, COPD, AV block
• ข้อ ง.: เป็น long-acting potent glucocorticoid ไม่มี mineralocorticoid effect จึงไม่ทำให้น้ำคั่ง เหมาะสำหรับ brain edema, antiemetic, และ COVID-19 with hypoxemia
• ข้อ จ.: Tetracycline eye ointment ไม่สอดคล้องกับระเบียบข้อบังคับและมาตรฐานทางวิชาชีพ</t>
        </is>
      </c>
      <c r="L31" s="186" t="n"/>
      <c r="M31" s="186" t="inlineStr">
        <is>
          <t>1. Law &amp; Regulations</t>
        </is>
      </c>
      <c r="N31" s="186" t="inlineStr">
        <is>
          <t>1.1 พ.ร.บ. ยา พ.ศ. 2510</t>
        </is>
      </c>
      <c r="O31" s="185" t="inlineStr">
        <is>
          <t>SAP</t>
        </is>
      </c>
      <c r="P31" s="186" t="inlineStr">
        <is>
          <t>ข้อ 36 Pharma Plus เล่มม่วง (เฉลยข้อ ไมมีคำตอบ)</t>
        </is>
      </c>
      <c r="Q31" s="185" t="inlineStr">
        <is>
          <t>แบบฝึกหัด</t>
        </is>
      </c>
      <c r="R31" s="185" t="inlineStr">
        <is>
          <t>เล่มม่วง</t>
        </is>
      </c>
      <c r="S31" s="185" t="n"/>
    </row>
    <row r="32" ht="24" customHeight="1" s="49">
      <c r="A32" s="185" t="n">
        <v>30</v>
      </c>
      <c r="B32" s="186" t="inlineStr">
        <is>
          <t>ผู้ป่วยมาพร้อมใบสั่งยาซึ่งเขียนว่า
Rx Diclofenac 25 mg 30
Sig: 2 tab p.o.tid pc
ผู้ป่วยนำยาที่ได้รับไปตรวจวิเคราะห์ที่ กรมวิทยาศาสตร์ พบว่ามี % labeled amount เท่ากับร้อยละ 60 ต้องจัดยานี้เป็นยาประเภทใดตาม พรบ. ยา พ.ศ. 2510</t>
        </is>
      </c>
      <c r="C32" s="186" t="inlineStr">
        <is>
          <t>ผู้ป่วยนำยาที่ได้รับไปตรวจวิเคราะห์ที่ กรมวิทยาศาสตร์ พบว่ามี % labeled amount เท่ากับร้อยละ 60 ต้องจัดยานี้เป็นยาประเภทใดตาม พรบ. ยา พ.ศ. 2510</t>
        </is>
      </c>
      <c r="D32" s="186" t="n"/>
      <c r="E32" s="186" t="inlineStr">
        <is>
          <t>ยาปลอม</t>
        </is>
      </c>
      <c r="F32" s="186" t="inlineStr">
        <is>
          <t>ยาสิ้นอายุ</t>
        </is>
      </c>
      <c r="G32" s="186" t="inlineStr">
        <is>
          <t>ยาเสื่อมคุณภาพ</t>
        </is>
      </c>
      <c r="H32" s="186" t="inlineStr">
        <is>
          <t>ยาผิดมาตรฐาน</t>
        </is>
      </c>
      <c r="I32" s="186" t="inlineStr">
        <is>
          <t>ยาต่ำกว่ามาตรฐาน</t>
        </is>
      </c>
      <c r="J32" s="185" t="n">
        <v>1</v>
      </c>
      <c r="K32" s="186" t="inlineStr">
        <is>
          <t>✅ คำตอบที่ถูกต้อง: ข้อ ก. ยาปลอม
🎯 ทำไมข้อนี้ถึงถูก:
ตาม พ.ร.บ. ยา ยาที่มีปริมาณสารสำคัญน้อยกว่าหรือมากกว่าเกณฑ์ที่กำหนดมาก (เช่น น้อยกว่า 70% หรือตามเกณฑ์เภสัชตำรับ) จะเข้าข่ายเป็นยาผิดมาตรฐานหรือยาปลอมตามมาตราที่กำหนด (มักพิจารณาตามสัดส่วนความคลาดเคลื่อนทางมาตรฐาน)
🔍 ข้ออื่นผิดเพราะอะไร:
• ข้อ ข.: ยาสิ้นอายุ ไม่สอดคล้องกับระเบียบข้อบังคับและมาตรฐานทางวิชาชีพ
• ข้อ ค.: ยาเสื่อมคุณภาพ ไม่สอดคล้องกับระเบียบข้อบังคับและมาตรฐานทางวิชาชีพ
• ข้อ ง.: ยาผิดมาตรฐาน ไม่สอดคล้องกับระเบียบข้อบังคับและมาตรฐานทางวิชาชีพ
• ข้อ จ.: ยาต่ำกว่ามาตรฐาน ไม่สอดคล้องกับระเบียบข้อบังคับและมาตรฐานทางวิชาชีพ</t>
        </is>
      </c>
      <c r="L32" s="186" t="n"/>
      <c r="M32" s="186" t="inlineStr">
        <is>
          <t>1. Law &amp; Regulations</t>
        </is>
      </c>
      <c r="N32" s="186" t="inlineStr">
        <is>
          <t>1.1 พ.ร.บ. ยา พ.ศ. 2510</t>
        </is>
      </c>
      <c r="O32" s="185" t="inlineStr">
        <is>
          <t>SAP</t>
        </is>
      </c>
      <c r="P32" s="186" t="inlineStr">
        <is>
          <t>ข้อ 37 Pharma Plus เล่มม่วง (เฉลยข้อ ก)</t>
        </is>
      </c>
      <c r="Q32" s="185" t="inlineStr">
        <is>
          <t>แบบฝึกหัด</t>
        </is>
      </c>
      <c r="R32" s="185" t="inlineStr">
        <is>
          <t>เล่มม่วง</t>
        </is>
      </c>
      <c r="S32" s="185" t="n"/>
    </row>
    <row r="33" ht="24" customHeight="1" s="49">
      <c r="A33" s="185" t="n">
        <v>31</v>
      </c>
      <c r="B33" s="186" t="n"/>
      <c r="C33" s="186" t="inlineStr">
        <is>
          <t>ยาในข้อใดที่เภสัชกรสามารถจ่ายได้เมื่อได้รับใบสั่งยาจากแพทย์์เท่านั้น</t>
        </is>
      </c>
      <c r="D33" s="186" t="n"/>
      <c r="E33" s="186" t="inlineStr">
        <is>
          <t>Celecoxib</t>
        </is>
      </c>
      <c r="F33" s="186" t="inlineStr">
        <is>
          <t>Tramadol</t>
        </is>
      </c>
      <c r="G33" s="186" t="inlineStr">
        <is>
          <t>Meloxicam</t>
        </is>
      </c>
      <c r="H33" s="186" t="inlineStr">
        <is>
          <t>Prednisolone</t>
        </is>
      </c>
      <c r="I33" s="186" t="inlineStr">
        <is>
          <t>Indomethacin</t>
        </is>
      </c>
      <c r="J33" s="185" t="n">
        <v>4</v>
      </c>
      <c r="K33" s="186" t="inlineStr">
        <is>
          <t>✅ คำตอบที่ถูกต้อง: ข้อ ง. Prednisolone
🎯 ทำไมข้อนี้ถึงถูก:
Prednisolone ชนิดรับประทานจัดเป็น ยาควบคุมพิเศษ (Special controlled drug) ตาม พ.ร.บ.ยา พ.ศ. 2510 ซึ่งกำหนดให้จำหน่ายหรือจ่ายได้เฉพาะเมื่อมีใบสั่งยาจากผู้ประกอบวิชาชีพเวชกรรมเท่านั้น
🔍 ข้ออื่นผิดเพราะอะไร:
• ข้อ ก.: เป็นยาต้านการอักเสบกลุ่ม COX-2 inhibitor จัดเป็นยาอันตราย เภสัชกรสามารถซักประวัติและจ่ายได้โดยไม่ต้องมีใบสั่งแพทย์
• ข้อ ข.: เป็นยาแก้ปวดกลุ่ม opioid จัดเป็นยาอันตราย (มีการควบคุมพิเศษเรื่องการจำหน่ายไม่เกิน 20 เม็ดต่อครั้งและทำบัญชีส่ง อย.)
• ข้อ ค.: จัดเป็นยาอันตราย เภสัชกรจ่ายได้ในร้านยา
• ข้อ จ.: จัดเป็นยาอันตราย เภสัชกรจ่ายได้ในร้านยา</t>
        </is>
      </c>
      <c r="L33" s="186" t="n"/>
      <c r="M33" s="186" t="inlineStr">
        <is>
          <t>1. Law &amp; Regulations</t>
        </is>
      </c>
      <c r="N33" s="186" t="inlineStr">
        <is>
          <t>1.1 พ.ร.บ. ยา พ.ศ. 2510</t>
        </is>
      </c>
      <c r="O33" s="185" t="inlineStr">
        <is>
          <t>SAP</t>
        </is>
      </c>
      <c r="P33" s="186" t="inlineStr">
        <is>
          <t>ข้อ 38 Pharma Plus เล่มม่วง (เฉลยข้อ ง)</t>
        </is>
      </c>
      <c r="Q33" s="185" t="inlineStr">
        <is>
          <t>แบบฝึกหัด</t>
        </is>
      </c>
      <c r="R33" s="185" t="inlineStr">
        <is>
          <t>เล่มม่วง</t>
        </is>
      </c>
      <c r="S33" s="185" t="n"/>
    </row>
    <row r="34" ht="24" customHeight="1" s="49">
      <c r="A34" s="185" t="n">
        <v>32</v>
      </c>
      <c r="B34" s="186" t="n"/>
      <c r="C34" s="186" t="inlineStr">
        <is>
          <t>ถ้าเภสัชกรจ่ายยาในข้อ 38 โดยไม่มีใบสั่งแพทย์์จะมีความผิดในข้อใด</t>
        </is>
      </c>
      <c r="D34" s="186" t="n"/>
      <c r="E34" s="186" t="inlineStr">
        <is>
          <t>จ่ายยาควบคุมพิเศษโดยไม่มีใบสั่งยา</t>
        </is>
      </c>
      <c r="F34" s="186" t="inlineStr">
        <is>
          <t>จ่ายยาอันตรายโดยไม่มีใบสั่งยา</t>
        </is>
      </c>
      <c r="G34" s="186" t="inlineStr">
        <is>
          <t>จ่ายยาประเภทวัตถุออกฤทธิ์ต่อจิตประสาทโดยไม่มีใบสั่งยา</t>
        </is>
      </c>
      <c r="H34" s="186" t="inlineStr">
        <is>
          <t>จ่ายยาประเภทยาเสพติดให้โทษประเภท 2 โดยไม่มีใบสั่งยา</t>
        </is>
      </c>
      <c r="I34" s="186" t="inlineStr">
        <is>
          <t>จ่ายยาประเภทยาเสพติดให้โทษประเภท 3 โดยไม่มีใบสั่งยา</t>
        </is>
      </c>
      <c r="J34" s="185" t="n">
        <v>1</v>
      </c>
      <c r="K34" s="186" t="inlineStr">
        <is>
          <t>✅ คำตอบที่ถูกต้อง: ข้อ ก. จ่ายยาควบคุมพิเศษโดยไม่มีใบสั่งยา
🎯 ทำไมข้อนี้ถึงถูก:
Prednisolone (ข้อ 38) เป็นยาควบคุมพิเศษ การที่เภสัชกรส่งมอบหรือจ่ายยาควบคุมพิเศษแก่ผู้รับบริการโดยไม่มีใบสั่งยาจากแพทย์ ถือเป็นความผิดตาม พ.ร.บ.ยา พ.ศ. 2510 มาตรา 32 มีโทษปรับตามกฎหมายและอาจถูกดำเนินคดีทางจรรยาบรรณวิชาชีพ
🔍 ข้ออื่นผิดเพราะอะไร:
• ข้อ ข.: ยาอันตรายกฎหมายไม่ได้บังคับว่าต้องมีใบสั่งแพทย์ เภสัชกรสามารถจ่ายได้เองเมื่อส่งมอบพร้อมคำแนะนำ
• ข้อ ค.: Prednisolone ไม่ใช่วัตถุออกฤทธิ์ต่อจิตและประสาท
• ข้อ ง.: Prednisolone ไม่ใช่ยาเสพติดให้โทษประเภท 2
• ข้อ จ.: Prednisolone ไม่ใช่ยาเสพติดให้โทษประเภท 3</t>
        </is>
      </c>
      <c r="L34" s="186" t="n"/>
      <c r="M34" s="186" t="inlineStr">
        <is>
          <t>2. Professional Ethics</t>
        </is>
      </c>
      <c r="N34" s="186" t="inlineStr">
        <is>
          <t>2.1 ข้อบังคับสภาเภสัชกรรม (จรรยาบรรณวิชาชีพ)</t>
        </is>
      </c>
      <c r="O34" s="185" t="inlineStr">
        <is>
          <t>SAP</t>
        </is>
      </c>
      <c r="P34" s="186" t="inlineStr">
        <is>
          <t>ข้อ 39 Pharma Plus เล่มม่วง (เฉลยข้อ ก)</t>
        </is>
      </c>
      <c r="Q34" s="185" t="inlineStr">
        <is>
          <t>แบบฝึกหัด</t>
        </is>
      </c>
      <c r="R34" s="185" t="inlineStr">
        <is>
          <t>เล่มม่วง</t>
        </is>
      </c>
      <c r="S34" s="185" t="n"/>
    </row>
    <row r="35" ht="24" customHeight="1" s="49">
      <c r="A35" s="185" t="n">
        <v>33</v>
      </c>
      <c r="B35" s="186" t="n"/>
      <c r="C35" s="186" t="inlineStr">
        <is>
          <t>ผงน้ำตาลเกลือแร่จัดเป็นยาประเภทใด</t>
        </is>
      </c>
      <c r="D35" s="186" t="n"/>
      <c r="E35" s="186" t="inlineStr">
        <is>
          <t>ยาบรรจุเสร็จที่ไม่ใช่ยาอันตราย</t>
        </is>
      </c>
      <c r="F35" s="186" t="inlineStr">
        <is>
          <t>ยาสามัญประจำบ้าน</t>
        </is>
      </c>
      <c r="G35" s="186" t="inlineStr">
        <is>
          <t>ยาอันตราย</t>
        </is>
      </c>
      <c r="H35" s="186" t="inlineStr">
        <is>
          <t>ยาควบคุมพิเศษ</t>
        </is>
      </c>
      <c r="I35" s="186" t="inlineStr">
        <is>
          <t>ยาแผนโบราณ</t>
        </is>
      </c>
      <c r="J35" s="185" t="n">
        <v>2</v>
      </c>
      <c r="K35" s="186" t="inlineStr">
        <is>
          <t>✅ คำตอบที่ถูกต้อง: ข้อ ข. ยาสามัญประจำบ้าน
🎯 ทำไมข้อนี้ถึงถูก:
ผงน้ำตาลเกลือแร่สำหรับแก้อุจจาระร่วง (Oral Rehydration Salts: ORS) ได้รับการขึ้นทะเบียนเป็น ยาสามัญประจำบ้านแผนปัจจุบัน ตามประกาศกระทรวงสาธารณสุข ประชาชนทั่วไปสามารถหาซื้อได้ตามร้านขายของชำทั่วไปโดยไม่ต้องมีใบอนุญาตขายยา
🔍 ข้ออื่นผิดเพราะอะไร:
• ข้อ ก.: แม้จะเป็นยาบรรจุเสร็จ แต่มีสถานะทางกฎหมายที่ผ่อนปรนและกว้างขวางกว่าคือเป็นยาสามัญประจำบ้าน
• ข้อ ค.: ผงน้ำตาลเกลือแร่ไม่ใช่ยาอันตราย
• ข้อ ง.: ผงน้ำตาลเกลือแร่ไม่ใช่ยาควบคุมพิเศษ
• ข้อ จ.: ORS เป็นยาแผนปัจจุบัน ไม่ใช่ยาแผนโบราณ</t>
        </is>
      </c>
      <c r="L35" s="186" t="n"/>
      <c r="M35" s="186" t="inlineStr">
        <is>
          <t>1. Law &amp; Regulations</t>
        </is>
      </c>
      <c r="N35" s="186" t="inlineStr">
        <is>
          <t>1.1 พ.ร.บ. ยา พ.ศ. 2510</t>
        </is>
      </c>
      <c r="O35" s="185" t="inlineStr">
        <is>
          <t>SAP</t>
        </is>
      </c>
      <c r="P35" s="186" t="inlineStr">
        <is>
          <t>ข้อ 46 Pharma Plus เล่มม่วง (เฉลยข้อ ข)</t>
        </is>
      </c>
      <c r="Q35" s="185" t="inlineStr">
        <is>
          <t>แบบฝึกหัด</t>
        </is>
      </c>
      <c r="R35" s="185" t="inlineStr">
        <is>
          <t>เล่มม่วง</t>
        </is>
      </c>
      <c r="S35" s="185" t="n"/>
    </row>
    <row r="36" ht="24" customHeight="1" s="49">
      <c r="A36" s="185" t="n">
        <v>34</v>
      </c>
      <c r="B36" s="186" t="inlineStr">
        <is>
          <t>ตารางแสดงการเกิด MI ในผู้ป่วยที่ใช้ยา atorvastatin และ simvastatin</t>
        </is>
      </c>
      <c r="C36" s="186" t="inlineStr">
        <is>
          <t>ข้อใดถูก</t>
        </is>
      </c>
      <c r="D36" s="186" t="n"/>
      <c r="E36" s="186" t="inlineStr">
        <is>
          <t>เป็นประชากรที่เกิด MI ทั้งเก่าและใหม่</t>
        </is>
      </c>
      <c r="F36" s="186" t="inlineStr">
        <is>
          <t>Atorvastatin เกิด MI ต่ำกว่า simvastatin</t>
        </is>
      </c>
      <c r="G36" s="186" t="inlineStr">
        <is>
          <t>Simvastatin ลดการเกิด MI ก่อนถึง 100 ปี</t>
        </is>
      </c>
      <c r="H36" s="186" t="inlineStr">
        <is>
          <t>Simvastatin เกิด MI ต่ำกว่า atorvastatin</t>
        </is>
      </c>
      <c r="I36" s="186" t="inlineStr">
        <is>
          <t>ไม่มีข้อใดถูก</t>
        </is>
      </c>
      <c r="J36" s="185" t="n">
        <v>4</v>
      </c>
      <c r="K36" s="186" t="inlineStr">
        <is>
          <t>✅ คำตอบที่ถูกต้อง: ข้อ ง. Simvastatin เกิด MI ต่ำกว่า atorvastatin
🎯 ทำไมข้อนี้ถึงถูก:
Oral isotretinoin เป็นยาควบคุมพิเศษที่มีมาตรการจำกัดการกระจายยาเข้มงวด โดย อย. กำหนดให้จำหน่ายได้เฉพาะในคลินิกเวชกรรมและโรงพยาบาลที่มีแพทย์ผู้เชี่ยวชาญด้านผิวหนัง ไม่อนุญาตให้จำหน่ายในร้านขายยาทุกประเภท
🔍 ข้ออื่นผิดเพราะอะไร:
• ข้อ ก.: ผิด ในร้านยาไม่สามารถจ่าย oral isotretinoin ได้ไม่ว่าจะมีใบสั่งแพทย์หรือไม่ก็ตาม
• ข้อ ข.: ผิด ห้ามจำหน่ายในร้านขายยาทุกกรณีเนื่องจาก teratogenic effect รุนแรง
• ข้อ ค.: ข้อความนี้กล่าวถึงสถานพยาบาล แต่บริบทของคำถามถามถึง oral isotretinoin ในร้านยา ซึ่งร้านยาไม่สามารถจ่ายได้ จ่ายได้เฉพาะในคลินิกและโรงพยาบาลตามข้อ ง
• ข้อ จ.: ผิด ร้านยาคุณภาพก็ไม่ได้รับอนุญาตให้ครอบครองหรือจำหน่าย oral isotretinoin</t>
        </is>
      </c>
      <c r="L36" s="186" t="n"/>
      <c r="M36" s="186" t="inlineStr">
        <is>
          <t>1. Law &amp; Regulations</t>
        </is>
      </c>
      <c r="N36" s="186" t="inlineStr">
        <is>
          <t>1.1 พ.ร.บ. ยา พ.ศ. 2510</t>
        </is>
      </c>
      <c r="O36" s="185" t="inlineStr">
        <is>
          <t>SAP</t>
        </is>
      </c>
      <c r="P36" s="186" t="inlineStr">
        <is>
          <t>ข้อ 47 Pharma Plus เล่มม่วง (เฉลยข้อ ข)</t>
        </is>
      </c>
      <c r="Q36" s="185" t="inlineStr">
        <is>
          <t>แบบฝึกหัด</t>
        </is>
      </c>
      <c r="R36" s="185" t="inlineStr">
        <is>
          <t>เล่มม่วง</t>
        </is>
      </c>
      <c r="S36" s="185" t="n"/>
    </row>
    <row r="37" ht="24" customHeight="1" s="49">
      <c r="A37" s="185" t="n">
        <v>35</v>
      </c>
      <c r="B37" s="186" t="n"/>
      <c r="C37" s="186" t="inlineStr">
        <is>
          <t>ทรัพย์สินทางปัญญาที่คุ้มครองการผลิต การริเริ่มสร้างสรรค์ ที่สามารถนำมาใช้ทางอุตสาหกรรมและการให้การคุ้มครองในช่วงระยะเวลาหนึ่งก่อนที่จะมีการเผยแพร่แก่สาธารณชน</t>
        </is>
      </c>
      <c r="D37" s="186" t="n"/>
      <c r="E37" s="186" t="inlineStr">
        <is>
          <t>ลิขสิทธิ์</t>
        </is>
      </c>
      <c r="F37" s="186" t="inlineStr">
        <is>
          <t>เครื่องหมายการค้า</t>
        </is>
      </c>
      <c r="G37" s="186" t="inlineStr">
        <is>
          <t>สิทธิบัตร</t>
        </is>
      </c>
      <c r="H37" s="186" t="inlineStr">
        <is>
          <t>ความลับทางการค้า</t>
        </is>
      </c>
      <c r="I37" s="186" t="inlineStr">
        <is>
          <t>สิทธิเหนือสิทธิบัตร</t>
        </is>
      </c>
      <c r="J37" s="185" t="n">
        <v>3</v>
      </c>
      <c r="K37" s="186" t="inlineStr">
        <is>
          <t>✅ คำตอบที่ถูกต้อง: ข้อ ค. สิทธิบัตร
🎯 ทำไมข้อนี้ถึงถูก:
สิทธิบัตร (Patent) คือหนังสือสำคัญที่รัฐออกให้เพื่อคุ้มครองการประดิษฐ์ (Invention) ที่มีความใหม่ มีขั้นการประดิษฐ์ที่สูงขึ้น และสามารถประยุกต์ใช้ในทางอุตสาหกรรมได้ โดยให้สิทธิเด็ดขาดแก่ผู้ทรงสิทธิบัตรในการผลิตและจำหน่ายแต่เพียงผู้เดียวเป็นระยะเวลา 20 ปี นับแต่วันยื่นขอรับสิทธิบัตร
🔍 ข้ออื่นผิดเพราะอะไร:
• ข้อ ก.: คุ้มครองงานสร้างสรรค์ทางวรรณกรรม ศิลปกรรม ดนตรีกรรม ไม่ต้องจดทะเบียนและไม่เน้นการประยุกต์ใช้ทางอุตสาหกรรม
• ข้อ ข.: คุ้มครองเครื่องหมาย ตรา หรือสัญลักษณ์ที่ใช้กับสินค้าเพื่อจำแนกความแตกต่างจากสินค้าอื่น
• ข้อ ง.: คุ้มครองข้อมูลทางธุรกิจหรือสูตรการผลิตที่รักษาไว้เป็นความลับ ไม่มีการเปิดเผยต่อสาธารณะ
• ข้อ จ.: ไม่มีคำนิยามประเภททรัพย์สินทางปัญญานี้ในกฎหมายไทย</t>
        </is>
      </c>
      <c r="L37" s="186" t="n"/>
      <c r="M37" s="186" t="inlineStr">
        <is>
          <t>1. Law &amp; Regulations</t>
        </is>
      </c>
      <c r="N37" s="186" t="inlineStr">
        <is>
          <t>1.1 พ.ร.บ. ยา พ.ศ. 2510</t>
        </is>
      </c>
      <c r="O37" s="185" t="inlineStr">
        <is>
          <t>SAP</t>
        </is>
      </c>
      <c r="P37" s="186" t="inlineStr">
        <is>
          <t>ข้อ 48 Pharma Plus เล่มม่วง (เฉลยข้อ ค)</t>
        </is>
      </c>
      <c r="Q37" s="185" t="inlineStr">
        <is>
          <t>แบบฝึกหัด</t>
        </is>
      </c>
      <c r="R37" s="185" t="inlineStr">
        <is>
          <t>เล่มม่วง</t>
        </is>
      </c>
      <c r="S37" s="185" t="n"/>
    </row>
    <row r="38" ht="24" customHeight="1" s="49">
      <c r="A38" s="185" t="n">
        <v>36</v>
      </c>
      <c r="B38" s="186" t="n"/>
      <c r="C38" s="186" t="inlineStr">
        <is>
          <t>Norfloxacin จัดอยู่ในบัญชียาหลักแห่งชาติบัญชีอะไร</t>
        </is>
      </c>
      <c r="D38" s="186" t="n"/>
      <c r="E38" s="186" t="inlineStr">
        <is>
          <t>บัญชี ก</t>
        </is>
      </c>
      <c r="F38" s="186" t="inlineStr">
        <is>
          <t>บัญชี ข</t>
        </is>
      </c>
      <c r="G38" s="186" t="inlineStr">
        <is>
          <t>บัญชี ค</t>
        </is>
      </c>
      <c r="H38" s="186" t="inlineStr">
        <is>
          <t>บัญชี ง</t>
        </is>
      </c>
      <c r="I38" s="186" t="inlineStr">
        <is>
          <t>บัญชี จ</t>
        </is>
      </c>
      <c r="J38" s="185" t="n">
        <v>1</v>
      </c>
      <c r="K38" s="186" t="inlineStr">
        <is>
          <t>✅ คำตอบที่ถูกต้อง: ข้อ ก. บัญชี ก
🎯 ทำไมข้อนี้ถึงถูก:
Norfloxacin (ชนิดรับประทาน) จัดเป็นยาต้านจุลชีพกลุ่ม fluoroquinolones ที่ถูกบรรจุอยู่ใน บัญชี ก ของบัญชียาหลักแห่งชาติ ซึ่งเป็นรายการยาสำหรับใช้รักษาโรคทั่วไปที่มีความจำเป็นขั้นพื้นฐานและมีหลักฐานสนับสนุนด้านประสิทธิผลและความคุ้มค่าชัดเจน สามารถสั่งใช้ได้ในสถานพยาบาลทุกระดับ
🔍 ข้ออื่นผิดเพราะอะไร:
• ข้อ ข.: ยาสำหรับโรคหรือภาวะที่ต้องการใช้ยาทางเลือก หรือยาที่มีต้นทุนสูงกว่าบัญชี ก เช่น Ofloxacin ในบางข้อบ่งใช้
• ข้อ ค.: ยาที่ต้องใช้โดยแพทย์ผู้เชี่ยวชาญเฉพาะทาง หรือต้องมีเงื่อนไขการใช้ทางคลินิกเฉพาะ
• ข้อ ง.: ยาที่มีราคาแพงมาก หรือมีพิษภัยร้ายแรง ต้องมีมาตรการติดตามการใช้อย่างเคร่งครัด
• ข้อ จ.: ยาสำหรับโครงการพิเศษเพื่อการเข้าถึงยา เช่น จ(1) ยาสมุนไพร หรือ จ(2) ยาสำหรับโรคหายากหรือโรคร้ายแรง</t>
        </is>
      </c>
      <c r="L38" s="186" t="n"/>
      <c r="M38" s="186" t="inlineStr">
        <is>
          <t>3. Health Systems &amp; Policy</t>
        </is>
      </c>
      <c r="N38" s="186" t="inlineStr">
        <is>
          <t>3.2 นโยบายการใช้ยาอย่างสมเหตุผล (RDU &amp; ASU)</t>
        </is>
      </c>
      <c r="O38" s="185" t="inlineStr">
        <is>
          <t>SAP</t>
        </is>
      </c>
      <c r="P38" s="186" t="inlineStr">
        <is>
          <t>ข้อ 50 Pharma Plus เล่มม่วง (เฉลยข้อ ก)</t>
        </is>
      </c>
      <c r="Q38" s="185" t="inlineStr">
        <is>
          <t>แบบฝึกหัด</t>
        </is>
      </c>
      <c r="R38" s="185" t="inlineStr">
        <is>
          <t>เล่มม่วง</t>
        </is>
      </c>
      <c r="S38" s="185" t="n"/>
    </row>
    <row r="39" ht="24" customHeight="1" s="49">
      <c r="A39" s="185" t="n">
        <v>37</v>
      </c>
      <c r="B39" s="186" t="n"/>
      <c r="C39" s="186" t="inlineStr">
        <is>
          <t>ร้านยาที่มีเภสัชกรอยู่ตลอดเวลา สามารถขายยาคุมกำเนิดชนิด hormone รวมชนิดบรรจุเสร็จที่ไม่ใช่ยาอันตราย หรือยาควบคุมพิเศษผ่านทาง website ได้หรือไม่</t>
        </is>
      </c>
      <c r="D39" s="186" t="n"/>
      <c r="E39" s="186" t="inlineStr">
        <is>
          <t>ได้ เนื่องจากได้รับอนุญาตขายยาแผนปัจจุบัน</t>
        </is>
      </c>
      <c r="F39" s="186" t="inlineStr">
        <is>
          <t>ได้ เนื่องจากเป็นยาบรรจุเสร็จที่ไม่ใช่ยาอันตรายหรือยาควบคุมพิเศษ</t>
        </is>
      </c>
      <c r="G39" s="186" t="inlineStr">
        <is>
          <t>ได้ เนื่องจากมีเภสัชกรประจำอยู่ตลอดเวลา</t>
        </is>
      </c>
      <c r="H39" s="186" t="inlineStr">
        <is>
          <t>ไม่ได้ เนื่องจากขายเฉพาะในสถานที่ที่ได้รับอนุญาตเท่านั้น</t>
        </is>
      </c>
      <c r="I39" s="186" t="inlineStr">
        <is>
          <t>ไม่ได้ เพราะไม่เห็นหน้าผู้ป่วย</t>
        </is>
      </c>
      <c r="J39" s="185" t="n">
        <v>4</v>
      </c>
      <c r="K39" s="186" t="inlineStr">
        <is>
          <t>✅ คำตอบที่ถูกต้อง: ข้อ ง. ไม่ได้ เนื่องจากขายเฉพาะในสถานที่ที่ได้รับอนุญาตเท่านั้น
🎯 ทำไมข้อนี้ถึงถูก:
ตาม พ.ร.บ. ยา พ.ศ. 2510 มาตรา 19 บัญญัติห้ามมิให้ผู้รับอนุญาตขายยานอกสถานที่ที่ระบุไว้ในใบอนุญาต การขายยาทางอินเทอร์เน็ตหรือ website ถือเป็นการขายนอกสถานที่ที่ได้รับอนุญาต จึงไม่สามารถทำได้
🔍 ข้ออื่นผิดเพราะอะไร:
• ข้อ ก.: ผิด ใบอนุญาตขายยาแผนปัจจุบันกำหนดสถานที่ขายชัดเจน ไม่ครอบคลุมระบบออนไลน์
• ข้อ ข.: ผิด ไม่ว่าจะเป็นยาแผนปัจจุบันประเภทใดก็ห้ามจำหน่ายนอกสถานที่ที่ได้รับอนุญาต ยกเว้นยาสามัญประจำบ้าน
• ข้อ ค.: ผิด การมีเภสัชกรประจำไม่ยกเว้นข้อบังคับเรื่องสถานที่ตามมาตรา 19
• ข้อ จ.: ผิด แม้ประเด็น patient identification จะสำคัญ แต่เหตุผลทางกฎหมายหลักคือข้อห้ามจำหน่ายยานอกสถานที่ที่ได้รับอนุญาต</t>
        </is>
      </c>
      <c r="L39" s="186" t="n"/>
      <c r="M39" s="186" t="inlineStr">
        <is>
          <t>1. Law &amp; Regulations</t>
        </is>
      </c>
      <c r="N39" s="186" t="inlineStr">
        <is>
          <t>1.1 พ.ร.บ. ยา พ.ศ. 2510</t>
        </is>
      </c>
      <c r="O39" s="185" t="inlineStr">
        <is>
          <t>SAP</t>
        </is>
      </c>
      <c r="P39" s="186" t="inlineStr">
        <is>
          <t>ข้อ 53 Pharma Plus เล่มม่วง (เฉลยข้อ ง)</t>
        </is>
      </c>
      <c r="Q39" s="185" t="inlineStr">
        <is>
          <t>แบบฝึกหัด</t>
        </is>
      </c>
      <c r="R39" s="185" t="inlineStr">
        <is>
          <t>เล่มม่วง</t>
        </is>
      </c>
      <c r="S39" s="185" t="n"/>
    </row>
    <row r="40" ht="24" customHeight="1" s="49">
      <c r="A40" s="185" t="n">
        <v>38</v>
      </c>
      <c r="B40" s="186" t="n"/>
      <c r="C40" s="186" t="inlineStr">
        <is>
          <t>ถ้าจะทำการทดลองผลของยา isotretinoin ต่อหญิงตั้งครรภ์ ข้อใดไม่ควรใช้</t>
        </is>
      </c>
      <c r="D40" s="186" t="n"/>
      <c r="E40" s="186" t="inlineStr">
        <is>
          <t>Case-control</t>
        </is>
      </c>
      <c r="F40" s="186" t="inlineStr">
        <is>
          <t>Cohort</t>
        </is>
      </c>
      <c r="G40" s="186" t="inlineStr">
        <is>
          <t>RCT</t>
        </is>
      </c>
      <c r="H40" s="186" t="inlineStr">
        <is>
          <t>ข้อ ก และ ข</t>
        </is>
      </c>
      <c r="I40" s="186" t="inlineStr">
        <is>
          <t>ข้อ ข และ ค</t>
        </is>
      </c>
      <c r="J40" s="185" t="n">
        <v>5</v>
      </c>
      <c r="K40" s="186" t="inlineStr">
        <is>
          <t>✅ คำตอบที่ถูกต้อง: ข้อ จ. ข้อ ข และ ค
🎯 ทำไมข้อนี้ถึงถูก:
Isotretinoin เป็นสารก่อทารกวิรูปชัดเจน (pregnancy category X teratogen) การทำ experimental study อย่าง RCT หรือ prospective cohort study ที่ติดตามการจ่ายยาให้หญิงตั้งครรภ์โดยเจตนาเป็นการผิดจริยธรรมการวิจัยอย่างร้ายแรง รูปแบบการศึกษาที่ทำได้คือ retrospective case-control study หรือ registry review
🔍 ข้ออื่นผิดเพราะอะไร:
• ข้อ ก.: ผิด เป็น study design ที่สามารถทำได้แบบ retrospective observational study เพื่อประเมินประวัติการสัมผัสยาในอดีตโดยไม่ผิดจริยธรรม
• ข้อ ข.: แม้ prospective cohort จะทำไม่ได้ แต่โจทย์มีตัวเลือกควบในข้อ จ
• ข้อ ค.: ผิดหลักจริยธรรมแน่นอน แต่เฉลยทางการตอบข้อ จ ที่รวม cohort ไว้ด้วย
• ข้อ ง.: ผิด เพราะ case-control study สามารถใช้ได้ในทางเภสัชระบาดวิทยา</t>
        </is>
      </c>
      <c r="L40" s="186" t="n"/>
      <c r="M40" s="186" t="inlineStr">
        <is>
          <t>5. Research &amp; Biostats</t>
        </is>
      </c>
      <c r="N40" s="186" t="inlineStr">
        <is>
          <t>5.1 รูปแบบการวิจัยทางคลินิก (RCT, Cohort, Case-Control)</t>
        </is>
      </c>
      <c r="O40" s="185" t="inlineStr">
        <is>
          <t>SAP</t>
        </is>
      </c>
      <c r="P40" s="186" t="inlineStr">
        <is>
          <t>ข้อ 54 Pharma Plus เล่มม่วง (เฉลยข้อ จ)</t>
        </is>
      </c>
      <c r="Q40" s="185" t="inlineStr">
        <is>
          <t>แบบฝึกหัด</t>
        </is>
      </c>
      <c r="R40" s="185" t="inlineStr">
        <is>
          <t>เล่มม่วง</t>
        </is>
      </c>
      <c r="S40" s="185" t="n"/>
    </row>
    <row r="41" ht="24" customHeight="1" s="49">
      <c r="A41" s="185" t="n">
        <v>39</v>
      </c>
      <c r="B41" s="186" t="n"/>
      <c r="C41" s="186" t="inlineStr">
        <is>
          <t>องค์ความรู้ในเรื่องปัจจัยที่มีผลต่อการใช้ยาสม่ำเสมอมีความสำคัญอย่างมากในการที่เภสัชกรจะช่วยให้ผู้ป่วยใช้ยาได้อย่างสม่ำเสมอ ข้อใดเป็นความจริง</t>
        </is>
      </c>
      <c r="D41" s="186" t="n"/>
      <c r="E41" s="186" t="inlineStr">
        <is>
          <t>ผู้หญิงมีพฤติกรรมการให้ความร่วมมือในการใช้ยาดีกว่าผู้ชาย</t>
        </is>
      </c>
      <c r="F41" s="186" t="inlineStr">
        <is>
          <t>การเลือกใช้ยาบำบัดโดยการรับประทานยาเพียงครั้งเดียวต่อวันมีผลทำให้ผู้ป่วยมีพฤติกรรมให้ความร่วมมือต่อการใช้ยา</t>
        </is>
      </c>
      <c r="G41" s="186" t="inlineStr">
        <is>
          <t>ผู้ป่วยสูงอายุมีพฤติกรรมให้ความร่วมมือในการใช้ยาไม่เท่ากับผู้ป่วยวัยกลางคน</t>
        </is>
      </c>
      <c r="H41" s="186" t="inlineStr">
        <is>
          <t>คนมีการศึกษาสูงให้ความร่วมมือในการใช้ยากกว่าคนที่มีการศึกษาต่ำ</t>
        </is>
      </c>
      <c r="I41" s="186" t="inlineStr">
        <is>
          <t>การให้ยาน้ำ (ถ้าทำได้) จะทำให้ผู้ป่วยมีความร่วมมือในการใช้ยากกว่าการใช้ยาเม็ด</t>
        </is>
      </c>
      <c r="J41" s="185" t="n">
        <v>2</v>
      </c>
      <c r="K41" s="186" t="inlineStr">
        <is>
          <t>✅ คำตอบที่ถูกต้อง: ข้อ ข. การเลือกใช้ยาบำบัดโดยการรับประทานยาเพียงครั้งเดียวต่อวันมีผลทำให้ผู้ป่วยมีพฤติกรรมให้ความร่วมมือต่อการใช้ยา
🎯 ทำไมข้อนี้ถึงถูก:
หลักฐานทางเภสัชกรรมสังคมและการศึกษาวิจัยระบุชัดเจนว่า regimen complexity และ dosing frequency มีผลอย่างยิ่งต่อ medication adherence การใช้ยาเพียงวันละ 1 ครั้ง (once-daily dosing) ช่วยลดความซับซ้อนและเพิ่ม compliance ได้ดีกว่าการให้ยาวันละหลายครั้ง
🔍 ข้ออื่นผิดเพราะอะไร:
• ข้อ ก.: ผิด ปัจจัยด้านเพศ (gender) ไม่มีความสัมพันธ์ที่คงเส้นคงวาต่อ adherence
• ข้อ ค.: ผิด อายุเพียงอย่างเดียวไม่ใช่ตัวทำนายความร่วมมือในการใช้ยา
• ข้อ ง.: ผิด ระดับการศึกษาและสถานะทางเศรษฐกิจสังคมไม่ใช่ตัวชี้วัด adherence ที่แน่นอน
• ข้อ จ.: ผิด ยาน้ำตวงยาก พกพาลำบาก และเสื่อมสภาพเร็วกว่ายาเม็ด จึงไม่ได้เพิ่ม compliance เสมอไป</t>
        </is>
      </c>
      <c r="L41" s="186" t="n"/>
      <c r="M41" s="186" t="inlineStr">
        <is>
          <t>1. Law &amp; Regulations</t>
        </is>
      </c>
      <c r="N41" s="186" t="inlineStr">
        <is>
          <t>1.1 พ.ร.บ. ยา พ.ศ. 2510</t>
        </is>
      </c>
      <c r="O41" s="185" t="inlineStr">
        <is>
          <t>SAP</t>
        </is>
      </c>
      <c r="P41" s="186" t="inlineStr">
        <is>
          <t>ข้อ 57 Pharma Plus เล่มม่วง (เฉลยข้อ ข)</t>
        </is>
      </c>
      <c r="Q41" s="185" t="inlineStr">
        <is>
          <t>แบบฝึกหัด</t>
        </is>
      </c>
      <c r="R41" s="185" t="inlineStr">
        <is>
          <t>เล่มม่วง</t>
        </is>
      </c>
      <c r="S41" s="185" t="n"/>
    </row>
    <row r="42" ht="24" customHeight="1" s="49">
      <c r="A42" s="185" t="n">
        <v>40</v>
      </c>
      <c r="B42" s="186" t="n"/>
      <c r="C42" s="186" t="inlineStr">
        <is>
          <t>กรณีที่โรงพยาบาลสังกัดกระทรวงสาธารณสุขประสงค์จะซื้อยา sodium bicarbonate injection ซึ่งเป็นยาในบัญชีหลักแห่งชาติตองการเภสัชกรรมผลิต ข้อใดถูกต้อง</t>
        </is>
      </c>
      <c r="D42" s="186" t="n"/>
      <c r="E42" s="186" t="inlineStr">
        <is>
          <t>จัดซื้อด้วยเงินงบประมาณเท่านั้น</t>
        </is>
      </c>
      <c r="F42" s="186" t="inlineStr">
        <is>
          <t>จัดซื้อด้วยวิธีกรณีพิเศษจากองค์การเภสัชกรรมถ้าวงเงินเกิน 50,000บาท</t>
        </is>
      </c>
      <c r="G42" s="186" t="inlineStr">
        <is>
          <t>จัดซื้อโดยวิธีตกลงราคาจากองค์การเภสัชกรรมเท่านั้น ไม่จำกัดวงเงิน</t>
        </is>
      </c>
      <c r="H42" s="186" t="inlineStr">
        <is>
          <t>จัดซื้อโดยวิธีตกลงราคาจากบริษัทใดก็ได้ถ้าวงเงินไม่เกิน 50,000 บาท</t>
        </is>
      </c>
      <c r="I42" s="186" t="inlineStr">
        <is>
          <t>จัดซื้อด้วยวิธีกรณีพิเศษจากองค์การเภสัชกรรม ไม่จำกัดวงเงิน</t>
        </is>
      </c>
      <c r="J42" s="185" t="n">
        <v>5</v>
      </c>
      <c r="K42" s="186" t="inlineStr">
        <is>
          <t>✅ คำตอบที่ถูกต้อง: ข้อ จ. จัดซื้อด้วยวิธีกรณีพิเศษจากองค์การเภสัชกรรม ไม่จำกัดวงเงิน
🎯 ทำไมข้อนี้ถึงถูก:
ตามระเบียบสำนักนายกรัฐมนตรีว่าด้วยการพัสดุ (และแนวทางเดิมของกระทรวงการคลัง) การจัดซื้อยาในบัญชียาหลักแห่งชาติที่องค์การเภสัชกรรม (GPO) ผลิตและจำหน่าย หน่วยงานรัฐต้องจัดซื้อด้วยวิธีกรณีพิเศษจากองค์การเภสัชกรรมโดยไม่จำกัดวงเงิน
🔍 ข้ออื่นผิดเพราะอะไร:
• ข้อ ก.: ผิด เงินบำรุงของโรงพยาบาลก็สามารถใช้จัดซื้อได้
• ข้อ ข.: ผิด วิธีกรณีพิเศษกับองค์การเภสัชกรรมไม่มีข้อจำกัดวงเงินขั้นต่ำ
• ข้อ ค.: ผิด วิธีตกลงราคามีเพดานวงเงินตามระเบียบพัสดุ ไม่ใช่วิธีที่ไม่จำกัดวงเงิน
• ข้อ ง.: ผิด หากองค์การเภสัชกรรมผลิตยาในบัญชียาหลักแห่งชาตินั้น หน่วยงานรัฐต้องซื้อจากองค์การเภสัชกรรมก่อน</t>
        </is>
      </c>
      <c r="L42" s="186" t="n"/>
      <c r="M42" s="186" t="inlineStr">
        <is>
          <t>3. Health Systems &amp; Policy</t>
        </is>
      </c>
      <c r="N42" s="186" t="inlineStr">
        <is>
          <t>3.2 นโยบายการใช้ยาอย่างสมเหตุผล (RDU &amp; ASU)</t>
        </is>
      </c>
      <c r="O42" s="185" t="inlineStr">
        <is>
          <t>SAP</t>
        </is>
      </c>
      <c r="P42" s="186" t="inlineStr">
        <is>
          <t>ข้อ 58 Pharma Plus เล่มม่วง (เฉลยข้อ จ)</t>
        </is>
      </c>
      <c r="Q42" s="185" t="inlineStr">
        <is>
          <t>แบบฝึกหัด</t>
        </is>
      </c>
      <c r="R42" s="185" t="inlineStr">
        <is>
          <t>เล่มม่วง</t>
        </is>
      </c>
      <c r="S42" s="185" t="n"/>
    </row>
    <row r="43" ht="24" customHeight="1" s="49">
      <c r="A43" s="185" t="n">
        <v>41</v>
      </c>
      <c r="B43" s="186" t="n"/>
      <c r="C43" s="186" t="inlineStr">
        <is>
          <t>Propylthiouracil จัดอยู่ในบัญชี ก ตามบัญชียาหลักแห่งชาติ 2542 ยาที่อยู่ในบัญชี ก หมายถึงข้อใด</t>
        </is>
      </c>
      <c r="D43" s="186" t="n"/>
      <c r="E43" s="186" t="inlineStr">
        <is>
          <t>รายการยาที่ต้องใช้โดยผู้เชี่ยวชาญ</t>
        </is>
      </c>
      <c r="F43" s="186" t="inlineStr">
        <is>
          <t>รายการยาที่จำเป็นต้องใช้ในสถานพยาบาลบางระดับ</t>
        </is>
      </c>
      <c r="G43" s="186" t="inlineStr">
        <is>
          <t>รายการยาสำหรับใช้เฉพาะโครงการพิเศษของกระทรวง</t>
        </is>
      </c>
      <c r="H43" s="186" t="inlineStr">
        <is>
          <t>รายการยาที่มีความจำเป็นสำหรับสถานพยาบาลทุกระดับ</t>
        </is>
      </c>
      <c r="I43" s="186" t="inlineStr">
        <is>
          <t>รายการยาอาจมีความจำเป็นต้องใช้สำหรับช่วยเหลือผู้ป่วยบางราย แต่อาจทำให้เกิดอันตรายต่อผู้ป่วยควรมีการทำ drug use evaluation เพื่อประเมินการใช้ยา</t>
        </is>
      </c>
      <c r="J43" s="185" t="n">
        <v>4</v>
      </c>
      <c r="K43" s="186" t="inlineStr">
        <is>
          <t>✅ คำตอบที่ถูกต้อง: ข้อ ง. รายการยาที่มีความจำเป็นสำหรับสถานพยาบาลทุกระดับ
🎯 ทำไมข้อนี้ถึงถูก:
ยาในบัญชี ก ตามบัญชียาหลักแห่งชาติ หมายถึงรายการยาจำเป็นที่สถานพยาบาลทุกระดับต้องมีไว้บริการ เพื่อการป้องกันและแก้ไขปัญหาสุขภาพที่พบบ่อย
🔍 ข้ออื่นผิดเพราะอะไร:
• ข้อ ก.: ผิด เป็นนิยามของบัญชี ค
• ข้อ ข.: ผิด บัญชี ก ต้องมีในสถานพยาบาลทุกระดับ
• ข้อ ค.: ผิด เป็นนิยามของบัญชี จ
• ข้อ จ.: ผิด เป็นนิยามของบัญชี ง</t>
        </is>
      </c>
      <c r="L43" s="186" t="n"/>
      <c r="M43" s="186" t="inlineStr">
        <is>
          <t>3. Health Systems &amp; Policy</t>
        </is>
      </c>
      <c r="N43" s="186" t="inlineStr">
        <is>
          <t>3.2 นโยบายการใช้ยาอย่างสมเหตุผล (RDU &amp; ASU)</t>
        </is>
      </c>
      <c r="O43" s="185" t="inlineStr">
        <is>
          <t>SAP</t>
        </is>
      </c>
      <c r="P43" s="186" t="inlineStr">
        <is>
          <t>ข้อ 60 Pharma Plus เล่มม่วง (เฉลยข้อ ง)</t>
        </is>
      </c>
      <c r="Q43" s="185" t="inlineStr">
        <is>
          <t>แบบฝึกหัด</t>
        </is>
      </c>
      <c r="R43" s="185" t="inlineStr">
        <is>
          <t>เล่มม่วง</t>
        </is>
      </c>
      <c r="S43" s="185" t="n"/>
    </row>
    <row r="44" ht="24" customHeight="1" s="49">
      <c r="A44" s="185" t="n">
        <v>42</v>
      </c>
      <c r="B44" s="186" t="inlineStr">
        <is>
          <t>แพทย์์สั่งจ่ายยาสระผมชนิดหนึ่ง มีลักษณะเป็นขวดพลาสติกสีน้ำตาล ท่านพบว่าที่ฉลากมีข้อความ Reg. no. 2C802/57 ข้อความนี้มีความหมายว่าอย่างไร</t>
        </is>
      </c>
      <c r="C44" s="186" t="inlineStr">
        <is>
          <t>ข้อความนี้มีความหมายว่าอย่างไร</t>
        </is>
      </c>
      <c r="D44" s="186" t="n"/>
      <c r="E44" s="186" t="inlineStr">
        <is>
          <t>ยานี้ผลิตในประเทศไทย ได้รับอนุญาตทะเบียนยาในปี พ.ศ. 2557</t>
        </is>
      </c>
      <c r="F44" s="186" t="inlineStr">
        <is>
          <t>ยานี้ผลิตในประเทศไทย เมื่อวันที่ 8 ก.พ. 2557</t>
        </is>
      </c>
      <c r="G44" s="186" t="inlineStr">
        <is>
          <t>ยานี้ผลิตในประเทศไทยและหมดอายุในวันที่ 8 ก.พ. 2557</t>
        </is>
      </c>
      <c r="H44" s="186" t="inlineStr">
        <is>
          <t>ยานี้นำเข้ามาจากต่างประเทศ ได้รับอนุญาตทะเบียนยาในปี พ.ศ. 2557</t>
        </is>
      </c>
      <c r="I44" s="186" t="inlineStr">
        <is>
          <t>ยานี้นำเข้ามาจากต่างประเทศ และผลิตเมื่อวันที่ 8 ก.พ. 2557</t>
        </is>
      </c>
      <c r="J44" s="185" t="n">
        <v>4</v>
      </c>
      <c r="K44" s="186" t="inlineStr">
        <is>
          <t>✅ คำตอบที่ถูกต้อง: ข้อ ง. ยานี้นำเข้ามาจากต่างประเทศ ได้รับอนุญาตทะเบียนยาในปี พ.ศ. 2557
🎯 ทำไมข้อนี้ถึงถูก:
เลขทะเบียนตำรับยา (Registration number) เช่น 2C802/57 อักษรตัวแรกแสดงประเภท (เช่น ยาแผนปัจจุบัน) ตัวอักษรตัวที่สอง C หมายถึง ยาผลิตในประเทศ (ถ้าเป็น D หมายถึง นำเข้า) และเลข 57 ท้ายสุดแสดงปี พ.ศ. ที่ได้รับการอนุมัติทะเบียนตำรับยา (พ.ศ. 2557)
🔍 ข้ออื่นผิดเพราะอะไร:
• ข้อ ก.: ยานี้ผลิตในประเทศไทย ได้รับอนุญาตทะเบียนยาในปี พ.ศ. 2557 ไม่สอดคล้องกับระเบียบข้อบังคับและมาตรฐานทางวิชาชีพ
• ข้อ ข.: ยานี้ผลิตในประเทศไทย เมื่อวันที่ 8 ก.พ. 2557 ไม่สอดคล้องกับระเบียบข้อบังคับและมาตรฐานทางวิชาชีพ
• ข้อ ค.: ยานี้ผลิตในประเทศไทยและหมดอายุในวันที่ 8 ก.พ. 2557 ไม่สอดคล้องกับระเบียบข้อบังคับและมาตรฐานทางวิชาชีพ
• ข้อ จ.: ยานี้นำเข้ามาจากต่างประเทศ และผลิตเมื่อวันที่ 8 ก.พ. 2557 ไม่สอดคล้องกับระเบียบข้อบังคับและมาตรฐานทางวิชาชีพ</t>
        </is>
      </c>
      <c r="L44" s="186" t="n"/>
      <c r="M44" s="186" t="inlineStr">
        <is>
          <t>1. Law &amp; Regulations</t>
        </is>
      </c>
      <c r="N44" s="186" t="inlineStr">
        <is>
          <t>1.1 พ.ร.บ. ยา พ.ศ. 2510</t>
        </is>
      </c>
      <c r="O44" s="185" t="inlineStr">
        <is>
          <t>SAP</t>
        </is>
      </c>
      <c r="P44" s="186" t="inlineStr">
        <is>
          <t>ข้อ 61 Pharma Plus เล่มม่วง (เฉลยข้อ ง)</t>
        </is>
      </c>
      <c r="Q44" s="185" t="inlineStr">
        <is>
          <t>แบบฝึกหัด</t>
        </is>
      </c>
      <c r="R44" s="185" t="inlineStr">
        <is>
          <t>เล่มม่วง</t>
        </is>
      </c>
      <c r="S44" s="185" t="n"/>
    </row>
    <row r="45" ht="24" customHeight="1" s="49">
      <c r="A45" s="185" t="n">
        <v>43</v>
      </c>
      <c r="B45" s="186" t="inlineStr">
        <is>
          <t>ยาที่ฉลากมีข้อความดังข้อข้างต้น (Reg. no. 2C802/57) อาจมี ชนิดตัวยาสำคัญที่ออกฤทธิ์ดังต่อไปนี้ยกเว้นข้อใด</t>
        </is>
      </c>
      <c r="C45" s="186" t="inlineStr">
        <is>
          <t>อาจมี ชนิดตัวยาสำคัญที่ออกฤทธิ์ดังต่อไปนี้ยกเว้นข้อใด</t>
        </is>
      </c>
      <c r="D45" s="186" t="n"/>
      <c r="E45" s="186" t="inlineStr">
        <is>
          <t>1 ชนิด</t>
        </is>
      </c>
      <c r="F45" s="186" t="inlineStr">
        <is>
          <t>2 ชนิด</t>
        </is>
      </c>
      <c r="G45" s="186" t="inlineStr">
        <is>
          <t>3 ชนิด</t>
        </is>
      </c>
      <c r="H45" s="186" t="inlineStr">
        <is>
          <t>4 ชนิด</t>
        </is>
      </c>
      <c r="I45" s="186" t="inlineStr">
        <is>
          <t>5 ชนิด</t>
        </is>
      </c>
      <c r="J45" s="185" t="n">
        <v>1</v>
      </c>
      <c r="K45" s="186" t="inlineStr">
        <is>
          <t>✅ คำตอบที่ถูกต้อง: ข้อ ก. 1 ชนิด
🎯 ทำไมข้อนี้ถึงถูก:
ตามระบบเลขทะเบียนตำรับยาของสำนักงานคณะกรรมการอาหารและยา (อย.) เลขทะเบียน 1 ตำรับยา (1 Reg. no.) สามารถประกอบด้วยตัวยาสำคัญได้หลากหลายจำนวนขึ้นอยู่กับสูตรตำรับของยานั้นๆ ยกเว้นการจำกัดจำนวนตัวยาที่ไม่สอดคล้องกับประกาศกระทรวงสาธารณสุข โดยทั่วไปตำรับยาสามารถมีตัวยาสำคัญผสมได้หลายชนิด แต่คำถามนี้ทดสอบความเข้าใจเรื่องข้อจำกัดของจำนวนตัวยาในทะเบียนตำรับยาผสมตามเกณฑ์มาตรฐาน
🔍 ข้ออื่นผิดเพราะอะไร:
• ข้อ ข.: 2 ชนิด ไม่สอดคล้องกับระเบียบข้อบังคับและมาตรฐานทางวิชาชีพ
• ข้อ ค.: 3 ชนิด ไม่สอดคล้องกับระเบียบข้อบังคับและมาตรฐานทางวิชาชีพ
• ข้อ ง.: 4 ชนิด ไม่สอดคล้องกับระเบียบข้อบังคับและมาตรฐานทางวิชาชีพ
• ข้อ จ.: 5 ชนิด ไม่สอดคล้องกับระเบียบข้อบังคับและมาตรฐานทางวิชาชีพ</t>
        </is>
      </c>
      <c r="L45" s="186" t="n"/>
      <c r="M45" s="186" t="inlineStr">
        <is>
          <t>1. Law &amp; Regulations</t>
        </is>
      </c>
      <c r="N45" s="186" t="inlineStr">
        <is>
          <t>1.1 พ.ร.บ. ยา พ.ศ. 2510</t>
        </is>
      </c>
      <c r="O45" s="185" t="inlineStr">
        <is>
          <t>SAP</t>
        </is>
      </c>
      <c r="P45" s="186" t="inlineStr">
        <is>
          <t>ข้อ 62 Pharma Plus เล่มม่วง (เฉลยข้อ ก)</t>
        </is>
      </c>
      <c r="Q45" s="185" t="inlineStr">
        <is>
          <t>แบบฝึกหัด</t>
        </is>
      </c>
      <c r="R45" s="185" t="inlineStr">
        <is>
          <t>เล่มม่วง</t>
        </is>
      </c>
      <c r="S45" s="185" t="n"/>
    </row>
    <row r="46" ht="24" customHeight="1" s="49">
      <c r="A46" s="185" t="n">
        <v>44</v>
      </c>
      <c r="B46" s="186" t="n"/>
      <c r="C46" s="186" t="inlineStr">
        <is>
          <t>ท่านควรอธิบายเกี่ยวกับยา ยารักษาสิว isotretinoin ที่ผู้ป่วยต้องการซื้ออย่างไร</t>
        </is>
      </c>
      <c r="D46" s="186" t="n"/>
      <c r="E46" s="186" t="inlineStr">
        <is>
          <t>ยานี้จัดเป็นยาควบคุมพิเศษตามกฎหมาย ต้องใช้ใบสั่งแพทย์์ เภสัชกรไม่สามารถจ่ายเองได้</t>
        </is>
      </c>
      <c r="F46" s="186" t="inlineStr">
        <is>
          <t>ยานี้จัดเป็นยาควบคุมพิเศษตามกฎหมาย เภสัชกรจ่ายได้ ไม่ต้องใช้ใบสั่งแพทย์์</t>
        </is>
      </c>
      <c r="G46" s="186" t="inlineStr">
        <is>
          <t>ยานี้จัดเป็นยาอันตราย เภสัชกรจ่ายได้ ไม่ต้องใช้ใบสั่งแพทย์์</t>
        </is>
      </c>
      <c r="H46" s="186" t="inlineStr">
        <is>
          <t>ยานี้จัดเป็นยาอันตราย เภสัชกรสามารถจ่ายได้หากมีใบสั่งแพทย์์</t>
        </is>
      </c>
      <c r="I46" s="186" t="inlineStr">
        <is>
          <t>ยานี้ไม่สามารถขายได้ในร้านยา ต้องซื้อจากคลินิกแพทย์์หรือสถานพยาบาลเท่านั้น</t>
        </is>
      </c>
      <c r="J46" s="185" t="n">
        <v>5</v>
      </c>
      <c r="K46" s="186" t="inlineStr">
        <is>
          <t>✅ คำตอบที่ถูกต้อง: ข้อ จ. ยานี้ไม่สามารถขายได้ในร้านยา ต้องซื้อจากคลินิกแพทย์์หรือสถานพยาบาลเท่านั้น
🎯 ทำไมข้อนี้ถึงถูก:
อย. ได้มีประกาศยกระดับการควบคุมยา isotretinoin ชนิดรับประทาน โดยจำกัดให้จำหน่ายได้เฉพาะในสถานพยาบาล (โรงพยาบาลและคลินิกที่มีแพทย์เฉพาะทางผิวหนัง) เท่านั้น ห้ามจำหน่ายในร้านขายยาทุกประเภท เพื่อป้องกันอันตรายจากการเกิดทารกวิรูป
🔍 ข้ออื่นผิดเพราะอะไร:
• ข้อ ก.: ผิด แม้เดิมเคยเป็นยาควบคุมพิเศษ แต่ปัจจุบันถูกห้ามจำหน่ายในร้านยาทุกกรณีแม้มีใบสั่งแพทย์
• ข้อ ข.: ผิด ยาควบคุมพิเศษตามกฎหมายต้องมีใบสั่งแพทย์เสมอ
• ข้อ ค.: ผิด ไม่ใช่ยาอันตราย
• ข้อ ง.: ผิด ไม่ใช่ยาอันตรายและร้านยาไม่มีสิทธิ์จำหน่าย</t>
        </is>
      </c>
      <c r="L46" s="186" t="n"/>
      <c r="M46" s="186" t="inlineStr">
        <is>
          <t>1. Law &amp; Regulations</t>
        </is>
      </c>
      <c r="N46" s="186" t="inlineStr">
        <is>
          <t>1.1 พ.ร.บ. ยา พ.ศ. 2510</t>
        </is>
      </c>
      <c r="O46" s="185" t="inlineStr">
        <is>
          <t>SAP</t>
        </is>
      </c>
      <c r="P46" s="186" t="inlineStr">
        <is>
          <t>ข้อ 69 Pharma Plus เล่มม่วง (เฉลยข้อ จ)</t>
        </is>
      </c>
      <c r="Q46" s="185" t="inlineStr">
        <is>
          <t>แบบฝึกหัด</t>
        </is>
      </c>
      <c r="R46" s="185" t="inlineStr">
        <is>
          <t>เล่มม่วง</t>
        </is>
      </c>
      <c r="S46" s="185" t="n"/>
    </row>
    <row r="47" ht="24" customHeight="1" s="49">
      <c r="A47" s="185" t="n">
        <v>45</v>
      </c>
      <c r="B47" s="186" t="n"/>
      <c r="C47" s="186" t="inlineStr">
        <is>
          <t>Itraconazole เป็นยาประเภทใดตามกฎหมาย</t>
        </is>
      </c>
      <c r="D47" s="186" t="n"/>
      <c r="E47" s="186" t="inlineStr">
        <is>
          <t>ยาแผนปัจจุบันที่ไม่ใช่ยาอันตรายและยาควบคุมพิเศษ</t>
        </is>
      </c>
      <c r="F47" s="186" t="inlineStr">
        <is>
          <t>ยาอันตราย</t>
        </is>
      </c>
      <c r="G47" s="186" t="inlineStr">
        <is>
          <t>ยาสามัญประจำบ้าน</t>
        </is>
      </c>
      <c r="H47" s="186" t="inlineStr">
        <is>
          <t>ยาควบคุมพิเศษ</t>
        </is>
      </c>
      <c r="I47" s="186" t="inlineStr">
        <is>
          <t>ยาเสพติดให้โทษประเภทที่ 3</t>
        </is>
      </c>
      <c r="J47" s="185" t="n">
        <v>2</v>
      </c>
      <c r="K47" s="186" t="inlineStr">
        <is>
          <t>✅ คำตอบที่ถูกต้อง: ข้อ ข. ยาอันตราย
🎯 ทำไมข้อนี้ถึงถูก:
Itraconazole จัดเป็นยาอันตรายตามประกาศกระทรวงสาธารณสุข เภสัชกรสามารถจ่ายได้ในร้านขายยาแผนปัจจุบัน (ข.ย.1) โดยไม่ต้องใช้ใบสั่งแพทย์ แต่ต้องให้คำแนะนำเรื่อง drug interactions และ hepatotoxicity
🔍 ข้ออื่นผิดเพราะอะไร:
• ข้อ ก.: ผิด เป็นยาที่มีข้อควรระวังสูงและ drug interaction ผ่าน CYP3A4 มาก จึงจัดเป็นยาอันตราย
• ข้อ ค.: ผิด ไม่ใช่ยาสามัญประจำบ้าน
• ข้อ ง.: ผิด Itraconazole ไม่ได้ถูกประกาศเป็นยาควบคุมพิเศษ
• ข้อ จ.: ผิด ไม่มีฤทธิ์เสพติดให้โทษ</t>
        </is>
      </c>
      <c r="L47" s="186" t="n"/>
      <c r="M47" s="186" t="inlineStr">
        <is>
          <t>1. Law &amp; Regulations</t>
        </is>
      </c>
      <c r="N47" s="186" t="inlineStr">
        <is>
          <t>1.2 พ.ร.บ. ยาเสพติดให้โทษ &amp; วัตถุออกฤทธิ์</t>
        </is>
      </c>
      <c r="O47" s="185" t="inlineStr">
        <is>
          <t>SAP</t>
        </is>
      </c>
      <c r="P47" s="186" t="inlineStr">
        <is>
          <t>ข้อ 70 Pharma Plus เล่มม่วง (เฉลยข้อ ข)</t>
        </is>
      </c>
      <c r="Q47" s="185" t="inlineStr">
        <is>
          <t>แบบฝึกหัด</t>
        </is>
      </c>
      <c r="R47" s="185" t="inlineStr">
        <is>
          <t>เล่มม่วง</t>
        </is>
      </c>
      <c r="S47" s="185" t="n"/>
    </row>
    <row r="48" ht="24" customHeight="1" s="49">
      <c r="A48" s="185" t="n">
        <v>46</v>
      </c>
      <c r="B48" s="186" t="n"/>
      <c r="C48" s="186" t="inlineStr">
        <is>
          <t>FBC ชื่อการค้าหนึ่ง มีเลขทะเบียน 2C039/46 ข้อใดผิด</t>
        </is>
      </c>
      <c r="D48" s="186" t="n"/>
      <c r="E48" s="186" t="inlineStr">
        <is>
          <t>ยาสำหรับมนุษย์</t>
        </is>
      </c>
      <c r="F48" s="186" t="inlineStr">
        <is>
          <t>ยาแบ่งบรรจุในประเทศ</t>
        </is>
      </c>
      <c r="G48" s="186" t="inlineStr">
        <is>
          <t>ยาขึ้นทะเบียนปี 2546</t>
        </is>
      </c>
      <c r="H48" s="186" t="inlineStr">
        <is>
          <t>ยานำเข้าจากต่างประเทศ</t>
        </is>
      </c>
      <c r="I48" s="186" t="inlineStr">
        <is>
          <t>ในปีที่ขึ้นทะเบียน ยานี้อยู่ในลำดับที่ 39</t>
        </is>
      </c>
      <c r="J48" s="185" t="n">
        <v>2</v>
      </c>
      <c r="K48" s="186" t="inlineStr">
        <is>
          <t>✅ คำตอบที่ถูกต้อง: ข้อ ข. ยาแบ่งบรรจุในประเทศ
🎯 ทำไมข้อนี้ถึงถูก:
อักษร C ในเลขทะเบียนตำรับยา 2C หมายถึง ยาแผนปัจจุบันสำหรับมนุษย์ที่ผลิตและนำเข้าหรือสั่งเข้ามาในราชอาณาจักร ไม่ใช่ยาที่แบ่งบรรจุในประเทศ (ยาแบ่งบรรจุในประเทศจะใช้อักษร B หรือ D)
🔍 ข้ออื่นผิดเพราะอะไร:
• ข้อ ก.: ถูกต้อง อักษร C ใช้สำหรับยาแผนปัจจุบันสำหรับมนุษย์
• ข้อ ค.: ถูกต้อง เลขท้าย /46 หมายถึงปี พ.ศ. 2546
• ข้อ ง.: ถูกต้อง อักษร C และ D ใช้กับยานำเข้าจากต่างประเทศ
• ข้อ จ.: ถูกต้อง เลข 039 คือลำดับที่ของการขึ้นทะเบียนในปีนั้น</t>
        </is>
      </c>
      <c r="L48" s="186" t="n"/>
      <c r="M48" s="186" t="inlineStr">
        <is>
          <t>1. Law &amp; Regulations</t>
        </is>
      </c>
      <c r="N48" s="186" t="inlineStr">
        <is>
          <t>1.1 พ.ร.บ. ยา พ.ศ. 2510</t>
        </is>
      </c>
      <c r="O48" s="185" t="inlineStr">
        <is>
          <t>SAP</t>
        </is>
      </c>
      <c r="P48" s="186" t="inlineStr">
        <is>
          <t>ข้อ 71 Pharma Plus เล่มม่วง (เฉลยข้อ ข)</t>
        </is>
      </c>
      <c r="Q48" s="185" t="inlineStr">
        <is>
          <t>แบบฝึกหัด</t>
        </is>
      </c>
      <c r="R48" s="185" t="inlineStr">
        <is>
          <t>เล่มม่วง</t>
        </is>
      </c>
      <c r="S48" s="185" t="n"/>
    </row>
    <row r="49" ht="24" customHeight="1" s="49">
      <c r="A49" s="185" t="n">
        <v>47</v>
      </c>
      <c r="B49" s="186" t="n"/>
      <c r="C49" s="186" t="inlineStr">
        <is>
          <t>ในการผลิตยา gemfibrozil 600 mg/tab ตามมาตรฐานของ USP กำหนดให้มีปริมาณตัวยาสำคัญ +- 20 % แต่บริษัท X ได้พัฒนาตำรับยาใหม่ระบุคุณภาพว่าต้องมีปริมาณตัวยาสำคัญ +- 10 % จากนั้นนำไปส่งตรวจคุณภาพที่ศูนย์วิทยาศาสตร์ พบว่ามีปริมาณตัวยาสำคัญ gemfibrozil 450 mg/tab บริษัท X มีความผิดตาม พรบ. ยา หรือ ไม่</t>
        </is>
      </c>
      <c r="D49" s="186" t="n"/>
      <c r="E49" s="186" t="inlineStr">
        <is>
          <t>ยาผิดมาตรฐาน</t>
        </is>
      </c>
      <c r="F49" s="186" t="inlineStr">
        <is>
          <t>ยาปลอม</t>
        </is>
      </c>
      <c r="G49" s="186" t="inlineStr">
        <is>
          <t>ยาหมดอายุ</t>
        </is>
      </c>
      <c r="H49" s="186" t="inlineStr">
        <is>
          <t>ยาต้องห้าม</t>
        </is>
      </c>
      <c r="I49" s="186" t="inlineStr">
        <is>
          <t>ยาเสื่อมคุณภาพ</t>
        </is>
      </c>
      <c r="J49" s="185" t="n">
        <v>1</v>
      </c>
      <c r="K49" s="186" t="inlineStr">
        <is>
          <t>✅ คำตอบที่ถูกต้อง: ข้อ ก. ยาผิดมาตรฐาน
🎯 ทำไมข้อนี้ถึงถูก:
Gemfibrozil 600 mg ตรวจพบสารสำคัญ 450 mg คิดเป็น 75% ของปริมาณที่ระบุบนฉลาก ซึ่งต่ำกว่าเกณฑ์มาตรฐานทั้งของ USP (80-120%) และเกณฑ์ที่ขึ้นทะเบียนไว้ (90-110%) แต่ยังมีตัวยาสำคัญอยู่เกิน 20% จึงเข้าข่าย ยาผิดมาตรฐาน ตามมาตรา 72(2) และ 85 ของ พ.ร.บ. ยา พ.ศ. 2510
🔍 ข้ออื่นผิดเพราะอะไร:
• ข้อ ข.: ผิด จะเข้าข่ายยาปลอมตามมาตรา 72(1) ในกรณีตัวยาสำคัญขาดหรือเกินมาตรฐานเมื่อมีปริมาณสารสำคัญคลาดเคลื่อนเกิน 20% ขึ้นไปจากข้อกำหนดเกณฑ์มาตรฐาน (ในกรณีนี้ USP ยอมรับช่วง 80-120% การมี 75% ยังไม่ถึงเกณฑ์ยาปลอม)
• ข้อ ค.: ผิด ไม่ได้มีข้อมูลว่าเลยวันหมดอายุ
• ข้อ ง.: ผิด ไม่ใช่ยาที่รัฐมนตรีประกาศสั่งห้ามผลิตหรือนำเข้า
• ข้อ จ.: ผิด ยาเสียคุณภาพ (ยาเสื่อมคุณภาพ) หมายถึงยาที่แปรสภาพจนเห็นได้ชัดหรือหมดอายุ</t>
        </is>
      </c>
      <c r="L49" s="186" t="n"/>
      <c r="M49" s="186" t="inlineStr">
        <is>
          <t>1. Law &amp; Regulations</t>
        </is>
      </c>
      <c r="N49" s="186" t="inlineStr">
        <is>
          <t>1.1 พ.ร.บ. ยา พ.ศ. 2510</t>
        </is>
      </c>
      <c r="O49" s="185" t="inlineStr">
        <is>
          <t>SAP</t>
        </is>
      </c>
      <c r="P49" s="186" t="inlineStr">
        <is>
          <t>ข้อ 72 Pharma Plus เล่มม่วง (เฉลยข้อ ก)</t>
        </is>
      </c>
      <c r="Q49" s="185" t="inlineStr">
        <is>
          <t>แบบฝึกหัด</t>
        </is>
      </c>
      <c r="R49" s="185" t="inlineStr">
        <is>
          <t>เล่มม่วง</t>
        </is>
      </c>
      <c r="S49" s="185" t="n"/>
    </row>
    <row r="50" ht="24" customHeight="1" s="49">
      <c r="A50" s="185" t="n">
        <v>48</v>
      </c>
      <c r="B50" s="186" t="n"/>
      <c r="C50" s="186" t="inlineStr">
        <is>
          <t>Lomotil® จัดเป็นยาประเภทใดตามกฎหมายและเภสัชกรสามารถจ่ายได้ในร้านยาหรือไม่</t>
        </is>
      </c>
      <c r="D50" s="186" t="n"/>
      <c r="E50" s="186" t="inlineStr">
        <is>
          <t>ยาอันตราย สามารถจ่ายในร้านยา ขย.1 ได้</t>
        </is>
      </c>
      <c r="F50" s="186" t="inlineStr">
        <is>
          <t>ยาแผนปัจจุบันบรรจุเสร็จ สามารถจ่ายในร้านยา ขย.1 และ ขย.2 ได้</t>
        </is>
      </c>
      <c r="G50" s="186" t="inlineStr">
        <is>
          <t>ยาสามัญประจำบ้าน สามารถจ่ายในร้านยา ขย.1 และขย.2 ได้</t>
        </is>
      </c>
      <c r="H50" s="186" t="inlineStr">
        <is>
          <t>ยาเสพติดให้โทษประเภทที่ 3 ห้ามจำหน่ายในร้านยา</t>
        </is>
      </c>
      <c r="I50" s="186" t="inlineStr">
        <is>
          <t>ยาเสพติดให้โทษประเภทที่ 3 สามารถจ่ายในร้านยา ขย.1 ได้ แต่ต้องมีใบอนุญาต</t>
        </is>
      </c>
      <c r="J50" s="185" t="n">
        <v>5</v>
      </c>
      <c r="K50" s="186" t="inlineStr">
        <is>
          <t>✅ คำตอบที่ถูกต้อง: ข้อ จ. ยาเสพติดให้โทษประเภทที่ 3 สามารถจ่ายในร้านยา ขย.1 ได้ แต่ต้องมีใบอนุญาต
🎯 ทำไมข้อนี้ถึงถูก:
Lomotil มีส่วนผสมของ diphenoxylate HCl ร่วมกับ atropine sulfate จัดเป็น ยาเสพติดให้โทษประเภท 3 ตามประมวลกฎหมายยาเสพติด ร้านขายยาแผนปัจจุบัน (ข.ย.1) สามารถจำหน่ายได้ แต่ผู้รับอนุญาตต้องได้รับใบอนุญาตจำหน่ายยาเสพติดให้โทษประเภท 3 ด้วย
🔍 ข้ออื่นผิดเพราะอะไร:
• ข้อ ก.: ผิด Lomotil ไม่ใช่ยาอันตรายทั่วไป แต่เป็นยาเสพติดให้โทษประเภท 3
• ข้อ ข.: ผิด ขย.2 ห้ามจำหน่ายยาเสพติดให้โทษ
• ข้อ ค.: ผิด ไม่ใช่ยาสามัญประจำบ้าน
• ข้อ ง.: ผิด ร้านยาสามารถจำหน่ายได้หากได้รับใบอนุญาตจำหน่ายยาเสพติดให้โทษประเภท 3</t>
        </is>
      </c>
      <c r="L50" s="186" t="n"/>
      <c r="M50" s="186" t="inlineStr">
        <is>
          <t>1. Law &amp; Regulations</t>
        </is>
      </c>
      <c r="N50" s="186" t="inlineStr">
        <is>
          <t>1.2 พ.ร.บ. ยาเสพติดให้โทษ &amp; วัตถุออกฤทธิ์</t>
        </is>
      </c>
      <c r="O50" s="185" t="inlineStr">
        <is>
          <t>SAP</t>
        </is>
      </c>
      <c r="P50" s="186" t="inlineStr">
        <is>
          <t>ข้อ 73 Pharma Plus เล่มม่วง (เฉลยข้อ จ)</t>
        </is>
      </c>
      <c r="Q50" s="185" t="inlineStr">
        <is>
          <t>แบบฝึกหัด</t>
        </is>
      </c>
      <c r="R50" s="185" t="inlineStr">
        <is>
          <t>เล่มม่วง</t>
        </is>
      </c>
      <c r="S50" s="185" t="n"/>
    </row>
    <row r="51" ht="24" customHeight="1" s="49">
      <c r="A51" s="185" t="n">
        <v>49</v>
      </c>
      <c r="B51" s="186" t="n"/>
      <c r="C51" s="186" t="inlineStr">
        <is>
          <t>การโฆษณาว่า indomethacin สามารถลดปวดได้ดีในผู้ป่วยโรคเกาท์ สามารถทำได้หรือไม่</t>
        </is>
      </c>
      <c r="D51" s="186" t="n"/>
      <c r="E51" s="186" t="inlineStr">
        <is>
          <t>ได้ เพราะไม่มีข้อห้ามทางกฎหมาย</t>
        </is>
      </c>
      <c r="F51" s="186" t="inlineStr">
        <is>
          <t>ได้ แต่ต้องขออนุญาตก่อน</t>
        </is>
      </c>
      <c r="G51" s="186" t="inlineStr">
        <is>
          <t>ไม่ได้ เพราะเป็นการอวดอ้างสรรพคุณ</t>
        </is>
      </c>
      <c r="H51" s="186" t="inlineStr">
        <is>
          <t>ไม่ได้ เพราะกฎหมายยาห้ามโฆษณาขายยาอันตราย</t>
        </is>
      </c>
      <c r="I51" s="186" t="inlineStr">
        <is>
          <t>ไม่ได้ เพราะกฎหมายยาห้ามโฆษณาขายยาควบคุมพิเศษ</t>
        </is>
      </c>
      <c r="J51" s="185" t="n">
        <v>4</v>
      </c>
      <c r="K51" s="186" t="inlineStr">
        <is>
          <t>✅ คำตอบที่ถูกต้อง: ข้อ ง. ไม่ได้ เพราะกฎหมายยาห้ามโฆษณาขายยาอันตราย
🎯 ทำไมข้อนี้ถึงถูก:
Indomethacin จัดเป็นยาอันตราย ตาม พ.ร.บ. ยา พ.ศ. 2510 มาตรา 88 ทวิ บัญญัติห้ามมิให้ผู้ใดโฆษณาขายยาอันตรายหรือยาควบคุมพิเศษต่อประชาชนทั่วไป การโฆษณาสรรพคุณ indomethacin ต่อสาธารณะจึงกระทำมิได้เด็ดขาด
🔍 ข้ออื่นผิดเพราะอะไร:
• ข้อ ก.: ผิด กฎหมายยามาตรา 88 ทวิ ห้ามไว้อย่างชัดเจน
• ข้อ ข.: ผิด อย. ไม่อนุญาตให้โฆษณายาอันตรายต่อประชาชนทั่วไปแม้จะยื่นขออนุญาต ยกเว้นการโฆษณาตรงต่อผู้ประกอบวิชาชีพทางการแพทย์
• ข้อ ค.: ผิด ประเด็นหลักทางกฎหมายคือการเป็นยาอันตรายที่ห้ามโฆษณาต่อประชาชน
• ข้อ จ.: ผิด Indomethacin เป็นยาอันตราย ไม่ใช่ยาควบคุมพิเศษ</t>
        </is>
      </c>
      <c r="L51" s="186" t="n"/>
      <c r="M51" s="186" t="inlineStr">
        <is>
          <t>1. Law &amp; Regulations</t>
        </is>
      </c>
      <c r="N51" s="186" t="inlineStr">
        <is>
          <t>1.1 พ.ร.บ. ยา พ.ศ. 2510</t>
        </is>
      </c>
      <c r="O51" s="185" t="inlineStr">
        <is>
          <t>SAP</t>
        </is>
      </c>
      <c r="P51" s="186" t="inlineStr">
        <is>
          <t>ข้อ 74 Pharma Plus เล่มม่วง (เฉลยข้อ ง)</t>
        </is>
      </c>
      <c r="Q51" s="185" t="inlineStr">
        <is>
          <t>แบบฝึกหัด</t>
        </is>
      </c>
      <c r="R51" s="185" t="inlineStr">
        <is>
          <t>เล่มม่วง</t>
        </is>
      </c>
      <c r="S51" s="185" t="n"/>
    </row>
    <row r="52" ht="24" customHeight="1" s="49">
      <c r="A52" s="185" t="n">
        <v>50</v>
      </c>
      <c r="B52" s="186" t="n"/>
      <c r="C52" s="186" t="inlineStr">
        <is>
          <t>ผู้ป่วยต้องการซื้อยา budesonide สามารถซื้อได้ที่ใด</t>
        </is>
      </c>
      <c r="D52" s="186" t="n"/>
      <c r="E52" s="186" t="inlineStr">
        <is>
          <t>ร้านสะดวกซื้อทั่วไป</t>
        </is>
      </c>
      <c r="F52" s="186" t="inlineStr">
        <is>
          <t>ร้านยา ข.ย. 2</t>
        </is>
      </c>
      <c r="G52" s="186" t="inlineStr">
        <is>
          <t>ร้านขายยาแผนปัจจุบัน โดยไม่ต้องมีใบสั่งแพทย์์</t>
        </is>
      </c>
      <c r="H52" s="186" t="inlineStr">
        <is>
          <t>ร้านขายยาแผนปัจจุบัน โดยต้องมีใบสั่งแพทย์์</t>
        </is>
      </c>
      <c r="I52" s="186" t="inlineStr">
        <is>
          <t>โรงพยาบาลเท่านั้น</t>
        </is>
      </c>
      <c r="J52" s="185" t="n">
        <v>3</v>
      </c>
      <c r="K52" s="186" t="inlineStr">
        <is>
          <t>✅ คำตอบที่ถูกต้อง: ข้อ ค. ร้านขายยาแผนปัจจุบัน โดยไม่ต้องมีใบสั่งแพทย์์
🎯 ทำไมข้อนี้ถึงถูก:
Budesonide (รูปแบบ nasal spray หรือ inhaler) จัดอยู่ในประเภทยาอันตรายตามกฎหมายยา สามารถจำหน่ายได้ในร้านขายยาแผนปัจจุบันชั้นหนึ่ง (ข.ย.1) โดยมีเภสัชกรเป็นผู้ส่งมอบและให้คำแนะนำโดยไม่ต้องใช้ใบสั่งแพทย์
🔍 ข้ออื่นผิดเพราะอะไร:
• ข้อ ก.: ผิด ร้านสะดวกซื้อไม่มีใบอนุญาตขายยาแผนปัจจุบัน และยาอันตรายจำหน่ายไม่ได้
• ข้อ ข.: ผิด ร้านยา ข.ย.2 จำหน่ายได้เฉพาะยาบรรจุเสร็จที่ไม่ใช่ยาอันตรายหรือยาควบคุมพิเศษ
• ข้อ ง.: ผิด ยาที่ต้องใช้ใบสั่งแพทย์ในร้านยาคือยาควบคุมพิเศษ Budesonide เป็นยาอันตราย
• ข้อ จ.: ผิด มีจำหน่ายในร้านขายยาแผนปัจจุบันทั่วไป</t>
        </is>
      </c>
      <c r="L52" s="186" t="n"/>
      <c r="M52" s="186" t="inlineStr">
        <is>
          <t>1. Law &amp; Regulations</t>
        </is>
      </c>
      <c r="N52" s="186" t="inlineStr">
        <is>
          <t>1.1 พ.ร.บ. ยา พ.ศ. 2510</t>
        </is>
      </c>
      <c r="O52" s="185" t="inlineStr">
        <is>
          <t>SAP</t>
        </is>
      </c>
      <c r="P52" s="186" t="inlineStr">
        <is>
          <t>ข้อ 75 Pharma Plus เล่มม่วง (เฉลยข้อ ค)</t>
        </is>
      </c>
      <c r="Q52" s="185" t="inlineStr">
        <is>
          <t>แบบฝึกหัด</t>
        </is>
      </c>
      <c r="R52" s="185" t="inlineStr">
        <is>
          <t>เล่มม่วง</t>
        </is>
      </c>
      <c r="S52" s="185" t="n"/>
    </row>
    <row r="53" ht="24" customHeight="1" s="49">
      <c r="A53" s="185" t="n">
        <v>51</v>
      </c>
      <c r="B53" s="186" t="n"/>
      <c r="C53" s="186" t="inlineStr">
        <is>
          <t>ข้อใดถูกต้องเกี่ยวกับการจัดซื้อ prednisolone ชนิดรับประทาน</t>
        </is>
      </c>
      <c r="D53" s="186" t="n"/>
      <c r="E53" s="186" t="inlineStr">
        <is>
          <t>เป็นยาควบคุมพิเศษ ต้องซื้อโดยวิธีตกลงราคาในกรณีที่ซื้อน้อยกว่า 100,000 บาท</t>
        </is>
      </c>
      <c r="F53" s="186" t="inlineStr">
        <is>
          <t>เป็นยาควบคุมพิเศษ ต้องซื้อโดยวิธีสอบราคาในกรณีที่ซื้อน้อยกว่า 100,000 บาท</t>
        </is>
      </c>
      <c r="G53" s="186" t="inlineStr">
        <is>
          <t>เป็นยาควบคุมพิเศษ ต้องซื้อโดยวิธีประกวดราคาในกรณีที่ซื้อน้อยกว่า 100,000 บาท</t>
        </is>
      </c>
      <c r="H53" s="186" t="inlineStr">
        <is>
          <t>เป็นยาอันตราย ต้องซื้อโดยวิธีตกลงราคาในกรณีที่ซื้อน้อยกว่า 100,000 บาท</t>
        </is>
      </c>
      <c r="I53" s="186" t="inlineStr">
        <is>
          <t>เป็นยาอันตราย ต้องซื้อโดยวิธีสอบราคาในกรณีที่ซื้อน้อยกว่า 100,000 บาท</t>
        </is>
      </c>
      <c r="J53" s="185" t="n">
        <v>4</v>
      </c>
      <c r="K53" s="186" t="inlineStr">
        <is>
          <t>✅ คำตอบที่ถูกต้อง: ข้อ ง. เป็นยาอันตราย ต้องซื้อโดยวิธีตกลงราคาในกรณีที่ซื้อน้อยกว่า 100,000 บาท
🎯 ทำไมข้อนี้ถึงถูก:
Oral isotretinoin เป็นยาควบคุมพิเศษที่มีมาตรการจำกัดการกระจายยาเข้มงวด โดย อย. กำหนดให้จำหน่ายได้เฉพาะในคลินิกเวชกรรมและโรงพยาบาลที่มีแพทย์ผู้เชี่ยวชาญด้านผิวหนัง ไม่อนุญาตให้จำหน่ายในร้านขายยาทุกประเภท
🔍 ข้ออื่นผิดเพราะอะไร:
• ข้อ ก.: ผิด ในร้านยาไม่สามารถจ่าย oral isotretinoin ได้ไม่ว่าจะมีใบสั่งแพทย์หรือไม่ก็ตาม
• ข้อ ข.: ผิด ห้ามจำหน่ายในร้านขายยาทุกกรณีเนื่องจาก teratogenic effect รุนแรง
• ข้อ ค.: ข้อความนี้กล่าวถึงสถานพยาบาล แต่บริบทของคำถามถามถึง oral isotretinoin ในร้านยา ซึ่งร้านยาไม่สามารถจ่ายได้ จ่ายได้เฉพาะในคลินิกและโรงพยาบาลตามข้อ ง
• ข้อ จ.: ผิด ร้านยาคุณภาพก็ไม่ได้รับอนุญาตให้ครอบครองหรือจำหน่าย oral isotretinoin</t>
        </is>
      </c>
      <c r="L53" s="186" t="n"/>
      <c r="M53" s="186" t="inlineStr">
        <is>
          <t>1. Law &amp; Regulations</t>
        </is>
      </c>
      <c r="N53" s="186" t="inlineStr">
        <is>
          <t>1.1 พ.ร.บ. ยา พ.ศ. 2510</t>
        </is>
      </c>
      <c r="O53" s="185" t="inlineStr">
        <is>
          <t>SAP</t>
        </is>
      </c>
      <c r="P53" s="186" t="inlineStr">
        <is>
          <t>ข้อ 76 Pharma Plus เล่มม่วง (เฉลยข้อ ก)</t>
        </is>
      </c>
      <c r="Q53" s="185" t="inlineStr">
        <is>
          <t>แบบฝึกหัด</t>
        </is>
      </c>
      <c r="R53" s="185" t="inlineStr">
        <is>
          <t>เล่มม่วง</t>
        </is>
      </c>
      <c r="S53" s="185" t="n"/>
    </row>
    <row r="54" ht="24" customHeight="1" s="49">
      <c r="A54" s="185" t="n">
        <v>52</v>
      </c>
      <c r="B54" s="186" t="n"/>
      <c r="C54" s="186" t="inlineStr">
        <is>
          <t>Insulin จัดเป็นยาประเภทใด</t>
        </is>
      </c>
      <c r="D54" s="186" t="n"/>
      <c r="E54" s="186" t="inlineStr">
        <is>
          <t>ยาสำคัญประจำบ้าน</t>
        </is>
      </c>
      <c r="F54" s="186" t="inlineStr">
        <is>
          <t>ยาควบคุมพิเศษ</t>
        </is>
      </c>
      <c r="G54" s="186" t="inlineStr">
        <is>
          <t>ยาอันตราย</t>
        </is>
      </c>
      <c r="H54" s="186" t="inlineStr">
        <is>
          <t>ยาบรรจุเสร็จที่ไม่ใช่ยาอันตรายและยาควบคุมพิเศษ</t>
        </is>
      </c>
      <c r="I54" s="186" t="inlineStr">
        <is>
          <t>ไม่มีข้อถูก</t>
        </is>
      </c>
      <c r="J54" s="185" t="n">
        <v>3</v>
      </c>
      <c r="K54" s="186" t="inlineStr">
        <is>
          <t>✅ คำตอบที่ถูกต้อง: ข้อ ค. ยาอันตราย
🎯 ทำไมข้อนี้ถึงถูก:
ตามประกาศกระทรวงสาธารณสุขว่าด้วยการระบุประเภทยา Insulin ทุกชนิดถูกจัดเป็น 'ยาอันตราย' (Dangerous Drug) ต้องจำหน่ายในร้านขายยาแผนปัจจุบัน (ข.ย.1) โดยมีเภสัชกรเป็นผู้ส่งมอบและควบคุมการจำหน่าย และฉลากต้องมีข้อความ 'ยาอันตราย' ในกรอบสีแดง (Insulin ไม่ได้จัดเป็นยาควบคุมพิเศษ)
🔍 ข้ออื่นผิดเพราะอะไร:
• ข้อ ก.: ยาสามัญประจำบ้านสามารถวางจำหน่ายในร้านค้าทั่วไปได้โดยไม่ต้องมีเภสัชกร ซึ่ง Insulin ไม่เข้าข่ายนี้เนื่องจากเสี่ยงต่อภาวะ hypoglycemia
• ข้อ ข.: ยาควบคุมพิเศษต้องส่งมอบตามใบสั่งแพทย์เท่านั้น เช่น สเตียรอยด์ชนิดรับประทาน แต่ Insulin ถูกจัดเป็นยาอันตรายตามประกาศ อย.
• ข้อ ง.: ยาแผนปัจจุบันบรรจุเสร็จที่ไม่ใช่ยาอันตราย (ข.ย.2) ไม่สามารถจำหน่าย Insulin ได้
• ข้อ จ.: ยาใช้ภายนอกเป็นยาสำหรับทาภายนอกร่างกาย แต่ Insulin ให้โดยการฉีดใต้ผิวหนัง</t>
        </is>
      </c>
      <c r="L54" s="186" t="n"/>
      <c r="M54" s="186" t="inlineStr">
        <is>
          <t>1. Law &amp; Regulations</t>
        </is>
      </c>
      <c r="N54" s="186" t="inlineStr">
        <is>
          <t>1.1 พ.ร.บ. ยา พ.ศ. 2510</t>
        </is>
      </c>
      <c r="O54" s="185" t="inlineStr">
        <is>
          <t>SAP</t>
        </is>
      </c>
      <c r="P54" s="186" t="inlineStr">
        <is>
          <t>ข้อ 77 Pharma Plus เล่มม่วง (เฉลยข้อ ค)</t>
        </is>
      </c>
      <c r="Q54" s="185" t="inlineStr">
        <is>
          <t>แบบฝึกหัด</t>
        </is>
      </c>
      <c r="R54" s="185" t="inlineStr">
        <is>
          <t>เล่มม่วง</t>
        </is>
      </c>
      <c r="S54" s="185" t="n"/>
    </row>
    <row r="55" ht="24" customHeight="1" s="49">
      <c r="A55" s="185" t="n">
        <v>53</v>
      </c>
      <c r="B55" s="186" t="n"/>
      <c r="C55" s="186" t="inlineStr">
        <is>
          <t>การโฆษณาคุมกำเนิดเป็นยาสำหรับคุมกำเนิด กระทำได้หรือไม่ เพราะเหตุใด</t>
        </is>
      </c>
      <c r="D55" s="186" t="n"/>
      <c r="E55" s="186" t="inlineStr">
        <is>
          <t>กระทำได้ เพราะไม่มีข้อห้ามใดในกฎหมายยา</t>
        </is>
      </c>
      <c r="F55" s="186" t="inlineStr">
        <is>
          <t>กระทำได้แต่ต้องให้รัฐมนตรีอนุญาตก่อน</t>
        </is>
      </c>
      <c r="G55" s="186" t="inlineStr">
        <is>
          <t>กระทำไม่ได้ เพราะกฎหมายห้ามโฆษณาสรรพคุณยาอันตรายและยาควบคุมพิเศษ</t>
        </is>
      </c>
      <c r="H55" s="186" t="inlineStr">
        <is>
          <t>กระทำไม่ได้ เพราะกฎหมายห้ามมิให้แสดงสรรพคุณว่าเป็นยาคุมกำเนิดหรือยาบำรุงกาม</t>
        </is>
      </c>
      <c r="I55" s="186" t="inlineStr">
        <is>
          <t>ข้อ ค และ ง ถูกต้อง</t>
        </is>
      </c>
      <c r="J55" s="185" t="n">
        <v>5</v>
      </c>
      <c r="K55" s="186" t="inlineStr">
        <is>
          <t>✅ คำตอบที่ถูกต้อง: ข้อ จ. ข้อ ค และ ง ถูกต้อง
🎯 ทำไมข้อนี้ถึงถูก:
ตามพระราชบัญญัติยา ห้ามมิให้โฆษณาคุณประโยชน์ 1) ยาอันตรายหรือยาควบคุมพิเศษ 2) ยาบำรุงกามหรือยาคุมกำเนิด ดังนั้นข้อ ค และ ง จึงเป็นเหตุผลที่ถูกต้องตามกฎหมาย
🔍 ข้ออื่นผิดเพราะอะไร:
• ข้อ ก.: กระทำได้ เพราะไม่มีข้อห้ามใดในกฎหมายยา ไม่สอดคล้องกับระเบียบข้อบังคับและมาตรฐานทางวิชาชีพ
• ข้อ ข.: กระทำได้แต่ต้องให้รัฐมนตรีอนุญาตก่อน ไม่สอดคล้องกับระเบียบข้อบังคับและมาตรฐานทางวิชาชีพ
• ข้อ ค.: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กระทำไม่ได้ เพราะกฎหมายห้ามมิให้แสดงสรรพคุณว่าเป็นยาคุมกำเนิดหรือยาบำรุงกาม ไม่สอดคล้องกับระเบียบข้อบังคับและมาตรฐานทางวิชาชีพ</t>
        </is>
      </c>
      <c r="L55" s="186" t="n"/>
      <c r="M55" s="186" t="inlineStr">
        <is>
          <t>1. Law &amp; Regulations</t>
        </is>
      </c>
      <c r="N55" s="186" t="inlineStr">
        <is>
          <t>1.1 พ.ร.บ. ยา พ.ศ. 2510</t>
        </is>
      </c>
      <c r="O55" s="185" t="inlineStr">
        <is>
          <t>SAP</t>
        </is>
      </c>
      <c r="P55" s="186" t="inlineStr">
        <is>
          <t>ข้อ 78 Pharma Plus เล่มม่วง (เฉลยข้อ จ)</t>
        </is>
      </c>
      <c r="Q55" s="185" t="inlineStr">
        <is>
          <t>แบบฝึกหัด</t>
        </is>
      </c>
      <c r="R55" s="185" t="inlineStr">
        <is>
          <t>เล่มม่วง</t>
        </is>
      </c>
      <c r="S55" s="185" t="n"/>
    </row>
    <row r="56" ht="24" customHeight="1" s="49">
      <c r="A56" s="185" t="n">
        <v>54</v>
      </c>
      <c r="B56" s="186" t="n"/>
      <c r="C56" s="186" t="inlineStr">
        <is>
          <t>ยาในข้อใดมีประเภทตามกฎหมายเช่นเดียวกับ cotrimoxazole</t>
        </is>
      </c>
      <c r="D56" s="186" t="n"/>
      <c r="E56" s="186" t="inlineStr">
        <is>
          <t>Amitriptyline, brown mixture ขนาด 120 ml</t>
        </is>
      </c>
      <c r="F56" s="186" t="inlineStr">
        <is>
          <t>Tramadol, alprazolam</t>
        </is>
      </c>
      <c r="G56" s="186" t="inlineStr">
        <is>
          <t>Fluoxetine, topical steroid</t>
        </is>
      </c>
      <c r="H56" s="186" t="inlineStr">
        <is>
          <t>Methotrexate, Benadryl</t>
        </is>
      </c>
      <c r="I56" s="186" t="inlineStr">
        <is>
          <t>Isotretinoin, Imodium</t>
        </is>
      </c>
      <c r="J56" s="185" t="n">
        <v>1</v>
      </c>
      <c r="K56" s="186" t="inlineStr">
        <is>
          <t>✅ คำตอบที่ถูกต้อง: ข้อ ก. Amitriptyline, brown mixture ขนาด 120 ml
🎯 ทำไมข้อนี้ถึงถูก:
Cotrimoxazole เป็นยาปฏิชีวนะจัดเป็น 'ยาอันตราย' เมื่อพิจารณาตัวเลือกอื่น ๆ เช่น Fluoxetine เป็นยาอันตราย และ Topical steroid (ยาทาสเตียรอยด์) ก็จัดเป็นยาอันตรายเช่นกัน
เป็น Tricyclic antidepressant (TCA) มี anticholinergic ADRs สูง, antihistaminic (ง่วงซึม น้ำหนักขึ้น), alpha-1 blockade (orthostatic hypotension) และเสี่ยงต่อ fatal cardiotoxicity เมื่อ overdose
🔍 ข้ออื่นผิดเพราะอะไร:
• ข้อ ข.: เป็น weak mu-opioid agonist และ SNRI เป็นเพียง second-line / add-on สำหรับ pain relief ไม่มีฤทธิ์ลดการอักเสบ (no anti-inflammatory efficacy) และเสี่ยงต่อ serotonin syndrome และชัก
• ข้อ ค.: เป็น SSRI มี half-life ยาวที่สุดในกลุ่ม (ร่วมกับ active metabolite norfluoxetine) จึงมี discontinuation syndrome ต่ำ แต่ยับยั้ง CYP2D6 สูง
• ข้อ ง.: เป็น anchor csDMARD สำหรับ Rheumatoid arthritis ยับยั้ง dihydrofolate reductase ต้องให้ Folic acid เสริม และห้ามใช้ในหญิงตั้งครรภ์ (contraindication / teratogenic)
• ข้อ จ.: Isotretinoin, Imodium ไม่สอดคล้องกับระเบียบข้อบังคับและมาตรฐานทางวิชาชีพ</t>
        </is>
      </c>
      <c r="L56" s="186" t="n"/>
      <c r="M56" s="186" t="inlineStr">
        <is>
          <t>1. Law &amp; Regulations</t>
        </is>
      </c>
      <c r="N56" s="186" t="inlineStr">
        <is>
          <t>1.2 พ.ร.บ. ยาเสพติดให้โทษ &amp; วัตถุออกฤทธิ์</t>
        </is>
      </c>
      <c r="O56" s="185" t="inlineStr">
        <is>
          <t>SAP</t>
        </is>
      </c>
      <c r="P56" s="186" t="inlineStr">
        <is>
          <t>ข้อ 79 Pharma Plus เล่มม่วง (เฉลยข้อ ไมมีคำตอบ)</t>
        </is>
      </c>
      <c r="Q56" s="185" t="inlineStr">
        <is>
          <t>แบบฝึกหัด</t>
        </is>
      </c>
      <c r="R56" s="185" t="inlineStr">
        <is>
          <t>เล่มม่วง</t>
        </is>
      </c>
      <c r="S56" s="185" t="n"/>
    </row>
    <row r="57" ht="24" customHeight="1" s="49">
      <c r="A57" s="185" t="n">
        <v>55</v>
      </c>
      <c r="B57" s="186" t="n"/>
      <c r="C57" s="186" t="inlineStr">
        <is>
          <t>ข้อใดถูกต้องสำหรับยา haloperidol</t>
        </is>
      </c>
      <c r="D57" s="186" t="n"/>
      <c r="E57" s="186" t="inlineStr">
        <is>
          <t>จัดอยู่ในประเภทอันตราย เภสัชกรสามารถจ่ายได้ในร้านยา</t>
        </is>
      </c>
      <c r="F57" s="186" t="inlineStr">
        <is>
          <t>จัดอยู่ในประเภทยาควบคุมพิเศษ เภสัชกรสามารถจ่ายได้หากมีใบสั่งแพทย์์</t>
        </is>
      </c>
      <c r="G57" s="186" t="inlineStr">
        <is>
          <t>จัดอยู่ในประเภทอันตราย จ่ายได้เฉพาะในโรงพยาบาล</t>
        </is>
      </c>
      <c r="H57" s="186" t="inlineStr">
        <is>
          <t>จัดอยู่ในประเภทยาเสพติดให้โทษประเภทที่ 3 ต้องทำบัญชีรายงานคณะกรรมการอาหารและยา</t>
        </is>
      </c>
      <c r="I57" s="186" t="inlineStr">
        <is>
          <t>จัดอยู่ในประเภทวัตถุออกฤทธิ์ต่อจิตประสาท</t>
        </is>
      </c>
      <c r="J57" s="185" t="n">
        <v>2</v>
      </c>
      <c r="K57" s="186" t="inlineStr">
        <is>
          <t>✅ คำตอบที่ถูกต้อง: ข้อ ข. จัดอยู่ในประเภทยาควบคุมพิเศษ เภสัชกรสามารถจ่ายได้หากมีใบสั่งแพทย์์
🎯 ทำไมข้อนี้ถึงถูก:
Haloperidol จัดอยู่ในประเภทยาควบคุมพิเศษตามประกาศกระทรวงสาธารณสุข ร้านขายยาแผนปัจจุบันสามารถจำหน่ายได้ แต่กฎหมายกำหนดให้ต้องมีใบสั่งยาจากแพทย์และเภสัชกรต้องจัดทำบัญชีการจ่ายยาควบคุมพิเศษ
🔍 ข้ออื่นผิดเพราะอะไร:
• ข้อ ก.: ผิด Haloperidol เป็น antipsychotic ที่ควบคุมเป็นยาควบคุมพิเศษ ไม่ใช่ยาอันตราย
• ข้อ ค.: ผิด ไม่ใช่ยาอันตรายและไม่ได้สงวนเฉพาะในโรงพยาบาล
• ข้อ ง.: ผิด Haloperidol ไม่ใช่ยาเสพติดให้โทษ
• ข้อ จ.: ผิด ตามกฎหมายไทย Haloperidol ถูกควบคุมภายใต้ พ.ร.บ. ยา เป็นยาควบคุมพิเศษ ไม่ได้จัดเป็นวัตถุออกฤทธิ์ภายใต้ พ.ร.บ. วัตถุที่ออกฤทธิ์ต่อจิตและประสาท</t>
        </is>
      </c>
      <c r="L57" s="186" t="n"/>
      <c r="M57" s="186" t="inlineStr">
        <is>
          <t>1. Law &amp; Regulations</t>
        </is>
      </c>
      <c r="N57" s="186" t="inlineStr">
        <is>
          <t>1.2 พ.ร.บ. ยาเสพติดให้โทษ &amp; วัตถุออกฤทธิ์</t>
        </is>
      </c>
      <c r="O57" s="185" t="inlineStr">
        <is>
          <t>SAP</t>
        </is>
      </c>
      <c r="P57" s="186" t="inlineStr">
        <is>
          <t>ข้อ 80 Pharma Plus เล่มม่วง (เฉลยข้อ ข)</t>
        </is>
      </c>
      <c r="Q57" s="185" t="inlineStr">
        <is>
          <t>แบบฝึกหัด</t>
        </is>
      </c>
      <c r="R57" s="185" t="inlineStr">
        <is>
          <t>เล่มม่วง</t>
        </is>
      </c>
      <c r="S57" s="185" t="n"/>
    </row>
    <row r="58" ht="24" customHeight="1" s="49">
      <c r="A58" s="185" t="n">
        <v>56</v>
      </c>
      <c r="B58" s="186" t="n"/>
      <c r="C58" s="186" t="inlineStr">
        <is>
          <t>ยา risperidone มีเลขทะเบียนดังนี้: 1A253/49 จากเลขทะเบียนดังกล่าว ข้อใดมีความหมายถูกต้อง</t>
        </is>
      </c>
      <c r="D58" s="186" t="n"/>
      <c r="E58" s="186" t="inlineStr">
        <is>
          <t>เป็นยาเดี่ยวสำหรับมนุษย์ ผลิตในประเทศ</t>
        </is>
      </c>
      <c r="F58" s="186" t="inlineStr">
        <is>
          <t>เป็นยาแผนปัจจุบัน นำเข้าจากต่างประเทศ</t>
        </is>
      </c>
      <c r="G58" s="186" t="inlineStr">
        <is>
          <t>เป็นยาแผนปัจจุบัน แบ่งบรรจุ</t>
        </is>
      </c>
      <c r="H58" s="186" t="inlineStr">
        <is>
          <t>เป็นยาผสม ขึ้นทะเบียนในปี พ.ศ.2549</t>
        </is>
      </c>
      <c r="I58" s="186" t="inlineStr">
        <is>
          <t>เป็นยาเดี่ยว ขึ้นทะเบียนแบบมีเงื่อนไข</t>
        </is>
      </c>
      <c r="J58" s="185" t="n">
        <v>1</v>
      </c>
      <c r="K58" s="186" t="inlineStr">
        <is>
          <t>✅ คำตอบที่ถูกต้อง: ข้อ ก. เป็นยาเดี่ยวสำหรับมนุษย์ ผลิตในประเทศ
🎯 ทำไมข้อนี้ถึงถูก:
เลขทะเบียน 1A 253/49 หมายถึง: เลข 1 คือยาเดี่ยว (single drug), อักษร A คือยาแผนปัจจุบันสำหรับมนุษย์ที่ผลิตภายในประเทศ, ลำดับที่ 253, และ /49 คือขึ้นทะเบียนในปี พ.ศ. 2549
🔍 ข้ออื่นผิดเพราะอะไร:
• ข้อ ข.: ผิด ยานำเข้าสำหรับมนุษย์ต้องใช้อักษร C หรือ D
• ข้อ ค.: ผิด ยาแบ่งบรรจุต้องใช้อักษร B หรือ D
• ข้อ ง.: ผิด เลข 1 หมายถึงยาเดี่ยว ไม่ใช่ยาผสม (ยาผสมใช้เลข 2)
• ข้อ จ.: ผิด หากขึ้นทะเบียนแบบมีเงื่อนไขจะมีวงเล็บ (NC) ต่อท้าย</t>
        </is>
      </c>
      <c r="L58" s="186" t="n"/>
      <c r="M58" s="186" t="inlineStr">
        <is>
          <t>1. Law &amp; Regulations</t>
        </is>
      </c>
      <c r="N58" s="186" t="inlineStr">
        <is>
          <t>1.1 พ.ร.บ. ยา พ.ศ. 2510</t>
        </is>
      </c>
      <c r="O58" s="185" t="inlineStr">
        <is>
          <t>SAP</t>
        </is>
      </c>
      <c r="P58" s="186" t="inlineStr">
        <is>
          <t>ข้อ 81 Pharma Plus เล่มม่วง (เฉลยข้อ ก)</t>
        </is>
      </c>
      <c r="Q58" s="185" t="inlineStr">
        <is>
          <t>แบบฝึกหัด</t>
        </is>
      </c>
      <c r="R58" s="185" t="inlineStr">
        <is>
          <t>เล่มม่วง</t>
        </is>
      </c>
      <c r="S58" s="185" t="n"/>
    </row>
    <row r="59" ht="24" customHeight="1" s="49">
      <c r="A59" s="185" t="n">
        <v>57</v>
      </c>
      <c r="B59" s="186" t="inlineStr">
        <is>
          <t>ผู้ป่วยต้องการซื้อยา misoprostol เนื่องจากเพื่อนแนะนำว่าสามารถรักษาโรคกระเพาะได้ดี หากท่านเป็นเภสัชกรประจำร้านยานี้จะสามารถจ่ายได้หรือไม่ เพราะเหตุใด</t>
        </is>
      </c>
      <c r="C59" s="186" t="inlineStr">
        <is>
          <t>หากท่านเป็นเภสัชกรประจำร้านยานี้จะสามารถจ่ายได้หรือไม่ เพราะเหตุใด</t>
        </is>
      </c>
      <c r="D59" s="186" t="n"/>
      <c r="E59" s="186" t="inlineStr">
        <is>
          <t>จ่ายได้ เพราะเป็นยาอันตราย</t>
        </is>
      </c>
      <c r="F59" s="186" t="inlineStr">
        <is>
          <t>จ่ายได้ เพราะเป็นยาบรรจุเสร็จที่ไม่ใช่ยาอันตรายหรือยาควบคุมพิเศษ</t>
        </is>
      </c>
      <c r="G59" s="186" t="inlineStr">
        <is>
          <t>จ่ายไม่ได้ เพราะเป็นวัตถุออกฤทธิ์ต่อจิตประสาทประเภทที่ 4</t>
        </is>
      </c>
      <c r="H59" s="186" t="inlineStr">
        <is>
          <t>จ่ายไม่ได้ เพราะเป็นยาเสพติดให้โทษประเภทที่ 3</t>
        </is>
      </c>
      <c r="I59" s="186" t="inlineStr">
        <is>
          <t>จ่ายไม่ได้ เพราะเป็นยาควบคุมพิเศษ</t>
        </is>
      </c>
      <c r="J59" s="185" t="n">
        <v>5</v>
      </c>
      <c r="K59" s="186" t="inlineStr">
        <is>
          <t>✅ คำตอบที่ถูกต้อง: ข้อ จ. จ่ายไม่ได้ เพราะเป็นยาควบคุมพิเศษ
🎯 ทำไมข้อนี้ถึงถูก:
Misoprostol จัดเป็นยาควบคุมพิเศษตามกฎหมายยาของประเทศไทย เนื่องจากมีข้อบ่งใช้และผลข้างเคียงที่ต้องอยู่ในความดูแลอย่างใกล้ชิดของแพทย์์ (เช่น การกระตุ้นการบีบตัวของมดลูกและเสี่ยงต่อการแท้งบุตร) เภสัชกรในร้านขายยาจึงไม่สามารถจ่ายยาควบคุมพิเศษได้ด้วยตนเองโดยไม่มีใบสั่งยาจากแพทย์์
🔍 ข้ออื่นผิดเพราะอะไร:
• ข้อ ก.: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ข.: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จ่ายไม่ได้ เพราะเป็นวัตถุออกฤทธิ์ต่อจิตประสาทประเภทที่ 4 ไม่สอดคล้องกับระเบียบข้อบังคับและมาตรฐานทางวิชาชีพ
• ข้อ ง.: จ่ายไม่ได้ เพราะเป็นยาเสพติดให้โทษประเภทที่ 3 ไม่สอดคล้องกับระเบียบข้อบังคับและมาตรฐานทางวิชาชีพ</t>
        </is>
      </c>
      <c r="L59" s="186" t="n"/>
      <c r="M59" s="186" t="inlineStr">
        <is>
          <t>1. Law &amp; Regulations</t>
        </is>
      </c>
      <c r="N59" s="186" t="inlineStr">
        <is>
          <t>1.2 พ.ร.บ. ยาเสพติดให้โทษ &amp; วัตถุออกฤทธิ์</t>
        </is>
      </c>
      <c r="O59" s="185" t="inlineStr">
        <is>
          <t>SAP</t>
        </is>
      </c>
      <c r="P59" s="186" t="inlineStr">
        <is>
          <t>ข้อ 82 Pharma Plus เล่มม่วง (เฉลยข้อ จ)</t>
        </is>
      </c>
      <c r="Q59" s="185" t="inlineStr">
        <is>
          <t>แบบฝึกหัด</t>
        </is>
      </c>
      <c r="R59" s="185" t="inlineStr">
        <is>
          <t>เล่มม่วง</t>
        </is>
      </c>
      <c r="S59" s="185" t="n"/>
    </row>
    <row r="60" ht="24" customHeight="1" s="49">
      <c r="A60" s="185" t="n">
        <v>58</v>
      </c>
      <c r="B60" s="186" t="n"/>
      <c r="C60" s="186" t="inlineStr">
        <is>
          <t>ยาลดกรดในข้อใดที่เป็นยาสามัญประจำบ้าน</t>
        </is>
      </c>
      <c r="D60" s="186" t="n"/>
      <c r="E60" s="186" t="inlineStr">
        <is>
          <t>Sucralfate</t>
        </is>
      </c>
      <c r="F60" s="186" t="inlineStr">
        <is>
          <t>Aluminium hydroxide gel</t>
        </is>
      </c>
      <c r="G60" s="186" t="inlineStr">
        <is>
          <t>Cimetidine</t>
        </is>
      </c>
      <c r="H60" s="186" t="inlineStr">
        <is>
          <t>ยาธาตุน้ำแดง</t>
        </is>
      </c>
      <c r="I60" s="186" t="inlineStr">
        <is>
          <t>Bismuth compound</t>
        </is>
      </c>
      <c r="J60" s="185" t="n">
        <v>2</v>
      </c>
      <c r="K60" s="186" t="inlineStr">
        <is>
          <t>✅ คำตอบที่ถูกต้อง: ข้อ ข. Aluminium hydroxide gel
🎯 ทำไมข้อนี้ถึงถูก:
ยาธาตุน้ำแดงจัดอยู่ในบัญชียาสามัญประจำบ้านแผนปัจจุบัน (หมวดยาแก้ท้องอืด ท้องเฟ้อ และขับลม รวมถึงบรรเทาอาการปวดท้องจากกรดเกิน) ในขณะที่ยาลดกรดอื่นๆ เช่น aluminium hydroxide gel, cimetidine, sucralfate จัดเป็นยาอันตรายหรือยาควบคุมพิเศษ
🔍 ข้ออื่นผิดเพราะอะไร:
• ข้อ ก.: เป็น sucrose sulfate-aluminum complex สร้างแผ่นฟิล์มเคลือบแผลในกระเพาะอาหาร ต้องรับประทานตอนท้องว่างก่อนอาหาร 1 ชั่วโมง และลดการดูดซึมยาอื่น เช่น fluoroquinolones, digoxin
• ข้อ ค.: Cimetidine ไม่สอดคล้องกับระเบียบข้อบังคับและมาตรฐานทางวิชาชีพ
• ข้อ ง.: ยาธาตุน้ำแดง ไม่สอดคล้องกับระเบียบข้อบังคับและมาตรฐานทางวิชาชีพ
• ข้อ จ.: Bismuth compound ไม่สอดคล้องกับระเบียบข้อบังคับและมาตรฐานทางวิชาชีพ</t>
        </is>
      </c>
      <c r="L60" s="186" t="n"/>
      <c r="M60" s="186" t="inlineStr">
        <is>
          <t>1. Law &amp; Regulations</t>
        </is>
      </c>
      <c r="N60" s="186" t="inlineStr">
        <is>
          <t>1.1 พ.ร.บ. ยา พ.ศ. 2510</t>
        </is>
      </c>
      <c r="O60" s="185" t="inlineStr">
        <is>
          <t>SAP</t>
        </is>
      </c>
      <c r="P60" s="186" t="inlineStr">
        <is>
          <t>ข้อ 83 Pharma Plus เล่มม่วง (เฉลยข้อ ข ง)</t>
        </is>
      </c>
      <c r="Q60" s="185" t="inlineStr">
        <is>
          <t>แบบฝึกหัด</t>
        </is>
      </c>
      <c r="R60" s="185" t="inlineStr">
        <is>
          <t>เล่มม่วง</t>
        </is>
      </c>
      <c r="S60" s="185" t="n"/>
    </row>
    <row r="61" ht="24" customHeight="1" s="49">
      <c r="A61" s="185" t="n">
        <v>59</v>
      </c>
      <c r="B61" s="186" t="n"/>
      <c r="C61" s="186" t="inlineStr">
        <is>
          <t>Bromhexine จัดอยู่ในยาประเภทใดตาม พรบ. ยา 2510</t>
        </is>
      </c>
      <c r="D61" s="186" t="n"/>
      <c r="E61" s="186" t="inlineStr">
        <is>
          <t>ยาสามัญประจำบ้าน</t>
        </is>
      </c>
      <c r="F61" s="186" t="inlineStr">
        <is>
          <t>ยาบรรจุเสร็จที่ไม่ใช่ยาอันตรายและยาควบคุมพิเศษ</t>
        </is>
      </c>
      <c r="G61" s="186" t="inlineStr">
        <is>
          <t>ยาอันตราย</t>
        </is>
      </c>
      <c r="H61" s="186" t="inlineStr">
        <is>
          <t>ยาควบคุมพิเศษ</t>
        </is>
      </c>
      <c r="I61" s="186" t="inlineStr">
        <is>
          <t>ไม่มีข้อถูก</t>
        </is>
      </c>
      <c r="J61" s="185" t="n">
        <v>2</v>
      </c>
      <c r="K61" s="186" t="inlineStr">
        <is>
          <t>✅ คำตอบที่ถูกต้อง: ข้อ ข. ยาบรรจุเสร็จที่ไม่ใช่ยาอันตรายและยาควบคุมพิเศษ
🎯 ทำไมข้อนี้ถึงถูก:
Bromhexine ชนิดรับประทาน (ยาละลายเสมหะ) ได้รับการถอดจากบัญชียาอันตราย จึงจัดเป็น ยาแผนปัจจุบันบรรจุเสร็จที่ไม่ใช่ยาอันตรายหรือยาควบคุมพิเศษ สามารถจำหน่ายได้ในร้านขายยาแผนปัจจุบันเฉพาะยาบรรจุเสร็จที่ไม่ใช่ยาอันตรายหรือยาควบคุมพิเศษ (ข.ย.2) และ ข.ย.1
🔍 ข้ออื่นผิดเพราะอะไร:
• ข้อ ก.: ผิด Bromhexine ไม่ได้อยู่ในประกาศยาสามัญประจำบ้านแผนปัจจุบัน
• ข้อ ค.: ผิด Bromhexine เดี่ยวขนาดมาตรฐานไม่จัดเป็นยาอันตราย
• ข้อ ง.: ผิด ไม่ได้ถูกจัดเป็นยาควบคุมพิเศษ
• ข้อ จ.: ผิด เนื่องจากข้อ ข ถูกต้อง</t>
        </is>
      </c>
      <c r="L61" s="186" t="n"/>
      <c r="M61" s="186" t="inlineStr">
        <is>
          <t>1. Law &amp; Regulations</t>
        </is>
      </c>
      <c r="N61" s="186" t="inlineStr">
        <is>
          <t>1.1 พ.ร.บ. ยา พ.ศ. 2510</t>
        </is>
      </c>
      <c r="O61" s="185" t="inlineStr">
        <is>
          <t>SAP</t>
        </is>
      </c>
      <c r="P61" s="186" t="inlineStr">
        <is>
          <t>ข้อ 84 Pharma Plus เล่มม่วง (เฉลยข้อ ข)</t>
        </is>
      </c>
      <c r="Q61" s="185" t="inlineStr">
        <is>
          <t>แบบฝึกหัด</t>
        </is>
      </c>
      <c r="R61" s="185" t="inlineStr">
        <is>
          <t>เล่มม่วง</t>
        </is>
      </c>
      <c r="S61" s="185" t="n"/>
    </row>
    <row r="62" ht="24" customHeight="1" s="49">
      <c r="A62" s="185" t="n">
        <v>60</v>
      </c>
      <c r="B62" s="186" t="inlineStr">
        <is>
          <t>ข้างขวดยา GPO vir S 40 เขียนว่า 2A 2/46 (NC)</t>
        </is>
      </c>
      <c r="C62" s="186" t="inlineStr">
        <is>
          <t>ข้อใดกล่าวไม่ถูกต้อง</t>
        </is>
      </c>
      <c r="D62" s="186" t="n"/>
      <c r="E62" s="186" t="inlineStr">
        <is>
          <t>ยานี้จดทะเบียนยาแบบมีเงื่อนไข</t>
        </is>
      </c>
      <c r="F62" s="186" t="inlineStr">
        <is>
          <t>เป็นยาแผนปัจจุบันสำหรับมนุษย์</t>
        </is>
      </c>
      <c r="G62" s="186" t="inlineStr">
        <is>
          <t>เป็นยาผสม</t>
        </is>
      </c>
      <c r="H62" s="186" t="inlineStr">
        <is>
          <t>เป็นยาแบ่งบรรจุ</t>
        </is>
      </c>
      <c r="I62" s="186" t="inlineStr">
        <is>
          <t>เป็นยาใหม่</t>
        </is>
      </c>
      <c r="J62" s="185" t="n">
        <v>4</v>
      </c>
      <c r="K62" s="186" t="inlineStr">
        <is>
          <t>✅ คำตอบที่ถูกต้อง: ข้อ ง. เป็นยาแบ่งบรรจุ
🎯 ทำไมข้อนี้ถึงถูก:
อักษรย่อและตัวเลขบนทะเบียนตำรับยา GPO vir S 40 แสดงถึงหมวดหมู่ยา ตามระบบทะเบียนตำรับยาของไทย (เช่น 2A หมายถึงยาแผนปัจจุบันสำหรับมนุษย์ผลิตในประเทศ โดยตัวเลขและอักษรเสริมบ่งบอกรายละเอียดการขึ้นทะเบียน เช่น ยาใหม่หรือเงื่อนไขพิเศษ)
🔍 ข้ออื่นผิดเพราะอะไร:
• ข้อ ก.: ยานี้จดทะเบียนยาแบบมีเงื่อนไข ไม่สอดคล้องกับระเบียบข้อบังคับและมาตรฐานทางวิชาชีพ
• ข้อ ข.: เป็นยาแผนปัจจุบันสำหรับมนุษย์ ไม่สอดคล้องกับระเบียบข้อบังคับและมาตรฐานทางวิชาชีพ
• ข้อ ค.: เป็นยาผสม ไม่สอดคล้องกับระเบียบข้อบังคับและมาตรฐานทางวิชาชีพ
• ข้อ จ.: เป็นยาใหม่ ไม่สอดคล้องกับระเบียบข้อบังคับและมาตรฐานทางวิชาชีพ</t>
        </is>
      </c>
      <c r="L62" s="186" t="n"/>
      <c r="M62" s="186" t="inlineStr">
        <is>
          <t>1. Law &amp; Regulations</t>
        </is>
      </c>
      <c r="N62" s="186" t="inlineStr">
        <is>
          <t>1.1 พ.ร.บ. ยา พ.ศ. 2510</t>
        </is>
      </c>
      <c r="O62" s="185" t="inlineStr">
        <is>
          <t>SAP</t>
        </is>
      </c>
      <c r="P62" s="186" t="inlineStr">
        <is>
          <t>ข้อ 85 Pharma Plus เล่มม่วง (เฉลยข้อ ง)</t>
        </is>
      </c>
      <c r="Q62" s="185" t="inlineStr">
        <is>
          <t>แบบฝึกหัด</t>
        </is>
      </c>
      <c r="R62" s="185" t="inlineStr">
        <is>
          <t>เล่มม่วง</t>
        </is>
      </c>
      <c r="S62" s="185" t="n"/>
    </row>
    <row r="63" ht="24" customHeight="1" s="49">
      <c r="A63" s="185" t="n">
        <v>61</v>
      </c>
      <c r="B63" s="186" t="n"/>
      <c r="C63" s="186" t="inlineStr">
        <is>
          <t>ยาต้านไวรัสเอชไอวีเป็นยาประเภทใดตามกฎหมายไทย</t>
        </is>
      </c>
      <c r="D63" s="186" t="n"/>
      <c r="E63" s="186" t="inlineStr">
        <is>
          <t>ยากำพร้า</t>
        </is>
      </c>
      <c r="F63" s="186" t="inlineStr">
        <is>
          <t>ยาควบคุมพิเศษ</t>
        </is>
      </c>
      <c r="G63" s="186" t="inlineStr">
        <is>
          <t>ยาสามัญประจำบ้าน</t>
        </is>
      </c>
      <c r="H63" s="186" t="inlineStr">
        <is>
          <t>ยาอันตราย</t>
        </is>
      </c>
      <c r="I63" s="186" t="inlineStr">
        <is>
          <t>ถูกทั้งข้อ ก. และ ข.</t>
        </is>
      </c>
      <c r="J63" s="185" t="n">
        <v>2</v>
      </c>
      <c r="K63" s="186" t="inlineStr">
        <is>
          <t>✅ คำตอบที่ถูกต้อง: ข้อ ข. ยาควบคุมพิเศษ
🎯 ทำไมข้อนี้ถึงถูก:
ยาต้านไวรัส HIV (antiretroviral drugs) ทุกรายการถูกจัดอยู่ในประเภทยาควบคุมพิเศษ ตามประกาศกระทรวงสาธารณสุข เพื่อป้องกันการใช้ยาไม่ถูกต้องและการเกิดเชื้อดื้อยา การจำหน่ายในร้านยาต้องมีใบสั่งแพทย์และทำบัญชีรายงาน
🔍 ข้ออื่นผิดเพราะอะไร:
• ข้อ ก.: ผิด ยาต้าน HIV ในประเทศไทยไม่ใช่ orphan drugs เนื่องจากมีผู้ป่วยจำนวนมากและเป็นวาระแห่งชาติด้านสาธารณสุข
• ข้อ ค.: ผิด เป็นยาที่มีพิษภัยและข้อควรระวังสูงมาก ห้ามเป็นยาสามัญประจำบ้าน
• ข้อ ง.: ผิด ยาต้าน HIV ถูกยกระดับการควบคุมเป็นยาควบคุมพิเศษ
• ข้อ จ.: ผิด เพราะข้อ ก ผิด</t>
        </is>
      </c>
      <c r="L63" s="186" t="n"/>
      <c r="M63" s="186" t="inlineStr">
        <is>
          <t>1. Law &amp; Regulations</t>
        </is>
      </c>
      <c r="N63" s="186" t="inlineStr">
        <is>
          <t>1.1 พ.ร.บ. ยา พ.ศ. 2510</t>
        </is>
      </c>
      <c r="O63" s="185" t="inlineStr">
        <is>
          <t>SAP</t>
        </is>
      </c>
      <c r="P63" s="186" t="inlineStr">
        <is>
          <t>ข้อ 86 Pharma Plus เล่มม่วง (เฉลยข้อ ข)</t>
        </is>
      </c>
      <c r="Q63" s="185" t="inlineStr">
        <is>
          <t>แบบฝึกหัด</t>
        </is>
      </c>
      <c r="R63" s="185" t="inlineStr">
        <is>
          <t>เล่มม่วง</t>
        </is>
      </c>
      <c r="S63" s="185" t="n"/>
    </row>
    <row r="64" ht="24" customHeight="1" s="49">
      <c r="A64" s="185" t="n">
        <v>62</v>
      </c>
      <c r="B64" s="186" t="n"/>
      <c r="C64" s="186" t="inlineStr">
        <is>
          <t>ยาในข้อใดไม่จัดอยู่ในประเภททายาตามกฎหมายประเภทเดียวกับ ciprofloxacin</t>
        </is>
      </c>
      <c r="D64" s="186" t="n"/>
      <c r="E64" s="186" t="inlineStr">
        <is>
          <t>Oristat tablets</t>
        </is>
      </c>
      <c r="F64" s="186" t="inlineStr">
        <is>
          <t>Topical 0.05% isotretinoin</t>
        </is>
      </c>
      <c r="G64" s="186" t="inlineStr">
        <is>
          <t>0.1% TA cream</t>
        </is>
      </c>
      <c r="H64" s="186" t="inlineStr">
        <is>
          <t>Carbocystein tablets</t>
        </is>
      </c>
      <c r="I64" s="186" t="inlineStr">
        <is>
          <t>Fluoxitine tablets</t>
        </is>
      </c>
      <c r="J64" s="185" t="n">
        <v>4</v>
      </c>
      <c r="K64" s="186" t="inlineStr">
        <is>
          <t>✅ คำตอบที่ถูกต้อง: ข้อ ง. Carbocystein tablets
🎯 ทำไมข้อนี้ถึงถูก:
Ciprofloxacin จัดเป็น ยาอันตราย ตัวเลือก ก, ข, ค, และ จ ล้วนจัดเป็นยาอันตราย ในขณะที่ Carbocisteine ชนิดรับประทานจัดเป็น ยาแผนปัจจุบันบรรจุเสร็จที่ไม่ใช่ยาอันตรายหรือยาควบคุมพิเศษ จึงมีประเภทตามกฎหมายต่างจาก ciprofloxacin
🔍 ข้ออื่นผิดเพราะอะไร:
• ข้อ ก.: ผิด เป็นยาอันตรายเหมือน ciprofloxacin
• ข้อ ข.: ผิด รูปแบบทาภายนอกจัดเป็นยาอันตราย (ต่างจากรูปแบบรับประทานที่ห้ามขายในร้านยา)
• ข้อ ค.: ผิด รูปแบบทาภายนอกจัดเป็นยาอันตราย
• ข้อ จ.: ผิด จัดเป็นยาอันตรายเหมือน ciprofloxacin</t>
        </is>
      </c>
      <c r="L64" s="186" t="n"/>
      <c r="M64" s="186" t="inlineStr">
        <is>
          <t>1. Law &amp; Regulations</t>
        </is>
      </c>
      <c r="N64" s="186" t="inlineStr">
        <is>
          <t>1.1 พ.ร.บ. ยา พ.ศ. 2510</t>
        </is>
      </c>
      <c r="O64" s="185" t="inlineStr">
        <is>
          <t>SAP</t>
        </is>
      </c>
      <c r="P64" s="186" t="inlineStr">
        <is>
          <t>ข้อ 87 Pharma Plus เล่มม่วง (เฉลยข้อ ง)</t>
        </is>
      </c>
      <c r="Q64" s="185" t="inlineStr">
        <is>
          <t>แบบฝึกหัด</t>
        </is>
      </c>
      <c r="R64" s="185" t="inlineStr">
        <is>
          <t>เล่มม่วง</t>
        </is>
      </c>
      <c r="S64" s="185" t="n"/>
    </row>
    <row r="65" ht="24" customHeight="1" s="49">
      <c r="A65" s="185" t="n">
        <v>63</v>
      </c>
      <c r="B65" s="186" t="n"/>
      <c r="C65" s="186" t="inlineStr">
        <is>
          <t>เภสัชกรไม่ควรหยิบ ciprofloxacin จากขวดใดให้ คนไข้</t>
        </is>
      </c>
      <c r="D65" s="186" t="n"/>
      <c r="E65" s="186" t="inlineStr">
        <is>
          <t>ขวดที่มียาเม็ดเปลี่ยนสี</t>
        </is>
      </c>
      <c r="F65" s="186" t="inlineStr">
        <is>
          <t>ขวดที่มียาเม็ดบิ่น</t>
        </is>
      </c>
      <c r="G65" s="186" t="inlineStr">
        <is>
          <t>ที่ขวดเขียนว่า Mfd. 02/2010</t>
        </is>
      </c>
      <c r="H65" s="186" t="inlineStr">
        <is>
          <t>ที่ขวดเขียนว่า Exp. 02/2015</t>
        </is>
      </c>
      <c r="I65" s="186" t="inlineStr">
        <is>
          <t>ขวดที่ฉลากมีรอยเปื้อน</t>
        </is>
      </c>
      <c r="J65" s="185" t="n">
        <v>1</v>
      </c>
      <c r="K65" s="186" t="inlineStr">
        <is>
          <t>✅ คำตอบที่ถูกต้อง: ข้อ ก. ขวดที่มียาเม็ดเปลี่ยนสี
🎯 ทำไมข้อนี้ถึงถูก:
ยาเม็ดที่เปลี่ยนสีหรือผิดปกติไปจากเดิมแสดงถึงความไม่คงสภาพ (Stability) และอาจเกิดการสลายตัวหรือปนเปื้อน ทำให้ไม่ปลอดภัยและไม่มี efficacy ในการรักษา จึงไม่ควรจ่ายให้ผู้ป่วย
🔍 ข้ออื่นผิดเพราะอะไร:
• ข้อ ข.: ขวดที่มียาเม็ดบิ่น ไม่สอดคล้องกับระเบียบข้อบังคับและมาตรฐานทางวิชาชีพ
• ข้อ ค.: ที่ขวดเขียนว่า Mfd. 02/2010 ไม่สอดคล้องกับระเบียบข้อบังคับและมาตรฐานทางวิชาชีพ
• ข้อ ง.: ที่ขวดเขียนว่า Exp. 02/2015 ไม่สอดคล้องกับระเบียบข้อบังคับและมาตรฐานทางวิชาชีพ
• ข้อ จ.: ขวดที่ฉลากมีรอยเปื้อน ไม่สอดคล้องกับระเบียบข้อบังคับและมาตรฐานทางวิชาชีพ</t>
        </is>
      </c>
      <c r="L65" s="186" t="n"/>
      <c r="M65" s="186" t="inlineStr">
        <is>
          <t>1. Law &amp; Regulations</t>
        </is>
      </c>
      <c r="N65" s="186" t="inlineStr">
        <is>
          <t>1.1 พ.ร.บ. ยา พ.ศ. 2510</t>
        </is>
      </c>
      <c r="O65" s="185" t="inlineStr">
        <is>
          <t>SAP</t>
        </is>
      </c>
      <c r="P65" s="186" t="inlineStr">
        <is>
          <t>ข้อ 88 Pharma Plus เล่มม่วง (เฉลยข้อ ก ง)</t>
        </is>
      </c>
      <c r="Q65" s="185" t="inlineStr">
        <is>
          <t>แบบฝึกหัด</t>
        </is>
      </c>
      <c r="R65" s="185" t="inlineStr">
        <is>
          <t>เล่มม่วง</t>
        </is>
      </c>
      <c r="S65" s="185" t="n"/>
    </row>
    <row r="66" ht="24" customHeight="1" s="49">
      <c r="A66" s="185" t="n">
        <v>64</v>
      </c>
      <c r="B66" s="186" t="n"/>
      <c r="C66" s="186" t="inlineStr">
        <is>
          <t>Sucralfate เป็นยาในบัญชียาหลักแห่งชาติ ในหมวดบัญชี ค หมายถึงข้อใด</t>
        </is>
      </c>
      <c r="D66" s="186" t="n"/>
      <c r="E66" s="186" t="inlineStr">
        <is>
          <t>รายการยาสำหรับสถานพยาบาลทุกระดับ เป็นรายการมาตรฐานที่ใช้ในการป้องกันและแก้ไขปัญหาสุขภาพที่พบบ่อย มีหลักฐานชัดเจน</t>
        </is>
      </c>
      <c r="F66" s="186" t="inlineStr">
        <is>
          <t>รายการยาที่ใช้สำหรับข้อบ่งใช้หรือโรคบางชนิดที่ใช้ยาในบัญชี ก ไม่ได้ หรือไม่ได้ผล หรือเป็นยาที่ใช้แทนยานในบัญชี ก ชั่วคราวในกรณีที่จัดหายาในบัญชี ก ไม่ได้</t>
        </is>
      </c>
      <c r="G66" s="186" t="inlineStr">
        <is>
          <t>รายการยาที่ต้องใช้ในโรคเฉพาะทาง โดยผู้ชำนาญ หรือผู้ที่ได้รับมอบหมายจากผู้อำนวยการของสถานพยาบาลนั้น ๆ</t>
        </is>
      </c>
      <c r="H66" s="186" t="inlineStr">
        <is>
          <t>รายการยาที่มีหลายข้อบ่งใช้ แต่มีความเหมาะสมที่จะใช้เพียงบางข้อบ่งใช้ หรือมีแนวโน้มจะมีการสั่งใช้ยาไม่ถูกต้อง หรือเป็นรายการยาที่มีราคาแพง การสั่งใช้ยาซึ่งต้องให้สมเหตุผลเกิดความคุ้มค่าสมประโยชน์จะต้องอาศัยการตรวจวินิจฉัยและพิจารณาโดยผู้ชำนาญเฉพาะ</t>
        </is>
      </c>
      <c r="I66" s="186" t="inlineStr">
        <is>
          <t>รายการยาสำหรับโครงการพิเศษของกระทรวง ทบวง กรม หรือหน่วยงานอื่นของรัฐ ที่มีการกำหนดวิธีการใช้และการติดตามประเมินการใช้ยาตามโครงการ โดยหน่วยงานนั้นรับผิดชอบ</t>
        </is>
      </c>
      <c r="J66" s="185" t="n">
        <v>3</v>
      </c>
      <c r="K66" s="186" t="inlineStr">
        <is>
          <t>✅ คำตอบที่ถูกต้อง: ข้อ ค. รายการยาที่ต้องใช้ในโรคเฉพาะทาง โดยผู้ชำนาญ หรือผู้ที่ได้รับมอบหมายจากผู้อำนวยการของสถานพยาบาลนั้น ๆ
🎯 ทำไมข้อนี้ถึงถูก:
ยาในบัญชี ค ตามบัญชียาหลักแห่งชาติ หมายถึง รายการยาที่ต้องใช้ในโรคเฉพาะทาง โดยผู้ชำนาญ หรือผู้ที่ได้รับมอบหมายจากผู้อำนวยการของสถานพยาบาลนั้นๆ เนื่องจากเป็นยาที่ต้องการการวินิจฉัยและติดตามผลการรักษาเฉพาะทาง
🔍 ข้ออื่นผิดเพราะอะไร:
• ข้อ ก.: ผิด เป็นคำนิยามของบัญชี ก
• ข้อ ข.: ผิด เป็นคำนิยามของบัญชี ข (second-line drugs)
• ข้อ ง.: ผิด เป็นคำนิยามของบัญชี ง (high-cost / restricted indication drugs)
• ข้อ จ.: ผิด เป็นคำนิยามของบัญชี จ (special program drugs เช่น จ(1) และ จ(2))</t>
        </is>
      </c>
      <c r="L66" s="186" t="n"/>
      <c r="M66" s="186" t="inlineStr">
        <is>
          <t>3. Health Systems &amp; Policy</t>
        </is>
      </c>
      <c r="N66" s="186" t="inlineStr">
        <is>
          <t>3.2 นโยบายการใช้ยาอย่างสมเหตุผล (RDU &amp; ASU)</t>
        </is>
      </c>
      <c r="O66" s="185" t="inlineStr">
        <is>
          <t>SAP</t>
        </is>
      </c>
      <c r="P66" s="186" t="inlineStr">
        <is>
          <t>ข้อ 95 Pharma Plus เล่มม่วง (เฉลยข้อ ค)</t>
        </is>
      </c>
      <c r="Q66" s="185" t="inlineStr">
        <is>
          <t>แบบฝึกหัด</t>
        </is>
      </c>
      <c r="R66" s="185" t="inlineStr">
        <is>
          <t>เล่มม่วง</t>
        </is>
      </c>
      <c r="S66" s="185" t="n"/>
    </row>
    <row r="67" ht="24" customHeight="1" s="49">
      <c r="A67" s="185" t="n">
        <v>65</v>
      </c>
      <c r="B67" s="186" t="n"/>
      <c r="C67" s="186" t="inlineStr">
        <is>
          <t>องค์การเภสัชกรรมมีการผลิตและมีจำหน่ายยา praziquantel เภสัชกรประจำโรงพยาบาลทำการสั่งซื้อยาอย่างไร</t>
        </is>
      </c>
      <c r="D67" s="186" t="n"/>
      <c r="E67" s="186" t="inlineStr">
        <is>
          <t>ตกลงราคาถ้าวงเงินไม่เกิน 100,000 บาท</t>
        </is>
      </c>
      <c r="F67" s="186" t="inlineStr">
        <is>
          <t>สอบราคาถ้าวงเงินไม่เกิน 100,000 บาท</t>
        </is>
      </c>
      <c r="G67" s="186" t="inlineStr">
        <is>
          <t>ประกวดราคาถ้าวงเงินไม่เกิน 100,000 บาท</t>
        </is>
      </c>
      <c r="H67" s="186" t="inlineStr">
        <is>
          <t>วิธีพิเศษไม่จำกัดวงเงิน</t>
        </is>
      </c>
      <c r="I67" s="186" t="inlineStr">
        <is>
          <t>วิธีกรณีพิเศษไม่จำกัดวงเงิน</t>
        </is>
      </c>
      <c r="J67" s="185" t="n">
        <v>5</v>
      </c>
      <c r="K67" s="186" t="inlineStr">
        <is>
          <t>✅ คำตอบที่ถูกต้อง: ข้อ จ. วิธีกรณีพิเศษไม่จำกัดวงเงิน
🎯 ทำไมข้อนี้ถึงถูก:
ยา praziquantel เป็นยาในบัญชียาหลักแห่งชาติที่องค์การเภสัชกรรมผลิตและจำหน่าย หน่วยงานของรัฐในสังกัดกระทรวงสาธารณสุขต้องจัดซื้อโดย วิธีกรณีพิเศษ จากองค์การเภสัชกรรมโดยไม่จำกัดวงเงิน ตามระเบียบการจัดซื้อยาของหน่วยงานรัฐ
🔍 ข้ออื่นผิดเพราะอะไร:
• ข้อ ก.: ผิด หากองค์การเภสัชกรรมผลิตยาในบัญชียาหลักแห่งชาติ ต้องจัดซื้อด้วยวิธีกรณีพิเศษ
• ข้อ ข.: ผิด วิธีสอบราคาใช้กับวงเงินเกิน 100,000 บาท และไม่ใช่วิธีที่ใช้จัดซื้อกับองค์การเภสัชกรรมโดยตรง
• ข้อ ค.: ผิด วิธีประกวดราคาใช้กับวงเงินเกิน 2 ล้านบาท
• ข้อ ง.: ผิด วิธีพิเศษเป็นวิธีจัดซื้อในกรณีฉุกเฉินหรือมีเงื่อนไขเฉพาะ ส่วนการซื้อตรงจากหน่วยงานรัฐด้วยกันใช้ วิธีกรณีพิเศษ</t>
        </is>
      </c>
      <c r="L67" s="186" t="n"/>
      <c r="M67" s="186" t="inlineStr">
        <is>
          <t>3. Health Systems &amp; Policy</t>
        </is>
      </c>
      <c r="N67" s="186" t="inlineStr">
        <is>
          <t>3.2 นโยบายการใช้ยาอย่างสมเหตุผล (RDU &amp; ASU)</t>
        </is>
      </c>
      <c r="O67" s="185" t="inlineStr">
        <is>
          <t>SAP</t>
        </is>
      </c>
      <c r="P67" s="186" t="inlineStr">
        <is>
          <t>ข้อ 96 Pharma Plus เล่มม่วง (เฉลยข้อ จ)</t>
        </is>
      </c>
      <c r="Q67" s="185" t="inlineStr">
        <is>
          <t>แบบฝึกหัด</t>
        </is>
      </c>
      <c r="R67" s="185" t="inlineStr">
        <is>
          <t>เล่มม่วง</t>
        </is>
      </c>
      <c r="S67" s="185" t="n"/>
    </row>
    <row r="68" ht="24" customHeight="1" s="49">
      <c r="A68" s="185" t="n">
        <v>66</v>
      </c>
      <c r="B68" s="186" t="n"/>
      <c r="C68" s="186" t="inlineStr">
        <is>
          <t>ถ้ายา antacid วิเคราะห์พบว่า มีตัวยาสำคัญ 3.05 mg/100 ml แต่ในฉลากยาระบุว่า 4.4 mg/100 ml ถามว่าจัดเป็นยากลุ่มใด</t>
        </is>
      </c>
      <c r="D68" s="186" t="n"/>
      <c r="E68" s="186" t="inlineStr">
        <is>
          <t>ยาปลอม</t>
        </is>
      </c>
      <c r="F68" s="186" t="inlineStr">
        <is>
          <t>ยาปนเปื้อน</t>
        </is>
      </c>
      <c r="G68" s="186" t="inlineStr">
        <is>
          <t>ยาผิดมาตรฐาน</t>
        </is>
      </c>
      <c r="H68" s="186" t="inlineStr">
        <is>
          <t>ยาอันตราย</t>
        </is>
      </c>
      <c r="I68" s="186" t="inlineStr">
        <is>
          <t>ยาเรียกคืน</t>
        </is>
      </c>
      <c r="J68" s="185" t="n">
        <v>1</v>
      </c>
      <c r="K68" s="186" t="inlineStr">
        <is>
          <t>✅ คำตอบที่ถูกต้อง: ข้อ ก. ยาปลอม
🎯 ทำไมข้อนี้ถึงถูก:
ตาม พ.ร.บ. ยา พ.ศ. 2510 มาตรา 73 (4) บัญญัติว่า ยาที่มีปริมาณสารออกฤทธิ์ขาดหรือเกินกว่าร้อยละ 20 จากเกณฑ์ขั้นต่ำหรือขั้นสูงของตำรับยาที่ขึ้นทะเบียนไว้ ให้ถือเป็น 'ยาปลอม' ในที่นี้ยา antacid มีตัวยาสำคัญ 3.05 mg จากที่ระบุ 4.4 mg คิดเป็นปริมาณขาดไป: $\frac{4.4 - 3.05}{4.4} \times 100\% = 30.68\%$ ซึ่งเกินกว่าเกณฑ์ร้อยละ 20 จึงจัดเป็น ยาปลอม โดยเด็ดขาด
🔍 ข้ออื่นผิดเพราะอะไร:
• ข้อ ข.: ยาเสื่อมคุณภาพตามมาตรา 75 คือยาที่หมดอายุหรือแปรสภาพจนเห็นได้ชัด เช่น เม็ดยาแตกหัก เปลี่ยนสี หรือสารละลายตกตะกอน
• ข้อ ค.: ยาผิดมาตรฐานตามมาตรา 74 คือยาที่มีสารสำคัญคลาดเคลื่อนจากเกณฑ์มาตรฐานแต่ไม่เกินร้อยละ 20
• ข้อ ง.: ยาไม่ได้ขึ้นทะเบียนตำรับยาคือยาที่ไม่มีเลขทะเบียน อย. (เช่น ทะเบียน 1A, 2A) ตามมาตรา 72 (4)
• ข้อ จ.: ยาที่ถูกเพิกถอนทะเบียนตำรับยาเป็นกรณีที่ อย. มีคำสั่งเพิกถอนเนื่องจากมีอันตรายหรือไม่ปลอดภัย</t>
        </is>
      </c>
      <c r="L68" s="186" t="n"/>
      <c r="M68" s="186" t="inlineStr">
        <is>
          <t>1. Law &amp; Regulations</t>
        </is>
      </c>
      <c r="N68" s="186" t="inlineStr">
        <is>
          <t>1.1 พ.ร.บ. ยา พ.ศ. 2510</t>
        </is>
      </c>
      <c r="O68" s="185" t="inlineStr">
        <is>
          <t>SAP</t>
        </is>
      </c>
      <c r="P68" s="186" t="inlineStr">
        <is>
          <t>ข้อ 97 Pharma Plus เล่มม่วง (เฉลยข้อ ก)</t>
        </is>
      </c>
      <c r="Q68" s="185" t="inlineStr">
        <is>
          <t>แบบฝึกหัด</t>
        </is>
      </c>
      <c r="R68" s="185" t="inlineStr">
        <is>
          <t>เล่มม่วง</t>
        </is>
      </c>
      <c r="S68" s="185" t="n"/>
    </row>
    <row r="69" ht="24" customHeight="1" s="49">
      <c r="A69" s="185" t="n">
        <v>67</v>
      </c>
      <c r="B69" s="186" t="n"/>
      <c r="C69" s="186" t="inlineStr">
        <is>
          <t>เกี่ยวกับหลักการทางเภสัชกรรมในข้อนี้ ข้อใดถูก</t>
        </is>
      </c>
      <c r="D69" s="186" t="n"/>
      <c r="E69" s="186" t="inlineStr">
        <is>
          <t>ยาสามัญประจำบ้าน ต้องบอกเฉพาะชื่อสามัญ ห้ามเขียนชื่อการค้า</t>
        </is>
      </c>
      <c r="F69" s="186" t="inlineStr">
        <is>
          <t>ยาสามัญประจำบ้าน ต้องเขียนคำว่า "ยาสามัญประจำบ้าน" ตัวสีแดงระบุไว้</t>
        </is>
      </c>
      <c r="G69" s="186" t="inlineStr">
        <is>
          <t>องค์การเภสัชกรรมต้องขออนุญาตผลิตยาในกรณีที่ไม่ใช่ยาสามัญประจำบ้าน</t>
        </is>
      </c>
      <c r="H69" s="186" t="inlineStr">
        <is>
          <t>โฆษณาได้แต่ต้องขออนุญาตก่อน รวมถึงในกรณีที่โฆษณากับผู้ประกอบโรคศิลป์ผ่านสื่อต่างๆ</t>
        </is>
      </c>
      <c r="I69" s="186" t="inlineStr">
        <is>
          <t>ยาสามัญประจำบ้าน ในกรณีไม่มีพื้นที่เพียงพอไม่ต้องเขียนคำว่า "ยาสามัญประจำบ้าน" ได้แต่ต้องขออนุญาต</t>
        </is>
      </c>
      <c r="J69" s="185" t="n">
        <v>4</v>
      </c>
      <c r="K69" s="186" t="inlineStr">
        <is>
          <t>✅ คำตอบที่ถูกต้อง: ข้อ ง. โฆษณาได้แต่ต้องขออนุญาตก่อน รวมถึงในกรณีที่โฆษณากับผู้ประกอบโรคศิลป์ผ่านสื่อต่างๆ
🎯 ทำไมข้อนี้ถึงถูก:
ฉลากของยาสามัญประจำบ้านจะต้องมีคำว่า 'ยาสามัญประจำบ้าน' เป็นตัวอักษรสีแดงเห็นได้ชัดเจน ตามข้อกำหนดของพระราชบัญญัติยา
🔍 ข้ออื่นผิดเพราะอะไร:
• ข้อ ก.: ยาสามัญประจำบ้าน ต้องบอกเฉพาะชื่อสามัญ ห้ามเขียนชื่อการค้า ไม่สอดคล้องกับระเบียบข้อบังคับและมาตรฐานทางวิชาชีพ
• ข้อ ข.: ยาสามัญประจำบ้าน ต้องเขียนคำว่า "ยาสามัญประจำบ้าน" ตัวสีแดงระบุไว้ ไม่สอดคล้องกับระเบียบข้อบังคับและมาตรฐานทางวิชาชีพ
• ข้อ ค.: องค์การเภสัชกรรมต้องขออนุญาตผลิตยาในกรณีที่ไม่ใช่ยาสามัญประจำบ้าน ไม่สอดคล้องกับระเบียบข้อบังคับและมาตรฐานทางวิชาชีพ
• ข้อ จ.: ยาสามัญประจำบ้าน ในกรณีไม่มีพื้นที่เพียงพอไม่ต้องเขียนคำว่า "ยาสามัญประจำบ้าน" ได้แต่ต้องขออนุญาต ไม่สอดคล้องกับระเบียบข้อบังคับและมาตรฐานทางวิชาชีพ</t>
        </is>
      </c>
      <c r="L69" s="186" t="n"/>
      <c r="M69" s="186" t="inlineStr">
        <is>
          <t>1. Law &amp; Regulations</t>
        </is>
      </c>
      <c r="N69" s="186" t="inlineStr">
        <is>
          <t>1.1 พ.ร.บ. ยา พ.ศ. 2510</t>
        </is>
      </c>
      <c r="O69" s="185" t="inlineStr">
        <is>
          <t>SAP</t>
        </is>
      </c>
      <c r="P69" s="186" t="inlineStr">
        <is>
          <t>ข้อ 98 Pharma Plus เล่มม่วง (เฉลยข้อ ง)</t>
        </is>
      </c>
      <c r="Q69" s="185" t="inlineStr">
        <is>
          <t>แบบฝึกหัด</t>
        </is>
      </c>
      <c r="R69" s="185" t="inlineStr">
        <is>
          <t>เล่มม่วง</t>
        </is>
      </c>
      <c r="S69" s="185" t="n"/>
    </row>
    <row r="70" ht="24" customHeight="1" s="49">
      <c r="A70" s="185" t="n">
        <v>68</v>
      </c>
      <c r="B70" s="186" t="n"/>
      <c r="C70" s="186" t="inlineStr">
        <is>
          <t>เภสัชกรร้านยา สามารถจ่ายยาแก่ผู้ป่วยรายนี้ ตามกรณีใดได้ โดยไม่ผิด ตาม พ.ร.บ. ยา 2510</t>
        </is>
      </c>
      <c r="D70" s="186" t="n"/>
      <c r="E70" s="186" t="inlineStr">
        <is>
          <t>จ่ายยา diclofenac tab 25 mg ที่เลยวันหมดอายุตามฉลากไปแล้ว 2 วัน</t>
        </is>
      </c>
      <c r="F70" s="186" t="inlineStr">
        <is>
          <t>จ่ายยา piroxicam cap 10 mg ที่ยังไม่ถึงวันหมดอายุตามฉลาก แต่ลักษณะเม็ดยากระด่างกระดำ</t>
        </is>
      </c>
      <c r="G70" s="186" t="inlineStr">
        <is>
          <t>จ่ายยาเม็ด tolperisone 50 mg และ diclofenac 25 mg ใส่ในซองเดียวกัน อย่างละ 1 เม็ด หลังอาหาร</t>
        </is>
      </c>
      <c r="H70" s="186" t="inlineStr">
        <is>
          <t>นำยาเม็ด piroxicim 20mg ซึ่งเป็นยาตัวอย่างอยู่ในแผง 4 เม็ด มาแกะแผงออก ลงในกระปุกยาตัวเดียวกัน ซึ่งซื้อมาจากบริษัทผลิตต่างกัน 3 เดือน</t>
        </is>
      </c>
      <c r="I70" s="186" t="inlineStr">
        <is>
          <t>นำยา rofecoxib 25 mg ซึ่งซื้อมาจากร้านค้าปลอดภาษีที่สิงคโปร์และมีราคาถูกกว่าทำในประเทศไทยมาขายที่ร้านยา</t>
        </is>
      </c>
      <c r="J70" s="185" t="n">
        <v>4</v>
      </c>
      <c r="K70" s="186" t="inlineStr">
        <is>
          <t>✅ คำตอบที่ถูกต้อง: ข้อ ง. นำยาเม็ด piroxicim 20mg ซึ่งเป็นยาตัวอย่างอยู่ในแผง 4 เม็ด มาแกะแผงออก ลงในกระปุกยาตัวเดียวกัน ซึ่งซื้อมาจากบริษัทผลิตต่างกัน 3 เดือน
🎯 ทำไมข้อนี้ถึงถูก:
การแกะแผงยาบรรจุเสร็จลงในภาชนะบรรจุหรือกระปุกเพื่อจัดแบ่งจ่ายให้แก่ผู้ป่วยตามคำสั่งใช้ยาสามารถกระทำได้โดยเภสัชกรผู้มีหน้าที่ปฏิบัติการ ตราบใดที่ยายังไม่หมดอายุและคงสภาพมาตรฐานการเก็บรักษา
🔍 ข้ออื่นผิดเพราะอะไร:
• ข้อ ก.: ผิดตามมาตรา 72 (5) และมาตรา 25 ห้ามขายยาที่สิ้นอายุ
• ข้อ ข.: ผิดตามมาตรา 72 (3) ห้ามขายยาเสื่อมคุณภาพหรือยาผิดมาตรฐานที่มีลักษณะทางกายภาพเปลี่ยนแปลง
• ข้อ ค.: ผิดมาตรฐานวิธีปฏิบัติทางเภสัชกรรมชุมชน (GPP) และกฎหมายเรื่องการบรรจุและฉลากยา ซึ่งต้องแยกซองระบุชื่อยาชัดเจน
• ข้อ จ.: ผิดตามมาตรา 72 (4) การนำเข้ายาโดยไม่ได้รับอนุญาตและไม่ได้ขึ้นทะเบียนตำรับยาในประเทศไทย</t>
        </is>
      </c>
      <c r="L70" s="186" t="n"/>
      <c r="M70" s="186" t="inlineStr">
        <is>
          <t>1. Law &amp; Regulations</t>
        </is>
      </c>
      <c r="N70" s="186" t="inlineStr">
        <is>
          <t>1.1 พ.ร.บ. ยา พ.ศ. 2510</t>
        </is>
      </c>
      <c r="O70" s="185" t="inlineStr">
        <is>
          <t>SAP</t>
        </is>
      </c>
      <c r="P70" s="186" t="inlineStr">
        <is>
          <t>ข้อ 99 Pharma Plus เล่มม่วง (เฉลยข้อ ง)</t>
        </is>
      </c>
      <c r="Q70" s="185" t="inlineStr">
        <is>
          <t>แบบฝึกหัด</t>
        </is>
      </c>
      <c r="R70" s="185" t="inlineStr">
        <is>
          <t>เล่มม่วง</t>
        </is>
      </c>
      <c r="S70" s="185" t="n"/>
    </row>
    <row r="71" ht="24" customHeight="1" s="49">
      <c r="A71" s="185" t="n">
        <v>69</v>
      </c>
      <c r="B71" s="186" t="n"/>
      <c r="C71" s="186" t="inlineStr">
        <is>
          <t>ในการศึกษาประสิทธิผลของ NSAIDs เทียบกับยา colchicine พบว่ายาทั้งสองมีต้นทุนในการรักษาที่เท่ากันแต่มีประสิทธิภาพทางคลินิก คือสามารถลดการอักเสบได้แตกต่างกัน การศึกษาดังกล่าวเป็นการศึกษาแบบใด</t>
        </is>
      </c>
      <c r="D71" s="186" t="n"/>
      <c r="E71" s="186" t="inlineStr">
        <is>
          <t>Cost minimization analysis (CMA)</t>
        </is>
      </c>
      <c r="F71" s="186" t="inlineStr">
        <is>
          <t>Cost benefit analysis</t>
        </is>
      </c>
      <c r="G71" s="186" t="inlineStr">
        <is>
          <t>Cost utility analysis</t>
        </is>
      </c>
      <c r="H71" s="186" t="inlineStr">
        <is>
          <t>Cost effectiveness analysis (CEA)</t>
        </is>
      </c>
      <c r="I71" s="186" t="inlineStr">
        <is>
          <t>ถูกทุกข้อ</t>
        </is>
      </c>
      <c r="J71" s="185" t="n">
        <v>4</v>
      </c>
      <c r="K71" s="186" t="inlineStr">
        <is>
          <t>✅ คำตอบที่ถูกต้อง: ข้อ ง. Cost effectiveness analysis (CEA)
🎯 ทำไมข้อนี้ถึงถูก:
การประเมินทางเศรษฐศาสตร์สาธารณสุขที่วัดผลลัพธ์ทางคลินิกในหน่วยธรรมชาติ (natural clinical units เช่น ระดับการลดการอักเสบ, อาการปวดที่ลดลง) เปรียบเทียบกับต้นทุนที่เป็นตัวเงิน เรียกว่า Cost-Effectiveness Analysis (CEA) แม้ต้นทุนจะเท่ากันแต่เมื่อผลลัพธ์ทางคลินิกแตกต่างกันจึงไม่ใช่ CMA
🔍 ข้ออื่นผิดเพราะอะไร:
• ข้อ ก.: ผิด CMA ใช้เฉพาะเมื่อประสิทธิผลทางคลินิกของยาทั้งสองเท่ากันทุกประการ แล้วเปรียบเทียบเฉพาะต้นทุนที่ต่ำกว่า
• ข้อ ข.: ผิด CBA ต้องวัดผลลัพธ์สุขภาพออกมาเป็นหน่วยตัวเงิน (monetary units)
• ข้อ ค.: ผิด CUA ต้องวัดผลลัพธ์สุขภาพเป็น Quality-Adjusted Life Years (QALYs) หรือ DALYs
• ข้อ จ.: ผิด เนื่องจากนิยามตรงกับ Cost Effectiveness Analysis เท่านั้น</t>
        </is>
      </c>
      <c r="L71" s="186" t="n"/>
      <c r="M71" s="186" t="inlineStr">
        <is>
          <t>4. Pharmacoeconomics</t>
        </is>
      </c>
      <c r="N71" s="186" t="inlineStr">
        <is>
          <t>4.2 การคำนวณคุ้มค่า (ICER, QALY, NLEM)</t>
        </is>
      </c>
      <c r="O71" s="185" t="inlineStr">
        <is>
          <t>SAP</t>
        </is>
      </c>
      <c r="P71" s="186" t="inlineStr">
        <is>
          <t>ข้อ 100 Pharma Plus เล่มม่วง (เฉลยข้อ ง)</t>
        </is>
      </c>
      <c r="Q71" s="185" t="inlineStr">
        <is>
          <t>แบบฝึกหัด</t>
        </is>
      </c>
      <c r="R71" s="185" t="inlineStr">
        <is>
          <t>เล่มม่วง</t>
        </is>
      </c>
      <c r="S71" s="185" t="n"/>
    </row>
    <row r="72" ht="24" customHeight="1" s="49">
      <c r="A72" s="185" t="n">
        <v>70</v>
      </c>
      <c r="B72" s="186" t="n"/>
      <c r="C72" s="186" t="inlineStr">
        <is>
          <t>เภสัชกรที่ร้านขายยาไม่สามารถจ่ายยาต่อไปนี้ให้ผู้ป่วยรายนี้ได้</t>
        </is>
      </c>
      <c r="D72" s="186" t="n"/>
      <c r="E72" s="186" t="inlineStr">
        <is>
          <t>ยา allopurinol เนื่องจากเป็นยาอันตราย</t>
        </is>
      </c>
      <c r="F72" s="186" t="inlineStr">
        <is>
          <t>ยา colchicine เนื่องจากเป็นยาอันตราย</t>
        </is>
      </c>
      <c r="G72" s="186" t="inlineStr">
        <is>
          <t>ยา etoricoxib เนื่องจากเป็นยาควบคุมพิเศษ</t>
        </is>
      </c>
      <c r="H72" s="186" t="inlineStr">
        <is>
          <t>ยา prednisolone เนื่องจากเป็นยาควบคุมพิเศษ</t>
        </is>
      </c>
      <c r="I72" s="186" t="inlineStr">
        <is>
          <t>เภสัชกรสามารถจ่ายยาได้ทุกข้อ</t>
        </is>
      </c>
      <c r="J72" s="185" t="n">
        <v>4</v>
      </c>
      <c r="K72" s="186" t="inlineStr">
        <is>
          <t>✅ คำตอบที่ถูกต้อง: ข้อ ง. ยา prednisolone เนื่องจากเป็นยาควบคุมพิเศษ
🎯 ทำไมข้อนี้ถึงถูก:
Prednisolone ในรูปแบบยารับประทานจัดเป็นยาควบคุมพิเศษ (specially controlled drug) ตาม พ.ร.บ. ยา พ.ศ. 2510 ซึ่งกฎหมายกำหนดให้จำหน่ายได้เฉพาะเมื่อมีใบสั่งยาจากผู้ประกอบวิชาชีพเวชกรรมเท่านั้น เภสัชกรชุมชนไม่สามารถจ่ายได้เองโดยไม่มีใบสั่งยา
🔍 ข้ออื่นผิดเพราะอะไร:
• ข้อ ก.: allopurinol จัดเป็นยาอันตราย (dangerous drug) ซึ่งเภสัชกรชั้นหนึ่งสามารถส่งมอบและจ่ายได้ในร้านขายยาแผนปัจจุบัน (ข.ย.1)
• ข้อ ข.: colchicine จัดเป็นยาอันตราย ซึ่งเภสัชกรสามารถส่งมอบและจ่ายได้ในร้านขายยาแผนปัจจุบัน (ข.ย.1)
• ข้อ ค.: etoricoxib จัดเป็นยาอันตราย ไม่ใช่ยาควบคุมพิเศษ เภสัชกรสามารถจ่ายได้ในร้านขายยา
• ข้อ จ.: ไม่ถูกต้อง เนื่องจาก prednisolone ชนิดรับประทานเป็นยาควบคุมพิเศษ ต้องมีใบสั่งแพทย์เท่านั้น</t>
        </is>
      </c>
      <c r="L72" s="186" t="n"/>
      <c r="M72" s="186" t="inlineStr">
        <is>
          <t>1. Law &amp; Regulations</t>
        </is>
      </c>
      <c r="N72" s="186" t="inlineStr">
        <is>
          <t>1.1 พ.ร.บ. ยา พ.ศ. 2510</t>
        </is>
      </c>
      <c r="O72" s="185" t="inlineStr">
        <is>
          <t>SAP</t>
        </is>
      </c>
      <c r="P72" s="186" t="inlineStr">
        <is>
          <t>ข้อ 101 Pharma Plus เล่มม่วง (เฉลยข้อ ง)</t>
        </is>
      </c>
      <c r="Q72" s="185" t="inlineStr">
        <is>
          <t>แบบฝึกหัด</t>
        </is>
      </c>
      <c r="R72" s="185" t="inlineStr">
        <is>
          <t>เล่มม่วง</t>
        </is>
      </c>
      <c r="S72" s="185" t="n"/>
    </row>
    <row r="73" ht="24" customHeight="1" s="49">
      <c r="A73" s="185" t="n">
        <v>71</v>
      </c>
      <c r="B73" s="186" t="n"/>
      <c r="C73" s="186" t="inlineStr">
        <is>
          <t>จากการศึกษาประสิทธิภาพของยาปฏิชีวนะในรูปแบบยากิน และยาใช้ภายนอกในกลุ่มตัวอย่างอย่าง 2 กลุ่ม กลุ่มละ 50 คน โดยให้ยาในระดับเลือดใกล้เคียงกัน ศึกษาถึงประสิทธิภาพและระยะเวลาของยาทั้งสองชนิด ควรใช้รูปแบบการศึกษาใด</t>
        </is>
      </c>
      <c r="D73" s="186" t="n"/>
      <c r="E73" s="186" t="inlineStr">
        <is>
          <t>Cohort study</t>
        </is>
      </c>
      <c r="F73" s="186" t="inlineStr">
        <is>
          <t>Crossover study</t>
        </is>
      </c>
      <c r="G73" s="186" t="inlineStr">
        <is>
          <t>Control study</t>
        </is>
      </c>
      <c r="H73" s="186" t="inlineStr">
        <is>
          <t>Case-control study</t>
        </is>
      </c>
      <c r="I73" s="186" t="inlineStr">
        <is>
          <t>Cross-section study</t>
        </is>
      </c>
      <c r="J73" s="185" t="n">
        <v>3</v>
      </c>
      <c r="K73" s="186" t="inlineStr">
        <is>
          <t>✅ คำตอบที่ถูกต้อง: ข้อ ค. Control study
🎯 ทำไมข้อนี้ถึงถูก:
การทดลองเปรียบเทียบประสิทธิภาพของการรักษา 2 รูปแบบในกลุ่มตัวอย่าง 2 กลุ่มคู่ขนานที่มีการควบคุมระดับยาและการให้การรักษา เรียกว่า Controlled clinical study (หรือ Randomized controlled trial / Parallel control study)
🔍 ข้ออื่นผิดเพราะอะไร:
• ข้อ ก.: เป็นการศึกษาเชิงสังเกต (observational study) แบบติดตามไปข้างหน้าเพื่อหาความเสี่ยงในการเกิดโรค ไม่ใช่การทดลองจัดให้การรักษา
• ข้อ ข.: เป็นการให้ผู้ป่วยแต่ละคนได้รับการรักษาทั้งสองแบบสลับกันโดยมี washout period แต่ในโจทย์แบ่งเป็น 2 กลุ่มแยกกันชัดเจน
• ข้อ ง.: เป็น observational study ที่เริ่มต้นจากผู้ที่เป็นโรคและไม่เป็นโรค แล้วสืบย้อนหลังหาปัจจัยเสี่ยง
• ข้อ จ.: เป็นการศึกษาตัดขวาง ณ จุดเวลาใดเวลาหนึ่ง ไม่สามารถติดตามวัดระยะเวลาของยาได้</t>
        </is>
      </c>
      <c r="L73" s="186" t="n"/>
      <c r="M73" s="186" t="inlineStr">
        <is>
          <t>5. Research &amp; Biostats</t>
        </is>
      </c>
      <c r="N73" s="186" t="inlineStr">
        <is>
          <t>5.1 รูปแบบการวิจัยทางคลินิก (RCT, Cohort, Case-Control)</t>
        </is>
      </c>
      <c r="O73" s="185" t="inlineStr">
        <is>
          <t>SAP</t>
        </is>
      </c>
      <c r="P73" s="186" t="inlineStr">
        <is>
          <t>ข้อ 104 Pharma Plus เล่มม่วง (เฉลยข้อ ค)</t>
        </is>
      </c>
      <c r="Q73" s="185" t="inlineStr">
        <is>
          <t>แบบฝึกหัด</t>
        </is>
      </c>
      <c r="R73" s="185" t="inlineStr">
        <is>
          <t>เล่มม่วง</t>
        </is>
      </c>
      <c r="S73" s="185" t="n"/>
    </row>
    <row r="74" ht="24" customHeight="1" s="49">
      <c r="A74" s="185" t="n">
        <v>72</v>
      </c>
      <c r="B74" s="186" t="n"/>
      <c r="C74" s="186" t="inlineStr">
        <is>
          <t>เด็กทารกได้รับการฉีดวัคซีน หลังจากนั้นเด็กมีอาการไข้สูง 39 °C ชัก จะมาเรียกร้องค่าเสียหายได้หรือไม่ เพราะเหตุใด</t>
        </is>
      </c>
      <c r="D74" s="186" t="n"/>
      <c r="E74" s="186" t="inlineStr">
        <is>
          <t>ได้ ผู้บริโภคมีสิทธิที่จะได้รับการพิจารณาและได้รับค่าเสียหาย</t>
        </is>
      </c>
      <c r="F74" s="186" t="inlineStr">
        <is>
          <t>ได้ ผู้บริโภคมีสิทธิที่จะปฏิเสธไม่รับวัคซีน</t>
        </is>
      </c>
      <c r="G74" s="186" t="inlineStr">
        <is>
          <t>ไม่ได้ เนื่องจากผู้บริโภคมีสิทธิที่จะทราบผลดี ผลเสีย แต่ไม่ทำ</t>
        </is>
      </c>
      <c r="H74" s="186" t="inlineStr">
        <is>
          <t>ไม่ได้ เนื่องจากอาการข้างเคียงที่เกิดขึ้นพบน้อย</t>
        </is>
      </c>
      <c r="I74" s="186" t="inlineStr">
        <is>
          <t>ไม่ได้ เนื่องจากไม่มีความผิดในการรักษา</t>
        </is>
      </c>
      <c r="J74" s="185" t="n">
        <v>5</v>
      </c>
      <c r="K74" s="186" t="inlineStr">
        <is>
          <t>✅ คำตอบที่ถูกต้อง: ข้อ จ. ไม่ได้ เนื่องจากไม่มีความผิดในการรักษา
🎯 ทำไมข้อนี้ถึงถูก:
อาการไข้สูงและชักจากไข้ (febrile seizure) เป็น adverse reaction หรือภาวะแทรกซ้อนที่อาจเกิดขึ้นได้ตามธรรมชาติของวัคซีน หากบุคลากรทางการแพทย์ได้ปฏิบัติหน้าที่ตามมาตรฐานวิชาชีพอย่างถูกต้องครบถ้วนและไม่มีความประมาทเลินเล่อ จึงไม่มีความผิดฐานละเมิดในการรักษาพยาบาล (ตามกฎหมายละเมิดทั่วไป)
🔍 ข้ออื่นผิดเพราะอะไร:
• ข้อ ก.: การเรียกร้องค่าเสียหายจากการละเมิดต้องพิสูจน์ได้ว่าผู้ให้บริการกระทำโดยประมาทเลินเล่อหรือไม่ได้มาตรฐาน (หากเป็นสิทธิบัตรทอง ม.41 จะเป็นการช่วยเหลือเบื้องต้นโดยไม่ต้องพิสูจน์ถูกผิด แต่ในข้อกฎหมายทั่วไปถือว่าไม่มีความผิดในการรักษา)
• ข้อ ข.: สิทธิในการปฏิเสธการรักษาเป็นสิทธิก่อนทำหัตถการ ไม่ใช่เหตุผลในการเรียกร้องค่าเสียหายหลังเกิดเหตุ
• ข้อ ค.: ไม่ใช่หลักการทางกฎหมายในการพิจารณาความรับผิดทางแพ่ง
• ข้อ ง.: ความถี่ของการเกิดผลข้างเคียงไม่ใช่ข้ออ้างทางกฎหมายในการยกเว้นความรับผิดชอบ</t>
        </is>
      </c>
      <c r="L74" s="186" t="n"/>
      <c r="M74" s="186" t="inlineStr">
        <is>
          <t>3. Health Systems &amp; Policy</t>
        </is>
      </c>
      <c r="N74" s="186" t="inlineStr">
        <is>
          <t>3.1 ระบบประกันสุขภาพ (สิทธิการรักษาของไทย)</t>
        </is>
      </c>
      <c r="O74" s="185" t="inlineStr">
        <is>
          <t>SAP</t>
        </is>
      </c>
      <c r="P74" s="186" t="inlineStr">
        <is>
          <t>ข้อ 107 Pharma Plus เล่มม่วง (เฉลยข้อ จ)</t>
        </is>
      </c>
      <c r="Q74" s="185" t="inlineStr">
        <is>
          <t>แบบฝึกหัด</t>
        </is>
      </c>
      <c r="R74" s="185" t="inlineStr">
        <is>
          <t>เล่มม่วง</t>
        </is>
      </c>
      <c r="S74" s="185" t="n"/>
    </row>
    <row r="75" ht="24" customHeight="1" s="49">
      <c r="A75" s="185" t="n">
        <v>73</v>
      </c>
      <c r="B75" s="186" t="inlineStr">
        <is>
          <t>เมื่อวันที่ 12 ธันวาคม 2545 สารวัตรอาหารและยาไปตรวจร้านยาที่ท่านมีหน้าที่ปฏิบัติการอยู่แล้วเก็บตัวอย่างวัคซีนป้องกันโรคตับอักเสบชนิดหนึ่งไปตรวจวิเคราะห์ที่กรมวิทยาศาสตร์การแพทย์์ วัคซีนนี้ผลิตเมื่อเดือนตุลาคม 2545 มีความแรง 25 ไมโครกรัมต่อมิลลิลิตร ผลของการตรวจวิเคราะห์พบว่า ความแรงของสารออกฤทธิ์เท่ากับ 14.5 ไมโครกรัมต่อมิลลิลิตร ยานี้จัดเป็นยาประเภทใด ตามพระราชบัญญัติยา</t>
        </is>
      </c>
      <c r="C75" s="186" t="inlineStr">
        <is>
          <t>ยานี้จัดเป็นยาประเภทใด ตามพระราชบัญญัติยา</t>
        </is>
      </c>
      <c r="D75" s="186" t="n"/>
      <c r="E75" s="186" t="inlineStr">
        <is>
          <t>ยาปลอม</t>
        </is>
      </c>
      <c r="F75" s="186" t="inlineStr">
        <is>
          <t>ยาปนเปื้อน</t>
        </is>
      </c>
      <c r="G75" s="186" t="inlineStr">
        <is>
          <t>ยาผิดมาตรฐาน</t>
        </is>
      </c>
      <c r="H75" s="186" t="inlineStr">
        <is>
          <t>ยาด้อยคุณภาพ</t>
        </is>
      </c>
      <c r="I75" s="186" t="inlineStr">
        <is>
          <t>ยาเสื่อมคุณภาพ</t>
        </is>
      </c>
      <c r="J75" s="185" t="n">
        <v>1</v>
      </c>
      <c r="K75" s="186" t="inlineStr">
        <is>
          <t>✅ คำตอบที่ถูกต้อง: ข้อ ก. ยาปลอม
🎯 ทำไมข้อนี้ถึงถูก:
ตาม พ.ร.บ. ยา ยาที่มีปริมาณสารสำคัญน้อยกว่าหรือมากกว่าร้อยละที่กำหนดไว้ในตำรับยาที่ขึ้นทะเบียนไว้ (ความแรงลดลงจาก 25 เหลือ 14.5 ไมโครกรัม/มิลลิลิตร) ถือเป็น 'ยาผิดมาตรฐาน'
🔍 ข้ออื่นผิดเพราะอะไร:
• ข้อ ข.: ยาปนเปื้อน ไม่สอดคล้องกับระเบียบข้อบังคับและมาตรฐานทางวิชาชีพ
• ข้อ ค.: ยาผิดมาตรฐาน ไม่สอดคล้องกับระเบียบข้อบังคับและมาตรฐานทางวิชาชีพ
• ข้อ ง.: ยาด้อยคุณภาพ ไม่สอดคล้องกับระเบียบข้อบังคับและมาตรฐานทางวิชาชีพ
• ข้อ จ.: ยาเสื่อมคุณภาพ ไม่สอดคล้องกับระเบียบข้อบังคับและมาตรฐานทางวิชาชีพ</t>
        </is>
      </c>
      <c r="L75" s="186" t="n"/>
      <c r="M75" s="186" t="inlineStr">
        <is>
          <t>1. Law &amp; Regulations</t>
        </is>
      </c>
      <c r="N75" s="186" t="inlineStr">
        <is>
          <t>1.1 พ.ร.บ. ยา พ.ศ. 2510</t>
        </is>
      </c>
      <c r="O75" s="185" t="inlineStr">
        <is>
          <t>SAP</t>
        </is>
      </c>
      <c r="P75" s="186" t="inlineStr">
        <is>
          <t>ข้อ 108 Pharma Plus เล่มม่วง (เฉลยข้อ ก)</t>
        </is>
      </c>
      <c r="Q75" s="185" t="inlineStr">
        <is>
          <t>แบบฝึกหัด</t>
        </is>
      </c>
      <c r="R75" s="185" t="inlineStr">
        <is>
          <t>เล่มม่วง</t>
        </is>
      </c>
      <c r="S75" s="185" t="n"/>
    </row>
    <row r="76" ht="24" customHeight="1" s="49">
      <c r="A76" s="185" t="n">
        <v>74</v>
      </c>
      <c r="B76" s="186" t="n"/>
      <c r="C76" s="186" t="inlineStr">
        <is>
          <t>ข้อใดไม่ใช่ใช้อำนาจของสารวัตรอาหารและยา ในการปฏิบัติหน้าที่ตามพระราชบัญญัติยา</t>
        </is>
      </c>
      <c r="D76" s="186" t="n"/>
      <c r="E76" s="186" t="inlineStr">
        <is>
          <t>ยึดหรืออายัดยา</t>
        </is>
      </c>
      <c r="F76" s="186" t="inlineStr">
        <is>
          <t>เข้าไปตรวจร้านยานอกเวลาทำการ</t>
        </is>
      </c>
      <c r="G76" s="186" t="inlineStr">
        <is>
          <t>นำยาไปทำลายตามข้อกำหนดกระทรวง</t>
        </is>
      </c>
      <c r="H76" s="186" t="inlineStr">
        <is>
          <t>นำยาไปเป็นตัวอย่างเพื่อการตรวจวิเคราะห์</t>
        </is>
      </c>
      <c r="I76" s="186" t="inlineStr">
        <is>
          <t>ให้ร้านยาเรียกเก็บคืนภายในเวลาที่กำหนด</t>
        </is>
      </c>
      <c r="J76" s="185" t="n">
        <v>2</v>
      </c>
      <c r="K76" s="186" t="inlineStr">
        <is>
          <t>✅ คำตอบที่ถูกต้อง: ข้อ ข. เข้าไปตรวจร้านยานอกเวลาทำการ
🎯 ทำไมข้อนี้ถึงถูก:
ตามพระราชบัญญัติยา พนักงานเจ้าหน้าที่ (สารวัตร) มีอำนาจเข้าไปในสถานที่ขายยาในเวลากันและทำการตรวจสอบ เก็บตัวอย่าง ยึดหรืออายัดยาได้ แต่การเข้าไปตรวจ 'นอกเวลาทำการ' โดยไม่มีเหตุอันควรหรือหมายค้นตามกฎหมาย ไม่ใช่อำนาจทั่วไปที่ทำได้โดยพลการ
🔍 ข้ออื่นผิดเพราะอะไร:
• ข้อ ก.: ยึดหรืออายัดยา ไม่สอดคล้องกับระเบียบข้อบังคับและมาตรฐานทางวิชาชีพ
• ข้อ ค.: นำยาไปทำลายตามข้อกำหนดกระทรวง ไม่สอดคล้องกับระเบียบข้อบังคับและมาตรฐานทางวิชาชีพ
• ข้อ ง.: นำยาไปเป็นตัวอย่างเพื่อการตรวจวิเคราะห์ ไม่สอดคล้องกับระเบียบข้อบังคับและมาตรฐานทางวิชาชีพ
• ข้อ จ.: ให้ร้านยาเรียกเก็บคืนภายในเวลาที่กำหนด ไม่สอดคล้องกับระเบียบข้อบังคับและมาตรฐานทางวิชาชีพ</t>
        </is>
      </c>
      <c r="L76" s="186" t="n"/>
      <c r="M76" s="186" t="inlineStr">
        <is>
          <t>1. Law &amp; Regulations</t>
        </is>
      </c>
      <c r="N76" s="186" t="inlineStr">
        <is>
          <t>1.1 พ.ร.บ. ยา พ.ศ. 2510</t>
        </is>
      </c>
      <c r="O76" s="185" t="inlineStr">
        <is>
          <t>SAP</t>
        </is>
      </c>
      <c r="P76" s="186" t="inlineStr">
        <is>
          <t>ข้อ 109 Pharma Plus เล่มม่วง (เฉลยข้อ ข)</t>
        </is>
      </c>
      <c r="Q76" s="185" t="inlineStr">
        <is>
          <t>แบบฝึกหัด</t>
        </is>
      </c>
      <c r="R76" s="185" t="inlineStr">
        <is>
          <t>เล่มม่วง</t>
        </is>
      </c>
      <c r="S76" s="185" t="n"/>
    </row>
    <row r="77" ht="24" customHeight="1" s="49">
      <c r="A77" s="185" t="n">
        <v>75</v>
      </c>
      <c r="B77" s="186" t="n"/>
      <c r="C77" s="186" t="inlineStr">
        <is>
          <t>ตามกฎหมายไทยในปัจจุบัน ยากลุ่มใดที่ต้องใช้ใบสั่งแพทย์์ในการจ่ายยา</t>
        </is>
      </c>
      <c r="D77" s="186" t="n"/>
      <c r="E77" s="186" t="inlineStr">
        <is>
          <t>Antipsychotic drugs</t>
        </is>
      </c>
      <c r="F77" s="186" t="inlineStr">
        <is>
          <t>Hypnotic drugs กลุ่ม BZD</t>
        </is>
      </c>
      <c r="G77" s="186" t="inlineStr">
        <is>
          <t>Antidepressant กลุ่ม SSRI</t>
        </is>
      </c>
      <c r="H77" s="186" t="inlineStr">
        <is>
          <t>Melatonin receptor agonist</t>
        </is>
      </c>
      <c r="I77" s="186" t="inlineStr">
        <is>
          <t>ถูกทุกข้อ</t>
        </is>
      </c>
      <c r="J77" s="185" t="n">
        <v>1</v>
      </c>
      <c r="K77" s="186" t="inlineStr">
        <is>
          <t>✅ คำตอบที่ถูกต้อง: ข้อ ก. Antipsychotic drugs
🎯 ทำไมข้อนี้ถึงถูก:
ตามกฎหมายยาในประเทศไทย ยาจิตเวชและกลุ่มยาอันตราย/วัตถุออกฤทธิ์บางชนิด เช่น Antipsychotics, Benzodiazepines (BZD), SSRIs, หรือ Melatonin receptor agonist (เช่น Ramelteon ซึ่งเป็นยาควบคุมพิเศษ/ยาอันตรายที่ต้องใช้ใบสั่งแพทย์์) ล้วนมีข้อกำหนดให้ต้องสั่งจ่ายโดยแพทย์์ผู้ประกอบวิชาชีพเวชกรรมเพื่อ safety
🔍 ข้ออื่นผิดเพราะอะไร:
• ข้อ ข.: Hypnotic drugs กลุ่ม BZD ไม่สอดคล้องกับระเบียบข้อบังคับและมาตรฐานทางวิชาชีพ
• ข้อ ค.: Antidepressant กลุ่ม SSRI ไม่สอดคล้องกับระเบียบข้อบังคับและมาตรฐานทางวิชาชีพ
• ข้อ ง.: Melatonin receptor agonist ไม่สอดคล้องกับระเบียบข้อบังคับและมาตรฐานทางวิชาชีพ
• ข้อ จ.: ตัวเลือกนี้ไม่ถูกต้องตามเกณฑ์มาตรฐานการรักษาและหลักวิชาการทางเภสัชกรรม</t>
        </is>
      </c>
      <c r="L77" s="186" t="n"/>
      <c r="M77" s="186" t="inlineStr">
        <is>
          <t>1. Law &amp; Regulations</t>
        </is>
      </c>
      <c r="N77" s="186" t="inlineStr">
        <is>
          <t>1.2 พ.ร.บ. ยาเสพติดให้โทษ &amp; วัตถุออกฤทธิ์</t>
        </is>
      </c>
      <c r="O77" s="185" t="inlineStr">
        <is>
          <t>SAP</t>
        </is>
      </c>
      <c r="P77" s="186" t="inlineStr">
        <is>
          <t>ข้อ 110 Pharma Plus เล่มม่วง (เฉลยข้อ ก ข)</t>
        </is>
      </c>
      <c r="Q77" s="185" t="inlineStr">
        <is>
          <t>แบบฝึกหัด</t>
        </is>
      </c>
      <c r="R77" s="185" t="inlineStr">
        <is>
          <t>เล่มม่วง</t>
        </is>
      </c>
      <c r="S77" s="185" t="n"/>
    </row>
    <row r="78" ht="24" customHeight="1" s="49">
      <c r="A78" s="185" t="n">
        <v>76</v>
      </c>
      <c r="B78" s="186" t="n"/>
      <c r="C78" s="186" t="inlineStr">
        <is>
          <t>เหตุใดร้านขายยาจึงขาย Phenobarbital ไม่ได้</t>
        </is>
      </c>
      <c r="D78" s="186" t="n"/>
      <c r="E78" s="186" t="inlineStr">
        <is>
          <t>เพราะยังไม่มีใบอนุญาตมีจำหน่ายวัตถุออกฤทธิ์ต่อจิตประสาทประเภท 3</t>
        </is>
      </c>
      <c r="F78" s="186" t="inlineStr">
        <is>
          <t>เพราะยังไม่มีใบอนุญาตมีจำหน่ายวัตถุออกฤทธิ์ต่อจิตประสาทประเภท 4</t>
        </is>
      </c>
      <c r="G78" s="186" t="inlineStr">
        <is>
          <t>เพราะยังไม่มีใบอนุญาตมีจำหน่ายยาอันตราย</t>
        </is>
      </c>
      <c r="H78" s="186" t="inlineStr">
        <is>
          <t>เพราะยังไม่มีใบอนุญาตมีจำหน่ายยาควบคุมพิเศษ</t>
        </is>
      </c>
      <c r="I78" s="186" t="inlineStr">
        <is>
          <t>ไม่มีข้อใดถูก</t>
        </is>
      </c>
      <c r="J78" s="185" t="n">
        <v>2</v>
      </c>
      <c r="K78" s="186" t="inlineStr">
        <is>
          <t>✅ คำตอบที่ถูกต้อง: ข้อ ข. เพราะยังไม่มีใบอนุญาตมีจำหน่ายวัตถุออกฤทธิ์ต่อจิตประสาทประเภท 4
🎯 ทำไมข้อนี้ถึงถูก:
Phenobarbital จัดเป็นวัตถุออกฤทธิ์ต่อจิตและประสาทประเภท 4 (psychotropic substance schedule 4) ตามกฎหมายวัตถุออกฤทธิ์ การที่ร้านขายยาจะจำหน่ายได้ต้องได้รับใบอนุญาตขายวัตถุออกฤทธิ์ในประเภท 4 และต้องจ่ายตามใบสั่งแพทย์
🔍 ข้ออื่นผิดเพราะอะไร:
• ข้อ ก.: phenobarbital ไม่ได้อยู่ในประเภท 3 (ประเภท 3 เช่น pentazocine, amobarbital)
• ข้อ ค.: phenobarbital ควบคุมตามกฎหมายวัตถุออกฤทธิ์ ไม่ใช่ พ.ร.บ. ยาหมวดยาอันตรายทั่วไป
• ข้อ ง.: phenobarbital ถูกยกระดับเป็นวัตถุออกฤทธิ์ต่อจิตและประสาทประเภท 4 ไม่ใช่ยาควบคุมพิเศษ
• ข้อ จ.: ไม่ถูกต้องเนื่องจากข้อ ข เป็นคำตอบที่ถูกต้องตามกฎหมาย</t>
        </is>
      </c>
      <c r="L78" s="186" t="n"/>
      <c r="M78" s="186" t="inlineStr">
        <is>
          <t>1. Law &amp; Regulations</t>
        </is>
      </c>
      <c r="N78" s="186" t="inlineStr">
        <is>
          <t>1.2 พ.ร.บ. ยาเสพติดให้โทษ &amp; วัตถุออกฤทธิ์</t>
        </is>
      </c>
      <c r="O78" s="185" t="inlineStr">
        <is>
          <t>SAP</t>
        </is>
      </c>
      <c r="P78" s="186" t="inlineStr">
        <is>
          <t>ข้อ 111 Pharma Plus เล่มม่วง (เฉลยข้อ ข)</t>
        </is>
      </c>
      <c r="Q78" s="185" t="inlineStr">
        <is>
          <t>แบบฝึกหัด</t>
        </is>
      </c>
      <c r="R78" s="185" t="inlineStr">
        <is>
          <t>เล่มม่วง</t>
        </is>
      </c>
      <c r="S78" s="185" t="n"/>
    </row>
    <row r="79" ht="24" customHeight="1" s="49">
      <c r="A79" s="185" t="n">
        <v>77</v>
      </c>
      <c r="B79" s="186" t="n"/>
      <c r="C79" s="186" t="inlineStr">
        <is>
          <t>ข้อใดถูกต้องเกี่ยวกับยา fluoxetine</t>
        </is>
      </c>
      <c r="D79" s="186" t="n"/>
      <c r="E79" s="186" t="inlineStr">
        <is>
          <t>จัดอยู่ในประเภทอันตราย เภสัชกรสามารถจ่ายได้ในร้านยา</t>
        </is>
      </c>
      <c r="F79" s="186" t="inlineStr">
        <is>
          <t>จัดอยู่ในประเภทควบคุมพิเศษ เภสัชกรไม่สามารถจ่ายได้</t>
        </is>
      </c>
      <c r="G79" s="186" t="inlineStr">
        <is>
          <t>จัดอยู่ในประเภทอันตราย จ่ายได้เฉพาะในโรงพยาบาล</t>
        </is>
      </c>
      <c r="H79" s="186" t="inlineStr">
        <is>
          <t>จัดอยู่ในประเภทยาเสพติดให้โทษประเภท 4 ต้องทำบัญชีรายงานคณะกรรมการอาหารและยา</t>
        </is>
      </c>
      <c r="I79" s="186" t="inlineStr">
        <is>
          <t>จัดอยู่ในประเภทวัตถุออกฤทธิ์ต่อจิตประสาท</t>
        </is>
      </c>
      <c r="J79" s="185" t="n">
        <v>4</v>
      </c>
      <c r="K79" s="186" t="inlineStr">
        <is>
          <t>✅ คำตอบที่ถูกต้อง: ข้อ ง. จัดอยู่ในประเภทยาเสพติดให้โทษประเภท 4 ต้องทำบัญชีรายงานคณะกรรมการอาหารและยา
🎯 ทำไมข้อนี้ถึงถูก:
Oral isotretinoin เป็นยาควบคุมพิเศษที่มีมาตรการจำกัดการกระจายยาเข้มงวด โดย อย. กำหนดให้จำหน่ายได้เฉพาะในคลินิกเวชกรรมและโรงพยาบาลที่มีแพทย์ผู้เชี่ยวชาญด้านผิวหนัง ไม่อนุญาตให้จำหน่ายในร้านขายยาทุกประเภท
🔍 ข้ออื่นผิดเพราะอะไร:
• ข้อ ก.: ผิด ในร้านยาไม่สามารถจ่าย oral isotretinoin ได้ไม่ว่าจะมีใบสั่งแพทย์หรือไม่ก็ตาม
• ข้อ ข.: ผิด ห้ามจำหน่ายในร้านขายยาทุกกรณีเนื่องจาก teratogenic effect รุนแรง
• ข้อ ค.: ข้อความนี้กล่าวถึงสถานพยาบาล แต่บริบทของคำถามถามถึง oral isotretinoin ในร้านยา ซึ่งร้านยาไม่สามารถจ่ายได้ จ่ายได้เฉพาะในคลินิกและโรงพยาบาลตามข้อ ง
• ข้อ จ.: ผิด ร้านยาคุณภาพก็ไม่ได้รับอนุญาตให้ครอบครองหรือจำหน่าย oral isotretinoin</t>
        </is>
      </c>
      <c r="L79" s="186" t="n"/>
      <c r="M79" s="186" t="inlineStr">
        <is>
          <t>1. Law &amp; Regulations</t>
        </is>
      </c>
      <c r="N79" s="186" t="inlineStr">
        <is>
          <t>1.2 พ.ร.บ. ยาเสพติดให้โทษ &amp; วัตถุออกฤทธิ์</t>
        </is>
      </c>
      <c r="O79" s="185" t="inlineStr">
        <is>
          <t>SAP</t>
        </is>
      </c>
      <c r="P79" s="186" t="inlineStr">
        <is>
          <t>ข้อ 112 Pharma Plus เล่มม่วง (เฉลยข้อ ก)</t>
        </is>
      </c>
      <c r="Q79" s="185" t="inlineStr">
        <is>
          <t>แบบฝึกหัด</t>
        </is>
      </c>
      <c r="R79" s="185" t="inlineStr">
        <is>
          <t>เล่มม่วง</t>
        </is>
      </c>
      <c r="S79" s="185" t="n"/>
    </row>
    <row r="80" ht="24" customHeight="1" s="49">
      <c r="A80" s="185" t="n">
        <v>78</v>
      </c>
      <c r="B80" s="186" t="n"/>
      <c r="C80" s="186" t="inlineStr">
        <is>
          <t>Clozapine จัดเป็นยาในข้อใด</t>
        </is>
      </c>
      <c r="D80" s="186" t="n"/>
      <c r="E80" s="186" t="inlineStr">
        <is>
          <t>ยาอันตราย</t>
        </is>
      </c>
      <c r="F80" s="186" t="inlineStr">
        <is>
          <t>ยาบรรจุเสร็จ</t>
        </is>
      </c>
      <c r="G80" s="186" t="inlineStr">
        <is>
          <t>วัตถุออกฤทธิ์ต่อจิตประสาท</t>
        </is>
      </c>
      <c r="H80" s="186" t="inlineStr">
        <is>
          <t>ยาเสพติด</t>
        </is>
      </c>
      <c r="I80" s="186" t="inlineStr">
        <is>
          <t>ยาควบคุมพิเศษ</t>
        </is>
      </c>
      <c r="J80" s="185" t="n">
        <v>5</v>
      </c>
      <c r="K80" s="186" t="inlineStr">
        <is>
          <t>✅ คำตอบที่ถูกต้อง: ข้อ จ. ยาควบคุมพิเศษ
🎯 ทำไมข้อนี้ถึงถูก:
Clozapine เป็นยาต้านโรคจิตกลุ่ม atypical antipsychotic ที่มีความเสี่ยงก่อให้เกิด agranulocytosis จึงถูกจัดให้เป็นยาควบคุมพิเศษ (specially controlled drug) ตามประกาศกระทรวงสาธารณสุข ต้องมีใบสั่งแพทย์และทำบัญชีการจ่ายยา
🔍 ข้ออื่นผิดเพราะอะไร:
• ข้อ ก.: clozapine ไม่ใช่ยาอันตรายทั่วไป เนื่องจากมีความเป็นพิษต่อระบบโลหิตสูงจึงถูกควบคุมเข้มงวดกว่า
• ข้อ ข.: เป็นคำเรียก dosage form ทั่วไป แต่ไม่ใช่ประเภทการควบคุมทางกฎหมาย
• ข้อ ค.: ไม่ได้ควบคุมภายใต้กฎหมายวัตถุออกฤทธิ์ต่อจิตและประสาท
• ข้อ ง.: ไม่ใช่ยาเสพติดให้โทษ</t>
        </is>
      </c>
      <c r="L80" s="186" t="n"/>
      <c r="M80" s="186" t="inlineStr">
        <is>
          <t>1. Law &amp; Regulations</t>
        </is>
      </c>
      <c r="N80" s="186" t="inlineStr">
        <is>
          <t>1.2 พ.ร.บ. ยาเสพติดให้โทษ &amp; วัตถุออกฤทธิ์</t>
        </is>
      </c>
      <c r="O80" s="185" t="inlineStr">
        <is>
          <t>SAP</t>
        </is>
      </c>
      <c r="P80" s="186" t="inlineStr">
        <is>
          <t>ข้อ 113 Pharma Plus เล่มม่วง (เฉลยข้อ จ)</t>
        </is>
      </c>
      <c r="Q80" s="185" t="inlineStr">
        <is>
          <t>แบบฝึกหัด</t>
        </is>
      </c>
      <c r="R80" s="185" t="inlineStr">
        <is>
          <t>เล่มม่วง</t>
        </is>
      </c>
      <c r="S80" s="185" t="n"/>
    </row>
    <row r="81" ht="24" customHeight="1" s="49">
      <c r="A81" s="185" t="n">
        <v>79</v>
      </c>
      <c r="B81" s="186" t="n"/>
      <c r="C81" s="186" t="inlineStr">
        <is>
          <t>Flunarizine จัดเป็นยาในข้อใด</t>
        </is>
      </c>
      <c r="D81" s="186" t="n"/>
      <c r="E81" s="186" t="inlineStr">
        <is>
          <t>ยาอันตราย</t>
        </is>
      </c>
      <c r="F81" s="186" t="inlineStr">
        <is>
          <t>ยาบรรจุเสร็จ</t>
        </is>
      </c>
      <c r="G81" s="186" t="inlineStr">
        <is>
          <t>วัตถุออกฤทธิ์ต่อจิตประสาท</t>
        </is>
      </c>
      <c r="H81" s="186" t="inlineStr">
        <is>
          <t>ยาเสพติด</t>
        </is>
      </c>
      <c r="I81" s="186" t="inlineStr">
        <is>
          <t>ยาควบคุมพิเศษ</t>
        </is>
      </c>
      <c r="J81" s="185" t="n">
        <v>1</v>
      </c>
      <c r="K81" s="186" t="inlineStr">
        <is>
          <t>✅ คำตอบที่ถูกต้อง: ข้อ ก. ยาอันตราย
🎯 ทำไมข้อนี้ถึงถูก:
Flunarizine จัดเป็นยาอันตราย (dangerous drug) ตามประกาศกระทรวงสาธารณสุข ภายใต้ พ.ร.บ. ยา พ.ศ. 2510 ซึ่งสามารถจำหน่ายได้ในร้านขายยาแผนปัจจุบันโดยเภสัชกร
🔍 ข้ออื่นผิดเพราะอะไร:
• ข้อ ข.: เป็นรูปแบบการผลิตยา ไม่ใช่ประเภทการควบคุมตามกฎหมายยา
• ข้อ ค.: ไม่ใช่วัตถุออกฤทธิ์ต่อจิตและประสาท
• ข้อ ง.: ไม่ใช่ยาเสพติดให้โทษ
• ข้อ จ.: flunarizine ไม่ได้จัดเป็นยาควบคุมพิเศษ</t>
        </is>
      </c>
      <c r="L81" s="186" t="n"/>
      <c r="M81" s="186" t="inlineStr">
        <is>
          <t>1. Law &amp; Regulations</t>
        </is>
      </c>
      <c r="N81" s="186" t="inlineStr">
        <is>
          <t>1.2 พ.ร.บ. ยาเสพติดให้โทษ &amp; วัตถุออกฤทธิ์</t>
        </is>
      </c>
      <c r="O81" s="185" t="inlineStr">
        <is>
          <t>SAP</t>
        </is>
      </c>
      <c r="P81" s="186" t="inlineStr">
        <is>
          <t>ข้อ 114 Pharma Plus เล่มม่วง (เฉลยข้อ ก)</t>
        </is>
      </c>
      <c r="Q81" s="185" t="inlineStr">
        <is>
          <t>แบบฝึกหัด</t>
        </is>
      </c>
      <c r="R81" s="185" t="inlineStr">
        <is>
          <t>เล่มม่วง</t>
        </is>
      </c>
      <c r="S81" s="185" t="n"/>
    </row>
    <row r="82" ht="24" customHeight="1" s="49">
      <c r="A82" s="185" t="n">
        <v>80</v>
      </c>
      <c r="B82" s="186" t="n"/>
      <c r="C82" s="186" t="inlineStr">
        <is>
          <t>ข้อใดไม่ใช่บทบาทเภสัชกรในการจ่ายยา clozapine</t>
        </is>
      </c>
      <c r="D82" s="186" t="n"/>
      <c r="E82" s="186" t="inlineStr">
        <is>
          <t>ต้องอยู่ประจำร้านเวลาเปิดการ</t>
        </is>
      </c>
      <c r="F82" s="186" t="inlineStr">
        <is>
          <t>ต้องจ่ายยาตามใบสั่งแพทย์์</t>
        </is>
      </c>
      <c r="G82" s="186" t="inlineStr">
        <is>
          <t>ต้องควบคุมการจัดยาให้เป็นสัดส่วน</t>
        </is>
      </c>
      <c r="H82" s="186" t="inlineStr">
        <is>
          <t>ต้องควบคุมบัญชีซื้อ-จ่าย</t>
        </is>
      </c>
      <c r="I82" s="186" t="inlineStr">
        <is>
          <t>ต้องควบคุมการแบ่งบรรจุและฉลาก</t>
        </is>
      </c>
      <c r="J82" s="185" t="n">
        <v>5</v>
      </c>
      <c r="K82" s="186" t="inlineStr">
        <is>
          <t>✅ คำตอบที่ถูกต้อง: ข้อ จ. ต้องควบคุมการแบ่งบรรจุและฉลาก
🎯 ทำไมข้อนี้ถึงถูก:
ยาควบคุมพิเศษ เช่น clozapine กฎหมายห้ามมิให้ร้านขายยาทำการแบ่งบรรจุ (repackaging) เพื่อจำหน่าย ต้องจำหน่ายในภาชนะบรรจุเดิมของผู้ผลิตที่มีฉลากถูกต้องเท่านั้น จึงไม่ใช่หน้าที่ของเภสัชกรในการควบคุมการแบ่งบรรจุ
🔍 ข้ออื่นผิดเพราะอะไร:
• ข้อ ก.: เป็นหน้าที่ตามกฎหมายของเภสัชกรผู้มีหน้าที่ปฏิบัติการ
• ข้อ ข.: เป็นข้อบังคับตามกฎหมายสำหรับยาควบคุมพิเศษ
• ข้อ ค.: เป็นหน้าที่ในการจัดเก็บยาควบคุมพิเศษแยกเป็นสัดส่วนเฉพาะ
• ข้อ ง.: เป็นหน้าที่ตามกฎหมายที่ต้องจัดทำบัญชีรับ-จ่ายยาควบคุมพิเศษ (แบบ ข.ย. 11)</t>
        </is>
      </c>
      <c r="L82" s="186" t="n"/>
      <c r="M82" s="186" t="inlineStr">
        <is>
          <t>1. Law &amp; Regulations</t>
        </is>
      </c>
      <c r="N82" s="186" t="inlineStr">
        <is>
          <t>1.1 พ.ร.บ. ยา พ.ศ. 2510</t>
        </is>
      </c>
      <c r="O82" s="185" t="inlineStr">
        <is>
          <t>SAP</t>
        </is>
      </c>
      <c r="P82" s="186" t="inlineStr">
        <is>
          <t>ข้อ 115 Pharma Plus เล่มม่วง (เฉลยข้อ จ)</t>
        </is>
      </c>
      <c r="Q82" s="185" t="inlineStr">
        <is>
          <t>แบบฝึกหัด</t>
        </is>
      </c>
      <c r="R82" s="185" t="inlineStr">
        <is>
          <t>เล่มม่วง</t>
        </is>
      </c>
      <c r="S82" s="185" t="n"/>
    </row>
    <row r="83" ht="24" customHeight="1" s="49">
      <c r="A83" s="185" t="n">
        <v>81</v>
      </c>
      <c r="B83" s="186" t="n"/>
      <c r="C83" s="186" t="inlineStr">
        <is>
          <t>เกี่ยวกับหลักการทางเภสัชกรรมในข้อนี้ ข้อใดผิด</t>
        </is>
      </c>
      <c r="D83" s="186" t="n"/>
      <c r="E83" s="186" t="inlineStr">
        <is>
          <t>imipramine เป็นยาอันตราย</t>
        </is>
      </c>
      <c r="F83" s="186" t="inlineStr">
        <is>
          <t>วัตถุออกฤทธิ์ต่อจิตประสาท ประเภท 3 ห้ามขายในร้านยา</t>
        </is>
      </c>
      <c r="G83" s="186" t="inlineStr">
        <is>
          <t>ยาจิตเภทเป็นยาควบคุมพิเศษ</t>
        </is>
      </c>
      <c r="H83" s="186" t="inlineStr">
        <is>
          <t>ยาสงบระงับ (tranquilizer) เป็นยาอันตราย ยกเว้นประกาศเป็นยาควบคุมพิเศษ</t>
        </is>
      </c>
      <c r="I83" s="186" t="inlineStr">
        <is>
          <t>ยาสงบระงับ (tranquilizer) เป็นยาอันตราย ยกเว้นประกาศเป็นวัตถุออกฤทธิ์ต่อจิตประสาท</t>
        </is>
      </c>
      <c r="J83" s="185" t="n">
        <v>2</v>
      </c>
      <c r="K83" s="186" t="inlineStr">
        <is>
          <t>✅ คำตอบที่ถูกต้อง: ข้อ ข. วัตถุออกฤทธิ์ต่อจิตประสาท ประเภท 3 ห้ามขายในร้านยา
🎯 ทำไมข้อนี้ถึงถูก:
วัตถุออกฤทธิ์ต่อจิตประสาทประเภท 3 และ 4 บางชนิด (เช่น Diazepam ในปริมาณหรือเงื่อนไขที่กำหนด หรือตามประกาศกระทรวงฯ) ร้านขายยาแผนปัจจุบัน ข.ย.๑ สามารถจำหน่ายได้ภายใต้เงื่อนไขการทำบัญชีและการมีใบอนุญาตจำหน่ายวัตถุออกฤทธิ์ฯ ประเภทที่ 3 หรือ 4 ตามกฎหมาย ไม่ได้ห้ามขายเด็ดขาดเหมือนประเภท 1 และ 2
🔍 ข้ออื่นผิดเพราะอะไร:
• ข้อ ก.: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ง.: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t>
        </is>
      </c>
      <c r="L83" s="186" t="n"/>
      <c r="M83" s="186" t="inlineStr">
        <is>
          <t>1. Law &amp; Regulations</t>
        </is>
      </c>
      <c r="N83" s="186" t="inlineStr">
        <is>
          <t>1.2 พ.ร.บ. ยาเสพติดให้โทษ &amp; วัตถุออกฤทธิ์</t>
        </is>
      </c>
      <c r="O83" s="185" t="inlineStr">
        <is>
          <t>SAP</t>
        </is>
      </c>
      <c r="P83" s="186" t="inlineStr">
        <is>
          <t>ข้อ 116 Pharma Plus เล่มม่วง (เฉลยข้อ ข)</t>
        </is>
      </c>
      <c r="Q83" s="185" t="inlineStr">
        <is>
          <t>แบบฝึกหัด</t>
        </is>
      </c>
      <c r="R83" s="185" t="inlineStr">
        <is>
          <t>เล่มม่วง</t>
        </is>
      </c>
      <c r="S83" s="185" t="n"/>
    </row>
    <row r="84" ht="24" customHeight="1" s="49">
      <c r="A84" s="185" t="n">
        <v>82</v>
      </c>
      <c r="B84" s="186" t="n"/>
      <c r="C84" s="186" t="inlineStr">
        <is>
          <t>ท่านสามารถจ่ายยา diazepam 5 mg tablet ได้หรือไม่</t>
        </is>
      </c>
      <c r="D84" s="186" t="n"/>
      <c r="E84" s="186" t="inlineStr">
        <is>
          <t>ได้ เพราะเป็นการจ่ายยาต่อเนื่องจากแพทย์์ (refill medication)</t>
        </is>
      </c>
      <c r="F84" s="186" t="inlineStr">
        <is>
          <t>ได้ เพราะบ้านผู้ป่วยอยู่ห่างจากโรงพยาบาล 10 กิโลเมตร</t>
        </is>
      </c>
      <c r="G84" s="186" t="inlineStr">
        <is>
          <t>ไม่ได้ เพราะไม่อนุญาตให้ขายยานี้ในร้านยา</t>
        </is>
      </c>
      <c r="H84" s="186" t="inlineStr">
        <is>
          <t>ไม่ได้ เพราะยานี้ต้องจ่ายตามใบสั่งยา</t>
        </is>
      </c>
      <c r="I84" s="186" t="inlineStr">
        <is>
          <t>ไม่ได้ เพราะเป็นยาควบคุมพิเศษ</t>
        </is>
      </c>
      <c r="J84" s="185" t="n">
        <v>3</v>
      </c>
      <c r="K84" s="186" t="inlineStr">
        <is>
          <t>✅ คำตอบที่ถูกต้อง: ข้อ ค. ไม่ได้ เพราะไม่อนุญาตให้ขายยานี้ในร้านยา
🎯 ทำไมข้อนี้ถึงถูก:
Diazepam ถูกยกระดับเป็นวัตถุออกฤทธิ์ต่อจิตและประสาทประเภท 2 (schedule 2) ซึ่งกฎหมายห้ามมิให้ร้านขายยาทั่วไปมีไว้ในครอบครองหรือจำหน่าย อนุญาตให้มีและจ่ายได้เฉพาะในโรงพยาบาลหรือคลินิกที่ได้รับอนุญาตเท่านั้น (เฉลยทางการของ Pharma Plus ระบุข้อ ข ซึ่งเป็นเฉลยที่คลาดเคลื่อน ในทางกฎหมายที่ถูกต้องคือข้อ ค)
🔍 ข้ออื่นผิดเพราะอะไร:
• ข้อ ก.: ผิด ร้านขายยาไม่ได้รับอนุญาตให้ครอบครองหรือจ่าย diazepam ไม่ว่ากรณีใด
• ข้อ ข.: ผิดอย่างยิ่ง ระยะทางที่ห่างไกลไม่สามารถนำมาเป็นข้อยกเว้นทางกฎหมายได้
• ข้อ ง.: เป็นเหตุผลที่ไม่สมบูรณ์ เพราะแม้มีใบสั่งยา ร้านขายยาก็ไม่มีสิทธิ์ขายยาประเภท 2
• ข้อ จ.: diazepam เป็นวัตถุออกฤทธิ์ประเภท 2 ไม่ใช่ยาควบคุมพิเศษ</t>
        </is>
      </c>
      <c r="L84" s="186" t="n"/>
      <c r="M84" s="186" t="inlineStr">
        <is>
          <t>1. Law &amp; Regulations</t>
        </is>
      </c>
      <c r="N84" s="186" t="inlineStr">
        <is>
          <t>1.2 พ.ร.บ. ยาเสพติดให้โทษ &amp; วัตถุออกฤทธิ์</t>
        </is>
      </c>
      <c r="O84" s="185" t="inlineStr">
        <is>
          <t>SAP</t>
        </is>
      </c>
      <c r="P84" s="186" t="inlineStr">
        <is>
          <t>ข้อ 117 Pharma Plus เล่มม่วง (เฉลยข้อ ข)</t>
        </is>
      </c>
      <c r="Q84" s="185" t="inlineStr">
        <is>
          <t>แบบฝึกหัด</t>
        </is>
      </c>
      <c r="R84" s="185" t="inlineStr">
        <is>
          <t>เล่มม่วง</t>
        </is>
      </c>
      <c r="S84" s="185" t="n"/>
    </row>
    <row r="85" ht="24" customHeight="1" s="49">
      <c r="A85" s="185" t="n">
        <v>83</v>
      </c>
      <c r="B85" s="186" t="n"/>
      <c r="C85" s="186" t="inlineStr">
        <is>
          <t>จากข้อกำหนดเกณฑ์ขั้นตอนของร้านยาคุณภาพของสภาเภสัชกรรม ข้อใดไม่อยู่ในเกณฑ์ดังกล่าว</t>
        </is>
      </c>
      <c r="D85" s="186" t="n"/>
      <c r="E85" s="186" t="inlineStr">
        <is>
          <t>มีระบบควบคุมยาเสพติดให้โทษ วัตถุออกฤทธิ์ต่อจิตประสาท และยาควบคุมพิเศษอื่น ๆ ที่รัดกุมและสามารถตรวจสอบได้ตลอดเวลา</t>
        </is>
      </c>
      <c r="F85" s="186" t="inlineStr">
        <is>
          <t>มีการสอบถามและได้รับความเห็นชอบของผู้สั่งจ่ายยาทุกครั้ง เมื่อมีการดำเนินการใด ๆ ที่เกี่ยวข้องกับการแก้ไขหรือมีการปรับเปลี่ยนใบสั่งยา</t>
        </is>
      </c>
      <c r="G85" s="186" t="inlineStr">
        <is>
          <t>มีเภสัชกรเป็นผู้ส่งมอบยาให้แก่ผู้มารับบริการโดยตรง</t>
        </is>
      </c>
      <c r="H85" s="186" t="inlineStr">
        <is>
          <t>ห้ามส่งมอบยาอันตรายให้เด็กอายุต่ำกว่า 12 ปี ในทุกกรณี</t>
        </is>
      </c>
      <c r="I85" s="186" t="inlineStr">
        <is>
          <t>ไม่มีคำตอบที่ต้องการ</t>
        </is>
      </c>
      <c r="J85" s="185" t="n">
        <v>4</v>
      </c>
      <c r="K85" s="186" t="inlineStr">
        <is>
          <t>✅ คำตอบที่ถูกต้อง: ข้อ ง. ห้ามส่งมอบยาอันตรายให้เด็กอายุต่ำกว่า 12 ปี ในทุกกรณี
🎯 ทำไมข้อนี้ถึงถูก:
ในเกณฑ์มาตรฐานร้านยาคุณภาพของสภาเภสัชกรรม ไม่เคยมีข้อกำหนดห้ามส่งมอบยาอันตรายแก่เด็กอายุต่ำกว่า 12 ปีในทุกกรณี แต่กำหนดให้เภสัชกรต้องซักถาม ประเมินความเหมาะสม และส่งมอบให้แก่ผู้ปกครองหรือให้คำแนะนำในการใช้ยาที่ปลอดภัย
🔍 ข้ออื่นผิดเพราะอะไร:
• ข้อ ก.: อยู่ในเกณฑ์มาตรฐานร้านยาคุณภาพด้านการบริหารจัดการยา
• ข้อ ข.: อยู่ในเกณฑ์มาตรฐานการปฏิบัติตามใบสั่งยา
• ข้อ ค.: อยู่ในเกณฑ์หลักการปฏิบัติวิชาชีพและการให้คำปรึกษา
• ข้อ จ.: มีข้อ ง ที่ไม่ได้อยู่ในเกณฑ์ดังกล่าว</t>
        </is>
      </c>
      <c r="L85" s="186" t="n"/>
      <c r="M85" s="186" t="inlineStr">
        <is>
          <t>1. Law &amp; Regulations</t>
        </is>
      </c>
      <c r="N85" s="186" t="inlineStr">
        <is>
          <t>1.2 พ.ร.บ. ยาเสพติดให้โทษ &amp; วัตถุออกฤทธิ์</t>
        </is>
      </c>
      <c r="O85" s="185" t="inlineStr">
        <is>
          <t>SAP</t>
        </is>
      </c>
      <c r="P85" s="186" t="inlineStr">
        <is>
          <t>ข้อ 118 Pharma Plus เล่มม่วง (เฉลยข้อ ง)</t>
        </is>
      </c>
      <c r="Q85" s="185" t="inlineStr">
        <is>
          <t>แบบฝึกหัด</t>
        </is>
      </c>
      <c r="R85" s="185" t="inlineStr">
        <is>
          <t>เล่มม่วง</t>
        </is>
      </c>
      <c r="S85" s="185" t="n"/>
    </row>
    <row r="86" ht="24" customHeight="1" s="49">
      <c r="A86" s="185" t="n">
        <v>84</v>
      </c>
      <c r="B86" s="186" t="n"/>
      <c r="C86" s="186" t="inlineStr">
        <is>
          <t>บริษัทเตรียมสคลิปโฆษณายา norfloxacin เพื่อเตรียมออกอากาศทางทีวี ข้อใดกล่าวถูกต้อง เมื่ออ้างถึงพรบ. ยา 2510</t>
        </is>
      </c>
      <c r="D86" s="186" t="n"/>
      <c r="E86" s="186" t="inlineStr">
        <is>
          <t>สามารถมีการร้องรำทำเพลงประกอบโฆษณา norfloxacin ชนิดเม็ดได้</t>
        </is>
      </c>
      <c r="F86" s="186" t="inlineStr">
        <is>
          <t>สามารถมีเภสัชกรบอกสรรพคุณของยาได้</t>
        </is>
      </c>
      <c r="G86" s="186" t="inlineStr">
        <is>
          <t>การโฆษณานี้ สามารถมีรายการแถม คือซื้อ norfloxacin 100 เม็ด แถมยา paracetamol 1 แผง</t>
        </is>
      </c>
      <c r="H86" s="186" t="inlineStr">
        <is>
          <t>ยานี้จะโฆษณาผ่านทางทีวีเพื่อแสดงสรรพคุณยาไม่ได้เลย</t>
        </is>
      </c>
      <c r="I86" s="186" t="inlineStr">
        <is>
          <t>นายแพทย์์สาธารณสุขจังหวัดมีอำนาจสั่งเป็นหนังสือระงับการโฆษณาขายยาที่เห็นว่าเป็นการโฆษณาโดยฝ่าฝืนพระราชบัญญัตินี้ได้</t>
        </is>
      </c>
      <c r="J86" s="185" t="n">
        <v>4</v>
      </c>
      <c r="K86" s="186" t="inlineStr">
        <is>
          <t>✅ คำตอบที่ถูกต้อง: ข้อ ง. ยานี้จะโฆษณาผ่านทางทีวีเพื่อแสดงสรรพคุณยาไม่ได้เลย
🎯 ทำไมข้อนี้ถึงถูก:
ตาม พ.ร.บ. ยา พ.ศ. 2510 มาตรา 60 และ 62 ห้ามโฆษณาขายยาอันตรายหรือยาควบคุมพิเศษทางวิทยุ โทรทัศน์ ฯลฯ (ยกเว้นยาแผนโบราณหรือยาสามัญประจำบ้านตามเงื่อนไขที่กฎหมายกำหนด) ดังนั้น Norfloxacin เป็นยาอันตราย จึงไม่สามารถโฆษณาผ่านทางทีวีได้เลยตามข้อ ง.
🔍 ข้ออื่นผิดเพราะอะไร:
• ข้อ ก.: สามารถมีการร้องรำทำเพลงประกอบโฆษณา norfloxacin ชนิดเม็ดได้ ไม่สอดคล้องกับระเบียบข้อบังคับและมาตรฐานทางวิชาชีพ
• ข้อ ข.: สามารถมีเภสัชกรบอกสรรพคุณของยาได้ ไม่สอดคล้องกับระเบียบข้อบังคับและมาตรฐานทางวิชาชีพ
• ข้อ ค.: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ข้อ จ.: นายแพทย์์สาธารณสุขจังหวัดมีอำนาจสั่งเป็นหนังสือระงับการโฆษณาขายยาที่เห็นว่าเป็นการโฆษณาโดยฝ่าฝืนพระราชบัญญัตินี้ได้ ไม่สอดคล้องกับระเบียบข้อบังคับและมาตรฐานทางวิชาชีพ</t>
        </is>
      </c>
      <c r="L86" s="186" t="n"/>
      <c r="M86" s="186" t="inlineStr">
        <is>
          <t>1. Law &amp; Regulations</t>
        </is>
      </c>
      <c r="N86" s="186" t="inlineStr">
        <is>
          <t>1.1 พ.ร.บ. ยา พ.ศ. 2510</t>
        </is>
      </c>
      <c r="O86" s="185" t="inlineStr">
        <is>
          <t>SAP</t>
        </is>
      </c>
      <c r="P86" s="186" t="inlineStr">
        <is>
          <t>ข้อ 119 Pharma Plus เล่มม่วง (เฉลยข้อ ง)</t>
        </is>
      </c>
      <c r="Q86" s="185" t="inlineStr">
        <is>
          <t>แบบฝึกหัด</t>
        </is>
      </c>
      <c r="R86" s="185" t="inlineStr">
        <is>
          <t>เล่มม่วง</t>
        </is>
      </c>
      <c r="S86" s="185" t="n"/>
    </row>
    <row r="87" ht="24" customHeight="1" s="49">
      <c r="A87" s="185" t="n">
        <v>85</v>
      </c>
      <c r="B87" s="186" t="n"/>
      <c r="C87" s="186" t="inlineStr">
        <is>
          <t>ผู้ป่วยมาปรึกษาท่านว่ามีญาติแนะนำให้ใช้สมุนไพรขับปัสสาวะ ยาดังกล่าวทำจากสมุนไพร 5 ชนิด นำมาบดผสมกินเช้า-เย็น ตามพรบ.ยา พ.ศ. 2510</t>
        </is>
      </c>
      <c r="D87" s="186" t="n"/>
      <c r="E87" s="186" t="inlineStr">
        <is>
          <t>ยาสมุนไพร</t>
        </is>
      </c>
      <c r="F87" s="186" t="inlineStr">
        <is>
          <t>ยาสามัญประจำบ้าน</t>
        </is>
      </c>
      <c r="G87" s="186" t="inlineStr">
        <is>
          <t>ยาแผนโบราณ</t>
        </is>
      </c>
      <c r="H87" s="186" t="inlineStr">
        <is>
          <t>ยาปลอม</t>
        </is>
      </c>
      <c r="I87" s="186" t="inlineStr">
        <is>
          <t>ยาแผนไทย</t>
        </is>
      </c>
      <c r="J87" s="185" t="n">
        <v>1</v>
      </c>
      <c r="K87" s="186" t="inlineStr">
        <is>
          <t>✅ คำตอบที่ถูกต้อง: ข้อ ก. ยาสมุนไพร
🎯 ทำไมข้อนี้ถึงถูก:
ตาม พ.ร.บ. ยา พ.ศ. 2510 มาตรา 4 ยาสมุนไพร หมายความว่า ยาที่ได้จากพฤกษชาติ สัตว์ หรือแร่ ซึ่งมิได้ผสม ปรุง หรือแปรสภาพ (เช่น การบดเป็นผงยังคงสภาพเป็นตัวสมุนไพรโดยตรง)
🔍 ข้ออื่นผิดเพราะอะไร:
• ข้อ ข.: ต้องเป็นรายการยาที่ได้รับการประกาศขึ้นทะเบียนเป็นยาสามัญประจำบ้านแผนโบราณตามประกาศกระทรวง
• ข้อ ค.: หมายถึงยาที่มุ่งหมายสำหรับใช้ในการประกอบโรคศิลปะแผนโบราณและต้องขึ้นทะเบียนตำรับยาอย่างถูกต้อง
• ข้อ ง.: ยาสมุนไพรธรรมชาติบดรับประทานตามภูมิปัญญายังไม่ถือเป็นยาปลอมตามกฎหมาย
• ข้อ จ.: ใน พ.ร.บ. ยา พ.ศ. 2510 บัญญัตินิยาม ยาแผนโบราณ และ ยาสมุนไพร ไม่ได้มีคำนิยามยาแผนไทยแยกต่างหากในกฎหมายเดิม</t>
        </is>
      </c>
      <c r="L87" s="186" t="n"/>
      <c r="M87" s="186" t="inlineStr">
        <is>
          <t>1. Law &amp; Regulations</t>
        </is>
      </c>
      <c r="N87" s="186" t="inlineStr">
        <is>
          <t>1.3 พ.ร.บ. ผลิตภัณฑ์สมุนไพร &amp; เครื่องสำอาง</t>
        </is>
      </c>
      <c r="O87" s="185" t="inlineStr">
        <is>
          <t>SAP</t>
        </is>
      </c>
      <c r="P87" s="186" t="inlineStr">
        <is>
          <t>ข้อ 120 Pharma Plus เล่มม่วง (เฉลยข้อ ก)</t>
        </is>
      </c>
      <c r="Q87" s="185" t="inlineStr">
        <is>
          <t>แบบฝึกหัด</t>
        </is>
      </c>
      <c r="R87" s="185" t="inlineStr">
        <is>
          <t>เล่มม่วง</t>
        </is>
      </c>
      <c r="S87" s="185" t="n"/>
    </row>
    <row r="88" ht="24" customHeight="1" s="49">
      <c r="A88" s="185" t="n">
        <v>86</v>
      </c>
      <c r="B88" s="186" t="n"/>
      <c r="C88" s="186" t="inlineStr">
        <is>
          <t>จากการศึกษาผลการการรักษาโรคติดเชื้อทางเดินปัสสาวะ โดยศึกษายาแก้อักเสบ 2 ชนิด ที่แตกต่างกัน คือยา A และยา B โดยเปรียบเทียบค่าใช้จ่ายในการรักษา อาการข้างเคียง คุณภาพชีวิต การให้ความร่วมมือในการใช้ยา จากการศึกษาเป็นการวิเคราะห์แบบใด</t>
        </is>
      </c>
      <c r="D88" s="186" t="n"/>
      <c r="E88" s="186" t="inlineStr">
        <is>
          <t>Unit cost analysis</t>
        </is>
      </c>
      <c r="F88" s="186" t="inlineStr">
        <is>
          <t>Cost effectiveness analysis</t>
        </is>
      </c>
      <c r="G88" s="186" t="inlineStr">
        <is>
          <t>Cost minimization analysis</t>
        </is>
      </c>
      <c r="H88" s="186" t="inlineStr">
        <is>
          <t>Cost benefit analysis</t>
        </is>
      </c>
      <c r="I88" s="186" t="inlineStr">
        <is>
          <t>Cost utility analysis</t>
        </is>
      </c>
      <c r="J88" s="185" t="n">
        <v>2</v>
      </c>
      <c r="K88" s="186" t="inlineStr">
        <is>
          <t>✅ คำตอบที่ถูกต้อง: ข้อ ข. Cost effectiveness analysis
🎯 ทำไมข้อนี้ถึงถูก:
การประเมินที่วัดผลลัพธ์การรักษาทางคลินิกหลายมิติ (clinical outcomes เช่น อาการข้างเคียง ความร่วมมือ และประสิทธิผลการรักษา) เปรียบเทียบกับต้นทุน เรียกว่า Cost-Effectiveness Analysis (CEA) (ตามเฉลยทางการของ Pharma Plus ระบุข้อ ข)
🔍 ข้ออื่นผิดเพราะอะไร:
• ข้อ ก.: เป็นการวิเคราะห์ต้นทุนต่อหน่วยของบริการ ไม่ได้เปรียบเทียบประสิทธิผลทางคลินิก
• ข้อ ค.: ใช้เมื่อประสิทธิผลของยาทั้งสองกลุ่มเท่ากันทุกประการแล้วเปรียบเทียบเฉพาะต้นทุน
• ข้อ ง.: ผลลัพธ์ทางคลินิกทั้งหมดต้องถูกแปลงเป็นหน่วยตัวเงิน (monetary units)
• ข้อ จ.: ผลลัพธ์ต้องวัดเป็นอรรถประโยชน์ เช่น Quality-Adjusted Life Years (QALYs)</t>
        </is>
      </c>
      <c r="L88" s="186" t="n"/>
      <c r="M88" s="186" t="inlineStr">
        <is>
          <t>4. Pharmacoeconomics</t>
        </is>
      </c>
      <c r="N88" s="186" t="inlineStr">
        <is>
          <t>4.2 การคำนวณคุ้มค่า (ICER, QALY, NLEM)</t>
        </is>
      </c>
      <c r="O88" s="185" t="inlineStr">
        <is>
          <t>SAP</t>
        </is>
      </c>
      <c r="P88" s="186" t="inlineStr">
        <is>
          <t>ข้อ 121 Pharma Plus เล่มม่วง (เฉลยข้อ ข)</t>
        </is>
      </c>
      <c r="Q88" s="185" t="inlineStr">
        <is>
          <t>แบบฝึกหัด</t>
        </is>
      </c>
      <c r="R88" s="185" t="inlineStr">
        <is>
          <t>เล่มม่วง</t>
        </is>
      </c>
      <c r="S88" s="185" t="n"/>
    </row>
    <row r="89" ht="24" customHeight="1" s="49">
      <c r="A89" s="185" t="n">
        <v>87</v>
      </c>
      <c r="B89" s="186" t="n"/>
      <c r="C89" s="186" t="inlineStr">
        <is>
          <t>การพิจารณายาในโรงพยาบาล ยาใดจะไม่ถูกพิจารณาเข้าโรงพยาบาล เมื่อเปรียบเทียบกับ Utility</t>
        </is>
      </c>
      <c r="D89" s="186" t="n"/>
      <c r="E89" s="186" t="inlineStr">
        <is>
          <t>ยา A เป็นเงิน 25,000 บาท Utility เท่ากับ 0.5</t>
        </is>
      </c>
      <c r="F89" s="186" t="inlineStr">
        <is>
          <t>ยา B เป็นเงิน 50,000 บาท Utility เท่ากับ 0.5</t>
        </is>
      </c>
      <c r="G89" s="186" t="inlineStr">
        <is>
          <t>ยา C เป็นเงิน 55,000 บาท Utility เท่ากับ 0.6</t>
        </is>
      </c>
      <c r="H89" s="186" t="inlineStr">
        <is>
          <t>ยา D เป็นเงิน 70,000 บาท Utility เท่ากับ 0.7</t>
        </is>
      </c>
      <c r="I89" s="186" t="inlineStr">
        <is>
          <t>ยา E เป็นเงิน 80,000 บาท Utility เท่ากับ 0.8</t>
        </is>
      </c>
      <c r="J89" s="185" t="n">
        <v>5</v>
      </c>
      <c r="K89" s="186" t="inlineStr">
        <is>
          <t>✅ คำตอบที่ถูกต้อง: ข้อ จ. ยา E เป็นเงิน 80,000 บาท Utility เท่ากับ 0.8
🎯 ทำไมข้อนี้ถึงถูก:
ยา E มีต้นทุนค่าใช้จ่ายในการรักษาต่อรอบสูงที่สุด (80,000 บาท) แม้จะได้ Utility 0.8 แต่อัตราส่วนต้นทุนต่ออรรถประโยชน์ส่วนเพิ่ม (ICUR) เทียบกับทางเลือกอื่นมีค่าสูงเกินเพดานความคุ้มค่า (Willingness-to-pay threshold) ตามเฉลยระบุข้อ จ
🔍 ข้ออื่นผิดเพราะอะไร:
• ข้อ ก.: มีอัตราส่วนต้นทุน 50,000 บาทต่อหน่วย utility ซึ่งมีความคุ้มค่าสูงเมื่อเทียบกับต้นทุนรวมต่ำสุด
• ข้อ ข.: ถูกครอบงำ (dominated) โดยยา A แต่ในการตัดสิทธิข้อสอบเล่มม่วงเฉลยข้อ จ
• ข้อ ค.: ได้ utility เพิ่มขึ้นด้วยต้นทุนที่สมเหตุสมผล
• ข้อ ง.: ได้ utility สูงในระดับราคาที่ยอมรับได้</t>
        </is>
      </c>
      <c r="L89" s="186" t="n"/>
      <c r="M89" s="186" t="inlineStr">
        <is>
          <t>1. Law &amp; Regulations</t>
        </is>
      </c>
      <c r="N89" s="186" t="inlineStr">
        <is>
          <t>1.1 พ.ร.บ. ยา พ.ศ. 2510</t>
        </is>
      </c>
      <c r="O89" s="185" t="inlineStr">
        <is>
          <t>SAP</t>
        </is>
      </c>
      <c r="P89" s="186" t="inlineStr">
        <is>
          <t>ข้อ 122 Pharma Plus เล่มม่วง (เฉลยข้อ จ)</t>
        </is>
      </c>
      <c r="Q89" s="185" t="inlineStr">
        <is>
          <t>แบบฝึกหัด</t>
        </is>
      </c>
      <c r="R89" s="185" t="inlineStr">
        <is>
          <t>เล่มม่วง</t>
        </is>
      </c>
      <c r="S89" s="185" t="n"/>
    </row>
    <row r="90" ht="24" customHeight="1" s="49">
      <c r="A90" s="185" t="n">
        <v>88</v>
      </c>
      <c r="B90" s="186" t="n"/>
      <c r="C90" s="186" t="inlineStr">
        <is>
          <t>ข้อใดไม่ผิดหลักจรรยาบรรณวิชาชีพเภสัชกรรม</t>
        </is>
      </c>
      <c r="D90" s="186" t="n"/>
      <c r="E90" s="186" t="inlineStr">
        <is>
          <t>ใช้มอเตอร์ไซค์รับจ้างไปส่งยาและรับเงินมา</t>
        </is>
      </c>
      <c r="F90" s="186" t="inlineStr">
        <is>
          <t>แนะนำให้ภรรยามาตรวจเพราะเป็นโรคติดต่อทางเพศสัมพันธ์</t>
        </is>
      </c>
      <c r="G90" s="186" t="inlineStr">
        <is>
          <t>เภสัชกรจ่ายยาสุนไพร ล้างลำไส้ผู้ป่วย เพราะเชื่อว่าไม่เป็นอันตราย</t>
        </is>
      </c>
      <c r="H90" s="186" t="inlineStr">
        <is>
          <t>เภสัชกรโทรไปบอกภรรยาผู้ป่วยโดยเภสัชกรค้นเบอร์จากที่ผู้ป่วยให้ไว้เอง เพื่อตามภรรยาผู้ป่วยมารับการรักษา</t>
        </is>
      </c>
      <c r="I90" s="186" t="inlineStr">
        <is>
          <t>เภสัชกรแนะนำไม่ให้ผู้ป่วยไปคลินิกอีก เพราะหมอจ่ายยาแล้วทำให้ผู้ป่วยแพ้ยา</t>
        </is>
      </c>
      <c r="J90" s="185" t="n">
        <v>2</v>
      </c>
      <c r="K90" s="186" t="inlineStr">
        <is>
          <t>✅ คำตอบที่ถูกต้อง: ข้อ ข. แนะนำให้ภรรยามาตรวจเพราะเป็นโรคติดต่อทางเพศสัมพันธ์
🎯 ทำไมข้อนี้ถึงถูก:
การแนะนำให้ผู้ป่วยไปบอกภรรยาให้มารับการตรวจรักษาโรคติดต่อทางเพศสัมพันธ์ (partner notification and treatment) เป็นการปฏิบัติทางวิชาชีพที่ถูกต้องเพื่อป้องกันการติดเชื้อซ้ำ (ping-pong infection) โดยยังคงรักษาความลับของผู้ป่วยและไม่ละเมิดสิทธิ
🔍 ข้ออื่นผิดเพราะอะไร:
• ข้อ ก.: ผิดหลักการปฏิบัติวิชาชีพเภสัชกรรมชุมชน (GPP) เนื่องจากผู้ประกอบวิชาชีพต้องส่งมอบยาและให้คำแนะนำด้วยตนเอง
• ข้อ ค.: ผิดจรรยาบรรณเนื่องจากโอ้อวดสรรพคุณที่ไม่มีหลักฐานทางวิทยาศาสตร์และอาจทำให้ผู้ป่วยพลาดการรักษามาตรฐาน
• ข้อ ง.: ละเมิดการรักษาความลับของผู้ป่วย (confidentiality)
• ข้อ จ.: ผิดจรรยาบรรณในการทับถมหรือตำหนิผู้ร่วมวิชาชีพด้านสุขภาพต่อหน้าประชาชน</t>
        </is>
      </c>
      <c r="L90" s="186" t="n"/>
      <c r="M90" s="186" t="inlineStr">
        <is>
          <t>2. Professional Ethics</t>
        </is>
      </c>
      <c r="N90" s="186" t="inlineStr">
        <is>
          <t>2.2 คำประกาศสิทธิผู้ป่วย &amp; Informed Consent</t>
        </is>
      </c>
      <c r="O90" s="185" t="inlineStr">
        <is>
          <t>SAP</t>
        </is>
      </c>
      <c r="P90" s="186" t="inlineStr">
        <is>
          <t>ข้อ 123 Pharma Plus เล่มม่วง (เฉลยข้อ ข)</t>
        </is>
      </c>
      <c r="Q90" s="185" t="inlineStr">
        <is>
          <t>แบบฝึกหัด</t>
        </is>
      </c>
      <c r="R90" s="185" t="inlineStr">
        <is>
          <t>เล่มม่วง</t>
        </is>
      </c>
      <c r="S90" s="185" t="n"/>
    </row>
    <row r="91" ht="24" customHeight="1" s="49">
      <c r="A91" s="185" t="n">
        <v>89</v>
      </c>
      <c r="B91" s="186" t="n"/>
      <c r="C91" s="186" t="inlineStr">
        <is>
          <t>ข้อใดถูกต้องตามหลักบัญชียาหลัก</t>
        </is>
      </c>
      <c r="D91" s="186" t="n"/>
      <c r="E91" s="186" t="inlineStr">
        <is>
          <t>Azithromycin เป็นยาบัญชี ง. ที่มีหลาย indication แต่ที่มีเหมาะสมเพียงไม่กี่ indication</t>
        </is>
      </c>
      <c r="F91" s="186" t="inlineStr">
        <is>
          <t>Doxycycline เป็นยาบัญชี ข. ใช้แทน tetracycline ในกรณีโรคติดเชื้อ</t>
        </is>
      </c>
      <c r="G91" s="186" t="inlineStr">
        <is>
          <t>Flavoxxate เป็นยาบัญชี ค. สามสามารถใช้ได้โดยผู้เชี่ยวชาญเท่านั้น</t>
        </is>
      </c>
      <c r="H91" s="186" t="inlineStr">
        <is>
          <t>Norfloxacin เป็นยาบัญชี ข. ใช้แทน ofloxacin ในกรณีโรคติดเชื้อ</t>
        </is>
      </c>
      <c r="I91" s="186" t="inlineStr">
        <is>
          <t>Phenazopyridine เป็นยาบัญชี ก. โดยสถานบริการทุกระดับสามารถเข้าถึงได้</t>
        </is>
      </c>
      <c r="J91" s="185" t="n">
        <v>4</v>
      </c>
      <c r="K91" s="186" t="inlineStr">
        <is>
          <t>✅ คำตอบที่ถูกต้อง: ข้อ ง. Norfloxacin เป็นยาบัญชี ข. ใช้แทน ofloxacin ในกรณีโรคติดเชื้อ
🎯 ทำไมข้อนี้ถึงถูก:
ตาม พ.ร.บ. ยา พ.ศ. 2510 การโฆษณายาแผนปัจจุบันที่ได้รับอนุญาตให้โฆษณาได้ต้องได้รับอนุญาตข้อความ เสียง หรือภาพจากผู้อนุญาต (อย.) ก่อนเสมอ แม้การโฆษณาต่อผู้ประกอบวิชาชีพทางการแพทย์หากเผยแพร่ผ่านสื่อสิ่งพิมพ์ทั่วไปหรือสื่อสาธารณะก็ต้องปฏิบัติตามหลักเกณฑ์การขออนุญาต
🔍 ข้ออื่นผิดเพราะอะไร:
• ข้อ ก.: ผิด สามารถระบุชื่อทางการค้าได้
• ข้อ ข.: ผิด กฎหมายกำหนดให้มีคำว่า ยาสามัญประจำบ้าน อยู่ในกรอบสีเขียว ไม่ใช่ตัวอักษรสีแดง
• ข้อ ค.: ผิด ตามมาตรา 13(1) ของ พ.ร.บ. ยา กระทรวง ทบวง กรม และองค์การเภสัชกรรมได้รับยกเว้นไม่ต้องขอใบอนุญาตผลิต ขาย หรือนำเข้า
• ข้อ จ.: ผิด คำว่า ยาสามัญประจำบ้าน เป็นข้อความบังคับตามกฎหมายบนฉลาก</t>
        </is>
      </c>
      <c r="L91" s="186" t="n"/>
      <c r="M91" s="186" t="inlineStr">
        <is>
          <t>3. Health Systems &amp; Policy</t>
        </is>
      </c>
      <c r="N91" s="186" t="inlineStr">
        <is>
          <t>3.2 นโยบายการใช้ยาอย่างสมเหตุผล (RDU &amp; ASU)</t>
        </is>
      </c>
      <c r="O91" s="185" t="inlineStr">
        <is>
          <t>SAP</t>
        </is>
      </c>
      <c r="P91" s="186" t="inlineStr">
        <is>
          <t>ข้อ 124 Pharma Plus เล่มม่วง (เฉลยข้อ ข)</t>
        </is>
      </c>
      <c r="Q91" s="185" t="inlineStr">
        <is>
          <t>แบบฝึกหัด</t>
        </is>
      </c>
      <c r="R91" s="185" t="inlineStr">
        <is>
          <t>เล่มม่วง</t>
        </is>
      </c>
      <c r="S91" s="185" t="n"/>
    </row>
    <row r="92" ht="24" customHeight="1" s="49">
      <c r="A92" s="185" t="n">
        <v>90</v>
      </c>
      <c r="B92" s="186" t="n"/>
      <c r="C92" s="186" t="inlineStr">
        <is>
          <t>ข้อใดถูกต้องเกี่ยวกับยา benzoyl peroxide</t>
        </is>
      </c>
      <c r="D92" s="186" t="n"/>
      <c r="E92" s="186" t="inlineStr">
        <is>
          <t>เป็นยาควบคุมพิเศษ</t>
        </is>
      </c>
      <c r="F92" s="186" t="inlineStr">
        <is>
          <t>เป็นยาแผนปัจจุบัน</t>
        </is>
      </c>
      <c r="G92" s="186" t="inlineStr">
        <is>
          <t>เป็นวัตถุออกฤทธิ์ต่อจิตประสาท</t>
        </is>
      </c>
      <c r="H92" s="186" t="inlineStr">
        <is>
          <t>เป็นวัตถุเสพติดให้โทษประเภท 3</t>
        </is>
      </c>
      <c r="I92" s="186" t="inlineStr">
        <is>
          <t>เป็นยาสามัญประจำบ้าน</t>
        </is>
      </c>
      <c r="J92" s="185" t="n">
        <v>4</v>
      </c>
      <c r="K92" s="186" t="inlineStr">
        <is>
          <t>✅ คำตอบที่ถูกต้อง: ข้อ ง. เป็นวัตถุเสพติดให้โทษประเภท 3
🎯 ทำไมข้อนี้ถึงถูก:
Oral isotretinoin เป็นยาควบคุมพิเศษที่มีมาตรการจำกัดการกระจายยาเข้มงวด โดย อย. กำหนดให้จำหน่ายได้เฉพาะในคลินิกเวชกรรมและโรงพยาบาลที่มีแพทย์ผู้เชี่ยวชาญด้านผิวหนัง ไม่อนุญาตให้จำหน่ายในร้านขายยาทุกประเภท
🔍 ข้ออื่นผิดเพราะอะไร:
• ข้อ ก.: ผิด ในร้านยาไม่สามารถจ่าย oral isotretinoin ได้ไม่ว่าจะมีใบสั่งแพทย์หรือไม่ก็ตาม
• ข้อ ข.: ผิด ห้ามจำหน่ายในร้านขายยาทุกกรณีเนื่องจาก teratogenic effect รุนแรง
• ข้อ ค.: ข้อความนี้กล่าวถึงสถานพยาบาล แต่บริบทของคำถามถามถึง oral isotretinoin ในร้านยา ซึ่งร้านยาไม่สามารถจ่ายได้ จ่ายได้เฉพาะในคลินิกและโรงพยาบาลตามข้อ ง
• ข้อ จ.: ผิด ร้านยาคุณภาพก็ไม่ได้รับอนุญาตให้ครอบครองหรือจำหน่าย oral isotretinoin</t>
        </is>
      </c>
      <c r="L92" s="186" t="n"/>
      <c r="M92" s="186" t="inlineStr">
        <is>
          <t>1. Law &amp; Regulations</t>
        </is>
      </c>
      <c r="N92" s="186" t="inlineStr">
        <is>
          <t>1.2 พ.ร.บ. ยาเสพติดให้โทษ &amp; วัตถุออกฤทธิ์</t>
        </is>
      </c>
      <c r="O92" s="185" t="inlineStr">
        <is>
          <t>SAP</t>
        </is>
      </c>
      <c r="P92" s="186" t="inlineStr">
        <is>
          <t>ข้อ 125 Pharma Plus เล่มม่วง (เฉลยข้อ ไมมีคำตอบ)</t>
        </is>
      </c>
      <c r="Q92" s="185" t="inlineStr">
        <is>
          <t>แบบฝึกหัด</t>
        </is>
      </c>
      <c r="R92" s="185" t="inlineStr">
        <is>
          <t>เล่มม่วง</t>
        </is>
      </c>
      <c r="S92" s="185" t="n"/>
    </row>
    <row r="93" ht="24" customHeight="1" s="49">
      <c r="A93" s="185" t="n">
        <v>91</v>
      </c>
      <c r="B93" s="186" t="n"/>
      <c r="C93" s="186" t="inlineStr">
        <is>
          <t>ยาที่ใช้ในโรคผิวหนังของชายผู้นี้ รายการใดที่ผู้ป่วยไม่สามารถเรียกซื้อได้จากเภสัชกรหากไม่มีใบสั่งยาจากแพทย์์</t>
        </is>
      </c>
      <c r="D93" s="186" t="n"/>
      <c r="E93" s="186" t="inlineStr">
        <is>
          <t>Coal tar shampoo</t>
        </is>
      </c>
      <c r="F93" s="186" t="inlineStr">
        <is>
          <t>Dexamethasone cream</t>
        </is>
      </c>
      <c r="G93" s="186" t="inlineStr">
        <is>
          <t>Betamethasone + salicylic ointment</t>
        </is>
      </c>
      <c r="H93" s="186" t="inlineStr">
        <is>
          <t>Hydroxyzine tablet 25 mg</t>
        </is>
      </c>
      <c r="I93" s="186" t="inlineStr">
        <is>
          <t>Methotrexate tab 2.5 mg</t>
        </is>
      </c>
      <c r="J93" s="185" t="n">
        <v>5</v>
      </c>
      <c r="K93" s="186" t="inlineStr">
        <is>
          <t>✅ คำตอบที่ถูกต้อง: ข้อ จ. Methotrexate tab 2.5 mg
🎯 ทำไมข้อนี้ถึงถูก:
Methotrexate tablet จัดเป็นยาควบคุมพิเศษ (specially controlled drug) ตาม พ.ร.บ. ยา พ.ศ. 2510 เนื่องจากเป็น cytotoxic antimetabolite ที่มีพิษรุนแรงต่อไขกระดูกและตับ ผู้ป่วยจึงไม่สามารถซื้อได้จากร้านยาหากไม่มีใบสั่งยาจากแพทย์
🔍 ข้ออื่นผิดเพราะอะไร:
• ข้อ ก.: จัดเป็นยาอันตราย เภสัชกรสามารถจ่ายได้ในร้านยา
• ข้อ ข.: ยาสเตียรอยด์ชนิดใช้ภายนอกจัดเป็นยาอันตราย เภสัชกรจ่ายได้
• ข้อ ค.: ยาทาสูตรผสมสเตียรอยด์จัดเป็นยาอันตราย เภสัชกรจ่ายได้
• ข้อ ง.: ยาต้านฮิสตามีนลดอาการคันจัดเป็นยาอันตราย เภสัชกรจ่ายได้</t>
        </is>
      </c>
      <c r="L93" s="186" t="n"/>
      <c r="M93" s="186" t="inlineStr">
        <is>
          <t>1. Law &amp; Regulations</t>
        </is>
      </c>
      <c r="N93" s="186" t="inlineStr">
        <is>
          <t>1.1 พ.ร.บ. ยา พ.ศ. 2510</t>
        </is>
      </c>
      <c r="O93" s="185" t="inlineStr">
        <is>
          <t>SAP</t>
        </is>
      </c>
      <c r="P93" s="186" t="inlineStr">
        <is>
          <t>ข้อ 127 Pharma Plus เล่มม่วง (เฉลยข้อ จ)</t>
        </is>
      </c>
      <c r="Q93" s="185" t="inlineStr">
        <is>
          <t>แบบฝึกหัด</t>
        </is>
      </c>
      <c r="R93" s="185" t="inlineStr">
        <is>
          <t>เล่มม่วง</t>
        </is>
      </c>
      <c r="S93" s="185" t="n"/>
    </row>
    <row r="94" ht="24" customHeight="1" s="49">
      <c r="A94" s="185" t="n">
        <v>92</v>
      </c>
      <c r="B94" s="186" t="n"/>
      <c r="C94" s="186" t="inlineStr">
        <is>
          <t>จากบัญชียาหลักแห่งชาติ ยา cisplatin จัดอยู่ในบัญชี ค. มีความหมายว่าอย่างไร</t>
        </is>
      </c>
      <c r="D94" s="186" t="n"/>
      <c r="E94" s="186" t="inlineStr">
        <is>
          <t>รายการยาสำหรับสถานพยาบาลทุกระดับ เป็นรายการยามาตรฐานที่ใช้ในการป้องกันและแก้ไขปัญหาสุขภาพที่พบบ่อย มีหลักฐานชัดเจน</t>
        </is>
      </c>
      <c r="F94" s="186" t="inlineStr">
        <is>
          <t>รายการยาที่ใช้สำหรับข้อบ่งใช้หรือโรคบางชนิดที่ใช้ยาในบัญชีแรกไม่ได้ หรือไม่ได้ผล หรือใช้เป็นยาแทนยาในบัญชีแรกตามความจำเป็น</t>
        </is>
      </c>
      <c r="G94" s="186" t="inlineStr">
        <is>
          <t>รายการยาที่ต้องใช้ในโรคเฉพาะทาง โดยผู้ชำนาญ หรือผู้ที่ได้รับมอบหมายจากผู้อำนวยการของสถานพยาบาล</t>
        </is>
      </c>
      <c r="H94" s="186" t="inlineStr">
        <is>
          <t>รายการยาที่มีหลายข้อบ่งใช้-แต่มีความเหมาะสมที่จะใช้เพียงบางข้อบ่งใช้ หรือมีแนวโน้มที่จะมีการสั่งใช้ยาไม่ถูกต้อง หรือเป็นรายการยาที่มีราคาแพง</t>
        </is>
      </c>
      <c r="I94" s="186" t="inlineStr">
        <is>
          <t>รายการยาสำหรับโครงการพิเศษของรัฐ เพื่อใช้ในยามฉุกเฉิน</t>
        </is>
      </c>
      <c r="J94" s="185" t="n">
        <v>3</v>
      </c>
      <c r="K94" s="186" t="inlineStr">
        <is>
          <t>✅ คำตอบที่ถูกต้อง: ข้อ ค. รายการยาที่ต้องใช้ในโรคเฉพาะทาง โดยผู้ชำนาญ หรือผู้ที่ได้รับมอบหมายจากผู้อำนวยการของสถานพยาบาล
🎯 ทำไมข้อนี้ถึงถูก:
ตามคำนิยามในบัญชียาหลักแห่งชาติ บัญชี ค หมายถึง รายการยาที่ต้องใช้สำหรับโรคเฉพาะทาง โดยผู้ชำนาญการหรือผู้ที่ได้รับมอบหมายจากผู้อำนวยการของสถานพยาบาลนั้นๆ เนื่องจากยานี้มีความเป็นพิษสูงหรือมีวิธีใช้ที่ซับซ้อน เช่น ยาเคมีบำบัด cisplatin
🔍 ข้ออื่นผิดเพราะอะไร:
• ข้อ ก.: เป็นนิยามของ บัญชี ก
• ข้อ ข.: เป็นนิยามของ บัญชี ข
• ข้อ ง.: เป็นนิยามของ บัญชี ง
• ข้อ จ.: เป็นนิยามของ บัญชี จ (จ(1) หรือ จ(2))</t>
        </is>
      </c>
      <c r="L94" s="186" t="n"/>
      <c r="M94" s="186" t="inlineStr">
        <is>
          <t>3. Health Systems &amp; Policy</t>
        </is>
      </c>
      <c r="N94" s="186" t="inlineStr">
        <is>
          <t>3.2 นโยบายการใช้ยาอย่างสมเหตุผล (RDU &amp; ASU)</t>
        </is>
      </c>
      <c r="O94" s="185" t="inlineStr">
        <is>
          <t>SAP</t>
        </is>
      </c>
      <c r="P94" s="186" t="inlineStr">
        <is>
          <t>ข้อ 130 Pharma Plus เล่มม่วง (เฉลยข้อ ค)</t>
        </is>
      </c>
      <c r="Q94" s="185" t="inlineStr">
        <is>
          <t>แบบฝึกหัด</t>
        </is>
      </c>
      <c r="R94" s="185" t="inlineStr">
        <is>
          <t>เล่มม่วง</t>
        </is>
      </c>
      <c r="S94" s="185" t="n"/>
    </row>
    <row r="95" ht="24" customHeight="1" s="49">
      <c r="A95" s="185" t="n">
        <v>93</v>
      </c>
      <c r="B95" s="186" t="n"/>
      <c r="C95" s="186" t="inlineStr">
        <is>
          <t>ในการศึกษาประสิทธิผลของ enalapril เทียบกับ captopril พบว่ายาทั้งสองมีต้นทุนในการรักษาที่เท่ากันแต่มีประสิทธิผลทางคลินิก คือ สามารถลด systolic blood pressure ได้แตกต่างกัน การศึกษาดังกล่าวเป็นการศึกษาแบบใด</t>
        </is>
      </c>
      <c r="D95" s="186" t="n"/>
      <c r="E95" s="186" t="inlineStr">
        <is>
          <t>Cost effectiveness analysis (CEA)</t>
        </is>
      </c>
      <c r="F95" s="186" t="inlineStr">
        <is>
          <t>Cost minimization analysis (CMA)</t>
        </is>
      </c>
      <c r="G95" s="186" t="inlineStr">
        <is>
          <t>Cost benefit analysis</t>
        </is>
      </c>
      <c r="H95" s="186" t="inlineStr">
        <is>
          <t>Cost utility analysis</t>
        </is>
      </c>
      <c r="I95" s="186" t="inlineStr">
        <is>
          <t>ถูกทุกข้อ</t>
        </is>
      </c>
      <c r="J95" s="185" t="n">
        <v>4</v>
      </c>
      <c r="K95" s="186" t="inlineStr">
        <is>
          <t>✅ คำตอบที่ถูกต้อง: ข้อ ง. Cost utility analysis
🎯 ทำไมข้อนี้ถึงถูก:
การประเมินทางเศรษฐศาสตร์สาธารณสุขที่วัดผลลัพธ์ทางคลินิกในหน่วยธรรมชาติ (natural clinical units เช่น ระดับการลดการอักเสบ, อาการปวดที่ลดลง) เปรียบเทียบกับต้นทุนที่เป็นตัวเงิน เรียกว่า Cost-Effectiveness Analysis (CEA) แม้ต้นทุนจะเท่ากันแต่เมื่อผลลัพธ์ทางคลินิกแตกต่างกันจึงไม่ใช่ CMA
🔍 ข้ออื่นผิดเพราะอะไร:
• ข้อ ก.: ผิด CMA ใช้เฉพาะเมื่อประสิทธิผลทางคลินิกของยาทั้งสองเท่ากันทุกประการ แล้วเปรียบเทียบเฉพาะต้นทุนที่ต่ำกว่า
• ข้อ ข.: ผิด CBA ต้องวัดผลลัพธ์สุขภาพออกมาเป็นหน่วยตัวเงิน (monetary units)
• ข้อ ค.: ผิด CUA ต้องวัดผลลัพธ์สุขภาพเป็น Quality-Adjusted Life Years (QALYs) หรือ DALYs
• ข้อ จ.: ผิด เนื่องจากนิยามตรงกับ Cost Effectiveness Analysis เท่านั้น</t>
        </is>
      </c>
      <c r="L95" s="186" t="n"/>
      <c r="M95" s="186" t="inlineStr">
        <is>
          <t>4. Pharmacoeconomics</t>
        </is>
      </c>
      <c r="N95" s="186" t="inlineStr">
        <is>
          <t>4.2 การคำนวณคุ้มค่า (ICER, QALY, NLEM)</t>
        </is>
      </c>
      <c r="O95" s="185" t="inlineStr">
        <is>
          <t>SAP</t>
        </is>
      </c>
      <c r="P95" s="186" t="inlineStr">
        <is>
          <t>ข้อ 131 Pharma Plus เล่มม่วง (เฉลยข้อ ก)</t>
        </is>
      </c>
      <c r="Q95" s="185" t="inlineStr">
        <is>
          <t>แบบฝึกหัด</t>
        </is>
      </c>
      <c r="R95" s="185" t="inlineStr">
        <is>
          <t>เล่มม่วง</t>
        </is>
      </c>
      <c r="S95" s="185" t="n"/>
    </row>
    <row r="96" ht="24" customHeight="1" s="49">
      <c r="A96" s="185" t="n">
        <v>94</v>
      </c>
      <c r="B96" s="186" t="n"/>
      <c r="C96" s="186" t="inlineStr">
        <is>
          <t>ข้อความต่อไปนี้ 2A 33/28 น่าจะปรากฏอยู่บนฉลากของยาใด</t>
        </is>
      </c>
      <c r="D96" s="186" t="n"/>
      <c r="E96" s="186" t="inlineStr">
        <is>
          <t>Prednisolone</t>
        </is>
      </c>
      <c r="F96" s="186" t="inlineStr">
        <is>
          <t>Cyclophosphamide</t>
        </is>
      </c>
      <c r="G96" s="186" t="inlineStr">
        <is>
          <t>Enalapril</t>
        </is>
      </c>
      <c r="H96" s="186" t="inlineStr">
        <is>
          <t>Calcium carbonate</t>
        </is>
      </c>
      <c r="I96" s="186" t="inlineStr">
        <is>
          <t>Obimin AF</t>
        </is>
      </c>
      <c r="J96" s="185" t="n">
        <v>5</v>
      </c>
      <c r="K96" s="186" t="inlineStr">
        <is>
          <t>✅ คำตอบที่ถูกต้อง: ข้อ จ. Obimin AF
🎯 ทำไมข้อนี้ถึงถูก:
ทะเบียนยา 2A 33/28 หมายถึง ยาแผนปัจจุบันที่ผลิตภายในประเทศ (เลข 1 หรือ 2 ตัวหน้า คือยาผลิตในประเทศ) โดยเลข 2 ตัวหน้าแสดงว่าเป็น ยาสูตรผสม (multiple active ingredients) และอักษร A แสดงว่าเป็น ยาอันตราย ซึ่ง Obimin AF เป็นวิตามินรวมผสมเกลือแร่หลายชนิด จึงเป็นยาสูตรผสม
🔍 ข้ออื่นผิดเพราะอะไร:
• ข้อ ก.: เป็นยาเดี่ยว (single entity) จะมีทะเบียนขึ้นต้นด้วย 1A ไม่ใช่ 2A
• ข้อ ข.: เป็นยาเดี่ยว และเป็นยาควบคุมพิเศษ (1B)
• ข้อ ค.: เป็นยาเดี่ยว จะขึ้นต้นด้วย 1A
• ข้อ ง.: เป็นยาเดี่ยว จะขึ้นต้นด้วย 1A หรือ 1C (หากเป็นยาไม่เป็นอันตราย/ยาสามัญประจำบ้าน)</t>
        </is>
      </c>
      <c r="L96" s="186" t="n"/>
      <c r="M96" s="186" t="inlineStr">
        <is>
          <t>1. Law &amp; Regulations</t>
        </is>
      </c>
      <c r="N96" s="186" t="inlineStr">
        <is>
          <t>1.1 พ.ร.บ. ยา พ.ศ. 2510</t>
        </is>
      </c>
      <c r="O96" s="185" t="inlineStr">
        <is>
          <t>SAP</t>
        </is>
      </c>
      <c r="P96" s="186" t="inlineStr">
        <is>
          <t>ข้อ 132 Pharma Plus เล่มม่วง (เฉลยข้อ จ)</t>
        </is>
      </c>
      <c r="Q96" s="185" t="inlineStr">
        <is>
          <t>แบบฝึกหัด</t>
        </is>
      </c>
      <c r="R96" s="185" t="inlineStr">
        <is>
          <t>เล่มม่วง</t>
        </is>
      </c>
      <c r="S96" s="185" t="n"/>
    </row>
    <row r="97" ht="24" customHeight="1" s="49">
      <c r="A97" s="185" t="n">
        <v>95</v>
      </c>
      <c r="B97" s="186" t="n"/>
      <c r="C97" s="186" t="inlineStr">
        <is>
          <t>Augmentin เป็นยาประเภทใดตามกฎหมาย</t>
        </is>
      </c>
      <c r="D97" s="186" t="n"/>
      <c r="E97" s="186" t="inlineStr">
        <is>
          <t>ยาอันตราย</t>
        </is>
      </c>
      <c r="F97" s="186" t="inlineStr">
        <is>
          <t>ยาควบคุมพิเศษ</t>
        </is>
      </c>
      <c r="G97" s="186" t="inlineStr">
        <is>
          <t>ยาสามัญประจำบ้าน</t>
        </is>
      </c>
      <c r="H97" s="186" t="inlineStr">
        <is>
          <t>วัตถุออกฤทธิ์ต่อจิตและประสาท</t>
        </is>
      </c>
      <c r="I97" s="186" t="inlineStr">
        <is>
          <t>ยาเสพติดให้โทษ</t>
        </is>
      </c>
      <c r="J97" s="185" t="n">
        <v>1</v>
      </c>
      <c r="K97" s="186" t="inlineStr">
        <is>
          <t>✅ คำตอบที่ถูกต้อง: ข้อ ก. ยาอันตราย
🎯 ทำไมข้อนี้ถึงถูก:
Augmentin (amoxicillin + clavulanic acid) จัดเป็น ยาอันตราย (dangerous drug) ตาม พ.ร.บ. ยา พ.ศ. 2510 ซึ่งเภสัชกรสามารถส่งมอบและจ่ายในร้านขายยาแผนปัจจุบันได้
🔍 ข้ออื่นผิดเพราะอะไร:
• ข้อ ข.: ยาปฏิชีวนะกลุ่ม aminopenicillin สูตรผสม beta-lactamase inhibitor ไม่ได้จัดเป็นยาควบคุมพิเศษ
• ข้อ ค.: ยาปฏิชีวนะไม่อนุญาตให้จัดเป็นยาสามัญประจำบ้าน
• ข้อ ง.: ไม่ใช่วัตถุออกฤทธิ์
• ข้อ จ.: ไม่ใช่ยาเสพติดให้โทษ</t>
        </is>
      </c>
      <c r="L97" s="186" t="n"/>
      <c r="M97" s="186" t="inlineStr">
        <is>
          <t>1. Law &amp; Regulations</t>
        </is>
      </c>
      <c r="N97" s="186" t="inlineStr">
        <is>
          <t>1.2 พ.ร.บ. ยาเสพติดให้โทษ &amp; วัตถุออกฤทธิ์</t>
        </is>
      </c>
      <c r="O97" s="185" t="inlineStr">
        <is>
          <t>SAP</t>
        </is>
      </c>
      <c r="P97" s="186" t="inlineStr">
        <is>
          <t>ข้อ 133 Pharma Plus เล่มม่วง (เฉลยข้อ ก)</t>
        </is>
      </c>
      <c r="Q97" s="185" t="inlineStr">
        <is>
          <t>แบบฝึกหัด</t>
        </is>
      </c>
      <c r="R97" s="185" t="inlineStr">
        <is>
          <t>เล่มม่วง</t>
        </is>
      </c>
      <c r="S97" s="185" t="n"/>
    </row>
    <row r="98" ht="24" customHeight="1" s="49">
      <c r="A98" s="185" t="n">
        <v>96</v>
      </c>
      <c r="B98" s="186" t="inlineStr">
        <is>
          <t>ผู้ป่วยชายอายุ 58 ปี ผู้ป่วยมีประวัติเป็นโรคมาเก๊ามา 5 ปี กำเริบเฉียบพลันประมาณ 2 ครั้ง/ปี
บริเวณข้อเท้าและหัวแม่เท้า ปัจจุบันได้รับยา allopurinol 300 mg 11 ตรวจเลือดล่าสุด 3 เดือนก่อนได้ค่า serum uric
acid 7.2 mg/dL และมีโรคประจำตัวคือ type2 DM, HTN ตอนนี้ใช้ยา lorsatan metformin aspirin เมื่อ 2 วันก่อน
การผลิตยาเคลือบฟิลม์ allopurinol มีการบันทึกลง BMR</t>
        </is>
      </c>
      <c r="C98" s="186" t="inlineStr">
        <is>
          <t>แต่ผู้ปฏิบัติงานลืมบันทึกแล้วมาบันทึกหลังจากกระบวนการเสร็จแล้ว เป็นการปฏิบัติผิด drug integrity ใด</t>
        </is>
      </c>
      <c r="D98" s="186" t="n"/>
      <c r="E98" s="186" t="inlineStr">
        <is>
          <t>Accurate</t>
        </is>
      </c>
      <c r="F98" s="186" t="inlineStr">
        <is>
          <t>Contemporary</t>
        </is>
      </c>
      <c r="G98" s="186" t="inlineStr">
        <is>
          <t>Enduring</t>
        </is>
      </c>
      <c r="H98" s="186" t="inlineStr">
        <is>
          <t>Legible</t>
        </is>
      </c>
      <c r="I98" s="186" t="inlineStr">
        <is>
          <t>Original</t>
        </is>
      </c>
      <c r="J98" s="185" t="n">
        <v>1</v>
      </c>
      <c r="K98" s="186" t="inlineStr">
        <is>
          <t>✅ คำตอบที่ถูกต้อง: ข้อ ก. Accurate
🎯 ทำไมข้อนี้ถึงถูก:
Law &amp; Regulations &amp; Ethics การเลือก Law &amp; Regulations &amp; Ethics เป็นคำตอบที่ถูกต้องและสอดคล้องกับหลักเกณฑ์และข้อกำหนดตามกฎหมายวิชาชีพเภสัชกรรม เพื่อความปลอดภัยสูงสุดของผู้บริโภคและถูกต้องตามหลักนิติธรรม
🔍 ข้ออื่นผิดเพราะอะไร:
• ข้อ ข.: Accurate ไม่สอดคล้องกับระเบียบข้อบังคับและมาตรฐานทางวิชาชีพ
• ข้อ ค.: Contemporary ไม่สอดคล้องกับระเบียบข้อบังคับและมาตรฐานทางวิชาชีพ
• ข้อ ง.: Enduring ไม่สอดคล้องกับระเบียบข้อบังคับและมาตรฐานทางวิชาชีพ
• ข้อ จ.: Legible ไม่สอดคล้องกับระเบียบข้อบังคับและมาตรฐานทางวิชาชีพ</t>
        </is>
      </c>
      <c r="L98" s="186" t="n"/>
      <c r="M98" s="186" t="inlineStr">
        <is>
          <t>1. Law &amp; Regulations</t>
        </is>
      </c>
      <c r="N98" s="186" t="inlineStr">
        <is>
          <t>1.1 พ.ร.บ. ยา พ.ศ. 2510</t>
        </is>
      </c>
      <c r="O98" s="185" t="inlineStr">
        <is>
          <t>SAP</t>
        </is>
      </c>
      <c r="P98" s="186" t="inlineStr">
        <is>
          <t>แบบฝึกหัด PLE-CC 1 ข้อ 8</t>
        </is>
      </c>
      <c r="Q98" s="185" t="inlineStr">
        <is>
          <t>แบบฝึกหัด</t>
        </is>
      </c>
      <c r="R98" s="185" t="inlineStr">
        <is>
          <t>เล่มม่วง</t>
        </is>
      </c>
      <c r="S98" s="185" t="n"/>
    </row>
    <row r="99" ht="24" customHeight="1" s="49">
      <c r="A99" s="185" t="n">
        <v>97</v>
      </c>
      <c r="B99" s="186" t="inlineStr">
        <is>
          <t>ผู้ป่วยชายอายุ 58 ปี ผู้ป่วยมีประวัติเป็นโรคมาเก๊ามา 5 ปี กำเริบเฉียบพลันประมาณ 2 ครั้ง/ปี
บริเวณข้อเท้าและหัวแม่เท้า ปัจจุบันได้รับยา allopurinol 300 mg 11 ตรวจเลือดล่าสุด 3 เดือนก่อนได้ค่า serum uric
acid 7.2 mg/dL และมีโรคประจำตัวคือ type2 DM, HTN ตอนนี้ใช้ยา lorsatan metformin aspirin เมื่อ 2 วันก่อน
หากคนไข้ปัจจุบันเป็นพนักงานในบริษัทเอกชนที่มีการจ้างงานตามกฎหมายแรงงานไทย</t>
        </is>
      </c>
      <c r="C99" s="186" t="inlineStr">
        <is>
          <t>ผู้ป่วยจะอยู่ภายใต้สิทธิการรักษาพยาบาลใดตามหลักประกันสุขภาพของประเทศไทย</t>
        </is>
      </c>
      <c r="D99" s="186" t="n"/>
      <c r="E99" s="186" t="inlineStr">
        <is>
          <t>สิทธิประกันสุขภาพแห่งชาติ</t>
        </is>
      </c>
      <c r="F99" s="186" t="inlineStr">
        <is>
          <t>สิทธิประกันสังคม</t>
        </is>
      </c>
      <c r="G99" s="186" t="inlineStr">
        <is>
          <t>สิทธิข้าราชการ</t>
        </is>
      </c>
      <c r="H99" s="186" t="inlineStr">
        <is>
          <t>สิทธิ 30 บาท</t>
        </is>
      </c>
      <c r="I99" s="186" t="inlineStr">
        <is>
          <t>สิทธิบัตรทอง</t>
        </is>
      </c>
      <c r="J99" s="185" t="n">
        <v>1</v>
      </c>
      <c r="K99" s="186" t="inlineStr">
        <is>
          <t>✅ คำตอบที่ถูกต้อง: ข้อ ก. สิทธิประกันสุขภาพแห่งชาติ
🎯 ทำไมข้อนี้ถึงถูก:
การเลือก สิทธิประกันสุขภาพแห่งชาติ เป็นคำตอบที่ถูกต้องและสอดคล้องกับหลักเกณฑ์และข้อกำหนดตามกฎหมายวิชาชีพเภสัชกรรม เพื่อความปลอดภัยสูงสุดของผู้บริโภคและถูกต้องตามหลักนิติธรรม
🔍 ข้ออื่นผิดเพราะอะไร:
• ข้อ ก.: Law &amp; Regulations &amp; Ethics ไม่สอดคล้องกับระเบียบข้อบังคับและมาตรฐานทางวิชาชีพ
• ข้อ ค.: สิทธิประกันสังคม ไม่สอดคล้องกับระเบียบข้อบังคับและมาตรฐานทางวิชาชีพ
• ข้อ ง.: สิทธิข้าราชการ ไม่สอดคล้องกับระเบียบข้อบังคับและมาตรฐานทางวิชาชีพ
• ข้อ จ.: สิทธิ 30 บาท ไม่สอดคล้องกับระเบียบข้อบังคับและมาตรฐานทางวิชาชีพ</t>
        </is>
      </c>
      <c r="L99" s="186" t="n"/>
      <c r="M99" s="186" t="inlineStr">
        <is>
          <t>3. Health Systems &amp; Policy</t>
        </is>
      </c>
      <c r="N99" s="186" t="inlineStr">
        <is>
          <t>3.1 ระบบประกันสุขภาพ (สิทธิการรักษาของไทย)</t>
        </is>
      </c>
      <c r="O99" s="185" t="inlineStr">
        <is>
          <t>SAP</t>
        </is>
      </c>
      <c r="P99" s="186" t="inlineStr">
        <is>
          <t>แบบฝึกหัด PLE-CC 1 ข้อ 11</t>
        </is>
      </c>
      <c r="Q99" s="185" t="inlineStr">
        <is>
          <t>แบบฝึกหัด</t>
        </is>
      </c>
      <c r="R99" s="185" t="inlineStr">
        <is>
          <t>เล่มม่วง</t>
        </is>
      </c>
      <c r="S99" s="185" t="n"/>
    </row>
    <row r="100" ht="24" customHeight="1" s="49">
      <c r="A100" s="185" t="n">
        <v>98</v>
      </c>
      <c r="B100" s="186" t="n"/>
      <c r="C100" s="186" t="inlineStr">
        <is>
          <t>เภสัชกรผู้มีหน้าที่ปฏิบัติการในร้านขายยาแผนปัจจุบัน ไม่สวมเสื้อกาวน์และไม่ติดป้ายชื่อแสดงตนขณะส่งมอบยาและให้คำปรึกษาแก่ผู้รับบริการ ถือเป็นการกระทำที่ผิดต่อข้อบังคับและกฎหมายใด</t>
        </is>
      </c>
      <c r="D100" s="186" t="n"/>
      <c r="E100" s="186" t="inlineStr">
        <is>
          <t>พระราชบัญญัติวิชาชีพเภสัชกรรม พ.ศ. 2537 และข้อบังคับสภาเภสัชกรรมว่าด้วยจรรยาบรรณแห่งวิชาชีพ</t>
        </is>
      </c>
      <c r="F100" s="186" t="inlineStr">
        <is>
          <t>พระราชบัญญัติยาเสพติดให้โทษ พ.ศ. 2522</t>
        </is>
      </c>
      <c r="G100" s="186" t="inlineStr">
        <is>
          <t>พระราชบัญญัติวัตถุที่ออกฤทธิ์ต่อจิตและประสาท พ.ศ. 2559</t>
        </is>
      </c>
      <c r="H100" s="186" t="inlineStr">
        <is>
          <t>พระราชบัญญัติเครื่องสำอาง พ.ศ. 2558</t>
        </is>
      </c>
      <c r="I100" s="186" t="inlineStr">
        <is>
          <t>พระราชบัญญัติผลิตภัณฑ์สมุนไพร พ.ศ. 2562</t>
        </is>
      </c>
      <c r="J100" s="185" t="n">
        <v>1</v>
      </c>
      <c r="K100" s="186" t="inlineStr">
        <is>
          <t>✅ คำตอบที่ถูกต้อง: ข้อ ก. พระราชบัญญัติวิชาชีพเภสัชกรรม พ.ศ. 2537 และข้อบังคับสภาเภสัชกรรมว่าด้วยจรรยาบรรณแห่งวิชาชีพ
🎯 ทำไมข้อนี้ถึงถูก:
การที่เภสัชกรผู้มีหน้าที่ปฏิบัติการไม่สวมเสื้อกาวน์สีขาวที่มีตราสัญลักษณ์สภาเภสัชกรรมและป้ายชื่อ-สกุล เลขที่ใบประกอบวิชาชีพขณะปฏิบัติหน้าที่ในร้านยา ถือเป็นการฝ่าฝืน ข้อบังคับสภาเภสัชกรรมว่าด้วยจรรยาบรรณแห่งวิชาชีพเภสัชกรรม และประกาศกระทรวงสาธารณสุขว่าด้วยการปฏิบัติทางเภสัชกรรมชุมชน (GPP) ภายใต้ พ.ร.บ. วิชาชีพเภสัชกรรม พ.ศ. 2537 และ พ.ร.บ. ยา พ.ศ. 2510
🔍 ข้ออื่นผิดเพราะอะไร:
• ข้อ ข.: ควบคุมการผลิต นำเข้า ส่งออก จำหน่าย หรือครอบครองยาเสพติด
• ข้อ ค.: ควบคุมการผลิต ขาย ครอบครองวัตถุออกฤทธิ์
• ข้อ ง.: ควบคุมการผลิต นำเข้า และขายเครื่องสำอาง
• ข้อ จ.: ควบคุมการผลิต ขาย นำเข้าผลิตภัณฑ์สมุนไพร</t>
        </is>
      </c>
      <c r="L100" s="186" t="n"/>
      <c r="M100" s="186" t="inlineStr">
        <is>
          <t>2. Professional Ethics</t>
        </is>
      </c>
      <c r="N100" s="186" t="inlineStr">
        <is>
          <t>2.1 ข้อบังคับสภาเภสัชกรรม (จรรยาบรรณวิชาชีพ)</t>
        </is>
      </c>
      <c r="O100" s="185" t="inlineStr">
        <is>
          <t>SAP</t>
        </is>
      </c>
      <c r="P100" s="186" t="inlineStr">
        <is>
          <t>PLE-CC1 ปี 2566 Day 1 ข้อ 5</t>
        </is>
      </c>
      <c r="Q100" s="185" t="inlineStr">
        <is>
          <t>ข้อสอบจริง</t>
        </is>
      </c>
      <c r="R100" s="185" t="inlineStr">
        <is>
          <t>2566</t>
        </is>
      </c>
      <c r="S100" s="185" t="n"/>
    </row>
    <row r="101" ht="24" customHeight="1" s="49">
      <c r="A101" s="187" t="n">
        <v>99</v>
      </c>
      <c r="B101" s="186" t="n"/>
      <c r="C101" s="186" t="inlineStr">
        <is>
          <t>ยาอันตรายกลุ่มใดต่อไปนี้ ได้รับการยกเว้นไม่ต้องจัดทำบัญชีการขายยาตามแบบ ข.ย. 11 ตามประกาศกระทรวงสาธารณสุข</t>
        </is>
      </c>
      <c r="D101" s="186" t="n"/>
      <c r="E101" s="186" t="inlineStr">
        <is>
          <t>ยาพาราเซตามอลสูตรเดี่ยว (Paracetamol single entity)</t>
        </is>
      </c>
      <c r="F101" s="186" t="inlineStr">
        <is>
          <t>ยาแคปซูลทรามาดอล (Tramadol capsules)</t>
        </is>
      </c>
      <c r="G101" s="186" t="inlineStr">
        <is>
          <t>ยาน้ำเชื่อมแก้ไอที่มีส่วนผสมของเดกซ์โทรเมทอร์แฟน (Dextromethorphan syrup)</t>
        </is>
      </c>
      <c r="H101" s="186" t="inlineStr">
        <is>
          <t>ยาเม็ดคลอร์เฟนิรามีน (Chlorpheniramine tablets)</t>
        </is>
      </c>
      <c r="I101" s="188" t="inlineStr">
        <is>
          <t>ยาแคปซูลฟลูออกซิทีน (Fluoxetine capsules)</t>
        </is>
      </c>
      <c r="J101" s="185" t="n">
        <v>1</v>
      </c>
      <c r="K101" s="186" t="inlineStr">
        <is>
          <t>✅ คำตอบที่ถูกต้อง: ข้อ ก. ยาพาราเซตามอลสูตรเดี่ยว (Paracetamol single entity)
🎯 ทำไมข้อนี้ถึงถูก:
ยาพาราเซตามอลสูตรเดี่ยวไม่จัดอยู่ในรายการยาอันตรายที่ต้องทำบัญชีการขายยาตามแบบ ข.ย. 11 ขณะที่ยา Tramadol, Dextromethorphan, Antihistamines บางกลุ่ม (เช่น CPM, Diphenhydramine) และยาออกฤทธิ์ต่อจิตประสาทบางตัวที่ตกเป็นยาอันตราย ล้วนมีประกาศ อย. กำหนดให้ต้องลงบัญชี ข.ย. 11 และจำกัดปริมาณการขายต่อครั้ง
🔍 ข้ออื่นผิดเพราะอะไร:
• ข้อ ข.: ต้องทำบัญชี ข.ย. 11 และจำกัดการขายไม่เกิน 20 เม็ดต่อครั้ง ห้ามขายให้ผู้มีอายุต่ำกว่า 18 ปี
• ข้อ ค.: ต้องทำบัญชี ข.ย. 11 และจำกัดการขายไม่เกิน 3 ขวดต่อครั้ง
• ข้อ ง.: มีประกาศ อย. ควบคุมการทำบัญชี ข.ย. 11 สำหรับยาแก้แพ้กลุ่ม sedating antihistamine
• ข้อ จ.: จัดเป็นยาอันตรายที่มีประกาศควบคุมการทำบัญชี ข.ย. 11</t>
        </is>
      </c>
      <c r="L101" s="186" t="n"/>
      <c r="M101" s="186" t="inlineStr">
        <is>
          <t>3. Health Systems &amp; Policy</t>
        </is>
      </c>
      <c r="N101" s="186" t="inlineStr">
        <is>
          <t>3.2 นโยบายการใช้ยาอย่างสมเหตุผล (RDU &amp; ASU)</t>
        </is>
      </c>
      <c r="O101" s="185" t="inlineStr">
        <is>
          <t>SAP</t>
        </is>
      </c>
      <c r="P101" s="186" t="inlineStr">
        <is>
          <t>PLE-CC1 ปี 2566 Day 2 ข้อ 24</t>
        </is>
      </c>
      <c r="Q101" s="185" t="inlineStr">
        <is>
          <t>ข้อสอบจริง</t>
        </is>
      </c>
      <c r="R101" s="185" t="inlineStr">
        <is>
          <t>2566</t>
        </is>
      </c>
      <c r="S101" s="185" t="n"/>
    </row>
    <row r="102" ht="24" customHeight="1" s="49">
      <c r="A102" s="187" t="n">
        <v>100</v>
      </c>
      <c r="B102" s="186" t="n"/>
      <c r="C102" s="186" t="inlineStr">
        <is>
          <t>ตามกฎหมายยาและระเบียบกระทรวงสาธารณสุข ยาต้านไวรัส Favipiravir สามารถวางจำหน่ายและส่งมอบในร้านขายยาแผนปัจจุบันประเภท ข.ย.1 ทั่วไปได้หรือไม่ เพราะเหตุใด</t>
        </is>
      </c>
      <c r="D102" s="186" t="n"/>
      <c r="E102" s="186" t="inlineStr">
        <is>
          <t>ขายได้อย่างเสรีเนื่องจากได้รับการขึ้นทะเบียนเป็นยาสามัญประจำบ้าน</t>
        </is>
      </c>
      <c r="F102" s="186" t="inlineStr">
        <is>
          <t>ขายได้เฉพาะผู้ป่วยที่มีผลตรวจ ATK เป็นบวกโดยไม่จำเป็นต้องมีใบสั่งแพทย์</t>
        </is>
      </c>
      <c r="G102" s="186" t="inlineStr">
        <is>
          <t>ขายได้ตามปกติหากร้านยามีใบอนุญาตขายยาแผนปัจจุบันประเภท ข.ย.1</t>
        </is>
      </c>
      <c r="H102" s="186" t="inlineStr">
        <is>
          <t>ขายได้เฉพาะกรณีที่เภสัชกรประจำร้านเป็นผู้ซักประวัติและจ่ายยาด้วยตนเอง</t>
        </is>
      </c>
      <c r="I102" s="188" t="inlineStr">
        <is>
          <t>ขายไม่ได้ เนื่องจากยา Favipiravir เป็นยาที่รัฐควบคุมการกระจายและอนุญาตให้จ่ายได้เฉพาะในสถานพยาบาลหรือหน่วยบริการที่ได้รับมอบหมายเท่านั้น</t>
        </is>
      </c>
      <c r="J102" s="185" t="n">
        <v>5</v>
      </c>
      <c r="K102" s="186" t="inlineStr">
        <is>
          <t>✅ คำตอบที่ถูกต้อง: ข้อ จ. ขายไม่ได้ เนื่องจากยา Favipiravir เป็นยาที่รัฐควบคุมการกระจายและอนุญาตให้จ่ายได้เฉพาะในสถานพยาบาลหรือหน่วยบริการที่ได้รับมอบหมายเท่านั้น
🎯 ทำไมข้อนี้ถึงถูก:
ยา Favipiravir ในประเทศไทยจัดเป็นยาที่อยู่ภายใต้การกำกับดูแลเป็นกรณีพิเศษ โดยได้รับการขึ้นทะเบียนแบบมีเงื่อนไขในสถานการณ์ฉุกเฉิน และควบคุมการจัดสรรกระจายยาผ่านกระทรวงสาธารณสุขและองค์การเภสัชกรรม (GPO) ไปยังโรงพยาบาลและสถานพยาบาล ร้านขายยาแผนปัจจุบันทั่วไปไม่สามารถสั่งซื้อมาวางจำหน่ายเองได้อย่างอิสระ เว้นแต่เป็นร้านยาที่เข้าร่วมโครงการของ สปสช./สธ. ตามแนวทางที่กำหนด
🔍 ข้ออื่นผิดเพราะอะไร:
• ข้อ ก.: ผิด Favipiravir ไม่ใช่ยาสามัญประจำบ้าน เป็นยาควบคุมพิเศษ/ยาในระบบบริการสุขภาพ
• ข้อ ข.: ผิด ต้องสั่งใช้โดยแพทย์หรือระบบการดูแลของรัฐ
• ข้อ ค.: ผิด ร้านยา ข.ย.1 ทั่วไปไม่สามารถจัดซื้อจากตัวแทนจำหน่ายเอกชนทั่วไปได้
• ข้อ ง.: ผิด การจำหน่ายต้องอยู่ภายใต้เกณฑ์โครงการของรัฐ</t>
        </is>
      </c>
      <c r="L102" s="186" t="n"/>
      <c r="M102" s="186" t="inlineStr">
        <is>
          <t>3. Health Systems &amp; Policy</t>
        </is>
      </c>
      <c r="N102" s="186" t="inlineStr">
        <is>
          <t>3.1 ระบบประกันสุขภาพ (สิทธิการรักษาของไทย)</t>
        </is>
      </c>
      <c r="O102" s="185" t="inlineStr">
        <is>
          <t>SAP</t>
        </is>
      </c>
      <c r="P102" s="186" t="inlineStr">
        <is>
          <t>PLE-CC1 ปี 2566 Day 2 ข้อ 5</t>
        </is>
      </c>
      <c r="Q102" s="185" t="inlineStr">
        <is>
          <t>ข้อสอบจริง</t>
        </is>
      </c>
      <c r="R102" s="185" t="inlineStr">
        <is>
          <t>2566</t>
        </is>
      </c>
      <c r="S102" s="185" t="n"/>
    </row>
    <row r="103" ht="24" customHeight="1" s="49">
      <c r="A103" s="187" t="n">
        <v>101</v>
      </c>
      <c r="B103" s="186" t="n"/>
      <c r="C103" s="186" t="inlineStr">
        <is>
          <t>ร้านขายยาแผนปัจจุบันติดป้ายแสดงผู้มีหน้าที่ปฏิบัติการระบุข้อความ "ภ.ก. สมชาย ใจดี (เภสัชศาสตรบัณฑิต เกียรตินิยมอันดับ 1 จุฬาฯ)" การกระทำดังกล่าวถูกต้องตามกฎหมายยาและจรรยาบรรณหรือไม่</t>
        </is>
      </c>
      <c r="D103" s="186" t="n"/>
      <c r="E103" s="186" t="inlineStr">
        <is>
          <t>ไม่ถูกต้อง เนื่องจากกฎหมายกำหนดให้ป้ายแสดงผู้มีหน้าที่ปฏิบัติการระบุได้เฉพาะชื่อ-นามสกุล และเลขที่ใบอนุญาตฯ เท่านั้น ห้ามใส่ข้อความโอ้อวดหรือเกียรตินิยม</t>
        </is>
      </c>
      <c r="F103" s="186" t="inlineStr">
        <is>
          <t>ถูกต้อง เนื่องจากเป็นข้อมูลข้อเท็จจริงตามวุฒิการศึกษาที่ได้รับจริงจากมหาวิทยาลัย</t>
        </is>
      </c>
      <c r="G103" s="186" t="inlineStr">
        <is>
          <t>ถูกต้อง หากได้รับความเห็นชอบเป็นหนังสือจากสำนักงานคณะกรรมการอาหารและยา (อย.)</t>
        </is>
      </c>
      <c r="H103" s="186" t="inlineStr">
        <is>
          <t>ไม่ถูกต้อง เฉพาะกรณีที่ไม่ได้รับความยินยอมจากสภาเภสัชกรรม</t>
        </is>
      </c>
      <c r="I103" s="188" t="inlineStr">
        <is>
          <t>ถูกต้อง เฉพาะร้านขายยาที่ผ่านการรับรองมาตรฐานวิธีปฏิบัติทางเภสัชกรรมชุมชน (GPP)</t>
        </is>
      </c>
      <c r="J103" s="185" t="n">
        <v>1</v>
      </c>
      <c r="K103" s="186" t="inlineStr">
        <is>
          <t>✅ คำตอบที่ถูกต้อง: ข้อ ก. ไม่ถูกต้อง เนื่องจากกฎหมายกำหนดให้ป้ายแสดงผู้มีหน้าที่ปฏิบัติการระบุได้เฉพาะชื่อ-นามสกุล และเลขที่ใบอนุญาตฯ เท่านั้น ห้ามใส่ข้อความโอ้อวดหรือเกียรตินิยม
🎯 ทำไมข้อนี้ถึงถูก:
ป้ายแสดงผู้มีหน้าที่ปฏิบัติการ (ป้ายสีน้ำเงินตัวอักษรสีขาวสำหรับ ข.ย.1) กฎหมายกำหนดให้ระบุได้เฉพาะ: คำนำหน้าชื่อ ชื่อและนามสกุล, เลขที่ใบประกอบวิชาชีพเภสัชกรรม และเวลาปฏิบัติการเท่านั้น การระบุข้อความ "เกียรตินิยม" หรือสถาบันการศึกษา ถือเป็นการฝ่าฝืนรูปแบบที่กฎหมายกำหนดและเข้าข่ายการโอ้อวดตนเองตามจรรยาบรรณวิชาชีพ
🔍 ข้ออื่นผิดเพราะอะไร:
• ข้อ ข.: ป้ายแสดงผู้มีหน้าที่ปฏิบัติการมีรูปแบบและข้อความที่กฎหมายกำหนดไว้อย่างเคร่งครัด ห้ามเพิ่มเติมข้อความโอ้อวดแม้จะเป็นความจริง
• ข้อ ค.: ผู้รับอนุญาตไม่มีอำนาจยกเว้นหรือเปลี่ยนแปลงข้อกำหนดของกฎหมายว่าด้วยรูปแบบป้ายแสดงผู้มีหน้าที่ปฏิบัติการ
• ข้อ ง.: การผ่านการรับรองมาตรฐาน GPP มิได้ให้สิทธิในการระบุข้อความเกียรตินิยมบนป้ายแสดงตนประจำร้าน
• ข้อ จ.: เอกสารหลักฐานทางการศึกษาไม่สามารถใช้เป็นข้อยกเว้นในการดัดแปลงข้อความบนป้ายแสดงตนตามกฎหมายได้</t>
        </is>
      </c>
      <c r="L103" s="186" t="n"/>
      <c r="M103" s="186" t="inlineStr">
        <is>
          <t>2. Professional Ethics</t>
        </is>
      </c>
      <c r="N103" s="186" t="inlineStr">
        <is>
          <t>2.1 ข้อบังคับสภาเภสัชกรรม (จรรยาบรรณวิชาชีพ)</t>
        </is>
      </c>
      <c r="O103" s="185" t="inlineStr">
        <is>
          <t>SAP</t>
        </is>
      </c>
      <c r="P103" s="186" t="inlineStr">
        <is>
          <t>PLE-CC1 ปี 2566 Day 2 ข้อ 73</t>
        </is>
      </c>
      <c r="Q103" s="185" t="inlineStr">
        <is>
          <t>ข้อสอบจริง</t>
        </is>
      </c>
      <c r="R103" s="185" t="inlineStr">
        <is>
          <t>2566</t>
        </is>
      </c>
      <c r="S103" s="185" t="n"/>
    </row>
    <row r="104" ht="24" customHeight="1" s="49">
      <c r="A104" s="187" t="n">
        <v>102</v>
      </c>
      <c r="B104" s="186" t="n"/>
      <c r="C104" s="186" t="inlineStr">
        <is>
          <t>ตามพระราชบัญญัติคุ้มครองผู้บริโภค พ.ศ. 2522 สินค้าในข้อใดได้รับการยกเว้นไม่นำบทบัญญัติว่าด้วยการคุ้มครองผู้บริโภคด้านฉลากมาบังคับใช้ เนื่องจากมีกฎหมายเฉพาะควบคุมเรื่องฉลากอยู่แล้ว</t>
        </is>
      </c>
      <c r="D104" s="186" t="n"/>
      <c r="E104" s="186" t="inlineStr">
        <is>
          <t>ยาแผนปัจจุบันและยาแผนโบราณ (เนื่องจากควบคุมตาม พ.ร.บ. ยา พ.ศ. 2510)</t>
        </is>
      </c>
      <c r="F104" s="186" t="inlineStr">
        <is>
          <t>ปลั๊กไฟและสายไฟสำหรับเครื่องใช้ไฟฟ้า</t>
        </is>
      </c>
      <c r="G104" s="186" t="inlineStr">
        <is>
          <t>เสื้อผ้าและเครื่องนุ่งห่มสำเร็จรูป</t>
        </is>
      </c>
      <c r="H104" s="186" t="inlineStr">
        <is>
          <t>อาหารสัตว์เลี้ยงสำเร็จรูป</t>
        </is>
      </c>
      <c r="I104" s="188" t="inlineStr">
        <is>
          <t>ผลิตภัณฑ์ทำความสะอาดในครัวเรือนทั่วไป</t>
        </is>
      </c>
      <c r="J104" s="185" t="n">
        <v>1</v>
      </c>
      <c r="K104" s="186" t="inlineStr">
        <is>
          <t>✅ คำตอบที่ถูกต้อง: ข้อ ก. ยาแผนปัจจุบันและยาแผนโบราณ (เนื่องจากควบคุมตาม พ.ร.บ. ยา พ.ศ. 2510)
🎯 ทำไมข้อนี้ถึงถูก:
ยาแผนปัจจุบันและยาแผนโบราณมีบทบัญญัติเฉพาะควบคุมเรื่องการแสดงฉลากและเอกสารกำกับยาอย่างเข้มงวดตาม พ.ร.บ. ยา พ.ศ. 2510 (มาตรา 25 และมาตรา 60) จึงได้รับการยกเว้นจากการเป็นสินค้าควบคุมฉลากตาม พ.ร.บ. คุ้มครองผู้บริโภค
🔍 ข้ออื่นผิดเพราะอะไร:
• ข้อ ข.: เครื่องใช้ไฟฟ้าในครัวเรือนจัดเป็นสินค้าควบคุมฉลากตาม พ.ร.บ. คุ้มครองผู้บริโภค พ.ศ. 2522
• ข้อ ค.: เสื้อผ้าสำเร็จรูปและสิ่งทอต้องแสดงฉลากตามประกาศคณะกรรมการว่าด้วยฉลาก สคบ.
• ข้อ ง.: รถยนต์และยานยนต์ส่วนบุคคลอยู่ภายใต้การคุ้มครองด้านฉลากตามกฎหมายคุ้มครองผู้บริโภค
• ข้อ จ.: เครื่องเขียนและอุปกรณ์สำนักงานเป็นสินค้าควบคุมฉลากทั่วไปที่ไม่มีกฎหมายเฉพาะกำกับเหมือนยา</t>
        </is>
      </c>
      <c r="L104" s="186" t="n"/>
      <c r="M104" s="186" t="inlineStr">
        <is>
          <t>1. Law &amp; Regulations</t>
        </is>
      </c>
      <c r="N104" s="186" t="inlineStr">
        <is>
          <t>1.1 พ.ร.บ. ยา พ.ศ. 2510</t>
        </is>
      </c>
      <c r="O104" s="185" t="inlineStr">
        <is>
          <t>SAP</t>
        </is>
      </c>
      <c r="P104" s="186" t="inlineStr">
        <is>
          <t>PLE_CC1_2563_Q ข้อ 1</t>
        </is>
      </c>
      <c r="Q104" s="185" t="inlineStr">
        <is>
          <t>ข้อสอบจริง</t>
        </is>
      </c>
      <c r="R104" s="185" t="inlineStr">
        <is>
          <t>2563</t>
        </is>
      </c>
      <c r="S104" s="185" t="n"/>
    </row>
    <row r="105" ht="24" customHeight="1" s="49">
      <c r="A105" s="187" t="n">
        <v>103</v>
      </c>
      <c r="B105" s="186" t="n"/>
      <c r="C105" s="186" t="inlineStr">
        <is>
          <t>โรงพยาบาลแห่งหนึ่งได้ผลิตยาเตรียมขึ้นใช้สำหรับผู้ป่วยเฉพาะราย ต่อมามีประชาชนสนใจเป็นจำนวนมาก โรงพยาบาลจึงผลิตเพิ่มเพื่อวางจำหน่ายทั่วไปแก่ประชาชนที่ไม่ได้มารับการรักษา การกระทำนี้ผิดกฎหมายหรือไม่ เพราะเหตุใด</t>
        </is>
      </c>
      <c r="D105" s="186" t="n"/>
      <c r="E105" s="186" t="inlineStr">
        <is>
          <t>ผิดกฎหมาย เนื่องจากข้อยกเว้นการผลิตยาของสถานพยาบาลตาม พ.ร.บ. ยา ใช้ได้เฉพาะการผลิตเพื่อจ่ายให้แก่ผู้ป่วยของสถานพยาบาลนั้นเท่านั้น ห้ามจำหน่ายเชิงพาณิชย์ทั่วไป</t>
        </is>
      </c>
      <c r="F105" s="186" t="inlineStr">
        <is>
          <t>ไม่ผิดกฎหมาย เนื่องจากสถานพยาบาลของรัฐได้รับการยกเว้นไม่ต้องขออนุญาตผลิตยาทุกกรณี</t>
        </is>
      </c>
      <c r="G105" s="186" t="inlineStr">
        <is>
          <t>ไม่ผิดกฎหมาย หากมีเภสัชกรควบคุมการผลิตตามมาตรฐาน GMP</t>
        </is>
      </c>
      <c r="H105" s="186" t="inlineStr">
        <is>
          <t>ไม่ผิดกฎหมาย หากนำรายได้เข้ากองทุนสวัสดิการของโรงพยาบาล</t>
        </is>
      </c>
      <c r="I105" s="188" t="inlineStr">
        <is>
          <t>ผิดกฎหมาย เฉพาะกรณีที่เป็นยาปฏิชีวนะหรือยาควบคุมพิเศษเท่านั้น</t>
        </is>
      </c>
      <c r="J105" s="185" t="n">
        <v>1</v>
      </c>
      <c r="K105" s="186" t="inlineStr">
        <is>
          <t>✅ คำตอบที่ถูกต้อง: ข้อ ก. ผิดกฎหมาย เนื่องจากข้อยกเว้นการผลิตยาของสถานพยาบาลตาม พ.ร.บ. ยา ใช้ได้เฉพาะการผลิตเพื่อจ่ายให้แก่ผู้ป่วยของสถานพยาบาลนั้นเท่านั้น ห้ามจำหน่ายเชิงพาณิชย์ทั่วไป
🎯 ทำไมข้อนี้ถึงถูก:
มาตรา 13 (2) แห่ง พ.ร.บ. ยา พ.ศ. 2510 ยกเว้นให้กระทรวง ทบวง กรม หรือสถานพยาบาล สามารถผลิตยาได้โดยไม่ต้องขอรับใบอนุญาตผลิตยา แต่ต้องเป็นการ "ผลิตยาเพื่อจ่ายให้แก่ผู้ป่วยเฉพาะของสถานพยาบาลนั้นเท่านั้น" การนำยาออกวางจำหน่ายทั่วไปแก่บุคคลภายนอกที่ไม่ใช่ผู้ป่วยของสถานพยาบาลถือว่าไม่เข้าข่ายข้อยกเว้น และมีความผิดฐานผลิตยาโดยไม่ได้รับอนุญาต
🔍 ข้ออื่นผิดเพราะอะไร:
• ข้อ ข.: ข้อยกเว้นตามมาตรา 13 อนุญาตเฉพาะการปรุงยาสำหรับผู้ป่วยเฉพาะรายของสถานพยาบาลนั้นเท่านั้น มิใช่การผลิตขายทั่วไป
• ข้อ ค.: การมีเภสัชกรควบคุมไม่ได้ยกเว้นหน้าที่การขอใบอนุญาตผลิตยาและการขึ้นทะเบียนตำรับยาตามกฎหมาย
• ข้อ ง.: ประโยชน์ด้านความสะดวกของประชาชนไม่สามารถนำมาอ้างเพื่อละเว้นข้อกำหนดเรื่องใบอนุญาตผลิตยาและความปลอดภัย
• ข้อ จ.: วัตถุประสงค์ในการนำเงินเข้ากองทุนสวัสดิการโรงพยาบาลไม่เป็นเหตุผลยกเว้นความรับผิดตามกฎหมายยา</t>
        </is>
      </c>
      <c r="L105" s="186" t="n"/>
      <c r="M105" s="186" t="inlineStr">
        <is>
          <t>1. Law &amp; Regulations</t>
        </is>
      </c>
      <c r="N105" s="186" t="inlineStr">
        <is>
          <t>1.1 พ.ร.บ. ยา พ.ศ. 2510</t>
        </is>
      </c>
      <c r="O105" s="185" t="inlineStr">
        <is>
          <t>SAP</t>
        </is>
      </c>
      <c r="P105" s="186" t="inlineStr">
        <is>
          <t>PLE_CC1_2563_Q ข้อ 3</t>
        </is>
      </c>
      <c r="Q105" s="185" t="inlineStr">
        <is>
          <t>ข้อสอบจริง</t>
        </is>
      </c>
      <c r="R105" s="185" t="inlineStr">
        <is>
          <t>2563</t>
        </is>
      </c>
      <c r="S105" s="185" t="n"/>
    </row>
    <row r="106" ht="24" customHeight="1" s="49">
      <c r="A106" s="187" t="n">
        <v>104</v>
      </c>
      <c r="B106" s="186" t="n"/>
      <c r="C106" s="186" t="inlineStr">
        <is>
          <t>นาย ก. ได้รับใบอนุญาตขายยาแผนปัจจุบันเฉพาะยาบรรจุเสร็จที่ไม่ใช่ยาอันตรายหรือยาควบคุมพิเศษ (ข.ย.2) แต่นำยาปฏิชีวนะ Amoxicillin แคปซูลมาวางขายในร้าน การกระทำของนาย ก. มีความผิดตามกฎหมายยาอย่างไร</t>
        </is>
      </c>
      <c r="D106" s="186" t="n"/>
      <c r="E106" s="186" t="inlineStr">
        <is>
          <t>ขายยาอันตรายโดยไม่ได้รับอนุญาต (ข.ย.2 มีสิทธิขายได้เฉพาะยาบรรจุเสร็จที่ไม่ใช่ยาอันตราย)</t>
        </is>
      </c>
      <c r="F106" s="186" t="inlineStr">
        <is>
          <t>ขายยาปลอม</t>
        </is>
      </c>
      <c r="G106" s="186" t="inlineStr">
        <is>
          <t>ขายยาควบคุมพิเศษโดยไม่ได้รับอนุญาต</t>
        </is>
      </c>
      <c r="H106" s="186" t="inlineStr">
        <is>
          <t>ไม่มีความผิด หากมีฉลากและเอกสารกำกับยาถูกต้อง</t>
        </is>
      </c>
      <c r="I106" s="188" t="inlineStr">
        <is>
          <t>มีความผิดฐานไม่มีเภสัชกรประจำร้านเท่านั้น</t>
        </is>
      </c>
      <c r="J106" s="185" t="n">
        <v>1</v>
      </c>
      <c r="K106" s="186" t="inlineStr">
        <is>
          <t>✅ คำตอบที่ถูกต้อง: ข้อ ก. ขายยาอันตรายโดยไม่ได้รับอนุญาต (ข.ย.2 มีสิทธิขายได้เฉพาะยาบรรจุเสร็จที่ไม่ใช่ยาอันตราย)
🎯 ทำไมข้อนี้ถึงถูก:
ยา Amoxicillin จัดเป็น "ยาอันตราย" ตามประกาศกระทรวงสาธารณสุข ผู้รับอนุญาตประเภท ข.ย.2 มีสิทธิขายได้เฉพาะยาบรรจุเสร็จที่ไม่ใช่ยาอันตรายและไม่ใช่ยาควบคุมพิเศษเท่านั้น (มีพยาบาลหรือผู้ประกอบวิชาชีพเวชกรรมเป็นผู้มีหน้าที่ปฏิบัติการ) การนำยาอันตรายมาขายในร้าน ข.ย.2 จึงมีความผิดฐานขายยาอันตรายโดยไม่ได้รับอนุญาต (มาตรา 12)
🔍 ข้ออื่นผิดเพราะอะไร:
• ข้อ ข.: Amoxicillin แคปซูลมีตัวยาสำคัญแท้จริงตามมาตรฐานเภสัชตำรับ ไม่เข้าข่ายเป็นยาปลอมหรือยาผิดมาตรฐาน
• ข้อ ค.: Amoxicillin จัดเป็นยาอันตราย ไม่ใช่ยาควบคุมพิเศษ
• ข้อ ง.: การนำยาสำเร็จรูปมาวางจำหน่ายเป็นการขายยา มิใช่การผลิตยา
• ข้อ จ.: ใบอนุญาต ข.ย.2 มีสิทธิขายได้เฉพาะยาบรรจุเสร็จที่ไม่ใช่ยาอันตราย การนำ Amoxicillin มาขายจึงเป็นความผิดฐานขายยาอันตรายโดยไม่ได้รับอนุญาต</t>
        </is>
      </c>
      <c r="L106" s="186" t="n"/>
      <c r="M106" s="186" t="inlineStr">
        <is>
          <t>1. Law &amp; Regulations</t>
        </is>
      </c>
      <c r="N106" s="186" t="inlineStr">
        <is>
          <t>1.1 พ.ร.บ. ยา พ.ศ. 2510</t>
        </is>
      </c>
      <c r="O106" s="185" t="inlineStr">
        <is>
          <t>SAP</t>
        </is>
      </c>
      <c r="P106" s="186" t="inlineStr">
        <is>
          <t>PLE_CC1_2563_Q ข้อ 8</t>
        </is>
      </c>
      <c r="Q106" s="185" t="inlineStr">
        <is>
          <t>ข้อสอบจริง</t>
        </is>
      </c>
      <c r="R106" s="185" t="inlineStr">
        <is>
          <t>2563</t>
        </is>
      </c>
      <c r="S106" s="185" t="n"/>
    </row>
    <row r="107" ht="24" customHeight="1" s="49">
      <c r="A107" s="187" t="n">
        <v>105</v>
      </c>
      <c r="B107" s="186" t="n"/>
      <c r="C107" s="186" t="inlineStr">
        <is>
          <t>ตามพระราชบัญญัติยา พ.ศ. 2510 และประกาศกระทรวงสาธารณสุข ข้อใดระบุการส่งมอบยาในร้านขายยาแผนปัจจุบัน (ข.ย.1) ได้อย่างถูกต้องตามกฎหมาย</t>
        </is>
      </c>
      <c r="D107" s="186" t="n"/>
      <c r="E107" s="186" t="inlineStr">
        <is>
          <t>เภสัชกรส่งมอบยา Tramadol ไม่เกิน 20 แคปซูลต่อครั้งแก่ผู้มารับบริการที่มีอายุ 18 ปีขึ้นไป พร้อมลงบันทึกในบัญชี ข.ย. 11</t>
        </is>
      </c>
      <c r="F107" s="186" t="inlineStr">
        <is>
          <t>ผู้รับอนุญาตส่งมอบยาปฏิชีวนะ Amoxicillin ให้ผู้ป่วยในระหว่างที่เภสัชกรไม่อยู่</t>
        </is>
      </c>
      <c r="G107" s="186" t="inlineStr">
        <is>
          <t>เภสัชกรส่งมอบยา Diazepam 5 mg จำนวน 10 เม็ดให้ผู้ป่วยโดยไม่มีใบสั่งแพทย์</t>
        </is>
      </c>
      <c r="H107" s="186" t="inlineStr">
        <is>
          <t>เภสัชกรขายยาแก้ไอน้ำเชื่อม Dextromethorphan ครั้งละ 5 ขวดให้แก่วัยรุ่น</t>
        </is>
      </c>
      <c r="I107" s="188" t="inlineStr">
        <is>
          <t>ผู้ช่วยเภสัชกรจัดยาชุดแก้ปวดข้อส่งมอบให้ผู้ป่วยนอกเวลาทำการ</t>
        </is>
      </c>
      <c r="J107" s="185" t="n">
        <v>1</v>
      </c>
      <c r="K107" s="186" t="inlineStr">
        <is>
          <t>✅ คำตอบที่ถูกต้อง: ข้อ ก. เภสัชกรส่งมอบยา Tramadol ไม่เกิน 20 แคปซูลต่อครั้งแก่ผู้มารับบริการที่มีอายุ 18 ปีขึ้นไป พร้อมลงบันทึกในบัญชี ข.ย. 11
🎯 ทำไมข้อนี้ถึงถูก:
ตามประกาศ อย. เรื่องการควบคุมการจำหน่ายยา Tramadol สูตรเดี่ยว: กำหนดให้เภสัชกรเป็นผู้ส่งมอบเท่านั้น, ขายได้ไม่เกิน 20 แคปซูลต่อครั้ง, ห้ามขายให้ผู้ที่มีอายุต่ำกว่า 18 ปี, และต้องจัดทำบัญชีการขายยาตามแบบ ข.ย. 11 ทุกครั้ง
🔍 ข้ออื่นผิดเพราะอะไร:
• ข้อ ข.: ผู้รับอนุญาตที่ไม่ใช่เภสัชกรไม่มีสิทธิส่งมอบยาอันตราย (มาตรา 39)
• ข้อ ค.: Diazepam เป็นวัตถุออกฤทธิ์ประเภท 2 ห้ามจำหน่ายในร้านขายยาโดยเด็ดขาด
• ข้อ ง.: Dextromethorphan syrup จำกัดการขายไม่เกิน 3 ขวดต่อครั้ง และห้ามขายให้เด็ก/วัยรุ่นที่มีพฤติกรรมเสี่ยง
• ข้อ จ.: ห้ามผลิตและจำหน่ายยาชุดอย่างเด็ดขาดตามมาตรา 75 ทวิ</t>
        </is>
      </c>
      <c r="L107" s="186" t="n"/>
      <c r="M107" s="186" t="inlineStr">
        <is>
          <t>3. Health Systems &amp; Policy</t>
        </is>
      </c>
      <c r="N107" s="186" t="inlineStr">
        <is>
          <t>3.2 นโยบายการใช้ยาอย่างสมเหตุผล (RDU &amp; ASU)</t>
        </is>
      </c>
      <c r="O107" s="185" t="inlineStr">
        <is>
          <t>SAP</t>
        </is>
      </c>
      <c r="P107" s="186" t="inlineStr">
        <is>
          <t>PLE_CC1_2563_Q ข้อ 11</t>
        </is>
      </c>
      <c r="Q107" s="185" t="inlineStr">
        <is>
          <t>ข้อสอบจริง</t>
        </is>
      </c>
      <c r="R107" s="185" t="inlineStr">
        <is>
          <t>2563</t>
        </is>
      </c>
      <c r="S107" s="185" t="n"/>
    </row>
    <row r="108" ht="24" customHeight="1" s="49">
      <c r="A108" s="187" t="n">
        <v>106</v>
      </c>
      <c r="B108" s="186" t="n"/>
      <c r="C108" s="186" t="inlineStr">
        <is>
          <t>เจ้าหน้าที่สาธารณสุขตรวจสอบพบว่ามีการนำยา Vitamin C 100 mg เม็ดเคี้ยว บรรจุขวดขนาด 1,000 เม็ด มาแบ่งบรรจุใส่ซองใส ซองละ 10 เม็ด เพื่อนำไปแจกจ่ายในงานวันเด็ก การกระทำนี้ผิดกฎหมาย พ.ร.บ. ยา พ.ศ. 2510 หรือไม่ อย่างไร</t>
        </is>
      </c>
      <c r="D108" s="186" t="n"/>
      <c r="E108" s="186" t="inlineStr">
        <is>
          <t>ผิดกฎหมาย เนื่องจากการแบ่งบรรจุยาถือเป็นการ "ผลิต" ยา ซึ่งต้องได้รับอนุญาตและกระทำในสถานที่ที่ได้รับอนุญาตตามมาตรฐาน GMP</t>
        </is>
      </c>
      <c r="F108" s="186" t="inlineStr">
        <is>
          <t>ไม่ผิดกฎหมาย เนื่องจากเป็นการแจกฟรีเพื่อการกุศล ไม่ได้แสวงหาผลกำไร</t>
        </is>
      </c>
      <c r="G108" s="186" t="inlineStr">
        <is>
          <t>ไม่ผิดกฎหมาย เนื่องจาก Vitamin C จัดเป็นอาหารเสริม ไม่ใช่ยา</t>
        </is>
      </c>
      <c r="H108" s="186" t="inlineStr">
        <is>
          <t>ผิดกฎหมาย เฉพาะกรณีที่ไม่มีเภสัชกรเป็นผู้ควบคุมการแจกจ่าย</t>
        </is>
      </c>
      <c r="I108" s="188" t="inlineStr">
        <is>
          <t>ไม่ผิดกฎหมาย หากซองที่แบ่งบรรจุมีซิปล็อกป้องกันความชื้น</t>
        </is>
      </c>
      <c r="J108" s="185" t="n">
        <v>1</v>
      </c>
      <c r="K108" s="186" t="inlineStr">
        <is>
          <t>✅ คำตอบที่ถูกต้อง: ข้อ ก. ผิดกฎหมาย เนื่องจากการแบ่งบรรจุยาถือเป็นการ "ผลิต" ยา ซึ่งต้องได้รับอนุญาตและกระทำในสถานที่ที่ได้รับอนุญาตตามมาตรฐาน GMP
🎯 ทำไมข้อนี้ถึงถูก:
ตาม พ.ร.บ. ยา พ.ศ. 2510 การ "แบ่งบรรจุยา" จัดเป็นการ "ผลิตยา" โดยตรงตามนิยามในมาตรา 4 ดังนั้น การนำยาเม็ดจากภาชนะบรรจุเดิมมาแบ่งใส่ซองเล็กเพื่อแจกจ่ายหรือจำหน่าย หากกระทำโดยไม่ได้รับใบอนุญาตผลิตยา ถือเป็นความผิดฐานผลิตยาโดยไม่ได้รับอนุญาตตามมาตรา 12 แม้ว่าจะเป็นการแจกฟรีเพื่อการกุศลก็ตาม
🔍 ข้ออื่นผิดเพราะอะไร:
• ข้อ ข.: กฎหมายยาคุ้มครองความปลอดภัยของผู้บริโภค การแบ่งบรรจุยาโดยไม่ได้รับอนุญาตย่อมมีความผิดโดยไม่คำนึงว่าจะขายหรือแจกฟรี
• ข้อ ค.: Vitamin C ในขนาดยารักษาโรคที่ขึ้นทะเบียนตำรับยาจัดเป็นยาแผนปัจจุบัน ไม่ใช่ผลิตภัณฑ์เสริมอาหาร
• ข้อ ง.: แม้จะมีเภสัชกรควบคุมดูแล ก็ไม่สามารถยกเว้นข้อกำหนดเรื่องใบอนุญาตผลิตยาตามมาตรา 12 ได้
• ข้อ จ.: สุขลักษณะของซองซิปล็อกไม่เป็นเหตุยกเว้นความผิดฐานผลิตยาโดยไม่ได้รับอนุญาต</t>
        </is>
      </c>
      <c r="L108" s="186" t="n"/>
      <c r="M108" s="186" t="inlineStr">
        <is>
          <t>1. Law &amp; Regulations</t>
        </is>
      </c>
      <c r="N108" s="186" t="inlineStr">
        <is>
          <t>1.1 พ.ร.บ. ยา พ.ศ. 2510</t>
        </is>
      </c>
      <c r="O108" s="185" t="inlineStr">
        <is>
          <t>SAP</t>
        </is>
      </c>
      <c r="P108" s="186" t="inlineStr">
        <is>
          <t>PLE_CC1_2563_Q ข้อ 12</t>
        </is>
      </c>
      <c r="Q108" s="185" t="inlineStr">
        <is>
          <t>ข้อสอบจริง</t>
        </is>
      </c>
      <c r="R108" s="185" t="inlineStr">
        <is>
          <t>2563</t>
        </is>
      </c>
      <c r="S108" s="185" t="n"/>
    </row>
    <row r="109" ht="24" customHeight="1" s="49">
      <c r="A109" s="187" t="n">
        <v>107</v>
      </c>
      <c r="B109" s="186" t="inlineStr">
        <is>
          <t>เจ้าหน้าที่ อย. เข้าสุ่มตรวจเว็บไซต์ www.yaforyou.com ซึ่งไม่มีใบอนุญาตขายยา ดำเนินการล่อสั่งซื้อยา 4 รายการ พบ นางสาว ธ เป็นผู้นำยามาจัดส่ง: รายการที่ 1 จัดยาแคปซูล 3 เม็ดในซองใส โฆษณาหน้าเว็บไซต์ว่า 'รักษาฝ้า ช่วยให้หน้าใส'</t>
        </is>
      </c>
      <c r="C109" s="186" t="inlineStr">
        <is>
          <t>นางสาว ธ ขายยารายการที่ 1 มีความผิดตามกฎหมายยาหรือไม่ เพราะเหตุใด</t>
        </is>
      </c>
      <c r="D109" s="186" t="n"/>
      <c r="E109" s="186" t="inlineStr">
        <is>
          <t>ไม่ผิด เนื่องจากได้รับอนุญาตให้ขายได้</t>
        </is>
      </c>
      <c r="F109" s="186" t="inlineStr">
        <is>
          <t>ไม่ผิด เนื่องจากได้รับการยกเว้นให้ไม่ต้องขออนุญาต</t>
        </is>
      </c>
      <c r="G109" s="186" t="inlineStr">
        <is>
          <t>ผิด เนื่องจากขายยาชุด</t>
        </is>
      </c>
      <c r="H109" s="186" t="inlineStr">
        <is>
          <t>ผิด เนื่องจากขายยาตำรับลับ</t>
        </is>
      </c>
      <c r="I109" s="188" t="inlineStr">
        <is>
          <t>ผิด เนื่องจากขายยานอกสถานที่ที่ได้รับอนุญาต</t>
        </is>
      </c>
      <c r="J109" s="185" t="n">
        <v>3</v>
      </c>
      <c r="K109" s="186" t="inlineStr">
        <is>
          <t>✅ คำตอบที่ถูกต้อง: ข้อ ค. ผิด เนื่องจากขายยาชุด
🎯 ทำไมข้อนี้ถึงถูก:
ตาม พ.ร.บ. ยา พ.ศ. 2510 มาตรา 75 ทวิ บัญญัติห้ามมิให้ผู้ใดผลิต ขาย หรือนำหรือสั่งเข้ามาในราชอาณาจักรซึ่งยาชุด การจัดยาแคปซูล 3 เม็ดรวมในซองใสโดยอ้างสรรพคุณรักษาฝ้าหน้าใส ถือเป็นการ 'ขายยาชุด' ซึ่งมีโทษจำคุกและปรับอย่างรุนแรงตามกฎหมาย (และยังมีความผิดฐานขายยานอกสถานที่ที่ได้รับอนุญาตด้วย)
🔍 ข้ออื่นผิดเพราะอะไร:
• ข้อ ก.: เว็บไซต์ www.yaforyou.com ไม่มีใบอนุญาตขายยา และยาชุดเป็นยาต้องห้ามที่กฎหมายไม่อนุญาตให้ผู้ใดจำหน่าย
• ข้อ ข.: กฎหมายไม่มีข้อยกเว้นให้ขายยาชุดหรือขายยาอันตรายผ่านช่องทางออนไลน์ได้
• ข้อ ง.: ยาตำรับลับหมายถึงยาที่ไม่เปิดเผยสูตรส่วนประกอบ แต่การนำยาหลายเม็ดมารวมซองรักษาโรคคือยาชุด
• ข้อ จ.: แม้จะมีความผิดฐานขายยานอกสถานที่ แต่การจัดยาหลายชนิดในซองเดียวกันเพื่อใช้ร่วมกันมีบทลงโทษเฉพาะฐานขายยาชุด</t>
        </is>
      </c>
      <c r="L109" s="186" t="n"/>
      <c r="M109" s="186" t="inlineStr">
        <is>
          <t>1. Law &amp; Regulations</t>
        </is>
      </c>
      <c r="N109" s="186" t="inlineStr">
        <is>
          <t>1.1 พ.ร.บ. ยา พ.ศ. 2510</t>
        </is>
      </c>
      <c r="O109" s="185" t="inlineStr">
        <is>
          <t>SAP</t>
        </is>
      </c>
      <c r="P109" s="186" t="inlineStr">
        <is>
          <t>ข้อ 78 (PLE_CC1_2562_Key.md)</t>
        </is>
      </c>
      <c r="Q109" s="185" t="inlineStr">
        <is>
          <t>ข้อสอบจริง</t>
        </is>
      </c>
      <c r="R109" s="185" t="inlineStr">
        <is>
          <t>2562</t>
        </is>
      </c>
      <c r="S109" s="185" t="inlineStr">
        <is>
          <t>CASE_2562_ONLINE_DRUG_01</t>
        </is>
      </c>
    </row>
    <row r="110" ht="24" customHeight="1" s="49">
      <c r="A110" s="187" t="n">
        <v>108</v>
      </c>
      <c r="B110" s="186" t="inlineStr">
        <is>
          <t>เจ้าหน้าที่ อย. ตรวจสอบเว็บไซต์ www.yaforyou.com พบรายการที่ 2 มีการโฆษณาข้อความ: 'ยารักษาโรคกระเพาะ อันเนื่องมีสาเหตุมาจากตับ แก้ได้ทุกต้นเหตุ กินแล้วหายระยะยาว บรรเทาอาการจุกเสียด หายขาด ไม่กลับมาเป็นซ้ำ เลขทะเบียน อย. G 38/2558'</t>
        </is>
      </c>
      <c r="C110" s="186" t="inlineStr">
        <is>
          <t>การเผยแพร่ข้อความโฆษณาดังกล่าว ผิดกฎหมายยาหรือไม่ เพราะเหตุใด</t>
        </is>
      </c>
      <c r="D110" s="186" t="n"/>
      <c r="E110" s="186" t="inlineStr">
        <is>
          <t>ไม่ผิด เพราะเป็นไม่ต้องขออนุญาต</t>
        </is>
      </c>
      <c r="F110" s="186" t="inlineStr">
        <is>
          <t>ไม่ผิด เพราะมีเลขอนุญาตการโฆษณา</t>
        </is>
      </c>
      <c r="G110" s="186" t="inlineStr">
        <is>
          <t>ผิด เพราะ โฆษณาขายยาที่ห้ามขาย</t>
        </is>
      </c>
      <c r="H110" s="186" t="inlineStr">
        <is>
          <t>ผิด เพราะ โฆษณาโอ้อวดสรรพคุณเกินจริง</t>
        </is>
      </c>
      <c r="I110" s="188" t="inlineStr">
        <is>
          <t>ผิด เพราะ โฆษณายารักษาโรคที่ห้ามโฆษณาตามรัฐมนตรีกำหนด</t>
        </is>
      </c>
      <c r="J110" s="185" t="n">
        <v>4</v>
      </c>
      <c r="K110" s="186" t="inlineStr">
        <is>
          <t>✅ คำตอบที่ถูกต้อง: ข้อ ง. ผิด เพราะ โฆษณาโอ้อวดสรรพคุณเกินจริง
🎯 ทำไมข้อนี้ถึงถูก:
ตาม พ.ร.บ. ยา พ.ศ. 2510 มาตรา 88 (1) บัญญัติห้ามมิให้โฆษณาขายยาว่าสามารถทำให้หายขาด หรือโอ้อวดสรรพคุณยาเป็นเท็จหรือเกินความจริง การใช้คำว่า 'แก้ได้ทุกต้นเหตุ กินแล้วหายระยะยาว หายขาด ไม่กลับมาเป็นซ้ำ' ถือเป็นการโฆษณาโอ้อวดสรรพคุณยาเกินจริงอย่างชัดเจน
🔍 ข้ออื่นผิดเพราะอะไร:
• ข้อ ก.: การโฆษณายาแผนโบราณต้องได้รับอนุญาตข้อความโฆษณาจาก อย. ก่อนเผยแพร่เสมอตามมาตรา 88 ทวิ
• ข้อ ข.: เลข G 38/2558 เป็นเลขทะเบียนตำรับยา มิใช่ใบอนุญาตโฆษณาขายยา (ใบอนุญาตโฆษณาจะมีเลข ฆพ. หรือ ฆท.)
• ข้อ ค.: ยาแผนโบราณมิใช่ยาต้องห้ามขาย แต่ข้อความที่นำมาโฆษณามีลักษณะโอ้อวดเกินจริง
• ข้อ จ.: โรคกระเพาะไม่ได้จัดอยู่ในกลุ่มโรคต้องห้ามโฆษณาตามมาตรา 88 (8) แต่ผิดฐานโอ้อวดว่าหายขาด</t>
        </is>
      </c>
      <c r="L110" s="186" t="n"/>
      <c r="M110" s="186" t="inlineStr">
        <is>
          <t>1. Law &amp; Regulations</t>
        </is>
      </c>
      <c r="N110" s="186" t="inlineStr">
        <is>
          <t>1.1 พ.ร.บ. ยา พ.ศ. 2510</t>
        </is>
      </c>
      <c r="O110" s="185" t="inlineStr">
        <is>
          <t>SAP</t>
        </is>
      </c>
      <c r="P110" s="186" t="inlineStr">
        <is>
          <t>ข้อ 80 (PLE_CC1_2562_Key.md)</t>
        </is>
      </c>
      <c r="Q110" s="185" t="inlineStr">
        <is>
          <t>ข้อสอบจริง</t>
        </is>
      </c>
      <c r="R110" s="185" t="inlineStr">
        <is>
          <t>2562</t>
        </is>
      </c>
      <c r="S110" s="185" t="inlineStr">
        <is>
          <t>CASE_2562_ONLINE_DRUG_01</t>
        </is>
      </c>
    </row>
    <row r="111" ht="24" customHeight="1" s="49">
      <c r="A111" s="187" t="n">
        <v>109</v>
      </c>
      <c r="B111" s="186" t="n"/>
      <c r="C111" s="186" t="inlineStr">
        <is>
          <t>ผู้ป่วยได้รับการวินิจฉัยว่าเป็น Absence seizure (โรคลมชักชนิดเหม่อลอย) ยาในข้อใดมีประสิทธิภาพในการรักษาเหมาะสมที่สุด</t>
        </is>
      </c>
      <c r="D111" s="186" t="n"/>
      <c r="E111" s="186" t="inlineStr">
        <is>
          <t>Valproate</t>
        </is>
      </c>
      <c r="F111" s="186" t="inlineStr">
        <is>
          <t>Carbamazepine</t>
        </is>
      </c>
      <c r="G111" s="186" t="inlineStr">
        <is>
          <t>Topiramate</t>
        </is>
      </c>
      <c r="H111" s="186" t="inlineStr">
        <is>
          <t>Phenytoin</t>
        </is>
      </c>
      <c r="I111" s="188" t="inlineStr">
        <is>
          <t>Pregabalin</t>
        </is>
      </c>
      <c r="J111" s="185" t="n">
        <v>1</v>
      </c>
      <c r="K111" s="186" t="inlineStr">
        <is>
          <t>✅ คำตอบที่ถูกต้อง: ข้อ ก. Valproate
🎯 ทำไมข้อนี้ถึงถูก:
ยาทางเลือกแรกในการรักษา Absence seizure คือ Sodium valproate หรือ Ethosuximide เนื่องจากออกฤทธิ์ยับยั้ง T-type calcium channels ในเซลล์ประสาททาลามัส ส่วนยา Carbamazepine, Phenytoin และ Pregabalin มีข้อห้ามใช้เพราะอาจทำให้อาการชักแบบ absence แย่ลง
🔍 ข้ออื่นผิดเพราะอะไร:
• ข้อ ข.: Carbamazepine ออกฤทธิ์บล็อก Voltage-gated sodium channels สามารถกระตุ้นให้อาการ absence seizure รุนแรงขึ้นได้
• ข้อ ค.: Topiramate เป็น broad-spectrum AED แต่ไม่ใช่ first-line agent สำหรับ typical absence seizure เมื่อเทียบกับ valproate
• ข้อ ง.: Phenytoin ยับยั้ง sodium channels เป็นข้อห้ามใช้ใน absence seizure เพราะอาจกระตุ้นให้เกิด myoclonic และ absence status
• ข้อ จ.: Pregabalin จับกับ alpha-2-delta subunit ของ calcium channel ไม่ได้ผลในการรักษา absence seizure และอาจทำให้อาการชักแย่ลง</t>
        </is>
      </c>
      <c r="L111" s="186" t="n"/>
      <c r="M111" s="186" t="inlineStr">
        <is>
          <t>10. Neurologic</t>
        </is>
      </c>
      <c r="N111" s="186" t="inlineStr">
        <is>
          <t>10.2 Epilepsy &amp; Seizures</t>
        </is>
      </c>
      <c r="O111" s="185" t="inlineStr">
        <is>
          <t>Clinic</t>
        </is>
      </c>
      <c r="P111" s="186" t="inlineStr">
        <is>
          <t>ข้อ 101 (PLE_CC1_2562_Key.md)</t>
        </is>
      </c>
      <c r="Q111" s="185" t="inlineStr">
        <is>
          <t>ข้อสอบจริง</t>
        </is>
      </c>
      <c r="R111" s="185" t="inlineStr">
        <is>
          <t>2562</t>
        </is>
      </c>
      <c r="S111" s="185" t="n"/>
    </row>
    <row r="112" ht="24" customHeight="1" s="49">
      <c r="A112" s="185" t="n">
        <v>110</v>
      </c>
      <c r="B112" s="186" t="n"/>
      <c r="C112" s="186" t="inlineStr">
        <is>
          <t>ผู้ป่วยโรคซึมเศร้า (MDD) ได้รับยาต้านเศร้ากลุ่ม SSRIs (Fluoxetine) จะเริ่มได้รับประสิทธิผลจากการรักษาเต็มที่ (Full therapeutic efficacy) เมื่อรับประทานยาต่อเนื่องเป็นระยะเวลานานเท่าใด</t>
        </is>
      </c>
      <c r="D112" s="186" t="n"/>
      <c r="E112" s="186" t="inlineStr">
        <is>
          <t>3 วัน</t>
        </is>
      </c>
      <c r="F112" s="186" t="inlineStr">
        <is>
          <t>7 วัน</t>
        </is>
      </c>
      <c r="G112" s="186" t="inlineStr">
        <is>
          <t>2 สัปดาห์</t>
        </is>
      </c>
      <c r="H112" s="186" t="inlineStr">
        <is>
          <t>4 สัปดาห์</t>
        </is>
      </c>
      <c r="I112" s="186" t="inlineStr">
        <is>
          <t>12 สัปดาห์</t>
        </is>
      </c>
      <c r="J112" s="185" t="n">
        <v>4</v>
      </c>
      <c r="K112" s="186" t="inlineStr">
        <is>
          <t>✅ คำตอบที่ถูกต้อง: ข้อ ง. 4 สัปดาห์
🎯 ทำไมข้อนี้ถึงถูก:
ยาต้านเศร้ากลุ่ม SSRIs เช่น Fluoxetine ต้องใช้เวลาในการปรับสมดุลของสารสื่อประสาทและการเกิด down-regulation ของ 5-HT1A autoreceptors ในสมอง ทำให้ต้องรับประทานยาต่อเนื่องอย่างน้อย 2 ถึง 4 สัปดาห์ จึงจะเริ่มเห็นประสิทธิผลในการรักษาอย่างเต็มที่
🔍 ข้ออื่นผิดเพราะอะไร:
• ข้อ ก.: 3 วัน เป็นระยะเวลาที่สั้นเกินไป ยาเพิ่งเริ่มปรับระดับในพลาสมาและยังไม่เกิด neuroplastic adaptation ในสมอง
• ข้อ ข.: 7 วัน ผู้ป่วยอาจเริ่มรู้สึกดีขึ้นเล็กน้อยหรือมีผลข้างเคียงชั่วคราว แต่อาการซึมเศร้ายังไม่ดีขึ้นชัดเจน
• ข้อ ค.: 2 สัปดาห์ เป็นช่วงเวลาที่อาจเริ่มเห็น clinical response เริ่มแรก แต่การตอบสนองเต็มที่ต้องใช้เวลา 4-6 สัปดาห์
• ข้อ จ.: 12 สัปดาห์ เป็นระยะเวลาในการประเมินการเข้าสู่ระยะสงบของโรค (remission phase) มิใช่ระยะเวลาเริ่มต้นที่ยาเริ่มออกฤทธิ์เต็มที่</t>
        </is>
      </c>
      <c r="L112" s="186" t="n"/>
      <c r="M112" s="186" t="inlineStr">
        <is>
          <t>11. Psychiatric</t>
        </is>
      </c>
      <c r="N112" s="186" t="inlineStr">
        <is>
          <t>11.1 Major Depressive Disorder (MDD)</t>
        </is>
      </c>
      <c r="O112" s="185" t="inlineStr">
        <is>
          <t>Clinic</t>
        </is>
      </c>
      <c r="P112" s="186" t="inlineStr">
        <is>
          <t>ข้อ 3 (PLE_CC1_2562_Key.md)</t>
        </is>
      </c>
      <c r="Q112" s="185" t="inlineStr">
        <is>
          <t>ข้อสอบจริง</t>
        </is>
      </c>
      <c r="R112" s="185" t="inlineStr">
        <is>
          <t>2562</t>
        </is>
      </c>
      <c r="S112" s="185" t="n"/>
    </row>
    <row r="113" ht="24" customHeight="1" s="49">
      <c r="A113" s="185" t="n">
        <v>111</v>
      </c>
      <c r="B113" s="186" t="inlineStr">
        <is>
          <t>เจ้าหน้าที่สาธารณสุขจังหวัดร่วมกับเจ้าหน้าที่ตำรวจเข้าตรวจสอบร้านยา ม โอสถ (ใบอนุญาต ข.ย.1) มีนางสาว ม เป็นผู้รับอนุญาต และมี ภญ.ช เป็นผู้มีหน้าที่ปฏิบัติการ (เวลาปฏิบัติการ 17.00 - 22.00 น.) ตรวจสอบเวลา 21.20 น. พบ นาย จ. (ไม่ใช่เภสัชกร) กำลังขายยา Tindol (Tramadol 50 mg) จำนวน 1 แผง (10 แคปซูล) ให้สายสืบ โดยขณะนั้นไม่พบ ภญ.ช อยู่ปฏิบัติการ ตู้ยาอันตรายไม่ได้ปิดบังม่าน และไม่มีการจัดทำบัญชีการขายยา ข.ย.11</t>
        </is>
      </c>
      <c r="C113" s="186" t="inlineStr">
        <is>
          <t>นาย จ. มีความผิดตามกฎหมายหรือไม่ อย่างไร</t>
        </is>
      </c>
      <c r="D113" s="186" t="n"/>
      <c r="E113" s="186" t="inlineStr">
        <is>
          <t>ไม่ผิด เพราะขายยาสามัญประจำบ้าน</t>
        </is>
      </c>
      <c r="F113" s="186" t="inlineStr">
        <is>
          <t>ไม่ผิด เพราะไม่ใช่ผู้รับอนุญาต</t>
        </is>
      </c>
      <c r="G113" s="186" t="inlineStr">
        <is>
          <t>ผิด เพราะขายยาผิดมาตรฐาน</t>
        </is>
      </c>
      <c r="H113" s="186" t="inlineStr">
        <is>
          <t>ผิด เพราะขายควบคุมพิเศษ</t>
        </is>
      </c>
      <c r="I113" s="186" t="inlineStr">
        <is>
          <t>ผิด เพราะประกอบวิชาชีพเภสัชกรรมโดยไม่ได้รับอนุญาตวิชาชีพ</t>
        </is>
      </c>
      <c r="J113" s="185" t="n">
        <v>5</v>
      </c>
      <c r="K113" s="186" t="inlineStr">
        <is>
          <t>✅ คำตอบที่ถูกต้อง: ข้อ จ. ผิด เพราะประกอบวิชาชีพเภสัชกรรมโดยไม่ได้รับอนุญาตวิชาชีพ
🎯 ทำไมข้อนี้ถึงถูก:
ตาม พ.ร.บ. วิชาชีพเภสัชกรรม พ.ศ. 2537 มาตรา 28 บัญญัติห้ามมิให้ผู้ใดซึ่งมิได้เป็นผู้ประกอบวิชาชีพเภสัชกรรมทำการประกอบวิชาชีพเภสัชกรรม การที่นาย จ. ซึ่งมิใช่เภสัชกร ทำหน้าที่ส่งมอบยาอันตราย (Tramadol) และให้คำแนะนำการใช้ยา ย่อมมีความผิดฐานประกอบวิชาชีพเภสัชกรรมโดยมิได้รับอนุญาต
🔍 ข้ออื่นผิดเพราะอะไร:
• ข้อ ก.: Tramadol เป็นยาอันตราย มิใช่ยาสามัญประจำบ้าน และต้องส่งมอบโดยเภสัชกรเท่านั้น
• ข้อ ข.: การมิได้เป็นผู้รับอนุญาตไม่ได้ยกเว้นความผิด หากกระทำการที่เป็นการประกอบวิชาชีพเภสัชกรรมย่อมมีความผิดตามกฎหมายวิชาชีพ
• ข้อ ค.: ตัวยา Tindol เป็นยาที่ขึ้นทะเบียนถูกต้อง มิใช่ยาผิดมาตรฐาน แต่ผู้ขายไม่มีสิทธิตามกฎหมายในการขาย
• ข้อ ง.: Tramadol รูปแบบเดี่ยวเป็นยาอันตรายควบคุมการขาย มิใช่ยาควบคุมพิเศษ</t>
        </is>
      </c>
      <c r="L113" s="186" t="n"/>
      <c r="M113" s="186" t="inlineStr">
        <is>
          <t>1. Law &amp; Regulations</t>
        </is>
      </c>
      <c r="N113" s="186" t="inlineStr">
        <is>
          <t>1.4 พ.ร.บ. วิชาชีพเภสัชกรรม 2537</t>
        </is>
      </c>
      <c r="O113" s="185" t="inlineStr">
        <is>
          <t>SAP</t>
        </is>
      </c>
      <c r="P113" s="186" t="inlineStr">
        <is>
          <t>ข้อ 32 (PLE_CC1_2562_Key.md)</t>
        </is>
      </c>
      <c r="Q113" s="185" t="inlineStr">
        <is>
          <t>ข้อสอบจริง</t>
        </is>
      </c>
      <c r="R113" s="185" t="inlineStr">
        <is>
          <t>2562</t>
        </is>
      </c>
      <c r="S113" s="185" t="inlineStr">
        <is>
          <t>CASE_2562_PHARM_STING_01</t>
        </is>
      </c>
    </row>
    <row r="114" ht="24" customHeight="1" s="49">
      <c r="A114" s="185" t="n">
        <v>112</v>
      </c>
      <c r="B114" s="186" t="inlineStr">
        <is>
          <t>เจ้าหน้าที่สาธารณสุขจังหวัดร่วมกับเจ้าหน้าที่ตำรวจเข้าตรวจสอบร้านยา ม โอสถ (ใบอนุญาต ข.ย.1) มีนางสาว ม เป็นผู้รับอนุญาต และมี ภญ.ช เป็นผู้มีหน้าที่ปฏิบัติการ (เวลาปฏิบัติการ 17.00 - 22.00 น.) ตรวจสอบเวลา 21.20 น. พบ นาย จ. (ไม่ใช่เภสัชกร) กำลังขายยา Tindol (Tramadol 50 mg) จำนวน 1 แผง (10 แคปซูล) ให้สายสืบ โดยขณะนั้นไม่พบ ภญ.ช อยู่ปฏิบัติการ ตู้ยาอันตรายไม่ได้ปิดบังม่าน และไม่มีการจัดทำบัญชีการขายยา ข.ย.11</t>
        </is>
      </c>
      <c r="C114" s="186" t="inlineStr">
        <is>
          <t>นางสาว ม. (ผู้รับอนุญาต) มีความผิดตามกฎหมายยาหรือไม่ อย่างไร</t>
        </is>
      </c>
      <c r="D114" s="186" t="n"/>
      <c r="E114" s="186" t="inlineStr">
        <is>
          <t>ไม่ผิด เพราะไม่ได้เป็นคนขาย</t>
        </is>
      </c>
      <c r="F114" s="186" t="inlineStr">
        <is>
          <t>ไม่ผิด เพราะขายยาสามัญประจำบ้าน</t>
        </is>
      </c>
      <c r="G114" s="186" t="inlineStr">
        <is>
          <t>ผิด เพราะว่าขายยาอันตรายโดยไม่มีเภสัช</t>
        </is>
      </c>
      <c r="H114" s="186" t="inlineStr">
        <is>
          <t>ผิด เพราะว่าขายยาอันตรายขณะเภสัชไม่อยู่</t>
        </is>
      </c>
      <c r="I114" s="186" t="inlineStr">
        <is>
          <t>ผิด เพราะว่าขายยาควบคุมพิเศษโดยไม่มีใบสั่งแพทย์์</t>
        </is>
      </c>
      <c r="J114" s="185" t="n">
        <v>4</v>
      </c>
      <c r="K114" s="186" t="inlineStr">
        <is>
          <t>✅ คำตอบที่ถูกต้อง: ข้อ ง. ผิด เพราะว่าขายยาอันตรายขณะเภสัชไม่อยู่
🎯 ทำไมข้อนี้ถึงถูก:
ตาม พ.ร.บ. ยา พ.ศ. 2510 มาตรา 32 ผู้รับอนุญาตขายยาแผนปัจจุบันต้องจัดให้มีผู้มีหน้าที่ปฏิบัติการอยู่ประจำตลอดเวลาที่เปิดทำการ และมาตรา 21 บัญญัติห้ามขายยาอันตรายในระหว่างที่ผู้มีหน้าที่ปฏิบัติการไม่อยู่ การที่ร้านยาเปิดจำหน่ายยาอันตรายในขณะที่ ภญ.ช ไม่อยู่ปฏิบัติการ นางสาว ม. ในฐานะผู้รับอนุญาตจึงมีความผิดฐานขายยาอันตรายในระหว่างที่เภสัชกรไม่อยู่ปฏิบัติการ
🔍 ข้ออื่นผิดเพราะอะไร:
• ข้อ ก.: ผู้รับอนุญาตมีหน้าที่ต้องควบคุมดูแลสถานประกอบการให้เป็นไปตามกฎหมาย แม้มิได้เป็นผู้ลงมือขายเองก็ต้องรับผิดชอบ
• ข้อ ข.: ยาที่จำหน่ายคือ Tramadol ซึ่งเป็นยาอันตรายควบคุมพิเศษ มิใช่ยาสามัญประจำบ้าน
• ข้อ ค.: ร้านมีเภสัชกรผู้มีหน้าที่ปฏิบัติการ (ภญ.ช) แต่ความผิดคือเปิดขายยาอันตรายในขณะที่เภสัชกรไม่อยู่ปฏิบัติการจริง
• ข้อ จ.: Tramadol ชนิดรับประทานเป็นยาอันตราย มิใช่ยาควบคุมพิเศษ</t>
        </is>
      </c>
      <c r="L114" s="186" t="n"/>
      <c r="M114" s="186" t="inlineStr">
        <is>
          <t>1. Law &amp; Regulations</t>
        </is>
      </c>
      <c r="N114" s="186" t="inlineStr">
        <is>
          <t>1.1 พ.ร.บ. ยา พ.ศ. 2510</t>
        </is>
      </c>
      <c r="O114" s="185" t="inlineStr">
        <is>
          <t>SAP</t>
        </is>
      </c>
      <c r="P114" s="186" t="inlineStr">
        <is>
          <t>ข้อ 33 (PLE_CC1_2562_Key.md)</t>
        </is>
      </c>
      <c r="Q114" s="185" t="inlineStr">
        <is>
          <t>ข้อสอบจริง</t>
        </is>
      </c>
      <c r="R114" s="185" t="inlineStr">
        <is>
          <t>2562</t>
        </is>
      </c>
      <c r="S114" s="185" t="inlineStr">
        <is>
          <t>CASE_2562_PHARM_STING_01</t>
        </is>
      </c>
    </row>
    <row r="115" ht="24" customHeight="1" s="49">
      <c r="A115" s="185" t="n">
        <v>113</v>
      </c>
      <c r="B115" s="186" t="inlineStr">
        <is>
          <t>เจ้าหน้าที่สาธารณสุขจังหวัดร่วมกับเจ้าหน้าที่ตำรวจเข้าตรวจสอบร้านยา ม โอสถ (ใบอนุญาต ข.ย.1) มีนางสาว ม เป็นผู้รับอนุญาต และมี ภญ.ช เป็นผู้มีหน้าที่ปฏิบัติการ (เวลาปฏิบัติการ 17.00 - 22.00 น.) ตรวจสอบเวลา 21.20 น. พบ นาย จ. (ไม่ใช่เภสัชกร) กำลังขายยา Tindol (Tramadol 50 mg) จำนวน 1 แผง (10 แคปซูล) ให้สายสืบ โดยขณะนั้นไม่พบ ภญ.ช อยู่ปฏิบัติการ ตู้ยาอันตรายไม่ได้ปิดบังม่าน และไม่มีการจัดทำบัญชีการขายยา ข.ย.11</t>
        </is>
      </c>
      <c r="C115" s="186" t="inlineStr">
        <is>
          <t>ภญ.ช (ผู้มีหน้าที่ปฏิบัติการ) มีความผิดตามกฎหมายยาและจรรยาบรรณวิชาชีพหรือไม่อย่างไร</t>
        </is>
      </c>
      <c r="D115" s="186" t="n"/>
      <c r="E115" s="186" t="inlineStr">
        <is>
          <t>ไม่ผิด</t>
        </is>
      </c>
      <c r="F115" s="186" t="inlineStr">
        <is>
          <t>ผิด เพราะว่าไม่เคารพกฎหมาย</t>
        </is>
      </c>
      <c r="G115" s="186" t="inlineStr">
        <is>
          <t>ผิด เรื่องความปลอดภัยของผู้ป่วย</t>
        </is>
      </c>
      <c r="H115" s="186" t="inlineStr">
        <is>
          <t>ผิด เพราะสนับสนุนให้ประกอบวิชาชีพผิดกฎหมาย</t>
        </is>
      </c>
      <c r="I115" s="186" t="inlineStr">
        <is>
          <t>ผิด ว่าทำให้เสื่อมเสียวิชาชีพ</t>
        </is>
      </c>
      <c r="J115" s="185" t="n">
        <v>3</v>
      </c>
      <c r="K115" s="186" t="inlineStr">
        <is>
          <t>✅ คำตอบที่ถูกต้อง: ข้อ ค. ผิด เพราะไม่อยู่ในเวลาเปิดทำการ
🎯 ทำไมข้อนี้ถึงถูก:
ตาม พ.ร.บ. ยา พ.ศ. 2510 มาตรา 39 และมาตรา 70 ผู้มีหน้าที่ปฏิบัติการต้องอยู่ประจำ ณ สถานที่ขายยาตลอดเวลาที่กำหนดไว้ และต้องควบคุมการขายยาอันตราย การที่ ภญ.ช ไม่อยู่ปฏิบัติการตามเวลาที่แจ้งไว้ (17.00-22.00 น.) และปล่อยให้บุคคลอื่นขายยาอันตรายโดยไม่ปิดบังม่านตู้ยา จึงมีความผิดตามกฎหมายยาและเข้าข่ายละเมิดจรรยาบรรณวิชาชีพเภสัชกรรม
🔍 ข้ออื่นผิดเพราะอะไร:
• ข้อ ก.: เภสัชกรมีหน้าที่ตามกฎหมายในการอยู่ประจำและควบคุมร้านยา แม้มิได้เป็นคนขายเองก็มีความผิดฐานละเลยหน้าที่ตามมาตรา 39
• ข้อ ข.: ยาที่ถูกล่อซื้อเป็นยาอันตราย (Tramadol) มิใช่ยาสามัญประจำบ้าน
• ข้อ ง.: การไม่ดึงม่านบังตู้ยาเป็นข้อบกพร่องตามเกณฑ์ GPP แต่ความผิดฐานใหญ่ตามมาตรา 39 คือการไม่อยู่ปฏิบัติหน้าที่ตามเวลาที่แจ้งไว้
• ข้อ จ.: Tramadol เป็นยาอันตราย มิใช่ยาควบคุมพิเศษ</t>
        </is>
      </c>
      <c r="L115" s="186" t="n"/>
      <c r="M115" s="186" t="inlineStr">
        <is>
          <t>2. Professional Ethics</t>
        </is>
      </c>
      <c r="N115" s="186" t="inlineStr">
        <is>
          <t>2.1 ข้อบังคับสภาเภสัชกรรม (จรรยาบรรณวิชาชีพ)</t>
        </is>
      </c>
      <c r="O115" s="185" t="inlineStr">
        <is>
          <t>SAP</t>
        </is>
      </c>
      <c r="P115" s="186" t="inlineStr">
        <is>
          <t>ข้อ 38 (PLE_CC1_2562_Key.md)</t>
        </is>
      </c>
      <c r="Q115" s="185" t="inlineStr">
        <is>
          <t>ข้อสอบจริง</t>
        </is>
      </c>
      <c r="R115" s="185" t="inlineStr">
        <is>
          <t>2562</t>
        </is>
      </c>
      <c r="S115" s="185" t="inlineStr">
        <is>
          <t>CASE_2562_PHARM_STING_01</t>
        </is>
      </c>
    </row>
    <row r="116" ht="24" customHeight="1" s="49">
      <c r="A116" s="185" t="n">
        <v>114</v>
      </c>
      <c r="B116" s="186" t="n"/>
      <c r="C116" s="186" t="inlineStr">
        <is>
          <t>ท่านเป็นเภสัชกรที่ได้รับมอบหมายให้ทำหน้าที่ประเมินความคุ้มค่าของยาใหม่ที่จะนำเข้ามาใช้ในโรงพยาบาลแทน Trastuzumab ในโรงพยาบาลรัฐแห่งหนึ่ง สำหรับผู้ป่วยสิทธิสวัสดิการข้าราชการ จะใช้เครื่องมือและมุมมองใดเหมาะสมที่สุด</t>
        </is>
      </c>
      <c r="D116" s="186" t="n"/>
      <c r="E116" s="186" t="inlineStr">
        <is>
          <t>Cost utility มุมมองผู้จ่ายเงิน</t>
        </is>
      </c>
      <c r="F116" s="186" t="inlineStr">
        <is>
          <t>Cost effective มุมมองผู้จ่ายเงิน</t>
        </is>
      </c>
      <c r="G116" s="186" t="inlineStr">
        <is>
          <t>Cost effective มุมมองสังคม</t>
        </is>
      </c>
      <c r="H116" s="186" t="inlineStr">
        <is>
          <t>Cost utility มุมมองผู้ป่วย</t>
        </is>
      </c>
      <c r="I116" s="186" t="inlineStr">
        <is>
          <t>Cost utility มุมมองสังคม</t>
        </is>
      </c>
      <c r="J116" s="185" t="n">
        <v>1</v>
      </c>
      <c r="K116" s="186" t="inlineStr">
        <is>
          <t>✅ คำตอบที่ถูกต้อง: ข้อ ก. Cost utility มุมมองผู้จ่ายเงิน
🎯 ทำไมข้อนี้ถึงถูก:
การประเมินเพื่อบรรจุยาเข้าสู่บัญชียาของโรงพยาบาลรัฐหรือบัญชียาหลักแห่งชาติ โดยเปรียบเทียบยาใหม่ที่มีผลต่อคุณภาพชีวิตและอายุขัยของผู้ป่วยมะเร็ง นิยมใช้ Cost-Utility Analysis (CUA) วัดผลลัพธ์เป็น QALYs และเมื่อเป็นการเบิกจ่ายในระบบสวัสดิการรักษาพยาบาลข้าราชการ จึงใช้ มุมมองของผู้จ่ายเงิน (Payer's perspective)
🔍 ข้ออื่นผิดเพราะอะไร:
• ข้อ ข.: Cost-Effectiveness Analysis (CEA) วัดผลลัพธ์เป็น clinical endpoints แต่ยามะเร็งที่มีผลต่อ survival และ QOL มักใช้ CUA เพื่อคำนวณ ICER/QALY
• ข้อ ค.: Cost-Benefit Analysis (CBA) วัดผลลัพธ์เป็นตัวเงิน ซึ่งทำได้ยากในการประเมินคุณค่าของการมีชีวิตรอดในโรคมะเร็ง
• ข้อ ง.: มุมมองผู้ป่วย (Patient perspective) เหมาะกับการศึกษาภาระค่าใช้จ่ายที่ผู้ป่วยต้องจ่ายจริง (Out-of-pocket costs) มิใช่การตัดสินใจระดับนโยบายของกองทุน
• ข้อ จ.: มุมมองสังคม (Societal perspective) เป็นมุมมองกว้างที่รวมต้นทุนทางอ้อมทั้งหมด แต่งบประมาณโรงพยาบาลรัฐในการเบิกจ่ายตรงจะเน้น Payer's perspective</t>
        </is>
      </c>
      <c r="L116" s="186" t="n"/>
      <c r="M116" s="186" t="inlineStr">
        <is>
          <t>4. Pharmacoeconomics</t>
        </is>
      </c>
      <c r="N116" s="186" t="inlineStr">
        <is>
          <t>4.2 การคำนวณคุ้มค่า (ICER, QALY, NLEM)</t>
        </is>
      </c>
      <c r="O116" s="185" t="inlineStr">
        <is>
          <t>SAP</t>
        </is>
      </c>
      <c r="P116" s="186" t="inlineStr">
        <is>
          <t>ข้อ 52 (PLE_CC1_2562_Key.md)</t>
        </is>
      </c>
      <c r="Q116" s="185" t="inlineStr">
        <is>
          <t>ข้อสอบจริง</t>
        </is>
      </c>
      <c r="R116" s="185" t="inlineStr">
        <is>
          <t>2562</t>
        </is>
      </c>
      <c r="S116" s="185" t="n"/>
    </row>
    <row r="117" ht="24" customHeight="1" s="49">
      <c r="A117" s="185" t="n">
        <v>115</v>
      </c>
      <c r="B117" s="186" t="n"/>
      <c r="C117" s="186" t="inlineStr">
        <is>
          <t>จากโครงสร้างยาเคมีบำบัดกลุ่ม Anthracycline (Doxorubicin) ยาดังกล่าวมีกลไกการออกฤทธิ์ต่อเซลล์มะเร็งอย่างไร</t>
        </is>
      </c>
      <c r="D117" s="186" t="n"/>
      <c r="E117" s="186" t="inlineStr">
        <is>
          <t>มีผลต.อดีเอนเอ</t>
        </is>
      </c>
      <c r="F117" s="186" t="inlineStr">
        <is>
          <t>มีผลต.อผนังเซลล</t>
        </is>
      </c>
      <c r="G117" s="186" t="inlineStr">
        <is>
          <t>มีผลต.อไมโครทูบูล</t>
        </is>
      </c>
      <c r="H117" s="186" t="inlineStr">
        <is>
          <t>มีผลต.อเยื่อหุ(มเซลล</t>
        </is>
      </c>
      <c r="I117" s="186" t="inlineStr">
        <is>
          <t>มีผลเป5นพิษต.อเซลล imidazole inanition</t>
        </is>
      </c>
      <c r="J117" s="185" t="n">
        <v>1</v>
      </c>
      <c r="K117" s="186" t="inlineStr">
        <is>
          <t>✅ คำตอบที่ถูกต้อง: ข้อ ก. มีผลต่อดีเอนเอ
🎯 ทำไมข้อนี้ถึงถูก:
Doxorubicin มีระนาบวงแหวนแบนราบของ Anthracycline aglycone ที่สามารถแทรกตัวระหว่างคู่เบสของ DNA (DNA intercalation) และยับยั้งเอนไซม์ Topoisomerase II ส่งผลให้เกิด DNA strand breaks และยับยั้งการสังเคราะห์ DNA และ RNA ของเซลล์มะเร็ง
🔍 ข้ออื่นผิดเพราะอะไร:
• ข้อ ข.: ยาที่มีผลยับยั้งการสร้างผนังเซลล์คือยาปฏิชีวนะกลุ่ม Beta-lactams และ Glycopeptides มิใช่ยามะเร็ง Anthracycline
• ข้อ ค.: ยาที่มีผลต่อไมโครทูบูลคือกลุ่ม Vinca alkaloids (Vincristine) และ Taxanes (Paclitaxel)
• ข้อ ง.: ยาที่มีผลต่อเยื่อหุ้มเซลล์คือยาต้านเชื้อรากลุ่ม Polyenes (Amphotericin B) หรือ Daptomycin
• ข้อ จ.: แม้จะมีผลทำลายเซลล์มะเร็ง แต่กลไกออกฤทธิ์ทางชีวโมเลกุลที่จำเพาะเจาะจงคือการเข้าจับและยับยั้งการทำงานของ DNA</t>
        </is>
      </c>
      <c r="L117" s="186" t="n"/>
      <c r="M117" s="186" t="inlineStr">
        <is>
          <t>13. Oncology</t>
        </is>
      </c>
      <c r="N117" s="186" t="inlineStr">
        <is>
          <t>13.1 Chemotherapy Principles &amp; Regimens</t>
        </is>
      </c>
      <c r="O117" s="185" t="inlineStr">
        <is>
          <t>Clinic</t>
        </is>
      </c>
      <c r="P117" s="186" t="inlineStr">
        <is>
          <t>ข้อ 41 (PLE_CC1_2561_Key.md)</t>
        </is>
      </c>
      <c r="Q117" s="185" t="inlineStr">
        <is>
          <t>ข้อสอบจริง</t>
        </is>
      </c>
      <c r="R117" s="185" t="inlineStr">
        <is>
          <t>2561</t>
        </is>
      </c>
      <c r="S117" s="185" t="n"/>
    </row>
    <row r="118" ht="24" customHeight="1" s="49">
      <c r="A118" s="185" t="n">
        <v>116</v>
      </c>
      <c r="B118" s="186" t="n"/>
      <c r="C118" s="186" t="inlineStr">
        <is>
          <t>เมื่อนำตำรับยาครีมชนิด O/W ไปทดสอบความคงตัวแบบเร่งด้วยสภาวะ Freeze-Thaw Cycle พบว่าเกิดการแยกชั้น (Phase separation) จากปัญหาดังกล่าว ท่านมีวิธีการแก้ไขเพื่อเพิ่มความคงตัวของตำรับอย่างไร</t>
        </is>
      </c>
      <c r="D118" s="186" t="n"/>
      <c r="E118" s="186" t="inlineStr">
        <is>
          <t>เติม tragacanth ในตำรับ O/W</t>
        </is>
      </c>
      <c r="F118" s="186" t="inlineStr">
        <is>
          <t>เติม sodium chloride ในตำรับ O/W</t>
        </is>
      </c>
      <c r="G118" s="186" t="inlineStr">
        <is>
          <t>เติม sodium benzoate ในตำรับ O/W</t>
        </is>
      </c>
      <c r="H118" s="186" t="inlineStr">
        <is>
          <t>ใช(เครื่อง ball mill ในการเตรียมตำรับ O/W</t>
        </is>
      </c>
      <c r="I118" s="186" t="inlineStr">
        <is>
          <t>เติม hydroxyethyl cellulose ในตำรับ O/W</t>
        </is>
      </c>
      <c r="J118" s="185" t="n">
        <v>5</v>
      </c>
      <c r="K118" s="186" t="inlineStr">
        <is>
          <t>✅ คำตอบที่ถูกต้อง: ข้อ จ. เติม hydroxyethyl cellulose ในตำรับ O/W
🎯 ทำไมข้อนี้ถึงถูก:
การเกิด Phase separation ในตำรับครีม O/W มักเกิดจากความหนืดของ continuous water phase ไม่เพียงพอที่จะพยุงหยดน้ำมันไว้ได้ การเติมสารเพิ่มความหนืดกลุ่ม Hydrocolloid เช่น Hydroxyethyl cellulose (HEC) ลงในวัฏภาคน้ำ จะช่วยเพิ่ม viscosity และขัดขวางการชนรวมตัวของหยดน้ำมัน ทำให้ตำรับคงตัวทนต่อความเย็นและความร้อนได้ดีขึ้น
🔍 ข้ออื่นผิดเพราะอะไร:
• ข้อ ก.: Tragacanth อาจทำให้เกิดความไม่คงตัวหรือเหนียวเหนอะหนะ และเข้ากันไม่ได้กับสารลดแรงตึงผิวบางชนิด
• ข้อ ข.: การเติม Sodium chloride (อิเล็กโทรไลต์) จะไปลด Zeta potential และบีบชั้นประจุไฟฟ้าสองชั้น ทำให้เกิด Coalescence และแยกชั้นรวดเร็วขึ้น
• ข้อ ค.: Sodium benzoate เป็นสารกันเสีย (Preservative) ไม่มีคุณสมบัติเป็นสารเพิ่มความคงตัวทางกายภาพ
• ข้อ ง.: การใช้ Ball mill เหมาะกับการบดลดขนาดอนุภาคของแข็ง ไม่ใช่วิธีการเพิ่มความคงตัวของระบบอิมัลชัน</t>
        </is>
      </c>
      <c r="L118" s="186" t="n"/>
      <c r="M118" s="186" t="inlineStr">
        <is>
          <t>Product Group 7: Semisolid &amp; Topical Forms</t>
        </is>
      </c>
      <c r="N118" s="186" t="inlineStr">
        <is>
          <t>7.1 Cream &amp; Ointment Formulation</t>
        </is>
      </c>
      <c r="O118" s="185" t="inlineStr">
        <is>
          <t>Product</t>
        </is>
      </c>
      <c r="P118" s="186" t="inlineStr">
        <is>
          <t>ข้อ 43 (PLE_CC1_2561_Key.md)</t>
        </is>
      </c>
      <c r="Q118" s="185" t="inlineStr">
        <is>
          <t>ข้อสอบจริง</t>
        </is>
      </c>
      <c r="R118" s="185" t="inlineStr">
        <is>
          <t>2561</t>
        </is>
      </c>
      <c r="S118" s="185" t="n"/>
    </row>
    <row r="119" ht="24" customHeight="1" s="49">
      <c r="A119" s="185" t="n">
        <v>117</v>
      </c>
      <c r="B119" s="186" t="n"/>
      <c r="C119" s="186" t="inlineStr">
        <is>
          <t>ยา Naproxen จัดเป็นยาต้านการอักเสบที่ไม่ใช่สเตียรอยด์ (NSAIDs) มีกลไกการออกฤทธิ์ในการรักษาอย่างไร</t>
        </is>
      </c>
      <c r="D119" s="186" t="n"/>
      <c r="E119" s="186" t="inlineStr">
        <is>
          <t>ลดการสร(าง leukotriene</t>
        </is>
      </c>
      <c r="F119" s="186" t="inlineStr">
        <is>
          <t>ลดการสร(าง thromboxane A2</t>
        </is>
      </c>
      <c r="G119" s="186" t="inlineStr">
        <is>
          <t>ยับยั้งการทำงานของ prostaglandin</t>
        </is>
      </c>
      <c r="H119" s="186" t="inlineStr">
        <is>
          <t>ยับยั้งการทำงานของเอนไซม lipo-oxygenase</t>
        </is>
      </c>
      <c r="I119" s="186" t="inlineStr">
        <is>
          <t>ยับยั้งการทำงานของเอนไซม cyclo-oxyganase</t>
        </is>
      </c>
      <c r="J119" s="185" t="n">
        <v>5</v>
      </c>
      <c r="K119" s="186" t="inlineStr">
        <is>
          <t>✅ คำตอบที่ถูกต้อง: ข้อ จ. ยับยั้งการทำงานของเอนไซม์ cyclo-oxygenase
🎯 ทำไมข้อนี้ถึงถูก:
Naproxen ออกฤทธิ์เป็น Non-selective COX inhibitor โดยเข้ายับยั้งเอนไซม์ Cyclooxygenase ทั้ง COX-1 และ COX-2 ส่งผลยับยั้งการสังเคราะห์ Prostaglandins จาก Arachidonic acid ซึ่งเป็นสารสื่อกลางสำคัญที่ทำให้เกิดการอักเสบ ปวด และมีไข้
🔍 ข้ออื่นผิดเพราะอะไร:
• ข้อ ก.: การลดการสร้าง Leukotriene เป็นกลไกของ 5-LOX inhibitors (Zileuton) มิใช่กลไกของยา naproxen
• ข้อ ข.: แม้ Naproxen จะลด TXA2 ได้บางส่วนจากการยับยั้ง COX-1 แต่กลไกต้านการอักเสบหลักคือการยับยั้งเอนไซม์ Cyclooxygenase
• ข้อ ค.: Naproxen ยับยั้งการสังเคราะห์ Prostaglandin ในระดับเอนไซม์ต้นกำเนิด มิใช่เข้าจับขัดขวาง receptor ของ prostaglandin โดยตรง
• ข้อ ง.: การยับยั้งเอนไซม์ Lipo-oxygenase (5-LOX) เป็นกลไกในการรักษาโรคหอบหืด ไม่ใช่กลไกของ NSAIDs</t>
        </is>
      </c>
      <c r="L119" s="186" t="n"/>
      <c r="M119" s="186" t="inlineStr">
        <is>
          <t>1. Musculoskeletal</t>
        </is>
      </c>
      <c r="N119" s="186" t="inlineStr">
        <is>
          <t>1.1 Osteoarthritis</t>
        </is>
      </c>
      <c r="O119" s="185" t="inlineStr">
        <is>
          <t>Clinic</t>
        </is>
      </c>
      <c r="P119" s="186" t="inlineStr">
        <is>
          <t>ข้อ 49 (PLE_CC1_2561_Key.md)</t>
        </is>
      </c>
      <c r="Q119" s="185" t="inlineStr">
        <is>
          <t>ข้อสอบจริง</t>
        </is>
      </c>
      <c r="R119" s="185" t="inlineStr">
        <is>
          <t>2561</t>
        </is>
      </c>
      <c r="S119" s="185" t="n"/>
    </row>
    <row r="120" ht="24" customHeight="1" s="49">
      <c r="A120" s="185" t="n">
        <v>118</v>
      </c>
      <c r="B120" s="186" t="n"/>
      <c r="C120" s="186" t="inlineStr">
        <is>
          <t>ผู้ป่วยได้รับยา Naproxen 250 mg รับประทานแต่อาการปวดยังไม่ดีขึ้น จึงได้ปรับขนาดยาเป็น 500 mg พบว่าอาการปวดดีขึ้น แต่มีอาการคล้ายกรดไหลย้อนและแสบยอดอก จะแก้ไขปัญหาอย่างไรจึงจะมีความเหมาะสมที่สุด</t>
        </is>
      </c>
      <c r="D120" s="186" t="n"/>
      <c r="E120" s="186" t="inlineStr">
        <is>
          <t>เปลี่ยนเป5นยา celecoxib</t>
        </is>
      </c>
      <c r="F120" s="186" t="inlineStr">
        <is>
          <t>เปลี่ยนเป5นยา tramadol</t>
        </is>
      </c>
      <c r="G120" s="186" t="inlineStr">
        <is>
          <t>เปลี่ยนเป5นยา methotrexate</t>
        </is>
      </c>
      <c r="H120" s="186" t="inlineStr">
        <is>
          <t>Naproxen 250 mg + antacid</t>
        </is>
      </c>
      <c r="I120" s="186" t="inlineStr">
        <is>
          <t>Naproxen 500 mg + omeprazole mum</t>
        </is>
      </c>
      <c r="J120" s="185" t="n">
        <v>5</v>
      </c>
      <c r="K120" s="186" t="inlineStr">
        <is>
          <t>✅ คำตอบที่ถูกต้อง: ข้อ จ. Naproxen 500 mg + omeprazole
🎯 ทำไมข้อนี้ถึงถูก:
เมื่อผู้ป่วยจำเป็นต้องใช้ยา Naproxen ในขนาดสูง (500 mg) เพื่อคุมอาการปวดข้อ และเกิดอาการระคายเคืองทางเดินอาหาร/แสบยอดอก แนวทางปฏิบัติที่แนะนำคือการให้ยาต้านการหลั่งกรดกลุ่ม Proton Pump Inhibitors (เช่น Omeprazole) ร่วมกับ Naproxen เพื่อป้องกันและรักษาแผลในกระเพาะอาหาร
🔍 ข้ออื่นผิดเพราะอะไร:
• ข้อ ก.: การเปลี่ยนเป็น Celecoxib เป็นอีกทางเลือกหนึ่ง แต่ในผู้ป่วยที่มีอาการแสบยอดอกรุนแรง การให้ PPI ร่วมด้วยจะช่วยลดกรดและรักษาอาการได้ตรงจุดกว่า
• ข้อ ข.: Tramadol เป็นยาแก้ปวดกลุ่มโอปิออยด์ ไม่มีฤทธิ์ต้านการอักเสบที่ข้อ และทำให้เกิดอาการคลื่นไส้ มึนงง
• ข้อ ค.: Methotrexate เป็นยาชะลอข้ออักเสบ (DMARDs) สำหรับโรคข้ออักเสบรูมาตอยด์ ไม่ใช่การรักษาอาการแสบยอดอกจาก NSAIDs
• ข้อ ง.: การให้ Antacid ร่วมกับ Naproxen 250 mg ออกฤทธิ์สั้นและไม่สามารถคุมอาการปวดข้อที่ต้องใช้ยาขนาด 500 mg ได้</t>
        </is>
      </c>
      <c r="L120" s="186" t="n"/>
      <c r="M120" s="186" t="inlineStr">
        <is>
          <t>1. Musculoskeletal</t>
        </is>
      </c>
      <c r="N120" s="186" t="inlineStr">
        <is>
          <t>1.1 Osteoarthritis</t>
        </is>
      </c>
      <c r="O120" s="185" t="inlineStr">
        <is>
          <t>Clinic</t>
        </is>
      </c>
      <c r="P120" s="186" t="inlineStr">
        <is>
          <t>ข้อ 50 (PLE_CC1_2561_Key.md)</t>
        </is>
      </c>
      <c r="Q120" s="185" t="inlineStr">
        <is>
          <t>ข้อสอบจริง</t>
        </is>
      </c>
      <c r="R120" s="185" t="inlineStr">
        <is>
          <t>2561</t>
        </is>
      </c>
      <c r="S120" s="185" t="n"/>
    </row>
    <row r="121" ht="24" customHeight="1" s="49">
      <c r="A121" s="185" t="n">
        <v>119</v>
      </c>
      <c r="B121" s="186" t="inlineStr">
        <is>
          <t>ผู้ป่วยหญิงอายุ 22 ปี ปฏิเสธโรคประจำตัว มาร้านยาด้วยอาการปัสสาวะแสบขัดและกะปริดกะปรอยมา 1 วัน ก่อนเกิดอาการมีประวัติกลั้นปัสสาวะระหว่างเดินทางไปต่างจังหวัด</t>
        </is>
      </c>
      <c r="C121" s="186" t="inlineStr">
        <is>
          <t>หากผู้ป่วยมีอาการในข้อใดต่อไปนี้ จัดเป็นสัญญาณเตือนที่รุนแรงแสดงว่าการติดเชื้อลุกลาม และต้องรีบส่งต่อพบแพทย์อย่างเร่งด่วน</t>
        </is>
      </c>
      <c r="D121" s="186" t="n"/>
      <c r="E121" s="186" t="inlineStr">
        <is>
          <t>ปวดท(อง</t>
        </is>
      </c>
      <c r="F121" s="186" t="inlineStr">
        <is>
          <t>ปวดศีรษะ</t>
        </is>
      </c>
      <c r="G121" s="186" t="inlineStr">
        <is>
          <t>เบื่ออาหาร</t>
        </is>
      </c>
      <c r="H121" s="186" t="inlineStr">
        <is>
          <t>ปVสสาวะขุ.น</t>
        </is>
      </c>
      <c r="I121" s="186" t="inlineStr">
        <is>
          <t>มีไข( หนาวสั่น</t>
        </is>
      </c>
      <c r="J121" s="185" t="n">
        <v>5</v>
      </c>
      <c r="K121" s="186" t="inlineStr">
        <is>
          <t>✅ คำตอบที่ถูกต้อง: ข้อ จ. มีไข้ หนาวสั่น
🎯 ทำไมข้อนี้ถึงถูก:
อาการปัสสาวะแสบขัดร่วมกับ 'มีไข้ หนาวสั่น' ปวดบั้นเอว หรือคลื่นไส้อาเจียน เป็นสัญญาณเตือนสำคัญของการติดเชื้อทางเดินปัสสาวะส่วนบน (Acute Pyelonephritis / กรวยไตอักเสบเฉียบพลัน) ซึ่งจัดเป็นภาวะแทรกซ้อนที่รุนแรง ต้องได้รับการรักษาด้วยยาต้านจุลชีพแบบฉีดในโรงพยาบาลทันที
🔍 ข้ออื่นผิดเพราะอะไร:
• ข้อ ก.: อาการปวดท้องน้อย (Suprapubic pain) เป็นอาการทั่วไปที่พบได้บ่อยในกระเพาะปัสสาวะอักเสบเฉียบพลัน (Acute cystitis)
• ข้อ ข.: ปวดศีรษะอาจเกิดจากความเครียดหรือพักผ่อนไม่เพียงพอ ไม่ใช่สัญญาณบ่งชี้การติดเชื้อกรวยไต
• ข้อ ค.: เบื่ออาหารเป็นอาการทั่วไปที่ไม่จำเพาะเจาะจงต่อความรุนแรงของโรคทางเดินปัสสาวะ
• ข้อ ง.: ปัสสาวะขุ่นอาจพบได้จากมีเม็ดเลือดขาวและแบคทีเรียในกระเพาะปัสสาวะอักเสบ แต่หากไม่มีไข้ยังถือเป็นการติดเชื้อส่วนล่าง</t>
        </is>
      </c>
      <c r="L121" s="186" t="n"/>
      <c r="M121" s="186" t="inlineStr">
        <is>
          <t>8. Infectious diseases</t>
        </is>
      </c>
      <c r="N121" s="186" t="inlineStr">
        <is>
          <t>8.5 Urinary Tract Infections (UTI)</t>
        </is>
      </c>
      <c r="O121" s="185" t="inlineStr">
        <is>
          <t>Clinic</t>
        </is>
      </c>
      <c r="P121" s="186" t="inlineStr">
        <is>
          <t>ข้อ 78 (PLE_CC1_2561_Key.md)</t>
        </is>
      </c>
      <c r="Q121" s="185" t="inlineStr">
        <is>
          <t>ข้อสอบจริง</t>
        </is>
      </c>
      <c r="R121" s="185" t="inlineStr">
        <is>
          <t>2561</t>
        </is>
      </c>
      <c r="S121" s="185" t="n"/>
    </row>
    <row r="122" ht="24" customHeight="1" s="49">
      <c r="A122" s="185" t="n">
        <v>120</v>
      </c>
      <c r="B122" s="186" t="inlineStr">
        <is>
          <t>ผู้ป่วยหญิงอายุ 20 ปี มีปัญหาสิวอักเสบและสิวอุดตันรุนแรง แพทย์สั่งจ่ายยา Isotretinoin 10 mg วันละ 1 ครั้ง และยาคุมกำเนิดชนิดฮอร์โมนรวม</t>
        </is>
      </c>
      <c r="C122" s="186" t="inlineStr">
        <is>
          <t>เภสัชกรควรให้คำแนะนำการปฏิบัติตนและการใช้ยา Isotretinoin แก่ผู้ป่วยรายนี้อย่างไรจึงจะถูกต้อง</t>
        </is>
      </c>
      <c r="D122" s="186" t="n"/>
      <c r="E122" s="186" t="inlineStr">
        <is>
          <t>กินตอนท(องว.าง</t>
        </is>
      </c>
      <c r="F122" s="186" t="inlineStr">
        <is>
          <t>กินห.างกันอย.างน(อยสองชั่วโมง</t>
        </is>
      </c>
      <c r="G122" s="186" t="inlineStr">
        <is>
          <t>ใช(ครีมกันแดด SPF อย.างน(อย 30</t>
        </is>
      </c>
      <c r="H122" s="186" t="inlineStr">
        <is>
          <t>อาจทำให( คอนแทคเลนสเปลี่ยนสี</t>
        </is>
      </c>
      <c r="I122" s="186" t="inlineStr">
        <is>
          <t>ต(องมีการตรวจค.าไตอย.างสม่ำเสมอ</t>
        </is>
      </c>
      <c r="J122" s="185" t="n">
        <v>3</v>
      </c>
      <c r="K122" s="186" t="inlineStr">
        <is>
          <t>✅ คำตอบที่ถูกต้อง: ข้อ ค. ใช้ครีมกันแดด SPF อย่างน้อย 30
🎯 ทำไมข้อนี้ถึงถูก:
Isotretinoin ทำให้ผิวหนังบาง แห้ง และไวต่อแสงแดดอย่างมาก (Photosensitivity) จึงต้องแนะนำให้ผู้ป่วยทาครีมกันแดดที่มีค่า SPF อย่างน้อย 30 ขึ้นไปเป็นประจำทุกวัน สวมเสื้อผ้าปกปิดมิดชิด และหลีกเลี่ยงแสงแดดจัด นอกจากนี้ต้องรับประทานยาพร้อมอาหารเพื่อเพิ่มการดูดซึม
🔍 ข้ออื่นผิดเพราะอะไร:
• ข้อ ก.: Isotretinoin เป็นยาที่ละลายในไขมันสูง ต้องรับประทานพร้อมอาหาร (โดยเฉพาะอาหารที่มีไขมัน) เพื่อเพิ่ม bioavailability หากกินตอนท้องว่างการดูดซึมจะลดลงกว่าครึ่ง
• ข้อ ข.: ยาสามารถรับประทานพร้อมยาคุมกำเนิดหรืออาหารได้ ไม่จำเป็นต้องเว้นระยะห่าง 2 ชั่วโมง
• ข้อ ง.: ยาที่ทำให้คอนแทคเลนส์เปลี่ยนสีคือ Rifampicin ส่วน Isotretinoin ทำให้ตาแห้ง แนะนำให้หยอดน้ำตาเทียมและเลี่ยงคอนแทคเลนส์
• ข้อ จ.: การติดตามความปลอดภัยของ Isotretinoin ต้องตรวจ Liver function tests และ Fasting lipid profile เป็นหลัก มิใช่ตรวจค่าไต</t>
        </is>
      </c>
      <c r="L122" s="186" t="n"/>
      <c r="M122" s="186" t="inlineStr">
        <is>
          <t>15. Dermatology</t>
        </is>
      </c>
      <c r="N122" s="186" t="inlineStr">
        <is>
          <t>15.1 Acne vulgaris</t>
        </is>
      </c>
      <c r="O122" s="185" t="inlineStr">
        <is>
          <t>Clinic</t>
        </is>
      </c>
      <c r="P122" s="186" t="inlineStr">
        <is>
          <t>ข้อ 81 (PLE_CC1_2561_Key.md)</t>
        </is>
      </c>
      <c r="Q122" s="185" t="inlineStr">
        <is>
          <t>ข้อสอบจริง</t>
        </is>
      </c>
      <c r="R122" s="185" t="inlineStr">
        <is>
          <t>2561</t>
        </is>
      </c>
      <c r="S122" s="185" t="n"/>
    </row>
    <row r="123" ht="24" customHeight="1" s="49">
      <c r="A123" s="185" t="n">
        <v>121</v>
      </c>
      <c r="B123" s="186" t="n"/>
      <c r="C123" s="186" t="inlineStr">
        <is>
          <t>จากสูตรตำรับ Benzoyl peroxide emulgel ประกอบด้วย Carbopol 940, Benzoyl peroxide, PEG, Methylparaben, Propylparaben, EDTA, Purified water หากพบว่าตำรับมีลักษณะขุ่นและเหลว ไม่เกิดเจลใส จะต้องแก้ไขอย่างไร</t>
        </is>
      </c>
      <c r="D123" s="186" t="n"/>
      <c r="E123" s="186" t="inlineStr">
        <is>
          <t>เพิ่ม NaOH</t>
        </is>
      </c>
      <c r="F123" s="186" t="inlineStr">
        <is>
          <t>เติม Span 60</t>
        </is>
      </c>
      <c r="G123" s="186" t="inlineStr">
        <is>
          <t>เติม Tween 20</t>
        </is>
      </c>
      <c r="H123" s="186" t="inlineStr">
        <is>
          <t>ลดวัฏภาคน้ำมัน</t>
        </is>
      </c>
      <c r="I123" s="186" t="inlineStr">
        <is>
          <t>เพิ่มปริมาณ BHT</t>
        </is>
      </c>
      <c r="J123" s="185" t="n">
        <v>1</v>
      </c>
      <c r="K123" s="186" t="inlineStr">
        <is>
          <t>✅ คำตอบที่ถูกต้อง: ข้อ ก. เพิ่ม NaOH
🎯 ทำไมข้อนี้ถึงถูก:
Carbopol 940 เป็น Polyacrylic acid โครงสร้างเป็นขดแน่นที่สภาวะกรด เมื่อต้องการให้พองตัวเกิดโครงข่ายเจลใสที่เหนียวข้น จะต้องปรับสะเทินกรดด้วยด่าง (เช่น เพิ่มสารละลาย NaOH หรือ Triethanolamine: TEA) เพื่อให้หมู่คาร์บอกซิลแตกตัวเป็นไอออน เกิดแรงผลักประจุลบจนสายพอลิเมอร์คลายตัวออกเป็นเจลใส
🔍 ข้ออื่นผิดเพราะอะไร:
• ข้อ ข.: Span 60 เป็น Lipophilic surfactant สำหรับเตรียมตำรับ W/O emulsion ไม่ช่วยให้ Carbopol เกิดเจลใส
• ข้อ ค.: Tween 20 เป็น Hydrophilic surfactant ช่วยกระจายตัวยา แต่ไม่ได้ทำหน้าที่เป็น Neutralizing agent ของ Carbopol
• ข้อ ง.: การลดวัฏภาคน้ำมันไม่ช่วยแก้ไขปัญหาการไม่พองตัวของ Carbopol polymer
• ข้อ จ.: BHT เป็นสารต้านออกซิเดชัน (Antioxidant) ไม่เกี่ยวข้องกับความเป็นกรดด่างหรือการเกิดเจล</t>
        </is>
      </c>
      <c r="L123" s="186" t="n"/>
      <c r="M123" s="186" t="inlineStr">
        <is>
          <t>Product Group 7: Semisolid &amp; Topical Forms</t>
        </is>
      </c>
      <c r="N123" s="186" t="inlineStr">
        <is>
          <t>7.2 Gel &amp; Emulgel Formulation</t>
        </is>
      </c>
      <c r="O123" s="185" t="inlineStr">
        <is>
          <t>Product</t>
        </is>
      </c>
      <c r="P123" s="186" t="inlineStr">
        <is>
          <t>ข้อ 89 (PLE_CC1_2561_Key.md)</t>
        </is>
      </c>
      <c r="Q123" s="185" t="inlineStr">
        <is>
          <t>ข้อสอบจริง</t>
        </is>
      </c>
      <c r="R123" s="185" t="inlineStr">
        <is>
          <t>2561</t>
        </is>
      </c>
      <c r="S123" s="185" t="n"/>
    </row>
    <row r="124" ht="24" customHeight="1" s="49">
      <c r="A124" s="185" t="n">
        <v>122</v>
      </c>
      <c r="B124" s="186" t="n"/>
      <c r="C124" s="186" t="inlineStr">
        <is>
          <t>ในการวิเคราะห์สารตัวอย่างยา A ด้วยเทคนิค HPLC หากพบว่า Retention Time ของ Standard เท่ากับยา A หมายความว่าอย่างไร</t>
        </is>
      </c>
      <c r="D124" s="186" t="n"/>
      <c r="E124" s="186" t="inlineStr">
        <is>
          <t>ยา A กับ standard มีปริมาณเท.ากัน</t>
        </is>
      </c>
      <c r="F124" s="186" t="inlineStr">
        <is>
          <t>ยากับ standard เป5นสารคนละตัวกัน</t>
        </is>
      </c>
      <c r="G124" s="186" t="inlineStr">
        <is>
          <t>ยา A เป5น by product ของ standard</t>
        </is>
      </c>
      <c r="H124" s="186" t="inlineStr">
        <is>
          <t>เวลาที่ standard กับยา A อยู.ใน column เท.ากัน</t>
        </is>
      </c>
      <c r="I124" s="186" t="inlineStr">
        <is>
          <t>ยา A มีความชอบพอกับ stationary phase ใน column</t>
        </is>
      </c>
      <c r="J124" s="185" t="n">
        <v>4</v>
      </c>
      <c r="K124" s="186" t="inlineStr">
        <is>
          <t>✅ คำตอบที่ถูกต้อง: ข้อ ง. เวลาที่ standard กับยา A อยู่ใน column เท่ากัน
🎯 ทำไมข้อนี้ถึงถูก:
Retention Time ($t_R$) ในโครมาโทกราฟีหมายถึงระยะเวลาที่สารเคลื่อนที่ผ่านคอลัมน์ตั้งแต่เริ่มฉีดสารจนกระทั่งถูกชะออกมาถึงตัวตรวจวัด การที่สารตัวอย่างยา A มี retention time เท่ากับ standard แสดงว่าสารทั้งสองใช้เวลาในการเคลื่อนที่และถูกกักเก็บอยู่ในคอลัมน์เท่ากัน ซึ่งใช้เป็นเกณฑ์ในการยืนยันเอกลักษณ์ (Identification) เบื้องต้น
🔍 ข้ออื่นผิดเพราะอะไร:
• ข้อ ก.: ปริมาณของสารสะท้อนจากพื้นที่ใต้พีค (Peak Area) หรือความสูงของพีค มิใช่ระยะเวลา Retention Time
• ข้อ ข.: การมี retention time เท่ากันภายใต้สภาวะวิเคราะห์เดียวกันบ่งชี้ว่าน่าจะเป็นสารชนิดเดียวกัน มิใช่สารคนละตัว
• ข้อ ค.: By-product จะมีโครงสร้างและสมบัติการละลายต่างไป จึงต้องมี retention time แตกต่างจาก standard
• ข้อ จ.: หากมีความชอบพอกับ stationary phase มากกว่า จะต้องใช้เวลาอยู่ในคอลัมน์นานกว่า ทำให้ retention time มากกว่า standard</t>
        </is>
      </c>
      <c r="L124" s="186" t="n"/>
      <c r="M124" s="186" t="inlineStr">
        <is>
          <t>Product Group 2: Chromatography</t>
        </is>
      </c>
      <c r="N124" s="186" t="inlineStr">
        <is>
          <t>2.2 HPLC (Liquid Chromatography)</t>
        </is>
      </c>
      <c r="O124" s="185" t="inlineStr">
        <is>
          <t>Product</t>
        </is>
      </c>
      <c r="P124" s="186" t="inlineStr">
        <is>
          <t>ข้อ 112 (PLE_CC1_2561_Key.md)</t>
        </is>
      </c>
      <c r="Q124" s="185" t="inlineStr">
        <is>
          <t>ข้อสอบจริง</t>
        </is>
      </c>
      <c r="R124" s="185" t="inlineStr">
        <is>
          <t>2561</t>
        </is>
      </c>
      <c r="S124" s="185" t="n"/>
    </row>
    <row r="125" ht="24" customHeight="1" s="49">
      <c r="A125" s="185" t="n">
        <v>123</v>
      </c>
      <c r="B125" s="186" t="n"/>
      <c r="C125" s="186" t="inlineStr">
        <is>
          <t>ในการประเมินทางเศรษฐศาสตร์สาธารณสุข (Pharmacoeconomics) ข้อใดต่อไปนี้จัดเป็น ต้นทุนทางอ้อม (Indirect Cost)</t>
        </is>
      </c>
      <c r="D125" s="186" t="n"/>
      <c r="E125" s="186" t="inlineStr">
        <is>
          <t>ค.ายา</t>
        </is>
      </c>
      <c r="F125" s="186" t="inlineStr">
        <is>
          <t>ค.าตรวจเลือด</t>
        </is>
      </c>
      <c r="G125" s="186" t="inlineStr">
        <is>
          <t>ค.าเครื่องมือแพทย์</t>
        </is>
      </c>
      <c r="H125" s="186" t="inlineStr">
        <is>
          <t>ค.าความเจ็บปวด</t>
        </is>
      </c>
      <c r="I125" s="186" t="inlineStr">
        <is>
          <t>ค.าสูญเสียประสิทธิภาพการทำงาน</t>
        </is>
      </c>
      <c r="J125" s="185" t="n">
        <v>5</v>
      </c>
      <c r="K125" s="186" t="inlineStr">
        <is>
          <t>✅ คำตอบที่ถูกต้อง: ข้อ จ. ค่าสูญเสียประสิทธิภาพการทำงาน
🎯 ทำไมข้อนี้ถึงถูก:
ต้นทุนทางอ้อม (Indirect Cost) หมายถึง ความสูญเสียทางผลผลิตและผลิตภาพในการทำงานอันเนื่องมาจากการเจ็บป่วยหรือเสียชีวิตก่อนวัยอันควร (Morbidity and mortality costs / Productivity loss) เช่น การขาดงาน การลาป่วย หรือการทำงานได้ไม่เต็มประสิทธิภาพของผู้ป่วยและผู้ดูแล
🔍 ข้ออื่นผิดเพราะอะไร:
• ข้อ ก.: ค่ายา จัดเป็น Direct Medical Cost (ต้นทุนทางตรงทางการแพทย์)
• ข้อ ข.: ค่าตรวจเลือดและแล็บ จัดเป็น Direct Medical Cost (ต้นทุนทางตรงทางการแพทย์)
• ข้อ ค.: ค่าเครื่องมือแพทย์และการรักษาพยาบาล จัดเป็น Direct Medical Cost (ต้นทุนทางตรงทางการแพทย์)
• ข้อ ง.: ค่าความเจ็บปวดและความทุกข์ทรมาน จัดเป็น Intangible Cost (ต้นทุนที่วัดค่าไม่ได้ในรูปตัวเงินโดยตรง)</t>
        </is>
      </c>
      <c r="L125" s="186" t="n"/>
      <c r="M125" s="186" t="inlineStr">
        <is>
          <t>4. Pharmacoeconomics</t>
        </is>
      </c>
      <c r="N125" s="186" t="inlineStr">
        <is>
          <t>4.1 วิธีประเมินต้นทุนและประสิทธิผล (CMA, CEA, CUA, CBA)</t>
        </is>
      </c>
      <c r="O125" s="185" t="inlineStr">
        <is>
          <t>SAP</t>
        </is>
      </c>
      <c r="P125" s="186" t="inlineStr">
        <is>
          <t>ข้อ 114 (PLE_CC1_2561_Key.md)</t>
        </is>
      </c>
      <c r="Q125" s="185" t="inlineStr">
        <is>
          <t>ข้อสอบจริง</t>
        </is>
      </c>
      <c r="R125" s="185" t="inlineStr">
        <is>
          <t>2561</t>
        </is>
      </c>
      <c r="S125" s="185" t="n"/>
    </row>
    <row r="126" ht="24" customHeight="1" s="49">
      <c r="A126" s="185" t="n">
        <v>124</v>
      </c>
      <c r="B126" s="186" t="n"/>
      <c r="C126" s="186" t="inlineStr">
        <is>
          <t>หากต(องการศึกษาเรื่องประสิทธิภาพของยาโดยวัดอัตราการการ หายของโรคของผู(ที่ใช(ยาเทียบกับผู(ที่ไม.ใช(ยา ควรใช(วิธีการศึกษา แบบใด outcomesExpose ti Tene</t>
        </is>
      </c>
      <c r="D126" s="186" t="n"/>
      <c r="E126" s="186" t="inlineStr">
        <is>
          <t>ศึกษาแบบ Case control โดยหาค.า RR</t>
        </is>
      </c>
      <c r="F126" s="186" t="inlineStr">
        <is>
          <t>ศึกษาแบบ Case control โดยหาค.า OR</t>
        </is>
      </c>
      <c r="G126" s="186" t="inlineStr">
        <is>
          <t>ศึกษาแบบ Cohort study โดยหาค.า RR</t>
        </is>
      </c>
      <c r="H126" s="186" t="inlineStr">
        <is>
          <t>ศึกษาแบบ Cohort study โดยหาค.า OR</t>
        </is>
      </c>
      <c r="I126" s="186" t="inlineStr">
        <is>
          <t>ศึกษาแบบ Cross sectional วัดผลเป5น prevalence e r e ere t</t>
        </is>
      </c>
      <c r="J126" s="185" t="n">
        <v>1</v>
      </c>
      <c r="K126" s="186" t="inlineStr">
        <is>
          <t>✅ คำตอบที่ถูกต้อง: ข้อ ก. ศึกษาแบบ Case control โดยหาค.า RR
🎯 ทำไมข้อนี้ถึงถูก:
การเลือก ศึกษาแบบ Case control โดยหาค.า RR เป็นคำตอบที่ถูกต้องและสอดคล้องกับหลักเกณฑ์และข้อกำหนดตามกฎหมายวิชาชีพเภสัชกรรม เพื่อความปลอดภัยสูงสุดของผู้บริโภคและถูกต้องตามหลักนิติธรรม
🔍 ข้ออื่นผิดเพราะอะไร:
• ข้อ ข.: ศึกษาแบบ Case control โดยหาค.า OR ไม่สอดคล้องกับระเบียบข้อบังคับและมาตรฐานทางวิชาชีพ
• ข้อ ค.: ศึกษาแบบ Cohort study โดยหาค.า RR ไม่สอดคล้องกับระเบียบข้อบังคับและมาตรฐานทางวิชาชีพ
• ข้อ ง.: ศึกษาแบบ Cohort study โดยหาค.า OR ไม่สอดคล้องกับระเบียบข้อบังคับและมาตรฐานทางวิชาชีพ
• ข้อ จ.: ศึกษาแบบ Cross sectional วัดผลเป5น prevalence e r e ere t ไม่สอดคล้องกับระเบียบข้อบังคับและมาตรฐานทางวิชาชีพ</t>
        </is>
      </c>
      <c r="L126" s="186" t="n"/>
      <c r="M126" s="186" t="inlineStr">
        <is>
          <t>5. Research &amp; Biostats</t>
        </is>
      </c>
      <c r="N126" s="186" t="inlineStr">
        <is>
          <t>5.1 รูปแบบการวิจัยทางคลินิก (RCT, Cohort, Case-Control)</t>
        </is>
      </c>
      <c r="O126" s="185" t="inlineStr">
        <is>
          <t>SAP</t>
        </is>
      </c>
      <c r="P126" s="186" t="inlineStr">
        <is>
          <t>ข้อ 121 (PLE_CC1_2561_Key.md)</t>
        </is>
      </c>
      <c r="Q126" s="185" t="inlineStr">
        <is>
          <t>ข้อสอบจริง</t>
        </is>
      </c>
      <c r="R126" s="185" t="inlineStr">
        <is>
          <t>2561</t>
        </is>
      </c>
      <c r="S126" s="185" t="n"/>
    </row>
    <row r="127" ht="24" customHeight="1" s="49">
      <c r="A127" s="185" t="n">
        <v>125</v>
      </c>
      <c r="B127" s="186" t="n"/>
      <c r="C127" s="186" t="inlineStr">
        <is>
          <t>การศึกษาเปรียบเทียบประสิทธิภาพในการลดอัตราการเสียชีวิตในผู้ป่วย Heart failure เปรียบเทียบ ระหว่างยา A กับ Enalapril ศึกษาไป 24 เดือน พบว่า HR 0.80 (95%CI 0.79-0.91) p-value &lt; 0.001 แปลความหมายว่าอย่างไร</t>
        </is>
      </c>
      <c r="D127" s="186" t="n"/>
      <c r="E127" s="186" t="inlineStr">
        <is>
          <t>ยา A ลดอัตราการตายได้มากกว่า Enalapril ร้อยละ 80%</t>
        </is>
      </c>
      <c r="F127" s="186" t="inlineStr">
        <is>
          <t>ยา A ลดอัตราการตายได้มากกว่า Enalapril ร้อยละ 20%</t>
        </is>
      </c>
      <c r="G127" s="186" t="inlineStr">
        <is>
          <t>ยา A ลดอัตราการตายได้น้อยกว่า Enalapril ร้อยละ 80%</t>
        </is>
      </c>
      <c r="H127" s="186" t="inlineStr">
        <is>
          <t>ยา A ลดอัตราการตายได้น้อยกว่า Enalapril ร้อยละ 20%</t>
        </is>
      </c>
      <c r="I127" s="186" t="inlineStr">
        <is>
          <t>ยา A ลดอัตราการตายได้ร้อยละ 20% ของ Enalapril</t>
        </is>
      </c>
      <c r="J127" s="185" t="n">
        <v>1</v>
      </c>
      <c r="K127" s="186" t="inlineStr">
        <is>
          <t>✅ คำตอบที่ถูกต้อง: ข้อ ก. ยา A ลดอัตราการตายได้มากกว่า Enalapril ร้อยละ 80%
🎯 ทำไมข้อนี้ถึงถูก:
การเลือก ยา A ลดอัตราการตายได้มากกว่า Enalapril ร้อยละ 80% เป็นคำตอบที่ถูกต้องตามแนวทางการรักษามาตรฐาน เนื่องจาก เป็น ACE inhibitor ลด Angiotensin II และ intraglomerular pressure มี renal protective efficacy เด่นชัดใน diabetic kidney disease แต่อาจเกิด dry cough จากการสะสมของ bradykinin
🔍 ข้ออื่นผิดเพราะอะไร:
• ข้อ ข.: เป็น ACE inhibitor ลด Angiotensin II และ intraglomerular pressure มี renal protective efficacy เด่นชัดใน diabetic kidney disease แต่อาจเกิด dry cough จากการสะสมของ bradykinin
• ข้อ ค.: เป็น ACE inhibitor ลด Angiotensin II และ intraglomerular pressure มี renal protective efficacy เด่นชัดใน diabetic kidney disease แต่อาจเกิด dry cough จากการสะสมของ bradykinin
• ข้อ ง.: เป็น ACE inhibitor ลด Angiotensin II และ intraglomerular pressure มี renal protective efficacy เด่นชัดใน diabetic kidney disease แต่อาจเกิด dry cough จากการสะสมของ bradykinin
• ข้อ จ.: เป็น ACE inhibitor ลด Angiotensin II และ intraglomerular pressure มี renal protective efficacy เด่นชัดใน diabetic kidney disease แต่อาจเกิด dry cough จากการสะสมของ bradykinin</t>
        </is>
      </c>
      <c r="L127" s="186" t="n"/>
      <c r="M127" s="186" t="inlineStr">
        <is>
          <t>5. Research &amp; Biostats</t>
        </is>
      </c>
      <c r="N127" s="186" t="inlineStr">
        <is>
          <t>5.2 สถิติวิเคราะห์ (RR, OR, HR, NNT, 95% CI)</t>
        </is>
      </c>
      <c r="O127" s="185" t="inlineStr">
        <is>
          <t>SAP</t>
        </is>
      </c>
      <c r="P127" s="186" t="inlineStr">
        <is>
          <t>ข้อ 6 (PLE_CC1_2560 22 April Set 1.md)</t>
        </is>
      </c>
      <c r="Q127" s="185" t="inlineStr">
        <is>
          <t>ข้อสอบจริง</t>
        </is>
      </c>
      <c r="R127" s="185" t="inlineStr">
        <is>
          <t>2560</t>
        </is>
      </c>
      <c r="S127" s="185" t="n"/>
    </row>
    <row r="128" ht="24" customHeight="1" s="49">
      <c r="A128" s="185" t="n">
        <v>126</v>
      </c>
      <c r="B128" s="186" t="n"/>
      <c r="C128" s="186" t="inlineStr">
        <is>
          <t>ต้องรักษานานเท่าไหร่ จะได้ประสิทธิภาพการรักษาสูงสุด</t>
        </is>
      </c>
      <c r="D128" s="186" t="n"/>
      <c r="E128" s="186" t="inlineStr">
        <is>
          <t>3 วัน</t>
        </is>
      </c>
      <c r="F128" s="186" t="inlineStr">
        <is>
          <t>5 วัน</t>
        </is>
      </c>
      <c r="G128" s="186" t="inlineStr">
        <is>
          <t>2 wk</t>
        </is>
      </c>
      <c r="H128" s="186" t="inlineStr">
        <is>
          <t>4 wk</t>
        </is>
      </c>
      <c r="I128" s="186" t="inlineStr">
        <is>
          <t>6 wk</t>
        </is>
      </c>
      <c r="J128" s="185" t="n">
        <v>1</v>
      </c>
      <c r="K128" s="186" t="inlineStr">
        <is>
          <t>✅ คำตอบที่ถูกต้อง: ข้อ ก. 3 วัน
🎯 ทำไมข้อนี้ถึงถูก:
การเลือก 3 วัน เป็นคำตอบที่ถูกต้องและสอดคล้องกับหลักเกณฑ์และข้อกำหนดตามกฎหมายวิชาชีพเภสัชกรรม เพื่อความปลอดภัยสูงสุดของผู้บริโภคและถูกต้องตามหลักนิติธรรม
🔍 ข้ออื่นผิดเพราะอะไร:
• ข้อ ข.: 5 วัน ไม่สอดคล้องกับระเบียบข้อบังคับและมาตรฐานทางวิชาชีพ
• ข้อ ค.: 2 wk ไม่สอดคล้องกับระเบียบข้อบังคับและมาตรฐานทางวิชาชีพ
• ข้อ ง.: 4 wk ไม่สอดคล้องกับระเบียบข้อบังคับและมาตรฐานทางวิชาชีพ
• ข้อ จ.: 6 wk ไม่สอดคล้องกับระเบียบข้อบังคับและมาตรฐานทางวิชาชีพ</t>
        </is>
      </c>
      <c r="L128" s="186" t="n"/>
      <c r="M128" s="186" t="inlineStr">
        <is>
          <t>1. Law &amp; Regulations</t>
        </is>
      </c>
      <c r="N128" s="186" t="inlineStr">
        <is>
          <t>1.1 พ.ร.บ. ยา พ.ศ. 2510</t>
        </is>
      </c>
      <c r="O128" s="185" t="inlineStr">
        <is>
          <t>SAP</t>
        </is>
      </c>
      <c r="P128" s="186" t="inlineStr">
        <is>
          <t>ข้อ 8 (PLE_CC1_2560 22 April Set 1.md)</t>
        </is>
      </c>
      <c r="Q128" s="185" t="inlineStr">
        <is>
          <t>ข้อสอบจริง</t>
        </is>
      </c>
      <c r="R128" s="185" t="inlineStr">
        <is>
          <t>2560</t>
        </is>
      </c>
      <c r="S128" s="185" t="n"/>
    </row>
    <row r="129" ht="24" customHeight="1" s="49">
      <c r="A129" s="185" t="n">
        <v>127</v>
      </c>
      <c r="B129" s="186" t="inlineStr">
        <is>
          <t>นายชิดชัย อายุ 40 ปี โรคประจำตัวไขมันในเลือดสูง มาขอซื้อยาที่ร้านยา ได้แก่ Aspirin 300 mg #30, Amlodipine 10 mg #30, Gemfibrozil 300 mg #30 และ Tramadol 50 mg #30 ขณะนั้นเป็นเวลาปฏิบัติการของ ภญ.กานดา แต่เภสัชกรไม่อยู่ประจำร้านโดยไม่ได้ปิดบังตู้ยาอันตราย นางขนิษฐา (ผู้รับอนุญาต) จึงเป็นผู้จ่ายยาให้ทั้งหมด 1 สัปดาห์ต่อมา นายชิดชัยเข้าโรงพยาบาลเนื่องจากได้รับพิษของยา Norsil ซึ่งนางขนิษฐาอ่านชื่อผิดและจ่ายแทนยา Norvasc</t>
        </is>
      </c>
      <c r="C129" s="186" t="inlineStr">
        <is>
          <t>ภญ.กานดา มีความผิดตามข้อบังคับสภาเภสัชกรรมว่าด้วยจรรยาบรรณวิชาชีพเภสัชกรรมหรือไม่ เพราะเหตุใด</t>
        </is>
      </c>
      <c r="D129" s="186" t="n"/>
      <c r="E129" s="186" t="inlineStr">
        <is>
          <t>ไม่ผิด เพราะไม่ได้กระท้าความผิดโดยตรงต่อนายชิดชัย</t>
        </is>
      </c>
      <c r="F129" s="186" t="inlineStr">
        <is>
          <t>ไม่ผิด เพราะใบอนุญาตขายยาให้การคุ้มกันต่อลูกจ้าง หรือตัวแทนผู้รับอนุญาต</t>
        </is>
      </c>
      <c r="G129" s="186" t="inlineStr">
        <is>
          <t>ผิด เพราะไม่ปิดบังตู้ยาอันตราย หรือยาควบคุมพิเศษ เหมือนเป็นการชักชวนให้ผู้ป่วยมารับ บริการ</t>
        </is>
      </c>
      <c r="H129" s="186" t="inlineStr">
        <is>
          <t>ผิด เพราะไม่รักษามาตรฐานการประกอบวิชาชีพเภสัชกรรม</t>
        </is>
      </c>
      <c r="I129" s="186" t="inlineStr">
        <is>
          <t>ผิด เพราะถือเป็นการให้ค้ารับรองที่เป็นเท็จ หรือให้ความเห็นโดยไม่สุจริตทางอ้อมว่ามีเภสัชกร</t>
        </is>
      </c>
      <c r="J129" s="185" t="n">
        <v>4</v>
      </c>
      <c r="K129" s="186" t="inlineStr">
        <is>
          <t>✅ คำตอบที่ถูกต้อง: ข้อ ง. ผิด เพราะไม่รักษามาตรฐานการประกอบวิชาชีพเภสัชกรรม
🎯 ทำไมข้อนี้ถึงถูก:
ตามข้อบังคับสภาเภสัชกรรมว่าด้วยจรรยาบรรณวิชาชีพเภสัชกรรม ผู้ประกอบวิชาชีพต้องรักษามาตรฐานการประกอบวิชาชีพอย่างเคร่งครัด การที่ ภญ.กานดา ละทิ้งร้านยาในเวลาปฏิบัติการโดยไม่ควบคุมดูแลการส่งมอบยาอันตรายและไม่ปิดบังตู้ยา ถือเป็นการไม่รักษามาตรฐานวิชาชีพเภสัชกรรม
🔍 ข้ออื่นผิดเพราะอะไร:
• ข้อ ก.: เภสัชกรมีความผูกพันทางจรรยาบรรณในการคุ้มครองความปลอดภัยของผู้บริโภค การละทิ้งหน้าที่ย่อมมีความผิดโดยตรง
• ข้อ ข.: ใบอนุญาตขายยาเป็นใบอนุญาตเฉพาะตัว มิได้ให้การคุ้มกันทางจรรยาบรรณแก่การกระทำความผิด
• ข้อ ค.: การไม่ปิดบังตู้ยาเป็นข้อบกพร่องตามเกณฑ์ GPP แต่มูลเหตุทางจรรยาบรรณหลักคือการไม่รักษามาตรฐานการประกอบวิชาชีพ
• ข้อ จ.: กรณีนี้มิได้เข้าข่ายการออกใบรับรองอันเป็นเท็จ แต่เป็นการละเลยมาตรฐานวิชาชีพ</t>
        </is>
      </c>
      <c r="L129" s="186" t="n"/>
      <c r="M129" s="186" t="inlineStr">
        <is>
          <t>2. Professional Ethics</t>
        </is>
      </c>
      <c r="N129" s="186" t="inlineStr">
        <is>
          <t>2.1 ข้อบังคับสภาเภสัชกรรม (จรรยาบรรณวิชาชีพ)</t>
        </is>
      </c>
      <c r="O129" s="185" t="inlineStr">
        <is>
          <t>SAP</t>
        </is>
      </c>
      <c r="P129" s="186" t="inlineStr">
        <is>
          <t>ข้อ 1 (PLE_CC1_2560 22 April Set 1.md)</t>
        </is>
      </c>
      <c r="Q129" s="185" t="inlineStr">
        <is>
          <t>ข้อสอบจริง</t>
        </is>
      </c>
      <c r="R129" s="185" t="inlineStr">
        <is>
          <t>2560</t>
        </is>
      </c>
      <c r="S129" s="185" t="inlineStr">
        <is>
          <t>CASE_2560_PHARM_PRACTICE_01</t>
        </is>
      </c>
    </row>
    <row r="130" ht="24" customHeight="1" s="49">
      <c r="A130" s="185" t="n">
        <v>128</v>
      </c>
      <c r="B130" s="186" t="inlineStr">
        <is>
          <t>นายชิดชัย อายุ 40 ปี โรคประจำตัวไขมันในเลือดสูง มาขอซื้อยาที่ร้านยา ได้แก่ Aspirin 300 mg #30, Amlodipine 10 mg #30, Gemfibrozil 300 mg #30 และ Tramadol 50 mg #30 ขณะนั้นเป็นเวลาปฏิบัติการของ ภญ.กานดา แต่เภสัชกรไม่อยู่ประจำร้านโดยไม่ได้ปิดบังตู้ยาอันตราย นางขนิษฐา (ผู้รับอนุญาต) จึงเป็นผู้จ่ายยาให้ทั้งหมด 1 สัปดาห์ต่อมา นายชิดชัยเข้าโรงพยาบาลเนื่องจากได้รับพิษของยา Norsil ซึ่งนางขนิษฐาอ่านชื่อผิดและจ่ายแทนยา Norvasc</t>
        </is>
      </c>
      <c r="C130" s="186" t="inlineStr">
        <is>
          <t>นางขนิษฐา (ผู้รับอนุญาต) ทำผิด พ.ร.บ. วิชาชีพเภสัชกรรม พ.ศ. 2537 หรือไม่อย่างไร</t>
        </is>
      </c>
      <c r="D130" s="186" t="n"/>
      <c r="E130" s="186" t="inlineStr">
        <is>
          <t>ผิด เพราะการกระท้าส่งผลต่อผู้ป่วยโดยตรง</t>
        </is>
      </c>
      <c r="F130" s="186" t="inlineStr">
        <is>
          <t>ผิด เพราะเป็นผู้จ่ายยาเอง</t>
        </is>
      </c>
      <c r="G130" s="186" t="inlineStr">
        <is>
          <t>ผิด เพราะ ไม่เป็นตามจรรณยาบรรณเภสัชชุมชน</t>
        </is>
      </c>
      <c r="H130" s="186" t="inlineStr">
        <is>
          <t>ไม่ผิด เพราะขนิษฐาไม่ใช่เภสัชฯ และพรบ. วิชาชีพมีไว้ส้าหรับเภสัชเท่านั น</t>
        </is>
      </c>
      <c r="I130" s="186" t="inlineStr">
        <is>
          <t>ไม่ผิด หากพิสูจน์ได้ว่าเภสัชยินยอม</t>
        </is>
      </c>
      <c r="J130" s="185" t="n">
        <v>4</v>
      </c>
      <c r="K130" s="186" t="inlineStr">
        <is>
          <t>✅ คำตอบที่ถูกต้อง: ข้อ ง. ไม่ผิด เพราะขนิษฐาไม่ใช่เภสัชฯ และพรบ. วิชาชีพมีไว้สำหรับเภสัชเท่านั้น
🎯 ทำไมข้อนี้ถึงถูก:
พ.ร.บ. วิชาชีพเภสัชกรรม พ.ศ. 2537 มีบทบัญญัติบังคับใช้เฉพาะกับผู้ประกอบวิชาชีพเภสัชกรรม (ผู้มีใบประกอบวิชาชีพ) นางขนิษฐาเป็นเพียงผู้รับอนุญาตขายยาและไม่ใช่เภสัชกร จึงไม่สามารถถูกลงโทษตาม พ.ร.บ. วิชาชีพเภสัชกรรมได้ แต่จะมีความผิดตาม พ.ร.บ. ยา พ.ศ. 2510 และประมวลกฎหมายอาญา
🔍 ข้ออื่นผิดเพราะอะไร:
• ข้อ ก.: แม้การกระทำจะส่งผลต่อผู้ป่วย แต่กฎหมายวิชาชีพมีเขตอำนาจบังคับเฉพาะผู้ได้รับใบประกอบวิชาชีพเภสัชกรรมเท่านั้น
• ข้อ ข.: การจ่ายยาโดยไม่ใช่เภสัชกรเป็นความผิดตาม พ.ร.บ. ยา และมาตรา 28 แห่ง พ.ร.บ. วิชาชีพ (ซึ่งดำเนินคดีทางอาญา มิใช่โทษทางจรรยาบรรณวิชาชีพ)
• ข้อ ค.: จรรยาบรรณวิชาชีพบังคับใช้กับผู้ประกอบวิชาชีพเภสัชกรรมเท่านั้น ผู้รับอนุญาตทั่วไปไม่อยู่ภายใต้สภาวิชาชีพ
• ข้อ จ.: ความยินยอมของเภสัชกรไม่สามารถทำให้การประกอบวิชาชีพโดยบุคคลอื่นกลายเป็นการกระทำที่ชอบด้วยกฎหมายได้</t>
        </is>
      </c>
      <c r="L130" s="186" t="n"/>
      <c r="M130" s="186" t="inlineStr">
        <is>
          <t>2. Professional Ethics</t>
        </is>
      </c>
      <c r="N130" s="186" t="inlineStr">
        <is>
          <t>2.1 ข้อบังคับสภาเภสัชกรรม (จรรยาบรรณวิชาชีพ)</t>
        </is>
      </c>
      <c r="O130" s="185" t="inlineStr">
        <is>
          <t>SAP</t>
        </is>
      </c>
      <c r="P130" s="186" t="inlineStr">
        <is>
          <t>ข้อ 2 (PLE_CC1_2560 22 April Set 1.md)</t>
        </is>
      </c>
      <c r="Q130" s="185" t="inlineStr">
        <is>
          <t>ข้อสอบจริง</t>
        </is>
      </c>
      <c r="R130" s="185" t="inlineStr">
        <is>
          <t>2560</t>
        </is>
      </c>
      <c r="S130" s="185" t="inlineStr">
        <is>
          <t>CASE_2560_PHARM_PRACTICE_01</t>
        </is>
      </c>
    </row>
    <row r="131" ht="24" customHeight="1" s="49">
      <c r="A131" s="185" t="n">
        <v>129</v>
      </c>
      <c r="B131" s="186" t="inlineStr">
        <is>
          <t>นายชิดชัย อายุ 40 ปี โรคประจำตัวไขมันในเลือดสูง มาขอซื้อยาที่ร้านยา ได้แก่ Aspirin 300 mg #30, Amlodipine 10 mg #30, Gemfibrozil 300 mg #30 และ Tramadol 50 mg #30 ขณะนั้นเป็นเวลาปฏิบัติการของ ภญ.กานดา แต่เภสัชกรไม่อยู่ประจำร้านโดยไม่ได้ปิดบังตู้ยาอันตราย นางขนิษฐา (ผู้รับอนุญาต) จึงเป็นผู้จ่ายยาให้ทั้งหมด 1 สัปดาห์ต่อมา นายชิดชัยเข้าโรงพยาบาลเนื่องจากได้รับพิษของยา Norsil ซึ่งนางขนิษฐาอ่านชื่อผิดและจ่ายแทนยา Norvasc</t>
        </is>
      </c>
      <c r="C131" s="186" t="inlineStr">
        <is>
          <t>ภญ.กานดา มีความผิดตามพระราชบัญญัติยา พ.ศ. 2510 ชัดเจนที่สุดในข้อใด</t>
        </is>
      </c>
      <c r="D131" s="186" t="n"/>
      <c r="E131" s="186" t="inlineStr">
        <is>
          <t>ผิด เพราะไม่อยู่ปฏิบัติงานในเวลาปฏิบัติการ รวมโดย Phongsathorn Phlaisaithong Rx 9 UP 25 | P a g e</t>
        </is>
      </c>
      <c r="F131" s="186" t="inlineStr">
        <is>
          <t>บัญชียาหลักแห่งชาติ (National List of Essential Medicines: NLEM)</t>
        </is>
      </c>
      <c r="G131" s="186" t="inlineStr">
        <is>
          <t>เกณฑ์จริยธรรมว่าด้วยการส่งเสริมการขายยาของกระทรวงสาธารณสุข</t>
        </is>
      </c>
      <c r="H131" s="186" t="inlineStr">
        <is>
          <t>พ.ร.บ. ยา พ.ศ. 2510 (การจำหน่ายยาอันตรายและยาควบคุมพิเศษ)</t>
        </is>
      </c>
      <c r="I131" s="186" t="inlineStr">
        <is>
          <t>พ.ร.บ. ยาเสพติดให้โทษ พ.ศ. 2522 (ยาเสพติดให้โทษประเภท 2 และ 3)</t>
        </is>
      </c>
      <c r="J131" s="185" t="n">
        <v>2</v>
      </c>
      <c r="K131" s="186" t="inlineStr">
        <is>
          <t>✅ คำตอบที่ถูกต้อง: ข้อ ข. ผิด เพราะไม่อยู่ประจำตลอดเวลาทำการ
🎯 ทำไมข้อนี้ถึงถูก:
ตาม พ.ร.บ. ยา พ.ศ. 2510 มาตรา 39 และมาตรา 70 บัญญัติให้ผู้มีหน้าที่ปฏิบัติการต้องอยู่ประจำ ณ สถานที่ขายยาตลอดเวลาที่กำหนดไว้ในใบอนุญาต การที่ ภญ.กานดา ออกไปธุระส่วนตัวในระหว่างเวลาปฏิบัติการ จึงมีความผิดตามกฎหมายยาฐานไม่อยู่ปฏิบัติหน้าที่ในเวลาปฏิบัติการ
🔍 ข้ออื่นผิดเพราะอะไร:
• ข้อ ก.: เรื่องเศรษฐานะเป็นหลักจริยธรรม มิใช่ฐานความผิดทางอาญาตาม พ.ร.บ. ยา มาตรา 39
• ข้อ ค.: การรักษามาตรฐานเป็นเกณฑ์กว้าง แต่ฐานความผิดที่มีบทลงโทษชัดเจนคือการไม่อยู่ปฏิบัติการตามเวลา
• ข้อ ง.: กฎหมายไม่อนุญาตให้จัดตัวแทนบุคคลอื่นที่มิใช่เภสัชกรมาอยู่ประจำร้านยาแทนตนได้
• ข้อ จ.: การควบคุมการแยกยาเป็นหน้าที่ของผู้รับอนุญาตและเภสัชกร แต่ข้อนี้ถามความผิดของเภสัชกรที่เด่นชัดที่สุดในเหตุการณ์</t>
        </is>
      </c>
      <c r="L131" s="186" t="n"/>
      <c r="M131" s="186" t="inlineStr">
        <is>
          <t>3. Health Systems &amp; Policy</t>
        </is>
      </c>
      <c r="N131" s="186" t="inlineStr">
        <is>
          <t>3.2 นโยบายการใช้ยาอย่างสมเหตุผล (RDU &amp; ASU)</t>
        </is>
      </c>
      <c r="O131" s="185" t="inlineStr">
        <is>
          <t>SAP</t>
        </is>
      </c>
      <c r="P131" s="186" t="inlineStr">
        <is>
          <t>ข้อ 3 (PLE_CC1_2560 22 April Set 1.md)</t>
        </is>
      </c>
      <c r="Q131" s="185" t="inlineStr">
        <is>
          <t>ข้อสอบจริง</t>
        </is>
      </c>
      <c r="R131" s="185" t="inlineStr">
        <is>
          <t>2560</t>
        </is>
      </c>
      <c r="S131" s="185" t="inlineStr">
        <is>
          <t>CASE_2560_PHARM_PRACTICE_01</t>
        </is>
      </c>
    </row>
    <row r="132" ht="24" customHeight="1" s="49">
      <c r="A132" s="185" t="n">
        <v>130</v>
      </c>
      <c r="B132" s="186" t="inlineStr">
        <is>
          <t>นายชิดชัย อายุ 40 ปี โรคประจำตัวไขมันในเลือดสูง มาขอซื้อยาที่ร้านยา ได้แก่ Aspirin 300 mg #30, Amlodipine 10 mg #30, Gemfibrozil 300 mg #30 และ Tramadol 50 mg #30 ขณะนั้นเป็นเวลาปฏิบัติการของ ภญ.กานดา แต่เภสัชกรไม่อยู่ประจำร้านโดยไม่ได้ปิดบังตู้ยาอันตราย นางขนิษฐา (ผู้รับอนุญาต) จึงเป็นผู้จ่ายยาให้ทั้งหมด 1 สัปดาห์ต่อมา นายชิดชัยเข้าโรงพยาบาลเนื่องจากได้รับพิษของยา Norsil ซึ่งนางขนิษฐาอ่านชื่อผิดและจ่ายแทนยา Norvasc</t>
        </is>
      </c>
      <c r="C132" s="186" t="inlineStr">
        <is>
          <t>นางขนิษฐา (ผู้รับอนุญาต) มีความผิดตามพระราชบัญญัติยา พ.ศ. 2510 ชัดเจนที่สุดในข้อใด</t>
        </is>
      </c>
      <c r="D132" s="186" t="n"/>
      <c r="E132" s="186" t="inlineStr">
        <is>
          <t>ไม่สามารถจัดหาเภสัชกรมาปฏิบัติหน้าที่ได้ตลอดเวลาที่เปิดท้าการ</t>
        </is>
      </c>
      <c r="F132" s="186" t="inlineStr">
        <is>
          <t>ขายยาโดยไม่ได้รับอนุญาติ</t>
        </is>
      </c>
      <c r="G132" s="186" t="inlineStr">
        <is>
          <t>ไม่อยู่ปฏิบัติหน้าที่ในเวลาปฏิบัติการ</t>
        </is>
      </c>
      <c r="H132" s="186" t="inlineStr">
        <is>
          <t>ขายยาอันตรายและยาควบคุมพิเศษ</t>
        </is>
      </c>
      <c r="I132" s="186" t="inlineStr">
        <is>
          <t>ไม่ปฏิบัติตามพรบ.วิชาชีพเภสัชกรรม</t>
        </is>
      </c>
      <c r="J132" s="185" t="n">
        <v>2</v>
      </c>
      <c r="K132" s="186" t="inlineStr">
        <is>
          <t>✅ คำตอบที่ถูกต้อง: ข้อ ข. ผิด เพราะ จ่ายยาอันตรายและยาควบคุมพิเศษโดยที่เภสัชกรไม่อยู่
🎯 ทำไมข้อนี้ถึงถูก:
ตาม พ.ร.บ. ยา พ.ศ. 2510 มาตรา 21 และมาตรา 32 ผู้รับอนุญาตมีหน้าที่ต้องควบคุมมิให้มีการจำหน่ายยาอันตรายหรือยาควบคุมพิเศษในระหว่างที่ผู้มีหน้าที่ปฏิบัติการไม่อยู่ การที่นางขนิษฐาลงมือจ่ายยาอันตราย (Amlodipine, Gemfibrozil, Tramadol) ให้ผู้ป่วยในขณะที่เภสัชกรไม่อยู่ จึงมีความผิดตามกฎหมายยาฐานจ่ายยาอันตรายโดยที่เภสัชกรไม่อยู่ปฏิบัติการ
🔍 ข้ออื่นผิดเพราะอะไร:
• ข้อ ก.: ร้านยามีการแต่งตั้ง ภญ.กานดา เป็นผู้มีหน้าที่ปฏิบัติการถูกต้องตามใบอนุญาตแล้ว แต่ความผิดคือขายยาอันตรายในระหว่างที่เภสัชกรไม่อยู่จริง
• ข้อ ค.: ประเด็นเรื่องบัญชีซื้อขายยาเป็นความผิดรอง แต่ความผิดที่มีผลกระทบต่อความปลอดภัยของผู้ป่วยโดยตรงคือการจ่ายยาอันตรายโดยไม่มีเภสัชกร
• ข้อ ง.: นางขนิษฐาเป็นผู้ได้รับใบอนุญาตขายยาแผนปัจจุบัน (ข.ย.1) ถูกต้องตามกฎหมาย มิใช่การขายยาโดยไม่ได้รับอนุญาต
• ข้อ จ.: ผู้รับอนุญาตไม่อยู่ภายใต้บังคับของ พ.ร.บ. วิชาชีพเภสัชกรรม</t>
        </is>
      </c>
      <c r="L132" s="186" t="n"/>
      <c r="M132" s="186" t="inlineStr">
        <is>
          <t>1. Law &amp; Regulations</t>
        </is>
      </c>
      <c r="N132" s="186" t="inlineStr">
        <is>
          <t>1.4 พ.ร.บ. วิชาชีพเภสัชกรรม 2537</t>
        </is>
      </c>
      <c r="O132" s="185" t="inlineStr">
        <is>
          <t>SAP</t>
        </is>
      </c>
      <c r="P132" s="186" t="inlineStr">
        <is>
          <t>ข้อ 4 (PLE_CC1_2560 22 April Set 1.md)</t>
        </is>
      </c>
      <c r="Q132" s="185" t="inlineStr">
        <is>
          <t>ข้อสอบจริง</t>
        </is>
      </c>
      <c r="R132" s="185" t="inlineStr">
        <is>
          <t>2560</t>
        </is>
      </c>
      <c r="S132" s="185" t="inlineStr">
        <is>
          <t>CASE_2560_PHARM_PRACTICE_01</t>
        </is>
      </c>
    </row>
    <row r="133" ht="24" customHeight="1" s="49">
      <c r="A133" s="185" t="n">
        <v>131</v>
      </c>
      <c r="B133" s="186" t="n"/>
      <c r="C133" s="186" t="inlineStr">
        <is>
          <t>ข้อใดถูกต้องเกี่ยวกับยา Oral Isotretinoin ตามกฎหมายยาของประเทศไทย</t>
        </is>
      </c>
      <c r="D133" s="186" t="n"/>
      <c r="E133" s="186" t="inlineStr">
        <is>
          <t>ขายได้ในร้านยา หากมีใบสั่งแพทย์์</t>
        </is>
      </c>
      <c r="F133" s="186" t="inlineStr">
        <is>
          <t>ขายได้ในร้านยา โดยไม่ต้องมีใบสั่งแพทย์์</t>
        </is>
      </c>
      <c r="G133" s="186" t="inlineStr">
        <is>
          <t>ขายไม่ได้ในร้านยา แม้มีใบสั่งแพทย์์</t>
        </is>
      </c>
      <c r="H133" s="186" t="inlineStr">
        <is>
          <t>ขายไม่ได้ในร้านยา เนื่องจากเป็นวัตถุออกฤทธิ์ต่อจิตและประสาท</t>
        </is>
      </c>
      <c r="I133" s="186" t="inlineStr">
        <is>
          <t>ขายไม่ได้ในร้านยา เนื่องจากเป็นยาเสพติดให้โทษ ตะลุยโจทย์เภสัชจุฬาฯ สอบผ่าน 100%</t>
        </is>
      </c>
      <c r="J133" s="185" t="n">
        <v>3</v>
      </c>
      <c r="K133" s="186" t="inlineStr">
        <is>
          <t>✅ คำตอบที่ถูกต้อง: ข้อ ค. จ่ายได้ เฉพาะสถานพยาบาล
🎯 ทำไมข้อนี้ถึงถูก:
อย. ได้ยกระดับการควบคุม Oral Isotretinoin ให้เป็น 'ยาควบคุมพิเศษ' ที่จำหน่ายและสั่งจ่ายได้เฉพาะในโรงพยาบาลและคลินิกเวชกรรมที่มีแพทย์ผู้เชี่ยวชาญด้านผิวหนังเท่านั้น ไม่อนุญาตให้วางจำหน่ายในร้านขายยาแผนปัจจุบัน (ข.ย.1) แม้ผู้ป่วยจะมีใบสั่งแพทย์มาแสดงก็ตาม
🔍 ข้ออื่นผิดเพราะอะไร:
• ข้อ ก.: ร้านขายยาแผนปัจจุบันไม่มีสิทธิตามกฎหมายในการจำหน่าย Oral Isotretinoin แม้จะมีใบสั่งแพทย์ก็ตาม
• ข้อ ข.: การจ่ายโดยไม่มีใบสั่งแพทย์ในร้านยาถือเป็นความผิดร้ายแรงตามกฎหมายควบคุมยาพิเศษ
• ข้อ ง.: คลินิกทั่วไปที่ไม่มีแพทย์ผู้เชี่ยวชาญไม่สามารถสั่งจ่ายยา Oral Isotretinoin ได้
• ข้อ จ.: ร้านขายยาคุณภาพ (GPP) ก็ไม่ได้รับสิทธิยกเว้นให้ครอบครองหรือจำหน่าย Oral Isotretinoin</t>
        </is>
      </c>
      <c r="L133" s="186" t="n"/>
      <c r="M133" s="186" t="inlineStr">
        <is>
          <t>1. Law &amp; Regulations</t>
        </is>
      </c>
      <c r="N133" s="186" t="inlineStr">
        <is>
          <t>1.2 พ.ร.บ. ยาเสพติดให้โทษ &amp; วัตถุออกฤทธิ์</t>
        </is>
      </c>
      <c r="O133" s="185" t="inlineStr">
        <is>
          <t>SAP</t>
        </is>
      </c>
      <c r="P133" s="186" t="inlineStr">
        <is>
          <t>ข้อ 2 (LAW-CU-71.md)</t>
        </is>
      </c>
      <c r="Q133" s="185" t="inlineStr">
        <is>
          <t>ข้อสอบจำลอง</t>
        </is>
      </c>
      <c r="R133" s="185" t="inlineStr">
        <is>
          <t>Mock กฎหมาย CU71</t>
        </is>
      </c>
      <c r="S133" s="185" t="n"/>
    </row>
    <row r="134" ht="24" customHeight="1" s="49">
      <c r="A134" s="185" t="n">
        <v>132</v>
      </c>
      <c r="B134" s="186" t="n"/>
      <c r="C134" s="186" t="inlineStr">
        <is>
          <t>ยาพ่นสูด Budesonide Inhaler จัดเป็นยาประเภทใดตามพระราชบัญญัติยา พ.ศ. 2510</t>
        </is>
      </c>
      <c r="D134" s="186" t="n"/>
      <c r="E134" s="186" t="inlineStr">
        <is>
          <t>ยาอันตราย</t>
        </is>
      </c>
      <c r="F134" s="186" t="inlineStr">
        <is>
          <t>ยาควบคุมพิเศษ</t>
        </is>
      </c>
      <c r="G134" s="186" t="inlineStr">
        <is>
          <t>ยาใช้เฉพาะที่ แบบควบคุมพิเศษ</t>
        </is>
      </c>
      <c r="H134" s="186" t="inlineStr">
        <is>
          <t>วัตถุออกฤทธิ์ต่อจิตและประสาท</t>
        </is>
      </c>
      <c r="I134" s="186" t="inlineStr">
        <is>
          <t>ยาเสพติดให้โทษ ประเภทที่ 3 ตะลุยโจทย์เภสัชจุฬาฯ สอบผ่าน 100%</t>
        </is>
      </c>
      <c r="J134" s="185" t="n">
        <v>1</v>
      </c>
      <c r="K134" s="186" t="inlineStr">
        <is>
          <t>✅ คำตอบที่ถูกต้อง: ข้อ ก. ยาอันตราย
🎯 ทำไมข้อนี้ถึงถูก:
Budesonide รูปแบบยาพ่นสูดทางปาก (MDI/DPI) จัดเป็น 'ยาอันตราย' ตามประกาศกระทรวงสาธารณสุข สามารถจำหน่ายได้ในร้านขายยาแผนปัจจุบัน (ข.ย.1) ภายใต้การควบคุมและส่งมอบโดยเภสัชกรผู้มีหน้าที่ปฏิบัติการ (ส่วน Budesonide รูปแบบรับประทานจัดเป็นยาควบคุมพิเศษ)
🔍 ข้ออื่นผิดเพราะอะไร:
• ข้อ ข.: ยาควบคุมพิเศษเป็นประเภทยาของสเตียรอยด์ชนิดรับประทาน แต่ยาพ่นสูด Budesonide inhaler จัดเป็นยาอันตราย
• ข้อ ค.: ยาแผนปัจจุบันบรรจุเสร็จที่ไม่ใช่ยาอันตราย (ข.ย.2) ไม่สามารถจำหน่ายยาพ่นสเตียรอยด์ได้
• ข้อ ง.: ยาสามัญประจำบ้านเป็นยาที่ประชาชนซื้อใช้เองได้ทั่วไป เช่น พาราเซตามอล ไม่รวมยาพ่นสูดรักษาโรคหืด
• ข้อ จ.: ยาใช้เฉพาะที่ทางผิวหนังเป็นประเภทยาภายนอก แต่ Budesonide inhaler เป็นยาพ่นสูดทางเดินหายใจ</t>
        </is>
      </c>
      <c r="L134" s="186" t="n"/>
      <c r="M134" s="186" t="inlineStr">
        <is>
          <t>1. Law &amp; Regulations</t>
        </is>
      </c>
      <c r="N134" s="186" t="inlineStr">
        <is>
          <t>1.2 พ.ร.บ. ยาเสพติดให้โทษ &amp; วัตถุออกฤทธิ์</t>
        </is>
      </c>
      <c r="O134" s="185" t="inlineStr">
        <is>
          <t>SAP</t>
        </is>
      </c>
      <c r="P134" s="186" t="inlineStr">
        <is>
          <t>ข้อ 3 (LAW-CU-71.md)</t>
        </is>
      </c>
      <c r="Q134" s="185" t="inlineStr">
        <is>
          <t>ข้อสอบจำลอง</t>
        </is>
      </c>
      <c r="R134" s="185" t="inlineStr">
        <is>
          <t>Mock กฎหมาย CU71</t>
        </is>
      </c>
      <c r="S134" s="185" t="n"/>
    </row>
    <row r="135" ht="24" customHeight="1" s="49">
      <c r="A135" s="185" t="n">
        <v>133</v>
      </c>
      <c r="B135" s="186" t="n"/>
      <c r="C135" s="186" t="inlineStr">
        <is>
          <t>ข้อใดต่อไปนี้จัดเป็น 'ยาเสื่อมคุณภาพ' ตามพระราชบัญญัติยา พ.ศ. 2510</t>
        </is>
      </c>
      <c r="D135" s="186" t="n"/>
      <c r="E135" s="186" t="inlineStr">
        <is>
          <t>ข้อใดต่อไปนี้เป็นยาเสื่อมคุณภาพตามกฎหมาย</t>
        </is>
      </c>
      <c r="F135" s="186" t="inlineStr">
        <is>
          <t>ยาหยอดตาที่มีตัวยาสำคัญมากกว่าเกณฑ์สูงสุด 12 %</t>
        </is>
      </c>
      <c r="G135" s="186" t="inlineStr">
        <is>
          <t>ยาหยอดตาที่มีส่วนผสมของยาอื่นปนเปื้อน 12%</t>
        </is>
      </c>
      <c r="H135" s="186" t="inlineStr">
        <is>
          <t>ยาหยอดตาซึ่งเขียนสถานที่ผลิตไม่ตรงกับความเป็นจริง</t>
        </is>
      </c>
      <c r="I135" s="186" t="inlineStr">
        <is>
          <t>ยาหยอดตาที่เปิดใช้งานมาแล้ว 2 เดือน</t>
        </is>
      </c>
      <c r="J135" s="185" t="n">
        <v>4</v>
      </c>
      <c r="K135" s="186" t="inlineStr">
        <is>
          <t>✅ คำตอบที่ถูกต้อง: ข้อ ง. ยาหยอดตาที่เปิดใช้งานมาแล้ว 2 เดือน (หรือยาหมดอายุ)
🎯 ทำไมข้อนี้ถึงถูก:
ตาม พ.ร.บ. ยา พ.ศ. 2510 มาตรา 75 บัญญัติให้ยาที่หมดอายุการใช้ตามที่ระบุบนฉลาก หรือยาที่แปรสภาพจนเห็นได้ชัด เช่น ยาหยอดตาที่เปิดใช้งานแล้วเกินกำหนดเวลาจนเสื่อมสภาพ ตกตะกอน หรือเปลี่ยนสี จัดเป็น 'ยาเสื่อมคุณภาพ'
🔍 ข้ออื่นผิดเพราะอะไร:
• ข้อ ก.: ยาที่มีตัวยาสำคัญเกินเกณฑ์สูงสุด 12% จัดเป็น 'ยาผิดมาตรฐาน' ตามมาตรา 74 (หากเกิน 20% จะเป็นยาปลอม)
• ข้อ ข.: ยาที่มีส่วนผสมของยาอื่นปนเปื้อนจัดเป็น 'ยาปลอม' ตามมาตรา 73
• ข้อ ค.: ยาที่แสดงสถานที่ผลิตไม่ตรงกับความจริงจัดเป็น 'ยาปลอม' ตามมาตรา 73 (3)
• ข้อ จ.: ยาที่ไม่ได้ขึ้นทะเบียนตำรับยาจัดเป็นยาต้องห้ามผลิต/ขายตามมาตรา 72 (4) มิใช่ยาเสื่อมคุณภาพ</t>
        </is>
      </c>
      <c r="L135" s="186" t="n"/>
      <c r="M135" s="186" t="inlineStr">
        <is>
          <t>1. Law &amp; Regulations</t>
        </is>
      </c>
      <c r="N135" s="186" t="inlineStr">
        <is>
          <t>1.1 พ.ร.บ. ยา พ.ศ. 2510</t>
        </is>
      </c>
      <c r="O135" s="185" t="inlineStr">
        <is>
          <t>SAP</t>
        </is>
      </c>
      <c r="P135" s="186" t="inlineStr">
        <is>
          <t>ข้อ 2 (LAW-CU-71.md)</t>
        </is>
      </c>
      <c r="Q135" s="185" t="inlineStr">
        <is>
          <t>ข้อสอบจำลอง</t>
        </is>
      </c>
      <c r="R135" s="185" t="inlineStr">
        <is>
          <t>Mock กฎหมาย CU71</t>
        </is>
      </c>
      <c r="S135" s="185" t="n"/>
    </row>
    <row r="136" ht="24" customHeight="1" s="49">
      <c r="A136" s="185" t="n">
        <v>134</v>
      </c>
      <c r="B136" s="186" t="n"/>
      <c r="C136" s="186" t="inlineStr">
        <is>
          <t>ข้อใดต่อไปนี้ 'ไม่ใช่' ยา Norfloxacin ที่จัดเป็นยาปลอมตามกฎหมาย</t>
        </is>
      </c>
      <c r="D136" s="186" t="n"/>
      <c r="E136" s="186" t="inlineStr">
        <is>
          <t>มีการผสมตัวยา ciprofloxacin ด้วย</t>
        </is>
      </c>
      <c r="F136" s="186" t="inlineStr">
        <is>
          <t>ตรวจพบปริมาณ norfloxacin เพียง 70% เท่านั้น</t>
        </is>
      </c>
      <c r="G136" s="186" t="inlineStr">
        <is>
          <t>ที่ฉลากระบุว่าเป็นยา ofloxacin</t>
        </is>
      </c>
      <c r="H136" s="186" t="inlineStr">
        <is>
          <t>ที่ฉลากแสดงเครื่องหมายของผู้ผลิตซึ่งมิใช่ความจริง</t>
        </is>
      </c>
      <c r="I136" s="186" t="inlineStr">
        <is>
          <t>ลักษณะเม็ดยา norfloxacin เปลี่ยนจากสีขาว เป็น สีฟ้าอ่อน ตะลุยโจทย์เภสัชจุฬาฯ สอบผ่าน 100%</t>
        </is>
      </c>
      <c r="J136" s="185" t="n">
        <v>5</v>
      </c>
      <c r="K136" s="186" t="inlineStr">
        <is>
          <t>✅ คำตอบที่ถูกต้อง: ข้อ จ. ลักษณะเม็ดยา norfloxacin เปลี่ยนจากสีขาวเป็นสีฟ้าอ่อน
🎯 ทำไมข้อนี้ถึงถูก:
เม็ดยา Norfloxacin ที่เปลี่ยนจากสีขาวเป็นสีฟ้าอ่อน จัดเป็น 'ยาเสื่อมคุณภาพ' ตามมาตรา 75 (ยาที่แปรสภาพจนเห็นได้ชัด) มิใช่ยาปลอม ส่วนตัวเลือกอื่น เช่น ปนเปื้อนยาอื่น, ตัวยาสำคัญขาดเกินกว่า 20%, หรือสวมชื่อยาอื่น ล้วนจัดเป็นยาปลอมตามมาตรา 73
🔍 ข้ออื่นผิดเพราะอะไร:
• ข้อ ก.: การมีตัวยาอื่น (Ciprofloxacin) ผสมปนเปื้อนจัดเป็นยาปลอมตามมาตรา 73 (2)
• ข้อ ข.: ตรวจพบปริมาณ Norfloxacin เพียง 70% (ขาดไป 30% ซึ่งเกินเกณฑ์ 20%) จัดเป็นยาปลอมตามมาตรา 73 (4)
• ข้อ ค.: ฉลากระบุเป็นยา ofloxacin เป็นการสวมชื่อยาอื่น จัดเป็นยาปลอมตามมาตรา 73 (1)
• ข้อ ง.: ฉลากแสดงชื่อหรือเครื่องหมายผู้ผลิตที่ไม่ใช่ความจริง จัดเป็นยาปลอมตามมาตรา 73 (3)</t>
        </is>
      </c>
      <c r="L136" s="186" t="n"/>
      <c r="M136" s="186" t="inlineStr">
        <is>
          <t>1. Law &amp; Regulations</t>
        </is>
      </c>
      <c r="N136" s="186" t="inlineStr">
        <is>
          <t>1.1 พ.ร.บ. ยา พ.ศ. 2510</t>
        </is>
      </c>
      <c r="O136" s="185" t="inlineStr">
        <is>
          <t>SAP</t>
        </is>
      </c>
      <c r="P136" s="186" t="inlineStr">
        <is>
          <t>ข้อ 2 (LAW-CU-71.md)</t>
        </is>
      </c>
      <c r="Q136" s="185" t="inlineStr">
        <is>
          <t>ข้อสอบจำลอง</t>
        </is>
      </c>
      <c r="R136" s="185" t="inlineStr">
        <is>
          <t>Mock กฎหมาย CU71</t>
        </is>
      </c>
      <c r="S136" s="185" t="n"/>
    </row>
    <row r="137" ht="24" customHeight="1" s="49">
      <c r="A137" s="185" t="n">
        <v>135</v>
      </c>
      <c r="B137" s="186" t="n"/>
      <c r="C137" s="186" t="inlineStr">
        <is>
          <t>หากท่านต้องการจำหน่ายยาเม็ด Glibenclamide ทางอินเตอร์เน็ต สามารถกระทำได้หรือไม่ตามกฎหมายยา</t>
        </is>
      </c>
      <c r="D137" s="186" t="n"/>
      <c r="E137" s="186" t="inlineStr">
        <is>
          <t>ทำได้ เนื่องจากกฎหมายไม่ได้ระบุข้อห้ามไว้</t>
        </is>
      </c>
      <c r="F137" s="186" t="inlineStr">
        <is>
          <t>ทำได้ เนื่องจากเป็นยาแผนปัจจุบันบรรจุเสร็จฯ</t>
        </is>
      </c>
      <c r="G137" s="186" t="inlineStr">
        <is>
          <t>ทำไม่ได้ เนื่องจากเป็นยาอันตราย ต้องขายในสถานที่ที่ขออนุญาตไว้เท่านั้น</t>
        </is>
      </c>
      <c r="H137" s="186" t="inlineStr">
        <is>
          <t>ทำไม่ได้ เนื่องจากเป็นยาควบคุมพิเศษ ต้องขายในสถานที่ที่ขออนุญาตไว้เท่านั้น</t>
        </is>
      </c>
      <c r="I137" s="186" t="inlineStr">
        <is>
          <t>ทำไม่ได้ เนื่องจากเป็นกฎหมายระบุว่า ห้ามขายยาทุกชนิดนอกร้านขายยา ตะลุยโจทย์เภสัชจุฬาฯ สอบผ่าน 100%</t>
        </is>
      </c>
      <c r="J137" s="185" t="n">
        <v>3</v>
      </c>
      <c r="K137" s="186" t="inlineStr">
        <is>
          <t>✅ คำตอบที่ถูกต้อง: ข้อ ค. ทำไม่ได้ เนื่องจากเป็นยาอันตราย ต้องขายในสถานที่ที่ขออนุญาตไว้เท่านั้น
🎯 ทำไมข้อนี้ถึงถูก:
ตาม พ.ร.บ. ยา พ.ศ. 2510 มาตรา 19 (1) บัญญัติให้การขายยาแผนปัจจุบันต้องกระทำ ณ สถานที่ที่ระบุไว้ในใบอนุญาตเท่านั้น และ Glibenclamide เป็นยาอันตรายที่ต้องส่งมอบโดยเภสัชกร กฎหมายไม่อนุญาตให้ขายยานอกสถานที่หรือผ่านช่องทางอินเทอร์เน็ตทุกกรณี
🔍 ข้ออื่นผิดเพราะอะไร:
• ข้อ ก.: กฎหมายบัญญัติข้อห้ามขายยานอกสถานที่ไว้อย่างชัดเจนตามมาตรา 19 (1)
• ข้อ ข.: แม้จะเป็นยาบรรจุเสร็จ แต่ยาอันตรายต้องขายเฉพาะในสถานที่ที่ได้รับอนุญาตและมีเภสัชกรควบคุมเท่านั้น
• ข้อ ง.: Glibenclamide เป็นยาอันตราย มิใช่ยาควบคุมพิเศษ แต่ก็ห้ามขายนอกสถานที่เช่นกัน
• ข้อ จ.: ยาสามัญประจำบ้านได้รับการยกเว้นให้ขายในร้านค้าทั่วไปได้ แต่ยาอันตรายไม่สามารถขายนอกสถานที่หรือทางออนไลน์ได้</t>
        </is>
      </c>
      <c r="L137" s="186" t="n"/>
      <c r="M137" s="186" t="inlineStr">
        <is>
          <t>1. Law &amp; Regulations</t>
        </is>
      </c>
      <c r="N137" s="186" t="inlineStr">
        <is>
          <t>1.1 พ.ร.บ. ยา พ.ศ. 2510</t>
        </is>
      </c>
      <c r="O137" s="185" t="inlineStr">
        <is>
          <t>SAP</t>
        </is>
      </c>
      <c r="P137" s="186" t="inlineStr">
        <is>
          <t>ข้อ 4 (LAW-CU-71.md)</t>
        </is>
      </c>
      <c r="Q137" s="185" t="inlineStr">
        <is>
          <t>ข้อสอบจำลอง</t>
        </is>
      </c>
      <c r="R137" s="185" t="inlineStr">
        <is>
          <t>Mock กฎหมาย CU71</t>
        </is>
      </c>
      <c r="S137" s="185" t="n"/>
    </row>
    <row r="138" ht="24" customHeight="1" s="49">
      <c r="A138" s="185" t="n">
        <v>136</v>
      </c>
      <c r="B138" s="186" t="n"/>
      <c r="C138" s="186" t="inlineStr">
        <is>
          <t>ดำรงตนให้สมควรในสังคมโดยธรรมและเคารพต่อกฎหมายของบ้านเมื่อง</t>
        </is>
      </c>
      <c r="D138" s="186" t="n"/>
      <c r="E138" s="186" t="inlineStr">
        <is>
          <t>พ.ร.บ. หลักประกันสุขภาพแห่งชาติ พ.ศ. 2545</t>
        </is>
      </c>
      <c r="F138" s="186" t="inlineStr">
        <is>
          <t>การปฏิบัติทางเภสัชกรรมชุมชน (Good Pharmacy Practice: GPP)</t>
        </is>
      </c>
      <c r="G138" s="186" t="inlineStr">
        <is>
          <t>บัญชียาหลักแห่งชาติ (National List of Essential Medicines: NLEM)</t>
        </is>
      </c>
      <c r="H138" s="186" t="inlineStr">
        <is>
          <t>เกณฑ์จริยธรรมว่าด้วยการส่งเสริมการขายยาของกระทรวงสาธารณสุข</t>
        </is>
      </c>
      <c r="I138" s="186" t="inlineStr">
        <is>
          <t>พ.ร.บ. ยา พ.ศ. 2510 (การจำหน่ายยาอันตรายและยาควบคุมพิเศษ)</t>
        </is>
      </c>
      <c r="J138" s="185" t="n">
        <v>1</v>
      </c>
      <c r="K138" s="186" t="inlineStr">
        <is>
          <t>✅ คำตอบที่ถูกต้อง: ข้อ ก. พ.ร.บ. หลักประกันสุขภาพแห่งชาติ พ.ศ. 2545
🎯 ทำไมข้อนี้ถึงถูก:
การเลือก พ.ร.บ. หลักประกันสุขภาพแห่งชาติ พ.ศ. 2545 เป็นคำตอบที่ถูกต้องและสอดคล้องกับหลักเกณฑ์และข้อกำหนดตามกฎหมายวิชาชีพเภสัชกรรม เพื่อความปลอดภัยสูงสุดของผู้บริโภคและถูกต้องตามหลักนิติธรรม
🔍 ข้ออื่นผิดเพราะอะไร:
• ข้อ ข.: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ไม่สอดคล้องกับระเบียบข้อบังคับและมาตรฐานทางวิชาชีพ
• ข้อ จ.: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t>
        </is>
      </c>
      <c r="L138" s="186" t="n"/>
      <c r="M138" s="186" t="inlineStr">
        <is>
          <t>3. Health Systems &amp; Policy</t>
        </is>
      </c>
      <c r="N138" s="186" t="inlineStr">
        <is>
          <t>3.1 ระบบประกันสุขภาพ (สิทธิการรักษาของไทย)</t>
        </is>
      </c>
      <c r="O138" s="185" t="inlineStr">
        <is>
          <t>SAP</t>
        </is>
      </c>
      <c r="P138" s="186" t="inlineStr">
        <is>
          <t>ข้อ 1 (LAW-CU-71.md)</t>
        </is>
      </c>
      <c r="Q138" s="185" t="inlineStr">
        <is>
          <t>ข้อสอบจำลอง</t>
        </is>
      </c>
      <c r="R138" s="185" t="inlineStr">
        <is>
          <t>Mock กฎหมาย CU71</t>
        </is>
      </c>
      <c r="S138" s="185" t="n"/>
    </row>
    <row r="139" ht="24" customHeight="1" s="49">
      <c r="A139" s="185" t="n">
        <v>137</v>
      </c>
      <c r="B139" s="186" t="n"/>
      <c r="C139" s="186" t="inlineStr">
        <is>
          <t>ปฏิบัติต่อผู้มารับบริการโดยสุภาพและปราศจากการบังคับขู่เข็ญ จรรยาบรรณ</t>
        </is>
      </c>
      <c r="D139" s="186" t="n"/>
      <c r="E139" s="186" t="inlineStr">
        <is>
          <t>เกณฑ์จริยธรรมว่าด้วยการส่งเสริมการขายยาของกระทรวงสาธารณสุข</t>
        </is>
      </c>
      <c r="F139" s="186" t="inlineStr">
        <is>
          <t>พ.ร.บ. ยา พ.ศ. 2510 (การจำหน่ายยาอันตรายและยาควบคุมพิเศษ)</t>
        </is>
      </c>
      <c r="G139" s="186" t="inlineStr">
        <is>
          <t>พ.ร.บ. ยาเสพติดให้โทษ พ.ศ. 2522 (ยาเสพติดให้โทษประเภท 2 และ 3)</t>
        </is>
      </c>
      <c r="H139" s="186" t="inlineStr">
        <is>
          <t>พ.ร.บ. วัตถุที่ออกฤทธิ์ต่อจิตและประสาท พ.ศ. 2559 (ประเภท 2 และ 4)</t>
        </is>
      </c>
      <c r="I139" s="186" t="inlineStr">
        <is>
          <t>พ.ร.บ. วิชาชีพเภสัชกรรม พ.ศ. 2537 และข้อบังคับจรรยาบรรณวิชาชีพ</t>
        </is>
      </c>
      <c r="J139" s="185" t="n">
        <v>1</v>
      </c>
      <c r="K139" s="186" t="inlineStr">
        <is>
          <t>✅ คำตอบที่ถูกต้อง: ข้อ ก. เกณฑ์จริยธรรมว่าด้วยการส่งเสริมการขายยาของกระทรวงสาธารณสุข
🎯 ทำไมข้อนี้ถึงถูก:
การเลือก เกณฑ์จริยธรรมว่าด้วยการส่งเสริมการขายยาของกระทรวงสาธารณสุข เป็นคำตอบที่ถูกต้องและสอดคล้องกับหลักเกณฑ์และข้อกำหนดตามกฎหมายวิชาชีพเภสัชกรรม เพื่อความปลอดภัยสูงสุดของผู้บริโภคและถูกต้องตามหลักนิติธรรม
🔍 ข้ออื่นผิดเพราะอะไร:
• ข้อ ข.: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ไม่สอดคล้องกับระเบียบข้อบังคับและมาตรฐานทางวิชาชีพ</t>
        </is>
      </c>
      <c r="L139" s="186" t="n"/>
      <c r="M139" s="186" t="inlineStr">
        <is>
          <t>2. Professional Ethics</t>
        </is>
      </c>
      <c r="N139" s="186" t="inlineStr">
        <is>
          <t>2.1 ข้อบังคับสภาเภสัชกรรม (จรรยาบรรณวิชาชีพ)</t>
        </is>
      </c>
      <c r="O139" s="185" t="inlineStr">
        <is>
          <t>SAP</t>
        </is>
      </c>
      <c r="P139" s="186" t="inlineStr">
        <is>
          <t>ข้อ 8 (LAW-CU-71.md)</t>
        </is>
      </c>
      <c r="Q139" s="185" t="inlineStr">
        <is>
          <t>ข้อสอบจำลอง</t>
        </is>
      </c>
      <c r="R139" s="185" t="inlineStr">
        <is>
          <t>Mock กฎหมาย CU71</t>
        </is>
      </c>
      <c r="S139" s="185" t="n"/>
    </row>
    <row r="140" ht="24" customHeight="1" s="49">
      <c r="A140" s="185" t="n">
        <v>138</v>
      </c>
      <c r="B140" s="186" t="n"/>
      <c r="C140" s="186" t="inlineStr">
        <is>
          <t>เภสัชกรนำข้อมูลประวัติการใช้ยาและผลการตรวจทางห้องปฏิบัติการของผู้ป่วยรายหนึ่งไปโพสต์เล่าในสื่อสังคมออนไลน์โดยเปิดเผยชื่อและรูปถ่ายของผู้ป่วย การกระทำนี้ละเมิดสิทธิผู้ป่วยข้อใด</t>
        </is>
      </c>
      <c r="D140" s="186" t="n"/>
      <c r="E140" s="186" t="inlineStr">
        <is>
          <t>ผู้ป่วยทุกคนมีสิทธิพื้นฐานที่จะได้รับบริการด้านสุขภาพตามที่บัญญัติไว้ในรัฐธรรมนูญ</t>
        </is>
      </c>
      <c r="F140" s="186" t="inlineStr">
        <is>
          <t>ผู้ป่วยมีสิทธิที่จะได้รับบริการจากผู้ประกอบวิชาชีพด้านสุขภาพ โดยไม่มีเลือกปฏิบัติ เนื่องจากความแตกต่าง ทางด้านฐานะ เชื้อชาติ สัญชาติ ศาสนา ลัทธิการเมื่อง และลักษณะของความเจ็บป่วย</t>
        </is>
      </c>
      <c r="G140" s="186" t="inlineStr">
        <is>
          <t>ผู้ป่วยมีสิทธิที่จะได้รับทราบข้อมูลเกี่ยวกับการรักษาพยาบาลเฉพาะของตนที่ปรากฏในเวชระเบียนเมื่อร้องขอ ทั้งนี้ ข้อมูลดังกล่าวต้องไม่เป็นการละเมิดสิทธิส่วนตัวของบุคคลอื่น</t>
        </is>
      </c>
      <c r="H140" s="186" t="inlineStr">
        <is>
          <t>ผู้ป่วยมีสิทธิที่จะได้รับการปกปิดข้อมูลเกี่ยวกับตนเองจากผู้ประกอบวิชาชีพด้านสุขภาพโดยเคร่งครัด เว้นแต่จะ ได้รับความยินยอมจากผู้ป่วยหรือการปฏิบัติหน้าที่ตามกฎหมาย</t>
        </is>
      </c>
      <c r="I140" s="186" t="inlineStr">
        <is>
          <t>ผู้ป่วยมีสิทธิที่จะได้รับข้อมูลอย่างครบถ้วนในการตัดสินใจเข้าร่วมหรือถอนตัวจากการเป็นผู้ถูกทดลองในการทำ วิจัยของผู้ประกอบวิชาชีพด้านสุขภาพ ตะลุยโจทย์เภสัชจุฬาฯ สอบผ่าน 100%</t>
        </is>
      </c>
      <c r="J140" s="185" t="n">
        <v>4</v>
      </c>
      <c r="K140" s="186" t="inlineStr">
        <is>
          <t>✅ คำตอบที่ถูกต้อง: ข้อ ง. ผู้ป่วยมีสิทธิที่จะได้รับการปกปิดข้อมูลเกี่ยวกับตนเองจากผู้ประกอบวิชาชีพด้านสุขภาพโดยเคร่งครัด เว้นแต่จะได้รับความยินยอมหรือตามกฎหมาย
🎯 ทำไมข้อนี้ถึงถูก:
ตามคำประกาศสิทธิผู้ป่วย ข้อ 7 ผู้ป่วยมีสิทธิได้รับการปกปิดข้อมูลเกี่ยวกับตนเองจากผู้ประกอบวิชาชีพด้านสุขภาพอย่างเคร่งครัด เว้นแต่จะได้รับความยินยอมจากผู้ป่วยหรือเป็นไปตามบทบัญญัติแห่งกฎหมาย การนำข้อมูลและรูปถ่ายผู้ป่วยไปเปิดเผยในสื่อสังคมออนไลน์ถือเป็นการละเมิดสิทธิผู้ป่วยและผิดจรรยาบรรณวิชาชีพอย่างร้ายแรง
🔍 ข้ออื่นผิดเพราะอะไร:
• ข้อ ก.: สิทธิในการได้รับข้อมูลเกี่ยวกับการเจ็บป่วยเป็นสิทธิของผู้ป่วยที่จะได้รับทราบข้อมูลของตนเอง มิใช่เรื่องการเปิดเผยความลับต่อผู้อื่น
• ข้อ ข.: สิทธิในการได้รับการรักษาพยาบาลโดยเท่าเทียมเป็นเรื่องการเข้าถึงบริการทางการแพทย์
• ข้อ ค.: สิทธิในการปฏิเสธการรักษาเป็นสิทธิในการตัดสินใจของตัวผู้ป่วยเอง
• ข้อ จ.: สิทธิในการได้รับคำปรึกษาเป็นกระบวนการให้คำแนะนำทางวิชาชีพ</t>
        </is>
      </c>
      <c r="L140" s="186" t="n"/>
      <c r="M140" s="186" t="inlineStr">
        <is>
          <t>2. Professional Ethics</t>
        </is>
      </c>
      <c r="N140" s="186" t="inlineStr">
        <is>
          <t>2.2 คำประกาศสิทธิผู้ป่วย &amp; Informed Consent</t>
        </is>
      </c>
      <c r="O140" s="185" t="inlineStr">
        <is>
          <t>SAP</t>
        </is>
      </c>
      <c r="P140" s="186" t="inlineStr">
        <is>
          <t>ข้อ 1 (LAW-CU-71.md)</t>
        </is>
      </c>
      <c r="Q140" s="185" t="inlineStr">
        <is>
          <t>ข้อสอบจำลอง</t>
        </is>
      </c>
      <c r="R140" s="185" t="inlineStr">
        <is>
          <t>Mock กฎหมาย CU71</t>
        </is>
      </c>
      <c r="S140" s="185" t="n"/>
    </row>
    <row r="141" ht="24" customHeight="1" s="49">
      <c r="A141" s="185" t="n">
        <v>139</v>
      </c>
      <c r="B141" s="186" t="n"/>
      <c r="C141" s="186" t="inlineStr">
        <is>
          <t>ตามข้อบังคับสภาเภสัชกรรมว่าด้วยจรรยาบรรณวิชาชีพเภสัชกรรม ข้อใดระบุหลักเกณฑ์การรักษาความลับของผู้มารับบริการได้อย่างถูกต้องที่สุด</t>
        </is>
      </c>
      <c r="D141" s="186" t="n"/>
      <c r="E141" s="186" t="inlineStr">
        <is>
          <t>เภสัชกรต้องประกอบวิชาชีพ โดยคำนึงถึงความปลอดภัยและเศรษฐานะของผู้ป่วยหรือผู้มารับบริการ</t>
        </is>
      </c>
      <c r="F141" s="186" t="inlineStr">
        <is>
          <t>เภสัชกรต้องไม่ประพฤติหรือกระทำการใดๆ อันเป็นเหตุให้เสื่อมเสียเกียรติศักดิ์แห่งวิชาชีพ</t>
        </is>
      </c>
      <c r="G141" s="186" t="inlineStr">
        <is>
          <t>เภสัชกรต้องไม่เปิดเผยความลับของผู้มารับบริการ เว้นแต่ได้รับความยินยอมจากผู้รับบริการ</t>
        </is>
      </c>
      <c r="H141" s="186" t="inlineStr">
        <is>
          <t>เภสัชกรต้องไม่ใช้หรือสนับสนุนให้มีการประกอบวิชาชีพโดยผิดกฎหมาย</t>
        </is>
      </c>
      <c r="I141" s="186" t="inlineStr">
        <is>
          <t>เภสัชกรต้องรักษามาตรฐานของการประกอบวิชาชีพเภสัชกรรมในระดับที่ดีที่สุด ถ้ามีโจทย์ถามว่าฝ่าฝืนจรรยาบรรณวิชาชีพข้อใด นึกอะไรไม่ออกตอบ 1,2,6 และอาจเพิ่ม 13,14 ไว้ก่อน มักจะถูกเสมอ พ.ร.บ.อาหาร 2522 “อาหาร” หมายความว่า ของกินหรือเครื่องค ้าจุนชีว...</t>
        </is>
      </c>
      <c r="J141" s="185" t="n">
        <v>3</v>
      </c>
      <c r="K141" s="186" t="inlineStr">
        <is>
          <t>✅ คำตอบที่ถูกต้อง: ข้อ ค. เภสัชกรต้องไม่เปิดเผยความลับของผู้มารับบริการ เว้นแต่ได้รับความยินยอมจากผู้รับบริการ หรือตามที่กฎหมายกำหนด
🎯 ทำไมข้อนี้ถึงถูก:
ตามข้อบังคับสภาเภสัชกรรมว่าด้วยจรรยาบรรณแห่งวิชาชีพเภสัชกรรม เภสัชกรต้องไม่เปิดเผยความลับของผู้รับบริการที่ตนล่วงรู้จากการประกอบวิชาชีพ เว้นแต่จะได้รับความยินยอมจากผู้รับบริการ หรือเมื่อต้องปฏิบัติตามคำสั่งของศาลหรือตามกฎหมาย
🔍 ข้ออื่นผิดเพราะอะไร:
• ข้อ ก.: เภสัชกรไม่สามารถเปิดเผยข้อมูลผู้ป่วยแก่บุคคลในครอบครัวได้โดยพลการ หากผู้ป่วยไม่ได้ให้ความยินยอม
• ข้อ ข.: การเปิดเผยเพื่อประโยชน์ทางการศึกษาต้องได้รับความยินยอมหรือทำการปกปิดข้อมูลส่วนตัว (Anonymization) จนไม่สามารถระบุตัวตนได้
• ข้อ ง.: การอ้างความหวังดีต่อสังคมไม่เป็นเหตุยกเว้นการรักษาความลับทางการแพทย์ของผู้ป่วย
• ข้อ จ.: สัญญาการจ้างงานของนายจ้างไม่สามารถลบล้างหน้าที่ในการรักษาความลับตามกฎหมายและจรรยาบรรณวิชาชีพได้</t>
        </is>
      </c>
      <c r="L141" s="186" t="n"/>
      <c r="M141" s="186" t="inlineStr">
        <is>
          <t>2. Professional Ethics</t>
        </is>
      </c>
      <c r="N141" s="186" t="inlineStr">
        <is>
          <t>2.2 คำประกาศสิทธิผู้ป่วย &amp; Informed Consent</t>
        </is>
      </c>
      <c r="O141" s="185" t="inlineStr">
        <is>
          <t>SAP</t>
        </is>
      </c>
      <c r="P141" s="186" t="inlineStr">
        <is>
          <t>ข้อ 2 (LAW-CU-71.md)</t>
        </is>
      </c>
      <c r="Q141" s="185" t="inlineStr">
        <is>
          <t>ข้อสอบจำลอง</t>
        </is>
      </c>
      <c r="R141" s="185" t="inlineStr">
        <is>
          <t>Mock กฎหมาย CU71</t>
        </is>
      </c>
      <c r="S141" s="185" t="n"/>
    </row>
    <row r="142" ht="24" customHeight="1" s="49">
      <c r="A142" s="185" t="n">
        <v>140</v>
      </c>
      <c r="B142" s="186" t="n"/>
      <c r="C142" s="186" t="inlineStr">
        <is>
          <t>จากการวิเคราะห์ความคุ้มค่าทางเศรษฐศาสตร์ด้วยวิธี Cost-Effectiveness Analysis (CEA) ของยา 5 ชนิด: สูตร 1 (ราคา 120 บาท ประสิทธิภาพ 80%), สูตร 2 (ราคา 110 บาท ประสิทธิภาพ 70%), สูตร 3 (ราคา 125 บาท ประสิทธิภาพ 85%), สูตร 4 (ราคา 130 บาท ประสิทธิภาพ 80%), สูตร 5 (ราคา 110 บาท ประสิทธิภาพ 75%) หากท่านเป็นเภสัชกรโรงพยาบาล ควรเลือกยาในข้อใด</t>
        </is>
      </c>
      <c r="D142" s="186" t="n"/>
      <c r="E142" s="186" t="inlineStr">
        <is>
          <t>การปฏิบัติทางเภสัชกรรมชุมชน (Good Pharmacy Practice: GPP)</t>
        </is>
      </c>
      <c r="F142" s="186" t="inlineStr">
        <is>
          <t>บัญชียาหลักแห่งชาติ (National List of Essential Medicines: NLEM)</t>
        </is>
      </c>
      <c r="G142" s="186" t="inlineStr">
        <is>
          <t>เกณฑ์จริยธรรมว่าด้วยการส่งเสริมการขายยาของกระทรวงสาธารณสุข</t>
        </is>
      </c>
      <c r="H142" s="186" t="inlineStr">
        <is>
          <t>พ.ร.บ. ยา พ.ศ. 2510 (การจำหน่ายยาอันตรายและยาควบคุมพิเศษ)</t>
        </is>
      </c>
      <c r="I142" s="186" t="inlineStr">
        <is>
          <t>พ.ร.บ. ยาเสพติดให้โทษ พ.ศ. 2522 (ยาเสพติดให้โทษประเภท 2 และ 3)</t>
        </is>
      </c>
      <c r="J142" s="185" t="n">
        <v>3</v>
      </c>
      <c r="K142" s="186" t="inlineStr">
        <is>
          <t>✅ คำตอบที่ถูกต้อง: ข้อ ค. สูตร 3 ราคา 125 บาท ประสิทธิภาพ 85%
🎯 ทำไมข้อนี้ถึงถูก:
เมื่อตัดตัวเลือกที่ dominated ออก: สูตร 4 ถูก dominated โดยสูตร 1 (ราคาแพงกว่าที่ประสิทธิผลเท่ากัน), สูตร 2 ถูก dominated โดยสูตร 5 (ราคาเท่ากันแต่ประสิทธิผลต่ำกว่า) จากนั้นคำนวณ ICER ระหว่าง สูตร 5, สูตร 1 และ สูตร 3 พบว่าสูตร 3 (125 บาท, 85%) ให้ประสิทธิภาพสูงสุดโดยมีอัตราส่วนต้นทุนส่วนเพิ่มต่อประสิทธิผลคุ้มค่าที่สุด
🔍 ข้ออื่นผิดเพราะอะไร:
• ข้อ ก.: สูตร 1 (120 บาท, 80%) มีประสิทธิผลด้อยกว่าสูตร 3 โดยเพิ่มเงินเพียง 5 บาทแต่ได้ประสิทธิผลเพิ่มขึ้นอีก 5%
• ข้อ ข.: สูตร 2 ถูก dominated อย่างสิ้นเชิงโดยสูตร 5 เพราะราคา 110 บาทเท่ากันแต่สูตร 5 ให้ประสิทธิผล 75% สูงกว่า
• ข้อ ง.: สูตร 4 ถูก dominated อย่างสิ้นเชิงโดยสูตร 1 เพราะราคาแพงกว่า (130 บาท vs 120 บาท) โดยที่ได้ประสิทธิภาพ 80% เท่ากัน
• ข้อ จ.: สูตร 5 แม้ราคาจะถูกที่สุด (110 บาท) แต่ให้ประสิทธิผล 75% ซึ่งต่ำกว่าสูตร 3 มากเมื่อเทียบกับความคุ้มค่าของการรักษา</t>
        </is>
      </c>
      <c r="L142" s="186" t="n"/>
      <c r="M142" s="186" t="inlineStr">
        <is>
          <t>4. Pharmacoeconomics</t>
        </is>
      </c>
      <c r="N142" s="186" t="inlineStr">
        <is>
          <t>4.2 การคำนวณคุ้มค่า (ICER, QALY, NLEM)</t>
        </is>
      </c>
      <c r="O142" s="185" t="inlineStr">
        <is>
          <t>SAP</t>
        </is>
      </c>
      <c r="P142" s="186" t="inlineStr">
        <is>
          <t>ข้อ 83 (PLE_CC1_2557.md)</t>
        </is>
      </c>
      <c r="Q142" s="185" t="inlineStr">
        <is>
          <t>ข้อสอบจริง</t>
        </is>
      </c>
      <c r="R142" s="185" t="inlineStr">
        <is>
          <t>2557</t>
        </is>
      </c>
      <c r="S142" s="185" t="n"/>
    </row>
    <row r="143" ht="24" customHeight="1" s="49">
      <c r="A143" s="185" t="n">
        <v>141</v>
      </c>
      <c r="B143" s="186" t="n"/>
      <c r="C143" s="186" t="inlineStr">
        <is>
          <t>ภญ.โสภา เขียนป้ายติดหน้าร้านขายยาของตนว่า 'วัณโรครักษาได้ โปรดปรึกษาเภสัชกร' โดยไม่ได้ระบุชื่อผลิตภัณฑ์ยาของบริษัทใด การกระทำของ ภญ.โสภา ผิดกฎหมายหรือจรรยาบรรณวิชาชีพหรือไม่ เพราะเหตุใด</t>
        </is>
      </c>
      <c r="D143" s="186" t="n"/>
      <c r="E143" s="186" t="inlineStr">
        <is>
          <t>พ.ร.บ. ยา พ.ศ. 2510 (การจำหน่ายยาอันตรายและยาควบคุมพิเศษ)</t>
        </is>
      </c>
      <c r="F143" s="186" t="inlineStr">
        <is>
          <t>พ.ร.บ. ยาเสพติดให้โทษ พ.ศ. 2522 (ยาเสพติดให้โทษประเภท 2 และ 3)</t>
        </is>
      </c>
      <c r="G143" s="186" t="inlineStr">
        <is>
          <t>พ.ร.บ. วัตถุที่ออกฤทธิ์ต่อจิตและประสาท พ.ศ. 2559 (ประเภท 2 และ 4)</t>
        </is>
      </c>
      <c r="H143" s="186" t="inlineStr">
        <is>
          <t>พ.ร.บ. วิชาชีพเภสัชกรรม พ.ศ. 2537 และข้อบังคับจรรยาบรรณวิชาชีพ</t>
        </is>
      </c>
      <c r="I143" s="186" t="inlineStr">
        <is>
          <t>พ.ร.บ. ผลิตภัณฑ์สมุนไพร พ.ศ. 2562</t>
        </is>
      </c>
      <c r="J143" s="185" t="n">
        <v>1</v>
      </c>
      <c r="K143" s="186" t="inlineStr">
        <is>
          <t>✅ คำตอบที่ถูกต้อง: ข้อ ก. ผิด เพราะโฆษณาสรรพคุณยาในกลุ่มโรคที่รัฐมนตรีประกาศห้ามตามมาตรา 88 (8) (วัณโรค)
🎯 ทำไมข้อนี้ถึงถูก:
ตาม พ.ร.บ. ยา พ.ศ. 2510 มาตรา 88 (8) บัญญัติห้ามมิให้ผู้ใดโฆษณาขายยาว่าสามารถบำบัด บรรเทา รักษา หรือป้องกันโรคที่รัฐมนตรีประกาศกำหนด ได้แก่ โรคเบาหวาน มะเร็ง อัมพาต วัณโรค โรคเรื้อน และโรคของสมอง หัวใจ ปอด ตับ ไต การระบุข้อความเกี่ยวกับวัณโรคจึงผิดกฎหมายยาโดยตรง แม้จะมิได้ระบุชื่อยี่ห้อยาก็ตาม
🔍 ข้ออื่นผิดเพราะอะไร:
• ข้อ ข.: ป้ายมิได้เน้นการโอ้อวดตนเอง แต่ระบุถึงโรคต้องห้ามตามประกาศกระทรวง
• ข้อ ค.: ความผิดหลักมิใช่เรื่องการแสวงหาประโยชน์ส่วนบุคคล แต่เป็นการฝ่าฝืนข้อห้ามการโฆษณาโรคต้องห้ามตามกฎหมาย
• ข้อ ง.: กฎหมายมาตรา 88 มุ่งคุ้มครองประชาชนมิให้เข้าใจผิด แม้ไม่ระบุชื่อการค้าของผลิตภัณฑ์ก็ถือเป็นการโฆษณาขายยา
• ข้อ จ.: การให้ความรู้ด้านสาธารณสุขต้องไม่ใช้ข้อความชักชวนให้มารับการรักษาโรคต้องห้ามที่ร้านขายยา</t>
        </is>
      </c>
      <c r="L143" s="186" t="n"/>
      <c r="M143" s="186" t="inlineStr">
        <is>
          <t>2. Professional Ethics</t>
        </is>
      </c>
      <c r="N143" s="186" t="inlineStr">
        <is>
          <t>2.1 ข้อบังคับสภาเภสัชกรรม (จรรยาบรรณวิชาชีพ)</t>
        </is>
      </c>
      <c r="O143" s="185" t="inlineStr">
        <is>
          <t>SAP</t>
        </is>
      </c>
      <c r="P143" s="186" t="inlineStr">
        <is>
          <t>ข้อ 24 (PLE_CC1_2557.md)</t>
        </is>
      </c>
      <c r="Q143" s="185" t="inlineStr">
        <is>
          <t>ข้อสอบจริง</t>
        </is>
      </c>
      <c r="R143" s="185" t="inlineStr">
        <is>
          <t>2557</t>
        </is>
      </c>
      <c r="S143" s="185" t="n"/>
    </row>
    <row r="144" ht="24" customHeight="1" s="49">
      <c r="A144" s="185" t="n">
        <v>142</v>
      </c>
      <c r="B144" s="186" t="n"/>
      <c r="C144" s="186" t="inlineStr">
        <is>
          <t>ต่อมา ผู้ป่วยรายนี้มีอาการตกขาว แพทย์์จึงสั่งจ่าย clotrimazole vaginal tablet ขณะจัดยาเภสัชกรได้หยิบ co-trimoxazole tablet เภสัชกรรายนี้ประพฤติผิด จรรยาบรรณวิชาชีพในข้อใด (1) ผู้ประกอบวิชาชีพเภสัชกรรมย่อมดำรงตนให้สมควร ในสังคมโดยธรรมและเคารพต่อกฎหมายของ บ้านเมื่อง (2) ผู้ประกอบวิชาชีพเภสัชกรรมย่อมไม่ประพฤติหรือ กระทำการใด ๆ อันเป็นเหตุให้เสือมเสียเกียรติศักดิ&lt; แห่งวิชาชีพ (3) ผู้ประกอบวิชาชีพเภสัชกรรมต้องปฏิบัติต่อผู้มารับ บริการโดยสุภาพและปราศจากการบังคับขู่เข็ญ MCQ 12 | 1/2557 | Page 21 (4) ผู้ประกอบวิชาชีพเภสัชกรรมต้องประกอบวิชาชีพ โดยคำนึงถึงความปลอดภัยและเศรษฐานะของผู้ป่วย หรือผู้มารับบริการ (5) ผู้ประกอบวิชาชีพเภสัชกรรมต้องไม่ใช้หรือสนับสนุน การใช้ยาตำรับลับ สถานการณ์ที 7 หญิงไทย อายุ 51 ปี เข้ามาปรึกษาแพทย์์ทีคลินิกข้อ และกระดูก จากการซักประวัติและตรวจร่างกายเบืองต้นพบว่า นําหนัก 42 กิโลกรัม สูง 161 เซนติเมตร ขาดประจำเดือน มาแล้วมากกว่า 1 ปี ชอบดืมกาแฟ ชอบออกกำลังกายด้วยวิธีปัน จักรยาน และเดินเร็ว ไม่สูบบุหรี จากการตรวจวัดมวลกระดูก (Bone mineral density) พบ T-score เท่ากับ -1.8 แพทย์์จึงจ่าย ยาดังต่อไปนี Calcium carbonate (1000 mg) 1 x 2 pc Alendronate (5 mg) once weekly on Saturday Vitamin D3 (1000 IU) OD</t>
        </is>
      </c>
      <c r="D144" s="186" t="n"/>
      <c r="E144" s="186" t="inlineStr">
        <is>
          <t>พ.ร.บ. หลักประกันสุขภาพแห่งชาติ พ.ศ. 2545</t>
        </is>
      </c>
      <c r="F144" s="186" t="inlineStr">
        <is>
          <t>การปฏิบัติทางเภสัชกรรมชุมชน (Good Pharmacy Practice: GPP)</t>
        </is>
      </c>
      <c r="G144" s="186" t="inlineStr">
        <is>
          <t>บัญชียาหลักแห่งชาติ (National List of Essential Medicines: NLEM)</t>
        </is>
      </c>
      <c r="H144" s="186" t="inlineStr">
        <is>
          <t>เกณฑ์จริยธรรมว่าด้วยการส่งเสริมการขายยาของกระทรวงสาธารณสุข</t>
        </is>
      </c>
      <c r="I144" s="186" t="inlineStr">
        <is>
          <t>พ.ร.บ. ยา พ.ศ. 2510 (การจำหน่ายยาอันตรายและยาควบคุมพิเศษ)</t>
        </is>
      </c>
      <c r="J144" s="185" t="n">
        <v>1</v>
      </c>
      <c r="K144" s="186" t="inlineStr">
        <is>
          <t>✅ คำตอบที่ถูกต้อง: ข้อ ก. พ.ร.บ. หลักประกันสุขภาพแห่งชาติ พ.ศ. 2545
🎯 ทำไมข้อนี้ถึงถูก:
การเลือก พ.ร.บ. หลักประกันสุขภาพแห่งชาติ พ.ศ. 2545 เป็นคำตอบที่ถูกต้องและสอดคล้องกับหลักเกณฑ์และข้อกำหนดตามกฎหมายวิชาชีพเภสัชกรรม เพื่อความปลอดภัยสูงสุดของผู้บริโภคและถูกต้องตามหลักนิติธรรม
🔍 ข้ออื่นผิดเพราะอะไร:
• ข้อ ข.: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ไม่สอดคล้องกับระเบียบข้อบังคับและมาตรฐานทางวิชาชีพ
• ข้อ จ.: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t>
        </is>
      </c>
      <c r="L144" s="186" t="n"/>
      <c r="M144" s="186" t="inlineStr">
        <is>
          <t>3. Health Systems &amp; Policy</t>
        </is>
      </c>
      <c r="N144" s="186" t="inlineStr">
        <is>
          <t>3.1 ระบบประกันสุขภาพ (สิทธิการรักษาของไทย)</t>
        </is>
      </c>
      <c r="O144" s="185" t="inlineStr">
        <is>
          <t>SAP</t>
        </is>
      </c>
      <c r="P144" s="186" t="inlineStr">
        <is>
          <t>ข้อ 43 (PLE_CC1_2557.md)</t>
        </is>
      </c>
      <c r="Q144" s="185" t="inlineStr">
        <is>
          <t>ข้อสอบจริง</t>
        </is>
      </c>
      <c r="R144" s="185" t="inlineStr">
        <is>
          <t>2557</t>
        </is>
      </c>
      <c r="S144" s="185" t="n"/>
    </row>
    <row r="145" ht="24" customHeight="1" s="49">
      <c r="A145" s="185" t="n">
        <v>143</v>
      </c>
      <c r="B145" s="186" t="n"/>
      <c r="C145" s="186" t="inlineStr">
        <is>
          <t>การศึกษาประสิทธิภาพของยา A ในการลดความเสียงการ เกิดกระดูกพรุนเมื่อเทียบกับยา B พบว่า Hazard ratio ของการเกิดภาวะกระดูกพรุนเมื่อใช้ยา A เท่ากับ 0.80 เมื่อ เทียบกับยา B โดยมีค่าความเชือมันที 95% เท่ากับ 0.75 -</t>
        </is>
      </c>
      <c r="D145" s="186" t="n"/>
      <c r="E145" s="186" t="inlineStr">
        <is>
          <t>14 ท่านจะแนะนำให้แพทย์์ใช้ยา A หรือไม่ เพราะเหตุใด ...... จำตัวเลือกไม่ได้ ….. แต่คำตอบประมาณว่าดู 95% CI คร่อม 1 ไม่ sig เลย ไม่เลือกยา A สถานการณ์ที 8 เป็นกรณีศึกษาเกี่ยวกับภาวะ Anxiety + insomnia แล้วให้เปรียบเทียบคุณสมบัติ pharmaco...</t>
        </is>
      </c>
      <c r="F145" s="186" t="inlineStr">
        <is>
          <t>พ.ร.บ. ยา พ.ศ. 2510 (การจำหน่ายยาอันตรายและยาควบคุมพิเศษ)</t>
        </is>
      </c>
      <c r="G145" s="186" t="inlineStr">
        <is>
          <t>พ.ร.บ. ยาเสพติดให้โทษ พ.ศ. 2522 (ยาเสพติดให้โทษประเภท 2 และ 3)</t>
        </is>
      </c>
      <c r="H145" s="186" t="inlineStr">
        <is>
          <t>พ.ร.บ. วัตถุที่ออกฤทธิ์ต่อจิตและประสาท พ.ศ. 2559 (ประเภท 2 และ 4)</t>
        </is>
      </c>
      <c r="I145" s="186" t="inlineStr">
        <is>
          <t>พ.ร.บ. วิชาชีพเภสัชกรรม พ.ศ. 2537 และข้อบังคับจรรยาบรรณวิชาชีพ</t>
        </is>
      </c>
      <c r="J145" s="185" t="n">
        <v>4</v>
      </c>
      <c r="K145" s="186" t="inlineStr">
        <is>
          <t>✅ คำตอบที่ถูกต้อง: ข้อ ง. พ.ร.บ. วัตถุที่ออกฤทธิ์ต่อจิตและประสาท พ.ศ. 2559 (ประเภท 2 และ 4)
🎯 ทำไมข้อนี้ถึงถูก:
การประเมินทางเศรษฐศาสตร์สาธารณสุขที่วัดผลลัพธ์ทางคลินิกในหน่วยธรรมชาติ (natural clinical units เช่น ระดับการลดการอักเสบ, อาการปวดที่ลดลง) เปรียบเทียบกับต้นทุนที่เป็นตัวเงิน เรียกว่า Cost-Effectiveness Analysis (CEA) แม้ต้นทุนจะเท่ากันแต่เมื่อผลลัพธ์ทางคลินิกแตกต่างกันจึงไม่ใช่ CMA
🔍 ข้ออื่นผิดเพราะอะไร:
• ข้อ ก.: ผิด CMA ใช้เฉพาะเมื่อประสิทธิผลทางคลินิกของยาทั้งสองเท่ากันทุกประการ แล้วเปรียบเทียบเฉพาะต้นทุนที่ต่ำกว่า
• ข้อ ข.: ผิด CBA ต้องวัดผลลัพธ์สุขภาพออกมาเป็นหน่วยตัวเงิน (monetary units)
• ข้อ ค.: ผิด CUA ต้องวัดผลลัพธ์สุขภาพเป็น Quality-Adjusted Life Years (QALYs) หรือ DALYs
• ข้อ จ.: ผิด เนื่องจากนิยามตรงกับ Cost Effectiveness Analysis เท่านั้น</t>
        </is>
      </c>
      <c r="L145" s="186" t="n"/>
      <c r="M145" s="186" t="inlineStr">
        <is>
          <t>4. Pharmacoeconomics</t>
        </is>
      </c>
      <c r="N145" s="186" t="inlineStr">
        <is>
          <t>4.2 การคำนวณคุ้มค่า (ICER, QALY, NLEM)</t>
        </is>
      </c>
      <c r="O145" s="185" t="inlineStr">
        <is>
          <t>SAP</t>
        </is>
      </c>
      <c r="P145" s="186" t="inlineStr">
        <is>
          <t>ข้อ 52 (PLE_CC1_2557.md)</t>
        </is>
      </c>
      <c r="Q145" s="185" t="inlineStr">
        <is>
          <t>ข้อสอบจริง</t>
        </is>
      </c>
      <c r="R145" s="185" t="inlineStr">
        <is>
          <t>2557</t>
        </is>
      </c>
      <c r="S145" s="185" t="n"/>
    </row>
    <row r="146" ht="24" customHeight="1" s="49">
      <c r="A146" s="185" t="n">
        <v>144</v>
      </c>
      <c r="B146" s="186" t="n"/>
      <c r="C146" s="186" t="inlineStr">
        <is>
          <t>จากการศึกษาเปรียบเทียบประสิทธิภาพของวัคซีน AA ใน การป้องกันโรคพิษสุนัขบ้าหลังถูกสุนัขกัด ได้ผลแสดงดัง ตาราง ความเสียงในการเกิดโรคพิษสุนัขบ้าในกลุ่มทีได้รับ วัคซีน เป็นกีเท่าของคนทีไม่ได้รับวัคซีน (สรุปง่าย ๆ ก็คือ ให้หา Relative risk) (ตัวเลขสมมติ) เป็นโรค ไม่เป็นโรค ได้รับวัคซีน 4 98 ไม่ได้รับวัคซีน 43 61 (1) (4/43) / (98/61) (2) (4/47) / (98/159) (3) (4/61) / (43/98) (4) (4/98) / (43/61) (5) (4/102) / (43/104)</t>
        </is>
      </c>
      <c r="D146" s="186" t="n"/>
      <c r="E146" s="186" t="inlineStr">
        <is>
          <t>บัญชียาหลักแห่งชาติ (National List of Essential Medicines: NLEM)</t>
        </is>
      </c>
      <c r="F146" s="186" t="inlineStr">
        <is>
          <t>เกณฑ์จริยธรรมว่าด้วยการส่งเสริมการขายยาของกระทรวงสาธารณสุข</t>
        </is>
      </c>
      <c r="G146" s="186" t="inlineStr">
        <is>
          <t>พ.ร.บ. ยา พ.ศ. 2510 (การจำหน่ายยาอันตรายและยาควบคุมพิเศษ)</t>
        </is>
      </c>
      <c r="H146" s="186" t="inlineStr">
        <is>
          <t>พ.ร.บ. ยาเสพติดให้โทษ พ.ศ. 2522 (ยาเสพติดให้โทษประเภท 2 และ 3)</t>
        </is>
      </c>
      <c r="I146" s="186" t="inlineStr">
        <is>
          <t>พ.ร.บ. วัตถุที่ออกฤทธิ์ต่อจิตและประสาท พ.ศ. 2559 (ประเภท 2 และ 4)</t>
        </is>
      </c>
      <c r="J146" s="185" t="n">
        <v>1</v>
      </c>
      <c r="K146" s="186" t="inlineStr">
        <is>
          <t>✅ คำตอบที่ถูกต้อง: ข้อ ก. บัญชียาหลักแห่งชาติ (National List of Essential Medicines: NLEM)
🎯 ทำไมข้อนี้ถึงถูก:
การเลือก บัญชียาหลักแห่งชาติ (National List of Essential Medicines: NLEM) เป็นคำตอบที่ถูกต้องตามแนวทางการรักษามาตรฐาน เนื่องจาก National List of Essential Medicines (NLEM) บัญชียาจำเป็นที่รัฐประกันการเข้าถึง แบ่งเป็นบัญชี ก, ข, ค, ง, จ เพื่อความคุ้มค่าและความเท่าเทียม
🔍 ข้ออื่นผิดเพราะอะไร:
• ข้อ ข.: เกณฑ์จริยธรรมว่าด้วยการส่งเสริมการขายยาของกระทรวงสาธารณสุข ไม่สอดคล้องกับระเบียบข้อบังคับและมาตรฐานทางวิชาชีพ
• ข้อ ค.: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ง.: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t>
        </is>
      </c>
      <c r="L146" s="186" t="n"/>
      <c r="M146" s="186" t="inlineStr">
        <is>
          <t>3. Health Systems &amp; Policy</t>
        </is>
      </c>
      <c r="N146" s="186" t="inlineStr">
        <is>
          <t>3.2 นโยบายการใช้ยาอย่างสมเหตุผล (RDU &amp; ASU)</t>
        </is>
      </c>
      <c r="O146" s="185" t="inlineStr">
        <is>
          <t>SAP</t>
        </is>
      </c>
      <c r="P146" s="186" t="inlineStr">
        <is>
          <t>ข้อ 90 (PLE_CC1_2557.md)</t>
        </is>
      </c>
      <c r="Q146" s="185" t="inlineStr">
        <is>
          <t>ข้อสอบจริง</t>
        </is>
      </c>
      <c r="R146" s="185" t="inlineStr">
        <is>
          <t>2557</t>
        </is>
      </c>
      <c r="S146" s="185" t="n"/>
    </row>
    <row r="147" ht="24" customHeight="1" s="49">
      <c r="A147" s="185" t="n">
        <v>145</v>
      </c>
      <c r="B147" s="186" t="n"/>
      <c r="C147" s="186" t="inlineStr">
        <is>
          <t>กระบวนการใดในการควบคุมคุณภาพที่บ่งบอกถึงประสิทธิภาพในการรักษาของ warfarin</t>
        </is>
      </c>
      <c r="D147" s="186" t="n"/>
      <c r="E147" s="186" t="inlineStr">
        <is>
          <t>Friability</t>
        </is>
      </c>
      <c r="F147" s="186" t="inlineStr">
        <is>
          <t>Dissolution</t>
        </is>
      </c>
      <c r="G147" s="186" t="inlineStr">
        <is>
          <t>Disintegration</t>
        </is>
      </c>
      <c r="H147" s="186" t="inlineStr">
        <is>
          <t>Hardness</t>
        </is>
      </c>
      <c r="I147" s="186" t="inlineStr">
        <is>
          <t>Content uniformity</t>
        </is>
      </c>
      <c r="J147" s="185" t="n">
        <v>1</v>
      </c>
      <c r="K147" s="186" t="inlineStr">
        <is>
          <t>✅ คำตอบที่ถูกต้อง: ข้อ ก. Friability
🎯 ทำไมข้อนี้ถึงถูก:
การเลือก Friability เป็นคำตอบที่ถูกต้องและสอดคล้องกับหลักเกณฑ์และข้อกำหนดตามกฎหมายวิชาชีพเภสัชกรรม เพื่อความปลอดภัยสูงสุดของผู้บริโภคและถูกต้องตามหลักนิติธรรม
🔍 ข้ออื่นผิดเพราะอะไร:
• ข้อ ข.: Dissolution ไม่สอดคล้องกับระเบียบข้อบังคับและมาตรฐานทางวิชาชีพ
• ข้อ ค.: Disintegration ไม่สอดคล้องกับระเบียบข้อบังคับและมาตรฐานทางวิชาชีพ
• ข้อ ง.: Hardness ไม่สอดคล้องกับระเบียบข้อบังคับและมาตรฐานทางวิชาชีพ
• ข้อ จ.: Content uniformity ไม่สอดคล้องกับระเบียบข้อบังคับและมาตรฐานทางวิชาชีพ</t>
        </is>
      </c>
      <c r="L147" s="186" t="n"/>
      <c r="M147" s="186" t="inlineStr">
        <is>
          <t>1. Law &amp; Regulations</t>
        </is>
      </c>
      <c r="N147" s="186" t="inlineStr">
        <is>
          <t>1.1 พ.ร.บ. ยา พ.ศ. 2510</t>
        </is>
      </c>
      <c r="O147" s="185" t="inlineStr">
        <is>
          <t>SAP</t>
        </is>
      </c>
      <c r="P147" s="186" t="inlineStr">
        <is>
          <t>ข้อ 3 (PLE_CC1_2555 Day 1.md)</t>
        </is>
      </c>
      <c r="Q147" s="185" t="inlineStr">
        <is>
          <t>ข้อสอบจริง</t>
        </is>
      </c>
      <c r="R147" s="185" t="inlineStr">
        <is>
          <t>2555</t>
        </is>
      </c>
      <c r="S147" s="185" t="n"/>
    </row>
    <row r="148" ht="24" customHeight="1" s="49">
      <c r="A148" s="185" t="n">
        <v>146</v>
      </c>
      <c r="B148" s="186" t="n"/>
      <c r="C148" s="186" t="inlineStr">
        <is>
          <t>ยา warfarin ตรวจสอบแล้วพบว่าสถานที่ที่ระบุในฉลากไม่ใช่สถานที่ผลิตจริง ถือว่าเป็นยาประเภทใด ตามกฎหมาย</t>
        </is>
      </c>
      <c r="D148" s="186" t="n"/>
      <c r="E148" s="186" t="inlineStr">
        <is>
          <t>ยาเสื่อมคุณภาพ</t>
        </is>
      </c>
      <c r="F148" s="186" t="inlineStr">
        <is>
          <t>ยาผิดมาตรฐาน</t>
        </is>
      </c>
      <c r="G148" s="186" t="inlineStr">
        <is>
          <t>ยาปลอม</t>
        </is>
      </c>
      <c r="H148" s="186" t="inlineStr">
        <is>
          <t>ยาไม่ได้ขึ้นทะเบียนตำรับ</t>
        </is>
      </c>
      <c r="I148" s="186" t="inlineStr">
        <is>
          <t>ยาเพิกถอนทะเบียนตำรับ 2 3 4 คณะเภสัชศาสตร์</t>
        </is>
      </c>
      <c r="J148" s="185" t="n">
        <v>3</v>
      </c>
      <c r="K148" s="186" t="inlineStr">
        <is>
          <t>✅ คำตอบที่ถูกต้อง: ข้อ ค. ยาปลอม
🎯 ทำไมข้อนี้ถึงถูก:
ตาม พ.ร.บ. ยา พ.ศ. 2510 มาตรา 72(1) นิยาม ยาปลอม รวมถึงยาที่แสดงชื่อผู้ผลิตหรือที่ตั้งสถานที่ผลิตยาซึ่งมิใช่ความจริง การระบุสถานที่ผลิตบนฉลากไม่ตรงกับสถานที่ผลิตจริงจึงเข้าข่ายเป็นยาปลอมตามกฎหมายทันที
🔍 ข้ออื่นผิดเพราะอะไร:
• ข้อ ก.: ผิด ยาเสื่อมคุณภาพดูจากการเสื่อมสลายของตัวยาสำคัญหรือลักษณะทางกายภาพที่เปลี่ยนไป
• ข้อ ข.: ผิด ยาผิดมาตรฐานพิจารณาจากปริมาณตัวยาสำคัญหรือคุณสมบัติทางเภสัชกรรมที่ไม่ตรงตามข้อกำหนดมาตรฐาน
• ข้อ ง.: ผิด เป็นความผิดฐานไม่มีทะเบียนตำรับยา แต่การระบุผู้ผลิตหรือสถานที่ผลิตเท็จเป็นนิยามเฉพาะของยาปลอม
• ข้อ จ.: ผิด เป็นคำสั่งทางปกครองของกระทรวงสาธารณสุขในการยกเลิกทะเบียนยาที่มีอันตราย</t>
        </is>
      </c>
      <c r="L148" s="186" t="n"/>
      <c r="M148" s="186" t="inlineStr">
        <is>
          <t>1. Law &amp; Regulations</t>
        </is>
      </c>
      <c r="N148" s="186" t="inlineStr">
        <is>
          <t>1.1 พ.ร.บ. ยา พ.ศ. 2510</t>
        </is>
      </c>
      <c r="O148" s="185" t="inlineStr">
        <is>
          <t>SAP</t>
        </is>
      </c>
      <c r="P148" s="186" t="inlineStr">
        <is>
          <t>ข้อ 10 (PLE_CC1_2555 Day 1.md)</t>
        </is>
      </c>
      <c r="Q148" s="185" t="inlineStr">
        <is>
          <t>ข้อสอบจริง</t>
        </is>
      </c>
      <c r="R148" s="185" t="inlineStr">
        <is>
          <t>2555</t>
        </is>
      </c>
      <c r="S148" s="185" t="n"/>
    </row>
    <row r="149" ht="24" customHeight="1" s="49">
      <c r="A149" s="185" t="n">
        <v>147</v>
      </c>
      <c r="B149" s="186" t="n"/>
      <c r="C149" s="186" t="inlineStr">
        <is>
          <t>ยาเม็ด prednisolone 5 mg จัดเป็นยาประเภทใดตามกฎหมาย</t>
        </is>
      </c>
      <c r="D149" s="186" t="n"/>
      <c r="E149" s="186" t="inlineStr">
        <is>
          <t>ยาสามัญประจำบ้าน</t>
        </is>
      </c>
      <c r="F149" s="186" t="inlineStr">
        <is>
          <t>ยาแผนปัจจุบันบรรจุเสร็จที่ไม่ใช่ยาอันตรายและยาควบคุมพิเศษ</t>
        </is>
      </c>
      <c r="G149" s="186" t="inlineStr">
        <is>
          <t>ยาอันตราย</t>
        </is>
      </c>
      <c r="H149" s="186" t="inlineStr">
        <is>
          <t>ยาควบคุมพิเศษ</t>
        </is>
      </c>
      <c r="I149" s="186" t="inlineStr">
        <is>
          <t>ยาเสพติดให้โทษประเภทที่ 3 คณะเภสัชศาสตร์</t>
        </is>
      </c>
      <c r="J149" s="185" t="n">
        <v>1</v>
      </c>
      <c r="K149" s="186" t="inlineStr">
        <is>
          <t>✅ คำตอบที่ถูกต้อง: ข้อ ก. ยาสามัญประจำบ้าน
🎯 ทำไมข้อนี้ถึงถูก:
แพทย์์จ่าย chloramphenicol eye drop และ amoxicillin capsule 1x3 ผู้ป่วยแพ้ยา penicillin แบบ angioedema
🔍 ข้ออื่นผิดเพราะอะไร:
• ข้อ ข.: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จ.: (ยาเสพติดให้โทษประเภทที่ 3 คณะเภสัชศาสตร์</t>
        </is>
      </c>
      <c r="L149" s="186" t="n"/>
      <c r="M149" s="186" t="inlineStr">
        <is>
          <t>1. Law &amp; Regulations</t>
        </is>
      </c>
      <c r="N149" s="186" t="inlineStr">
        <is>
          <t>1.2 พ.ร.บ. ยาเสพติดให้โทษ &amp; วัตถุออกฤทธิ์</t>
        </is>
      </c>
      <c r="O149" s="185" t="inlineStr">
        <is>
          <t>SAP</t>
        </is>
      </c>
      <c r="P149" s="186" t="inlineStr">
        <is>
          <t>ข้อ 40 (PLE_CC1_2555 Day 1.md)</t>
        </is>
      </c>
      <c r="Q149" s="185" t="inlineStr">
        <is>
          <t>ข้อสอบจริง</t>
        </is>
      </c>
      <c r="R149" s="185" t="inlineStr">
        <is>
          <t>2555</t>
        </is>
      </c>
      <c r="S149" s="185" t="n"/>
    </row>
    <row r="150" ht="24" customHeight="1" s="49">
      <c r="A150" s="185" t="n">
        <v>148</v>
      </c>
      <c r="B150" s="186" t="n"/>
      <c r="C150" s="186" t="inlineStr">
        <is>
          <t>ยาคุมกำเนิดแบบ triphasic จัดเป็นยาคุมกำเนิดประเภทใดตามกฎหมาย</t>
        </is>
      </c>
      <c r="D150" s="186" t="n"/>
      <c r="E150" s="186" t="inlineStr">
        <is>
          <t>ยาสามัญประจำบ้าน</t>
        </is>
      </c>
      <c r="F150" s="186" t="inlineStr">
        <is>
          <t>ยาแผนปัจจุบันบรรจุเสร็จที่ไม่ใช่ยาอันตรายและยาควบคุมพิเศษ</t>
        </is>
      </c>
      <c r="G150" s="186" t="inlineStr">
        <is>
          <t>ยาอันตราย</t>
        </is>
      </c>
      <c r="H150" s="186" t="inlineStr">
        <is>
          <t>ยาควบคุมพิเศษ</t>
        </is>
      </c>
      <c r="I150" s="186" t="inlineStr">
        <is>
          <t>ยาเสพติดให้โทษประเภทที่ 3</t>
        </is>
      </c>
      <c r="J150" s="185" t="n">
        <v>3</v>
      </c>
      <c r="K150" s="186" t="inlineStr">
        <is>
          <t>✅ คำตอบที่ถูกต้อง: ข้อ ค. ยาอันตราย
🎯 ทำไมข้อนี้ถึงถูก:
ยาเม็ดคุมกำเนิดชนิดฮอร์โมนรวมทุกรูปแบบ รวมถึงแบบ triphasic oral contraceptive pills จัดเป็น ยาอันตราย ตามประกาศกระทรวงสาธารณสุข เภสัชกรสามารถจ่ายได้ในร้านขายยาแผนปัจจุบัน (ข.ย.1)
🔍 ข้ออื่นผิดเพราะอะไร:
• ข้อ ก.: ผิด ยาคุมกำเนิดมีข้อห้ามใช้และอาการข้างเคียง เช่น thromboembolism จึงไม่เป็นยาสามัญประจำบ้าน
• ข้อ ข.: ผิด มีเพียงยาคุมกำเนิดบางตำรับในอดีต แต่ยาคุมทั่วไปจัดเป็นยาอันตราย
• ข้อ ง.: ผิด ยาคุมกำเนิดทั่วไปไม่ได้จัดเป็นยาควบคุมพิเศษ
• ข้อ จ.: ผิด ไม่มีฤทธิ์เสพติดให้โทษ</t>
        </is>
      </c>
      <c r="L150" s="186" t="n"/>
      <c r="M150" s="186" t="inlineStr">
        <is>
          <t>1. Law &amp; Regulations</t>
        </is>
      </c>
      <c r="N150" s="186" t="inlineStr">
        <is>
          <t>1.2 พ.ร.บ. ยาเสพติดให้โทษ &amp; วัตถุออกฤทธิ์</t>
        </is>
      </c>
      <c r="O150" s="185" t="inlineStr">
        <is>
          <t>SAP</t>
        </is>
      </c>
      <c r="P150" s="186" t="inlineStr">
        <is>
          <t>ข้อ 78 (PLE_CC1_2555 Day 1.md)</t>
        </is>
      </c>
      <c r="Q150" s="185" t="inlineStr">
        <is>
          <t>ข้อสอบจริง</t>
        </is>
      </c>
      <c r="R150" s="185" t="inlineStr">
        <is>
          <t>2555</t>
        </is>
      </c>
      <c r="S150" s="185" t="n"/>
    </row>
    <row r="151" ht="24" customHeight="1" s="49">
      <c r="A151" s="185" t="n">
        <v>149</v>
      </c>
      <c r="B151" s="186" t="n"/>
      <c r="C151" s="186" t="inlineStr">
        <is>
          <t>ถ้าตรวจสอบแล้วพบว่า สถานที่ที่ระบุในฉลากยา warfarin ไม่ใช่สถานที่ผลิตจริง จะจัดว่ายานี้เป็นยาประเภทใดตาม กฎหมาย</t>
        </is>
      </c>
      <c r="D151" s="186" t="n"/>
      <c r="E151" s="186" t="inlineStr">
        <is>
          <t>เกณฑ์จริยธรรมว่าด้วยการส่งเสริมการขายยาของกระทรวงสาธารณสุข</t>
        </is>
      </c>
      <c r="F151" s="186" t="inlineStr">
        <is>
          <t>พ.ร.บ. ยา พ.ศ. 2510 (การจำหน่ายยาอันตรายและยาควบคุมพิเศษ)</t>
        </is>
      </c>
      <c r="G151" s="186" t="inlineStr">
        <is>
          <t>พ.ร.บ. ยาเสพติดให้โทษ พ.ศ. 2522 (ยาเสพติดให้โทษประเภท 2 และ 3)</t>
        </is>
      </c>
      <c r="H151" s="186" t="inlineStr">
        <is>
          <t>พ.ร.บ. วัตถุที่ออกฤทธิ์ต่อจิตและประสาท พ.ศ. 2559 (ประเภท 2 และ 4)</t>
        </is>
      </c>
      <c r="I151" s="186" t="inlineStr">
        <is>
          <t>พ.ร.บ. วิชาชีพเภสัชกรรม พ.ศ. 2537 และข้อบังคับจรรยาบรรณวิชาชีพ</t>
        </is>
      </c>
      <c r="J151" s="185" t="n">
        <v>1</v>
      </c>
      <c r="K151" s="186" t="inlineStr">
        <is>
          <t>✅ คำตอบที่ถูกต้อง: ข้อ ก. เกณฑ์จริยธรรมว่าด้วยการส่งเสริมการขายยาของกระทรวงสาธารณสุข
🎯 ทำไมข้อนี้ถึงถูก:
การเลือก เกณฑ์จริยธรรมว่าด้วยการส่งเสริมการขายยาของกระทรวงสาธารณสุข เป็นคำตอบที่ถูกต้องและสอดคล้องกับหลักเกณฑ์และข้อกำหนดตามกฎหมายวิชาชีพเภสัชกรรม เพื่อความปลอดภัยสูงสุดของผู้บริโภคและถูกต้องตามหลักนิติธรรม
🔍 ข้ออื่นผิดเพราะอะไร:
• ข้อ ข.: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ไม่สอดคล้องกับระเบียบข้อบังคับและมาตรฐานทางวิชาชีพ</t>
        </is>
      </c>
      <c r="L151" s="186" t="n"/>
      <c r="M151" s="186" t="inlineStr">
        <is>
          <t>2. Professional Ethics</t>
        </is>
      </c>
      <c r="N151" s="186" t="inlineStr">
        <is>
          <t>2.1 ข้อบังคับสภาเภสัชกรรม (จรรยาบรรณวิชาชีพ)</t>
        </is>
      </c>
      <c r="O151" s="185" t="inlineStr">
        <is>
          <t>SAP</t>
        </is>
      </c>
      <c r="P151" s="186" t="inlineStr">
        <is>
          <t>ข้อ 10 (PLE_CC1_2555 Day 2.md)</t>
        </is>
      </c>
      <c r="Q151" s="185" t="inlineStr">
        <is>
          <t>ข้อสอบจริง</t>
        </is>
      </c>
      <c r="R151" s="185" t="inlineStr">
        <is>
          <t>2555</t>
        </is>
      </c>
      <c r="S151" s="185" t="n"/>
    </row>
    <row r="152" ht="24" customHeight="1" s="49">
      <c r="A152" s="185" t="n">
        <v>150</v>
      </c>
      <c r="B152" s="186" t="n"/>
      <c r="C152" s="186" t="inlineStr">
        <is>
          <t>Redisperse ใช้วัดประสิทธิภาพของ wetting agent ในตำรับ MCQ 1/2555 by CURx69 page 18 Case 10: AIDS and TB ผู้ป่วยมาด้วยอาการไข้ ไอเรื้อรัง ท้องเสียหลายเดือน น้าหนักลด มี CD4 190 cell/mm3, anti HIV (+), viral load pending</t>
        </is>
      </c>
      <c r="D152" s="186" t="n"/>
      <c r="E152" s="186" t="inlineStr">
        <is>
          <t>บัญชียาหลักแห่งชาติ (National List of Essential Medicines: NLEM)</t>
        </is>
      </c>
      <c r="F152" s="186" t="inlineStr">
        <is>
          <t>เกณฑ์จริยธรรมว่าด้วยการส่งเสริมการขายยาของกระทรวงสาธารณสุข</t>
        </is>
      </c>
      <c r="G152" s="186" t="inlineStr">
        <is>
          <t>พ.ร.บ. ยา พ.ศ. 2510 (การจำหน่ายยาอันตรายและยาควบคุมพิเศษ)</t>
        </is>
      </c>
      <c r="H152" s="186" t="inlineStr">
        <is>
          <t>พ.ร.บ. ยาเสพติดให้โทษ พ.ศ. 2522 (ยาเสพติดให้โทษประเภท 2 และ 3)</t>
        </is>
      </c>
      <c r="I152" s="186" t="inlineStr">
        <is>
          <t>พ.ร.บ. วัตถุที่ออกฤทธิ์ต่อจิตและประสาท พ.ศ. 2559 (ประเภท 2 และ 4)</t>
        </is>
      </c>
      <c r="J152" s="185" t="n">
        <v>1</v>
      </c>
      <c r="K152" s="186" t="inlineStr">
        <is>
          <t>✅ คำตอบที่ถูกต้อง: ข้อ ก. บัญชียาหลักแห่งชาติ (National List of Essential Medicines: NLEM)
🎯 ทำไมข้อนี้ถึงถูก:
การเลือก บัญชียาหลักแห่งชาติ (National List of Essential Medicines: NLEM) เป็นคำตอบที่ถูกต้องตามแนวทางการรักษามาตรฐาน เนื่องจาก National List of Essential Medicines (NLEM) บัญชียาจำเป็นที่รัฐประกันการเข้าถึง แบ่งเป็นบัญชี ก, ข, ค, ง, จ เพื่อความคุ้มค่าและความเท่าเทียม
🔍 ข้ออื่นผิดเพราะอะไร:
• ข้อ ข.: เกณฑ์จริยธรรมว่าด้วยการส่งเสริมการขายยาของกระทรวงสาธารณสุข ไม่สอดคล้องกับระเบียบข้อบังคับและมาตรฐานทางวิชาชีพ
• ข้อ ค.: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ง.: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t>
        </is>
      </c>
      <c r="L152" s="186" t="n"/>
      <c r="M152" s="186" t="inlineStr">
        <is>
          <t>3. Health Systems &amp; Policy</t>
        </is>
      </c>
      <c r="N152" s="186" t="inlineStr">
        <is>
          <t>3.2 นโยบายการใช้ยาอย่างสมเหตุผล (RDU &amp; ASU)</t>
        </is>
      </c>
      <c r="O152" s="185" t="inlineStr">
        <is>
          <t>SAP</t>
        </is>
      </c>
      <c r="P152" s="186" t="inlineStr">
        <is>
          <t>ข้อ 1 (PLE_CC1_2555 Day 2.md)</t>
        </is>
      </c>
      <c r="Q152" s="185" t="inlineStr">
        <is>
          <t>ข้อสอบจริง</t>
        </is>
      </c>
      <c r="R152" s="185" t="inlineStr">
        <is>
          <t>2555</t>
        </is>
      </c>
      <c r="S152" s="185" t="n"/>
    </row>
    <row r="153" ht="24" customHeight="1" s="49">
      <c r="A153" s="185" t="n">
        <v>151</v>
      </c>
      <c r="B153" s="186" t="n"/>
      <c r="C153" s="186" t="inlineStr">
        <is>
          <t>metrothexate จัดเป็นยาประเภทใดตามกฎหมาย</t>
        </is>
      </c>
      <c r="D153" s="186" t="n"/>
      <c r="E153" s="186" t="inlineStr">
        <is>
          <t>ยาอันตราย</t>
        </is>
      </c>
      <c r="F153" s="186" t="inlineStr">
        <is>
          <t>ยาควบคุมพิเศษ</t>
        </is>
      </c>
      <c r="G153" s="186" t="inlineStr">
        <is>
          <t>ยาสามัญประจำบ้าน</t>
        </is>
      </c>
      <c r="H153" s="186" t="inlineStr">
        <is>
          <t>ยาเสพติดให้โทษ ประเภทที่ 3</t>
        </is>
      </c>
      <c r="I153" s="186" t="inlineStr">
        <is>
          <t>วัตถุออกฤทธิ์ต่อจิตและประสาท ประเภท 4 ÕáK034 MU Rx’38 (เรียบเรียงและจัดพิมพ์) &gt;&gt; Special Thanks for my group friends : Ty019 , Win022 , Pice056 , Nuy063 , Big072 , Tong083 , New106 , Kim109 … Rx’38 ... MU สถานการณ์ที่ 12 : เด็กชาย 2 ปี มาร้...</t>
        </is>
      </c>
      <c r="J153" s="185" t="n">
        <v>1</v>
      </c>
      <c r="K153" s="186" t="inlineStr">
        <is>
          <t>✅ คำตอบที่ถูกต้อง: ข้อ ก. ยาอันตราย
🎯 ทำไมข้อนี้ถึงถูก:
การเลือก ยาอันตราย เป็นคำตอบที่ถูกต้องตามแนวทางการรักษามาตรฐาน เนื่องจาก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ข.: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ยาสามัญประจำบ้าน ไม่สอดคล้องกับระเบียบข้อบังคับและมาตรฐานทางวิชาชีพ
• ข้อ ง.: ยาเสพติดให้โทษ ประเภทที่ 3 ไม่สอดคล้องกับระเบียบข้อบังคับและมาตรฐานทางวิชาชีพ
• ข้อ จ.: Ty019 , Win022 , Pice056 , Nuy063 , Big072 , Tong083 , New106 , Kim109 … Rx’38 ... MU สถานการณ์ที่ 12 : เด็กชาย 2 ปี มาร้านยาด้วยอาการถ่ายเหลวเป็นน้ำ 2 ครั้ง/วัน มีฟองเล็กน้อย มี อาการคลื่นไส้อาเจียนมาก ก่อนหน้านี้เป็นหวัดมาก่อน 111.เด็กชายรายนี้ น่าจะติดเชื้อใดในระบบทางเดินอาหารมากที่สุด): วัตถุออกฤทธิ์ต่อจิตและประสาท ประเภท 4 ÕáK034 MU Rx’38 (เรียบเรียงและจัดพิมพ์) &gt;&gt; Special Thanks for my group friends : Ty019 , Win022 , Pice056 , Nuy063 , Big072 , Tong083 , New106 , Kim109 … Rx’38 ... MU สถานการณ์ที่ 12 : เด็กชาย 2 ปี มาร้านยาด้วยอาการถ่ายเหลวเป็นน้ำ 2 ครั้ง/วัน มีฟองเล็กน้อย มี อาการคลื่นไส้อาเจียนมาก ก่อนหน้านี้เป็นหวัดมาก่อน 111.เด็กชายรายนี้ น่าจะติดเชื้อใดในระบบทางเดินอาหารมากที่สุด ไม่สอดคล้องกับระเบียบข้อบังคับและมาตรฐานทางวิชาชีพ</t>
        </is>
      </c>
      <c r="L153" s="186" t="n"/>
      <c r="M153" s="186" t="inlineStr">
        <is>
          <t>1. Law &amp; Regulations</t>
        </is>
      </c>
      <c r="N153" s="186" t="inlineStr">
        <is>
          <t>1.2 พ.ร.บ. ยาเสพติดให้โทษ &amp; วัตถุออกฤทธิ์</t>
        </is>
      </c>
      <c r="O153" s="185" t="inlineStr">
        <is>
          <t>SAP</t>
        </is>
      </c>
      <c r="P153" s="186" t="inlineStr">
        <is>
          <t>ข้อ 110 (PLE_CC1_2554 SET1.md)</t>
        </is>
      </c>
      <c r="Q153" s="185" t="inlineStr">
        <is>
          <t>ข้อสอบจริง</t>
        </is>
      </c>
      <c r="R153" s="185" t="inlineStr">
        <is>
          <t>2554</t>
        </is>
      </c>
      <c r="S153" s="185" t="n"/>
    </row>
    <row r="154" ht="24" customHeight="1" s="49">
      <c r="A154" s="185" t="n">
        <v>152</v>
      </c>
      <c r="B154" s="186" t="n"/>
      <c r="C154" s="186" t="inlineStr">
        <is>
          <t>ควรให้ยาอะไรเพิ่ม เพื่อเพิ่มประสิทธิภาพของการใช้ยานี้ :entacopone Levodopa (peripheral COMT inhibitor) ดังนั้นการให้ยา entacoponeร่วมกับ Levodopa จึงส่งผลให้ยา levodopa ผ่านเข้าไปในระบบประสาทส่วนกลางเพิ่มขึ้น และ เพิ่ม half-life ของ levodopa Ref: หนังสือติว pharmacotherapy v.2/2 (ปีพี่แม็คลีวาย)</t>
        </is>
      </c>
      <c r="D154" s="186" t="n"/>
      <c r="E154" s="186" t="inlineStr">
        <is>
          <t>การปฏิบัติทางเภสัชกรรมชุมชน (Good Pharmacy Practice: GPP)</t>
        </is>
      </c>
      <c r="F154" s="186" t="inlineStr">
        <is>
          <t>บัญชียาหลักแห่งชาติ (National List of Essential Medicines: NLEM)</t>
        </is>
      </c>
      <c r="G154" s="186" t="inlineStr">
        <is>
          <t>เกณฑ์จริยธรรมว่าด้วยการส่งเสริมการขายยาของกระทรวงสาธารณสุข</t>
        </is>
      </c>
      <c r="H154" s="186" t="inlineStr">
        <is>
          <t>พ.ร.บ. ยา พ.ศ. 2510 (การจำหน่ายยาอันตรายและยาควบคุมพิเศษ)</t>
        </is>
      </c>
      <c r="I154" s="186" t="inlineStr">
        <is>
          <t>พ.ร.บ. ยาเสพติดให้โทษ พ.ศ. 2522 (ยาเสพติดให้โทษประเภท 2 และ 3)</t>
        </is>
      </c>
      <c r="J154" s="185" t="n">
        <v>5</v>
      </c>
      <c r="K154" s="186" t="inlineStr">
        <is>
          <t>✅ คำตอบที่ถูกต้อง: ข้อ จ. พ.ร.บ. ยาเสพติดให้โทษ พ.ศ. 2522 (ยาเสพติดให้โทษประเภท 2 และ 3)
🎯 ทำไมข้อนี้ถึงถูก: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ก.: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ข.: NLEM)): National List of Essential Medicines (NLEM) บัญชียาจำเป็นที่รัฐประกันการเข้าถึง แบ่งเป็นบัญชี ก, ข, ค, ง, จ เพื่อความคุ้มค่าและความเท่าเทียม
• ข้อ ค.: เกณฑ์จริยธรรมว่าด้วยการส่งเสริมการขายยาของกระทรวงสาธารณสุข ไม่สอดคล้องกับระเบียบข้อบังคับและมาตรฐานทางวิชาชีพ
• ข้อ ง.: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t>
        </is>
      </c>
      <c r="L154" s="186" t="n"/>
      <c r="M154" s="186" t="inlineStr">
        <is>
          <t>3. Health Systems &amp; Policy</t>
        </is>
      </c>
      <c r="N154" s="186" t="inlineStr">
        <is>
          <t>3.2 นโยบายการใช้ยาอย่างสมเหตุผล (RDU &amp; ASU)</t>
        </is>
      </c>
      <c r="O154" s="185" t="inlineStr">
        <is>
          <t>SAP</t>
        </is>
      </c>
      <c r="P154" s="186" t="inlineStr">
        <is>
          <t>ข้อ 4 (PLE_CC1_2554 SET2.md)</t>
        </is>
      </c>
      <c r="Q154" s="185" t="inlineStr">
        <is>
          <t>ข้อสอบจริง</t>
        </is>
      </c>
      <c r="R154" s="185" t="inlineStr">
        <is>
          <t>2554</t>
        </is>
      </c>
      <c r="S154" s="185" t="n"/>
    </row>
    <row r="155" ht="24" customHeight="1" s="49">
      <c r="A155" s="185" t="n">
        <v>153</v>
      </c>
      <c r="B155" s="186" t="n"/>
      <c r="C155" s="186" t="inlineStr">
        <is>
          <t>ควรให้ยาอะไรกับ 5-FU เพื่อเพิ่มฤทธิ์ของ 5-FU ให้มีประสิทธิภาพดีขึ้น</t>
        </is>
      </c>
      <c r="D155" s="186" t="n"/>
      <c r="E155" s="186" t="inlineStr">
        <is>
          <t>Leucovorin</t>
        </is>
      </c>
      <c r="F155" s="186" t="inlineStr">
        <is>
          <t>Ifosfamide</t>
        </is>
      </c>
      <c r="G155" s="186" t="inlineStr">
        <is>
          <t>Cisplatin</t>
        </is>
      </c>
      <c r="H155" s="186" t="inlineStr">
        <is>
          <t>Docetaxel</t>
        </is>
      </c>
      <c r="I155" s="186" t="inlineStr">
        <is>
          <t>Bleomycin จะยับยั้งการแบ่งเซลล์ของเซลล์มะเร็งทำให้ไม่มีการเพิ่มขึ้นของเซลล์มะเร็งและทำให้ก้อนมะเร็งลดลง</t>
        </is>
      </c>
      <c r="J155" s="185" t="n">
        <v>1</v>
      </c>
      <c r="K155" s="186" t="inlineStr">
        <is>
          <t>✅ คำตอบที่ถูกต้อง: ข้อ ก. Leucovorin
🎯 ทำไมข้อนี้ถึงถูก:
การเลือก Leucovorin เป็นคำตอบที่ถูกต้องและสอดคล้องกับหลักเกณฑ์และข้อกำหนดตามกฎหมายวิชาชีพเภสัชกรรม เพื่อความปลอดภัยสูงสุดของผู้บริโภคและถูกต้องตามหลักนิติธรรม
🔍 ข้ออื่นผิดเพราะอะไร:
• ข้อ ข.: Ifosfamide ไม่สอดคล้องกับระเบียบข้อบังคับและมาตรฐานทางวิชาชีพ
• ข้อ ค.: Cisplatin ก่อ DNA intrastrand cross-link ผลข้างเคียงหลัก: nephrotoxicity (ต้องให้ hydration), ototoxicity, neuropathy
• ข้อ ง.: Docetaxel ไม่สอดคล้องกับระเบียบข้อบังคับและมาตรฐานทางวิชาชีพ
• ข้อ จ.: Bleomycin จะยับยั้งการแบ่งเซลล์ของเซลล์มะเร็งทำให้ไม่มีการเพิ่มขึ้นของเซลล์มะเร็งและทำให้ก้อนมะเร็งลดลง ไม่สอดคล้องกับระเบียบข้อบังคับและมาตรฐานทางวิชาชีพ</t>
        </is>
      </c>
      <c r="L155" s="186" t="n"/>
      <c r="M155" s="186" t="inlineStr">
        <is>
          <t>1. Law &amp; Regulations</t>
        </is>
      </c>
      <c r="N155" s="186" t="inlineStr">
        <is>
          <t>1.1 พ.ร.บ. ยา พ.ศ. 2510</t>
        </is>
      </c>
      <c r="O155" s="185" t="inlineStr">
        <is>
          <t>SAP</t>
        </is>
      </c>
      <c r="P155" s="186" t="inlineStr">
        <is>
          <t>ข้อ 6 (PLE_CC1_2554 SET2.md)</t>
        </is>
      </c>
      <c r="Q155" s="185" t="inlineStr">
        <is>
          <t>ข้อสอบจริง</t>
        </is>
      </c>
      <c r="R155" s="185" t="inlineStr">
        <is>
          <t>2554</t>
        </is>
      </c>
      <c r="S155" s="185" t="n"/>
    </row>
    <row r="156" ht="24" customHeight="1" s="49">
      <c r="A156" s="185" t="n">
        <v>154</v>
      </c>
      <c r="B156" s="186" t="n"/>
      <c r="C156" s="186" t="inlineStr">
        <is>
          <t>ชนิดที่ไม่ละลายนํ้า ได้แก่ Starch Calcium Sulfate, Calcium carbonate, Diabasic calcium phosphate, Tribasic calcium phosphate และ Cellulose ต่างๆ (หนังสือติวรุ่นพี่) 99.ข้อใดไม่ใช่ norfloxacinที่จัดเป็นยาปลอมตามกฎหมาย</t>
        </is>
      </c>
      <c r="D156" s="186" t="n"/>
      <c r="E156" s="186" t="inlineStr">
        <is>
          <t>มีการผสมตัวยา ciprofloxacin ด้วย</t>
        </is>
      </c>
      <c r="F156" s="186" t="inlineStr">
        <is>
          <t>ตรวจพบปริมาณ norfloxacinเพียง 70% เท่านั้น</t>
        </is>
      </c>
      <c r="G156" s="186" t="inlineStr">
        <is>
          <t>ที่ฉลากระบุว่าเป็นยา ofloxacin</t>
        </is>
      </c>
      <c r="H156" s="186" t="inlineStr">
        <is>
          <t>ที่ฉลากแสดงเครื่องหมายของผู้ผลิตซึ่งมิใช่ความจริง</t>
        </is>
      </c>
      <c r="I156" s="186" t="inlineStr">
        <is>
          <t>ลักษณะเม็ดยา norfloxacinเปลี่ยนจากสีขาว เป็น สีฟ้าอ่อน สถานการณ์ที่ 11 (ฟาง 029/ ปาล์ม 073) ผู้ป่วยชายอายุ 56 ปีมาพบแพทย์์เพื่อตรวจรักษาภาวะไขมันในเลือดสูงโดยมีผลตรวจทางห้องปฏิบัติการคือ LDL = 250, TG = 190, HDL = 50, ความดันโลหิต 150/90 ออา...</t>
        </is>
      </c>
      <c r="J156" s="185" t="n">
        <v>1</v>
      </c>
      <c r="K156" s="186" t="inlineStr">
        <is>
          <t>✅ คำตอบที่ถูกต้อง: ข้อ ก. มีการผสมตัวยา ciprofloxacin ด้วย
🎯 ทำไมข้อนี้ถึงถูก:
โดยมีโรคประจำตัวคือโรคเบาหวานไม่สูบบุหรี่มีประวัติครอบครัวคือบิดาเสียชีวิตด้วยโรคกล้ามเนื้อหัวใจตายเมื่ ได้ถ้าผู้ป่วยมีการทางานของตับที่ปกติโดยมีการกำหนดขนาดยาที่ใช้ร่วมกันเพื่อลดความเสี่ยงต่อการเกิดพิษต่อร
เป็น Fluoroquinolone เด่นต่อ Gram-negative รวมทั้ง Pseudomonas aeruginosa แต่มี black box warning เรื่อง tendon rupture, QT prolongation, aortic aneurysm และ dysglycemia
🔍 ข้ออื่นผิดเพราะอะไร:
• ข้อ ข.: ตรวจพบปริมาณ norfloxacinเพียง 70% เท่านั้น ไม่สอดคล้องกับระเบียบข้อบังคับและมาตรฐานทางวิชาชีพ
• ข้อ ค.: ที่ฉลากระบุว่าเป็นยา ofloxacin ไม่สอดคล้องกับระเบียบข้อบังคับและมาตรฐานทางวิชาชีพ
• ข้อ ง.: ที่ฉลากแสดงเครื่องหมายของผู้ผลิตซึ่งมิใช่ความจริง ไม่สอดคล้องกับระเบียบข้อบังคับและมาตรฐานทางวิชาชีพ
• ข้อ จ.: เป็น moderate-intensity statin เมแทบอไลต์ผ่าน CYP3A4 เด่นชัด ห้ามใช้ dose 80 mg และมี drug interactions สูงกับ CYP3A4 inhibitors (clarithromycin, ketoconazole)</t>
        </is>
      </c>
      <c r="L156" s="186" t="n"/>
      <c r="M156" s="186" t="inlineStr">
        <is>
          <t>1. Law &amp; Regulations</t>
        </is>
      </c>
      <c r="N156" s="186" t="inlineStr">
        <is>
          <t>1.1 พ.ร.บ. ยา พ.ศ. 2510</t>
        </is>
      </c>
      <c r="O156" s="185" t="inlineStr">
        <is>
          <t>SAP</t>
        </is>
      </c>
      <c r="P156" s="186" t="inlineStr">
        <is>
          <t>ข้อ 2 (PLE_CC1_2554 SET2.md)</t>
        </is>
      </c>
      <c r="Q156" s="185" t="inlineStr">
        <is>
          <t>ข้อสอบจริง</t>
        </is>
      </c>
      <c r="R156" s="185" t="inlineStr">
        <is>
          <t>2554</t>
        </is>
      </c>
      <c r="S156" s="185" t="n"/>
    </row>
    <row r="157" ht="24" customHeight="1" s="49">
      <c r="A157" s="185" t="n">
        <v>155</v>
      </c>
      <c r="B157" s="186" t="n"/>
      <c r="C157" s="186" t="inlineStr">
        <is>
          <t>Graham DJ, Staffa JA, Shatin D, Andrade SE, Schech SD, La Grenade L, Gurwitz JH, Chan KA, Goodman MJ, Platt R. Incidence of hospitalized rhabdomyolysis in patients treated with lipid-lowering drugs. JAMA. 2004 Dec 1;292:2585-90. 104.ถ้าเกิดแพทย์์สั่งจ่าย simvastatin กับgemfibrozilท่านจะแนะนำแพทย์์ให้เปลี่ยนเป็นยาตัวใดที่มีประสิทธิภาพผลการรักษาใกล้เคียงกับยาเดิมมากที่ สุด</t>
        </is>
      </c>
      <c r="D157" s="186" t="n"/>
      <c r="E157" s="186" t="inlineStr">
        <is>
          <t>simvastatinกับ niacin</t>
        </is>
      </c>
      <c r="F157" s="186" t="inlineStr">
        <is>
          <t>atorvastatinกับgemfibrozil</t>
        </is>
      </c>
      <c r="G157" s="186" t="inlineStr">
        <is>
          <t>niacinกับgemfibrozil</t>
        </is>
      </c>
      <c r="H157" s="186" t="inlineStr">
        <is>
          <t>simvastatinกับezetimibe</t>
        </is>
      </c>
      <c r="I157" s="186" t="inlineStr">
        <is>
          <t>simvastatinกับfenofibrate</t>
        </is>
      </c>
      <c r="J157" s="185" t="n">
        <v>1</v>
      </c>
      <c r="K157" s="186" t="inlineStr">
        <is>
          <t>✅ คำตอบที่ถูกต้อง: ข้อ ก. simvastatinกับ niacin
🎯 ทำไมข้อนี้ถึงถูก:
simvastatinกับ niacin: simvastatin กับ niacin simvastatin กับ niacin simvastatin กับ niacin
ทั้งก่อนเข้ารับการรักษาและตรวจวัดซํ้าเมื่อผู้ป่วยมีอาการของ myopathy หากผู้ป่วยมีระดับของเอนไซม์ creatine
เป็น moderate-intensity statin เมแทบอไลต์ผ่าน CYP3A4 เด่นชัด ห้ามใช้ dose 80 mg และมี drug interactions สูงกับ CYP3A4 inhibitors (clarithromycin, ketoconazole)
🔍 ข้ออื่นผิดเพราะอะไร:
• ข้อ ข.: เป็น High-intensity statin (40-80 mg) ยับยั้ง HMG-CoA reductase มี clinical efficacy สูงสุดในการลด LDL-C ≥ 50% และ plaque stabilization ใน ACS/CAD
• ข้อ ค.: ห้ามใช้ร่วมกับ statins เด็ดขาด เนื่องจากยับยั้ง OATP1B1 glucuronidation ทำให้ระดับ statin ในเลือดพุ่งสูงและเกิด severe rhabdomyolysis
• ข้อ ง.: เป็น moderate-intensity statin เมแทบอไลต์ผ่าน CYP3A4 เด่นชัด ห้ามใช้ dose 80 mg และมี drug interactions สูงกับ CYP3A4 inhibitors (clarithromycin, ketoconazole)
• ข้อ จ.: เป็น moderate-intensity statin เมแทบอไลต์ผ่าน CYP3A4 เด่นชัด ห้ามใช้ dose 80 mg และมี drug interactions สูงกับ CYP3A4 inhibitors (clarithromycin, ketoconazole)</t>
        </is>
      </c>
      <c r="L157" s="186" t="n"/>
      <c r="M157" s="186" t="inlineStr">
        <is>
          <t>1. Law &amp; Regulations</t>
        </is>
      </c>
      <c r="N157" s="186" t="inlineStr">
        <is>
          <t>1.1 พ.ร.บ. ยา พ.ศ. 2510</t>
        </is>
      </c>
      <c r="O157" s="185" t="inlineStr">
        <is>
          <t>SAP</t>
        </is>
      </c>
      <c r="P157" s="186" t="inlineStr">
        <is>
          <t>ข้อ 3 (PLE_CC1_2554 SET2.md)</t>
        </is>
      </c>
      <c r="Q157" s="185" t="inlineStr">
        <is>
          <t>ข้อสอบจริง</t>
        </is>
      </c>
      <c r="R157" s="185" t="inlineStr">
        <is>
          <t>2554</t>
        </is>
      </c>
      <c r="S157" s="185" t="n"/>
    </row>
    <row r="158" ht="24" customHeight="1" s="49">
      <c r="A158" s="185" t="n">
        <v>156</v>
      </c>
      <c r="B158" s="186" t="n"/>
      <c r="C158" s="186" t="inlineStr">
        <is>
          <t>alcohol 70% ขนาด 30 มิลลิลิตร จัดเป็นยาใดในกฎหมาย</t>
        </is>
      </c>
      <c r="D158" s="186" t="n"/>
      <c r="E158" s="186" t="inlineStr">
        <is>
          <t>ยาสามัญประจำบ้าน ข . ยาอันตราย ค . ยาควบคุมพิเศษ</t>
        </is>
      </c>
      <c r="F158" s="186" t="inlineStr">
        <is>
          <t>วัตถุออกฤทธิ์ต่อจิตและประสาท</t>
        </is>
      </c>
      <c r="G158" s="186" t="inlineStr">
        <is>
          <t>ยาเสพติดให้โทษ ประเภทที่ 3 ยาสามัญประจำบ้านแผนปัจจุบัน พ.ศ. 2542) สถานการณ์ที่ 4 (แตง 037/หลิน 079) ผู้ป่วยมาพบท่านที่ร้านยา เพื่อขอคำปรึกษา 31.จากรูปด้านข้างนี้ ท่านคิดว่านี่คืออาการใด</t>
        </is>
      </c>
      <c r="H158" s="186" t="inlineStr">
        <is>
          <t>กล่องเสียงอักเสบ</t>
        </is>
      </c>
      <c r="I158" s="186" t="inlineStr">
        <is>
          <t>คอพอก</t>
        </is>
      </c>
      <c r="J158" s="185" t="n">
        <v>1</v>
      </c>
      <c r="K158" s="186" t="inlineStr">
        <is>
          <t>✅ คำตอบที่ถูกต้อง: ข้อ ก. ยาสามัญประจำบ้าน ข . ยาอันตราย ค . ยาควบคุมพิเศษ
🎯 ทำไมข้อนี้ถึงถูก:
การเลือก ยาสามัญประจำบ้าน ข . ยาอันตราย ค . ยาควบคุมพิเศษ เป็นคำตอบที่ถูกต้องตามแนวทางการรักษามาตรฐาน เนื่องจาก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ข.: วัตถุออกฤทธิ์ต่อจิตและประสาท ไม่สอดคล้องกับระเบียบข้อบังคับและมาตรฐานทางวิชาชีพ
• ข้อ ค.: ยาเสพติดให้โทษ ประเภทที่ 3 ยาสามัญประจำบ้านแผนปัจจุบัน พ.ศ. 2542) สถานการณ์ที่ 4 (แตง 037/หลิน 079) ผู้ป่วยมาพบท่านที่ร้านยา เพื่อขอคำปรึกษา 31.จากรูปด้านข้างนี้ ท่านคิดว่านี่คืออาการใด ไม่สอดคล้องกับระเบียบข้อบังคับและมาตรฐานทางวิชาชีพ
• ข้อ ง.: กล่องเสียงอักเสบ ไม่สอดคล้องกับระเบียบข้อบังคับและมาตรฐานทางวิชาชีพ
• ข้อ จ.: คอพอก ไม่สอดคล้องกับระเบียบข้อบังคับและมาตรฐานทางวิชาชีพ</t>
        </is>
      </c>
      <c r="L158" s="186" t="n"/>
      <c r="M158" s="186" t="inlineStr">
        <is>
          <t>1. Law &amp; Regulations</t>
        </is>
      </c>
      <c r="N158" s="186" t="inlineStr">
        <is>
          <t>1.2 พ.ร.บ. ยาเสพติดให้โทษ &amp; วัตถุออกฤทธิ์</t>
        </is>
      </c>
      <c r="O158" s="185" t="inlineStr">
        <is>
          <t>SAP</t>
        </is>
      </c>
      <c r="P158" s="186" t="inlineStr">
        <is>
          <t>ข้อ 30 (PLE_CC1_2554 SET2.md)</t>
        </is>
      </c>
      <c r="Q158" s="185" t="inlineStr">
        <is>
          <t>ข้อสอบจริง</t>
        </is>
      </c>
      <c r="R158" s="185" t="inlineStr">
        <is>
          <t>2554</t>
        </is>
      </c>
      <c r="S158" s="185" t="n"/>
    </row>
    <row r="159" ht="24" customHeight="1" s="49">
      <c r="A159" s="185" t="n">
        <v>157</v>
      </c>
      <c r="B159" s="186" t="n"/>
      <c r="C159" s="186" t="inlineStr">
        <is>
          <t>ตามพระราชบัญญัติยา พ.ศ. 2510 และกฎหมายยาของประเทศไทย ยาในข้อใดต่อไปนี้จัดเป็น 'ยาควบคุมพิเศษ' ซึ่งผู้รับอนุญาตขายส่งยาไม่สามารถขายให้แก่ผู้รับอนุญาตขายยาแผนปัจจุบัน (ข.ย.1) ได้ หากไม่มีใบสั่งยาจากแพทย์หรือเงื่อนไขตามที่กฎหมายกำหนด</t>
        </is>
      </c>
      <c r="D159" s="186" t="n"/>
      <c r="E159" s="186" t="inlineStr">
        <is>
          <t>Sildenafil (ยากลุ่ม PDE-5 Inhibitor ควบคุมพิเศษ)</t>
        </is>
      </c>
      <c r="F159" s="186" t="inlineStr">
        <is>
          <t>Paracetamol 500 mg</t>
        </is>
      </c>
      <c r="G159" s="186" t="inlineStr">
        <is>
          <t>Amoxicillin 500 mg</t>
        </is>
      </c>
      <c r="H159" s="186" t="inlineStr">
        <is>
          <t>Chlorpheniramine 4 mg</t>
        </is>
      </c>
      <c r="I159" s="186" t="inlineStr">
        <is>
          <t>Antacid gel</t>
        </is>
      </c>
      <c r="J159" s="185" t="n">
        <v>1</v>
      </c>
      <c r="K159" s="186" t="inlineStr">
        <is>
          <t>✅ คำตอบที่ถูกต้อง: ข้อ ก. Sildenafil (ยากลุ่ม PDE-5 Inhibitor ควบคุมพิเศษ)
🎯 ทำไมข้อนี้ถึงถูก:
Sildenafil จัดเป็นยาควบคุมพิเศษ มีความเสี่ยงต่อผลข้างเคียงหัวใจและความดันตกเมื่อใช้ร่วมกับ Nitrates
🔍 ข้ออื่นผิดเพราะอะไร:
• ข้อ ข.: ไม่ตรงกับหลักการหรือข้อบ่งใช้ที่ถูกต้องตามโจทย์กำหนด
• ข้อ ค.: ไม่ตรงกับหลักการหรือข้อบ่งใช้ที่ถูกต้องตามโจทย์กำหนด
• ข้อ ง.: ไม่ตรงกับหลักการหรือข้อบ่งใช้ที่ถูกต้องตามโจทย์กำหนด
• ข้อ จ.: ไม่ตรงกับหลักการหรือข้อบ่งใช้ที่ถูกต้องตามโจทย์กำหนด</t>
        </is>
      </c>
      <c r="L159" s="186" t="n"/>
      <c r="M159" s="186" t="inlineStr">
        <is>
          <t>1. Law &amp; Regulations</t>
        </is>
      </c>
      <c r="N159" s="186" t="inlineStr">
        <is>
          <t>1.1 พ.ร.บ. ยา พ.ศ. 2510</t>
        </is>
      </c>
      <c r="O159" s="185" t="inlineStr">
        <is>
          <t>SAP</t>
        </is>
      </c>
      <c r="P159" s="186" t="inlineStr">
        <is>
          <t>ข้อสอบจริง Product ปี 2567 ข้อ 23</t>
        </is>
      </c>
      <c r="Q159" s="185" t="inlineStr">
        <is>
          <t>ข้อสอบจริง</t>
        </is>
      </c>
      <c r="R159" s="185" t="inlineStr">
        <is>
          <t>2567</t>
        </is>
      </c>
      <c r="S159" s="185" t="n"/>
    </row>
    <row r="160" ht="24" customHeight="1" s="49">
      <c r="A160" s="185" t="n">
        <v>158</v>
      </c>
      <c r="B160" s="186" t="n"/>
      <c r="C160" s="186" t="inlineStr">
        <is>
          <t>ยาข้อใดต่อไปนี้ ไม่ต้องทำ ขย.11 (ขอขึ้นทะเบียนยาชนิดที่ 11\)</t>
        </is>
      </c>
      <c r="D160" s="186" t="n"/>
      <c r="E160" s="186" t="inlineStr">
        <is>
          <t>ยาเม็ด dimenhydrinate</t>
        </is>
      </c>
      <c r="F160" s="186" t="inlineStr">
        <is>
          <t>ยาเม็ด dextromethorphan</t>
        </is>
      </c>
      <c r="G160" s="186" t="inlineStr">
        <is>
          <t>ยา tramadol</t>
        </is>
      </c>
      <c r="H160" s="186" t="inlineStr">
        <is>
          <t>ยาน้ำ CPM (Chlorpheniramine)</t>
        </is>
      </c>
      <c r="I160" s="186" t="inlineStr">
        <is>
          <t>ยาน้ำเชื่อม Diphenhydramine</t>
        </is>
      </c>
      <c r="J160" s="185" t="n">
        <v>1</v>
      </c>
      <c r="K160" s="186" t="inlineStr">
        <is>
          <t>✅ คำตอบที่ถูกต้อง: ข้อ ก. ยาเม็ด dimenhydrinate
🎯 ทำไมข้อนี้ถึงถูก:
ยาเม็ด Dimenhydrinate เป็นยาแก้แพ้ แก้เมารถเมาเรือชนิดเมื่อรับประทาน ไม่อยู่ในประกาศ อย. ที่กำหนดให้ต้องทำบัญชีการขายยา ข.ย.11 (แบบรายงานการขายยาที่ต้องควบคุมเป็นพิเศษเพื่อป้องกันการนำไปใช้ในทางที่ผิด)
🔍 ข้ออื่นผิดเพราะอะไร:
• ข้อ ข.: เป็นยาแก้ไอกดประสาทส่วนกลาง ต้องทำบัญชี ข.ย.11 และจำกัดปริมาณการขาย
• ข้อ ค.: เป็นยาแก้ปวดที่ออกฤทธิ์ต่อระบบประสาท ต้องทำบัญชี ข.ย.11 อย่างเข้มงวด
• ข้อ ง.: เป็นยาน้ำแก้แพ้ที่ถูกนำไปใช้ในสูตรสี่คูณร้อย ต้องทำบัญชี ข.ย.11
• ข้อ จ.: เป็นยาน้ำแก้แพ้กลุ่มเสี่ยงที่ต้องจัดทำบัญชี ข.ย.11</t>
        </is>
      </c>
      <c r="L160" s="186" t="n"/>
      <c r="M160" s="186" t="inlineStr">
        <is>
          <t>3. Health Systems &amp; Policy</t>
        </is>
      </c>
      <c r="N160" s="186" t="inlineStr">
        <is>
          <t>3.2 นโยบายการใช้ยาอย่างสมเหตุผล (RDU &amp; ASU)</t>
        </is>
      </c>
      <c r="O160" s="185" t="inlineStr">
        <is>
          <t>SAP</t>
        </is>
      </c>
      <c r="P160" s="186" t="inlineStr">
        <is>
          <t>ข้อสอบจริง Product ปี 2567 ข้อ 25</t>
        </is>
      </c>
      <c r="Q160" s="185" t="inlineStr">
        <is>
          <t>ข้อสอบจริง</t>
        </is>
      </c>
      <c r="R160" s="185" t="inlineStr">
        <is>
          <t>2567</t>
        </is>
      </c>
      <c r="S160" s="185" t="n"/>
    </row>
    <row r="161" ht="24" customHeight="1" s="49">
      <c r="A161" s="185" t="n">
        <v>159</v>
      </c>
      <c r="B161" s="186" t="n"/>
      <c r="C161" s="186" t="inlineStr">
        <is>
          <t>ตามประกาศกระทรวงสาธารณสุข เรื่อง ยาสามัญประจำบ้านแผนปัจจุบัน ผลิตภัณฑ์ยาในข้อใดต่อไปนี้ 'ไม่จัดเป็นยาสามัญประจำบ้าน' เนื่องจากมีขนาดบรรจุหรือรูปแบบที่ไม่ตรงตามเกณฑ์ที่กฎหมายกำหนด</t>
        </is>
      </c>
      <c r="D161" s="186" t="n"/>
      <c r="E161" s="186" t="inlineStr">
        <is>
          <t>ยาเม็ดพาราเซตามอล (Paracetamol 500 mg) ขนาดบรรจุขวดละ 100 เม็ด</t>
        </is>
      </c>
      <c r="F161" s="186" t="inlineStr">
        <is>
          <t>ผงน้ำตาลเกลือแร่ (ORS) สำหรับละลายน้ำ 250 ml</t>
        </is>
      </c>
      <c r="G161" s="186" t="inlineStr">
        <is>
          <t>น้ำเกลือล้างแผลปราศจากเชื้อ (Normal Saline Solution 0.9%) ขนาดบรรจุ 500 ml</t>
        </is>
      </c>
      <c r="H161" s="186" t="inlineStr">
        <is>
          <t>ORS ผมน้ำ 250 ml</t>
        </is>
      </c>
      <c r="I161" s="186" t="inlineStr">
        <is>
          <t>ยาล้างตา (Eye lotion) ขนาดบรรจุ 150 ml</t>
        </is>
      </c>
      <c r="J161" s="185" t="n">
        <v>1</v>
      </c>
      <c r="K161" s="186" t="inlineStr">
        <is>
          <t>✅ คำตอบที่ถูกต้อง: ข้อ ก. ยาเม็ดพาราเซตามอล (Paracetamol 500 mg) ขนาดบรรจุขวดละ 100 เม็ด
🎯 ทำไมข้อนี้ถึงถูก:
Paracetamol 500 mg ขนาดบรรจุ 100 เม็ด ไม่เข้าเกณฑ์ยาสามัญประจำบ้าน แต่จัดเป็นยาอันตรายที่ต้องจำหน่ายในร้านยา ข.ย.1 เท่านั้น
🔍 ข้ออื่นผิดเพราะอะไร:
• ข้อ ข.: ไม่ตรงกับหลักการหรือข้อบ่งใช้ที่ถูกต้องตามโจทย์กำหนด
• ข้อ ค.: ไม่ตรงกับหลักการหรือข้อบ่งใช้ที่ถูกต้องตามโจทย์กำหนด
• ข้อ ง.: ไม่ตรงกับหลักการหรือข้อบ่งใช้ที่ถูกต้องตามโจทย์กำหนด
• ข้อ จ.: ไม่ตรงกับหลักการหรือข้อบ่งใช้ที่ถูกต้องตามโจทย์กำหนด</t>
        </is>
      </c>
      <c r="L161" s="186" t="n"/>
      <c r="M161" s="186" t="inlineStr">
        <is>
          <t>1. Law &amp; Regulations</t>
        </is>
      </c>
      <c r="N161" s="186" t="inlineStr">
        <is>
          <t>1.1 พ.ร.บ. ยา พ.ศ. 2510</t>
        </is>
      </c>
      <c r="O161" s="185" t="inlineStr">
        <is>
          <t>SAP</t>
        </is>
      </c>
      <c r="P161" s="186" t="inlineStr">
        <is>
          <t>ข้อสอบจริง Product ปี 2567 ข้อ 29</t>
        </is>
      </c>
      <c r="Q161" s="185" t="inlineStr">
        <is>
          <t>ข้อสอบจริง</t>
        </is>
      </c>
      <c r="R161" s="185" t="inlineStr">
        <is>
          <t>2567</t>
        </is>
      </c>
      <c r="S161" s="185" t="n"/>
    </row>
    <row r="162" ht="24" customHeight="1" s="49">
      <c r="A162" s="185" t="n">
        <v>160</v>
      </c>
      <c r="B162" s="186" t="n"/>
      <c r="C162" s="186" t="inlineStr">
        <is>
          <t>ยาในกลุ่มเดียวกันกับ Simvastatin เป็นยาลดไขมันในเลือด ซึ่งอยู่ในบัญชียาหลัก บางครั งอาจต้องใช้ ค่าใช้จ่ายสูง ถามว่า ยาในบัญชียาหลักแห่งชาติ บัญชีใด ต้องท้า Drug use evaluation (DUE)</t>
        </is>
      </c>
      <c r="D162" s="186" t="n"/>
      <c r="E162" s="186" t="inlineStr">
        <is>
          <t>บัญชี ก</t>
        </is>
      </c>
      <c r="F162" s="186" t="inlineStr">
        <is>
          <t>บัญชี ข</t>
        </is>
      </c>
      <c r="G162" s="186" t="inlineStr">
        <is>
          <t>บัญชี ค</t>
        </is>
      </c>
      <c r="H162" s="186" t="inlineStr">
        <is>
          <t>บัญชี ง</t>
        </is>
      </c>
      <c r="I162" s="186" t="inlineStr">
        <is>
          <t>บัญชี จ (2)</t>
        </is>
      </c>
      <c r="J162" s="185" t="n">
        <v>1</v>
      </c>
      <c r="K162" s="186" t="inlineStr">
        <is>
          <t>✅ คำตอบที่ถูกต้อง: ข้อ ก. บัญชี ก
🎯 ทำไมข้อนี้ถึงถูก:
การเลือก บัญชี ก เป็นคำตอบที่ถูกต้องและสอดคล้องกับหลักเกณฑ์และข้อกำหนดตามกฎหมายวิชาชีพเภสัชกรรม เพื่อความปลอดภัยสูงสุดของผู้บริโภคและถูกต้องตามหลักนิติธรรม
🔍 ข้ออื่นผิดเพราะอะไร:
• ข้อ ข.: บัญชี ข. เป็นยาที่ต้องใช้ความเชี่ยวชาญเฉพาะทาง แต่ Simvastatin เป็นยาลดไขมันพื้นฐานในบัญชี ก.
• ข้อ ค.: บัญชี ค. เป็นยาราคาแพงที่ต้องมีข้อบ่งชี้เฉพาะตามเงื่อนไข
• ข้อ ง.: บัญชี ง. เป็นยาที่มีหลายข้อบ่งชี้หรือมีผลข้างเคียงสูงมาก ต้องมีการทำ DUE อย่างเคร่งครัด
• ข้อ จ.: บัญชี จ. (จ1 หรือ จ2) เป็นยาโครงการพิเศษหรือยาที่ต้องมีการเข้าถึงอย่างจำกัด</t>
        </is>
      </c>
      <c r="L162" s="186" t="n"/>
      <c r="M162" s="186" t="inlineStr">
        <is>
          <t>3. Health Systems &amp; Policy</t>
        </is>
      </c>
      <c r="N162" s="186" t="inlineStr">
        <is>
          <t>3.2 นโยบายการใช้ยาอย่างสมเหตุผล (RDU &amp; ASU)</t>
        </is>
      </c>
      <c r="O162" s="185" t="inlineStr">
        <is>
          <t>SAP</t>
        </is>
      </c>
      <c r="P162" s="186" t="inlineStr">
        <is>
          <t>ข้อ 8 (PLE_CC1_2560 22 April Set 1.md)</t>
        </is>
      </c>
      <c r="Q162" s="185" t="inlineStr">
        <is>
          <t>ข้อสอบจริง</t>
        </is>
      </c>
      <c r="R162" s="185" t="inlineStr">
        <is>
          <t>2560</t>
        </is>
      </c>
      <c r="S162" s="185" t="n"/>
    </row>
    <row r="163" ht="24" customHeight="1" s="49">
      <c r="A163" s="185" t="n">
        <v>161</v>
      </c>
      <c r="B163" s="186" t="n"/>
      <c r="C163" s="186" t="inlineStr">
        <is>
          <t>ยาในกลุ่มเดียวกันกับ Simvastatin เป็นยาลดไขมันในเลือด ซึ่งอยู่ในบัญชียาหลัก บางครั้งอาจ ต้องใช้ค่าใช้จ่ายสูง ถามว่า ยาในบัญชียาหลักแห่งชาติ บัญชีใด ต้องทำ Drug use evaluation (DUE)</t>
        </is>
      </c>
      <c r="D163" s="186" t="n"/>
      <c r="E163" s="186" t="inlineStr">
        <is>
          <t>บัญชี ก</t>
        </is>
      </c>
      <c r="F163" s="186" t="inlineStr">
        <is>
          <t>บัญชี ข</t>
        </is>
      </c>
      <c r="G163" s="186" t="inlineStr">
        <is>
          <t>บัญชี ค</t>
        </is>
      </c>
      <c r="H163" s="186" t="inlineStr">
        <is>
          <t>บัญชี ง</t>
        </is>
      </c>
      <c r="I163" s="186" t="inlineStr">
        <is>
          <t>บัญชี จ (2) 23</t>
        </is>
      </c>
      <c r="J163" s="185" t="n">
        <v>1</v>
      </c>
      <c r="K163" s="186" t="inlineStr">
        <is>
          <t>✅ คำตอบที่ถูกต้อง: ข้อ ก. บัญชี ก
🎯 ทำไมข้อนี้ถึงถูก:
การเลือก บัญชี ก เป็นคำตอบที่ถูกต้องและสอดคล้องกับหลักเกณฑ์และข้อกำหนดตามกฎหมายวิชาชีพเภสัชกรรม เพื่อความปลอดภัยสูงสุดของผู้บริโภคและถูกต้องตามหลักนิติธรรม
🔍 ข้ออื่นผิดเพราะอะไร:
• ข้อ ข.: บัญชี ข. เป็นยาที่ต้องใช้ความเชี่ยวชาญเฉพาะทาง
• ข้อ ค.: บัญชี ค. เป็นยาราคาแพงที่ต้องมีข้อบ่งชี้เฉพาะตามเงื่อนไข
• ข้อ ง.: บัญชี ง. เป็นยาที่มีหลายข้อบ่งชี้หรือมีผลข้างเคียงสูงมาก ต้องมีการทำ DUE อย่างเคร่งครัด
• ข้อ จ.: บัญชี จ. (จ1 หรือ จ2) เป็นยาโครงการพิเศษหรือยาที่ต้องมีการเข้าถึงอย่างจำกัด</t>
        </is>
      </c>
      <c r="L163" s="186" t="n"/>
      <c r="M163" s="186" t="inlineStr">
        <is>
          <t>3. Health Systems &amp; Policy</t>
        </is>
      </c>
      <c r="N163" s="186" t="inlineStr">
        <is>
          <t>3.2 นโยบายการใช้ยาอย่างสมเหตุผล (RDU &amp; ASU)</t>
        </is>
      </c>
      <c r="O163" s="185" t="inlineStr">
        <is>
          <t>SAP</t>
        </is>
      </c>
      <c r="P163" s="186" t="inlineStr">
        <is>
          <t>ข้อ 8 (PLE_CC1_2560 22 April Set 2.md)</t>
        </is>
      </c>
      <c r="Q163" s="185" t="inlineStr">
        <is>
          <t>ข้อสอบจริง</t>
        </is>
      </c>
      <c r="R163" s="185" t="inlineStr">
        <is>
          <t>2560</t>
        </is>
      </c>
      <c r="S163" s="185" t="n"/>
    </row>
    <row r="164" ht="24" customHeight="1" s="49">
      <c r="A164" s="185" t="n">
        <v>162</v>
      </c>
      <c r="B164" s="186" t="n"/>
      <c r="C164" s="186" t="inlineStr">
        <is>
          <t>ยาลดกรด aluminium hydroxide/magnesium hydroxide ขนาด 240 มิลลิลิตร เป็นยา ประเภทใด</t>
        </is>
      </c>
      <c r="D164" s="186" t="n"/>
      <c r="E164" s="186" t="inlineStr">
        <is>
          <t>ยาสามัญประจำบ้าน</t>
        </is>
      </c>
      <c r="F164" s="186" t="inlineStr">
        <is>
          <t>ยาอันตราย</t>
        </is>
      </c>
      <c r="G164" s="186" t="inlineStr">
        <is>
          <t>ยาควบคุมพิเศษ</t>
        </is>
      </c>
      <c r="H164" s="186" t="inlineStr">
        <is>
          <t>วัตถุออกฤทธิ์ต่อจิตและประสาท</t>
        </is>
      </c>
      <c r="I164" s="186" t="inlineStr">
        <is>
          <t>ยาเสพติดให้โทษ ประเภทที่ 3</t>
        </is>
      </c>
      <c r="J164" s="185" t="n">
        <v>1</v>
      </c>
      <c r="K164" s="186" t="inlineStr">
        <is>
          <t>✅ คำตอบที่ถูกต้อง: ข้อ ก. ยาสามัญประจำบ้าน
🎯 ทำไมข้อนี้ถึงถูก:
การเลือก ยาสามัญประจำบ้าน เป็นคำตอบที่ถูกต้องและสอดคล้องกับหลักเกณฑ์และข้อกำหนดตามกฎหมายวิชาชีพเภสัชกรรม เพื่อความปลอดภัยสูงสุดของผู้บริโภคและถูกต้องตามหลักนิติธรรม
🔍 ข้ออื่นผิดเพราะอะไร:
• ข้อ ข.: ยาอันตราย ต้องจ่ายโดยเภสัชกรและมีรายงาน แต่ยาลดกรดทั่วไปในขนาดและรูปแบบมาตรฐานนี้จัดเป็นยาสามัญประจำบ้านที่ประชาชนหาซื้อได้เอง
• ข้อ ค.: ยาควบคุมพิเศษ เป็นยาที่ต้องมีใบสั่งแพทย์์เท่านั้น เช่น ยาปฏิชีวนะบางชนิดหรือยาสเตียรอยด์
• ข้อ ง.: วัตถุออกฤทธิ์ต่อจิตและประสาท เช่น ยานอนหลับ ยาระงับอาการวิตกกังวล ต้องควบคุมการจ่ายอย่างเคร่งครัดตามกฎหมาย
• ข้อ จ.: ยาเสพติดให้โทษ ประเภทที่ 3 คือยาที่มีส่วนผสมของยาเสพติดในตำรับ เช่น ยาแก้ไอผสมโคเดอีน ไม่ใช่ยาลดกรด</t>
        </is>
      </c>
      <c r="L164" s="186" t="n"/>
      <c r="M164" s="186" t="inlineStr">
        <is>
          <t>1. Law &amp; Regulations</t>
        </is>
      </c>
      <c r="N164" s="186" t="inlineStr">
        <is>
          <t>1.2 พ.ร.บ. ยาเสพติดให้โทษ &amp; วัตถุออกฤทธิ์</t>
        </is>
      </c>
      <c r="O164" s="185" t="inlineStr">
        <is>
          <t>SAP</t>
        </is>
      </c>
      <c r="P164" s="186" t="inlineStr">
        <is>
          <t>ข้อ 1 (LAW-CU-71.md)</t>
        </is>
      </c>
      <c r="Q164" s="185" t="inlineStr">
        <is>
          <t>แบบฝึกหัด</t>
        </is>
      </c>
      <c r="R164" s="185" t="inlineStr">
        <is>
          <t>เล่มม่วง</t>
        </is>
      </c>
      <c r="S164" s="185" t="n"/>
    </row>
    <row r="165" ht="24" customHeight="1" s="49">
      <c r="A165" s="185" t="n">
        <v>163</v>
      </c>
      <c r="B165" s="186" t="n"/>
      <c r="C165" s="186" t="inlineStr">
        <is>
          <t>ให้ฉลากยาแผนโบราณมา แล้วถามว่าข้อใดผิดเกี่ยวกับฉลากข้างต้น จำ choice ไม่ได้ แต่ผิดที่เลขทะเบียน เพราะ ในฉลาก เป็น 3G xx/xx ช้อย บอกว่าเป็นผลิต สถานการณ์ที่ 5 : เน้น CKD-electrolyte imbalance แต่ผู้ป่วยเป็นหลายโรค คือเบาหวาน ความดัน ไขมัน วัดความดันโลหิต ครั้งแรก 155/99 mmHg รู้สึกปวดท้ายทอยมากขึ้น วัดความดันโลหิตได้ 150/95</t>
        </is>
      </c>
      <c r="D165" s="186" t="n"/>
      <c r="E165" s="186" t="inlineStr">
        <is>
          <t>ถามว่าเป้าหมายความดันโลหิตของผู้ป่วยควรน้อยกว่าเท่าไร</t>
        </is>
      </c>
      <c r="F165" s="186" t="inlineStr">
        <is>
          <t>Warfarin 3 mg OD (target INR 2.0-3.0)</t>
        </is>
      </c>
      <c r="G165" s="186" t="inlineStr">
        <is>
          <t>Furosemide 40 mg OD</t>
        </is>
      </c>
      <c r="H165" s="186" t="inlineStr">
        <is>
          <t>Amlodipine 5 mg OD</t>
        </is>
      </c>
      <c r="I165" s="186" t="inlineStr">
        <is>
          <t>Losartan 50 mg OD</t>
        </is>
      </c>
      <c r="J165" s="185" t="n">
        <v>2</v>
      </c>
      <c r="K165" s="186" t="inlineStr">
        <is>
          <t>✅ คำตอบที่ถูกต้อง: ข้อ ข. Warfarin 3 mg OD (target INR 2.0-3.0)
🎯 ทำไมข้อนี้ถึงถูก:
วัตถุออกฤทธิ์ต่อจิตและประสาทประเภท 3 และประเภท 4 ร้านขายยาสามารถขอรับใบอนุญาตขายวัตถุออกฤทธิ์ในประเภทดังกล่าว และสามารถขายได้ตามใบสั่งแพทย์ มิได้ห้ามขายโดยเด็ดขาดเหมือนประเภท 1 และประเภท 2
🔍 ข้ออื่นผิดเพราะอะไร:
• ข้อ ก.: ถูกต้องตามประกาศกระทรวงสาธารณสุขจัด imipramine เป็นยาอันตราย
• ข้อ ค.: ถูกต้อง ยาต้านโรคจิตหลายชนิด เช่น clozapine จัดเป็นยาควบคุมพิเศษ
• ข้อ ง.: ถูกต้องตามนิยามและประกาศกฎหมายยาเดิม
• ข้อ จ.: ถูกต้องตามการจำแนกประเภทสารที่มีฤทธิ์ต่อจิตและประสาท</t>
        </is>
      </c>
      <c r="L165" s="186" t="n"/>
      <c r="M165" s="186" t="inlineStr">
        <is>
          <t>1. Law &amp; Regulations</t>
        </is>
      </c>
      <c r="N165" s="186" t="inlineStr">
        <is>
          <t>1.2 พ.ร.บ. ยาเสพติดให้โทษ &amp; วัตถุออกฤทธิ์</t>
        </is>
      </c>
      <c r="O165" s="185" t="inlineStr">
        <is>
          <t>SAP</t>
        </is>
      </c>
      <c r="P165" s="186" t="inlineStr">
        <is>
          <t>ข้อ 10 (PLE_CC1_2556.md)</t>
        </is>
      </c>
      <c r="Q165" s="185" t="inlineStr">
        <is>
          <t>ข้อสอบจริง</t>
        </is>
      </c>
      <c r="R165" s="185" t="inlineStr">
        <is>
          <t>2556</t>
        </is>
      </c>
      <c r="S165" s="185" t="n"/>
    </row>
    <row r="166" ht="24" customHeight="1" s="49">
      <c r="A166" s="185" t="n">
        <v>164</v>
      </c>
      <c r="B166" s="186" t="n"/>
      <c r="C166" s="186" t="inlineStr">
        <is>
          <t>ยา Metformin และ Pioglitazone จัดเป็นยาประเภทใด ก ยาแผนปัจจุบันบรรจุเสร็จที่ไม่ใช่ยาอันตรายหรือยาควบคุมพิเศษทั้งคู่</t>
        </is>
      </c>
      <c r="D166" s="186" t="n"/>
      <c r="E166" s="186" t="inlineStr">
        <is>
          <t>ยาอันตรายทั้งคู่</t>
        </is>
      </c>
      <c r="F166" s="186" t="inlineStr">
        <is>
          <t>ยาควบคุมพิเศษทั้งคู่</t>
        </is>
      </c>
      <c r="G166" s="186" t="inlineStr">
        <is>
          <t>Metformin เป็นยาอันตราย Pioglitazone เป็นยาควบคุมพิเศษ</t>
        </is>
      </c>
      <c r="H166" s="186" t="inlineStr">
        <is>
          <t>Metformin เป็นยาควบคุมพิเศษ Pioglitazone เป็นยาอันตราย</t>
        </is>
      </c>
      <c r="I166" s="186" t="inlineStr">
        <is>
          <t>Spironolactone 25 mg OD</t>
        </is>
      </c>
      <c r="J166" s="185" t="n">
        <v>1</v>
      </c>
      <c r="K166" s="186" t="inlineStr">
        <is>
          <t>✅ คำตอบที่ถูกต้อง: ข้อ ก. ยาอันตรายทั้งคู่
🎯 ทำไมข้อนี้ถึงถูก:
การเลือก ยาอันตรายทั้งคู่ เป็นคำตอบที่ถูกต้องตามแนวทางการรักษามาตรฐาน เนื่องจาก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ข.: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ง.: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จ.: เป็น Mineralocorticoid receptor antagonist (MRA) ใช้เป็น 4th-line ใน resistant HTN หรือ GDMT ใน HFrEF ต้อง monitor potassium และเสี่ยงต่อ gynecomastia</t>
        </is>
      </c>
      <c r="L166" s="186" t="n"/>
      <c r="M166" s="186" t="inlineStr">
        <is>
          <t>1. Law &amp; Regulations</t>
        </is>
      </c>
      <c r="N166" s="186" t="inlineStr">
        <is>
          <t>1.1 พ.ร.บ. ยา พ.ศ. 2510</t>
        </is>
      </c>
      <c r="O166" s="185" t="inlineStr">
        <is>
          <t>SAP</t>
        </is>
      </c>
      <c r="P166" s="186" t="inlineStr">
        <is>
          <t>ข้อ 18 (PLE_CC1_Practice_Exam.md)</t>
        </is>
      </c>
      <c r="Q166" s="185" t="inlineStr">
        <is>
          <t>แบบฝึกหัด</t>
        </is>
      </c>
      <c r="R166" s="185" t="inlineStr">
        <is>
          <t>เล่มม่วง</t>
        </is>
      </c>
      <c r="S166" s="185" t="n"/>
    </row>
    <row r="167" ht="24" customHeight="1" s="49">
      <c r="A167" s="185" t="n">
        <v>165</v>
      </c>
      <c r="B167" s="186" t="n"/>
      <c r="C167" s="186" t="inlineStr">
        <is>
          <t>Midazolam ที่ปริมาณยาเกินกว่าช่วงที่กำหนด 15% จัดเป็นยาประเภทใด</t>
        </is>
      </c>
      <c r="D167" s="186" t="n"/>
      <c r="E167" s="186" t="inlineStr">
        <is>
          <t>ยาปลอม</t>
        </is>
      </c>
      <c r="F167" s="186" t="inlineStr">
        <is>
          <t>ยาผิดมาตรฐาน</t>
        </is>
      </c>
      <c r="G167" s="186" t="inlineStr">
        <is>
          <t>ยาเสื่อมคุณภาพ</t>
        </is>
      </c>
      <c r="H167" s="186" t="inlineStr">
        <is>
          <t>ยายกเลิกทะเบียน</t>
        </is>
      </c>
      <c r="I167" s="186" t="inlineStr">
        <is>
          <t>ยาที่ไม่ได้ขึ้นทะเบียนตำรับยา</t>
        </is>
      </c>
      <c r="J167" s="185" t="n">
        <v>1</v>
      </c>
      <c r="K167" s="186" t="inlineStr">
        <is>
          <t>✅ คำตอบที่ถูกต้อง: ข้อ ก. ยาปลอม
🎯 ทำไมข้อนี้ถึงถูก:
การเลือก ยาปลอม เป็นคำตอบที่ถูกต้องและสอดคล้องกับหลักเกณฑ์และข้อกำหนดตามกฎหมายวิชาชีพเภสัชกรรม เพื่อความปลอดภัยสูงสุดของผู้บริโภคและถูกต้องตามหลักนิติธรรม
🔍 ข้ออื่นผิดเพราะอะไร:
• ข้อ ข.: ยาผิดมาตรฐานคือยาที่มีปริมาณสารสำคัญขาดหรือเกินร้อยละ 10-20 แต่ถ้าปริมาณยาผิดไปจากที่ขึ้นทะเบียนไว้ถือเป็นยาปลอม
• ข้อ ค.: ยาเสื่อมคุณภาพคือยาที่หมดอายุหรือแปรสภาพจนลักษณะทางกายภาพหรือเคมีเปลี่ยนไป ไม่ใช่ยาที่มีปริมาณสารสำคัญเกินตั้งแต่แรกผลิต
• ข้อ ง.: ยายกเลิกทะเบียนคือยาที่ถูกเพิกถอนทะเบียนตำรับเนื่องจากพบอันตรายหรือไม่ได้ผลตามที่ระบุไว้ ไม่เกี่ยวกับการมีปริมาณยาเกิน
• ข้อ จ.: ยาที่ไม่ได้ขึ้นทะเบียนตำรับยาคือยาเถื่อนที่ไม่มีเลขทะเบียน ซึ่งไม่ครอบคลุมกรณีที่มีทะเบียนแต่ผลิตผิดสัดส่วน</t>
        </is>
      </c>
      <c r="L167" s="186" t="n"/>
      <c r="M167" s="186" t="inlineStr">
        <is>
          <t>1. Law &amp; Regulations</t>
        </is>
      </c>
      <c r="N167" s="186" t="inlineStr">
        <is>
          <t>1.2 พ.ร.บ. ยาเสพติดให้โทษ &amp; วัตถุออกฤทธิ์</t>
        </is>
      </c>
      <c r="O167" s="185" t="inlineStr">
        <is>
          <t>SAP</t>
        </is>
      </c>
      <c r="P167" s="186" t="inlineStr">
        <is>
          <t>ข้อ 34 (PLE_CC1_Practice_Exam.md)</t>
        </is>
      </c>
      <c r="Q167" s="185" t="inlineStr">
        <is>
          <t>แบบฝึกหัด</t>
        </is>
      </c>
      <c r="R167" s="185" t="inlineStr">
        <is>
          <t>เล่มม่วง</t>
        </is>
      </c>
      <c r="S167" s="185" t="n"/>
    </row>
    <row r="168" ht="24" customHeight="1" s="49">
      <c r="A168" s="185" t="n">
        <v>166</v>
      </c>
      <c r="B168" s="186" t="n"/>
      <c r="C168" s="186" t="inlineStr">
        <is>
          <t>ยาใหม่ อย. กำหนดให้ต้องติดตามความปลอดภัยนานเท่าใด</t>
        </is>
      </c>
      <c r="D168" s="186" t="n"/>
      <c r="E168" s="186" t="inlineStr">
        <is>
          <t>3 เดือน</t>
        </is>
      </c>
      <c r="F168" s="186" t="inlineStr">
        <is>
          <t>6 เดือน</t>
        </is>
      </c>
      <c r="G168" s="186" t="inlineStr">
        <is>
          <t>12 เดือน</t>
        </is>
      </c>
      <c r="H168" s="186" t="inlineStr">
        <is>
          <t>18 เดือน</t>
        </is>
      </c>
      <c r="I168" s="186" t="inlineStr">
        <is>
          <t>24 เดือน</t>
        </is>
      </c>
      <c r="J168" s="185" t="n">
        <v>5</v>
      </c>
      <c r="K168" s="186" t="inlineStr">
        <is>
          <t>✅ คำตอบที่ถูกต้อง: ข้อ จ. 24 เดือน
🎯 ทำไมข้อนี้ถึงถูก:
🔍 ข้ออื่นผิดเพราะอะไร:
• ข้อ ก.: ไม่ตรงกับหลักการหรือข้อบ่งใช้ที่ถูกต้องตามโจทย์กำหนด
• ข้อ ข.: ไม่ตรงกับหลักการหรือข้อบ่งใช้ที่ถูกต้องตามโจทย์กำหนด
• ข้อ ค.: ไม่ตรงกับหลักการหรือข้อบ่งใช้ที่ถูกต้องตามโจทย์กำหนด
• ข้อ ง.: ไม่ตรงกับหลักการหรือข้อบ่งใช้ที่ถูกต้องตามโจทย์กำหนด</t>
        </is>
      </c>
      <c r="L168" s="186" t="n"/>
      <c r="M168" s="186" t="inlineStr">
        <is>
          <t>1. Law &amp; Regulations</t>
        </is>
      </c>
      <c r="N168" s="186" t="inlineStr">
        <is>
          <t>1.1 พ.ร.บ. ยา พ.ศ. 2510</t>
        </is>
      </c>
      <c r="O168" s="185" t="inlineStr">
        <is>
          <t>SAP</t>
        </is>
      </c>
      <c r="P168" s="186" t="inlineStr">
        <is>
          <t>[SOURCE: Pharma Plus เล่มม่วง 2 - ข้อสอบย้อนหลังปี 2558 วันที่ 1 ข้อ 18]</t>
        </is>
      </c>
      <c r="Q168" s="185" t="inlineStr">
        <is>
          <t>ข้อสอบจริง</t>
        </is>
      </c>
      <c r="R168" s="185" t="inlineStr">
        <is>
          <t>2558</t>
        </is>
      </c>
      <c r="S168" s="185" t="n"/>
    </row>
    <row r="169" ht="24" customHeight="1" s="49">
      <c r="A169" s="185" t="n">
        <v>167</v>
      </c>
      <c r="B169" s="186" t="n"/>
      <c r="C169" s="186" t="inlineStr">
        <is>
          <t>Good Pharmacy Practice ใช้สำหรับสถานที่ใด</t>
        </is>
      </c>
      <c r="D169" s="186" t="n"/>
      <c r="E169" s="186" t="inlineStr">
        <is>
          <t>โรงงานผลิตยา</t>
        </is>
      </c>
      <c r="F169" s="186" t="inlineStr">
        <is>
          <t>ร้านยา ขย1</t>
        </is>
      </c>
      <c r="G169" s="186" t="inlineStr">
        <is>
          <t>ร้านยา ขย2</t>
        </is>
      </c>
      <c r="H169" s="186" t="inlineStr">
        <is>
          <t>ร้านยาคุณภาพ</t>
        </is>
      </c>
      <c r="I169" s="186" t="inlineStr">
        <is>
          <t>ร้านยาแผนปัจจุบัน</t>
        </is>
      </c>
      <c r="J169" s="185" t="n">
        <v>5</v>
      </c>
      <c r="K169" s="186" t="inlineStr">
        <is>
          <t>✅ คำตอบที่ถูกต้อง: ข้อ จ. ร้านยาแผนปัจจุบัน
🎯 ทำไมข้อนี้ถึงถูก:
🔍 ข้ออื่นผิดเพราะอะไร:
• ข้อ ก.: ไม่ตรงกับหลักการหรือข้อบ่งใช้ที่ถูกต้องตามโจทย์กำหนด
• ข้อ ข.: ไม่ตรงกับหลักการหรือข้อบ่งใช้ที่ถูกต้องตามโจทย์กำหนด
• ข้อ ค.: ไม่ตรงกับหลักการหรือข้อบ่งใช้ที่ถูกต้องตามโจทย์กำหนด
• ข้อ ง.: ไม่ตรงกับหลักการหรือข้อบ่งใช้ที่ถูกต้องตามโจทย์กำหนด</t>
        </is>
      </c>
      <c r="L169" s="186" t="n"/>
      <c r="M169" s="186" t="inlineStr">
        <is>
          <t>1. Law &amp; Regulations</t>
        </is>
      </c>
      <c r="N169" s="186" t="inlineStr">
        <is>
          <t>1.1 พ.ร.บ. ยา พ.ศ. 2510</t>
        </is>
      </c>
      <c r="O169" s="185" t="inlineStr">
        <is>
          <t>SAP</t>
        </is>
      </c>
      <c r="P169" s="186" t="inlineStr">
        <is>
          <t>[SOURCE: Pharma Plus เล่มม่วง 2 - ข้อสอบย้อนหลังปี 2558 วันที่ 1 ข้อ 92]</t>
        </is>
      </c>
      <c r="Q169" s="185" t="inlineStr">
        <is>
          <t>ข้อสอบจริง</t>
        </is>
      </c>
      <c r="R169" s="185" t="inlineStr">
        <is>
          <t>2558</t>
        </is>
      </c>
      <c r="S169" s="185" t="n"/>
    </row>
    <row r="170" ht="24" customHeight="1" s="49">
      <c r="A170" s="185" t="n">
        <v>168</v>
      </c>
      <c r="B170" s="186" t="n"/>
      <c r="C170" s="186" t="inlineStr">
        <is>
          <t>อย. ได้รับรายงานอาการไม่พึงประสงค์ คลื่นไส้ อาเจียน ตับอักเสบ จากขี้เหล็ก จัดเป็นการรายงานแบบใด</t>
        </is>
      </c>
      <c r="D170" s="186" t="n"/>
      <c r="E170" s="186" t="inlineStr">
        <is>
          <t>Spontaneous report</t>
        </is>
      </c>
      <c r="F170" s="186" t="inlineStr">
        <is>
          <t>Intervention</t>
        </is>
      </c>
      <c r="G170" s="186" t="inlineStr">
        <is>
          <t>Safety program</t>
        </is>
      </c>
      <c r="H170" s="186" t="inlineStr">
        <is>
          <t>Intensive report</t>
        </is>
      </c>
      <c r="I170" s="186" t="inlineStr">
        <is>
          <t>Therapeutic monitoring</t>
        </is>
      </c>
      <c r="J170" s="185" t="n">
        <v>1</v>
      </c>
      <c r="K170" s="186" t="inlineStr">
        <is>
          <t>✅ คำตอบที่ถูกต้อง: ข้อ ก. Spontaneous report
🎯 ทำไมข้อนี้ถึงถูก:
🔍 ข้ออื่นผิดเพราะอะไร:
• ข้อ ข.: ไม่ตรงกับหลักการหรือข้อบ่งใช้ที่ถูกต้องตามโจทย์กำหนด
• ข้อ ค.: ไม่ตรงกับหลักการหรือข้อบ่งใช้ที่ถูกต้องตามโจทย์กำหนด
• ข้อ ง.: ไม่ตรงกับหลักการหรือข้อบ่งใช้ที่ถูกต้องตามโจทย์กำหนด
• ข้อ จ.: ไม่ตรงกับหลักการหรือข้อบ่งใช้ที่ถูกต้องตามโจทย์กำหนด</t>
        </is>
      </c>
      <c r="L170" s="186" t="n"/>
      <c r="M170" s="186" t="inlineStr">
        <is>
          <t>1. Law &amp; Regulations</t>
        </is>
      </c>
      <c r="N170" s="186" t="inlineStr">
        <is>
          <t>1.1 พ.ร.บ. ยา พ.ศ. 2510</t>
        </is>
      </c>
      <c r="O170" s="185" t="inlineStr">
        <is>
          <t>SAP</t>
        </is>
      </c>
      <c r="P170" s="186" t="inlineStr">
        <is>
          <t>[SOURCE: Pharma Plus เล่มม่วง 2 - ข้อสอบย้อนหลังปี 2558 วันที่ 2 ข้อ 6]</t>
        </is>
      </c>
      <c r="Q170" s="185" t="inlineStr">
        <is>
          <t>ข้อสอบจริง</t>
        </is>
      </c>
      <c r="R170" s="185" t="inlineStr">
        <is>
          <t>2558</t>
        </is>
      </c>
      <c r="S170" s="185" t="n"/>
    </row>
    <row r="171" ht="24" customHeight="1" s="49">
      <c r="A171" s="185" t="n">
        <v>169</v>
      </c>
      <c r="B171" s="186" t="n"/>
      <c r="C171" s="186" t="inlineStr">
        <is>
          <t>ใครเป็นผู้รับรองคุณภาพร้านยา</t>
        </is>
      </c>
      <c r="D171" s="186" t="n"/>
      <c r="E171" s="186" t="inlineStr">
        <is>
          <t>องค์การอาหารและยา</t>
        </is>
      </c>
      <c r="F171" s="186" t="inlineStr">
        <is>
          <t>องค์การเภสัชกรรม</t>
        </is>
      </c>
      <c r="G171" s="186" t="inlineStr">
        <is>
          <t>สภาเภสัชกรรม</t>
        </is>
      </c>
      <c r="H171" s="186" t="inlineStr">
        <is>
          <t>สมาคมเภสัชกรรมชุมชน</t>
        </is>
      </c>
      <c r="I171" s="186" t="inlineStr">
        <is>
          <t>ASHP</t>
        </is>
      </c>
      <c r="J171" s="185" t="n">
        <v>3</v>
      </c>
      <c r="K171" s="186" t="inlineStr">
        <is>
          <t>✅ คำตอบที่ถูกต้อง: ข้อ ค. สภาเภสัชกรรม
🎯 ทำไมข้อนี้ถึงถูก:
🔍 ข้ออื่นผิดเพราะอะไร:
• ข้อ ก.: ไม่ตรงกับหลักการหรือข้อบ่งใช้ที่ถูกต้องตามโจทย์กำหนด
• ข้อ ข.: ไม่ตรงกับหลักการหรือข้อบ่งใช้ที่ถูกต้องตามโจทย์กำหนด
• ข้อ ง.: ไม่ตรงกับหลักการหรือข้อบ่งใช้ที่ถูกต้องตามโจทย์กำหนด
• ข้อ จ.: ไม่ตรงกับหลักการหรือข้อบ่งใช้ที่ถูกต้องตามโจทย์กำหนด</t>
        </is>
      </c>
      <c r="L171" s="186" t="n"/>
      <c r="M171" s="186" t="inlineStr">
        <is>
          <t>1. Law &amp; Regulations</t>
        </is>
      </c>
      <c r="N171" s="186" t="inlineStr">
        <is>
          <t>1.4 พ.ร.บ. วิชาชีพเภสัชกรรม 2537</t>
        </is>
      </c>
      <c r="O171" s="185" t="inlineStr">
        <is>
          <t>SAP</t>
        </is>
      </c>
      <c r="P171" s="186" t="inlineStr">
        <is>
          <t>[SOURCE: Pharma Plus เล่มม่วง 2 - ข้อสอบย้อนหลังปี 2558 วันที่ 2 ข้อ 37]</t>
        </is>
      </c>
      <c r="Q171" s="185" t="inlineStr">
        <is>
          <t>ข้อสอบจริง</t>
        </is>
      </c>
      <c r="R171" s="185" t="inlineStr">
        <is>
          <t>2558</t>
        </is>
      </c>
      <c r="S171" s="185" t="n"/>
    </row>
    <row r="172" ht="24" customHeight="1" s="49">
      <c r="A172" s="185" t="n">
        <v>170</v>
      </c>
      <c r="B172" s="186" t="n"/>
      <c r="C172" s="186" t="inlineStr">
        <is>
          <t>มาตรการบังคับใช้สิทธิเหนือสิทธิบัตรยา (Compulsory Licensing: CL) มีประโยชน์ที่สำคัญที่สุดอย่างไร</t>
        </is>
      </c>
      <c r="D172" s="186" t="n"/>
      <c r="E172" s="186" t="inlineStr">
        <is>
          <t>ทำให้คนไข้เข้าถึงยาได้ง่าย</t>
        </is>
      </c>
      <c r="F172" s="186" t="inlineStr">
        <is>
          <t>คุ้มครองเจ้าของยาต้นแบบ</t>
        </is>
      </c>
      <c r="G172" s="186" t="inlineStr">
        <is>
          <t>เพื่อลดต้นทุนการผลิต</t>
        </is>
      </c>
      <c r="H172" s="186" t="inlineStr">
        <is>
          <t>เพื่อจำกัดการใช้ยาอย่างถูกต้อง</t>
        </is>
      </c>
      <c r="I172" s="186" t="inlineStr">
        <is>
          <t>เพื่อประสิทธิภาพ ความปลอดภัยของผู้ป่วย</t>
        </is>
      </c>
      <c r="J172" s="185" t="n">
        <v>1</v>
      </c>
      <c r="K172" s="186" t="inlineStr">
        <is>
          <t>✅ คำตอบที่ถูกต้อง: ข้อ ก. ทำให้คนไข้เข้าถึงยาได้ง่าย
🎯 ทำไมข้อนี้ถึงถูก:
🔍 ข้ออื่นผิดเพราะอะไร:
• ข้อ ข.: ไม่ตรงกับหลักการหรือข้อบ่งใช้ที่ถูกต้องตามโจทย์กำหนด
• ข้อ ค.: ไม่ตรงกับหลักการหรือข้อบ่งใช้ที่ถูกต้องตามโจทย์กำหนด
• ข้อ ง.: ไม่ตรงกับหลักการหรือข้อบ่งใช้ที่ถูกต้องตามโจทย์กำหนด
• ข้อ จ.: ไม่ตรงกับหลักการหรือข้อบ่งใช้ที่ถูกต้องตามโจทย์กำหนด</t>
        </is>
      </c>
      <c r="L172" s="186" t="n"/>
      <c r="M172" s="186" t="inlineStr">
        <is>
          <t>1. Law &amp; Regulations</t>
        </is>
      </c>
      <c r="N172" s="186" t="inlineStr">
        <is>
          <t>1.1 พ.ร.บ. ยา พ.ศ. 2510</t>
        </is>
      </c>
      <c r="O172" s="185" t="inlineStr">
        <is>
          <t>SAP</t>
        </is>
      </c>
      <c r="P172" s="186" t="inlineStr">
        <is>
          <t>[SOURCE: Pharma Plus เล่มม่วง 2 - ข้อสอบย้อนหลังปี 2558 วันที่ 2 ข้อ 62]</t>
        </is>
      </c>
      <c r="Q172" s="185" t="inlineStr">
        <is>
          <t>ข้อสอบจริง</t>
        </is>
      </c>
      <c r="R172" s="185" t="inlineStr">
        <is>
          <t>2558</t>
        </is>
      </c>
      <c r="S172" s="185" t="n"/>
    </row>
    <row r="173" ht="24" customHeight="1" s="49">
      <c r="A173" s="185" t="n">
        <v>171</v>
      </c>
      <c r="B173" s="186" t="inlineStr">
        <is>
          <t>[กรณีศึกษา 11]
เด็กอายุ 5 ขวบถูกสุนัขกัดที่น่องหลายแผล มีแผลลึก ไม่ทราบประวัติฉีดวัคซีน</t>
        </is>
      </c>
      <c r="C173" s="186" t="inlineStr">
        <is>
          <t>วัคซีนในข้อใดไม่ได้อยู่ในแผนงานสร้างเสริมภูมิคุ้มกันโรคพื้นฐาน (Expanded Program on Immunization: EPI) ของประเทศไทยในปี พ.ศ. 2558</t>
        </is>
      </c>
      <c r="D173" s="186" t="n"/>
      <c r="E173" s="186" t="inlineStr">
        <is>
          <t>BCG</t>
        </is>
      </c>
      <c r="F173" s="186" t="inlineStr">
        <is>
          <t>PCV</t>
        </is>
      </c>
      <c r="G173" s="186" t="inlineStr">
        <is>
          <t>MMR</t>
        </is>
      </c>
      <c r="H173" s="186" t="inlineStr">
        <is>
          <t>HBV</t>
        </is>
      </c>
      <c r="I173" s="186" t="inlineStr">
        <is>
          <t>OPV</t>
        </is>
      </c>
      <c r="J173" s="185" t="n">
        <v>2</v>
      </c>
      <c r="K173" s="186" t="inlineStr">
        <is>
          <t>✅ คำตอบที่ถูกต้อง: ข้อ ข. PCV
🎯 ทำไมข้อนี้ถึงถูก:
🔍 ข้ออื่นผิดเพราะอะไร:
• ข้อ ก.: ไม่ตรงกับหลักการหรือข้อบ่งใช้ที่ถูกต้องตามโจทย์กำหนด
• ข้อ ค.: ไม่ตรงกับหลักการหรือข้อบ่งใช้ที่ถูกต้องตามโจทย์กำหนด
• ข้อ ง.: ไม่ตรงกับหลักการหรือข้อบ่งใช้ที่ถูกต้องตามโจทย์กำหนด
• ข้อ จ.: ไม่ตรงกับหลักการหรือข้อบ่งใช้ที่ถูกต้องตามโจทย์กำหนด</t>
        </is>
      </c>
      <c r="L173" s="186" t="n"/>
      <c r="M173" s="186" t="inlineStr">
        <is>
          <t>1. Law &amp; Regulations</t>
        </is>
      </c>
      <c r="N173" s="186" t="inlineStr">
        <is>
          <t>1.1 พ.ร.บ. ยา พ.ศ. 2510</t>
        </is>
      </c>
      <c r="O173" s="185" t="inlineStr">
        <is>
          <t>SAP</t>
        </is>
      </c>
      <c r="P173" s="186" t="inlineStr">
        <is>
          <t>[SOURCE: Pharma Plus เล่มม่วง 2 - ข้อสอบย้อนหลังปี 2558 วันที่ 2 ข้อ 78]</t>
        </is>
      </c>
      <c r="Q173" s="185" t="inlineStr">
        <is>
          <t>ข้อสอบจริง</t>
        </is>
      </c>
      <c r="R173" s="185" t="inlineStr">
        <is>
          <t>2558</t>
        </is>
      </c>
      <c r="S173" s="185" t="n"/>
    </row>
    <row r="174" ht="24" customHeight="1" s="49">
      <c r="A174" s="185" t="n">
        <v>172</v>
      </c>
      <c r="B174" s="186" t="inlineStr">
        <is>
          <t>[กรณีศึกษา]
ผู้ป่วยไปซื้อยา diclofenac มาจากร้านชำเพื่อบรรเทาอาการปวด</t>
        </is>
      </c>
      <c r="C174" s="186" t="inlineStr">
        <is>
          <t>ร้านชำสามารถขายยา diclofenac ได้หรือไม่</t>
        </is>
      </c>
      <c r="D174" s="186" t="n"/>
      <c r="E174" s="186" t="inlineStr">
        <is>
          <t>ขายได้ เพราะเป็นยาแผนปัจจุบันบรรจุเสร็จ</t>
        </is>
      </c>
      <c r="F174" s="186" t="inlineStr">
        <is>
          <t>ขายได้ เพราะเป็นยาสามัญประจำบ้าน</t>
        </is>
      </c>
      <c r="G174" s="186" t="inlineStr">
        <is>
          <t>ขายได้ เพราะยานี้ไม่จำเป็นต้องขายโดยเภสัชกร</t>
        </is>
      </c>
      <c r="H174" s="186" t="inlineStr">
        <is>
          <t>ขายไม่ได้ในร้านชำ เนื่องจากเป็นยาอันตราย</t>
        </is>
      </c>
      <c r="I174" s="186" t="inlineStr">
        <is>
          <t>ขายไม่ได้ในร้านชำ เพราะเป็นยาควบคุมพิเศษ</t>
        </is>
      </c>
      <c r="J174" s="185" t="n">
        <v>4</v>
      </c>
      <c r="K174" s="186" t="inlineStr">
        <is>
          <t>✅ คำตอบที่ถูกต้อง: ข้อ ง. ขายไม่ได้ในร้านชำ เนื่องจากเป็นยาอันตราย
🎯 ทำไมข้อนี้ถึงถูก:
Diclofenac ชนิดรับประทานจัดเป็นยาอันตรายตาม พ.ร.บ. ยา ซึ่งกฎหมายกำหนดให้จำหน่ายได้เฉพาะในร้านขายยาแผนปัจจุบัน (ข.ย.1) โดยการส่งมอบของเภสัชกร ร้านชำไม่สามารถจำหน่ายได้ (ร้านชำขายได้เฉพาะยาสามัญประจำบ้านเท่านั้น)
🔍 ข้ออื่นผิดเพราะอะไร:
• ข้อ ก.: ยาแผนปัจจุบันบรรจุเสร็จที่มิใช่ยาอันตรายหรือยาควบคุมพิเศษ (ข.ย.2) ไม่ครอบคลุมยา diclofenac ซึ่งมีสถานะเป็นยาอันตราย
• ข้อ ข.: Diclofenac ไม่ใช่ยาสามัญประจำบ้านแผนปัจจุบัน จึงไม่สามารถวางขายตามร้านชำทั่วไปได้
• ข้อ ค.: Diclofenac เป็นยาอันตราย ต้องส่งมอบและให้คำแนะนำโดยเภสัชกรชั้นหนึ่งในร้านขายยาแผนปัจจุบันเท่านั้น
• ข้อ จ.: Diclofenac ชนิดรับประทานทั่วไปจัดเป็นยาอันตราย ยังไม่ได้ถูกยกระดับเป็นยาควบคุมพิเศษ</t>
        </is>
      </c>
      <c r="L174" s="186" t="n"/>
      <c r="M174" s="186" t="inlineStr">
        <is>
          <t>1. Law &amp; Regulations</t>
        </is>
      </c>
      <c r="N174" s="186" t="inlineStr">
        <is>
          <t>1.1 พ.ร.บ. ยา พ.ศ. 2510</t>
        </is>
      </c>
      <c r="O174" s="185" t="inlineStr">
        <is>
          <t>SAP</t>
        </is>
      </c>
      <c r="P174" s="186" t="inlineStr">
        <is>
          <t>[SOURCE: Pharma Plus เล่มม่วง 2 - ข้อสอบย้อนหลัง PLE-CC1 ปี 2564 วันที่ 1 ข้อ 14]</t>
        </is>
      </c>
      <c r="Q174" s="185" t="inlineStr">
        <is>
          <t>ข้อสอบจริง</t>
        </is>
      </c>
      <c r="R174" s="185" t="inlineStr">
        <is>
          <t>2564</t>
        </is>
      </c>
      <c r="S174" s="185" t="n"/>
    </row>
    <row r="175" ht="24" customHeight="1" s="49">
      <c r="A175" s="185" t="n">
        <v>173</v>
      </c>
      <c r="B175" s="186" t="n"/>
      <c r="C175" s="186" t="inlineStr">
        <is>
          <t>ยาใดที่จำหน่ายในร้านชำไม่ได้</t>
        </is>
      </c>
      <c r="D175" s="186" t="n"/>
      <c r="E175" s="186" t="inlineStr">
        <is>
          <t>ผงเกลือแร่ซอง ผสมน้ำ 250 mL</t>
        </is>
      </c>
      <c r="F175" s="186" t="inlineStr">
        <is>
          <t>ยาธาตุน้ำแดง 180 mL</t>
        </is>
      </c>
      <c r="G175" s="186" t="inlineStr">
        <is>
          <t>โพรวิโดนไอโอดีน 30 mL</t>
        </is>
      </c>
      <c r="H175" s="186" t="inlineStr">
        <is>
          <t>ยาลดไข้แก้หวัด 4 เม็ด</t>
        </is>
      </c>
      <c r="I175" s="186" t="inlineStr">
        <is>
          <t>ยาระบายมะขามแขก 4 เม็ด</t>
        </is>
      </c>
      <c r="J175" s="185" t="n">
        <v>4</v>
      </c>
      <c r="K175" s="186" t="inlineStr">
        <is>
          <t>✅ คำตอบที่ถูกต้อง: ข้อ ง. ยาลดไข้แก้หวัด 4 เม็ด
🎯 ทำไมข้อนี้ถึงถูก:
ยาลดไข้แก้หวัดสูตรผสม (เช่น paracetamol ผสม chlorpheniramine หรือ phenylephrine) ถูกยกเลิกจากการเป็นยาสามัญประจำบ้าน และมีสถานะเป็นยาอันตราย จึงห้ามจำหน่ายในร้านชำ
🔍 ข้ออื่นผิดเพราะอะไร:
• ข้อ ก.: ผงน้ำตาลเกลือแร่ (Oral Rehydration Salts) ซองสำหรับผสมน้ำ เป็นยาสามัญประจำบ้านแผนปัจจุบัน ร้านชำสามารถขายได้
• ข้อ ข.: ยาธาตุน้ำแดง ขนาดบรรจุ 180 mL เป็นยาสามัญประจำบ้านแผนปัจจุบันกลุ่มยาแก้ท้องอืด ท้องเฟ้อ ร้านชำขายได้
• ข้อ ค.: โพรวิโดนไอโอดีน (Povidone iodine) ชนิดใส่แผล ขนาดไม่เกิน 30 mL เป็นยาสามัญประจำบ้านแผนปัจจุบัน ร้านชำขายได้
• ข้อ จ.: ยาระบายมะขามแขก ขนาดบรรจุ 4 เม็ด จัดเป็นยาสามัญประจำบ้านกลุ่มยาระบาย ร้านชำสามารถจำหน่ายได้</t>
        </is>
      </c>
      <c r="L175" s="186" t="n"/>
      <c r="M175" s="186" t="inlineStr">
        <is>
          <t>1. Law &amp; Regulations</t>
        </is>
      </c>
      <c r="N175" s="186" t="inlineStr">
        <is>
          <t>1.1 พ.ร.บ. ยา พ.ศ. 2510</t>
        </is>
      </c>
      <c r="O175" s="185" t="inlineStr">
        <is>
          <t>SAP</t>
        </is>
      </c>
      <c r="P175" s="186" t="inlineStr">
        <is>
          <t>[SOURCE: Pharma Plus เล่มม่วง 2 - ข้อสอบย้อนหลัง PLE-CC1 ปี 2564 วันที่ 1 ข้อ 27]</t>
        </is>
      </c>
      <c r="Q175" s="185" t="inlineStr">
        <is>
          <t>ข้อสอบจริง</t>
        </is>
      </c>
      <c r="R175" s="185" t="inlineStr">
        <is>
          <t>2564</t>
        </is>
      </c>
      <c r="S175" s="185" t="n"/>
    </row>
    <row r="176" ht="24" customHeight="1" s="49">
      <c r="A176" s="185" t="n">
        <v>174</v>
      </c>
      <c r="B176" s="186" t="n"/>
      <c r="C176" s="186" t="inlineStr">
        <is>
          <t>แพทย์สั่งจ่ายยา beclomethasone nasal spray ถามว่ายาใดไม่สามารถหาซื้อได้ในร้านยาคุณภาพ (ห้ามจำหน่ายในร้านยา)</t>
        </is>
      </c>
      <c r="D176" s="186" t="n"/>
      <c r="E176" s="186" t="inlineStr">
        <is>
          <t>Cetirizine</t>
        </is>
      </c>
      <c r="F176" s="186" t="inlineStr">
        <is>
          <t>Zafirlukast</t>
        </is>
      </c>
      <c r="G176" s="186" t="inlineStr">
        <is>
          <t>Fexofenadine</t>
        </is>
      </c>
      <c r="H176" s="186" t="inlineStr">
        <is>
          <t>Pseudoephedrine</t>
        </is>
      </c>
      <c r="I176" s="186" t="inlineStr">
        <is>
          <t>Budesonide</t>
        </is>
      </c>
      <c r="J176" s="185" t="n">
        <v>4</v>
      </c>
      <c r="K176" s="186" t="inlineStr">
        <is>
          <t>✅ คำตอบที่ถูกต้อง: ข้อ ง. Pseudoephedrine
🎯 ทำไมข้อนี้ถึงถูก:
รหัสทะเบียนยา 2C หมายถึง ยาแผนปัจจุบันที่เป็นยาผสม (เลข 2) และเป็นยานำเข้าหรือสั่งเข้ามาในราชอาณาจักร (อักษร C) โดยเลข 802 คือลำดับที่ได้รับอนุมัติทะเบียน และ 45 หมายถึงปี พ.ศ. 2545 ที่ได้รับทะเบียนตำรับยา
🔍 ข้ออื่นผิดเพราะอะไร:
• ข้อ ก.: ยาผลิตในประเทศจะใช้หมวดอักษร A (ยาเดี่ยว) หรือ G (ยาแผนโบราณ) หรือ E (ยาผสมผลิตในประเทศ)
• ข้อ ข.: ตัวเลข 802/45 ไม่ใช่วันที่ผลิต เป็นลำดับทะเบียนและปีที่ได้รับอนุญาต
• ข้อ ค.: เลขทะเบียนยาไม่ใช่วันหมดอายุของยา
• ข้อ จ.: เลขทะเบียนไม่ได้ระบุวันที่ผลิต</t>
        </is>
      </c>
      <c r="L176" s="186" t="n"/>
      <c r="M176" s="186" t="inlineStr">
        <is>
          <t>1. Law &amp; Regulations</t>
        </is>
      </c>
      <c r="N176" s="186" t="inlineStr">
        <is>
          <t>1.2 พ.ร.บ. ยาเสพติดให้โทษ &amp; วัตถุออกฤทธิ์</t>
        </is>
      </c>
      <c r="O176" s="185" t="inlineStr">
        <is>
          <t>SAP</t>
        </is>
      </c>
      <c r="P176" s="186" t="inlineStr">
        <is>
          <t>[SOURCE: Pharma Plus เล่มม่วง 2 - ข้อสอบย้อนหลัง PLE-CC1 ปี 2564 วันที่ 1 ข้อ 44]</t>
        </is>
      </c>
      <c r="Q176" s="185" t="inlineStr">
        <is>
          <t>ข้อสอบจริง</t>
        </is>
      </c>
      <c r="R176" s="185" t="inlineStr">
        <is>
          <t>2564</t>
        </is>
      </c>
      <c r="S176" s="185" t="n"/>
    </row>
    <row r="177" ht="24" customHeight="1" s="49">
      <c r="A177" s="185" t="n">
        <v>175</v>
      </c>
      <c r="B177" s="186" t="inlineStr">
        <is>
          <t>[กรณีศึกษา การตรวจร้านชำ]
เภสัชกรโรงพยาบาลชุมชน ตรวจร้านชำวันที่ 15 มิย 2561 พบยาเม็ดแก้ปวดจัดเป็นชุด 3 เม็ด ใส่ถุงซองใส ไม่มีฉลากหรือเขียนข้อมูลใด ๆ และ พบยาน้ำลดกรดระบุวันหมดอายุ มีนาคม 2560 จึงนำส่งยาแก้ปวดให้กรมวิทย์ตรวจวิเคราะห์ พบว่าเป็นยา piroxicam สอบถามพบว่าร้านชำซื้อยาเม็ดแก้ปวดนี้มาจากร้านขายยา A โดยร้านยา A เป็นร้านขายยาแผนปัจจุบันที่มีใบอนุญาตขายยาตามกฎหมาย</t>
        </is>
      </c>
      <c r="C177" s="186" t="inlineStr">
        <is>
          <t>ถามว่าผู้รับอนุญาตร้านยา A ถือว่ากระทำความผิดหรือไม่</t>
        </is>
      </c>
      <c r="D177" s="186" t="n"/>
      <c r="E177" s="186" t="inlineStr">
        <is>
          <t>ผิด เพราะจัดยาชุด</t>
        </is>
      </c>
      <c r="F177" s="186" t="inlineStr">
        <is>
          <t>ผิด เพราะขายยาอันตราย</t>
        </is>
      </c>
      <c r="G177" s="186" t="inlineStr">
        <is>
          <t>ไม่ผิด เพราะเภสัชกรเป็นผู้จัดยาให้</t>
        </is>
      </c>
      <c r="H177" s="186" t="inlineStr">
        <is>
          <t>ไม่ผิด เพราะมีใบอนุญาตขายยาแผนปัจจุบัน</t>
        </is>
      </c>
      <c r="I177" s="186" t="inlineStr">
        <is>
          <t>ไม่ผิด เพราะยาเม็ดแก้ปวดที่ขายไม่มี steroid เจือปน</t>
        </is>
      </c>
      <c r="J177" s="185" t="n">
        <v>1</v>
      </c>
      <c r="K177" s="186" t="inlineStr">
        <is>
          <t>✅ คำตอบที่ถูกต้อง: ข้อ ก. ผิด เพราะจัดยาชุด
🎯 ทำไมข้อนี้ถึงถูก:
ตามพระราชบัญญัติยา พ.ศ. 2510 มาตรา 75 ทวิ บัญญัติห้ามมิให้ผู้ใดผลิต ขาย หรือนำหรือสั่งเข้ามาในราชอาณาจักรซึ่งยาชุด การที่ร้านขายยา A นำยาหลายขนานมาจัดรวมเป็นชุดบรรจุในซองเดียวกันเพื่อขาย จึงมีความผิดฐานขายยาชุดตามกฎหมายอย่างชัดเจน
🔍 ข้ออื่นผิดเพราะอะไร:
• ข้อ ข.: ร้านขายยา A มีใบอนุญาตขายยาแผนปัจจุบัน (ข.ย.1) จึงมีสิทธิขายยาอันตรายได้ แต่ความผิดในกรณีนี้คือการจัดเป็น 'ยาชุด' ซึ่งมีกฎหมายห้ามไว้โดยเด็ดขาด
• ข้อ ค.: แม้เภสัชกรจะเป็นผู้จัด แต่หากเป็นการจัดรวมเป็นยาชุดเพื่อจำหน่าย ย่อมมีความผิดตามกฎหมายเช่นเดียวกัน
• ข้อ ง.: การมีใบอนุญาตขายยาแผนปัจจุบันไม่ได้ให้สิทธิหรือยกเว้นในการผลิตหรือขายยาชุด
• ข้อ จ.: นิยามของยาชุดตามกฎหมายครอบคลุมยาหลายชนิดที่จัดรวมกันเพื่อมุ่งหมายบรรเทาอาการโดยไม่คำนึงถึงว่ามีสเตียรอยด์หรือไม่</t>
        </is>
      </c>
      <c r="L177" s="186" t="n"/>
      <c r="M177" s="186" t="inlineStr">
        <is>
          <t>1. Law &amp; Regulations</t>
        </is>
      </c>
      <c r="N177" s="186" t="inlineStr">
        <is>
          <t>1.1 พ.ร.บ. ยา พ.ศ. 2510</t>
        </is>
      </c>
      <c r="O177" s="185" t="inlineStr">
        <is>
          <t>SAP</t>
        </is>
      </c>
      <c r="P177" s="186" t="inlineStr">
        <is>
          <t>[SOURCE: Pharma Plus เล่มม่วง 2 - ข้อสอบย้อนหลัง PLE-CC1 ปี 2564 วันที่ 1 ข้อ 87]</t>
        </is>
      </c>
      <c r="Q177" s="185" t="inlineStr">
        <is>
          <t>ข้อสอบจริง</t>
        </is>
      </c>
      <c r="R177" s="185" t="inlineStr">
        <is>
          <t>2564</t>
        </is>
      </c>
      <c r="S177" s="185" t="inlineStr">
        <is>
          <t>CASE_2561_GROCERY_01</t>
        </is>
      </c>
    </row>
    <row r="178" ht="24" customHeight="1" s="49">
      <c r="A178" s="185" t="n">
        <v>176</v>
      </c>
      <c r="B178" s="186" t="inlineStr">
        <is>
          <t>[กรณีศึกษา การตรวจร้านชำ]
เภสัชกรโรงพยาบาลชุมชน ตรวจร้านชำวันที่ 15 มิย 2561 พบยาเม็ดแก้ปวดจัดเป็นชุด 3 เม็ด ใส่ถุงซองใส ไม่มีฉลากหรือเขียนข้อมูลใด ๆ และ พบยาน้ำลดกรดระบุวันหมดอายุ มีนาคม 2560 จึงนำส่งยาแก้ปวดให้กรมวิทย์ตรวจวิเคราะห์ พบว่าเป็นยา piroxicam สอบถามพบว่าร้านชำซื้อยาเม็ดแก้ปวดนี้มาจากร้านขายยา A โดยร้านยา A เป็นร้านขายยาแผนปัจจุบันที่มีใบอนุญาตขายยาตามกฎหมาย</t>
        </is>
      </c>
      <c r="C178" s="186" t="inlineStr">
        <is>
          <t>ยาน้ำลดกรดจัดเป็นยาประเภทใด</t>
        </is>
      </c>
      <c r="D178" s="186" t="n"/>
      <c r="E178" s="186" t="inlineStr">
        <is>
          <t>ยาเสื่อมคุณภาพ</t>
        </is>
      </c>
      <c r="F178" s="186" t="inlineStr">
        <is>
          <t>ยาหมดอายุ</t>
        </is>
      </c>
      <c r="G178" s="186" t="inlineStr">
        <is>
          <t>ยาผิดมาตรฐาน</t>
        </is>
      </c>
      <c r="H178" s="186" t="inlineStr">
        <is>
          <t>ยาปลอม</t>
        </is>
      </c>
      <c r="I178" s="186" t="inlineStr">
        <is>
          <t>ยาชุด</t>
        </is>
      </c>
      <c r="J178" s="185" t="n">
        <v>1</v>
      </c>
      <c r="K178" s="186" t="inlineStr">
        <is>
          <t>✅ คำตอบที่ถูกต้อง: ข้อ ก. ยาเสื่อมคุณภาพ
🎯 ทำไมข้อนี้ถึงถูก:
ตามพระราชบัญญัติยา พ.ศ. 2510 มาตรา 73 กำหนดนิยามของ 'ยาเสื่อมคุณภาพ' ไว้ชัดเจนในอนุมาตรา (4) ว่าหมายรวมถึง 'ยาที่สิ้นอายุการใช้ตามที่แสดงไว้ในฉลากที่ภาชนะหรือหีบห่อบรรจุ' ดังนั้นยาน้ำลดกรดที่ระบุวันหมดอายุมีนาคม 2560 เมื่อตรวจพบในเดือนมิถุนายน 2561 จึงมีสถานะทางกฎหมายเป็นยาเสื่อมคุณภาพ
🔍 ข้ออื่นผิดเพราะอะไร:
• ข้อ ข.: 'ยาหมดอายุ' เป็นคำเรียกทั่วไปในภาษาพูด แต่ในบทบัญญัติแห่งกฎหมายพระราชบัญญัติยาจะจัดประเภทเข้าเป็น 'ยาเสื่อมคุณภาพ'
• ข้อ ค.: 'ยาผิดมาตรฐาน' หมายถึงยาที่มีสารสำคัญขาดหรือเกินเกินเกณฑ์มาตรฐาน หรือไม่เป็นไปตามข้อกำหนดในตำรับยาที่ขึ้นทะเบียนไว้
• ข้อ ง.: 'ยาปลอม' หมายถึงยาที่ทำเลียนแบบ ยาที่แสดงชื่อหรือเครื่องหมายการค้าอันเป็นเท็จ หรือยาที่ไม่มีตัวยาสำคัญตามที่ระบุ
• ข้อ จ.: 'ยาชุด' หมายถึงยาแผนปัจจุบันที่นำมาจัดรวมกันในซองเดียวเพื่อขายเป็นชุด</t>
        </is>
      </c>
      <c r="L178" s="186" t="n"/>
      <c r="M178" s="186" t="inlineStr">
        <is>
          <t>1. Law &amp; Regulations</t>
        </is>
      </c>
      <c r="N178" s="186" t="inlineStr">
        <is>
          <t>1.1 พ.ร.บ. ยา พ.ศ. 2510</t>
        </is>
      </c>
      <c r="O178" s="185" t="inlineStr">
        <is>
          <t>SAP</t>
        </is>
      </c>
      <c r="P178" s="186" t="inlineStr">
        <is>
          <t>[SOURCE: Pharma Plus เล่มม่วง 2 - ข้อสอบย้อนหลัง PLE-CC1 ปี 2564 วันที่ 1 ข้อ 88]</t>
        </is>
      </c>
      <c r="Q178" s="185" t="inlineStr">
        <is>
          <t>ข้อสอบจริง</t>
        </is>
      </c>
      <c r="R178" s="185" t="inlineStr">
        <is>
          <t>2564</t>
        </is>
      </c>
      <c r="S178" s="185" t="inlineStr">
        <is>
          <t>CASE_2561_GROCERY_01</t>
        </is>
      </c>
    </row>
    <row r="179" ht="24" customHeight="1" s="49">
      <c r="A179" s="185" t="n">
        <v>177</v>
      </c>
      <c r="B179" s="186" t="n"/>
      <c r="C179" s="186" t="inlineStr">
        <is>
          <t>ข้อใดถูกต้องเกี่ยวกับเลขทะเบียนตำรับยา 2C12/60</t>
        </is>
      </c>
      <c r="D179" s="186" t="n"/>
      <c r="E179" s="186" t="inlineStr">
        <is>
          <t>ยาแผนปัจจุบันสำหรับมนุษย์ถูกขึ้นทะเบียนในเดือนธันวาคม 2560</t>
        </is>
      </c>
      <c r="F179" s="186" t="inlineStr">
        <is>
          <t>2 หมายถึง ยาแผนปัจจุบันสำหรับมนุษย์ที่มีตัวยาสำคัญมากกว่า 1</t>
        </is>
      </c>
      <c r="G179" s="186" t="inlineStr">
        <is>
          <t>2 หมายถึง ยาผสมสำหรับมนุษย์ที่แบ่งบรรจุภายในประเทศ</t>
        </is>
      </c>
      <c r="H179" s="186" t="inlineStr">
        <is>
          <t>C หมายถึง ยาแผนปัจจุบันที่แบ่งบรรจุภายในประเทศ</t>
        </is>
      </c>
      <c r="I179" s="186" t="inlineStr">
        <is>
          <t>C หมายถึงยาแผนปัจจุบันที่ผลิตภายในประเทศ</t>
        </is>
      </c>
      <c r="J179" s="185" t="n">
        <v>4</v>
      </c>
      <c r="K179" s="186" t="inlineStr">
        <is>
          <t>✅ คำตอบที่ถูกต้อง: ข้อ ง. C หมายถึง ยาแผนปัจจุบันที่แบ่งบรรจุภายในประเทศ
🎯 ทำไมข้อนี้ถึงถูก:
Oral isotretinoin เป็นยาควบคุมพิเศษที่มีมาตรการจำกัดการกระจายยาเข้มงวด โดย อย. กำหนดให้จำหน่ายได้เฉพาะในคลินิกเวชกรรมและโรงพยาบาลที่มีแพทย์ผู้เชี่ยวชาญด้านผิวหนัง ไม่อนุญาตให้จำหน่ายในร้านขายยาทุกประเภท
🔍 ข้ออื่นผิดเพราะอะไร:
• ข้อ ก.: ผิด ในร้านยาไม่สามารถจ่าย oral isotretinoin ได้ไม่ว่าจะมีใบสั่งแพทย์หรือไม่ก็ตาม
• ข้อ ข.: ผิด ห้ามจำหน่ายในร้านขายยาทุกกรณีเนื่องจาก teratogenic effect รุนแรง
• ข้อ ค.: ข้อความนี้กล่าวถึงสถานพยาบาล แต่บริบทของคำถามถามถึง oral isotretinoin ในร้านยา ซึ่งร้านยาไม่สามารถจ่ายได้ จ่ายได้เฉพาะในคลินิกและโรงพยาบาลตามข้อ ง
• ข้อ จ.: ผิด ร้านยาคุณภาพก็ไม่ได้รับอนุญาตให้ครอบครองหรือจำหน่าย oral isotretinoin</t>
        </is>
      </c>
      <c r="L179" s="186" t="n"/>
      <c r="M179" s="186" t="inlineStr">
        <is>
          <t>1. Law &amp; Regulations</t>
        </is>
      </c>
      <c r="N179" s="186" t="inlineStr">
        <is>
          <t>1.1 พ.ร.บ. ยา พ.ศ. 2510</t>
        </is>
      </c>
      <c r="O179" s="185" t="inlineStr">
        <is>
          <t>SAP</t>
        </is>
      </c>
      <c r="P179" s="186" t="inlineStr">
        <is>
          <t>[SOURCE: Pharma Plus เล่มม่วง 2 - ข้อสอบย้อนหลัง PLE-CC1 ปี 2564 วันที่ 1 ข้อ 89]</t>
        </is>
      </c>
      <c r="Q179" s="185" t="inlineStr">
        <is>
          <t>ข้อสอบจริง</t>
        </is>
      </c>
      <c r="R179" s="185" t="inlineStr">
        <is>
          <t>2564</t>
        </is>
      </c>
      <c r="S179" s="185" t="n"/>
    </row>
    <row r="180" ht="24" customHeight="1" s="49">
      <c r="A180" s="185" t="n">
        <v>178</v>
      </c>
      <c r="B180" s="186" t="inlineStr">
        <is>
          <t>[กฎหมายยาว่าด้วยลักษณะยาผิดมาตรฐาน]
จากการสุ่มทดสอบยาสำเร็จรูปพบว่ามีปริมาณตัวยาสำคัญ (% label amount) เท่ากับ 70% ซึ่งเกณฑ์ที่ผู้ผลิตกำหนดไว้ในทะเบียนยาคือ 90-110%</t>
        </is>
      </c>
      <c r="C180" s="186" t="inlineStr">
        <is>
          <t>จากการสุ่มทดสอบยาพบว่ามี % label amount 70% ซึ่งเกณฑ์ที่ผู้ผลิตกำหนดไว้คือ ให้มีตัวยาสำคัญอยู่ในช่วง 90-110% ดังนั้น ยานี้จัดเป็นยาใดตามกฎหมาย</t>
        </is>
      </c>
      <c r="D180" s="186" t="n"/>
      <c r="E180" s="186" t="inlineStr">
        <is>
          <t>ยาปลอม</t>
        </is>
      </c>
      <c r="F180" s="186" t="inlineStr">
        <is>
          <t>ยาผิดมาตรฐาน</t>
        </is>
      </c>
      <c r="G180" s="186" t="inlineStr">
        <is>
          <t>ยาเสื่อมคุณภาพ</t>
        </is>
      </c>
      <c r="H180" s="186" t="inlineStr">
        <is>
          <t>ยาไม่ได้ขึ้นทะเบียน</t>
        </is>
      </c>
      <c r="I180" s="186" t="inlineStr">
        <is>
          <t>ยาที่ถูกเพิกถอนทะเบียน</t>
        </is>
      </c>
      <c r="J180" s="185" t="n">
        <v>2</v>
      </c>
      <c r="K180" s="186" t="inlineStr">
        <is>
          <t>✅ คำตอบที่ถูกต้อง: ข้อ ข. ยาผิดมาตรฐาน
🎯 ทำไมข้อนี้ถึงถูก:
ตามพระราชบัญญัติยา พ.ศ. 2510 มาตรา 74 (1) 'ยาผิดมาตรฐาน' หมายถึง ยาที่มีปริมาณสารออกฤทธิ์ขาดหรือเกินกว่าเกณฑ์ร้อยละที่กำหนดไว้ในตำรับยาที่ขึ้นทะเบียนไว้ แต่สำหรับยาแผนปัจจุบันที่มีสารออกฤทธิ์ขาดหรือเกินจากเกณฑ์ที่ขึ้นทะเบียนไว้ หากขาดเกินไม่ถึงเกณฑ์ยาปลอม (คือปริมาณสารออกฤทธิ์ไม่ต่ำกว่า 20% หรือเกินกว่าเกณฑ์ปกติโดยมีตัวยาจริง) จัดเป็น 'ยาผิดมาตรฐาน' โดยตรง
🔍 ข้ออื่นผิดเพราะอะไร:
• ข้อ ก.: ตามกฎหมายยาปลอมกรณีสารออกฤทธิ์บกพร่อง จะต้องมีปริมาณสารออกฤทธิ์ขาดหรือเกินกว่าร้อยละยี่สิบจากเกณฑ์ต่ำสุดหรือสูงสุด (ในกรณีนี้ 70% ต่ำกว่า 90% แต่เป็นความเบี่ยงเบนทางคุณภาพทั่วไปที่ตรงกับนิยามยาผิดมาตรฐานของสภาฯ)
• ข้อ ค.: หมายถึงยาที่สิ้นอายุตามที่แสดงไว้ในฉลาก หรือยาที่แปรสภาพจนมีลักษณะของยาปลอมหรือยาผิดมาตรฐานจากการเก็บรักษา
• ข้อ ง.: หมายถึงยาที่ไม่ได้รับอนุญาตขึ้นทะเบียนตำรับยาตั้งแต่ต้น
• ข้อ จ.: หมายถึงยาที่เคยมีทะเบียนแต่ถูกรัฐมนตรีสั่งเพิกถอนทะเบียนตำรับยา</t>
        </is>
      </c>
      <c r="L180" s="186" t="n"/>
      <c r="M180" s="186" t="inlineStr">
        <is>
          <t>1. Law &amp; Regulations</t>
        </is>
      </c>
      <c r="N180" s="186" t="inlineStr">
        <is>
          <t>1.1 พ.ร.บ. ยา พ.ศ. 2510</t>
        </is>
      </c>
      <c r="O180" s="185" t="inlineStr">
        <is>
          <t>SAP</t>
        </is>
      </c>
      <c r="P180" s="186" t="inlineStr">
        <is>
          <t>[SOURCE: Pharma Plus เล่มม่วง 2 - ข้อสอบย้อนหลัง PLE-CC1 ปี 2564 วันที่ 2 ข้อ 33]</t>
        </is>
      </c>
      <c r="Q180" s="185" t="inlineStr">
        <is>
          <t>ข้อสอบจริง</t>
        </is>
      </c>
      <c r="R180" s="185" t="inlineStr">
        <is>
          <t>2564</t>
        </is>
      </c>
      <c r="S180" s="185" t="n"/>
    </row>
    <row r="181" ht="24" customHeight="1" s="49">
      <c r="A181" s="185" t="n">
        <v>179</v>
      </c>
      <c r="B181" s="186" t="inlineStr">
        <is>
          <t>[บัญชียาหลักแห่งชาติ (National List of Essential Medicines)]
เกณฑ์การจัดหมวดยาในบัญชียาหลักแห่งชาติสำหรับยา Diazepam ซึ่งถูกจัดอยู่ในบัญชี ก</t>
        </is>
      </c>
      <c r="C181" s="186" t="inlineStr">
        <is>
          <t>Diazepam จัดอยู่ในบัญชี ก. ข้อใดต่อไปนี้ไม่ถูกต้อง</t>
        </is>
      </c>
      <c r="D181" s="186" t="n"/>
      <c r="E181" s="186" t="inlineStr">
        <is>
          <t>มีการใช้รักษาโรคที่พบบ่อย</t>
        </is>
      </c>
      <c r="F181" s="186" t="inlineStr">
        <is>
          <t>เป็นทางเลือกแรกในข้อบ่งใช้นั้น</t>
        </is>
      </c>
      <c r="G181" s="186" t="inlineStr">
        <is>
          <t>ต้องสั่งใช้โดยแพทย์เฉพาะทางเท่านั้น</t>
        </is>
      </c>
      <c r="H181" s="186" t="inlineStr">
        <is>
          <t>มีหลักฐานสนับสนุนเพียงพอ มีหลักฐานอ้างอิงยืนยันชัดเจน</t>
        </is>
      </c>
      <c r="I181" s="186" t="inlineStr">
        <is>
          <t>มีอยู่ในสถานพยาบาลทุกระดับ</t>
        </is>
      </c>
      <c r="J181" s="185" t="n">
        <v>3</v>
      </c>
      <c r="K181" s="186" t="inlineStr">
        <is>
          <t>✅ คำตอบที่ถูกต้อง: ข้อ ค. ต้องสั่งใช้โดยแพทย์เฉพาะทางเท่านั้น
🎯 ทำไมข้อนี้ถึงถูก:
ยาใน บัญชี ก ของบัญชียาหลักแห่งชาติ คือ รายการยาสำหรับโรคที่พบบ่อย มีหลักฐานความปลอดภัยและประสิทธิผลชัดเจน มีราคาประหยัด และเป็นยาทางเลือกแรก สามารถสั่งใช้โดยแพทย์เวชปฏิบัติทั่วไปในสถานพยาบาลทุกระดับ ไม่จำเป็นต้องสั่งใช้โดยแพทย์เฉพาะทางเท่านั้น (เกณฑ์ที่ต้องสั่งใช้โดยแพทย์ผู้เชี่ยวชาญเฉพาะทางเป็นลักษณะของยาใน บัญชี จ หรือ บัญชี ค)
🔍 ข้ออื่นผิดเพราะอะไร:
• ข้อ ก.: ถูกต้องตามคำจำกัดความของยาบัญชี ก
• ข้อ ข.: ถูกต้อง เป็น first-line medication สำหรับโรคที่กำหนด
• ข้อ ง.: ถูกต้อง เป็นเกณฑ์พื้นฐานของการคัดเลือกยาเข้าบัญชียาหลัก
• ข้อ จ.: ถูกต้อง ยาบัญชี ก ต้องมีพร้อมใช้ในโรงพยาบาลทุกระดับตั้งแต่ รพ.สต. ถึงโรงพยาบาลศูนย์</t>
        </is>
      </c>
      <c r="L181" s="186" t="n"/>
      <c r="M181" s="186" t="inlineStr">
        <is>
          <t>3. Health Systems &amp; Policy</t>
        </is>
      </c>
      <c r="N181" s="186" t="inlineStr">
        <is>
          <t>3.2 นโยบายการใช้ยาอย่างสมเหตุผล (RDU &amp; ASU)</t>
        </is>
      </c>
      <c r="O181" s="185" t="inlineStr">
        <is>
          <t>SAP</t>
        </is>
      </c>
      <c r="P181" s="186" t="inlineStr">
        <is>
          <t>[SOURCE: Pharma Plus เล่มม่วง 2 - ข้อสอบย้อนหลัง PLE-CC1 ปี 2564 วันที่ 2 ข้อ 37]</t>
        </is>
      </c>
      <c r="Q181" s="185" t="inlineStr">
        <is>
          <t>ข้อสอบจริง</t>
        </is>
      </c>
      <c r="R181" s="185" t="inlineStr">
        <is>
          <t>2564</t>
        </is>
      </c>
      <c r="S181" s="185" t="n"/>
    </row>
    <row r="182" ht="24" customHeight="1" s="49">
      <c r="A182" s="185" t="n">
        <v>180</v>
      </c>
      <c r="B182" s="186" t="n"/>
      <c r="C182" s="186" t="inlineStr">
        <is>
          <t>ยาใดไม่ต้องทำบัญชี ข.ย.11</t>
        </is>
      </c>
      <c r="D182" s="186" t="n"/>
      <c r="E182" s="186" t="inlineStr">
        <is>
          <t>CPM รูปแบบน้ำ</t>
        </is>
      </c>
      <c r="F182" s="186" t="inlineStr">
        <is>
          <t>Cetirizine รูปแบบน้ำ</t>
        </is>
      </c>
      <c r="G182" s="186" t="inlineStr">
        <is>
          <t>Tramadol ทุกรูปแบบ</t>
        </is>
      </c>
      <c r="H182" s="186" t="inlineStr">
        <is>
          <t>Dextromethorphan รูปแบบน้ำ</t>
        </is>
      </c>
      <c r="I182" s="186" t="inlineStr">
        <is>
          <t>Dextromethorphan รูปแบบเม็ด</t>
        </is>
      </c>
      <c r="J182" s="185" t="n">
        <v>2</v>
      </c>
      <c r="K182" s="186" t="inlineStr">
        <is>
          <t>✅ คำตอบที่ถูกต้อง: ข้อ ข. Cetirizine รูปแบบน้ำ
🎯 ทำไมข้อนี้ถึงถูก:
ยาน้ำเชื่อมแก้แพ้ Cetirizine รูปแบบน้ำ เป็นยาอันตรายทั่วไปที่ไม่อยู่ในกลุ่มยาควบคุมพิเศษหรือกลุ่มยาเสี่ยงนำไปใช้ในทางที่ผิด จึงไม่ต้องทำบัญชีการขายยาตามแบบ ข.ย.11 (บัญชียาอันตรายที่ต้องควบคุมการขายเฉพาะ เช่น ยาแก้ไอผสมโคเดอีนจำลอง, tramadol, ยาน้ำเชื่อมแก้แพ้ CPM/antihistamines ที่นำไปผสมสารเสพติดสี่คูณร้อย)
🔍 ข้ออื่นผิดเพราะอะไร:
• ข้อ ก.: CPM (chlorpheniramine) รูปแบบน้ำ ถูกประกาศควบคุมให้ต้องจัดทำบัญชี ข.ย.11 เนื่องจากมีความเสี่ยงนำไปใช้ในทางที่ผิดเป็นสารผสมสี่คูณร้อย
• ข้อ ค.: Tramadol ทุกรูปแบบ ถูกประกาศควบคุมการกระจายและการจำหน่าย ต้องทำบัญชี ข.ย.11 และจำกัดปริมาณการจ่าย
• ข้อ ง.: Dextromethorphan รูปแบบน้ำเดี่ยว ถูกเพิกถอนทะเบียนตำรับยาและควบคุมเข้มงวด ต้องทำบัญชีควบคุม
• ข้อ จ.: Dextromethorphan รูปแบบเม็ด ถูกจัดเป็นยาควบคุมพิเศษ/ยาอันตรายที่ต้องทำบัญชีการจำหน่าย ข.ย.11</t>
        </is>
      </c>
      <c r="L182" s="186" t="inlineStr">
        <is>
          <t>Pharmacy Laws and Regulations</t>
        </is>
      </c>
      <c r="M182" s="186" t="inlineStr">
        <is>
          <t>3. Health Systems &amp; Policy</t>
        </is>
      </c>
      <c r="N182" s="186" t="inlineStr">
        <is>
          <t>3.2 นโยบายการใช้ยาอย่างสมเหตุผล (RDU &amp; ASU)</t>
        </is>
      </c>
      <c r="O182" s="185" t="inlineStr">
        <is>
          <t>SAP</t>
        </is>
      </c>
      <c r="P182" s="186" t="inlineStr">
        <is>
          <t>ข้อสอบเก่า</t>
        </is>
      </c>
      <c r="Q182" s="185" t="inlineStr">
        <is>
          <t>ข้อสอบจริง</t>
        </is>
      </c>
      <c r="R182" s="185" t="inlineStr">
        <is>
          <t>2565</t>
        </is>
      </c>
      <c r="S182" s="185" t="n"/>
    </row>
    <row r="183" ht="24" customHeight="1" s="49">
      <c r="A183" s="185" t="n">
        <v>181</v>
      </c>
      <c r="B183" s="186" t="n"/>
      <c r="C183" s="186" t="inlineStr">
        <is>
          <t>ใบสำคัญขึ้นทะเบียนยาที่อนุญาตปี 2565 มีอายุกี่ปี</t>
        </is>
      </c>
      <c r="D183" s="186" t="n"/>
      <c r="E183" s="186" t="inlineStr">
        <is>
          <t>3 ปี</t>
        </is>
      </c>
      <c r="F183" s="186" t="inlineStr">
        <is>
          <t>5 ปี</t>
        </is>
      </c>
      <c r="G183" s="186" t="inlineStr">
        <is>
          <t>7 ปี</t>
        </is>
      </c>
      <c r="H183" s="186" t="inlineStr">
        <is>
          <t>9 ปี</t>
        </is>
      </c>
      <c r="I183" s="186" t="inlineStr">
        <is>
          <t>10 ปี</t>
        </is>
      </c>
      <c r="J183" s="185" t="n">
        <v>2</v>
      </c>
      <c r="K183" s="186" t="inlineStr">
        <is>
          <t>✅ คำตอบที่ถูกต้อง: ข้อ ข. 5 ปี
🎯 ทำไมข้อนี้ถึงถูก:
ตามพระราชบัญญัติยา (ฉบับที่ 6) พ.ศ. 2562 มาตรา 86/1 กำหนดให้ใบสำคัญการขึ้นทะเบียนตำรับยาที่ออกให้ตั้งแต่วันที่กฎหมายมีผลบังคับใช้มีอายุ 5 ปีนับแต่วันที่ออกใบสำคัญ ดังนั้นใบสำคัญการขึ้นทะเบียนตำรับยาที่ได้รับอนุญาตในปี 2565 จึงมีอายุ 5 ปี
🔍 ข้ออื่นผิดเพราะอะไร:
• ข้อ ก.: 3 ปี ไม่ถูกต้องตามบทบัญญัติของ พ.ร.บ. ยา
• ข้อ ค.: 7 ปี ไม่ถูกต้องตามบทบัญญัติของ พ.ร.บ. ยา
• ข้อ ง.: 9 ปี ไม่ถูกต้องตามบทบัญญัติของ พ.ร.บ. ยา
• ข้อ จ.: 10 ปี ไม่ถูกต้องตามบทบัญญัติของ พ.ร.บ. ยา (กฎหมายเดิมในอดีตไม่มีกำหนดวันหมดอายุ แต่ พ.ร.บ. ฉบับที่ 6 พ.ศ. 2562 กำหนดอายุใบสำคัญไว้ที่ 5 ปี)</t>
        </is>
      </c>
      <c r="L183" s="186" t="inlineStr">
        <is>
          <t>Pharmacy Laws and Regulations</t>
        </is>
      </c>
      <c r="M183" s="186" t="inlineStr">
        <is>
          <t>1. Law &amp; Regulations</t>
        </is>
      </c>
      <c r="N183" s="186" t="inlineStr">
        <is>
          <t>1.1 พ.ร.บ. ยา พ.ศ. 2510</t>
        </is>
      </c>
      <c r="O183" s="185" t="inlineStr">
        <is>
          <t>SAP</t>
        </is>
      </c>
      <c r="P183" s="186" t="inlineStr">
        <is>
          <t>ข้อสอบเก่า</t>
        </is>
      </c>
      <c r="Q183" s="185" t="inlineStr">
        <is>
          <t>ข้อสอบจริง</t>
        </is>
      </c>
      <c r="R183" s="185" t="inlineStr">
        <is>
          <t>2565</t>
        </is>
      </c>
      <c r="S183" s="185" t="n"/>
    </row>
    <row r="184" ht="24" customHeight="1" s="49">
      <c r="A184" s="185" t="n">
        <v>182</v>
      </c>
      <c r="B184" s="186" t="n"/>
      <c r="C184" s="186" t="inlineStr">
        <is>
          <t>หากร้านขายยาต้องการจ่าย lorazepam จะต้องมีใบอนุญาตใด</t>
        </is>
      </c>
      <c r="D184" s="186" t="n"/>
      <c r="E184" s="186" t="inlineStr">
        <is>
          <t>ใบอนุญาตขายยาแผนปัจจุบัน</t>
        </is>
      </c>
      <c r="F184" s="186" t="inlineStr">
        <is>
          <t>ใบอนุญาตขายยาแผนปัจจุบันและใบอนุญาตขายยาเสพติดให้โทษประเภทที่ 1-2</t>
        </is>
      </c>
      <c r="G184" s="186" t="inlineStr">
        <is>
          <t>ใบอนุญาตขายยาแผนปัจจุบันและใบอนุญาตขายยาเสพติดให้โทษประเภทที่ 3</t>
        </is>
      </c>
      <c r="H184" s="186" t="inlineStr">
        <is>
          <t>ใบอนุญาตขายยาแผนปัจจุบันและใบอนุญาตขายวัตถุออกฤทธิ์ต่อจิตและประสาทประเภทที่ 2</t>
        </is>
      </c>
      <c r="I184" s="186" t="inlineStr">
        <is>
          <t>ใบอนุญาตขายยาแผนปัจจุบันและใบอนุญาตขายวัตถุออกฤทธิ์ต่อจิตและประสาทประเภทที่ 3-4</t>
        </is>
      </c>
      <c r="J184" s="185" t="n">
        <v>5</v>
      </c>
      <c r="K184" s="186" t="inlineStr">
        <is>
          <t>✅ คำตอบที่ถูกต้อง: ข้อ จ. ใบอนุญาตขายยาแผนปัจจุบันและใบอนุญาตขายวัตถุออกฤทธิ์ต่อจิตและประสาทประเภทที่ 3-4
🎯 ทำไมข้อนี้ถึงถูก:
Lorazepam จัดเป็นวัตถุออกฤทธิ์ต่อจิตและประสาทในประเภท 4 (Schedule 4 psychotropic substance) ตามประมวลกฎหมายยาเสพติด ดังนั้นร้านขายยาแผนปัจจุบันที่จะสามารถมีไว้ในครอบครองหรือจำหน่ายได้ (ตามใบสั่งแพทย์) จะต้องมีทั้งใบอนุญาตขายยาแผนปัจจุบัน (ข.ย.1) และใบอนุญาตขายวัตถุออกฤทธิ์ในประเภท 3 หรือประเภท 4
🔍 ข้ออื่นผิดเพราะอะไร:
• ข้อ ก.: ใบอนุญาตขายยาแผนปัจจุบันเพียงอย่างเดียว ไม่ครอบคลุมการจำหน่ายวัตถุออกฤทธิ์ต่อจิตและประสาท
• ข้อ ข.: Lorazepam ไม่ใช่ยาเสพติดให้โทษประเภท 1 หรือประเภท 2
• ข้อ ค.: Lorazepam ไม่ใช่ยาเสพติดให้โทษประเภท 3 (ซึ่งเป็นตำรับยาเสพติดให้โทษประเภท 2 ที่มีส่วนผสมของยาอื่น เช่น ยาแก้ไอผสมโคเดอีน)
• ข้อ ง.: วัตถุออกฤทธิ์ในประเภท 2 (เช่น alprazolam, midazolam, zolpidem) ห้ามจำหน่ายในร้านขายยาเอกชนทั่วไป โดยกระทรวงสาธารณสุขเป็นผู้จัดหาและจำหน่ายเฉพาะในสถานพยาบาลเท่านั้น</t>
        </is>
      </c>
      <c r="L184" s="186" t="inlineStr">
        <is>
          <t>Narcotics and Psychotropics Laws</t>
        </is>
      </c>
      <c r="M184" s="186" t="inlineStr">
        <is>
          <t>1. Law &amp; Regulations</t>
        </is>
      </c>
      <c r="N184" s="186" t="inlineStr">
        <is>
          <t>1.2 พ.ร.บ. ยาเสพติดให้โทษ &amp; วัตถุออกฤทธิ์</t>
        </is>
      </c>
      <c r="O184" s="185" t="inlineStr">
        <is>
          <t>SAP</t>
        </is>
      </c>
      <c r="P184" s="186" t="inlineStr">
        <is>
          <t>ข้อสอบเก่า</t>
        </is>
      </c>
      <c r="Q184" s="185" t="inlineStr">
        <is>
          <t>ข้อสอบจริง</t>
        </is>
      </c>
      <c r="R184" s="185" t="inlineStr">
        <is>
          <t>2565</t>
        </is>
      </c>
      <c r="S184" s="185" t="n"/>
    </row>
    <row r="185" ht="24" customHeight="1" s="49">
      <c r="A185" s="185" t="n">
        <v>183</v>
      </c>
      <c r="B185" s="186" t="n"/>
      <c r="C185" s="186" t="inlineStr">
        <is>
          <t>เลขทะเบียนยาใดที่เป็นยาผสม 2 ตัว ผลิตในประเทศไทย</t>
        </is>
      </c>
      <c r="D185" s="186" t="n"/>
      <c r="E185" s="186" t="inlineStr">
        <is>
          <t>1A89/65</t>
        </is>
      </c>
      <c r="F185" s="186" t="inlineStr">
        <is>
          <t>2A56/64</t>
        </is>
      </c>
      <c r="G185" s="186" t="inlineStr">
        <is>
          <t>1C12/44</t>
        </is>
      </c>
      <c r="H185" s="186" t="inlineStr">
        <is>
          <t>2C124/54</t>
        </is>
      </c>
      <c r="I185" s="186" t="inlineStr">
        <is>
          <t>2B43/47</t>
        </is>
      </c>
      <c r="J185" s="185" t="n">
        <v>2</v>
      </c>
      <c r="K185" s="186" t="inlineStr">
        <is>
          <t>✅ คำตอบที่ถูกต้อง: ข้อ ข. 2A56/64
🎯 ทำไมข้อนี้ถึงถูก:
เลขทะเบียนยา 2A หมายถึง ยาแผนปัจจุบันสำหรับมนุษย์ที่เป็น ยาผสม (เลข 2) และ ผลิตภายในประเทศ (อักษร A) ดังนั้น 2A56/64 จึงเป็นยาผสมที่ผลิตในประเทศไทยถูกต้องครบถ้วน
🔍 ข้ออื่นผิดเพราะอะไร:
• ข้อ ก.: 1A89/65 หมายถึง ยาเดี่ยว (เลข 1) แผนปัจจุบันสำหรับมนุษย์ที่ผลิตภายในประเทศ (อักษร A) ไม่ใช่ยาผสม
• ข้อ ค.: 1C12/44 หมายถึง ยาเดี่ยว (เลข 1) แผนปัจจุบันสำหรับมนุษย์ที่นำเข้าหรือสั่งเข้ามาในราชอาณาจักร (อักษร C)
• ข้อ ง.: 2C124/54 หมายถึง ยาผสม (เลข 2) แผนปัจจุบันสำหรับมนุษย์ที่นำเข้าจากต่างประเทศ (อักษร C) ไม่ใช่ยาที่ผลิตในประเทศไทย
• ข้อ จ.: 2B43/47 หมายถึง ยาผสม (เลข 2) แผนปัจจุบันที่ผลิตโดยแบ่งบรรจุ (อักษร B) ไม่ใช่การผลิตขึ้นเองครบวงจรในประเทศตามรหัสหมวด A</t>
        </is>
      </c>
      <c r="L185" s="186" t="inlineStr">
        <is>
          <t>Drug Registration and Regulations</t>
        </is>
      </c>
      <c r="M185" s="186" t="inlineStr">
        <is>
          <t>1. Law &amp; Regulations</t>
        </is>
      </c>
      <c r="N185" s="186" t="inlineStr">
        <is>
          <t>1.1 พ.ร.บ. ยา พ.ศ. 2510</t>
        </is>
      </c>
      <c r="O185" s="185" t="inlineStr">
        <is>
          <t>SAP</t>
        </is>
      </c>
      <c r="P185" s="186" t="inlineStr">
        <is>
          <t>ข้อสอบเก่า</t>
        </is>
      </c>
      <c r="Q185" s="185" t="inlineStr">
        <is>
          <t>ข้อสอบจริง</t>
        </is>
      </c>
      <c r="R185" s="185" t="inlineStr">
        <is>
          <t>2565</t>
        </is>
      </c>
      <c r="S185" s="185" t="n"/>
    </row>
    <row r="186" ht="24" customHeight="1" s="49">
      <c r="A186" s="185" t="n">
        <v>184</v>
      </c>
      <c r="B186" s="186" t="n"/>
      <c r="C186" s="186" t="inlineStr">
        <is>
          <t>นาย A เป็นผู้รับอนุญาตและเป็นผู้ปฏิบัติการประจำร้าน นางสาว ข เป็นเภสัชกรจบใหม่แต่ยังสอบใบประกอบไม่ผ่าน นางสาว ข รับหน้าที่ปฏิบัติการประจำร้านเวลา 15.00-20.00 น. นาย A เป็นผู้รับอนุญาตร้านยาอีกร้านนึง ซึ่งมีนายเหลืองเป็นผู้ประกอบวิชาชีพเภสัชกรรมเป็นผู้ปฏิบัติการประจำร้าน โดยมีเวลาปฏิบัติการ 7.00-15.00 น. ข้อใดถูก</t>
        </is>
      </c>
      <c r="D186" s="186" t="n"/>
      <c r="E186" s="186" t="inlineStr">
        <is>
          <t>นายเหลืองสามารถเป็นผู้ปฏิบัติการได้ทั้ง 2 ร้าน</t>
        </is>
      </c>
      <c r="F186" s="186" t="inlineStr">
        <is>
          <t>นาย A สามารถเป็นผู้ปฏิบัติการร้าน A ได้เพียงร้านเดียว</t>
        </is>
      </c>
      <c r="G186" s="186" t="inlineStr">
        <is>
          <t>นายเหลืองไม่สามารถจ่ายยา omeprazole capsule ได้</t>
        </is>
      </c>
      <c r="H186" s="186" t="inlineStr">
        <is>
          <t>นาย A สามารถจ่ายยา prednisolone 5 mg ได้โดยไม่ต้องมีใบสั่งยา</t>
        </is>
      </c>
      <c r="I186" s="186" t="inlineStr">
        <is>
          <t>นางสาว ข สามารถจ่ายยา amoxicillin ให้กับลูกค้าและให้คำบริการเกี่ยวกับการใช้ยาได้</t>
        </is>
      </c>
      <c r="J186" s="185" t="n">
        <v>2</v>
      </c>
      <c r="K186" s="186" t="inlineStr">
        <is>
          <t>✅ คำตอบที่ถูกต้อง: ข้อ ข. นาย A สามารถเป็นผู้ปฏิบัติการร้าน A ได้เพียงร้านเดียว
🎯 ทำไมข้อนี้ถึงถูก:
ตามพระราชบัญญัติยา พ.ศ. 2510 เภสัชกรผู้มีหน้าที่ปฏิบัติการสามารถมีหน้าที่ปฏิบัติการประจำร้านยาได้เพียงแห่งเดียวในเวลาเดียวกัน เพื่อคุ้มครองความปลอดภัยของผู้บริโภค นาย A จึงเป็นผู้ปฏิบัติการได้เพียงร้านเดียว
🔍 ข้ออื่นผิดเพราะอะไร:
• ข้อ ก.: นายเหลืองสามารถเป็นผู้ปฏิบัติการได้เพียงร้านยาแห่งเดียว ไม่สามารถเป็นผู้ปฏิบัติการพร้อมกัน 2 ร้านได้
• ข้อ ค.: Omeprazole capsule จัดเป็น ยาอันตราย ซึ่งเภสัชกรผู้มีหน้าที่ปฏิบัติการ (นายเหลือง) สามารถส่งมอบและให้คำแนะนำแก่ผู้รับบริการในร้านยาได้ถูกต้องตามกฎหมาย
• ข้อ ง.: Prednisolone 5 mg จัดเป็น ยาควบคุมพิเศษ ตามกฎหมายยา ต้องมีใบสั่งยาจากผู้ประกอบวิชาชีพเวชกรรม จึงจะสามารถจ่ายได้
• ข้อ จ.: นางสาว ข ยังไม่ได้รับใบอนุญาตประกอบวิชาชีพเภสัชกรรม จึงไม่มีสิทธิ์ตามกฎหมายในการประกอบวิชาชีพเภสัชกรรมหรือจ่ายยาอันตราย เช่น amoxicillin</t>
        </is>
      </c>
      <c r="L186" s="186" t="inlineStr">
        <is>
          <t>Pharmacy Practice Law</t>
        </is>
      </c>
      <c r="M186" s="186" t="inlineStr">
        <is>
          <t>1. Law &amp; Regulations</t>
        </is>
      </c>
      <c r="N186" s="186" t="inlineStr">
        <is>
          <t>1.4 พ.ร.บ. วิชาชีพเภสัชกรรม 2537</t>
        </is>
      </c>
      <c r="O186" s="185" t="inlineStr">
        <is>
          <t>SAP</t>
        </is>
      </c>
      <c r="P186" s="186" t="inlineStr">
        <is>
          <t>ข้อสอบเก่า</t>
        </is>
      </c>
      <c r="Q186" s="185" t="inlineStr">
        <is>
          <t>ข้อสอบจริง</t>
        </is>
      </c>
      <c r="R186" s="185" t="inlineStr">
        <is>
          <t>2565</t>
        </is>
      </c>
      <c r="S186" s="185" t="n"/>
    </row>
    <row r="187" ht="24" customHeight="1" s="49">
      <c r="A187" s="185" t="n">
        <v>185</v>
      </c>
      <c r="B187" s="186" t="n"/>
      <c r="C187" s="186" t="inlineStr">
        <is>
          <t>ข้อใดไม่สามารถโฆษณาโดยตรงต่อผู้มีใบประกอบวิชาชีพได้</t>
        </is>
      </c>
      <c r="D187" s="186" t="n"/>
      <c r="E187" s="186" t="inlineStr">
        <is>
          <t>โฆษณาคุมกำเนิด</t>
        </is>
      </c>
      <c r="F187" s="186" t="inlineStr">
        <is>
          <t>โฆษณายาอันตราย</t>
        </is>
      </c>
      <c r="G187" s="186" t="inlineStr">
        <is>
          <t>โฆษณายาควบคุมพิเศษ</t>
        </is>
      </c>
      <c r="H187" s="186" t="inlineStr">
        <is>
          <t>โฆษณาแบบแถมพก</t>
        </is>
      </c>
      <c r="I187" s="186" t="inlineStr">
        <is>
          <t>โฆษณาโดยอ้างบุคคลอื่นรับรอง</t>
        </is>
      </c>
      <c r="J187" s="185" t="n">
        <v>4</v>
      </c>
      <c r="K187" s="186" t="inlineStr">
        <is>
          <t>✅ คำตอบที่ถูกต้อง: ข้อ ง. โฆษณาแบบแถมพก
🎯 ทำไมข้อนี้ถึงถูก:
ตามมาตรา 88 (6) แห่งพระราชบัญญัติยา พ.ศ. 2510 ห้ามมิให้โฆษณาขายยาโดยมีของแถมพกหรือมีการเสี่ยงโชคแจกรางวัล ซึ่งเป็นข้อห้ามเด็ดขาดและครอบคลุมทั้งการโฆษณาต่อประชาชนทั่วไปและต่อผู้ประกอบวิชาชีพ
🔍 ข้ออื่นผิดเพราะอะไร:
• ข้อ ก.: ยาคุมกำเนิดสามารถโฆษณาโดยตรงต่อผู้ประกอบวิชาชีพทางการแพทย์และเภสัชกรรมได้ตามข้อยกเว้นการโฆษณาทางวิชาการ
• ข้อ ข.: ยาอันตรายได้รับการยกเว้นให้สามารถโฆษณาโดยตรงต่อผู้ประกอบวิชาชีพเวชกรรมหรือเภสัชกรรมได้ตามมาตรา 88 ทวิ
• ข้อ ค.: ยาควบคุมพิเศษได้รับการยกเว้นให้สามารถโฆษณาโดยตรงต่อผู้ประกอบวิชาชีพเวชกรรมหรือเภสัชกรรมได้ตามมาตรา 88 ทวิ
• ข้อ จ.: การอ้างอิงข้อมูลทางวิชาการหรือการรับรองตามหลักฐานเชิงประจักษ์ทางการแพทย์สามารถกระทำได้ในการโฆษณาต่อผู้ประกอบวิชาชีพ</t>
        </is>
      </c>
      <c r="L187" s="186" t="inlineStr">
        <is>
          <t>Drug Advertising Regulations</t>
        </is>
      </c>
      <c r="M187" s="186" t="inlineStr">
        <is>
          <t>1. Law &amp; Regulations</t>
        </is>
      </c>
      <c r="N187" s="186" t="inlineStr">
        <is>
          <t>1.1 พ.ร.บ. ยา พ.ศ. 2510</t>
        </is>
      </c>
      <c r="O187" s="185" t="inlineStr">
        <is>
          <t>SAP</t>
        </is>
      </c>
      <c r="P187" s="186" t="inlineStr">
        <is>
          <t>ข้อสอบเก่า</t>
        </is>
      </c>
      <c r="Q187" s="185" t="inlineStr">
        <is>
          <t>ข้อสอบจริง</t>
        </is>
      </c>
      <c r="R187" s="185" t="inlineStr">
        <is>
          <t>2565</t>
        </is>
      </c>
      <c r="S187" s="185" t="n"/>
    </row>
    <row r="188" ht="24" customHeight="1" s="49">
      <c r="A188" s="185" t="n">
        <v>186</v>
      </c>
      <c r="B188" s="186" t="n"/>
      <c r="C188" s="186" t="inlineStr">
        <is>
          <t>เจ้าหน้าที่ สสจ สุ่มตรวจยา 2 ตัว ยา A มีตัวอย่างสำคัญเกินกว่าที่กำหนดร้อยละ 30 ยา B มีตัวยาสำคัญน้อยกว่าที่กำหนดร้อยละ 15 ยา A กับยา B จัดเป็นยาประเภทใดตามกฎหมาย</t>
        </is>
      </c>
      <c r="D188" s="186" t="n"/>
      <c r="E188" s="186" t="inlineStr">
        <is>
          <t>ทั้งยา A และยา B เป็นยาปลอม</t>
        </is>
      </c>
      <c r="F188" s="186" t="inlineStr">
        <is>
          <t>ยา A เป็นยาปลอม ยา B เป็นยาผิดมาตรฐาน</t>
        </is>
      </c>
      <c r="G188" s="186" t="inlineStr">
        <is>
          <t>ยา A เป็นยาผิดมาตรฐาน ยา B เป็นยาปลอม</t>
        </is>
      </c>
      <c r="H188" s="186" t="inlineStr">
        <is>
          <t>ยา A เป็นยาปลอม ยา B เป็นยาเสื่อมมาตรฐาน</t>
        </is>
      </c>
      <c r="I188" s="186" t="inlineStr">
        <is>
          <t>ยา A เป็นยาผิดมาตรฐาน ยา B เป็นยาเสื่อมคุณภาพ</t>
        </is>
      </c>
      <c r="J188" s="185" t="n">
        <v>2</v>
      </c>
      <c r="K188" s="186" t="inlineStr">
        <is>
          <t>✅ คำตอบที่ถูกต้อง: ข้อ ข. ยา A เป็นยาปลอม ยา B เป็นยาผิดมาตรฐาน
🎯 ทำไมข้อนี้ถึงถูก:
ตาม พ.ร.บ. ยา มาตรา 72 (4) ยาที่มีปริมาณสารออกฤทธิ์ขาดหรือเกินกว่าร้อยละ 20 จากเกณฑ์ที่กำหนดจัดเป็น ยาปลอม (ยา A เกิน 30% จึงเป็นยาปลอม) ส่วนยาที่มีปริมาณสารสำคัญคลาดเคลื่อนไม่เกินร้อยละ 20 (ยา B ขาด 15%) จัดเป็น ยาผิดมาตรฐาน
🔍 ข้ออื่นผิดเพราะอะไร:
• ข้อ ก.: ยา B ไม่ได้คลาดเคลื่อนเกินร้อยละ 20 จึงยังไม่เข้าข่ายเป็นยาปลอมตามกฎหมาย แต่เป็นยาผิดมาตรฐาน
• ข้อ ค.: ยา A มีสารสำคัญเกินกว่าร้อยละ 20 ตามกฎหมายถือเป็นยาปลอม ไม่ใช่เพียงยาผิดมาตรฐาน
• ข้อ ง.: กฎหมายใช้คำว่า ยาผิดมาตรฐาน มิใช่ยาเสื่อมมาตรฐาน
• ข้อ จ.: ยา A มีปริมาณสารสำคัญคลาดเคลื่อนเกินเกณฑ์ร้อยละ 20 กฎหมายบัญญัติชัดเจนให้จัดเป็น ยาปลอม</t>
        </is>
      </c>
      <c r="L188" s="186" t="inlineStr">
        <is>
          <t>Drug Quality and Legal Classification</t>
        </is>
      </c>
      <c r="M188" s="186" t="inlineStr">
        <is>
          <t>1. Law &amp; Regulations</t>
        </is>
      </c>
      <c r="N188" s="186" t="inlineStr">
        <is>
          <t>1.1 พ.ร.บ. ยา พ.ศ. 2510</t>
        </is>
      </c>
      <c r="O188" s="185" t="inlineStr">
        <is>
          <t>SAP</t>
        </is>
      </c>
      <c r="P188" s="186" t="inlineStr">
        <is>
          <t>ข้อสอบเก่า</t>
        </is>
      </c>
      <c r="Q188" s="185" t="inlineStr">
        <is>
          <t>ข้อสอบจริง</t>
        </is>
      </c>
      <c r="R188" s="185" t="inlineStr">
        <is>
          <t>2565</t>
        </is>
      </c>
      <c r="S188" s="185" t="n"/>
    </row>
    <row r="189" ht="24" customHeight="1" s="49">
      <c r="A189" s="185" t="n">
        <v>187</v>
      </c>
      <c r="B189" s="186" t="n"/>
      <c r="C189" s="186" t="inlineStr">
        <is>
          <t>เจ้าหน้าที่พนักงานเข้าตรวจร้านขายยา ขย.1 ในวันที่ 14 กรกฎาคมที่ผ่านมา พบนายสมชายซึ่งเป็นผู้ช่วยเภสัชกร กำลังจ่ายยา Ponstan ให้กับลูกค้าที่มาขอซื้อยาแก้ปวดประจำเดือน ซึ่งผู้ป่วยแจ้งว่าเคยใช้ยาชนิดนี้เป็นประจำอยู่แล้ว โดยพบว่าเภสัชกรกล้วย ไม่อยู่ประจำร้านในขณะที่เป็นเวลาปฏิบัติการ และพบนายอวบซึ่งเป็นเจ้าของร้านกำลังเช็คของอยู่หลังร้าน จากสถานการณ์ดังกล่าว ผู้ใดบ้างที่กระทำผิด พ.ร.บ. วิชาชีพเภสัชกรรม พ.ศ. 2537</t>
        </is>
      </c>
      <c r="D189" s="186" t="n"/>
      <c r="E189" s="186" t="inlineStr">
        <is>
          <t>นายสมชาย</t>
        </is>
      </c>
      <c r="F189" s="186" t="inlineStr">
        <is>
          <t>นายอวบ</t>
        </is>
      </c>
      <c r="G189" s="186" t="inlineStr">
        <is>
          <t>เภสัชกรกล้วย</t>
        </is>
      </c>
      <c r="H189" s="186" t="inlineStr">
        <is>
          <t>เภสัชกรกล้วย และ นายสมชาย</t>
        </is>
      </c>
      <c r="I189" s="186" t="inlineStr">
        <is>
          <t>เภสัชกรกล้วย นายอวบ และ นายสมชาย</t>
        </is>
      </c>
      <c r="J189" s="185" t="n">
        <v>4</v>
      </c>
      <c r="K189" s="186" t="inlineStr">
        <is>
          <t>✅ คำตอบที่ถูกต้อง: ข้อ ง. เภสัชกรกล้วย และ นายสมชาย
🎯 ทำไมข้อนี้ถึงถูก:
นายสมชายไม่ใช่ผู้ประกอบวิชาชีพเภสัชกรรมแต่ทำการจ่ายยาอันตราย (Ponstan) จึงมีความผิดตามมาตรา 28 ฐานประกอบวิชาชีพเภสัชกรรมโดยมิได้รับอนุญาต ส่วนเภสัชกรกล้วยไม่อยู่ปฏิบัติการตามเวลาที่แจ้งไว้และปล่อยให้บุคคลอื่นปฏิบัติวิชาชีพแทน จึงมีความผิดตามจรรยาบรรณวิชาชีพและ พ.ร.บ. วิชาชีพเภสัชกรรม (ส่วนนายอวบเจ้าของร้านมีความผิดตาม พ.ร.บ. ยา 2510 แต่ไม่ได้ทำผิด พ.ร.บ. วิชาชีพฯ โดยตรง)
🔍 ข้ออื่นผิดเพราะอะไร:
• ข้อ ก.: นายสมชายทำผิดจริง แต่เภสัชกรกล้วยก็มีความผิดตาม พ.ร.บ. วิชาชีพเภสัชกรรมด้วยเช่นกัน
• ข้อ ข.: นายอวบเป็นผู้รับอนุญาตเปิดร้าน มีหน้าที่ตาม พ.ร.บ. ยา 2510 แต่ไม่ได้เป็นผู้ประกอบวิชาชีพหรือสวมสิทธิ์ประกอบวิชาชีพ จึงไม่ถูกดำเนินคดีตาม พ.ร.บ. วิชาชีพเภสัชกรรม
• ข้อ ค.: ตอบไม่ครบถ้วน เพราะนายสมชายก็มีความผิดฐานประกอบวิชาชีพโดยไม่มีใบอนุญาต
• ข้อ จ.: นายอวบไม่ได้กระทำผิด พ.ร.บ. วิชาชีพเภสัชกรรมโดยตรง จึงนับเฉพาะเภสัชกรกล้วยและนายสมชาย</t>
        </is>
      </c>
      <c r="L189" s="186" t="n"/>
      <c r="M189" s="186" t="inlineStr">
        <is>
          <t>2. Professional Ethics</t>
        </is>
      </c>
      <c r="N189" s="186" t="inlineStr">
        <is>
          <t>2.1 ข้อบังคับสภาเภสัชกรรม (จรรยาบรรณวิชาชีพ)</t>
        </is>
      </c>
      <c r="O189" s="185" t="inlineStr">
        <is>
          <t>SAP</t>
        </is>
      </c>
      <c r="P189" s="186" t="inlineStr">
        <is>
          <t>[SOURCE: Mock Pharmtutor 2024 Set 1 ข้อ 111]</t>
        </is>
      </c>
      <c r="Q189" s="185" t="inlineStr">
        <is>
          <t>ข้อสอบจำลอง</t>
        </is>
      </c>
      <c r="R189" s="185" t="inlineStr">
        <is>
          <t>Mock Pharmtutor 2024</t>
        </is>
      </c>
      <c r="S189" s="185" t="n"/>
    </row>
    <row r="190" ht="24" customHeight="1" s="49">
      <c r="A190" s="185" t="n">
        <v>188</v>
      </c>
      <c r="B190" s="186" t="n"/>
      <c r="C190" s="186" t="inlineStr">
        <is>
          <t>เวลาถัดมาตรวจพบยาเม็ดจำนวนมาก ถูกแพ็กใส่ถุงเตรียมไว้ โดยพบว่าใน 1 ซอง ประกอบไปด้วย Diclofenac, Prednisolone, Cimetidine อยู่รวมกันใน 1 ซองเป็นจำนวนมาก จากการกระทำดังกล่าว ถือว่าเป็นการกระทำผิดตามมาตราใดของ พ.ร.บ. ยา พ.ศ. 2510</t>
        </is>
      </c>
      <c r="D190" s="186" t="n"/>
      <c r="E190" s="186" t="inlineStr">
        <is>
          <t>มาตรา 72</t>
        </is>
      </c>
      <c r="F190" s="186" t="inlineStr">
        <is>
          <t>มาตรา 72 ทวิ</t>
        </is>
      </c>
      <c r="G190" s="186" t="inlineStr">
        <is>
          <t>มาตรา 73</t>
        </is>
      </c>
      <c r="H190" s="186" t="inlineStr">
        <is>
          <t>มาตรา 74</t>
        </is>
      </c>
      <c r="I190" s="186" t="inlineStr">
        <is>
          <t>มาตรา 75 ทวิ</t>
        </is>
      </c>
      <c r="J190" s="185" t="n">
        <v>5</v>
      </c>
      <c r="K190" s="186" t="inlineStr">
        <is>
          <t>✅ คำตอบที่ถูกต้อง: ข้อ จ. มาตรา 75 ทวิ
🎯 ทำไมข้อนี้ถึงถูก:
การนำยาแผนปัจจุบันหลายชนิดมารวมกันเป็นชุดในซองเดียวเพื่อจำหน่ายโดยมีเจตนาให้รับประทานร่วมกัน จัดเป็น 'ยาชุด' ซึ่งมาตรา 75 ทวิ แห่ง พ.ร.บ. ยา พ.ศ. 2510 (แก้ไขเพิ่มเติมฉบับที่ 3 พ.ศ. 2522) บัญญัติห้ามมิให้ผู้ใดผลิต ขาย หรือนำหรือสั่งเข้ามาในราชอาณาจักรซึ่งยาชุด
🔍 ข้ออื่นผิดเพราะอะไร:
• ข้อ ก.: มาตรา 72 บัญญัติห้ามผลิต ขาย หรือนำเข้ายาปลอม ยาผิดมาตรฐาน ยาเสื่อมคุณภาพ ยามิได้ขึ้นทะเบียน
• ข้อ ข.: มาตรา 72 ทวิ ว่าด้วยเรื่องบทบัญญัติการสั่งพักใช้หรือเพิกถอนใบอนุญาต
• ข้อ ค.: มาตรา 73 ว่าด้วยเรื่องการเก็บรักษาตัวอย่างยาหรือการควบคุมสถานที่
• ข้อ ง.: มาตรา 74 ว่าด้วยเรื่องการสั่งระงับการผลิตหรือขายยาที่ไม่ปลอดภัย</t>
        </is>
      </c>
      <c r="L190" s="186" t="n"/>
      <c r="M190" s="186" t="inlineStr">
        <is>
          <t>1. Law &amp; Regulations</t>
        </is>
      </c>
      <c r="N190" s="186" t="inlineStr">
        <is>
          <t>1.1 พ.ร.บ. ยา พ.ศ. 2510</t>
        </is>
      </c>
      <c r="O190" s="185" t="inlineStr">
        <is>
          <t>SAP</t>
        </is>
      </c>
      <c r="P190" s="186" t="inlineStr">
        <is>
          <t>[SOURCE: Mock Pharmtutor 2024 Set 1 ข้อ 112]</t>
        </is>
      </c>
      <c r="Q190" s="185" t="inlineStr">
        <is>
          <t>ข้อสอบจำลอง</t>
        </is>
      </c>
      <c r="R190" s="185" t="inlineStr">
        <is>
          <t>Mock Pharmtutor 2024</t>
        </is>
      </c>
      <c r="S190" s="185" t="n"/>
    </row>
    <row r="191" ht="24" customHeight="1" s="49">
      <c r="A191" s="185" t="n">
        <v>189</v>
      </c>
      <c r="B191" s="186" t="n"/>
      <c r="C191" s="186" t="inlineStr">
        <is>
          <t>ยาชนิดใดไม่จำเป็นต้องทำบัญชี ข.ย. 10 (บัญชีการขายยาควบคุมพิเศษและยาอันตรายที่เลขาธิการ อย. กำหนด)</t>
        </is>
      </c>
      <c r="D191" s="186" t="n"/>
      <c r="E191" s="186" t="inlineStr">
        <is>
          <t>Prednisolone Tablet</t>
        </is>
      </c>
      <c r="F191" s="186" t="inlineStr">
        <is>
          <t>Seretide Accuhaler</t>
        </is>
      </c>
      <c r="G191" s="186" t="inlineStr">
        <is>
          <t>Tramadol Tablet</t>
        </is>
      </c>
      <c r="H191" s="186" t="inlineStr">
        <is>
          <t>Oseltamivir Capsule</t>
        </is>
      </c>
      <c r="I191" s="186" t="inlineStr">
        <is>
          <t>Lamivudine Tablet</t>
        </is>
      </c>
      <c r="J191" s="185" t="n">
        <v>3</v>
      </c>
      <c r="K191" s="186" t="inlineStr">
        <is>
          <t>✅ คำตอบที่ถูกต้อง: ข้อ ค. Tramadol Tablet
🎯 ทำไมข้อนี้ถึงถูก:
Tramadol ชนิดรับประทาน เป็นยาอันตรายที่มีประกาศกำหนดมาตรการควบคุมเข้มงวดเป็นพิเศษ โดยต้องจัดทำบัญชีการจ่ายยาตามแบบฟอร์มเฉพาะของ อย. (บัญชีการขายยา tramadol แยกเฉพาะและรายงานรายเดือน ไม่เกิน 20 เม็ดต่อครั้ง) ไม่ได้ใช้แบบบัญชี ข.ย. 10 ทั่วไป
🔍 ข้ออื่นผิดเพราะอะไร:
• ข้อ ก.: เป็นยาสเตียรอยด์เดี่ยว ต้องจัดทำบัญชีการขายยา ข.ย. 10 ตามกฎหมาย
• ข้อ ข.: ยาพ่นสูดผสมสเตียรอยด์ จัดเป็นยาที่ต้องบันทึกในบัญชี ข.ย. 10 หรือบัญชีควบคุมพิเศษ
• ข้อ ง.: ยาต้านไวรัสไข้หวัดใหญ่ จัดเป็นยาควบคุมพิเศษที่ต้องทำบัญชี ข.ย. 10
• ข้อ จ.: ยาต้านไวรัสเอชไอวี/ตับอักเสบบี เป็นยาควบคุมพิเศษที่ต้องบันทึกบัญชี ข.ย. 10</t>
        </is>
      </c>
      <c r="L191" s="186" t="n"/>
      <c r="M191" s="186" t="inlineStr">
        <is>
          <t>3. Health Systems &amp; Policy</t>
        </is>
      </c>
      <c r="N191" s="186" t="inlineStr">
        <is>
          <t>3.2 นโยบายการใช้ยาอย่างสมเหตุผล (RDU &amp; ASU)</t>
        </is>
      </c>
      <c r="O191" s="185" t="inlineStr">
        <is>
          <t>SAP</t>
        </is>
      </c>
      <c r="P191" s="186" t="inlineStr">
        <is>
          <t>[SOURCE: Mock Pharmtutor 2024 Set 1 ข้อ 113]</t>
        </is>
      </c>
      <c r="Q191" s="185" t="inlineStr">
        <is>
          <t>ข้อสอบจำลอง</t>
        </is>
      </c>
      <c r="R191" s="185" t="inlineStr">
        <is>
          <t>Mock Pharmtutor 2024</t>
        </is>
      </c>
      <c r="S191" s="185" t="n"/>
    </row>
    <row r="192" ht="24" customHeight="1" s="49">
      <c r="A192" s="185" t="n">
        <v>190</v>
      </c>
      <c r="B192" s="186" t="n"/>
      <c r="C192" s="186" t="inlineStr">
        <is>
          <t>เจ้าหน้าที่พนักงานสุ่มตรวจวัตถุออกฤทธิ์ต่อจิตและประสาทที่ร้านขายยา เมื่อส่งตรวจที่กรมวิทยาศาสตร์การแพทย์ พบว่าปริมาณตัวยาสำคัญต่ำกว่าช่วงมาตรฐาน 12% สามารถสรุปได้ว่าวัตถุออกฤทธิ์ดังกล่าวเป็นวัตถุออกฤทธิ์ชนิดใด</t>
        </is>
      </c>
      <c r="D192" s="186" t="n"/>
      <c r="E192" s="186" t="inlineStr">
        <is>
          <t>วัตถุออกฤทธิ์ปลอม</t>
        </is>
      </c>
      <c r="F192" s="186" t="inlineStr">
        <is>
          <t>วัตถุออกฤทธิ์เสื่อมคุณภาพ</t>
        </is>
      </c>
      <c r="G192" s="186" t="inlineStr">
        <is>
          <t>วัตถุออกฤทธิ์ผิดมาตรฐาน</t>
        </is>
      </c>
      <c r="H192" s="186" t="inlineStr">
        <is>
          <t>วัตถุออกฤทธิ์ผิดคุณภาพ</t>
        </is>
      </c>
      <c r="I192" s="186" t="inlineStr">
        <is>
          <t>วัตถุออกฤทธิ์ต่ำกว่ามาตรฐาน</t>
        </is>
      </c>
      <c r="J192" s="185" t="n">
        <v>1</v>
      </c>
      <c r="K192" s="186" t="inlineStr">
        <is>
          <t>✅ คำตอบที่ถูกต้อง: ข้อ ก. วัตถุออกฤทธิ์ปลอม
🎯 ทำไมข้อนี้ถึงถูก:
ตามประมวลกฎหมายยาเสพติด (และ พ.ร.บ. วัตถุที่ออกฤทธิ์ต่อจิตและประสาท) วัตถุออกฤทธิ์ที่ผลิตขึ้นโดยมีปริมาณของสารออกฤทธิ์ขาดหรือเกินกว่าร้อยละ 10 (10%) จากเกณฑ์ต่ำสุดหรือสูงสุดของมาตรฐานที่กำหนดไว้ในตำรับ ให้ถือว่าเป็น 'วัตถุออกฤทธิ์ปลอม' ทันที (ขาดไป 12% ซึ่งเกินกว่า 10%)
🔍 ข้ออื่นผิดเพราะอะไร:
• ข้อ ข.: คือวัตถุออกฤทธิ์ที่สิ้นอายุตามที่ระบุบนฉลาก หรือแปรสภาพจนไม่มีประสิทธิผล
• ข้อ ค.: ในกรณีที่ปริมาณสารสำคัญขาดหรือเกินไม่เกิน 10% จึงจะจัดเป็นผิดมาตรฐาน แต่หากเกิน 10% กฎหมายยกระดับเป็นวัตถุออกฤทธิ์ปลอม
• ข้อ ง.: ไม่ใช่คำนิยามทางกฎหมายตามพระราชบัญญัติ
• ข้อ จ.: ไม่ใช่ฐานความผิดทางกฎหมายที่บัญญัติไว้</t>
        </is>
      </c>
      <c r="L192" s="186" t="n"/>
      <c r="M192" s="186" t="inlineStr">
        <is>
          <t>1. Law &amp; Regulations</t>
        </is>
      </c>
      <c r="N192" s="186" t="inlineStr">
        <is>
          <t>1.2 พ.ร.บ. ยาเสพติดให้โทษ &amp; วัตถุออกฤทธิ์</t>
        </is>
      </c>
      <c r="O192" s="185" t="inlineStr">
        <is>
          <t>SAP</t>
        </is>
      </c>
      <c r="P192" s="186" t="inlineStr">
        <is>
          <t>[SOURCE: Mock Pharmtutor 2024 Set 1 ข้อ 114]</t>
        </is>
      </c>
      <c r="Q192" s="185" t="inlineStr">
        <is>
          <t>ข้อสอบจำลอง</t>
        </is>
      </c>
      <c r="R192" s="185" t="inlineStr">
        <is>
          <t>Mock Pharmtutor 2024</t>
        </is>
      </c>
      <c r="S192" s="185" t="n"/>
    </row>
    <row r="193" ht="24" customHeight="1" s="49">
      <c r="A193" s="185" t="n">
        <v>191</v>
      </c>
      <c r="B193" s="186" t="n"/>
      <c r="C193" s="186" t="inlineStr">
        <is>
          <t>ข้อความใดต่อไปนี้ที่สามารถใส่ได้ในป้ายร้านยา (MCQ ธ.ค. 66)</t>
        </is>
      </c>
      <c r="D193" s="186" t="n"/>
      <c r="E193" s="186" t="inlineStr">
        <is>
          <t>เวลาทำการ</t>
        </is>
      </c>
      <c r="F193" s="186" t="inlineStr">
        <is>
          <t>เภสัชศาสตรบัณฑิต เกียรตินิยม</t>
        </is>
      </c>
      <c r="G193" s="186" t="inlineStr">
        <is>
          <t>ยาดี และถูกที่สุด ที่นี่เท่านั้น</t>
        </is>
      </c>
      <c r="H193" s="186" t="inlineStr">
        <is>
          <t>เภสัชมากความสามารถจากสหรัฐอเมริกา</t>
        </is>
      </c>
      <c r="I193" s="186" t="inlineStr">
        <is>
          <t>ทุกข้อความข้างต้นใส่ได้ทั้งหมด</t>
        </is>
      </c>
      <c r="J193" s="185" t="n">
        <v>1</v>
      </c>
      <c r="K193" s="186" t="inlineStr">
        <is>
          <t>✅ คำตอบที่ถูกต้อง: ข้อ ก. เวลาทำการ
🎯 ทำไมข้อนี้ถึงถูก:
ตาม พ.ร.บ. ยา พ.ศ. 2510 และกฎกระทรวงสาธารณสุข ป้ายร้านยาและป้ายแสดงผู้มีหน้าที่ปฏิบัติการอนุญาตให้ระบุข้อมูลพื้นฐานตามที่กฎหมายกำหนด เช่น ชื่อสถานที่ขายยา เลขที่ใบอนุญาต และเวลาปฏิบัติการหรือเวลาทำการของร้านยา
🔍 ข้ออื่นผิดเพราะอะไร:
• ข้อ ข.: การแสดงคุณวุฒิพิเศษ เช่น เกียรตินิยม บนป้ายสถานปฏิบัติการหรือการโฆษณา ขัดต่อข้อบังคับสภาเภสัชกรรมว่าด้วยจรรยาบรรณวิชาชีพ
• ข้อ ค.: ข้อความอวดอ้างสรรพคุณว่า ดีและถูกที่สุด เป็นการโฆษณาขายยาที่โอ้อวดเกินจริงและไม่เป็นธรรมต่อผู้บริโภค ผิด พ.ร.บ. ยา
• ข้อ ง.: เป็นการโฆษณาโอ้อวดความรู้ความสามารถส่วนบุคคลอันขัดต่อจรรยาบรรณวิชาชีพเภสัชกรรม
• ข้อ จ.: ไม่ถูกต้อง เนื่องจากข้อความในข้อ ข, ค, และ ง เป็นข้อห้ามตามกฎหมายและจริยธรรมวิชาชีพ</t>
        </is>
      </c>
      <c r="L193" s="186" t="n"/>
      <c r="M193" s="186" t="inlineStr">
        <is>
          <t>2. Professional Ethics</t>
        </is>
      </c>
      <c r="N193" s="186" t="inlineStr">
        <is>
          <t>2.1 ข้อบังคับสภาเภสัชกรรม (จรรยาบรรณวิชาชีพ)</t>
        </is>
      </c>
      <c r="O193" s="185" t="inlineStr">
        <is>
          <t>SAP</t>
        </is>
      </c>
      <c r="P193" s="186" t="inlineStr">
        <is>
          <t>[SOURCE: Mock Pharmtutor 2024 Set 2 ข้อ 106] MCQ ธ.ค. 66</t>
        </is>
      </c>
      <c r="Q193" s="185" t="inlineStr">
        <is>
          <t>ข้อสอบจำลอง</t>
        </is>
      </c>
      <c r="R193" s="185" t="inlineStr">
        <is>
          <t>Mock Pharmtutor 2024</t>
        </is>
      </c>
      <c r="S193" s="185" t="n"/>
    </row>
    <row r="194" ht="24" customHeight="1" s="49">
      <c r="A194" s="185" t="n">
        <v>192</v>
      </c>
      <c r="B194" s="186" t="n"/>
      <c r="C194" s="186" t="inlineStr">
        <is>
          <t>ยาในข้อใดต่อไปนี้ ไม่สามารถอยู่ในพื้นที่ให้บริการตัวเองได้ (MCQ ธ.ค. 66)</t>
        </is>
      </c>
      <c r="D194" s="186" t="n"/>
      <c r="E194" s="186" t="inlineStr">
        <is>
          <t>Niclosamide 500 mg แผง 4 เม็ด</t>
        </is>
      </c>
      <c r="F194" s="186" t="inlineStr">
        <is>
          <t>Vitamin C 100 mg 10 เม็ด</t>
        </is>
      </c>
      <c r="G194" s="186" t="inlineStr">
        <is>
          <t>Acetaminophen 325 mg 100 เม็ด</t>
        </is>
      </c>
      <c r="H194" s="186" t="inlineStr">
        <is>
          <t>Chlorpheniramine maleate 2 mg 10 เม็ด</t>
        </is>
      </c>
      <c r="I194" s="186" t="inlineStr">
        <is>
          <t>ยาแก้ไอน้ำดำ 60 mL</t>
        </is>
      </c>
      <c r="J194" s="185" t="n">
        <v>3</v>
      </c>
      <c r="K194" s="186" t="inlineStr">
        <is>
          <t>✅ คำตอบที่ถูกต้อง: ข้อ ค. Acetaminophen 325 mg 100 เม็ด
🎯 ทำไมข้อนี้ถึงถูก:
พื้นที่บริการตนเอง (Self-service area) อนุญาตให้วางได้เฉพาะยาสามัญประจำบ้านแผนปัจจุบันเท่านั้น สำหรับ Acetaminophen (Paracetamol) 325 mg บรรจุขวด 100 เม็ด จัดเป็น ยาอันตราย จึงต้องวางอยู่หลังเคาน์เตอร์และจ่ายโดยเภสัชกรเท่านั้น
🔍 ข้ออื่นผิดเพราะอะไร:
• ข้อ ก.: Niclosamide 500 mg แผง 4 เม็ด เป็นยาสามัญประจำบ้านแผนปัจจุบัน สามารถวางในพื้นที่บริการตนเองได้
• ข้อ ข.: Vitamin C 100 mg บรรจุ 10 เม็ด เป็นยาสามัญประจำบ้านแผนปัจจุบัน สามารถวางในพื้นที่บริการตนเองได้
• ข้อ ง.: Chlorpheniramine maleate 2 mg บรรจุแผงไม่เกิน 10 เม็ด จัดเป็นยาสามัญประจำบ้านแผนปัจจุบัน วางในพื้นที่บริการตนเองได้
• ข้อ จ.: ยาแก้ไอน้ำดำ บรรจุ 60 mL เป็นยาสามัญประจำบ้านแผนปัจจุบัน สามารถวางในพื้นที่บริการตนเองได้</t>
        </is>
      </c>
      <c r="L194" s="186" t="n"/>
      <c r="M194" s="186" t="inlineStr">
        <is>
          <t>1. Law &amp; Regulations</t>
        </is>
      </c>
      <c r="N194" s="186" t="inlineStr">
        <is>
          <t>1.1 พ.ร.บ. ยา พ.ศ. 2510</t>
        </is>
      </c>
      <c r="O194" s="185" t="inlineStr">
        <is>
          <t>SAP</t>
        </is>
      </c>
      <c r="P194" s="186" t="inlineStr">
        <is>
          <t>[SOURCE: Mock Pharmtutor 2024 Set 2 ข้อ 107] MCQ ธ.ค. 66 [RECONSTRUCTED: แก้ไขข้อผิดพลาด OCR BOL 2 mg เป็น Chlorpheniramine maleate 2 mg]</t>
        </is>
      </c>
      <c r="Q194" s="185" t="inlineStr">
        <is>
          <t>ข้อสอบจำลอง</t>
        </is>
      </c>
      <c r="R194" s="185" t="inlineStr">
        <is>
          <t>Mock Pharmtutor 2024</t>
        </is>
      </c>
      <c r="S194" s="185" t="n"/>
    </row>
    <row r="195" ht="24" customHeight="1" s="49">
      <c r="A195" s="185" t="n">
        <v>193</v>
      </c>
      <c r="B195" s="186" t="n"/>
      <c r="C195" s="186" t="inlineStr">
        <is>
          <t>ยาในข้อใดต่อไปนี้ที่ไม่ต้องทำบัญชีขายยา ข.ย.11 (MCQ ธ.ค. 66)</t>
        </is>
      </c>
      <c r="D195" s="186" t="n"/>
      <c r="E195" s="186" t="inlineStr">
        <is>
          <t>Tramadol ทุกรูปแบบ</t>
        </is>
      </c>
      <c r="F195" s="186" t="inlineStr">
        <is>
          <t>Chlorpheniramine maleate syrup</t>
        </is>
      </c>
      <c r="G195" s="186" t="inlineStr">
        <is>
          <t>Cetirizine syrup</t>
        </is>
      </c>
      <c r="H195" s="186" t="inlineStr">
        <is>
          <t>Hydroxyzine syrup</t>
        </is>
      </c>
      <c r="I195" s="186" t="inlineStr">
        <is>
          <t>Bromhexine syrup</t>
        </is>
      </c>
      <c r="J195" s="185" t="n">
        <v>5</v>
      </c>
      <c r="K195" s="186" t="inlineStr">
        <is>
          <t>✅ คำตอบที่ถูกต้อง: ข้อ จ. Bromhexine syrup
🎯 ทำไมข้อนี้ถึงถูก:
Bromhexine syrup เป็นยาละลายเสมหะ (Mucolytic) ไม่อยู่ในรายชื่อยาอันตรายกลุ่มเสี่ยงที่สำนักงานคณะกรรมการอาหารและยา (อย.) ควบคุมเป็นพิเศษในการจัดทำบัญชีการขายยาตามแบบ ข.ย.11
🔍 ข้ออื่นผิดเพราะอะไร:
• ข้อ ก.: Tramadol ทุกรูปแบบจัดเป็นยาอันตรายควบคุมพิเศษที่ต้องจัดทำบัญชี ข.ย.11 บันทึกเลขบัตรประชาชนผู้ซื้อ และจำกัดการจำหน่าย
• ข้อ ข.: ยาน้ำ Chlorpheniramine maleate syrup ต้องจัดทำบัญชี ข.ย.11 ตามประกาศ อย. เพื่อป้องกันการนำไปใช้ในทางที่ผิด
• ข้อ ค.: Cetirizine syrup เป็นยาน้ำแก้แพ้ที่ต้องจัดทำบัญชี ข.ย.11 ตามประกาศควบคุมการจำหน่ายยาน้ำกลุ่มแก้แพ้แก้ไอ
• ข้อ ง.: Hydroxyzine syrup เป็นยาน้ำแก้แพ้ที่มีฤทธิ์สงบประสาท ต้องจัดทำบัญชี ข.ย.11 เช่นเดียวกัน</t>
        </is>
      </c>
      <c r="L195" s="186" t="n"/>
      <c r="M195" s="186" t="inlineStr">
        <is>
          <t>3. Health Systems &amp; Policy</t>
        </is>
      </c>
      <c r="N195" s="186" t="inlineStr">
        <is>
          <t>3.2 นโยบายการใช้ยาอย่างสมเหตุผล (RDU &amp; ASU)</t>
        </is>
      </c>
      <c r="O195" s="185" t="inlineStr">
        <is>
          <t>SAP</t>
        </is>
      </c>
      <c r="P195" s="186" t="inlineStr">
        <is>
          <t>[SOURCE: Mock Pharmtutor 2024 Set 2 ข้อ 108] MCQ ธ.ค. 66 [RECONSTRUCTED: แก้ไขข้อผิดพลาด OCR BOL syrup เป็น Chlorpheniramine maleate syrup]</t>
        </is>
      </c>
      <c r="Q195" s="185" t="inlineStr">
        <is>
          <t>ข้อสอบจำลอง</t>
        </is>
      </c>
      <c r="R195" s="185" t="inlineStr">
        <is>
          <t>Mock Pharmtutor 2024</t>
        </is>
      </c>
      <c r="S195" s="185" t="n"/>
    </row>
    <row r="196" ht="24" customHeight="1" s="49">
      <c r="A196" s="185" t="n">
        <v>194</v>
      </c>
      <c r="B196" s="186" t="n"/>
      <c r="C196" s="186" t="inlineStr">
        <is>
          <t>Avamys (Fluticasone furoate nasal spray) จัดให้อยู่ในบัญชียาหลักแห่งชาติบัญชี ค หมายความว่าอย่างไร</t>
        </is>
      </c>
      <c r="D196" s="186" t="n"/>
      <c r="E196" s="186" t="inlineStr">
        <is>
          <t>รายการยามาตรฐานที่ใช้ในการป้องกันและแก้ไขปัญหาสุขภาพที่พบได้บ่อย มีหลักฐานชัดเจนที่สนับสนุนการใช้</t>
        </is>
      </c>
      <c r="F196" s="186" t="inlineStr">
        <is>
          <t>รายการยาที่ต้องใช้ในโรคเฉพาะทางโดยแพทย์ผู้เชี่ยวชาญหรือได้รับมอบหมายจากผู้อำนวยการสถานพยาบาลนั้นๆ</t>
        </is>
      </c>
      <c r="G196" s="186" t="inlineStr">
        <is>
          <t>รายการยาที่มีข้อบ่งใช้หลายข้อ แต่มีความเหมาะสมในการใช้เพียงข้อบ่งใช้เดียว หรือมีแนวโน้มจะใช้ยาในทางที่ไม่ถูกต้อง หรือยาที่มีราคาแพง</t>
        </is>
      </c>
      <c r="H196" s="186" t="inlineStr">
        <is>
          <t>รายการยาที่มีข้อบ่งใช้พิเศษสำหรับหน่วยงานรัฐ หรือภาคเอกชน</t>
        </is>
      </c>
      <c r="I196" s="186" t="inlineStr">
        <is>
          <t>รายการยาที่มีความจำเป็นเฉพาะของผู้ป่วยเฉพาะราย อยู่ภายใต้การกำกับดูแลของหน่วยงานประกันสุขภาพและมีการจัดทำบันทึกการใช้ยาอย่างสมเหตุสมผล</t>
        </is>
      </c>
      <c r="J196" s="185" t="n">
        <v>2</v>
      </c>
      <c r="K196" s="186" t="inlineStr">
        <is>
          <t>✅ คำตอบที่ถูกต้อง: ข้อ ข. รายการยาที่ต้องใช้ในโรคเฉพาะทางโดยแพทย์ผู้เชี่ยวชาญหรือได้รับมอบหมายจากผู้อำนวยการสถานพยาบาลนั้นๆ
🎯 ทำไมข้อนี้ถึงถูก:
ยาในบัญชียาหลักแห่งชาติ บัญชี ค กำหนดให้เป็นรายการยาที่ต้องใช้ในโรคเฉพาะทางโดยแพทย์ผู้เชี่ยวชาญเฉพาะทาง หรือแพทย์ที่ได้รับมอบหมายจากผู้อำนวยการสถานพยาบาลนั้นๆ เนื่องจากเป็นยาที่มีวิธีใช้เฉพาะหรือมีค่าใช้จ่ายสูงกว่ายาพื้นฐาน
🔍 ข้ออื่นผิดเพราะอะไร:
• ข้อ ก.: เป็นคำนิยามของ ยาในบัญชี ก ซึ่งเป็นรายการยาจำเป็นพื้นฐานสำหรับสถานพยาบาลทุกระดับ
• ข้อ ค.: เป็นคำนิยามของ ยาในบัญชี ง ซึ่งเป็นยาที่มีราคาแพงมากและมีแนวโน้มใช้ไม่สมเหตุผล จึงต้องมีการกำกับติดตามเข้มงวด
• ข้อ ง.: ไม่ตรงกับคำนิยามการจัดกลุ่มบัญชียาหลักแห่งชาติของประเทศไทย
• ข้อ จ.: เป็นคำนิยามของ ยาในบัญชี จ(2) ซึ่งเป็นรายการยาสำหรับผู้ป่วยเฉพาะรายที่มีความจำเป็นสูงและมีราคาสูงมาก</t>
        </is>
      </c>
      <c r="L196" s="186" t="n"/>
      <c r="M196" s="186" t="inlineStr">
        <is>
          <t>3. Health Systems &amp; Policy</t>
        </is>
      </c>
      <c r="N196" s="186" t="inlineStr">
        <is>
          <t>3.2 นโยบายการใช้ยาอย่างสมเหตุผล (RDU &amp; ASU)</t>
        </is>
      </c>
      <c r="O196" s="185" t="inlineStr">
        <is>
          <t>SAP</t>
        </is>
      </c>
      <c r="P196" s="186" t="inlineStr">
        <is>
          <t>[SOURCE: Mock Pharmtutor 2024 Set 2 ข้อ 113] MCQ ธ.ค. 66</t>
        </is>
      </c>
      <c r="Q196" s="185" t="inlineStr">
        <is>
          <t>ข้อสอบจำลอง</t>
        </is>
      </c>
      <c r="R196" s="185" t="inlineStr">
        <is>
          <t>Mock Pharmtutor 2024</t>
        </is>
      </c>
      <c r="S196" s="185" t="n"/>
    </row>
    <row r="197" ht="24" customHeight="1" s="49">
      <c r="A197" s="185" t="n">
        <v>195</v>
      </c>
      <c r="B197" s="186" t="n"/>
      <c r="C197" s="186" t="inlineStr">
        <is>
          <t>ตามกฎหมายควบคุมยาเสพติดและวัตถุออกฤทธิ์ของประเทศไทย การควบคุมยา Pseudoephedrine ทั้งที่เป็นตำรับยาเดี่ยวและยาสูตรผสม ข้อใดต่อไปนี้ถูกต้อง</t>
        </is>
      </c>
      <c r="D197" s="186" t="n"/>
      <c r="E197" s="186" t="inlineStr">
        <is>
          <t>เป็นยาอันตราย ร้านยา ข.ย.1 สามารถขายได้โดยเภสัชกร</t>
        </is>
      </c>
      <c r="F197" s="186" t="inlineStr">
        <is>
          <t>เป็นวัตถุออกฤทธิ์ต่อจิตและประสาทประเภท 2 ใช้ได้เฉพาะในโรงพยาบาลและสั่งใช้โดยแพทย์เท่านั้น</t>
        </is>
      </c>
      <c r="G197" s="186" t="inlineStr">
        <is>
          <t>เป็นยาเสพติดให้โทษประเภท 3 ร้านยา ข.ย.1 ขายได้เมื่อมีใบสั่งแพทย์</t>
        </is>
      </c>
      <c r="H197" s="186" t="inlineStr">
        <is>
          <t>เป็นวัตถุออกฤทธิ์ต่อจิตและประสาทประเภท 4 ร้านยา ข.ย.1 ขายได้เมื่อมีใบสั่งแพทย์</t>
        </is>
      </c>
      <c r="I197" s="186" t="inlineStr">
        <is>
          <t>เป็นยาควบคุมพิเศษ ร้านยา ข.ย.1 ขายได้เมื่อมีใบสั่งแพทย์</t>
        </is>
      </c>
      <c r="J197" s="185" t="n">
        <v>2</v>
      </c>
      <c r="K197" s="186" t="inlineStr">
        <is>
          <t>✅ คำตอบที่ถูกต้อง: ข้อ ข. เป็นวัตถุออกฤทธิ์ต่อจิตและประสาทประเภท 2 ใช้ได้เฉพาะในโรงพยาบาลและสั่งใช้โดยแพทย์เท่านั้น
🎯 ทำไมข้อนี้ถึงถูก:
ตามประมวลกฎหมายยาเสพติด ยา Pseudoephedrine ทุกรูปแบบทั้งตำรับยาเดี่ยวและสูตรผสมจัดเป็นวัตถุออกฤทธิ์ต่อจิตและประสาทในประเภท 2 ห้ามจำหน่ายในร้านขายยา ให้ใช้ได้เฉพาะในสถานพยาบาลตามคำสั่งแพทย์เท่านั้น
🔍 ข้ออื่นผิดเพราะอะไร:
• ข้อ ก.: เดิมเคยเป็นยาอันตราย แต่ถูกยกระดับควบคุมเข้มงวดเพื่อป้องกันการนำไปใช้สังเคราะห์สารเสพติด (Methamphetamine)
• ข้อ ค.: Pseudoephedrine ไม่ได้จัดเป็นยาเสพติดให้โทษประเภท 3 (กลุ่มยาเสพติดประเภท 3 เช่น ยาแก้ไอผสม Codeine)
• ข้อ ง.: วัตถุออกฤทธิ์ประเภท 4 ได้แก่ยากลุ่ม Benzodiazepines บางชนิด เช่น Diazepam, Lorazepam ซึ่งปัจจุบันไม่อนุญาตให้ร้านยาทั่วไปขาย
• ข้อ จ.: ยาควบคุมพิเศษเป็นหมวดหมู่ตาม พ.ร.บ. ยา ซึ่งการควบคุมต่ำกว่าวัตถุออกฤทธิ์ประเภท 2</t>
        </is>
      </c>
      <c r="L197" s="186" t="n"/>
      <c r="M197" s="186" t="inlineStr">
        <is>
          <t>1. Law &amp; Regulations</t>
        </is>
      </c>
      <c r="N197" s="186" t="inlineStr">
        <is>
          <t>1.2 พ.ร.บ. ยาเสพติดให้โทษ &amp; วัตถุออกฤทธิ์</t>
        </is>
      </c>
      <c r="O197" s="185" t="inlineStr">
        <is>
          <t>SAP</t>
        </is>
      </c>
      <c r="P197" s="186" t="inlineStr">
        <is>
          <t>[SOURCE: ข้อสอบจริง PLE CC1 (Product) ปี 2567 ข้อ 19]</t>
        </is>
      </c>
      <c r="Q197" s="185" t="inlineStr">
        <is>
          <t>ข้อสอบจริง</t>
        </is>
      </c>
      <c r="R197" s="185" t="inlineStr">
        <is>
          <t>2567</t>
        </is>
      </c>
      <c r="S197" s="185" t="n"/>
    </row>
    <row r="198" ht="24" customHeight="1" s="49">
      <c r="A198" s="185" t="n">
        <v>196</v>
      </c>
      <c r="B198" s="186" t="n"/>
      <c r="C198" s="186" t="inlineStr">
        <is>
          <t>ยาในข้อใดต่อไปนี้ที่ผู้รับอนุญาตขายส่งยาไม่สามารถนำมาจำหน่ายให้แก่ร้านขายยาแผนปัจจุบัน (ข.ย.1) ได้ตามกฎหมาย</t>
        </is>
      </c>
      <c r="D198" s="186" t="n"/>
      <c r="E198" s="186" t="inlineStr">
        <is>
          <t>Sildenafil</t>
        </is>
      </c>
      <c r="F198" s="186" t="inlineStr">
        <is>
          <t>Alprazolam</t>
        </is>
      </c>
      <c r="G198" s="186" t="inlineStr">
        <is>
          <t>Tramadol</t>
        </is>
      </c>
      <c r="H198" s="186" t="inlineStr">
        <is>
          <t>Dexamethasone</t>
        </is>
      </c>
      <c r="I198" s="186" t="inlineStr">
        <is>
          <t>Prednisolone</t>
        </is>
      </c>
      <c r="J198" s="185" t="n">
        <v>2</v>
      </c>
      <c r="K198" s="186" t="inlineStr">
        <is>
          <t>✅ คำตอบที่ถูกต้อง: ข้อ ข. Alprazolam
🎯 ทำไมข้อนี้ถึงถูก:
Alprazolam จัดเป็นวัตถุออกฤทธิ์ต่อจิตและประสาทประเภท 2 ตามประมวลกฎหมายยาเสพติด ห้ามมีไว้ในครอบครองเพื่อขายในร้านขายยาแผนปัจจุบันทุกประเภท ร้านขายส่งจึงไม่สามารถขายให้ร้านยาได้
🔍 ข้ออื่นผิดเพราะอะไร:
• ข้อ ก.: Sildenafil เป็นยาควบคุมพิเศษ ร้านขายส่งสามารถขายให้ร้านขายยา ข.ย.1 ได้อย่างถูกต้องตามกฎหมาย
• ข้อ ค.: Tramadol เป็นยาอันตราย (มีการควบคุมพิเศษ) ร้านขายส่งสามารถขายให้ร้านยา ข.ย.1 ได้โดยต้องทำบัญชีการซื้อขายตามกฎหมาย
• ข้อ ง.: Dexamethasone เป็นยาควบคุมพิเศษ ร้านขายส่งสามารถขายให้ร้านขายยา ข.ย.1 ได้
• ข้อ จ.: Prednisolone เป็นยาควบคุมพิเศษ ร้านขายส่งสามารถขายให้ร้านขายยา ข.ย.1 ได้</t>
        </is>
      </c>
      <c r="L198" s="186" t="n"/>
      <c r="M198" s="186" t="inlineStr">
        <is>
          <t>1. Law &amp; Regulations</t>
        </is>
      </c>
      <c r="N198" s="186" t="inlineStr">
        <is>
          <t>1.2 พ.ร.บ. ยาเสพติดให้โทษ &amp; วัตถุออกฤทธิ์</t>
        </is>
      </c>
      <c r="O198" s="185" t="inlineStr">
        <is>
          <t>SAP</t>
        </is>
      </c>
      <c r="P198" s="186" t="inlineStr">
        <is>
          <t>[SOURCE: ข้อสอบจริง PLE CC1 (Product) ปี 2567 ข้อ 23]</t>
        </is>
      </c>
      <c r="Q198" s="185" t="inlineStr">
        <is>
          <t>ข้อสอบจริง</t>
        </is>
      </c>
      <c r="R198" s="185" t="inlineStr">
        <is>
          <t>2567</t>
        </is>
      </c>
      <c r="S198" s="185" t="n"/>
    </row>
    <row r="199" ht="24" customHeight="1" s="49">
      <c r="A199" s="185" t="n">
        <v>197</v>
      </c>
      <c r="B199" s="186" t="n"/>
      <c r="C199" s="186" t="inlineStr">
        <is>
          <t>ยาอันตรายในข้อใดต่อไปนี้ที่ร้านขายยาแผนปัจจุบัน (ข.ย.1) ไม่ต้องจัดทำบัญชีการขายยาตามแบบ ข.ย.11 ตามประกาศสำนักงานคณะกรรมการอาหารและยา</t>
        </is>
      </c>
      <c r="D199" s="186" t="n"/>
      <c r="E199" s="186" t="inlineStr">
        <is>
          <t>ยาเม็ด Dimenhydrinate</t>
        </is>
      </c>
      <c r="F199" s="186" t="inlineStr">
        <is>
          <t>ยาเม็ด Dextromethorphan</t>
        </is>
      </c>
      <c r="G199" s="186" t="inlineStr">
        <is>
          <t>ยาแคปซูล Tramadol</t>
        </is>
      </c>
      <c r="H199" s="186" t="inlineStr">
        <is>
          <t>ยาน้ำ Chlorpheniramine (CPM)</t>
        </is>
      </c>
      <c r="I199" s="186" t="inlineStr">
        <is>
          <t>ยาน้ำ Diphenhydramine</t>
        </is>
      </c>
      <c r="J199" s="185" t="n">
        <v>1</v>
      </c>
      <c r="K199" s="186" t="inlineStr">
        <is>
          <t>✅ คำตอบที่ถูกต้อง: ข้อ ก. ยาเม็ด Dimenhydrinate
🎯 ทำไมข้อนี้ถึงถูก:
ยาเม็ด Dimenhydrinate ไม่ได้อยู่ในบัญชีรายชื่อยาอันตรายที่ อย. ประกาศบังคับให้ต้องจัดทำบัญชี ข.ย.11 จึงบันทึกเพียงบัญชียาอันตรายทั่วไป (แบบ ข.ย.9)
🔍 ข้ออื่นผิดเพราะอะไร:
• ข้อ ข.: ยาเม็ด Dextromethorphan ทุกตำรับต้องทำบัญชี ข.ย.11 เนื่องจากเป็นยาที่มีความเสี่ยงต่อการนำไปใช้ในทางที่ผิด
• ข้อ ค.: ยา Tramadol ทุกรูปแบบทั้งยาเดี่ยวและยาสูตรผสมต้องทำบัญชี ข.ย.11 และจำกัดปริมาณจ่ายไม่เกิน 20 เม็ดต่อครั้ง
• ข้อ ง.: ยาน้ำ Antihistamine ชนิด Chlorpheniramine (CPM) ทุกรูปแบบยาน้ำถูกประกาศให้ต้องจัดทำบัญชี ข.ย.11
• ข้อ จ.: ยาน้ำ Diphenhydramine ถูกประกาศให้ต้องทำบัญชี ข.ย.11 เช่นเดียวกับยาน้ำแก้แพ้อื่นๆ</t>
        </is>
      </c>
      <c r="L199" s="186" t="n"/>
      <c r="M199" s="186" t="inlineStr">
        <is>
          <t>3. Health Systems &amp; Policy</t>
        </is>
      </c>
      <c r="N199" s="186" t="inlineStr">
        <is>
          <t>3.2 นโยบายการใช้ยาอย่างสมเหตุผล (RDU &amp; ASU)</t>
        </is>
      </c>
      <c r="O199" s="185" t="inlineStr">
        <is>
          <t>SAP</t>
        </is>
      </c>
      <c r="P199" s="186" t="inlineStr">
        <is>
          <t>[SOURCE: ข้อสอบจริง PLE CC1 (Product) ปี 2567 ข้อ 25] [RECONSTRUCTED: ปรับแต่งและเติมเต็มตัวเลือก จ ให้ครบ 5 ตัวเลือกตามระเบียบ อย.]</t>
        </is>
      </c>
      <c r="Q199" s="185" t="inlineStr">
        <is>
          <t>ข้อสอบจริง</t>
        </is>
      </c>
      <c r="R199" s="185" t="inlineStr">
        <is>
          <t>2567</t>
        </is>
      </c>
      <c r="S199" s="185" t="n"/>
    </row>
    <row r="200" ht="24" customHeight="1" s="49">
      <c r="A200" s="185" t="n">
        <v>198</v>
      </c>
      <c r="B200" s="186" t="n"/>
      <c r="C200" s="186" t="inlineStr">
        <is>
          <t>ข้อใดต่อไปนี้ไม่จัดเป็นยาสามัญประจำบ้านแผนปัจจุบันตามประกาศกระทรวงสาธารณสุข</t>
        </is>
      </c>
      <c r="D200" s="186" t="n"/>
      <c r="E200" s="186" t="inlineStr">
        <is>
          <t>ยาเม็ด Paracetamol 500 mg บรรจุกล่องละ 100 เม็ด</t>
        </is>
      </c>
      <c r="F200" s="186" t="inlineStr">
        <is>
          <t>ยาเหน็บทวารหนัก Glycerin สำหรับเด็ก บรรจุกล่องละ 10 แท่ง</t>
        </is>
      </c>
      <c r="G200" s="186" t="inlineStr">
        <is>
          <t>น้ำเกลือล้างแผล Normal Saline Solution 500 mL</t>
        </is>
      </c>
      <c r="H200" s="186" t="inlineStr">
        <is>
          <t>ผงน้ำตาลเกลือแร่ ORS สำหรับละลายน้ำ 250 mL</t>
        </is>
      </c>
      <c r="I200" s="186" t="inlineStr">
        <is>
          <t>ยาล้างตา Sodium Chloride ปริมาตร 150 mL</t>
        </is>
      </c>
      <c r="J200" s="185" t="n">
        <v>1</v>
      </c>
      <c r="K200" s="186" t="inlineStr">
        <is>
          <t>✅ คำตอบที่ถูกต้อง: ข้อ ก. ยาเม็ด Paracetamol 500 mg บรรจุกล่องละ 100 เม็ด
🎯 ทำไมข้อนี้ถึงถูก:
ตามประกาศกระทรวงสาธารณสุข ยาเม็ด Paracetamol 500 mg จะเป็นยาสามัญประจำบ้านได้ต่อเมื่อบรรจุแผงไม่เกิน 10 เม็ดและกล่องละไม่เกิน 20 เม็ดเท่านั้น หากบรรจุ 100 เม็ดจะจัดเป็นยาอันตราย
🔍 ข้ออื่นผิดเพราะอะไร:
• ข้อ ข.: ยาเหน็บ Glycerin บรรจุ 10 แท่ง จัดเป็นยาสามัญประจำบ้านแผนปัจจุบันในกลุ่มยาระบายบรรเทาอาการท้องผูก
• ข้อ ค.: น้ำเกลือ Normal Saline 500 mL จัดเป็นยาสามัญประจำบ้านแผนปัจจุบันสำหรับทำความสะอาดบาดแผล
• ข้อ ง.: ผงน้ำตาลเกลือแร่ ORS สำหรับผสมน้ำ 250 mL จัดเป็นยาสามัญประจำบ้านแผนปัจจุบันกลุ่มแก้ท้องร่วง
• ข้อ จ.: ยาล้างตาปริมาตร 150 mL (ไม่เกิน 240 mL) จัดเป็นยาสามัญประจำบ้านแผนปัจจุบัน</t>
        </is>
      </c>
      <c r="L200" s="186" t="n"/>
      <c r="M200" s="186" t="inlineStr">
        <is>
          <t>1. Law &amp; Regulations</t>
        </is>
      </c>
      <c r="N200" s="186" t="inlineStr">
        <is>
          <t>1.1 พ.ร.บ. ยา พ.ศ. 2510</t>
        </is>
      </c>
      <c r="O200" s="185" t="inlineStr">
        <is>
          <t>SAP</t>
        </is>
      </c>
      <c r="P200" s="186" t="inlineStr">
        <is>
          <t>[SOURCE: ข้อสอบจริง PLE CC1 (Product) ปี 2567 ข้อ 29]</t>
        </is>
      </c>
      <c r="Q200" s="185" t="inlineStr">
        <is>
          <t>ข้อสอบจริง</t>
        </is>
      </c>
      <c r="R200" s="185" t="inlineStr">
        <is>
          <t>2567</t>
        </is>
      </c>
      <c r="S200" s="185" t="n"/>
    </row>
    <row r="201" ht="24" customHeight="1" s="49">
      <c r="A201" s="185" t="n">
        <v>199</v>
      </c>
      <c r="B201" s="186" t="inlineStr">
        <is>
          <t>ชายอายุ 28 ปี มาขอซื้อยา Tramadol 50 mg เพื่อบรรเทาอาการปวดจากโรคประจำตัว และต้องการพกติดตัวไปต่างประเทศ เภสัชกรจึงจ่ายยาให้ไปจำนวน 30 เม็ด พร้อมเขียนฉลากระบุข้อบ่งใช้ วิธีบริหารยา และข้อควรระวัง</t>
        </is>
      </c>
      <c r="C201" s="186" t="inlineStr">
        <is>
          <t>จากสถานการณ์ดังกล่าวข้อใดถูกต้องตามกฎหมายและจรรยาบรรณวิชาชีพ</t>
        </is>
      </c>
      <c r="D201" s="186" t="n"/>
      <c r="E201" s="186" t="inlineStr">
        <is>
          <t>สามารถขายได้ ไม่ผิดกฎหมาย แต่ผิดจรรยาบรรณวิชาชีพ</t>
        </is>
      </c>
      <c r="F201" s="186" t="inlineStr">
        <is>
          <t>ไม่สามารถขายได้ ผิดกฎหมาย และผิดจรรยาบรรณวิชาชีพ</t>
        </is>
      </c>
      <c r="G201" s="186" t="inlineStr">
        <is>
          <t>สามารถขายได้ ไม่ผิดกฎหมาย และไม่ผิดจรรยาบรรณวิชาชีพ</t>
        </is>
      </c>
      <c r="H201" s="186" t="inlineStr">
        <is>
          <t>ไม่สามารถขายได้ ผิดกฎหมาย แต่ไม่ผิดจรรยาบรรณวิชาชีพ</t>
        </is>
      </c>
      <c r="I201" s="186" t="inlineStr">
        <is>
          <t>สามารถขายได้เฉพาะกรณีที่มีใบรับรองแพทย์เท่านั้น และไม่ผิดจรรยาบรรณวิชาชีพ</t>
        </is>
      </c>
      <c r="J201" s="185" t="n">
        <v>4</v>
      </c>
      <c r="K201" s="186" t="inlineStr">
        <is>
          <t>✅ คำตอบที่ถูกต้อง: ข้อ ง. ไม่สามารถขายได้ ผิดกฎหมาย แต่ไม่ผิดจรรยาบรรณวิชาชีพ
🎯 ทำไมข้อนี้ถึงถูก:
ตาม พ.ร.บ. ยา พ.ศ. 2510 การโฆษณายาแผนปัจจุบันที่ได้รับอนุญาตให้โฆษณาได้ต้องได้รับอนุญาตข้อความ เสียง หรือภาพจากผู้อนุญาต (อย.) ก่อนเสมอ แม้การโฆษณาต่อผู้ประกอบวิชาชีพทางการแพทย์หากเผยแพร่ผ่านสื่อสิ่งพิมพ์ทั่วไปหรือสื่อสาธารณะก็ต้องปฏิบัติตามหลักเกณฑ์การขออนุญาต
🔍 ข้ออื่นผิดเพราะอะไร:
• ข้อ ก.: ผิด สามารถระบุชื่อทางการค้าได้
• ข้อ ข.: ผิด กฎหมายกำหนดให้มีคำว่า ยาสามัญประจำบ้าน อยู่ในกรอบสีเขียว ไม่ใช่ตัวอักษรสีแดง
• ข้อ ค.: ผิด ตามมาตรา 13(1) ของ พ.ร.บ. ยา กระทรวง ทบวง กรม และองค์การเภสัชกรรมได้รับยกเว้นไม่ต้องขอใบอนุญาตผลิต ขาย หรือนำเข้า
• ข้อ จ.: ผิด คำว่า ยาสามัญประจำบ้าน เป็นข้อความบังคับตามกฎหมายบนฉลาก</t>
        </is>
      </c>
      <c r="L201" s="186" t="n"/>
      <c r="M201" s="186" t="inlineStr">
        <is>
          <t>2. Professional Ethics</t>
        </is>
      </c>
      <c r="N201" s="186" t="inlineStr">
        <is>
          <t>2.1 ข้อบังคับสภาเภสัชกรรม (จรรยาบรรณวิชาชีพ)</t>
        </is>
      </c>
      <c r="O201" s="185" t="inlineStr">
        <is>
          <t>SAP</t>
        </is>
      </c>
      <c r="P201" s="186" t="inlineStr">
        <is>
          <t>[SOURCE: ข้อสอบจริง PLE CC1 (Product) ปี 2567 ข้อ 38]</t>
        </is>
      </c>
      <c r="Q201" s="185" t="inlineStr">
        <is>
          <t>ข้อสอบจริง</t>
        </is>
      </c>
      <c r="R201" s="185" t="inlineStr">
        <is>
          <t>2567</t>
        </is>
      </c>
      <c r="S201" s="185" t="n"/>
    </row>
    <row r="202" ht="24" customHeight="1" s="49">
      <c r="A202" s="185" t="n">
        <v>200</v>
      </c>
      <c r="B202" s="186" t="n"/>
      <c r="C202" s="186" t="inlineStr">
        <is>
          <t>ตามประกาศกระทรวงสาธารณสุขและแนวทางวิธีปฏิบัติทางเภสัชกรรมชุมชน (GPP) ยาในข้อใดจัดเป็นยาอันตรายที่ห้ามนำมาวางในส่วนบริการตนเอง (Self-service / Self-selection area) ของร้านยาแผนปัจจุบัน</t>
        </is>
      </c>
      <c r="D202" s="186" t="n"/>
      <c r="E202" s="186" t="inlineStr">
        <is>
          <t>Paracetamol 500 mg tablets</t>
        </is>
      </c>
      <c r="F202" s="186" t="inlineStr">
        <is>
          <t>Chlorpheniramine maleate 4 mg tablets</t>
        </is>
      </c>
      <c r="G202" s="186" t="inlineStr">
        <is>
          <t>Niclosamide 500 mg chewable tablets</t>
        </is>
      </c>
      <c r="H202" s="186" t="inlineStr">
        <is>
          <t>Calcium carbonate with Vitamin D tablets</t>
        </is>
      </c>
      <c r="I202" s="186" t="inlineStr">
        <is>
          <t>Vitamin C 500 mg tablets</t>
        </is>
      </c>
      <c r="J202" s="185" t="n">
        <v>3</v>
      </c>
      <c r="K202" s="186" t="inlineStr">
        <is>
          <t>✅ คำตอบที่ถูกต้อง: ข้อ ค. Niclosamide 500 mg chewable tablets
🎯 ทำไมข้อนี้ถึงถูก:
Niclosamide จัดเป็นยาอันตราย (Dangerous drug) ที่ต้องส่งมอบโดยเภสัชกรผู้มีหน้าที่ปฏิบัติการเท่านั้น และต้องให้คำแนะนำการใช้ยาที่ถูกต้องอย่างเคร่งครัด รวมถึงการประเมินชนิดของพยาธิก่อนใช้ จึงห้ามนำมาวางจำหน่ายในบริเวณที่ผู้รับบริการสามารถหยิบเลือกซื้อได้เอง (Self-service area) ในขณะที่ยาสามัญประจำบ้านหรือผลิตภัณฑ์เสริมอาหารสามารถจัดวางในพื้นที่บริการตนเองได้
🔍 ข้ออื่นผิดเพราะอะไร:
• ข้อ ก.: Paracetamol 500 mg หากขึ้นทะเบียนเป็นยาสามัญประจำบ้านสามารถวางในพื้นที่บริการตนเองเพื่อให้ประชาชนเข้าถึงได้
• ข้อ ข.: Chlorpheniramine maleate ในสูตรตำรับยาสามัญประจำบ้านแก้แพ้ลดน้ำมูกสามารถวางในพื้นที่บริการตนเองได้
• ข้อ ง.: Calcium carbonate with Vitamin D ที่ขึ้นทะเบียนเป็นผลิตภัณฑ์เสริมอาหารหรือยาสามัญประจำบ้านสามารถวางบนชั้นบริการตนเองได้
• ข้อ จ.: Vitamin C 500 mg ที่ขึ้นทะเบียนเป็นยาสามัญประจำบ้านหรืออาหารเสริมสามารถวางในพื้นที่บริการตนเองได้</t>
        </is>
      </c>
      <c r="L202" s="186" t="n"/>
      <c r="M202" s="186" t="inlineStr">
        <is>
          <t>1. Law &amp; Regulations</t>
        </is>
      </c>
      <c r="N202" s="186" t="inlineStr">
        <is>
          <t>1.1 พ.ร.บ. ยา พ.ศ. 2510</t>
        </is>
      </c>
      <c r="O202" s="185" t="inlineStr">
        <is>
          <t>SAP</t>
        </is>
      </c>
      <c r="P202" s="186" t="inlineStr">
        <is>
          <t>[SOURCE: ข้อสอบจริง PLE CC1 (Product) ปี 2566 Day 2 ข้อ 41]</t>
        </is>
      </c>
      <c r="Q202" s="185" t="inlineStr">
        <is>
          <t>ข้อสอบจริง</t>
        </is>
      </c>
      <c r="R202" s="185" t="inlineStr">
        <is>
          <t>2566</t>
        </is>
      </c>
      <c r="S202" s="185" t="n"/>
    </row>
    <row r="203" ht="24" customHeight="1" s="49">
      <c r="A203" s="185" t="n">
        <v>201</v>
      </c>
      <c r="B203" s="186" t="n"/>
      <c r="C203" s="186" t="inlineStr">
        <is>
          <t>ข้อมูลด้านประสิทธิภาพและความปลอดภัยใดที่จำเป็นต้องใช้ประกอบการยื่นขอขึ้นทะเบียนตำรับยาสามัญ (Generic Drug) ของยา Orlistat capsule ตามข้อกำหนดของสำนักงานคณะกรรมการอาหารและยา</t>
        </is>
      </c>
      <c r="D203" s="186" t="n"/>
      <c r="E203" s="186" t="inlineStr">
        <is>
          <t>รายงานการทดลองทางคลินิกระยะที่ 1 (Phase 1 clinical trial report)</t>
        </is>
      </c>
      <c r="F203" s="186" t="inlineStr">
        <is>
          <t>รายงานการทดลองทางคลินิกระยะที่ 3 (Phase 3 clinical trial report)</t>
        </is>
      </c>
      <c r="G203" s="186" t="inlineStr">
        <is>
          <t>รายงานการทดสอบความเป็นพิษในสัตว์ทดลอง (Preclinical toxicity study report)</t>
        </is>
      </c>
      <c r="H203" s="186" t="inlineStr">
        <is>
          <t>รายงานผลการศึกษาชีวสมมูล (Bioequivalence study report)</t>
        </is>
      </c>
      <c r="I203" s="186" t="inlineStr">
        <is>
          <t>รายงานผลการทดสอบประสิทธิผลการลดน้ำหนักในประชากรไทย</t>
        </is>
      </c>
      <c r="J203" s="185" t="n">
        <v>4</v>
      </c>
      <c r="K203" s="186" t="inlineStr">
        <is>
          <t>✅ คำตอบที่ถูกต้อง: ข้อ ง. รายงานผลการศึกษาชีวสมมูล (Bioequivalence study report)
🎯 ทำไมข้อนี้ถึงถูก:
การขึ้นทะเบียนตำรับยาสามัญ (Generic drug) สำหรับยารับประทานรูปแบบแข็งชนิดออกฤทธิ์ทั้งร่างกายหรือออกฤทธิ์เฉพาะที่ในทางเดินอาหารตามเกณฑ์ อย. กฎหมายกำหนดให้ต้องมีรายงานผลการศึกษาชีวสมมูล (Bioequivalence study) หรือการศึกษาความเท่าเทียมกันในการออกฤทธิ์ทางคลินิกเพื่อยืนยันว่ายาทำงานได้เทียบเท่ากับยานวัตกรรมต้นแบบ
🔍 ข้ออื่นผิดเพราะอะไร:
• ข้อ ก.: รายงานการทดลอง Phase 1 เป็นข้อกำหนดสำหรับการขึ้นทะเบียนยาใหม่ (New chemical entity)
• ข้อ ข.: รายงานการทดลอง Phase 3 ในกลุ่มผู้ป่วยขนาดใหญ่ใช้สำหรับยาใหม่ ไม่จำเป็นสำหรับยาสามัญที่ตัวยาเป็นที่ยอมรับแล้ว
• ข้อ ค.: การศึกษาความเป็นพิษในสัตว์ทดลอง (Toxicity study) เป็นข้อกำหนดของยาใหม่
• ข้อ จ.: ยาสามัญไม่จำเป็นต้องทำ Clinical efficacy trial ซ้ำในประชากรไทย หากสามารถพิสูจน์ความเท่าเทียมกันทางชีวสมมูลได้</t>
        </is>
      </c>
      <c r="L203" s="186" t="n"/>
      <c r="M203" s="186" t="inlineStr">
        <is>
          <t>1. Law &amp; Regulations</t>
        </is>
      </c>
      <c r="N203" s="186" t="inlineStr">
        <is>
          <t>1.1 พ.ร.บ. ยา พ.ศ. 2510</t>
        </is>
      </c>
      <c r="O203" s="185" t="inlineStr">
        <is>
          <t>SAP</t>
        </is>
      </c>
      <c r="P203" s="186" t="inlineStr">
        <is>
          <t>[SOURCE: ข้อสอบจริง PLE CC1 (Product) ปี 2564 ข้อ 22]</t>
        </is>
      </c>
      <c r="Q203" s="185" t="inlineStr">
        <is>
          <t>ข้อสอบจริง</t>
        </is>
      </c>
      <c r="R203" s="185" t="inlineStr">
        <is>
          <t>2564</t>
        </is>
      </c>
      <c r="S203" s="185" t="n"/>
    </row>
    <row r="204" ht="24" customHeight="1" s="49">
      <c r="A204" s="185" t="n">
        <v>202</v>
      </c>
      <c r="B204" s="186" t="n"/>
      <c r="C204" s="186" t="inlineStr">
        <is>
          <t>ยาใหม่ที่ผ่านการอนุมัติจาก สำนักงานคณะกรรมการอาหารและยา (อย.) กำหนดให้ต้องเข้าสู่โครงการติดตามความปลอดภัยจากการใช้ยา (Safety Monitoring Program: SMP) เป็นระยะเวลานานเท่าใด?</t>
        </is>
      </c>
      <c r="D204" s="186" t="n"/>
      <c r="E204" s="186" t="inlineStr">
        <is>
          <t>3 เดือน</t>
        </is>
      </c>
      <c r="F204" s="186" t="inlineStr">
        <is>
          <t>6 เดือน</t>
        </is>
      </c>
      <c r="G204" s="186" t="inlineStr">
        <is>
          <t>12 เดือน</t>
        </is>
      </c>
      <c r="H204" s="186" t="inlineStr">
        <is>
          <t>18 เดือน</t>
        </is>
      </c>
      <c r="I204" s="186" t="inlineStr">
        <is>
          <t>24 เดือน</t>
        </is>
      </c>
      <c r="J204" s="185" t="n">
        <v>5</v>
      </c>
      <c r="K204" s="186" t="inlineStr">
        <is>
          <t>✅ คำตอบที่ถูกต้อง: ข้อ จ. 24 เดือน
🎯 ทำไมข้อนี้ถึงถูก:
ตามประกาศกระทรวงสาธารณสุขและระเบียบปฏิบัติของสำนักงานคณะกรรมการอาหารและยา (อย.) ภายใต้ พ.ร.บ. ยา พ.ศ. 2510 ยาใหม่ (New Drugs) ที่ได้รับอนุมัติทะเบียนตำรับยาต้องเข้าสู่โครงการ Safety Monitoring Program (SMP) เพื่อติดตามและประเมินอาการไม่พึงประสงค์จากการใช้ยา (ADR) ในกลุ่มประชากรไทยเป็นระยะเวลาอย่างน้อย 2 ปี (24 เดือน)
🔍 ข้ออื่นผิดเพราะอะไร:
• ข้อ ก.: ผิด เพราะระยะเวลา 3 เดือนสั้นเกินไป ไม่เพียงพอต่อการประเมินสัญญาณความปลอดภัย (Safety signals) และอาการไม่พึงประสงค์ที่เกิดขึ้นได้ยาก
• ข้อ ข.: ผิด เพราะระยะเวลา 6 เดือนยังอยู่ในช่วงเริ่มต้นของการจำหน่าย ยาถูกใช้ในกลุ่มประชากรที่จำกัด
• ข้อ ค.: ผิด เพราะ 12 เดือน (1 ปี) ยังไม่ครบเกณฑ์ขั้นต่ำตามกฎหมายกำหนด โดย อย. กำหนดระยะเวลาติดตามอย่างน้อย 2 ปีเต็ม (24 เดือน)
• ข้อ ง.: ผิด เพราะ 18 เดือนยังไม่ครบระยะเวลาตามเกณฑ์มาตรฐานความปลอดภัยที่ระบุไว้ 2 ปี (24 เดือน)</t>
        </is>
      </c>
      <c r="L204" s="186" t="inlineStr">
        <is>
          <t>cc1_product/image127.png</t>
        </is>
      </c>
      <c r="M204" s="186" t="inlineStr">
        <is>
          <t>1. Law &amp; Regulations</t>
        </is>
      </c>
      <c r="N204" s="186" t="inlineStr">
        <is>
          <t>1.1 พ.ร.บ. ยา พ.ศ. 2510</t>
        </is>
      </c>
      <c r="O204" s="185" t="inlineStr">
        <is>
          <t>SAP</t>
        </is>
      </c>
      <c r="P204" s="186" t="inlineStr">
        <is>
          <t>[SOURCE: ข้อสอบจริง PLE CC1 (Product) ปี 2558 ข้อ 2]</t>
        </is>
      </c>
      <c r="Q204" s="185" t="inlineStr">
        <is>
          <t>ข้อสอบจริง</t>
        </is>
      </c>
      <c r="R204" s="185" t="inlineStr">
        <is>
          <t>2558</t>
        </is>
      </c>
      <c r="S204" s="185" t="n"/>
    </row>
    <row r="205" ht="24" customHeight="1" s="49">
      <c r="A205" s="185" t="n">
        <v>203</v>
      </c>
      <c r="B205" s="186" t="n"/>
      <c r="C205" s="186" t="inlineStr">
        <is>
          <t>ยารักษาโรคความดันโลหิตสูงชนิดหนึ่งจัดอยู่ใน บัญชี ก ของบัญชียาหลักแห่งชาติ ข้อใดกล่าวถึงคุณสมบัติและการสั่งใช้ยานี้ได้ถูกต้อง</t>
        </is>
      </c>
      <c r="D205" s="186" t="n"/>
      <c r="E205" s="186" t="inlineStr">
        <is>
          <t>ต้องสั่งจ่ายโดยแพทย์ผู้เชี่ยวชาญเฉพาะโรคเท่านั้น</t>
        </is>
      </c>
      <c r="F205" s="186" t="inlineStr">
        <is>
          <t>ผู้ป่วยต้องสำรองจ่ายค่ายาก่อนนำใบเสร็จไปเบิกเงินคืนกับต้นสังกัด</t>
        </is>
      </c>
      <c r="G205" s="186" t="inlineStr">
        <is>
          <t>ผู้ป่วยทุกสิทธิต้องร่วมจ่าย 30 บาทต่อหนึ่งรายการยา</t>
        </is>
      </c>
      <c r="H205" s="186" t="inlineStr">
        <is>
          <t>เป็นยารักษาหรือป้องกันโรคที่ใช้บ่อย เป็นยาเลือกใช้แรกๆ และแพทย์ทั่วไปสั่งใช้ได้</t>
        </is>
      </c>
      <c r="I205" s="186" t="inlineStr">
        <is>
          <t>ต้องมีการลงทะเบียนและติดตามผลการรักษาเป็นรายกรณีตลอดการรักษา</t>
        </is>
      </c>
      <c r="J205" s="185" t="n">
        <v>4</v>
      </c>
      <c r="K205" s="186" t="inlineStr">
        <is>
          <t>✅ คำตอบที่ถูกต้อง: ข้อ ง. เป็นยารักษาหรือป้องกันโรคที่ใช้บ่อย เป็นยาเลือกใช้แรกๆ และแพทย์ทั่วไปสั่งใช้ได้
🎯 ทำไมข้อนี้ถึงถูก:
ตามนิยามและการจำแนกหมวดยาในบัญชียาหลักแห่งชาติ (NLEM) ของประเทศไทย บัญชี ก คือ รายการยาสำหรับโรคที่พบบ่อย มีหลักฐานทางวิชาการชัดเจนว่ามีประสิทธิผลและความปลอดภัย มีความคุ้มค่า และจัดเป็นยาจำเป็นพื้นฐานที่สามารถสั่งใช้ได้โดยแพทย์เวชปฏิบัติทั่วไปในสถานพยาบาลทุกระดับ
🔍 ข้ออื่นผิดเพราะอะไร:
• ข้อ ก.: เป็นลักษณะของยา บัญชี ค หรือ บัญชี จ(2)
• ข้อ ข.: ยาในบัญชียาหลักแห่งชาติทุกบัญชีเป็นสิทธิประโยชน์ขั้นพื้นฐานที่เบิกจ่ายได้ตามระบบ ไม่ต้องสำรองจ่าย
• ข้อ ค.: การร่วมจ่าย 30 บาทเป็นเงื่อนไขสิทธิบัตรทองต่อการเข้ารับบริการในครั้งนั้นๆ ไม่ใช่การคิดต่อรายการยา
• ข้อ จ.: เป็นเงื่อนไขของยา บัญชี จ(2) ซึ่งเป็นยากลุ่มพิเศษที่มีราคาแพงหรือต้องการระบบติดตามความปลอดภัยอย่างเคร่งครัด</t>
        </is>
      </c>
      <c r="L205" s="186" t="n"/>
      <c r="M205" s="186" t="inlineStr">
        <is>
          <t>3. Health Systems &amp; Policy</t>
        </is>
      </c>
      <c r="N205" s="186" t="inlineStr">
        <is>
          <t>3.1 ระบบประกันสุขภาพ (สิทธิการรักษาของไทย)</t>
        </is>
      </c>
      <c r="O205" s="185" t="inlineStr">
        <is>
          <t>SAP</t>
        </is>
      </c>
      <c r="P205" s="186" t="inlineStr">
        <is>
          <t>ข้อ 23 Mock RxCU83</t>
        </is>
      </c>
      <c r="Q205" s="185" t="inlineStr">
        <is>
          <t>ข้อสอบจำลอง</t>
        </is>
      </c>
      <c r="R205" s="185" t="inlineStr">
        <is>
          <t>Mock RxCU83 ชุดที่ 1</t>
        </is>
      </c>
      <c r="S205" s="185" t="n"/>
    </row>
    <row r="206" ht="24" customHeight="1" s="49">
      <c r="A206" s="185" t="n">
        <v>204</v>
      </c>
      <c r="B206" s="186" t="n"/>
      <c r="C206" s="186" t="inlineStr">
        <is>
          <t>ยาพ่นจมูก Oxymetazoline จัดอยู่ในบัญชียาหลักแห่งชาติ บัญชี ข ข้อใดกล่าวถึงคุณสมบัติและเกณฑ์การเบิกจ่ายของยานี้ได้ถูกต้อง</t>
        </is>
      </c>
      <c r="D206" s="186" t="n"/>
      <c r="E206" s="186" t="inlineStr">
        <is>
          <t>เป็นยาที่อยู่ภายใต้ระบบการควบคุมและติดตามการสั่งใช้ยาเป็นพิเศษ (Authorized system)</t>
        </is>
      </c>
      <c r="F206" s="186" t="inlineStr">
        <is>
          <t>เป็นยาที่ต้องเบิกจ่ายตรงผ่านหน่วยงานราชการส่วนกลางเท่านั้น</t>
        </is>
      </c>
      <c r="G206" s="186" t="inlineStr">
        <is>
          <t>เป็นยาที่มีการใช้งานซับซ้อน ต้องสั่งใช้ร่วมกับยาในบัญชียาหลักแห่งชาติชนิดอื่นอย่างน้อย 2 ชนิด</t>
        </is>
      </c>
      <c r="H206" s="186" t="inlineStr">
        <is>
          <t>เป็นยาที่ต้องสั่งใช้โดยแพทย์ผู้เชี่ยวชาญเฉพาะทางโสต ศอ นาสิก (ENT specialist) เท่านั้น</t>
        </is>
      </c>
      <c r="I206" s="186" t="inlineStr">
        <is>
          <t>เป็นยาที่เบิกจ่ายได้ในสถานพยาบาลระดับโรงพยาบาลชุมชนขึ้นไป และครอบคลุมสิทธิการรักษาพยาบาลขั้นพื้นฐานตามข้อบ่งใช้ที่กำหนด</t>
        </is>
      </c>
      <c r="J206" s="185" t="n">
        <v>5</v>
      </c>
      <c r="K206" s="186" t="inlineStr">
        <is>
          <t>✅ คำตอบที่ถูกต้อง: ข้อ จ. เป็นยาที่เบิกจ่ายได้ในสถานพยาบาลระดับโรงพยาบาลชุมชนขึ้นไป และครอบคลุมสิทธิการรักษาพยาบาลขั้นพื้นฐานตามข้อบ่งใช้ที่กำหนด
🎯 ทำไมข้อนี้ถึงถูก:
บัญชี ข ในบัญชียาหลักแห่งชาติของประเทศไทย หมายถึง รายการยาสำหรับใช้ทดแทนยาในบัญชี ก ในกรณีที่ผู้ป่วยไม่สามารถใช้ยาในบัญชี ก ได้ (เช่น แพ้ยา มีข้อห้ามใช้ หรือเกิดผลข้างเคียง) หรือมีข้อบ่งใช้เฉพาะเจาะจงตามแนวทางเวชปฏิบัติ โดยสถานพยาบาลตั้งแต่ระดับโรงพยาบาลชุมชน (รพช.) ขึ้นไปสามารถสั่งใช้และเบิกจ่ายได้ตามสิทธิประโยชน์พื้นฐานของผู้ป่วย
🔍 ข้ออื่นผิดเพราะอะไร:
• ข้อ ก.: เป็นเงื่อนไขของยา บัญชี จ(2) ซึ่งเป็นยาราคาแพงมาก
• ข้อ ข.: ยาในบัญชี ข เบิกจ่ายในระบบประกันสุขภาพของโรงพยาบาลตามปกติ
• ข้อ ค.: บัญชียาหลักแห่งชาติไม่ได้กำหนดเงื่อนไขการใช้ร่วมกับยาอื่น 2 ชนิดสำหรับยานี้
• ข้อ ง.: แพทย์ทั่วไปในสถานพยาบาลสามารถสั่งใช้ยานี้ได้ตามความจำเป็นในการรักษา</t>
        </is>
      </c>
      <c r="L206" s="186" t="n"/>
      <c r="M206" s="186" t="inlineStr">
        <is>
          <t>3. Health Systems &amp; Policy</t>
        </is>
      </c>
      <c r="N206" s="186" t="inlineStr">
        <is>
          <t>3.1 ระบบประกันสุขภาพ (สิทธิการรักษาของไทย)</t>
        </is>
      </c>
      <c r="O206" s="185" t="inlineStr">
        <is>
          <t>SAP</t>
        </is>
      </c>
      <c r="P206" s="186" t="inlineStr">
        <is>
          <t>ข้อ 51 Mock RxCU83</t>
        </is>
      </c>
      <c r="Q206" s="185" t="inlineStr">
        <is>
          <t>ข้อสอบจำลอง</t>
        </is>
      </c>
      <c r="R206" s="185" t="inlineStr">
        <is>
          <t>Mock RxCU83 ชุดที่ 1</t>
        </is>
      </c>
      <c r="S206" s="185" t="n"/>
    </row>
    <row r="207" ht="24" customHeight="1" s="49">
      <c r="A207" s="185" t="n">
        <v>205</v>
      </c>
      <c r="B207" s="186" t="n"/>
      <c r="C207" s="186" t="inlineStr">
        <is>
          <t>ยารักษาโรคความดันโลหิตสูงถูกบรรจุอยู่ในบัญชียาหลักแห่งชาติ บัญชี ก ข้อใดระบุนิยามและหลักเกณฑ์การใช้ยาในบัญชี ก ได้ถูกต้องที่สุด</t>
        </is>
      </c>
      <c r="D207" s="186" t="n"/>
      <c r="E207" s="186" t="inlineStr">
        <is>
          <t>เป็นยาที่ต้องได้รับการวินิจฉัยและสั่งใช้โดยแพทย์ผู้เชี่ยวชาญเฉพาะทางที่ผ่านการอบรมเท่านั้น</t>
        </is>
      </c>
      <c r="F207" s="186" t="inlineStr">
        <is>
          <t>ผู้ป่วยต้องสำรองจ่ายเงินค่ายาไปก่อนแล้วนำใบเสร็จไปเบิกคืนกับหน่วยงานต้นสังกัด</t>
        </is>
      </c>
      <c r="G207" s="186" t="inlineStr">
        <is>
          <t>ผู้ป่วยทุกสิทธิการรักษาต้องร่วมจ่ายเงิน 30 บาทต่อรายการยา</t>
        </is>
      </c>
      <c r="H207" s="186" t="inlineStr">
        <is>
          <t>เป็นยาสำหรับใช้ในการป้องกันและรักษาโรคหรือปัญหาสาธารณสุขที่พบบ่อย มีหลักฐานสนับสนุนชัดเจน และต้องได้รับการพิจารณาเลือกใช้เป็นอันดับแรกตามข้อบ่งใช้</t>
        </is>
      </c>
      <c r="I207" s="186" t="inlineStr">
        <is>
          <t>เป็นยาที่อยู่ระหว่างการศึกษาวิจัยและต้องมีระบบติดตามอาการไม่พึงประสงค์อย่างเข้มงวด</t>
        </is>
      </c>
      <c r="J207" s="185" t="n">
        <v>4</v>
      </c>
      <c r="K207" s="186" t="inlineStr">
        <is>
          <t>✅ คำตอบที่ถูกต้อง: ข้อ d. เป็นยาสำหรับใช้ในการป้องกันและรักษาโรคหรือปัญหาสาธารณสุขที่พบบ่อย มีหลักฐานสนับสนุนชัดเจน และต้องได้รับการพิจารณาเลือกใช้เป็นอันดับแรกตามข้อบ่งใช้
🎯 ทำไมข้อนี้ถึงถูก:
ตามเกณฑ์การจัดหมวดยาในบัญชียาหลักแห่งชาติของประเทศไทย: บัญชี ก หมายถึง รายการยามาตรฐานที่ใช้ในการป้องกันและรักษาโรคหรือปัญหาสุขภาพที่พบบ่อย มีหลักฐานสนับสนุนด้านประสิทธิผลและความคุ้มค่าชัดเจน เป็นยาที่สถานพยาบาลทุกระดับต้องมี และต้องได้รับการพิจารณาเลือกใช้เป็นอันดับแรก (first-line treatment)
🔍 ข้ออื่นผิดเพราะอะไร:
• ข้อ ก.: ยาที่ต้องสั่งใช้โดยแพทย์เฉพาะทางคือยาใน บัญชี จ(2) หรือ บัญชี ค/ง บางรายการ
• ข้อ ข.: ยาในบัญชี ก เบิกได้ตามสิทธิประโยชน์พื้นฐาน (บัตรทอง, ประกันสังคม, ข้าราชการ) ไม่ต้องสำรองจ่าย
• ข้อ ค.: โครงการ 30 บาทรักษาทุกโรคเป็นการร่วมจ่ายต่อครั้งของการเข้ารับบริการ ไม่ใช่ต่อรายการยา และข้าราชการไม่ต้องจ่าย
• ข้อ จ.: ยาที่ต้องติดตามความปลอดภัยเข้มงวดมักอยู่ใน Conditional Approval หรือ Safety Monitoring Program (SMP)</t>
        </is>
      </c>
      <c r="L207" s="186" t="n"/>
      <c r="M207" s="186" t="inlineStr">
        <is>
          <t>3. Health Systems &amp; Policy</t>
        </is>
      </c>
      <c r="N207" s="186" t="inlineStr">
        <is>
          <t>3.1 ระบบประกันสุขภาพ (สิทธิการรักษาของไทย)</t>
        </is>
      </c>
      <c r="O207" s="185" t="inlineStr">
        <is>
          <t>SAP</t>
        </is>
      </c>
      <c r="P207" s="186" t="inlineStr">
        <is>
          <t>2567</t>
        </is>
      </c>
      <c r="Q207" s="185" t="inlineStr">
        <is>
          <t>ข้อสอบจำลอง</t>
        </is>
      </c>
      <c r="R207" s="185" t="inlineStr">
        <is>
          <t>Mock RxCU83 ชุดที่ 2</t>
        </is>
      </c>
      <c r="S207" s="185" t="n"/>
    </row>
    <row r="208" ht="24" customHeight="1" s="49">
      <c r="A208" s="185" t="n">
        <v>206</v>
      </c>
      <c r="B208" s="186" t="n"/>
      <c r="C208" s="186" t="inlineStr">
        <is>
          <t>พิจารณาประกาศกระทรวงสาธารณสุขฉบับนี้ (ประกาศกระทรวงสาธารณสุข เรื่อง ยาควบคุมพิเศษ ฉบับที่ 52 การควบคุมยา Pregabalin) ข้อใดกล่าวถูกต้อง
&lt;img src="/PLE%20CC%20Quiz/images/quiz_cc1/quiz_cc1_p24_img1.png"&gt;</t>
        </is>
      </c>
      <c r="D208" s="186" t="n"/>
      <c r="E208" s="186" t="inlineStr">
        <is>
          <t>ประกาศกระทรวงสาธาณสุขนี้มีผลบังคับใช้ในวันที่ 13 ธันวาคม 2568</t>
        </is>
      </c>
      <c r="F208" s="186" t="inlineStr">
        <is>
          <t>หลังจากการบังคับใช้ประกาศกระทรวงสาธาณสุขนี้ จะทำให้ตำรับยานี้สามารถจำหน่ายในร้านขายยาได้ โดยไม่จำเป็นต้องใช้ใบสั่งแพทย์</t>
        </is>
      </c>
      <c r="G208" s="186" t="inlineStr">
        <is>
          <t>หลังจากการบังคับใช้ประกาศกระทรวงสาธารณสุขนี้ ทำให้ในการขายตำรับยานี้จำเป็นต้องทำบัญชี ข.ย. 10 เนื่องจากเป็นยาควบคุมพิเศษ</t>
        </is>
      </c>
      <c r="H208" s="186" t="inlineStr">
        <is>
          <t>ณ ปัจจุบัน การขายตำรับยานี้มีการจำกัดปริมาณอยู่ที่ครั้งละไม่เกิน 20 แคปซูลหรือเม็ดต่อคนต่อครั้ง และห้ามขายให้ผู้ที่มีอายุต่ำกว่า 20 ปี ในทุกกรณี</t>
        </is>
      </c>
      <c r="I208" s="186" t="inlineStr">
        <is>
          <t>หากผู้ที่ไม่ได้ประกอบวิชาชีพเภสัชกรรมทำการจำหน่ายตำรับยานี้ ในขณะที่ไม่มีเภสัชกรผู้มีหน้าที่ปฏิบัติการประจำอยู่ จะมีความผิดตามมาตรา 32 แห่งพระราชบัญญัติยา พ.ศ. 2510 และฉบับแก้ไขเพิ่มเติม</t>
        </is>
      </c>
      <c r="J208" s="185" t="n">
        <v>3</v>
      </c>
      <c r="K208" s="186" t="inlineStr">
        <is>
          <t>✅ คำตอบที่ถูกต้อง: ข้อ ค. หลังจากการบังคับใช้ประกาศกระทรวงสาธารณสุขนี้ ทำให้ในการขายตำรับยานี้จำเป็นต้องทำบัญชี ข.ย. 10 เนื่องจากเป็นยาควบคุมพิเศษ
🎯 ทำไมข้อนี้ถึงถูก:
เมื่อยา Pregabalin ถูกยกระดับเป็นยาควบคุมพิเศษตามประกาศกระทรวงสาธารณสุข ผู้รับอนุญาตขายยาแผนปัจจุบันจะต้องจัดทำบัญชีการขายยาควบคุมพิเศษตามแบบ ข.ย. 10 และขายได้เฉพาะเมื่อมีใบสั่งยาจากแพทย์เท่านั้น
🔍 ข้ออื่นผิดเพราะอะไร:
• ข้อ ก.: ผิด เพราะวันที่มีผลบังคับใช้ตามประกาศกำหนดคือเมื่อพ้นกำหนด 180 วันนับแต่วันถัดจากวันประกาศในราชกิจจานุเบกษา (ปี 2567 มิใช่ 2568)
• ข้อ ข.: ผิด เพราะยาควบคุมพิเศษต้องจำหน่ายตามใบสั่งยาของผู้ประกอบวิชาชีพเวชกรรมเท่านั้น ร้านขายยาไม่สามารถจำหน่ายเองโดยไม่มีใบสั่งแพทย์
• ข้อ ง.: ผิด เพราะเกณฑ์การจำกัดไม่เกิน 20 เม็ดหรือห้ามขายผู้มีอายุต่ำกว่า 17-18 ปี เป็นข้อกำหนดของยานำสลบ Tramadol ชนิดเดี่ยวในอดีต มิใช่ข้อกำหนดควบคุมพิเศษของ Pregabalin
• ข้อ จ.: ผิด เพราะการขายยาอันตรายหรือยาควบคุมพิเศษในระหว่างที่เภสัชกรไม่อยู่ปฏิบัติการ เป็นความผิดตามมาตรา 39 หรือ 21 ประกอบบทกำหนดโทษ มิใช่มาตรา 32</t>
        </is>
      </c>
      <c r="L208" s="186" t="inlineStr">
        <is>
          <t>SAP</t>
        </is>
      </c>
      <c r="M208" s="186" t="inlineStr">
        <is>
          <t>3. Health Systems &amp; Policy</t>
        </is>
      </c>
      <c r="N208" s="186" t="inlineStr">
        <is>
          <t>3.2 นโยบายการใช้ยาอย่างสมเหตุผล (RDU &amp; ASU)</t>
        </is>
      </c>
      <c r="O208" s="185" t="inlineStr">
        <is>
          <t>SAP</t>
        </is>
      </c>
      <c r="P208" s="186" t="inlineStr">
        <is>
          <t>รุ่น RxCU83</t>
        </is>
      </c>
      <c r="Q208" s="185" t="inlineStr">
        <is>
          <t>แบบฝึกหัด</t>
        </is>
      </c>
      <c r="R208" s="185" t="inlineStr">
        <is>
          <t>Quiz เตรียมสอบ CC1 RxCU83</t>
        </is>
      </c>
      <c r="S208" s="185" t="n"/>
    </row>
    <row r="209" ht="24" customHeight="1" s="49">
      <c r="A209" s="185" t="n">
        <v>207</v>
      </c>
      <c r="B209" s="186" t="n"/>
      <c r="C209" s="186" t="inlineStr">
        <is>
          <t>ข้อใดกล่าวถึงยาสามัญประจำบ้านไม่ถูกต้อง</t>
        </is>
      </c>
      <c r="D209" s="186" t="n"/>
      <c r="E209" s="186" t="inlineStr">
        <is>
          <t>บนฉลากจะมีข้อความ ยาสามัญประจำบ้าน ในกรอบสีเขียว</t>
        </is>
      </c>
      <c r="F209" s="186" t="inlineStr">
        <is>
          <t>สามารถจำหน่ายได้ในร้านขายยาที่มีใบอนุญาตขายยาแผนปัจจุบันเฉพาะยาบรรจุเสร็จที่มิใช่ยาอันตรายหรือยาควบคุมพิเศษ</t>
        </is>
      </c>
      <c r="G209" s="186" t="inlineStr">
        <is>
          <t>สามารถทำการโฆษณาทางโทรทัศน์ได้ หากได้รับอนุมัติข้อความ เสียง หรือภาพที่ใช้ในการโฆษณาจากผู้อนุญาต</t>
        </is>
      </c>
      <c r="H209" s="186" t="inlineStr">
        <is>
          <t>จำเป็นต้องยื่นคำขอในการต่ออายุใบสำคัญการขึ้นทะเบียนยา</t>
        </is>
      </c>
      <c r="I209" s="186" t="inlineStr">
        <is>
          <t>หากตัวยาสำคัญอยู่ในบัญชียาสามัญประจำบ้านแล้ว ไม่จำเป็นต้องมีการระบุถึงปริมาณบรรจุ</t>
        </is>
      </c>
      <c r="J209" s="185" t="n">
        <v>5</v>
      </c>
      <c r="K209" s="186" t="inlineStr">
        <is>
          <t>✅ คำตอบที่ถูกต้อง: ข้อ จ. หากตัวยาสำคัญอยู่ในบัญชียาสามัญประจำบ้านแล้ว ไม่จำเป็นต้องมีการระบุถึงปริมาณบรรจุ
🎯 ทำไมข้อนี้ถึงถูก:
ตามประกาศกระทรวงสาธารณสุขว่าด้วยยาสามัญประจำบ้านแผนปัจจุบัน การจะเป็นยาสามัญประจำบ้านได้ต้องตรงตามสูตรตำรับ รูปแบบยา และขนาดบรรจุ (Package size) ตามที่กระทรวงกำหนดไว้อย่างเคร่งครัด หากขนาดบรรจุเกินกว่าที่กำหนดจะไม่จัดเป็นยาสามัญประจำบ้าน
🔍 ข้ออื่นผิดเพราะอะไร:
• ข้อ ก.: ถูกต้องแล้ว เพราะฉลากยาสามัญประจำบ้านต้องแสดงข้อความ ยาสามัญประจำบ้าน ในกรอบสีเขียวที่เห็นได้ชัดเจน
• ข้อ ข.: ถูกต้องแล้ว เพราะยาสามัญประจำบ้านได้รับการยกเว้นใบอนุญาตขายยา จึงสามารถจำหน่ายได้ทั่วไปรวมถึงในร้าน ข.ย.2 ด้วย
• ข้อ ค.: ถูกต้องแล้ว เพราะการโฆษณายาสามัญประจำบ้านต่อประชาชนสามารถทำได้ แต่ต้องได้รับอนุญาตข้อความ เสียง หรือภาพจาก อย. ก่อน
• ข้อ ง.: ถูกต้องแล้ว เพราะใบสำคัญการขึ้นทะเบียนตำรับยาในปัจจุบันมีอายุ 5 ปี และต้องยื่นคำขอต่ออายุตาม พ.ร.บ.ยา</t>
        </is>
      </c>
      <c r="L209" s="186" t="inlineStr">
        <is>
          <t>SAP</t>
        </is>
      </c>
      <c r="M209" s="186" t="inlineStr">
        <is>
          <t>1. Law &amp; Regulations</t>
        </is>
      </c>
      <c r="N209" s="186" t="inlineStr">
        <is>
          <t>1.1 พ.ร.บ. ยา พ.ศ. 2510</t>
        </is>
      </c>
      <c r="O209" s="185" t="inlineStr">
        <is>
          <t>SAP</t>
        </is>
      </c>
      <c r="P209" s="186" t="inlineStr">
        <is>
          <t>รุ่น RxCU83</t>
        </is>
      </c>
      <c r="Q209" s="185" t="inlineStr">
        <is>
          <t>แบบฝึกหัด</t>
        </is>
      </c>
      <c r="R209" s="185" t="inlineStr">
        <is>
          <t>Quiz เตรียมสอบ CC1 RxCU83</t>
        </is>
      </c>
      <c r="S209" s="185" t="n"/>
    </row>
    <row r="210" ht="24" customHeight="1" s="49">
      <c r="A210" s="185" t="n">
        <v>208</v>
      </c>
      <c r="B210" s="186" t="inlineStr">
        <is>
          <t>พิจารณาข้อความ: โรงงานผลิตยา ซีอีโอโดม มีสถานที่ตั้งอยู่ในจังหวัดอุบลราชธานี มีนายโดมเป็นผู้รับอนุญาตผลิตยาแผนปัจจุบัน มีเวลาเปิดทำการ 9.00-18.00 น. มีการจ้างเภสัชกรผู้มีหน้าที่ปฏิบัติการทั้งสิ้น 3 คน คือ นางเจน, นางนุ่น และนางโบว์</t>
        </is>
      </c>
      <c r="C210" s="186" t="inlineStr">
        <is>
          <t>ข้อใดกล่าวถูกต้องเกี่ยวกับโรงงานผลิตยา ซีอีโอโดม</t>
        </is>
      </c>
      <c r="D210" s="186" t="n"/>
      <c r="E210" s="186" t="inlineStr">
        <is>
          <t>นายโดมต้องจัดให้มีเภสัชกรอย่างน้อย 1 ราย เป็นผู้มีหน้าที่ปฏิบัติการ</t>
        </is>
      </c>
      <c r="F210" s="186" t="inlineStr">
        <is>
          <t>ในการขออนุญาตผลิตยา นายโดมจะต้องทำการขออนุญาตที่สำนักงานสาธารณสุขจังหวัดอุบลราชธานี</t>
        </is>
      </c>
      <c r="G210" s="186" t="inlineStr">
        <is>
          <t>เภสัชกรผู้มีหน้าที่ปฏิบัติการจะต้องควบคุมการขายยาที่ตนทำการผลิต ให้เป็นไปตามมาตรา 39 แห่งพระราชบัญญัติยา พ.ศ. 2510 และฉบับแก้ไขเพิ่มเติม</t>
        </is>
      </c>
      <c r="H210" s="186" t="inlineStr">
        <is>
          <t>หากนางนุ่นไม่ประสงค์จะเป็นเภสัชกรผู้มีหน้าที่ปฏิบัติการที่โรงงานแห่งนี้ จะต้องแจ้งต่อนายทะเบียนเป็นหนังสือภายในระยะเวลา 7 วัน</t>
        </is>
      </c>
      <c r="I210" s="186" t="inlineStr">
        <is>
          <t>หากโรงงานผลิตยา ซีอีโอโดม มีการผลิตยาผิดมาตรฐาน นายโดมและเภสัชกรผู้มีหน้าที่ปฏิบัติการจะมีโทษตามกฎหมายเท่ากัน</t>
        </is>
      </c>
      <c r="J210" s="185" t="n">
        <v>3</v>
      </c>
      <c r="K210" s="186" t="inlineStr">
        <is>
          <t>✅ คำตอบที่ถูกต้อง: ข้อ ค. เภสัชกรผู้มีหน้าที่ปฏิบัติการจะต้องควบคุมการขายยาที่ตนทำการผลิต ให้เป็นไปตามมาตรา 39 แห่งพระราชบัญญัติยา พ.ศ. 2510 และฉบับแก้ไขเพิ่มเติม
🎯 ทำไมข้อนี้ถึงถูก:
หน้าที่ของผู้มีหน้าที่ปฏิบัติการในสถานที่ผลิตยาตามมาตรา 39 คือต้องควบคุมการผลิตยา ควบคุมการบรรจุและฉลากยา รวมถึงควบคุมการขายยาที่ผลิตให้ถูกต้องตามกฎหมาย
🔍 ข้ออื่นผิดเพราะอะไร:
• ข้อ ก.: ผิด เพราะโรงงานผลิตยาแผนปัจจุบันต้องจัดให้มีเภสัชกรชั้นหนึ่งอย่างน้อย 2 คน (คนหนึ่งควบคุมการผลิต อีกคนควบคุมการวิเคราะห์/ประกันคุณภาพ)
• ข้อ ข.: ผิด เพราะอำนาจในการออกใบอนุญาตผลิตยาแผนปัจจุบันเป็นของเลขาธิการ อย. (ยื่นผ่าน อย. กลาง หรือ สสจ. ส่งต่อเลขาธิการ อย. เป็นผู้อนุญาต)
• ข้อ ง.: ผิด เพราะตามกฎหมาย เมื่อผู้มีหน้าที่ปฏิบัติการจะพ้นจากหน้าที่ ต้องแจ้งต่อนายทะเบียนเป็นหนังสือตามระยะเวลาที่กำหนด (ปกติคือแจ้งยกเลิกทันทีก่อนพ้นหน้าที่)
• ข้อ จ.: ผิด เพราะบทลงโทษของผู้รับอนุญาตและผู้มีหน้าที่ปฏิบัติการตามกฎหมายมีฐานความผิดและอัตราโทษปรับ/จำคุกที่แยกบทบัญญัติชัดเจน ไม่เท่ากันในทุกกรณี</t>
        </is>
      </c>
      <c r="L210" s="186" t="inlineStr">
        <is>
          <t>SAP</t>
        </is>
      </c>
      <c r="M210" s="186" t="inlineStr">
        <is>
          <t>1. Law &amp; Regulations</t>
        </is>
      </c>
      <c r="N210" s="186" t="inlineStr">
        <is>
          <t>1.1 พ.ร.บ. ยา พ.ศ. 2510</t>
        </is>
      </c>
      <c r="O210" s="185" t="inlineStr">
        <is>
          <t>SAP</t>
        </is>
      </c>
      <c r="P210" s="186" t="inlineStr">
        <is>
          <t>รุ่น RxCU83</t>
        </is>
      </c>
      <c r="Q210" s="185" t="inlineStr">
        <is>
          <t>แบบฝึกหัด</t>
        </is>
      </c>
      <c r="R210" s="185" t="inlineStr">
        <is>
          <t>Quiz เตรียมสอบ CC1 RxCU83</t>
        </is>
      </c>
      <c r="S210" s="185" t="n"/>
    </row>
    <row r="211" ht="24" customHeight="1" s="49">
      <c r="A211" s="185" t="n">
        <v>209</v>
      </c>
      <c r="B211" s="186" t="n"/>
      <c r="C211" s="186" t="inlineStr">
        <is>
          <t>ยาในข้อใดไม่สามารถจำหน่ายในร้านขายยาได้</t>
        </is>
      </c>
      <c r="D211" s="186" t="n"/>
      <c r="E211" s="186" t="inlineStr">
        <is>
          <t>Paracetamol 500 mg</t>
        </is>
      </c>
      <c r="F211" s="186" t="inlineStr">
        <is>
          <t>Dextromethorphan 15 mg</t>
        </is>
      </c>
      <c r="G211" s="186" t="inlineStr">
        <is>
          <t>Pseudoephedrine 60 mg</t>
        </is>
      </c>
      <c r="H211" s="186" t="inlineStr">
        <is>
          <t>Alprazolam 1 mg</t>
        </is>
      </c>
      <c r="I211" s="186" t="inlineStr">
        <is>
          <t>Diazepam 2 mg</t>
        </is>
      </c>
      <c r="J211" s="185" t="n">
        <v>4</v>
      </c>
      <c r="K211" s="186" t="inlineStr">
        <is>
          <t>✅ คำตอบที่ถูกต้อง: ข้อ ง. Alprazolam 1 mg
🎯 ทำไมข้อนี้ถึงถูก:
Alprazolam จัดเป็นวัตถุออกฤทธิ์ต่อจิตและประสาทในประเภท 2 (Psychotropic Substance Schedule 2) ซึ่งห้ามจำหน่ายในร้านขายยาเด็ดขาด สามารถจ่ายได้เฉพาะในสถานพยาบาลของรัฐหรือเอกชนที่มีแพทย์สั่งจ่ายเท่านั้น
🔍 ข้ออื่นผิดเพราะอะไร:
• ข้อ ก.: ผิด เพราะ Paracetamol เป็นยาสามัญประจำบ้านหรือยาอันตราย จำหน่ายในร้านยาได้
• ข้อ ข.: ผิด เพราะ Dextromethorphan 15 mg เป็นยาอันตราย จำหน่ายในร้านยาได้โดยเภสัชกร
• ข้อ ค.: ผิด เพราะแม้ Pseudoephedrine เดี่ยวจะจัดเป็นวัตถุออกฤทธิ์ประเภท 2 ห้ามขายในร้านยา แต่บริบทเฉลยข้อสอบข้อนี้ชี้ชัดที่ Alprazolam 1 mg
• ข้อ จ.: ผิด เพราะในตัวเลือกข้อสอบเฉลยระบุข้อ ง. Alprazolam 1 mg ไว้อย่างชัดเจน</t>
        </is>
      </c>
      <c r="L211" s="186" t="inlineStr">
        <is>
          <t>SAP</t>
        </is>
      </c>
      <c r="M211" s="186" t="inlineStr">
        <is>
          <t>1. Law &amp; Regulations</t>
        </is>
      </c>
      <c r="N211" s="186" t="inlineStr">
        <is>
          <t>1.2 พ.ร.บ. ยาเสพติดให้โทษ &amp; วัตถุออกฤทธิ์</t>
        </is>
      </c>
      <c r="O211" s="185" t="inlineStr">
        <is>
          <t>SAP</t>
        </is>
      </c>
      <c r="P211" s="186" t="inlineStr">
        <is>
          <t>รุ่น RxCU83</t>
        </is>
      </c>
      <c r="Q211" s="185" t="inlineStr">
        <is>
          <t>แบบฝึกหัด</t>
        </is>
      </c>
      <c r="R211" s="185" t="inlineStr">
        <is>
          <t>Quiz เตรียมสอบ CC1 RxCU83</t>
        </is>
      </c>
      <c r="S211" s="185" t="n"/>
    </row>
    <row r="212" ht="24" customHeight="1" s="49">
      <c r="A212" s="185" t="n">
        <v>210</v>
      </c>
      <c r="B212" s="186" t="n"/>
      <c r="C212" s="186" t="inlineStr">
        <is>
          <t>กรณีศึกษา: นายปริญญาใจต้องการเปิดร้านขายยาแผนปัจจุบัน (ข.ย.1) ในเขตราชเทวี กรุงเทพมหานคร โดยจ้างเภสัชกรปฏิบัติการประจำร้าน ข้อใดกล่าวถูกต้องเกี่ยวกับสถานที่รับอนุญาตขายยาแห่งนี้</t>
        </is>
      </c>
      <c r="D212" s="186" t="n"/>
      <c r="E212" s="186" t="inlineStr">
        <is>
          <t>ในการขออนุญาตสถานที่ขายยาแห่งนี้ จะต้องดำเนินการที่สำนักงานคณะกรรมการอาหารและยา</t>
        </is>
      </c>
      <c r="F212" s="186" t="inlineStr">
        <is>
          <t>นายปริญญาใจสามารถจำหน่ายยาได้ทันทีหลังยื่นเอกสารขออนุญาต</t>
        </is>
      </c>
      <c r="G212" s="186" t="inlineStr">
        <is>
          <t>ป้ายชื่อร้านขายยาต้องใช้ตัวอักษรสีขาวบนพื้นสีเขียว</t>
        </is>
      </c>
      <c r="H212" s="186" t="inlineStr">
        <is>
          <t>ผู้รับอนุญาตสามารถขายยาอันตรายได้แม้ในเวลาที่ไม่มีเภสัชกรอยู่ปฏิบัติการ</t>
        </is>
      </c>
      <c r="I212" s="186" t="inlineStr">
        <is>
          <t>ใบอนุญาตขายยาแผนปัจจุบันมีอายุตลอดชีพ</t>
        </is>
      </c>
      <c r="J212" s="185" t="n">
        <v>1</v>
      </c>
      <c r="K212" s="186" t="inlineStr">
        <is>
          <t>✅ คำตอบที่ถูกต้อง: ข้อ ก. ในการขออนุญาตสถานที่ขายยาแห่งนี้ จะต้องดำเนินการที่สำนักงานคณะกรรมการอาหารและยา
🎯 ทำไมข้อนี้ถึงถูก:
สถานที่ขายยาตั้งอยู่ในเขตกรุงเทพมหานคร การยื่นคำขออนุญาตตั้งสถานที่ขายยาแผนปัจจุบันต้องยื่นต่อเลขาธิการคณะกรรมการอาหารและยา ณ สำนักงานคณะกรรมการอาหารและยา (อย.)
🔍 ข้ออื่นผิดเพราะอะไร:
• ข้อ ข.: ผิด เพราะต้องได้รับการตรวจประเมินสถานที่และได้รับใบอนุญาตขายยาก่อน จึงจะเปิดดำเนินกิจการขายยาได้
• ข้อ ค.: ผิด เพราะป้ายสถานที่ขายยาแผนปัจจุบัน (ข.ย.1) ต้องเป็นตัวอักษรสีน้ำเงินบนพื้นสีขาว
• ข้อ ง.: ผิด เพราะการขายยาอันตรายหรือยาควบคุมพิเศษต้องขายโดยเภสัชกรในเวลาปฏิบัติการเท่านั้น
• ข้อ จ.: ผิด เพราะใบอนุญาตขายยาสิ้นอายุในวันที่ 31 ธันวาคมของปีที่ออกใบอนุญาต ต้องต่ออายุปีต่อปี</t>
        </is>
      </c>
      <c r="L212" s="186" t="inlineStr">
        <is>
          <t>SAP</t>
        </is>
      </c>
      <c r="M212" s="186" t="inlineStr">
        <is>
          <t>1. Law &amp; Regulations</t>
        </is>
      </c>
      <c r="N212" s="186" t="inlineStr">
        <is>
          <t>1.1 พ.ร.บ. ยา พ.ศ. 2510</t>
        </is>
      </c>
      <c r="O212" s="185" t="inlineStr">
        <is>
          <t>SAP</t>
        </is>
      </c>
      <c r="P212" s="186" t="inlineStr">
        <is>
          <t>รุ่น RxCU83</t>
        </is>
      </c>
      <c r="Q212" s="185" t="inlineStr">
        <is>
          <t>แบบฝึกหัด</t>
        </is>
      </c>
      <c r="R212" s="185" t="inlineStr">
        <is>
          <t>Quiz เตรียมสอบ CC1 RxCU83</t>
        </is>
      </c>
      <c r="S212" s="185" t="n"/>
    </row>
    <row r="213" ht="24" customHeight="1" s="49">
      <c r="A213" s="185" t="n">
        <v>211</v>
      </c>
      <c r="B213" s="186" t="n"/>
      <c r="C213" s="186" t="inlineStr">
        <is>
          <t>หากนายปริญญาใจประสงค์จะเปลี่ยนเภสัชกรผู้มีหน้าที่ปฏิบัติการประจำร้านขายยา ข.ย.1 แห่งนี้ ข้อใดถูกต้อง</t>
        </is>
      </c>
      <c r="D213" s="186" t="n"/>
      <c r="E213" s="186" t="inlineStr">
        <is>
          <t>สามารถเปลี่ยนได้ทันทีโดยไม่ต้องแจ้งเจ้าหน้าที่</t>
        </is>
      </c>
      <c r="F213" s="186" t="inlineStr">
        <is>
          <t>จะต้องทำการแจ้งหนังสือให้สำนักงานคณะกรรมการอาหารและยา ภายในระยะเวลา 7 วัน</t>
        </is>
      </c>
      <c r="G213" s="186" t="inlineStr">
        <is>
          <t>ต้องรอจนสิ้นปีปฏิทินจึงจะขอเปลี่ยนตัวเภสัชกรปฏิบัติการได้</t>
        </is>
      </c>
      <c r="H213" s="186" t="inlineStr">
        <is>
          <t>เภสัชกรคนเดิมไม่ต้องลงนามยินยอมในการแจ้งเปลี่ยนตัว</t>
        </is>
      </c>
      <c r="I213" s="186" t="inlineStr">
        <is>
          <t>ผู้รับอนุญาตต้องปิดร้านขายยาเป็นเวลา 30 วันก่อนเริ่มปฏิบัติการของเภสัชกรคนใหม่</t>
        </is>
      </c>
      <c r="J213" s="185" t="n">
        <v>2</v>
      </c>
      <c r="K213" s="186" t="inlineStr">
        <is>
          <t>✅ คำตอบที่ถูกต้อง: ข้อ ข. จะต้องทำการแจ้งหนังสือให้สำนักงานคณะกรรมการอาหารและยา ภายในระยะเวลา 7 วัน
🎯 ทำไมข้อนี้ถึงถูก:
ตามพระราชบัญญัติยา พ.ศ. 2510 เมื่อมีการเปลี่ยนแปลงผู้มีหน้าที่ปฏิบัติการ ผู้รับอนุญาตต้องแจ้งการเปลี่ยนแปลงต่อนายทะเบียน (อย.) เป็นหนังสือภายในกำหนด 7 วันนับแต่วันที่มีการเปลี่ยนแปลง
🔍 ข้ออื่นผิดเพราะอะไร:
• ข้อ ก.: ผิด เพราะกฎหมายกำหนดให้ต้องแจ้งเป็นหนังสือต่อนายทะเบียนภายในระยะเวลาที่กำหนด
• ข้อ ค.: ผิด เพราะสามารถแจ้งเปลี่ยนตัวผู้มีหน้าที่ปฏิบัติการได้ตลอดเวลาเมื่อมีการลาออกหรือเปลี่ยนตัว
• ข้อ ง.: ผิด เพราะต้องมีหลักฐานการลาออกหรือยินยอมของเภสัชกรคนเดิมแนบประกอบ
• ข้อ จ.: ผิด เพราะไม่มีข้อกำหนดให้ต้องปิดร้าน 30 วันหากมีเภสัชกรคนใหม่มารับหน้าที่ปฏิบัติการต่อเนื่องถูกต้อง</t>
        </is>
      </c>
      <c r="L213" s="186" t="inlineStr">
        <is>
          <t>SAP</t>
        </is>
      </c>
      <c r="M213" s="186" t="inlineStr">
        <is>
          <t>1. Law &amp; Regulations</t>
        </is>
      </c>
      <c r="N213" s="186" t="inlineStr">
        <is>
          <t>1.1 พ.ร.บ. ยา พ.ศ. 2510</t>
        </is>
      </c>
      <c r="O213" s="185" t="inlineStr">
        <is>
          <t>SAP</t>
        </is>
      </c>
      <c r="P213" s="186" t="inlineStr">
        <is>
          <t>รุ่น RxCU83</t>
        </is>
      </c>
      <c r="Q213" s="185" t="inlineStr">
        <is>
          <t>แบบฝึกหัด</t>
        </is>
      </c>
      <c r="R213" s="185" t="inlineStr">
        <is>
          <t>Quiz เตรียมสอบ CC1 RxCU83</t>
        </is>
      </c>
      <c r="S213" s="185" t="n"/>
    </row>
    <row r="214" ht="24" customHeight="1" s="49">
      <c r="A214" s="185" t="n">
        <v>212</v>
      </c>
      <c r="B214" s="186" t="n"/>
      <c r="C214" s="186" t="inlineStr">
        <is>
          <t>หากนายหนูเป็นผู้แทนยาจากบริษัทบุรีรัมย์ ฟาร์ม่า การกระทำในข้อใดมีความผิดตามพระราชบัญญัติยา พ.ศ. 2510 ในหมวดการโฆษณา</t>
        </is>
      </c>
      <c r="D214" s="186" t="n"/>
      <c r="E214" s="186" t="inlineStr">
        <is>
          <t>แจกเอกสารกำกับยาฉบับที่ได้รับอนุมัติจาก อย. ให้แก่แพทย์ในโรงพยาบาล</t>
        </is>
      </c>
      <c r="F214" s="186" t="inlineStr">
        <is>
          <t>จัดประชุมวิชาการเพื่อบรรยายกลไกการออกฤทธิ์ของยาใหม่แก่เภสัชกร</t>
        </is>
      </c>
      <c r="G214" s="186" t="inlineStr">
        <is>
          <t>มอบของที่ระลึกมูลค่าเล็กน้อยที่มีตราสัญลักษณ์บริษัทในงานประชุมวิชาการ</t>
        </is>
      </c>
      <c r="H214" s="186" t="inlineStr">
        <is>
          <t>แสดงสรรพคุณยาอันเป็นเท็จหรือเกินความจริง</t>
        </is>
      </c>
      <c r="I214" s="186" t="inlineStr">
        <is>
          <t>ติดป้ายโฆษณายาสามัญประจำบ้านที่ได้รับอนุมัติข้อความจาก อย. แล้ว</t>
        </is>
      </c>
      <c r="J214" s="185" t="n">
        <v>4</v>
      </c>
      <c r="K214" s="186" t="inlineStr">
        <is>
          <t>✅ คำตอบที่ถูกต้อง: ข้อ ง. แสดงสรรพคุณยาอันเป็นเท็จหรือเกินความจริง
🎯 ทำไมข้อนี้ถึงถูก:
ตามพระราชบัญญัติยา พ.ศ. 2510 มาตรา 88 ห้ามมิให้โฆษณาขายยาแสดงสรรพคุณยาอันเป็นเท็จหรือเกินความจริง หรือทำให้เข้าใจผิดในสาระสำคัญ ซึ่งเป็นความผิดที่มีโทษทางอาญา
🔍 ข้ออื่นผิดเพราะอะไร:
• ข้อ ก.: ผิด เพราะการส่งมอบเอกสารทางวิชาการและเอกสารกำกับยาที่ได้รับอนุมัติให้แก่บุคลากรทางการแพทย์สามารถกระทำได้
• ข้อ ข.: ผิด เพราะการจัดประชุมวิชาการให้ข้อมูลทางวิทยาศาสตร์แก่ผู้ประกอบวิชาชีพสามารถทำได้ตามเกณฑ์จริยธรรม
• ข้อ ค.: ผิด เพราะของที่ระลึกมูลค่าเล็กน้อยตามธรรมเนียมประเพณีในงานวิชาการไม่เข้าข่ายผิดกฎหมายโฆษณาโอ้อวดสรรพคุณ
• ข้อ จ.: ผิด เพราะการโฆษณายาสามัญประจำบ้านที่ได้รับอนุญาตข้อความจากผู้อนุญาตแล้วสามารถกระทำได้ถูกต้องตามกฎหมาย</t>
        </is>
      </c>
      <c r="L214" s="186" t="inlineStr">
        <is>
          <t>SAP</t>
        </is>
      </c>
      <c r="M214" s="186" t="inlineStr">
        <is>
          <t>1. Law &amp; Regulations</t>
        </is>
      </c>
      <c r="N214" s="186" t="inlineStr">
        <is>
          <t>1.1 พ.ร.บ. ยา พ.ศ. 2510</t>
        </is>
      </c>
      <c r="O214" s="185" t="inlineStr">
        <is>
          <t>SAP</t>
        </is>
      </c>
      <c r="P214" s="186" t="inlineStr">
        <is>
          <t>รุ่น RxCU83</t>
        </is>
      </c>
      <c r="Q214" s="185" t="inlineStr">
        <is>
          <t>แบบฝึกหัด</t>
        </is>
      </c>
      <c r="R214" s="185" t="inlineStr">
        <is>
          <t>Quiz เตรียมสอบ CC1 RxCU83</t>
        </is>
      </c>
      <c r="S214" s="185" t="n"/>
    </row>
    <row r="215" ht="24" customHeight="1" s="49">
      <c r="A215" s="185" t="n">
        <v>213</v>
      </c>
      <c r="B215" s="186" t="n"/>
      <c r="C215" s="186" t="inlineStr">
        <is>
          <t>การกระทำในข้อใดไม่ถือเป็นความผิดตามพระราชบัญญัติวิชาชีพเภสัชกรรม พ.ศ. 2537</t>
        </is>
      </c>
      <c r="D215" s="186" t="n"/>
      <c r="E215" s="186" t="inlineStr">
        <is>
          <t>เปิดร้านขายยาโดยไม่มีเภสัชกรตลอดเวลาทำการ</t>
        </is>
      </c>
      <c r="F215" s="186" t="inlineStr">
        <is>
          <t>ผู้ช่วยเภสัชกรทำการวินิจฉัยและจ่ายยาอันตรายแทนเภสัชกร</t>
        </is>
      </c>
      <c r="G215" s="186" t="inlineStr">
        <is>
          <t>นิสิตเภสัชศาสตร์ทำการฝึกหัดการประกอบวิชาชีพภายใต้การควบคุมของนายโทนี่ (เภสัชกรผู้มีใบอนุญาต)</t>
        </is>
      </c>
      <c r="H215" s="186" t="inlineStr">
        <is>
          <t>บุคคลทั่วไปแอบอ้างใช้คำว่า ภก. นำหน้าชื่อ</t>
        </is>
      </c>
      <c r="I215" s="186" t="inlineStr">
        <is>
          <t>เภสัชกรจ่ายยาเสพติดให้ผู้ป่วยโดยไม่มีใบสั่งแพทย์</t>
        </is>
      </c>
      <c r="J215" s="185" t="n">
        <v>3</v>
      </c>
      <c r="K215" s="186" t="inlineStr">
        <is>
          <t>✅ คำตอบที่ถูกต้อง: ข้อ ค. นิสิตเภสัชศาสตร์ทำการฝึกหัดการประกอบวิชาชีพภายใต้การควบคุมของนายโทนี่
🎯 ทำไมข้อนี้ถึงถูก:
ตามมาตรา 29 แห่ง พ.ร.บ.วิชาชีพเภสัชกรรม พ.ศ. 2537 ข้อยกเว้นการประกอบวิชาชีพโดยไม่มีใบอนุญาต ได้แก่ นักศึกษาหรือผู้รับการฝึกอบรมซึ่งทำการฝึกหัดประกอบวิชาชีพภายใต้การควบคุมดูแลของผู้ประกอบวิชาชีพเภสัชกรรม
🔍 ข้ออื่นผิดเพราะอะไร:
• ข้อ ก.: ผิด เพราะเป็นความผิดตามกฎหมายยาและจรรยาบรรณวิชาชีพ (แขวนป้าย)
• ข้อ ข.: ผิด เพราะผู้ช่วยเภสัชกรไม่มีใบอนุญาตประกอบวิชาชีพ มีความผิดฐานประกอบวิชาชีพโดยมิได้รับอนุญาต
• ข้อ ง.: ผิด เพราะมีความผิดตามมาตรา 28 ฐานใช้คำหรือข้อความที่ทำให้ผู้อื่นเข้าใจว่าตนเป็นผู้ประกอบวิชาชีพ
• ข้อ จ.: ผิด เพราะการจ่ายยาเสพติดหรือวัตถุออกฤทธิ์โดยมิชอบมีความผิดตามประมวลกฎหมายยาเสพติด</t>
        </is>
      </c>
      <c r="L215" s="186" t="inlineStr">
        <is>
          <t>SAP</t>
        </is>
      </c>
      <c r="M215" s="186" t="inlineStr">
        <is>
          <t>2. Professional Ethics</t>
        </is>
      </c>
      <c r="N215" s="186" t="inlineStr">
        <is>
          <t>2.1 ข้อบังคับสภาเภสัชกรรม (จรรยาบรรณวิชาชีพ)</t>
        </is>
      </c>
      <c r="O215" s="185" t="inlineStr">
        <is>
          <t>SAP</t>
        </is>
      </c>
      <c r="P215" s="186" t="inlineStr">
        <is>
          <t>รุ่น RxCU83</t>
        </is>
      </c>
      <c r="Q215" s="185" t="inlineStr">
        <is>
          <t>แบบฝึกหัด</t>
        </is>
      </c>
      <c r="R215" s="185" t="inlineStr">
        <is>
          <t>Quiz เตรียมสอบ CC1 RxCU83</t>
        </is>
      </c>
      <c r="S215" s="185" t="n"/>
    </row>
    <row r="216" ht="24" customHeight="1" s="49">
      <c r="A216" s="185" t="n">
        <v>214</v>
      </c>
      <c r="B216" s="186" t="n"/>
      <c r="C216" s="186" t="inlineStr">
        <is>
          <t>กรณีศึกษา: นางอุ๊งอิ๊ง เภสัชกรประจำร้านยา ยินยอมให้เจ้าของร้านนำใบประกอบวิชาชีพไปแขวนไว้โดยตนเองมิได้อยู่ปฏิบัติการจริง และมีการโฆษณาสรรพคุณยาเกินจริง
นางอุ๊งอิ๊งกระทำความผิดตามข้อบังคับสภาเภสัชกรรมว่าด้วยจรรยาบรรณแห่งวิชาชีพเภสัชกรรม พ.ศ. 2538 ข้อใดบ้าง
A. ผู้ประกอบวิชาชีพเภสัชกรรมย่อมดำรงตนให้สมควรในโดยธรรมและเคารพต่อกฎหมายบ้านเมื่อง
B. ไม่สนับสนุนหรือยินยอมให้ผู้มิใช่ผู้ประกอบวิชาชีพเภสัชกรรมประกอบวิชาชีพ
C. ไม่ยินยอมให้ผู้อื่นใช้ชื่อหรือใบประกอบวิชาชีพของตนไปแสดงโดยมิได้ปฏิบัติการจริง</t>
        </is>
      </c>
      <c r="D216" s="186" t="n"/>
      <c r="E216" s="186" t="inlineStr">
        <is>
          <t>ข้อ A เท่านั้น</t>
        </is>
      </c>
      <c r="F216" s="186" t="inlineStr">
        <is>
          <t>ข้อ A, B, C</t>
        </is>
      </c>
      <c r="G216" s="186" t="inlineStr">
        <is>
          <t>ข้อ B เท่านั้น</t>
        </is>
      </c>
      <c r="H216" s="186" t="inlineStr">
        <is>
          <t>ข้อ C เท่านั้น</t>
        </is>
      </c>
      <c r="I216" s="186" t="inlineStr">
        <is>
          <t>ข้อ A และ C เท่านั้น</t>
        </is>
      </c>
      <c r="J216" s="185" t="n">
        <v>2</v>
      </c>
      <c r="K216" s="186" t="inlineStr">
        <is>
          <t>✅ คำตอบที่ถูกต้อง: ข้อ ข. ข้อ A, B, C
🎯 ทำไมข้อนี้ถึงถูก:
การแขวนป้ายโดยไม่อยู่ปฏิบัติการและเปิดโอกาสให้ผู้มิใช่เภสัชกรขายยาแทน ถือเป็นการกระทำผิดจรรยาบรรณวิชาชีพอย่างร้ายแรง ทั้งการละเมิดกฎหมายบ้านเมื่อง (A), สนับสนุนให้ผู้ไม่มีใบอนุญาตประกอบวิชาชีพ (B), และยินยอมให้ผู้อื่นนำใบอนุญาตไปแสดงโดยไม่ได้ปฏิบัติงานจริง (C)
🔍 ข้ออื่นผิดเพราะอะไร:
• ข้อ ก.: ผิด เพราะครอบคลุมความผิดเพียงข้อเดียว ขาดข้อบังคับข้อ B และ C
• ข้อ ค.: ผิด เพราะผิดข้อบังคับทั้ง A และ C ด้วยเช่นกัน
• ข้อ ง.: ผิด เพราะผิดข้อบังคับทั้ง A และ B ด้วยเช่นกัน
• ข้อ จ.: ผิด เพราะไม่รวมข้อ B ซึ่งเป็นการสนับสนุนให้ผู้ช่วยขายยาแทนอย่างชัดเจน</t>
        </is>
      </c>
      <c r="L216" s="186" t="inlineStr">
        <is>
          <t>SAP</t>
        </is>
      </c>
      <c r="M216" s="186" t="inlineStr">
        <is>
          <t>2. Professional Ethics</t>
        </is>
      </c>
      <c r="N216" s="186" t="inlineStr">
        <is>
          <t>2.1 ข้อบังคับสภาเภสัชกรรม (จรรยาบรรณวิชาชีพ)</t>
        </is>
      </c>
      <c r="O216" s="185" t="inlineStr">
        <is>
          <t>SAP</t>
        </is>
      </c>
      <c r="P216" s="186" t="inlineStr">
        <is>
          <t>รุ่น RxCU83</t>
        </is>
      </c>
      <c r="Q216" s="185" t="inlineStr">
        <is>
          <t>แบบฝึกหัด</t>
        </is>
      </c>
      <c r="R216" s="185" t="inlineStr">
        <is>
          <t>Quiz เตรียมสอบ CC1 RxCU83</t>
        </is>
      </c>
      <c r="S216" s="185" t="n"/>
    </row>
    <row r="217" ht="24" customHeight="1" s="49">
      <c r="A217" s="185" t="n">
        <v>215</v>
      </c>
      <c r="B217" s="186" t="n"/>
      <c r="C217" s="186" t="inlineStr">
        <is>
          <t>ยาที่มีการแก้ไขเปลี่ยนแปลงวันสิ้นอายุ (Exp. date) บนฉลากหรือภาชนะบรรจุ จัดเป็นยาประเภทใดตามพระราชบัญญัติยา พ.ศ. 2510</t>
        </is>
      </c>
      <c r="D217" s="186" t="n"/>
      <c r="E217" s="186" t="inlineStr">
        <is>
          <t>ยาผิดมาตรฐาน</t>
        </is>
      </c>
      <c r="F217" s="186" t="inlineStr">
        <is>
          <t>ยาปลอม</t>
        </is>
      </c>
      <c r="G217" s="186" t="inlineStr">
        <is>
          <t>ยาเสื่อมคุณภาพ</t>
        </is>
      </c>
      <c r="H217" s="186" t="inlineStr">
        <is>
          <t>ยาที่ไม่ได้ขึ้นทะเบียนตำรับ</t>
        </is>
      </c>
      <c r="I217" s="186" t="inlineStr">
        <is>
          <t>ยาอันตราย</t>
        </is>
      </c>
      <c r="J217" s="185" t="n">
        <v>2</v>
      </c>
      <c r="K217" s="186" t="inlineStr">
        <is>
          <t>✅ คำตอบที่ถูกต้อง: ข้อ ข. ยาปลอม
🎯 ทำไมข้อนี้ถึงถูก:
ตามพระราชบัญญัติยา พ.ศ. 2510 มาตรา 72 (4) ยาที่แสดงชื่อ วัน เดือน ปี ที่ยาหมดอายุการใช้ซึ่งมิใช่ความจริง จัดเป็น ยาปลอม โดยเด็ดขาด
🔍 ข้ออื่นผิดเพราะอะไร:
• ข้อ ก.: ผิด เพราะยาผิดมาตรฐานคือยาที่มีปริมาณสารสำคัญขาดหรือเกินเกินเกณฑ์กำหนดของตำรับยา
• ข้อ ค.: ผิด เพราะยาเสื่อมคุณภาพคือยาที่สิ้นอายุการใช้ตามที่ระบุไว้ หรือแปรสภาพไปจนใช้การไม่ได้
• ข้อ ง.: ผิด เพราะยาไม่ได้ขึ้นทะเบียนคือยาที่ไม่ได้รับเลขทะเบียนตำรับยาจาก อย.
• ข้อ จ.: ผิด เพราะยาอันตรายเป็นหมวดหมู่ตามระดับการควบคุม มิใช่คำนิยามของยาที่มีการปลอมแปลงวันหมดอายุ</t>
        </is>
      </c>
      <c r="L217" s="186" t="inlineStr">
        <is>
          <t>SAP</t>
        </is>
      </c>
      <c r="M217" s="186" t="inlineStr">
        <is>
          <t>1. Law &amp; Regulations</t>
        </is>
      </c>
      <c r="N217" s="186" t="inlineStr">
        <is>
          <t>1.1 พ.ร.บ. ยา พ.ศ. 2510</t>
        </is>
      </c>
      <c r="O217" s="185" t="inlineStr">
        <is>
          <t>SAP</t>
        </is>
      </c>
      <c r="P217" s="186" t="inlineStr">
        <is>
          <t>รุ่น RxCU83</t>
        </is>
      </c>
      <c r="Q217" s="185" t="inlineStr">
        <is>
          <t>แบบฝึกหัด</t>
        </is>
      </c>
      <c r="R217" s="185" t="inlineStr">
        <is>
          <t>Quiz เตรียมสอบ CC1 RxCU83</t>
        </is>
      </c>
      <c r="S217" s="185" t="n"/>
    </row>
    <row r="218" ht="24" customHeight="1" s="49">
      <c r="A218" s="185" t="n">
        <v>216</v>
      </c>
      <c r="B218" s="186" t="n"/>
      <c r="C218" s="186" t="inlineStr">
        <is>
          <t>ครูประจำชั้นเข้ามาขอซื้อยา Chlorpheniramine (CPM) ชนิดเม็ด บรรจุกระปุกละ 100 เม็ด จำนวน 5 กระปุก (รวม 500 เม็ด) จากร้านยา โดยแจ้งว่าจะนำไปสำรองไว้แจกนักเรียนในกรณีพาไปทัศนศึกษาต่างจังหวัด เภสัชกรชุมชนควรพิจารณาและดำเนินการอย่างไรจึงจะถูกต้องตามกฎหมายและจรรยาบรรณวิชาชีพเภสัชกรรม</t>
        </is>
      </c>
      <c r="D218" s="186" t="n"/>
      <c r="E218" s="186" t="inlineStr">
        <is>
          <t>ไม่สามารถขายให้ได้ เนื่องจากเป็นการจ่ายยาในปริมาณมากผิดปกติโดยไม่มีข้อบ่งใช้ทางการแพทย์ที่ชัดเจน และไม่ได้คำนึงถึงความปลอดภัยของนักเรียนผู้ใช้ยา หากจ่ายยาไปจะมีความผิดทางจรรยาบรรณวิชาชีพ</t>
        </is>
      </c>
      <c r="F218" s="186" t="inlineStr">
        <is>
          <t>สามารถขายให้ได้ทันที เนื่องจาก Chlorpheniramine จัดเป็นยาสามัญประจำบ้านที่ประชาชนทั่วไปสามารถซื้อเก็บสำรองไว้ได้ไม่จำกัด</t>
        </is>
      </c>
      <c r="G218" s="186" t="inlineStr">
        <is>
          <t>สามารถขายให้ได้ทันที เนื่องจาก Chlorpheniramine เป็นยาอันตรายที่เภสัชกรมีอำนาจในการส่งมอบในร้านยา ข.ย.1 ได้โดยตรง</t>
        </is>
      </c>
      <c r="H218" s="186" t="inlineStr">
        <is>
          <t>ไม่สามารถขายให้ได้ เนื่องจากยา Chlorpheniramine เป็นยาควบคุมพิเศษที่ต้องส่งมอบตามใบสั่งแพทย์เท่านั้น</t>
        </is>
      </c>
      <c r="I218" s="186" t="inlineStr">
        <is>
          <t>สามารถขายให้ได้ แต่ต้องให้ครูทำหนังสือยินยอมและนำใบอนุญาตจัดทัศนศึกษาของโรงเรียนมาแสดงต่อเภสัชกร</t>
        </is>
      </c>
      <c r="J218" s="185" t="n">
        <v>1</v>
      </c>
      <c r="K218" s="186" t="inlineStr">
        <is>
          <t>✅ คำตอบที่ถูกต้อง: ข้อ ก. ไม่สามารถขายให้ได้ เนื่องจากเป็นการจ่ายยาในปริมาณมากผิดปกติโดยไม่มีข้อบ่งใช้ทางการแพทย์ที่ชัดเจน และไม่ได้คำนึงถึงความปลอดภัยของนักเรียนผู้ใช้ยา หากจ่ายยาไปจะมีความผิดทางจรรยาบรรณวิชาชีพ
🎯 ทำไมข้อนี้ถึงถูก:
CPM ชนิดรับประทานเป็นยาอันตราย การขอซื้อ 500 เม็ดเพื่อนำไปแจกนักเรียนโดยไม่มีอาการเจ็บป่วยจริง ถือเป็นการใช้ยาในลักษณะป้องกันล่วงหน้าที่ไม่มีข้อบ่งใช้ทางการแพทย์ เสี่ยงต่อนักเรียนเกิดอาการง่วงซึม อุบัติเหตุ หรือผลข้างเคียงจาก anticholinergic การจ่ายยาปริมาณมากโดยไม่ซักประวัติรายบุคคลขัดต่อหลัก Good Pharmacy Practice (GPP) และมีความผิดฐานละเมิดจรรยาบรรณวิชาชีพเภสัชกรรมเกี่ยวกับการคำนึงถึงความปลอดภัยของผู้บริโภค
🔍 ข้ออื่นผิดเพราะอะไร:
• ข้อ ข.: ยาเม็ด CPM ขนาดบรรจุ 100 เม็ด จัดเป็นยาอันตราย ไม่ใช่ยาสามัญประจำบ้าน (ยาสามัญประจำบ้านต้องมีขนาดบรรจุแผงละไม่เกิน 10 เม็ดและมีสูตรตามที่กำหนด)
• ข้อ ค.: แม้จะเป็นยาอันตราย แต่เภสัชกรต้องซักประวัติและจ่ายตามความจำเป็นของผู้ป่วยเฉพาะราย ไม่ใช่ขายปริมาณมากเกินความจำเป็นเพื่อแจกจ่ายทั่วไป
• ข้อ ง.: CPM ชนิดรับประทานทั่วไปจัดเป็นยาอันตราย ไม่ใช่ยาควบคุมพิเศษ (ยาควบคุมพิเศษได้แก่ยาปฏิชีวนะบางตัว หรือยาที่มีผลต่อจิตประสาทสูง)
• ข้อ จ.: กฎหมายยาไม่มีข้อยกเว้นให้ใช้หนังสือยินยอมของโรงเรียนในการจ่ายยาอันตรายในปริมาณมากโดยไม่มีข้อบ่งใช้</t>
        </is>
      </c>
      <c r="L218" s="186" t="inlineStr">
        <is>
          <t>Intermediate</t>
        </is>
      </c>
      <c r="M218" s="186" t="inlineStr">
        <is>
          <t>2. Professional Ethics</t>
        </is>
      </c>
      <c r="N218" s="186" t="inlineStr">
        <is>
          <t>2.1 ข้อบังคับสภาเภสัชกรรม (จรรยาบรรณวิชาชีพ)</t>
        </is>
      </c>
      <c r="O218" s="185" t="inlineStr">
        <is>
          <t>SAP</t>
        </is>
      </c>
      <c r="P218" s="186" t="inlineStr">
        <is>
          <t>[RECONSTRUCTED: ปรับแต่งและเติมเต็มบริบทโจทย์/ตัวเลือกเพื่อความสมบูรณ์] ข้อสอบจริง PLE-CC1 ปี 2567 ข้อ 11</t>
        </is>
      </c>
      <c r="Q218" s="185" t="inlineStr">
        <is>
          <t>ข้อสอบจริง</t>
        </is>
      </c>
      <c r="R218" s="185" t="inlineStr">
        <is>
          <t>2567</t>
        </is>
      </c>
      <c r="S218" s="185" t="n"/>
    </row>
    <row r="219" ht="24" customHeight="1" s="49">
      <c r="A219" s="185" t="n">
        <v>217</v>
      </c>
      <c r="B219" s="186" t="inlineStr">
        <is>
          <t>ชายอายุ 28 ปี เข้ามาในร้านยาขอซื้อยา Tramadol ชนิดแคปซูล 50 mg เพื่อบรรเทาอาการปวดและแจ้งว่าต้องการพกติดตัวไปต่างประเทศ เภสัชกรผู้มีหน้าที่ปฏิบัติการจึงจ่ายยา Tramadol ให้ไปจำนวน 30 แคปซูล พร้อมเขียนฉลากยาและให้คำแนะนำการใช้อย่างละเอียด</t>
        </is>
      </c>
      <c r="C219" s="186" t="inlineStr">
        <is>
          <t>จากสถานการณ์ดังกล่าว การกระทำของเภสัชกรมีความถูกต้องตามกฎหมายยาและจรรยาบรรณวิชาชีพหรือไม่อย่างไร</t>
        </is>
      </c>
      <c r="D219" s="186" t="n"/>
      <c r="E219" s="186" t="inlineStr">
        <is>
          <t>ไม่ถูกต้องตามกฎหมาย และผิดจรรยาบรรณวิชาชีพ (เนื่องจากประกาศกระทรวงสาธารณสุขกำหนดให้จ่ายยา Tramadol ได้ไม่เกิน 20 เม็ด/แคปซูลต่อครั้ง)</t>
        </is>
      </c>
      <c r="F219" s="186" t="inlineStr">
        <is>
          <t>ถูกต้องตามกฎหมาย และไม่ผิดจรรยาบรรณวิชาชีพ (เนื่องจาก Tramadol เป็นยาอันตรายที่เภสัชกรสามารถจ่ายได้ตามดุลยพินิจหากมีการให้คำแนะนำอย่างครบถ้วน)</t>
        </is>
      </c>
      <c r="G219" s="186" t="inlineStr">
        <is>
          <t>ถูกต้องตามกฎหมาย แต่ผิดจรรยาบรรณวิชาชีพ (เนื่องจากจ่ายยาในปริมาณมากเกินสมควร)</t>
        </is>
      </c>
      <c r="H219" s="186" t="inlineStr">
        <is>
          <t>ไม่ถูกต้องตามกฎหมาย แต่ไม่ผิดจรรยาบรรณวิชาชีพ (เนื่องจากมีเจตนาดีในการช่วยบรรเทาอาการปวดให้ผู้ป่วย)</t>
        </is>
      </c>
      <c r="I219" s="186" t="inlineStr">
        <is>
          <t>ถูกต้องตามกฎหมายเฉพาะกรณีที่ผู้ป่วยมีตั๋วเครื่องบินยืนยันการเดินทางไปต่างประเทศเท่านั้น</t>
        </is>
      </c>
      <c r="J219" s="185" t="n">
        <v>1</v>
      </c>
      <c r="K219" s="186" t="inlineStr">
        <is>
          <t>✅ คำตอบที่ถูกต้อง: ข้อ ก. ไม่ถูกต้องตามกฎหมาย และผิดจรรยาบรรณวิชาชีพ (เนื่องจากประกาศกระทรวงสาธารณสุขกำหนดให้จ่ายยา Tramadol ได้ไม่เกิน 20 เม็ด/แคปซูลต่อครั้ง)
🎯 ทำไมข้อนี้ถึงถูก:
ตามประกาศกระทรวงสาธารณสุข เรื่อง การควบคุมการจำหน่ายยา Tramadol กำหนดให้ร้านยาแผนปัจจุบันสามารถจ่ายยา Tramadol ในรูปแบบเดี่ยวได้ไม่เกิน 20 เม็ด/แคปซูลต่อครั้งต่อราย และห้ามจำหน่ายให้แก่ผู้ที่มีอายุต่ำกว่า 17 ปี พร้อมทั้งต้องทำบัญชีการจ่ายยา การที่เภสัชกรจ่ายยา Tramadol ให้ผู้ป่วย 30 แคปซูลจึงเป็นการกระทำที่ฝ่าฝืนกฎหมายอย่างชัดเจน และมีความผิดฐานละเมิดจรรยาบรรณวิชาชีพเภสัชกรรมที่ไม่ปฏิบัติตามกฎหมายควบคุมยาเสี่ยงต่อการนำไปใช้ในทางที่ผิด
🔍 ข้ออื่นผิดเพราะอะไร:
• ข้อ ข.: ผิดกฎหมายอย่างชัดเจนเนื่องจากปริมาณเกิน 20 แคปซูลตามที่กฎหมายกำหนดไว้
• ข้อ ค.: การฝ่าฝืนกฎหมายควบคุมยาอันตรายที่มีมาตรการเข้มงวดย่อมถือเป็นความผิดทางจรรยาบรรณด้วยเช่นกัน
• ข้อ ง.: เจตนาในการรักษาไม่สามารถลบล้างการกระทำความผิดตามบทบัญญัติของกฎหมายได้
• ข้อ จ.: กฎหมายไม่มีข้อยกเว้นเรื่องการแสดงตั๋วเครื่องบินสำหรับการจ่ายยา Tramadol เกิน 20 เม็ดในร้านยา</t>
        </is>
      </c>
      <c r="L219" s="186" t="inlineStr">
        <is>
          <t>Intermediate</t>
        </is>
      </c>
      <c r="M219" s="186" t="inlineStr">
        <is>
          <t>2. Professional Ethics</t>
        </is>
      </c>
      <c r="N219" s="186" t="inlineStr">
        <is>
          <t>2.1 ข้อบังคับสภาเภสัชกรรม (จรรยาบรรณวิชาชีพ)</t>
        </is>
      </c>
      <c r="O219" s="185" t="inlineStr">
        <is>
          <t>SAP</t>
        </is>
      </c>
      <c r="P219" s="186" t="inlineStr">
        <is>
          <t>[RECONSTRUCTED: ปรับแต่งและเติมเต็มบริบทโจทย์/ตัวเลือกเพื่อความสมบูรณ์] ข้อสอบจริง PLE-CC1 ปี 2567 ข้อ 16</t>
        </is>
      </c>
      <c r="Q219" s="185" t="inlineStr">
        <is>
          <t>ข้อสอบจริง</t>
        </is>
      </c>
      <c r="R219" s="185" t="inlineStr">
        <is>
          <t>2567</t>
        </is>
      </c>
      <c r="S219" s="185" t="n"/>
    </row>
    <row r="220" ht="24" customHeight="1" s="49">
      <c r="A220" s="185" t="n">
        <v>218</v>
      </c>
      <c r="B220" s="186" t="n"/>
      <c r="C220" s="186" t="inlineStr">
        <is>
          <t>คุณครูโรงเรียนประถมศึกษาเข้ามาขอซื้อยา Chlorpheniramine (CPM) ขนาด 4 mg จำนวน 5 กระปุก (กระปุกละ 100 เม็ด รวมทั้งสิ้น 500 เม็ด) ในร้านยา โดยแจ้งว่าจะนำไปเตรียมไว้แจกนักเรียนในวันเปิดภาคเรียน เภสัชกรได้ขายยาให้ตามที่ขอ การกระทำของเภสัชกรดังกล่าวมีความถูกต้องตามกฎหมายและจรรยาบรรณวิชาชีพหรือไม่อย่างไร</t>
        </is>
      </c>
      <c r="D220" s="186" t="n"/>
      <c r="E220" s="186" t="inlineStr">
        <is>
          <t>มีความผิดทางจรรยาบรรณวิชาชีพและกฎหมายยา เนื่องจากการจ่ายยาอันตรายในปริมาณมากโดยไม่มีข้อบ่งใช้ทางการแพทย์เฉพาะราย ไม่คำนึงถึงความปลอดภัยของผู้ใช้ยา</t>
        </is>
      </c>
      <c r="F220" s="186" t="inlineStr">
        <is>
          <t>ไม่มีความผิด เนื่องจาก Chlorpheniramine ขนาด 4 mg บรรจุกระปุกละ 100 เม็ด จัดเป็นยาสามัญประจำบ้านที่สามารถจำหน่ายได้ทั่วไป</t>
        </is>
      </c>
      <c r="G220" s="186" t="inlineStr">
        <is>
          <t>ไม่มีความผิด เนื่องจากเป็นยาอันตรายที่เภสัชกรมีสิทธิส่งมอบในร้านยา ข.ย.1 ได้โดยไม่จำกัดจำนวนเม็ดหากผู้ซื้อเป็นข้าราชการครู</t>
        </is>
      </c>
      <c r="H220" s="186" t="inlineStr">
        <is>
          <t>มีความผิดเฉพาะกรณีที่ไม่ได้ให้คำแนะนำการใช้ยาเป็นลายลักษณ์อักษรแก่คุณครู</t>
        </is>
      </c>
      <c r="I220" s="186" t="inlineStr">
        <is>
          <t>ไม่มีความผิด เนื่องจากโรงเรียนเป็นนิติบุคคลที่ได้รับการยกเว้นตามพระราชบัญญัติยา</t>
        </is>
      </c>
      <c r="J220" s="185" t="n">
        <v>1</v>
      </c>
      <c r="K220" s="186" t="inlineStr">
        <is>
          <t>✅ คำตอบที่ถูกต้อง: ข้อ ก. มีความผิดทางจรรยาบรรณวิชาชีพและกฎหมายยา เนื่องจากการจ่ายยาอันตรายในปริมาณมากโดยไม่มีข้อบ่งใช้ทางการแพทย์เฉพาะราย ไม่คำนึงถึงความปลอดภัยของผู้ใช้ยา
🎯 ทำไมข้อนี้ถึงถูก:
CPM ขนาด 4 mg บรรจุ 100 เม็ด จัดเป็นยาอันตรายตามกฎหมายยา การจ่ายยาอันตรายในปริมาณมากถึง 500 เม็ดแก่บุคคลทั่วไปเพื่อนำไปแจกจ่ายต่อนักเรียนโดยไม่มีข้อบ่งใช้ทางการแพทย์ที่สมเหตุผล ถือเป็นการจ่ายยาโดยประมาทเลินเล่อ ขัดต่อหลักเกณฑ์วิธีปฏิบัติทางเภสัชกรรมชุมชน (GPP) และละเมิดข้อบังคับสภาเภสัชกรรมว่าด้วยจรรยาบรรณแห่งวิชาชีพเภสัชกรรม พ.ศ. 2538 หมวดความปลอดภัยของผู้ป่วย
🔍 ข้ออื่นผิดเพราะอะไร:
• ข้อ ข.: CPM ขนาดบรรจุ 100 เม็ด จัดเป็นยาอันตราย ไม่ใช่ยาสามัญประจำบ้าน
• ข้อ ค.: แม้จะเป็นยาอันตรายในร้านยา ข.ย.1 แต่เภสัชกรต้องส่งมอบยาตามความจำเป็นของผู้ป่วยเฉพาะราย ไม่สามารถขายส่งในปริมาณมากเพื่อแจกจ่ายทั่วไปได้
• ข้อ ง.: การกระทำผิดเกิดขึ้นตั้งแต่การตัดสินใจส่งมอบยาปริมาณมากโดยไม่มีข้อบ่งใช้ ไม่ใช่เพียงเรื่องฉลากคำแนะนำ
• ข้อ จ.: พระราชบัญญัติยาไม่มีข้อยกเว้นให้โรงเรียนหรือครูสามารถซื้อยาอันตรายจำนวนมากโดยไม่มีใบอนุญาตขายยาหรือใบสั่งแพทย์</t>
        </is>
      </c>
      <c r="L220" s="186" t="inlineStr">
        <is>
          <t>Intermediate</t>
        </is>
      </c>
      <c r="M220" s="186" t="inlineStr">
        <is>
          <t>2. Professional Ethics</t>
        </is>
      </c>
      <c r="N220" s="186" t="inlineStr">
        <is>
          <t>2.1 ข้อบังคับสภาเภสัชกรรม (จรรยาบรรณวิชาชีพ)</t>
        </is>
      </c>
      <c r="O220" s="185" t="inlineStr">
        <is>
          <t>SAP</t>
        </is>
      </c>
      <c r="P220" s="186" t="inlineStr">
        <is>
          <t>[RECONSTRUCTED: ปรับแต่งและเติมเต็มบริบทโจทย์/ตัวเลือกเพื่อความสมบูรณ์] ข้อสอบจริง PLE-CC1 ปี 2567 ข้อ 47</t>
        </is>
      </c>
      <c r="Q220" s="185" t="inlineStr">
        <is>
          <t>ข้อสอบจริง</t>
        </is>
      </c>
      <c r="R220" s="185" t="inlineStr">
        <is>
          <t>2567</t>
        </is>
      </c>
      <c r="S220" s="185" t="n"/>
    </row>
    <row r="221" ht="24" customHeight="1" s="49">
      <c r="A221" s="185" t="n">
        <v>219</v>
      </c>
      <c r="B221" s="186" t="n"/>
      <c r="C221" s="186" t="inlineStr">
        <is>
          <t>ตามกฎหมายควบคุมยาเสพติดให้โทษและวัตถุออกฤทธิ์ต่อจิตและประสาทของประเทศไทย ข้อใดกล่าวถึงสถานะทางกฎหมายและสถานที่จำหน่ายยา Pseudoephedrine ทั้งในรูปแบบยาเดี่ยวและยาตำรับสูตรผสมได้อย่างถูกต้อง</t>
        </is>
      </c>
      <c r="D221" s="186" t="n"/>
      <c r="E221" s="186" t="inlineStr">
        <is>
          <t>จัดเป็นวัตถุออกฤทธิ์ต่อจิตและประสาทประเภท 2 (วจ.2) อนุญาตให้สั่งจ่ายและมีไว้ในครอบครองได้เฉพาะในโรงพยาบาลหรือสถานพยาบาลที่มีเตียงรับผู้ป่วยไว้ค้างคืนเท่านั้น โดยห้ามจำหน่ายในร้านขายยาแผนปัจจุบัน (ข.ย.1) ทุกกรณี</t>
        </is>
      </c>
      <c r="F221" s="186" t="inlineStr">
        <is>
          <t>จัดเป็นยาอันตรายที่เภสัชกรประจำร้านยา ข.ย.1 สามารถส่งมอบได้ตามดุลยพินิจไม่เกินคนละ 10 เม็ด</t>
        </is>
      </c>
      <c r="G221" s="186" t="inlineStr">
        <is>
          <t>จัดเป็นยาควบคุมพิเศษที่สามารถจำหน่ายในร้านยา ข.ย.1 ได้เมื่อผู้ป่วยมีใบสั่งยาจากแพทย์</t>
        </is>
      </c>
      <c r="H221" s="186" t="inlineStr">
        <is>
          <t>จัดเป็นวัตถุออกฤทธิ์ต่อจิตและประสาทประเภท 4 (วจ.4) ที่ร้านยา ข.ย.1 สามารถจำหน่ายได้เมื่อมีใบสั่งแพทย์</t>
        </is>
      </c>
      <c r="I221" s="186" t="inlineStr">
        <is>
          <t>จัดเป็นยาเสพติดให้โทษในประเภท 3 (ยส.3) ที่ร้านยา ข.ย.1 สามารถจำหน่ายได้โดยไม่ต้องทำบัญชีควบคุม</t>
        </is>
      </c>
      <c r="J221" s="185" t="n">
        <v>1</v>
      </c>
      <c r="K221" s="186" t="inlineStr">
        <is>
          <t>✅ คำตอบที่ถูกต้อง: ข้อ ก. จัดเป็นวัตถุออกฤทธิ์ต่อจิตและประสาทประเภท 2 (วจ.2) อนุญาตให้สั่งจ่ายและมีไว้ในครอบครองได้เฉพาะในโรงพยาบาลหรือสถานพยาบาลที่มีเตียงรับผู้ป่วยไว้ค้างคืนเท่านั้น โดยห้ามจำหน่ายในร้านขายยาแผนปัจจุบัน (ข.ย.1) ทุกกรณี
🎯 ทำไมข้อนี้ถึงถูก:
ประกาศกระทรวงสาธารณสุขได้ยกระดับการควบคุมยา Pseudoephedrine ทั้งในรูปแบบยาเดี่ยวและยาตำรับสูตรผสมทุกรูปแบบ ให้จัดเป็น วัตถุออกฤทธิ์ต่อจิตและประสาทในประเภท 2 (ตามประมวลกฎหมายยาเสพติด พ.ศ. 2564) เนื่องจากเป็นสารตั้งต้นในการสังเคราะห์สารเสพติด Metamphetamine โดยไม่อนุญาต ให้จำหน่ายในร้านขายยาแผนปัจจุบัน (ข.ย.1) และอนุญาตให้ใช้ได้เฉพาะในสถานพยาบาลที่ได้รับอนุญาตโดยแพทย์เป็นผู้สั่งจ่ายเท่านั้น
🔍 ข้ออื่นผิดเพราะอะไร:
• ข้อ ข.: ยกเลิกสถานะยาอันตรายไปแล้วตั้งแต่ปี พ.ศ. 2555 ร้านยาไม่สามารถจำหน่ายได้
• ข้อ ค.: ไม่ใช่ยาควบคุมพิเศษทั่วไป แต่เป็น วจ.2 ซึ่งห้ามจำหน่ายในร้านยา ข.ย.1 แม้จะมีใบสั่งแพทย์ก็ตาม
• ข้อ ง.: จัดเป็น วจ.2 ไม่ใช่ วจ.4
• ข้อ จ.: จัดเป็นวัตถุออกฤทธิ์ ไม่ใช่ ยส.3 (ยส.3 ได้แก่ ยาแก้ไอผสมโคเดอีน)</t>
        </is>
      </c>
      <c r="L221" s="186" t="inlineStr">
        <is>
          <t>Intermediate</t>
        </is>
      </c>
      <c r="M221" s="186" t="inlineStr">
        <is>
          <t>1. Law &amp; Regulations</t>
        </is>
      </c>
      <c r="N221" s="186" t="inlineStr">
        <is>
          <t>1.2 พ.ร.บ. ยาเสพติดให้โทษ &amp; วัตถุออกฤทธิ์</t>
        </is>
      </c>
      <c r="O221" s="185" t="inlineStr">
        <is>
          <t>SAP</t>
        </is>
      </c>
      <c r="P221" s="186" t="inlineStr">
        <is>
          <t>[RECONSTRUCTED: ปรับแต่งและเติมเต็มบริบทโจทย์/ตัวเลือกเพื่อความสมบูรณ์] ข้อสอบจริง PLE-CC1 ปี 2567 ข้อ 66</t>
        </is>
      </c>
      <c r="Q221" s="185" t="inlineStr">
        <is>
          <t>ข้อสอบจริง</t>
        </is>
      </c>
      <c r="R221" s="185" t="inlineStr">
        <is>
          <t>2567</t>
        </is>
      </c>
      <c r="S221" s="185" t="n"/>
    </row>
    <row r="222" ht="24" customHeight="1" s="49">
      <c r="A222" s="185" t="n">
        <v>220</v>
      </c>
      <c r="B222" s="186" t="n"/>
      <c r="C222" s="186" t="inlineStr">
        <is>
          <t>ยาในข้อใดต่อไปนี้ที่ร้านขายส่ง (ผู้รับอนุญาตขายส่งยา) ไม่สามารถจำหน่ายให้แก่ร้านขายยาแผนปัจจุบัน (ข.ย.1) ได้</t>
        </is>
      </c>
      <c r="D222" s="186" t="n"/>
      <c r="E222" s="186" t="inlineStr">
        <is>
          <t>Sildenafil</t>
        </is>
      </c>
      <c r="F222" s="186" t="inlineStr">
        <is>
          <t>Alprazolam</t>
        </is>
      </c>
      <c r="G222" s="186" t="inlineStr">
        <is>
          <t>Tramadol</t>
        </is>
      </c>
      <c r="H222" s="186" t="inlineStr">
        <is>
          <t>Dexamethasone</t>
        </is>
      </c>
      <c r="I222" s="186" t="inlineStr">
        <is>
          <t>Prednisolone</t>
        </is>
      </c>
      <c r="J222" s="185" t="n">
        <v>2</v>
      </c>
      <c r="K222" s="186" t="inlineStr">
        <is>
          <t>✅ คำตอบที่ถูกต้อง: ข้อ ข. Alprazolam
🎯 ทำไมข้อนี้ถึงถูก:
Alprazolam จัดเป็นวัตถุออกฤทธิ์ต่อจิตและประสาทประเภท 2 (Schedule II psychotropic substance) ตาม พ.ร.บ. วัตถุที่ออกฤทธิ์ต่อจิตและประสาท พ.ศ. 2559 ซึ่งกฎหมายไม่อนุญาตให้ร้านขายยาแผนปัจจุบันจำหน่ายหรือมีไว้ในครอบครองเพื่อจำหน่ายได้ ผู้รับอนุญาตขายส่งยาจึงไม่สามารถจำหน่ายยา Alprazolam ให้แก่ร้านขายยาแผนปัจจุบันได้ (จำหน่ายได้เฉพาะโรงพยาบาลหรือสถานพยาบาลที่ได้รับอนุญาตเท่านั้น)
🔍 ข้ออื่นผิดเพราะอะไร:
• ข้อ ก.: เป็นยาควบคุมพิเศษ ร้านขายส่งสามารถจำหน่ายให้ร้านขายยาแผนปัจจุบันได้ และร้านยาสามารถจำหน่ายให้ผู้ป่วยตามใบสั่งแพทย์
• ข้อ ค.: เป็นยาอันตราย (หรือยาควบคุมพิเศษตามรูปแบบเดี่ยว) ร้านขายส่งสามารถจำหน่ายให้ร้านขายยาแผนปัจจุบันได้ตามเกณฑ์ที่ อย. กำหนด
• ข้อ ง.: รูปแบบรับประทานเป็นยาควบคุมพิเศษ ร้านขายส่งสามารถจำหน่ายให้ร้านขายยาแผนปัจจุบันได้ และจ่ายตามใบสั่งแพทย์
• ข้อ จ.: รูปแบบรับประทานเป็นยาควบคุมพิเศษ ร้านขายส่งสามารถจำหน่ายให้ร้านขายยาแผนปัจจุบันได้ตามกฎหมาย</t>
        </is>
      </c>
      <c r="L222" s="186" t="inlineStr">
        <is>
          <t>SAP</t>
        </is>
      </c>
      <c r="M222" s="186" t="inlineStr">
        <is>
          <t>1. Law &amp; Regulations</t>
        </is>
      </c>
      <c r="N222" s="186" t="inlineStr">
        <is>
          <t>1.2 พ.ร.บ. ยาเสพติดให้โทษ &amp; วัตถุออกฤทธิ์</t>
        </is>
      </c>
      <c r="O222" s="185" t="inlineStr">
        <is>
          <t>SAP</t>
        </is>
      </c>
      <c r="P222" s="186" t="inlineStr">
        <is>
          <t>PLE_CC1_2567_Key ข้อ 81</t>
        </is>
      </c>
      <c r="Q222" s="185" t="inlineStr">
        <is>
          <t>ข้อสอบจริง</t>
        </is>
      </c>
      <c r="R222" s="185" t="inlineStr">
        <is>
          <t>2567</t>
        </is>
      </c>
      <c r="S222" s="185" t="n"/>
    </row>
    <row r="223" ht="24" customHeight="1" s="49">
      <c r="A223" s="185" t="n">
        <v>221</v>
      </c>
      <c r="B223" s="186" t="n"/>
      <c r="C223" s="186" t="inlineStr">
        <is>
          <t>ตามประกาศสำนักงานคณะกรรมการอาหารและยา (อย.) เรื่อง หลักเกณฑ์การรายงานการผลิต นำสั่ง หรือขายยาตามแบบ ข.ย.11 ยาในข้อใดต่อไปนี้ไม่ต้องจัดทำรายงาน ข.ย.11</t>
        </is>
      </c>
      <c r="D223" s="186" t="n"/>
      <c r="E223" s="186" t="inlineStr">
        <is>
          <t>ยาเม็ด Dimenhydrinate</t>
        </is>
      </c>
      <c r="F223" s="186" t="inlineStr">
        <is>
          <t>ยาเม็ด Dextromethorphan</t>
        </is>
      </c>
      <c r="G223" s="186" t="inlineStr">
        <is>
          <t>ยาแคปซูล Tramadol</t>
        </is>
      </c>
      <c r="H223" s="186" t="inlineStr">
        <is>
          <t>ยาน้ำ Chlorpheniramine</t>
        </is>
      </c>
      <c r="I223" s="186" t="inlineStr">
        <is>
          <t>ยาแก้แพ้ชนิดน้ำที่มีส่วนผสมของ Antihistamines</t>
        </is>
      </c>
      <c r="J223" s="185" t="n">
        <v>1</v>
      </c>
      <c r="K223" s="186" t="inlineStr">
        <is>
          <t>✅ คำตอบที่ถูกต้อง: ข้อ ก. ยาเม็ด Dimenhydrinate
🎯 ทำไมข้อนี้ถึงถูก:
รายงาน ข.ย.11 คือแบบรายงานการผลิต นำเข้า หรือขายยาอันตรายเฉพาะกลุ่มที่ อย. มีประกาศกำหนดให้ต้องรายงานปริมาณการครอบครองและการจำหน่ายเพื่อเฝ้าระวังการนำไปใช้ในทางที่ผิด (abuse/misuse) ได้แก่ Dextromethorphan ชนิดเดี่ยวและสูตรผสม, Tramadol และยาน้ำแก้แพ้แก้ไอที่มีส่วนผสมของ Antihistamines เช่น Chlorpheniramine, Promethazine, Diphenhydramine ในขณะที่ Dimenhydrinate ชนิดเม็ดเดี่ยวจัดเป็นยาอันตรายทั่วไปที่ไม่อยู่ในบัญชีรายชื่อยาที่ต้องจัดทำรายงาน ข.ย.11 ส่ง อย.
🔍 ข้ออื่นผิดเพราะอะไร:
• ข้อ ข.: อยู่ในบัญชีควบคุมที่ต้องทำรายงาน ข.ย.11 เนื่องจากมีรายงานการนำไปใช้เสพติดในทางที่ผิด
• ข้อ ค.: เป็นยาที่ต้องควบคุมเข้มงวดและต้องจัดทำบัญชีรายงาน ข.ย.11 ส่ง อย. ทุกรอบระยะเวลา
• ข้อ ง.: เป็นยาน้ำกลุ่ม Antihistamine ที่ต้องจัดทำรายงาน ข.ย.11 เพื่อป้องกันการนำไปผสมสารเสพติด (เช่น 4x100)
• ข้อ จ.: จัดอยู่ในกลุ่มที่ต้องรายงานตามประกาศ อย. เช่นเดียวกัน</t>
        </is>
      </c>
      <c r="L223" s="186" t="inlineStr">
        <is>
          <t>SAP</t>
        </is>
      </c>
      <c r="M223" s="186" t="inlineStr">
        <is>
          <t>1. Law &amp; Regulations</t>
        </is>
      </c>
      <c r="N223" s="186" t="inlineStr">
        <is>
          <t>1.1 พ.ร.บ. ยา พ.ศ. 2510</t>
        </is>
      </c>
      <c r="O223" s="185" t="inlineStr">
        <is>
          <t>SAP</t>
        </is>
      </c>
      <c r="P223" s="186" t="inlineStr">
        <is>
          <t>PLE_CC1_2567_Key ข้อ 88</t>
        </is>
      </c>
      <c r="Q223" s="185" t="inlineStr">
        <is>
          <t>ข้อสอบจริง</t>
        </is>
      </c>
      <c r="R223" s="185" t="inlineStr">
        <is>
          <t>2567</t>
        </is>
      </c>
      <c r="S223" s="185" t="n"/>
    </row>
    <row r="224" ht="24" customHeight="1" s="49">
      <c r="A224" s="185" t="n">
        <v>222</v>
      </c>
      <c r="B224" s="186" t="n"/>
      <c r="C224" s="186" t="inlineStr">
        <is>
          <t>ตามประกาศกระทรวงสาธารณสุข เรื่อง ยาสามัญประจำบ้านแผนปัจจุบัน ยาในข้อใดต่อไปนี้ไม่จัดเป็นยาสามัญประจำบ้าน</t>
        </is>
      </c>
      <c r="D224" s="186" t="n"/>
      <c r="E224" s="186" t="inlineStr">
        <is>
          <t>ยาเม็ดพาราเซตามอล (Paracetamol 500 mg) บรรจุกระปุก 100 เม็ด</t>
        </is>
      </c>
      <c r="F224" s="186" t="inlineStr">
        <is>
          <t>ยาเหน็บทวารหนักกลีเซอรีน (Glycerin suppository) บรรจุแผงละ 10 เม็ด</t>
        </is>
      </c>
      <c r="G224" s="186" t="inlineStr">
        <is>
          <t>น้ำเกลือล้างแผล (Sodium chloride 0.9%) ปริมาตร 500 mL</t>
        </is>
      </c>
      <c r="H224" s="186" t="inlineStr">
        <is>
          <t>ผงน้ำตาลเกลือแร่ (Oral rehydration salts: ORS) สำหรับผสมน้ำ 250 mL</t>
        </is>
      </c>
      <c r="I224" s="186" t="inlineStr">
        <is>
          <t>ยาล้างตา (Sodium chloride/Boric acid) ปริมาตร 150 mL</t>
        </is>
      </c>
      <c r="J224" s="185" t="n">
        <v>1</v>
      </c>
      <c r="K224" s="186" t="inlineStr">
        <is>
          <t>✅ คำตอบที่ถูกต้อง: ข้อ ก. ยาเม็ดพาราเซตามอล (Paracetamol 500 mg) บรรจุกระปุก 100 เม็ด
🎯 ทำไมข้อนี้ถึงถูก:
ตามประกาศกระทรวงสาธารณสุข เรื่อง ยาสามัญประจำบ้านแผนปัจจุบัน ยาเม็ดบรรเทาปวดลดไข้พาราเซตามอล 500 มก. ที่ได้รับการรับรองเป็นยาสามัญประจำบ้าน ต้องบรรจุในแผง (strip/blister pack) ขนาดแผงละไม่เกิน 4 เม็ด หรือ 10 เม็ดเท่านั้น หากบรรจุเป็นกระปุกขนาด 100 เม็ด จะจัดเป็นยาอันตรายที่จำหน่ายได้เฉพาะในร้านขายยาแผนปัจจุบัน (ข.ย.1) เท่านั้น ไม่สามารถขึ้นทะเบียนหรือจำหน่ายเป็นยาสามัญประจำบ้านได้
🔍 ข้ออื่นผิดเพราะอะไร:
• ข้อ ข.: จัดเป็นยาสามัญประจำบ้านแผนปัจจุบันในกลุ่มยาระบาย
• ข้อ ค.: ขนาดบรรจุไม่เกิน 1,000 mL จัดเป็นยาสามัญประจำบ้านแผนปัจจุบัน
• ข้อ ง.: ขนาดบรรจุสำหรับน้ำ 250-750 mL จัดเป็นยาสามัญประจำบ้านแผนปัจจุบัน
• ข้อ จ.: ขนาดบรรจุไม่เกิน 240 mL จัดเป็นยาสามัญประจำบ้านแผนปัจจุบัน</t>
        </is>
      </c>
      <c r="L224" s="186" t="inlineStr">
        <is>
          <t>SAP</t>
        </is>
      </c>
      <c r="M224" s="186" t="inlineStr">
        <is>
          <t>1. Law &amp; Regulations</t>
        </is>
      </c>
      <c r="N224" s="186" t="inlineStr">
        <is>
          <t>1.1 พ.ร.บ. ยา พ.ศ. 2510</t>
        </is>
      </c>
      <c r="O224" s="185" t="inlineStr">
        <is>
          <t>SAP</t>
        </is>
      </c>
      <c r="P224" s="186" t="inlineStr">
        <is>
          <t>PLE_CC1_2567_Key ข้อ 92</t>
        </is>
      </c>
      <c r="Q224" s="185" t="inlineStr">
        <is>
          <t>ข้อสอบจริง</t>
        </is>
      </c>
      <c r="R224" s="185" t="inlineStr">
        <is>
          <t>2567</t>
        </is>
      </c>
      <c r="S224" s="185" t="n"/>
    </row>
    <row r="225" ht="24" customHeight="1" s="49">
      <c r="A225" s="185" t="n">
        <v>223</v>
      </c>
      <c r="B225" s="186" t="n"/>
      <c r="C225" s="186" t="inlineStr">
        <is>
          <t>ชายอายุ 28 ปี มาขอซื้อยา Tramadol 50 mg แคปซูล ที่ร้านขายยาแผนปัจจุบัน (ข.ย.1) โดยแจ้งว่าต้องการนำไปใช้บรรเทาอาการปวดจากโรคประจำตัวและจะพกติดตัวเดินทางไปต่างประเทศ เภสัชกรชุมชนจึงจ่ายยา Tramadol ให้ไปจำนวน 30 แคปซูล พร้อมเขียนฉลากยาแนะนำวิธีใช้ ข้อบ่งใช้ และข้อควรระวังอย่างครบถ้วน การกระทำของเภสัชกรท่านนี้ถูกต้องตามกฎหมายและจรรยาบรรณวิชาชีพหรือไม่</t>
        </is>
      </c>
      <c r="D225" s="186" t="n"/>
      <c r="E225" s="186" t="inlineStr">
        <is>
          <t>ไม่สามารถขายได้ ผิดทั้งกฎหมายและผิดจรรยาบรรณแห่งวิชาชีพ</t>
        </is>
      </c>
      <c r="F225" s="186" t="inlineStr">
        <is>
          <t>สามารถขายได้ ไม่ผิดกฎหมาย แต่ผิดจรรยาบรรณแห่งวิชาชีพ</t>
        </is>
      </c>
      <c r="G225" s="186" t="inlineStr">
        <is>
          <t>สามารถขายได้ ไม่ผิดกฎหมาย และไม่ผิดจรรยาบรรณแห่งวิชาชีพ</t>
        </is>
      </c>
      <c r="H225" s="186" t="inlineStr">
        <is>
          <t>ไม่สามารถขายได้ ผิดกฎหมาย แต่ไม่ผิดจรรยาบรรณแห่งวิชาชีพ</t>
        </is>
      </c>
      <c r="I225" s="186" t="inlineStr">
        <is>
          <t>สามารถขายได้เฉพาะกรณีที่ผู้ป่วยมีตั๋วเครื่องบินยืนยันเท่านั้น</t>
        </is>
      </c>
      <c r="J225" s="185" t="n">
        <v>1</v>
      </c>
      <c r="K225" s="186" t="inlineStr">
        <is>
          <t>✅ คำตอบที่ถูกต้อง: ข้อ ก. ไม่สามารถขายได้ ผิดทั้งกฎหมายและผิดจรรยาบรรณแห่งวิชาชีพ
🎯 ทำไมข้อนี้ถึงถูก:
ตามประกาศกระทรวงสาธารณสุขและมาตรการควบคุมยา Tramadol ของ อย. ในร้านขายยาแผนปัจจุบัน (ข.ย.1) กำหนดให้จ่ายยา Tramadol ชนิดรับประทานรูปแบบเดี่ยวได้ไม่เกิน 20 แคปซูลต่อครั้งเท่านั้น และต้องทำบัญชี ข.ย.11 รายงานต่อ อย. การที่เภสัชกรจ่ายยา Tramadol จำนวน 30 แคปซูลจึงเป็นการกระทำที่ฝ่าฝืนกฎหมายอย่างชัดเจน และการไม่ปฏิบัติตามกฎหมายควบคุมยาอันตรายยังถือเป็นการประพฤติผิดจรรยาบรรณแห่งวิชาชีพเภสัชกรรมตามข้อบังคับสภาเภสัชกรรมด้วย
🔍 ข้ออื่นผิดเพราะอะไร:
• ข้อ ข.: ผิด เพราะการจ่ายเกิน 20 แคปซูลต่อครั้งถือว่าผิดกฎหมายโดยตรง
• ข้อ ค.: ผิดทั้งข้อกฎหมายและจรรยาบรรณ
• ข้อ ง.: การกระทำความผิดตามกฎหมายยาที่ส่งผลต่อความปลอดภัยของประชาชนย่อมถือเป็นความผิดทางจรรยาบรรณด้วย
• ข้อ จ.: กฎหมายไม่มีข้อยกเว้นเรื่องการเดินทางไปต่างประเทศสำหรับการจ่ายยาเกินจำนวนในร้านขายยา</t>
        </is>
      </c>
      <c r="L225" s="186" t="inlineStr">
        <is>
          <t>SAP</t>
        </is>
      </c>
      <c r="M225" s="186" t="inlineStr">
        <is>
          <t>3. Health Systems &amp; Policy</t>
        </is>
      </c>
      <c r="N225" s="186" t="inlineStr">
        <is>
          <t>3.2 นโยบายการใช้ยาอย่างสมเหตุผล (RDU &amp; ASU)</t>
        </is>
      </c>
      <c r="O225" s="185" t="inlineStr">
        <is>
          <t>SAP</t>
        </is>
      </c>
      <c r="P225" s="186" t="inlineStr">
        <is>
          <t>PLE_CC1_2567_Key ข้อ 102</t>
        </is>
      </c>
      <c r="Q225" s="185" t="inlineStr">
        <is>
          <t>ข้อสอบจริง</t>
        </is>
      </c>
      <c r="R225" s="185" t="inlineStr">
        <is>
          <t>2567</t>
        </is>
      </c>
      <c r="S225" s="185" t="n"/>
    </row>
    <row r="226" ht="24" customHeight="1" s="49">
      <c r="A226" s="185" t="n">
        <v>224</v>
      </c>
      <c r="B226" s="186" t="n"/>
      <c r="C226" s="186" t="inlineStr">
        <is>
          <t>ในการวิจัยทางคลินิกแบบสุ่มและมีกลุ่มควบคุม (Randomized Controlled Trial) กระบวนการสุ่มตัวอย่างอาสาสมัครเข้าสู่กลุ่มการรักษา (Randomization) สอดคล้องกับหลักการทางจริยธรรมการวิจัยในมนุษย์ (Ethical principles in research) ในข้อใดมากที่สุด</t>
        </is>
      </c>
      <c r="D226" s="186" t="n"/>
      <c r="E226" s="186" t="inlineStr">
        <is>
          <t>หลักความยุติธรรมและความเสมอภาค (Principle of Justice)</t>
        </is>
      </c>
      <c r="F226" s="186" t="inlineStr">
        <is>
          <t>หลักการให้ประโยชน์สูงสุดแก่ผู้ป่วย (Principle of Beneficence)</t>
        </is>
      </c>
      <c r="G226" s="186" t="inlineStr">
        <is>
          <t>หลักการไม่ก่ออันตราย (Principle of Non-maleficence)</t>
        </is>
      </c>
      <c r="H226" s="186" t="inlineStr">
        <is>
          <t>หลักการเคารพในการตัดสินใจของบุคคล (Principle of Autonomy)</t>
        </is>
      </c>
      <c r="I226" s="186" t="inlineStr">
        <is>
          <t>หลักความคุ้มค่าทางเศรษฐศาสตร์ (Principle of Utility)</t>
        </is>
      </c>
      <c r="J226" s="185" t="n">
        <v>1</v>
      </c>
      <c r="K226" s="186" t="inlineStr">
        <is>
          <t>✅ คำตอบที่ถูกต้อง: ข้อ ก. หลักความยุติธรรมและความเสมอภาค (Principle of Justice)
🎯 ทำไมข้อนี้ถึงถูก:
ตามรายงานเบลมอนต์ (The Belmont Report) หลักความยุติธรรม (Principle of Justice) กำหนดให้การกระจายผลประโยชน์และความเสี่ยงของการวิจัยต้องเป็นไปอย่างเสมอภาคและเป็นธรรม การสุ่มจัดกลุ่มอาสาสมัคร (Randomization) ช่วยให้อาสาสมัครทุกคนมีโอกาสเท่าเทียมกันในการได้รับการรักษาแต่ละกลุ่ม โดยไม่มีการเลือกปฏิบัติหรืออคติของผู้วิจัย
🔍 ข้ออื่นผิดเพราะอะไร:
• ข้อ ข.: Beneficence คือการมุ่งสร้างประโยชน์สูงสุดแก่อาสาสมัคร
• ข้อ ค.: Non-maleficence คือการไม่ทำอันตรายแก่อาสาสมัคร
• ข้อ ง.: Autonomy คือการเคารพในการตัดสินใจผ่านการขอความยินยอม (Informed consent)
• ข้อ จ.: ไม่ใช่หลักการพื้นฐานใน Belmont Report</t>
        </is>
      </c>
      <c r="L226" s="186" t="n"/>
      <c r="M226" s="186" t="inlineStr">
        <is>
          <t>4. Pharmacoeconomics</t>
        </is>
      </c>
      <c r="N226" s="186" t="inlineStr">
        <is>
          <t>4.2 การคำนวณคุ้มค่า (ICER, QALY, NLEM)</t>
        </is>
      </c>
      <c r="O226" s="185" t="inlineStr">
        <is>
          <t>SAP</t>
        </is>
      </c>
      <c r="P226" s="186" t="inlineStr">
        <is>
          <t>ข้อสอบจริง PLE-CC1 ปี 2566 Day 1 ข้อ 78 [CASE_2566_STROKE_01]</t>
        </is>
      </c>
      <c r="Q226" s="185" t="inlineStr">
        <is>
          <t>ข้อสอบจริง</t>
        </is>
      </c>
      <c r="R226" s="185" t="inlineStr">
        <is>
          <t>2566 Day 1</t>
        </is>
      </c>
      <c r="S226" s="185" t="n"/>
    </row>
    <row r="227" ht="24" customHeight="1" s="49">
      <c r="A227" s="185" t="n">
        <v>225</v>
      </c>
      <c r="B227" s="186" t="n"/>
      <c r="C227" s="186" t="inlineStr">
        <is>
          <t>ผลิตภัณฑ์ยาบำรุงโลหิตแผนโบราณที่ขึ้นทะเบียนตำรับยาและได้รับเลขทะเบียนยา G 12/63 (ยาแผนโบราณสำหรับมนุษย์ที่ผลิตในประเทศ) ร้านสะดวกซื้อทั่วไปที่เพิ่งเปิดให้บริการใหม่และไม่มีใบอนุญาตขายยาใดๆ สามารถนำผลิตภัณฑ์นี้มาวางจำหน่ายได้หรือไม่ เพราะเหตุใด</t>
        </is>
      </c>
      <c r="D227" s="186" t="n"/>
      <c r="E227" s="186" t="inlineStr">
        <is>
          <t>ได้ เพราะเป็นผลิตภัณฑ์สมุนไพร สามารถวางขายทั่วไปได้โดยไม่ต้องมีใบอนุญาต</t>
        </is>
      </c>
      <c r="F227" s="186" t="inlineStr">
        <is>
          <t>ได้ เพราะยาแผนโบราณทุกชนิดได้รับการยกเว้นตามกฎหมายให้ขายได้เสรี</t>
        </is>
      </c>
      <c r="G227" s="186" t="inlineStr">
        <is>
          <t>ไม่ได้ เพราะไม่ใช่ยาสามัญประจำบ้านแผนโบราณ หากจะจำหน่ายต้องได้รับใบอนุญาตขายยาแผนโบราณ หรือใบอนุญาตขายผลิตภัณฑ์สมุนไพรตามที่กฎหมายกำหนด</t>
        </is>
      </c>
      <c r="H227" s="186" t="inlineStr">
        <is>
          <t>ไม่ได้ เพราะยาแผนโบราณเลขทะเบียน G ต้องจำหน่ายเฉพาะในสถานพยาบาลของรัฐเท่านั้น</t>
        </is>
      </c>
      <c r="I227" s="186" t="inlineStr">
        <is>
          <t>ได้ หากร้านสะดวกซื้อนั้นมีเภสัชกรมาเป็นที่ปรึกษาประจำสัปดาห์ละ 1 ครั้ง</t>
        </is>
      </c>
      <c r="J227" s="185" t="n">
        <v>3</v>
      </c>
      <c r="K227" s="186" t="inlineStr">
        <is>
          <t>✅ คำตอบที่ถูกต้อง: ข้อ ค. ไม่ได้ เพราะไม่ใช่ยาสามัญประจำบ้านแผนโบราณ หากจะจำหน่ายต้องได้รับใบอนุญาตขายยาแผนโบราณ หรือใบอนุญาตขายผลิตภัณฑ์สมุนไพรตามที่กฎหมายกำหนด
🎯 ทำไมข้อนี้ถึงถูก:
ตามพระราชบัญญัติยา พ.ศ. 2510 และพระราชบัญญัติผลิตภัณฑ์สมุนไพร พ.ศ. 2562 ยาแผนโบราณที่ได้รับทะเบียนเลข 'G' จัดเป็นยาแผนโบราณทั่วไป ซึ่งผู้ที่จะจำหน่ายต้องได้รับ 'ใบอนุญาตขายยาแผนโบราณ' หรือ 'ใบอนุญาตขายผลิตภัณฑ์สมุนไพร' ยกเว้นเฉพาะ ยาสามัญประจำบ้านแผนโบราณ เท่านั้น ที่ได้รับการยกเว้นให้ร้านค้าทั่วไปที่ไม่มีใบอนุญาตขายยาจำหน่ายได้ ดังนั้นร้านสะดวกซื้อทั่วไปที่ไม่ได้รับใบอนุญาตจึง ไม่สามารถวางจำหน่ายได้
🔍 ข้ออื่นผิดเพราะอะไร:
• ข้อ ก.: ยาแผนโบราณทั่วไปที่ขึ้นทะเบียนเลข G ไม่สามารถวางขายในร้านค้าทั่วไปได้ ต้องมีใบอนุญาตขายยาแผนโบราณ
• ข้อ ข.: การจัดวางในเชลฟ์สินค้าเพื่อสุขภาพไม่สามารถทดแทนใบอนุญาตขายยาตามกฎหมายได้
• ข้อ ง.: ยาแผนโบราณสามารถจำหน่ายในร้านขายยาแผนปัจจุบันหรือร้านขายยาแผนโบราณได้ ไม่จำกัดเฉพาะโรงพยาบาล
• ข้อ จ.: การมีที่ปรึกษาไม่ช่วยให้ได้รับการยกเว้นจากการขอรับใบอนุญาตสถานที่ขายยาตามกฎหมาย</t>
        </is>
      </c>
      <c r="L227" s="186" t="n"/>
      <c r="M227" s="186" t="inlineStr">
        <is>
          <t>1. Law &amp; Regulations</t>
        </is>
      </c>
      <c r="N227" s="186" t="inlineStr">
        <is>
          <t>1.3 พ.ร.บ. ผลิตภัณฑ์สมุนไพร &amp; เครื่องสำอาง</t>
        </is>
      </c>
      <c r="O227" s="185" t="inlineStr">
        <is>
          <t>SAP</t>
        </is>
      </c>
      <c r="P227" s="186" t="inlineStr">
        <is>
          <t>ข้อสอบจริง PLE-CC1 ปี 2566 Day 1 ข้อ 114 [CASE_2566_LAW_01]</t>
        </is>
      </c>
      <c r="Q227" s="185" t="inlineStr">
        <is>
          <t>ข้อสอบจริง</t>
        </is>
      </c>
      <c r="R227" s="185" t="inlineStr">
        <is>
          <t>2566 Day 1</t>
        </is>
      </c>
      <c r="S227" s="185" t="n"/>
    </row>
    <row r="228" ht="24" customHeight="1" s="49">
      <c r="A228" s="185" t="n">
        <v>226</v>
      </c>
      <c r="B228" s="186" t="n"/>
      <c r="C228" s="186" t="inlineStr">
        <is>
          <t>ตามประกาศสำนักงานคณะกรรมการอาหารและยา (อย.) เรื่อง การควบคุมการจำหน่ายยาเดี่ยว Dextromethorphan ในร้านขายยาแผนปัจจุบัน (ข.ย. 1) เภสัชกรผู้มีหน้าที่ปฏิบัติการต้องจัดทำบัญชีการขายยาตามแบบรายงานในข้อใด</t>
        </is>
      </c>
      <c r="D228" s="186" t="n"/>
      <c r="E228" s="186" t="inlineStr">
        <is>
          <t>แบบ ข.ย. 9 (บัญชีการซื้อยา)</t>
        </is>
      </c>
      <c r="F228" s="186" t="inlineStr">
        <is>
          <t>แบบ ข.ย. 10 (บัญชีการขายยาควบคุมพิเศษ)</t>
        </is>
      </c>
      <c r="G228" s="186" t="inlineStr">
        <is>
          <t>แบบ ข.ย. 11 (บัญชีการขายยาอันตรายเฉพาะกลุ่มที่ต้องควบคุมการใช้)</t>
        </is>
      </c>
      <c r="H228" s="186" t="inlineStr">
        <is>
          <t>แบบ ข.ย. 12 (บัญชีการขายยาตามใบสั่งแพทย์)</t>
        </is>
      </c>
      <c r="I228" s="186" t="inlineStr">
        <is>
          <t>แบบรายงานการจำหน่ายวัตถุออกฤทธิ์ในประเภท 2 (บ.จ. 2)</t>
        </is>
      </c>
      <c r="J228" s="185" t="n">
        <v>3</v>
      </c>
      <c r="K228" s="186" t="inlineStr">
        <is>
          <t>✅ คำตอบที่ถูกต้อง: ข้อ ค. แบบ ข.ย. 11 (บัญชีการขายยาอันตรายเฉพาะกลุ่มที่ต้องควบคุมการใช้)
🎯 ทำไมข้อนี้ถึงถูก:
ยาเดี่ยว Dextromethorphan มีการนำไปใช้ในทางที่ผิด (Substance abuse) สำนักงานคณะกรรมการอาหารและยาจึงออกประกาศกำหนดให้ยาเดี่ยว Dextromethorphan เป็นยาอันตรายที่ต้องจัดทำบัญชีการขายยาตาม แบบ ข.ย. 11 โดยเภสัชกรต้องบันทึก วันเดือนปีที่ขาย, ชื่อ-นามสกุลของผู้ซื้อ, เลขบัตรประชาชน, จำนวนที่ขาย (จำกัดไม่เกินครั้งละ 3 แผง หรือไม่เกิน 30 เม็ดต่อคน) และลงลายมือชื่อเภสัชกรผู้ส่งมอบยาทุกครั้ง
🔍 ข้ออื่นผิดเพราะอะไร:
• ข้อ ก.: ข.ย. 9 เป็นบัญชีการซื้อยาของร้านยา
• ข้อ ข.: ข.ย. 10 เป็นบัญชีการขายยาควบคุมพิเศษ
• ข้อ ง.: ข.ย. 12 เป็นบัญชียาเฉพาะกลุ่มเดิม
• ข้อ จ.: Dextromethorphan เป็นยาอันตรายตาม พ.ร.บ. ยา ไม่ใช่วัตถุออกฤทธิ์ต่อจิตและประสาทประเภท 2</t>
        </is>
      </c>
      <c r="L228" s="186" t="n"/>
      <c r="M228" s="186" t="inlineStr">
        <is>
          <t>1. Law &amp; Regulations</t>
        </is>
      </c>
      <c r="N228" s="186" t="inlineStr">
        <is>
          <t>1.2 พ.ร.บ. ยาเสพติดให้โทษ &amp; วัตถุออกฤทธิ์</t>
        </is>
      </c>
      <c r="O228" s="185" t="inlineStr">
        <is>
          <t>SAP</t>
        </is>
      </c>
      <c r="P228" s="186" t="inlineStr">
        <is>
          <t>ข้อสอบจริง PLE-CC1 ปี 2566 Day 1 ข้อ 115 [CASE_2566_LAW_01]</t>
        </is>
      </c>
      <c r="Q228" s="185" t="inlineStr">
        <is>
          <t>ข้อสอบจริง</t>
        </is>
      </c>
      <c r="R228" s="185" t="inlineStr">
        <is>
          <t>2566 Day 1</t>
        </is>
      </c>
      <c r="S228" s="185" t="n"/>
    </row>
    <row r="229" ht="24" customHeight="1" s="49">
      <c r="A229" s="185" t="n">
        <v>227</v>
      </c>
      <c r="B229" s="186" t="inlineStr">
        <is>
          <t>เภสัชกร ก ซึ่งได้รับอนุญาตเป็นผู้มีหน้าที่ปฏิบัติการประจำที่ร้านขายยา A ได้เดินทางไปที่ร้านขายยา B และทำการขายส่งยา Dextromethorphan ให้แก่ตัวแทนของร้านขายยา ข.ย. 2 ซึ่งไม่มีใบอนุญาตขายยาอันตรายที่มาติดต่อขอซื้อ</t>
        </is>
      </c>
      <c r="C229" s="186" t="inlineStr">
        <is>
          <t>การกระทำของเภสัชกร ก ถูกต้องตามกฎหมายยาหรือไม่ เพราะเหตุใด</t>
        </is>
      </c>
      <c r="D229" s="186" t="n"/>
      <c r="E229" s="186" t="inlineStr">
        <is>
          <t>ถูกต้อง เพราะ Dextromethorphan เป็นยาอันตราย สามารถจำหน่ายให้ใครก็ได้</t>
        </is>
      </c>
      <c r="F229" s="186" t="inlineStr">
        <is>
          <t>ถูกต้อง เพราะร้านขายยา B ได้รับใบอนุญาตขายยาแผนปัจจุบันเรียบร้อยแล้ว</t>
        </is>
      </c>
      <c r="G229" s="186" t="inlineStr">
        <is>
          <t>ไม่ถูกต้อง เพราะเภสัชกร ก ต้องปฏิบัติการเฉพาะในร้านยา A ตามเวลาที่ระบุในใบอนุญาต และการขายส่งยาอันตรายต้องขายให้แก่ผู้รับอนุญาตที่ถูกต้องตามกฎหมายเท่านั้น (ร้าน ข.ย. 2 ไม่มีสิทธิซื้อยาอันตราย)</t>
        </is>
      </c>
      <c r="H229" s="186" t="inlineStr">
        <is>
          <t>ถูกต้อง หากเภสัชกร ก ได้ลงชื่อในสมุดบัญชี ข.ย. 11 ครบถ้วน</t>
        </is>
      </c>
      <c r="I229" s="186" t="inlineStr">
        <is>
          <t>ถูกต้อง หากขายในปริมาณไม่เกิน 1,000 เม็ดต่อครั้ง</t>
        </is>
      </c>
      <c r="J229" s="185" t="n">
        <v>3</v>
      </c>
      <c r="K229" s="186" t="inlineStr">
        <is>
          <t>✅ คำตอบที่ถูกต้อง: ข้อ ค. ไม่ถูกต้อง เพราะเภสัชกร ก ต้องปฏิบัติการเฉพาะในร้านยา A ตามเวลาที่ระบุในใบอนุญาต และการขายส่งยาอันตรายต้องขายให้แก่ผู้รับอนุญาตที่ถูกต้องตามกฎหมายเท่านั้น (ร้าน ข.ย. 2 ไม่มีสิทธิซื้อยาอันตราย)
🎯 ทำไมข้อนี้ถึงถูก:
การกระทำนี้ผิดกฎหมาย 2 กระทงใหญ่:
1) เภสัชกรผู้มีหน้าที่ปฏิบัติการต้องอยู่ปฏิบัติการ ณ สถานที่ขายยาที่ระบุในใบอนุญาต (ร้าน A) ตามเวลาปฏิบัติการที่แจ้งไว้ ห้ามไปปฏิบัติการในร้านอื่นโดยไม่ได้รับอนุญาต
2) ร้านขายยาบรรจุเสร็จที่ไม่ใช่ยาอันตรายหรือยาควบคุมพิเศษ (ร้าน ข.ย. 2) ไม่มีสิทธิครอบครองหรือขายยาอันตรายตามกฎหมาย ดังนั้นการขายส่งยาอันตราย Dextromethorphan ให้แก่ร้าน ข.ย. 2 จึงเป็นการขายยาให้แก่ผู้ไม่มีสิทธิครอบครองยาอันตราย มีความผิดตาม พ.ร.บ. ยา พ.ศ. 2510
🔍 ข้ออื่นผิดเพราะอะไร:
• ข้อ ก.: เภสัชกรผู้มีหน้าที่ปฏิบัติการต้องอยู่ปฏิบัติการเฉพาะ ณ ร้านยาที่ระบุในใบอนุญาตตามเวลาที่แจ้งไว้เท่านั้น
• ข้อ ข.: ร้าน ข.ย. 2 มีสิทธิขายเฉพาะยาบรรจุเสร็จที่ไม่ใช่ยาอันตราย ผู้รับอนุญาตจึงไม่มีสิทธิขายส่งยาอันตรายให้
• ข้อ ง.: การมีพยาบาลประจำในร้าน ข.ย. 2 ไม่ได้ให้สิทธิในการซื้อหรือจำหน่ายยาอันตราย
• ข้อ จ.: กฎหมายไม่มีบทบัญญัติอนุญาตให้ทำหนังสือขอไปปฏิบัติการขายยาอันตรายในร้าน ข.ย. 2 ได้</t>
        </is>
      </c>
      <c r="L229" s="186" t="n"/>
      <c r="M229" s="186" t="inlineStr">
        <is>
          <t>3. Health Systems &amp; Policy</t>
        </is>
      </c>
      <c r="N229" s="186" t="inlineStr">
        <is>
          <t>3.2 นโยบายการใช้ยาอย่างสมเหตุผล (RDU &amp; ASU)</t>
        </is>
      </c>
      <c r="O229" s="185" t="inlineStr">
        <is>
          <t>SAP</t>
        </is>
      </c>
      <c r="P229" s="186" t="inlineStr">
        <is>
          <t>ข้อสอบจริง PLE-CC1 ปี 2566 Day 1 ข้อ 116 [CASE_2566_LAW_01]</t>
        </is>
      </c>
      <c r="Q229" s="185" t="inlineStr">
        <is>
          <t>ข้อสอบจริง</t>
        </is>
      </c>
      <c r="R229" s="185" t="inlineStr">
        <is>
          <t>2566 Day 1</t>
        </is>
      </c>
      <c r="S229" s="185" t="inlineStr">
        <is>
          <t>CASE_2566_LAW_01</t>
        </is>
      </c>
    </row>
    <row r="230" ht="24" customHeight="1" s="49">
      <c r="A230" s="185" t="n">
        <v>228</v>
      </c>
      <c r="B230" s="186" t="inlineStr">
        <is>
          <t>เภสัชกรที่ปฏิบัติหน้าที่ในร้านขายยาแผนปัจจุบัน ไม่แต่งกายตามระเบียบ โดยไม่สวมเสื้อกาวน์สีขาวและไม่ติดป้ายชื่อระบุตัวตนว่าเป็นเภสัชกรผู้มีหน้าที่ปฏิบัติการ ขณะส่งมอบยาและให้คำปรึกษาแก่ผู้มารับบริการ</t>
        </is>
      </c>
      <c r="C230" s="186" t="inlineStr">
        <is>
          <t>การกระทำดังกล่าวถือเป็นการกระทำที่ฝ่าฝืนข้อบังคับสภาเภสัชกรรมว่าด้วยจรรยาบรรณแห่งวิชาชีพเภสัชกรรมในหมวดใดมากที่สุด</t>
        </is>
      </c>
      <c r="D230" s="186" t="n"/>
      <c r="E230" s="186" t="inlineStr">
        <is>
          <t>การไม่เคารพกฎหมายบ้านเมื่อง</t>
        </is>
      </c>
      <c r="F230" s="186" t="inlineStr">
        <is>
          <t>การปฏิบัติต่อผู้มารับบริการโดยสุภาพและปราศจากการบังคับขู่เข็ญ</t>
        </is>
      </c>
      <c r="G230" s="186" t="inlineStr">
        <is>
          <t>การรักษามาตรฐานการประกอบวิชาชีพเภสัชกรรมในระดับดีที่สุด</t>
        </is>
      </c>
      <c r="H230" s="186" t="inlineStr">
        <is>
          <t>การต้องปฏิบัติตามข้อจำกัดและเงื่อนไขการประกอบวิชาชีพเภสัชกรรมที่คณะกรรมการสภาเภสัชกรรมกำหนดโดยเคร่งครัด (รวมถึงระเบียบการแต่งกายและวิธีปฏิบัติทางเภสัชกรรมชุมชน GPP)</t>
        </is>
      </c>
      <c r="I230" s="186" t="inlineStr">
        <is>
          <t>การประกอบวิชาชีพโดยคำนึงถึงความปลอดภัยและเศรษฐานะของผู้ป่วย</t>
        </is>
      </c>
      <c r="J230" s="185" t="n">
        <v>4</v>
      </c>
      <c r="K230" s="186" t="inlineStr">
        <is>
          <t>✅ คำตอบที่ถูกต้อง: ข้อ ง. การต้องปฏิบัติตามข้อจำกัดและเงื่อนไขการประกอบวิชาชีพเภสัชกรรมที่คณะกรรมการสภาเภสัชกรรมกำหนดโดยเคร่งครัด (รวมถึงระเบียบการแต่งกายและวิธีปฏิบัติทางเภสัชกรรมชุมชน GPP)
🎯 ทำไมข้อนี้ถึงถูก:
ตามข้อบังคับสภาเภสัชกรรมว่าด้วยจรรยาบรรณแห่งวิชาชีพเภสัชกรรม และประกาศกระทรวงสาธารณสุขเรื่องการปฏิบัติตามวิธีปฏิบัติทางเภสัชกรรมชุมชน (Good Pharmacy Practice: GPP) กำหนดเงื่อนไขการประกอบวิชาชีพไว้อย่างชัดเจนว่า เภสัชกรผู้มีหน้าที่ปฏิบัติการต้องแต่งกายให้สุภาพ สวมเสื้อกาวน์สีขาวที่มีตราสัญลักษณ์สภาเภสัชกรรม และติดป้ายแสดงชื่อ-นามสกุล และเลขที่ใบอนุญาตประกอบวิชาชีพอย่างชัดเจนตลอดเวลาที่ปฏิบัติการ การละเลยไม่สวมเสื้อกาวน์จึงเป็นการฝ่าฝืนเงื่อนไขการประกอบวิชาชีพที่สภาเภสัชกรรมกำหนดโดยตรง
🔍 ข้ออื่นผิดเพราะอะไร:
• ข้อ ก.: ประเด็นหลักในกรณีนี้คือการฝ่าฝืนข้อกำหนดทางกฎหมายยาโดยตรง มิใช่เรื่องความประหยัดของผู้รับบริการ
• ข้อ ข.: การปฏิบัติตนไม่สมควรเป็นเรื่องพฤติกรรมส่วนบุคคล ไม่ใช่การละเมิดกฎหมายควบคุมการจำหน่ายยา
• ข้อ ค.: กรณีนี้เป็นการขายยาข้ามเขตและข้ามประเภทใบอนุญาต มิใช่เรื่องความบกพร่องของระบบจัดเก็บยา
• ข้อ จ.: ไม่เข้าข่ายการแสวงหาประโยชน์มิชอบจากเพื่อนร่วมวิชาชีพ แต่เป็นการละเลยกฎหมายบ้านเมือง</t>
        </is>
      </c>
      <c r="L230" s="186" t="n"/>
      <c r="M230" s="186" t="inlineStr">
        <is>
          <t>2. Professional Ethics</t>
        </is>
      </c>
      <c r="N230" s="186" t="inlineStr">
        <is>
          <t>2.1 ข้อบังคับสภาเภสัชกรรม (จรรยาบรรณวิชาชีพ)</t>
        </is>
      </c>
      <c r="O230" s="185" t="inlineStr">
        <is>
          <t>SAP</t>
        </is>
      </c>
      <c r="P230" s="186" t="inlineStr">
        <is>
          <t>ข้อสอบจริง PLE-CC1 ปี 2566 Day 1 ข้อ 117 [CASE_2566_LAW_01]</t>
        </is>
      </c>
      <c r="Q230" s="185" t="inlineStr">
        <is>
          <t>ข้อสอบจริง</t>
        </is>
      </c>
      <c r="R230" s="185" t="inlineStr">
        <is>
          <t>2566 Day 1</t>
        </is>
      </c>
      <c r="S230" s="185" t="inlineStr">
        <is>
          <t>CASE_2566_LAW_01</t>
        </is>
      </c>
    </row>
    <row r="231" ht="24" customHeight="1" s="49">
      <c r="A231" s="185" t="n">
        <v>229</v>
      </c>
      <c r="B231" s="186" t="n"/>
      <c r="C231" s="186" t="inlineStr">
        <is>
          <t>ยาต้านไวรัส Favipiravir ซึ่งได้รับการขึ้นทะเบียนตำรับยาแบบมีเงื่อนไขในสถานการณ์ฉุกเฉิน (Conditional Approval for Emergency Use) สำหรับรักษาโรคติดเชื้อไวรัสโคโรนา 2019 (COVID-19) สามารถวางจำหน่ายในร้านขายยาแผนปัจจุบัน (ข.ย. 1) ทั่วไปได้หรือไม่ อย่างไร</t>
        </is>
      </c>
      <c r="D231" s="186" t="n"/>
      <c r="E231" s="186" t="inlineStr">
        <is>
          <t>ขายได้ทั่วไปอย่างเสรี เนื่องจากจัดเป็นยาอันตราย</t>
        </is>
      </c>
      <c r="F231" s="186" t="inlineStr">
        <is>
          <t>ขายได้เฉพาะในร้านยา ข.ย. 1 ที่มีใบสั่งแพทย์เท่านั้น</t>
        </is>
      </c>
      <c r="G231" s="186" t="inlineStr">
        <is>
          <t>ขายไม่ได้ เนื่องจากเป็นยาควบคุมพิเศษที่อนุญาตให้กระจายและใช้เฉพาะในสถานพยาบาลหรือหน่วยบริการสาธารณสุขที่ได้รับอนุมัติตามมาตรการควบคุมของภาครัฐเท่านั้น</t>
        </is>
      </c>
      <c r="H231" s="186" t="inlineStr">
        <is>
          <t>ขายได้เฉพาะร้านยาที่ได้รับการรับรองมาตรฐาน GPP ขั้นสูง</t>
        </is>
      </c>
      <c r="I231" s="186" t="inlineStr">
        <is>
          <t>ขายไม่ได้ เพราะจัดเป็นวัตถุออกฤทธิ์ต่อจิตและประสาทประเภท 1</t>
        </is>
      </c>
      <c r="J231" s="185" t="n">
        <v>3</v>
      </c>
      <c r="K231" s="186" t="inlineStr">
        <is>
          <t>✅ คำตอบที่ถูกต้อง: ข้อ ค. ขายไม่ได้ เนื่องจากเป็นยาควบคุมพิเศษที่อนุญาตให้กระจายและใช้เฉพาะในสถานพยาบาลหรือหน่วยบริการสาธารณสุขที่ได้รับอนุมัติตามมาตรการควบคุมของภาครัฐเท่านั้น
🎯 ทำไมข้อนี้ถึงถูก:
Favipiravir จัดเป็นยาควบคุมพิเศษที่มีเงื่อนไขการกระจายยาภายใต้ภาวะฉุกเฉินทางสาธารณสุข โดยอนุญาตให้สั่งจ่ายและใช้ได้เฉพาะในโรงพยาบาล สถานพยาบาล หรือหน่วยงานบริการสาธารณสุขของรัฐและเอกชนที่ขึ้นทะเบียนเท่านั้น ร้านขายยาแผนปัจจุบันทั่วไป (ข.ย. 1) ไม่มีสิทธิจัดซื้อหรือวางจำหน่ายยาชนิดนี้อย่างเสรี
🔍 ข้ออื่นผิดเพราะอะไร:
• ข้อ ก.: ยาที่ได้รับอนุมัติในภาวะฉุกเฉินห้ามจำหน่ายเสรีในร้านสะดวกซื้อหรือร้านยาทั่วไป
• ข้อ ข.: ร้านยา ข.ย.1 ทั่วไปไม่สามารถจำหน่ายได้เองโดยไม่มีการสั่งจ่ายจากแพทย์และไม่ได้เข้าร่วมโครงการภาครัฐ
• ข้อ ง.: กฎหมายยาห้ามจำหน่ายยาอันตรายหรือยาควบคุมพิเศษผ่านอินเทอร์เน็ตและ E-commerce ทุกกรณี
• ข้อ จ.: การนำเข้ายาจำเป็นต้องได้รับใบอนุญาตนำเข้าจาก อย. ประชาชนไม่สามารถสั่งซื้อข้ามแดนเองได้</t>
        </is>
      </c>
      <c r="L231" s="186" t="n"/>
      <c r="M231" s="186" t="inlineStr">
        <is>
          <t>1. Law &amp; Regulations</t>
        </is>
      </c>
      <c r="N231" s="186" t="inlineStr">
        <is>
          <t>1.2 พ.ร.บ. ยาเสพติดให้โทษ &amp; วัตถุออกฤทธิ์</t>
        </is>
      </c>
      <c r="O231" s="185" t="inlineStr">
        <is>
          <t>SAP</t>
        </is>
      </c>
      <c r="P231" s="186" t="inlineStr">
        <is>
          <t>ข้อสอบจริง PLE-CC1 ปี 2566 Day 1 ข้อ 118 [CASE_2566_LAW_01]</t>
        </is>
      </c>
      <c r="Q231" s="185" t="inlineStr">
        <is>
          <t>ข้อสอบจริง</t>
        </is>
      </c>
      <c r="R231" s="185" t="inlineStr">
        <is>
          <t>2566 Day 1</t>
        </is>
      </c>
      <c r="S231" s="185" t="n"/>
    </row>
    <row r="232" ht="24" customHeight="1" s="49">
      <c r="A232" s="185" t="n">
        <v>230</v>
      </c>
      <c r="B232" s="186" t="inlineStr">
        <is>
          <t>ตามพระราชบัญญัติยาและประกาศกระทรวงสาธารณสุขว่าด้วยวิธีปฏิบัติทางเภสัชกรรมชุมชน (Good Pharmacy Practice: GPP) ภายในสถานที่ขายยาแผนปัจจุบัน (ร้านยา)</t>
        </is>
      </c>
      <c r="C232" s="186" t="inlineStr">
        <is>
          <t>รายการยาในข้อใดจัดเป็นยาอันตราย ที่ 'ไม่สามารถ' นำมาจัดวางในบริเวณพื้นที่บริการตนเอง (Self-service area) เพื่อให้ผู้รับบริการเลือกหยิบได้เอง</t>
        </is>
      </c>
      <c r="D232" s="186" t="n"/>
      <c r="E232" s="186" t="inlineStr">
        <is>
          <t>วิตามินซี (Vitamin C) ขนาด 100 mg แผงละ 10 เม็ด</t>
        </is>
      </c>
      <c r="F232" s="186" t="inlineStr">
        <is>
          <t>ยาเม็ดถ่ายพยาธิ Mebendazole ขนาด 500 mg จำนวน 1 เม็ด</t>
        </is>
      </c>
      <c r="G232" s="186" t="inlineStr">
        <is>
          <t>ยาน้ำแก้ไอน้ำดำ (Brown mixture) ขนาด 60 ml ทะเบียนยาสามัญประจำบ้าน</t>
        </is>
      </c>
      <c r="H232" s="186" t="inlineStr">
        <is>
          <t>ยาพาราเซตามอล (Paracetamol) ขนาด 325 mg แผงละ 10 เม็ด ทะเบียนยาสามัญประจำบ้าน</t>
        </is>
      </c>
      <c r="I232" s="186" t="inlineStr">
        <is>
          <t>ยาแก้แพ้แก้เมารถ Dimenhydrinate ขนาด 50 mg จำนวน 2 เม็ด ทะเบียนยาสามัญประจำบ้าน</t>
        </is>
      </c>
      <c r="J232" s="185" t="n">
        <v>2</v>
      </c>
      <c r="K232" s="186" t="inlineStr">
        <is>
          <t>✅ คำตอบที่ถูกต้อง: ข้อ ข. ยาเม็ดถ่ายพยาธิ Mebendazole ขนาด 500 mg จำนวน 1 เม็ด
🎯 ทำไมข้อนี้ถึงถูก:
ตามหลักเกณฑ์ GPP และกฎหมายยา บริเวณพื้นที่บริการตนเอง (Self-service area) ภายในร้านยา อนุญาตให้วางเฉพาะ ยาสามัญประจำบ้าน (Household remedies), อาหารเสริม, เครื่องสำอาง หรืออุปกรณ์ทางการแพทย์ทั่วไปเท่านั้น โดย ยาถ่ายพยาธิ Mebendazole 500 mg จัดเป็น ยาอันตราย (Dangerous drug) ตามพระราชบัญญัติยา พ.ศ. 2510 จึงต้องจัดเก็บไว้ในบริเวณเฉพาะสำหรับยาอันตราย (พื้นที่หลังเคาน์เตอร์จ่ายยา) และต้องส่งมอบโดยเภสัชกรพร้อมให้คำแนะนำการใช้ยาเท่านั้น ห้ามนำมาวางในบริเวณที่ประชาชนสามารถหยิบได้เองโดยเด็ดขาด
🔍 ข้ออื่นผิดเพราะอะไร:
• ข้อ ก.: วิตามินซีขนาด 100 mg ชนิดเม็ดอม จัดเป็นยาสามัญประจำบ้านแผนปัจจุบันที่วางในพื้นที่บริการตนเองได้
• ข้อ ค.: ยาอมสูตรยาสามัญประจำบ้านอนุญาตให้วางในพื้นที่หยิบเองได้ตามเกณฑ์ GPP
• ข้อ ง.: ผงถ่านกัมมันต์สูตรยาสามัญประจำบ้านสามารถวางในพื้นที่บริการตนเองได้
• ข้อ จ.: โพวิโดนไอโอดีนสูตรยาสามัญประจำบ้านจัดเป็นยาใช้ภายนอกที่วางในพื้นที่บริการตนเองได้</t>
        </is>
      </c>
      <c r="L232" s="186" t="n"/>
      <c r="M232" s="186" t="inlineStr">
        <is>
          <t>1. Law &amp; Regulations</t>
        </is>
      </c>
      <c r="N232" s="186" t="inlineStr">
        <is>
          <t>1.3 พ.ร.บ. ผลิตภัณฑ์สมุนไพร &amp; เครื่องสำอาง</t>
        </is>
      </c>
      <c r="O232" s="185" t="inlineStr">
        <is>
          <t>SAP</t>
        </is>
      </c>
      <c r="P232" s="186" t="inlineStr">
        <is>
          <t>ข้อสอบจริง PLE-CC1 ปี 2566 Day 2 ข้อ 34 [CASE_2566_TAPEWORM_01]</t>
        </is>
      </c>
      <c r="Q232" s="185" t="inlineStr">
        <is>
          <t>ข้อสอบจริง</t>
        </is>
      </c>
      <c r="R232" s="185" t="inlineStr">
        <is>
          <t>2566 Day 2</t>
        </is>
      </c>
      <c r="S232" s="185" t="inlineStr">
        <is>
          <t>CASE_2566_TAPEWORM_01</t>
        </is>
      </c>
    </row>
    <row r="233" ht="24" customHeight="1" s="49">
      <c r="A233" s="185" t="n">
        <v>231</v>
      </c>
      <c r="B233" s="186" t="inlineStr">
        <is>
          <t>ตามประกาศสำนักงานคณะกรรมการอาหารและยา (อย.) เรื่อง การควบคุมการจำหน่ายยาอันตรายที่มีความเสี่ยงต่อการนำไปใช้ในทางที่ผิด ซึ่งกำหนดให้ร้านขายยาแผนปัจจุบันต้องจัดทำ บัญชีการขายยาอันตรายตามแบบ ข.ย. 11 ส่งสำนักงานสาธารณสุขจังหวัดหรือ อย. เป็นประจำทุกเดือน</t>
        </is>
      </c>
      <c r="C233" s="186" t="inlineStr">
        <is>
          <t>รายการยาในข้อใด เป็นยาอันตรายที่ 'ไม่ต้อง' จัดทำรายงานตามแบบ ข.ย. 11</t>
        </is>
      </c>
      <c r="D233" s="186" t="n"/>
      <c r="E233" s="186" t="inlineStr">
        <is>
          <t>ยาเม็ด Hydroxyzine tablets</t>
        </is>
      </c>
      <c r="F233" s="186" t="inlineStr">
        <is>
          <t>ยาเม็ด Cetirizine tablets</t>
        </is>
      </c>
      <c r="G233" s="186" t="inlineStr">
        <is>
          <t>ยาน้ำเชื่อม Diphenhydramine syrup</t>
        </is>
      </c>
      <c r="H233" s="186" t="inlineStr">
        <is>
          <t>ยาเม็ดสูตรผสม Tramadol ร่วมกับ Paracetamol tablets</t>
        </is>
      </c>
      <c r="I233" s="186" t="inlineStr">
        <is>
          <t>ยาเม็ดเดี่ยว Dextromethorphan tablets</t>
        </is>
      </c>
      <c r="J233" s="185" t="n">
        <v>2</v>
      </c>
      <c r="K233" s="186" t="inlineStr">
        <is>
          <t>✅ คำตอบที่ถูกต้อง: ข้อ ข. ยาเม็ด Cetirizine tablets
🎯 ทำไมข้อนี้ถึงถูก:
ตามประกาศ อย. ยาอันตรายที่ต้องจัดทำบัญชีการขายยาตามแบบ ข.ย. 11 และจำกัดปริมาณการขาย (เนื่องจากมีความเสี่ยงสูงในการนำไปใช้ในทางที่ผิด เช่น สารเสพติดสี่คูณร้อย หรือสารกดประสาท) ได้แก่: ยาเดี่ยว Tramadol, ยาสูตรผสม Tramadol, ยาแก้ไอ Dextromethorphan, ยาน้ำเชื่อมแก้แพ้ Diphenhydramine, Promethazine และยาแก้แพ้ที่ทำให้ง่วงซึม Hydroxyzine ส่วน ยาเม็ด Cetirizine เป็นยาต้านฮิสตามีนรุ่นที่ 2 ที่ไม่ง่วงซึมและไม่มีความเสี่ยงต่อการนำไปใช้ในทางที่ผิด จึงเป็นยาอันตรายทั่วไปที่ไม่ต้องทำรายงาน ข.ย. 11
🔍 ข้ออื่นผิดเพราะอะไร:
• ข้อ ก.: ยาเม็ด Hydroxyzine เป็นยาแก้แพ้กลุ่มเสี่ยงที่ อย. มีประกาศกำหนดให้ต้องจัดทำรายงาน ข.ย.11
• ข้อ ค.: Tramadol เป็นยาอันตรายที่ควบคุมการขายอย่างเข้มงวด ต้องจัดทำรายงาน ข.ย.11 ทุกเดือน
• ข้อ ง.: ยาแก้ไอน้ำดำสูตรผสม Antihistamines ต้องทำบัญชี ข.ย.11 เพื่อเฝ้าระวังการนำไปทำสารเสพติดสี่คูณร้อย
• ข้อ จ.: Chlorpheniramine syrup ต้องจัดทำรายงาน ข.ย.11 ตามประกาศ อย. เพื่อป้องกันการนำไปใช้ในทางที่ผิด</t>
        </is>
      </c>
      <c r="L233" s="186" t="n"/>
      <c r="M233" s="186" t="inlineStr">
        <is>
          <t>3. Health Systems &amp; Policy</t>
        </is>
      </c>
      <c r="N233" s="186" t="inlineStr">
        <is>
          <t>3.2 นโยบายการใช้ยาอย่างสมเหตุผล (RDU &amp; ASU)</t>
        </is>
      </c>
      <c r="O233" s="185" t="inlineStr">
        <is>
          <t>SAP</t>
        </is>
      </c>
      <c r="P233" s="186" t="inlineStr">
        <is>
          <t>ข้อสอบจริง PLE-CC1 ปี 2566 Day 2 ข้อ 107 [CASE_2566_PHARM_PRACTICE_01]</t>
        </is>
      </c>
      <c r="Q233" s="185" t="inlineStr">
        <is>
          <t>ข้อสอบจริง</t>
        </is>
      </c>
      <c r="R233" s="185" t="inlineStr">
        <is>
          <t>2566 Day 2</t>
        </is>
      </c>
      <c r="S233" s="185" t="inlineStr">
        <is>
          <t>CASE_2566_PHARM_PRACTICE_01</t>
        </is>
      </c>
    </row>
    <row r="234" ht="24" customHeight="1" s="49">
      <c r="A234" s="185" t="n">
        <v>232</v>
      </c>
      <c r="B234" s="186" t="inlineStr">
        <is>
          <t>นาย ก. เป็นผู้รับอนุญาตเปิดร้านขายยาแผนปัจจุบัน และมีเภสัชกร ข. เป็นผู้มีหน้าที่ปฏิบัติการประจำร้าน โดยปฏิบัติการเวลา 17.00 - 20.00 น. เภสัชกร ข. สำเร็จการศึกษาเภสัชศาสตรบัณฑิตเกียรตินิยมอันดับ 1 และมีใบอนุญาตประกอบวิชาชีพเภสัชกรรมถูกต้อง</t>
        </is>
      </c>
      <c r="C234" s="186" t="inlineStr">
        <is>
          <t>ตามพระราชบัญญัติยา พ.ศ. 2510 และจรรยาบรรณวิชาชีพเภสัชกรรม ข้อความใดสามารถนำมาแสดงบนป้ายชื่อผู้มีหน้าที่ปฏิบัติการหน้าร้านยาได้อย่างถูกต้องตามกฎหมาย</t>
        </is>
      </c>
      <c r="D234" s="186" t="n"/>
      <c r="E234" s="186" t="inlineStr">
        <is>
          <t>ระบุคุณวุฒิ 'เภสัชกรปริญญา' หรือ 'ภ.บ.' พร้อมชื่อ-นามสกุล และเวลาปฏิบัติการจริง (17.00 - 20.00 น.)</t>
        </is>
      </c>
      <c r="F234" s="186" t="inlineStr">
        <is>
          <t>ระบุเวลาทำการของร้านยาเป็น '09.00 - 20.00 น.' เพื่อให้ครอบคลุมเวลาเปิดร้าน</t>
        </is>
      </c>
      <c r="G234" s="186" t="inlineStr">
        <is>
          <t>ระบุข้อความ 'จบการศึกษาเกียรตินิยมอันดับ 1 จากสหรัฐอเมริกา' เพื่อสร้างความเชื่อมั่น</t>
        </is>
      </c>
      <c r="H234" s="186" t="inlineStr">
        <is>
          <t>ระบุข้อความ 'ขายยาราคาถูกที่สุดในย่านนี้' เพื่อดึงดูดลูกค้า</t>
        </is>
      </c>
      <c r="I234" s="186" t="inlineStr">
        <is>
          <t>ระบุตำแหน่ง 'เภสัชกรเชี่ยวชาญพิเศษระดับปริญญาเอก' โดยไม่มีหลักฐานรับรอง</t>
        </is>
      </c>
      <c r="J234" s="185" t="n">
        <v>1</v>
      </c>
      <c r="K234" s="186" t="inlineStr">
        <is>
          <t>✅ คำตอบที่ถูกต้อง: ข้อ ก. ระบุคุณวุฒิ 'เภสัชกรปริญญา' หรือ 'ภ.บ.' พร้อมชื่อ-นามสกุล และเวลาปฏิบัติการจริง (17.00 - 20.00 น.)
🎯 ทำไมข้อนี้ถึงถูก:
ตามกฎกระทรวงและระเบียบ อย. ป้ายแสดงตัวผู้มีหน้าที่ปฏิบัติการประจำร้านขายยาแผนปัจจุบัน ต้องระบุ: ชื่อ-นามสกุล, รูปถ่าย, เลขที่ใบอนุญาตประกอบวิชาชีพ, คุณวุฒิการศึกษาตามจริง (เช่น เภสัชศาสตรบัณฑิต, ภ.บ. หรือ เภสัชกรปริญญา) และ เวลาที่ปฏิบัติการจริงตามที่แจ้งไว้กับสำนักงานสาธารณสุข (17.00 - 20.00 น.)
🔍 ข้ออื่นผิดเพราะอะไร:
• ข้อ ข.: คำนำหน้าชื่อและวิชาชีพเป็นข้อความที่กฎหมายกำหนดให้ระบุบนป้ายแสดงตนได้
• ข้อ ค.: ชื่อและนามสกุลจริงเป็นสาระสำคัญที่ต้องระบุตามแบบที่กระทรวงสาธารณสุขกำหนด
• ข้อ ง.: เลขที่ใบประกอบวิชาชีพเภสัชกรรมเป็นข้อมูลบังคับที่ต้องแสดงบนป้ายผู้ปฏิบัติการ
• ข้อ จ.: เวลาปฏิบัติการเป็นข้อความบังคับตามกฎหมายเพื่อให้ประชาชนทราบช่วงเวลาที่เภสัชกรประจำอยู่</t>
        </is>
      </c>
      <c r="L234" s="186" t="n"/>
      <c r="M234" s="186" t="inlineStr">
        <is>
          <t>2. Professional Ethics</t>
        </is>
      </c>
      <c r="N234" s="186" t="inlineStr">
        <is>
          <t>2.1 ข้อบังคับสภาเภสัชกรรม (จรรยาบรรณวิชาชีพ)</t>
        </is>
      </c>
      <c r="O234" s="185" t="inlineStr">
        <is>
          <t>SAP</t>
        </is>
      </c>
      <c r="P234" s="186" t="inlineStr">
        <is>
          <t>ข้อสอบจริง PLE-CC1 ปี 2566 Day 2 ข้อ 110 [CASE_2566_PHARM_PRACTICE_01]</t>
        </is>
      </c>
      <c r="Q234" s="185" t="inlineStr">
        <is>
          <t>ข้อสอบจริง</t>
        </is>
      </c>
      <c r="R234" s="185" t="inlineStr">
        <is>
          <t>2566 Day 2</t>
        </is>
      </c>
      <c r="S234" s="185" t="inlineStr">
        <is>
          <t>CASE_2566_PHARM_PRACTICE_01</t>
        </is>
      </c>
    </row>
    <row r="235" ht="24" customHeight="1" s="49">
      <c r="A235" s="185" t="n">
        <v>233</v>
      </c>
      <c r="B235" s="186" t="inlineStr">
        <is>
          <t>ร้านขายยาแผนปัจจุบัน (ข.ย. 1) มีความประสงค์จะนำ ผลิตภัณฑ์สมุนไพร เช่น แคปซูลสารสกัดขมิ้นชัน หรือยาน้ำแก้ไอฟ้าทะลายโจร มาวางจำหน่ายภายในร้านยา</t>
        </is>
      </c>
      <c r="C235" s="186" t="inlineStr">
        <is>
          <t>ตามพระราชบัญญัติผลิตภัณฑ์สมุนไพร พ.ศ. 2562 ร้านขายยาแผนปัจจุบันสามารถจำหน่ายผลิตภัณฑ์สมุนไพรดังกล่าวได้หรือไม่ อย่างไร</t>
        </is>
      </c>
      <c r="D235" s="186" t="n"/>
      <c r="E235" s="186" t="inlineStr">
        <is>
          <t>ไม่ได้ หากไม่ได้ยื่นขอใบอนุญาตขายผลิตภัณฑ์สมุนไพรแยกต่างหากอีกหนึ่งใบอนุญาต</t>
        </is>
      </c>
      <c r="F235" s="186" t="inlineStr">
        <is>
          <t>ไม่ได้ เพราะผลิตภัณฑ์สมุนไพรต้องจำหน่ายเฉพาะในโรงพยาบาลแพทย์แผนไทยเท่านั้น</t>
        </is>
      </c>
      <c r="G235" s="186" t="inlineStr">
        <is>
          <t>ได้ เพราะกฎหมายยกเว้นให้ผลิตภัณฑ์สมุนไพรทุกชนิดสามารถเร่ขายได้ทั่วไปโดยไม่ต้องมีใบอนุญาต</t>
        </is>
      </c>
      <c r="H235" s="186" t="inlineStr">
        <is>
          <t>ได้ เนื่องจากผู้ได้รับใบอนุญาตขายยาแผนปัจจุบัน ได้รับการยกเว้นให้สามารถจำหน่ายผลิตภัณฑ์สมุนไพรได้ตามกฎหมายโดยไม่ต้องขอใบอนุญาตขายผลิตภัณฑ์สมุนไพรซ้ำซ้อน</t>
        </is>
      </c>
      <c r="I235" s="186" t="inlineStr">
        <is>
          <t>ได้ เฉพาะผลิตภัณฑ์สมุนไพรที่นำเข้าจากต่างประเทศเท่านั้น</t>
        </is>
      </c>
      <c r="J235" s="185" t="n">
        <v>4</v>
      </c>
      <c r="K235" s="186" t="inlineStr">
        <is>
          <t>✅ คำตอบที่ถูกต้อง: ข้อ ง. ได้ เนื่องจากผู้ได้รับใบอนุญาตขายยาแผนปัจจุบัน ได้รับการยกเว้นให้สามารถจำหน่ายผลิตภัณฑ์สมุนไพรได้ตามกฎหมายโดยไม่ต้องขอใบอนุญาตขายผลิตภัณฑ์สมุนไพรซ้ำซ้อน
🎯 ทำไมข้อนี้ถึงถูก:
ตามพระราชบัญญัติผลิตภัณฑ์สมุนไพร พ.ศ. 2562 มาตรา 20 (1) บัญญัติยกเว้นไว้ชัดเจนว่า ผู้รับอนุญาตขายยาแผนปัจจุบันตามกฎหมายว่าด้วยยา (ร้านยา ข.ย. 1) สามารถขายผลิตภัณฑ์สมุนไพรในสถานที่ขายยาแผนปัจจุบันนั้นได้ โดยไม่ต้องขอรับใบอนุญาตขายผลิตภัณฑ์สมุนไพรตามพระราชบัญญัตินี้อีก เพื่ออำนวยความสะดวกและส่งเสริมการเข้าถึงผลิตภัณฑ์สมุนไพรที่มีคุณภาพมาตรฐาน
🔍 ข้ออื่นผิดเพราะอะไร:
• ข้อ ก.: ผิดเพราะกฎหมายยกเว้นให้ร้านยาแผนปัจจุบันแล้ว ไม่ต้องขอใบอนุญาตซ้ำซ้อน
• ข้อ ข.: ผิดเพราะร้านยาสามารถจำหน่ายได้ถูกต้องตามกฎหมาย
• ข้อ ค.: ผิดเพราะผลิตภัณฑ์สมุนไพรที่ไม่ใช่ผลิตภัณฑ์สมุนไพรขายทั่วไป ยังคงต้องขายในสถานที่ที่ได้รับอนุญาตหรือได้รับยกเว้น ไม่สามารถเร่ขายทั่วไปได้
• ข้อ จ.: ผิดเพราะครอบคลุมผลิตภัณฑ์สมุนไพรที่ผลิตในประเทศด้วย</t>
        </is>
      </c>
      <c r="L235" s="186" t="n"/>
      <c r="M235" s="186" t="inlineStr">
        <is>
          <t>1. Law &amp; Regulations</t>
        </is>
      </c>
      <c r="N235" s="186" t="inlineStr">
        <is>
          <t>1.3 พ.ร.บ. ผลิตภัณฑ์สมุนไพร &amp; เครื่องสำอาง</t>
        </is>
      </c>
      <c r="O235" s="185" t="inlineStr">
        <is>
          <t>SAP</t>
        </is>
      </c>
      <c r="P235" s="186" t="inlineStr">
        <is>
          <t>ข้อสอบจริง PLE-CC1 ปี 2566 Day 2 ข้อ 111 [CASE_2566_PHARM_PRACTICE_01]</t>
        </is>
      </c>
      <c r="Q235" s="185" t="inlineStr">
        <is>
          <t>ข้อสอบจริง</t>
        </is>
      </c>
      <c r="R235" s="185" t="inlineStr">
        <is>
          <t>2566 Day 2</t>
        </is>
      </c>
      <c r="S235" s="185" t="inlineStr">
        <is>
          <t>CASE_2566_PHARM_PRACTICE_01</t>
        </is>
      </c>
    </row>
    <row r="236" ht="24" customHeight="1" s="49">
      <c r="A236" s="185" t="n">
        <v>234</v>
      </c>
      <c r="B236" s="186" t="inlineStr">
        <is>
          <t>ร้านขายยาแห่งหนึ่งได้ทำการโฆษณาขายผลิตภัณฑ์ยาลดกรดชนิดน้ำ Alumina-Magnesia ทะเบียนยาเลขที่ 2A 13/34 โดยติดป้ายประชาสัมพันธ์หน้าร้านและทางสื่อออนไลน์ว่า 'โปรโมชันพิเศษ ซื้อยาลดกรด 1 ขวด แถมฟรีทันทีอีก 1 ขวด'</t>
        </is>
      </c>
      <c r="C236" s="186" t="inlineStr">
        <is>
          <t>การกระทำดังกล่าว ผิดกฎหมายตามพระราชบัญญัติยา พ.ศ. 2510 หรือไม่ อย่างไร</t>
        </is>
      </c>
      <c r="D236" s="186" t="n"/>
      <c r="E236" s="186" t="inlineStr">
        <is>
          <t>ไม่ผิดกฎหมาย เพราะยาลดกรดเป็นยาสามัญประจำบ้าน สามารถจัดรายการส่งเสริมการขายได้เสรี</t>
        </is>
      </c>
      <c r="F236" s="186" t="inlineStr">
        <is>
          <t>ไม่ผิดกฎหมาย หากทางร้านได้ยื่นหนังสือแจ้งขออนุญาตต่อเจ้าหน้าที่แล้ว</t>
        </is>
      </c>
      <c r="G236" s="186" t="inlineStr">
        <is>
          <t>ผิดกฎหมาย เพราะเป็นการโฆษณาโอ้อวดสรรพคุณยาว่ารักษาหายขาด</t>
        </is>
      </c>
      <c r="H236" s="186" t="inlineStr">
        <is>
          <t>ผิดกฎหมาย เพราะการโฆษณาขายยาโดยวิธีแถมพก หรือการให้ของแถม มีข้อห้ามไว้ชัดเจนตามกฎหมายยา</t>
        </is>
      </c>
      <c r="I236" s="186" t="inlineStr">
        <is>
          <t>ผิดกฎหมาย เพราะแสดงสรรพคุณในกลุ่มโรคมะเร็งที่รัฐมนตรีประกาศห้าม</t>
        </is>
      </c>
      <c r="J236" s="185" t="n">
        <v>4</v>
      </c>
      <c r="K236" s="186" t="inlineStr">
        <is>
          <t>✅ คำตอบที่ถูกต้อง: ข้อ ง. ผิดกฎหมาย เพราะการโฆษณาขายยาโดยวิธีแถมพก หรือการให้ของแถม มีข้อห้ามไว้ชัดเจนตามกฎหมายยา
🎯 ทำไมข้อนี้ถึงถูก:
ตามพระราชบัญญัติยา พ.ศ. 2510 มาตรา 88 (6) บัญญัติห้ามมิให้ผู้ใดโฆษณาขายยาโดยวิธีแถมพก หรือออกสลากรางวัล หรือให้ประโยชน์ตอบแทนอื่นใด การจัดโปรโมชัน ซื้อ 1 แถม 1 ถือเป็นการโฆษณาขายยาโดยวิธีแถมพกโดยตรง ซึ่งมีเจตนารมณ์เพื่อป้องกันไม่ให้ประชาชนถูกชักจูงให้ซื้อยาเกินความจำเป็นจนเกิดอันตรายต่อสุขภาพ การกระทำนี้จึงผิดกฎหมายอย่างชัดเจนและมีโทษปรับตามกฎหมาย
🔍 ข้ออื่นผิดเพราะอะไร:
• ข้อ ก.: การโฆษณาแถมพกยาถูกห้ามเด็ดขาดตามมาตรา 88 (6) โดยไม่มีข้อยกเว้นสำหรับยาสามัญประจำบ้าน
• ข้อ ข.: เจ้าพนักงานสาธารณสุขไม่มีอำนาจอนุญาตให้โฆษณาแถมพกยาได้
• ข้อ ค.: ยาลดกรดไม่ได้โฆษณารักษาโรคต้องห้ามตามประกาศรัฐมนตรี (เช่น มะเร็ง วัณโรค เบาหวาน)
• ข้อ จ.: ความผิดหลักของกรณีนี้คือการโฆษณาแถมพกยา (ซื้อ 1 แถม 1) ตามมาตรา 88 (6)</t>
        </is>
      </c>
      <c r="L236" s="186" t="n"/>
      <c r="M236" s="186" t="inlineStr">
        <is>
          <t>1. Law &amp; Regulations</t>
        </is>
      </c>
      <c r="N236" s="186" t="inlineStr">
        <is>
          <t>1.1 พ.ร.บ. ยา พ.ศ. 2510</t>
        </is>
      </c>
      <c r="O236" s="185" t="inlineStr">
        <is>
          <t>SAP</t>
        </is>
      </c>
      <c r="P236" s="186" t="inlineStr">
        <is>
          <t>ข้อสอบจริง PLE-CC1 ปี 2566 Day 2 ข้อ 112 [CASE_2566_PHARM_PRACTICE_01]</t>
        </is>
      </c>
      <c r="Q236" s="185" t="inlineStr">
        <is>
          <t>ข้อสอบจริง</t>
        </is>
      </c>
      <c r="R236" s="185" t="inlineStr">
        <is>
          <t>2566 Day 2</t>
        </is>
      </c>
      <c r="S236" s="185" t="inlineStr">
        <is>
          <t>CASE_2566_PHARM_PRACTICE_01</t>
        </is>
      </c>
    </row>
    <row r="237" ht="24" customHeight="1" s="49">
      <c r="A237" s="185" t="n">
        <v>235</v>
      </c>
      <c r="B237" s="186" t="inlineStr">
        <is>
          <t>ตามพระราชบัญญัติยา (ฉบับแก้ไขเพิ่มเติม) ซึ่งกำหนดให้อายุของใบสำคัญการขึ้นทะเบียนตำรับยา มีอายุคราวละ 5 ปีนับแต่วันที่ออกใบสำคัญ หากบริษัทผู้ผลิตยาได้รับใบสำคัญการขึ้นทะเบียนตำรับยาในวันที่ 10 มกราคม พ.ศ. 2566</t>
        </is>
      </c>
      <c r="C237" s="186" t="inlineStr">
        <is>
          <t>ใบสำคัญการขึ้นทะเบียนตำรับยาดังกล่าว จะหมดอายุลงในวันที่เท่าใดตามกฎหมาย</t>
        </is>
      </c>
      <c r="D237" s="186" t="n"/>
      <c r="E237" s="186" t="inlineStr">
        <is>
          <t>วันที่ 10 มกราคม พ.ศ. 2571</t>
        </is>
      </c>
      <c r="F237" s="186" t="inlineStr">
        <is>
          <t>วันที่ 31 ธันวาคม พ.ศ. 2571</t>
        </is>
      </c>
      <c r="G237" s="186" t="inlineStr">
        <is>
          <t>วันที่ 9 มกราคม พ.ศ. 2571</t>
        </is>
      </c>
      <c r="H237" s="186" t="inlineStr">
        <is>
          <t>วันที่ 10 มกราคม พ.ศ. 2573</t>
        </is>
      </c>
      <c r="I237" s="186" t="inlineStr">
        <is>
          <t>วันที่ 31 ธันวาคม พ.ศ. 2573</t>
        </is>
      </c>
      <c r="J237" s="185" t="n">
        <v>3</v>
      </c>
      <c r="K237" s="186" t="inlineStr">
        <is>
          <t>✅ คำตอบที่ถูกต้อง: ข้อ ค. วันที่ 9 มกราคม พ.ศ. 2571
🎯 ทำไมข้อนี้ถึงถูก:
ตามพระราชบัญญัติยา (ฉบับที่ 6) พ.ศ. 2562 มาตรา 81/1 กำหนดให้ใบสำคัญการขึ้นทะเบียนตำรับยามีอายุ 5 ปีนับแต่วันที่ออกใบสำคัญ ตามหลักการนับระยะเวลาตามประมวลกฎหมายแพ่งและพาณิชย์ เมื่อเริ่มมีผลตั้งแต่วันที่ 10 มกราคม พ.ศ. 2566 ครบกำหนดระยะเวลา 5 ปี จะสิ้นสุดลงในวันก่อนหน้าวันเริ่มต้นของปีที่ 5 นั่นคือ วันที่ 9 มกราคม พ.ศ. 2571 (หากผู้รับอนุญาตประสงค์จะต่ออายุ จะต้องยื่นคำขอต่ออายุก่อนวันที่ใบสำคัญสิ้นอายุ)
🔍 ข้ออื่นผิดเพราะอะไร:
• ข้อ ก.: วันที่ 10 มกราคม 2571 เป็นวันแรกของรอบปีถัดไป จึงเกินกำหนดอายุ 5 ปีเต็ม
• ข้อ ข.: การสิ้นสุดอายุใบสำคัญทะเบียนยานับวันชนวันตาม ป.พ.พ. มิได้สิ้นสุด ณ วันสิ้นปีปฏิทิน
• ข้อ ง.: ปี 2573 เป็นการนับระยะเวลา 7 ปี ซึ่งเกินกว่าที่กฎหมายกำหนดไว้ 5 ปี
• ข้อ จ.: วันสิ้นปี 2571 ไม่ตรงกับหลักการคำนวณระยะเวลา 5 ปีนับแต่วันที่ออกใบสำคัญ</t>
        </is>
      </c>
      <c r="L237" s="186" t="n"/>
      <c r="M237" s="186" t="inlineStr">
        <is>
          <t>1. Law &amp; Regulations</t>
        </is>
      </c>
      <c r="N237" s="186" t="inlineStr">
        <is>
          <t>1.1 พ.ร.บ. ยา พ.ศ. 2510</t>
        </is>
      </c>
      <c r="O237" s="185" t="inlineStr">
        <is>
          <t>SAP</t>
        </is>
      </c>
      <c r="P237" s="186" t="inlineStr">
        <is>
          <t>ข้อสอบจริง PLE-CC1 ปี 2566 Day 2 ข้อ 113 [CASE_2566_PHARM_PRACTICE_01]</t>
        </is>
      </c>
      <c r="Q237" s="185" t="inlineStr">
        <is>
          <t>ข้อสอบจริง</t>
        </is>
      </c>
      <c r="R237" s="185" t="inlineStr">
        <is>
          <t>2566 Day 2</t>
        </is>
      </c>
      <c r="S237" s="185" t="inlineStr">
        <is>
          <t>CASE_2566_PHARM_PRACTICE_01</t>
        </is>
      </c>
    </row>
    <row r="238" ht="24" customHeight="1" s="49"/>
    <row r="239" ht="24" customHeight="1" s="49"/>
    <row r="240" ht="24" customHeight="1" s="49"/>
    <row r="241" ht="24" customHeight="1" s="49"/>
    <row r="242" ht="24" customHeight="1" s="49"/>
    <row r="243" ht="24" customHeight="1" s="49"/>
    <row r="244" ht="24" customHeight="1" s="49"/>
    <row r="245" ht="24" customHeight="1" s="49"/>
    <row r="246" ht="24" customHeight="1" s="49"/>
    <row r="247" ht="24" customHeight="1" s="49"/>
    <row r="248" ht="24" customHeight="1" s="49"/>
    <row r="249" ht="24" customHeight="1" s="49"/>
    <row r="250" ht="24" customHeight="1" s="49"/>
    <row r="251" ht="24" customHeight="1" s="49"/>
    <row r="252" ht="24" customHeight="1" s="49"/>
    <row r="253" ht="24" customHeight="1" s="49"/>
    <row r="254" ht="24" customHeight="1" s="49"/>
    <row r="255" ht="24" customHeight="1" s="49"/>
    <row r="256" ht="24" customHeight="1" s="49"/>
    <row r="257" ht="24" customHeight="1" s="49"/>
    <row r="258" ht="24" customHeight="1" s="49"/>
    <row r="259" ht="24" customHeight="1" s="49"/>
    <row r="260" ht="24" customHeight="1" s="49"/>
    <row r="261" ht="24" customHeight="1" s="49"/>
    <row r="262" ht="24" customHeight="1" s="49"/>
    <row r="263" ht="24" customHeight="1" s="49"/>
    <row r="264" ht="24" customHeight="1" s="49"/>
    <row r="265" ht="24" customHeight="1" s="49"/>
    <row r="266" ht="24" customHeight="1" s="49"/>
    <row r="267" ht="24" customHeight="1" s="49"/>
    <row r="268" ht="24" customHeight="1" s="49"/>
    <row r="269" ht="24" customHeight="1" s="49"/>
    <row r="270" ht="24" customHeight="1" s="49"/>
    <row r="271" ht="24" customHeight="1" s="49"/>
    <row r="272" ht="24" customHeight="1" s="49"/>
    <row r="273" ht="24" customHeight="1" s="49"/>
    <row r="274" ht="24" customHeight="1" s="49"/>
    <row r="275" ht="24" customHeight="1" s="49"/>
    <row r="276" ht="24" customHeight="1" s="49"/>
    <row r="277" ht="24" customHeight="1" s="49"/>
    <row r="278" ht="24" customHeight="1" s="49"/>
    <row r="279" ht="24" customHeight="1" s="49"/>
    <row r="280" ht="24" customHeight="1" s="49"/>
    <row r="281" ht="24" customHeight="1" s="49"/>
    <row r="282" ht="24" customHeight="1" s="49"/>
    <row r="283" ht="24" customHeight="1" s="49"/>
    <row r="284" ht="24" customHeight="1" s="49"/>
    <row r="285" ht="24" customHeight="1" s="49"/>
    <row r="286" ht="24" customHeight="1" s="49"/>
    <row r="287" ht="24" customHeight="1" s="49"/>
    <row r="288" ht="24" customHeight="1" s="49"/>
    <row r="289" ht="24" customHeight="1" s="49"/>
    <row r="290" ht="24" customHeight="1" s="49"/>
    <row r="291" ht="24" customHeight="1" s="49"/>
    <row r="292" ht="24" customHeight="1" s="49"/>
    <row r="293" ht="24" customHeight="1" s="49"/>
    <row r="294" ht="24" customHeight="1" s="49"/>
    <row r="295" ht="24" customHeight="1" s="49"/>
    <row r="296" ht="24" customHeight="1" s="49"/>
    <row r="297" ht="24" customHeight="1" s="49"/>
    <row r="298" ht="24" customHeight="1" s="49"/>
    <row r="299" ht="24" customHeight="1" s="49"/>
    <row r="300" ht="24" customHeight="1" s="49"/>
    <row r="301" ht="24" customHeight="1" s="49"/>
    <row r="302" ht="24" customHeight="1" s="49"/>
    <row r="303" ht="24" customHeight="1" s="49"/>
    <row r="304" ht="24" customHeight="1" s="49"/>
    <row r="305" ht="24" customHeight="1" s="49"/>
    <row r="306" ht="24" customHeight="1" s="49"/>
    <row r="307" ht="24" customHeight="1" s="49"/>
    <row r="308" ht="24" customHeight="1" s="49"/>
    <row r="309" ht="24" customHeight="1" s="49"/>
    <row r="310" ht="24" customHeight="1" s="49"/>
    <row r="311" ht="24" customHeight="1" s="49"/>
    <row r="312" ht="24" customHeight="1" s="49"/>
    <row r="313" ht="24" customHeight="1" s="49"/>
    <row r="314" ht="24" customHeight="1" s="49"/>
    <row r="315" ht="24" customHeight="1" s="49"/>
    <row r="316" ht="24" customHeight="1" s="49"/>
  </sheetData>
  <mergeCells count="1">
    <mergeCell ref="A1:F1"/>
  </mergeCells>
  <pageMargins left="0.75" right="0.75" top="1" bottom="1" header="0.5" footer="0.5"/>
</worksheet>
</file>

<file path=xl/worksheets/sheet34.xml><?xml version="1.0" encoding="utf-8"?>
<worksheet xmlns="http://schemas.openxmlformats.org/spreadsheetml/2006/main">
  <sheetPr>
    <outlinePr summaryBelow="0" summaryRight="0"/>
    <pageSetUpPr/>
  </sheetPr>
  <dimension ref="A1:S38"/>
  <sheetViews>
    <sheetView workbookViewId="0">
      <pane ySplit="2" topLeftCell="A3" activePane="bottomLeft" state="frozen"/>
      <selection pane="bottomLeft" activeCell="B4" sqref="B4"/>
    </sheetView>
  </sheetViews>
  <sheetFormatPr baseColWidth="8" defaultColWidth="12.6640625" defaultRowHeight="15.75" customHeight="1"/>
  <cols>
    <col width="8" customWidth="1" style="49" min="1" max="1"/>
    <col width="50" customWidth="1" style="49" min="2" max="2"/>
    <col width="40" customWidth="1" style="49" min="3" max="3"/>
    <col width="12" customWidth="1" style="49" min="4" max="4"/>
    <col width="28" customWidth="1" style="49" min="5" max="5"/>
    <col width="28" customWidth="1" style="49" min="6" max="6"/>
    <col width="28" customWidth="1" style="49" min="7" max="7"/>
    <col width="28" customWidth="1" style="49" min="8" max="8"/>
    <col width="28" customWidth="1" style="49" min="9" max="9"/>
    <col width="14" customWidth="1" style="49" min="10" max="10"/>
    <col width="55" customWidth="1" style="49" min="11" max="11"/>
    <col width="12" customWidth="1" style="49" min="12" max="12"/>
    <col width="25" customWidth="1" style="49" min="13" max="13"/>
    <col width="30" customWidth="1" style="49" min="14" max="14"/>
    <col width="15" customWidth="1" style="49" min="15" max="15"/>
    <col width="20" customWidth="1" style="49" min="16" max="16"/>
    <col width="16" customWidth="1" style="49" min="17" max="17"/>
    <col width="16" customWidth="1" style="49" min="18" max="18"/>
    <col width="24" customWidth="1" style="49" min="19" max="19"/>
  </cols>
  <sheetData>
    <row r="1" ht="34.95" customHeight="1" s="49">
      <c r="A1" s="51">
        <f>HYPERLINK("#gid=0", "🏠 กลับสู่หน้าแรก (Go to Home Page)")</f>
        <v/>
      </c>
    </row>
    <row r="2" ht="28" customHeight="1" s="49">
      <c r="A2" s="181" t="inlineStr">
        <is>
          <t>ลำดับ</t>
        </is>
      </c>
      <c r="B2" s="182" t="inlineStr">
        <is>
          <t>สถานการณ์เคส / ข้อมูลผู้ป่วย</t>
        </is>
      </c>
      <c r="C2" s="183" t="inlineStr">
        <is>
          <t>คำถาม</t>
        </is>
      </c>
      <c r="D2" s="181" t="inlineStr">
        <is>
          <t>รูปถาม</t>
        </is>
      </c>
      <c r="E2" s="181" t="inlineStr">
        <is>
          <t>ตัวเลือก 1</t>
        </is>
      </c>
      <c r="F2" s="181" t="inlineStr">
        <is>
          <t>ตัวเลือก 2</t>
        </is>
      </c>
      <c r="G2" s="181" t="inlineStr">
        <is>
          <t>ตัวเลือก 3</t>
        </is>
      </c>
      <c r="H2" s="181" t="inlineStr">
        <is>
          <t>ตัวเลือก 4</t>
        </is>
      </c>
      <c r="I2" s="181" t="inlineStr">
        <is>
          <t>ตัวเลือก 5</t>
        </is>
      </c>
      <c r="J2" s="181" t="inlineStr">
        <is>
          <t>เฉลย (ตัวเลข 1-5)</t>
        </is>
      </c>
      <c r="K2" s="181" t="inlineStr">
        <is>
          <t>คำอธิบายเฉลย</t>
        </is>
      </c>
      <c r="L2" s="181" t="inlineStr">
        <is>
          <t>รูปเฉลย</t>
        </is>
      </c>
      <c r="M2" s="181" t="inlineStr">
        <is>
          <t>หัวข้อโรคสภาฯ</t>
        </is>
      </c>
      <c r="N2" s="181" t="inlineStr">
        <is>
          <t>หัวข้อย่อย</t>
        </is>
      </c>
      <c r="O2" s="181" t="inlineStr">
        <is>
          <t>Product / Clinic</t>
        </is>
      </c>
      <c r="P2" s="181" t="inlineStr">
        <is>
          <t>หมายเหตุ</t>
        </is>
      </c>
      <c r="Q2" s="181" t="inlineStr">
        <is>
          <t>ประเภทข้อสอบ</t>
        </is>
      </c>
      <c r="R2" s="181" t="inlineStr">
        <is>
          <t>ปี / เลขชุด</t>
        </is>
      </c>
      <c r="S2" s="184" t="inlineStr">
        <is>
          <t>Case ID (รหัสเคส)</t>
        </is>
      </c>
    </row>
    <row r="3" ht="24" customHeight="1" s="49">
      <c r="A3" s="187" t="n">
        <v>1</v>
      </c>
      <c r="B3" s="186" t="n"/>
      <c r="C3" s="186" t="inlineStr">
        <is>
          <t>ถ้าผู้ป่วยใช้ยาพ่น budesonide inhaler หมด และใช้สิทธิหลักประกันสุขภาพแห่งชาติ (บัตรทอง) สามารถขอรับยาต่อได้หรือไม่</t>
        </is>
      </c>
      <c r="D3" s="186" t="n"/>
      <c r="E3" s="186" t="inlineStr">
        <is>
          <t>ไม่ได้ เพราะต้องให้แพทย์สั่งใหม่ทุกครั้ง</t>
        </is>
      </c>
      <c r="F3" s="186" t="inlineStr">
        <is>
          <t>ไม่ได้ เพราะเป็นยาที่ต้องสั่งโดยแพทย์ผู้เชี่ยวชาญเฉพาะทางเท่านั้น</t>
        </is>
      </c>
      <c r="G3" s="186" t="inlineStr">
        <is>
          <t>ได้ สามารถไปติดต่อขอรับที่สถานพยาบาลใดก็ได้ทั่วประเทศ</t>
        </is>
      </c>
      <c r="H3" s="186" t="inlineStr">
        <is>
          <t>ได้ เพราะอยู่ในบัญชียาหลักแห่งชาติ โดยรับผ่านหน่วยบริการตามสิทธิ</t>
        </is>
      </c>
      <c r="I3" s="188" t="inlineStr">
        <is>
          <t>ได้ เพราะกรมบัญชีกลางมีหนังสืออนุมัติไว้เป็นกรณีพิเศษ</t>
        </is>
      </c>
      <c r="J3" s="185" t="n">
        <v>4</v>
      </c>
      <c r="K3" s="186" t="inlineStr">
        <is>
          <t>✅ คำตอบที่ถูกต้อง: ข้อ ง. ได้ เพราะอยู่ในบัญชียาหลักแห่งชาติ โดยรับผ่านหน่วยบริการตามสิทธิ
🎯 ทำไมข้อนี้ถึงถูก:
ยาพ่น budesonide inhaler เป็นรายการยาจำเป็นที่บรรจุอยู่ในบัญชียาหลักแห่งชาติ (Essential Medicines List) ผู้ป่วยสิทธิหลักประกันสุขภาพแห่งชาติ (บัตรทอง) จึงมีสิทธิได้รับยาตามสิทธิประโยชน์โดยไม่ต้องเสียค่าใช้จ่าย โดยสามารถรับยาต่อเนื่องตามแผนการรักษาผ่านหน่วยบริการประจำตามสิทธิหรือหน่วยบริการปฐมภูมิในเครือข่าย
🔍 ข้ออื่นผิดเพราะอะไร:
• ข้อ ก.: ผิด เพราะการรับยาเดิมต่อเนื่องในโรคเรื้อรังที่ควบคุมอาการได้คงที่ ระบบบริการสุขภาพปฐมภูมิและคลินิก NCD มีแนวทางให้เภสัชกรจ่ายยาต่อเนื่องตามคำสั่งเดิมได้โดยไม่ต้องพบแพทย์ตรวจใหม่ทุกรอบ
• ข้อ ข.: ผิด เพราะ budesonide inhaler เป็นยาสเตียรอยด์สูดพ่นพื้นฐาน แพทย์เวชปฏิบัติทั่วไปในสถานพยาบาลระดับปฐมภูมิสามารถสั่งใช้ได้ ไม่จำกัดเฉพาะแพทย์เฉพาะทาง
• ข้อ ค.: ผิด เพราะสิทธิบัตรทองกำหนดให้เข้ารับบริการที่หน่วยบริการประจำที่ลงทะเบียนไว้ หรือหน่วยบริการปฐมภูมิในเครือข่าย ไม่สามารถขอรับยาที่สถานพยาบาลใดก็ได้ตามอำเภอใจ
• ข้อ จ.: ผิด เพราะกรมบัญชีกลางดูแลเฉพาะระบบสวัสดิการรักษาพยาบาลข้าราชการ ไม่ได้เป็นผู้ดูแลสิทธิประโยชน์ของระบบบัตรทองซึ่งบริหารจัดการโดย สปสช.</t>
        </is>
      </c>
      <c r="L3" s="186" t="n"/>
      <c r="M3" s="186" t="inlineStr">
        <is>
          <t>3. Health Systems &amp; Policy</t>
        </is>
      </c>
      <c r="N3" s="186" t="inlineStr">
        <is>
          <t>3.1 ระบบประกันสุขภาพ (สิทธิการรักษาของไทย)</t>
        </is>
      </c>
      <c r="O3" s="185" t="inlineStr">
        <is>
          <t>SAP</t>
        </is>
      </c>
      <c r="P3" s="186" t="inlineStr">
        <is>
          <t>ข้อ 9 Pharma Plus เล่มม่วง (เฉลยข้อ ง)</t>
        </is>
      </c>
      <c r="Q3" s="185" t="inlineStr">
        <is>
          <t>แบบฝึกหัด</t>
        </is>
      </c>
      <c r="R3" s="185" t="inlineStr">
        <is>
          <t>เล่มม่วง</t>
        </is>
      </c>
      <c r="S3" s="185" t="n"/>
    </row>
    <row r="4" ht="24" customHeight="1" s="49">
      <c r="A4" s="187" t="n">
        <v>2</v>
      </c>
      <c r="B4" s="186" t="inlineStr">
        <is>
          <t>ท่านได้ให้คำแนะนำผู้ปกครองในการพาด.ญ.สาย ไปรับวัคซีนตามโปรแกรมสร้างเสริมภูมิคุ้มกันโรคของกระทรวงสาธารณสุข (EPI Program)</t>
        </is>
      </c>
      <c r="C4" s="186" t="inlineStr">
        <is>
          <t>การรับวัคซีนตามโปรแกรมสร้างเสริมภูมิคุ้มกันโรคในศูนย์บริการสาธารณสุขของรัฐ ข้อใดกล่าวถูกต้องที่สุด</t>
        </is>
      </c>
      <c r="D4" s="186" t="n"/>
      <c r="E4" s="186" t="inlineStr">
        <is>
          <t>ไม่เสียค่าใช้จ่าย แต่ในสถานพยาบาลเอกชนมีค่าใช้จ่าย หากผู้ปกครองไม่นำบุตรไปรับวัคซีนถือมีความผิดทางอาญาตามกฎหมาย</t>
        </is>
      </c>
      <c r="F4" s="186" t="inlineStr">
        <is>
          <t>ไม่เสียค่าใช้จ่าย แต่ในสถานพยาบาลเอกชนมีค่าใช้จ่าย หากผู้ปกครองไม่นำบุตรไปรับวัคซีนถือว่าไม่มีความผิดตามกฎหมาย</t>
        </is>
      </c>
      <c r="G4" s="186" t="inlineStr">
        <is>
          <t>ต้องเสียค่าใช้จ่ายบางส่วน และหากผู้ปกครองไม่นำบุตรไปรับวัคซีนถือมีความผิดตามกฎหมาย</t>
        </is>
      </c>
      <c r="H4" s="186" t="inlineStr">
        <is>
          <t>ต้องเสียค่าใช้จ่ายบางส่วน และหากผู้ปกครองไม่นำบุตรไปรับวัคซีนถือว่าไม่มีความผิดตามกฎหมาย</t>
        </is>
      </c>
      <c r="I4" s="188" t="inlineStr">
        <is>
          <t>ต้องเสียค่าใช้จ่ายเต็มจำนวนในสถานพยาบาลทุกแห่งตามนโยบายร่วมจ่าย</t>
        </is>
      </c>
      <c r="J4" s="185" t="n">
        <v>2</v>
      </c>
      <c r="K4" s="186" t="inlineStr">
        <is>
          <t>✅ คำตอบที่ถูกต้อง: ข้อ ข. ไม่เสียค่าใช้จ่าย แต่ในสถานพยาบาลเอกชนมีค่าใช้จ่าย หากผู้ปกครองไม่นำบุตรไปรับวัคซีนถือว่าไม่มีความผิดตามกฎหมาย
🎯 ทำไมข้อนี้ถึงถูก:
วัคซีนตามแผนงานสร้างเสริมภูมิคุ้มกันโรค (Expanded Program on Immunization: EPI) ของกระทรวงสาธารณสุข ให้บริการแก่เด็กไทยทุกคนโดยไม่เสียค่าใช้จ่ายในสถานพยาบาลของรัฐและศูนย์บริการสาธารณสุข ส่วนในสถานพยาบาลเอกชนผู้รับบริการต้องรับผิดชอบค่าใช้จ่ายเอง ทั้งนี้ กฎหมายไทย (พ.ร.บ. โรคติดต่อ พ.ศ. 2558) มุ่งเน้นการรณรงค์ส่งเสริมสิทธิสุขภาพ การที่ผู้ปกครองไม่นำบุตรมารับวัคซีนจึงไม่มีบทลงโทษทางอาญาตามกฎหมาย
🔍 ข้ออื่นผิดเพราะอะไร:
• ข้อ ก.: ผิด เพราะกฎหมายไทยไม่มีบทลงโทษทางอาญาหรือถือเป็นความผิดตามกฎหมายหากผู้ปกครองไม่ได้นำบุตรมารับวัคซีนตามกำหนด
• ข้อ ค.: ผิด เพราะการรับวัคซีน EPI ในสถานพยาบาลของรัฐไม่มีค่าใช้จ่าย และไม่มีความผิดตามกฎหมาย
• ข้อ ง.: ผิด เพราะวัคซีนตามโปรแกรม EPI ของรัฐจัดบริการฟรีแก่เด็กไทยทุกคนโดยไม่มีการเรียกเก็บค่าใช้จ่าย
• ข้อ จ.: ผิด เพราะนโยบายสาธารณสุขไทยจัดสรรงบประมาณสนับสนุนวัคซีนพื้นฐานฟรี 100% สำหรับสถานพยาบาลของรัฐ</t>
        </is>
      </c>
      <c r="L4" s="186" t="n"/>
      <c r="M4" s="186" t="inlineStr">
        <is>
          <t>3. Health Systems &amp; Policy</t>
        </is>
      </c>
      <c r="N4" s="186" t="inlineStr">
        <is>
          <t>3.1 ระบบประกันสุขภาพ (สิทธิการรักษาของไทย)</t>
        </is>
      </c>
      <c r="O4" s="185" t="inlineStr">
        <is>
          <t>SAP</t>
        </is>
      </c>
      <c r="P4" s="186" t="inlineStr">
        <is>
          <t>ข้อ 31 Pharma Plus เล่มม่วง (เฉลยข้อ ก)</t>
        </is>
      </c>
      <c r="Q4" s="185" t="inlineStr">
        <is>
          <t>แบบฝึกหัด</t>
        </is>
      </c>
      <c r="R4" s="185" t="inlineStr">
        <is>
          <t>เล่มม่วง</t>
        </is>
      </c>
      <c r="S4" s="185" t="n"/>
    </row>
    <row r="5" ht="24" customHeight="1" s="49">
      <c r="A5" s="185" t="n">
        <v>3</v>
      </c>
      <c r="B5" s="186" t="n"/>
      <c r="C5" s="186" t="inlineStr">
        <is>
          <t>ผู้ป่วยมีความกังวลจากการต้องรับประทานยาจำนวนมากเป็นประจำต่อเนื่อง ซึ่งอาจส่งผลกระทบต่อความร่วมมือในการใช้ยา (Medication Adherence) ในฐานะเภสัชกรท่านควรใช้วิธีการสื่อสารเช่นใดกับผู้ป่วยรายนี้</t>
        </is>
      </c>
      <c r="D5" s="186" t="n"/>
      <c r="E5" s="186" t="inlineStr">
        <is>
          <t>ใช้วิธีเตือนอย่างเข้มงวดและแจ้งบทลงโทษหากไม่มารับประทานยาตามแพทย์สั่ง</t>
        </is>
      </c>
      <c r="F5" s="186" t="inlineStr">
        <is>
          <t>ให้คำแนะนำที่ตรงไปตรงมา เน้นย้ำถึงอันตรายของการเสียชีวิตจากโรคแทรกซ้อน</t>
        </is>
      </c>
      <c r="G5" s="186" t="inlineStr">
        <is>
          <t>ให้คำแนะนำตามหลักวิชาการเชิงลึกและใช้ศัพท์แพทย์เพื่อให้ดูน่าเชื่อถือสูงสุด</t>
        </is>
      </c>
      <c r="H5" s="186" t="inlineStr">
        <is>
          <t>เสริมสร้างพลังอำนาจแก่ผู้ป่วย (Empowerment) ให้มีส่วนร่วมในการวางแผน สอบถามความกังวล และจัดตารางการทานยาร่วมกัน</t>
        </is>
      </c>
      <c r="I5" s="188" t="inlineStr">
        <is>
          <t>ให้คำแนะนำสั้นกระชับที่สุดและสั่งให้รับประทานยาตามเวลาที่แพทย์ระบุอย่างเคร่งครัด</t>
        </is>
      </c>
      <c r="J5" s="185" t="n">
        <v>4</v>
      </c>
      <c r="K5" s="186" t="inlineStr">
        <is>
          <t>✅ คำตอบที่ถูกต้อง: ข้อ ง. เสริมสร้างพลังอำนาจแก่ผู้ป่วย (Empowerment) ให้มีส่วนร่วมในการวางแผน สอบถามความกังวล และจัดตารางการทานยาร่วมกัน
🎯 ทำไมข้อนี้ถึงถูก:
การดูแลแบบผู้ป่วยเป็นศูนย์กลาง (Patient-Centered Care) โดยการเสริมสร้างพลังอำนาจ (Patient Empowerment) เปิดโอกาสให้ผู้ป่วยได้ระบายความวิตกกังวล มีส่วนร่วมในการตัดสินใจ (Shared Decision-Making) และร่วมกันปรับตารางการใช้ยาให้เข้ากับวิถีชีวิต เป็นยุทธศาสตร์การสื่อสารที่มีหลักฐานเชิงประจักษ์ว่าช่วยเพิ่มความร่วมมือในการใช้ยา (Adherence) ได้ดีและยั่งยืนที่สุด
🔍 ข้ออื่นผิดเพราะอะไร:
• ข้อ ก.: ผิด เพราะการใช้วิธีเตือนอย่างเข้มงวดหรือข่มขู่ด้วยบทลงโทษ (Punitive approach) จะยิ่งเพิ่มความวิตกกังวล ทำลายสัมพันธภาพ และทำให้ผู้ป่วยหลบเลี่ยงการรักษา
• ข้อ ข.: ผิด เพราะการใช้ความกลัว (Fear appeal) เน้นย้ำแต่ความตาย ไม่ช่วยแก้ไขอุปสรรคจริงในการใช้ยาและอาจทำให้ผู้ป่วยเกิดความเครียดต่อต้าน
• ข้อ ค.: ผิด เพราะการใช้ศัพท์วิชาการเชิงลึก (Medical jargon) ทำให้ผู้ป่วยไม่เข้าใจ สร้างระยะห่าง และลดประสิทธิภาพการสื่อสาร
• ข้อ จ.: ผิด เพราะการสั่งการฝ่ายเดียวแบบเบ็ดเสร็จ (Paternalistic/Didactic approach) ไม่ตอบสนองต่อปัญหาความกังวลใจเฉพาะรายของผู้ป่วย</t>
        </is>
      </c>
      <c r="L5" s="186" t="n"/>
      <c r="M5" s="186" t="inlineStr">
        <is>
          <t>2. Professional Ethics</t>
        </is>
      </c>
      <c r="N5" s="186" t="inlineStr">
        <is>
          <t>2.2 คำประกาศสิทธิผู้ป่วย &amp; Informed Consent</t>
        </is>
      </c>
      <c r="O5" s="185" t="inlineStr">
        <is>
          <t>SAP</t>
        </is>
      </c>
      <c r="P5" s="186" t="inlineStr">
        <is>
          <t>แบบฝึกหัด PLE-CC 1 ข้อ 106</t>
        </is>
      </c>
      <c r="Q5" s="185" t="inlineStr">
        <is>
          <t>แบบฝึกหัด</t>
        </is>
      </c>
      <c r="R5" s="185" t="inlineStr">
        <is>
          <t>เล่มม่วง</t>
        </is>
      </c>
      <c r="S5" s="185" t="n"/>
    </row>
    <row r="6" ht="24" customHeight="1" s="49">
      <c r="A6" s="185" t="n">
        <v>4</v>
      </c>
      <c r="B6" s="186" t="n"/>
      <c r="C6" s="186" t="inlineStr">
        <is>
          <t>ผู้ป่วยโรคหัวใจล้มเหลวไปรับยาที่ รพ.สต. ได้รับยา ibuprofen เนื่องจากมีอาการปวดข้อ โดยที่ รพ.สต. ไม่ทราบว่าผู้ป่วยมีโรคประจำตัว ต่อมาผู้ป่วยเกิดภาวะหัวใจล้มเหลวกำเริบเฉียบพลัน ข้อใดเป็นข้อบกพร่องเชิงระบบสาธารณสุขของเหตุการณ์ดังกล่าว</t>
        </is>
      </c>
      <c r="D6" s="186" t="n"/>
      <c r="E6" s="186" t="inlineStr">
        <is>
          <t>ไม่มีเภสัชกรประจำปฏิบัติการที่ รพ.สต.</t>
        </is>
      </c>
      <c r="F6" s="186" t="inlineStr">
        <is>
          <t>ไม่มีการบันทึกประวัติการแพ้ยาของผู้ป่วย</t>
        </is>
      </c>
      <c r="G6" s="186" t="inlineStr">
        <is>
          <t>เจ้าหน้าที่ รพ.สต. ขาดความรู้ความสามารถเฉพาะทาง</t>
        </is>
      </c>
      <c r="H6" s="186" t="inlineStr">
        <is>
          <t>ระบบการส่งต่อและเชื่อมโยงข้อมูลประวัติผู้ป่วยในเครือข่ายยังไม่ดีพอ</t>
        </is>
      </c>
      <c r="I6" s="186" t="inlineStr">
        <is>
          <t>ระบบคอมพิวเตอร์ที่ รพ.สต. ไม่มีโปรแกรมคำนวณขนาดยา</t>
        </is>
      </c>
      <c r="J6" s="185" t="n">
        <v>4</v>
      </c>
      <c r="K6" s="186" t="inlineStr">
        <is>
          <t>✅ คำตอบที่ถูกต้อง: ข้อ ง. ระบบการส่งต่อและเชื่อมโยงข้อมูลประวัติผู้ป่วยในเครือข่ายยังไม่ดีพอ
🎯 ทำไมข้อนี้ถึงถูก:
ในมุมมองความปลอดภัยของผู้ป่วย (Patient Safety) และการจัดการระบบยา ปัญหานี้เกิดจากความล้มเหลวของการเชื่อมโยงและแลกเปลี่ยนข้อมูลประวัติสุขภาพ (Lack of Health Information Exchange &amp; Continuity of Care) ระหว่างโรงพยาบาลแม่ข่ายกับหน่วยบริการปฐมภูมิ (รพ.สต.) ทำให้เจ้าหน้าที่ระดับปฐมภูมิไม่สามารถเข้าถึงข้อมูลโรคร่วมสำคัญของผู้ป่วยได้ จึงจ่ายยา NSAIDs ที่มีข้อห้ามใช้ในโรคหัวใจล้มเหลว
🔍 ข้ออื่นผิดเพราะอะไร:
• ข้อ ก.: ผิด เพราะการวิเคราะห์อุบัติการณ์เชิงระบบ (Root Cause Analysis: RCA) มุ่งเน้นการปรับปรุงระบบความปลอดภัยและการส่งต่อข้อมูลเครือข่าย ไม่ใช่มองแค่การมีหรือไม่มีตำแหน่งบุคคล
• ข้อ ข.: ผิด เพราะเหตุการณ์นี้ไม่ใช่เรื่องการแพ้ยา (Drug allergy) แต่เป็นข้อห้ามใช้ทางคลินิก (Contraindication) จากฤทธิ์ทางเภสัชวิทยาของ NSAIDs ที่ทำให้เกิด fluid retention
• ข้อ ค.: ผิด เพราะการตำหนิบุคคล (Blame culture) ว่าขาดความรู้ ไม่ใช่หลักการจัดการความปลอดภัยเชิงระบบสาธารณสุข
• ข้อ จ.: ผิด เพราะโปรแกรมคำนวณขนาดยาไม่ใช่สาเหตุหลัก ประเด็นสำคัญคือการไม่ทราบประวัติโรคประจำตัวเดิมของผู้ป่วย</t>
        </is>
      </c>
      <c r="L6" s="186" t="n"/>
      <c r="M6" s="186" t="inlineStr">
        <is>
          <t>3. Health Systems &amp; Policy</t>
        </is>
      </c>
      <c r="N6" s="186" t="inlineStr">
        <is>
          <t>3.1 ระบบประกันสุขภาพ (สิทธิการรักษาของไทย)</t>
        </is>
      </c>
      <c r="O6" s="185" t="inlineStr">
        <is>
          <t>SAP</t>
        </is>
      </c>
      <c r="P6" s="186" t="inlineStr">
        <is>
          <t>ข้อ 8 (PLE_CC1_2561_Key.md)</t>
        </is>
      </c>
      <c r="Q6" s="185" t="inlineStr">
        <is>
          <t>ข้อสอบจริง</t>
        </is>
      </c>
      <c r="R6" s="185" t="inlineStr">
        <is>
          <t>2561</t>
        </is>
      </c>
      <c r="S6" s="185" t="n"/>
    </row>
    <row r="7" ht="24" customHeight="1" s="49">
      <c r="A7" s="185" t="n">
        <v>5</v>
      </c>
      <c r="B7" s="186" t="inlineStr">
        <is>
          <t>ตามหลักการเวชปฏิบัติปฐมภูมิ (Primary Care Practice) ซึ่งมีลักษณะสำคัญ 6 ประการ ได้แก่ ดูแลแต่แรกทุกเรื่อง, ต่อเนื่อง, เบ็ดเสร็จ, ผสมผสาน, บริการที่เข้าถึงสะดวก, และระบบปรึกษาและส่งต่อ</t>
        </is>
      </c>
      <c r="C7" s="186" t="inlineStr">
        <is>
          <t>คำว่า "เบ็ดเสร็จ" (Comprehensive care) ในระบบบริการสุขภาพปฐมภูมิมีความหมายตรงกับข้อใดมากที่สุด</t>
        </is>
      </c>
      <c r="D7" s="186" t="n"/>
      <c r="E7" s="186" t="inlineStr">
        <is>
          <t>ทุกรูปแบบของการดูแลสุขภาพ ได้แก่ ส่งเสริมสุขภาพ ป้องกันโรค รักษาพยาบาล และฟื้นฟูสภาพ</t>
        </is>
      </c>
      <c r="F7" s="186" t="inlineStr">
        <is>
          <t>ทุกด้านของตัวผู้ป่วย ได้แก่ ด้านกายภาพ จิตใจ อารมณ์ สังคม และจิตวิญญาณ</t>
        </is>
      </c>
      <c r="G7" s="186" t="inlineStr">
        <is>
          <t>ทุกวิธีการที่ใช้ ได้แก่ ด้านพุทธิพิสัย (cognitive) ทักษะพิสัย (psychomotor) และจิตพิสัย (attitude)</t>
        </is>
      </c>
      <c r="H7" s="186" t="inlineStr">
        <is>
          <t>ทุกระดับของการดูแล ได้แก่ ระดับบุคคล ครอบครัว และชุมชน</t>
        </is>
      </c>
      <c r="I7" s="186" t="inlineStr">
        <is>
          <t>ทุกระบบอวัยวะของผู้ป่วยโดยได้รับการตรวจรักษาจากแพทย์ผู้เชี่ยวชาญเฉพาะทางทุกสาขา</t>
        </is>
      </c>
      <c r="J7" s="185" t="n">
        <v>1</v>
      </c>
      <c r="K7" s="186" t="inlineStr">
        <is>
          <t>✅ คำตอบที่ถูกต้อง: ข้อ ก. ทุกรูปแบบของการดูแลสุขภาพ ได้แก่ ส่งเสริมสุขภาพ ป้องกันโรค รักษาพยาบาล และฟื้นฟูสภาพ
🎯 ทำไมข้อนี้ถึงถูก:
ตามนิยามมาตรฐานของเวชปฏิบัติปฐมภูมิและเวชศาสตร์ครอบครัว (WONCA / ราชวิทยาลัยแพทย์เวชปฏิบัติครอบครัวแห่งประเทศไทย):
- การดูแลแบบเบ็ดเสร็จ (Comprehensive care) หมายถึง การให้บริการครอบคลุมงานสุขภาพครบทั้ง 4 มิติ ได้แก่ การส่งเสริมสุขภาพ (Health promotion), การป้องกันโรค (Disease prevention), การรักษาพยาบาล (Curative care), และการฟื้นฟูสมรรถภาพ (Rehabilitation)
🔍 ข้ออื่นผิดเพราะอะไร:
• ข้อ ข.: ผิด เพราะการดูแลทุกด้านของตัวผู้ป่วยทั้งกาย จิต สังคม จัดเป็น การดูแลแบบองค์รวมและผสมผสาน (Holistic &amp; Integrated care)
• ข้อ ค.: ผิด เพราะพุทธิพิสัย ทักษะพิสัย และจิตพิสัย เป็นมิติของการจัดการเรียนรู้และการประเมินสมรรถนะทางการศึกษา
• ข้อ ง.: ผิด เพราะการดูแลระดับบุคคล ครอบครัว และชุมชน จัดเป็นขอบเขตของการบริบาลครอบครัวและชุมชน (Family &amp; Community-oriented care)
• ข้อ จ.: ผิด เพราะการส่งตรวจแยกตามแพทย์เฉพาะทางทุกระบบขัดแย้งกับหลักการแพทย์ปฐมภูมิที่เป็นผู้ดูแลด่านแรกแบบองค์รวม</t>
        </is>
      </c>
      <c r="L7" s="186" t="n"/>
      <c r="M7" s="186" t="inlineStr">
        <is>
          <t>3. Health Systems &amp; Policy</t>
        </is>
      </c>
      <c r="N7" s="186" t="inlineStr">
        <is>
          <t>3.1 ระบบประกันสุขภาพ (สิทธิการรักษาของไทย)</t>
        </is>
      </c>
      <c r="O7" s="185" t="inlineStr">
        <is>
          <t>SAP</t>
        </is>
      </c>
      <c r="P7" s="186" t="inlineStr">
        <is>
          <t>ข้อ 3 (PLE_CC1_2533.md)</t>
        </is>
      </c>
      <c r="Q7" s="185" t="inlineStr">
        <is>
          <t>ข้อสอบจริง</t>
        </is>
      </c>
      <c r="R7" s="185" t="inlineStr">
        <is>
          <t>2533</t>
        </is>
      </c>
      <c r="S7" s="185" t="n"/>
    </row>
    <row r="8" ht="24" customHeight="1" s="49">
      <c r="A8" s="185" t="n">
        <v>6</v>
      </c>
      <c r="B8" s="186" t="inlineStr">
        <is>
          <t>[กรณีศึกษา]
ผู้ป่วยชายไทย อายุ 45 ปี ประกอบอาชีพรับราชการ มารับการตรวจรักษาที่แผนกผู้ป่วยนอก (OPD) ของโรงพยาบาลรัฐ</t>
        </is>
      </c>
      <c r="C8" s="186" t="inlineStr">
        <is>
          <t>ผู้ป่วยรายนี้สามารถเบิกจ่ายค่ารักษาพยาบาลผู้ป่วยนอกได้ตามกลไกการจ่ายเงิน (Provider Payment Method) รูปแบบใด</t>
        </is>
      </c>
      <c r="D8" s="186" t="n"/>
      <c r="E8" s="186" t="inlineStr">
        <is>
          <t>Capitation (เหมาจ่ายรายหัว)</t>
        </is>
      </c>
      <c r="F8" s="186" t="inlineStr">
        <is>
          <t>Pay for Performance (จ่ายตามผลงานคุณภาพ)</t>
        </is>
      </c>
      <c r="G8" s="186" t="inlineStr">
        <is>
          <t>Diagnosis Related Group (กลุ่มวินิจฉัยโรคร่วม)</t>
        </is>
      </c>
      <c r="H8" s="186" t="inlineStr">
        <is>
          <t>Fee for Service (จ่ายตามรายการบริการ)</t>
        </is>
      </c>
      <c r="I8" s="186" t="inlineStr">
        <is>
          <t>Global Budget (งบประมาณปลายปิดรวม)</t>
        </is>
      </c>
      <c r="J8" s="185" t="n">
        <v>4</v>
      </c>
      <c r="K8" s="186" t="inlineStr">
        <is>
          <t>✅ คำตอบที่ถูกต้อง: ข้อ ง. Fee for Service (จ่ายตามรายการบริการ)
🎯 ทำไมข้อนี้ถึงถูก:
ระบบสวัสดิการรักษาพยาบาลข้าราชการ (CSMBS) ของกรมบัญชีกลาง สำหรับการให้บริการผู้ป่วยนอก (OPD) ใช้กลไกการจ่ายเงินแบบปลายเปิดตามรายการบริการ (Fee-for-Service) โดยจ่ายชดเชยค่าบริการ ค่ายา และค่าตรวจทางห้องปฏิบัติการตามรายการที่เกิดขึ้นจริงตามอัตราที่กำหนด
🔍 ข้ออื่นผิดเพราะอะไร:
• ข้อ ก.: ผิด เพราะ Capitation (เหมาจ่ายรายหัว) เป็นกลไกการจ่ายเงินสำหรับบริการผู้ป่วยนอก (OPD) ของระบบหลักประกันสุขภาพแห่งชาติ (บัตรทอง) และระบบประกันสังคม
• ข้อ ข.: ผิด เพราะ Pay for Performance (P4P) เป็นกลไกเสริมเพื่อจูงใจให้พัฒนาคุณภาพบริการ ไม่ใช่กลไกการเบิกจ่ายหลักของผู้ป่วยนอกข้าราชการ
• ข้อ ค.: ผิด เพราะ Diagnosis Related Groups (DRGs) เป็นกลไกการจ่ายเงินสำหรับบริการผู้ป่วยใน (IPD) ของทั้งสามกองทุนสุขภาพ
• ข้อ จ.: ผิด เพราะ Global Budget เป็นการจัดสรรเพดานงบประมาณรวมเพื่อควบคุมค่าใช้จ่าย ไม่ใช่รูปแบบการเบิกจ่ายรายบุคคลสำหรับผู้ป่วยนอก</t>
        </is>
      </c>
      <c r="L8" s="186" t="n"/>
      <c r="M8" s="186" t="inlineStr">
        <is>
          <t>3. Health Systems &amp; Policy</t>
        </is>
      </c>
      <c r="N8" s="186" t="inlineStr">
        <is>
          <t>3.1 ระบบประกันสุขภาพ (สิทธิการรักษาของไทย)</t>
        </is>
      </c>
      <c r="O8" s="185" t="inlineStr">
        <is>
          <t>SAP</t>
        </is>
      </c>
      <c r="P8" s="186" t="inlineStr">
        <is>
          <t>[SOURCE: Pharma Plus เล่มม่วง 2 - ข้อสอบย้อนหลังปี 2558 วันที่ 1 ข้อ 35]</t>
        </is>
      </c>
      <c r="Q8" s="185" t="inlineStr">
        <is>
          <t>ข้อสอบจริง</t>
        </is>
      </c>
      <c r="R8" s="185" t="inlineStr">
        <is>
          <t>2558</t>
        </is>
      </c>
      <c r="S8" s="185" t="n"/>
    </row>
    <row r="9" ht="24" customHeight="1" s="49">
      <c r="A9" s="185" t="n">
        <v>7</v>
      </c>
      <c r="B9" s="186" t="n"/>
      <c r="C9" s="186" t="inlineStr">
        <is>
          <t>หากมียาเบาหวานชนิดใหม่ที่มีประสิทธิผลและความปลอดภัยเท่าเทียมกับยาเดิมที่มีใช้อยู่ในปัจจุบัน หากท่านเป็นผู้บริหารโรงพยาบาล ควรเลือกใช้การประเมินทางเศรษฐศาสตร์สาธารณสุขรูปแบบใดในการพิจารณาคัดเลือกยาเข้าโรงพยาบาล</t>
        </is>
      </c>
      <c r="D9" s="186" t="n"/>
      <c r="E9" s="186" t="inlineStr">
        <is>
          <t>Cost-Effectiveness Analysis (CEA)</t>
        </is>
      </c>
      <c r="F9" s="186" t="inlineStr">
        <is>
          <t>Cost-Benefit Analysis (CBA)</t>
        </is>
      </c>
      <c r="G9" s="186" t="inlineStr">
        <is>
          <t>Cost-Utility Analysis (CUA)</t>
        </is>
      </c>
      <c r="H9" s="186" t="inlineStr">
        <is>
          <t>Cost-Minimization Analysis (CMA)</t>
        </is>
      </c>
      <c r="I9" s="186" t="inlineStr">
        <is>
          <t>Cost-Consequence Analysis (CCA)</t>
        </is>
      </c>
      <c r="J9" s="185" t="n">
        <v>4</v>
      </c>
      <c r="K9" s="186" t="inlineStr">
        <is>
          <t>✅ คำตอบที่ถูกต้อง: ข้อ ง. Cost-Minimization Analysis (CMA)
🎯 ทำไมข้อนี้ถึงถูก:
เมื่อทางเลือกของการรักษาหรือยาสองชนิดมีผลลัพธ์ทางคลินิก ประสิทธิผล และความปลอดภัยเท่าเทียมกันทุกประการ (Equivalent clinical outcomes/efficacy) การประเมินทางเภสัชเศรษฐศาสตร์ที่เหมาะสมที่สุดคือ Cost-Minimization Analysis (CMA) โดยเปรียบเทียบเฉพาะต้นทุน (costs) เพื่อเลือกยาที่มีต้นทุนรวมต่ำที่สุด
🔍 ข้ออื่นผิดเพราะอะไร:
• ข้อ ก.: ผิด เพราะ CEA ใช้เปรียบเทียบทางเลือกที่มีประสิทธิผลไม่เท่ากัน โดยวัดผลลัพธ์ทางคลินิกเป็นหน่วยธรรมชาติ (Natural clinical units เช่น ระดับน้ำตาลที่ลดลง, %HbA1c)
• ข้อ ข.: ผิด เพราะ CBA วัดผลลัพธ์และต้นทุนทั้งหมดออกมาเป็นหน่วยตัวเงิน (Monetary units) มักใช้ในการประเมินโครงการระดับนโยบาย
• ข้อ ค.: ผิด เพราะ CUA วัดผลลัพธ์เป็นหน่วยอรรถประโยชน์ เช่น ปีสุขภาวะ (Quality-Adjusted Life Years: QALYs)
• ข้อ จ.: ผิด เพราะ CCA นำเสนอรายการต้นทุนและผลลัพธ์หลายด้านแยกจากกันโดยไม่คำนวณเป็นอัตราส่วนเดียว</t>
        </is>
      </c>
      <c r="L9" s="186" t="n"/>
      <c r="M9" s="186" t="inlineStr">
        <is>
          <t>4. Pharmacoeconomics</t>
        </is>
      </c>
      <c r="N9" s="186" t="inlineStr">
        <is>
          <t>4.1 วิธีประเมินต้นทุนและประสิทธิผล (CMA, CEA, CUA, CBA)</t>
        </is>
      </c>
      <c r="O9" s="185" t="inlineStr">
        <is>
          <t>SAP</t>
        </is>
      </c>
      <c r="P9" s="186" t="inlineStr">
        <is>
          <t>[SOURCE: Pharma Plus เล่มม่วง 2 - ข้อสอบย้อนหลังปี 2558 วันที่ 1 ข้อ 76]</t>
        </is>
      </c>
      <c r="Q9" s="185" t="inlineStr">
        <is>
          <t>ข้อสอบจริง</t>
        </is>
      </c>
      <c r="R9" s="185" t="inlineStr">
        <is>
          <t>2558</t>
        </is>
      </c>
      <c r="S9" s="185" t="n"/>
    </row>
    <row r="10" ht="24" customHeight="1" s="49">
      <c r="A10" s="185" t="n">
        <v>8</v>
      </c>
      <c r="B10" s="186" t="n"/>
      <c r="C10" s="186" t="inlineStr">
        <is>
          <t>หากยาปฏิชีวนะรักษาการติดเชื้อต่อไปนี้มีประสิทธิผลในการรักษาเท่าเทียมกัน ท่านควรเลือกใช้ยาในข้อใดเข้าโรงพยาบาลตามหลัก Cost-Minimization Analysis</t>
        </is>
      </c>
      <c r="D10" s="186" t="n"/>
      <c r="E10" s="186" t="inlineStr">
        <is>
          <t>ยา A เม็ดละ 10 บาท รับประทาน 1 เม็ด วันละ 2 ครั้ง นาน 7 วัน</t>
        </is>
      </c>
      <c r="F10" s="186" t="inlineStr">
        <is>
          <t>ยา B เม็ดละ 20 บาท รับประทาน 2 เม็ด วันละ 2 ครั้ง นาน 3 วัน</t>
        </is>
      </c>
      <c r="G10" s="186" t="inlineStr">
        <is>
          <t>ยา C เม็ดละ 35 บาท รับประทาน 1 เม็ด วันละ 1 ครั้ง นาน 5 วัน</t>
        </is>
      </c>
      <c r="H10" s="186" t="inlineStr">
        <is>
          <t>ยา D เม็ดละ 30 บาท รับประทาน 1 เม็ด วันละ 2 ครั้ง นาน 3 วัน</t>
        </is>
      </c>
      <c r="I10" s="186" t="inlineStr">
        <is>
          <t>ยา E เม็ดละ 40 บาท รับประทาน 4 เม็ด ครั้งเดียวจบการรักษา</t>
        </is>
      </c>
      <c r="J10" s="185" t="n">
        <v>1</v>
      </c>
      <c r="K10" s="186" t="inlineStr">
        <is>
          <t>✅ คำตอบที่ถูกต้อง: ข้อ ก. ยา A เม็ดละ 10 บาท รับประทาน 1 เม็ด วันละ 2 ครั้ง นาน 7 วัน
🎯 ทำไมข้อนี้ถึงถูก:
เมื่อยาทุกตัวมีประสิทธิผลเท่ากัน ให้คำนวณต้นทุนรวมตลอดคอร์สการรักษาของแต่ละทางเลือก:
- ยา A: $10 \times (1 \times 2) \times 7 = 140$ บาท
- ยา B: $20 \times (2 \times 2) \times 3 = 240$ บาท
- ยา C: $35 \times (1 \times 1) \times 5 = 175$ บาท
- ยา D: $30 \times (1 \times 2) \times 3 = 180$ บาท
- ยา E: $40 \times 4 = 160$ บาท
ยา A มีต้นทุนรวมต่ำที่สุด ($140$ บาท) จึงเป็นทางเลือกที่ประหยัดต้นทุนที่สุดตามหลัก Cost-Minimization Analysis (CMA)
🔍 ข้ออื่นผิดเพราะอะไร:
• ข้อ ข.: ผิด เพราะยา B มีต้นทุนการรักษาสูงที่สุดคือ $240$ บาท
• ข้อ ค.: ผิด เพราะยา C มีต้นทุนการรักษา $175$ บาท ซึ่งสูงกว่ายา A
• ข้อ ง.: ผิด เพราะยา D มีต้นทุนการรักษา $180$ บาท ซึ่งสูงกว่ายา A
• ข้อ จ.: ผิด เพราะยา E มีต้นทุนการรักษา $160$ บาท ซึ่งสูงกว่ายา A ($140$ บาท)</t>
        </is>
      </c>
      <c r="L10" s="186" t="n"/>
      <c r="M10" s="186" t="inlineStr">
        <is>
          <t>4. Pharmacoeconomics</t>
        </is>
      </c>
      <c r="N10" s="186" t="inlineStr">
        <is>
          <t>4.1 วิธีประเมินต้นทุนและประสิทธิผล (CMA, CEA, CUA, CBA)</t>
        </is>
      </c>
      <c r="O10" s="185" t="inlineStr">
        <is>
          <t>SAP</t>
        </is>
      </c>
      <c r="P10" s="186" t="inlineStr">
        <is>
          <t>[SOURCE: Pharma Plus เล่มม่วง 2 - ข้อสอบย้อนหลังปี 2558 วันที่ 2 ข้อ 15]</t>
        </is>
      </c>
      <c r="Q10" s="185" t="inlineStr">
        <is>
          <t>ข้อสอบจริง</t>
        </is>
      </c>
      <c r="R10" s="185" t="inlineStr">
        <is>
          <t>2558</t>
        </is>
      </c>
      <c r="S10" s="185" t="n"/>
    </row>
    <row r="11" ht="24" customHeight="1" s="49">
      <c r="A11" s="185" t="n">
        <v>9</v>
      </c>
      <c r="B11" s="186" t="n"/>
      <c r="C11" s="186" t="inlineStr">
        <is>
          <t>ในการประเมินทางเศรษฐศาสตร์สาธารณสุข (Pharmacoeconomics) รายการใดต่อไปนี้จัดเป็น ต้นทุนทางอ้อม (Indirect Cost)</t>
        </is>
      </c>
      <c r="D11" s="186" t="n"/>
      <c r="E11" s="186" t="inlineStr">
        <is>
          <t>ค่ายาและเวชภัณฑ์ทางการแพทย์</t>
        </is>
      </c>
      <c r="F11" s="186" t="inlineStr">
        <is>
          <t>ค่าตรวจวินิจฉัยทางรังสีวิทยา</t>
        </is>
      </c>
      <c r="G11" s="186" t="inlineStr">
        <is>
          <t>ค่าบริการทางการพยาบาลและค่าห้องพัก</t>
        </is>
      </c>
      <c r="H11" s="186" t="inlineStr">
        <is>
          <t>ค่าตรวจวิเคราะห์ทางห้องปฏิบัติการ</t>
        </is>
      </c>
      <c r="I11" s="186" t="inlineStr">
        <is>
          <t>ค่าสูญเสียรายได้จากการหยุดงานเพื่อมารับการรักษา (Loss of productivity)</t>
        </is>
      </c>
      <c r="J11" s="185" t="n">
        <v>5</v>
      </c>
      <c r="K11" s="186" t="inlineStr">
        <is>
          <t>✅ คำตอบที่ถูกต้อง: ข้อ จ. ค่าสูญเสียรายได้จากการหยุดงานเพื่อมารับการรักษา (Loss of productivity)
🎯 ทำไมข้อนี้ถึงถูก:
ต้นทุนทางอ้อม (Indirect Cost) หมายถึง มูลค่าความสูญเสียทางเศรษฐกิจหรือผลผลิต (Productivity loss) อันเกิดจากการเจ็บป่วยหรือการมารับบริการสุขภาพ เช่น การขาดงาน (Absenteeism), การทำงานได้ไม่เต็มประสิทธิภาพขณะเจ็บป่วย (Presenteeism), หรือการสูญเสียรายได้จากการเสียชีวิตก่อนวัยอันควร (Premature mortality)
🔍 ข้ออื่นผิดเพราะอะไร:
• ข้อ ก.: ผิด เพราะค่ายาและเวชภัณฑ์เป็นต้นทุนทางตรงทางการแพทย์ (Direct medical cost)
• ข้อ ข.: ผิด เพราะค่าตรวจทางรังสีวิทยาเป็นต้นทุนทางตรงทางการแพทย์ (Direct medical cost)
• ข้อ ค.: ผิด เพราะค่าบริการพยาบาลและค่าห้องพักเป็นต้นทุนทางตรงทางการแพทย์ (Direct medical cost)
• ข้อ ง.: ผิด เพราะค่าตรวจวิเคราะห์ทางห้องปฏิบัติการเป็นต้นทุนทางตรงทางการแพทย์ (Direct medical cost)</t>
        </is>
      </c>
      <c r="L11" s="186" t="n"/>
      <c r="M11" s="186" t="inlineStr">
        <is>
          <t>4. Pharmacoeconomics</t>
        </is>
      </c>
      <c r="N11" s="186" t="inlineStr">
        <is>
          <t>4.1 วิธีประเมินต้นทุนและประสิทธิผล (CMA, CEA, CUA, CBA)</t>
        </is>
      </c>
      <c r="O11" s="185" t="inlineStr">
        <is>
          <t>SAP</t>
        </is>
      </c>
      <c r="P11" s="186" t="inlineStr">
        <is>
          <t>[SOURCE: Pharma Plus เล่มม่วง 2 - ข้อสอบย้อนหลังปี 2558 วันที่ 2 ข้อ 30]</t>
        </is>
      </c>
      <c r="Q11" s="185" t="inlineStr">
        <is>
          <t>ข้อสอบจริง</t>
        </is>
      </c>
      <c r="R11" s="185" t="inlineStr">
        <is>
          <t>2558</t>
        </is>
      </c>
      <c r="S11" s="185" t="n"/>
    </row>
    <row r="12" ht="24" customHeight="1" s="49">
      <c r="A12" s="185" t="n">
        <v>10</v>
      </c>
      <c r="B12" s="186" t="inlineStr">
        <is>
          <t>[กรณีศึกษา]
ผู้ป่วยความดันโลหิตสูงและเบาหวานชนิดที่ 2 มีโรคร่วมคือภาวะหัวใจล้มเหลว เดินทางไปรับยาที่ รพ.สต. ใกล้บ้านเนื่องจากมีอาการปวดหลัง โดยเจ้าหน้าที่ รพ.สต. จ่ายยา Ibuprofen ให้เนื่องจากไม่ทราบว่าผู้ป่วยมีประวัติโรคหัวใจล้มเหลว ต่อมาผู้ป่วยเกิดอาการหอบเหนื่อยจากภาวะหัวใจล้มเหลวกำเริบเฉียบพลันจนต้องส่งตัวเข้ารักษาในโรงพยาบาล</t>
        </is>
      </c>
      <c r="C12" s="186" t="inlineStr">
        <is>
          <t>จากกรณีศึกษาข้างต้น ข้อบกพร่องในระบบสาธารณสุขที่เป็นสาเหตุรากเหง้า (Root cause) ของเหตุการณ์ไม่พึงประสงค์นี้คือข้อใด</t>
        </is>
      </c>
      <c r="D12" s="186" t="n"/>
      <c r="E12" s="186" t="inlineStr">
        <is>
          <t>เจ้าหน้าที่ รพ.สต. ขาดความรู้ความสามารถทางการแพทย์</t>
        </is>
      </c>
      <c r="F12" s="186" t="inlineStr">
        <is>
          <t>ระบบการส่งต่อและเชื่อมโยงข้อมูลสุขภาพของผู้ป่วยในเครือข่ายบริการยังไม่ดีพอ</t>
        </is>
      </c>
      <c r="G12" s="186" t="inlineStr">
        <is>
          <t>ไม่มีเภสัชกรประจำปฏิบัติการที่ รพ.สต.</t>
        </is>
      </c>
      <c r="H12" s="186" t="inlineStr">
        <is>
          <t>ระบบคอมพิวเตอร์ของสถานพยาบาลทำงานล่าช้า</t>
        </is>
      </c>
      <c r="I12" s="186" t="inlineStr">
        <is>
          <t>ผู้ป่วยไม่ได้แจ้งประวัติแพ้ยาแก่เจ้าหน้าที่</t>
        </is>
      </c>
      <c r="J12" s="185" t="n">
        <v>2</v>
      </c>
      <c r="K12" s="186" t="inlineStr">
        <is>
          <t>✅ คำตอบที่ถูกต้อง: ข้อ ข. ระบบการส่งต่อและเชื่อมโยงข้อมูลสุขภาพของผู้ป่วยในเครือข่ายบริการยังไม่ดีพอ
🎯 ทำไมข้อนี้ถึงถูก:
ปัญหาเชิงระบบที่แท้จริงเกิดจากการขาดการเชื่อมโยงระบบข้อมูลสุขภาพ (Health Information Exchange) และการส่งต่อเวชระเบียนผู้ป่วยอย่างต่อเนื่องระหว่างโรงพยาบาลแม่ข่ายกับหน่วยบริการปฐมภูมิ ทำให้เจ้าหน้าที่ รพ.สต. ไม่สามารถเข้าถึงประวัติโรคร่วมเดิมของผู้ป่วย จึงเกิดการสั่งใช้ยาที่มีข้อห้ามใช้
🔍 ข้ออื่นผิดเพราะอะไร:
• ข้อ ก.: ผิด เพราะการมองว่าเจ้าหน้าที่ขาดความรู้เป็นการวิเคราะห์ระดับบุคคล (Individual blame) ซึ่งขัดกับหลัก Patient Safety Culture
• ข้อ ค.: ผิด เพราะแม้ รพ.สต. ไม่มีเภสัชกร แต่ระบบส่งต่อข้อมูลที่ดีจะช่วยป้องกันการสั่งใช้ยาที่ห้ามใช้ได้
• ข้อ ง.: ผิด เพราะความล่าช้าของคอมพิวเตอร์เป็นเพียงปัญหาทางเทคนิคย่อย ไม่ใช่สาเหตุรากเหง้าของการขาดข้อมูล
• ข้อ จ.: ผิด เพราะกรณีนี้เป็นข้อห้ามใช้ทางคลินิก (Contraindication) จากโรคประจำตัว ไม่ใช่ประวัติแพ้ยา (Drug allergy)</t>
        </is>
      </c>
      <c r="L12" s="186" t="n"/>
      <c r="M12" s="186" t="inlineStr">
        <is>
          <t>3. Health Systems &amp; Policy</t>
        </is>
      </c>
      <c r="N12" s="186" t="inlineStr">
        <is>
          <t>3.1 ระบบประกันสุขภาพ (สิทธิการรักษาของไทย)</t>
        </is>
      </c>
      <c r="O12" s="185" t="inlineStr">
        <is>
          <t>SAP</t>
        </is>
      </c>
      <c r="P12" s="186" t="inlineStr">
        <is>
          <t>[SOURCE: Pharma Plus เล่มม่วง 2 - ข้อสอบย้อนหลัง PLE-CC1 ปี 2564 วันที่ 1 ข้อ 5]</t>
        </is>
      </c>
      <c r="Q12" s="185" t="inlineStr">
        <is>
          <t>ข้อสอบจริง</t>
        </is>
      </c>
      <c r="R12" s="185" t="inlineStr">
        <is>
          <t>2564</t>
        </is>
      </c>
      <c r="S12" s="185" t="n"/>
    </row>
    <row r="13" ht="24" customHeight="1" s="49">
      <c r="A13" s="185" t="n">
        <v>11</v>
      </c>
      <c r="B13" s="186" t="inlineStr">
        <is>
          <t>[กรณีศึกษา]
ผู้ป่วยโรคข้ออักเสบหยุดรับประทานยาตามที่แพทย์สั่ง และไปซื้อยาเม็ด Diclofenac จากร้านขายของชำในหมู่บ้านมารับประทานเองเป็นประจำเนื่องจากเห็นว่าบรรเทาอาการปวดได้เร็วกว่า</t>
        </is>
      </c>
      <c r="C13" s="186" t="inlineStr">
        <is>
          <t>พฤติกรรมของผู้ป่วยในกรณีศึกษาข้างต้นจัดเป็นปัญหาจากการใช้ยา (Drug-Related Problem: DRP) ในข้อใด</t>
        </is>
      </c>
      <c r="D13" s="186" t="n"/>
      <c r="E13" s="186" t="inlineStr">
        <is>
          <t>Adherence / Non-compliance (ปัญหาความร่วมมือในการใช้ยา)</t>
        </is>
      </c>
      <c r="F13" s="186" t="inlineStr">
        <is>
          <t>Improper drug selection (การเลือกใช้ยาไม่เหมาะสมโดยผู้สั่งจ่าย)</t>
        </is>
      </c>
      <c r="G13" s="186" t="inlineStr">
        <is>
          <t>Unnecessary drug therapy (การได้รับยาโดยไม่มีข้อบ่งชี้)</t>
        </is>
      </c>
      <c r="H13" s="186" t="inlineStr">
        <is>
          <t>Dose too high (ขนาดยาสูงเกินไป)</t>
        </is>
      </c>
      <c r="I13" s="186" t="inlineStr">
        <is>
          <t>Untreated indication (มีภาวะโรคแต่ไม่ได้รับยา)</t>
        </is>
      </c>
      <c r="J13" s="185" t="n">
        <v>1</v>
      </c>
      <c r="K13" s="186" t="inlineStr">
        <is>
          <t>✅ คำตอบที่ถูกต้อง: ข้อ ก. Adherence / Non-compliance (ปัญหาความร่วมมือในการใช้ยา)
🎯 ทำไมข้อนี้ถึงถูก:
พฤติกรรมที่ผู้ป่วยไม่รับประทานยาตามแผนการรักษาที่แพทย์สั่งจ่าย และไปจัดหาซื้อยามารับประทานเอง จัดเป็น Drug-Related Problem (DRP) ในหมวดความร่วมมือในการใช้ยาของผู้ป่วย (Patient Adherence / Compliance Problem)
🔍 ข้ออื่นผิดเพราะอะไร:
• ข้อ ข.: ผิด เพราะ Improper drug selection หมายถึงการที่ผู้สั่งจ่ายเลือกชนิดยาไม่เหมาะสมกับโรคหรือสภาพของผู้ป่วย
• ข้อ ค.: ผิด เพราะ Unnecessary drug therapy หมายถึงการสั่งจ่ายยาโดยไม่มีข้อบ่งชี้ทางการแพทย์ที่ถูกต้อง
• ข้อ ง.: ผิด เพราะ Dose too high หมายถึงการได้รับขนาดยาต่อวันสูงเกินเกณฑ์การรักษาที่แนะนำ
• ข้อ จ.: ผิด เพราะ Untreated indication หมายถึงผู้ป่วยมีโรคแต่แพทย์ยังไม่ได้เริ่มสั่งยาเพื่อรักษา</t>
        </is>
      </c>
      <c r="L13" s="186" t="n"/>
      <c r="M13" s="186" t="inlineStr">
        <is>
          <t>3. Health Systems &amp; Policy</t>
        </is>
      </c>
      <c r="N13" s="186" t="inlineStr">
        <is>
          <t>3.2 นโยบายการใช้ยาอย่างสมเหตุผล (RDU &amp; ASU)</t>
        </is>
      </c>
      <c r="O13" s="185" t="inlineStr">
        <is>
          <t>SAP</t>
        </is>
      </c>
      <c r="P13" s="186" t="inlineStr">
        <is>
          <t>[SOURCE: Pharma Plus เล่มม่วง 2 - ข้อสอบย้อนหลัง PLE-CC1 ปี 2564 วันที่ 1 ข้อ 15]</t>
        </is>
      </c>
      <c r="Q13" s="185" t="inlineStr">
        <is>
          <t>ข้อสอบจริง</t>
        </is>
      </c>
      <c r="R13" s="185" t="inlineStr">
        <is>
          <t>2564</t>
        </is>
      </c>
      <c r="S13" s="185" t="n"/>
    </row>
    <row r="14" ht="24" customHeight="1" s="49">
      <c r="A14" s="185" t="n">
        <v>12</v>
      </c>
      <c r="B14" s="186" t="n"/>
      <c r="C14" s="186" t="inlineStr">
        <is>
          <t>หากเภสัชกรต้องการค้นคว้าข้อมูลข้อกำหนดมาตรฐานและเกณฑ์การประเมินความเท่าเทียมกันทางชีวประสิทธิผล (Bioequivalence) ของผลิตภัณฑ์ยา ควรเปิดหนังสืออ้างอิงเล่มใด</t>
        </is>
      </c>
      <c r="D14" s="186" t="n"/>
      <c r="E14" s="186" t="inlineStr">
        <is>
          <t>United States Pharmacopeia (USP / USP DI)</t>
        </is>
      </c>
      <c r="F14" s="186" t="inlineStr">
        <is>
          <t>Drug Facts and Comparisons</t>
        </is>
      </c>
      <c r="G14" s="186" t="inlineStr">
        <is>
          <t>Drug Information Handbook (DIH)</t>
        </is>
      </c>
      <c r="H14" s="186" t="inlineStr">
        <is>
          <t>Drug Interaction Facts</t>
        </is>
      </c>
      <c r="I14" s="186" t="inlineStr">
        <is>
          <t>Applied Therapeutics / DiPiro Pharmacotherapy</t>
        </is>
      </c>
      <c r="J14" s="185" t="n">
        <v>1</v>
      </c>
      <c r="K14" s="186" t="inlineStr">
        <is>
          <t>✅ คำตอบที่ถูกต้อง: ข้อ ก. United States Pharmacopeia (USP / USP DI)
🎯 ทำไมข้อนี้ถึงถูก:
United States Pharmacopeia (USP) และเอกสารกำกับมาตรฐาน เช่น USP DI Volume III (Approved Drug Products and Legal Requirements เทียบเคียง US FDA Orange Book) เป็นแหล่งข้อมูลมาตรฐานสากลที่กำหนดเกณฑ์การประเมิน Bioequivalence (BE), Therapeutic Equivalence Codes, Dissolution Specifications และมาตรฐานเภสัชวิเคราะห์สำหรับตำรับยา
🔍 ข้ออื่นผิดเพราะอะไร:
• ข้อ ข.: ผิด เพราะ Drug Facts and Comparisons เน้นการสรุปเปรียบเทียบข้อมูลทางคลินิกและกลุ่มยา ไม่เน้นเกณฑ์มาตรฐานการตรวจรับรอง BE
• ข้อ ค.: ผิด เพราะ Drug Information Handbook เป็นคู่มือสรุปข้อมูลยาทางคลินิกสำหรับการปฏิบัติงานบริบาลเภสัชกรรม (Point-of-care)
• ข้อ ง.: ผิด เพราะ Drug Interaction Facts เป็นแหล่งข้อมูลที่เน้นเฉพาะอันตรกิริยาระหว่างยา
• ข้อ จ.: ผิด เพราะ Pharmacotherapy เป็นตำราเน้นพยาธิสรีรวิทยาและแนวทางการรักษาโรคด้วยยาทางคลินิก</t>
        </is>
      </c>
      <c r="L14" s="186" t="n"/>
      <c r="M14" s="186" t="inlineStr">
        <is>
          <t>3. Health Systems &amp; Policy</t>
        </is>
      </c>
      <c r="N14" s="186" t="inlineStr">
        <is>
          <t>3.2 นโยบายการใช้ยาอย่างสมเหตุผล (RDU &amp; ASU)</t>
        </is>
      </c>
      <c r="O14" s="185" t="inlineStr">
        <is>
          <t>SAP</t>
        </is>
      </c>
      <c r="P14" s="186" t="inlineStr">
        <is>
          <t>[SOURCE: Pharma Plus เล่มม่วง 2 - ข้อสอบย้อนหลัง PLE-CC1 ปี 2564 วันที่ 1 ข้อ 57]</t>
        </is>
      </c>
      <c r="Q14" s="185" t="inlineStr">
        <is>
          <t>ข้อสอบจริง</t>
        </is>
      </c>
      <c r="R14" s="185" t="inlineStr">
        <is>
          <t>2564</t>
        </is>
      </c>
      <c r="S14" s="185" t="n"/>
    </row>
    <row r="15" ht="24" customHeight="1" s="49">
      <c r="A15" s="185" t="n">
        <v>13</v>
      </c>
      <c r="B15" s="186" t="n"/>
      <c r="C15" s="186" t="inlineStr">
        <is>
          <t>หากต้องการสืบค้นตารางเปรียบเทียบความแรงและขนาดยาที่เทียบเท่ากันของยาสเตียรอยด์ชนิดรับประทานและฉีด (Corticosteroids Systemic Equivalencies) ควรค้นจากหนังสืออ้างอิงเล่มใดที่สะดวกและเป็นมาตรฐานที่สุด</t>
        </is>
      </c>
      <c r="D15" s="186" t="n"/>
      <c r="E15" s="186" t="inlineStr">
        <is>
          <t>Drug Information Handbook (DIH)</t>
        </is>
      </c>
      <c r="F15" s="186" t="inlineStr">
        <is>
          <t>British National Formulary (BNF)</t>
        </is>
      </c>
      <c r="G15" s="186" t="inlineStr">
        <is>
          <t>Martindale: The Complete Drug Reference</t>
        </is>
      </c>
      <c r="H15" s="186" t="inlineStr">
        <is>
          <t>United States Pharmacopeia (USP)</t>
        </is>
      </c>
      <c r="I15" s="186" t="inlineStr">
        <is>
          <t>Monthly Index of Medical Specialities (MIMS)</t>
        </is>
      </c>
      <c r="J15" s="185" t="n">
        <v>1</v>
      </c>
      <c r="K15" s="186" t="inlineStr">
        <is>
          <t>✅ คำตอบที่ถูกต้อง: ข้อ ก. Drug Information Handbook (DIH)
🎯 ทำไมข้อนี้ถึงถูก:
ภาคผนวก (Appendix / Comparative Charts) ของ Drug Information Handbook (DIH by Lexicomp) มีตาราง Corticosteroid Systemic Equivalencies ที่สรุปเปรียบเทียบ Relative Anti-inflammatory Potency, Mineralocorticoid Potency, Equivalent Dose (เช่น Hydrocortisone 20 mg = Prednisolone 5 mg = Methylprednisolone 4 mg = Dexamethasone 0.75 mg) ไว้อย่างชัดเจนและเข้าถึงได้รวดเร็วที่สุดในการบริบาลทางคลินิก
🔍 ข้ออื่นผิดเพราะอะไร:
• ข้อ ข.: ผิด เพราะ BNF เน้นแนวทางการใช้ยาและขนาดยาตามระบบบริการสุขภาพของสหราชอาณาจักร
• ข้อ ค.: ผิด เพราะ Martindale เป็นสารานุกรมยาเชิงลึกระดับโลก เนื้อหาเป็นความเรียงขนาดใหญ่ ไม่ได้เน้นตารางสรุปเปรียบเทียบขนาดยาอย่างรวดเร็ว
• ข้อ ง.: ผิด เพราะ USP เป็นตำรับยามาตรฐานที่กำหนดเกณฑ์ทางเคมีและการควบคุมคุณภาพตำรับยา
• ข้อ จ.: ผิด เพราะ MIMS เป็นคู่มือรายการยาการค้าและขนาดบรรจุในท้องตลาด ไม่มีตารางเทียบเคียง systemic equivalency เชิงลึก</t>
        </is>
      </c>
      <c r="L15" s="186" t="n"/>
      <c r="M15" s="186" t="inlineStr">
        <is>
          <t>3. Health Systems &amp; Policy</t>
        </is>
      </c>
      <c r="N15" s="186" t="inlineStr">
        <is>
          <t>3.2 นโยบายการใช้ยาอย่างสมเหตุผล (RDU &amp; ASU)</t>
        </is>
      </c>
      <c r="O15" s="185" t="inlineStr">
        <is>
          <t>SAP</t>
        </is>
      </c>
      <c r="P15" s="186" t="inlineStr">
        <is>
          <t>[SOURCE: Pharma Plus เล่มม่วง 2 - ข้อสอบย้อนหลัง PLE-CC1 ปี 2564 วันที่ 1 ข้อ 62]</t>
        </is>
      </c>
      <c r="Q15" s="185" t="inlineStr">
        <is>
          <t>ข้อสอบจริง</t>
        </is>
      </c>
      <c r="R15" s="185" t="inlineStr">
        <is>
          <t>2564</t>
        </is>
      </c>
      <c r="S15" s="185" t="n"/>
    </row>
    <row r="16" ht="24" customHeight="1" s="49">
      <c r="A16" s="185" t="n">
        <v>14</v>
      </c>
      <c r="B16" s="186" t="n"/>
      <c r="C16" s="186" t="inlineStr">
        <is>
          <t>หากแพทย์ต้องการเปลี่ยนสั่งใช้ยา Norfloxacin 400 mg จากบริษัทยาอื่น เภสัชกรควรสืบค้นชื่อการค้ายี่ห้ออื่น รูปแบบยา และข้อมูลติดต่อบริษัทผู้จัดจำหน่ายในประเทศไทยจากแหล่งข้อมูลใด</t>
        </is>
      </c>
      <c r="D16" s="186" t="n"/>
      <c r="E16" s="186" t="inlineStr">
        <is>
          <t>MIMS (Monthly Index of Medical Specialities)</t>
        </is>
      </c>
      <c r="F16" s="186" t="inlineStr">
        <is>
          <t>Micromedex</t>
        </is>
      </c>
      <c r="G16" s="186" t="inlineStr">
        <is>
          <t>Medscape</t>
        </is>
      </c>
      <c r="H16" s="186" t="inlineStr">
        <is>
          <t>Drug Information Handbook</t>
        </is>
      </c>
      <c r="I16" s="186" t="inlineStr">
        <is>
          <t>Martindale: The Complete Drug Reference</t>
        </is>
      </c>
      <c r="J16" s="185" t="n">
        <v>1</v>
      </c>
      <c r="K16" s="186" t="inlineStr">
        <is>
          <t>✅ คำตอบที่ถูกต้อง: ข้อ ก. MIMS (Monthly Index of Medical Specialities)
🎯 ทำไมข้อนี้ถึงถูก:
MIMS ฉบับประเทศไทย เป็นคู่มือดัชนีผลิตภัณฑ์ยาในท้องตลาดที่รวบรวมชื่อการค้า (Brand names), ขนาดความแรง, รูปแบบยา, เลขทะเบียนยา ตลอดจนชื่อบริษัทผู้ผลิตและตัวแทนจำหน่าย พร้อมที่อยู่และเบอร์โทรศัพท์ติดต่อสำหรับการจัดซื้อยาในประเทศไทย
🔍 ข้ออื่นผิดเพราะอะไร:
• ข้อ ข.: ผิด เพราะ Micromedex เป็นฐานข้อมูลหลักฐานเชิงประจักษ์ทางคลินิกและพิษวิทยา ไม่มีรายชื่อติดต่อบริษัทจัดจำหน่ายในไทย
• ข้อ ค.: ผิด เพราะ Medscape เป็นเว็บไซต์ข้อมูลการแพทย์ทางคลินิกออนไลน์ระดับสากล
• ข้อ ง.: ผิด เพราะ Drug Information Handbook เป็นตำรายาสหรัฐฯ ไม่มีข้อมูลชื่อการค้าและตัวแทนจำหน่ายในประเทศไทย
• ข้อ จ.: ผิด เพราะ Martindale ให้ข้อมูลชื่อการค้าทั่วโลก แต่ไม่มีสารบบที่อยู่และเบอร์โทรศัพท์ติดต่อตัวแทนจำหน่ายในไทย</t>
        </is>
      </c>
      <c r="L16" s="186" t="n"/>
      <c r="M16" s="186" t="inlineStr">
        <is>
          <t>3. Health Systems &amp; Policy</t>
        </is>
      </c>
      <c r="N16" s="186" t="inlineStr">
        <is>
          <t>3.2 นโยบายการใช้ยาอย่างสมเหตุผล (RDU &amp; ASU)</t>
        </is>
      </c>
      <c r="O16" s="185" t="inlineStr">
        <is>
          <t>SAP</t>
        </is>
      </c>
      <c r="P16" s="186" t="inlineStr">
        <is>
          <t>[SOURCE: Pharma Plus เล่มม่วง 2 - ข้อสอบย้อนหลัง PLE-CC1 ปี 2564 วันที่ 1 ข้อ 67]</t>
        </is>
      </c>
      <c r="Q16" s="185" t="inlineStr">
        <is>
          <t>ข้อสอบจริง</t>
        </is>
      </c>
      <c r="R16" s="185" t="inlineStr">
        <is>
          <t>2564</t>
        </is>
      </c>
      <c r="S16" s="185" t="n"/>
    </row>
    <row r="17" ht="24" customHeight="1" s="49">
      <c r="A17" s="185" t="n">
        <v>15</v>
      </c>
      <c r="B17" s="186" t="n"/>
      <c r="C17" s="186" t="inlineStr">
        <is>
          <t>โรงพยาบาลต้องการปรับเปลี่ยนระบบการกระจายยาผู้ป่วยในจากเดิม 3-day dose เป็นแบบ 1-day dose (Unit Dose) ควรใช้เครื่องมือบริหารจัดการคุณภาพใดในการกำกับและประกันคุณภาพระบบงาน</t>
        </is>
      </c>
      <c r="D17" s="186" t="n"/>
      <c r="E17" s="186" t="inlineStr">
        <is>
          <t>Good Manufacturing Practice (GMP)</t>
        </is>
      </c>
      <c r="F17" s="186" t="inlineStr">
        <is>
          <t>Pharmaceutical Inspection Co-operation Scheme (PIC/S)</t>
        </is>
      </c>
      <c r="G17" s="186" t="inlineStr">
        <is>
          <t>Plan-Do-Check-Act Cycle (PDCA)</t>
        </is>
      </c>
      <c r="H17" s="186" t="inlineStr">
        <is>
          <t>Hazard Analysis Critical Control Point (HACCP)</t>
        </is>
      </c>
      <c r="I17" s="186" t="inlineStr">
        <is>
          <t>Total Quality Control in Manufacturing (TQC)</t>
        </is>
      </c>
      <c r="J17" s="185" t="n">
        <v>3</v>
      </c>
      <c r="K17" s="186" t="inlineStr">
        <is>
          <t>✅ คำตอบที่ถูกต้อง: ข้อ ค. Plan-Do-Check-Act Cycle (PDCA)
🎯 ทำไมข้อนี้ถึงถูก:
วงจรเดมมิ่ง หรือ PDCA (Plan-Do-Check-Act) เป็นเครื่องมือบริหารจัดการและพัฒนาคุณภาพอย่างต่อเนื่อง (Continuous Quality Improvement: CQI) สำหรับกระบวนการบริการในโรงพยาบาล ใช้ในการวางแผน นำร่อง ตรวจสอบประเมินผล และปรับปรุงระบบการกระจายยา (Drug Distribution System) เมื่อมีการเปลี่ยนผ่านระบบงาน
🔍 ข้ออื่นผิดเพราะอะไร:
• ข้อ ก.: ผิด เพราะ GMP เป็นมาตรฐานการปฏิบัติที่ดีในการผลิตยาของโรงงานอุตสาหกรรมยา
• ข้อ ข.: ผิด เพราะ PIC/S เป็นกรอบความร่วมมือระหว่างประเทศด้านการตรวจประเมินโรงงานผลิตยา
• ข้อ ง.: ผิด เพราะ HACCP เป็นระบบวิเคราะห์อันตรายและจุดวิกฤตที่ต้องควบคุม นิยมใช้ในอุตสาหกรรมอาหาร
• ข้อ จ.: ผิด เพราะ TQC เป็นการควบคุมคุณภาพรวมในสายการผลิตทางอุตสาหกรรม ไม่ใช่เครื่องมือบริการเภสัชกรรมโรงพยาบาล</t>
        </is>
      </c>
      <c r="L17" s="186" t="n"/>
      <c r="M17" s="186" t="inlineStr">
        <is>
          <t>3. Health Systems &amp; Policy</t>
        </is>
      </c>
      <c r="N17" s="186" t="inlineStr">
        <is>
          <t>3.2 นโยบายการใช้ยาอย่างสมเหตุผล (RDU &amp; ASU)</t>
        </is>
      </c>
      <c r="O17" s="185" t="inlineStr">
        <is>
          <t>SAP</t>
        </is>
      </c>
      <c r="P17" s="186" t="inlineStr">
        <is>
          <t>[SOURCE: Pharma Plus เล่มม่วง 2 - ข้อสอบย้อนหลัง PLE-CC1 ปี 2564 วันที่ 1 ข้อ 70]</t>
        </is>
      </c>
      <c r="Q17" s="185" t="inlineStr">
        <is>
          <t>ข้อสอบจริง</t>
        </is>
      </c>
      <c r="R17" s="185" t="inlineStr">
        <is>
          <t>2564</t>
        </is>
      </c>
      <c r="S17" s="185" t="n"/>
    </row>
    <row r="18" ht="24" customHeight="1" s="49">
      <c r="A18" s="185" t="n">
        <v>16</v>
      </c>
      <c r="B18" s="186" t="n"/>
      <c r="C18" s="186" t="inlineStr">
        <is>
          <t>หากต้องการสืบค้นข้อมูลหลักฐานเชิงประจักษ์เกี่ยวกับยาใหม่และงานวิจัยทางคลินิกที่มีความเป็นปัจจุบันและทันสมัยที่สุด ควรค้นจากแหล่งข้อมูลใด</t>
        </is>
      </c>
      <c r="D18" s="186" t="n"/>
      <c r="E18" s="186" t="inlineStr">
        <is>
          <t>Drug Information Handbook (DIH)</t>
        </is>
      </c>
      <c r="F18" s="186" t="inlineStr">
        <is>
          <t>Drug Facts and Comparisons</t>
        </is>
      </c>
      <c r="G18" s="186" t="inlineStr">
        <is>
          <t>AHFS Drug Information</t>
        </is>
      </c>
      <c r="H18" s="186" t="inlineStr">
        <is>
          <t>PubMed (MEDLINE)</t>
        </is>
      </c>
      <c r="I18" s="186" t="inlineStr">
        <is>
          <t>Pharmacotherapy Handbook</t>
        </is>
      </c>
      <c r="J18" s="185" t="n">
        <v>4</v>
      </c>
      <c r="K18" s="186" t="inlineStr">
        <is>
          <t>✅ คำตอบที่ถูกต้อง: ข้อ ง. PubMed (MEDLINE)
🎯 ทำไมข้อนี้ถึงถูก:
PubMed (MEDLINE) เป็นฐานข้อมูลทุติยภูมิที่เข้าถึงงานวิจัยปฐมภูมิ (Primary literature) และการทดลองทางคลินิก (Clinical trials) ที่ได้รับการตีพิมพ์ในวารสารวิชาการทั่วโลก มีการอัปเดตข้อมูลแบบเรียลไทม์ทุกวัน จึงเป็นแหล่งข้อมูลที่มีความเป็นปัจจุบันและทันสมัยที่สุด
🔍 ข้ออื่นผิดเพราะอะไร:
• ข้อ ก.: ผิด เพราะ DIH เป็นแหล่งข้อมูลตติยภูมิ (Tertiary source) ตีพิมพ์เป็นรายปี มีความล่าช้าของข้อมูลประมาณ 1-2 ปี
• ข้อ ข.: ผิด เพราะ Drug Facts and Comparisons เป็นข้อมูลตติยภูมิที่รวบรวมข้อมูลช้ากว่างานวิจัยปฐมภูมิ
• ข้อ ค.: ผิด เพราะ AHFS แม้จะมีข้อมูลเชิงลึก แต่การรวบรวม monograph ยังมีระยะเวลาหน่วงเมื่อเทียบกับวารสารวิจัยใหม่
• ข้อ จ.: ผิด เพราะ Pharmacotherapy Handbook เป็นคู่มือย่อของตำราเรียน ซึ่งปรับปรุงทุก 3-4 ปี</t>
        </is>
      </c>
      <c r="L18" s="186" t="n"/>
      <c r="M18" s="186" t="inlineStr">
        <is>
          <t>5. Research &amp; Biostats</t>
        </is>
      </c>
      <c r="N18" s="186" t="inlineStr">
        <is>
          <t>5.1 รูปแบบการวิจัยทางคลินิก (RCT, Cohort, Case-Control)</t>
        </is>
      </c>
      <c r="O18" s="185" t="inlineStr">
        <is>
          <t>SAP</t>
        </is>
      </c>
      <c r="P18" s="186" t="inlineStr">
        <is>
          <t>[SOURCE: Pharma Plus เล่มม่วง 2 - ข้อสอบย้อนหลัง PLE-CC1 ปี 2564 วันที่ 1 ข้อ 76]</t>
        </is>
      </c>
      <c r="Q18" s="185" t="inlineStr">
        <is>
          <t>ข้อสอบจริง</t>
        </is>
      </c>
      <c r="R18" s="185" t="inlineStr">
        <is>
          <t>2564</t>
        </is>
      </c>
      <c r="S18" s="185" t="n"/>
    </row>
    <row r="19" ht="24" customHeight="1" s="49">
      <c r="A19" s="185" t="n">
        <v>17</v>
      </c>
      <c r="B19" s="186" t="n"/>
      <c r="C19" s="186" t="inlineStr">
        <is>
          <t>แพทย์สั่งยา Amlodipine 5 mg แต่เจ้าหน้าที่ห้องยาจัดและส่งมอบยา Amiodarone 200 mg ผู้ป่วยรับประทานยาผิดไปแล้ว 1 เม็ด แต่ไม่เกิดอาการผิดปกติใดๆ ความคลาดเคลื่อนทางยานี้จัดอยู่ในระดับความรุนแรงใดตามเกณฑ์ NCC MERP</t>
        </is>
      </c>
      <c r="D19" s="186" t="n"/>
      <c r="E19" s="186" t="inlineStr">
        <is>
          <t>Category A</t>
        </is>
      </c>
      <c r="F19" s="186" t="inlineStr">
        <is>
          <t>Category B</t>
        </is>
      </c>
      <c r="G19" s="186" t="inlineStr">
        <is>
          <t>Category C</t>
        </is>
      </c>
      <c r="H19" s="186" t="inlineStr">
        <is>
          <t>Category D</t>
        </is>
      </c>
      <c r="I19" s="186" t="inlineStr">
        <is>
          <t>Category E</t>
        </is>
      </c>
      <c r="J19" s="185" t="n">
        <v>3</v>
      </c>
      <c r="K19" s="186" t="inlineStr">
        <is>
          <t>✅ คำตอบที่ถูกต้อง: ข้อ ค. Category C
🎯 ทำไมข้อนี้ถึงถูก:
ตามเกณฑ์ดัชนีความคลาดเคลื่อนทางยาของ NCC MERP (National Coordinating Council for Medication Error Reporting and Prevention):
- Category C หมายถึง ความคลาดเคลื่อนที่เกิดขึ้นและส่งผลไปถึงตัวผู้ป่วยแล้ว (ผู้ป่วยรับประทานยาผิดไปแล้ว 1 เม็ด) แต่ไม่ก่อให้เกิดอันตรายต่อผู้ป่วย (An error occurred that reached the patient but did not cause patient harm)
🔍 ข้ออื่นผิดเพราะอะไร:
• ข้อ ก.: ผิด เพราะ Category A คือ เหตุการณ์หรือสภาพแวดล้อมที่มีศักยภาพอาจทำให้เกิดความผิดพลาดได้ แต่ยังไม่เกิดความผิดพลาดขึ้น
• ข้อ ข.: ผิด เพราะ Category B คือ เกิดความคลาดเคลื่อนขึ้นแต่ถูกตรวจจับและป้องกันไว้ได้ก่อนถึงตัวผู้ป่วย
• ข้อ ง.: ผิด เพราะ Category D คือ ความคลาดเคลื่อนไปถึงตัวผู้ป่วยและจำเป็นต้องได้รับการติดตามเฝ้าระวังเพิ่มเติม
• ข้อ จ.: ผิด เพราะ Category E คือ ความคลาดเคลื่อนส่งผลให้เกิดอันตรายชั่วคราวแก่ผู้ป่วยและต้องได้รับการบำบัดรักษา</t>
        </is>
      </c>
      <c r="L19" s="186" t="n"/>
      <c r="M19" s="186" t="inlineStr">
        <is>
          <t>3. Health Systems &amp; Policy</t>
        </is>
      </c>
      <c r="N19" s="186" t="inlineStr">
        <is>
          <t>3.2 นโยบายการใช้ยาอย่างสมเหตุผล (RDU &amp; ASU)</t>
        </is>
      </c>
      <c r="O19" s="185" t="inlineStr">
        <is>
          <t>SAP</t>
        </is>
      </c>
      <c r="P19" s="186" t="inlineStr">
        <is>
          <t>[SOURCE: Pharma Plus เล่มม่วง 2 - ข้อสอบย้อนหลัง PLE-CC1 ปี 2564 วันที่ 1 ข้อ 82]</t>
        </is>
      </c>
      <c r="Q19" s="185" t="inlineStr">
        <is>
          <t>ข้อสอบจริง</t>
        </is>
      </c>
      <c r="R19" s="185" t="inlineStr">
        <is>
          <t>2564</t>
        </is>
      </c>
      <c r="S19" s="185" t="n"/>
    </row>
    <row r="20" ht="24" customHeight="1" s="49">
      <c r="A20" s="185" t="n">
        <v>18</v>
      </c>
      <c r="B20" s="186" t="n"/>
      <c r="C20" s="186" t="inlineStr">
        <is>
          <t>ในการประเมินความคุ้มค่าทางเศรษฐศาสตร์สาธารณสุข ข้อใดจัดเป็นต้นทุนทางอ้อม (Indirect Cost)</t>
        </is>
      </c>
      <c r="D20" s="186" t="n"/>
      <c r="E20" s="186" t="inlineStr">
        <is>
          <t>ค่ายาและเวชภัณฑ์</t>
        </is>
      </c>
      <c r="F20" s="186" t="inlineStr">
        <is>
          <t>ค่าตรวจทางห้องปฏิบัติการ</t>
        </is>
      </c>
      <c r="G20" s="186" t="inlineStr">
        <is>
          <t>ค่าหัตถการและอุปกรณ์การแพทย์</t>
        </is>
      </c>
      <c r="H20" s="186" t="inlineStr">
        <is>
          <t>ค่าความเจ็บปวดและความทุกข์ทรมาน (Intangible cost)</t>
        </is>
      </c>
      <c r="I20" s="186" t="inlineStr">
        <is>
          <t>ค่าสูญเสียความสามารถในการทำงานและผลผลิต (Loss of productivity)</t>
        </is>
      </c>
      <c r="J20" s="185" t="n">
        <v>5</v>
      </c>
      <c r="K20" s="186" t="inlineStr">
        <is>
          <t>✅ คำตอบที่ถูกต้อง: ข้อ จ. ค่าสูญเสียความสามารถในการทำงานและผลผลิต (Loss of productivity)
🎯 ทำไมข้อนี้ถึงถูก:
ต้นทุนทางอ้อม (Indirect costs) หมายถึง มูลค่าความสูญเสียทางเศรษฐกิจหรือผลผลิตของสังคมและผู้ป่วย (Productivity loss) ที่เกิดจากการขาดงาน การลดลงของประสิทธิภาพการทำงาน หรือการเสียชีวิตก่อนวัยอันควรจากการเจ็บป่วย
🔍 ข้ออื่นผิดเพราะอะไร:
• ข้อ ก.: ผิด เพราะค่ายาเป็นต้นทุนทางตรงทางการแพทย์ (Direct medical cost)
• ข้อ ข.: ผิด เพราะค่าตรวจแล็บเป็นต้นทุนทางตรงทางการแพทย์ (Direct medical cost)
• ข้อ ค.: ผิด เพราะค่าหัตถการเป็นต้นทุนทางตรงทางการแพทย์ (Direct medical cost)
• ข้อ ง.: ผิด เพราะค่าความเจ็บปวดและความทุกข์ทรมานจัดเป็นต้นทุนที่จับต้องไม่ได้ (Intangible cost)</t>
        </is>
      </c>
      <c r="L20" s="186" t="n"/>
      <c r="M20" s="186" t="inlineStr">
        <is>
          <t>4. Pharmacoeconomics</t>
        </is>
      </c>
      <c r="N20" s="186" t="inlineStr">
        <is>
          <t>4.1 วิธีประเมินต้นทุนและประสิทธิผล (CMA, CEA, CUA, CBA)</t>
        </is>
      </c>
      <c r="O20" s="185" t="inlineStr">
        <is>
          <t>SAP</t>
        </is>
      </c>
      <c r="P20" s="186" t="inlineStr">
        <is>
          <t>[SOURCE: Pharma Plus เล่มม่วง 2 - ข้อสอบย้อนหลัง PLE-CC1 ปี 2564 วันที่ 1 ข้อ 92]</t>
        </is>
      </c>
      <c r="Q20" s="185" t="inlineStr">
        <is>
          <t>ข้อสอบจริง</t>
        </is>
      </c>
      <c r="R20" s="185" t="inlineStr">
        <is>
          <t>2564</t>
        </is>
      </c>
      <c r="S20" s="185" t="n"/>
    </row>
    <row r="21" ht="24" customHeight="1" s="49">
      <c r="A21" s="185" t="n">
        <v>19</v>
      </c>
      <c r="B21" s="186" t="inlineStr">
        <is>
          <t>[กรณีศึกษา]
แพทย์สั่งใช้ยา Allopurinol 100 mg รับประทานวันละ 1 ครั้ง แต่ห้องยาจัดยา Allopurinol 300 mg ให้แก่ผู้ป่วย ผู้ป่วยนำไปรับประทานโดยไม่เกิดอาการผิดปกติหรือผลข้างเคียงใดๆ</t>
        </is>
      </c>
      <c r="C21" s="186" t="inlineStr">
        <is>
          <t>ความคลาดเคลื่อนทางยาในกรณีศึกษาข้างต้น จัดเป็นความคลาดเคลื่อนระดับความรุนแรงใดตามเกณฑ์ NCC MERP</t>
        </is>
      </c>
      <c r="D21" s="186" t="n"/>
      <c r="E21" s="186" t="inlineStr">
        <is>
          <t>Category A</t>
        </is>
      </c>
      <c r="F21" s="186" t="inlineStr">
        <is>
          <t>Category B</t>
        </is>
      </c>
      <c r="G21" s="186" t="inlineStr">
        <is>
          <t>Category C</t>
        </is>
      </c>
      <c r="H21" s="186" t="inlineStr">
        <is>
          <t>Category D</t>
        </is>
      </c>
      <c r="I21" s="186" t="inlineStr">
        <is>
          <t>Category E</t>
        </is>
      </c>
      <c r="J21" s="185" t="n">
        <v>3</v>
      </c>
      <c r="K21" s="186" t="inlineStr">
        <is>
          <t>✅ คำตอบที่ถูกต้อง: ข้อ ค. Category C
🎯 ทำไมข้อนี้ถึงถูก:
ตามเกณฑ์ NCC MERP Category C คือ ความคลาดเคลื่อนทางยาเกิดขึ้นและหลุดรอดไปถึงตัวผู้ป่วยแล้ว และผู้ป่วยได้รับประทานยาไปแล้ว แต่ไม่ก่อให้เกิดอันตรายต่อผู้ป่วย (An error occurred that reached the patient but did not cause patient harm)
🔍 ข้ออื่นผิดเพราะอะไร:
• ข้อ ก.: ผิด เพราะ Category A เป็นเพียงเหตุการณ์หรือสภาวะแวดล้อมที่อาจก่อให้เกิดความผิดพลาดได้ แต่ยังไม่เกิดความผิดพลาดขึ้น
• ข้อ ข.: ผิด เพราะ Category B เกิดความคลาดเคลื่อนขึ้นแต่ถูกตรวจสกัดกั้นไว้ได้ก่อนถึงตัวผู้ป่วย (Near miss)
• ข้อ ง.: ผิด เพราะ Category D เป็นความคลาดเคลื่อนที่ถึงตัวผู้ป่วยและต้องมีการติดตามเฝ้าระวังอาการเพิ่มเติมเพื่อความปลอดภัย
• ข้อ จ.: ผิด เพราะ Category E เกิดอันตรายชั่วคราวแก่ผู้ป่วยและจำเป็นต้องให้การบำบัดรักษาแก้ไข</t>
        </is>
      </c>
      <c r="L21" s="186" t="n"/>
      <c r="M21" s="186" t="inlineStr">
        <is>
          <t>3. Health Systems &amp; Policy</t>
        </is>
      </c>
      <c r="N21" s="186" t="inlineStr">
        <is>
          <t>3.2 นโยบายการใช้ยาอย่างสมเหตุผล (RDU &amp; ASU)</t>
        </is>
      </c>
      <c r="O21" s="185" t="inlineStr">
        <is>
          <t>SAP</t>
        </is>
      </c>
      <c r="P21" s="186" t="inlineStr">
        <is>
          <t>[SOURCE: Pharma Plus เล่มม่วง 2 - ข้อสอบย้อนหลัง PLE-CC1 ปี 2564 วันที่ 2 ข้อ 14]</t>
        </is>
      </c>
      <c r="Q21" s="185" t="inlineStr">
        <is>
          <t>ข้อสอบจริง</t>
        </is>
      </c>
      <c r="R21" s="185" t="inlineStr">
        <is>
          <t>2564</t>
        </is>
      </c>
      <c r="S21" s="185" t="n"/>
    </row>
    <row r="22" ht="24" customHeight="1" s="49">
      <c r="A22" s="185" t="n">
        <v>20</v>
      </c>
      <c r="B22" s="186" t="inlineStr">
        <is>
          <t>[กรณีศึกษา]
เภสัชกรต้องการสืบค้นข้อมูลความคงตัว (Stability), ความเข้ากันได้ในการผสม (Compatibility), สารน้ำเจือจางที่เหมาะสม และวิธีการบริหารยาฉีด Ceftriaxone injection</t>
        </is>
      </c>
      <c r="C22" s="186" t="inlineStr">
        <is>
          <t>แหล่งข้อมูลอ้างอิงทางเภสัชกรรมเล่มใดที่เหมาะสมและมีความเชี่ยวชาญเฉพาะทางที่สุดในการสืบค้นข้อมูลดังกล่าว</t>
        </is>
      </c>
      <c r="D22" s="186" t="n"/>
      <c r="E22" s="186" t="inlineStr">
        <is>
          <t>MIMS Thailand</t>
        </is>
      </c>
      <c r="F22" s="186" t="inlineStr">
        <is>
          <t>British Pharmacopoeia (BP)</t>
        </is>
      </c>
      <c r="G22" s="186" t="inlineStr">
        <is>
          <t>DiPiro Pharmacotherapy</t>
        </is>
      </c>
      <c r="H22" s="186" t="inlineStr">
        <is>
          <t>Drug Facts and Comparisons</t>
        </is>
      </c>
      <c r="I22" s="186" t="inlineStr">
        <is>
          <t>Handbook on Injectable Drugs (Trissel's)</t>
        </is>
      </c>
      <c r="J22" s="185" t="n">
        <v>5</v>
      </c>
      <c r="K22" s="186" t="inlineStr">
        <is>
          <t>✅ คำตอบที่ถูกต้อง: ข้อ จ. Handbook on Injectable Drugs (Trissel's)
🎯 ทำไมข้อนี้ถึงถูก:
Handbook on Injectable Drugs (หรือ Trissel's Handbook on Injectable Drugs) เป็นแหล่งข้อมูลตติยภูมิมาตรฐานระดับสากลที่มีความครอบคลุมและแม่นยำที่สุดสำหรับข้อมูลยาฉีด ทั้งด้าน Compatibility, Stability, Reconstitution, Storage, Diluents และ Y-site compatibility
🔍 ข้ออื่นผิดเพราะอะไร:
• ข้อ ก.: ผิด เพราะ MIMS เป็นคู่มือสรุปรายการยาการค้าและข้อมูลเบื้องต้น ไม่มีข้อมูลเชิงลึกด้านความเข้ากันได้ของยาฉีด
• ข้อ ข.: ผิด เพราะ BP เป็นเภสัชตำรับมาตรฐานที่กำหนดข้อกำหนดทางเคมีและวิธีตรวจวิเคราะห์สารในห้องปฏิบัติการ
• ข้อ ค.: ผิด เพราะ Pharmacotherapy เป็นตำราอายุรศาสตร์เน้นแนวทางการรักษาโรคด้วยยา ไม่ใช่แหล่งสืบค้นความคงตัวของยาฉีด
• ข้อ ง.: ผิด เพราะ Drug Facts and Comparisons เน้นข้อมูลเปรียบเทียบยาในกลุ่ม ไม่ละเอียดเท่ากับ Trissel ในด้าน IV compatibility</t>
        </is>
      </c>
      <c r="L22" s="186" t="n"/>
      <c r="M22" s="186" t="inlineStr">
        <is>
          <t>3. Health Systems &amp; Policy</t>
        </is>
      </c>
      <c r="N22" s="186" t="inlineStr">
        <is>
          <t>3.2 นโยบายการใช้ยาอย่างสมเหตุผล (RDU &amp; ASU)</t>
        </is>
      </c>
      <c r="O22" s="185" t="inlineStr">
        <is>
          <t>SAP</t>
        </is>
      </c>
      <c r="P22" s="186" t="inlineStr">
        <is>
          <t>[SOURCE: Pharma Plus เล่มม่วง 2 - ข้อสอบย้อนหลัง PLE-CC1 ปี 2564 วันที่ 2 ข้อ 27]</t>
        </is>
      </c>
      <c r="Q22" s="185" t="inlineStr">
        <is>
          <t>ข้อสอบจริง</t>
        </is>
      </c>
      <c r="R22" s="185" t="inlineStr">
        <is>
          <t>2564</t>
        </is>
      </c>
      <c r="S22" s="185" t="n"/>
    </row>
    <row r="23" ht="24" customHeight="1" s="49">
      <c r="A23" s="185" t="n">
        <v>21</v>
      </c>
      <c r="B23" s="186" t="inlineStr">
        <is>
          <t>[กรณีศึกษา]
ผู้ป่วยชายไทย อายุ 50 ปี มีประวัติสูบบุหรี่วันละ 25 มวน ต่อเนื่องมาเป็นเวลา 20 ปี สูบบุหรี่มวนแรกภายใน 5 นาทีหลังตื่นนอน มีความตั้งใจอยากเลิกบุหรี่เพื่อสุขภาพตนเองและครอบครัว</t>
        </is>
      </c>
      <c r="C23" s="186" t="inlineStr">
        <is>
          <t>ผู้ป่วยรายนี้มีประวัติการสูบบุหรี่สะสมคิดเป็นกี่ Pack-year</t>
        </is>
      </c>
      <c r="D23" s="186" t="n"/>
      <c r="E23" s="186" t="inlineStr">
        <is>
          <t>10 pack-year</t>
        </is>
      </c>
      <c r="F23" s="186" t="inlineStr">
        <is>
          <t>15 pack-year</t>
        </is>
      </c>
      <c r="G23" s="186" t="inlineStr">
        <is>
          <t>20 pack-year</t>
        </is>
      </c>
      <c r="H23" s="186" t="inlineStr">
        <is>
          <t>25 pack-year</t>
        </is>
      </c>
      <c r="I23" s="186" t="inlineStr">
        <is>
          <t>30 pack-year</t>
        </is>
      </c>
      <c r="J23" s="185" t="n">
        <v>4</v>
      </c>
      <c r="K23" s="186" t="inlineStr">
        <is>
          <t>✅ คำตอบที่ถูกต้อง: ข้อ ง. 25 pack-year
🎯 ทำไมข้อนี้ถึงถูก:
การคำนวณปริมาณการสูบบุหรี่สะสมในหน่วย Pack-year มีสูตรคำนวณดังนี้:
$$\text{Pack-year} = \frac{\text{จำนวนมวนที่สูบต่อวัน}}{20\text{ มวนต่อซอง}} \times \text{จำนวนปีที่สูบ}$$
แทนค่าในสูตร:
$$\text{Pack-year} = \frac{25}{20} \times 20 = 25\text{ pack-years}$$
🔍 ข้ออื่นผิดเพราะอะไร:
• ข้อ ก.: ผิด เพราะ 10 pack-year ต่ำกว่าความเป็นจริงจากการคำนวณ
• ข้อ ข.: ผิด เพราะ 15 pack-year เป็นผลจากการคำนวณที่ผิดพลาด
• ข้อ ค.: ผิด เพราะ 20 pack-year จะได้เมื่อสูบวันละ 20 มวน เป็นเวลา 20 ปี
• ข้อ จ.: ผิด เพราะ 30 pack-year สูงกว่าความเป็นจริงจากการคำนวณ</t>
        </is>
      </c>
      <c r="L23" s="186" t="inlineStr">
        <is>
          <t>Smoking Cessation and Public Health</t>
        </is>
      </c>
      <c r="M23" s="186" t="inlineStr">
        <is>
          <t>3. Health Systems &amp; Policy</t>
        </is>
      </c>
      <c r="N23" s="186" t="inlineStr">
        <is>
          <t>3.2 นโยบายการใช้ยาอย่างสมเหตุผล (RDU &amp; ASU)</t>
        </is>
      </c>
      <c r="O23" s="185" t="inlineStr">
        <is>
          <t>SAP</t>
        </is>
      </c>
      <c r="P23" s="186" t="inlineStr">
        <is>
          <t>ข้อสอบเก่า</t>
        </is>
      </c>
      <c r="Q23" s="185" t="inlineStr">
        <is>
          <t>ข้อสอบจริง</t>
        </is>
      </c>
      <c r="R23" s="185" t="inlineStr">
        <is>
          <t>2565</t>
        </is>
      </c>
      <c r="S23" s="185" t="n"/>
    </row>
    <row r="24" ht="24" customHeight="1" s="49">
      <c r="A24" s="185" t="n">
        <v>22</v>
      </c>
      <c r="B24" s="186" t="n"/>
      <c r="C24" s="186" t="inlineStr">
        <is>
          <t>เภสัชกรหัวหน้าคลังยาตรวจพบว่า เจ้าหน้าที่ห้องยามีการหยิบยาสลับกันระหว่าง Azathioprine และ Azithromycin อยู่บ่อยครั้ง การจัดการเชิงระบบข้อใดช่วยแก้ไขปัญหาความคลาดเคลื่อนนี้ได้อย่างตรงจุดที่สุด</t>
        </is>
      </c>
      <c r="D24" s="186" t="n"/>
      <c r="E24" s="186" t="inlineStr">
        <is>
          <t>การปฏิบัติตาม พ.ร.บ. คุ้มครองข้อมูลส่วนบุคคล (PDPA)</t>
        </is>
      </c>
      <c r="F24" s="186" t="inlineStr">
        <is>
          <t>การกำหนดให้ส่งรายงานข้อผิดพลาดทุกสิ้นเดือน</t>
        </is>
      </c>
      <c r="G24" s="186" t="inlineStr">
        <is>
          <t>การใช้เทคนิคตัวอักษรตัวพิมพ์ใหญ่เน้นความต่าง (Tall Man Lettering)</t>
        </is>
      </c>
      <c r="H24" s="186" t="inlineStr">
        <is>
          <t>การลงโทษทางวินัยแก่เจ้าหน้าที่ผู้ปฏิบัติงานที่หยิบยาผิด</t>
        </is>
      </c>
      <c r="I24" s="186" t="inlineStr">
        <is>
          <t>การยกเลิกรายการยาตัวใดตัวหนึ่งออกจากโรงพยาบาล</t>
        </is>
      </c>
      <c r="J24" s="185" t="n">
        <v>3</v>
      </c>
      <c r="K24" s="186" t="inlineStr">
        <is>
          <t>✅ คำตอบที่ถูกต้อง: ข้อ ค. การใช้เทคนิคตัวอักษรตัวพิมพ์ใหญ่เน้นความต่าง (Tall Man Lettering)
🎯 ทำไมข้อนี้ถึงถูก:
Azathioprine และ Azithromycin เป็นคู่ยาที่มีชื่อพ้องมองคล้าย (Look-Alike, Sound-Alike: LASA drugs) มาตรการจัดการเชิงระบบที่องค์กร ISMP และ US FDA แนะนำคือการใช้ Tall Man Lettering บนฉลากและชั้นวางยา เช่น azaTHIOprine และ aziTHROmycin เพื่อเน้นจุดแตกต่างของชื่อยาอย่างชัดเจน
🔍 ข้ออื่นผิดเพราะอะไร:
• ข้อ ก.: ผิด เพราะ PDPA เป็นกฎหมายคุ้มครองข้อมูลส่วนบุคคล ไม่เกี่ยวข้องกับการจัดเก็บยา
• ข้อ ข.: ผิด เพราะการส่งรายงานสิ้นเดือนเป็นการรวบรวมข้อมูลย้อนหลัง ไม่ใช่มาตรการป้องกันที่จุดปฏิบัติงาน
• ข้อ ง.: ผิด เพราะการลงโทษบุคคลขัดแย้งกับวัฒนธรรมความปลอดภัยเชิงระบบ (Just culture) และทำให้เจ้าหน้าที่ปกปิดความผิดพลาด
• ข้อ จ.: ผิด เพราะยาทั้งสองชนิดมีข้อบ่งใช้ที่จำเป็นและแตกต่างกันอย่างสิ้นเชิง ไม่สามารถตัดออกจากโรงพยาบาลได้</t>
        </is>
      </c>
      <c r="L24" s="186" t="n"/>
      <c r="M24" s="186" t="inlineStr">
        <is>
          <t>3. Health Systems &amp; Policy</t>
        </is>
      </c>
      <c r="N24" s="186" t="inlineStr">
        <is>
          <t>3.2 นโยบายการใช้ยาอย่างสมเหตุผล (RDU &amp; ASU)</t>
        </is>
      </c>
      <c r="O24" s="185" t="inlineStr">
        <is>
          <t>SAP</t>
        </is>
      </c>
      <c r="P24" s="186" t="inlineStr">
        <is>
          <t>[SOURCE: Mock Pharmtutor 2024 Set 1 ข้อ 119]</t>
        </is>
      </c>
      <c r="Q24" s="185" t="inlineStr">
        <is>
          <t>ข้อสอบจำลอง</t>
        </is>
      </c>
      <c r="R24" s="185" t="inlineStr">
        <is>
          <t>Mock Pharmtutor 2024</t>
        </is>
      </c>
      <c r="S24" s="185" t="n"/>
    </row>
    <row r="25" ht="24" customHeight="1" s="49">
      <c r="A25" s="185" t="n">
        <v>23</v>
      </c>
      <c r="B25" s="186" t="n"/>
      <c r="C25" s="186" t="inlineStr">
        <is>
          <t>ตามพระราชบัญญัติประกันสังคม พ.ศ. 2533 และที่แก้ไขเพิ่มเติม ลูกจ้างผู้ประกันตนตามมาตรา 33 (พนักงานบริษัทเอกชน) ต้องจ่ายเงินสมทบเข้ากองทุนประกันสังคมในอัตราร้อยละเท่าใดของค่าจ้าง</t>
        </is>
      </c>
      <c r="D25" s="186" t="n"/>
      <c r="E25" s="186" t="inlineStr">
        <is>
          <t>ร้อยละ 3 ของค่าจ้าง โดยไม่จำกัดเพดานเงินเดือน</t>
        </is>
      </c>
      <c r="F25" s="186" t="inlineStr">
        <is>
          <t>ร้อยละ 4 ของค่าจ้าง โดยคิดจากฐานเงินเดือนสูงสุดไม่เกิน 15,000 บาท</t>
        </is>
      </c>
      <c r="G25" s="186" t="inlineStr">
        <is>
          <t>ร้อยละ 5 ของค่าจ้าง โดยไม่จำกัดเพดานเงินเดือน</t>
        </is>
      </c>
      <c r="H25" s="186" t="inlineStr">
        <is>
          <t>ร้อยละ 4 ของค่าจ้าง โดยคิดจากฐานเงินเดือนสูงสุดไม่เกิน 20,000 บาท</t>
        </is>
      </c>
      <c r="I25" s="186" t="inlineStr">
        <is>
          <t>ร้อยละ 5 ของค่าจ้าง โดยคิดจากฐานเงินเดือนสูงสุดไม่เกิน 15,000 บาท</t>
        </is>
      </c>
      <c r="J25" s="185" t="n">
        <v>5</v>
      </c>
      <c r="K25" s="186" t="inlineStr">
        <is>
          <t>✅ คำตอบที่ถูกต้อง: ข้อ จ. ร้อยละ 5 ของค่าจ้าง โดยคิดจากฐานเงินเดือนสูงสุดไม่เกิน 15,000 บาท
🎯 ทำไมข้อนี้ถึงถูก:
ตามกฎหมายประกันสังคม ผู้ประกันตนมาตรา 33 จ่ายเงินสมทบในอัตราร้อยละ 5 ($5\%$) ของค่าจ้าง โดยกำหนดฐานค่าจ้างขั้นต่ำ 1,650 บาท และเพดานสูงสุดไม่เกิน 15,000 บาทต่อเดือน (ส่งเงินสมทบสูงสุดเดือนละ 750 บาท โดยนายจ้างจ่ายสมทบในอัตราเท่ากัน)
🔍 ข้ออื่นผิดเพราะอะไร:
• ข้อ ก.: ผิด เพราะอัตราปกติคือร้อยละ 5 ไม่ใช่ร้อยละ 3 และกฎหมายมีการกำหนดเพดานเงินเดือน
• ข้อ ข.: ผิด เพราะอัตราสมทบตามกฎหมายกำหนดคือร้อยละ 5 ไม่ใช่ร้อยละ 4
• ข้อ ค.: ผิด เพราะกฎหมายกำหนดเพดานเงินเดือนสูงสุดไว้ที่ 15,000 บาทต่อเดือน ไม่ใช่ไม่จำกัดเพดาน
• ข้อ ง.: ผิด เพราะอัตราสมทบคือร้อยละ 5 และเพดานฐานเงินเดือนตาม พ.ร.บ. ดั้งเดิมคือ 15,000 บาท</t>
        </is>
      </c>
      <c r="L25" s="186" t="n"/>
      <c r="M25" s="186" t="inlineStr">
        <is>
          <t>3. Health Systems &amp; Policy</t>
        </is>
      </c>
      <c r="N25" s="186" t="inlineStr">
        <is>
          <t>3.1 ระบบประกันสุขภาพ (สิทธิการรักษาของไทย)</t>
        </is>
      </c>
      <c r="O25" s="185" t="inlineStr">
        <is>
          <t>SAP</t>
        </is>
      </c>
      <c r="P25" s="186" t="inlineStr">
        <is>
          <t>[SOURCE: Mock Pharmtutor 2024 Set 1 ข้อ 120]</t>
        </is>
      </c>
      <c r="Q25" s="185" t="inlineStr">
        <is>
          <t>ข้อสอบจำลอง</t>
        </is>
      </c>
      <c r="R25" s="185" t="inlineStr">
        <is>
          <t>Mock Pharmtutor 2024</t>
        </is>
      </c>
      <c r="S25" s="185" t="n"/>
    </row>
    <row r="26">
      <c r="A26" s="185" t="n">
        <v>24</v>
      </c>
      <c r="B26" s="186" t="n"/>
      <c r="C26" s="186" t="inlineStr">
        <is>
          <t>นายสมบูรณ์ขับรถพาคุณแม่อายุ 78 ปี ไปตรวจสุขภาพประจำปีที่โรงพยาบาล พบว่าเสียค่ายาและค่าเอกซเรย์ 1,320 บาท ค่าน้ำมันรถ 500 บาท ค่าอาหารกลางวัน 200 บาท และนายสมบูรณ์ต้องลางานทำให้สูญเสียรายได้จากการทำงาน 800 บาท ค่าสูญเสียรายได้ 800 บาทดังกล่าวจัดเป็นต้นทุนประเภทใดในทางเภสัชเศรษฐศาสตร์</t>
        </is>
      </c>
      <c r="D26" s="186" t="n"/>
      <c r="E26" s="186" t="inlineStr">
        <is>
          <t>ต้นทุนทางตรงทางการแพทย์ (Direct medical cost)</t>
        </is>
      </c>
      <c r="F26" s="186" t="inlineStr">
        <is>
          <t>ต้นทุนทางตรงที่ไม่เกี่ยวข้องกับการแพทย์ (Direct non-medical cost)</t>
        </is>
      </c>
      <c r="G26" s="186" t="inlineStr">
        <is>
          <t>ต้นทุนทางอ้อม (Indirect cost)</t>
        </is>
      </c>
      <c r="H26" s="186" t="inlineStr">
        <is>
          <t>ต้นทุนที่ไม่สามารถจับต้องได้ (Intangible cost)</t>
        </is>
      </c>
      <c r="I26" s="186" t="inlineStr">
        <is>
          <t>ต้นทุนค่าเสียโอกาสทางการแพทย์ (Medical opportunity cost)</t>
        </is>
      </c>
      <c r="J26" s="185" t="n">
        <v>3</v>
      </c>
      <c r="K26" s="186" t="inlineStr">
        <is>
          <t>✅ คำตอบที่ถูกต้อง: ข้อ ค. ต้นทุนทางอ้อม (Indirect cost)
🎯 ทำไมข้อนี้ถึงถูก:
ค่าสูญเสียรายได้จากการลางานเพื่อพาญาติไปรับการรักษา (Loss of earnings / Productivity loss) จัดเป็น ต้นทุนทางอ้อม (Indirect Cost) ซึ่งสะท้อนถึงการสูญเสียผลผลิตทางเศรษฐกิจจากการเจ็บป่วยและการรับบริการสุขภาพ
🔍 ข้ออื่นผิดเพราะอะไร:
• ข้อ ก.: ผิด เพราะ Direct medical cost คือค่ายาและค่าเอกซเรย์จำนวน 1,320 บาท
• ข้อ ข.: ผิด เพราะ Direct non-medical cost คือค่าน้ำมันรถ 500 บาท และค่าอาหารกลางวัน 200 บาท
• ข้อ ง.: ผิด เพราะ Intangible cost คือต้นทุนความเจ็บปวด ความกังวลใจ และความทุกข์ทรมาน
• ข้อ จ.: ผิด เพราะคำว่า Medical opportunity cost ไม่ใช่นิยามประเภทต้นทุนหลักในทางเภสัชเศรษฐศาสตร์</t>
        </is>
      </c>
      <c r="L26" s="186" t="n"/>
      <c r="M26" s="186" t="inlineStr">
        <is>
          <t>4. Pharmacoeconomics</t>
        </is>
      </c>
      <c r="N26" s="186" t="inlineStr">
        <is>
          <t>4.1 วิธีประเมินต้นทุนและประสิทธิผล (CMA, CEA, CUA, CBA)</t>
        </is>
      </c>
      <c r="O26" s="185" t="inlineStr">
        <is>
          <t>SAP</t>
        </is>
      </c>
      <c r="P26" s="186" t="inlineStr">
        <is>
          <t>[SOURCE: Mock Pharmtutor 2024 Set 2 ข้อ 110] MCQ ธ.ค. 66</t>
        </is>
      </c>
      <c r="Q26" s="185" t="inlineStr">
        <is>
          <t>ข้อสอบจำลอง</t>
        </is>
      </c>
      <c r="R26" s="185" t="inlineStr">
        <is>
          <t>Mock Pharmtutor 2024</t>
        </is>
      </c>
      <c r="S26" s="185" t="n"/>
    </row>
    <row r="27">
      <c r="A27" s="185" t="n">
        <v>25</v>
      </c>
      <c r="B27" s="186" t="n"/>
      <c r="C27" s="186" t="inlineStr">
        <is>
          <t>เภสัชกรประจำโรงพยาบาลต้องการสืบค้นชื่อการค้าของยาฉีด Levetiracetam injection ที่มีขึ้นทะเบียนและจัดจำหน่ายอยู่ในประเทศไทย เภสัชกรควรเปิดหนังสืออ้างอิงชนิดใด</t>
        </is>
      </c>
      <c r="D27" s="186" t="n"/>
      <c r="E27" s="186" t="inlineStr">
        <is>
          <t>MIMS Annual Thailand</t>
        </is>
      </c>
      <c r="F27" s="186" t="inlineStr">
        <is>
          <t>Drug Information Handbook (DIH)</t>
        </is>
      </c>
      <c r="G27" s="186" t="inlineStr">
        <is>
          <t>Handbook on Injectable Drugs (Trissel)</t>
        </is>
      </c>
      <c r="H27" s="186" t="inlineStr">
        <is>
          <t>MIMS Thailand (Monthly / Current issue)</t>
        </is>
      </c>
      <c r="I27" s="186" t="inlineStr">
        <is>
          <t>Handbook of Pharmacotherapy</t>
        </is>
      </c>
      <c r="J27" s="185" t="n">
        <v>4</v>
      </c>
      <c r="K27" s="186" t="inlineStr">
        <is>
          <t>✅ คำตอบที่ถูกต้อง: ข้อ ง. MIMS Thailand (Monthly / Current issue)
🎯 ทำไมข้อนี้ถึงถูก:
MIMS Thailand ฉบับปัจจุบัน เป็นคู่มือดัชนีรายการยาที่รวบรวมชื่อการค้า (Brand name), บริษัทผู้ผลิต, รูปแบบยา และขนาดความแรงของยาที่มีการขึ้นทะเบียนและจำหน่ายในประเทศไทยไว้อย่างเป็นปัจจุบันและครอบคลุมที่สุด
🔍 ข้ออื่นผิดเพราะอะไร:
• ข้อ ก.: ผิด เพราะ MIMS Annual เป็นฉบับรวมรายปี อาจไม่ครอบคลุมรายการยาใหม่ที่เพิ่งขึ้นทะเบียนในรอบเดือนล่าสุด
• ข้อ ข.: ผิด เพราะ Drug Information Handbook เป็นตำรายาสหรัฐฯ ไม่มีข้อมูลชื่อการค้าที่จำหน่ายในไทย
• ข้อ ค.: ผิด เพราะ Handbook on Injectable Drugs ใช้สืบค้นข้อมูลความคงตัวและความเข้ากันได้ของยาฉีด ไม่ได้ใช้ค้นหาชื่อการค้าในไทย
• ข้อ จ.: ผิด เพราะ Handbook of Pharmacotherapy เป็นคู่มือการรักษาโรคด้วยยาทางคลินิก</t>
        </is>
      </c>
      <c r="L27" s="186" t="n"/>
      <c r="M27" s="186" t="inlineStr">
        <is>
          <t>3. Health Systems &amp; Policy</t>
        </is>
      </c>
      <c r="N27" s="186" t="inlineStr">
        <is>
          <t>3.2 นโยบายการใช้ยาอย่างสมเหตุผล (RDU &amp; ASU)</t>
        </is>
      </c>
      <c r="O27" s="185" t="inlineStr">
        <is>
          <t>SAP</t>
        </is>
      </c>
      <c r="P27" s="186" t="inlineStr">
        <is>
          <t>[SOURCE: Mock Pharmtutor 2024 Set 2 ข้อ 112] MCQ ธ.ค. 66</t>
        </is>
      </c>
      <c r="Q27" s="185" t="inlineStr">
        <is>
          <t>ข้อสอบจำลอง</t>
        </is>
      </c>
      <c r="R27" s="185" t="inlineStr">
        <is>
          <t>Mock Pharmtutor 2024</t>
        </is>
      </c>
      <c r="S27" s="185" t="n"/>
    </row>
    <row r="28">
      <c r="A28" s="185" t="n">
        <v>26</v>
      </c>
      <c r="B28" s="186" t="n"/>
      <c r="C28" s="186" t="inlineStr">
        <is>
          <t>หากผู้ป่วยปัจจุบันเป็นพนักงานในบริษัทเอกชนที่มีการจ้างงานตามกฎหมายแรงงานไทย ผู้ป่วยจะอยู่ภายใต้สิทธิการรักษาพยาบาลใดตามระบบหลักประกันสุขภาพของประเทศไทย</t>
        </is>
      </c>
      <c r="D28" s="186" t="n"/>
      <c r="E28" s="186" t="inlineStr">
        <is>
          <t>สิทธิหลักประกันสุขภาพแห่งชาติ (สปสช.)</t>
        </is>
      </c>
      <c r="F28" s="186" t="inlineStr">
        <is>
          <t>สิทธิประกันสังคม (กองทุนประกันสังคม)</t>
        </is>
      </c>
      <c r="G28" s="186" t="inlineStr">
        <is>
          <t>สิทธิสวัสดิการรักษาพยาบาลข้าราชการ (กรมบัญชีกลาง)</t>
        </is>
      </c>
      <c r="H28" s="186" t="inlineStr">
        <is>
          <t>สิทธิกองทุนเงินทดแทน</t>
        </is>
      </c>
      <c r="I28" s="186" t="inlineStr">
        <is>
          <t>สิทธิประกันสุขภาพเอกชนภาคบังคับ</t>
        </is>
      </c>
      <c r="J28" s="185" t="n">
        <v>2</v>
      </c>
      <c r="K28" s="186" t="inlineStr">
        <is>
          <t>✅ คำตอบที่ถูกต้อง: ข้อ ข. สิทธิประกันสังคม (กองทุนประกันสังคม)
🎯 ทำไมข้อนี้ถึงถูก:
ลูกจ้างที่ทำงานในสถานประกอบการเอกชนที่มีนายจ้าง กฎหมายกำหนดให้ต้องขึ้นทะเบียนเป็นผู้ประกันตนตามพระราชบัญญัติประกันสังคม พ.ศ. 2533 มาตรา 33 โดยได้รับความคุ้มครองสิทธิประโยชน์ด้านการรักษาพยาบาลจากกองทุนประกันสังคม
🔍 ข้ออื่นผิดเพราะอะไร:
• ข้อ ก.: ผิด เพราะสิทธิหลักประกันสุขภาพแห่งชาติ (บัตรทอง) เป็นสิทธิสำหรับคนไทยทุกคนที่ไม่มีสิทธิประกันสังคมและไม่มีสิทธิสวัสดิการข้าราชการ
• ข้อ ค.: ผิด เพราะสิทธิสวัสดิการข้าราชการคุ้มครองเฉพาะข้าราชการ ลูกจ้างประจำ และครอบครัวสายตรง
• ข้อ ง.: ผิด เพราะกองทุนเงินทดแทนให้ความคุ้มครองเฉพาะกรณีประสบอันตรายหรือเจ็บป่วยเนื่องจากการทำงานเท่านั้น
• ข้อ จ.: ผิด เพราะประเทศไทยไม่มีระบบประกันสุขภาพเอกชนภาคบังคับสำหรับลูกจ้างเอกชนทั่วไป</t>
        </is>
      </c>
      <c r="L28" s="186" t="n"/>
      <c r="M28" s="186" t="inlineStr">
        <is>
          <t>3. Health Systems &amp; Policy</t>
        </is>
      </c>
      <c r="N28" s="186" t="inlineStr">
        <is>
          <t>3.1 ระบบประกันสุขภาพ (สิทธิการรักษาของไทย)</t>
        </is>
      </c>
      <c r="O28" s="185" t="inlineStr">
        <is>
          <t>SAP</t>
        </is>
      </c>
      <c r="P28" s="186" t="inlineStr">
        <is>
          <t>ข้อ 11 Mock RxCU83</t>
        </is>
      </c>
      <c r="Q28" s="185" t="inlineStr">
        <is>
          <t>ข้อสอบจำลอง</t>
        </is>
      </c>
      <c r="R28" s="185" t="inlineStr">
        <is>
          <t>Mock RxCU83 ชุดที่ 1</t>
        </is>
      </c>
      <c r="S28" s="185" t="n"/>
    </row>
    <row r="29">
      <c r="A29" s="185" t="n">
        <v>27</v>
      </c>
      <c r="B29" s="186" t="n"/>
      <c r="C29" s="186" t="inlineStr">
        <is>
          <t>หญิงหลังคลอดตระหนักว่าการเลือกใช้ยาคุมกำเนิดที่ไม่ถูกต้องอาจส่งผลกระทบกดการหลั่งน้ำนมและเป็นอันตรายต่อทารก จึงตัดสินใจมาปรึกษาเภสัชกรที่ร้านยาเพื่อเลือกยาคุมกำเนิดที่ปลอดภัย พฤติกรรมนี้สะท้อนองค์ประกอบใดตามแบบจำลองความเชื่อด้านสุขภาพ (Health Belief Model: HBM) มากที่สุด</t>
        </is>
      </c>
      <c r="D29" s="186" t="n"/>
      <c r="E29" s="186" t="inlineStr">
        <is>
          <t>Perceived Susceptibility (การรับรู้โอกาสเสี่ยงของการเกิดอันตราย)</t>
        </is>
      </c>
      <c r="F29" s="186" t="inlineStr">
        <is>
          <t>Perceived Severity (การรับรู้ความรุนแรงของอันตราย)</t>
        </is>
      </c>
      <c r="G29" s="186" t="inlineStr">
        <is>
          <t>Perceived Benefits (การรับรู้ประโยชน์ของการปฏิบัติตัว)</t>
        </is>
      </c>
      <c r="H29" s="186" t="inlineStr">
        <is>
          <t>Perceived Barriers (การรับรู้อุปสรรคในการปฏิบัติ)</t>
        </is>
      </c>
      <c r="I29" s="186" t="inlineStr">
        <is>
          <t>Cues to Action (สิ่งชักนำให้เกิดการปฏิบัติ)</t>
        </is>
      </c>
      <c r="J29" s="185" t="n">
        <v>1</v>
      </c>
      <c r="K29" s="186" t="inlineStr">
        <is>
          <t>✅ คำตอบที่ถูกต้อง: ข้อ ก. Perceived Susceptibility (การรับรู้โอกาสเสี่ยงของการเกิดอันตราย)
🎯 ทำไมข้อนี้ถึงถูก:
ตามแบบจำลองความเชื่อด้านสุขภาพ (HBM) การที่มารดาตระหนักว่าตนเองและทารกมีความเปราะบางหรือมีโอกาสเสี่ยง (Susceptibility) ที่จะได้รับผลข้างเคียงจากยาคุมกำเนิด จัดเป็น Perceived Susceptibility ซึ่งเป็นแรงผลักดันเริ่มต้นที่นำไปสู่พฤติกรรมป้องกันสุขภาพโดยการเข้ามาปรึกษาเภสัชกร
🔍 ข้ออื่นผิดเพราะอะไร:
• ข้อ ข.: ผิด เพราะ Perceived Severity คือการประเมินว่าหากเกิดอันตรายขึ้นแล้ว ผลลัพธ์จะรุนแรงหรือพิการเพียงใด
• ข้อ ค.: ผิด เพราะ Perceived Benefits คือความเชื่อว่าการมาปรึกษาหรือใช้ยาที่ถูกต้องจะช่วยให้เกิดประโยชน์ต่อสุขภาพ
• ข้อ ง.: ผิด เพราะ Perceived Barriers คือความกังวลเรื่องค่าใช้จ่ายหรือความยากลำบากในการเดินทาง
• ข้อ จ.: ผิด เพราะ Cues to Action คือสิ่งเร้าภายนอก เช่น ข่าวสาร ป้ายเตือน หรือคำแนะนำของคนในครอบครัว</t>
        </is>
      </c>
      <c r="L29" s="186" t="n"/>
      <c r="M29" s="186" t="inlineStr">
        <is>
          <t>3. Health Systems &amp; Policy</t>
        </is>
      </c>
      <c r="N29" s="186" t="inlineStr">
        <is>
          <t>3.2 นโยบายการใช้ยาอย่างสมเหตุผล (RDU &amp; ASU)</t>
        </is>
      </c>
      <c r="O29" s="185" t="inlineStr">
        <is>
          <t>SAP</t>
        </is>
      </c>
      <c r="P29" s="186" t="inlineStr">
        <is>
          <t>ข้อ 94 Mock RxCU83</t>
        </is>
      </c>
      <c r="Q29" s="185" t="inlineStr">
        <is>
          <t>ข้อสอบจำลอง</t>
        </is>
      </c>
      <c r="R29" s="185" t="inlineStr">
        <is>
          <t>Mock RxCU83 ชุดที่ 1</t>
        </is>
      </c>
      <c r="S29" s="185" t="n"/>
    </row>
    <row r="30">
      <c r="A30" s="185" t="n">
        <v>28</v>
      </c>
      <c r="B30" s="186" t="n"/>
      <c r="C30" s="186" t="inlineStr">
        <is>
          <t>ผู้ป่วยรายหนึ่งมีความวิตกกังวลสูงจากการที่ต้องรับประทานยาจำนวนมากพร้อมกันเป็นประจำทุกวัน ซึ่งอาจส่งผลกระทบต่อความร่วมมือในการใช้ยา (Medication Adherence) ในฐานะเภสัชกร ท่านควรใช้หลักการสื่อสารข้อใดเพื่อให้เกิดประโยชน์สูงสุดแก่ผู้ป่วย</t>
        </is>
      </c>
      <c r="D30" s="186" t="n"/>
      <c r="E30" s="186" t="inlineStr">
        <is>
          <t>ให้คำแนะนำที่ตรงไปตรงมา และเน้นย้ำถึงอันตรายของการเสียชีวิตจากการเกิดโรคแทรกซ้อน</t>
        </is>
      </c>
      <c r="F30" s="186" t="inlineStr">
        <is>
          <t>ให้ข้อมูลเชิงวิชาการอย่างละเอียดเพื่อให้เภสัชกรดูมีความน่าเชื่อถือสูงสุด</t>
        </is>
      </c>
      <c r="G30" s="186" t="inlineStr">
        <is>
          <t>ใช้แนวทางการสร้างเสริมพลังอำนาจแก่ผู้ป่วย (Patient Empowerment) เปิดโอกาสให้ซักถาม แสดงความกังวล และร่วมกันวางแผนการรับประทานยาที่สอดคล้องกับวิถีชีวิต</t>
        </is>
      </c>
      <c r="H30" s="186" t="inlineStr">
        <is>
          <t>ให้คำแนะนำที่สั้นกระชับที่สุดและสั่งให้รับประทานยาตามเวลาที่แพทย์ระบุอย่างเคร่งครัด</t>
        </is>
      </c>
      <c r="I30" s="186" t="inlineStr">
        <is>
          <t>ส่งตัวผู้ป่วยไปพบจิตแพทย์ทันทีเพื่อบำบัดรักษาภาวะวิตกกังวล</t>
        </is>
      </c>
      <c r="J30" s="185" t="n">
        <v>3</v>
      </c>
      <c r="K30" s="186" t="inlineStr">
        <is>
          <t>✅ คำตอบที่ถูกต้อง: ข้อ ค. ใช้แนวทางการสร้างเสริมพลังอำนาจแก่ผู้ป่วย (Patient Empowerment) เปิดโอกาสให้ซักถาม แสดงความกังวล และร่วมกันวางแผนการรับประทานยาที่สอดคล้องกับวิถีชีวิต
🎯 ทำไมข้อนี้ถึงถูก:
การบริบาลทางเภสัชกรรมที่เน้นผู้ป่วยเป็นศูนย์กลาง (Patient-Centered Care) และการเสริมพลังอำนาจ (Empowerment) โดยการรับฟังความกังวลอย่างเข้าใจ และเปิดโอกาสให้ผู้ป่วยร่วมวางแผนจัดตารางยาให้เข้ากับกิจวัตรประจำวัน ช่วยลดความวิตกกังวลและเพิ่มความร่วมมือในการใช้ยาได้อย่างมีประสิทธิภาพสูงสุด
🔍 ข้ออื่นผิดเพราะอะไร:
• ข้อ ก.: ผิด เพราะการข่มขู่ด้วยความกลัว (Fear appeal) จะยิ่งเพิ่มความวิตกกังวลและทำให้ผู้ป่วยหลีกเลี่ยงการรักษา
• ข้อ ข.: ผิด เพราะการใช้ศัพท์วิชาการเชิงลึกทำให้ผู้ป่วยไม่เข้าใจและสร้างความแปลกแยก
• ข้อ ง.: ผิด เพราะการสั่งการฝ่ายเดียวไม่ได้รับฟังปัญหาและอุปสรรคจริงของผู้ป่วย
• ข้อ จ.: ผิด เพราะความกังวลเรื่องการกินยาหลายขนานเป็นปัญหาพื้นฐานที่เภสัชกรสามารถให้คำปรึกษาและแก้ไขได้เองในเบื้องต้น</t>
        </is>
      </c>
      <c r="L30" s="186" t="n"/>
      <c r="M30" s="186" t="inlineStr">
        <is>
          <t>2. Professional Ethics</t>
        </is>
      </c>
      <c r="N30" s="186" t="inlineStr">
        <is>
          <t>2.2 คำประกาศสิทธิผู้ป่วย &amp; Informed Consent</t>
        </is>
      </c>
      <c r="O30" s="185" t="inlineStr">
        <is>
          <t>SAP</t>
        </is>
      </c>
      <c r="P30" s="186" t="inlineStr">
        <is>
          <t>ข้อ 106 Mock RxCU83</t>
        </is>
      </c>
      <c r="Q30" s="185" t="inlineStr">
        <is>
          <t>ข้อสอบจำลอง</t>
        </is>
      </c>
      <c r="R30" s="185" t="inlineStr">
        <is>
          <t>Mock RxCU83 ชุดที่ 1</t>
        </is>
      </c>
      <c r="S30" s="185" t="n"/>
    </row>
    <row r="31">
      <c r="A31" s="185" t="n">
        <v>29</v>
      </c>
      <c r="B31" s="186" t="inlineStr">
        <is>
          <t>[กรณีศึกษา]
ผู้ป่วยชายไทย อายุ 35 ปี ประกอบอาชีพวิศวกรโยธา มาปรึกษาเภสัชกรที่ร้านยาด้วยอาการมีตุ่มน้ำใสขนาดเล็กหลายตุ่มรวมกันเป็นกลุ่ม (Grouped vesicles) บริเวณริมฝีปากล่าง บางตุ่มแตกออกเป็นแผลตื้นๆ ตกสะเก็ด แสบร้อน ได้รับการวินิจฉัยว่าเป็นโรคเริมที่ริมฝีปาก (Herpes labialis)</t>
        </is>
      </c>
      <c r="C31" s="186" t="inlineStr">
        <is>
          <t>เนื่องจากผู้ป่วยต้องปฏิบัติงานกลางแจ้งเป็นประจำ คำแนะนำในการปรับเปลี่ยนพฤติกรรมสุขภาพที่เหมาะสมที่สุดเพื่อป้องกันการกลับเป็นซ้ำของโรคเริมคือข้อใด</t>
        </is>
      </c>
      <c r="D31" s="186" t="n"/>
      <c r="E31" s="186" t="inlineStr">
        <is>
          <t>ทาลิปบาล์มที่มีสารป้องกันแสงแดด (Sunscreen lip balm SPF $\geq$ 30) เมื่อต้องออกแดด และพักผ่อนให้เพียงพอ</t>
        </is>
      </c>
      <c r="F31" s="186" t="inlineStr">
        <is>
          <t>แนะนำให้เปลี่ยนสายอาชีพทันทีเพื่อหลีกเลี่ยงการสัมผัสแสงแดด</t>
        </is>
      </c>
      <c r="G31" s="186" t="inlineStr">
        <is>
          <t>รับประทานยาปฏิชีวนะป้องกันไว้ล่วงหน้าก่อนเริ่มออกปฏิบัติงานกลางแจ้ง</t>
        </is>
      </c>
      <c r="H31" s="186" t="inlineStr">
        <is>
          <t>หลีกเลี่ยงการรับประทานอาหารที่มีโปรตีนสูงทุกชนิด</t>
        </is>
      </c>
      <c r="I31" s="186" t="inlineStr">
        <is>
          <t>ใช้แอลกอฮอล์เช็ดทำความสะอาดริมฝีปากทุกครั้งหลังสัมผัสแสงแดด</t>
        </is>
      </c>
      <c r="J31" s="185" t="n">
        <v>1</v>
      </c>
      <c r="K31" s="186" t="inlineStr">
        <is>
          <t>✅ คำตอบที่ถูกต้อง: ข้อ ก. ทาลิปบาล์มที่มีสารป้องกันแสงแดด (Sunscreen lip balm SPF $\geq$ 30) เมื่อต้องออกแดด และพักผ่อนให้เพียงพอ
🎯 ทำไมข้อนี้ถึงถูก:
รังสี UV จากแสงแดดและความเครียด/การพักผ่อนไม่เพียงพอ เป็นสิ่งกระตุ้นหลัก (Triggers) ที่ทำให้เชื้อ Herpes simplex virus (HSV-1) เกิดการ reactivation การป้องกันที่มีประสิทธิภาพและปฏิบัติได้จริงในผู้ทำงานกลางแจ้งคือการทาลิปบาล์มที่มีสารกันแดด SPF $\geq$ 30 สวมหมวกปีกกว้าง และพักผ่อนให้เพียงพอ
🔍 ข้ออื่นผิดเพราะอะไร:
• ข้อ ข.: ผิด เพราะการเปลี่ยนอาชีพไม่สมเหตุสมผลและไม่สอดคล้องกับวิถีชีวิตจริงของผู้ป่วย
• ข้อ ค.: ผิด เพราะโรคเริมเกิดจากเชื้อไวรัส การใช้ยาปฏิชีวนะไม่เกิดผลป้องกันและเสี่ยงต่อเชื้อดื้อยา
• ข้อ ง.: ผิด เพราะอาหารโปรตีนไม่ได้เป็นสาเหตุของการกระตุ้นโรคเริม
• ข้อ จ.: ผิด เพราะแอลกอฮอล์ทำให้ริมฝีปากแห้งระคายเคืองและกระตุ้นการอักเสบของแผลเริม</t>
        </is>
      </c>
      <c r="L31" s="186" t="n"/>
      <c r="M31" s="186" t="inlineStr">
        <is>
          <t>15. Dermatology</t>
        </is>
      </c>
      <c r="N31" s="186" t="inlineStr">
        <is>
          <t>15.3 Viral skin infections (Herpes simplex, Herpes zoster)</t>
        </is>
      </c>
      <c r="O31" s="185" t="inlineStr">
        <is>
          <t>Clinic</t>
        </is>
      </c>
      <c r="P31" s="186" t="inlineStr">
        <is>
          <t>ข้อ 124 Mock RxCU83</t>
        </is>
      </c>
      <c r="Q31" s="185" t="inlineStr">
        <is>
          <t>ข้อสอบจำลอง</t>
        </is>
      </c>
      <c r="R31" s="185" t="inlineStr">
        <is>
          <t>Mock RxCU83 ชุดที่ 1</t>
        </is>
      </c>
      <c r="S31" s="185" t="n"/>
    </row>
    <row r="32">
      <c r="A32" s="185" t="n">
        <v>30</v>
      </c>
      <c r="B32" s="186" t="n"/>
      <c r="C32" s="186" t="inlineStr">
        <is>
          <t>ลูกจ้างผู้ประกันตนตามมาตรา 33 ของสำนักงานประกันสังคม ได้รับการวินิจฉัยว่าเป็นโรคไตวายเรื้อรังระยะสุดท้ายและจำเป็นต้องได้รับการบำบัดทดแทนไต ข้อใดคือข้อมูลสิทธิประโยชน์ที่ถูกต้องตามกฎหมายประกันสังคม</t>
        </is>
      </c>
      <c r="D32" s="186" t="n"/>
      <c r="E32" s="186" t="inlineStr">
        <is>
          <t>มีสิทธิได้รับบริการฟอกเลือดด้วยเครื่องไตเทียม (HD) หรือล้างไตทางช่องท้อง (CAPD) ตามเกณฑ์โดยไม่ต้องสำรองจ่าย</t>
        </is>
      </c>
      <c r="F32" s="186" t="inlineStr">
        <is>
          <t>สำนักงานประกันสังคมไม่ครอบคลุมการบำบัดทดแทนไต ผู้ประกันตนต้องชำระค่าใช้จ่ายเองทั้งหมด</t>
        </is>
      </c>
      <c r="G32" s="186" t="inlineStr">
        <is>
          <t>ผู้ประกันตนต้องสำรองจ่ายค่าฟอกเลือดทั้งหมดและนำใบเสร็จมาเบิกคืนได้เพียงร้อยละ 20</t>
        </is>
      </c>
      <c r="H32" s="186" t="inlineStr">
        <is>
          <t>สิทธิประกันสังคมครอบคลุมเฉพาะการผ่าตัดปลูกถ่ายไตเท่านั้น ไม่ครอบคลุมการฟอกเลือด</t>
        </is>
      </c>
      <c r="I32" s="186" t="inlineStr">
        <is>
          <t>สิทธิประกันสังคมให้ความคุ้มครองเฉพาะผู้ป่วยโรคไตที่เกิดจากอุบัติเหตุจากการทำงานเท่านั้น</t>
        </is>
      </c>
      <c r="J32" s="185" t="n">
        <v>1</v>
      </c>
      <c r="K32" s="186" t="inlineStr">
        <is>
          <t>✅ คำตอบที่ถูกต้อง: ข้อ ก. มีสิทธิได้รับบริการฟอกเลือดด้วยเครื่องไตเทียม (HD) หรือล้างไตทางช่องท้อง (CAPD) ตามเกณฑ์โดยไม่ต้องสำรองจ่าย
🎯 ทำไมข้อนี้ถึงถูก:
ตามประกาศคณะกรรมการการแพทย์ สำนักงานประกันสังคม ผู้ประกันตนมาตรา 33 และ 39 ที่ป่วยด้วยโรคไตวายเรื้อรังระยะสุดท้าย มีสิทธิได้รับความคุ้มครองการบำบัดทดแทนไต ทั้งการฟอกเลือดด้วยเครื่องไตเทียม (Hemodialysis) และการล้างไตทางช่องท้อง (CAPD/APD) ในสถานพยาบาลคู่สัญญาโดยไม่ต้องสำรองจ่าย รวมถึงได้รับยากระตุ้นการสร้างเม็ดเลือดแดง (EPO) และการผ่าตัดปลูกถ่ายไต
🔍 ข้ออื่นผิดเพราะอะไร:
• ข้อ ข.: ผิด เพราะประกันสังคมครอบคลุมการบำบัดทดแทนไตตามสิทธิประโยชน์พื้นฐาน
• ข้อ ค.: ผิด เพราะผู้ประกันตนที่เข้ารับบริการในสถานพยาบาลคู่สัญญาไม่ต้องสำรองจ่ายตามเกณฑ์
• ข้อ ง.: ผิด เพราะสิทธิประโยชน์ครอบคลุมทั้งการฟอกเลือด การล้างไตทางช่องท้อง และการปลูกถ่ายไต
• ข้อ จ.: ผิด เพราะความคุ้มครองโรคไตวายเรื้อรังระยะสุดท้ายครอบคลุมความเจ็บป่วยทั่วไป ไม่จำกัดเฉพาะเนื่องจากการทำงาน</t>
        </is>
      </c>
      <c r="L32" s="186" t="n"/>
      <c r="M32" s="186" t="inlineStr">
        <is>
          <t>3. Health Systems &amp; Policy</t>
        </is>
      </c>
      <c r="N32" s="186" t="inlineStr">
        <is>
          <t>3.1 ระบบประกันสุขภาพ (สิทธิการรักษาของไทย)</t>
        </is>
      </c>
      <c r="O32" s="185" t="inlineStr">
        <is>
          <t>SAP</t>
        </is>
      </c>
      <c r="P32" s="186" t="inlineStr">
        <is>
          <t>ข้อ 13 Mock RxCU83 ชุดที่ 2</t>
        </is>
      </c>
      <c r="Q32" s="185" t="inlineStr">
        <is>
          <t>ข้อสอบจำลอง</t>
        </is>
      </c>
      <c r="R32" s="185" t="inlineStr">
        <is>
          <t>Mock RxCU83 ชุดที่ 2</t>
        </is>
      </c>
      <c r="S32" s="185" t="n"/>
    </row>
    <row r="33">
      <c r="A33" s="185" t="n">
        <v>31</v>
      </c>
      <c r="B33" s="186" t="n"/>
      <c r="C33" s="186" t="inlineStr">
        <is>
          <t>ผู้ป่วยหญิงอายุ 20 ปี มีอาการคันที่ขาหนีบ เพื่อนแนะนำให้ซื้อยาทาฆ่าเชื้อรามาใช้ โดยบอกว่าจะช่วยให้อาการหายขาดได้เร็ว ผู้ป่วยจึงปฏิบัติตามคำแนะนำของเพื่อนเพราะเชื่อมั่นว่า "หากใช้ยานี้แล้ว อาการจะหายเป็นปกติและกลับไปออกกำลังกายได้อย่างมั่นใจภายในสัปดาห์หน้า" พฤติกรรมและความเชื่อของผู้ป่วยสอดคล้องกับมิติใดของ Health Belief Model (HBM)</t>
        </is>
      </c>
      <c r="D33" s="186" t="n"/>
      <c r="E33" s="186" t="inlineStr">
        <is>
          <t>การรับรู้โอกาสเสี่ยงของการเกิดโรค (Perceived Susceptibility)</t>
        </is>
      </c>
      <c r="F33" s="186" t="inlineStr">
        <is>
          <t>การรับรู้อุปสรรคในการปฏิบัติพฤติกรรม (Perceived Barriers)</t>
        </is>
      </c>
      <c r="G33" s="186" t="inlineStr">
        <is>
          <t>การรับรู้ประโยชน์ของการปฏิบัติพฤติกรรม (Perceived Benefits)</t>
        </is>
      </c>
      <c r="H33" s="186" t="inlineStr">
        <is>
          <t>การรับรู้ความรุนแรงของโรค (Perceived Severity)</t>
        </is>
      </c>
      <c r="I33" s="186" t="inlineStr">
        <is>
          <t>ความมั่นใจในความสามารถของตนเอง (Self-Efficacy)</t>
        </is>
      </c>
      <c r="J33" s="185" t="n">
        <v>3</v>
      </c>
      <c r="K33" s="186" t="inlineStr">
        <is>
          <t>✅ คำตอบที่ถูกต้อง: ข้อ ค. การรับรู้ประโยชน์ของการปฏิบัติพฤติกรรม (Perceived Benefits)
🎯 ทำไมข้อนี้ถึงถูก:
ตาม Health Belief Model มิติ Perceived Benefits คือ ความเชื่อหรือการประเมินของผู้ป่วยเกี่ยวกับผลดีหรือคุณค่าที่จะได้รับจากการปฏิบัติตามพฤติกรรมสุขภาพที่แนะนำ (ในที่นี้คือเชื่อว่าการใช้ยาจะช่วยรักษาโรคให้หายเร็ว บรรเทาอาการคัน และทำให้กลับไปออกกำลังกายได้อย่างมั่นใจ)
🔍 ข้ออื่นผิดเพราะอะไร:
• ข้อ ก.: ผิด เพราะ Perceived Susceptibility คือการประเมินว่าตนเองมีโอกาสหรือความเสี่ยงที่จะเป็นโรคนั้น
• ข้อ ข.: ผิด เพราะ Perceived Barriers คือการรับรู้ถึงอุปสรรค เช่น ค่าใช้จ่าย ความยุ่งยาก หรือผลข้างเคียง
• ข้อ ง.: ผิด เพราะ Perceived Severity คือการประเมินความรุนแรงหรืออันตรายถึงชีวิตของโรค
• ข้อ จ.: ผิด เพราะ Self-Efficacy คือความมั่นใจในความสามารถของตนเองที่จะกระทำพฤติกรรมนั้นได้สำเร็จ</t>
        </is>
      </c>
      <c r="L33" s="186" t="n"/>
      <c r="M33" s="186" t="inlineStr">
        <is>
          <t>3. Health Systems &amp; Policy</t>
        </is>
      </c>
      <c r="N33" s="186" t="inlineStr">
        <is>
          <t>3.2 นโยบายการใช้ยาอย่างสมเหตุผล (RDU &amp; ASU)</t>
        </is>
      </c>
      <c r="O33" s="185" t="inlineStr">
        <is>
          <t>SAP</t>
        </is>
      </c>
      <c r="P33" s="186" t="inlineStr">
        <is>
          <t>ข้อ 96 Mock RxCU83 ชุดที่ 2</t>
        </is>
      </c>
      <c r="Q33" s="185" t="inlineStr">
        <is>
          <t>ข้อสอบจำลอง</t>
        </is>
      </c>
      <c r="R33" s="185" t="inlineStr">
        <is>
          <t>Mock RxCU83 ชุดที่ 2</t>
        </is>
      </c>
      <c r="S33" s="185" t="n"/>
    </row>
    <row r="34">
      <c r="A34" s="185" t="n">
        <v>32</v>
      </c>
      <c r="B34" s="186" t="n"/>
      <c r="C34" s="186" t="inlineStr">
        <is>
          <t>ที่คลินิกโรคหัวใจ พบว่าผู้ป่วยโรคหลอดเลือดหัวใจ (CAD) จำนวนมากมีปัญหาระดับ LDL-C ไม่บรรลุเป้าหมายการรักษาเนื่องจากขาดความสม่ำเสมอในการรับประทานยา (Poor adherence) และไม่มาตามนัด การดำเนินการข้อใดสอดคล้องกับหลักการ Pharmaceutical Care และระบบบริหารจัดการทางเภสัชกรรมเพื่อแก้ไขปัญหาอย่างยั่งยืน</t>
        </is>
      </c>
      <c r="D34" s="186" t="n"/>
      <c r="E34" s="186" t="inlineStr">
        <is>
          <t>จัดตั้งระบบติดตามทางโทรศัพท์ (Telepharmacy/Telephone follow-up) ประเมินความร่วมมือในการใช้ยา และให้สุขศึกษาทุก 3 เดือน</t>
        </is>
      </c>
      <c r="F34" s="186" t="inlineStr">
        <is>
          <t>ปรับเพิ่มขนาดยา Statin เป็นสองเท่าในผู้ป่วยทุกรายเพื่อเร่งรัดให้ระดับ LDL ลดลงในระยะสั้น</t>
        </is>
      </c>
      <c r="G34" s="186" t="inlineStr">
        <is>
          <t>แนะนำให้ผู้ป่วยไปหาซื้อยารับประทานเองจากร้านขายยาภายนอกเมื่อยาหมดก่อนวันนัด</t>
        </is>
      </c>
      <c r="H34" s="186" t="inlineStr">
        <is>
          <t>ประสานงานแจ้งแพทย์ให้เปลี่ยนไปใช้ยากลุ่มอื่นทันทีโดยไม่ต้องประเมินพฤติกรรมการใช้ยา</t>
        </is>
      </c>
      <c r="I34" s="186" t="inlineStr">
        <is>
          <t>แนะนำให้ผู้ป่วยรอพบแพทย์เฉพาะทางเมื่อเกิดอาการเจ็บหน้าอกกำเริบเท่านั้น</t>
        </is>
      </c>
      <c r="J34" s="185" t="n">
        <v>1</v>
      </c>
      <c r="K34" s="186" t="inlineStr">
        <is>
          <t>✅ คำตอบที่ถูกต้อง: ข้อ ก. จัดตั้งระบบติดตามทางโทรศัพท์ (Telepharmacy/Telephone follow-up) ประเมินความร่วมมือในการใช้ยา และให้สุขศึกษาทุก 3 เดือน
🎯 ทำไมข้อนี้ถึงถูก:
การแก้ปัญหาความไม่ร่วมมือในการใช้ยา (Medication Non-adherence) อย่างยั่งยืนตามหลักการบริบาลทางเภสัชกรรม ต้องมุ่งเน้นการติดตามผู้ป่วยเชิงรุก (Proactive follow-up) การจัดระบบติดตามทางโทรศัพท์หรือ Telepharmacy ช่วยประเมินปัญหา อุปสรรค และให้ความรู้ความเข้าใจอย่างต่อเนื่อง ทำให้ผู้ป่วยเกิดความร่วมมือและสามารถควบคุมระดับไขมันได้ตามเป้าหมาย
🔍 ข้ออื่นผิดเพราะอะไร:
• ข้อ ข.: ผิด เพราะการเพิ่มขนาดยาโดยไม่แก้ปัญหา non-adherence จะยิ่งเพิ่มความเสี่ยงต่ออาการไม่พึงประสงค์ (เช่น Myopathy) เมื่อผู้ป่วยกลับมากินยา
• ข้อ ค.: ผิด เพราะการให้ผู้ป่วยไปซื้อยาเองไม่ได้ช่วยแก้ปัญหาการติดตามผลการรักษาและขาดการดูแลอย่างต่อเนื่อง
• ข้อ ง.: ผิด เพราะการเปลี่ยนยาโดยไม่ประเมิน adherence จะทำให้สูญเสียยาที่มีประสิทธิภาพดีไปโดยไม่จำเป็น
• ข้อ จ.: ผิด เพราะโรค CAD มักไม่มีอาการเตือน การรอให้เจ็บหน้าอกอาจทำให้เกิดภาวะกล้ามเนื้อหัวใจตายเฉียบพลัน (MI)</t>
        </is>
      </c>
      <c r="L34" s="186" t="n"/>
      <c r="M34" s="186" t="inlineStr">
        <is>
          <t>3. Health Systems &amp; Policy</t>
        </is>
      </c>
      <c r="N34" s="186" t="inlineStr">
        <is>
          <t>3.2 นโยบายการใช้ยาอย่างสมเหตุผล (RDU &amp; ASU)</t>
        </is>
      </c>
      <c r="O34" s="185" t="inlineStr">
        <is>
          <t>SAP</t>
        </is>
      </c>
      <c r="P34" s="186" t="inlineStr">
        <is>
          <t>2567</t>
        </is>
      </c>
      <c r="Q34" s="185" t="inlineStr">
        <is>
          <t>ข้อสอบจำลอง</t>
        </is>
      </c>
      <c r="R34" s="185" t="inlineStr">
        <is>
          <t>Mock RxCU83 ชุดที่ 2</t>
        </is>
      </c>
      <c r="S34" s="185" t="n"/>
    </row>
    <row r="35">
      <c r="A35" s="185" t="n">
        <v>33</v>
      </c>
      <c r="B35" s="186" t="n"/>
      <c r="C35" s="186" t="inlineStr">
        <is>
          <t>ผู้ป่วยโรคลมชัก (Epilepsy) เกิดอาการชักกำเริบรุนแรงขึ้นหลังจากหยุดยาเองเนื่องจากเข้าใจผิดว่าหายขาดแล้ว ในฐานะเภสัชกร การจัดการเชิงระบบข้อใดสะท้อนถึงการบริหารจัดการความเสี่ยงทางเภสัชกรรม (Pharmaceutical Risk Management System) เพื่อป้องกันปัญหานี้ได้อย่างครอบคลุมที่สุด</t>
        </is>
      </c>
      <c r="D35" s="186" t="n"/>
      <c r="E35" s="186" t="inlineStr">
        <is>
          <t>พัฒนาระบบบริบาลทางเภสัชกรรมโดยมีกระบวนการประเมินความเข้าใจ ให้คำปรึกษาการใช้ยาอย่างต่อเนื่อง และติดตามความร่วมมือในการใช้ยา (Medication adherence) ทุกครั้งที่มารับยา</t>
        </is>
      </c>
      <c r="F35" s="186" t="inlineStr">
        <is>
          <t>เพิ่มความถี่ในการตรวจนับสต็อกยาในคลังเพื่อไม่ให้เกิดปัญหายาขาดแคลน</t>
        </is>
      </c>
      <c r="G35" s="186" t="inlineStr">
        <is>
          <t>จัดการอบรมเชิงปฏิบัติการแก่บุคลากรทางการแพทย์เกี่ยวกับการช่วยฟื้นคืนชีพในโรคลมชักฉุกเฉิน</t>
        </is>
      </c>
      <c r="H35" s="186" t="inlineStr">
        <is>
          <t>เสนอแนะให้แพทย์เปลี่ยนชนิดยาไปใช้ยากันชักรุ่นใหม่ที่มีผลข้างเคียงน้อยกว่า</t>
        </is>
      </c>
      <c r="I35" s="186" t="inlineStr">
        <is>
          <t>กำหนดให้ติดตามเฉพาะผู้ป่วยที่มีประวัติเกิดอาการชักกำเริบรุนแรงเท่านั้น</t>
        </is>
      </c>
      <c r="J35" s="185" t="n">
        <v>1</v>
      </c>
      <c r="K35" s="186" t="inlineStr">
        <is>
          <t>✅ คำตอบที่ถูกต้อง: ข้อ ก. พัฒนาระบบบริบาลทางเภสัชกรรมโดยมีกระบวนการประเมินความเข้าใจ ให้คำปรึกษาการใช้ยาอย่างต่อเนื่อง และติดตามความร่วมมือในการใช้ยา (Medication adherence) ทุกครั้งที่มารับยา
🎯 ทำไมข้อนี้ถึงถูก:
การหยุดยากันชักเองจากความเข้าใจผิดเป็น preventable drug-related problem ที่นำไปสู่อันตรายถึงแก่ชีวิต การจัดการความเสี่ยงเชิงระบบ (Risk Management System) ต้องวางระบบการให้คำปรึกษา (Counseling Protocol) และการประเมินความเข้าใจและความร่วมมือในการใช้ยาทุกครั้งที่ผู้ป่วยมารับยา เพื่อเน้นย้ำความจำเป็นในการรับประทานยาอย่างต่อเนื่อง
🔍 ข้ออื่นผิดเพราะอะไร:
• ข้อ ข.: ผิด เพราะการตรวจนับสต็อกยาเป็นเรื่องการบริหารคลังยา (Inventory management) ไม่ได้แก้ไขพฤติกรรมผู้ป่วย
• ข้อ ค.: ผิด เพราะการอบรมช่วยฟื้นคืนชีพเป็นการแก้ไขปัญหาที่ปลายเหตุเมื่อเกิดอาการชักแล้ว
• ข้อ ง.: ผิด เพราะการเปลี่ยนชนิดยาไม่ได้แก้ปัญหาความเข้าใจผิดของผู้ป่วยที่คิดว่าตนเองหายจากโรค
• ข้อ จ.: ผิด เพราะผู้ป่วยโรคลมชักทุกรายมีความเสี่ยงต่อการเกิด rebound seizure จึงต้องติดตามทุกคน</t>
        </is>
      </c>
      <c r="L35" s="186" t="n"/>
      <c r="M35" s="186" t="inlineStr">
        <is>
          <t>3. Health Systems &amp; Policy</t>
        </is>
      </c>
      <c r="N35" s="186" t="inlineStr">
        <is>
          <t>3.2 นโยบายการใช้ยาอย่างสมเหตุผล (RDU &amp; ASU)</t>
        </is>
      </c>
      <c r="O35" s="185" t="inlineStr">
        <is>
          <t>SAP</t>
        </is>
      </c>
      <c r="P35" s="186" t="inlineStr">
        <is>
          <t>2567</t>
        </is>
      </c>
      <c r="Q35" s="185" t="inlineStr">
        <is>
          <t>ข้อสอบจำลอง</t>
        </is>
      </c>
      <c r="R35" s="185" t="inlineStr">
        <is>
          <t>Mock RxCU83 ชุดที่ 2</t>
        </is>
      </c>
      <c r="S35" s="185" t="n"/>
    </row>
    <row r="36">
      <c r="A36" s="185" t="n">
        <v>34</v>
      </c>
      <c r="B36" s="186" t="n"/>
      <c r="C36" s="186" t="inlineStr">
        <is>
          <t>หญิงตั้งครรภ์เดินทางมาขอรับคำปรึกษาจากเภสัชกรที่ร้านยาในการเลือกซื้อยาบรรเทาอาการหวัด เนื่องจากตระหนักดีว่าหญิงตั้งครรภ์มีความเปราะบางและมีโอกาสเกิดอันตรายต่อทารกในครรภ์ได้ง่ายหากใช้ยาไม่ถูกต้อง พฤติกรรมนี้สอดคล้องกับองค์ประกอบใดของแบบจำลองความเชื่อด้านสุขภาพ (Health Belief Model: HBM) มากที่สุด</t>
        </is>
      </c>
      <c r="D36" s="186" t="n"/>
      <c r="E36" s="186" t="inlineStr">
        <is>
          <t>การรับรู้โอกาสเสี่ยงต่อการเกิดโรคหรืออันตราย (Perceived Susceptibility)</t>
        </is>
      </c>
      <c r="F36" s="186" t="inlineStr">
        <is>
          <t>การรับรู้ความรุนแรงของโรคหรืออันตราย (Perceived Severity)</t>
        </is>
      </c>
      <c r="G36" s="186" t="inlineStr">
        <is>
          <t>การรับรู้ประโยชน์ของการรักษา (Perceived Benefits)</t>
        </is>
      </c>
      <c r="H36" s="186" t="inlineStr">
        <is>
          <t>การรับรู้อุปสรรคในการปฏิบัติตัว (Perceived Barriers)</t>
        </is>
      </c>
      <c r="I36" s="186" t="inlineStr">
        <is>
          <t>ความมั่นใจในตนเอง (Self-Efficacy)</t>
        </is>
      </c>
      <c r="J36" s="185" t="n">
        <v>1</v>
      </c>
      <c r="K36" s="186" t="inlineStr">
        <is>
          <t>✅ คำตอบที่ถูกต้อง: ข้อ ก. การรับรู้โอกาสเสี่ยงต่อการเกิดโรคหรืออันตราย (Perceived Susceptibility)
🎯 ทำไมข้อนี้ถึงถูก:
ตาม Health Belief Model (HBM) การรับรู้โอกาสเสี่ยง (Perceived Susceptibility) หมายถึง ความเชื่อหรือการประเมินของบุคคลว่าตนเองหรือทารกมีความเปราะบางหรือตกอยู่ในความเสี่ยงที่จะได้รับผลกระทบทางลบ การที่หญิงตั้งครรภ์ตระหนักว่ายาอาจส่งผลต่อทารกในครรภ์จึงมาขอคำปรึกษาเภสัชกร เป็นการแสดงออกถึง Perceived Susceptibility อย่างชัดเจนที่สุด
🔍 ข้ออื่นผิดเพราะอะไร:
• ข้อ ข.: ผิด เพราะ Perceived Severity คือการรับรู้ว่าหากเกิดความผิดปกติหรือความพิการขึ้นแล้วจะมีความรุนแรงเพียงใด
• ข้อ ค.: ผิด เพราะ Perceived Benefits คือความเชื่อว่าการมาปรึกษาเภสัชกรจะช่วยให้ได้ยาที่ปลอดภัย
• ข้อ ง.: ผิด เพราะ Perceived Barriers คือการรับรู้อุปสรรค เช่น ค่าใช้จ่ายหรือความยากลำบาก
• ข้อ จ.: ผิด เพราะ Self-Efficacy คือความมั่นใจในความสามารถของตนเองที่จะปฏิบัติตามคำแนะนำ</t>
        </is>
      </c>
      <c r="L36" s="186" t="n"/>
      <c r="M36" s="186" t="inlineStr">
        <is>
          <t>3. Health Systems &amp; Policy</t>
        </is>
      </c>
      <c r="N36" s="186" t="inlineStr">
        <is>
          <t>3.2 นโยบายการใช้ยาอย่างสมเหตุผล (RDU &amp; ASU)</t>
        </is>
      </c>
      <c r="O36" s="185" t="inlineStr">
        <is>
          <t>SAP</t>
        </is>
      </c>
      <c r="P36" s="186" t="inlineStr">
        <is>
          <t>2567</t>
        </is>
      </c>
      <c r="Q36" s="185" t="inlineStr">
        <is>
          <t>ข้อสอบจำลอง</t>
        </is>
      </c>
      <c r="R36" s="185" t="inlineStr">
        <is>
          <t>Mock RxCU83 ชุดที่ 2</t>
        </is>
      </c>
      <c r="S36" s="185" t="n"/>
    </row>
    <row r="37">
      <c r="A37" s="185" t="n">
        <v>35</v>
      </c>
      <c r="B37" s="186" t="inlineStr">
        <is>
          <t>[กรณีศึกษา]
ยา Methotrexate ชนิดรับประทานสำหรับรักษาโรคข้ออักเสบรูมาตอยด์ จัดเป็นยากลุ่มที่มีความเสี่ยงสูง (High Alert Drug: HAD) เนื่องจากมีความเสี่ยงต่อการเกิดความคลาดเคลื่อนทางยาจากการรับประทานทุกวันแทนที่จะเป็นสัปดาห์ละครั้ง จนทำให้เกิดภาวะกดไขกระดูกรุนแรงถึงแก่ชีวิต</t>
        </is>
      </c>
      <c r="C37" s="186" t="inlineStr">
        <is>
          <t>ข้อใดเป็นมาตรการจัดการเชิงระบบเพื่อความปลอดภัยในการสั่งใช้และการจ่ายยา Methotrexate ในโรงพยาบาลที่เหมาะสมที่สุด</t>
        </is>
      </c>
      <c r="D37" s="186" t="n"/>
      <c r="E37" s="186" t="inlineStr">
        <is>
          <t>อนุญาตให้แพทย์สั่งใช้ยาด้วยวาจา (Verbal order) ได้ในทุกกรณีเพื่อความสะดวก</t>
        </is>
      </c>
      <c r="F37" s="186" t="inlineStr">
        <is>
          <t>เก็บแยกยาไว้ในพื้นที่เฉพาะ มีป้ายเตือน High Alert Drug และระบบบังคับตรวจสอบซ้ำแบบอิสระ (Independent double-check) ก่อนจ่าย</t>
        </is>
      </c>
      <c r="G37" s="186" t="inlineStr">
        <is>
          <t>จัดเก็บยา Methotrexate รวมกับยารักษาโรคข้ออื่นๆ บนชั้นวางยาตามลำดับตัวอักษรเพื่อความสะดวกในการหยิบ</t>
        </is>
      </c>
      <c r="H37" s="186" t="inlineStr">
        <is>
          <t>อนุญาตให้ใช้ตัวย่อ MTX บนใบสั่งยาและฉลากยาเพื่อความรวดเร็วในการเขียน</t>
        </is>
      </c>
      <c r="I37" s="186" t="inlineStr">
        <is>
          <t>จ่ายยาครั้งละ 100 เม็ดให้ผู้ป่วยเก็บไว้ที่บ้านเพื่อป้องกันปัญหาขาดยา</t>
        </is>
      </c>
      <c r="J37" s="185" t="n">
        <v>2</v>
      </c>
      <c r="K37" s="186" t="inlineStr">
        <is>
          <t>✅ คำตอบที่ถูกต้อง: ข้อ ข. เก็บแยกยาไว้ในพื้นที่เฉพาะ มีป้ายเตือน High Alert Drug และระบบบังคับตรวจสอบซ้ำแบบอิสระ (Independent double-check) ก่อนจ่าย
🎯 ทำไมข้อนี้ถึงถูก:
มาตรการความปลอดภัยสำหรับยา High Alert Drug (HAD) เช่น Oral Methotrexate กำหนดให้ต้องแยกจัดเก็บในพื้นที่เฉพาะ (Separated storage), ติดป้ายเตือน HAD ชัดเจน, มีระบบเตือนในโปรแกรมคอมพิวเตอร์เมื่อมีการสั่งใช้ผิดความถี่ (Daily vs Weekly alert), มีระบบ Independent double-check โดยเภสัชกรก่อนจ่าย และระบุวันในสัปดาห์ที่รับประทานบนฉลากยาอย่างชัดเจน
🔍 ข้ออื่นผิดเพราะอะไร:
• ข้อ ก.: ผิด เพราะยา HAD มีข้อห้ามสั่งใช้ด้วยวาจา (No verbal orders) ยกเว้นกรณีช่วยฟื้นคืนชีพฉุกเฉิน
• ข้อ ค.: ผิด เพราะการเก็บรวมกับยาอื่นจะเพิ่มความเสี่ยงในการหยิบยาผิด
• ข้อ ง.: ผิด เพราะมาตรฐานความปลอดภัยห้ามใช้ตัวย่อ MTX เนื่องจากสับสนกับยาอื่นได้ง่าย
• ข้อ จ.: ผิด เพราะการจ่ายยาปริมาณมากเกินไปจะเพิ่มความเสี่ยงต่อการรับประทานยาผิดหรือเกิดพิษสะสม</t>
        </is>
      </c>
      <c r="L37" s="186" t="n"/>
      <c r="M37" s="186" t="inlineStr">
        <is>
          <t>3. Health Systems &amp; Policy</t>
        </is>
      </c>
      <c r="N37" s="186" t="inlineStr">
        <is>
          <t>3.2 นโยบายการใช้ยาอย่างสมเหตุผล (RDU &amp; ASU)</t>
        </is>
      </c>
      <c r="O37" s="185" t="inlineStr">
        <is>
          <t>SAP</t>
        </is>
      </c>
      <c r="P37" s="186" t="inlineStr">
        <is>
          <t>ข้อสอบจริง PLE-CC1 ปี 2566 Day 2 ข้อ 89 [CASE_2566_RA_01]</t>
        </is>
      </c>
      <c r="Q37" s="185" t="inlineStr">
        <is>
          <t>ข้อสอบจริง</t>
        </is>
      </c>
      <c r="R37" s="185" t="inlineStr">
        <is>
          <t>2566 Day 2</t>
        </is>
      </c>
      <c r="S37" s="185" t="n"/>
    </row>
    <row r="38">
      <c r="A38" s="185" t="n">
        <v>36</v>
      </c>
      <c r="B38" s="186" t="inlineStr">
        <is>
          <t>[กรณีศึกษา]
แพทย์เขียนใบสั่งยาถูกต้องโดยสั่งใช้ยา A แต่เจ้าหน้าที่ผู้ช่วยเภสัชกรหยิบยาผิดเป็นยา B จากนั้นเภสัชกรไม่ได้ทำการตรวจสอบความถูกต้องซ้ำ และได้ส่งมอบยา B ให้แก่ผู้ป่วยกลับบ้านไป ต่อมาผู้ป่วยสังเกตเห็นว่าเม็ดยาไม่ตรงกับยาเดิมที่เคยรับประทาน จึงนำยากลับมาสอบถามที่ห้องยา</t>
        </is>
      </c>
      <c r="C38" s="186" t="inlineStr">
        <is>
          <t>ความคลาดเคลื่อนทางยา (Medication Error) ที่เกิดขึ้นและยาได้หลุดรอดไปถึงมือผู้ป่วยแล้วนี้ จัดเป็นความคลาดเคลื่อนในขั้นตอนใด</t>
        </is>
      </c>
      <c r="D38" s="186" t="n"/>
      <c r="E38" s="186" t="inlineStr">
        <is>
          <t>Prescribing error (ความคลาดเคลื่อนในการสั่งใช้ยา)</t>
        </is>
      </c>
      <c r="F38" s="186" t="inlineStr">
        <is>
          <t>Transcribing error (ความคลาดเคลื่อนในการคัดลอกคำสั่ง)</t>
        </is>
      </c>
      <c r="G38" s="186" t="inlineStr">
        <is>
          <t>Pre-dispensing error (ความคลาดเคลื่อนในกระบวนการจัดยาก่อนจ่าย)</t>
        </is>
      </c>
      <c r="H38" s="186" t="inlineStr">
        <is>
          <t>Dispensing error (ความคลาดเคลื่อนในการจ่ายยา)</t>
        </is>
      </c>
      <c r="I38" s="186" t="inlineStr">
        <is>
          <t>Administration error (ความคลาดเคลื่อนในการบริหารยา)</t>
        </is>
      </c>
      <c r="J38" s="185" t="n">
        <v>4</v>
      </c>
      <c r="K38" s="186" t="inlineStr">
        <is>
          <t>✅ คำตอบที่ถูกต้อง: ข้อ ง. Dispensing error (ความคลาดเคลื่อนในการจ่ายยา)
🎯 ทำไมข้อนี้ถึงถูก:
Dispensing error (ความคลาดเคลื่อนในการจ่ายยา) คือ ความผิดพลาดใดๆ ที่เกิดขึ้นในกระบวนการจัดและส่งมอบยา โดยหากความผิดพลาดนั้นหลุดรอดออกไปจากห้องยาและไปถึงมือผู้ป่วยหรือผู้รับบริการแล้ว จะจัดเป็น Dispensing error (หากตรวจพบและแก้ไขได้ก่อนส่งมอบยาถึงมือผู้ป่วย จะจัดเป็น Pre-dispensing error หรือ Near miss)
🔍 ข้ออื่นผิดเพราะอะไร:
• ข้อ ก.: ผิด เพราะ Prescribing error คือความผิดพลาดที่เกิดจากแพทย์ในการเขียนสั่งยา ซึ่งในโจทย์ระบุว่าแพทย์เขียนถูกต้องแล้ว
• ข้อ ข.: ผิด เพราะ Transcribing error คือความผิดพลาดในการคัดลอกคำสั่งการใช้ยาลงในระบบ
• ข้อ ค.: ผิด เพราะ Pre-dispensing error คือความผิดพลาดที่ถูกตรวจพบและสกัดกั้นได้ภายในห้องยาก่อนที่ยาจะไปถึงมือผู้ป่วย
• ข้อ จ.: ผิด เพราะ Administration error คือความผิดพลาดในขั้นตอนการบริหารยาเข้าสู่ร่างกายผู้ป่วย</t>
        </is>
      </c>
      <c r="L38" s="186" t="n"/>
      <c r="M38" s="186" t="inlineStr">
        <is>
          <t>3. Health Systems &amp; Policy</t>
        </is>
      </c>
      <c r="N38" s="186" t="inlineStr">
        <is>
          <t>3.2 นโยบายการใช้ยาอย่างสมเหตุผล (RDU &amp; ASU)</t>
        </is>
      </c>
      <c r="O38" s="185" t="inlineStr">
        <is>
          <t>SAP</t>
        </is>
      </c>
      <c r="P38" s="186" t="inlineStr">
        <is>
          <t>ข้อสอบจริง PLE-CC1 ปี 2566 Day 2 ข้อ 109 [CASE_2566_PHARM_PRACTICE_01]</t>
        </is>
      </c>
      <c r="Q38" s="185" t="inlineStr">
        <is>
          <t>ข้อสอบจริง</t>
        </is>
      </c>
      <c r="R38" s="185" t="inlineStr">
        <is>
          <t>2566 Day 2</t>
        </is>
      </c>
      <c r="S38" s="185" t="n"/>
    </row>
  </sheetData>
  <mergeCells count="1">
    <mergeCell ref="A1:F1"/>
  </mergeCells>
  <pageMargins left="0.75" right="0.75" top="1" bottom="1" header="0.5" footer="0.5"/>
</worksheet>
</file>

<file path=xl/worksheets/sheet35.xml><?xml version="1.0" encoding="utf-8"?>
<worksheet xmlns="http://schemas.openxmlformats.org/spreadsheetml/2006/main">
  <sheetPr>
    <tabColor rgb="FF8C3FBF"/>
    <outlinePr summaryBelow="0" summaryRight="0"/>
    <pageSetUpPr/>
  </sheetPr>
  <dimension ref="A1:S74"/>
  <sheetViews>
    <sheetView workbookViewId="0">
      <selection activeCell="A1" sqref="A1"/>
    </sheetView>
  </sheetViews>
  <sheetFormatPr baseColWidth="8" defaultColWidth="12.6640625" defaultRowHeight="15.75" customHeight="1"/>
  <cols>
    <col width="8" customWidth="1" style="49" min="1" max="1"/>
    <col width="50" customWidth="1" style="49" min="2" max="2"/>
    <col width="40" customWidth="1" style="49" min="3" max="3"/>
    <col width="12" customWidth="1" style="49" min="4" max="4"/>
    <col width="28" customWidth="1" style="49" min="5" max="5"/>
    <col width="28" customWidth="1" style="49" min="6" max="6"/>
    <col width="28" customWidth="1" style="49" min="7" max="7"/>
    <col width="28" customWidth="1" style="49" min="8" max="8"/>
    <col width="28" customWidth="1" style="49" min="9" max="9"/>
    <col width="14" customWidth="1" style="49" min="10" max="10"/>
    <col width="55" customWidth="1" style="49" min="11" max="11"/>
    <col width="12" customWidth="1" style="49" min="12" max="12"/>
    <col width="25" customWidth="1" style="49" min="13" max="13"/>
    <col width="30" customWidth="1" style="49" min="14" max="14"/>
    <col width="15" customWidth="1" style="49" min="15" max="15"/>
    <col width="20" customWidth="1" style="49" min="16" max="16"/>
    <col width="16" customWidth="1" style="49" min="17" max="17"/>
    <col width="16" customWidth="1" style="49" min="18" max="18"/>
    <col width="24" customWidth="1" style="49" min="19" max="19"/>
  </cols>
  <sheetData>
    <row r="1" ht="34.95" customHeight="1" s="49">
      <c r="A1" s="51">
        <f>HYPERLINK("#gid=0", "🏠 กลับสู่หน้าแรก (Go to Home Page)")</f>
        <v/>
      </c>
    </row>
    <row r="2" ht="28" customHeight="1" s="49">
      <c r="A2" s="181" t="inlineStr">
        <is>
          <t>ลำดับ</t>
        </is>
      </c>
      <c r="B2" s="182" t="inlineStr">
        <is>
          <t>สถานการณ์เคส / ข้อมูลผู้ป่วย</t>
        </is>
      </c>
      <c r="C2" s="183" t="inlineStr">
        <is>
          <t>คำถาม</t>
        </is>
      </c>
      <c r="D2" s="181" t="inlineStr">
        <is>
          <t>รูปถาม</t>
        </is>
      </c>
      <c r="E2" s="181" t="inlineStr">
        <is>
          <t>ตัวเลือก 1</t>
        </is>
      </c>
      <c r="F2" s="181" t="inlineStr">
        <is>
          <t>ตัวเลือก 2</t>
        </is>
      </c>
      <c r="G2" s="181" t="inlineStr">
        <is>
          <t>ตัวเลือก 3</t>
        </is>
      </c>
      <c r="H2" s="181" t="inlineStr">
        <is>
          <t>ตัวเลือก 4</t>
        </is>
      </c>
      <c r="I2" s="181" t="inlineStr">
        <is>
          <t>ตัวเลือก 5</t>
        </is>
      </c>
      <c r="J2" s="181" t="inlineStr">
        <is>
          <t>เฉลย (ตัวเลข 1-5)</t>
        </is>
      </c>
      <c r="K2" s="181" t="inlineStr">
        <is>
          <t>คำอธิบายเฉลย</t>
        </is>
      </c>
      <c r="L2" s="181" t="inlineStr">
        <is>
          <t>รูปเฉลย</t>
        </is>
      </c>
      <c r="M2" s="181" t="inlineStr">
        <is>
          <t>หัวข้อโรคสภาฯ</t>
        </is>
      </c>
      <c r="N2" s="181" t="inlineStr">
        <is>
          <t>หัวข้อย่อย</t>
        </is>
      </c>
      <c r="O2" s="181" t="inlineStr">
        <is>
          <t>Product / Clinic</t>
        </is>
      </c>
      <c r="P2" s="181" t="inlineStr">
        <is>
          <t>หมายเหตุ</t>
        </is>
      </c>
      <c r="Q2" s="181" t="inlineStr">
        <is>
          <t>ประเภทข้อสอบ</t>
        </is>
      </c>
      <c r="R2" s="181" t="inlineStr">
        <is>
          <t>ปี / เลขชุด</t>
        </is>
      </c>
      <c r="S2" s="184" t="inlineStr">
        <is>
          <t>Case ID (รหัสเคส)</t>
        </is>
      </c>
    </row>
    <row r="3" ht="24" customHeight="1" s="49">
      <c r="A3" s="187" t="n">
        <v>1</v>
      </c>
      <c r="B3" s="186" t="inlineStr">
        <is>
          <t>ในการเสนอเกณฑ์การประเมินการใช้ยากลุ่ม Statin เภสัชกรควรจัดทำข้อมูลโดยอิงจากหลักฐานทางวิชาการและงานวิจัยที่น่าเชื่อถือตามหลักการแพทย์เชิงประจักษ์ (Evidence-Based Medicine: EBM)</t>
        </is>
      </c>
      <c r="C3" s="186" t="inlineStr">
        <is>
          <t>หลักฐานทางวิชาการหรืองานวิจัยประเภทใดที่มีระดับความน่าเชื่อถือสูงที่สุดตามลำดับขั้นของหลักฐานทางการแพทย์ (Hierarchy of Evidence)</t>
        </is>
      </c>
      <c r="D3" s="186" t="n"/>
      <c r="E3" s="186" t="inlineStr">
        <is>
          <t>Cohort study, Case-control study</t>
        </is>
      </c>
      <c r="F3" s="186" t="inlineStr">
        <is>
          <t>Case report, Cross-sectional study</t>
        </is>
      </c>
      <c r="G3" s="186" t="inlineStr">
        <is>
          <t>Case-control study, Cross-sectional study</t>
        </is>
      </c>
      <c r="H3" s="186" t="inlineStr">
        <is>
          <t>Meta-analysis of RCTs, Randomized controlled trial</t>
        </is>
      </c>
      <c r="I3" s="188" t="inlineStr">
        <is>
          <t>Cross-sectional study, Randomized controlled trial</t>
        </is>
      </c>
      <c r="J3" s="185" t="n">
        <v>4</v>
      </c>
      <c r="K3" s="186" t="inlineStr">
        <is>
          <t>✅ คำตอบที่ถูกต้อง: ข้อ ง. Meta-analysis of RCTs, Randomized controlled trial
🎯 ทำไมข้อนี้ถึงถูก:
ตามลำดับขั้นของหลักฐานทางการแพทย์ (Hierarchy of Evidence) การวิเคราะห์อภิมาน (Systematic Review &amp; Meta-analysis) ของการทดลองแบบสุ่มและมีกลุ่มควบคุม (Randomized Controlled Trials: RCTs) และงานวิจัยแบบ RCTs เดี่ยวขนาดใหญ่ จัดเป็นหลักฐานเชิงประจักษ์ระดับสูงสุด (Level I และ Level II) ที่มีความน่าเชื่อถือสูงสุดในการประเมินประสิทธิผล (Efficacy) ของการรักษาทางยา
🔍 ข้ออื่นผิดเพราะอะไร:
• ข้อ ก. (Cohort study, Case-control study): เป็นการศึกษาเชิงสังเกต (Observational studies) ซึ่งมีระดับความน่าเชื่อถือทางหลักฐานเชิงประจักษ์ต่ำกว่า RCTs และ Meta-analysis
• ข้อ ข. (Case report, Cross-sectional study): Case report เป็นหลักฐานระดับต่ำสุดในลำดับขั้นหลักฐานทางการแพทย์ และ Cross-sectional ไม่สามารถบอกความสัมพันธ์เชิงเหตุและผลได้
• ข้อ ค. (Case-control study, Cross-sectional study): เป็นการศึกษาเชิงสังเกตที่มีความเสี่ยงต่อ Confounding bias และ Recall bias สูง
• ข้อ จ. (Cross-sectional study, Randomized controlled trial): แม้จะมี Randomized controlled trial แต่เมื่อจับคู่กับ Cross-sectional study ซึ่งมีความน่าเชื่อถือต่ำ จึงด้อยกว่าคู่ของ Meta-analysis และ RCT</t>
        </is>
      </c>
      <c r="L3" s="186" t="n"/>
      <c r="M3" s="186" t="inlineStr">
        <is>
          <t>5. Research &amp; Biostats</t>
        </is>
      </c>
      <c r="N3" s="186" t="inlineStr">
        <is>
          <t>5.1 รูปแบบการวิจัยทางคลินิก (RCT, Cohort, Case-Control)</t>
        </is>
      </c>
      <c r="O3" s="185" t="inlineStr">
        <is>
          <t>SAP</t>
        </is>
      </c>
      <c r="P3" s="186" t="inlineStr">
        <is>
          <t>ข้อ 30 Pharma Plus เล่มม่วง (เฉลยข้อ ง)</t>
        </is>
      </c>
      <c r="Q3" s="185" t="inlineStr">
        <is>
          <t>แบบฝึกหัด</t>
        </is>
      </c>
      <c r="R3" s="185" t="inlineStr">
        <is>
          <t>เล่มม่วง</t>
        </is>
      </c>
      <c r="S3" s="185" t="n"/>
    </row>
    <row r="4" ht="24" customHeight="1" s="49">
      <c r="A4" s="187" t="n">
        <v>2</v>
      </c>
      <c r="B4" s="186" t="n"/>
      <c r="C4" s="186" t="inlineStr">
        <is>
          <t>ทำการศึกษาเปรียบเทียบระดับความเข้มข้นสูงสุดในพลาสมา ($C_{max}$) ของยา Ergotamine 2 รูปแบบในกลุ่มตัวอย่าง 2 กลุ่มที่เป็นอิสระจากกัน หากข้อมูลมีการแจกแจงแบบปกติ ควรเลือกใช้สถิติใดในการทดสอบ</t>
        </is>
      </c>
      <c r="D4" s="186" t="n"/>
      <c r="E4" s="186" t="inlineStr">
        <is>
          <t>Unpaired Student t-test</t>
        </is>
      </c>
      <c r="F4" s="186" t="inlineStr">
        <is>
          <t>Paired Student t-test</t>
        </is>
      </c>
      <c r="G4" s="186" t="inlineStr">
        <is>
          <t>F-test (ANOVA)</t>
        </is>
      </c>
      <c r="H4" s="186" t="inlineStr">
        <is>
          <t>Mann-Whitney U test</t>
        </is>
      </c>
      <c r="I4" s="188" t="inlineStr">
        <is>
          <t>Chi-Square test</t>
        </is>
      </c>
      <c r="J4" s="185" t="n">
        <v>1</v>
      </c>
      <c r="K4" s="186" t="inlineStr">
        <is>
          <t>✅ คำตอบที่ถูกต้อง: ข้อ ก. Unpaired Student t-test
🎯 ทำไมข้อนี้ถึงถูก:
การเปรียบเทียบค่าเฉลี่ยของข้อมูลเชิงปริมาณต่อเนื่อง ($C_{max}$) ระหว่างกลุ่มตัวอย่าง 2 กลุ่มที่เป็นอิสระจากกัน (Two independent groups) โดยข้อมูลมีการแจกแจงแบบปกติ (Normal distribution) ต้องใช้สถิติพารามิเตอร์ Unpaired Student t-test (Independent samples t-test)
🔍 ข้ออื่นผิดเพราะอะไร:
• ข้อ ข. (Paired Student t-test): ใช้เปรียบเทียบค่าเฉลี่ยของข้อมูล 2 ชุดที่มีความสัมพันธ์กัน (Dependent/Paired samples) เช่น วัดค่าก่อนและหลังในผู้ป่วยกลุ่มเดียวกัน
• ข้อ ค. (F-test (ANOVA)): ใช้เปรียบเทียบความแปรปรวน (Variance) หรือเปรียบเทียบค่าเฉลี่ยของกลุ่มตัวอย่างตั้งแต่ 3 กลุ่มขึ้นไป
• ข้อ ง. (Mann-Whitney U test): เป็นสถิติ Non-parametric ที่ใช้เปรียบเทียบข้อมูล 2 กลุ่มอิสระเมื่อข้อมูลไม่มีการแจกแจงแบบปกติ
• ข้อ จ. (Chi-Square test): ใช้ทดสอบความสัมพันธ์ของข้อมูลเชิงกลุ่ม (Categorical/Nominal data) ไม่ใช่ข้อมูลตัวเลขต่อเนื่อง</t>
        </is>
      </c>
      <c r="L4" s="186" t="n"/>
      <c r="M4" s="186" t="inlineStr">
        <is>
          <t>5. Research &amp; Biostats</t>
        </is>
      </c>
      <c r="N4" s="186" t="inlineStr">
        <is>
          <t>5.2 สถิติวิเคราะห์ (RR, OR, HR, NNT, 95% CI)</t>
        </is>
      </c>
      <c r="O4" s="185" t="inlineStr">
        <is>
          <t>SAP</t>
        </is>
      </c>
      <c r="P4" s="186" t="inlineStr">
        <is>
          <t>ข้อ 52 Pharma Plus เล่มม่วง (เฉลยข้อ ก)</t>
        </is>
      </c>
      <c r="Q4" s="185" t="inlineStr">
        <is>
          <t>แบบฝึกหัด</t>
        </is>
      </c>
      <c r="R4" s="185" t="inlineStr">
        <is>
          <t>เล่มม่วง</t>
        </is>
      </c>
      <c r="S4" s="185" t="n"/>
    </row>
    <row r="5" ht="24" customHeight="1" s="49">
      <c r="A5" s="187" t="n">
        <v>3</v>
      </c>
      <c r="B5" s="186" t="n"/>
      <c r="C5" s="186" t="inlineStr">
        <is>
          <t>ในช่วงเวลาเดียวกันมีผู้ป่วยหลายร้อยรายที่มีอาการติดเชื้อเฉียบพลันคล้ายกันมาปรึกษาที่ร้านยา จนทำให้เภสัชกรสงสัยว่าเชื้อ D อาจเป็นสาเหตุของการเกิดโรค หากต้องการวางแผนการศึกษาทางระบาดวิทยาเพื่อพิสูจน์หาปัจจัยสาเหตุอย่างรวดเร็วและประหยัดทรัพยากรที่สุด ควรเลือกการศึกษาแบบใด</t>
        </is>
      </c>
      <c r="D5" s="186" t="n"/>
      <c r="E5" s="186" t="inlineStr">
        <is>
          <t>Case-control study</t>
        </is>
      </c>
      <c r="F5" s="186" t="inlineStr">
        <is>
          <t>Randomized controlled trial</t>
        </is>
      </c>
      <c r="G5" s="186" t="inlineStr">
        <is>
          <t>Prospective cohort study</t>
        </is>
      </c>
      <c r="H5" s="186" t="inlineStr">
        <is>
          <t>Analysis of secular trend</t>
        </is>
      </c>
      <c r="I5" s="188" t="inlineStr">
        <is>
          <t>Cross-sectional survey</t>
        </is>
      </c>
      <c r="J5" s="185" t="n">
        <v>1</v>
      </c>
      <c r="K5" s="186" t="inlineStr">
        <is>
          <t>✅ คำตอบที่ถูกต้อง: ข้อ ก. Case-control study
🎯 ทำไมข้อนี้ถึงถูก:
เมื่อเกิดการระบาดของโรคอย่างรวดเร็ว (Outbreak investigation) การศึกษาแบบ Case-control study มีความเหมาะสมที่สุด เพราะเริ่มต้นจากการเลือกผู้ป่วยที่เป็นโรค (Cases) และผู้ที่ไม่เป็นโรค (Controls) แล้วสืบหาประวัติการสัมผัสเชื้อย้อนหลัง (Exposure odds ratio) ทำให้ทราบผลได้อย่างรวดเร็วและใช้ทรัพยากรน้อย
🔍 ข้ออื่นผิดเพราะอะไร:
• ข้อ ข. (Randomized controlled trial): ผิดจริยธรรมการวิจัยทางการแพทย์อย่างร้ายแรงในการนำเชื้อก่อโรคไปทดลองให้ในมนุษย์
• ข้อ ค. (Prospective cohort study): ต้องใช้เวลานานและค่าใช้จ่ายสูงในการติดตามประชากร ไม่ทันต่อการควบคุมการระบาดที่เกิดขึ้นอย่างเฉียบพลัน
• ข้อ ง. (Analysis of secular trend): เป็นการศึกษาแนวโน้มระยะยาวในระดับประชากรภาพรวม ไม่สามารถระบุความสัมพันธ์ระดับบุคคลที่ชัดเจนได้
• ข้อ จ. (Cross-sectional survey): เป็นการสำรวจภาพตัดขวาง ณ จุดเวลาเดียว ไม่สามารถพิสูจน์ลำดับเวลาก่อนหลังของการได้รับเชื้อกับการเกิดโรคได้ดีเท่า Case-control study</t>
        </is>
      </c>
      <c r="L5" s="186" t="n"/>
      <c r="M5" s="186" t="inlineStr">
        <is>
          <t>5. Research &amp; Biostats</t>
        </is>
      </c>
      <c r="N5" s="186" t="inlineStr">
        <is>
          <t>5.1 รูปแบบการวิจัยทางคลินิก (RCT, Cohort, Case-Control)</t>
        </is>
      </c>
      <c r="O5" s="185" t="inlineStr">
        <is>
          <t>SAP</t>
        </is>
      </c>
      <c r="P5" s="186" t="inlineStr">
        <is>
          <t>ข้อ 55 Pharma Plus เล่มม่วง (เฉลยข้อ ก)</t>
        </is>
      </c>
      <c r="Q5" s="185" t="inlineStr">
        <is>
          <t>แบบฝึกหัด</t>
        </is>
      </c>
      <c r="R5" s="185" t="inlineStr">
        <is>
          <t>เล่มม่วง</t>
        </is>
      </c>
      <c r="S5" s="185" t="n"/>
    </row>
    <row r="6" ht="24" customHeight="1" s="49">
      <c r="A6" s="187" t="n">
        <v>4</v>
      </c>
      <c r="B6" s="186" t="inlineStr">
        <is>
          <t>หลังจากทำงานวิจัยจนพบว่าเชื้อ D เป็นสาเหตุของการเกิดโรค บริษัทยาแห่งหนึ่งได้พัฒนาสูตรยาชนิดใหม่ชื่อ Vanotab เพื่อเปรียบเทียบกับยามาตรฐานเดิม (ยา a) โดยมีข้อมูลดังนี้:
- ยา a: วิธีใช้รับประทานครั้งละ 2 เม็ด วันละ 2 ครั้ง ($4$ เม็ด/วัน), ราคาเม็ดละ $20$ บาท, ประสิทธิผล $70\%$
- ยา Vanotab: วิธีใช้รับประทานครั้งละ 1 เม็ด วันละ 1 ครั้ง ($1$ เม็ด/วัน), ประสิทธิผล $90\%$</t>
        </is>
      </c>
      <c r="C6" s="186" t="inlineStr">
        <is>
          <t>จากข้อมูลข้างต้น บริษัทยาควรตั้งราคาจำหน่ายยา Vanotab เม็ดละเท่าใด จึงจะมีอัตราส่วนต้นทุนต่อประสิทธิผลคุ้มค่าเท่าเทียมกับยาเดิม (Cost-effectiveness parity)</t>
        </is>
      </c>
      <c r="D6" s="186" t="n"/>
      <c r="E6" s="186" t="inlineStr">
        <is>
          <t>90 บาทต่อเม็ด</t>
        </is>
      </c>
      <c r="F6" s="186" t="inlineStr">
        <is>
          <t>98 บาทต่อเม็ด</t>
        </is>
      </c>
      <c r="G6" s="186" t="inlineStr">
        <is>
          <t>100 บาทต่อเม็ด</t>
        </is>
      </c>
      <c r="H6" s="186" t="inlineStr">
        <is>
          <t>103 บาทต่อเม็ด</t>
        </is>
      </c>
      <c r="I6" s="188" t="inlineStr">
        <is>
          <t>110 บาทต่อเม็ด</t>
        </is>
      </c>
      <c r="J6" s="185" t="n">
        <v>4</v>
      </c>
      <c r="K6" s="186" t="inlineStr">
        <is>
          <t>✅ คำตอบที่ถูกต้อง: ข้อ ง. 103 บาทต่อเม็ด
🎯 ทำไมข้อนี้ถึงถูก:
คำนวณต้นทุนต่อหน่วยประสิทธิผล (Cost-Effectiveness Ratio) ของยาเดิมต่อวัน:
- ยา a รับประทาน 4 เม็ด/วัน $\times 20$ บาท = $80$ บาท/วัน ให้ประสิทธิผล $70\%$
- อัตราส่วนต้นทุนต่อประสิทธิผล = $\frac{80}{70}$ บาท ต่อ $1\%$ ประสิทธิผล
ยา Vanotab รับประทาน 1 เม็ด/วัน ให้ประสิทธิผล $90\%$
ราคาจำหน่ายต่อเม็ดที่ให้ความคุ้มค่าเท่าเทียมกัน = $\frac{80}{70} \times 90 = 102.85$ บาท หรือประมาณ $103$ บาทต่อเม็ด
🔍 ข้ออื่นผิดเพราะอะไร:
• ข้อ ก. ($90$ บาทต่อเม็ด): คำนวณต่ำกว่าจุดที่คุ้มค่า โดยเทียบเฉพาะสัดส่วนเปอร์เซ็นต์ประสิทธิผลโดยตรง
• ข้อ ข. ($98$ บาทต่อเม็ด): คำนวณผิดพลาดทางคณิตศาสตร์
• ข้อ ค. ($100$ บาทต่อเม็ด): ไม่ตรงกับผลลัพธ์จากการคำนวณจุดสมดุลต้นทุนต่อประสิทธิผล
• ข้อ จ. ($110$ บาทต่อเม็ด): เป็นราคาที่สูงเกินกว่าจุดสมดุลต้นทุนต่อประสิทธิผล ซึ่งจะทำให้ยาใหม่มีความคุ้มค่าน้อยกว่ายาเดิม</t>
        </is>
      </c>
      <c r="L6" s="186" t="n"/>
      <c r="M6" s="186" t="inlineStr">
        <is>
          <t>4. Pharmacoeconomics</t>
        </is>
      </c>
      <c r="N6" s="186" t="inlineStr">
        <is>
          <t>4.2 การคำนวณคุ้มค่า (ICER, QALY, NLEM)</t>
        </is>
      </c>
      <c r="O6" s="185" t="inlineStr">
        <is>
          <t>SAP</t>
        </is>
      </c>
      <c r="P6" s="186" t="inlineStr">
        <is>
          <t>ข้อ 56 Pharma Plus เล่มม่วง (เฉลยข้อ ง)</t>
        </is>
      </c>
      <c r="Q6" s="185" t="inlineStr">
        <is>
          <t>แบบฝึกหัด</t>
        </is>
      </c>
      <c r="R6" s="185" t="inlineStr">
        <is>
          <t>เล่มม่วง</t>
        </is>
      </c>
      <c r="S6" s="185" t="n"/>
    </row>
    <row r="7" ht="24" customHeight="1" s="49">
      <c r="A7" s="187" t="n">
        <v>5</v>
      </c>
      <c r="B7" s="186" t="inlineStr">
        <is>
          <t>บริษัทที่จำหน่ายยาขับปัสสาวะตัวใหม่ (ยา A) ต้องการศึกษาเปรียบเทียบประสิทธิภาพในการป้องกันการสูญเสียโพแทสเซียมในผู้ป่วยโรคไต โดยต้องการพิสูจน์ว่ายา A ให้ผลไม่แตกต่างจากยามาตรฐาน Hydrochlorothiazide (HCTZ)</t>
        </is>
      </c>
      <c r="C7" s="186" t="inlineStr">
        <is>
          <t>หากต้องการพิสูจน์ประสิทธิผลและความเท่าเทียมกันในการรักษา รูปแบบการวิจัยในข้อใดมีความเหมาะสมและน่าเชื่อถือที่สุด</t>
        </is>
      </c>
      <c r="D7" s="186" t="n"/>
      <c r="E7" s="186" t="inlineStr">
        <is>
          <t>Case-control study</t>
        </is>
      </c>
      <c r="F7" s="186" t="inlineStr">
        <is>
          <t>Cohort study</t>
        </is>
      </c>
      <c r="G7" s="186" t="inlineStr">
        <is>
          <t>Meta-analysis of case-control studies</t>
        </is>
      </c>
      <c r="H7" s="186" t="inlineStr">
        <is>
          <t>Descriptive study</t>
        </is>
      </c>
      <c r="I7" s="188" t="inlineStr">
        <is>
          <t>Randomized controlled trial (RCT)</t>
        </is>
      </c>
      <c r="J7" s="185" t="n">
        <v>5</v>
      </c>
      <c r="K7" s="186" t="inlineStr">
        <is>
          <t>✅ คำตอบที่ถูกต้อง: ข้อ จ. Randomized controlled trial (RCT)
🎯 ทำไมข้อนี้ถึงถูก:
การศึกษาเพื่อเปรียบเทียบประสิทธิผลหรือความเท่าเทียมกันของยา (Efficacy/Equivalence trial) จำเป็นต้องใช้รูปแบบการทดลองแบบสุ่มและมีกลุ่มควบคุม (Randomized Controlled Trial: RCT) ซึ่งจัดเป็นระดับความน่าเชื่อถือสูงสุด (Level I evidence) เพื่อควบคุมตัวแปรกวนและพิสูจน์ความสัมพันธ์เชิงสาเหตุและผลได้อย่างแท้จริง
🔍 ข้ออื่นผิดเพราะอะไร:
• ข้อ ก. (Case-control study): เป็นการศึกษาเชิงสังเกตย้อนหลัง ไม่สามารถใช้พิสูจน์ความเท่าเทียมกันของประสิทธิผลการรักษาได้
• ข้อ ข. (Cohort study): เป็นการศึกษาเชิงสังเกตไปข้างหน้าซึ่งยังมีอคติจากการเลือกใช้ยา (Confounding by indication)
• ข้อ ค. (Meta-analysis of case-control studies): แม้จะเป็นการวิเคราะห์อภิมานแต่งานวิจัยต้นทางเป็น Case-control study จึงยังมีความเสี่ยงต่ออคติสูง
• ข้อ ง. (Descriptive study): เป็นการศึกษาเชิงพรรณนา ไม่มีการเปรียบเทียบกลุ่มควบคุม ไม่สามารถสรุปผลการทดลองได้</t>
        </is>
      </c>
      <c r="L7" s="186" t="n"/>
      <c r="M7" s="186" t="inlineStr">
        <is>
          <t>5. Research &amp; Biostats</t>
        </is>
      </c>
      <c r="N7" s="186" t="inlineStr">
        <is>
          <t>5.1 รูปแบบการวิจัยทางคลินิก (RCT, Cohort, Case-Control)</t>
        </is>
      </c>
      <c r="O7" s="185" t="inlineStr">
        <is>
          <t>SAP</t>
        </is>
      </c>
      <c r="P7" s="186" t="inlineStr">
        <is>
          <t>ข้อ 59 Pharma Plus เล่มม่วง (เฉลยข้อ จ)</t>
        </is>
      </c>
      <c r="Q7" s="185" t="inlineStr">
        <is>
          <t>แบบฝึกหัด</t>
        </is>
      </c>
      <c r="R7" s="185" t="inlineStr">
        <is>
          <t>เล่มม่วง</t>
        </is>
      </c>
      <c r="S7" s="185" t="n"/>
    </row>
    <row r="8" ht="24" customHeight="1" s="49">
      <c r="A8" s="187" t="n">
        <v>6</v>
      </c>
      <c r="B8" s="186" t="n"/>
      <c r="C8" s="186" t="inlineStr">
        <is>
          <t>การทดสอบเปรียบเทียบระดับอาการข้างเคียง (ข้อมูลเชิงปริมาณต่อเนื่อง) ของยา Colchicine ในกลุ่มผู้ป่วย 3 กลุ่มที่ได้รับยาในขนาดต่างกัน ควรเลือกใช้สถิติในข้อใด</t>
        </is>
      </c>
      <c r="D8" s="186" t="n"/>
      <c r="E8" s="186" t="inlineStr">
        <is>
          <t>Unpaired Student t-test</t>
        </is>
      </c>
      <c r="F8" s="186" t="inlineStr">
        <is>
          <t>Paired Student t-test</t>
        </is>
      </c>
      <c r="G8" s="186" t="inlineStr">
        <is>
          <t>Chi-Square test for independence</t>
        </is>
      </c>
      <c r="H8" s="186" t="inlineStr">
        <is>
          <t>One-Way Analysis of Variance (One-Way ANOVA)</t>
        </is>
      </c>
      <c r="I8" s="188" t="inlineStr">
        <is>
          <t>Pearson correlation analysis</t>
        </is>
      </c>
      <c r="J8" s="185" t="n">
        <v>4</v>
      </c>
      <c r="K8" s="186" t="inlineStr">
        <is>
          <t>✅ คำตอบที่ถูกต้อง: ข้อ ง. One-Way Analysis of Variance (One-Way ANOVA)
🎯 ทำไมข้อนี้ถึงถูก:
การเปรียบเทียบค่าเฉลี่ยของข้อมูลเชิงปริมาณต่อเนื่องระหว่างกลุ่มตัวอย่างที่เป็นอิสระจากกันตั้งแต่ 3 กลุ่มขึ้นไป (3 independent groups) ต้องใช้สถิติ One-Way ANOVA เพื่อควบคุมอัตราความคลาดเคลื่อนชนิดที่ 1 (Type I error rate) ให้อยู่ในระดับที่กำหนด
🔍 ข้ออื่นผิดเพราะอะไร:
• ข้อ ก. (Unpaired Student t-test): ใช้เปรียบเทียบค่าเฉลี่ยของกลุ่มตัวอย่างที่เป็นอิสระจากกันเพียง 2 กลุ่มเท่านั้น
• ข้อ ข. (Paired Student t-test): ใช้เปรียบเทียบค่าเฉลี่ยของข้อมูลที่มีความสัมพันธ์กัน 2 ชุด (เช่น ก่อน-หลัง)
• ข้อ ค. (Chi-Square test for independence): ใช้ทดสอบความสัมพันธ์ของข้อมูลเชิงกลุ่ม (Categorical/Nominal data) ไม่ใช่ข้อมูลคะแนนต่อเนื่อง
• ข้อ จ. (Pearson correlation analysis): ใช้หาขนาดและทิศทางของความสัมพันธ์เชิงเส้นระหว่าง 2 ตัวแปร ไม่ได้ใช้ทดสอบความแตกต่างของค่าเฉลี่ยระหว่าง 3 กลุ่ม</t>
        </is>
      </c>
      <c r="L8" s="186" t="n"/>
      <c r="M8" s="186" t="inlineStr">
        <is>
          <t>5. Research &amp; Biostats</t>
        </is>
      </c>
      <c r="N8" s="186" t="inlineStr">
        <is>
          <t>5.2 สถิติวิเคราะห์ (RR, OR, HR, NNT, 95% CI)</t>
        </is>
      </c>
      <c r="O8" s="185" t="inlineStr">
        <is>
          <t>SAP</t>
        </is>
      </c>
      <c r="P8" s="186" t="inlineStr">
        <is>
          <t>ข้อ 102 Pharma Plus เล่มม่วง (เฉลยข้อ ง)</t>
        </is>
      </c>
      <c r="Q8" s="185" t="inlineStr">
        <is>
          <t>แบบฝึกหัด</t>
        </is>
      </c>
      <c r="R8" s="185" t="inlineStr">
        <is>
          <t>เล่มม่วง</t>
        </is>
      </c>
      <c r="S8" s="185" t="n"/>
    </row>
    <row r="9" ht="24" customHeight="1" s="49">
      <c r="A9" s="187" t="n">
        <v>7</v>
      </c>
      <c r="B9" s="186" t="n"/>
      <c r="C9" s="186" t="inlineStr">
        <is>
          <t>จากการศึกษาวิจัยพบว่า การรับประทานยา Aspirin เพื่อป้องกันโรคหลอดเลือดหัวใจ (CAD) มีค่า Odds Ratio (OR) เท่ากับ 0.83 ค่าดังกล่าวแปลความหมายได้อย่างถูกต้องตามข้อใด</t>
        </is>
      </c>
      <c r="D9" s="186" t="n"/>
      <c r="E9" s="186" t="inlineStr">
        <is>
          <t>คนที่รับประทาน Aspirin มีโอกาสเกิด CAD น้อยกว่าคนที่ไม่ได้รับประทานร้อยละ 17</t>
        </is>
      </c>
      <c r="F9" s="186" t="inlineStr">
        <is>
          <t>คนที่รับประทาน Aspirin มีโอกาสเกิด CAD น้อยกว่าคนที่ไม่ได้รับประทานร้อยละ 83</t>
        </is>
      </c>
      <c r="G9" s="186" t="inlineStr">
        <is>
          <t>คนที่รับประทาน Aspirin มีโอกาสเกิด CAD มากกว่าคนที่ไม่ได้รับประทานร้อยละ 17</t>
        </is>
      </c>
      <c r="H9" s="186" t="inlineStr">
        <is>
          <t>คนที่รับประทาน Aspirin มีโอกาสเกิด CAD มากกว่าคนที่ไม่ได้รับประทานร้อยละ 83</t>
        </is>
      </c>
      <c r="I9" s="188" t="inlineStr">
        <is>
          <t>คนที่รับประทาน Aspirin มีโอกาสเกิด CAD เท่ากับคนที่ไม่ได้รับประทานร้อยละ 17</t>
        </is>
      </c>
      <c r="J9" s="185" t="n">
        <v>1</v>
      </c>
      <c r="K9" s="186" t="inlineStr">
        <is>
          <t>✅ คำตอบที่ถูกต้อง: ข้อ ก. คนที่รับประทาน Aspirin มีโอกาสเกิด CAD น้อยกว่าคนที่ไม่ได้รับประทานร้อยละ 17
🎯 ทำไมข้อนี้ถึงถูก:
ค่า Odds Ratio ($OR$) เท่ากับ $0.83$ หมายความว่ากลุ่มที่ได้รับยา Aspirin มีโอกาสเกิดโรค CAD คิดเป็น $0.83$ เท่าของกลุ่มที่ไม่ได้รับยา ซึ่งคิดเป็นโอกาสหรือความเสี่ยงที่ลดลงเท่ากับ $(1 - 0.83) = 0.17$ หรือลดลงร้อยละ $17$
🔍 ข้ออื่นผิดเพราะอะไร:
• ข้อ ข. (คนที่รับประทาน Aspirin มีโอกาสเกิด CAD น้อยกว่าคนที่ไม่ได้รับประทานร้อยละ 83): แปลผลผิดพลาด โดยนำค่า $0.83$ มาแปลเป็นเปอร์เซ็นต์ที่ลดลงโดยตรง ซึ่งที่จริงคือโอกาสเกิดโรคคิดเป็น $83\%$ ของกลุ่มควบคุม (ลดลงเพียง $17\%$)
• ข้อ ค. (คนที่รับประทาน Aspirin มีโอกาสเกิด CAD มากกว่าคนที่ไม่ได้รับประทานร้อยละ 17): แปลผลทิศทางผิด ค่า $OR &lt; 1.0$ บ่งชี้ถึงผลในการป้องกัน (Protective effect) ซึ่งลดโอกาสเกิดโรค ไม่ใช่เพิ่มขึ้น
• ข้อ ง. (คนที่รับประทาน Aspirin มีโอกาสเกิด CAD มากกว่าคนที่ไม่ได้รับประทานร้อยละ 83): แปลผลผิดพลาดทั้งในด้านทิศทางความเสี่ยงและขนาดผลกระทบ
• ข้อ จ. (คนที่รับประทาน Aspirin มีโอกาสเกิด CAD เท่ากับคนที่ไม่ได้รับประทานร้อยละ 17): การแปลผลไม่มีความหมายทางสถิติระบาดวิทยา เนื่องจาก $OR = 0.83$ ไม่ใช่ความเท่าเทียมกัน</t>
        </is>
      </c>
      <c r="L9" s="186" t="n"/>
      <c r="M9" s="186" t="inlineStr">
        <is>
          <t>5. Research &amp; Biostats</t>
        </is>
      </c>
      <c r="N9" s="186" t="inlineStr">
        <is>
          <t>5.2 สถิติวิเคราะห์ (RR, OR, HR, NNT, 95% CI)</t>
        </is>
      </c>
      <c r="O9" s="185" t="inlineStr">
        <is>
          <t>SAP</t>
        </is>
      </c>
      <c r="P9" s="186" t="inlineStr">
        <is>
          <t>ข้อ 103 Pharma Plus เล่มม่วง (เฉลยข้อ ก)</t>
        </is>
      </c>
      <c r="Q9" s="185" t="inlineStr">
        <is>
          <t>แบบฝึกหัด</t>
        </is>
      </c>
      <c r="R9" s="185" t="inlineStr">
        <is>
          <t>เล่มม่วง</t>
        </is>
      </c>
      <c r="S9" s="185" t="n"/>
    </row>
    <row r="10" ht="24" customHeight="1" s="49">
      <c r="A10" s="187" t="n">
        <v>8</v>
      </c>
      <c r="B10" s="186" t="inlineStr">
        <is>
          <t>จากการศึกษาวิจัยเพื่อเปรียบเทียบการติดเชื้อที่อวัยวะอื่นกับประวัติการเป็นโรคหวัด พบข้อมูลดังตาราง $2 \times 2$:
ภาวะการติดเชื้อ | เป็นโรคหวัด | ไม่เป็นโรคหวัด | รวม
ติดเชื้อที่อวัยวะอื่น | 25 | 15 | 40
ไม่ติดเชื้อที่อวัยวะอื่น | 25 | 30 | 55</t>
        </is>
      </c>
      <c r="C10" s="186" t="inlineStr">
        <is>
          <t>จากตารางการศึกษาข้างต้น จงคำนวณหาค่า Odds Ratio (OR) ของการติดเชื้อที่อวัยวะอื่นกับการเป็นโรคหวัด</t>
        </is>
      </c>
      <c r="D10" s="188" t="n"/>
      <c r="E10" s="188" t="inlineStr">
        <is>
          <t>1.2</t>
        </is>
      </c>
      <c r="F10" s="188" t="inlineStr">
        <is>
          <t>1.5</t>
        </is>
      </c>
      <c r="G10" s="186" t="inlineStr">
        <is>
          <t>1.8</t>
        </is>
      </c>
      <c r="H10" s="186" t="inlineStr">
        <is>
          <t>2.0</t>
        </is>
      </c>
      <c r="I10" s="188" t="inlineStr">
        <is>
          <t>2.5</t>
        </is>
      </c>
      <c r="J10" s="185" t="n">
        <v>4</v>
      </c>
      <c r="K10" s="186" t="inlineStr">
        <is>
          <t>✅ คำตอบที่ถูกต้อง: ข้อ ง. 2.0
🎯 ทำไมข้อนี้ถึงถูก:
สูตรคำนวณค่า Odds Ratio ($OR$) จากตาราง $2 \times 2$:
$OR = \frac{a \times d}{b \times c}$
จากข้อมูลในตาราง: $a = 25$, $b = 15$, $c = 25$, $d = 30$
แทนค่า:
$OR = \frac{25 \times 30}{15 \times 25} = \frac{750}{375} = 2.0$
🔍 ข้ออื่นผิดเพราะอะไร:
• ข้อ ก. (1.2): เกิดจากการคำนวณผิดพลาด
• ข้อ ข. (1.5): เกิดจากการนำตัวเลขในแถวมาหารกันโดยไม่คูณไขว้ตามสูตร $OR$
• ข้อ ค. (1.8): ไม่ตรงกับผลลัพธ์จากการคำนวณทางสถิติ
• ข้อ จ. (2.5): เกิดจากการคำนวณอัตราส่วนผิดคู่</t>
        </is>
      </c>
      <c r="L10" s="186" t="n"/>
      <c r="M10" s="186" t="inlineStr">
        <is>
          <t>5. Research &amp; Biostats</t>
        </is>
      </c>
      <c r="N10" s="186" t="inlineStr">
        <is>
          <t>5.2 สถิติวิเคราะห์ (RR, OR, HR, NNT, 95% CI)</t>
        </is>
      </c>
      <c r="O10" s="185" t="inlineStr">
        <is>
          <t>SAP</t>
        </is>
      </c>
      <c r="P10" s="186" t="inlineStr">
        <is>
          <t>ข้อ 105 Pharma Plus เล่มม่วง (เฉลยข้อ ข)</t>
        </is>
      </c>
      <c r="Q10" s="185" t="inlineStr">
        <is>
          <t>แบบฝึกหัด</t>
        </is>
      </c>
      <c r="R10" s="185" t="inlineStr">
        <is>
          <t>เล่มม่วง</t>
        </is>
      </c>
      <c r="S10" s="185" t="n"/>
    </row>
    <row r="11" ht="24" customHeight="1" s="49">
      <c r="A11" s="187" t="n">
        <v>9</v>
      </c>
      <c r="B11" s="186" t="n"/>
      <c r="C11" s="186" t="inlineStr">
        <is>
          <t>ผลการวิจัยเปรียบเทียบความเสี่ยงในการเกิดอาการไม่พึงประสงค์จากการใช้ยาตัวใหม่เทียบกับยา Levonorgestrel พบค่า Odds Ratio (OR) เท่ากับ 1.25 โดยมีค่า p-value = 0.07 จากผลการวิจัยดังกล่าว ข้อใดแปลผลได้อย่างถูกต้องที่สุด</t>
        </is>
      </c>
      <c r="D11" s="186" t="n"/>
      <c r="E11" s="186" t="inlineStr">
        <is>
          <t>ยาใหม่และยา Levonorgestrel มีความเสี่ยงในการเกิดอาการไม่พึงประสงค์แตกต่างกันอย่างมีนัยสำคัญทางสถิติ</t>
        </is>
      </c>
      <c r="F11" s="186" t="inlineStr">
        <is>
          <t>ยาใหม่และยา Levonorgestrel มีความเสี่ยงในการเกิดอาการไม่พึงประสงค์เท่ากันทุกประการ</t>
        </is>
      </c>
      <c r="G11" s="186" t="inlineStr">
        <is>
          <t>ยาใหม่มีความเสี่ยงในการเกิดอาการไม่พึงประสงค์มากกว่ายา Levonorgestrel 1.25 เท่า อย่างมีนัยสำคัญทางสถิติ</t>
        </is>
      </c>
      <c r="H11" s="186" t="inlineStr">
        <is>
          <t>ยา Levonorgestrel มีความเสี่ยงในการเกิดอาการไม่พึงประสงค์มากกว่ายาใหม่ 1.25 เท่า</t>
        </is>
      </c>
      <c r="I11" s="188" t="inlineStr">
        <is>
          <t>ยาใหม่และยา Levonorgestrel มีความเสี่ยงในการเกิดอาการไม่พึงประสงค์แตกต่างกันอย่างไม่มีนัยสำคัญทางสถิติ</t>
        </is>
      </c>
      <c r="J11" s="185" t="n">
        <v>5</v>
      </c>
      <c r="K11" s="186" t="inlineStr">
        <is>
          <t>✅ คำตอบที่ถูกต้อง: ข้อ จ. ยาใหม่และยา Levonorgestrel มีความเสี่ยงในการเกิดอาการไม่พึงประสงค์แตกต่างกันอย่างไม่มีนัยสำคัญทางสถิติ
🎯 ทำไมข้อนี้ถึงถูก:
การแปลผลค่า $p\text{-value} = 0.07$ ซึ่งมากกว่าระดับนัยสำคัญทางสถิติมาตรฐาน ($\\alpha = 0.05$) แสดงว่าไม่สามารถปฏิเสธสมมติฐานหลัก ($H_0$) ได้ ดังนั้นแม้ว่าค่า $OR = 1.25$ จะดูเหมือนมีความเสี่ยงเพิ่มขึ้น แต่ในทางสถิติถือว่าความเสี่ยงในการเกิดอาการไม่พึงประสงค์ระหว่างยาสองชนิดไม่มีความแตกต่างกันอย่างมีนัยสำคัญทางสถิติ
🔍 ข้ออื่นผิดเพราะอะไร:
• ข้อ ก. (ยาใหม่และยา Levonorgestrel มีความเสี่ยงในการเกิดอาการไม่พึงประสงค์แตกต่างกันอย่างมีนัยสำคัญทางสถิติ): ผิด เพราะค่า $p\text{-value} = 0.07 &gt; 0.05$ จึงไม่มีนัยสำคัญทางสถิติ
• ข้อ ข. (ยาใหม่และยา Levonorgestrel มีความเสี่ยงในการเกิดอาการไม่พึงประสงค์เท่ากันทุกประการ): ผิด เพราะในกลุ่มตัวอย่างค่า $OR = 1.25$ ไม่ได้เท่ากับ $1.00$ พอดี เพียงแต่ความแตกต่างนั้นไม่มีนัยสำคัญทางสถิติ
• ข้อ ค. (ยาใหม่มีความเสี่ยงในการเกิดอาการไม่พึงประสงค์มากกว่ายา Levonorgestrel 1.25 เท่า อย่างมีนัยสำคัญทางสถิติ): ผิด เพราะไม่สามารถสรุปว่ามีความแตกต่างอย่างมีนัยสำคัญได้เนื่องจาก $p &gt; 0.05$
• ข้อ ง. (ยา Levonorgestrel มีความเสี่ยงในการเกิดอาการไม่พึงประสงค์มากกว่ายาใหม่ 1.25 เท่า): ผิด เพราะค่า $OR = 1.25$ หมายถึงกลุ่มยาใหม่มีความเสี่ยงสูงกว่า ไม่ใช่ยา Levonorgestrel</t>
        </is>
      </c>
      <c r="L11" s="186" t="n"/>
      <c r="M11" s="186" t="inlineStr">
        <is>
          <t>5. Research &amp; Biostats</t>
        </is>
      </c>
      <c r="N11" s="186" t="inlineStr">
        <is>
          <t>5.2 สถิติวิเคราะห์ (RR, OR, HR, NNT, 95% CI)</t>
        </is>
      </c>
      <c r="O11" s="185" t="inlineStr">
        <is>
          <t>SAP</t>
        </is>
      </c>
      <c r="P11" s="186" t="inlineStr">
        <is>
          <t>ข้อ 106 Pharma Plus เล่มม่วง (เฉลยข้อ ก)</t>
        </is>
      </c>
      <c r="Q11" s="185" t="inlineStr">
        <is>
          <t>แบบฝึกหัด</t>
        </is>
      </c>
      <c r="R11" s="185" t="inlineStr">
        <is>
          <t>เล่มม่วง</t>
        </is>
      </c>
      <c r="S11" s="185" t="n"/>
    </row>
    <row r="12" ht="24" customHeight="1" s="49">
      <c r="A12" s="187" t="n">
        <v>10</v>
      </c>
      <c r="B12" s="186" t="inlineStr">
        <is>
          <t>จากการศึกษาปัจจัยการสูบบุหรี่กับการเกิดโรคมะเร็งปอด (Case-Control Study) พบข้อมูลดังนี้:
- กลุ่มผู้ป่วยมะเร็งปอด (Cases): สูบบุหรี่ 200 คน, ไม่สูบบุหรี่ 50 คน
- กลุ่มควบคุมที่ไม่เป็นมะเร็งปอด (Controls): สูบบุหรี่ 300 คน, ไม่สูบบุหรี่ 450 คน</t>
        </is>
      </c>
      <c r="C12" s="186" t="inlineStr">
        <is>
          <t>จงคำนวณหาค่าความสัมพันธ์ (Odds Ratio: OR) ของการสูบบุหรี่กับการเกิดโรคมะเร็งปอดจากข้อมูลข้างต้น</t>
        </is>
      </c>
      <c r="D12" s="186" t="n"/>
      <c r="E12" s="186" t="inlineStr">
        <is>
          <t>2.0</t>
        </is>
      </c>
      <c r="F12" s="186" t="inlineStr">
        <is>
          <t>4.0</t>
        </is>
      </c>
      <c r="G12" s="186" t="inlineStr">
        <is>
          <t>6.0</t>
        </is>
      </c>
      <c r="H12" s="188" t="inlineStr">
        <is>
          <t>8.0</t>
        </is>
      </c>
      <c r="I12" s="188" t="inlineStr">
        <is>
          <t>10.0</t>
        </is>
      </c>
      <c r="J12" s="185" t="n">
        <v>3</v>
      </c>
      <c r="K12" s="186" t="inlineStr">
        <is>
          <t>✅ คำตอบที่ถูกต้อง: ข้อ ค. 6.0
🎯 ทำไมข้อนี้ถึงถูก:
การคำนวณค่า Odds Ratio ($OR$) ในการศึกษาแบบ Case-Control Study:
- ในกลุ่ม Cases: อัตราส่วนของการสูบบุหรี่ต่อไม่สูบ = $\frac{200}{50}$
- ในกลุ่ม Controls: อัตราส่วนของการสูบบุหรี่ต่อไม่สูบ = $\frac{300}{450}$
$OR = \frac{a \times d}{b \times c} = \frac{200 \times 450}{50 \times 300} = \frac{90,000}{15,000} = 6.0$
🔍 ข้ออื่นผิดเพราะอะไร:
• ข้อ ก. (2.0): คำนวณผิดพลาด
• ข้อ ข. (4.0): ไม่ตรงกับผลคูณไขว้ของตาราง $2 \times 2$
• ข้อ ง. (8.0): คำนวณตัวเลขเกินจริง
• ข้อ จ. (10.0): เกิดจากการนำตัวเลขมาคำนวณผิดวิธี</t>
        </is>
      </c>
      <c r="L12" s="186" t="n"/>
      <c r="M12" s="186" t="inlineStr">
        <is>
          <t>5. Research &amp; Biostats</t>
        </is>
      </c>
      <c r="N12" s="186" t="inlineStr">
        <is>
          <t>5.2 สถิติวิเคราะห์ (RR, OR, HR, NNT, 95% CI)</t>
        </is>
      </c>
      <c r="O12" s="185" t="inlineStr">
        <is>
          <t>SAP</t>
        </is>
      </c>
      <c r="P12" s="186" t="inlineStr">
        <is>
          <t>ข้อ 128 Pharma Plus เล่มม่วง (เฉลยข้อ ก)</t>
        </is>
      </c>
      <c r="Q12" s="185" t="inlineStr">
        <is>
          <t>แบบฝึกหัด</t>
        </is>
      </c>
      <c r="R12" s="185" t="inlineStr">
        <is>
          <t>เล่มม่วง</t>
        </is>
      </c>
      <c r="S12" s="185" t="n"/>
    </row>
    <row r="13" ht="24" customHeight="1" s="49">
      <c r="A13" s="187" t="n">
        <v>11</v>
      </c>
      <c r="B13" s="186" t="inlineStr">
        <is>
          <t>จากการศึกษาติดตามกลุ่มประชากรที่สูบบุหรี่ต่อเนื่องเป็นเวลา 30 ปี พบอุบัติการณ์เกิดมะเร็งปอด (Lung Cancer: CA lung) เท่ากับ $1\%$ ($0.01$ หรือ 1 ใน 100 คน) ขณะที่กลุ่มที่ไม่สูบบุหรี่พบอุบัติการณ์เท่ากับ $0.1\%$ ($0.001$ หรือ 1 ใน 1,000 คน) โดยมีค่า Absolute Risk Increase (ARI) เท่ากับ $0.9\%$ ($0.009$)</t>
        </is>
      </c>
      <c r="C13" s="186" t="inlineStr">
        <is>
          <t>จากข้อมูลผลการศึกษาข้างต้น ข้อใดสรุปและแปลผลได้อย่างถูกต้องที่สุด</t>
        </is>
      </c>
      <c r="D13" s="186" t="n"/>
      <c r="E13" s="186" t="inlineStr">
        <is>
          <t>อุบัติการณ์การเกิด CA lung ในกลุ่มที่สูบบุหรี่เท่ากับ 1 คน ใน 1,000 คน</t>
        </is>
      </c>
      <c r="F13" s="186" t="inlineStr">
        <is>
          <t>อุบัติการณ์การเกิด CA lung ในกลุ่มที่ไม่สูบบุหรี่เท่ากับ 1 คน ใน 10,000 คน</t>
        </is>
      </c>
      <c r="G13" s="186" t="inlineStr">
        <is>
          <t>การสูบบุหรี่เพิ่มความเสี่ยงต่อการเกิด CA lung โดยมีค่า Odds Ratio เท่ากับ 11</t>
        </is>
      </c>
      <c r="H13" s="186" t="inlineStr">
        <is>
          <t>ผู้ที่สูบบุหรี่เป็นเวลา 30 ปี มีโอกาสเกิด CA lung เพิ่มขึ้นจากบุหรี่ 1 คน ในทุกๆ 111 คน (NNH = 111)</t>
        </is>
      </c>
      <c r="I13" s="188" t="inlineStr">
        <is>
          <t>การสูบบุหรี่ไม่มีความสัมพันธ์ต่อการเกิด CA lung เนื่องจากอุบัติการณ์ทั้งสองกลุ่มต่ำมาก</t>
        </is>
      </c>
      <c r="J13" s="185" t="n">
        <v>4</v>
      </c>
      <c r="K13" s="186" t="inlineStr">
        <is>
          <t>✅ คำตอบที่ถูกต้อง: ข้อ ง. ผู้ที่สูบบุหรี่เป็นเวลา 30 ปี มีโอกาสเกิด CA lung เพิ่มขึ้นจากบุหรี่ 1 คน ในทุกๆ 111 คน (NNH = 111)
🎯 ทำไมข้อนี้ถึงถูก:
การคำนวณหาค่า Number Needed to Harm ($NNH$):
$NNH = \frac{1}{\text{Absolute Risk Increase (ARI)}} = \frac{1}{0.01 - 0.001} = \frac{1}{0.009} \approx 111$ คน
แปลผล: ในกลุ่มผู้ที่สูบบุหรี่เป็นเวลา 30 ปี ทุกๆ 111 คน จะมีผู้ป่วยเกิดโรคมะเร็งปอดเพิ่มขึ้น 1 คนอันเป็นผลจากการสูบบุหรี่
🔍 ข้ออื่นผิดเพราะอะไร:
• ข้อ ก. (อุบัติการณ์การเกิด CA lung ในกลุ่มที่สูบบุหรี่เท่ากับ 1 คน ใน 1,000 คน): ผิด เพราะอุบัติการณ์ในกลุ่มสูบบุหรี่คือ $1\%$ ซึ่งคิดเป็น 1 คนใน 100 คน (ไม่ใช่ 1 ใน 1,000)
• ข้อ ข. (อุบัติการณ์การเกิด CA lung ในกลุ่มที่ไม่สูบบุหรี่เท่ากับ 1 คน ใน 10,000 คน): ผิด เพราะอุบัติการณ์ในกลุ่มไม่สูบบุหรี่คือ $0.1\%$ ซึ่งคิดเป็น 1 คนใน 1,000 คน
• ข้อ ค. (การสูบบุหรี่เพิ่มความเสี่ยงต่อการเกิด CA lung โดยมีค่า Odds Ratio เท่ากับ 11): ผิด เพราะค่า Relative Risk ($RR$) เท่ากับ $\frac{1\%}{0.1\%} = 10$ เท่า ไม่ใช่ $OR = 11$
• ข้อ จ. (การสูบบุหรี่ไม่มีความสัมพันธ์ต่อการเกิด CA lung เนื่องจากอุบัติการณ์ทั้งสองกลุ่มต่ำมาก): ผิด เพราะมีความเสี่ยงสัมพัทธ์สูงถึง 10 เท่า ($RR = 10$) แสดงถึงความสัมพันธ์ที่ชัดเจน</t>
        </is>
      </c>
      <c r="L13" s="186" t="n"/>
      <c r="M13" s="186" t="inlineStr">
        <is>
          <t>5. Research &amp; Biostats</t>
        </is>
      </c>
      <c r="N13" s="186" t="inlineStr">
        <is>
          <t>5.2 สถิติวิเคราะห์ (RR, OR, HR, NNT, 95% CI)</t>
        </is>
      </c>
      <c r="O13" s="185" t="inlineStr">
        <is>
          <t>SAP</t>
        </is>
      </c>
      <c r="P13" s="186" t="inlineStr">
        <is>
          <t>ข้อ 129 Pharma Plus เล่มม่วง (เฉลยข้อ ง)</t>
        </is>
      </c>
      <c r="Q13" s="185" t="inlineStr">
        <is>
          <t>แบบฝึกหัด</t>
        </is>
      </c>
      <c r="R13" s="185" t="inlineStr">
        <is>
          <t>เล่มม่วง</t>
        </is>
      </c>
      <c r="S13" s="185" t="n"/>
    </row>
    <row r="14" ht="24" customHeight="1" s="49">
      <c r="A14" s="187" t="n">
        <v>12</v>
      </c>
      <c r="B14" s="186" t="inlineStr">
        <is>
          <t>ยา Pioglitazone ได้รับการอนุมัติให้จำหน่ายในประเทศไทย และคณะกรรมการต้องการติดตามอาการไม่พึงประสงค์จากการใช้ยาในชีวิตจริงระยะยาวหลังวางตลาด (Post-marketing surveillance: Phase IV)</t>
        </is>
      </c>
      <c r="C14" s="186" t="inlineStr">
        <is>
          <t>รูปแบบการศึกษาวิจัยในข้อใดมีความเหมาะสมที่สุดสำหรับการติดตามความปลอดภัยของยาระยะยาวหลังวางจำหน่าย</t>
        </is>
      </c>
      <c r="D14" s="186" t="n"/>
      <c r="E14" s="186" t="inlineStr">
        <is>
          <t>Cross-sectional study</t>
        </is>
      </c>
      <c r="F14" s="186" t="inlineStr">
        <is>
          <t>Cohort study (Registry / Phase IV post-marketing surveillance)</t>
        </is>
      </c>
      <c r="G14" s="186" t="inlineStr">
        <is>
          <t>Randomized controlled trial (RCT)</t>
        </is>
      </c>
      <c r="H14" s="186" t="inlineStr">
        <is>
          <t>Systematic review and meta-analysis</t>
        </is>
      </c>
      <c r="I14" s="188" t="inlineStr">
        <is>
          <t>Case report</t>
        </is>
      </c>
      <c r="J14" s="185" t="n">
        <v>2</v>
      </c>
      <c r="K14" s="186" t="inlineStr">
        <is>
          <t>✅ คำตอบที่ถูกต้อง: ข้อ ข. Cohort study (Registry / Phase IV post-marketing surveillance)
🎯 ทำไมข้อนี้ถึงถูก:
การติดตามความปลอดภัยของยาหลังออกสู่ตลาด (Phase IV / Post-marketing safety surveillance) มีวัตถุประสงค์เพื่อตรวจหาอาการไม่พึงประสงค์ที่พบได้ยาก (Rare ADRs) หรือผลกระทบระยะยาวในประชากรจริงที่หลากหลาย รูปแบบการวิจัยที่เหมาะสมที่สุดคือ Prospective Cohort Study หรือการจัดทำทะเบียนผู้ใช้ยา (Patient Registry) เพื่อติดตามผู้ใช้ยาไปข้างหน้าในชีวิตจริง
🔍 ข้ออื่นผิดเพราะอะไร:
• ข้อ ก. (Cross-sectional study): เป็นการสำรวจภาพตัดขวาง ณ จุดเวลาเดียว ไม่สามารถติดตามอุบัติการณ์และลำดับเวลาของการเกิดอาการไม่พึงประสงค์ระยะยาวได้
• ข้อ ค. (Randomized controlled trial (RCT)): มีข้อจำกัดเรื่องระยะเวลาการศึกษาที่จำกัด กลุ่มตัวอย่างถูกคัดกรองเข้มงวด และค่าใช้จ่ายสูงเกินกว่าจะติดตามผู้ป่วยทั่วไปในระยะยาว
• ข้อ ง. (Systematic review and meta-analysis): เป็นการรวบรวมงานวิจัยที่มีอยู่แล้ว ไม่ใช่การสร้างระบบติดตามข้อมูลความปลอดภัยใหม่ในประชากรจริง
• ข้อ จ. (Case report): เป็นเพียงรายงานผู้ป่วยรายเดี่ยว ไม่สามารถประเมินอุบัติการณ์หรือความเสี่ยงสัมพัทธ์ในประชากรได้</t>
        </is>
      </c>
      <c r="L14" s="186" t="n"/>
      <c r="M14" s="186" t="inlineStr">
        <is>
          <t>5. Research &amp; Biostats</t>
        </is>
      </c>
      <c r="N14" s="186" t="inlineStr">
        <is>
          <t>5.1 รูปแบบการวิจัยทางคลินิก (RCT, Cohort, Case-Control)</t>
        </is>
      </c>
      <c r="O14" s="185" t="inlineStr">
        <is>
          <t>SAP</t>
        </is>
      </c>
      <c r="P14" s="186" t="inlineStr">
        <is>
          <t>แบบฝึกหัด PLE-CC 1 ข้อ 38</t>
        </is>
      </c>
      <c r="Q14" s="185" t="inlineStr">
        <is>
          <t>แบบฝึกหัด</t>
        </is>
      </c>
      <c r="R14" s="185" t="inlineStr">
        <is>
          <t>เล่มม่วง</t>
        </is>
      </c>
      <c r="S14" s="185" t="n"/>
    </row>
    <row r="15" ht="24" customHeight="1" s="49">
      <c r="A15" s="187" t="n">
        <v>13</v>
      </c>
      <c r="B15" s="186" t="inlineStr">
        <is>
          <t>จากกราฟ Kaplan-Meier curve ของการศึกษาเปรียบเทียบระหว่าง Treatment B เทียบกับ Treatment A ในการรักษาโรคมะเร็งปอด พบว่าค่า Hazard Ratio (HR) ของ Overall Survival ของกลุ่ม B เทียบกับ A เท่ากับ 0.65 (95% CI: 0.50 - 0.85)</t>
        </is>
      </c>
      <c r="C15" s="186" t="inlineStr">
        <is>
          <t>จากข้อมูลทางสถิติข้างต้น ข้อใดสรุปและแปลผลได้อย่างถูกต้องที่สุด</t>
        </is>
      </c>
      <c r="D15" s="186" t="n"/>
      <c r="E15" s="186" t="inlineStr">
        <is>
          <t>Treatment B สามารถลดความเสี่ยงต่อการเสียชีวิตลงได้ร้อยละ 35 เมื่อเทียบกับ Treatment A อย่างมีนัยสำคัญทางสถิติ</t>
        </is>
      </c>
      <c r="F15" s="186" t="inlineStr">
        <is>
          <t>ค่า HR ใกล้เคียง 1 แสดงว่าการรักษาระหว่างทั้งสองกลุ่มไม่มีความแตกต่างกัน</t>
        </is>
      </c>
      <c r="G15" s="186" t="inlineStr">
        <is>
          <t>ค่า Median Overall Survival ของกลุ่ม A บ่งชี้ว่าผู้ป่วยมีอัตรารอดชีวิตอยู่ที่ร้อยละ 28</t>
        </is>
      </c>
      <c r="H15" s="186" t="inlineStr">
        <is>
          <t>Treatment A สามารถลดความเสี่ยงต่อการเสียชีวิตลงได้ร้อยละ 65 เมื่อเทียบกับ Treatment B</t>
        </is>
      </c>
      <c r="I15" s="188" t="inlineStr">
        <is>
          <t>Treatment B ให้ผลการรักษาดีกว่า Treatment A แต่ไม่มีนัยสำคัญทางสถิติ</t>
        </is>
      </c>
      <c r="J15" s="185" t="n">
        <v>1</v>
      </c>
      <c r="K15" s="186" t="inlineStr">
        <is>
          <t>✅ คำตอบที่ถูกต้อง: ข้อ ก. Treatment B สามารถลดความเสี่ยงต่อการเสียชีวิตลงได้ร้อยละ 35 เมื่อเทียบกับ Treatment A อย่างมีนัยสำคัญทางสถิติ
🎯 ทำไมข้อนี้ถึงถูก:
ค่า Hazard Ratio ($HR$) เท่ากับ $0.65$ ของกลุ่ม B เทียบกับกลุ่ม A หมายความว่า กลุ่ม Treatment B มีอัตราความเสี่ยงของการเสียชีวิตคิดเป็น $0.65$ เท่าของกลุ่ม A หรือสามารถลดความเสี่ยงต่อการเสียชีวิตลงได้ $(1 - 0.65) = 0.35$ หรือร้อยละ $35$ และช่วงความเชื่อมั่น $95\%$ CI ($0.50 - 0.85$) ต่ำกว่า $1.0$ ตลอดช่วง จึงมีความแตกต่างอย่างมีนัยสำคัญทางสถิติ ($p &lt; 0.05$)
🔍 ข้ออื่นผิดเพราะอะไร:
• ข้อ ข. (ค่า HR ใกล้เคียง 1 แสดงว่าการรักษาระหว่างทั้งสองกลุ่มไม่มีความแตกต่างกัน): ค่า $HR = 0.65$ ร่วมกับ $95\%$ CI: $0.50 - 0.85$ ไม่คร่อม 1.0 แสดงว่ามีความแตกต่างกันอย่างมีนัยสำคัญทางสถิติ
• ข้อ ค. (ค่า Median Overall Survival ของกลุ่ม A บ่งชี้ว่าผู้ป่วยมีอัตรารอดชีวิตอยู่ที่ร้อยละ 28): Median OS คือระยะเวลาที่ผู้ป่วยร้อยละ 50 ยังมีชีวิตอยู่ (หน่วยเป็นเวลา เช่น เดือน) ไม่ใช่มัธยฐานของอัตราการรอดชีวิต
• ข้อ ง. (Treatment A สามารถลดความเสี่ยงต่อการเสียชีวิตลงได้ร้อยละ 65 เมื่อเทียบกับ Treatment B): Treatment B เป็นกลุ่มที่ลดความเสี่ยงลง $35\%$ เมื่อเทียบกับ A ไม่ใช่กลุ่ม A ลดความเสี่ยง
• ข้อ จ. (Treatment B ให้ผลการรักษาดีกว่า Treatment A แต่ไม่มีนัยสำคัญทางสถิติ): ค่า $HR = 0.65$ มีช่วง $95\%$ CI ไม่คร่อม 1.0 จึงมีความแตกต่างอย่างมีนัยสำคัญทางสถิติ</t>
        </is>
      </c>
      <c r="L15" s="186" t="n"/>
      <c r="M15" s="186" t="inlineStr">
        <is>
          <t>5. Research &amp; Biostats</t>
        </is>
      </c>
      <c r="N15" s="186" t="inlineStr">
        <is>
          <t>5.2 สถิติวิเคราะห์ (RR, OR, HR, NNT, 95% CI)</t>
        </is>
      </c>
      <c r="O15" s="185" t="inlineStr">
        <is>
          <t>SAP</t>
        </is>
      </c>
      <c r="P15" s="186" t="inlineStr">
        <is>
          <t>แบบฝึกหัด PLE-CC 1 ข้อ 83</t>
        </is>
      </c>
      <c r="Q15" s="185" t="inlineStr">
        <is>
          <t>แบบฝึกหัด</t>
        </is>
      </c>
      <c r="R15" s="185" t="inlineStr">
        <is>
          <t>เล่มม่วง</t>
        </is>
      </c>
      <c r="S15" s="185" t="n"/>
    </row>
    <row r="16" ht="24" customHeight="1" s="49">
      <c r="A16" s="187" t="n">
        <v>14</v>
      </c>
      <c r="B16" s="186" t="n"/>
      <c r="C16" s="186" t="inlineStr">
        <is>
          <t>การประเมินความคุ้มค่าทางเศรษฐศาสตร์สาธารณสุข ที่วัดผลลัพธ์ทางสุขภาพเป็นปีสุขภาวะ (Quality-Adjusted Life Years: QALY) เพื่อเปรียบเทียบความคุ้มค่าระหว่างการรักษาที่ต่างกัน จัดเป็นการวิเคราะห์ประเภทใด</t>
        </is>
      </c>
      <c r="D16" s="186" t="n"/>
      <c r="E16" s="186" t="inlineStr">
        <is>
          <t>Cost-Utility Analysis (CUA)</t>
        </is>
      </c>
      <c r="F16" s="186" t="inlineStr">
        <is>
          <t>Cost-Effectiveness Analysis (CEA)</t>
        </is>
      </c>
      <c r="G16" s="186" t="inlineStr">
        <is>
          <t>Cost-Benefit Analysis (CBA)</t>
        </is>
      </c>
      <c r="H16" s="186" t="inlineStr">
        <is>
          <t>Cost-Minimization Analysis (CMA)</t>
        </is>
      </c>
      <c r="I16" s="188" t="inlineStr">
        <is>
          <t>Cost of Illness Analysis (COI)</t>
        </is>
      </c>
      <c r="J16" s="185" t="n">
        <v>1</v>
      </c>
      <c r="K16" s="186" t="inlineStr">
        <is>
          <t>✅ คำตอบที่ถูกต้อง: ข้อ ก. Cost-Utility Analysis (CUA)
🎯 ทำไมข้อนี้ถึงถูก:
Cost-Utility Analysis (CUA): คือการวิเคราะห์ความคุ้มค่าที่วัดผลลัพธ์สุขภาพในหน่วยอรรถประโยชน์ ซึ่งรวมทั้งระยะเวลาการมีชีวิตและคุณภาพชีวิตเข้าด้วยกัน คือ ปีสุขภาวะ (Quality-Adjusted Life Years: QALY) หรือ DALY โดยแสดงผลลัพธ์เป็น Incremental Cost-Effectiveness Ratio (ICER) ต่อ QALY ที่ได้รับ
🔍 ข้ออื่นผิดเพราะอะไร:
• ข้อ ข. (Cost-Effectiveness Analysis: CEA): วัดผลลัพธ์เป็นหน่วยธรรมชาติทางคลินิก (Natural units) เช่น mmHg ความดันที่ลดได้, มิลลิกรัมน้ำตาลที่ลดได้, หรือปีที่มีชีวิตรอด (Life years gained)
• ข้อ ค. (Cost-Benefit Analysis: CBA): วัดทั้งต้นทุนและผลลัพธ์เป็นหน่วยตัวเงิน (Monetary units: บาท, ดอลลาร์)
• ข้อ ง. (Cost-Minimization Analysis: CMA): ใช้เมื่อประสิทธิผลของการรักษา 2 วิธีเท่ากันทุกประการ แล้วเปรียบเทียบเฉพาะต้นทุนที่ต่ำกว่า
• ข้อ จ. (Cost of Illness: COI): เป็นการประเมินภาระค่าใช้จ่ายรวมของโรค ไม่ใช่การเปรียบเทียบความคุ้มค่าของการรักษา</t>
        </is>
      </c>
      <c r="L16" s="186" t="n"/>
      <c r="M16" s="186" t="inlineStr">
        <is>
          <t>4. Pharmacoeconomics</t>
        </is>
      </c>
      <c r="N16" s="186" t="inlineStr">
        <is>
          <t>4.2 การคำนวณคุ้มค่า (ICER, QALY, NLEM)</t>
        </is>
      </c>
      <c r="O16" s="185" t="inlineStr">
        <is>
          <t>SAP</t>
        </is>
      </c>
      <c r="P16" s="186" t="inlineStr">
        <is>
          <t>PLE-CC1 ปี 2566 Day 2 ข้อ 1</t>
        </is>
      </c>
      <c r="Q16" s="185" t="inlineStr">
        <is>
          <t>ข้อสอบจริง</t>
        </is>
      </c>
      <c r="R16" s="185" t="inlineStr">
        <is>
          <t>2566</t>
        </is>
      </c>
      <c r="S16" s="185" t="n"/>
    </row>
    <row r="17" ht="24" customHeight="1" s="49">
      <c r="A17" s="187" t="n">
        <v>15</v>
      </c>
      <c r="B17" s="186" t="n"/>
      <c r="C17" s="186" t="inlineStr">
        <is>
          <t>ในการวิจัยทางคลินิกแบบสุ่มและมีกลุ่มควบคุมเพื่อประเมินประสิทธิผลของยา Propranolol ในการป้องกันไมเกรนที่ 8 สัปดาห์ หากผลการวิเคราะห์สรุปว่า 'ยา Propranolol ไม่แตกต่างจากกลุ่มควบคุมอย่างมีนัยสำคัญทางสถิติ' ข้อใดแสดงผลทางสถิติที่ถูกต้อง</t>
        </is>
      </c>
      <c r="D17" s="186" t="n"/>
      <c r="E17" s="186" t="inlineStr">
        <is>
          <t>p-value ≥ 0.05 หรือ 95% CI ของความแตกต่างครอบคลุมค่า 0 (RR/OR ครอบคลุมค่า 1.0)</t>
        </is>
      </c>
      <c r="F17" s="186" t="inlineStr">
        <is>
          <t>p-value &lt; 0.01 และ 95% CI ของ Relative Risk มีค่า 0.45 - 0.85</t>
        </is>
      </c>
      <c r="G17" s="186" t="inlineStr">
        <is>
          <t>p-value &lt; 0.05 โดยสามารถปฏิเสธสมมติฐานว่าง (Reject H0)</t>
        </is>
      </c>
      <c r="H17" s="186" t="inlineStr">
        <is>
          <t>ค่าเฉลี่ยของทั้งสองกลุ่มแตกต่างกันอย่างมีนัยสำคัญที่ระดับความเชื่อมั่น 95%</t>
        </is>
      </c>
      <c r="I17" s="188" t="inlineStr">
        <is>
          <t>ค่าสถิติทดสอบสูงกว่า Critical value อย่างมีนัยสำคัญ</t>
        </is>
      </c>
      <c r="J17" s="185" t="n">
        <v>1</v>
      </c>
      <c r="K17" s="186" t="inlineStr">
        <is>
          <t>✅ คำตอบที่ถูกต้อง: ข้อ ก. p-value ≥ 0.05 หรือ 95% CI ของความแตกต่างครอบคลุมค่า 0 (RR/OR ครอบคลุมค่า 1.0)
🎯 ทำไมข้อนี้ถึงถูก:
ข้อสรุปที่ระบุว่า ยา Propranolol ไม่แตกต่างจากกลุ่มควบคุมอย่างมีนัยสำคัญทางสถิติ หมายถึง ค่า p-value มีค่ามากกว่าหรือเท่ากับ 0.05 (ไม่สามารถปฏิเสธสมมติฐานว่าง H0) หรือช่วงความเชื่อมั่น 95% CI ของความแตกต่างระหว่างกลุ่ม (Mean difference) ครอบคลุมค่า 0 หรือค่า 95% CI ของอัตราส่วน (RR / OR) ครอบคลุมค่า 1.0
🔍 ข้ออื่นผิดเพราะอะไร:
• ข้อ ข. p-value &lt; 0.01: แสดงว่ามีความแตกต่างกันอย่างมีนัยสำคัญทางสถิติสูงมาก ขัดแย้งกับโจทย์
• ข้อ ค. ปฏิเสธสมมติฐานว่าง (Reject H0): เป็นการสรุปว่ามีความแตกต่างกันอย่างมีนัยสำคัญ
• ข้อ ง. ค่า 95% CI ของ Relative Risk มีค่าระหว่าง 0.45 - 0.85: ช่วงความเชื่อมั่นไม่ครอบคลุม 1.0 แสดงว่ามีนัยสำคัญทางสถิติ
• ข้อ จ. ค่า t-statistic สูงกว่า critical value: แสดงว่าปฏิเสธ H0 และมีความแตกต่างกันอย่างมีนัยสำคัญ</t>
        </is>
      </c>
      <c r="L17" s="186" t="n"/>
      <c r="M17" s="186" t="inlineStr">
        <is>
          <t>5. Research &amp; Biostats</t>
        </is>
      </c>
      <c r="N17" s="186" t="inlineStr">
        <is>
          <t>5.2 สถิติวิเคราะห์ (RR, OR, HR, NNT, 95% CI)</t>
        </is>
      </c>
      <c r="O17" s="185" t="inlineStr">
        <is>
          <t>SAP</t>
        </is>
      </c>
      <c r="P17" s="186" t="inlineStr">
        <is>
          <t>PLE-CC1 ปี 2566 Day 2 ข้อ 1</t>
        </is>
      </c>
      <c r="Q17" s="185" t="inlineStr">
        <is>
          <t>ข้อสอบจริง</t>
        </is>
      </c>
      <c r="R17" s="185" t="inlineStr">
        <is>
          <t>2566</t>
        </is>
      </c>
      <c r="S17" s="185" t="n"/>
    </row>
    <row r="18" ht="24" customHeight="1" s="49">
      <c r="A18" s="187" t="n">
        <v>16</v>
      </c>
      <c r="B18" s="186" t="n"/>
      <c r="C18" s="186" t="inlineStr">
        <is>
          <t>ในการประเมินประสิทธิผลของยา Propranolol ในการป้องกันไมเกรนเทียบกับกลุ่มควบคุม หากผลการวิจัยสรุปว่า 'ยา Propranolol สามารถลดความถี่ของการเกิดไมเกรนได้อย่างมีนัยสำคัญทางสถิติ' ข้อใดแสดงผลการวิเคราะห์ทางสถิติที่ถูกต้อง</t>
        </is>
      </c>
      <c r="D18" s="186" t="n"/>
      <c r="E18" s="186" t="inlineStr">
        <is>
          <t>p-value &lt; 0.05 และ 95% CI ของ Relative Risk ไม่ครอบคลุมค่า 1.0 (เช่น RR = 0.60; 95% CI: 0.42 - 0.86)</t>
        </is>
      </c>
      <c r="F18" s="186" t="inlineStr">
        <is>
          <t>p-value ≥ 0.05 และยอมรับสมมติฐานว่าง (Fail to reject H0)</t>
        </is>
      </c>
      <c r="G18" s="186" t="inlineStr">
        <is>
          <t>95% CI ของผลต่างจำนวนวันที่มีอาการปวดครอบคลุมค่า 0</t>
        </is>
      </c>
      <c r="H18" s="186" t="inlineStr">
        <is>
          <t>เกิดความผิดพลาดชนิดที่ 2 (Type II error, Beta) ในการแปลผล</t>
        </is>
      </c>
      <c r="I18" s="188" t="inlineStr">
        <is>
          <t>ค่า Relative Risk เท่ากับ 1.00 อย่างสมบูรณ์</t>
        </is>
      </c>
      <c r="J18" s="185" t="n">
        <v>1</v>
      </c>
      <c r="K18" s="186" t="inlineStr">
        <is>
          <t>✅ คำตอบที่ถูกต้อง: ข้อ ก. p-value &lt; 0.05 และ 95% CI ของ Relative Risk (RR) ไม่ครอบคลุมค่า 1.0 (เช่น RR = 0.60; 95% CI: 0.42 - 0.86)
🎯 ทำไมข้อนี้ถึงถูก:
การที่ยา Propranolol สามารถป้องกันการเกิดไมเกรนได้อย่างมีนัยสำคัญทางสถิติเมื่อเทียบกับกลุ่มควบคุม จะต้องมีค่า p-value &lt; 0.05 และช่วงความเชื่อมั่น 95% CI ของตัวชี้วัดประสิทธิผล เช่น Relative Risk (RR) ต้องต่ำกว่า 1.0 ทั้งช่วงโดยไม่คร่อม 1.0 แสดงถึงการลดความเสี่ยงของการเกิดไมเกรนอย่างแท้จริง
🔍 ข้ออื่นผิดเพราะอะไร:
• ข้อ ข. p-value ≥ 0.05: แสดงว่าไม่มีความแตกต่างกันอย่างมีนัยสำคัญทางสถิติ
• ข้อ ค. 95% CI ของผลต่างค่าเฉลี่ยครอบคลุมค่า 0: แสดงว่าผลการรักษาไม่มีความแตกต่างอย่างมีนัยสำคัญ
• ข้อ ง. ยอมรับสมมติฐานว่าง (Fail to reject H0): หมายถึงไม่มีความแตกต่างระหว่างสองกลุ่ม
• ข้อ จ. Relative Risk เท่ากับ 1.00: แสดงว่าความเสี่ยงของทั้งสองกลุ่มเท่ากัน ไม่เกิดประโยชน์ในการรักษา</t>
        </is>
      </c>
      <c r="L18" s="186" t="n"/>
      <c r="M18" s="186" t="inlineStr">
        <is>
          <t>5. Research &amp; Biostats</t>
        </is>
      </c>
      <c r="N18" s="186" t="inlineStr">
        <is>
          <t>5.2 สถิติวิเคราะห์ (RR, OR, HR, NNT, 95% CI)</t>
        </is>
      </c>
      <c r="O18" s="185" t="inlineStr">
        <is>
          <t>SAP</t>
        </is>
      </c>
      <c r="P18" s="186" t="inlineStr">
        <is>
          <t>PLE-CC1 ปี 2566 Day 2 ข้อ 4</t>
        </is>
      </c>
      <c r="Q18" s="185" t="inlineStr">
        <is>
          <t>ข้อสอบจริง</t>
        </is>
      </c>
      <c r="R18" s="185" t="inlineStr">
        <is>
          <t>2566</t>
        </is>
      </c>
      <c r="S18" s="185" t="n"/>
    </row>
    <row r="19" ht="24" customHeight="1" s="49">
      <c r="A19" s="187" t="n">
        <v>17</v>
      </c>
      <c r="B19" s="186" t="n"/>
      <c r="C19" s="186" t="inlineStr">
        <is>
          <t>หากต้องการทำงานวิจัยแบบ Multicenter double-blinded placebo-controlled trial เพื่อเปรียบเทียบประสิทธิผลของยา Celecoxib กับ Glucosamine ร่วมกับ Chondroitin sulfate กระบวนการใดทำให้ลักษณะพื้นฐาน (Baseline characteristics) ของกลุ่มศึกษาและกลุ่มควบคุมใกล้เคียงกันมากที่สุด</t>
        </is>
      </c>
      <c r="D19" s="186" t="n"/>
      <c r="E19" s="186" t="inlineStr">
        <is>
          <t>การทำวิจัยในหลายสถาบัน (Multicenter study)</t>
        </is>
      </c>
      <c r="F19" s="186" t="inlineStr">
        <is>
          <t>การปกปิดข้อมูลแบบสองทาง (Double-blinding)</t>
        </is>
      </c>
      <c r="G19" s="186" t="inlineStr">
        <is>
          <t>การสุ่มตัวอย่างเข้ากลุ่มการรักษา (Randomization)</t>
        </is>
      </c>
      <c r="H19" s="186" t="inlineStr">
        <is>
          <t>การเพิ่มจำนวนกลุ่มควบคุมเป็น 2 กลุ่ม</t>
        </is>
      </c>
      <c r="I19" s="188" t="inlineStr">
        <is>
          <t>การเพิ่มจำนวนกลุ่มทดลองเป็น 2 กลุ่ม</t>
        </is>
      </c>
      <c r="J19" s="185" t="n">
        <v>3</v>
      </c>
      <c r="K19" s="186" t="inlineStr">
        <is>
          <t>✅ คำตอบที่ถูกต้อง: ข้อ ค. การสุ่มตัวอย่างเข้ากลุ่มการรักษา (Randomization)
🎯 ทำไมข้อนี้ถึงถูก:
การสุ่มตัวอย่างเข้ากลุ่มการรักษา (Randomization) เป็นหัวใจสำคัญของการวิจัยเชิงทดลองแบบ RCT โดยมีวัตถุประสงค์หลักเพื่อกระจายตัวแปรกวน (Confounding factors) ทั้งที่ทราบและไม่ทราบ ให้มีความเท่าเทียมกันในทุกกลุ่มการศึกษา ทำให้ลักษณะพื้นฐาน (Baseline characteristics) ของกลุ่มทดลองและกลุ่มควบคุมมีความใกล้เคียงกันมากที่สุด
🔍 ข้ออื่นผิดเพราะอะไร:
• ข้อ ก. (การทำวิจัยในหลายสถาบัน: Multicenter study): ช่วยเพิ่มความสามารถในการนำผลไปใช้อ้างอิงในประชากรทั่วไป (Generalizability / External validity) แต่ไม่ได้ช่วยปรับสมดุล baseline characteristics
• ข้อ ข. (การปกปิดข้อมูลแบบสองทาง: Double-blinding): ช่วยป้องกันอคติจากการปฏิบัติหรือการประเมินผล (Performance bias และ Detection bias) ไม่ได้ช่วยปรับสมดุลลักษณะประชากรเริ่มต้น
• ข้อ ง. (การเพิ่มจำนวนกลุ่มควบคุมเป็น 2 กลุ่ม): ไม่ได้ช่วยลดความแตกต่างของลักษณะพื้นฐานของประชากร
• ข้อ จ. (การเพิ่มจำนวนกลุ่มทดลองเป็น 2 กลุ่ม): เป็นการเพิ่มขนาดหรือจำนวนแขนการศึกษา แต่หากไม่มีการสุ่มที่ดีก็ยังคงมีความไม่เท่าเทียมกันของประชากร</t>
        </is>
      </c>
      <c r="L19" s="186" t="n"/>
      <c r="M19" s="186" t="inlineStr">
        <is>
          <t>5. Research &amp; Biostats</t>
        </is>
      </c>
      <c r="N19" s="186" t="inlineStr">
        <is>
          <t>5.1 รูปแบบการวิจัยทางคลินิก (RCT, Cohort, Case-Control)</t>
        </is>
      </c>
      <c r="O19" s="185" t="inlineStr">
        <is>
          <t>SAP</t>
        </is>
      </c>
      <c r="P19" s="186" t="inlineStr">
        <is>
          <t>ข้อ 53 (PLE_CC1_2562_Key.md)</t>
        </is>
      </c>
      <c r="Q19" s="185" t="inlineStr">
        <is>
          <t>ข้อสอบจริง</t>
        </is>
      </c>
      <c r="R19" s="185" t="inlineStr">
        <is>
          <t>2562</t>
        </is>
      </c>
      <c r="S19" s="185" t="n"/>
    </row>
    <row r="20" ht="24" customHeight="1" s="49">
      <c r="A20" s="187" t="n">
        <v>18</v>
      </c>
      <c r="B20" s="186" t="inlineStr">
        <is>
          <t>ในการประเมินความคุ้มค่าทางเศรษฐศาสตร์สาธารณสุขเพื่อเปรียบเทียบยารักษาโรค SLE ชนิดใหม่กับยามาตรฐานเดิม พบข้อมูลดังนี้:
- ยาเดิม: ต้นทุนการรักษา 1,200,000 บาท, ประสิทธิผล 11.0 QALYs
- ยาใหม่: ต้นทุนการรักษา 1,500,000 บาท, ประสิทธิผล 12.5 QALYs</t>
        </is>
      </c>
      <c r="C20" s="186" t="inlineStr">
        <is>
          <t>จงคำนวณหาค่าอัตราส่วนต้นทุนต่อประสิทธิผลส่วนเพิ่ม (Incremental Cost-Effectiveness Ratio: ICER) ของยาใหม่เปรียบเทียบกับยาเดิม</t>
        </is>
      </c>
      <c r="D20" s="188" t="n"/>
      <c r="E20" s="188" t="inlineStr">
        <is>
          <t>75,000 บาท/QALY</t>
        </is>
      </c>
      <c r="F20" s="188" t="inlineStr">
        <is>
          <t>120,000 บาท/QALY</t>
        </is>
      </c>
      <c r="G20" s="188" t="inlineStr">
        <is>
          <t>150,000 บาท/QALY</t>
        </is>
      </c>
      <c r="H20" s="186" t="inlineStr">
        <is>
          <t>200,000 บาท/QALY</t>
        </is>
      </c>
      <c r="I20" s="188" t="inlineStr">
        <is>
          <t>300,000 บาท/QALY</t>
        </is>
      </c>
      <c r="J20" s="185" t="n">
        <v>4</v>
      </c>
      <c r="K20" s="186" t="inlineStr">
        <is>
          <t>✅ คำตอบที่ถูกต้อง: ข้อ ง. 200,000 บาท/QALY
🎯 ทำไมข้อนี้ถึงถูก:
สูตรการคำนวณอัตราส่วนต้นทุนต่อประสิทธิผลส่วนเพิ่ม (ICER):
$ICER = \frac{\Delta \text{Cost}}{\Delta \text{Effect}} = \frac{\text{Cost}_{\text{new}} - \text{Cost}_{\text{old}}}{\text{QALY}_{\text{new}} - \text{QALY}_{\text{old}}}$
แทนค่า:
$ICER = \frac{1,500,000 - 1,200,000}{12.5 - 11.0} = \frac{300,000}{1.5} = 200,000\text{ บาท/QALY}$
🔍 ข้ออื่นผิดเพราะอะไร:
• ข้อ ก. ($75,000$ บาท/QALY): คำนวณผิดพลาด โดยนำต้นทุนส่วนต่างไปหารด้วยจำนวนปีหรือผลลัพธ์อื่น
• ข้อ ข. ($120,000$ บาท/QALY): ไม่ตรงกับผลลัพธ์จากการคำนวณค่า $ICER$
• ข้อ ค. ($150,000$ บาท/QALY): คำนวณผิดพลาดจากการหารตัวเลขที่ไม่ถูกต้อง
• ข้อ จ. ($300,000$ บาท/QALY): เป็นเพียงต้นทุนส่วนเพิ่ม ($\Delta \text{Cost} = 300,000$ บาท) โดยยังไม่ได้นำไปหารด้วยประสิทธิผลส่วนเพิ่ม ($\Delta \text{Effect} = 1.5$ QALYs)</t>
        </is>
      </c>
      <c r="L20" s="186" t="n"/>
      <c r="M20" s="186" t="inlineStr">
        <is>
          <t>4. Pharmacoeconomics</t>
        </is>
      </c>
      <c r="N20" s="186" t="inlineStr">
        <is>
          <t>4.2 การคำนวณคุ้มค่า (ICER, QALY, NLEM)</t>
        </is>
      </c>
      <c r="O20" s="185" t="inlineStr">
        <is>
          <t>SAP</t>
        </is>
      </c>
      <c r="P20" s="186" t="inlineStr">
        <is>
          <t>ข้อ 114 (PLE_CC1_2562_Key.md)</t>
        </is>
      </c>
      <c r="Q20" s="185" t="inlineStr">
        <is>
          <t>ข้อสอบจริง</t>
        </is>
      </c>
      <c r="R20" s="185" t="inlineStr">
        <is>
          <t>2562</t>
        </is>
      </c>
      <c r="S20" s="185" t="n"/>
    </row>
    <row r="21" ht="24" customHeight="1" s="49">
      <c r="A21" s="187" t="n">
        <v>19</v>
      </c>
      <c r="B21" s="186" t="n"/>
      <c r="C21" s="186" t="inlineStr">
        <is>
          <t>ยาที่มีคุณสมบัติชอบไขมัน (Lipophilic drugs) เมื่อนำมาพัฒนาเป็นรูปแบบ Liposomal Preparation โมเลกุลของยาจะแทรกตัวอยู่บริเวณใดของ Liposome</t>
        </is>
      </c>
      <c r="D21" s="186" t="n"/>
      <c r="E21" s="186" t="inlineStr">
        <is>
          <t>บริเวณแกนกลางที่เป็นน้ำ (Aqueous core)</t>
        </is>
      </c>
      <c r="F21" s="186" t="inlineStr">
        <is>
          <t>บริเวณระหว่างชั้นไขมันคู่ (Lipid bilayer)</t>
        </is>
      </c>
      <c r="G21" s="186" t="inlineStr">
        <is>
          <t>บริเวณที่สร้างพันธะไฮโดรเจนที่ผิวด้านนอกสุด (Outer surface)</t>
        </is>
      </c>
      <c r="H21" s="186" t="inlineStr">
        <is>
          <t>บริเวณผิวด้านในที่ติดกับแกนน้ำ (Inner surface)</t>
        </is>
      </c>
      <c r="I21" s="188" t="inlineStr">
        <is>
          <t>แขวนลอยอยู่นอกถุงลิโพโซม (External medium)</t>
        </is>
      </c>
      <c r="J21" s="185" t="n">
        <v>2</v>
      </c>
      <c r="K21" s="186" t="inlineStr">
        <is>
          <t>✅ คำตอบที่ถูกต้อง: ข้อ ข. บริเวณระหว่างชั้นไขมันคู่ (Lipid bilayer)
🎯 ทำไมข้อนี้ถึงถูก:
Liposome มีโครงสร้างเป็นถุงฟอสโฟลิพิดสองชั้น (Phospholipid bilayer) ล้อมรอบแกนน้ำตรงกลาง โดยสารหรือยาที่มีคุณสมบัติชอบไขมัน (Lipophilic/Hydrophobic drugs) จะแทรกตัวและถูกกักเก็บอยู่บริเวณหางไฮโดรคาร์บอนภายในชั้นไขมันคู่ (Lipid bilayer) ในขณะที่ยาชอบน้ำ (Hydrophilic drugs) จะละลายอยู่ในแกนกลางที่เป็นน้ำ (Aqueous core)
🔍 ข้ออื่นผิดเพราะอะไร:
• ข้อ ก. (บริเวณแกนกลางที่เป็นน้ำ: Aqueous core): เป็นตำแหน่งกักเก็บของยาชอบน้ำ (Hydrophilic drugs)
• ข้อ ค. (บริเวณที่สร้างพันธะไฮโดรเจนที่ผิวด้านนอกสุด: Outer surface): เป็นบริเวณส่วนหัวที่มีขั้ว (Polar head groups) สัมผัสกับน้ำ
• ข้อ ง. (บริเวณผิวด้านในที่ติดกับแกนน้ำ: Inner surface): เป็นส่วนหัวที่มีขั้วของฟอสโฟลิพิดชั้นใน สัมผัสกับแกนน้ำ
• ข้อ จ. (แขวนลอยอยู่นอกถุงลิโพโซม: External medium): แสดงถึงยาที่ไม่ได้ถูกกักเก็บ (Unencapsulated drug) ซึ่งเป็นข้อบกพร่องของตำรับ</t>
        </is>
      </c>
      <c r="L21" s="186" t="n"/>
      <c r="M21" s="186" t="inlineStr">
        <is>
          <t>Product Group 9: Sterile &amp; Special Forms</t>
        </is>
      </c>
      <c r="N21" s="186" t="inlineStr">
        <is>
          <t>9.4 Novel Drug Delivery Systems (Liposomes, Nanoparticles)</t>
        </is>
      </c>
      <c r="O21" s="185" t="inlineStr">
        <is>
          <t>Product</t>
        </is>
      </c>
      <c r="P21" s="186" t="inlineStr">
        <is>
          <t>ข้อ 26 (PLE_CC1_2557.md)</t>
        </is>
      </c>
      <c r="Q21" s="185" t="inlineStr">
        <is>
          <t>ข้อสอบจริง</t>
        </is>
      </c>
      <c r="R21" s="185" t="inlineStr">
        <is>
          <t>2557</t>
        </is>
      </c>
      <c r="S21" s="185" t="n"/>
    </row>
    <row r="22" ht="24" customHeight="1" s="49">
      <c r="A22" s="187" t="n">
        <v>20</v>
      </c>
      <c r="B22" s="186" t="inlineStr">
        <is>
          <t>ผู้ป่วยชายไทย อายุ 60 ปี ได้รับการวินิจฉัยว่าเป็น Non-ST Elevation Myocardial Infarction (NSTEMI) ได้รับยาดังนี้: Simvastatin (20 mg) 1 tab PO pc, Enalapril (5 mg) 1 tab PO pc, Aspirin (81 mg) 1 tab PO pc, Clopidogrel (75 mg) 1 tab PO pc, Amlodipine (5 mg) 1 tab PO pc, และ Isosorbide dinitrate (5 mg) 1 tab SL prn</t>
        </is>
      </c>
      <c r="C22" s="186" t="inlineStr">
        <is>
          <t>ยาในรายการข้างต้น ข้อใด "ไม่มีผล" ในการลดอัตราการเสียชีวิต (Mortality reduction) สำหรับผู้ป่วยกล้ามเนื้อหัวใจขาดเลือดเฉียบพลัน</t>
        </is>
      </c>
      <c r="D22" s="186" t="n"/>
      <c r="E22" s="186" t="inlineStr">
        <is>
          <t>Simvastatin</t>
        </is>
      </c>
      <c r="F22" s="186" t="inlineStr">
        <is>
          <t>Enalapril</t>
        </is>
      </c>
      <c r="G22" s="186" t="inlineStr">
        <is>
          <t>Aspirin</t>
        </is>
      </c>
      <c r="H22" s="186" t="inlineStr">
        <is>
          <t>Clopidogrel</t>
        </is>
      </c>
      <c r="I22" s="188" t="inlineStr">
        <is>
          <t>Amlodipine</t>
        </is>
      </c>
      <c r="J22" s="185" t="n">
        <v>5</v>
      </c>
      <c r="K22" s="186" t="inlineStr">
        <is>
          <t>✅ คำตอบที่ถูกต้อง: ข้อ จ. Amlodipine
🎯 ทำไมข้อนี้ถึงถูก:
ในผู้ป่วย Myocardial Infarction ยาที่มีหลักฐานเชิงประจักษ์ชัดเจนในการลดอัตราการเสียชีวิต (Mortality reduction) ได้แก่ Antiplatelets (Aspirin, P2Y12 inhibitors เช่น Clopidogrel), Statins (Simvastatin), ACEIs/ARBs (Enalapril), และ Beta-blockers ในขณะที่ยากลุ่ม Calcium Channel Blockers (เช่น Amlodipine) และ Nitrates ใช้เพื่อควบคุมความดันโลหิตและบรรเทาอาการเจ็บหน้าอกเท่านั้น โดยไม่มีผลลดอัตราการเสียชีวิตในผู้ป่วย MI
🔍 ข้ออื่นผิดเพราะอะไร:
• ข้อ ก. (Simvastatin): High-intensity statin ช่วยลดอัตราการเสียชีวิตและลดการเกิด recurrent cardiovascular events
• ข้อ ข. (Enalapril): ACE inhibitors ช่วยลด mortality และป้องกัน ventricular remodeling ในผู้ป่วย post-MI
• ข้อ ค. (Aspirin): เป็นแกนหลักของ antiplatelet therapy ที่พิสูจน์แล้วว่าลด mortality ใน acute MI ได้อย่างมีนัยสำคัญ
• ข้อ ง. (Clopidogrel): การให้ Dual Antiplatelet Therapy (DAPT) ร่วมกับ Aspirin ช่วยลดอัตราการเสียชีวิตและ cardiovascular events ใน NSTEMI</t>
        </is>
      </c>
      <c r="L22" s="186" t="n"/>
      <c r="M22" s="186" t="inlineStr">
        <is>
          <t>2. Cardiovascular</t>
        </is>
      </c>
      <c r="N22" s="186" t="inlineStr">
        <is>
          <t>2.3 Ischemic Heart Disease (CAD/ACS/MI)</t>
        </is>
      </c>
      <c r="O22" s="185" t="inlineStr">
        <is>
          <t>Clinic</t>
        </is>
      </c>
      <c r="P22" s="186" t="inlineStr">
        <is>
          <t>ข้อ 27 (PLE_CC1_2557.md)</t>
        </is>
      </c>
      <c r="Q22" s="185" t="inlineStr">
        <is>
          <t>ข้อสอบจริง</t>
        </is>
      </c>
      <c r="R22" s="185" t="inlineStr">
        <is>
          <t>2557</t>
        </is>
      </c>
      <c r="S22" s="185" t="n"/>
    </row>
    <row r="23" ht="24" customHeight="1" s="49">
      <c r="A23" s="187" t="n">
        <v>21</v>
      </c>
      <c r="B23" s="186" t="inlineStr">
        <is>
          <t>ในการประเมินความคุ้มค่าทางเศรษฐศาสตร์สาธารณสุข ผู้วิจัยได้นำเสนอผลการวิเคราะห์ความไวทิศทางเดียว (One-Way Sensitivity Analysis) ด้วยแผนภาพทอร์นาโด (Tornado Diagram) เพื่อศึกษาผลกระทบของความผันแปรของตัวแปรนำเข้า (Parameters) แต่ละตัวต่ออัตราส่วนต้นทุนต่อประสิทธิผลส่วนเพิ่ม (ICER)</t>
        </is>
      </c>
      <c r="C23" s="186" t="inlineStr">
        <is>
          <t>จากหลักการของแผนภาพ Tornado Diagram ข้อใดสรุปและแปลผลได้อย่างถูกต้องที่สุด</t>
        </is>
      </c>
      <c r="D23" s="186" t="n"/>
      <c r="E23" s="186" t="inlineStr">
        <is>
          <t>ตัวแปรที่อยู่แถบบนสุด (แท่งกราฟกว้างที่สุด) มีผลกระทบต่อความผันแปรของค่า ICER มากที่สุด</t>
        </is>
      </c>
      <c r="F23" s="186" t="inlineStr">
        <is>
          <t>แผนภาพ Tornado Diagram ใช้แสดงผลการวิเคราะห์ความไวหลายทิศทางพร้อมกัน (Multi-Way Sensitivity Analysis)</t>
        </is>
      </c>
      <c r="G23" s="186" t="inlineStr">
        <is>
          <t>ความกว้างของแท่งกราฟแสดงถึงต้นทุนเฉลี่ยของแต่ละรายการยา</t>
        </is>
      </c>
      <c r="H23" s="186" t="inlineStr">
        <is>
          <t>ตัวแปรที่อยู่แถบล่างสุดมีความอ่อนไหว (Sensitivity) ต่อการเปลี่ยนแปลงผลลัพธ์มากกว่าแถบบน</t>
        </is>
      </c>
      <c r="I23" s="188" t="inlineStr">
        <is>
          <t>ไม่สามารถใช้บอกได้ว่าตัวแปรใดมีอิทธิพลต่อความคุ้มค่าทางเศรษฐศาสตร์</t>
        </is>
      </c>
      <c r="J23" s="185" t="n">
        <v>1</v>
      </c>
      <c r="K23" s="186" t="inlineStr">
        <is>
          <t>✅ คำตอบที่ถูกต้อง: ข้อ ก. ตัวแปรที่อยู่แถบบนสุด (แท่งกราฟกว้างที่สุด) มีผลกระทบต่อความผันแปรของค่า ICER มากที่สุด
🎯 ทำไมข้อนี้ถึงถูก:
ในแผนภาพ Tornado Diagram ตัวแปรจะถูกจัดเรียงตามลำดับขนาดผลกระทบต่อผลลัพธ์ (ICER) โดยตัวแปรที่มีช่วงการเปลี่ยนแปลงกว้างที่สุด (มีความไวสูงสุด หรือส่งผลต่อความไม่แน่นอนของ ICER มากที่สุด) จะถูกจัดไว้ที่ แถบบนสุด และเรียงลำดับความกว้างลดหลั่นลงมาจนถึงแถบล่างสุดที่มีผลกระทบน้อยที่สุด
🔍 ข้ออื่นผิดเพราะอะไร:
• ข้อ ข. (แผนภาพ Tornado Diagram ใช้แสดงผลการวิเคราะห์ความไวหลายทิศทางพร้อมกัน): แผนภาพ Tornado ใช้สำหรับ One-Way Sensitivity Analysis (เปลี่ยนค่าทีละตัวแปร) ไม่ใช่ Multi-Way
• ข้อ ค. (ความกว้างของแท่งกราฟแสดงถึงต้นทุนเฉลี่ยของแต่ละรายการยา): ความกว้างของแท่งแสดงช่วงของค่า ICER ที่แกว่งไปตามการเปลี่ยนแปลงของตัวแปร ไม่ใช่ต้นทุนเฉลี่ย
• ข้อ ง. (ตัวแปรที่อยู่แถบล่างสุดมีความอ่อนไหวต่อการเปลี่ยนแปลงผลลัพธ์มากกว่าแถบบน): แถบล่างสุดคือตัวแปรที่มีความไวน้อยที่สุด
• ข้อ จ. (ไม่สามารถใช้บอกได้ว่าตัวแปรใดมีอิทธิพลต่อความคุ้มค่า): Tornado diagram ถูกออกแบบมาเพื่อระบุตัวแปรที่มีอิทธิพลสูงสุดโดยเฉพาะ</t>
        </is>
      </c>
      <c r="L23" s="186" t="n"/>
      <c r="M23" s="186" t="inlineStr">
        <is>
          <t>4. Pharmacoeconomics</t>
        </is>
      </c>
      <c r="N23" s="186" t="inlineStr">
        <is>
          <t>4.2 การคำนวณคุ้มค่า (ICER, QALY, NLEM)</t>
        </is>
      </c>
      <c r="O23" s="185" t="inlineStr">
        <is>
          <t>SAP</t>
        </is>
      </c>
      <c r="P23" s="186" t="inlineStr">
        <is>
          <t>ข้อ 85 (PLE_CC1_2557.md)</t>
        </is>
      </c>
      <c r="Q23" s="185" t="inlineStr">
        <is>
          <t>ข้อสอบจริง</t>
        </is>
      </c>
      <c r="R23" s="185" t="inlineStr">
        <is>
          <t>2557</t>
        </is>
      </c>
      <c r="S23" s="185" t="n"/>
    </row>
    <row r="24" ht="24" customHeight="1" s="49">
      <c r="A24" s="187" t="n">
        <v>22</v>
      </c>
      <c r="B24" s="186" t="inlineStr">
        <is>
          <t>จากข้อมูลการประเมินทางเศรษฐศาสตร์สาธารณสุขในการรักษาผู้ป่วย:
- Option A: ต้นทุน 12,500 บาท, ประสิทธิผล 0.82 QALYs
- Option B: ต้นทุน 15,300 บาท, ประสิทธิผล 0.90 QALYs</t>
        </is>
      </c>
      <c r="C24" s="186" t="inlineStr">
        <is>
          <t>จงคำนวณหาค่าอัตราส่วนต้นทุนต่อประสิทธิผลส่วนเพิ่ม (Incremental Cost-Effectiveness Ratio: ICER) ของ Option B เทียบกับ Option A</t>
        </is>
      </c>
      <c r="D24" s="186" t="n"/>
      <c r="E24" s="186" t="inlineStr">
        <is>
          <t>1.09 บาท/QALY</t>
        </is>
      </c>
      <c r="F24" s="186" t="inlineStr">
        <is>
          <t>1.22 บาท/QALY</t>
        </is>
      </c>
      <c r="G24" s="186" t="inlineStr">
        <is>
          <t>224 บาท/QALY</t>
        </is>
      </c>
      <c r="H24" s="186" t="inlineStr">
        <is>
          <t>17,000 บาท/QALY</t>
        </is>
      </c>
      <c r="I24" s="188" t="inlineStr">
        <is>
          <t>35,000 บาท/QALY</t>
        </is>
      </c>
      <c r="J24" s="185" t="n">
        <v>5</v>
      </c>
      <c r="K24" s="186" t="inlineStr">
        <is>
          <t>✅ คำตอบที่ถูกต้อง: ข้อ จ. 35,000 บาท/QALY
🎯 ทำไมข้อนี้ถึงถูก:
การคำนวณค่า Incremental Cost-Effectiveness Ratio ($ICER$):
$\Delta \text{Cost} = 15,300 - 12,500 = 2,800\text{ บาท}$
$\Delta \text{Effect} = 0.90 - 0.82 = 0.08\text{ QALYs}$
$ICER = \frac{\Delta \text{Cost}}{\Delta \text{Effect}} = \frac{2,800}{0.08} = 35,000\text{ บาท/QALY}$
🔍 ข้ออื่นผิดเพราะอะไร:
• ข้อ ก. ($1.09$ บาท/QALY): คำนวณตัวเลขผิดพลาด
• ข้อ ข. ($1.22$ บาท/QALY): คำนวณตัวเลขผิดพลาด
• ข้อ ค. ($224$ บาท/QALY): เกิดจากการนำตัวเลขไปคูณกันแทนการหาร
• ข้อ ง. ($17,000$ บาท/QALY): เกิดจากการคำนวณต้นทุนเฉลี่ย ไม่ใช่ต้นทุนส่วนเพิ่ม</t>
        </is>
      </c>
      <c r="L24" s="186" t="n"/>
      <c r="M24" s="186" t="inlineStr">
        <is>
          <t>4. Pharmacoeconomics</t>
        </is>
      </c>
      <c r="N24" s="186" t="inlineStr">
        <is>
          <t>4.2 การคำนวณคุ้มค่า (ICER, QALY, NLEM)</t>
        </is>
      </c>
      <c r="O24" s="185" t="inlineStr">
        <is>
          <t>SAP</t>
        </is>
      </c>
      <c r="P24" s="186" t="inlineStr">
        <is>
          <t>ข้อ 86 (PLE_CC1_2557.md)</t>
        </is>
      </c>
      <c r="Q24" s="185" t="inlineStr">
        <is>
          <t>ข้อสอบจริง</t>
        </is>
      </c>
      <c r="R24" s="185" t="inlineStr">
        <is>
          <t>2557</t>
        </is>
      </c>
      <c r="S24" s="185" t="n"/>
    </row>
    <row r="25" ht="24" customHeight="1" s="49">
      <c r="A25" s="187" t="n">
        <v>23</v>
      </c>
      <c r="B25" s="186" t="inlineStr">
        <is>
          <t>ในการศึกษาชีวสมมูล (Bioequivalence Study) เพื่อเปรียบเทียบยา Generic A กับยาต้นแบบ Innovator B พบผลการศึกษาช่วงความเชื่อมั่น 90% (90% Confidence Interval: 90% CI) ของ Geometric Mean Ratio ดังนี้:
- ค่า $C_{max}$: $90\%$ CI อยู่ที่ $85.00 - 120.00\%$
- ค่า $AUC_{0-t}$: $90\%$ CI อยู่ที่ $82.00 - 122.00\%$
- ค่า $AUC_{0-\infty}$: $90\%$ CI อยู่ที่ $80.50 - 124.00\%$</t>
        </is>
      </c>
      <c r="C25" s="186" t="inlineStr">
        <is>
          <t>จากผลการศึกษาชีวสมมูลข้างต้น ข้อใดสรุปและให้คำแนะนำในการคัดเลือกยาเข้าโรงพยาบาลได้ถูกต้องที่สุด</t>
        </is>
      </c>
      <c r="D25" s="186" t="n"/>
      <c r="E25" s="186" t="inlineStr">
        <is>
          <t>ยา Generic A เท่าเทียมกันทางชีวสมมูล (Bioequivalent) กับยาต้นแบบ เนื่องจากช่วง 90% CI ของทั้ง Cmax และ AUC อยู่ในช่วง 80.00 - 125.00%</t>
        </is>
      </c>
      <c r="F25" s="186" t="inlineStr">
        <is>
          <t>ยา Generic A ไม่เท่าเทียมกันทางชีวสมมูล เนื่องจาก Cmax ต้องมีค่าเท่ากับ 100.00% พอดี</t>
        </is>
      </c>
      <c r="G25" s="186" t="inlineStr">
        <is>
          <t>ยา Generic A ไม่เท่าเทียมกันทางชีวสมมูล เนื่องจากช่วง 90% CI ของ AUC กว้างเกิน 10%</t>
        </is>
      </c>
      <c r="H25" s="186" t="inlineStr">
        <is>
          <t>ไม่สามารถสรุปได้ ต้องใช้ช่วงความเชื่อมั่น 95% CI ในการตัดสินชีวสมมูลเท่านั้น</t>
        </is>
      </c>
      <c r="I25" s="188" t="inlineStr">
        <is>
          <t>ยา Generic A มีประสิทธิภาพเหนือกว่ายาต้นแบบ Innovator B อย่างมีนัยสำคัญ</t>
        </is>
      </c>
      <c r="J25" s="185" t="n">
        <v>1</v>
      </c>
      <c r="K25" s="186" t="inlineStr">
        <is>
          <t>✅ คำตอบที่ถูกต้อง: ข้อ ก. ยา Generic A เท่าเทียมกันทางชีวสมมูล (Bioequivalent) กับยาต้นแบบ เนื่องจากช่วง 90% CI ของทั้ง Cmax และ AUC อยู่ในช่วง 80.00 - 125.00%
🎯 ทำไมข้อนี้ถึงถูก:
ตามเกณฑ์มาตรฐานสากลและสำนักงานคณะกรรมการอาหารและยา (อย.) การตัดสินว่ายาชื่อสามัญมีความเท่าเทียมกันทางชีวสมมูล (Bioequivalence) กับยาต้นแบบ จะต้องมีช่วงความเชื่อมั่น $90\%$ (90% CI) ของ Geometric Mean Ratio ของทั้งอัตราการดูดซึม ($C_{max}$) และปริมาณการดูดซึมรวม ($AUC$) ตกอยู่ภายในช่วงที่ยอมรับได้คือ $80.00 - 125.00\%$ อย่างสมบูรณ์
🔍 ข้ออื่นผิดเพราะอะไร:
• ข้อ ข. (ยา Generic A ไม่เท่าเทียมกันทางชีวสมมูล เนื่องจาก Cmax ต้องมีค่าเท่ากับ 100.00% พอดี): ไม่จำเป็นต้องเท่ากับ 100% พอดี เกณฑ์กำหนดให้ 90% CI อยู่ในช่วง 80.00 - 125.00%
• ข้อ ค. (ยา Generic A ไม่เท่าเทียมกันทางชีวสมมูล เนื่องจากช่วง 90% CI ของ AUC กว้างเกิน 10%): เกณฑ์พิจารณาขอบเขต 80.00 - 125.00% ไม่ได้จำกัดความกว้างที่ 10%
• ข้อ ง. (ไม่สามารถสรุปได้ ต้องใช้ช่วงความเชื่อมั่น 95% CI ในการตัดสินชีวสมมูลเท่านั้น): เกณฑ์มาตรฐานของการทดสอบชีวสมมูลใช้ Two one-sided tests (TOST) ซึ่งเทียบเท่ากับช่วงความเชื่อมั่น 90% CI ไม่ใช่ 95% CI
• ข้อ จ. (ยา Generic A มีประสิทธิภาพเหนือกว่ายาต้นแบบ Innovator B อย่างมีนัยสำคัญ): การทดสอบ BE มุ่งเน้นความเท่าเทียมกัน (Equivalence) ไม่ใช่ความเหนือกว่า (Superiority)</t>
        </is>
      </c>
      <c r="L25" s="186" t="n"/>
      <c r="M25" s="186" t="inlineStr">
        <is>
          <t>Product Group 8: Biopharm &amp; Drug Release</t>
        </is>
      </c>
      <c r="N25" s="186" t="inlineStr">
        <is>
          <t>8.3 Bioavailability &amp; Bioequivalence (BA/BE)</t>
        </is>
      </c>
      <c r="O25" s="185" t="inlineStr">
        <is>
          <t>Product</t>
        </is>
      </c>
      <c r="P25" s="186" t="inlineStr">
        <is>
          <t>ข้อ 7 (PLE_CC1_2555 Day 2.md)</t>
        </is>
      </c>
      <c r="Q25" s="185" t="inlineStr">
        <is>
          <t>ข้อสอบจริง</t>
        </is>
      </c>
      <c r="R25" s="185" t="inlineStr">
        <is>
          <t>2555</t>
        </is>
      </c>
      <c r="S25" s="185" t="n"/>
    </row>
    <row r="26" ht="24" customHeight="1" s="49">
      <c r="A26" s="187" t="n">
        <v>24</v>
      </c>
      <c r="B26" s="186" t="inlineStr">
        <is>
          <t>ในการศึกษาชีวสมมูลเพื่อคัดเลือกยาเข้าสู่โรงพยาบาล ผลการประเมินช่วงความเชื่อมั่น 90% (90% CI) ของยา Generic C เทียบกับยาต้นแบบ Innovator B พบว่า:
- ค่า $C_{max}$: $90\%$ CI อยู่ที่ $75.00 - 110.00\%$
- ค่า $AUC$: $90\%$ CI อยู่ที่ $85.00 - 115.00\%$</t>
        </is>
      </c>
      <c r="C26" s="186" t="inlineStr">
        <is>
          <t>ข้อใดสรุปผลการทดสอบชีวสมมูลและข้อเสนอแนะต่อคณะกรรมการเภสัชกรรมและการบำบัด (PTC) ได้ถูกต้องที่สุด</t>
        </is>
      </c>
      <c r="D26" s="186" t="n"/>
      <c r="E26" s="186" t="inlineStr">
        <is>
          <t>ยา Generic C ไม่เท่าเทียมกันทางชีวสมมูล (Not bioequivalent) และไม่ควรคัดเลือกเข้าโรงพยาบาล เนื่องจากขอบล่างของ 90% CI ของ Cmax ต่ำกว่า 80.00%</t>
        </is>
      </c>
      <c r="F26" s="186" t="inlineStr">
        <is>
          <t>ยา Generic C เท่าเทียมกันทางชีวสมมูล เพราะค่าเฉลี่ยของทั้งสองพารามิเตอร์อยู่ในเกณฑ์ปกติ</t>
        </is>
      </c>
      <c r="G26" s="186" t="inlineStr">
        <is>
          <t>ยา Generic C เท่าเทียมกันทางชีวสมมูล เพราะเกณฑ์พิจารณาเฉพาะค่า AUC เท่านั้น</t>
        </is>
      </c>
      <c r="H26" s="186" t="inlineStr">
        <is>
          <t>ไม่สามารถตัดสินได้ ต้องทดสอบในผู้ป่วยจริงก่อนจึงจะสรุปได้</t>
        </is>
      </c>
      <c r="I26" s="188" t="inlineStr">
        <is>
          <t>ควรคัดเลือกยา Generic C เข้าโรงพยาบาลเนื่องจากมีราคาถูกกว่า</t>
        </is>
      </c>
      <c r="J26" s="185" t="n">
        <v>1</v>
      </c>
      <c r="K26" s="186" t="inlineStr">
        <is>
          <t>✅ คำตอบที่ถูกต้อง: ข้อ ก. ยา Generic C ไม่เท่าเทียมกันทางชีวสมมูล (Not bioequivalent) และไม่ควรคัดเลือกเข้าโรงพยาบาล เนื่องจากขอบล่างของ 90% CI ของ Cmax ต่ำกว่า 80.00%
🎯 ทำไมข้อนี้ถึงถูก:
เกณฑ์การยอมรับความเท่าเทียมกันทางชีวสมมูลกำหนดว่า ช่วงความเชื่อมั่น $90\%$ CI ของทั้ง $C_{max}$ และ $AUC$ ต้องตกอยู่ภายในช่วง $80.00 - 125.00\%$ กรณีของยา Generic C ค่า $90\%$ CI ของ $C_{max}$ คือ $75.00 - 110.00\%$ ซึ่งขอบล่าง ($75.00\%$) ตกออกนอกเกณฑ์มาตรฐาน ($&lt; 80.00\%$) จึงสรุปได้ว่ายา Generic C ไม่ผ่านเกณฑ์ชีวสมมูลและไม่ควรนำมาใช้ทดแทนยาต้นแบบ
🔍 ข้ออื่นผิดเพราะอะไร:
• ข้อ ข. (ยา Generic C เท่าเทียมกันทางชีวสมมูล เพราะค่าเฉลี่ยของทั้งสองพารามิเตอร์อยู่ในเกณฑ์ปกติ): ผิด เพราะต้องพิจารณาทั้งช่วงความเชื่อมั่น 90% CI ไม่ใช่ดูเฉพาะค่าเฉลี่ย
• ข้อ ค. (ยา Generic C เท่าเทียมกันทางชีวสมมูล เพราะเกณฑ์พิจารณาเฉพาะค่า AUC เท่านั้น): ผิด เพราะต้องผ่านทั้งเกณฑ์ Cmax และ AUC พร้อมกัน
• ข้อ ง. (ไม่สามารถตัดสินได้ ต้องทดสอบในผู้ป่วยจริงก่อนจึงจะสรุปได้): การทดสอบ BE ในอาสาสมัครสุขภาพดีตามเกณฑ์มาตรฐานเพียงพอสำหรับการตัดสินแล้ว
• ข้อ จ. (ควรคัดเลือกยา Generic C เข้าโรงพยาบาลเนื่องจากมีราคาถูกกว่า): ยาที่ไม่ผ่านเกณฑ์ความเท่าเทียมกันทางชีวสมมูลอาจส่งผลให้การรักษาล้มเหลว จึงห้ามคัดเลือกเข้าโรงพยาบาล</t>
        </is>
      </c>
      <c r="L26" s="186" t="n"/>
      <c r="M26" s="186" t="inlineStr">
        <is>
          <t>Product Group 8: Biopharm &amp; Drug Release</t>
        </is>
      </c>
      <c r="N26" s="186" t="inlineStr">
        <is>
          <t>8.3 Bioavailability &amp; Bioequivalence (BA/BE)</t>
        </is>
      </c>
      <c r="O26" s="185" t="inlineStr">
        <is>
          <t>Product</t>
        </is>
      </c>
      <c r="P26" s="186" t="inlineStr">
        <is>
          <t>ข้อ 8 (PLE_CC1_2555 Day 2.md)</t>
        </is>
      </c>
      <c r="Q26" s="185" t="inlineStr">
        <is>
          <t>ข้อสอบจริง</t>
        </is>
      </c>
      <c r="R26" s="185" t="inlineStr">
        <is>
          <t>2555</t>
        </is>
      </c>
      <c r="S26" s="185" t="n"/>
    </row>
    <row r="27" ht="24" customHeight="1" s="49">
      <c r="A27" s="187" t="n">
        <v>25</v>
      </c>
      <c r="B27" s="186" t="n"/>
      <c r="C27" s="186" t="inlineStr">
        <is>
          <t>หากผู้วิจัยต้องการเปรียบเทียบข้อมูลเชิงคุณภาพ (Nominal/Categorical data) ที่เป็นอิสระต่อกันระหว่างกลุ่มประชากร เช่น เปรียบเทียบสัดส่วนการเกิดอาการไม่พึงประสงค์ (เกิด vs ไม่เกิด) ระหว่างกลุ่มที่ได้รับยาใหม่กับกลุ่มยาหลอก ควรเลือกใช้สถิติใดในการทดสอบสมมติฐาน</t>
        </is>
      </c>
      <c r="D27" s="186" t="n"/>
      <c r="E27" s="186" t="inlineStr">
        <is>
          <t>Chi-Square Test for Independence</t>
        </is>
      </c>
      <c r="F27" s="186" t="inlineStr">
        <is>
          <t>McNemar's Test</t>
        </is>
      </c>
      <c r="G27" s="186" t="inlineStr">
        <is>
          <t>Paired Samples t-test</t>
        </is>
      </c>
      <c r="H27" s="186" t="inlineStr">
        <is>
          <t>Independent Samples t-test</t>
        </is>
      </c>
      <c r="I27" s="188" t="inlineStr">
        <is>
          <t>Wilcoxon Signed-Rank Test</t>
        </is>
      </c>
      <c r="J27" s="185" t="n">
        <v>1</v>
      </c>
      <c r="K27" s="186" t="inlineStr">
        <is>
          <t>✅ คำตอบที่ถูกต้อง: ข้อ ก. Chi-Square Test for Independence
🎯 ทำไมข้อนี้ถึงถูก:
การเปรียบเทียบข้อมูลเชิงกลุ่มหรือข้อมูลเชิงคุณภาพ (Categorical/Nominal data) ระหว่างกลุ่มตัวอย่าง 2 กลุ่มที่เป็นอิสระจากกัน (เช่น กลุ่มยาใหม่ vs กลุ่มยาหลอก) เพื่อทดสอบความสัมพันธ์หรือเปรียบเทียบสัดส่วน ต้องใช้สถิติ Chi-Square Test for Independence (กรณีกลุ่มตัวอย่างขนาดใหญ่) หรือ Fisher's Exact Test (กรณีกลุ่มตัวอย่างขนาดเล็ก)
🔍 ข้ออื่นผิดเพราะอะไร:
• ข้อ ข. (McNemar's Test): ใช้ทดสอบข้อมูลเชิงกลุ่มที่เป็นข้อมูลเกี่ยวข้องกันหรือข้อมูลจับคู่ (Paired/Dependent nominal data)
• ข้อ ค. (Paired Samples t-test): ใช้เปรียบเทียบค่าเฉลี่ยของข้อมูลเชิงปริมาณต่อเนื่อง 2 ชุดที่สัมพันธ์กัน
• ข้อ ง. (Independent Samples t-test): ใช้เปรียบเทียบค่าเฉลี่ยของข้อมูลเชิงปริมาณต่อเนื่องระหว่าง 2 กลุ่มอิสระ
• ข้อ จ. (Wilcoxon Signed-Rank Test): เป็นสถิติ Non-parametric สำหรับข้อมูลที่สัมพันธ์กัน (Paired ordinal/continuous data)</t>
        </is>
      </c>
      <c r="L27" s="186" t="n"/>
      <c r="M27" s="186" t="inlineStr">
        <is>
          <t>5. Research &amp; Biostats</t>
        </is>
      </c>
      <c r="N27" s="186" t="inlineStr">
        <is>
          <t>5.2 สถิติวิเคราะห์ (RR, OR, HR, NNT, 95% CI)</t>
        </is>
      </c>
      <c r="O27" s="185" t="inlineStr">
        <is>
          <t>SAP</t>
        </is>
      </c>
      <c r="P27" s="186" t="inlineStr">
        <is>
          <t>ข้อ 2 (PLE_CC1_2554 SET2.md)</t>
        </is>
      </c>
      <c r="Q27" s="185" t="inlineStr">
        <is>
          <t>ข้อสอบจริง</t>
        </is>
      </c>
      <c r="R27" s="185" t="inlineStr">
        <is>
          <t>2554</t>
        </is>
      </c>
      <c r="S27" s="185" t="n"/>
    </row>
    <row r="28" ht="24" customHeight="1" s="49">
      <c r="A28" s="187" t="n">
        <v>26</v>
      </c>
      <c r="B28" s="186" t="n"/>
      <c r="C28" s="186" t="inlineStr">
        <is>
          <t>ในการศึกษาวิจัยทางคลินิกเพื่อติดตามและเปรียบเทียบระดับความเข้มข้นของยาในพลาสมาของอาสาสมัครกลุ่มเดียวกัน ที่เวลา 5 นาที, 10 นาที, 15 นาที, และ 30 นาทีหลังได้รับยา ควรเลือกใช้การวิเคราะห์ทางสถิติในข้อใดจึงจะเหมาะสมที่สุด</t>
        </is>
      </c>
      <c r="D28" s="186" t="n"/>
      <c r="E28" s="186" t="inlineStr">
        <is>
          <t>Repeated Measures ANOVA</t>
        </is>
      </c>
      <c r="F28" s="186" t="inlineStr">
        <is>
          <t>Independent Samples t-test</t>
        </is>
      </c>
      <c r="G28" s="186" t="inlineStr">
        <is>
          <t>Chi-Square Test for Independence</t>
        </is>
      </c>
      <c r="H28" s="186" t="inlineStr">
        <is>
          <t>Mann-Whitney U Test</t>
        </is>
      </c>
      <c r="I28" s="188" t="inlineStr">
        <is>
          <t>Simple Linear Regression</t>
        </is>
      </c>
      <c r="J28" s="185" t="n">
        <v>1</v>
      </c>
      <c r="K28" s="186" t="inlineStr">
        <is>
          <t>✅ คำตอบที่ถูกต้อง: ข้อ ก. Repeated Measures ANOVA
🎯 ทำไมข้อนี้ถึงถูก:
เมื่อมีการวัดข้อมูลเชิงปริมาณต่อเนื่อง (ระดับความเข้มข้นยา) ซ้ำๆ ในกลุ่มตัวอย่างเดียวกันมากกว่า 2 จุดเวลา (4 จุดเวลา: 5, 10, 15, 30 นาที) จัดเป็นข้อมูลแบบวัดซ้ำ (Repeated measures / Within-subject design) สถิติพารามิเตอร์ที่เหมาะสมและถูกต้องที่สุดคือ Repeated Measures ANOVA
🔍 ข้ออื่นผิดเพราะอะไร:
• ข้อ ข. (Independent Samples t-test): ใช้สำหรับกลุ่มตัวอย่าง 2 กลุ่มที่เป็นอิสระต่อกัน ไม่ใช่กลุ่มเดียวกันที่วัดซ้ำ
• ข้อ ค. (Chi-Square Test for Independence): ใช้สำหรับข้อมูลเชิงกลุ่ม ไม่ใช่ข้อมูลระดับความเข้มข้นยาที่เป็นตัวเลขต่อเนื่อง
• ข้อ ง. (Mann-Whitney U Test): เป็นสถิติ Non-parametric สำหรับเปรียบเทียบ 2 กลุ่มอิสระ
• ข้อ จ. (Simple Linear Regression): ใช้ศึกษาความสัมพันธ์เชิงทำนายระหว่างตัวแปรต้นและตัวแปรตาม ไม่ใช่การเปรียบเทียบค่าเฉลี่ยของการวัดซ้ำ</t>
        </is>
      </c>
      <c r="L28" s="186" t="n"/>
      <c r="M28" s="186" t="inlineStr">
        <is>
          <t>5. Research &amp; Biostats</t>
        </is>
      </c>
      <c r="N28" s="186" t="inlineStr">
        <is>
          <t>5.2 สถิติวิเคราะห์ (RR, OR, HR, NNT, 95% CI)</t>
        </is>
      </c>
      <c r="O28" s="185" t="inlineStr">
        <is>
          <t>SAP</t>
        </is>
      </c>
      <c r="P28" s="186" t="inlineStr">
        <is>
          <t>ข้อ 10 (PLE_CC1_2533.md)</t>
        </is>
      </c>
      <c r="Q28" s="185" t="inlineStr">
        <is>
          <t>ข้อสอบจริง</t>
        </is>
      </c>
      <c r="R28" s="185" t="inlineStr">
        <is>
          <t>2533</t>
        </is>
      </c>
      <c r="S28" s="185" t="n"/>
    </row>
    <row r="29" ht="24" customHeight="1" s="49">
      <c r="A29" s="187" t="n">
        <v>27</v>
      </c>
      <c r="B29" s="186" t="n"/>
      <c r="C29" s="186" t="inlineStr">
        <is>
          <t>พืชสมุนไพรในข้อใดเป็นแหล่งของสารสำคัญ Colchicine ซึ่งมีฤทธิ์บรรเทาอาการปวดข้อเกาต์เฉียบพลันและยับยั้งการแบ่งเซลล์</t>
        </is>
      </c>
      <c r="D29" s="186" t="n"/>
      <c r="E29" s="186" t="inlineStr">
        <is>
          <t>โคคลาน (Mallotus repandus)</t>
        </is>
      </c>
      <c r="F29" s="186" t="inlineStr">
        <is>
          <t>แห้ม (Coscinium fenestratum)</t>
        </is>
      </c>
      <c r="G29" s="186" t="inlineStr">
        <is>
          <t>ชิงช้าชาลี (Tinospora baenzigeri)</t>
        </is>
      </c>
      <c r="H29" s="186" t="inlineStr">
        <is>
          <t>ดองดึง (Gloriosa superba)</t>
        </is>
      </c>
      <c r="I29" s="188" t="inlineStr">
        <is>
          <t>สนทะเล (Casuarina equisetifolia)</t>
        </is>
      </c>
      <c r="J29" s="185" t="n">
        <v>4</v>
      </c>
      <c r="K29" s="186" t="inlineStr">
        <is>
          <t>✅ คำตอบที่ถูกต้อง: ข้อ ง. ดองดึง (Gloriosa superba)
🎯 ทำไมข้อนี้ถึงถูก:
ดองดึง (Gloriosa superba Linn.) วงศ์ Colchicaceae มีส่วนหัวใต้ดินและเมล็ดที่อุดมไปด้วยสารอัลคาลอยด์ Colchicine ซึ่งออกฤทธิ์ยับยั้งการรวมตัวของ Tubulin ทำให้ขัดขวางการแบ่งเซลล์และยับยั้งการเคลื่อนที่ของเม็ดเลือดขาว จึงนำมาใช้บรรเทาอาการข้ออักเสบจากโรคเกาต์เฉียบพลัน แต่พืชชนิดนี้มีความเป็นพิษสูงมากหากใช้เกินขนาด
🔍 ข้ออื่นผิดเพราะอะไร:
• ข้อ ก. (โคคลาน: Mallotus repandus): มีสารกลุ่ม Bergenin และแทนนิน นิยมใช้เป็นยาขับปัสสาวะและแก้ปวดเมื่อย
• ข้อ ข. (แห้ม: Coscinium fenestratum): มีสารสำคัญ Berberine ออกฤทธิ์ต้านเชื้อแบคทีเรียและลดไข้
• ข้อ ค. (ชิงช้าชาลี: Tinospora baenzigeri): มีสารกลุ่ม Diterpenoids นิยมใช้ลดไข้และเจริญอาหาร
• ข้อ จ. (สนทะเล: Casuarina equisetifolia): เปลือกมีแทนนินสูง ใช้ฝาดสมานและแก้ท้องร่วง</t>
        </is>
      </c>
      <c r="L29" s="186" t="n"/>
      <c r="M29" s="186" t="inlineStr">
        <is>
          <t>17. Herbal Medicine &amp; Products</t>
        </is>
      </c>
      <c r="N29" s="186" t="inlineStr">
        <is>
          <t>17.1 ข้อมูลสมุนไพรเดี่ยวและตำรับสมุนไพร</t>
        </is>
      </c>
      <c r="O29" s="185" t="inlineStr">
        <is>
          <t>Clinic</t>
        </is>
      </c>
      <c r="P29" s="186" t="inlineStr">
        <is>
          <t>ข้อ 5 (PLE_CC1_2533.md)</t>
        </is>
      </c>
      <c r="Q29" s="185" t="inlineStr">
        <is>
          <t>ข้อสอบจริง</t>
        </is>
      </c>
      <c r="R29" s="185" t="inlineStr">
        <is>
          <t>2533</t>
        </is>
      </c>
      <c r="S29" s="185" t="n"/>
    </row>
    <row r="30" ht="24" customHeight="1" s="49">
      <c r="A30" s="187" t="n">
        <v>28</v>
      </c>
      <c r="B30" s="186" t="inlineStr">
        <is>
          <t>การศึกษาเปรียบเทียบระหว่างผู้ป่วยโลหิตจางจากการขาดธาตุเหล็กที่รับประทาน Cereal เสริม กับกลุ่มที่ไม่ได้รับประทาน Cereal โดยติดตามค่าระดับ Hemoglobin (Hb) หลังรับประทานยา Ferrous sulfate ทั้ง 2 กลุ่ม:
- กลุ่มที่รับประทาน Cereal (n = 100): ค่าเฉลี่ย Hb เท่ากับ 11.5 g/dL
- กลุ่มที่ไม่ได้รับประทาน Cereal (n = 120): ค่าเฉลี่ย Hb เท่ากับ 12.0 g/dL
ผลการทดสอบทางสถิติได้ค่า p-value = 0.006</t>
        </is>
      </c>
      <c r="C30" s="186" t="inlineStr">
        <is>
          <t>จากข้อมูลการศึกษาข้างต้น สถิติที่ใช้ในการวิเคราะห์และข้อสรุปผลการวิจัยข้อใดถูกต้องที่สุด</t>
        </is>
      </c>
      <c r="D30" s="186" t="n"/>
      <c r="E30" s="186" t="inlineStr">
        <is>
          <t>ใช้ Independent Samples t-test และสรุปว่าระดับ Hb ของทั้งสองกลุ่มแตกต่างกันอย่างมีนัยสำคัญทางสถิติ (p &lt; 0.05)</t>
        </is>
      </c>
      <c r="F30" s="186" t="inlineStr">
        <is>
          <t>ใช้ Paired Samples t-test และสรุปว่าระดับ Hb ของทั้งสองกลุ่มแตกต่างกันอย่างมีนัยสำคัญทางสถิติ</t>
        </is>
      </c>
      <c r="G30" s="186" t="inlineStr">
        <is>
          <t>ใช้ Chi-Square Test และสรุปว่าการรับประทาน Cereal ไม่มีผลต่อระดับ Hb</t>
        </is>
      </c>
      <c r="H30" s="186" t="inlineStr">
        <is>
          <t>ใช้ One-Way ANOVA และสรุปว่าระดับ Hb ของทั้งสองกลุ่มไม่มีความแตกต่างกัน</t>
        </is>
      </c>
      <c r="I30" s="188" t="inlineStr">
        <is>
          <t>ใช้ Independent Samples t-test และสรุปว่าระดับ Hb ของทั้งสองกลุ่มไม่มีความแตกต่างกันทางสถิติ</t>
        </is>
      </c>
      <c r="J30" s="185" t="n">
        <v>1</v>
      </c>
      <c r="K30" s="186" t="inlineStr">
        <is>
          <t>✅ คำตอบที่ถูกต้อง: ข้อ ก. ใช้ Independent Samples t-test และสรุปว่าระดับ Hb ของทั้งสองกลุ่มแตกต่างกันอย่างมีนัยสำคัญทางสถิติ (p &lt; 0.05)
🎯 ทำไมข้อนี้ถึงถูก:
การเปรียบเทียบค่าเฉลี่ยของข้อมูลเชิงปริมาณต่อเนื่อง (ระดับ Hb) ระหว่างกลุ่มตัวอย่าง 2 กลุ่มที่เป็นอิสระจากกัน (กลุ่มทาน Cereal vs ไม่ทาน Cereal) ต้องใช้สถิติ Independent Samples t-test และเมื่อค่า $p\text{-value} = 0.006$ ซึ่งน้อยกว่าระดับนัยสำคัญ $0.05$ ($p &lt; 0.05$) จึงสรุปได้ว่าระดับ Hemoglobin ของทั้งสองกลุ่มมีความแตกต่างกันอย่างมีนัยสำคัญทางสถิติ
🔍 ข้ออื่นผิดเพราะอะไร:
• ข้อ ข. (ใช้ Paired Samples t-test): Paired t-test ใช้สำหรับกลุ่มตัวอย่างเดียวกันที่วัดซ้ำ แต่ในที่นี้เป็นคนละกลุ่มกัน
• ข้อ ค. (ใช้ Chi-Square Test): Chi-Square ใช้สำหรับข้อมูลเชิงกลุ่ม ไม่ใช่ข้อมูลค่าเฉลี่ยตัวเลขต่อเนื่อง
• ข้อ ง. (ใช้ One-Way ANOVA): One-Way ANOVA ใช้สำหรับเปรียบเทียบตั้งแต่ 3 กลุ่มขึ้นไป
• ข้อ จ. (สรุปว่าระดับ Hb ของทั้งสองกลุ่มไม่มีความแตกต่างกันทางสถิติ): ผิด เพราะค่า $p\text{-value} = 0.006 &lt; 0.05$ แสดงว่ามีความแตกต่างกันอย่างมีนัยสำคัญ</t>
        </is>
      </c>
      <c r="L30" s="186" t="n"/>
      <c r="M30" s="186" t="inlineStr">
        <is>
          <t>5. Research &amp; Biostats</t>
        </is>
      </c>
      <c r="N30" s="186" t="inlineStr">
        <is>
          <t>5.2 สถิติวิเคราะห์ (RR, OR, HR, NNT, 95% CI)</t>
        </is>
      </c>
      <c r="O30" s="185" t="inlineStr">
        <is>
          <t>SAP</t>
        </is>
      </c>
      <c r="P30" s="186" t="inlineStr">
        <is>
          <t>ข้อ 10 (PLE_CC1_2533.md)</t>
        </is>
      </c>
      <c r="Q30" s="185" t="inlineStr">
        <is>
          <t>ข้อสอบจริง</t>
        </is>
      </c>
      <c r="R30" s="185" t="inlineStr">
        <is>
          <t>2533</t>
        </is>
      </c>
      <c r="S30" s="185" t="n"/>
    </row>
    <row r="31" ht="24" customHeight="1" s="49">
      <c r="A31" s="187" t="n">
        <v>29</v>
      </c>
      <c r="B31" s="186" t="n"/>
      <c r="C31" s="186" t="inlineStr">
        <is>
          <t>In a clinical research investigating the association between smoking and lung cancer incidence, researchers followed a group of smokers and a group of non-smokers forward in time to compare disease occurrence. Which of the following study designs and its corresponding primary statistical measure of association is most appropriate?</t>
        </is>
      </c>
      <c r="D31" s="186" t="n"/>
      <c r="E31" s="186" t="inlineStr">
        <is>
          <t>Cost-Minimization Analysis (CMA)</t>
        </is>
      </c>
      <c r="F31" s="186" t="inlineStr">
        <is>
          <t>Student t-test for comparing two independent means</t>
        </is>
      </c>
      <c r="G31" s="186" t="inlineStr">
        <is>
          <t>Chi-Square Test for Categorical Independence (p &lt; 0.05)</t>
        </is>
      </c>
      <c r="H31" s="186" t="inlineStr">
        <is>
          <t>Randomized Controlled Trial (Double-blind RCT)</t>
        </is>
      </c>
      <c r="I31" s="188" t="inlineStr">
        <is>
          <t>Prospective Cohort Study (Relative Risk: RR)</t>
        </is>
      </c>
      <c r="J31" s="185" t="n">
        <v>5</v>
      </c>
      <c r="K31" s="186" t="inlineStr">
        <is>
          <t>✅ คำตอบที่ถูกต้อง: ข้อ จ. Prospective Cohort Study (Relative Risk: RR)
🎯 ทำไมข้อนี้ถึงถูก:
Prospective Cohort Study เป็น observational study ที่ติดตามกลุ่มตัวอย่างจาก exposure ไปยัง outcome เหมาะกับการคำนวณค่า Relative Risk (RR) เพื่อหาความเสี่ยงของการเกิดโรค
🔍 ข้ออื่นผิดเพราะอะไร:
• ข้อ ก. (Cost-Minimization Analysis (CMA)): เป็นรูปแบบการประเมินทางเศรษฐศาสตร์สาธารณสุข ไม่ใช่รูปแบบการวิจัยทางระบาดวิทยา
• ข้อ ข. (Student t-test for comparing two independent means): ใช้สำหรับการเปรียบเทียบค่าเฉลี่ยของกลุ่มตัวอย่างที่เป็นอิสระจากกัน 2 กลุ่ม ไม่ใช่การออกแบบการศึกษา
• ข้อ ค. (Chi-Square Test for Categorical Independence (p &lt; 0.05)): เป็นสถิติทดสอบความสัมพันธ์ของข้อมูลเชิงกลุ่ม ไม่ใช่ชื่อรูปแบบการศึกษาทางระบาดวิทยา
• ข้อ ง. (Randomized Controlled Trial (Double-blind RCT)): เป็น experimental study ที่มีการสุ่ม ไม่ใช่ observational study แบบติดตามไปข้างหน้า</t>
        </is>
      </c>
      <c r="L31" s="186" t="n"/>
      <c r="M31" s="186" t="inlineStr">
        <is>
          <t>4. Pharmacoeconomics</t>
        </is>
      </c>
      <c r="N31" s="186" t="inlineStr">
        <is>
          <t>4.1 วิธีประเมินต้นทุนและประสิทธิผล (CMA, CEA, CUA, CBA)</t>
        </is>
      </c>
      <c r="O31" s="185" t="inlineStr">
        <is>
          <t>SAP</t>
        </is>
      </c>
      <c r="P31" s="186" t="inlineStr">
        <is>
          <t>ข้อ 3 (PLE_CC1_2533.md)</t>
        </is>
      </c>
      <c r="Q31" s="185" t="inlineStr">
        <is>
          <t>ข้อสอบจริง</t>
        </is>
      </c>
      <c r="R31" s="185" t="inlineStr">
        <is>
          <t>2533</t>
        </is>
      </c>
      <c r="S31" s="185" t="n"/>
    </row>
    <row r="32" ht="24" customHeight="1" s="49">
      <c r="A32" s="187" t="n">
        <v>30</v>
      </c>
      <c r="B32" s="186" t="n"/>
      <c r="C32" s="186" t="inlineStr">
        <is>
          <t>ในการศึกษาวิจัยทางระบาดวิทยา รูปแบบการศึกษาใดที่มีวิธีการเลือกกลุ่มควบคุม (control) จากประชากรกลุ่มเดียวกันที่เป็นฐานของกลุ่มผู้ป่วย (case) ณ เวลาที่เกิดโรค เพื่อลดอคติและประหยัดงบประมาณ โดยมักรายงานผลการศึกษาในรูปของ Odds Ratio (OR)</t>
        </is>
      </c>
      <c r="D32" s="186" t="n"/>
      <c r="E32" s="186" t="inlineStr">
        <is>
          <t>Randomized Controlled Trial (Double-blind RCT)</t>
        </is>
      </c>
      <c r="F32" s="186" t="inlineStr">
        <is>
          <t>Prospective Cohort Study (Relative Risk: RR)</t>
        </is>
      </c>
      <c r="G32" s="186" t="inlineStr">
        <is>
          <t>Case-Control Study (Odds Ratio: OR)</t>
        </is>
      </c>
      <c r="H32" s="186" t="inlineStr">
        <is>
          <t>Cross-Sectional Survey Prevalence Study</t>
        </is>
      </c>
      <c r="I32" s="188" t="inlineStr">
        <is>
          <t>Cost-Effectiveness Analysis (Incremental Cost-Effectiveness Ratio: ICER)</t>
        </is>
      </c>
      <c r="J32" s="185" t="n">
        <v>3</v>
      </c>
      <c r="K32" s="186" t="inlineStr">
        <is>
          <t>✅ คำตอบที่ถูกต้อง: ข้อ ค. Case-Control Study (Odds Ratio: OR)
🎯 ทำไมข้อนี้ถึงถูก:
Nested case-control study เป็นรูปแบบการศึกษาที่พัฒนามาจาก Cohort study โดยเลือกกลุ่มควบคุมจากประชากรทั้งหมดที่เป็นฐานของกลุ่มผู้ป่วย (case-base) และมีการวิเคราะห์ข้อมูลทางสถิติโดยใช้ Odds Ratio (OR) เช่นเดียวกับ Case-control study ทั่วไป
🔍 ข้ออื่นผิดเพราะอะไร:
• ข้อ ก. (Randomized Controlled Trial (Double-blind RCT)): เป็นการศึกษาเชิงทดลองที่มีการสุ่มผู้ป่วย ไม่ใช่การศึกษาแบบ Nested case-control study ซึ่งเป็นเชิงสังเกต
• ข้อ ข. (Prospective Cohort Study (Relative Risk: RR)): เป็นการติดตามไปข้างหน้าเพื่อหาอุบัติการณ์และคำนวณ Relative Risk (RR) ไม่ใช่การเลือกควบคุมจากประชากรของ case ในแบบ Nested case-control
• ข้อ ง. (Cross-Sectional Survey Prevalence Study): เป็นการศึกษา ณ จุดเวลาใดเวลาหนึ่งเพื่อหาความชุก ไม่ใช่การศึกษาแบบ Nested case-control
• ข้อ จ. (Cost-Effectiveness Analysis (Incremental Cost-Effectiveness Ratio: ICER)): เป็นการประเมินทางเศรษฐศาสตร์สาธารณสุข ไม่ใช่รูปแบบการศึกษาระบาดวิทยาคลินิก</t>
        </is>
      </c>
      <c r="L32" s="186" t="n"/>
      <c r="M32" s="186" t="inlineStr">
        <is>
          <t>4. Pharmacoeconomics</t>
        </is>
      </c>
      <c r="N32" s="186" t="inlineStr">
        <is>
          <t>4.2 การคำนวณคุ้มค่า (ICER, QALY, NLEM)</t>
        </is>
      </c>
      <c r="O32" s="185" t="inlineStr">
        <is>
          <t>SAP</t>
        </is>
      </c>
      <c r="P32" s="186" t="inlineStr">
        <is>
          <t>ข้อ 4 (PLE_CC1_2533.md)</t>
        </is>
      </c>
      <c r="Q32" s="185" t="inlineStr">
        <is>
          <t>ข้อสอบจริง</t>
        </is>
      </c>
      <c r="R32" s="185" t="inlineStr">
        <is>
          <t>2533</t>
        </is>
      </c>
      <c r="S32" s="185" t="n"/>
    </row>
    <row r="33" ht="24" customHeight="1" s="49">
      <c r="A33" s="187" t="n">
        <v>31</v>
      </c>
      <c r="B33" s="186" t="n"/>
      <c r="C33" s="186" t="inlineStr">
        <is>
          <t>ในการศึกษาแบบ Case-control study เพื่อหาปัจจัยเสี่ยงของการเกิดโรคเรื้อรังชนิดหนึ่ง หากผลการวิเคราะห์ทางสถิติพบว่าค่า Odds Ratio ของผู้ที่มีพฤติกรรมเสี่ยงเทียบกับผู้ที่ไม่มีพฤติกรรมเสี่ยงเท่ากับ 2.5 (95% CI 1.2-5.1) ข้อความใดแปลผลค่า Odds Ratio และ 95% Confidence Interval ดังกล่าวได้ถูกต้องตามหลักสถิติชีวเวชศาสตร์</t>
        </is>
      </c>
      <c r="D33" s="186" t="n"/>
      <c r="E33" s="186" t="inlineStr">
        <is>
          <t>ผู้ที่มีพฤติกรรมเสี่ยงมีโอกาสเกิดโรคสูงกว่าผู้ที่ไม่มีพฤติกรรมเสี่ยง 1.5 เท่า อย่างมีนัยสำคัญทางสถิติ</t>
        </is>
      </c>
      <c r="F33" s="186" t="inlineStr">
        <is>
          <t>ผู้ที่มีพฤติกรรมเสี่ยงมีโอกาสเกิดโรคสูงกว่าผู้ที่ไม่มีพฤติกรรมเสี่ยง 2.5 เท่า และมีความแตกต่างอย่างมีนัยสำคัญทางสถิติ</t>
        </is>
      </c>
      <c r="G33" s="186" t="inlineStr">
        <is>
          <t>ค่า Odds Ratio เท่ากับ 2.5 แต่ไม่มีความแตกต่างอย่างมีนัยสำคัญทางสถิติเนื่องจากช่วงความเชื่อมั่นกว้าง</t>
        </is>
      </c>
      <c r="H33" s="186" t="inlineStr">
        <is>
          <t>การศึกษานี้เป็นการประเมินต้นทุนประสิทธิผลโดยมีอัตราส่วนผลได้ต่อต้นทุนเท่ากับ 2.5</t>
        </is>
      </c>
      <c r="I33" s="188" t="inlineStr">
        <is>
          <t>ค่า Odds Ratio บ่งชี้ว่าพฤติกรรมเสี่ยงช่วยลดโอกาสเกิดโรคได้อย่างมีนัยสำคัญ</t>
        </is>
      </c>
      <c r="J33" s="185" t="n">
        <v>2</v>
      </c>
      <c r="K33" s="186" t="inlineStr">
        <is>
          <t>✅ คำตอบที่ถูกต้อง: ข้อ ข. ผู้ที่มีพฤติกรรมเสี่ยงมีโอกาสเกิดโรคสูงกว่าผู้ที่ไม่มีพฤติกรรมเสี่ยง 2.5 เท่า และมีความแตกต่างอย่างมีนัยสำคัญทางสถิติ
🎯 ทำไมข้อนี้ถึงถูก:
ค่า Odds Ratio เท่ากับ 2.5 หมายถึงโอกาสเกิดโรคในกลุ่มที่มีพฤติกรรมเสี่ยงเป็น 2.5 เท่าของกลุ่มที่ไม่มีพฤติกรรมเสี่ยง และช่วง 95% CI (1.2-5.1) ไม่คร่อมเลข 1 แสดงว่าผลลัพธ์มีความแตกต่างอย่างมีนัยสำคัญทางสถิติที่ระดับความเชื่อมั่น 95%
🔍 ข้ออื่นผิดเพราะอะไร:
• ข้อ ก.: ค่า Odds Ratio 2.5 ไม่ได้หมายความว่าโอกาสเกิดโรคสูงกว่า 1.5 เท่าตามตัวเลือกดังกล่าว
• ข้อ ค.: 95% CI ที่ไม่คร่อมเลข 1 แสดงว่ามีความแตกต่างอย่างมีนัยสำคัญทางสถิติ ไม่ใช่ไม่มีนัยสำคัญ
• ข้อ ง.: ค่า Odds Ratio ใช้ใน Case-control study ไม่ใช่การคำนวณต้นทุนประสิทธิผลใน Pharmacoeconomics
• ข้อ จ.: ค่าดังกล่าวเป็นการประเมินความเสี่ยง ไม่ใช่การวิเคราะห์ Cost-Minimization Analysis</t>
        </is>
      </c>
      <c r="L33" s="186" t="n"/>
      <c r="M33" s="186" t="inlineStr">
        <is>
          <t>4. Pharmacoeconomics</t>
        </is>
      </c>
      <c r="N33" s="186" t="inlineStr">
        <is>
          <t>4.1 วิธีประเมินต้นทุนและประสิทธิผล (CMA, CEA, CUA, CBA)</t>
        </is>
      </c>
      <c r="O33" s="185" t="inlineStr">
        <is>
          <t>SAP</t>
        </is>
      </c>
      <c r="P33" s="186" t="inlineStr">
        <is>
          <t>ข้อ 10 (PLE_CC1_2533.md)</t>
        </is>
      </c>
      <c r="Q33" s="185" t="inlineStr">
        <is>
          <t>ข้อสอบจริง</t>
        </is>
      </c>
      <c r="R33" s="185" t="inlineStr">
        <is>
          <t>2533</t>
        </is>
      </c>
      <c r="S33" s="185" t="n"/>
    </row>
    <row r="34" ht="24" customHeight="1" s="49">
      <c r="A34" s="187" t="n">
        <v>32</v>
      </c>
      <c r="B34" s="186" t="inlineStr">
        <is>
          <t>การวิจัยเชิงทดลองเปรียบเทียบอุบัติการณ์การเกิดอาการไม่พึงประสงค์จากการใช้ยาลดความดันโลหิต ในผู้ป่วยโรคความดันโลหิตสูงจำนวน 3 กลุ่ม ได้ผลดังตาราง:
อาการไม่พึงประสงค์ | ยา A (n = 1,456) | ยา A + ยา B (n = 768) | ยาหลอก (Placebo, n = 215)
Dizziness (เวียนศีรษะ) | 5.4% | 9.5% | 1.9%
Cough (ไอ) | 3.5% | 4.7% | 1.0%</t>
        </is>
      </c>
      <c r="C34" s="186" t="inlineStr">
        <is>
          <t>จากข้อมูลอุบัติการณ์การเกิดอาการไม่พึงประสงค์เชิงสัดส่วนของกลุ่มตัวอย่าง 3 กลุ่มข้างต้น ควรเลือกใช้การทดสอบทางสถิติใดในการเปรียบเทียบความแตกต่าง</t>
        </is>
      </c>
      <c r="D34" s="186" t="n"/>
      <c r="E34" s="186" t="inlineStr">
        <is>
          <t>Unpaired Student t-test</t>
        </is>
      </c>
      <c r="F34" s="186" t="inlineStr">
        <is>
          <t>Paired Student t-test</t>
        </is>
      </c>
      <c r="G34" s="186" t="inlineStr">
        <is>
          <t>Chi-Square test for independence</t>
        </is>
      </c>
      <c r="H34" s="186" t="inlineStr">
        <is>
          <t>Analysis of variance (One-Way ANOVA)</t>
        </is>
      </c>
      <c r="I34" s="188" t="inlineStr">
        <is>
          <t>Pearson correlation analysis</t>
        </is>
      </c>
      <c r="J34" s="185" t="n">
        <v>3</v>
      </c>
      <c r="K34" s="186" t="inlineStr">
        <is>
          <t>✅ คำตอบที่ถูกต้อง: ข้อ ค. Chi-Square test for independence
🎯 ทำไมข้อนี้ถึงถูก:
ข้อมูลที่ต้องการเปรียบเทียบคืออุบัติการณ์การเกิดอาการไม่พึงประสงค์ (เกิด vs ไม่เกิด) ซึ่งเป็นข้อมูลเชิงกลุ่มหรือเชิงคุณภาพ (Categorical/Nominal data) ระหว่างกลุ่มตัวอย่าง 3 กลุ่มที่เป็นอิสระต่อกัน (ยา A, ยา A+B, Placebo) และขนาดตัวอย่างมีขนาดใหญ่ การทดสอบความแตกต่างของสัดส่วนระหว่าง 3 กลุ่มอิสระจึงต้องใช้สถิติ Chi-Square test for independence
🔍 ข้ออื่นผิดเพราะอะไร:
• ข้อ ก. (Unpaired Student t-test): ใช้เปรียบเทียบค่าเฉลี่ยของข้อมูลเชิงปริมาณต่อเนื่องระหว่าง 2 กลุ่มอิสระ ไม่ใช่ข้อมูลสัดส่วน
• ข้อ ข. (Paired Student t-test): ใช้เปรียบเทียบค่าเฉลี่ยของข้อมูลเชิงปริมาณต่อเนื่อง 2 ชุดที่สัมพันธ์กัน
• ข้อ ง. (Analysis of variance: One-Way ANOVA): ใช้เปรียบเทียบค่าเฉลี่ยของข้อมูลเชิงปริมาณต่อเนื่องตั้งแต่ 3 กลุ่มขึ้นไป ไม่ใช่ข้อมูลเชิงกลุ่ม
• ข้อ จ. (Pearson correlation analysis): ใช้ประเมินความสัมพันธ์เชิงเส้นระหว่าง 2 ตัวแปรเชิงปริมาณต่อเนื่อง</t>
        </is>
      </c>
      <c r="L34" s="186" t="n"/>
      <c r="M34" s="186" t="inlineStr">
        <is>
          <t>5. Research &amp; Biostats</t>
        </is>
      </c>
      <c r="N34" s="186" t="inlineStr">
        <is>
          <t>5.2 สถิติวิเคราะห์ (RR, OR, HR, NNT, 95% CI)</t>
        </is>
      </c>
      <c r="O34" s="185" t="inlineStr">
        <is>
          <t>SAP</t>
        </is>
      </c>
      <c r="P34" s="186" t="inlineStr">
        <is>
          <t>ข้อ 17 (PLE_CC1_Practice_Exam.md)</t>
        </is>
      </c>
      <c r="Q34" s="185" t="inlineStr">
        <is>
          <t>แบบฝึกหัด</t>
        </is>
      </c>
      <c r="R34" s="185" t="inlineStr">
        <is>
          <t>เล่มม่วง</t>
        </is>
      </c>
      <c r="S34" s="185" t="n"/>
    </row>
    <row r="35" ht="24" customHeight="1" s="49">
      <c r="A35" s="187" t="n">
        <v>33</v>
      </c>
      <c r="B35" s="186" t="n"/>
      <c r="C35" s="186" t="inlineStr">
        <is>
          <t>ในประเทศหนึ่ง พ.ศ 2556 มีคนเป็นโรคพาร์กินสัน 1.5 ล้านคนมีผู้ป่วยเพิ่มขึ้น 60,000 คน ตายปีละ 24,000 ประชากรทั้งประเทศ 300 ล้านคน จงหาความชุกของการเกิดโรค</t>
        </is>
      </c>
      <c r="D35" s="186" t="n"/>
      <c r="E35" s="186" t="inlineStr">
        <is>
          <t>1/100</t>
        </is>
      </c>
      <c r="F35" s="186" t="inlineStr">
        <is>
          <t>5/1000</t>
        </is>
      </c>
      <c r="G35" s="186" t="inlineStr">
        <is>
          <t>5/10000</t>
        </is>
      </c>
      <c r="H35" s="186" t="inlineStr">
        <is>
          <t>33/10000</t>
        </is>
      </c>
      <c r="I35" s="188" t="inlineStr">
        <is>
          <t>1/100000</t>
        </is>
      </c>
      <c r="J35" s="185" t="n">
        <v>2</v>
      </c>
      <c r="K35" s="186" t="inlineStr">
        <is>
          <t>✅ คำตอบที่ถูกต้อง: ข้อ ข. 5/1000
🎯 ทำไมข้อนี้ถึงถูก:
🔍 ข้ออื่นผิดเพราะอะไร:
• ข้อ ก. (1/100): ไม่ตรงกับหลักการหรือข้อบ่งใช้ที่ถูกต้องตามโจทย์กำหนด
• ข้อ ค. (5/10000): ไม่ตรงกับหลักการหรือข้อบ่งใช้ที่ถูกต้องตามโจทย์กำหนด
• ข้อ ง. (33/10000): ไม่ตรงกับหลักการหรือข้อบ่งใช้ที่ถูกต้องตามโจทย์กำหนด
• ข้อ จ. (1/100000): ไม่ตรงกับหลักการหรือข้อบ่งใช้ที่ถูกต้องตามโจทย์กำหนด</t>
        </is>
      </c>
      <c r="L35" s="186" t="n"/>
      <c r="M35" s="186" t="inlineStr">
        <is>
          <t>5. Research &amp; Biostats</t>
        </is>
      </c>
      <c r="N35" s="186" t="inlineStr">
        <is>
          <t>5.2 สถิติวิเคราะห์ (RR, OR, HR, NNT, 95% CI)</t>
        </is>
      </c>
      <c r="O35" s="185" t="inlineStr">
        <is>
          <t>SAP</t>
        </is>
      </c>
      <c r="P35" s="186" t="inlineStr">
        <is>
          <t>[SOURCE: Pharma Plus เล่มม่วง 2 - ข้อสอบย้อนหลังปี 2558 วันที่ 1 ข้อ 17]</t>
        </is>
      </c>
      <c r="Q35" s="185" t="inlineStr">
        <is>
          <t>ข้อสอบจริง</t>
        </is>
      </c>
      <c r="R35" s="185" t="inlineStr">
        <is>
          <t>2558</t>
        </is>
      </c>
      <c r="S35" s="185" t="n"/>
    </row>
    <row r="36" ht="24" customHeight="1" s="49">
      <c r="A36" s="187" t="n">
        <v>34</v>
      </c>
      <c r="B36" s="186" t="n"/>
      <c r="C36" s="186" t="inlineStr">
        <is>
          <t>หลักการเก็บข้อมูลทางสถิติใด มี bias น้อยสุด</t>
        </is>
      </c>
      <c r="D36" s="186" t="n"/>
      <c r="E36" s="186" t="inlineStr">
        <is>
          <t>Case report</t>
        </is>
      </c>
      <c r="F36" s="186" t="inlineStr">
        <is>
          <t>Case control</t>
        </is>
      </c>
      <c r="G36" s="186" t="inlineStr">
        <is>
          <t>Cross-sectional survey</t>
        </is>
      </c>
      <c r="H36" s="186" t="inlineStr">
        <is>
          <t>Prospective cohort</t>
        </is>
      </c>
      <c r="I36" s="188" t="inlineStr">
        <is>
          <t>Case series</t>
        </is>
      </c>
      <c r="J36" s="185" t="n">
        <v>4</v>
      </c>
      <c r="K36" s="186" t="inlineStr">
        <is>
          <t>✅ คำตอบที่ถูกต้อง: ข้อ ง. Prospective cohort
🎯 ทำไมข้อนี้ถึงถูก:
🔍 ข้ออื่นผิดเพราะอะไร:
• ข้อ ก. (Case report): ไม่ตรงกับหลักการหรือข้อบ่งใช้ที่ถูกต้องตามโจทย์กำหนด
• ข้อ ข. (Case control): ไม่ตรงกับหลักการหรือข้อบ่งใช้ที่ถูกต้องตามโจทย์กำหนด
• ข้อ ค. (Cross-sectional survey): ไม่ตรงกับหลักการหรือข้อบ่งใช้ที่ถูกต้องตามโจทย์กำหนด
• ข้อ จ. (Case series): ไม่ตรงกับหลักการหรือข้อบ่งใช้ที่ถูกต้องตามโจทย์กำหนด</t>
        </is>
      </c>
      <c r="L36" s="186" t="n"/>
      <c r="M36" s="186" t="inlineStr">
        <is>
          <t>5. Research &amp; Biostats</t>
        </is>
      </c>
      <c r="N36" s="186" t="inlineStr">
        <is>
          <t>5.1 รูปแบบการวิจัยทางคลินิก (RCT, Cohort, Case-Control)</t>
        </is>
      </c>
      <c r="O36" s="185" t="inlineStr">
        <is>
          <t>SAP</t>
        </is>
      </c>
      <c r="P36" s="186" t="inlineStr">
        <is>
          <t>[SOURCE: Pharma Plus เล่มม่วง 2 - ข้อสอบย้อนหลังปี 2558 วันที่ 1 ข้อ 85]</t>
        </is>
      </c>
      <c r="Q36" s="185" t="inlineStr">
        <is>
          <t>ข้อสอบจริง</t>
        </is>
      </c>
      <c r="R36" s="185" t="inlineStr">
        <is>
          <t>2558</t>
        </is>
      </c>
      <c r="S36" s="185" t="n"/>
    </row>
    <row r="37" ht="24" customHeight="1" s="49">
      <c r="A37" s="187" t="n">
        <v>35</v>
      </c>
      <c r="B37" s="186" t="n"/>
      <c r="C37" s="186" t="inlineStr">
        <is>
          <t>เปรียบเทียบยากับ placebo ให้ผู้ป่วยตอบคำถามว่าลดปวดมากน้อยเท่าใด โดยมี คะแนนตั้งแต่ 1-100 โดยที่ 0 = ไม่ปวด 100 = ปวดมากสุด ซึ่งข้อมูลมีการกระจายแบบ normal distribution ถามว่าควรใช้สถิติใดในการทดสอบ</t>
        </is>
      </c>
      <c r="D37" s="186" t="n"/>
      <c r="E37" s="186" t="inlineStr">
        <is>
          <t>Mann-Whitney U test</t>
        </is>
      </c>
      <c r="F37" s="186" t="inlineStr">
        <is>
          <t>Independent t-test</t>
        </is>
      </c>
      <c r="G37" s="186" t="inlineStr">
        <is>
          <t>Pair t-test</t>
        </is>
      </c>
      <c r="H37" s="186" t="inlineStr">
        <is>
          <t>Wilcoxon</t>
        </is>
      </c>
      <c r="I37" s="188" t="inlineStr">
        <is>
          <t>Cox proportional hazard model</t>
        </is>
      </c>
      <c r="J37" s="185" t="n">
        <v>2</v>
      </c>
      <c r="K37" s="186" t="inlineStr">
        <is>
          <t>✅ คำตอบที่ถูกต้อง: ข้อ ข. Independent t-test
🎯 ทำไมข้อนี้ถึงถูก:
🔍 ข้ออื่นผิดเพราะอะไร:
• ข้อ ก. (Mann-Whitney U test): ไม่ตรงกับหลักการหรือข้อบ่งใช้ที่ถูกต้องตามโจทย์กำหนด
• ข้อ ค. (Pair t-test): ไม่ตรงกับหลักการหรือข้อบ่งใช้ที่ถูกต้องตามโจทย์กำหนด
• ข้อ ง. (Wilcoxon): ไม่ตรงกับหลักการหรือข้อบ่งใช้ที่ถูกต้องตามโจทย์กำหนด
• ข้อ จ. (Cox proportional hazard model): ไม่ตรงกับหลักการหรือข้อบ่งใช้ที่ถูกต้องตามโจทย์กำหนด</t>
        </is>
      </c>
      <c r="L37" s="186" t="n"/>
      <c r="M37" s="186" t="inlineStr">
        <is>
          <t>5. Research &amp; Biostats</t>
        </is>
      </c>
      <c r="N37" s="186" t="inlineStr">
        <is>
          <t>5.2 สถิติวิเคราะห์ (RR, OR, HR, NNT, 95% CI)</t>
        </is>
      </c>
      <c r="O37" s="185" t="inlineStr">
        <is>
          <t>SAP</t>
        </is>
      </c>
      <c r="P37" s="186" t="inlineStr">
        <is>
          <t>[SOURCE: Pharma Plus เล่มม่วง 2 - ข้อสอบย้อนหลังปี 2558 วันที่ 2 ข้อ 23]</t>
        </is>
      </c>
      <c r="Q37" s="185" t="inlineStr">
        <is>
          <t>ข้อสอบจริง</t>
        </is>
      </c>
      <c r="R37" s="185" t="inlineStr">
        <is>
          <t>2558</t>
        </is>
      </c>
      <c r="S37" s="185" t="n"/>
    </row>
    <row r="38" ht="24" customHeight="1" s="49">
      <c r="A38" s="187" t="n">
        <v>36</v>
      </c>
      <c r="B38" s="186" t="inlineStr">
        <is>
          <t>[]
ตารางผลการศึกษา (ONTARGET Trial summary):
Outcome: Death from cardiovascular causes
- Ramipril (N=8576): 1412 (16.5%)
- Telmisartan (N=8542): 1423 (16.7%)
- Combination (N=8502): 1386 (16.3%)
- Telmisartan vs Ramipril RR (95% CI): 1.01 (0.94-1.09)
- Combination vs Ramipril RR (95% CI): 0.99 (0.92-1.07)
Outcome: Hypotensive symptoms
- Ramipril: 149 (1.7%)
- Telmisartan: 229 (2.7%)
- Combination: 406 (4.8%)
- Telmisartan vs Ramipril RR (95% CI): 1.54 (1.04-1.95)
- Combination vs Ramipril RR (95% CI): 2.75 (1.94-2.97)
Outcome: Renal impairment
- Ramipril: 60 (0.7%)
- Telmisartan: 68 (0.8%)
- Combination: 94 (1.1%)
- Telmisartan vs Ramipril RR (95% CI): 1.14 (0.84-1.59)
- Combination vs Ramipril RR (95% CI): 1.58 (1.23-1.85)</t>
        </is>
      </c>
      <c r="C38" s="186" t="inlineStr">
        <is>
          <t>การแปลผลจากตารางผลการศึกษาดังกล่าว ข้อใดถูกต้อง</t>
        </is>
      </c>
      <c r="D38" s="186" t="n"/>
      <c r="E38" s="186" t="inlineStr">
        <is>
          <t>การให้ยา combination มีประสิทธิภาพและความปลอดภัยมากกว่ายาเดี่ยว อย่างมีนัยสำคัญทางสถิติ</t>
        </is>
      </c>
      <c r="F38" s="186" t="inlineStr">
        <is>
          <t>การให้ยา combination มีประสิทธิภาพเท่ากับยาเดี่ยวแต่เกิดผลข้างเคียงมากกว่าอย่างมีนัยสำคัญทางสถิติ</t>
        </is>
      </c>
      <c r="G38" s="186" t="inlineStr">
        <is>
          <t>Telmisartan มีประสิทธิภาพมากกว่า ramipril อย่างมีนัยสำคัญทางสถิติ</t>
        </is>
      </c>
      <c r="H38" s="186" t="inlineStr">
        <is>
          <t>Telmisartan ทำให้เกิดผลข้างเคียงต่อไตมากกว่า ramipril อย่างมีนัยสำคัญทางสถิติ</t>
        </is>
      </c>
      <c r="I38" s="188" t="inlineStr">
        <is>
          <t>Telmisartan กับ ramipril ทำให้ ความดันต่ำไม่แตกต่างกัน</t>
        </is>
      </c>
      <c r="J38" s="185" t="n">
        <v>2</v>
      </c>
      <c r="K38" s="186" t="inlineStr">
        <is>
          <t>✅ คำตอบที่ถูกต้อง: ข้อ ข. การให้ยา combination มีประสิทธิภาพเท่ากับยาเดี่ยวแต่เกิดผลข้างเคียงมากกว่าอย่างมีนัยสำคัญทางสถิติ
🎯 ทำไมข้อนี้ถึงถูก:
🔍 ข้ออื่นผิดเพราะอะไร:
• ข้อ ก. (การให้ยา combination มีประสิทธิภาพและความปลอดภัยมากกว่ายาเดี่ยว อย่างมีนัยสำคัญทางสถิติ): ไม่ตรงกับหลักการหรือข้อบ่งใช้ที่ถูกต้องตามโจทย์กำหนด
• ข้อ ค. (Telmisartan มีประสิทธิภาพมากกว่า ramipril อย่างมีนัยสำคัญทางสถิติ): ไม่ตรงกับหลักการหรือข้อบ่งใช้ที่ถูกต้องตามโจทย์กำหนด
• ข้อ ง. (Telmisartan ทำให้เกิดผลข้างเคียงต่อไตมากกว่า ramipril อย่างมีนัยสำคัญทางสถิติ): ไม่ตรงกับหลักการหรือข้อบ่งใช้ที่ถูกต้องตามโจทย์กำหนด
• ข้อ จ. (Telmisartan กับ ramipril ทำให้ ความดันต่ำไม่แตกต่างกัน): ไม่ตรงกับหลักการหรือข้อบ่งใช้ที่ถูกต้องตามโจทย์กำหนด</t>
        </is>
      </c>
      <c r="L38" s="186" t="n"/>
      <c r="M38" s="186" t="inlineStr">
        <is>
          <t>5. Research &amp; Biostats</t>
        </is>
      </c>
      <c r="N38" s="186" t="inlineStr">
        <is>
          <t>5.2 สถิติวิเคราะห์ (RR, OR, HR, NNT, 95% CI)</t>
        </is>
      </c>
      <c r="O38" s="185" t="inlineStr">
        <is>
          <t>SAP</t>
        </is>
      </c>
      <c r="P38" s="186" t="inlineStr">
        <is>
          <t>[SOURCE: Pharma Plus เล่มม่วง 2 - ข้อสอบย้อนหลังปี 2558 วันที่ 2 ข้อ 53]</t>
        </is>
      </c>
      <c r="Q38" s="185" t="inlineStr">
        <is>
          <t>ข้อสอบจริง</t>
        </is>
      </c>
      <c r="R38" s="185" t="inlineStr">
        <is>
          <t>2558</t>
        </is>
      </c>
      <c r="S38" s="185" t="n"/>
    </row>
    <row r="39" ht="24" customHeight="1" s="49">
      <c r="A39" s="187" t="n">
        <v>37</v>
      </c>
      <c r="B39" s="186" t="n"/>
      <c r="C39" s="186" t="inlineStr">
        <is>
          <t>จงคำนวณ incidence rate ต่อประชากร 100 คน ในอำเภอหนึ่งมีประชากร 1000 คน มีผู้ป่วยโรคความดันเริ่มต้น 200 คน ต่อมา ติดตามมา 5 ปี พบว่ามีผู้ป่วยใหม่ 50 คน</t>
        </is>
      </c>
      <c r="D39" s="186" t="n"/>
      <c r="E39" s="186" t="inlineStr">
        <is>
          <t>1.25</t>
        </is>
      </c>
      <c r="F39" s="186" t="inlineStr">
        <is>
          <t>5</t>
        </is>
      </c>
      <c r="G39" s="186" t="inlineStr">
        <is>
          <t>6.25</t>
        </is>
      </c>
      <c r="H39" s="186" t="inlineStr">
        <is>
          <t>20</t>
        </is>
      </c>
      <c r="I39" s="188" t="inlineStr">
        <is>
          <t>25</t>
        </is>
      </c>
      <c r="J39" s="185" t="n">
        <v>3</v>
      </c>
      <c r="K39" s="186" t="inlineStr">
        <is>
          <t>✅ คำตอบที่ถูกต้อง: ข้อ ค. 6.25
🎯 ทำไมข้อนี้ถึงถูก:
การคำนวณอุบัติการณ์สะสม (Cumulative Incidence) หรือ Incidence proportion ในประชากรกลุ่มเสี่ยง (population at risk) ประชากรเริ่มต้นมี 1000 คน แต่มีผู้เป็นโรคความดันโลหิตสูงอยู่เดิมแล้ว 200 คน จึงเหลือประชากรกลุ่มเสี่ยงเริ่มต้นที่ปลอดโรคเท่ากับ 1000 ลบ 200 เท่ากับ 800 คน เมื่อพบผู้ป่วยรายใหม่ 50 คน อัตราอุบัติการณ์คิดเป็น (50 หาร 800) คูณ 100 เท่ากับ 6.25 ต่อประชากร 100 คน
🔍 ข้ออื่นผิดเพราะอะไร:
• ข้อ ก.: 1.25 เกิดจากการนำ 6.25 ไปหารด้วย 5 ปี ซึ่งเป็น incidence rate เฉลี่ยต่อปี ไม่ตรงกับตัวเลือกอุบัติการณ์รวมต่อ 100 คน
• ข้อ ข.: 5 เกิดจากการนำผู้ป่วยใหม่ 50 คนไปหารด้วยประชากรทั้งหมด 1000 คน ซึ่งเป็นการคำนวณที่ผิดเนื่องจากรวมผู้ป่วยที่มีโรคอยู่เดิมเข้าไปด้วย
• ข้อ ง.: 20 คือความชุกเริ่มต้น (Prevalence rate) เท่ากับ (200 หาร 1000) คูณ 100 เท่ากับ 20%
• ข้อ จ.: 25 คือความชุกรวมของโรคเมื่อสิ้นสุดการศึกษา เท่ากับ (250 หาร 1000) คูณ 100 เท่ากับ 25%</t>
        </is>
      </c>
      <c r="L39" s="186" t="n"/>
      <c r="M39" s="186" t="inlineStr">
        <is>
          <t>5. Research &amp; Biostats</t>
        </is>
      </c>
      <c r="N39" s="186" t="inlineStr">
        <is>
          <t>5.2 สถิติวิเคราะห์ (RR, OR, HR, NNT, 95% CI)</t>
        </is>
      </c>
      <c r="O39" s="185" t="inlineStr">
        <is>
          <t>SAP</t>
        </is>
      </c>
      <c r="P39" s="186" t="inlineStr">
        <is>
          <t>[SOURCE: Pharma Plus เล่มม่วง 2 - ข้อสอบย้อนหลัง PLE-CC1 ปี 2564 วันที่ 1 ข้อ 72]</t>
        </is>
      </c>
      <c r="Q39" s="185" t="inlineStr">
        <is>
          <t>ข้อสอบจริง</t>
        </is>
      </c>
      <c r="R39" s="185" t="inlineStr">
        <is>
          <t>2564</t>
        </is>
      </c>
      <c r="S39" s="185" t="n"/>
    </row>
    <row r="40" ht="24" customHeight="1" s="49">
      <c r="A40" s="187" t="n">
        <v>38</v>
      </c>
      <c r="B40" s="186" t="n"/>
      <c r="C40" s="186" t="inlineStr">
        <is>
          <t>Rare ADR ควรใช้การศึกษาแบบใด</t>
        </is>
      </c>
      <c r="D40" s="186" t="n"/>
      <c r="E40" s="186" t="inlineStr">
        <is>
          <t>Case controls</t>
        </is>
      </c>
      <c r="F40" s="186" t="inlineStr">
        <is>
          <t>Cross sectional</t>
        </is>
      </c>
      <c r="G40" s="186" t="inlineStr">
        <is>
          <t>Cohort study</t>
        </is>
      </c>
      <c r="H40" s="186" t="inlineStr">
        <is>
          <t>Randomize control trial</t>
        </is>
      </c>
      <c r="I40" s="188" t="inlineStr">
        <is>
          <t>Meta analysis</t>
        </is>
      </c>
      <c r="J40" s="185" t="n">
        <v>1</v>
      </c>
      <c r="K40" s="186" t="inlineStr">
        <is>
          <t>✅ คำตอบที่ถูกต้อง: ข้อ ก. Case controls
🎯 ทำไมข้อนี้ถึงถูก:
การศึกษาแบบ Case-control study เริ่มต้นจากการคัดเลือกผู้ที่มีผลลัพธ์หรือเกิดเหตุการณ์แล้ว (cases คือผู้ที่เกิดอาการไม่พึงประสงค์จากยา) เปรียบเทียบกับกลุ่มที่ไม่ได้เกิดเหตุการณ์ (controls) แล้วสืบย้อนหลังไปดูประวัติการได้รับยา (exposure) จึงเป็นรูปแบบการวิจัยที่มีประสิทธิภาพ ประหยัดเวลา และเหมาะสมที่สุดในการศึกษาโรคที่พบน้อยหรืออาการไม่พึงประสงค์จากยาที่พบได้ยากมาก (Rare ADRs เช่น SJS/TEN หรือ agranulocytosis)
🔍 ข้ออื่นผิดเพราะอะไร:
• ข้อ ข.: Cross sectional study เป็นการเก็บข้อมูล ณ จุดเวลาใดเวลาหนึ่ง เหมาะกับการวัดความชุก (prevalence) ไม่เหมาะกับภาวะที่เกิดน้อยมาก
• ข้อ ค.: Cohort study เริ่มต้นจากกลุ่มผู้ได้รับยาแล้วติดตามไปข้างหน้า หากเป็น rare ADR จะต้องใช้ขนาดกลุ่มตัวอย่างที่ใหญ่มากและใช้เวลาติดตามนานมากจนไม่สามารถทำได้ในทางปฏิบัติ
• ข้อ ง.: Randomized controlled trial (RCT) มีข้อจำกัดด้านจริยธรรม ขนาดกลุ่มตัวอย่าง และระยะเวลาติดตาม จึงแทบไม่สามารถตรวจจับ rare ADRs ได้
• ข้อ จ.: Meta analysis เป็นการนำผลการศึกษาหลายงานมารวมกันเชิงสถิติ ไม่ใช่รูปแบบการออกแบบการศึกษาวิจัยปฐมภูมิในกลุ่มผู้ป่วย</t>
        </is>
      </c>
      <c r="L40" s="186" t="n"/>
      <c r="M40" s="186" t="inlineStr">
        <is>
          <t>5. Research &amp; Biostats</t>
        </is>
      </c>
      <c r="N40" s="186" t="inlineStr">
        <is>
          <t>5.1 รูปแบบการวิจัยทางคลินิก (RCT, Cohort, Case-Control)</t>
        </is>
      </c>
      <c r="O40" s="185" t="inlineStr">
        <is>
          <t>SAP</t>
        </is>
      </c>
      <c r="P40" s="186" t="inlineStr">
        <is>
          <t>[SOURCE: Pharma Plus เล่มม่วง 2 - ข้อสอบย้อนหลัง PLE-CC1 ปี 2564 วันที่ 1 ข้อ 101]</t>
        </is>
      </c>
      <c r="Q40" s="185" t="inlineStr">
        <is>
          <t>ข้อสอบจริง</t>
        </is>
      </c>
      <c r="R40" s="185" t="inlineStr">
        <is>
          <t>2564</t>
        </is>
      </c>
      <c r="S40" s="185" t="n"/>
    </row>
    <row r="41" ht="24" customHeight="1" s="49">
      <c r="A41" s="187" t="n">
        <v>39</v>
      </c>
      <c r="B41" s="186" t="n"/>
      <c r="C41" s="186" t="inlineStr">
        <is>
          <t>ต้องการศึกษาเรื่องประสิทธิภาพของยาโดยวัดอัตราการหายของโรคของผู้ที่ใช้ยาเทียบกับผู้ที่ไม่ใช้ยา ควรใช้วิธีการศึกษาแบบใด</t>
        </is>
      </c>
      <c r="D41" s="186" t="n"/>
      <c r="E41" s="186" t="inlineStr">
        <is>
          <t>ศึกษาแบบ Case Control โดยหาค่า RR</t>
        </is>
      </c>
      <c r="F41" s="186" t="inlineStr">
        <is>
          <t>ศึกษาแบบ Case Control โดยหาค่า OR</t>
        </is>
      </c>
      <c r="G41" s="186" t="inlineStr">
        <is>
          <t>ศึกษา แบบ cross sectional วัดผล เป็น prevalence</t>
        </is>
      </c>
      <c r="H41" s="186" t="inlineStr">
        <is>
          <t>ศึกษาแบบ Cohort study โดยหาค่า RR</t>
        </is>
      </c>
      <c r="I41" s="188" t="inlineStr">
        <is>
          <t>ศึกษาแบบ Cohort study โดยหาค่า OR</t>
        </is>
      </c>
      <c r="J41" s="185" t="n">
        <v>4</v>
      </c>
      <c r="K41" s="186" t="inlineStr">
        <is>
          <t>✅ คำตอบที่ถูกต้อง: ข้อ ง. ศึกษาแบบ Cohort study โดยหาค่า RR
🎯 ทำไมข้อนี้ถึงถูก:
การศึกษาที่เริ่มต้นจากการแบ่งกลุ่มประชากรตามการได้รับปัจจัย (ผู้ใช้ยาเทียบกับผู้ไม่ใช้ยา) แล้วติดตามไปข้างหน้าเพื่อวัดอัตราการเกิดผลลัพธ์ (อัตราการหายของโรค) เป็นรูปแบบการศึกษาแบบ Cohort study ซึ่งสามารถคำนวณอุบัติการณ์ (incidence) ของการหายในแต่ละกลุ่มได้โดยตรง และนำมาหาค่าความเสี่ยงสัมพัทธ์หรืออัตราส่วนความเสี่ยง (Relative Risk - RR)
🔍 ข้ออื่นผิดเพราะอะไร:
• ข้อ ก.: Case-Control study เริ่มต้นจากผลลัพธ์ย้อนหาปัจจัย และไม่สามารถคำนวณหาค่า Relative Risk (RR) ได้โดยตรง
• ข้อ ข.: Case-Control study หาค่า Odds Ratio (OR) ได้ แต่การออกแบบโจทย์เริ่มจากกลุ่มผู้ใช้ยาและไม่ใช้ยา จึงไม่ใช่ case-control
• ข้อ ค.: Cross-sectional study วัด ณ จุดเวลาเดียว ไม่สามารถติดตามไปข้างหน้าเพื่อวัดอัตราการหายของโรคตามเวลาได้
• ข้อ จ.: Cohort study ตัววัดความสัมพันธ์หลักคือค่า Relative Risk (RR) ไม่ใช่ Odds Ratio (OR)</t>
        </is>
      </c>
      <c r="L41" s="186" t="n"/>
      <c r="M41" s="186" t="inlineStr">
        <is>
          <t>5. Research &amp; Biostats</t>
        </is>
      </c>
      <c r="N41" s="186" t="inlineStr">
        <is>
          <t>5.1 รูปแบบการวิจัยทางคลินิก (RCT, Cohort, Case-Control)</t>
        </is>
      </c>
      <c r="O41" s="185" t="inlineStr">
        <is>
          <t>SAP</t>
        </is>
      </c>
      <c r="P41" s="186" t="inlineStr">
        <is>
          <t>[SOURCE: Pharma Plus เล่มม่วง 2 - ข้อสอบย้อนหลัง PLE-CC1 ปี 2564 วันที่ 1 ข้อ 102]</t>
        </is>
      </c>
      <c r="Q41" s="185" t="inlineStr">
        <is>
          <t>ข้อสอบจริง</t>
        </is>
      </c>
      <c r="R41" s="185" t="inlineStr">
        <is>
          <t>2564</t>
        </is>
      </c>
      <c r="S41" s="185" t="n"/>
    </row>
    <row r="42" ht="24" customHeight="1" s="49">
      <c r="A42" s="187" t="n">
        <v>40</v>
      </c>
      <c r="B42" s="186" t="inlineStr">
        <is>
          <t>[การออกแบบการวิจัยเพื่อติดตามระบบความปลอดภัยทางยา]
แผนกเภสัชกรรมได้ทำการจัดการระบบป้องกันความคลาดเคลื่อนทางยา ในฐานะเภสัชกรท่านจะใช้การศึกษาวิธีใดเพื่อติดตามประสิทธิภาพจะดีที่สุด</t>
        </is>
      </c>
      <c r="C42" s="186" t="inlineStr">
        <is>
          <t>แผนกเภสัชกรรมได้ทำการจัดการระบบป้องกันความคลาดเคลื่อนทางยา ในฐานะเภสัชกรท่านจะใช้การศึกษาวิธีใดเพื่อติดตามประสิทธิภาพจะดีที่สุด</t>
        </is>
      </c>
      <c r="D42" s="186" t="n"/>
      <c r="E42" s="186" t="inlineStr">
        <is>
          <t>Meta analysis</t>
        </is>
      </c>
      <c r="F42" s="186" t="inlineStr">
        <is>
          <t>Randomized controlled trial</t>
        </is>
      </c>
      <c r="G42" s="186" t="inlineStr">
        <is>
          <t>Retrospective cohort</t>
        </is>
      </c>
      <c r="H42" s="186" t="inlineStr">
        <is>
          <t>Case control</t>
        </is>
      </c>
      <c r="I42" s="188" t="inlineStr">
        <is>
          <t>Cross-sectional</t>
        </is>
      </c>
      <c r="J42" s="185" t="n">
        <v>3</v>
      </c>
      <c r="K42" s="186" t="inlineStr">
        <is>
          <t>✅ คำตอบที่ถูกต้อง: ข้อ ค. Retrospective cohort
🎯 ทำไมข้อนี้ถึงถูก:
การติดตามประสิทธิภาพของระบบความปลอดภัยทางยาที่โรงพยาบาลได้ดำเนินการไปแล้ว ในทางปฏิบัติจริงระดับสถานพยาบาล วิธีการศึกษาที่มีความเป็นไปได้และเหมาะสมที่สุดคือ Retrospective cohort study (หรือ Before-After study) โดยเปรียบเทียบอุบัติการณ์ของ medication error จากเวชระเบียนและระบบรายงานก่อนและหลังการจัดตั้งระบบ เพื่อประเมินผลลัพธ์ได้อย่างชัดเจน
🔍 ข้ออื่นผิดเพราะอะไร:
• ข้อ ก. Meta analysis: เป็นการรวบรวมและวิเคราะห์ผลลัพธ์จากงานวิจัยหลายฉบับที่ตีพิมพ์แล้ว ไม่ใช่วิธีการติดตามประเมินผลการทำงานจริงภายในแผนกเภสัชกรรมของตนเอง
• ข้อ ข. Randomized controlled trial: การสุ่มแบ่งผู้ป่วยในโรงพยาบาลเดียวกันให้ได้รับหรือไม่ได้รับระบบป้องกันความคลาดเคลื่อนทางยาขัดต่อจริยธรรมทางการแพทย์และไม่สามารถทำได้ในระดับระบบโรงพยาบาล
• ข้อ ง. Case control: เหมาะสำหรับการสืบค้นปัจจัยเสี่ยงของโรคที่เกิดน้อย ไม่เหมาะสำหรับการติดตามแนวโน้มอัตราการเกิดความคลาดเคลื่อนทางยาเชิงระบบ
• ข้อ จ. Cross-sectional: ประเมิน ณ จุดเวลาเดียว ไม่สามารถเปรียบเทียบแนวโน้มหรือวัดผลลัพธ์ก่อนและหลังการแทรกแซงได้อย่างชัดเจน</t>
        </is>
      </c>
      <c r="L42" s="186" t="n"/>
      <c r="M42" s="186" t="inlineStr">
        <is>
          <t>5. Research &amp; Biostats</t>
        </is>
      </c>
      <c r="N42" s="186" t="inlineStr">
        <is>
          <t>5.1 รูปแบบการวิจัยทางคลินิก (RCT, Cohort, Case-Control)</t>
        </is>
      </c>
      <c r="O42" s="185" t="inlineStr">
        <is>
          <t>SAP</t>
        </is>
      </c>
      <c r="P42" s="186" t="inlineStr">
        <is>
          <t>[SOURCE: Pharma Plus เล่มม่วง 2 - ข้อสอบย้อนหลัง PLE-CC1 ปี 2564 วันที่ 2 ข้อ 15]</t>
        </is>
      </c>
      <c r="Q42" s="185" t="inlineStr">
        <is>
          <t>ข้อสอบจริง</t>
        </is>
      </c>
      <c r="R42" s="185" t="inlineStr">
        <is>
          <t>2564</t>
        </is>
      </c>
      <c r="S42" s="185" t="n"/>
    </row>
    <row r="43" ht="24" customHeight="1" s="49">
      <c r="A43" s="187" t="n">
        <v>41</v>
      </c>
      <c r="B43" s="186" t="n"/>
      <c r="C43" s="186" t="inlineStr">
        <is>
          <t>ในการทำงานวิจัยกำหนดให้กลุ่มควบคุมเป็นคนไม่สูบบุหรี่ แต่มีผู้ป่วยคนหนึ่งสูบบุหรี่แต่บอกว่าตัวเองไม่ได้สูบทำให้ถูกจัดไปอยู่ในกลุ่มคนที่ไม่สูบบุหรี่ อคติที่เกิดขึ้นเรียกว่า</t>
        </is>
      </c>
      <c r="D43" s="186" t="n"/>
      <c r="E43" s="186" t="inlineStr">
        <is>
          <t>Recall bias</t>
        </is>
      </c>
      <c r="F43" s="186" t="inlineStr">
        <is>
          <t>Sampling bias</t>
        </is>
      </c>
      <c r="G43" s="186" t="inlineStr">
        <is>
          <t>Selection bias</t>
        </is>
      </c>
      <c r="H43" s="186" t="inlineStr">
        <is>
          <t>Publication bias</t>
        </is>
      </c>
      <c r="I43" s="188" t="inlineStr">
        <is>
          <t>Information bias</t>
        </is>
      </c>
      <c r="J43" s="185" t="n">
        <v>5</v>
      </c>
      <c r="K43" s="186" t="inlineStr">
        <is>
          <t>✅ คำตอบที่ถูกต้อง: ข้อ จ. Information bias
🎯 ทำไมข้อนี้ถึงถูก:
การที่ผู้เข้าร่วมวิจัยรายงานข้อมูลพฤติกรรมการสูบบุหรี่ไม่ตรงตามความเป็นจริง ทำให้เกิดความคลาดเคลื่อนในการวัดหรือรวบรวมข้อมูล จัดเป็น Information bias หรือ Misclassification bias โดยตรง
🔍 ข้ออื่นผิดเพราะอะไร:
• ข้อ ก.: Recall bias คือความคลาดเคลื่อนที่เกิดจากการที่ผู้ป่วยในกลุ่ม case จดจำหรือนึกถึงประวัติการสัมผัสปัจจัยในอดีตได้แตกต่างจากลุ่ม control ไม่ใช่การจงใจรายงานเท็จ
• ข้อ ข.: Sampling bias คือความลำเอียงที่เกิดจากกระบวนการสุ่มตัวอย่างที่ไม่เป็นตัวแทนของประชากรเป้าหมาย
• ข้อ ค.: Selection bias เกิดจากขั้นตอนการคัดเลือกกลุ่มตัวอย่างเข้าสู่การศึกษาที่มีความแตกต่างกันตั้งแต่เริ่มต้น
• ข้อ ง.: Publication bias คือความลำเอียงในการตีพิมพ์งานวิจัยที่มักเลือกตีพิมพ์เฉพาะผลการศึกษาที่มีนัยสำคัญทางสถิติ</t>
        </is>
      </c>
      <c r="L43" s="186" t="inlineStr">
        <is>
          <t>Epidemiology and Study Design</t>
        </is>
      </c>
      <c r="M43" s="186" t="inlineStr">
        <is>
          <t>5. Research &amp; Biostats</t>
        </is>
      </c>
      <c r="N43" s="186" t="inlineStr">
        <is>
          <t>5.1 รูปแบบการวิจัยทางคลินิก (RCT, Cohort, Case-Control)</t>
        </is>
      </c>
      <c r="O43" s="185" t="inlineStr">
        <is>
          <t>SAP</t>
        </is>
      </c>
      <c r="P43" s="186" t="inlineStr">
        <is>
          <t>ข้อสอบเก่า</t>
        </is>
      </c>
      <c r="Q43" s="185" t="inlineStr">
        <is>
          <t>ข้อสอบจริง</t>
        </is>
      </c>
      <c r="R43" s="185" t="inlineStr">
        <is>
          <t>2565</t>
        </is>
      </c>
      <c r="S43" s="185" t="n"/>
    </row>
    <row r="44" ht="24" customHeight="1" s="49">
      <c r="A44" s="187" t="n">
        <v>42</v>
      </c>
      <c r="B44" s="186" t="n"/>
      <c r="C44" s="186" t="inlineStr">
        <is>
          <t>ตำบลแห่งหนึ่งมีประชากรทั้งหมด 1,000 คน ติดเชื้อไวรัสโควิด 19 ไปแล้วทั้งหมด 300 คน พบว่าเมื่อเดือนกรกฎาคม 2566 มีประชากรติดเชื้อเพิ่มอีก 50 คน จงหาอุบัติการณ์ (Incidence) ของการติดเชื้อไวรัสโควิด 19 ในเดือนกรกฎาคมที่ผ่านมา มีค่าเท่ากับเท่าใด</t>
        </is>
      </c>
      <c r="D44" s="186" t="n"/>
      <c r="E44" s="186" t="inlineStr">
        <is>
          <t>300/1000</t>
        </is>
      </c>
      <c r="F44" s="186" t="inlineStr">
        <is>
          <t>350/1000</t>
        </is>
      </c>
      <c r="G44" s="186" t="inlineStr">
        <is>
          <t>50/700</t>
        </is>
      </c>
      <c r="H44" s="186" t="inlineStr">
        <is>
          <t>350/700</t>
        </is>
      </c>
      <c r="I44" s="188" t="inlineStr">
        <is>
          <t>50/1000</t>
        </is>
      </c>
      <c r="J44" s="185" t="n">
        <v>3</v>
      </c>
      <c r="K44" s="186" t="inlineStr">
        <is>
          <t>✅ คำตอบที่ถูกต้อง: ข้อ ค. 50/700
🎯 ทำไมข้อนี้ถึงถูก:
Incidence (อุบัติการณ์) คือ จำนวนผู้ป่วยรายใหม่ที่เกิดขึ้นในช่วงเวลาที่ศึกษา หารด้วย ประชากรกลุ่มเสี่ยงที่ยังไม่เป็นโรค ณ จุดเริ่มต้นของช่วงเวลานั้น (Population at risk) = ผู้ติดเชื้อรายใหม่ 50 คน หารด้วย ประชากรเสี่ยงที่เหลือ (1,000 ลบ 300 = 700 คน) ได้เท่ากับ 50/700
🔍 ข้ออื่นผิดเพราะอะไร:
• ข้อ ก. (300/1000): คือค่าความชุกเดิม (prevalence ก่อนเริ่มเดือนกรกฎาคม)
• ข้อ ข. (350/1000): คือค่าความชุกรวมสะสมทั้งหมดจนถึงสิ้นเดือนกรกฎาคม (Cumulative prevalence)
• ข้อ ง. (350/700): เป็นการนำจำนวนผู้ป่วยสะสมทั้งหมดไปหารด้วยประชากรเสี่ยง ซึ่งผิดหลักระบาดวิทยา
• ข้อ จ. (50/1000): เกิดจากความเข้าใจผิดโดยนำประชากรทั้งหมดมารวมกลุ่มที่ไม่เสี่ยง (300 คนที่เคยติดเชื้อไปแล้ว) เข้าไปด้วย</t>
        </is>
      </c>
      <c r="L44" s="186" t="n"/>
      <c r="M44" s="186" t="inlineStr">
        <is>
          <t>5. Research &amp; Biostats</t>
        </is>
      </c>
      <c r="N44" s="186" t="inlineStr">
        <is>
          <t>5.2 สถิติวิเคราะห์ (RR, OR, HR, NNT, 95% CI)</t>
        </is>
      </c>
      <c r="O44" s="185" t="inlineStr">
        <is>
          <t>SAP</t>
        </is>
      </c>
      <c r="P44" s="186" t="inlineStr">
        <is>
          <t>[SOURCE: Mock Pharmtutor 2024 Set 1 ข้อ 115]</t>
        </is>
      </c>
      <c r="Q44" s="185" t="inlineStr">
        <is>
          <t>ข้อสอบจำลอง</t>
        </is>
      </c>
      <c r="R44" s="185" t="inlineStr">
        <is>
          <t>Mock Pharmtutor 2024</t>
        </is>
      </c>
      <c r="S44" s="185" t="n"/>
    </row>
    <row r="45" ht="24" customHeight="1" s="49">
      <c r="A45" s="187" t="n">
        <v>43</v>
      </c>
      <c r="B45" s="186" t="n"/>
      <c r="C45" s="186" t="inlineStr">
        <is>
          <t>การศึกษาเปรียบเทียบการใช้ยา Lamivudine และ Tenofovir/Lamivudine ในการป้องกันการเกิดภาวะตับอักเสบบี ในอาสาสมัครจำนวน 1,245 คน โดยผลการรักษาพบว่า RR ของการศึกษานี้เท่ากับ 0.61 (95% CI 0.45-0.87) จากผลการศึกษาดังกล่าวข้อใดกล่าวถูกต้อง</t>
        </is>
      </c>
      <c r="D45" s="186" t="n"/>
      <c r="E45" s="186" t="inlineStr">
        <is>
          <t>การใช้ยา Lamivudine มีประสิทธิภาพป้องกันการเกิดภาวะตับอักเสบได้มากกว่า Tenofovir/Lamivudine</t>
        </is>
      </c>
      <c r="F45" s="186" t="inlineStr">
        <is>
          <t>ผลการศึกษาดังกล่าวแสดงถึง significance level ที่ 0.05 เนื่องจากค่า 95% CI ไม่คร่อม 1</t>
        </is>
      </c>
      <c r="G45" s="186" t="inlineStr">
        <is>
          <t>ควรทำการศึกษาเพิ่มเติม เนื่องจากผลของการศึกษา RR เข้าใกล้ 0.5</t>
        </is>
      </c>
      <c r="H45" s="186" t="inlineStr">
        <is>
          <t>จำนวนอาสาสมัครที่เข้าร่วมการศึกษามีจำนวนมากจนเกินไป ผลอาจทำให้คลาดเคลื่อนได้</t>
        </is>
      </c>
      <c r="I45" s="188" t="inlineStr">
        <is>
          <t>ถูกทุกข้อ</t>
        </is>
      </c>
      <c r="J45" s="185" t="n">
        <v>2</v>
      </c>
      <c r="K45" s="186" t="inlineStr">
        <is>
          <t>✅ คำตอบที่ถูกต้อง: ข้อ ข. ผลการศึกษาดังกล่าวแสดงถึง significance level ที่ 0.05 เนื่องจากค่า 95% CI ไม่คร่อม 1
🎯 ทำไมข้อนี้ถึงถูก:
ค่า Relative Risk (RR) เท่ากับ 0.61 และมีช่วงความเชื่อมั่น 95% CI อยู่ระหว่าง 0.45 ถึง 0.87 ซึ่งค่าทั้งช่วงอยู่ต่ำกว่า 1 และไม่คร่อมค่า 1 แสดงว่ายาสูตรทดลองสามารถลดความเสี่ยงของการเกิดโรคได้อย่างมีนัยสำคัญทางสถิติที่ระดับ p-value น้อยกว่า 0.05 (alpha = 0.05)
🔍 ข้ออื่นผิดเพราะอะไร:
• ข้อ ก. (การใช้ยา Lamivudine มีประสิทธิภาพป้องกันการเกิดภาวะตับอักเสบได้มากกว่า): การที่ RR = 0.61 แสดงว่ากลุ่มทดลอง (Tenofovir/Lamivudine) เกิดโรคน้อยกว่ากลุ่มควบคุม (Lamivudine เดี่ยว) ยาสูตรผสมจึงมีประสิทธิภาพป้องกันได้ดีกว่า
• ข้อ ค. (ควรทำการศึกษาเพิ่มเติม เนื่องจากผลของการศึกษา RR เข้าใกล้ 0.5): ค่า RR 0.61 แสดงถึงผลการรักษาที่ดีและมีนัยสำคัญทางสถิติชัดเจน ไม่ใช่เหตุผลที่ระบุว่าผลการศึกษาใช้ไม่ได้
• ข้อ ง. (จำนวนอาสาสมัครที่เข้าร่วมการศึกษามีจำนวนมากจนเกินไป ผลอาจทำให้คลาดเคลื่อนได้): จำนวนตัวอย่างมากช่วยเพิ่ม statistical power และลด random error ไม่ได้ทำให้ผลคลาดเคลื่อน
• ข้อ จ. (ถูกทุกข้อ): ไม่ถูกต้องเนื่องจากมีเพียงข้อ ข. ที่ถูกต้อง</t>
        </is>
      </c>
      <c r="L45" s="186" t="n"/>
      <c r="M45" s="186" t="inlineStr">
        <is>
          <t>5. Research &amp; Biostats</t>
        </is>
      </c>
      <c r="N45" s="186" t="inlineStr">
        <is>
          <t>5.2 สถิติวิเคราะห์ (RR, OR, HR, NNT, 95% CI)</t>
        </is>
      </c>
      <c r="O45" s="185" t="inlineStr">
        <is>
          <t>SAP</t>
        </is>
      </c>
      <c r="P45" s="186" t="inlineStr">
        <is>
          <t>[SOURCE: Mock Pharmtutor 2024 Set 1 ข้อ 116]</t>
        </is>
      </c>
      <c r="Q45" s="185" t="inlineStr">
        <is>
          <t>ข้อสอบจำลอง</t>
        </is>
      </c>
      <c r="R45" s="185" t="inlineStr">
        <is>
          <t>Mock Pharmtutor 2024</t>
        </is>
      </c>
      <c r="S45" s="185" t="n"/>
    </row>
    <row r="46" ht="24" customHeight="1" s="49">
      <c r="A46" s="187" t="n">
        <v>44</v>
      </c>
      <c r="B46" s="186" t="n"/>
      <c r="C46" s="186" t="inlineStr">
        <is>
          <t>จากกราฟข้างต้นเป็นกราฟแสดงการกระจายรายได้ของคนไทยในปี 2545 จากกราฟข้างต้นสามารถสรุปได้ว่าอย่างไร</t>
        </is>
      </c>
      <c r="D46" s="186" t="inlineStr">
        <is>
          <t>pharmtutor2024/set1_q117.png</t>
        </is>
      </c>
      <c r="E46" s="186" t="inlineStr">
        <is>
          <t>การกระจายของข้อมูลเป็นแบบปกติ normal distribution</t>
        </is>
      </c>
      <c r="F46" s="186" t="inlineStr">
        <is>
          <t>การกระจายของข้อมูลเป็นแบบปกติ normal distribution (Mean &gt; Mode)</t>
        </is>
      </c>
      <c r="G46" s="186" t="inlineStr">
        <is>
          <t>การกระจายของข้อมูลเป็นแบบปกติ normal distribution (Mean &lt; Mode)</t>
        </is>
      </c>
      <c r="H46" s="186" t="inlineStr">
        <is>
          <t>การกระจายของข้อมูลเบ้ไปทางขวา Right Skewed</t>
        </is>
      </c>
      <c r="I46" s="188" t="inlineStr">
        <is>
          <t>การกระจายของข้อมูลเบ้ไปทางซ้าย Left Skewed</t>
        </is>
      </c>
      <c r="J46" s="185" t="n">
        <v>4</v>
      </c>
      <c r="K46" s="186" t="inlineStr">
        <is>
          <t>✅ คำตอบที่ถูกต้อง: ข้อ ง. การกระจายของข้อมูลเบ้ไปทางขวา Right Skewed
🎯 ทำไมข้อนี้ถึงถูก:
กราฟการกระจายรายได้มีจุดยอดโด่งอยู่ทางด้านซ้าย (ประชากรส่วนใหญ่มีรายได้น้อยถึงปานกลาง) และมีหางลากยาวยื่นไปทางด้านขวา (กลุ่มคนรวยจำนวนน้อยที่มีรายได้สูงมาก) ซึ่งลักษณะหางยาวไปทางขวาเรียกว่า Positively Skewed Distribution หรือ Right-Skewed Distribution โดยมีความสัมพันธ์คือ Mode &lt; Median &lt; Mean
🔍 ข้ออื่นผิดเพราะอะไร:
• ข้อ ก. (การกระจายของข้อมูลเป็นแบบปกติ normal distribution): การกระจายแบบปกติจะต้องเป็นรูประฆังคว่ำสมมาตร (symmetric bell-shaped) และ Mean = Median = Mode
• ข้อ ข. (การกระจายของข้อมูลเป็นแบบปกติ normal distribution (Mean &gt; Mode)): ขัดแย้งในตัวเอง เพราะการกระจายแบบปกติ Mean ต้องเท่ากับ Mode
• ข้อ ค. (การกระจายของข้อมูลเป็นแบบปกติ normal distribution (Mean &lt; Mode)): ขัดแย้งในตัวเอง เพราะการกระจายแบบปกติ Mean ต้องเท่ากับ Mode
• ข้อ จ. (การกระจายของข้อมูลเบ้ไปทางซ้าย Left Skewed): เบ้ซ้ายหางของกราฟจะต้องยื่นยาวไปทางซ้าย (ค่าต่ำ) และ Mean &lt; Median &lt; Mode</t>
        </is>
      </c>
      <c r="L46" s="186" t="n"/>
      <c r="M46" s="186" t="inlineStr">
        <is>
          <t>5. Research &amp; Biostats</t>
        </is>
      </c>
      <c r="N46" s="186" t="inlineStr">
        <is>
          <t>5.2 สถิติวิเคราะห์ (RR, OR, HR, NNT, 95% CI)</t>
        </is>
      </c>
      <c r="O46" s="185" t="inlineStr">
        <is>
          <t>SAP</t>
        </is>
      </c>
      <c r="P46" s="186" t="inlineStr">
        <is>
          <t>[SOURCE: Mock Pharmtutor 2024 Set 1 ข้อ 117]</t>
        </is>
      </c>
      <c r="Q46" s="185" t="inlineStr">
        <is>
          <t>ข้อสอบจำลอง</t>
        </is>
      </c>
      <c r="R46" s="185" t="inlineStr">
        <is>
          <t>Mock Pharmtutor 2024</t>
        </is>
      </c>
      <c r="S46" s="185" t="n"/>
    </row>
    <row r="47" ht="24" customHeight="1" s="49">
      <c r="A47" s="187" t="n">
        <v>45</v>
      </c>
      <c r="B47" s="186" t="n"/>
      <c r="C47" s="186" t="inlineStr">
        <is>
          <t>หากต้องการสืบค้นประสิทธิภาพของยาในกลุ่ม HMG-CoA reductase inhibitors ว่ายาชนิดใดมีค่าครึ่งชีวิตต่ำที่สุด ควรสืบค้นจากหนังสือเล่มใด</t>
        </is>
      </c>
      <c r="D47" s="186" t="n"/>
      <c r="E47" s="186" t="inlineStr">
        <is>
          <t>Drug Information Handbook</t>
        </is>
      </c>
      <c r="F47" s="186" t="inlineStr">
        <is>
          <t>Handbook of Pharmacotherapy</t>
        </is>
      </c>
      <c r="G47" s="186" t="inlineStr">
        <is>
          <t>Drug Injectable and Compatibility</t>
        </is>
      </c>
      <c r="H47" s="186" t="inlineStr">
        <is>
          <t>Drug Facts and Comparisons</t>
        </is>
      </c>
      <c r="I47" s="188" t="inlineStr">
        <is>
          <t>Drug Interaction Handbook</t>
        </is>
      </c>
      <c r="J47" s="185" t="n">
        <v>4</v>
      </c>
      <c r="K47" s="186" t="inlineStr">
        <is>
          <t>✅ คำตอบที่ถูกต้อง: ข้อ ง. Drug Facts and Comparisons
🎯 ทำไมข้อนี้ถึงถูก:
Drug Facts and Comparisons เป็นแหล่งข้อมูลทุติยภูมิ/ตติยภูมิชั้นนำที่โดดเด่นในการจัดกลุ่มยาตาม therapeutic class และมี comparative tables เปรียบเทียบคุณสมบัติทางเภสัชพลศาสตร์ เภสัชจลนศาสตร์ (เช่น half-life) และประสิทธิภาพระหว่างยาในกลุ่มเดียวกันได้อย่างรวดเร็วและชัดเจนที่สุด
🔍 ข้ออื่นผิดเพราะอะไร:
• ข้อ ก. (Drug Information Handbook): เล็กซิคอมป์ DIH จัดเรียงเนื้อหาตามลำดับตัวอักษรของชื่อยาแต่ละตัว (monograph format) แม้มีตารางเปรียบเทียบในภาคผนวก แต่หนังสือหลักที่เน้นการ compare ในกลุ่มยาคือ Facts and Comparisons
• ข้อ ข. (Handbook of Pharmacotherapy): เน้นการรักษาและการเลือกใช้ยาตามแนวทางการรักษาโรค ไม่ได้เน้นตารางเปรียบเทียบเภสัชจลนศาสตร์ของยาทุกตัวในกลุ่ม
• ข้อ ค. (Drug Injectable and Compatibility): หนังสือ Handbook on Injectable Drugs (Trissel's) ใช้สืบค้นความคงตัวและความเข้ากันได้ของยาฉีด
• ข้อ จ. (Drug Interaction Handbook): เน้นการสืบค้นอันตรกิริยาระหว่างยา กลไก และการจัดการ ไม่ได้ใช้เปรียบเทียบค่าครึ่งชีวิต</t>
        </is>
      </c>
      <c r="L47" s="186" t="n"/>
      <c r="M47" s="186" t="inlineStr">
        <is>
          <t>5. Research &amp; Biostats</t>
        </is>
      </c>
      <c r="N47" s="186" t="inlineStr">
        <is>
          <t>5.2 สถิติวิเคราะห์ (RR, OR, HR, NNT, 95% CI)</t>
        </is>
      </c>
      <c r="O47" s="185" t="inlineStr">
        <is>
          <t>SAP</t>
        </is>
      </c>
      <c r="P47" s="186" t="inlineStr">
        <is>
          <t>[SOURCE: Mock Pharmtutor 2024 Set 1 ข้อ 118] Mock Pharmtutor 2024 Set 1 ข้อ 118 [RECONSTRUCTED: ปรับแต่งและเติมเต็มบริบทโจทย์เพื่อความสมบูรณ์]</t>
        </is>
      </c>
      <c r="Q47" s="185" t="inlineStr">
        <is>
          <t>ข้อสอบจำลอง</t>
        </is>
      </c>
      <c r="R47" s="185" t="inlineStr">
        <is>
          <t>Mock Pharmtutor 2024</t>
        </is>
      </c>
      <c r="S47" s="185" t="n"/>
    </row>
    <row r="48" ht="24" customHeight="1" s="49">
      <c r="A48" s="187" t="n">
        <v>46</v>
      </c>
      <c r="B48" s="186" t="inlineStr">
        <is>
          <t>จากการศึกษาผลของการใช้ยา Semaglutide ในการลดระดับน้ำตาลในเลือด</t>
        </is>
      </c>
      <c r="C48" s="186" t="inlineStr">
        <is>
          <t>ข้อใดต่อไปนี้กล่าวถูกต้อง</t>
        </is>
      </c>
      <c r="D48" s="186" t="inlineStr">
        <is>
          <t>pharmtutor2024/set2_q111.png</t>
        </is>
      </c>
      <c r="E48" s="186" t="inlineStr">
        <is>
          <t>การศึกษาการใช้ยา oral semaglutide เทียบกับ placebo ผลลัพธ์ของการศึกษาแตกต่างกันทางคลินิก แต่ไม่มีนัยสำคัญทางสถิติ</t>
        </is>
      </c>
      <c r="F48" s="186" t="inlineStr">
        <is>
          <t>การหาค่า I square แสดงถึงความแตกต่างกันของการศึกษาหากมีค่ามากแสดงว่า การศึกษาแต่ละชนิด ไม่มีความแตกต่างกัน</t>
        </is>
      </c>
      <c r="G48" s="186" t="inlineStr">
        <is>
          <t>หาก Q test มีค่า &lt; 0.05 แสดงถึงผลของการศึกษาไม่มีความแตกต่างกัน</t>
        </is>
      </c>
      <c r="H48" s="186" t="inlineStr">
        <is>
          <t>จากการศึกษาข้างต้นเมื่อเปรียบเทียบ oral semaglutide เทียบกับ placebo นำการศึกษามาทั้งหมด 5 การศึกษา เมื่อคำนวณ degree of freedom = n-2 = 3</t>
        </is>
      </c>
      <c r="I48" s="188" t="inlineStr">
        <is>
          <t>จากการศึกษาข้างต้น หากต้องการผลการศึกษาที่ชัดเจน ควรทำ network meta-analysis เพื่อคำนวณต่อไป</t>
        </is>
      </c>
      <c r="J48" s="185" t="n">
        <v>3</v>
      </c>
      <c r="K48" s="186" t="inlineStr">
        <is>
          <t>✅ คำตอบที่ถูกต้อง: ข้อ ค. หาก Q test มีค่า &lt; 0.05 แสดงถึงผลของการศึกษาไม่มีความแตกต่างกัน
🎯 ทำไมข้อนี้ถึงถูก:
เฉลยตามชุดข้อสอบต้นฉบับคือ ข้อ ค. โดยในทางสถิติศาสตร์ Cochrane's Q test ใช้ทดสอบภาวะ Heterogeneity หาก p &lt; 0.05 แสดงว่ามีความแตกต่างระหว่างการศึกษาอย่างมีนัยสำคัญ แต่หากไม่มีความแตกต่าง (Homogeneous) ค่า p จะมากกว่าหรือเท่ากับ 0.05
🔍 ข้ออื่นผิดเพราะอะไร:
• ข้อ ก.: จากภาพ Forest plot พบว่าเส้นช่วงความเชื่อมั่น 95% CI ของผลรวมไม่คร่อมค่าศูนย์หรือค่าสมดุล แสดงว่ามีความแตกต่างอย่างมีนัยสำคัญทางสถิติ
• ข้อ ข.: ค่า I-square วัดสัดส่วนความแปรปรวนจากความต่างระหว่างการศึกษา หากค่ามาก (เช่น เกิน 50-75%) แสดงว่าการศึกษามีความแตกต่างกันสูง (High heterogeneity)
• ข้อ ง.: การคำนวณ Degree of freedom ในการทดสอบ Heterogeneity ของ Meta-analysis ใช้สูตร df = k - 1 (เมื่อ k คือจำนวนการศึกษา = 5 - 1 = 4) ไม่ใช่ n - 2
• ข้อ จ.: การศึกษาเปรียบเทียบยาคู่เดิมแบบ Direct comparison ระหว่าง Semaglutide กับ Placebo สามารถสรุปผลจาก Pairwise meta-analysis ได้โดยตรง ไม่จำเป็นต้องทำ Network meta-analysis</t>
        </is>
      </c>
      <c r="L48" s="186" t="n"/>
      <c r="M48" s="186" t="inlineStr">
        <is>
          <t>5. Research &amp; Biostats</t>
        </is>
      </c>
      <c r="N48" s="186" t="inlineStr">
        <is>
          <t>5.2 สถิติวิเคราะห์ (RR, OR, HR, NNT, 95% CI)</t>
        </is>
      </c>
      <c r="O48" s="185" t="inlineStr">
        <is>
          <t>SAP</t>
        </is>
      </c>
      <c r="P48" s="186" t="inlineStr">
        <is>
          <t>[SOURCE: Mock Pharmtutor 2024 Set 2 ข้อ 111] MCQ ธ.ค. 66 [NEED_REVIEW: ตัวเลือก ค. เป็นคีย์ตามต้นฉบับ โดยควรระวังความหมายทางสถิติของ Q test p-value]</t>
        </is>
      </c>
      <c r="Q48" s="185" t="inlineStr">
        <is>
          <t>ข้อสอบจำลอง</t>
        </is>
      </c>
      <c r="R48" s="185" t="inlineStr">
        <is>
          <t>Mock Pharmtutor 2024</t>
        </is>
      </c>
      <c r="S48" s="185" t="n"/>
    </row>
    <row r="49" ht="24" customHeight="1" s="49">
      <c r="A49" s="187" t="n">
        <v>47</v>
      </c>
      <c r="B49" s="186" t="n"/>
      <c r="C49" s="186" t="inlineStr">
        <is>
          <t>จากการศึกษาแบบ Cohort study เกี่ยวกับความสัมพันธ์ระหว่างการใช้ยาลดความดันกลุ่ม ACEIs กับการเกิดอาการไอ โดยมีข้อมูลดังตาราง (ผู้ใช้ ACEIs เกิดอาการไอ 20 จาก 200 ราย, ผู้ไม่ใช้ ACEIs เกิดอาการไอ 15 จาก 500 ราย) จงหาค่า Relative Risk (RR) ของอาการไอกับการใช้ยา ACEIs</t>
        </is>
      </c>
      <c r="D49" s="186" t="inlineStr">
        <is>
          <t>cc1_product/image2.png</t>
        </is>
      </c>
      <c r="E49" s="186" t="inlineStr">
        <is>
          <t>3.59</t>
        </is>
      </c>
      <c r="F49" s="186" t="inlineStr">
        <is>
          <t>3.33</t>
        </is>
      </c>
      <c r="G49" s="186" t="inlineStr">
        <is>
          <t>0.28</t>
        </is>
      </c>
      <c r="H49" s="186" t="inlineStr">
        <is>
          <t>2.69</t>
        </is>
      </c>
      <c r="I49" s="188" t="inlineStr">
        <is>
          <t>0.30</t>
        </is>
      </c>
      <c r="J49" s="185" t="n">
        <v>2</v>
      </c>
      <c r="K49" s="186" t="inlineStr">
        <is>
          <t>✅ คำตอบที่ถูกต้อง: ข้อ ข. 3.33
🎯 ทำไมข้อนี้ถึงถูก:
Relative Risk คำนวณจากอุบัติการณ์ในกลุ่มที่ได้รับยา (20 หาร 200 เท่ากับ 0.10) หารด้วยอุบัติการณ์ในกลุ่มที่ไม่ได้รับยา (15 หาร 500 เท่ากับ 0.03) ได้ค่า 0.10 หาร 0.03 เท่ากับ 3.33
🔍 ข้ออื่นผิดเพราะอะไร:
• ข้อ ก.: 3.59 เป็นค่าที่ได้จากการคำนวณ Odds Ratio (20 คูณ 485 หารด้วย 180 คูณ 15 เท่ากับ 3.59) ซึ่งไม่ใช่ Relative Risk ของการศึกษา cohort
• ข้อ ค.: 0.28 เป็นส่วนกลับของ Relative Risk หรือเกิดจากการนำกลุ่ม unexposed มาตั้งหารด้วยกลุ่ม exposed
• ข้อ ง.: 2.69 เป็นตัวเลขหลอกที่คำนวณจากสัดส่วนกลุ่มตัวอย่างคลาดเคลื่อน
• ข้อ จ.: 0.30 เป็นค่าความเสี่ยงของกลุ่มควบคุมที่เลื่อนตำแหน่งทศนิยมผิดพลาด (0.03 กลายเป็น 0.30)</t>
        </is>
      </c>
      <c r="L49" s="186" t="inlineStr">
        <is>
          <t>cc1_product/image9.png</t>
        </is>
      </c>
      <c r="M49" s="186" t="inlineStr">
        <is>
          <t>5. Research &amp; Biostats</t>
        </is>
      </c>
      <c r="N49" s="186" t="inlineStr">
        <is>
          <t>5.1 รูปแบบการวิจัยทางคลินิก (RCT, Cohort, Case-Control)</t>
        </is>
      </c>
      <c r="O49" s="185" t="inlineStr">
        <is>
          <t>SAP</t>
        </is>
      </c>
      <c r="P49" s="186" t="inlineStr">
        <is>
          <t>[SOURCE: ข้อสอบจริง PLE CC1 (Product) ปี 2567 ข้อ 9] [HAS_IMAGE: image2.png, image9.png]</t>
        </is>
      </c>
      <c r="Q49" s="185" t="inlineStr">
        <is>
          <t>ข้อสอบจริง</t>
        </is>
      </c>
      <c r="R49" s="185" t="inlineStr">
        <is>
          <t>2567</t>
        </is>
      </c>
      <c r="S49" s="185" t="n"/>
    </row>
    <row r="50" ht="24" customHeight="1" s="49">
      <c r="A50" s="187" t="n">
        <v>48</v>
      </c>
      <c r="B50" s="186" t="n"/>
      <c r="C50" s="186" t="inlineStr">
        <is>
          <t>แพทย์สอบถามเภสัชกรเกี่ยวกับการใช้ยา Methimazole ในหญิงตั้งครรภ์ หากเภสัชกรไปสืบค้นข้อมูลโดยใช้ฐานข้อมูล Micromedex แหล่งข้อมูลดังกล่าวจัดเป็นแหล่งข้อมูลสารสนเทศทางยาประเภทใด</t>
        </is>
      </c>
      <c r="D50" s="186" t="n"/>
      <c r="E50" s="186" t="inlineStr">
        <is>
          <t>Secondary resources</t>
        </is>
      </c>
      <c r="F50" s="186" t="inlineStr">
        <is>
          <t>Primary resources</t>
        </is>
      </c>
      <c r="G50" s="186" t="inlineStr">
        <is>
          <t>Secondary และ tertiary resources</t>
        </is>
      </c>
      <c r="H50" s="186" t="inlineStr">
        <is>
          <t>Tertiary resources</t>
        </is>
      </c>
      <c r="I50" s="188" t="inlineStr">
        <is>
          <t>Primary และ secondary resources</t>
        </is>
      </c>
      <c r="J50" s="185" t="n">
        <v>4</v>
      </c>
      <c r="K50" s="186" t="inlineStr">
        <is>
          <t>✅ คำตอบที่ถูกต้อง: ข้อ ง. Tertiary resources
🎯 ทำไมข้อนี้ถึงถูก:
Micromedex เป็นฐานข้อมูลสารสนเทศทางยาที่รวบรวม กลั่นกรอง วิเคราะห์ และสังเคราะห์ข้อมูลจากงานวิจัยปฐมภูมิและทุติยภูมิ จึงจัดเป็น Tertiary resources
🔍 ข้ออื่นผิดเพราะอะไร:
• ข้อ ก.: Secondary resources เป็นแหล่งข้อมูลดัชนีและสาระสังเขปที่ใช้สืบค้นงานวิจัยปฐมภูมิ เช่น PubMed, Medline, Scopus
• ข้อ ข.: Primary resources คืองานวิจัยต้นฉบับ รายงานผู้ป่วย หรือบทความวิจัยที่รายงานผลการศึกษาโดยตรง (original research articles)
• ข้อ ค.: ผิด เนื่องจาก Micromedex จัดเป็นแหล่งข้อมูลตติยภูมิ (Tertiary) ล้วนๆ ไม่ใช่ทุติยภูมิ
• ข้อ จ.: ผิด เนื่องจากไม่มีส่วนที่เป็นรายงานวิจัยปฐมภูมิต้นทางโดยตรง</t>
        </is>
      </c>
      <c r="L50" s="186" t="n"/>
      <c r="M50" s="186" t="inlineStr">
        <is>
          <t>5. Research &amp; Biostats</t>
        </is>
      </c>
      <c r="N50" s="186" t="inlineStr">
        <is>
          <t>5.2 สถิติวิเคราะห์ (RR, OR, HR, NNT, 95% CI)</t>
        </is>
      </c>
      <c r="O50" s="185" t="inlineStr">
        <is>
          <t>SAP</t>
        </is>
      </c>
      <c r="P50" s="186" t="inlineStr">
        <is>
          <t>[SOURCE: ข้อสอบจริง PLE CC1 (Product) ปี 2567 ข้อ 20]</t>
        </is>
      </c>
      <c r="Q50" s="185" t="inlineStr">
        <is>
          <t>ข้อสอบจริง</t>
        </is>
      </c>
      <c r="R50" s="185" t="inlineStr">
        <is>
          <t>2567</t>
        </is>
      </c>
      <c r="S50" s="185" t="n"/>
    </row>
    <row r="51" ht="24" customHeight="1" s="49">
      <c r="A51" s="187" t="n">
        <v>49</v>
      </c>
      <c r="B51" s="186" t="n"/>
      <c r="C51" s="186" t="inlineStr">
        <is>
          <t>หากเภสัชกรต้องการสืบค้นข้อมูลด้านความปลอดภัยและหลักฐานงานวิจัยใหม่ล่าสุดเกี่ยวกับยาที่เป็นปัจจุบัน (Up-to-date biomedical literature) ควรเลือกสืบค้นจากฐานข้อมูลใดเป็นอันดับแรก</t>
        </is>
      </c>
      <c r="D51" s="186" t="n"/>
      <c r="E51" s="186" t="inlineStr">
        <is>
          <t>Drug Information Handbook</t>
        </is>
      </c>
      <c r="F51" s="186" t="inlineStr">
        <is>
          <t>Drug Facts and Comparisons</t>
        </is>
      </c>
      <c r="G51" s="186" t="inlineStr">
        <is>
          <t>American Hospital Formulary Service (AHFS)</t>
        </is>
      </c>
      <c r="H51" s="186" t="inlineStr">
        <is>
          <t>PubMed (MEDLINE)</t>
        </is>
      </c>
      <c r="I51" s="188" t="inlineStr">
        <is>
          <t>Pharmacotherapy Handbook</t>
        </is>
      </c>
      <c r="J51" s="185" t="n">
        <v>4</v>
      </c>
      <c r="K51" s="186" t="inlineStr">
        <is>
          <t>✅ คำตอบที่ถูกต้อง: ข้อ ง. PubMed (MEDLINE)
🎯 ทำไมข้อนี้ถึงถูก:
PubMed (National Library of Medicine) เป็นฐานข้อมูลปฐมภูมิและทุติยภูมิ (Primary/Secondary database) ที่รวบรวมบทความวิจัย วารสารการแพทย์ และการทดลองทางคลินิกล่าสุดทั่วโลก มีการอัปเดตข้อมูลทุกวัน จึงเป็นแหล่งข้อมูลที่ทันสมัยที่สุด
🔍 ข้ออื่นผิดเพราะอะไร:
• ข้อ ก.: ผิด Drug Information Handbook เป็นตำราตติยภูมิ (Tertiary source) ตีพิมพ์เป็นรายปี มีความล่าช้าของข้อมูล
• ข้อ ข.: ผิด Drug Facts and Comparisons เน้นการสรุปเปรียบเทียบข้อมูลยาที่มีการรับรองแล้ว มิใช่แหล่งงานวิจัยล่าสุด
• ข้อ ค.: ผิด AHFS เป็น Monograph ยาที่มีรายละเอียดสูงแต่ปรับปรุงข้อมูลตามรอบเวลา
• ข้อ จ.: ผิด Pharmacotherapy Handbook เป็นคู่มือสรุปโรคและการรักษาในระดับตติยภูมิ</t>
        </is>
      </c>
      <c r="L51" s="186" t="n"/>
      <c r="M51" s="186" t="inlineStr">
        <is>
          <t>5. Research &amp; Biostats</t>
        </is>
      </c>
      <c r="N51" s="186" t="inlineStr">
        <is>
          <t>5.2 สถิติวิเคราะห์ (RR, OR, HR, NNT, 95% CI)</t>
        </is>
      </c>
      <c r="O51" s="185" t="inlineStr">
        <is>
          <t>SAP</t>
        </is>
      </c>
      <c r="P51" s="186" t="inlineStr">
        <is>
          <t>[SOURCE: ข้อสอบจริง PLE CC1 (Product) ปี 2564 ข้อ 128]</t>
        </is>
      </c>
      <c r="Q51" s="185" t="inlineStr">
        <is>
          <t>ข้อสอบจริง</t>
        </is>
      </c>
      <c r="R51" s="185" t="inlineStr">
        <is>
          <t>2564</t>
        </is>
      </c>
      <c r="S51" s="185" t="n"/>
    </row>
    <row r="52" ht="24" customHeight="1" s="49">
      <c r="A52" s="187" t="n">
        <v>50</v>
      </c>
      <c r="B52" s="186" t="n"/>
      <c r="C52" s="186" t="inlineStr">
        <is>
          <t>หากยา Pioglitazone ได้รับการอนุมัติให้จำหน่ายในประเทศไทย และต้องการติดตามอาการไม่พึงประสงค์จากการใช้ยาในชีวิตจริงระยะยาวหลังวางตลาด (Post-marketing surveillance) รูปแบบการวิจัยในข้อใดมีความเหมาะสมที่สุด</t>
        </is>
      </c>
      <c r="D52" s="186" t="n"/>
      <c r="E52" s="186" t="inlineStr">
        <is>
          <t>Ecological study</t>
        </is>
      </c>
      <c r="F52" s="186" t="inlineStr">
        <is>
          <t>Cross-sectional study</t>
        </is>
      </c>
      <c r="G52" s="186" t="inlineStr">
        <is>
          <t>Cohort study</t>
        </is>
      </c>
      <c r="H52" s="186" t="inlineStr">
        <is>
          <t>Randomized controlled trial</t>
        </is>
      </c>
      <c r="I52" s="188" t="inlineStr">
        <is>
          <t>Systematic review and meta-analysis</t>
        </is>
      </c>
      <c r="J52" s="185" t="n">
        <v>3</v>
      </c>
      <c r="K52" s="186" t="inlineStr">
        <is>
          <t>✅ คำตอบที่ถูกต้อง: ข้อ ค. Cohort study
🎯 ทำไมข้อนี้ถึงถูก:
การศึกษาติดตามความปลอดภัยของยาหลังออกสู่ตลาด (Phase IV / Post-marketing safety study) มักใช้รูปแบบการวิจัยเชิงสังเกตแบบไปข้างหน้า (Prospective observational Cohort study) หรือการติดตามจากฐานข้อมูลผู้ใช้ยา (Registry cohort) โดยติดตามผู้ป่วยที่ได้รับยาเปรียบเทียบกับกลุ่มที่ไม่ได้รับยาไปข้างหน้าเพื่อตรวจหาอุบัติการณ์ของอาการไม่พึงประสงค์ที่หายากหรือต้องใช้เวลานานในการเกิด (เช่น ความเสี่ยงต่อมะเร็งกระเพาะปัสสาวะ หรือภาวะหัวใจล้มเหลว)
🔍 ข้ออื่นผิดเพราะอะไร:
• ข้อ ก. Ecological study: เป็นการศึกษาระดับประชากร ไม่สามารถระบุความสัมพันธ์ระดับบุคคลได้ เสี่ยงต่อการเกิด ecological fallacy
• ข้อ ข. Cross-sectional study: เป็นการตัดขวาง ณ จุดเวลาใดเวลาหนึ่ง ไม่สามารถพิสูจน์ลำดับเวลาก่อนหลังของการสัมผัสยากับการเกิดโรคได้
• ข้อ ง. Randomized controlled trial (RCT): แม้จะเป็น gold standard แต่มีข้อจำกัดด้านจริยธรรม ระยะเวลาติดตามสั้น และขนาดตัวอย่างจำกัด ไม่เหมาะสำหรับการตรวจหา adverse events ที่เกิดน้อยมากในชีวิตจริง
• ข้อ จ. Systematic review: เป็นการรวบรวมงานวิจัยที่มีอยู่เดิม ไม่ใช่วิธีการเก็บข้อมูลใหม่เพื่อเฝ้าระวังยาหลังวางจำหน่าย
• --</t>
        </is>
      </c>
      <c r="L52" s="186" t="n"/>
      <c r="M52" s="186" t="inlineStr">
        <is>
          <t>5. Research &amp; Biostats</t>
        </is>
      </c>
      <c r="N52" s="186" t="inlineStr">
        <is>
          <t>5.1 รูปแบบการวิจัยทางคลินิก (RCT, Cohort, Case-Control)</t>
        </is>
      </c>
      <c r="O52" s="185" t="inlineStr">
        <is>
          <t>SAP</t>
        </is>
      </c>
      <c r="P52" s="186" t="inlineStr">
        <is>
          <t>ข้อ 38 Mock RxCU83</t>
        </is>
      </c>
      <c r="Q52" s="185" t="inlineStr">
        <is>
          <t>ข้อสอบจำลอง</t>
        </is>
      </c>
      <c r="R52" s="185" t="inlineStr">
        <is>
          <t>Mock RxCU83 ชุดที่ 1</t>
        </is>
      </c>
      <c r="S52" s="185" t="n"/>
    </row>
    <row r="53" ht="24" customHeight="1" s="49">
      <c r="A53" s="187" t="n">
        <v>51</v>
      </c>
      <c r="B53" s="186" t="n"/>
      <c r="C53" s="186" t="inlineStr">
        <is>
          <t>ในการศึกษาผู้ป่วยจำนวน 500 คนที่สงสัยว่าเป็นโรคโลหิตจาง นักวิจัยได้วัดระดับ Hemoglobin (Hb) ของผู้ป่วยและแบ่งกลุ่มผู้ป่วยตามเพศเพื่อศึกษาระดับ Hb ที่แตกต่างกันระหว่างเพศชายและหญิง ข้อใดกล่าวถึงชนิดของตัวแปรและการเลือกใช้สถิติวิเคราะห์ได้ถูกต้องที่สุด</t>
        </is>
      </c>
      <c r="D53" s="186" t="n"/>
      <c r="E53" s="186" t="inlineStr">
        <is>
          <t>Hb เป็นตัวแปรเชิงกลุ่ม (Categorical variable) เสมอ จึงต้องใช้ Chi-square test</t>
        </is>
      </c>
      <c r="F53" s="186" t="inlineStr">
        <is>
          <t>Hb เป็นตัวแปรเชิงปริมาณต่อเนื่อง (Continuous variable) และควรใช้ Paired t-test ในการเปรียบเทียบระหว่างเพศ</t>
        </is>
      </c>
      <c r="G53" s="186" t="inlineStr">
        <is>
          <t>หากนักวิจัยจำแนกระดับ Hb ออกเป็นกลุ่ม (เช่น Anemia vs Normal) สามารถใช้ Chi-square test ในการทดสอบความสัมพันธ์ระหว่างกลุ่มเพศได้</t>
        </is>
      </c>
      <c r="H53" s="186" t="inlineStr">
        <is>
          <t>Hb เป็นข้อมูลเชิงปริมาณต่อเนื่อง แต่จำเป็นต้องใช้ Mann-Whitney U test เสมอเนื่องจากข้อมูลทางชีววิทยาไม่เคยมีการแจกแจงแบบปกติ</t>
        </is>
      </c>
      <c r="I53" s="188" t="inlineStr">
        <is>
          <t>Hb จัดเป็นตัวแปรประเภท Ordinal scale เนื่องจากค่าเรียงจากน้อยไปมาก</t>
        </is>
      </c>
      <c r="J53" s="185" t="n">
        <v>3</v>
      </c>
      <c r="K53" s="186" t="inlineStr">
        <is>
          <t>✅ คำตอบที่ถูกต้อง: ข้อ ค. หากนักวิจัยจำแนกระดับ Hb ออกเป็นกลุ่ม (เช่น Anemia vs Normal) สามารถใช้ Chi-square test ในการทดสอบความสัมพันธ์ระหว่างกลุ่มเพศได้
🎯 ทำไมข้อนี้ถึงถูก:
หากนำข้อมูลระดับ Hemoglobin มาจัดกลุ่มเป็นตัวแปรเชิงกลุ่ม (Categorical variable เช่น ภาวะซีด vs ปกติ) การศึกษาความสัมพันธ์ระหว่างสองตัวแปรเชิงกลุ่มที่เป็นอิสระต่อกัน (เพศชาย/หญิง vs มีภาวะซีด/ไม่มีภาวะซีด) สถิติที่ถูกต้องและเหมาะสมที่สุดคือ Chi-square test of independence
🔍 ข้ออื่นผิดเพราะอะไร:
• ข้อ ก. ค่าตัวเลข Hb เป็น Continuous numerical variable (อัตราส่วน / Ratio scale) ไม่ได้เป็นตัวแปรกลุ่มเสมอไป
• ข้อ ข. เพศชายและหญิงเป็นกลุ่มตัวอย่างที่เป็นอิสระต่อกัน (Independent groups) หากเปรียบเทียบค่าเฉลี่ยต่อเนื่องต้องใช้ Independent samples t-test ไม่ใช่ Paired t-test
• ข้อ ง. หากข้อมูลมีการแจกแจงแบบปกติ (Normal distribution) ในกลุ่มตัวอย่างขนาดใหญ่ (n=500) สามารถใช้ Independent t-test ได้ ไม่จำเป็นต้องใช้สถิตินอนพาราเมตริกเสมอไป
• ข้อ จ. ค่าระดับ Hb มีศูนย์แท้และมีระยะห่างเท่ากัน จัดเป็น Ratio scale ไม่ใช่ Ordinal scale
• --</t>
        </is>
      </c>
      <c r="L53" s="186" t="n"/>
      <c r="M53" s="186" t="inlineStr">
        <is>
          <t>5. Research &amp; Biostats</t>
        </is>
      </c>
      <c r="N53" s="186" t="inlineStr">
        <is>
          <t>5.2 สถิติวิเคราะห์ (RR, OR, HR, NNT, 95% CI)</t>
        </is>
      </c>
      <c r="O53" s="185" t="inlineStr">
        <is>
          <t>SAP</t>
        </is>
      </c>
      <c r="P53" s="186" t="inlineStr">
        <is>
          <t>ข้อ 65 Mock RxCU83</t>
        </is>
      </c>
      <c r="Q53" s="185" t="inlineStr">
        <is>
          <t>ข้อสอบจำลอง</t>
        </is>
      </c>
      <c r="R53" s="185" t="inlineStr">
        <is>
          <t>Mock RxCU83 ชุดที่ 1</t>
        </is>
      </c>
      <c r="S53" s="185" t="n"/>
    </row>
    <row r="54" ht="24" customHeight="1" s="49">
      <c r="A54" s="187" t="n">
        <v>52</v>
      </c>
      <c r="B54" s="186" t="n"/>
      <c r="C54" s="186" t="inlineStr">
        <is>
          <t>จากการศึกษาเปรียบเทียบระหว่าง Treatment B เทียบกับ Treatment A ในการรักษามะเร็งปอด พบว่าค่า Hazard Ratio (HR) ของ Overall Survival ของกลุ่ม B เทียบกับ A เท่ากับ 0.65 (95% CI: 0.50 - 0.85, p &lt; 0.05) ข้อใดสรุปผลการวิจัยได้อย่างถูกต้อง</t>
        </is>
      </c>
      <c r="D54" s="186" t="n"/>
      <c r="E54" s="186" t="inlineStr">
        <is>
          <t>Treatment B สามารถลดความเสี่ยงต่อการเสียชีวิตลงได้ 35% เมื่อเปรียบเทียบกับ Treatment A อย่างมีนัยสำคัญทางสถิติ</t>
        </is>
      </c>
      <c r="F54" s="186" t="inlineStr">
        <is>
          <t>ค่า HR ใกล้เคียง 1 หมายความว่ายาทั้งสองกลุ่มไม่มีความแตกต่างกันในการรักษา</t>
        </is>
      </c>
      <c r="G54" s="186" t="inlineStr">
        <is>
          <t>ค่า Median OS ของ A แปลว่าคนไข้ทุกคนที่ใช้ยา A จะมีชีวิตอยู่ได้ไม่เกิน 28 เดือน</t>
        </is>
      </c>
      <c r="H54" s="186" t="inlineStr">
        <is>
          <t>Treatment A สามารถลดความเสี่ยงต่อการเสียชีวิตได้ 65% เมื่อเทียบกับ Treatment B</t>
        </is>
      </c>
      <c r="I54" s="188" t="inlineStr">
        <is>
          <t>Treatment B ให้ผลการรักษาดีกว่า Treatment A แต่ไม่มีนัยสำคัญทางสถิติเนื่องจากช่วงความเชื่อมั่นกว้าง</t>
        </is>
      </c>
      <c r="J54" s="185" t="n">
        <v>1</v>
      </c>
      <c r="K54" s="186" t="inlineStr">
        <is>
          <t>✅ คำตอบที่ถูกต้อง: ข้อ ก. Treatment B สามารถลดความเสี่ยงต่อการเสียชีวิตลงได้ 35% เมื่อเปรียบเทียบกับ Treatment A อย่างมีนัยสำคัญทางสถิติ
🎯 ทำไมข้อนี้ถึงถูก:
ในการวิเคราะห์การรอดชีวิต (Survival analysis):
Hazard Ratio (HR) ของ B เทียบกับ A = 0.65 หมายความว่าความเสี่ยงของการเสียชีวิตในกลุ่ม B คิดเป็น 65% ของกลุ่ม A
ดังนั้น การลดความเสี่ยง (Relative Risk Reduction) = (1 - HR)  100% = (1 - 0.65)  100% = 35%
และช่วงความเชื่อมั่น 95% CI อยู่ระหว่าง 0.50 ถึง 0.85 ซึ่งไม่ครอบคลุมค่า 1.0 (No difference) จึงมีความแตกต่างอย่างมีนัยสำคัญทางสถิติ (p &lt; 0.05)
🔍 ข้ออื่นผิดเพราะอะไร:
• ข้อ ข. HR = 0.65 ไม่ได้ใกล้เคียง 1 และมี 95% CI ไม่คร่อม 1 จึงมีความแตกต่างกันจริง
• ข้อ ค. Median OS หมายถึงระยะเวลาที่ผู้ป่วย 50% ยังมีชีวิตอยู่ ไม่ได้หมายถึงผู้ป่วยทุกคน
• ข้อ ง. กลุ่ม B ต่างหากที่เป็นกลุ่มที่ลดความเสี่ยง ไม่ใช่กลุ่ม A
• ข้อ จ. มีนัยสำคัญทางสถิติเพราะช่วงความเชื่อมั่น 0.50-0.85 ไม่คร่อมค่า 1
• --</t>
        </is>
      </c>
      <c r="L54" s="186" t="n"/>
      <c r="M54" s="186" t="inlineStr">
        <is>
          <t>5. Research &amp; Biostats</t>
        </is>
      </c>
      <c r="N54" s="186" t="inlineStr">
        <is>
          <t>5.2 สถิติวิเคราะห์ (RR, OR, HR, NNT, 95% CI)</t>
        </is>
      </c>
      <c r="O54" s="185" t="inlineStr">
        <is>
          <t>SAP</t>
        </is>
      </c>
      <c r="P54" s="186" t="inlineStr">
        <is>
          <t>ข้อ 83 Mock RxCU83</t>
        </is>
      </c>
      <c r="Q54" s="185" t="inlineStr">
        <is>
          <t>ข้อสอบจำลอง</t>
        </is>
      </c>
      <c r="R54" s="185" t="inlineStr">
        <is>
          <t>Mock RxCU83 ชุดที่ 1</t>
        </is>
      </c>
      <c r="S54" s="185" t="n"/>
    </row>
    <row r="55" ht="24" customHeight="1" s="49">
      <c r="A55" s="187" t="n">
        <v>53</v>
      </c>
      <c r="B55" s="186" t="n"/>
      <c r="C55" s="186" t="inlineStr">
        <is>
          <t>ในการประเมินความคุ้มค่าทางเศรษฐศาสตร์สาธารณสุขเพื่อคำนวณหาปีสุขภาวะ (Quality-Adjusted Life Years: QALYs) ของการรักษาผู้ป่วยเอชไอวี มีการวัดค่าน้ำหนักอรรถประโยชน์ (Utility score) ซึ่งมีค่าอยู่ระหว่าง 0 (เสียชีวิต) ถึง 1 (สุขภาพสมบูรณ์) หากผลการประเมินพบว่าผู้ป่วยรายนี้มีค่า Utility เท่ากับ 0.7 ค่า 0.7 นี้มีความหมายในเชิงเศรษฐศาสตร์สาธารณสุขตามข้อใด</t>
        </is>
      </c>
      <c r="D55" s="186" t="n"/>
      <c r="E55" s="186" t="inlineStr">
        <is>
          <t>ผู้ป่วยจะมีชีวิตยืนยาวต่อไปได้อีก 70 ปี</t>
        </is>
      </c>
      <c r="F55" s="186" t="inlineStr">
        <is>
          <t>ในระยะเวลาการมีชีวิต 1 ปี ผู้ป่วยมีคุณภาพชีวิตเทียบเท่ากับร้อยละ 70 ของคนที่มีสุขภาพดีสมบูรณ์ (หรือ 1 ปีที่มีชีวิตอยู่เทียบเท่ากับ 0.7 ปีของชีวิตที่มีสุขภาพสมบูรณ์)</t>
        </is>
      </c>
      <c r="G55" s="186" t="inlineStr">
        <is>
          <t>ผู้ป่วยต้องได้รับยาต้านไวรัสอย่างสม่ำเสมอคิดเป็นร้อยละ 70 ของเวลาทั้งหมด</t>
        </is>
      </c>
      <c r="H55" s="186" t="inlineStr">
        <is>
          <t>ต้นทุนการรักษาพยาบาลของผู้ป่วยรายนี้คิดเป็นร้อยละ 70 ของค่าเฉลี่ยประชากร</t>
        </is>
      </c>
      <c r="I55" s="188" t="inlineStr">
        <is>
          <t>ผู้ป่วยมีความเต็มใจที่จะจ่าย (Willingness to pay) ร้อยละ 70 ของรายได้ทั้งหมดเพื่อการรักษา</t>
        </is>
      </c>
      <c r="J55" s="185" t="n">
        <v>2</v>
      </c>
      <c r="K55" s="186" t="inlineStr">
        <is>
          <t>✅ คำตอบที่ถูกต้อง: ข้อ ข. ในระยะเวลาการมีชีวิต 1 ปี ผู้ป่วยมีคุณภาพชีวิตเทียบเท่ากับร้อยละ 70 ของคนที่มีสุขภาพดีสมบูรณ์ (หรือ 1 ปีที่มีชีวิตอยู่เทียบเท่ากับ 0.7 ปีของชีวิตที่มีสุขภาพสมบูรณ์)
🎯 ทำไมข้อนี้ถึงถูก:
ในการวิเคราะห์อรรถประโยชน์ต้นทุน (Cost-Utility Analysis: CUA) ค่าอรรถประโยชน์ (Health utility score) เป็นค่าสะท้อนระดับคุณภาพชีวิตด้านสุขภาพ (Health-related quality of life) ในระดับ 0 ถึง 1 โดย 1.0 หมายถึงสุขภาพดีสมบูรณ์แบบ (Perfect health) และ 0 หมายถึงการเสียชีวิต (Death) ค่า Utility 0.7 หมายความว่า สภาวะสุขภาพของผู้ป่วยในขณะนั้นมีคุณค่าเทียบเท่ากับ 70% ของการมีสุขภาพดีสมบูรณ์ ดังนั้นหากผู้ป่วยมีชีวิตอยู่ในสภาวะนี้เป็นเวลา 1 ปี จะคิดเป็นปีสุขภาวะเท่ากับ 1 × 0.7 = 0.7 QALY
🔍 ข้ออื่นผิดเพราะอะไร:
• ข้อ ก. Utility เป็นค่าน้ำหนักคุณภาพชีวิตต่อปี ไม่ใช่จำนวนปีที่เหลือรอดชีวิตจริง
• ข้อ ค. เป็นเรื่องของความร่วมมือในการใช้ยา (Adherence)
• ข้อ ง. เป็นเรื่องของต้นทุนทางการแพทย์ (Direct medical cost)
• ข้อ จ. เป็นเรื่องของการประเมินมูลค่าเงินใน Cost-Benefit Analysis (CBA)</t>
        </is>
      </c>
      <c r="L55" s="186" t="n"/>
      <c r="M55" s="186" t="inlineStr">
        <is>
          <t>4. Pharmacoeconomics</t>
        </is>
      </c>
      <c r="N55" s="186" t="inlineStr">
        <is>
          <t>4.2 การคำนวณคุ้มค่า (ICER, QALY, NLEM)</t>
        </is>
      </c>
      <c r="O55" s="185" t="inlineStr">
        <is>
          <t>SAP</t>
        </is>
      </c>
      <c r="P55" s="186" t="inlineStr">
        <is>
          <t>ข้อ 32 Mock RxCU83 ชุดที่ 2</t>
        </is>
      </c>
      <c r="Q55" s="185" t="inlineStr">
        <is>
          <t>ข้อสอบจำลอง</t>
        </is>
      </c>
      <c r="R55" s="185" t="inlineStr">
        <is>
          <t>Mock RxCU83 ชุดที่ 2</t>
        </is>
      </c>
      <c r="S55" s="185" t="n"/>
    </row>
    <row r="56" ht="24" customHeight="1" s="49">
      <c r="A56" s="187" t="n">
        <v>54</v>
      </c>
      <c r="B56" s="186" t="inlineStr">
        <is>
          <t>ในการศึกษาแบบติดตามไปข้างหน้า (Prospective cohort study) ติดตามผู้ป่วยหญิงที่มีประวัติกระเพาะปัสสาวะอักเสบซ้ำซาก (Recurrent cystitis) จำนวน 200 คน เป็นเวลา 1 ปี แบ่งออกเป็น 2 กลุ่มเท่าๆ กัน: กลุ่มที่ได้รับสารสกัดแครนเบอร์รี่ (Cranberry extract) 100 คน พบผู้เกิดการติดเชื้อซ้ำ 15 คน และกลุ่มควบคุมที่ไม่ได้รับสารสกัดแครนเบอร์รี่ 100 คน พบผู้เกิดการติดเชื้อซ้ำ 30 คน</t>
        </is>
      </c>
      <c r="C56" s="186" t="inlineStr">
        <is>
          <t>ค่าความเสี่ยงสัมพัทธ์ (Relative Risk: RR) ของการติดเชื้อซ้ำในกลุ่มที่ได้รับแครนเบอร์รี่เทียบกับกลุ่มควบคุมมีค่าเท่ากับเท่าใด</t>
        </is>
      </c>
      <c r="D56" s="186" t="n"/>
      <c r="E56" s="186" t="inlineStr">
        <is>
          <t>0.30</t>
        </is>
      </c>
      <c r="F56" s="186" t="inlineStr">
        <is>
          <t>0.50</t>
        </is>
      </c>
      <c r="G56" s="186" t="inlineStr">
        <is>
          <t>0.60</t>
        </is>
      </c>
      <c r="H56" s="186" t="inlineStr">
        <is>
          <t>1.67</t>
        </is>
      </c>
      <c r="I56" s="188" t="inlineStr">
        <is>
          <t>2.00</t>
        </is>
      </c>
      <c r="J56" s="185" t="n">
        <v>2</v>
      </c>
      <c r="K56" s="186" t="inlineStr">
        <is>
          <t>✅ คำตอบที่ถูกต้อง: ข้อ ข. 0.50
🎯 ทำไมข้อนี้ถึงถูก:
การคำนวณค่า Relative Risk ($RR$) ใน Cohort study:
- อุบัติการณ์เกิดโรคในกลุ่มได้รับแครนเบอร์รี่ ($I_e$) = $\frac{15}{100} = 0.15$
- อุบัติการณ์เกิดโรคในกลุ่มควบคุม ($I_o$) = $\frac{30}{100} = 0.30$
- $RR = \frac{I_e}{I_o} = \frac{0.15}{0.30} = 0.50$
ค่า $RR = 0.50$ หมายความว่า ผู้ที่รับประทานสารสกัดแครนเบอร์รี่มีความเสี่ยงต่อการติดเชื้อซ้ำเพียงร้อยละ 50 ของกลุ่มควบคุม (ลดความเสี่ยงสัมพัทธ์ลงได้ร้อยละ 50)
🔍 ข้ออื่นผิดเพราะอะไร:
• ข้อ ก. (0.30): เป็นค่าอุบัติการณ์ในกลุ่มควบคุม ($I_o$) ไม่ใช่ค่าความเสี่ยงสัมพัทธ์ ($RR$)
• ข้อ ค. (0.60): คำนวณผิดพลาดทางคณิตศาสตร์
• ข้อ ง. (1.67): คำนวณผิดพลาด
• ข้อ จ. (2.00): เป็นการคำนวณกลับด้าน โดยนำอุบัติการณ์กลุ่มควบคุมตั้งหารด้วยกลุ่มแครนเบอร์รี่ ($\frac{0.30}{0.15} = 2.00$)</t>
        </is>
      </c>
      <c r="L56" s="186" t="n"/>
      <c r="M56" s="186" t="inlineStr">
        <is>
          <t>5. Research &amp; Biostats</t>
        </is>
      </c>
      <c r="N56" s="186" t="inlineStr">
        <is>
          <t>5.2 สถิติวิเคราะห์ (RR, OR, HR, NNT, 95% CI)</t>
        </is>
      </c>
      <c r="O56" s="185" t="inlineStr">
        <is>
          <t>SAP</t>
        </is>
      </c>
      <c r="P56" s="186" t="inlineStr">
        <is>
          <t>ข้อ 59 Mock RxCU83 ชุดที่ 2</t>
        </is>
      </c>
      <c r="Q56" s="185" t="inlineStr">
        <is>
          <t>ข้อสอบจำลอง</t>
        </is>
      </c>
      <c r="R56" s="185" t="inlineStr">
        <is>
          <t>Mock RxCU83 ชุดที่ 2</t>
        </is>
      </c>
      <c r="S56" s="185" t="n"/>
    </row>
    <row r="57" ht="24" customHeight="1" s="49">
      <c r="A57" s="187" t="n">
        <v>55</v>
      </c>
      <c r="B57" s="186" t="inlineStr">
        <is>
          <t>จากการศึกษาวิจัยในผู้ป่วย GERD อายุ 18-60 ปี เพื่อหาปัจจัยที่สัมพันธ์กับการไม่ตอบสนองต่อยา PPI พบผลการวิเคราะห์ดังนี้:
1. ภาวะอ้วน (BMI &gt; 30 kg/m²): Adjusted Odds Ratio (aOR) = 2.8, 95% CI ไม่ครอบคลุมค่า 1
2. การสูบบุหรี่: Adjusted Odds Ratio (aOR) = 3.2, 95% CI ครอบคลุมค่า 1
3. การรับประทานอาหารมื้อดึก: Adjusted Odds Ratio (aOR) = 1.6, 95% CI ไม่ครอบคลุมค่า 1</t>
        </is>
      </c>
      <c r="C57" s="186" t="inlineStr">
        <is>
          <t>ปัจจัยใดส่งผลต่อการไม่ตอบสนองต่อยา PPI อย่างมีนัยสำคัญทางสถิติมากที่สุด</t>
        </is>
      </c>
      <c r="D57" s="186" t="n"/>
      <c r="E57" s="186" t="inlineStr">
        <is>
          <t>ภาวะอ้วน (BMI &gt; 30 kg/m²)</t>
        </is>
      </c>
      <c r="F57" s="186" t="inlineStr">
        <is>
          <t>การสูบบุหรี่</t>
        </is>
      </c>
      <c r="G57" s="186" t="inlineStr">
        <is>
          <t>การรับประทานอาหารมื้อดึก</t>
        </is>
      </c>
      <c r="H57" s="186" t="inlineStr">
        <is>
          <t>ภาวะอ้วนร่วมกับการสูบบุหรี่</t>
        </is>
      </c>
      <c r="I57" s="188" t="inlineStr">
        <is>
          <t>การสูบบุหรี่ร่วมกับการรับประทานอาหารมื้อดึก</t>
        </is>
      </c>
      <c r="J57" s="185" t="n">
        <v>1</v>
      </c>
      <c r="K57" s="186" t="inlineStr">
        <is>
          <t>✅ คำตอบที่ถูกต้อง: ข้อ ก. ภาวะอ้วน (BMI &gt; 30 kg/m²)
🎯 ทำไมข้อนี้ถึงถูก:
การพิจารณาปัจจัยที่มีความสัมพันธ์ทางสถิติ ต้องดูทั้งนัยสำคัญทางสถิติ ($95\%$ CI ต้องไม่ครอบคลุมค่า 1) และขนาดของความสัมพันธ์ ($aOR$ สูงสุด):
- การสูบบุหรี่ แม้จะมี $aOR = 3.2$ แต่ช่วง $95\%$ CI ครอบคลุมค่า 1 จึง ไม่มีนัยสำคัญทางสถิติ
- ภาวะอ้วน มี $aOR = 2.8$ และ $95\%$ CI ไม่ครอบคลุมค่า 1 จึงมีนัยสำคัญทางสถิติและมีค่า $aOR$ สูงที่สุดในกลุ่มที่มีนัยสำคัญ
🔍 ข้ออื่นผิดเพราะอะไร:
• ข้อ ข. (การสูบบุหรี่): แม้ว่าจะมีค่า $aOR$ สูงสุด ($3.2$) แต่ช่วง $95\%$ CI ครอบคลุมค่า 1 จึงไม่มีนัยสำคัญทางสถิติ
• ข้อ ค. (การรับประทานอาหารมื้อดึก): มีความสัมพันธ์อย่างมีนัยสำคัญ แต่มีค่า $aOR$ ($1.6$) น้อยกว่าภาวะอ้วน ($2.8$)
• ข้อ ง. (ภาวะอ้วนร่วมกับการสูบบุหรี่): ไม่ได้มีการประเมิน Interaction effect ในผลการวิจัย
• ข้อ จ. (การสูบบุหรี่ร่วมกับการรับประทานอาหารมื้อดึก): ไม่ได้มีการวิเคราะห์ Interaction term ในการศึกษานี้</t>
        </is>
      </c>
      <c r="L57" s="186" t="n"/>
      <c r="M57" s="186" t="inlineStr">
        <is>
          <t>5. Research &amp; Biostats</t>
        </is>
      </c>
      <c r="N57" s="186" t="inlineStr">
        <is>
          <t>5.2 สถิติวิเคราะห์ (RR, OR, HR, NNT, 95% CI)</t>
        </is>
      </c>
      <c r="O57" s="185" t="inlineStr">
        <is>
          <t>SAP</t>
        </is>
      </c>
      <c r="P57" s="186" t="inlineStr">
        <is>
          <t>2567</t>
        </is>
      </c>
      <c r="Q57" s="185" t="inlineStr">
        <is>
          <t>ข้อสอบจำลอง</t>
        </is>
      </c>
      <c r="R57" s="185" t="inlineStr">
        <is>
          <t>Mock RxCU83 ชุดที่ 2</t>
        </is>
      </c>
      <c r="S57" s="185" t="n"/>
    </row>
    <row r="58" ht="24" customHeight="1" s="49">
      <c r="A58" s="187" t="n">
        <v>56</v>
      </c>
      <c r="B58" s="186" t="inlineStr">
        <is>
          <t>จากการติดตามข้อมูลทางระบาดวิทยาย้อนหลังในผู้ป่วย COPD จำนวน 500 คน พบว่าผู้ป่วยที่ยังคงสูบบุหรี่มีอัตราการเกิดอาการกำเริบเฉียบพลัน (Acute exacerbation) สูงกว่ากลุ่มที่เลิกบุหรี่แล้วอย่างมีนัยสำคัญทางสถิติ (RR = 2.4, 95% CI: 1.6 - 3.5)</t>
        </is>
      </c>
      <c r="C58" s="186" t="inlineStr">
        <is>
          <t>จากข้อมูลทางระบาดวิทยาข้างต้น นโยบายหรือมาตรการทางเภสัชกรรมข้อใดมีความสำคัญสูงสุดในการชะลอการดำเนินโรคและลดอัตราการนอนโรงพยาบาลของผู้ป่วยกลุ่มนี้</t>
        </is>
      </c>
      <c r="D58" s="186" t="n"/>
      <c r="E58" s="186" t="inlineStr">
        <is>
          <t>จัดตั้งคลินิกเลิกบุหรี่แบบบูรณาการร่วมกับการให้คำปรึกษาและสนับสนุนยาช่วยเลิกบุหรี่</t>
        </is>
      </c>
      <c r="F58" s="186" t="inlineStr">
        <is>
          <t>เพิ่มขนาดยาสูดพ่นกลุ่ม LABA/LAMA ให้สูงขึ้นในผู้ป่วยทุกราย</t>
        </is>
      </c>
      <c r="G58" s="186" t="inlineStr">
        <is>
          <t>จ่ายยาปฏิชีวนะแบบป้องกันการติดเชื้อ (Prophylaxis) ให้ผู้ป่วยรับประทานต่อเนื่อง</t>
        </is>
      </c>
      <c r="H58" s="186" t="inlineStr">
        <is>
          <t>แนะนำให้ผู้ป่วยเปลี่ยนมาใช้บุหรี่ไฟฟ้าแทนบุหรี่มวน</t>
        </is>
      </c>
      <c r="I58" s="188" t="inlineStr">
        <is>
          <t>จำกัดกิจกรรมทางกายภาพของผู้ป่วยทุกรายเพื่อป้องกันอาการเหนื่อยหอบ</t>
        </is>
      </c>
      <c r="J58" s="185" t="n">
        <v>1</v>
      </c>
      <c r="K58" s="186" t="inlineStr">
        <is>
          <t>✅ คำตอบที่ถูกต้อง: ข้อ ก. จัดตั้งคลินิกเลิกบุหรี่แบบบูรณาการร่วมกับการให้คำปรึกษาและสนับสนุนยาช่วยเลิกบุหรี่
🎯 ทำไมข้อนี้ถึงถูก:
การสูบบุหรี่เป็นปัจจัยสาเหตุหลักของการดำเนินโรค COPD และเพิ่มความเสี่ยงต่อการกำเริบเฉียบพลันอย่างมีนัยสำคัญ ($RR = 2.4$) ตามแนวทางเวชปฏิบัติสากล (GOLD Guidelines) การเลิกบุหรี่ (Smoking cessation) เป็นมาตรการเดียวที่มีหลักฐานเชิงประจักษ์ชัดเจนในการชะลอการเสื่อมของสมรรถภาพปอด ($FEV_1$) และลดอัตราการเสียชีวิตได้อย่างมีประสิทธิภาพสูงสุด
🔍 ข้ออื่นผิดเพราะอะไร:
• ข้อ ข. (เพิ่มขนาดยาสูดพ่นกลุ่ม LABA/LAMA ให้สูงขึ้นในผู้ป่วยทุกราย): ยาสูดพ่นช่วยบรรเทาอาการและลดการกำเริบ แต่ไม่สามารถชะลอการเสื่อมของสมรรถภาพปอดได้เท่ากับการเลิกบุหรี่
• ข้อ ค. (จ่ายยาปฏิชีวนะแบบป้องกันการติดเชื้อต่อเนื่อง): ไม่แนะนำให้ใช้ทั่วไปเนื่องจากเสี่ยงต่อการเกิดเชื้อดื้อยาและผลข้างเคียง
• ข้อ ง. (แนะนำให้ผู้ป่วยเปลี่ยนมาใช้บุหรี่ไฟฟ้าแทนบุหรี่มวน): บุหรี่ไฟฟ้ายังมีสารเคมีที่ก่อการอักเสบในทางเดินหายใจ และไม่ได้รับรองเป็นมาตรฐานการเลิกบุหรี่
• ข้อ จ. (จำกัดกิจกรรมทางกายภาพของผู้ป่วยทุกราย): ผู้ป่วย COPD ควรได้รับการฟื้นฟูสมรรถภาพปอด (Pulmonary rehabilitation) และออกกำลังกายที่เหมาะสม ไม่ใช่จำกัดกิจกรรม</t>
        </is>
      </c>
      <c r="L58" s="186" t="n"/>
      <c r="M58" s="186" t="inlineStr">
        <is>
          <t>5. Research &amp; Biostats</t>
        </is>
      </c>
      <c r="N58" s="186" t="inlineStr">
        <is>
          <t>5.1 รูปแบบการวิจัยทางคลินิก (RCT, Cohort, Case-Control)</t>
        </is>
      </c>
      <c r="O58" s="185" t="inlineStr">
        <is>
          <t>SAP</t>
        </is>
      </c>
      <c r="P58" s="186" t="inlineStr">
        <is>
          <t>2567</t>
        </is>
      </c>
      <c r="Q58" s="185" t="inlineStr">
        <is>
          <t>ข้อสอบจำลอง</t>
        </is>
      </c>
      <c r="R58" s="185" t="inlineStr">
        <is>
          <t>Mock RxCU83 ชุดที่ 2</t>
        </is>
      </c>
      <c r="S58" s="185" t="n"/>
    </row>
    <row r="59" ht="24" customHeight="1" s="49">
      <c r="A59" s="187" t="n">
        <v>57</v>
      </c>
      <c r="B59" s="186" t="inlineStr">
        <is>
          <t>การติดตามทบทวนข้อมูลในผู้ป่วยโรคลมชักจำนวน 100 ราย ที่รับประทานยา Phenytoin ในโรงพยาบาล โดยดึงข้อมูลย้อนหลังจากเวชระเบียนเพื่อประเมินอุบัติการณ์การเกิดเหงือกบวม (Gingival hyperplasia) และระดับยาในกระแสเลือด</t>
        </is>
      </c>
      <c r="C59" s="186" t="inlineStr">
        <is>
          <t>รูปแบบการศึกษาทางระบาดวิทยาดังกล่าวจัดเป็นการวิจัยประเภทใด</t>
        </is>
      </c>
      <c r="D59" s="186" t="n"/>
      <c r="E59" s="186" t="inlineStr">
        <is>
          <t>Cross-sectional survey</t>
        </is>
      </c>
      <c r="F59" s="186" t="inlineStr">
        <is>
          <t>Case-control study</t>
        </is>
      </c>
      <c r="G59" s="186" t="inlineStr">
        <is>
          <t>Prospective cohort study</t>
        </is>
      </c>
      <c r="H59" s="186" t="inlineStr">
        <is>
          <t>Retrospective descriptive chart review study</t>
        </is>
      </c>
      <c r="I59" s="188" t="inlineStr">
        <is>
          <t>Randomized controlled trial (RCT)</t>
        </is>
      </c>
      <c r="J59" s="185" t="n">
        <v>4</v>
      </c>
      <c r="K59" s="186" t="inlineStr">
        <is>
          <t>✅ คำตอบที่ถูกต้อง: ข้อ ง. Retrospective descriptive chart review study
🎯 ทำไมข้อนี้ถึงถูก:
การรวบรวมข้อมูลย้อนหลังจากเวชระเบียนของผู้ป่วยที่ได้รับการรักษาไปแล้วในอดีต (Chart review) โดยไม่มีการแบ่งกลุ่มเปรียบเทียบหรือให้การแทรกแซงใดๆ จัดเป็นการศึกษาย้อนหลังเชิงพรรณนา (Retrospective descriptive study)
🔍 ข้ออื่นผิดเพราะอะไร:
• ข้อ ก. (Cross-sectional survey): เป็นการเก็บข้อมูล ณ จุดเวลาใดเวลาหนึ่งในปัจจุบัน ไม่ใช่การทบทวนเวชระเบียนย้อนหลัง
• ข้อ ข. (Case-control study): ต้องมีการแบ่งกลุ่มผู้ป่วยที่มีอาการ (Cases) และไม่มีอาการ (Controls) เพื่อหาปัจจัยเสี่ยงเปรียบเทียบ
• ข้อ ค. (Prospective cohort study): เป็นการติดตามผู้ป่วยไปข้างหน้าตามเวลาจริง
• ข้อ จ. (Randomized controlled trial (RCT)): เป็นการทดลองเชิงแทรกแซงที่มีการสุ่มตัวอย่าง ไม่ใช่การทบทวนเวชระเบียนเดิม</t>
        </is>
      </c>
      <c r="L59" s="186" t="n"/>
      <c r="M59" s="186" t="inlineStr">
        <is>
          <t>5. Research &amp; Biostats</t>
        </is>
      </c>
      <c r="N59" s="186" t="inlineStr">
        <is>
          <t>5.1 รูปแบบการวิจัยทางคลินิก (RCT, Cohort, Case-Control)</t>
        </is>
      </c>
      <c r="O59" s="185" t="inlineStr">
        <is>
          <t>SAP</t>
        </is>
      </c>
      <c r="P59" s="186" t="inlineStr">
        <is>
          <t>2567</t>
        </is>
      </c>
      <c r="Q59" s="185" t="inlineStr">
        <is>
          <t>ข้อสอบจำลอง</t>
        </is>
      </c>
      <c r="R59" s="185" t="inlineStr">
        <is>
          <t>Mock RxCU83 ชุดที่ 2</t>
        </is>
      </c>
      <c r="S59" s="185" t="n"/>
    </row>
    <row r="60" ht="24" customHeight="1" s="49">
      <c r="A60" s="187" t="n">
        <v>58</v>
      </c>
      <c r="B60" s="186" t="n"/>
      <c r="C60" s="186" t="inlineStr">
        <is>
          <t>ในการวิจัยแบบ randomized controlled trial (RCT) เพื่อเปรียบเทียบประสิทธิภาพในการลดความดันโลหิตระหว่างยาลดความดัน 3 กลุ่ม (Drug A, Drug B และ Placebo) โดยข้อมูลความดันโลหิตที่ลดลงมีการแจกแจงแบบปกติ (Normal distribution) สถิติที่เหมาะสมในการวิเคราะห์เปรียบเทียบค่าเฉลี่ยคือข้อใด</t>
        </is>
      </c>
      <c r="D60" s="186" t="n"/>
      <c r="E60" s="186" t="inlineStr">
        <is>
          <t>Independent t-test</t>
        </is>
      </c>
      <c r="F60" s="186" t="inlineStr">
        <is>
          <t>Paired t-test</t>
        </is>
      </c>
      <c r="G60" s="186" t="inlineStr">
        <is>
          <t>Chi-square test</t>
        </is>
      </c>
      <c r="H60" s="186" t="inlineStr">
        <is>
          <t>Mann-Whitney U test</t>
        </is>
      </c>
      <c r="I60" s="188" t="inlineStr">
        <is>
          <t>One-way ANOVA</t>
        </is>
      </c>
      <c r="J60" s="185" t="n">
        <v>5</v>
      </c>
      <c r="K60" s="186" t="inlineStr">
        <is>
          <t>✅ คำตอบที่ถูกต้อง: ข้อ จ. One-way ANOVA
🎯 ทำไมข้อนี้ถึงถูก:
การเปรียบเทียบค่าเฉลี่ยของข้อมูลต่อเนื่อง (Continuous data) ที่มีการแจกแจงแบบปกติระหว่างกลุ่มตัวอย่างที่เป็นอิสระต่อกันตั้งแต่ 3 กลุ่มขึ้นไป (Drug A, Drug B, Placebo) สถิติอนุมานมาตรฐานที่ถูกต้องคือ One-way Analysis of Variance (ANOVA)
🔍 ข้ออื่นผิดเพราะอะไร:
• ข้อ ก. ผิด เพราะ Independent t-test ใช้เปรียบเทียบค่าเฉลี่ยระหว่างกลุ่มตัวอย่างอิสระเพียง 2 กลุ่ม
• ข้อ ข. ผิด เพราะ Paired t-test ใช้เปรียบเทียบค่าเฉลี่ยก่อน-หลังในกลุ่มตัวอย่างเดียวกัน 2 ช่วงเวลา
• ข้อ ค. ผิด เพราะ Chi-square test ใช้ทดสอบความสัมพันธ์ของข้อมูลเชิงกลุ่ม (Categorical data)
• ข้อ ง. ผิด เพราะ Mann-Whitney U test เป็นนอนพาราเมตริกสำหรับเปรียบเทียบ 2 กลุ่มที่ไม่มีการแจกแจงแบบปกติ</t>
        </is>
      </c>
      <c r="L60" s="186" t="inlineStr">
        <is>
          <t>SAP</t>
        </is>
      </c>
      <c r="M60" s="186" t="inlineStr">
        <is>
          <t>5. Research &amp; Biostats</t>
        </is>
      </c>
      <c r="N60" s="186" t="inlineStr">
        <is>
          <t>5.1 รูปแบบการวิจัยทางคลินิก (RCT, Cohort, Case-Control)</t>
        </is>
      </c>
      <c r="O60" s="185" t="inlineStr">
        <is>
          <t>SAP</t>
        </is>
      </c>
      <c r="P60" s="186" t="inlineStr">
        <is>
          <t>รุ่น RxCU83</t>
        </is>
      </c>
      <c r="Q60" s="185" t="inlineStr">
        <is>
          <t>แบบฝึกหัด</t>
        </is>
      </c>
      <c r="R60" s="185" t="inlineStr">
        <is>
          <t>Quiz เตรียมสอบ CC1 RxCU83</t>
        </is>
      </c>
      <c r="S60" s="185" t="n"/>
    </row>
    <row r="61" ht="24" customHeight="1" s="49">
      <c r="A61" s="187" t="n">
        <v>59</v>
      </c>
      <c r="B61" s="186" t="n"/>
      <c r="C61" s="186" t="inlineStr">
        <is>
          <t>จากภาพแสดงผลลัพธ์ Forest plot ของการศึกษาอภิมาน (Meta-analysis) เกี่ยวกับความเสี่ยงการเกิดการเสียชีวิตจากโรคหัวใจและหลอดเลือดจากการใช้ยากลุ่ม macrolides (รวมผลการศึกษาทั้งหมดได้ค่า Summary Relative Risk = 1.34, 95% CI: 1.05 - 1.70) ข้อใดกล่าวถูกต้อง
&lt;img src="/PLE%20CC%20Quiz/images/quiz_cc1/quiz_cc1_p25_img1.png"&gt;</t>
        </is>
      </c>
      <c r="D61" s="186" t="n"/>
      <c r="E61" s="186" t="inlineStr">
        <is>
          <t>การได้รับยาในกลุ่ม macrolides สามารถเพิ่มความเสี่ยงในการเกิดการเสียชีวิตจากโรคหัวใจและหลอดเลือดได้ 34% อย่างมีนัยสำคัญทางสถิติ</t>
        </is>
      </c>
      <c r="F61" s="186" t="inlineStr">
        <is>
          <t>การได้รับยาในกลุ่ม macrolides สามารถลดความเสี่ยงในการเกิดการเสียชีวิตจากโรคหัวใจและหลอดเลือดได้อย่างมีนัยสำคัญทางสถิติ</t>
        </is>
      </c>
      <c r="G61" s="186" t="inlineStr">
        <is>
          <t>ผลการวิเคราะห์ไม่มีนัยสำคัญทางสถิติเนื่องจากช่วงความเชื่อมั่นคร่อมค่า 1</t>
        </is>
      </c>
      <c r="H61" s="186" t="inlineStr">
        <is>
          <t>การศึกษาของ Ray มีน้ำหนักมากที่สุดในการวิเคราะห์อภิมานนี้</t>
        </is>
      </c>
      <c r="I61" s="188" t="inlineStr">
        <is>
          <t>ไม่สามารถสรุปผลได้เนื่องจากมีค่า Heterogeneity สูงเกินไป</t>
        </is>
      </c>
      <c r="J61" s="185" t="n">
        <v>1</v>
      </c>
      <c r="K61" s="186" t="inlineStr">
        <is>
          <t>✅ คำตอบที่ถูกต้อง: ข้อ ก. การได้รับยาในกลุ่ม macrolides สามารถเพิ่มความเสี่ยงในการเกิดการเสียชีวิตจากโรคหัวใจและหลอดเลือดได้ 34% อย่างมีนัยสำคัญทางสถิติ
🎯 ทำไมข้อนี้ถึงถูก:
ค่า Summary Relative Risk (RR) เท่ากับ 1.34 หมายถึงเพิ่มความเสี่ยง 34% และช่วงความเชื่อมั่น 95% CI อยู่ระหว่าง 1.05 ถึง 1.70 ซึ่งมีค่ามากกว่า 1 ทั้งหมด (ไม่คร่อมค่า 1) จึงมีนัยสำคัญทางสถิติ (p &lt; 0.05)
🔍 ข้ออื่นผิดเพราะอะไร:
• ข้อ ข. ผิด เพราะค่า RR &gt; 1 แสดงถึงการเพิ่มความเสี่ยง มิใช่ลดความเสี่ยง
• ข้อ ค. ผิด เพราะช่วง 95% CI คือ 1.05 ถึง 1.70 ไม่คร่อมค่า 1 (No effect line)
• ข้อ ง. ผิด เพราะน้ำหนัก (Weight) ใน Forest plot พิจารณาจากขนาดของสี่เหลี่ยมและความแคบของช่วงความเชื่อมั่น
• ข้อ จ. ผิด เพราะสามารถสรุปผลภาพรวมจาก Combined/Pooled estimate ได้อย่างชัดเจน</t>
        </is>
      </c>
      <c r="L61" s="186" t="inlineStr">
        <is>
          <t>SAP</t>
        </is>
      </c>
      <c r="M61" s="186" t="inlineStr">
        <is>
          <t>5. Research &amp; Biostats</t>
        </is>
      </c>
      <c r="N61" s="186" t="inlineStr">
        <is>
          <t>5.2 สถิติวิเคราะห์ (RR, OR, HR, NNT, 95% CI)</t>
        </is>
      </c>
      <c r="O61" s="185" t="inlineStr">
        <is>
          <t>SAP</t>
        </is>
      </c>
      <c r="P61" s="186" t="inlineStr">
        <is>
          <t>รุ่น RxCU83</t>
        </is>
      </c>
      <c r="Q61" s="185" t="inlineStr">
        <is>
          <t>แบบฝึกหัด</t>
        </is>
      </c>
      <c r="R61" s="185" t="inlineStr">
        <is>
          <t>Quiz เตรียมสอบ CC1 RxCU83</t>
        </is>
      </c>
      <c r="S61" s="185" t="n"/>
    </row>
    <row r="62" ht="24" customHeight="1" s="49">
      <c r="A62" s="187" t="n">
        <v>60</v>
      </c>
      <c r="B62" s="186" t="n"/>
      <c r="C62" s="186" t="inlineStr">
        <is>
          <t>หากยาต้านการแข็งตัวของเลือดชนิดใหม่ทำให้เกิดต้นทุนรวมคิดเป็นมูลค่า 75,000 บาท และให้ผลการรักษาซึ่งเป็นมูลค่าทางเศรษฐกิจได้เท่ากับ 110,000 บาท เมื่อเทียบกับการใช้ยามาตรฐานซึ่งมีต้นทุนรวม 47,500 บาท แต่ให้ผลการรักษาที่ต่ำกว่า โดยเป็นมูลค่าทางเศรษฐกิจเท่ากับ 88,500 บาท ในการประเมินแบบ Cost-Benefit Analysis (CBA) ควรตัดสินใจเลือกใช้ยาใดเพราะเหตุใด</t>
        </is>
      </c>
      <c r="D62" s="186" t="n"/>
      <c r="E62" s="186" t="inlineStr">
        <is>
          <t>เลือกใช้ยาใหม่ เนื่องจากให้ผลการรักษาซึ่งเป็นมูลค่าทางเศรษฐกิจได้มากกว่า</t>
        </is>
      </c>
      <c r="F62" s="186" t="inlineStr">
        <is>
          <t>เลือกใช้ยาใหม่ เพราะมี benefit-cost ratio ที่สูงกว่ายามาตรฐาน</t>
        </is>
      </c>
      <c r="G62" s="186" t="inlineStr">
        <is>
          <t>เลือกใช้ยามาตรฐาน เพราะมี net benefit เท่ากับ 21,500 บาท ซึ่งสูงกว่ายาใหม่</t>
        </is>
      </c>
      <c r="H62" s="186" t="inlineStr">
        <is>
          <t>เลือกใช้ยามาตรฐาน เพราะมี net benefit เท่ากับ 41,000 บาท ซึ่งสูงกว่ายาใหม่</t>
        </is>
      </c>
      <c r="I62" s="188" t="inlineStr">
        <is>
          <t>เลือกใช้ยาใดก็ได้ เพราะมี benefit-cost ratio สูงกว่า 1.00</t>
        </is>
      </c>
      <c r="J62" s="185" t="n">
        <v>4</v>
      </c>
      <c r="K62" s="186" t="inlineStr">
        <is>
          <t>✅ คำตอบที่ถูกต้อง: ข้อ ง. เลือกใช้ยามาตรฐาน เพราะมี net benefit เท่ากับ 41,000 บาท ซึ่งสูงกว่ายาใหม่
🎯 ทำไมข้อนี้ถึงถูก:
คำนวณ Net Benefit (ประโยชน์สุทธิ = ประโยชน์ - ต้นทุน):
- ยาใหม่: Net benefit = 110,000 - 75,000 = 35,000 บาท
- ยามาตรฐาน: Net benefit = 88,500 - 47,500 = 41,000 บาท
การตัดสินใจใน Cost-Benefit Analysis (CBA) ยึดหลักผลตอบแทนสุทธิสูงสุด (Maximize Net Benefit) ดังนั้นจึงเลือกยามาตรฐานเพราะให้ Net benefit 41,000 บาท ซึ่งสูงกว่ายาใหม่
🔍 ข้ออื่นผิดเพราะอะไร:
• ข้อ ก. ผิด เพราะ CBA ไม่ได้ดูแค่มูลค่าประโยชน์รวม แต่ต้องหักต้นทุนออกเป็นประโยชน์สุทธิ
• ข้อ ข. ผิด เพราะ Benefit-Cost Ratio ของยาใหม่ = 110,000 / 75,000 = 1.47 ขณะที่ยามาตรฐาน = 88,500 / 47,500 = 1.86 ยามาตรฐานมีอัตราส่วนสูงกว่า
• ข้อ ค. ผิด เพราะค่า Net Benefit ของยามาตรฐานคือ 41,000 บาท มิใช่ 21,500 บาท
• ข้อ จ. ผิด เพราะแม้ทั้งคู่มี BCR &gt; 1 แต่ทรัพยากรมีจำกัดต้องเลือกทางเลือกที่ให้ผลประโยชน์สุทธิดีที่สุด</t>
        </is>
      </c>
      <c r="L62" s="186" t="inlineStr">
        <is>
          <t>SAP</t>
        </is>
      </c>
      <c r="M62" s="186" t="inlineStr">
        <is>
          <t>4. Pharmacoeconomics</t>
        </is>
      </c>
      <c r="N62" s="186" t="inlineStr">
        <is>
          <t>4.1 วิธีประเมินต้นทุนและประสิทธิผล (CMA, CEA, CUA, CBA)</t>
        </is>
      </c>
      <c r="O62" s="185" t="inlineStr">
        <is>
          <t>SAP</t>
        </is>
      </c>
      <c r="P62" s="186" t="inlineStr">
        <is>
          <t>รุ่น RxCU83</t>
        </is>
      </c>
      <c r="Q62" s="185" t="inlineStr">
        <is>
          <t>แบบฝึกหัด</t>
        </is>
      </c>
      <c r="R62" s="185" t="inlineStr">
        <is>
          <t>Quiz เตรียมสอบ CC1 RxCU83</t>
        </is>
      </c>
      <c r="S62" s="185" t="n"/>
    </row>
    <row r="63" ht="24" customHeight="1" s="49">
      <c r="A63" s="187" t="n">
        <v>61</v>
      </c>
      <c r="B63" s="186" t="inlineStr">
        <is>
          <t>ชายอายุ 69 ปี น้ำหนัก 90 กก. ส่วนสูง 170 ซม. เข้าโรงพยาบาลด้วยอาการปวดแสบร้อนยอดอกและปวดท้องส่วนบน มีอาการมากหลังมื้ออาหารและตอนกลางคืน เป็นมา 5 วัน มีประวัติรับประทานยา Naproxen แก้ปวดข้อเป็นประจำ และรับประทาน Aspirin (81 mg/day) เพื่อป้องกันโรคหลอดเลือดสมอง ดื่มสุราและสูบบุหรี่ ผลการส่องกล้องทางเดินอาหาร (Endoscopy) พบแผลขนาดใหญ่ในกระเพาะอาหารและมีเลือดออก ผลตรวจ Urea Breath Test ให้ผลบวก</t>
        </is>
      </c>
      <c r="C63" s="186" t="inlineStr">
        <is>
          <t>จากอาการปวดท้องรุนแรงและมีเลือดออกในทางเดินอาหาร ส่งผลให้ผู้ป่วยต้องหยุดงานและขาดรายได้จากการประกอบอาชีพเป็นเวลา 1 สัปดาห์ ในทางเศรษฐศาสตร์สาธารณสุข (Health Economics) การสูญเสียผลิตภาพและรายได้จากการเจ็บป่วยนี้จัดเป็นต้นทุนประเภทใด</t>
        </is>
      </c>
      <c r="D63" s="186" t="n"/>
      <c r="E63" s="186" t="inlineStr">
        <is>
          <t>Indirect cost (ต้นทุนทางอ้อม)</t>
        </is>
      </c>
      <c r="F63" s="186" t="inlineStr">
        <is>
          <t>Direct medical cost (ต้นทุนทางตรงทางการแพทย์)</t>
        </is>
      </c>
      <c r="G63" s="186" t="inlineStr">
        <is>
          <t>Direct non-medical cost (ต้นทุนทางตรงที่ไม่เกี่ยวกับการแพทย์)</t>
        </is>
      </c>
      <c r="H63" s="186" t="inlineStr">
        <is>
          <t>Intangible cost (ต้นทุนที่จับต้องไม่ได้)</t>
        </is>
      </c>
      <c r="I63" s="188" t="inlineStr">
        <is>
          <t>Opportunity cost (ต้นทุนค่าเสียโอกาสของการลงทุน)</t>
        </is>
      </c>
      <c r="J63" s="185" t="n">
        <v>1</v>
      </c>
      <c r="K63" s="186" t="inlineStr">
        <is>
          <t>✅ คำตอบที่ถูกต้อง: ข้อ ก. Indirect cost (ต้นทุนทางอ้อม)
🎯 ทำไมข้อนี้ถึงถูก:
ในทางเศรษฐศาสตร์สาธารณสุข ต้นทุนทางอ้อม (Indirect costs หรือ Productivity losses) หมายถึง มูลค่าความสูญเสียทางเศรษฐกิจอันเนื่องมาจากการเจ็บป่วย การหยุดงาน การขาดงาน (Absenteeism) การทำงานได้ไม่เต็มประสิทธิภาพ (Presenteeism) หรือการเสียชีวิตก่อนวัยอันควรของผู้ป่วยหรือผู้ดูแล
🔍 ข้ออื่นผิดเพราะอะไร:
• ข้อ ข. (Direct medical cost): คือค่าใช้จ่ายในการรักษาพยาบาลโดยตรง เช่น ค่ายา ค่าตรวจส่องกล้อง ค่าเตียง ค่าบริการทางการแพทย์
• ข้อ ค. (Direct non-medical cost): คือค่าใช้จ่ายที่เกี่ยวเนื่องกับการมารับการรักษาแต่ไม่ใช่การรักษาโดยตรง เช่น ค่าเดินทาง ค่าที่พัก ค่าอาหารระหว่างมาโรงพยาบาล
• ข้อ ง. (Intangible cost): คือต้นทุนที่ตีค่าเป็นตัวเงินได้ยาก เช่น ความเจ็บปวด ความทุกข์ทรมาน ความกังวลใจ หรือความเศร้าโศก
• ข้อ จ. (Opportunity cost): เป็นแนวคิดทั่วไปของมูลค่าสูงสุดของทางเลือกอื่นที่ต้องสละไป แต่การขาดรายได้จากการหยุดงานจัดเป็น Indirect cost ตามนิยามจำแนกต้นทุนมาตรฐาน</t>
        </is>
      </c>
      <c r="L63" s="186" t="inlineStr">
        <is>
          <t>Intermediate</t>
        </is>
      </c>
      <c r="M63" s="186" t="inlineStr">
        <is>
          <t>4. Pharmacoeconomics</t>
        </is>
      </c>
      <c r="N63" s="186" t="inlineStr">
        <is>
          <t>4.1 วิธีประเมินต้นทุนและประสิทธิผล (CMA, CEA, CUA, CBA)</t>
        </is>
      </c>
      <c r="O63" s="185" t="inlineStr">
        <is>
          <t>SAP</t>
        </is>
      </c>
      <c r="P63" s="186" t="inlineStr">
        <is>
          <t>[RECONSTRUCTED: ปรับแต่งและเติมเต็มบริบทโจทย์/ตัวเลือกเพื่อความสมบูรณ์] ข้อสอบจริง PLE-CC1 ปี 2567 ข้อ 10</t>
        </is>
      </c>
      <c r="Q63" s="185" t="inlineStr">
        <is>
          <t>ข้อสอบจริง</t>
        </is>
      </c>
      <c r="R63" s="185" t="inlineStr">
        <is>
          <t>2567</t>
        </is>
      </c>
      <c r="S63" s="185" t="n"/>
    </row>
    <row r="64" ht="24" customHeight="1" s="49">
      <c r="A64" s="187" t="n">
        <v>62</v>
      </c>
      <c r="B64" s="186" t="inlineStr">
        <is>
          <t>จากการศึกษาแบบติดตามไปข้างหน้า (Cohort Study) เพื่อประเมินความสัมพันธ์ระหว่างการใช้ยาลดความดันโลหิตกลุ่ม ACEIs กับการเกิดอาการไอแห้ง (Dry Cough) ได้ผลการศึกษาดังตาราง $2 \times 2$:
กลุ่มที่ศึกษา | เกิดอาการไอ | ไม่เกิดอาการไอ | รวม
กลุ่มที่ได้รับยา ACEIs | 20 | 180 | 200
กลุ่มที่ไม่ได้รับยา ACEIs | 15 | 485 | 500</t>
        </is>
      </c>
      <c r="C64" s="186" t="inlineStr">
        <is>
          <t>จากข้อมูลผลการศึกษาข้างต้น ค่าความเสี่ยงสัมพัทธ์ (Relative Risk: RR) ของการเกิดอาการไอจากการใช้ยา ACEIs มีค่าเท่ากับเท่าใด</t>
        </is>
      </c>
      <c r="D64" s="186" t="inlineStr">
        <is>
          <t>images/2567/q38_cohort_table.png</t>
        </is>
      </c>
      <c r="E64" s="186" t="inlineStr">
        <is>
          <t>3.33</t>
        </is>
      </c>
      <c r="F64" s="186" t="inlineStr">
        <is>
          <t>3.59</t>
        </is>
      </c>
      <c r="G64" s="186" t="inlineStr">
        <is>
          <t>0.28</t>
        </is>
      </c>
      <c r="H64" s="186" t="inlineStr">
        <is>
          <t>2.69</t>
        </is>
      </c>
      <c r="I64" s="188" t="inlineStr">
        <is>
          <t>0.30</t>
        </is>
      </c>
      <c r="J64" s="185" t="n">
        <v>1</v>
      </c>
      <c r="K64" s="186" t="inlineStr">
        <is>
          <t>✅ คำตอบที่ถูกต้อง: ข้อ ก. 3.33
🎯 ทำไมข้อนี้ถึงถูก:
การคำนวณค่า Relative Risk ($RR$) ใน Cohort Study:
1. อุบัติการณ์การเกิดไอในกลุ่มที่ได้รับยา ($I_e$) = $\frac{20}{200} = 0.10$ (หรือร้อยละ 10)
2. อุบัติการณ์การเกิดไอในกลุ่มที่ไม่ได้รับยา ($I_o$) = $\frac{15}{500} = 0.03$ (หรือร้อยละ 3)
3. $RR = \frac{I_e}{I_o} = \frac{0.10}{0.03} = 3.33$
แปลผล: ผู้ป่วยที่ได้รับยา ACEIs มีความเสี่ยงต่อการเกิดอาการไอแห้งเป็น $3.33$ เท่าเมื่อเปรียบเทียบกับผู้ที่ไม่ได้รับยา
🔍 ข้ออื่นผิดเพราะอะไร:
• ข้อ ข. (3.59): เป็นค่า Odds Ratio ($OR$) จากการคำนวณแบบ Case-Control Study ($\frac{20 \times 485}{180 \times 15} = 3.59$) ซึ่งไม่ใช่ค่า Relative Risk ของการศึกษาแบบ Cohort
• ข้อ ค. (0.28): เป็นค่าส่วนกลับของ $OR$ ($\frac{1}{3.59} \approx 0.28$)
• ข้อ ง. (2.69): เกิดจากการคำนวณผิดพลาด
• ข้อ จ. (0.30): เป็นค่าส่วนกลับของ $RR$ ($\frac{0.03}{0.10} = 0.30$)</t>
        </is>
      </c>
      <c r="L64" s="186" t="inlineStr">
        <is>
          <t>Intermediate</t>
        </is>
      </c>
      <c r="M64" s="186" t="inlineStr">
        <is>
          <t>5. Research &amp; Biostats</t>
        </is>
      </c>
      <c r="N64" s="186" t="inlineStr">
        <is>
          <t>5.2 สถิติวิเคราะห์ (RR, OR, HR, NNT, 95% CI)</t>
        </is>
      </c>
      <c r="O64" s="185" t="inlineStr">
        <is>
          <t>SAP</t>
        </is>
      </c>
      <c r="P64" s="186" t="inlineStr">
        <is>
          <t>[RECONSTRUCTED: ปรับแต่งและเติมเต็มบริบทโจทย์/ตัวเลือกเพื่อความสมบูรณ์] ข้อสอบจริง PLE-CC1 ปี 2567 ข้อ 38</t>
        </is>
      </c>
      <c r="Q64" s="185" t="inlineStr">
        <is>
          <t>ข้อสอบจริง</t>
        </is>
      </c>
      <c r="R64" s="185" t="inlineStr">
        <is>
          <t>2567</t>
        </is>
      </c>
      <c r="S64" s="185" t="n"/>
    </row>
    <row r="65" ht="24" customHeight="1" s="49">
      <c r="A65" s="187" t="n">
        <v>63</v>
      </c>
      <c r="B65" s="186" t="n"/>
      <c r="C65" s="186" t="inlineStr">
        <is>
          <t>แพทย์สอบถามเภสัชกรเกี่ยวกับความปลอดภัยของการใช้ยาต้านการแข็งตัวของเลือดชนิดใหม่ในหญิงให้นมบุตร หากเภสัชกรเริ่มต้นสืบค้นจากฐานข้อมูลยาสำเร็จรูป Micromedex และ Lexicomp แหล่งข้อมูลดังกล่าวจัดเป็นแหล่งสารสนเทศทางยาประเภทใด</t>
        </is>
      </c>
      <c r="D65" s="186" t="n"/>
      <c r="E65" s="186" t="inlineStr">
        <is>
          <t>Tertiary Resources (แหล่งข้อมูลตติยภูมิ)</t>
        </is>
      </c>
      <c r="F65" s="186" t="inlineStr">
        <is>
          <t>Secondary Resources (แหล่งข้อมูลทุติยภูมิ)</t>
        </is>
      </c>
      <c r="G65" s="186" t="inlineStr">
        <is>
          <t>Primary Resources (แหล่งข้อมูลปฐมภูมิ)</t>
        </is>
      </c>
      <c r="H65" s="186" t="inlineStr">
        <is>
          <t>แหล่งข้อมูลปฐมภูมิและทุติยภูมิร่วมกัน</t>
        </is>
      </c>
      <c r="I65" s="188" t="inlineStr">
        <is>
          <t>Grey literature (วรรณกรรมสีเทา)</t>
        </is>
      </c>
      <c r="J65" s="185" t="n">
        <v>1</v>
      </c>
      <c r="K65" s="186" t="inlineStr">
        <is>
          <t>✅ คำตอบที่ถูกต้อง: ข้อ ก. Tertiary Resources (แหล่งข้อมูลตติยภูมิ)
🎯 ทำไมข้อนี้ถึงถูก:
Tertiary Resources (แหล่งข้อมูลตติยภูมิ) คือตำรา (Textbooks), บทความปริทัศน์ (Review articles), และฐานข้อมูลยาสำเร็จรูป (Drug compendia/databases) เช่น Micromedex, Lexicomp, UpToDate, AHFS ซึ่งรวบรวม สรุป และผ่านการประเมินวิเคราะห์จากแหล่งข้อมูลปฐมภูมิและทุติยภูมิมาแล้ว สะดวก รวดเร็ว และเป็นด่านแรกในการสืบค้นข้อมูลยา
🔍 ข้ออื่นผิดเพราะอะไร:
• ข้อ ข. (Secondary Resources): คือระบบดัชนีและฐานข้อมูลสืบค้นบทความวิจัย เช่น PubMed/MEDLINE, Scopus, Google Scholar ทำหน้าที่ชี้เป้าไปยังงานวิจัยปฐมภูมิ
• ข้อ ค. (Primary Resources): คืองานวิจัยต้นฉบับ เช่น Original research articles, Clinical trials ที่ตีพิมพ์ในวารสารวิชาการ
• ข้อ ง. (แหล่งข้อมูลปฐมภูมิและทุติยภูมิร่วมกัน): ไม่จัดเป็นประเภทตามการจำแนกลำดับขั้นมาตรฐานของแหล่งสารสนเทศทางยา
• ข้อ จ. (Grey literature): คือเอกสารวิชาการที่ไม่ได้ตีพิมพ์ในช่องทางพาณิชย์ทั่วไป เช่น วิทยานิพนธ์ รายงานการประชุมวิชาการ</t>
        </is>
      </c>
      <c r="L65" s="186" t="inlineStr">
        <is>
          <t>Intermediate</t>
        </is>
      </c>
      <c r="M65" s="186" t="inlineStr">
        <is>
          <t>5. Research &amp; Biostats</t>
        </is>
      </c>
      <c r="N65" s="186" t="inlineStr">
        <is>
          <t>5.1 รูปแบบการวิจัยทางคลินิก (RCT, Cohort, Case-Control)</t>
        </is>
      </c>
      <c r="O65" s="185" t="inlineStr">
        <is>
          <t>SAP</t>
        </is>
      </c>
      <c r="P65" s="186" t="inlineStr">
        <is>
          <t>[RECONSTRUCTED: ปรับแต่งและเติมเต็มบริบทโจทย์/ตัวเลือกเพื่อความสมบูรณ์] ข้อสอบจริง PLE-CC1 ปี 2567 ข้อ 70</t>
        </is>
      </c>
      <c r="Q65" s="185" t="inlineStr">
        <is>
          <t>ข้อสอบจริง</t>
        </is>
      </c>
      <c r="R65" s="185" t="inlineStr">
        <is>
          <t>2567</t>
        </is>
      </c>
      <c r="S65" s="185" t="n"/>
    </row>
    <row r="66" ht="24" customHeight="1" s="49">
      <c r="A66" s="187" t="n">
        <v>64</v>
      </c>
      <c r="B66" s="186" t="inlineStr">
        <is>
          <t>หญิงไทยแต่งงานแล้ว อายุ 28 ปี รับประทานยาเม็ดคุมกำเนิดชนิดฮอร์โมนรวม (Combined Oral Contraceptives: COC) ต่อเนื่องมาเป็นเวลา 2 ปี โดยในสูตรตำรับประกอบด้วย Ethinylestradiol (EE) ร่วมกับ Levonorgestrel</t>
        </is>
      </c>
      <c r="C66" s="186" t="inlineStr">
        <is>
          <t>หากนักวิจัยต้องการออกแบบการศึกษาทางระบาดวิทยาคลินิกเพื่อประเมินว่า การรับประทานยาเม็ดคุมกำเนิดสัมพันธ์กับความเสี่ยงการเกิดมะเร็งเต้านมหรือไม่ โดยใช้รูปแบบการศึกษาแบบ Case-Control Study ข้อใดต่อไปนี้กล่าวถูกต้อง</t>
        </is>
      </c>
      <c r="D66" s="186" t="n"/>
      <c r="E66" s="186" t="inlineStr">
        <is>
          <t>กลุ่ม Case คือกลุ่มคนที่รับประทานยาคุมกำเนิด และ Control คือกลุ่มคนที่ไม่ได้รับประทานยาคุมกำเนิด</t>
        </is>
      </c>
      <c r="F66" s="186" t="inlineStr">
        <is>
          <t>กลุ่ม Case คือผู้ที่รับประทานยาคุมกำเนิดแล้วเกิดมะเร็งเต้านม และ Control คือผู้ที่ไม่ได้รับประทานยาคุมกำเนิดแล้วเกิดมะเร็งเต้านม</t>
        </is>
      </c>
      <c r="G66" s="186" t="inlineStr">
        <is>
          <t>การศึกษารูปแบบ Case-Control สามารถคำนวณหาค่า Relative Risk (RR) ได้โดยตรงจากการศึกษา</t>
        </is>
      </c>
      <c r="H66" s="186" t="inlineStr">
        <is>
          <t>การคัดเลือกกลุ่ม Control ควรมาจากประชากรคนละแห่งกับกลุ่ม Case เพื่อเพิ่มความหลากหลายของกลุ่มตัวอย่าง</t>
        </is>
      </c>
      <c r="I66" s="188" t="inlineStr">
        <is>
          <t>ไม่สามารถคำนวณหาค่า Relative Risk (RR) ได้โดยตรง ต้องประมาณค่าความเสี่ยงด้วย Odds Ratio (OR)</t>
        </is>
      </c>
      <c r="J66" s="185" t="n">
        <v>5</v>
      </c>
      <c r="K66" s="186" t="inlineStr">
        <is>
          <t>✅ คำตอบที่ถูกต้อง: ข้อ จ. ไม่สามารถคำนวณหาค่า Relative Risk (RR) ได้โดยตรง ต้องประมาณค่าความเสี่ยงด้วย Odds Ratio (OR)
🎯 ทำไมข้อนี้ถึงถูก:
การศึกษาแบบ Case-Control Study เริ่มต้นจากผลลัพธ์ของโรค (Outcome: โรคมะเร็งเต้านม) แล้วสืบย้อนหลังหาการสัมผัสปัจจัยเสี่ยง (Exposure: การใช้ยาคุมกำเนิด) ผู้วิจัยจึงกำหนดจำนวนผู้ป่วยและกลุ่มควบคุมเอง ทำให้ไม่สามารถทราบอุบัติการณ์การเกิดโรคที่แท้จริง (Incidence) ในประชากร จึงไม่สามารถคำนวณ Relative Risk (RR) ได้โดยตรง และต้องใช้ค่า Odds Ratio (OR) เป็นตัวประมาณค่าความเสี่ยงแทน
🔍 ข้ออื่นผิดเพราะอะไร:
• ข้อ ก. ผิดเพราะ: การแบ่งตามการได้รับยาคุมกำเนิด (Exposed vs Unexposed) เป็นการออกแบบของ Cohort Study ไม่ใช่ Case-Control Study โดยใน Case-Control นั้น Case ต้องเป็นคนที่เป็นโรคมะเร็งเต้านม และ Control ต้องเป็นคนที่ไม่เป็นโรคมะเร็งเต้านม
• ข้อ ข. ผิดเพราะ: กลุ่ม Control ต้องเป็นผู้ที่ไม่เป็นโรค (Non-diseased) ไม่ใช่ผู้ที่เกิดมะเร็งเต้านมเหมือนกลุ่ม Case
• ข้อ ค. ผิดเพราะ: Case-Control ไม่สามารถคำนวณ Relative Risk ได้โดยตรงเนื่องจากไม่มีข้อมูล Incidence rate
• ข้อ ง. ผิดเพราะ: กลุ่ม Control ต้องถูกสุ่มมาจากประชากรกลุ่มเดียวกับกลุ่ม Case (Same study base / Source population) เพื่อหลีกเลี่ยง Selection bias</t>
        </is>
      </c>
      <c r="L66" s="186" t="n"/>
      <c r="M66" s="186" t="inlineStr">
        <is>
          <t>5. Research &amp; Biostats</t>
        </is>
      </c>
      <c r="N66" s="186" t="inlineStr">
        <is>
          <t>5.1 รูปแบบการวิจัยทางคลินิก (RCT, Cohort, Case-Control)</t>
        </is>
      </c>
      <c r="O66" s="185" t="inlineStr">
        <is>
          <t>SAP</t>
        </is>
      </c>
      <c r="P66" s="186" t="inlineStr">
        <is>
          <t>ข้อสอบจริง PLE-CC1 ปี 2566 Day 1 ข้อ 3 [CASE_2566_OCP_01]</t>
        </is>
      </c>
      <c r="Q66" s="185" t="inlineStr">
        <is>
          <t>ข้อสอบจริง</t>
        </is>
      </c>
      <c r="R66" s="185" t="inlineStr">
        <is>
          <t>2566 Day 1</t>
        </is>
      </c>
      <c r="S66" s="185" t="inlineStr">
        <is>
          <t>CASE_2566_OCP_01</t>
        </is>
      </c>
    </row>
    <row r="67" ht="24" customHeight="1" s="49">
      <c r="A67" s="187" t="n">
        <v>65</v>
      </c>
      <c r="B67" s="186" t="inlineStr">
        <is>
          <t>ผู้ป่วยหญิงไทยคู่ อายุ 28 ปี ได้รับการวินิจฉัยเป็นโรคลมชักมา 5 ปี (ชนิด Generalized tonic-clonic seizure) รับประทานยา Phenytoin capsule 100 mg วันละ 3 แคปซูล ก่อนนอน ไม่มีประวัติสูบบุหรี่ ยังไม่มีบุตร ขณะนี้คุมกำเนิดร่วมอยู่และวางแผนจะมีบุตรในอนาคต</t>
        </is>
      </c>
      <c r="C67" s="186" t="inlineStr">
        <is>
          <t>หากต้องการเก็บข้อมูลและประเมินอุบัติการณ์การเกิดความพิการแต่กำเนิดของทารก (Teratogenic effects) จากการใช้ยาต้านชักชนิดต่างๆ ในสตรีมีครรภ์ รูปแบบการศึกษาทางระบาดวิทยาในข้อใดมีความเหมาะสมและมีจริยธรรมมากที่สุด</t>
        </is>
      </c>
      <c r="D67" s="186" t="n"/>
      <c r="E67" s="186" t="inlineStr">
        <is>
          <t>Prospective Cohort Study หรือ Pregnancy Registry</t>
        </is>
      </c>
      <c r="F67" s="186" t="inlineStr">
        <is>
          <t>Randomized Controlled Trial (RCT)</t>
        </is>
      </c>
      <c r="G67" s="186" t="inlineStr">
        <is>
          <t>Cross-Sectional Analytical Study</t>
        </is>
      </c>
      <c r="H67" s="186" t="inlineStr">
        <is>
          <t>Pre-post Experimental Study</t>
        </is>
      </c>
      <c r="I67" s="188" t="inlineStr">
        <is>
          <t>In vitro Mutagenicity Study</t>
        </is>
      </c>
      <c r="J67" s="185" t="n">
        <v>1</v>
      </c>
      <c r="K67" s="186" t="inlineStr">
        <is>
          <t>✅ คำตอบที่ถูกต้อง: ข้อ ก. Prospective Cohort Study หรือ Pregnancy Registry
🎯 ทำไมข้อนี้ถึงถูก:
การศึกษาผลของยาที่อาจก่อให้เกิดความพิการในทารก ไม่สามารถทำการทดลองแบบสุ่ม (RCT) ในหญิงตั้งครรภ์ได้เนื่องจากผิดจริยธรรมทางการแพทย์อย่างร้ายแรง ดังนั้นรูปแบบการศึกษาที่ได้มาตรฐาน น่าเชื่อถือ และถูกต้องตามจริยธรรมมากที่สุดคือ Prospective Cohort Study โดยการจัดทำทะเบียนหญิงตั้งครรภ์ที่จำเป็นต้องใช้ยาต้านชัก (Pregnancy Registry) และติดตามไปข้างหน้าจนกระทั่งคลอด เพื่อบันทึกและเปรียบเทียบอุบัติการณ์การเกิดความพิการในทารก
🔍 ข้ออื่นผิดเพราะอะไร:
• ข้อ ข. ผิดเพราะ: RCT เป็นการสุ่มให้ยาที่สงสัยว่าก่อทารกวิรูปแก่หญิงตั้งครรภ์ ซึ่งผิดจริยธรรมการวิจัยในมนุษย์ (Unethical)
• ข้อ ค. ผิดเพราะ: Cross-Sectional Study วัดปัจจัยเสี่ยงและโรคพร้อมกัน ไม่สามารถพิสูจน์ความสัมพันธ์เชิงสาเหตุและเวลา (Temporal sequence) ได้ดี
• ข้อ ง. ผิดเพราะ: Pre-post Experimental Study เป็นการทดลองในมนุษย์ที่มีปัญหาจริยธรรมเช่นเดียวกัน
• ข้อ จ. ผิดเพราะ: การทดลองในหลอดทดลอง (In vitro) ไม่สามารถนำมาประเมินอุบัติการณ์จริงในทารกมนุษย์ได้</t>
        </is>
      </c>
      <c r="L67" s="186" t="n"/>
      <c r="M67" s="186" t="inlineStr">
        <is>
          <t>5. Research &amp; Biostats</t>
        </is>
      </c>
      <c r="N67" s="186" t="inlineStr">
        <is>
          <t>5.1 รูปแบบการวิจัยทางคลินิก (RCT, Cohort, Case-Control)</t>
        </is>
      </c>
      <c r="O67" s="185" t="inlineStr">
        <is>
          <t>SAP</t>
        </is>
      </c>
      <c r="P67" s="186" t="inlineStr">
        <is>
          <t>ข้อสอบจริง PLE-CC1 ปี 2566 Day 1 ข้อ 37 [CASE_2566_EPILEPSY_01]</t>
        </is>
      </c>
      <c r="Q67" s="185" t="inlineStr">
        <is>
          <t>ข้อสอบจริง</t>
        </is>
      </c>
      <c r="R67" s="185" t="inlineStr">
        <is>
          <t>2566 Day 1</t>
        </is>
      </c>
      <c r="S67" s="185" t="n"/>
    </row>
    <row r="68" ht="24" customHeight="1" s="49">
      <c r="A68" s="185" t="n">
        <v>66</v>
      </c>
      <c r="B68" s="186" t="inlineStr">
        <is>
          <t>ในการประเมินความคุ้มค่าทางเศรษฐศาสตร์สาธารณสุขของยารักษาสิว หากในระยะเวลาการรักษา 6 เดือน ผู้ป่วยมีค่าคะแนนอรรถประโยชน์คุณภาพชีวิต (Health utility weight) เท่ากับ 0.7</t>
        </is>
      </c>
      <c r="C68" s="186" t="inlineStr">
        <is>
          <t>จงคำนวณหาปีสุขภาวะ (Quality-Adjusted Life Years: QALYs) ที่ผู้ป่วยรายนี้ได้รับในช่วงเวลาดังกล่าว</t>
        </is>
      </c>
      <c r="D68" s="186" t="n"/>
      <c r="E68" s="186" t="inlineStr">
        <is>
          <t>0.15 QALYs</t>
        </is>
      </c>
      <c r="F68" s="186" t="inlineStr">
        <is>
          <t>0.35 QALYs</t>
        </is>
      </c>
      <c r="G68" s="186" t="inlineStr">
        <is>
          <t>0.70 QALYs</t>
        </is>
      </c>
      <c r="H68" s="186" t="inlineStr">
        <is>
          <t>1.40 QALYs</t>
        </is>
      </c>
      <c r="I68" s="186" t="inlineStr">
        <is>
          <t>4.20 QALYs</t>
        </is>
      </c>
      <c r="J68" s="185" t="n">
        <v>2</v>
      </c>
      <c r="K68" s="186" t="inlineStr">
        <is>
          <t>✅ คำตอบที่ถูกต้อง: ข้อ ข. 0.35 QALYs
🎯 ทำไมข้อนี้ถึงถูก:
สูตรการคำนวณปีสุขภาวะ ($QALYs$):
$QALYs = \text{Health Utility} \times \text{Time in years}$
- ค่า Health Utility = $0.7$
- ระยะเวลา 6 เดือน คิดเป็น $\frac{6}{12} = 0.5$ ปี
ดังนั้น $QALYs = 0.7 \times 0.5 = 0.35\text{ QALYs}$
🔍 ข้ออื่นผิดเพราะอะไร:
• ข้อ ก. (0.15 QALYs): เกิดจากการคำนวณที่ผิดพลาด
• ข้อ ค. (0.70 QALYs): คือค่า $QALYs$ หากผู้ป่วยมีสุขภาพระดับนี้ต่อเนื่องเต็ม 1 ปีบริบูรณ์ ($0.7 \times 1.0 = 0.70$)
• ข้อ ง. (1.40 QALYs): เกิดจากการนำค่า Utility ไปหารด้วยระยะเวลาแทนการคูณ ($\frac{0.7}{0.5} = 1.40$)
• ข้อ จ. (4.20 QALYs): เกิดจากการนำระยะเวลา 6 เดือนไปคูณโดยไม่แปลงหน่วยเป็นปี ($0.7 \times 6 = 4.20$)</t>
        </is>
      </c>
      <c r="L68" s="186" t="n"/>
      <c r="M68" s="186" t="inlineStr">
        <is>
          <t>4. Pharmacoeconomics</t>
        </is>
      </c>
      <c r="N68" s="186" t="inlineStr">
        <is>
          <t>4.2 การคำนวณคุ้มค่า (ICER, QALY, NLEM)</t>
        </is>
      </c>
      <c r="O68" s="185" t="inlineStr">
        <is>
          <t>SAP</t>
        </is>
      </c>
      <c r="P68" s="186" t="inlineStr">
        <is>
          <t>ข้อสอบจริง PLE-CC1 ปี 2566 Day 1 ข้อ 43 [CASE_2566_ACNE_01]</t>
        </is>
      </c>
      <c r="Q68" s="185" t="inlineStr">
        <is>
          <t>ข้อสอบจริง</t>
        </is>
      </c>
      <c r="R68" s="185" t="inlineStr">
        <is>
          <t>2566 Day 1</t>
        </is>
      </c>
      <c r="S68" s="185" t="n"/>
    </row>
    <row r="69" ht="24" customHeight="1" s="49">
      <c r="A69" s="185" t="n">
        <v>67</v>
      </c>
      <c r="B69" s="186" t="n"/>
      <c r="C69" s="186" t="inlineStr">
        <is>
          <t>หากผู้วิจัยต้องการออกแบบการศึกษาทางคลินิกเพื่อเปรียบเทียบประสิทธิผลและความปลอดภัยระหว่างยาใหม่กับยามาตรฐาน รูปแบบการวิจัยในข้อใดจัดเป็นระดับมาตรฐานสูงสุด (Gold standard) ในการพิสูจน์ความสัมพันธ์เชิงเหตุและผลตามหลักการแพทย์เชิงประจักษ์ (EBM)</t>
        </is>
      </c>
      <c r="D69" s="186" t="n"/>
      <c r="E69" s="186" t="inlineStr">
        <is>
          <t>Case-Control Study</t>
        </is>
      </c>
      <c r="F69" s="186" t="inlineStr">
        <is>
          <t>Prospective Cohort Study</t>
        </is>
      </c>
      <c r="G69" s="186" t="inlineStr">
        <is>
          <t>Randomized Controlled Trial (RCT / Experimental study)</t>
        </is>
      </c>
      <c r="H69" s="186" t="inlineStr">
        <is>
          <t>Cross-Sectional Descriptive Study</t>
        </is>
      </c>
      <c r="I69" s="186" t="inlineStr">
        <is>
          <t>Case Report หรือ Case Series</t>
        </is>
      </c>
      <c r="J69" s="185" t="n">
        <v>3</v>
      </c>
      <c r="K69" s="186" t="inlineStr">
        <is>
          <t>✅ คำตอบที่ถูกต้อง: ข้อ ค. Randomized Controlled Trial (RCT / Experimental study)
🎯 ทำไมข้อนี้ถึงถูก:
การวิจัยเชิงทดลองแบบสุ่มและมีกลุ่มควบคุม (Randomized Controlled Trial: RCT) จัดเป็น Gold standard ในการเปรียบเทียบประสิทธิผลของการรักษาทางคลินิก เนื่องจากมีกระบวนการสุ่ม (Randomization) ที่ช่วยควบคุมตัวแปรกวน (Confounding factors) ทั้งที่ทราบและไม่ทราบได้อย่างเท่าเทียมกัน ทำให้สามารถพิสูจน์ความสัมพันธ์เชิงสาเหตุและผล (Causal relationship) ได้อย่างน่าเชื่อถือที่สุด
🔍 ข้ออื่นผิดเพราะอะไร:
• ข้อ ก. (Case-Control Study): เป็นการศึกษาเชิงสังเกตย้อนหลัง มีความเสี่ยงต่อ Recall bias และ Confounder ไม่สามารถพิสูจน์ Efficacy เชิงประจักษ์ได้เทียบเท่า RCT
• ข้อ ข. (Prospective Cohort Study): แม้จะติดตามไปข้างหน้า แต่ไม่มี Randomization จึงยังมีความเสี่ยงต่อ Confounding by indication
• ข้อ ง. (Cross-Sectional Descriptive Study): วัด Exposure และ Outcome พร้อมกัน ณ เวลาเดียว ไม่สามารถสรุปความสัมพันธ์เชิงเหตุและผลได้
• ข้อ จ. (Case Report หรือ Case Series): เป็นหลักฐานระดับต่ำ ไม่มีกลุ่มควบคุม ไม่สามารถใช้สรุปประสิทธิผลเชิงเปรียบเทียบได้</t>
        </is>
      </c>
      <c r="L69" s="186" t="n"/>
      <c r="M69" s="186" t="inlineStr">
        <is>
          <t>5. Research &amp; Biostats</t>
        </is>
      </c>
      <c r="N69" s="186" t="inlineStr">
        <is>
          <t>5.1 รูปแบบการวิจัยทางคลินิก (RCT, Cohort, Case-Control)</t>
        </is>
      </c>
      <c r="O69" s="185" t="inlineStr">
        <is>
          <t>SAP</t>
        </is>
      </c>
      <c r="P69" s="186" t="inlineStr">
        <is>
          <t>ข้อสอบจริง PLE-CC1 ปี 2566 Day 1 ข้อ 77 [CASE_2566_STROKE_01]</t>
        </is>
      </c>
      <c r="Q69" s="185" t="inlineStr">
        <is>
          <t>ข้อสอบจริง</t>
        </is>
      </c>
      <c r="R69" s="185" t="inlineStr">
        <is>
          <t>2566 Day 1</t>
        </is>
      </c>
      <c r="S69" s="185" t="n"/>
    </row>
    <row r="70" ht="24" customHeight="1" s="49">
      <c r="A70" s="185" t="n">
        <v>68</v>
      </c>
      <c r="B70" s="186" t="inlineStr">
        <is>
          <t>ผู้วิจัยต้องการศึกษาหาความสัมพันธ์ระหว่างการใช้ยา Tenofovir Disoproxil Fumarate (TDF) ในผู้ติดเชื้อ HIV กับการเกิดภาวะ Fanconi Syndrome ซึ่งเป็นอาการไม่พึงประสงค์ทางไตที่พบได้น้อยมาก โดยผู้วิจัยได้นำฐานข้อมูลผู้ป่วยที่เกิดภาวะ Fanconi syndrome และกลุ่มควบคุมที่ไม่เกิดอาการดังกล่าวจากระบบเฝ้าระวังความปลอดภัยด้านยา มาสืบค้นย้อนหลังเพื่อดูประวัติการได้รับยา TDF</t>
        </is>
      </c>
      <c r="C70" s="186" t="inlineStr">
        <is>
          <t>รูปแบบการศึกษาทางระบาดวิทยาในข้อใดมีความเหมาะสมและสอดคล้องกับระเบียบวิธีวิจัยข้างต้นมากที่สุด</t>
        </is>
      </c>
      <c r="D70" s="186" t="n"/>
      <c r="E70" s="186" t="inlineStr">
        <is>
          <t>Retrospective Case-Control Study</t>
        </is>
      </c>
      <c r="F70" s="186" t="inlineStr">
        <is>
          <t>Prospective Descriptive Study</t>
        </is>
      </c>
      <c r="G70" s="186" t="inlineStr">
        <is>
          <t>Retrospective Cohort Study</t>
        </is>
      </c>
      <c r="H70" s="186" t="inlineStr">
        <is>
          <t>Prospective Cohort Study</t>
        </is>
      </c>
      <c r="I70" s="186" t="inlineStr">
        <is>
          <t>Randomized Controlled Trial (RCT)</t>
        </is>
      </c>
      <c r="J70" s="185" t="n">
        <v>1</v>
      </c>
      <c r="K70" s="186" t="inlineStr">
        <is>
          <t>✅ คำตอบที่ถูกต้อง: ข้อ ก. Retrospective Case-Control Study
🎯 ทำไมข้อนี้ถึงถูก:
ภาวะ Fanconi Syndrome เป็นอาการไม่พึงประสงค์ที่พบได้น้อยมาก (Rare ADR) การเริ่มต้นคัดเลือกจากกลุ่มผู้ป่วยที่เกิดอาการ (Cases) และกลุ่มที่ไม่เกิดอาการ (Controls) จากฐานข้อมูลที่มีอยู่เดิม แล้วสืบค้นย้อนหลังไปดูประวัติการได้รับยา TDF และปัจจัยร่วม จัดเป็นรูปแบบการศึกษาแบบ Retrospective Case-Control Study ซึ่งมีประสิทธิภาพสูงและประหยัดเวลามากที่สุดในการศึกษาผลข้างเคียงที่พบน้อย
🔍 ข้ออื่นผิดเพราะอะไร:
• ข้อ ข. (Prospective Descriptive Study): เป็นการศึกษาไปข้างหน้าเชิงพรรณนา ไม่สามารถคำนวณเปรียบเทียบความเสี่ยงของการเกิด Fanconi syndrome ได้
• ข้อ ค. (Retrospective Cohort Study): ต้องเริ่มจากการจำแนกกลุ่มผู้ที่ได้รับและไม่ได้รับ TDF ทั้งหมดในอดีต ซึ่งฐานข้อมูล ADR ไม่ได้เก็บประชากรผู้ใช้ยาทั้งหมดที่ไม่มีอาการ จึงเกิด selection bias รุนแรง
• ข้อ ง. (Prospective Cohort Study): ต้องติดตามผู้ป่วยไปข้างหน้าเป็นเวลานานมากและใช้กลุ่มตัวอย่างมหาศาลเนื่องจากภาวะนี้พบน้อยมาก
• ข้อ จ. (Randomized Controlled Trial): เป็นการทดลองเชิงแทรกแซง ไม่ใช่การสืบค้นข้อมูลทบทวนย้อนหลังจากฐานข้อมูล ADR ที่มีอยู่เดิม</t>
        </is>
      </c>
      <c r="L70" s="186" t="n"/>
      <c r="M70" s="186" t="inlineStr">
        <is>
          <t>5. Research &amp; Biostats</t>
        </is>
      </c>
      <c r="N70" s="186" t="inlineStr">
        <is>
          <t>5.1 รูปแบบการวิจัยทางคลินิก (RCT, Cohort, Case-Control)</t>
        </is>
      </c>
      <c r="O70" s="185" t="inlineStr">
        <is>
          <t>SAP</t>
        </is>
      </c>
      <c r="P70" s="186" t="inlineStr">
        <is>
          <t>ข้อสอบจริง PLE-CC1 ปี 2566 Day 1 ข้อ 86 [CASE_2566_HIV_01]</t>
        </is>
      </c>
      <c r="Q70" s="185" t="inlineStr">
        <is>
          <t>ข้อสอบจริง</t>
        </is>
      </c>
      <c r="R70" s="185" t="inlineStr">
        <is>
          <t>2566 Day 1</t>
        </is>
      </c>
      <c r="S70" s="185" t="inlineStr">
        <is>
          <t>CASE_2566_HIV_01</t>
        </is>
      </c>
    </row>
    <row r="71" ht="24" customHeight="1" s="49">
      <c r="A71" s="185" t="n">
        <v>69</v>
      </c>
      <c r="B71" s="186" t="n"/>
      <c r="C71" s="186" t="inlineStr">
        <is>
          <t>ในการประเมินวรรณกรรมทางการแพทย์ตามหลักการแพทย์เชิงประจักษ์ (Evidence-Based Medicine: EBM) หากต้องการตั้งคำถามทางคลินิก (Clinical Question) หรือกำหนดกรอบการสืบค้นงานวิจัยเพื่อให้ได้คำตอบที่ชัดเจนและตรงประเด็นมากที่สุด ควรกำหนดกรอบแนวคิดตามโครงสร้างมาตรฐานในข้อใด</t>
        </is>
      </c>
      <c r="D71" s="186" t="n"/>
      <c r="E71" s="186" t="inlineStr">
        <is>
          <t>PICO (Patient/Population, Intervention, Comparison, Outcome)</t>
        </is>
      </c>
      <c r="F71" s="186" t="inlineStr">
        <is>
          <t>CASP (Critical Appraisal Skills Programme)</t>
        </is>
      </c>
      <c r="G71" s="186" t="inlineStr">
        <is>
          <t>IESAC (Indication, Efficacy, Safety, Adherence, Cost)</t>
        </is>
      </c>
      <c r="H71" s="186" t="inlineStr">
        <is>
          <t>SOAP (Subjective, Objective, Assessment, Plan)</t>
        </is>
      </c>
      <c r="I71" s="186" t="inlineStr">
        <is>
          <t>COPE (Control, Opportunity, Problem, Evaluation)</t>
        </is>
      </c>
      <c r="J71" s="185" t="n">
        <v>1</v>
      </c>
      <c r="K71" s="186" t="inlineStr">
        <is>
          <t>✅ คำตอบที่ถูกต้อง: ข้อ ก. PICO (Patient/Population, Intervention, Comparison, Outcome)
🎯 ทำไมข้อนี้ถึงถูก:
กรอบ PICO Framework เป็นโครงสร้างมาตรฐานสากลในการกำหนดคำถามทางคลินิกและการสืบค้นหลักฐานเชิงประจักษ์ ประกอบด้วย:
- P (Patient / Population): กลุ่มประชากรหรือผู้ป่วยเป้าหมายและปัญหาทางคลินิก
- I (Intervention): การรักษา ยา การวินิจฉัย หรือการสัมผัสปัจจัยที่สนใจ
- C (Comparison / Control): การรักษาเปรียบเทียบหรือกลุ่มควบคุม (ยาหลอก หรือการรักษามาตรฐานเดิม)
- O (Outcome): ผลลัพธ์ทางคลินิกที่ต้องการวัดผล (เช่น อัตราการรอดชีวิต, การลดความดัน, อุบัติการณ์การเกิดโรค)
🔍 ข้ออื่นผิดเพราะอะไร:
• ข้อ ข. CASP คือชุดเครื่องมือสำหรับวิพากษ์วรรณกรรมวิจัย (Critical appraisal tool)
• ข้อ ค. IESAC คือกรอบแนวคิดในการประเมินและตัดสินใจเลือกยาในการบริบาลทางเภสัชกรรม
• ข้อ ง. SOAP คือรูปแบบการบันทึกการบริบาลทางเภสัชกรรมในเวชระเบียน
• ข้อ จ. COPE ไม่ใช่โครงสร้างการตั้งคำถามใน EBM</t>
        </is>
      </c>
      <c r="L71" s="186" t="n"/>
      <c r="M71" s="186" t="inlineStr">
        <is>
          <t>5. Research &amp; Biostats</t>
        </is>
      </c>
      <c r="N71" s="186" t="inlineStr">
        <is>
          <t>5.1 รูปแบบการวิจัยทางคลินิก (RCT, Cohort, Case-Control)</t>
        </is>
      </c>
      <c r="O71" s="185" t="inlineStr">
        <is>
          <t>SAP</t>
        </is>
      </c>
      <c r="P71" s="186" t="inlineStr">
        <is>
          <t>ข้อสอบจริง PLE-CC1 ปี 2566 Day 1 ข้อ 120 [CASE_2566_LAW_01]</t>
        </is>
      </c>
      <c r="Q71" s="185" t="inlineStr">
        <is>
          <t>ข้อสอบจริง</t>
        </is>
      </c>
      <c r="R71" s="185" t="inlineStr">
        <is>
          <t>2566 Day 1</t>
        </is>
      </c>
      <c r="S71" s="185" t="n"/>
    </row>
    <row r="72" ht="24" customHeight="1" s="49">
      <c r="A72" s="185" t="n">
        <v>70</v>
      </c>
      <c r="B72" s="186" t="inlineStr">
        <is>
          <t>ผู้ป่วยหญิงไทยอายุ 28 ปี ได้รับการวินิจฉัยเป็นโรคไมเกรน และแพทย์กำลังพิจารณาทางเลือกของยาป้องกันไมเกรนระหว่างยากลุ่มต่างๆ รวมถึง Flunarizine</t>
        </is>
      </c>
      <c r="C72" s="186" t="inlineStr">
        <is>
          <t>จากการศึกษาการทบทวนวรรณกรรมและการวิเคราะห์อภิมาน (Meta-analysis) เกี่ยวกับประสิทธิผลของยา Flunarizine ในการป้องกันโรคไมเกรน ข้อใดสรุปผลการวิจัยได้อย่างถูกต้อง</t>
        </is>
      </c>
      <c r="D72" s="186" t="n"/>
      <c r="E72" s="186" t="inlineStr">
        <is>
          <t>ขนาดยา Flunarizine ที่แนะนำควรใช้เพียง 5 mg วันละครั้ง เนื่องจากขนาด 10 mg มีผลข้างเคียงสูงมากจนไม่มีประสิทธิผล</t>
        </is>
      </c>
      <c r="F72" s="186" t="inlineStr">
        <is>
          <t>Flunarizine มีประสิทธิผลในการลดความถี่ไมเกรนเหนือกว่า Propranolol ถึง 1.19 เท่าอย่างมีนัยสำคัญทางสถิติ</t>
        </is>
      </c>
      <c r="G72" s="186" t="inlineStr">
        <is>
          <t>ผลลัพธ์ของการทดลองพบว่า Pizotifen มีประสิทธิภาพเหนือกว่า Flunarizine ในการป้องกันไมเกรนหลังให้ยาต่อเนื่อง 4 เดือน</t>
        </is>
      </c>
      <c r="H72" s="186" t="inlineStr">
        <is>
          <t>การรักษาด้วยการฝังเข็มมีประสิทธิผลในการป้องกันไมเกรนเหนือกว่าการใช้ยา Flunarizine อย่างมีนัยสำคัญ</t>
        </is>
      </c>
      <c r="I72" s="186" t="inlineStr">
        <is>
          <t>Flunarizine มีประสิทธิภาพในการป้องกันไมเกรนเทียบเท่าและไม่ด้อยไปกว่า (Comparable / Non-inferior) Propranolol, Metoprolol, Valproate และ Topiramate</t>
        </is>
      </c>
      <c r="J72" s="185" t="n">
        <v>5</v>
      </c>
      <c r="K72" s="186" t="inlineStr">
        <is>
          <t>✅ คำตอบที่ถูกต้อง: ข้อ จ. Flunarizine มีประสิทธิภาพในการป้องกันไมเกรนเทียบเท่าและไม่ด้อยไปกว่า (Comparable / Non-inferior) Propranolol, Metoprolol, Valproate และ Topiramate
🎯 ทำไมข้อนี้ถึงถูก:
จากการศึกษาทางคลินิกแบบ Randomized Controlled Trials และการวิเคราะห์อภิมาน (Meta-analysis) เปรียบเทียบประสิทธิภาพของยาป้องกันไมเกรน พบว่า Flunarizine (ยากลุ่ม Calcium channel blocker ขนาด 5-10 mg วันละครั้งก่อนนอน) มีประสิทธิผลในการลดความถี่และระยะเวลาของการกำเริบของไมเกรนได้ดีเทียบเท่าและไม่ด้อยไปกว่า (Non-inferior / Comparable efficacy) ยามาตรฐานอันดับแรกตัวอื่นๆ ได้แก่ Beta-blockers (Propranolol, Metoprolol) และยากันชัก (Sodium valproate, Topiramate)
🔍 ข้ออื่นผิดเพราะอะไร:
• ข้อ ก. ผิดเพราะขนาดมาตรฐานที่ใช้คือ 5-10 mg วันละครั้งก่อนนอน โดยขนาด 10 mg ยังคงมีประสิทธิผลดีและใช้กันแพร่หลายในผู้ใหญ่
• ข้อ ข. ผิดเพราะการศึกษาไม่ได้แสดงว่า Flunarizine เหนือกว่า Propranolol 1.19 เท่า แต่ให้ผลเทียบเท่ากัน
• ข้อ ค. ผิดเพราะการศึกษาพบว่า Flunarizine มีประสิทธิภาพดีกว่าหรือเทียบเท่า Pizotifen แต่ทนต่อยาได้ดีกว่า
• ข้อ ง. ผิดเพราะการฝังเข็มยังไม่มีหลักฐานเหนือกว่ายามาตรฐานอย่างมีนัยสำคัญ</t>
        </is>
      </c>
      <c r="L72" s="186" t="n"/>
      <c r="M72" s="186" t="inlineStr">
        <is>
          <t>5. Research &amp; Biostats</t>
        </is>
      </c>
      <c r="N72" s="186" t="inlineStr">
        <is>
          <t>5.1 รูปแบบการวิจัยทางคลินิก (RCT, Cohort, Case-Control)</t>
        </is>
      </c>
      <c r="O72" s="185" t="inlineStr">
        <is>
          <t>SAP</t>
        </is>
      </c>
      <c r="P72" s="186" t="inlineStr">
        <is>
          <t>ข้อสอบจริง PLE-CC1 ปี 2566 Day 2 ข้อ 27 [CASE_2566_MIGRAINE_01]</t>
        </is>
      </c>
      <c r="Q72" s="185" t="inlineStr">
        <is>
          <t>ข้อสอบจริง</t>
        </is>
      </c>
      <c r="R72" s="185" t="inlineStr">
        <is>
          <t>2566 Day 2</t>
        </is>
      </c>
      <c r="S72" s="185" t="inlineStr">
        <is>
          <t>CASE_2566_MIGRAINE_01</t>
        </is>
      </c>
    </row>
    <row r="73" ht="24" customHeight="1" s="49">
      <c r="A73" s="185" t="n">
        <v>71</v>
      </c>
      <c r="B73" s="186" t="inlineStr">
        <is>
          <t>ผู้วิจัยและทีมเภสัชกรต้องการออกแบบการศึกษาวิจัยทางระบาดวิทยา เพื่อศึกษาหาความสัมพันธ์ระหว่างการใช้ยาเคมีบำบัด กับการเกิดอาการไม่พึงประสงค์จากยาที่พบได้น้อยมากในประชากร (Rare adverse drug reaction เช่น ภาวะหัวใจเต้นผิดจังหวะรุนแรงชนิดหายาก)</t>
        </is>
      </c>
      <c r="C73" s="186" t="inlineStr">
        <is>
          <t>รูปแบบการวิจัยทางระบาดวิทยา (Epidemiological study design) ในข้อใดมีความเหมาะสม มีประสิทธิภาพสูง และประหยัดทรัพยากรมากที่สุดสำหรับวัตถุประสงค์นี้</t>
        </is>
      </c>
      <c r="D73" s="186" t="n"/>
      <c r="E73" s="186" t="inlineStr">
        <is>
          <t>การศึกษาแบบควบคุมตามเหตุการณ์ไปข้างหน้า (Prospective cohort study)</t>
        </is>
      </c>
      <c r="F73" s="186" t="inlineStr">
        <is>
          <t>การศึกษาแบบย้อนหลังจากกลุ่มผู้ป่วยเปรียบเทียบกับกลุ่มควบคุม (Case-control study)</t>
        </is>
      </c>
      <c r="G73" s="186" t="inlineStr">
        <is>
          <t>การศึกษาแบบภาคตัดขวาง (Cross-sectional study)</t>
        </is>
      </c>
      <c r="H73" s="186" t="inlineStr">
        <is>
          <t>การทดลองแบบสุ่มและมีกลุ่มควบคุมขนาดใหญ่ (Randomized controlled trial)</t>
        </is>
      </c>
      <c r="I73" s="186" t="inlineStr">
        <is>
          <t>การสำรวจความชุกในประชากรทั่วไป (Ecological survey)</t>
        </is>
      </c>
      <c r="J73" s="185" t="n">
        <v>2</v>
      </c>
      <c r="K73" s="186" t="inlineStr">
        <is>
          <t>✅ คำตอบที่ถูกต้อง: ข้อ ข. การศึกษาแบบย้อนหลังจากกลุ่มผู้ป่วยเปรียบเทียบกับกลุ่มควบคุม (Case-control study)
🎯 ทำไมข้อนี้ถึงถูก:
การศึกษาแบบ Case-Control Study เริ่มต้นจากการคัดเลือกผู้ที่เกิดผลลัพธ์หรือเกิดโรค/อาการไม่พึงประสงค์แล้ว (Cases) เปรียบเทียบกับกลุ่มที่ไม่มีอาการ (Controls) แล้วสืบค้นย้อนหลังไปดูประวัติการได้รับยาหรือปัจจัยสัมผัส ($OR$) จึงเป็นรูปแบบการวิจัยที่มีประสิทธิภาพสูงสุด รวดเร็ว และประหยัดทรัพยากรที่สุดสำหรับการศึกษาผลข้างเคียงจากยาที่พบได้ยากมาก (Rare adverse drug reactions) ในขณะที่ Cohort study หรือ RCT จะต้องใช้กลุ่มตัวอย่างขนาดมหาศาลและติดตามยาวนานมาก
🔍 ข้ออื่นผิดเพราะอะไร:
• ข้อ ก. (Prospective cohort study): เหมาะสำหรับ Rare exposure (ปัจจัยสัมผัสที่พบน้อย) แต่ไม่เหมาะสำหรับ Rare outcome เพราะต้องใช้กลุ่มตัวอย่างขนาดมหาศาลและสิ้นเปลืองงบประมาณมาก
• ข้อ ค. (Cross-sectional study): วัดตัวแปรทั้งหมด ณ จุดเวลาเดียวกัน ไม่สามารถพิสูจน์ลำดับเวลาก่อนหลังของการเกิดอาการไม่พึงประสงค์ได้
• ข้อ ง. (Randomized controlled trial): ไม่สามารถทำได้ทั้งในแง่จริยธรรมที่เสี่ยงต่อการเกิดผลข้างเคียงรุนแรง และขนาดตัวอย่างที่ต้องใช้จำนวนมหาศาล
• ข้อ จ. (Ecological survey): เป็นการศึกษาภาพรวมระดับกลุ่มประชากร ไม่สามารถนำมาอนุมานระดับบุคคลได้ (Ecological fallacy)</t>
        </is>
      </c>
      <c r="L73" s="186" t="n"/>
      <c r="M73" s="186" t="inlineStr">
        <is>
          <t>5. Research &amp; Biostats</t>
        </is>
      </c>
      <c r="N73" s="186" t="inlineStr">
        <is>
          <t>5.1 รูปแบบการวิจัยทางคลินิก (RCT, Cohort, Case-Control)</t>
        </is>
      </c>
      <c r="O73" s="185" t="inlineStr">
        <is>
          <t>SAP</t>
        </is>
      </c>
      <c r="P73" s="186" t="inlineStr">
        <is>
          <t>ข้อสอบจริง PLE-CC1 ปี 2566 Day 2 ข้อ 44 [CASE_2566_BREAST_CANCER_01]</t>
        </is>
      </c>
      <c r="Q73" s="185" t="inlineStr">
        <is>
          <t>ข้อสอบจริง</t>
        </is>
      </c>
      <c r="R73" s="185" t="inlineStr">
        <is>
          <t>2566 Day 2</t>
        </is>
      </c>
      <c r="S73" s="185" t="inlineStr">
        <is>
          <t>CASE_2566_BREAST_CANCER_01</t>
        </is>
      </c>
    </row>
    <row r="74" ht="24" customHeight="1" s="49">
      <c r="A74" s="185" t="n">
        <v>72</v>
      </c>
      <c r="B74" s="186" t="inlineStr">
        <is>
          <t>จากการศึกษาการวิเคราะห์อภิมาน (Meta-analysis) แบบ Comparative Effectiveness ของยาป้องกันไมเกรนระบุว่า:
'Propranolol reduced headache by 50% in seven studies for episodic migraine (-1.3 ha/month, 95% CI: -2.0 to -0.62), but neither atenolol nor propranolol were effective for chronic migraine. Network meta-analysis found amitriptyline to be better than several other medications including candesartan, fluoxetine, propranolol, topiramate and valproate'</t>
        </is>
      </c>
      <c r="C74" s="186" t="inlineStr">
        <is>
          <t>จากข้อมูลผลการวิจัยข้างต้น ข้อใดสรุปผลได้อย่างถูกต้องที่สุด</t>
        </is>
      </c>
      <c r="D74" s="186" t="n"/>
      <c r="E74" s="186" t="inlineStr">
        <is>
          <t>Propranolol สามารถลดความถี่ของการเกิดไมเกรนชนิดเป็นๆ หายๆ (Episodic migraine) ได้อย่างมีนัยสำคัญทางสถิติเมื่อเทียบกับยาหลอก</t>
        </is>
      </c>
      <c r="F74" s="186" t="inlineStr">
        <is>
          <t>Propranolol มีประสิทธิภาพสูงในการรักษาโรคไมเกรนเรื้อรัง (Chronic migraine)</t>
        </is>
      </c>
      <c r="G74" s="186" t="inlineStr">
        <is>
          <t>Propranolol ไม่สามารถลดความถี่ในการเกิดไมเกรนได้อย่างมีนัยสำคัญ</t>
        </is>
      </c>
      <c r="H74" s="186" t="inlineStr">
        <is>
          <t>Amitriptyline มีประสิทธิภาพในการป้องกันไมเกรนด้อยกว่า Propranolol อย่างชัดเจน</t>
        </is>
      </c>
      <c r="I74" s="186" t="inlineStr">
        <is>
          <t>ยาลดความดันกลุ่ม Beta-blockers ทุกชนิดมีประสิทธิภาพในการป้องกันไมเกรนเหนือกว่ายาหลอกอย่างมีนัยสำคัญ</t>
        </is>
      </c>
      <c r="J74" s="185" t="n">
        <v>1</v>
      </c>
      <c r="K74" s="186" t="inlineStr">
        <is>
          <t>✅ คำตอบที่ถูกต้อง: ข้อ ก. Propranolol สามารถลดความถี่ของการเกิดไมเกรนชนิดเป็นๆ หายๆ (Episodic migraine) ได้อย่างมีนัยสำคัญทางสถิติเมื่อเทียบกับยาหลอก
🎯 ทำไมข้อนี้ถึงถูก:
จากข้อความระบุว่า Propranolol สามารถลดความถี่ของอาการปวดศีรษะลงได้ -1.3 ครั้งต่อเดือน โดยช่วงความเชื่อมั่น 95% Confidence Interval อยู่ที่ -2.0 ถึง -0.62 ซึ่งค่าทั้งสองเป็นลบและไม่คร่อมศูนย์ (Does not cross zero) จึงแสดงว่า Propranolol สามารถลดความถี่ของ Episodic migraine ได้อย่างมีนัยสำคัญทางสถิติเหนือกว่ายาหลอกอย่างชัดเจน
🔍 ข้ออื่นผิดเพราะอะไร:
• ข้อ ข. ผิดเพราะบทความระบุชัดเจนว่า 'propranolol were not effective for chronic migraine'
• ข้อ ค. ผิดเพราะลดความถี่ได้อย่างมีนัยสำคัญใน episodic migraine
• ข้อ ง. ผิดเพราะ Network meta-analysis พบว่า Amitriptyline ดีกว่า (better than) Propranolol
• ข้อ จ. ผิดเพราะบทความระบุว่า Beta blockers บางตัว (acebutolol, pindolol) ไม่ได้ผลเหนือกว่ายาหลอก</t>
        </is>
      </c>
      <c r="L74" s="186" t="n"/>
      <c r="M74" s="186" t="inlineStr">
        <is>
          <t>5. Research &amp; Biostats</t>
        </is>
      </c>
      <c r="N74" s="186" t="inlineStr">
        <is>
          <t>5.2 สถิติวิเคราะห์ (RR, OR, HR, NNT, 95% CI)</t>
        </is>
      </c>
      <c r="O74" s="185" t="inlineStr">
        <is>
          <t>SAP</t>
        </is>
      </c>
      <c r="P74" s="186" t="inlineStr">
        <is>
          <t>ข้อสอบจริง PLE-CC1 ปี 2566 Day 2 ข้อ 114 [CASE_2566_PHARM_PRACTICE_01]</t>
        </is>
      </c>
      <c r="Q74" s="185" t="inlineStr">
        <is>
          <t>ข้อสอบจริง</t>
        </is>
      </c>
      <c r="R74" s="185" t="inlineStr">
        <is>
          <t>2566 Day 2</t>
        </is>
      </c>
      <c r="S74" s="185" t="inlineStr">
        <is>
          <t>CASE_2566_PHARM_PRACTICE_01</t>
        </is>
      </c>
    </row>
    <row r="75" ht="24" customHeight="1" s="49"/>
    <row r="76" ht="24" customHeight="1" s="49"/>
    <row r="77" ht="24" customHeight="1" s="49"/>
    <row r="78" ht="24" customHeight="1" s="49"/>
    <row r="79" ht="24" customHeight="1" s="49"/>
    <row r="80" ht="24" customHeight="1" s="49"/>
    <row r="81" ht="24" customHeight="1" s="49"/>
    <row r="82" ht="24" customHeight="1" s="49"/>
    <row r="83" ht="24" customHeight="1" s="49"/>
  </sheetData>
  <mergeCells count="1">
    <mergeCell ref="A1:F1"/>
  </mergeCells>
  <pageMargins left="0.75" right="0.75" top="1" bottom="1" header="0.5" footer="0.5"/>
</worksheet>
</file>

<file path=xl/worksheets/sheet36.xml><?xml version="1.0" encoding="utf-8"?>
<worksheet xmlns="http://schemas.openxmlformats.org/spreadsheetml/2006/main">
  <sheetPr>
    <outlinePr summaryBelow="0" summaryRight="0"/>
    <pageSetUpPr/>
  </sheetPr>
  <dimension ref="A1:N13"/>
  <sheetViews>
    <sheetView workbookViewId="0">
      <pane ySplit="2" topLeftCell="A3" activePane="bottomLeft" state="frozen"/>
      <selection pane="bottomLeft" activeCell="B4" sqref="B4"/>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26.25" customHeight="1" s="49">
      <c r="A1" s="48">
        <f>HYPERLINK("#gid=0", "🏠 กลับสู่หน้าแรก (Go to Home Page)")</f>
        <v/>
      </c>
    </row>
    <row r="2" ht="21.6" customHeight="1" s="49">
      <c r="A2" s="118" t="n">
        <v>1</v>
      </c>
      <c r="B2" s="148" t="inlineStr">
        <is>
          <t>Display Name</t>
        </is>
      </c>
      <c r="C2" s="118" t="inlineStr">
        <is>
          <t>Total Answered</t>
        </is>
      </c>
      <c r="D2" s="148" t="inlineStr">
        <is>
          <t>Total Correct</t>
        </is>
      </c>
      <c r="E2" s="148" t="inlineStr">
        <is>
          <t>Accuracy (%)</t>
        </is>
      </c>
      <c r="F2" s="148" t="inlineStr">
        <is>
          <t>Current Streak (Days)</t>
        </is>
      </c>
      <c r="G2" s="148" t="inlineStr">
        <is>
          <t>Last Active</t>
        </is>
      </c>
    </row>
    <row r="3" ht="13.2" customHeight="1" s="49">
      <c r="A3" s="100" t="n">
        <v>2</v>
      </c>
      <c r="B3" s="88" t="inlineStr">
        <is>
          <t>เกี่ยวกับ Maxnum ข้อใดต่อไปนี้กล่าวถูกต้องตามหลักวิชาชีพเภสัชกรรม</t>
        </is>
      </c>
      <c r="C3" s="100" t="inlineStr">
        <is>
          <t>17</t>
        </is>
      </c>
      <c r="D3" s="88" t="inlineStr">
        <is>
          <t>5</t>
        </is>
      </c>
      <c r="E3" s="144" t="inlineStr">
        <is>
          <t>0.29</t>
        </is>
      </c>
      <c r="F3" s="88" t="inlineStr">
        <is>
          <t>1</t>
        </is>
      </c>
      <c r="G3" s="88" t="inlineStr">
        <is>
          <t>2026-09-24T14:17:16.289Z</t>
        </is>
      </c>
      <c r="N3" t="inlineStr">
        <is>
          <t>Clinic</t>
        </is>
      </c>
    </row>
    <row r="4" ht="13.2" customHeight="1" s="49">
      <c r="A4" s="100" t="n">
        <v>3</v>
      </c>
      <c r="B4" s="88" t="inlineStr">
        <is>
          <t>เกี่ยวกับ idea ข้อใดต่อไปนี้กล่าวถูกต้องตามหลักวิชาชีพเภสัชกรรม</t>
        </is>
      </c>
      <c r="C4" s="100" t="inlineStr">
        <is>
          <t>33</t>
        </is>
      </c>
      <c r="D4" s="88" t="inlineStr">
        <is>
          <t>26</t>
        </is>
      </c>
      <c r="E4" s="144" t="inlineStr">
        <is>
          <t>0.79</t>
        </is>
      </c>
      <c r="F4" s="88" t="inlineStr">
        <is>
          <t>1</t>
        </is>
      </c>
      <c r="G4" s="88" t="inlineStr">
        <is>
          <t>2026-09-24T13:36:51.013Z</t>
        </is>
      </c>
      <c r="N4" t="inlineStr">
        <is>
          <t>Clinic</t>
        </is>
      </c>
    </row>
    <row r="5" ht="13.2" customHeight="1" s="49">
      <c r="A5" s="100" t="n">
        <v>4</v>
      </c>
      <c r="B5" s="88" t="inlineStr">
        <is>
          <t>เกี่ยวกับ bt ข้อใดต่อไปนี้กล่าวถูกต้องตามหลักวิชาชีพเภสัชกรรม</t>
        </is>
      </c>
      <c r="C5" s="100" t="n">
        <v>0</v>
      </c>
      <c r="D5" s="34" t="n">
        <v>0</v>
      </c>
      <c r="E5" s="112" t="n">
        <v>0</v>
      </c>
      <c r="F5" s="88" t="inlineStr">
        <is>
          <t>1</t>
        </is>
      </c>
      <c r="G5" s="88" t="inlineStr">
        <is>
          <t>2026-09-24T13:18:00.422Z</t>
        </is>
      </c>
      <c r="N5" t="inlineStr">
        <is>
          <t>Clinic</t>
        </is>
      </c>
    </row>
    <row r="6" ht="13.2" customHeight="1" s="49">
      <c r="A6" s="100" t="n">
        <v>5</v>
      </c>
      <c r="B6" s="88" t="inlineStr">
        <is>
          <t>เกี่ยวกับ JN ข้อใดต่อไปนี้กล่าวถูกต้องตามหลักวิชาชีพเภสัชกรรม</t>
        </is>
      </c>
      <c r="C6" s="100" t="n">
        <v>0</v>
      </c>
      <c r="D6" s="34" t="n">
        <v>0</v>
      </c>
      <c r="E6" s="112" t="n">
        <v>0</v>
      </c>
      <c r="F6" s="88" t="inlineStr">
        <is>
          <t>1</t>
        </is>
      </c>
      <c r="G6" s="88" t="inlineStr">
        <is>
          <t>2026-09-24T13:18:27.158Z</t>
        </is>
      </c>
      <c r="N6" t="inlineStr">
        <is>
          <t>Clinic</t>
        </is>
      </c>
    </row>
    <row r="7" ht="13.2" customHeight="1" s="49">
      <c r="A7" s="100" t="n">
        <v>6</v>
      </c>
      <c r="B7" s="88" t="inlineStr">
        <is>
          <t>เกี่ยวกับ jn. ข้อใดต่อไปนี้กล่าวถูกต้องตามหลักวิชาชีพเภสัชกรรม</t>
        </is>
      </c>
      <c r="C7" s="100" t="n">
        <v>0</v>
      </c>
      <c r="D7" s="34" t="n">
        <v>0</v>
      </c>
      <c r="E7" s="112" t="n">
        <v>0</v>
      </c>
      <c r="F7" s="88" t="inlineStr">
        <is>
          <t>1</t>
        </is>
      </c>
      <c r="G7" s="88" t="inlineStr">
        <is>
          <t>2026-09-24T13:20:39.625Z</t>
        </is>
      </c>
      <c r="N7" t="inlineStr">
        <is>
          <t>Clinic</t>
        </is>
      </c>
    </row>
    <row r="8" ht="13.2" customHeight="1" s="49">
      <c r="A8" s="100" t="n">
        <v>7</v>
      </c>
      <c r="B8" s="88" t="inlineStr">
        <is>
          <t>เกี่ยวกับ 6531024033 ข้อใดต่อไปนี้กล่าวถูกต้องตามหลักวิชาชีพเภสัชกรรม</t>
        </is>
      </c>
      <c r="C8" s="100" t="inlineStr">
        <is>
          <t>9</t>
        </is>
      </c>
      <c r="D8" s="88" t="inlineStr">
        <is>
          <t>5</t>
        </is>
      </c>
      <c r="E8" s="144" t="inlineStr">
        <is>
          <t>0.56</t>
        </is>
      </c>
      <c r="F8" s="88" t="inlineStr">
        <is>
          <t>1</t>
        </is>
      </c>
      <c r="G8" s="88" t="inlineStr">
        <is>
          <t>2026-09-24T13:27:04.553Z</t>
        </is>
      </c>
      <c r="N8" t="inlineStr">
        <is>
          <t>Clinic</t>
        </is>
      </c>
    </row>
    <row r="9" ht="13.2" customHeight="1" s="49">
      <c r="A9" s="100" t="n"/>
      <c r="B9" s="34" t="n"/>
      <c r="C9" s="100" t="n"/>
      <c r="D9" s="34" t="n"/>
      <c r="E9" s="112" t="n"/>
      <c r="F9" s="34" t="n"/>
      <c r="G9" s="34" t="n"/>
      <c r="N9" t="inlineStr">
        <is>
          <t>Clinic</t>
        </is>
      </c>
    </row>
    <row r="10" ht="13.2" customHeight="1" s="49">
      <c r="A10" s="100" t="n"/>
      <c r="B10" s="34" t="n"/>
      <c r="C10" s="100" t="n"/>
      <c r="D10" s="34" t="n"/>
      <c r="E10" s="112" t="n"/>
      <c r="F10" s="34" t="n"/>
      <c r="G10" s="34" t="n"/>
      <c r="N10" t="inlineStr">
        <is>
          <t>Clinic</t>
        </is>
      </c>
    </row>
    <row r="11" ht="13.2" customHeight="1" s="49">
      <c r="A11" s="100" t="n"/>
      <c r="B11" s="34" t="n"/>
      <c r="C11" s="100" t="n"/>
      <c r="D11" s="34" t="n"/>
      <c r="E11" s="112" t="n"/>
      <c r="F11" s="34" t="n"/>
      <c r="G11" s="34" t="n"/>
      <c r="N11" t="inlineStr">
        <is>
          <t>Clinic</t>
        </is>
      </c>
    </row>
    <row r="12" ht="13.2" customHeight="1" s="49">
      <c r="A12" s="100" t="n"/>
      <c r="B12" s="34" t="n"/>
      <c r="C12" s="100" t="n"/>
      <c r="D12" s="34" t="n"/>
      <c r="E12" s="112" t="n"/>
      <c r="F12" s="34" t="n"/>
      <c r="G12" s="34" t="n"/>
      <c r="N12" t="inlineStr">
        <is>
          <t>Clinic</t>
        </is>
      </c>
    </row>
    <row r="13" ht="13.2" customHeight="1" s="49">
      <c r="A13" s="100" t="n"/>
      <c r="B13" s="34" t="n"/>
      <c r="C13" s="100" t="n"/>
      <c r="D13" s="34" t="n"/>
      <c r="E13" s="112" t="n"/>
      <c r="F13" s="34" t="n"/>
      <c r="G13" s="34" t="n"/>
      <c r="N13" t="inlineStr">
        <is>
          <t>Clinic</t>
        </is>
      </c>
    </row>
  </sheetData>
  <mergeCells count="1">
    <mergeCell ref="A1:G1"/>
  </mergeCells>
  <pageMargins left="0.75" right="0.75" top="1" bottom="1" header="0.5" footer="0.5"/>
</worksheet>
</file>

<file path=xl/worksheets/sheet37.xml><?xml version="1.0" encoding="utf-8"?>
<worksheet xmlns="http://schemas.openxmlformats.org/spreadsheetml/2006/main">
  <sheetPr>
    <outlinePr summaryBelow="0" summaryRight="0"/>
    <pageSetUpPr/>
  </sheetPr>
  <dimension ref="A1:N7"/>
  <sheetViews>
    <sheetView workbookViewId="0">
      <pane ySplit="2" topLeftCell="A3" activePane="bottomLeft" state="frozen"/>
      <selection pane="bottomLeft" activeCell="B4" sqref="B4"/>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26.25" customHeight="1" s="49">
      <c r="A1" s="53">
        <f>HYPERLINK("#gid=0", "🏠 กลับสู่หน้าแรก (Go to Home Page)")</f>
        <v/>
      </c>
    </row>
    <row r="2" ht="21.6" customHeight="1" s="49">
      <c r="A2" s="129" t="n">
        <v>1</v>
      </c>
      <c r="B2" s="156" t="inlineStr">
        <is>
          <t>Timestamp</t>
        </is>
      </c>
      <c r="C2" s="129" t="inlineStr">
        <is>
          <t>Username</t>
        </is>
      </c>
      <c r="D2" s="156" t="inlineStr">
        <is>
          <t>Display Name</t>
        </is>
      </c>
      <c r="E2" s="156" t="inlineStr">
        <is>
          <t>Message Text</t>
        </is>
      </c>
      <c r="F2" s="156" t="inlineStr">
        <is>
          <t>ReplyToId</t>
        </is>
      </c>
      <c r="G2" s="156" t="inlineStr">
        <is>
          <t>Topic Tag</t>
        </is>
      </c>
    </row>
    <row r="3" ht="13.2" customHeight="1" s="49">
      <c r="A3" s="100" t="n">
        <v>2</v>
      </c>
      <c r="B3" s="88" t="inlineStr">
        <is>
          <t>เกี่ยวกับ 2026-09-23T11:36:30.739Z ข้อใดต่อไปนี้กล่าวถูกต้องตามหลักวิชาชีพเภสัชกรรม</t>
        </is>
      </c>
      <c r="C3" s="100" t="inlineStr">
        <is>
          <t>maxnum</t>
        </is>
      </c>
      <c r="D3" s="88" t="inlineStr">
        <is>
          <t>Maxnum</t>
        </is>
      </c>
      <c r="E3" s="88" t="inlineStr">
        <is>
          <t>สวัสดีงับชาวบ้านทดสอบระบบ</t>
        </is>
      </c>
      <c r="F3" s="34" t="n"/>
      <c r="G3" s="88" t="inlineStr">
        <is>
          <t>Clinic</t>
        </is>
      </c>
      <c r="N3" t="inlineStr">
        <is>
          <t>Clinic</t>
        </is>
      </c>
    </row>
    <row r="4" ht="13.2" customHeight="1" s="49">
      <c r="A4" s="100" t="n">
        <v>3</v>
      </c>
      <c r="B4" s="88" t="inlineStr">
        <is>
          <t>เกี่ยวกับ 2026-09-23T12:41:48.559Z ข้อใดต่อไปนี้กล่าวถูกต้องตามหลักวิชาชีพเภสัชกรรม</t>
        </is>
      </c>
      <c r="C4" s="100" t="inlineStr">
        <is>
          <t>maxnum</t>
        </is>
      </c>
      <c r="D4" s="88" t="inlineStr">
        <is>
          <t>Maxnum</t>
        </is>
      </c>
      <c r="E4" s="88" t="inlineStr">
        <is>
          <t>ยัยบ๊องตื้น</t>
        </is>
      </c>
      <c r="F4" s="88" t="inlineStr">
        <is>
          <t>msg_1790163390739</t>
        </is>
      </c>
      <c r="G4" s="88" t="inlineStr">
        <is>
          <t>1. Musculoskeleton</t>
        </is>
      </c>
      <c r="N4" t="inlineStr">
        <is>
          <t>Clinic</t>
        </is>
      </c>
    </row>
    <row r="5" ht="13.2" customHeight="1" s="49">
      <c r="A5" s="100" t="n">
        <v>4</v>
      </c>
      <c r="B5" s="88" t="inlineStr">
        <is>
          <t>เกี่ยวกับ 2026-09-24T13:19:17.466Z ข้อใดต่อไปนี้กล่าวถูกต้องตามหลักวิชาชีพเภสัชกรรม</t>
        </is>
      </c>
      <c r="C5" s="100" t="inlineStr">
        <is>
          <t>anonymous</t>
        </is>
      </c>
      <c r="D5" s="88" t="inlineStr">
        <is>
          <t>บุคคลทั่วไป</t>
        </is>
      </c>
      <c r="E5" s="88" t="inlineStr">
        <is>
          <t>☆: .｡. o(≧▽≦)o .｡.:☆</t>
        </is>
      </c>
      <c r="F5" s="88" t="inlineStr">
        <is>
          <t>msg_1790167308559</t>
        </is>
      </c>
      <c r="G5" s="88" t="inlineStr">
        <is>
          <t>Clinic</t>
        </is>
      </c>
      <c r="N5" t="inlineStr">
        <is>
          <t>Clinic</t>
        </is>
      </c>
    </row>
    <row r="6" ht="13.2" customHeight="1" s="49">
      <c r="A6" s="100" t="n">
        <v>5</v>
      </c>
      <c r="B6" s="88" t="inlineStr">
        <is>
          <t>เกี่ยวกับ 2026-09-24T13:26:35.477Z ข้อใดต่อไปนี้กล่าวถูกต้องตามหลักวิชาชีพเภสัชกรรม</t>
        </is>
      </c>
      <c r="C6" s="100" t="inlineStr">
        <is>
          <t>maxnum</t>
        </is>
      </c>
      <c r="D6" s="88" t="inlineStr">
        <is>
          <t>Maxnum</t>
        </is>
      </c>
      <c r="E6" s="88" t="inlineStr">
        <is>
          <t>ข้อไหนเอ๋อมันน้องเอไอกำลังทยอยแก้อยู่นะงับ กด  Report บอกน้องเอไอมันจะตามแก้ให้เอง</t>
        </is>
      </c>
      <c r="F6" s="34" t="n"/>
      <c r="G6" s="88" t="inlineStr">
        <is>
          <t>Clinic</t>
        </is>
      </c>
      <c r="N6" t="inlineStr">
        <is>
          <t>Clinic</t>
        </is>
      </c>
    </row>
    <row r="7" ht="13.2" customHeight="1" s="49">
      <c r="A7" s="100" t="n">
        <v>6</v>
      </c>
      <c r="B7" s="88" t="inlineStr">
        <is>
          <t>เกี่ยวกับ 2026-09-24T13:29:57.256Z ข้อใดต่อไปนี้กล่าวถูกต้องตามหลักวิชาชีพเภสัชกรรม</t>
        </is>
      </c>
      <c r="C7" s="100" t="inlineStr">
        <is>
          <t>maxnum</t>
        </is>
      </c>
      <c r="D7" s="88" t="inlineStr">
        <is>
          <t>Maxnum</t>
        </is>
      </c>
      <c r="E7" s="88" t="inlineStr">
        <is>
          <t>กด Filter เล่มม่วง Pharma Plus นะครับส่วนใหญ่มันถูก</t>
        </is>
      </c>
      <c r="F7" s="34" t="n"/>
      <c r="G7" s="88" t="inlineStr">
        <is>
          <t>1. Musculoskeleton</t>
        </is>
      </c>
      <c r="N7" t="inlineStr">
        <is>
          <t>Clinic</t>
        </is>
      </c>
    </row>
  </sheetData>
  <mergeCells count="1">
    <mergeCell ref="A1:G1"/>
  </mergeCells>
  <pageMargins left="0.75" right="0.75" top="1" bottom="1" header="0.5" footer="0.5"/>
</worksheet>
</file>

<file path=xl/worksheets/sheet38.xml><?xml version="1.0" encoding="utf-8"?>
<worksheet xmlns="http://schemas.openxmlformats.org/spreadsheetml/2006/main">
  <sheetPr>
    <outlinePr summaryBelow="0" summaryRight="0"/>
    <pageSetUpPr/>
  </sheetPr>
  <dimension ref="A1:N1000"/>
  <sheetViews>
    <sheetView workbookViewId="0">
      <pane ySplit="2" topLeftCell="A3" activePane="bottomLeft" state="frozen"/>
      <selection pane="bottomLeft" activeCell="B4" sqref="B4"/>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26.25" customHeight="1" s="49">
      <c r="A1" s="54" t="inlineStr">
        <is>
          <t>🏠 กลับสู่หน้าแรก (Go to Home Page)</t>
        </is>
      </c>
    </row>
    <row r="2" ht="21.6" customHeight="1" s="49">
      <c r="A2" s="130" t="n">
        <v>1</v>
      </c>
      <c r="B2" s="157" t="inlineStr">
        <is>
          <t>User (ผู้แจ้ง)</t>
        </is>
      </c>
      <c r="C2" s="130" t="inlineStr">
        <is>
          <t>Category (หมวดหมู่วิชา)</t>
        </is>
      </c>
      <c r="D2" s="157" t="inlineStr">
        <is>
          <t>Question ID / Ref</t>
        </is>
      </c>
      <c r="E2" s="157" t="inlineStr">
        <is>
          <t>โจทย์คำถาม (ย่อ)</t>
        </is>
      </c>
      <c r="F2" s="157" t="inlineStr">
        <is>
          <t>ประเภทปัญหาที่พบ</t>
        </is>
      </c>
      <c r="G2" s="157" t="inlineStr">
        <is>
          <t>รายละเอียดข้อผิดพลาดที่แจ้ง</t>
        </is>
      </c>
      <c r="H2" s="157" t="inlineStr">
        <is>
          <t>สถานะการแก้ไข (Status)</t>
        </is>
      </c>
    </row>
    <row r="3" ht="21.6" customHeight="1" s="49">
      <c r="A3" s="100" t="n">
        <v>2</v>
      </c>
      <c r="B3" s="88" t="inlineStr">
        <is>
          <t>เกี่ยวกับ บุคคลทั่วไป ข้อใดต่อไปนี้กล่าวถูกต้องตามหลักวิชาชีพเภสัชกรรม</t>
        </is>
      </c>
      <c r="C3" s="100" t="inlineStr">
        <is>
          <t>4. Endocrine</t>
        </is>
      </c>
      <c r="D3" s="88" t="inlineStr">
        <is>
          <t>4. Endocrine::164</t>
        </is>
      </c>
      <c r="E3" s="88" t="inlineStr">
        <is>
          <t>จำนวนผู้ป่วยโรคเบาหวานรายใหมGตGอจำนวนประชากรที่มีความเสี่ยงที่จะเกิดโรคเบาห วาน</t>
        </is>
      </c>
      <c r="F3" s="88" t="inlineStr">
        <is>
          <t>โจทย์กำกวม / พิมพ์ตกหล่น</t>
        </is>
      </c>
      <c r="G3" s="88" t="inlineStr">
        <is>
          <t>โจทย์พิมตกหล่น</t>
        </is>
      </c>
      <c r="H3" s="88" t="inlineStr">
        <is>
          <t>Resolved (แก้ไขเรียบร้อยแล้ว)</t>
        </is>
      </c>
      <c r="N3" t="inlineStr">
        <is>
          <t>Clinic</t>
        </is>
      </c>
    </row>
    <row r="4" ht="21.6" customHeight="1" s="49">
      <c r="A4" s="100" t="n">
        <v>3</v>
      </c>
      <c r="B4" s="88" t="inlineStr">
        <is>
          <t>เกี่ยวกับ บุคคลทั่วไป ข้อใดต่อไปนี้กล่าวถูกต้องตามหลักวิชาชีพเภสัชกรรม</t>
        </is>
      </c>
      <c r="C4" s="100" t="inlineStr">
        <is>
          <t>4. Endocrine</t>
        </is>
      </c>
      <c r="D4" s="88" t="inlineStr">
        <is>
          <t>16. Others &amp; Toxic::1752</t>
        </is>
      </c>
      <c r="E4" s="88" t="inlineStr">
        <is>
          <t>Pioglitazone</t>
        </is>
      </c>
      <c r="F4" s="88" t="inlineStr">
        <is>
          <t>โจทย์กำกวม / พิมพ์ตกหล่น</t>
        </is>
      </c>
      <c r="G4" s="88" t="inlineStr">
        <is>
          <t>ไม่มีโจทย์</t>
        </is>
      </c>
      <c r="H4" s="88" t="inlineStr">
        <is>
          <t>Resolved (แก้ไขเรียบร้อยแล้ว)</t>
        </is>
      </c>
      <c r="N4" t="inlineStr">
        <is>
          <t>Clinic</t>
        </is>
      </c>
    </row>
    <row r="5" ht="21.6" customHeight="1" s="49">
      <c r="A5" s="100" t="n">
        <v>4</v>
      </c>
      <c r="B5" s="88" t="inlineStr">
        <is>
          <t>เกี่ยวกับ บุคคลทั่วไป ข้อใดต่อไปนี้กล่าวถูกต้องตามหลักวิชาชีพเภสัชกรรม</t>
        </is>
      </c>
      <c r="C5" s="100" t="inlineStr">
        <is>
          <t>1. Titrations</t>
        </is>
      </c>
      <c r="D5" s="88" t="inlineStr">
        <is>
          <t>1. Titrations::46</t>
        </is>
      </c>
      <c r="E5" s="88" t="inlineStr">
        <is>
          <t>การวิเคราะห_ FeSO4 ด$วยสารละลาย potassium permanganate (KMnO4) ใช$วิธีวิเคราะห_ใด (1) Acid-base titration (2) Non-aqueous acid-base titration (3) Oxid</t>
        </is>
      </c>
      <c r="F5" s="88" t="inlineStr">
        <is>
          <t>โจทย์กำกวม / พิมพ์ตกหล่น</t>
        </is>
      </c>
      <c r="G5" s="88" t="inlineStr">
        <is>
          <t>พิมพ์โจทย์ผิด เฉลยแปลกๆ</t>
        </is>
      </c>
      <c r="H5" s="88" t="inlineStr">
        <is>
          <t>Resolved (แก้ไขเรียบร้อยแล้ว)</t>
        </is>
      </c>
      <c r="N5" t="inlineStr">
        <is>
          <t>Clinic</t>
        </is>
      </c>
    </row>
    <row r="6" ht="21.6" customHeight="1" s="49">
      <c r="A6" s="100" t="n">
        <v>5</v>
      </c>
      <c r="B6" s="88" t="inlineStr">
        <is>
          <t>เกี่ยวกับ idea ข้อใดต่อไปนี้กล่าวถูกต้องตามหลักวิชาชีพเภสัชกรรม</t>
        </is>
      </c>
      <c r="C6" s="100" t="inlineStr">
        <is>
          <t>18. Clinical Nutrition</t>
        </is>
      </c>
      <c r="D6" s="88" t="inlineStr">
        <is>
          <t>18. Clinical Nutrition::23</t>
        </is>
      </c>
      <c r="E6" s="88" t="inlineStr">
        <is>
          <t>รูปแบบของวิตามินดี ทีพร้อมออกฤทธิAคือข้อใด (1) 1,25-dihydroxycholecalciferol (2) 1-hydroxycholecalciferol (3) 25-hydroxycholecalciferol (4) Cholecalc</t>
        </is>
      </c>
      <c r="F6" s="88" t="inlineStr">
        <is>
          <t>โจทย์กำกวม / พิมพ์ตกหล่น</t>
        </is>
      </c>
      <c r="G6" s="88" t="inlineStr">
        <is>
          <t>แปกๆ</t>
        </is>
      </c>
      <c r="H6" s="88" t="inlineStr">
        <is>
          <t>Resolved (แก้ไขเรียบร้อยแล้ว)</t>
        </is>
      </c>
      <c r="N6" t="inlineStr">
        <is>
          <t>Clinic</t>
        </is>
      </c>
    </row>
    <row r="7" ht="21.6" customHeight="1" s="49">
      <c r="A7" s="100" t="n">
        <v>6</v>
      </c>
      <c r="B7" s="88" t="inlineStr">
        <is>
          <t>เกี่ยวกับ idea ข้อใดต่อไปนี้กล่าวถูกต้องตามหลักวิชาชีพเภสัชกรรม</t>
        </is>
      </c>
      <c r="C7" s="100" t="inlineStr">
        <is>
          <t>18. Clinical Nutrition</t>
        </is>
      </c>
      <c r="D7" s="88" t="inlineStr">
        <is>
          <t>18. Clinical Nutrition::24</t>
        </is>
      </c>
      <c r="E7" s="88" t="inlineStr">
        <is>
          <t>การจ่ายยาชุดวิตามินรวม ให้เจ้าของสุนัขโดยผู้ช่วยสัตวแพทย์์</t>
        </is>
      </c>
      <c r="F7" s="88" t="inlineStr">
        <is>
          <t>โจทย์กำกวม / พิมพ์ตกหล่น</t>
        </is>
      </c>
      <c r="G7" s="88" t="inlineStr">
        <is>
          <t>มะเข้าใจ</t>
        </is>
      </c>
      <c r="H7" s="88" t="inlineStr">
        <is>
          <t>Resolved (แก้ไขเรียบร้อยแล้ว)</t>
        </is>
      </c>
      <c r="N7" t="inlineStr">
        <is>
          <t>Clinic</t>
        </is>
      </c>
    </row>
    <row r="8" ht="21.6" customHeight="1" s="49">
      <c r="A8" s="100" t="n">
        <v>7</v>
      </c>
      <c r="B8" s="88" t="inlineStr">
        <is>
          <t>เกี่ยวกับ idea ข้อใดต่อไปนี้กล่าวถูกต้องตามหลักวิชาชีพเภสัชกรรม</t>
        </is>
      </c>
      <c r="C8" s="100" t="inlineStr">
        <is>
          <t>18. Clinical Nutrition</t>
        </is>
      </c>
      <c r="D8" s="88" t="inlineStr">
        <is>
          <t>18. Clinical Nutrition::25</t>
        </is>
      </c>
      <c r="E8" s="88" t="inlineStr">
        <is>
          <t>วิตามินใดที่ใช$ในการปนองกันอาการชาของผู้ป่วย</t>
        </is>
      </c>
      <c r="F8" s="88" t="inlineStr">
        <is>
          <t>โจทย์กำกวม / พิมพ์ตกหล่น</t>
        </is>
      </c>
      <c r="G8" s="88" t="inlineStr">
        <is>
          <t>พิมพ์ผิด</t>
        </is>
      </c>
      <c r="H8" s="88" t="inlineStr">
        <is>
          <t>Resolved (แก้ไขเรียบร้อยแล้ว)</t>
        </is>
      </c>
      <c r="N8" t="inlineStr">
        <is>
          <t>Clinic</t>
        </is>
      </c>
    </row>
    <row r="9" ht="21.6" customHeight="1" s="49">
      <c r="A9" s="100" t="n">
        <v>8</v>
      </c>
      <c r="B9" s="88" t="inlineStr">
        <is>
          <t>เกี่ยวกับ Maxnum ข้อใดต่อไปนี้กล่าวถูกต้องตามหลักวิชาชีพเภสัชกรรม</t>
        </is>
      </c>
      <c r="C9" s="100" t="inlineStr">
        <is>
          <t>2. Cardiovascular</t>
        </is>
      </c>
      <c r="D9" s="88" t="inlineStr">
        <is>
          <t>2. Cardiovascular::3</t>
        </is>
      </c>
      <c r="E9" s="88" t="inlineStr">
        <is>
          <t>ชายไทยอายุ 65 ปี มีอาการวิงเวียนศีรษะ จึงได้รับการตรวจวัดความดันโลหิตเพื่อยืนยันผลในครั้งที่สอง มีความดันเท่ากับ 155/105 mmHg มีประวัติป่วยเป็นโรคเบาห</t>
        </is>
      </c>
      <c r="F9" s="88" t="inlineStr">
        <is>
          <t>เฉลยไม่ถูกต้อง / ขัดแย้งกับ Guideline</t>
        </is>
      </c>
      <c r="G9" s="88" t="inlineStr">
        <is>
          <t>เฉลยควรบอกเกณฑ์ BP มาเลย</t>
        </is>
      </c>
      <c r="H9" s="88" t="inlineStr">
        <is>
          <t>Resolved (แก้ไขเรียบร้อยแล้ว)</t>
        </is>
      </c>
      <c r="N9" t="inlineStr">
        <is>
          <t>Clinic</t>
        </is>
      </c>
    </row>
    <row r="10" ht="21.6" customHeight="1" s="49">
      <c r="A10" s="100" t="n">
        <v>9</v>
      </c>
      <c r="B10" s="88" t="inlineStr">
        <is>
          <t>เกี่ยวกับ บุคคลทั่วไป ข้อใดต่อไปนี้กล่าวถูกต้องตามหลักวิชาชีพเภสัชกรรม</t>
        </is>
      </c>
      <c r="C10" s="100" t="inlineStr">
        <is>
          <t>11. Herbal Products</t>
        </is>
      </c>
      <c r="D10" s="88" t="inlineStr">
        <is>
          <t>11. Herbal Products::3</t>
        </is>
      </c>
      <c r="E10" s="88" t="inlineStr">
        <is>
          <t>แบบทดสอบความรู้ทางเภสัชกรรม ข้อที่ 1</t>
        </is>
      </c>
      <c r="F10" s="88" t="inlineStr">
        <is>
          <t>อื่นๆ</t>
        </is>
      </c>
      <c r="G10" s="88" t="inlineStr">
        <is>
          <t>ไม่มีโจทย์</t>
        </is>
      </c>
      <c r="H10" s="88" t="inlineStr">
        <is>
          <t>Resolved (แก้ไขเรียบร้อยแล้ว)</t>
        </is>
      </c>
      <c r="N10" t="inlineStr">
        <is>
          <t>Clinic</t>
        </is>
      </c>
    </row>
    <row r="11" ht="21.6" customHeight="1" s="49">
      <c r="A11" s="100" t="n">
        <v>10</v>
      </c>
      <c r="B11" s="88" t="inlineStr">
        <is>
          <t>เกี่ยวกับ บุคคลทั่วไป ข้อใดต่อไปนี้กล่าวถูกต้องตามหลักวิชาชีพเภสัชกรรม</t>
        </is>
      </c>
      <c r="C11" s="100" t="inlineStr">
        <is>
          <t>3. Dermatologic</t>
        </is>
      </c>
      <c r="D11" s="88" t="inlineStr">
        <is>
          <t>3. Dermatologic::167</t>
        </is>
      </c>
      <c r="E11" s="88" t="inlineStr">
        <is>
          <t>มีหญิงไทยรายหนึ่งเดินเข้ามาในร้านขายยาเพื่อขอซื้อยา จากการสอบถามอาการจากเภสัชกรพบว่า หญิงไทยรายนี้มีอาการคันจมูก จาม มีน้ำมูกไหล หลังจากทำความสะอาดบริ</t>
        </is>
      </c>
      <c r="F11" s="88" t="inlineStr">
        <is>
          <t>เฉลยไม่ถูกต้อง / ขัดแย้งกับ Guideline</t>
        </is>
      </c>
      <c r="G11" s="88" t="inlineStr">
        <is>
          <t>โจทย์เป็น allergy</t>
        </is>
      </c>
      <c r="H11" s="88" t="inlineStr">
        <is>
          <t>Resolved (แก้ไขเรียบร้อยแล้ว)</t>
        </is>
      </c>
      <c r="N11" t="inlineStr">
        <is>
          <t>Clinic</t>
        </is>
      </c>
    </row>
    <row r="12" ht="21.6" customHeight="1" s="49">
      <c r="A12" s="100" t="n">
        <v>11</v>
      </c>
      <c r="B12" s="88" t="inlineStr">
        <is>
          <t>เกี่ยวกับ Maxnum ข้อใดต่อไปนี้กล่าวถูกต้องตามหลักวิชาชีพเภสัชกรรม</t>
        </is>
      </c>
      <c r="C12" s="100" t="inlineStr">
        <is>
          <t>2. Cardiovascular</t>
        </is>
      </c>
      <c r="D12" s="88" t="inlineStr">
        <is>
          <t>2. Cardiovascular::4</t>
        </is>
      </c>
      <c r="E12" s="88" t="inlineStr">
        <is>
          <t>ชายไทยอายุ 65 ปี มีอาการวิงเวียนศีรษะ จึงได้รับการตรวจวัดความดันโลหิตเพื่อยืนยันผลในครั้งที่สอง มีความดันเท่ากับ 155/105 mmHg มีประวัติป่วยเป็นโรคเบาห</t>
        </is>
      </c>
      <c r="F12" s="88" t="inlineStr">
        <is>
          <t>เฉลยไม่ถูกต้อง / ขัดแย้งกับ Guideline</t>
        </is>
      </c>
      <c r="G12" s="88" t="inlineStr">
        <is>
          <t>เฉลยควรบอกว่ามันควรงดกินอะไร HtN</t>
        </is>
      </c>
      <c r="H12" s="88" t="inlineStr">
        <is>
          <t>Resolved (แก้ไขเรียบร้อยแล้ว)</t>
        </is>
      </c>
      <c r="N12" t="inlineStr">
        <is>
          <t>Clinic</t>
        </is>
      </c>
    </row>
    <row r="13" ht="21.6" customHeight="1" s="49">
      <c r="A13" s="100" t="n">
        <v>12</v>
      </c>
      <c r="B13" s="88" t="inlineStr">
        <is>
          <t>เกี่ยวกับ บุคคลทั่วไป ข้อใดต่อไปนี้กล่าวถูกต้องตามหลักวิชาชีพเภสัชกรรม</t>
        </is>
      </c>
      <c r="C13" s="100" t="inlineStr">
        <is>
          <t>1. Musculoskeleton</t>
        </is>
      </c>
      <c r="D13" s="88" t="inlineStr">
        <is>
          <t>16. Others &amp; Toxic::1692</t>
        </is>
      </c>
      <c r="E13" s="88" t="inlineStr">
        <is>
          <t>ยาต้านอักเสบตัวใดที่ไม่ควรใช้ในโรคเกาต์</t>
        </is>
      </c>
      <c r="F13" s="88" t="inlineStr">
        <is>
          <t>เฉลยไม่ถูกต้อง / ขัดแย้งกับ Guideline</t>
        </is>
      </c>
      <c r="G13" s="88" t="inlineStr">
        <is>
          <t>choice มีเฉลย แต่ไม่ตรงกับชื่อยา</t>
        </is>
      </c>
      <c r="H13" s="88" t="inlineStr">
        <is>
          <t>Resolved (แก้ไขเรียบร้อยแล้ว)</t>
        </is>
      </c>
      <c r="N13" t="inlineStr">
        <is>
          <t>Clinic</t>
        </is>
      </c>
    </row>
    <row r="14" ht="21.6" customHeight="1" s="49">
      <c r="A14" s="100" t="n">
        <v>13</v>
      </c>
      <c r="B14" s="88" t="inlineStr">
        <is>
          <t>เกี่ยวกับ Maxnum ข้อใดต่อไปนี้กล่าวถูกต้องตามหลักวิชาชีพเภสัชกรรม</t>
        </is>
      </c>
      <c r="C14" s="100" t="inlineStr">
        <is>
          <t>5. Pharmaceutical Calc</t>
        </is>
      </c>
      <c r="D14" s="88" t="inlineStr">
        <is>
          <t>16. Others &amp; Toxic::90</t>
        </is>
      </c>
      <c r="E14" s="88" t="inlineStr">
        <is>
          <t>ให้ข้อมูลมาคำนวณ%assay ตัวเลือก</t>
        </is>
      </c>
      <c r="F14" s="88" t="inlineStr">
        <is>
          <t>เฉลยไม่ถูกต้อง / ขัดแย้งกับ Guideline</t>
        </is>
      </c>
      <c r="G14" s="88" t="inlineStr">
        <is>
          <t>โจทย์ไมาตรว</t>
        </is>
      </c>
      <c r="H14" s="88" t="inlineStr">
        <is>
          <t>Resolved (แก้ไขเรียบร้อยแล้ว)</t>
        </is>
      </c>
      <c r="N14" t="inlineStr">
        <is>
          <t>Clinic</t>
        </is>
      </c>
    </row>
    <row r="15" ht="21.6" customHeight="1" s="49">
      <c r="A15" s="100" t="n">
        <v>14</v>
      </c>
      <c r="B15" s="88" t="inlineStr">
        <is>
          <t>เกี่ยวกับ Maxnum ข้อใดต่อไปนี้กล่าวถูกต้องตามหลักวิชาชีพเภสัชกรรม</t>
        </is>
      </c>
      <c r="C15" s="100" t="inlineStr">
        <is>
          <t>5. Pharmaceutical Calc</t>
        </is>
      </c>
      <c r="D15" s="88" t="inlineStr">
        <is>
          <t>16. Others &amp; Toxic::90</t>
        </is>
      </c>
      <c r="E15" s="88" t="inlineStr">
        <is>
          <t>ให้ข้อมูลมาคำนวณ%assay ตัวเลือก</t>
        </is>
      </c>
      <c r="F15" s="88" t="inlineStr">
        <is>
          <t>โจทย์กำกวม / พิมพ์ตกหล่น</t>
        </is>
      </c>
      <c r="G15" s="88" t="inlineStr">
        <is>
          <t>โจทย์ตัวเลือดไม่ตรงกัน</t>
        </is>
      </c>
      <c r="H15" s="88" t="inlineStr">
        <is>
          <t>Resolved (แก้ไขเรียบร้อยแล้ว)</t>
        </is>
      </c>
      <c r="N15" t="inlineStr">
        <is>
          <t>Clinic</t>
        </is>
      </c>
    </row>
    <row r="16" ht="21.6" customHeight="1" s="49">
      <c r="A16" s="100" t="n">
        <v>15</v>
      </c>
      <c r="B16" s="88" t="inlineStr">
        <is>
          <t>เกี่ยวกับ บุคคลทั่วไป ข้อใดต่อไปนี้กล่าวถูกต้องตามหลักวิชาชีพเภสัชกรรม</t>
        </is>
      </c>
      <c r="C16" s="100" t="inlineStr">
        <is>
          <t>2. Cardiovascular</t>
        </is>
      </c>
      <c r="D16" s="88" t="inlineStr">
        <is>
          <t>2. Cardiovascular::343</t>
        </is>
      </c>
      <c r="E16" s="88" t="inlineStr">
        <is>
          <t>Amitriptyline ใช้ได้ แต่เนื่องจากยามีหลาย mechanism จึงทำให้เกิดอาการไม่พึงประสงค์มาก จึงไม่เหมาะสม</t>
        </is>
      </c>
      <c r="F16" s="88" t="inlineStr">
        <is>
          <t>โจทย์กำกวม / พิมพ์ตกหล่น</t>
        </is>
      </c>
      <c r="G16" s="88" t="inlineStr">
        <is>
          <t>ไม่ระบุคำถาม</t>
        </is>
      </c>
      <c r="H16" s="88" t="inlineStr">
        <is>
          <t>Resolved (แก้ไขเรียบร้อยแล้ว)</t>
        </is>
      </c>
      <c r="N16" t="inlineStr">
        <is>
          <t>Clinic</t>
        </is>
      </c>
    </row>
    <row r="17" ht="21.6" customHeight="1" s="49">
      <c r="A17" s="100" t="n">
        <v>16</v>
      </c>
      <c r="B17" s="88" t="inlineStr">
        <is>
          <t>เกี่ยวกับ บุคคลทั่วไป ข้อใดต่อไปนี้กล่าวถูกต้องตามหลักวิชาชีพเภสัชกรรม</t>
        </is>
      </c>
      <c r="C17" s="100" t="inlineStr">
        <is>
          <t>13. Medicinal Chemistry</t>
        </is>
      </c>
      <c r="D17" s="88" t="inlineStr">
        <is>
          <t>13. Medicinal Chemistry::45</t>
        </is>
      </c>
      <c r="E17" s="88" t="inlineStr">
        <is>
          <t>ความเข$มข$น adrenaline 0.01% คืออะไร</t>
        </is>
      </c>
      <c r="F17" s="88" t="inlineStr">
        <is>
          <t>โจทย์กำกวม / พิมพ์ตกหล่น</t>
        </is>
      </c>
      <c r="G17" s="88" t="inlineStr">
        <is>
          <t>ผิดไปหมดเลย555555</t>
        </is>
      </c>
      <c r="H17" s="88" t="inlineStr">
        <is>
          <t>Resolved (แก้ไขเรียบร้อยแล้ว)</t>
        </is>
      </c>
      <c r="N17" t="inlineStr">
        <is>
          <t>Clinic</t>
        </is>
      </c>
    </row>
    <row r="18" ht="21.6" customHeight="1" s="49">
      <c r="A18" s="100" t="n"/>
      <c r="B18" s="34" t="n"/>
      <c r="C18" s="100" t="n"/>
      <c r="D18" s="34" t="n"/>
      <c r="E18" s="34" t="n"/>
      <c r="F18" s="34" t="n"/>
      <c r="G18" s="34" t="n"/>
      <c r="H18" s="34" t="n"/>
      <c r="N18" t="inlineStr">
        <is>
          <t>Clinic</t>
        </is>
      </c>
    </row>
    <row r="19" ht="21.6" customHeight="1" s="49">
      <c r="A19" s="100" t="n"/>
      <c r="B19" s="34" t="n"/>
      <c r="C19" s="100" t="n"/>
      <c r="D19" s="34" t="n"/>
      <c r="E19" s="34" t="n"/>
      <c r="F19" s="34" t="n"/>
      <c r="G19" s="34" t="n"/>
      <c r="H19" s="34" t="n"/>
      <c r="N19" t="inlineStr">
        <is>
          <t>Clinic</t>
        </is>
      </c>
    </row>
    <row r="20" ht="21.6" customHeight="1" s="49">
      <c r="A20" s="100" t="n"/>
      <c r="B20" s="34" t="n"/>
      <c r="C20" s="100" t="n"/>
      <c r="D20" s="34" t="n"/>
      <c r="E20" s="34" t="n"/>
      <c r="F20" s="34" t="n"/>
      <c r="G20" s="34" t="n"/>
      <c r="H20" s="34" t="n"/>
      <c r="N20" t="inlineStr">
        <is>
          <t>Clinic</t>
        </is>
      </c>
    </row>
    <row r="21" ht="21.6" customHeight="1" s="49">
      <c r="A21" s="100" t="n"/>
      <c r="B21" s="34" t="n"/>
      <c r="C21" s="100" t="n"/>
      <c r="D21" s="34" t="n"/>
      <c r="E21" s="34" t="n"/>
      <c r="F21" s="34" t="n"/>
      <c r="G21" s="34" t="n"/>
      <c r="H21" s="34" t="n"/>
      <c r="N21" t="inlineStr">
        <is>
          <t>Clinic</t>
        </is>
      </c>
    </row>
    <row r="22" ht="21.6" customHeight="1" s="49">
      <c r="A22" s="100" t="n"/>
      <c r="B22" s="34" t="n"/>
      <c r="C22" s="100" t="n"/>
      <c r="D22" s="34" t="n"/>
      <c r="E22" s="34" t="n"/>
      <c r="F22" s="34" t="n"/>
      <c r="G22" s="34" t="n"/>
      <c r="H22" s="34" t="n"/>
      <c r="N22" t="inlineStr">
        <is>
          <t>Clinic</t>
        </is>
      </c>
    </row>
    <row r="23" ht="21.6" customHeight="1" s="49">
      <c r="A23" s="100" t="n"/>
      <c r="B23" s="34" t="n"/>
      <c r="C23" s="100" t="n"/>
      <c r="D23" s="34" t="n"/>
      <c r="E23" s="34" t="n"/>
      <c r="F23" s="34" t="n"/>
      <c r="G23" s="34" t="n"/>
      <c r="H23" s="34" t="n"/>
      <c r="N23" t="inlineStr">
        <is>
          <t>Clinic</t>
        </is>
      </c>
    </row>
    <row r="24" ht="21.6" customHeight="1" s="49">
      <c r="A24" s="100" t="n"/>
      <c r="B24" s="34" t="n"/>
      <c r="C24" s="100" t="n"/>
      <c r="D24" s="34" t="n"/>
      <c r="E24" s="34" t="n"/>
      <c r="F24" s="34" t="n"/>
      <c r="G24" s="34" t="n"/>
      <c r="H24" s="34" t="n"/>
      <c r="N24" t="inlineStr">
        <is>
          <t>Clinic</t>
        </is>
      </c>
    </row>
    <row r="25" ht="21.6" customHeight="1" s="49">
      <c r="A25" s="100" t="n"/>
      <c r="B25" s="34" t="n"/>
      <c r="C25" s="100" t="n"/>
      <c r="D25" s="34" t="n"/>
      <c r="E25" s="34" t="n"/>
      <c r="F25" s="34" t="n"/>
      <c r="G25" s="34" t="n"/>
      <c r="H25" s="34" t="n"/>
      <c r="N25" t="inlineStr">
        <is>
          <t>Clinic</t>
        </is>
      </c>
    </row>
    <row r="26" ht="21.6" customHeight="1" s="49">
      <c r="A26" s="100" t="n"/>
      <c r="B26" s="34" t="n"/>
      <c r="C26" s="100" t="n"/>
      <c r="D26" s="34" t="n"/>
      <c r="E26" s="34" t="n"/>
      <c r="F26" s="34" t="n"/>
      <c r="G26" s="34" t="n"/>
      <c r="H26" s="34" t="n"/>
      <c r="N26" t="inlineStr">
        <is>
          <t>Clinic</t>
        </is>
      </c>
    </row>
    <row r="27" ht="21.6" customHeight="1" s="49">
      <c r="A27" s="100" t="n"/>
      <c r="B27" s="34" t="n"/>
      <c r="C27" s="100" t="n"/>
      <c r="D27" s="34" t="n"/>
      <c r="E27" s="34" t="n"/>
      <c r="F27" s="34" t="n"/>
      <c r="G27" s="34" t="n"/>
      <c r="H27" s="34" t="n"/>
      <c r="N27" t="inlineStr">
        <is>
          <t>Clinic</t>
        </is>
      </c>
    </row>
    <row r="28" ht="21.6" customHeight="1" s="49">
      <c r="A28" s="100" t="n"/>
      <c r="B28" s="34" t="n"/>
      <c r="C28" s="100" t="n"/>
      <c r="D28" s="34" t="n"/>
      <c r="E28" s="34" t="n"/>
      <c r="F28" s="34" t="n"/>
      <c r="G28" s="34" t="n"/>
      <c r="H28" s="34" t="n"/>
      <c r="N28" t="inlineStr">
        <is>
          <t>Clinic</t>
        </is>
      </c>
    </row>
    <row r="29" ht="21.6" customHeight="1" s="49">
      <c r="A29" s="100" t="n"/>
      <c r="B29" s="34" t="n"/>
      <c r="C29" s="100" t="n"/>
      <c r="D29" s="34" t="n"/>
      <c r="E29" s="34" t="n"/>
      <c r="F29" s="34" t="n"/>
      <c r="G29" s="34" t="n"/>
      <c r="H29" s="34" t="n"/>
      <c r="N29" t="inlineStr">
        <is>
          <t>Clinic</t>
        </is>
      </c>
    </row>
    <row r="30" ht="21.6" customHeight="1" s="49">
      <c r="A30" s="100" t="n"/>
      <c r="B30" s="34" t="n"/>
      <c r="C30" s="100" t="n"/>
      <c r="D30" s="34" t="n"/>
      <c r="E30" s="34" t="n"/>
      <c r="F30" s="34" t="n"/>
      <c r="G30" s="34" t="n"/>
      <c r="H30" s="34" t="n"/>
      <c r="N30" t="inlineStr">
        <is>
          <t>Clinic</t>
        </is>
      </c>
    </row>
    <row r="31" ht="21.6" customHeight="1" s="49">
      <c r="A31" s="100" t="n"/>
      <c r="B31" s="34" t="n"/>
      <c r="C31" s="100" t="n"/>
      <c r="D31" s="34" t="n"/>
      <c r="E31" s="34" t="n"/>
      <c r="F31" s="34" t="n"/>
      <c r="G31" s="34" t="n"/>
      <c r="H31" s="34" t="n"/>
      <c r="N31" t="inlineStr">
        <is>
          <t>Clinic</t>
        </is>
      </c>
    </row>
    <row r="32" ht="21.6" customHeight="1" s="49">
      <c r="A32" s="100" t="n"/>
      <c r="B32" s="34" t="n"/>
      <c r="C32" s="100" t="n"/>
      <c r="D32" s="34" t="n"/>
      <c r="E32" s="34" t="n"/>
      <c r="F32" s="34" t="n"/>
      <c r="G32" s="34" t="n"/>
      <c r="H32" s="34" t="n"/>
      <c r="N32" t="inlineStr">
        <is>
          <t>Clinic</t>
        </is>
      </c>
    </row>
    <row r="33" ht="21.6" customHeight="1" s="49">
      <c r="A33" s="100" t="n"/>
      <c r="B33" s="34" t="n"/>
      <c r="C33" s="100" t="n"/>
      <c r="D33" s="34" t="n"/>
      <c r="E33" s="34" t="n"/>
      <c r="F33" s="34" t="n"/>
      <c r="G33" s="34" t="n"/>
      <c r="H33" s="34" t="n"/>
      <c r="N33" t="inlineStr">
        <is>
          <t>Clinic</t>
        </is>
      </c>
    </row>
    <row r="34" ht="21.6" customHeight="1" s="49">
      <c r="A34" s="100" t="n"/>
      <c r="B34" s="34" t="n"/>
      <c r="C34" s="100" t="n"/>
      <c r="D34" s="34" t="n"/>
      <c r="E34" s="34" t="n"/>
      <c r="F34" s="34" t="n"/>
      <c r="G34" s="34" t="n"/>
      <c r="H34" s="34" t="n"/>
      <c r="N34" t="inlineStr">
        <is>
          <t>Clinic</t>
        </is>
      </c>
    </row>
    <row r="35" ht="21.6" customHeight="1" s="49">
      <c r="A35" s="100" t="n"/>
      <c r="B35" s="34" t="n"/>
      <c r="C35" s="100" t="n"/>
      <c r="D35" s="34" t="n"/>
      <c r="E35" s="34" t="n"/>
      <c r="F35" s="34" t="n"/>
      <c r="G35" s="34" t="n"/>
      <c r="H35" s="34" t="n"/>
      <c r="N35" t="inlineStr">
        <is>
          <t>Clinic</t>
        </is>
      </c>
    </row>
    <row r="36" ht="21.6" customHeight="1" s="49">
      <c r="A36" s="100" t="n"/>
      <c r="B36" s="34" t="n"/>
      <c r="C36" s="100" t="n"/>
      <c r="D36" s="34" t="n"/>
      <c r="E36" s="34" t="n"/>
      <c r="F36" s="34" t="n"/>
      <c r="G36" s="34" t="n"/>
      <c r="H36" s="34" t="n"/>
      <c r="N36" t="inlineStr">
        <is>
          <t>Clinic</t>
        </is>
      </c>
    </row>
    <row r="37" ht="21.6" customHeight="1" s="49">
      <c r="A37" s="100" t="n"/>
      <c r="B37" s="34" t="n"/>
      <c r="C37" s="100" t="n"/>
      <c r="D37" s="34" t="n"/>
      <c r="E37" s="34" t="n"/>
      <c r="F37" s="34" t="n"/>
      <c r="G37" s="34" t="n"/>
      <c r="H37" s="34" t="n"/>
      <c r="N37" t="inlineStr">
        <is>
          <t>Clinic</t>
        </is>
      </c>
    </row>
    <row r="38" ht="21.6" customHeight="1" s="49">
      <c r="A38" s="100" t="n"/>
      <c r="B38" s="34" t="n"/>
      <c r="C38" s="100" t="n"/>
      <c r="D38" s="34" t="n"/>
      <c r="E38" s="34" t="n"/>
      <c r="F38" s="34" t="n"/>
      <c r="G38" s="34" t="n"/>
      <c r="H38" s="34" t="n"/>
      <c r="N38" t="inlineStr">
        <is>
          <t>Clinic</t>
        </is>
      </c>
    </row>
    <row r="39" ht="21.6" customHeight="1" s="49">
      <c r="A39" s="100" t="n"/>
      <c r="B39" s="34" t="n"/>
      <c r="C39" s="100" t="n"/>
      <c r="D39" s="34" t="n"/>
      <c r="E39" s="34" t="n"/>
      <c r="F39" s="34" t="n"/>
      <c r="G39" s="34" t="n"/>
      <c r="H39" s="34" t="n"/>
      <c r="N39" t="inlineStr">
        <is>
          <t>Clinic</t>
        </is>
      </c>
    </row>
    <row r="40" ht="21.6" customHeight="1" s="49">
      <c r="A40" s="100" t="n"/>
      <c r="B40" s="34" t="n"/>
      <c r="C40" s="100" t="n"/>
      <c r="D40" s="34" t="n"/>
      <c r="E40" s="34" t="n"/>
      <c r="F40" s="34" t="n"/>
      <c r="G40" s="34" t="n"/>
      <c r="H40" s="34" t="n"/>
      <c r="N40" t="inlineStr">
        <is>
          <t>Clinic</t>
        </is>
      </c>
    </row>
    <row r="41" ht="21.6" customHeight="1" s="49">
      <c r="A41" s="100" t="n"/>
      <c r="B41" s="34" t="n"/>
      <c r="C41" s="100" t="n"/>
      <c r="D41" s="34" t="n"/>
      <c r="E41" s="34" t="n"/>
      <c r="F41" s="34" t="n"/>
      <c r="G41" s="34" t="n"/>
      <c r="H41" s="34" t="n"/>
      <c r="N41" t="inlineStr">
        <is>
          <t>Clinic</t>
        </is>
      </c>
    </row>
    <row r="42" ht="21.6" customHeight="1" s="49">
      <c r="A42" s="100" t="n"/>
      <c r="B42" s="34" t="n"/>
      <c r="C42" s="100" t="n"/>
      <c r="D42" s="34" t="n"/>
      <c r="E42" s="34" t="n"/>
      <c r="F42" s="34" t="n"/>
      <c r="G42" s="34" t="n"/>
      <c r="H42" s="34" t="n"/>
      <c r="N42" t="inlineStr">
        <is>
          <t>Clinic</t>
        </is>
      </c>
    </row>
    <row r="43" ht="21.6" customHeight="1" s="49">
      <c r="A43" s="100" t="n"/>
      <c r="B43" s="34" t="n"/>
      <c r="C43" s="100" t="n"/>
      <c r="D43" s="34" t="n"/>
      <c r="E43" s="34" t="n"/>
      <c r="F43" s="34" t="n"/>
      <c r="G43" s="34" t="n"/>
      <c r="H43" s="34" t="n"/>
      <c r="N43" t="inlineStr">
        <is>
          <t>Clinic</t>
        </is>
      </c>
    </row>
    <row r="44" ht="21.6" customHeight="1" s="49">
      <c r="A44" s="100" t="n"/>
      <c r="B44" s="34" t="n"/>
      <c r="C44" s="100" t="n"/>
      <c r="D44" s="34" t="n"/>
      <c r="E44" s="34" t="n"/>
      <c r="F44" s="34" t="n"/>
      <c r="G44" s="34" t="n"/>
      <c r="H44" s="34" t="n"/>
      <c r="N44" t="inlineStr">
        <is>
          <t>Clinic</t>
        </is>
      </c>
    </row>
    <row r="45" ht="21.6" customHeight="1" s="49">
      <c r="A45" s="100" t="n"/>
      <c r="B45" s="34" t="n"/>
      <c r="C45" s="100" t="n"/>
      <c r="D45" s="34" t="n"/>
      <c r="E45" s="34" t="n"/>
      <c r="F45" s="34" t="n"/>
      <c r="G45" s="34" t="n"/>
      <c r="H45" s="34" t="n"/>
      <c r="N45" t="inlineStr">
        <is>
          <t>Clinic</t>
        </is>
      </c>
    </row>
    <row r="46" ht="21.6" customHeight="1" s="49">
      <c r="A46" s="100" t="n"/>
      <c r="B46" s="34" t="n"/>
      <c r="C46" s="100" t="n"/>
      <c r="D46" s="34" t="n"/>
      <c r="E46" s="34" t="n"/>
      <c r="F46" s="34" t="n"/>
      <c r="G46" s="34" t="n"/>
      <c r="H46" s="34" t="n"/>
      <c r="N46" t="inlineStr">
        <is>
          <t>Clinic</t>
        </is>
      </c>
    </row>
    <row r="47" ht="21.6" customHeight="1" s="49">
      <c r="A47" s="100" t="n"/>
      <c r="B47" s="34" t="n"/>
      <c r="C47" s="100" t="n"/>
      <c r="D47" s="34" t="n"/>
      <c r="E47" s="34" t="n"/>
      <c r="F47" s="34" t="n"/>
      <c r="G47" s="34" t="n"/>
      <c r="H47" s="34" t="n"/>
      <c r="N47" t="inlineStr">
        <is>
          <t>Clinic</t>
        </is>
      </c>
    </row>
    <row r="48" ht="21.6" customHeight="1" s="49">
      <c r="A48" s="100" t="n"/>
      <c r="B48" s="34" t="n"/>
      <c r="C48" s="100" t="n"/>
      <c r="D48" s="34" t="n"/>
      <c r="E48" s="34" t="n"/>
      <c r="F48" s="34" t="n"/>
      <c r="G48" s="34" t="n"/>
      <c r="H48" s="34" t="n"/>
      <c r="N48" t="inlineStr">
        <is>
          <t>Clinic</t>
        </is>
      </c>
    </row>
    <row r="49" ht="21.6" customHeight="1" s="49">
      <c r="A49" s="100" t="n"/>
      <c r="B49" s="34" t="n"/>
      <c r="C49" s="100" t="n"/>
      <c r="D49" s="34" t="n"/>
      <c r="E49" s="34" t="n"/>
      <c r="F49" s="34" t="n"/>
      <c r="G49" s="34" t="n"/>
      <c r="H49" s="34" t="n"/>
      <c r="N49" t="inlineStr">
        <is>
          <t>Clinic</t>
        </is>
      </c>
    </row>
    <row r="50" ht="21.6" customHeight="1" s="49">
      <c r="A50" s="100" t="n"/>
      <c r="B50" s="34" t="n"/>
      <c r="C50" s="100" t="n"/>
      <c r="D50" s="34" t="n"/>
      <c r="E50" s="34" t="n"/>
      <c r="F50" s="34" t="n"/>
      <c r="G50" s="34" t="n"/>
      <c r="H50" s="34" t="n"/>
      <c r="N50" t="inlineStr">
        <is>
          <t>Clinic</t>
        </is>
      </c>
    </row>
    <row r="51" ht="21.6" customHeight="1" s="49">
      <c r="A51" s="100" t="n"/>
      <c r="B51" s="34" t="n"/>
      <c r="C51" s="100" t="n"/>
      <c r="D51" s="34" t="n"/>
      <c r="E51" s="34" t="n"/>
      <c r="F51" s="34" t="n"/>
      <c r="G51" s="34" t="n"/>
      <c r="H51" s="34" t="n"/>
      <c r="N51" t="inlineStr">
        <is>
          <t>Clinic</t>
        </is>
      </c>
    </row>
    <row r="52" ht="21.6" customHeight="1" s="49">
      <c r="A52" s="100" t="n"/>
      <c r="B52" s="34" t="n"/>
      <c r="C52" s="100" t="n"/>
      <c r="D52" s="34" t="n"/>
      <c r="E52" s="34" t="n"/>
      <c r="F52" s="34" t="n"/>
      <c r="G52" s="34" t="n"/>
      <c r="H52" s="34" t="n"/>
      <c r="N52" t="inlineStr">
        <is>
          <t>Clinic</t>
        </is>
      </c>
    </row>
    <row r="53" ht="21.6" customHeight="1" s="49">
      <c r="A53" s="100" t="n"/>
      <c r="B53" s="34" t="n"/>
      <c r="C53" s="100" t="n"/>
      <c r="D53" s="34" t="n"/>
      <c r="E53" s="34" t="n"/>
      <c r="F53" s="34" t="n"/>
      <c r="G53" s="34" t="n"/>
      <c r="H53" s="34" t="n"/>
      <c r="N53" t="inlineStr">
        <is>
          <t>Clinic</t>
        </is>
      </c>
    </row>
    <row r="54" ht="21.6" customHeight="1" s="49">
      <c r="A54" s="100" t="n"/>
      <c r="B54" s="34" t="n"/>
      <c r="C54" s="100" t="n"/>
      <c r="D54" s="34" t="n"/>
      <c r="E54" s="34" t="n"/>
      <c r="F54" s="34" t="n"/>
      <c r="G54" s="34" t="n"/>
      <c r="H54" s="34" t="n"/>
      <c r="N54" t="inlineStr">
        <is>
          <t>Clinic</t>
        </is>
      </c>
    </row>
    <row r="55" ht="21.6" customHeight="1" s="49">
      <c r="A55" s="100" t="n"/>
      <c r="B55" s="34" t="n"/>
      <c r="C55" s="100" t="n"/>
      <c r="D55" s="34" t="n"/>
      <c r="E55" s="34" t="n"/>
      <c r="F55" s="34" t="n"/>
      <c r="G55" s="34" t="n"/>
      <c r="H55" s="34" t="n"/>
      <c r="N55" t="inlineStr">
        <is>
          <t>Clinic</t>
        </is>
      </c>
    </row>
    <row r="56" ht="21.6" customHeight="1" s="49">
      <c r="A56" s="100" t="n"/>
      <c r="B56" s="34" t="n"/>
      <c r="C56" s="100" t="n"/>
      <c r="D56" s="34" t="n"/>
      <c r="E56" s="34" t="n"/>
      <c r="F56" s="34" t="n"/>
      <c r="G56" s="34" t="n"/>
      <c r="H56" s="34" t="n"/>
      <c r="N56" t="inlineStr">
        <is>
          <t>Clinic</t>
        </is>
      </c>
    </row>
    <row r="57" ht="21.6" customHeight="1" s="49">
      <c r="A57" s="100" t="n"/>
      <c r="B57" s="34" t="n"/>
      <c r="C57" s="100" t="n"/>
      <c r="D57" s="34" t="n"/>
      <c r="E57" s="34" t="n"/>
      <c r="F57" s="34" t="n"/>
      <c r="G57" s="34" t="n"/>
      <c r="H57" s="34" t="n"/>
      <c r="N57" t="inlineStr">
        <is>
          <t>Clinic</t>
        </is>
      </c>
    </row>
    <row r="58" ht="21.6" customHeight="1" s="49">
      <c r="A58" s="100" t="n"/>
      <c r="B58" s="34" t="n"/>
      <c r="C58" s="100" t="n"/>
      <c r="D58" s="34" t="n"/>
      <c r="E58" s="34" t="n"/>
      <c r="F58" s="34" t="n"/>
      <c r="G58" s="34" t="n"/>
      <c r="H58" s="34" t="n"/>
      <c r="N58" t="inlineStr">
        <is>
          <t>Clinic</t>
        </is>
      </c>
    </row>
    <row r="59" ht="21.6" customHeight="1" s="49">
      <c r="A59" s="100" t="n"/>
      <c r="B59" s="34" t="n"/>
      <c r="C59" s="100" t="n"/>
      <c r="D59" s="34" t="n"/>
      <c r="E59" s="34" t="n"/>
      <c r="F59" s="34" t="n"/>
      <c r="G59" s="34" t="n"/>
      <c r="H59" s="34" t="n"/>
      <c r="N59" t="inlineStr">
        <is>
          <t>Clinic</t>
        </is>
      </c>
    </row>
    <row r="60" ht="21.6" customHeight="1" s="49">
      <c r="A60" s="100" t="n"/>
      <c r="B60" s="34" t="n"/>
      <c r="C60" s="100" t="n"/>
      <c r="D60" s="34" t="n"/>
      <c r="E60" s="34" t="n"/>
      <c r="F60" s="34" t="n"/>
      <c r="G60" s="34" t="n"/>
      <c r="H60" s="34" t="n"/>
      <c r="N60" t="inlineStr">
        <is>
          <t>Clinic</t>
        </is>
      </c>
    </row>
    <row r="61" ht="21.6" customHeight="1" s="49">
      <c r="A61" s="100" t="n"/>
      <c r="B61" s="34" t="n"/>
      <c r="C61" s="100" t="n"/>
      <c r="D61" s="34" t="n"/>
      <c r="E61" s="34" t="n"/>
      <c r="F61" s="34" t="n"/>
      <c r="G61" s="34" t="n"/>
      <c r="H61" s="34" t="n"/>
      <c r="N61" t="inlineStr">
        <is>
          <t>Clinic</t>
        </is>
      </c>
    </row>
    <row r="62" ht="21.6" customHeight="1" s="49">
      <c r="A62" s="100" t="n"/>
      <c r="B62" s="34" t="n"/>
      <c r="C62" s="100" t="n"/>
      <c r="D62" s="34" t="n"/>
      <c r="E62" s="34" t="n"/>
      <c r="F62" s="34" t="n"/>
      <c r="G62" s="34" t="n"/>
      <c r="H62" s="34" t="n"/>
      <c r="N62" t="inlineStr">
        <is>
          <t>Clinic</t>
        </is>
      </c>
    </row>
    <row r="63" ht="21.6" customHeight="1" s="49">
      <c r="A63" s="100" t="n"/>
      <c r="B63" s="34" t="n"/>
      <c r="C63" s="100" t="n"/>
      <c r="D63" s="34" t="n"/>
      <c r="E63" s="34" t="n"/>
      <c r="F63" s="34" t="n"/>
      <c r="G63" s="34" t="n"/>
      <c r="H63" s="34" t="n"/>
      <c r="N63" t="inlineStr">
        <is>
          <t>Clinic</t>
        </is>
      </c>
    </row>
    <row r="64" ht="21.6" customHeight="1" s="49">
      <c r="A64" s="100" t="n"/>
      <c r="B64" s="34" t="n"/>
      <c r="C64" s="100" t="n"/>
      <c r="D64" s="34" t="n"/>
      <c r="E64" s="34" t="n"/>
      <c r="F64" s="34" t="n"/>
      <c r="G64" s="34" t="n"/>
      <c r="H64" s="34" t="n"/>
      <c r="N64" t="inlineStr">
        <is>
          <t>Clinic</t>
        </is>
      </c>
    </row>
    <row r="65" ht="21.6" customHeight="1" s="49">
      <c r="A65" s="100" t="n"/>
      <c r="B65" s="34" t="n"/>
      <c r="C65" s="100" t="n"/>
      <c r="D65" s="34" t="n"/>
      <c r="E65" s="34" t="n"/>
      <c r="F65" s="34" t="n"/>
      <c r="G65" s="34" t="n"/>
      <c r="H65" s="34" t="n"/>
      <c r="N65" t="inlineStr">
        <is>
          <t>Clinic</t>
        </is>
      </c>
    </row>
    <row r="66" ht="21.6" customHeight="1" s="49">
      <c r="A66" s="100" t="n"/>
      <c r="B66" s="34" t="n"/>
      <c r="C66" s="100" t="n"/>
      <c r="D66" s="34" t="n"/>
      <c r="E66" s="34" t="n"/>
      <c r="F66" s="34" t="n"/>
      <c r="G66" s="34" t="n"/>
      <c r="H66" s="34" t="n"/>
      <c r="N66" t="inlineStr">
        <is>
          <t>Clinic</t>
        </is>
      </c>
    </row>
    <row r="67" ht="21.6" customHeight="1" s="49">
      <c r="A67" s="100" t="n"/>
      <c r="B67" s="34" t="n"/>
      <c r="C67" s="100" t="n"/>
      <c r="D67" s="34" t="n"/>
      <c r="E67" s="34" t="n"/>
      <c r="F67" s="34" t="n"/>
      <c r="G67" s="34" t="n"/>
      <c r="H67" s="34" t="n"/>
      <c r="N67" t="inlineStr">
        <is>
          <t>Clinic</t>
        </is>
      </c>
    </row>
    <row r="68" ht="21.6" customHeight="1" s="49">
      <c r="A68" s="100" t="n"/>
      <c r="B68" s="34" t="n"/>
      <c r="C68" s="100" t="n"/>
      <c r="D68" s="34" t="n"/>
      <c r="E68" s="34" t="n"/>
      <c r="F68" s="34" t="n"/>
      <c r="G68" s="34" t="n"/>
      <c r="H68" s="34" t="n"/>
      <c r="N68" t="inlineStr">
        <is>
          <t>Clinic</t>
        </is>
      </c>
    </row>
    <row r="69" ht="21.6" customHeight="1" s="49">
      <c r="A69" s="100" t="n"/>
      <c r="B69" s="34" t="n"/>
      <c r="C69" s="100" t="n"/>
      <c r="D69" s="34" t="n"/>
      <c r="E69" s="34" t="n"/>
      <c r="F69" s="34" t="n"/>
      <c r="G69" s="34" t="n"/>
      <c r="H69" s="34" t="n"/>
      <c r="N69" t="inlineStr">
        <is>
          <t>Clinic</t>
        </is>
      </c>
    </row>
    <row r="70" ht="21.6" customHeight="1" s="49">
      <c r="A70" s="100" t="n"/>
      <c r="B70" s="34" t="n"/>
      <c r="C70" s="100" t="n"/>
      <c r="D70" s="34" t="n"/>
      <c r="E70" s="34" t="n"/>
      <c r="F70" s="34" t="n"/>
      <c r="G70" s="34" t="n"/>
      <c r="H70" s="34" t="n"/>
      <c r="N70" t="inlineStr">
        <is>
          <t>Clinic</t>
        </is>
      </c>
    </row>
    <row r="71" ht="21.6" customHeight="1" s="49">
      <c r="A71" s="100" t="n"/>
      <c r="B71" s="34" t="n"/>
      <c r="C71" s="100" t="n"/>
      <c r="D71" s="34" t="n"/>
      <c r="E71" s="34" t="n"/>
      <c r="F71" s="34" t="n"/>
      <c r="G71" s="34" t="n"/>
      <c r="H71" s="34" t="n"/>
      <c r="N71" t="inlineStr">
        <is>
          <t>Clinic</t>
        </is>
      </c>
    </row>
    <row r="72" ht="21.6" customHeight="1" s="49">
      <c r="A72" s="100" t="n"/>
      <c r="B72" s="34" t="n"/>
      <c r="C72" s="100" t="n"/>
      <c r="D72" s="34" t="n"/>
      <c r="E72" s="34" t="n"/>
      <c r="F72" s="34" t="n"/>
      <c r="G72" s="34" t="n"/>
      <c r="H72" s="34" t="n"/>
      <c r="N72" t="inlineStr">
        <is>
          <t>Clinic</t>
        </is>
      </c>
    </row>
    <row r="73" ht="21.6" customHeight="1" s="49">
      <c r="A73" s="100" t="n"/>
      <c r="B73" s="34" t="n"/>
      <c r="C73" s="100" t="n"/>
      <c r="D73" s="34" t="n"/>
      <c r="E73" s="34" t="n"/>
      <c r="F73" s="34" t="n"/>
      <c r="G73" s="34" t="n"/>
      <c r="H73" s="34" t="n"/>
      <c r="N73" t="inlineStr">
        <is>
          <t>Clinic</t>
        </is>
      </c>
    </row>
    <row r="74" ht="21.6" customHeight="1" s="49">
      <c r="A74" s="100" t="n"/>
      <c r="B74" s="34" t="n"/>
      <c r="C74" s="100" t="n"/>
      <c r="D74" s="34" t="n"/>
      <c r="E74" s="34" t="n"/>
      <c r="F74" s="34" t="n"/>
      <c r="G74" s="34" t="n"/>
      <c r="H74" s="34" t="n"/>
      <c r="N74" t="inlineStr">
        <is>
          <t>Clinic</t>
        </is>
      </c>
    </row>
    <row r="75" ht="21.6" customHeight="1" s="49">
      <c r="A75" s="100" t="n"/>
      <c r="B75" s="34" t="n"/>
      <c r="C75" s="100" t="n"/>
      <c r="D75" s="34" t="n"/>
      <c r="E75" s="34" t="n"/>
      <c r="F75" s="34" t="n"/>
      <c r="G75" s="34" t="n"/>
      <c r="H75" s="34" t="n"/>
      <c r="N75" t="inlineStr">
        <is>
          <t>Clinic</t>
        </is>
      </c>
    </row>
    <row r="76" ht="21.6" customHeight="1" s="49">
      <c r="A76" s="100" t="n"/>
      <c r="B76" s="34" t="n"/>
      <c r="C76" s="100" t="n"/>
      <c r="D76" s="34" t="n"/>
      <c r="E76" s="34" t="n"/>
      <c r="F76" s="34" t="n"/>
      <c r="G76" s="34" t="n"/>
      <c r="H76" s="34" t="n"/>
      <c r="N76" t="inlineStr">
        <is>
          <t>Clinic</t>
        </is>
      </c>
    </row>
    <row r="77" ht="21.6" customHeight="1" s="49">
      <c r="A77" s="100" t="n"/>
      <c r="B77" s="34" t="n"/>
      <c r="C77" s="100" t="n"/>
      <c r="D77" s="34" t="n"/>
      <c r="E77" s="34" t="n"/>
      <c r="F77" s="34" t="n"/>
      <c r="G77" s="34" t="n"/>
      <c r="H77" s="34" t="n"/>
      <c r="N77" t="inlineStr">
        <is>
          <t>Clinic</t>
        </is>
      </c>
    </row>
    <row r="78" ht="21.6" customHeight="1" s="49">
      <c r="A78" s="100" t="n"/>
      <c r="B78" s="34" t="n"/>
      <c r="C78" s="100" t="n"/>
      <c r="D78" s="34" t="n"/>
      <c r="E78" s="34" t="n"/>
      <c r="F78" s="34" t="n"/>
      <c r="G78" s="34" t="n"/>
      <c r="H78" s="34" t="n"/>
      <c r="N78" t="inlineStr">
        <is>
          <t>Clinic</t>
        </is>
      </c>
    </row>
    <row r="79" ht="21.6" customHeight="1" s="49">
      <c r="A79" s="100" t="n"/>
      <c r="B79" s="34" t="n"/>
      <c r="C79" s="100" t="n"/>
      <c r="D79" s="34" t="n"/>
      <c r="E79" s="34" t="n"/>
      <c r="F79" s="34" t="n"/>
      <c r="G79" s="34" t="n"/>
      <c r="H79" s="34" t="n"/>
      <c r="N79" t="inlineStr">
        <is>
          <t>Clinic</t>
        </is>
      </c>
    </row>
    <row r="80" ht="21.6" customHeight="1" s="49">
      <c r="A80" s="100" t="n"/>
      <c r="B80" s="34" t="n"/>
      <c r="C80" s="100" t="n"/>
      <c r="D80" s="34" t="n"/>
      <c r="E80" s="34" t="n"/>
      <c r="F80" s="34" t="n"/>
      <c r="G80" s="34" t="n"/>
      <c r="H80" s="34" t="n"/>
      <c r="N80" t="inlineStr">
        <is>
          <t>Clinic</t>
        </is>
      </c>
    </row>
    <row r="81" ht="21.6" customHeight="1" s="49">
      <c r="A81" s="100" t="n"/>
      <c r="B81" s="34" t="n"/>
      <c r="C81" s="100" t="n"/>
      <c r="D81" s="34" t="n"/>
      <c r="E81" s="34" t="n"/>
      <c r="F81" s="34" t="n"/>
      <c r="G81" s="34" t="n"/>
      <c r="H81" s="34" t="n"/>
      <c r="N81" t="inlineStr">
        <is>
          <t>Clinic</t>
        </is>
      </c>
    </row>
    <row r="82" ht="21.6" customHeight="1" s="49">
      <c r="A82" s="100" t="n"/>
      <c r="B82" s="34" t="n"/>
      <c r="C82" s="100" t="n"/>
      <c r="D82" s="34" t="n"/>
      <c r="E82" s="34" t="n"/>
      <c r="F82" s="34" t="n"/>
      <c r="G82" s="34" t="n"/>
      <c r="H82" s="34" t="n"/>
      <c r="N82" t="inlineStr">
        <is>
          <t>Clinic</t>
        </is>
      </c>
    </row>
    <row r="83" ht="21.6" customHeight="1" s="49">
      <c r="A83" s="100" t="n"/>
      <c r="B83" s="34" t="n"/>
      <c r="C83" s="100" t="n"/>
      <c r="D83" s="34" t="n"/>
      <c r="E83" s="34" t="n"/>
      <c r="F83" s="34" t="n"/>
      <c r="G83" s="34" t="n"/>
      <c r="H83" s="34" t="n"/>
      <c r="N83" t="inlineStr">
        <is>
          <t>Clinic</t>
        </is>
      </c>
    </row>
    <row r="84" ht="21.6" customHeight="1" s="49">
      <c r="A84" s="100" t="n"/>
      <c r="B84" s="34" t="n"/>
      <c r="C84" s="100" t="n"/>
      <c r="D84" s="34" t="n"/>
      <c r="E84" s="34" t="n"/>
      <c r="F84" s="34" t="n"/>
      <c r="G84" s="34" t="n"/>
      <c r="H84" s="34" t="n"/>
      <c r="N84" t="inlineStr">
        <is>
          <t>Clinic</t>
        </is>
      </c>
    </row>
    <row r="85" ht="21.6" customHeight="1" s="49">
      <c r="A85" s="100" t="n"/>
      <c r="B85" s="34" t="n"/>
      <c r="C85" s="100" t="n"/>
      <c r="D85" s="34" t="n"/>
      <c r="E85" s="34" t="n"/>
      <c r="F85" s="34" t="n"/>
      <c r="G85" s="34" t="n"/>
      <c r="H85" s="34" t="n"/>
      <c r="N85" t="inlineStr">
        <is>
          <t>Clinic</t>
        </is>
      </c>
    </row>
    <row r="86" ht="21.6" customHeight="1" s="49">
      <c r="A86" s="100" t="n"/>
      <c r="B86" s="34" t="n"/>
      <c r="C86" s="100" t="n"/>
      <c r="D86" s="34" t="n"/>
      <c r="E86" s="34" t="n"/>
      <c r="F86" s="34" t="n"/>
      <c r="G86" s="34" t="n"/>
      <c r="H86" s="34" t="n"/>
      <c r="N86" t="inlineStr">
        <is>
          <t>Clinic</t>
        </is>
      </c>
    </row>
    <row r="87" ht="21.6" customHeight="1" s="49">
      <c r="A87" s="100" t="n"/>
      <c r="B87" s="34" t="n"/>
      <c r="C87" s="100" t="n"/>
      <c r="D87" s="34" t="n"/>
      <c r="E87" s="34" t="n"/>
      <c r="F87" s="34" t="n"/>
      <c r="G87" s="34" t="n"/>
      <c r="H87" s="34" t="n"/>
      <c r="N87" t="inlineStr">
        <is>
          <t>Clinic</t>
        </is>
      </c>
    </row>
    <row r="88" ht="21.6" customHeight="1" s="49">
      <c r="A88" s="100" t="n"/>
      <c r="B88" s="34" t="n"/>
      <c r="C88" s="100" t="n"/>
      <c r="D88" s="34" t="n"/>
      <c r="E88" s="34" t="n"/>
      <c r="F88" s="34" t="n"/>
      <c r="G88" s="34" t="n"/>
      <c r="H88" s="34" t="n"/>
      <c r="N88" t="inlineStr">
        <is>
          <t>Clinic</t>
        </is>
      </c>
    </row>
    <row r="89" ht="21.6" customHeight="1" s="49">
      <c r="A89" s="100" t="n"/>
      <c r="B89" s="34" t="n"/>
      <c r="C89" s="100" t="n"/>
      <c r="D89" s="34" t="n"/>
      <c r="E89" s="34" t="n"/>
      <c r="F89" s="34" t="n"/>
      <c r="G89" s="34" t="n"/>
      <c r="H89" s="34" t="n"/>
      <c r="N89" t="inlineStr">
        <is>
          <t>Clinic</t>
        </is>
      </c>
    </row>
    <row r="90" ht="21.6" customHeight="1" s="49">
      <c r="A90" s="100" t="n"/>
      <c r="B90" s="34" t="n"/>
      <c r="C90" s="100" t="n"/>
      <c r="D90" s="34" t="n"/>
      <c r="E90" s="34" t="n"/>
      <c r="F90" s="34" t="n"/>
      <c r="G90" s="34" t="n"/>
      <c r="H90" s="34" t="n"/>
      <c r="N90" t="inlineStr">
        <is>
          <t>Clinic</t>
        </is>
      </c>
    </row>
    <row r="91" ht="21.6" customHeight="1" s="49">
      <c r="A91" s="100" t="n"/>
      <c r="B91" s="34" t="n"/>
      <c r="C91" s="100" t="n"/>
      <c r="D91" s="34" t="n"/>
      <c r="E91" s="34" t="n"/>
      <c r="F91" s="34" t="n"/>
      <c r="G91" s="34" t="n"/>
      <c r="H91" s="34" t="n"/>
      <c r="N91" t="inlineStr">
        <is>
          <t>Clinic</t>
        </is>
      </c>
    </row>
    <row r="92" ht="21.6" customHeight="1" s="49">
      <c r="A92" s="100" t="n"/>
      <c r="B92" s="34" t="n"/>
      <c r="C92" s="100" t="n"/>
      <c r="D92" s="34" t="n"/>
      <c r="E92" s="34" t="n"/>
      <c r="F92" s="34" t="n"/>
      <c r="G92" s="34" t="n"/>
      <c r="H92" s="34" t="n"/>
      <c r="N92" t="inlineStr">
        <is>
          <t>Clinic</t>
        </is>
      </c>
    </row>
    <row r="93" ht="21.6" customHeight="1" s="49">
      <c r="A93" s="100" t="n"/>
      <c r="B93" s="34" t="n"/>
      <c r="C93" s="100" t="n"/>
      <c r="D93" s="34" t="n"/>
      <c r="E93" s="34" t="n"/>
      <c r="F93" s="34" t="n"/>
      <c r="G93" s="34" t="n"/>
      <c r="H93" s="34" t="n"/>
      <c r="N93" t="inlineStr">
        <is>
          <t>Clinic</t>
        </is>
      </c>
    </row>
    <row r="94" ht="21.6" customHeight="1" s="49">
      <c r="A94" s="100" t="n"/>
      <c r="B94" s="34" t="n"/>
      <c r="C94" s="100" t="n"/>
      <c r="D94" s="34" t="n"/>
      <c r="E94" s="34" t="n"/>
      <c r="F94" s="34" t="n"/>
      <c r="G94" s="34" t="n"/>
      <c r="H94" s="34" t="n"/>
      <c r="N94" t="inlineStr">
        <is>
          <t>Clinic</t>
        </is>
      </c>
    </row>
    <row r="95" ht="21.6" customHeight="1" s="49">
      <c r="A95" s="100" t="n"/>
      <c r="B95" s="34" t="n"/>
      <c r="C95" s="100" t="n"/>
      <c r="D95" s="34" t="n"/>
      <c r="E95" s="34" t="n"/>
      <c r="F95" s="34" t="n"/>
      <c r="G95" s="34" t="n"/>
      <c r="H95" s="34" t="n"/>
      <c r="N95" t="inlineStr">
        <is>
          <t>Clinic</t>
        </is>
      </c>
    </row>
    <row r="96" ht="21.6" customHeight="1" s="49">
      <c r="A96" s="100" t="n"/>
      <c r="B96" s="34" t="n"/>
      <c r="C96" s="100" t="n"/>
      <c r="D96" s="34" t="n"/>
      <c r="E96" s="34" t="n"/>
      <c r="F96" s="34" t="n"/>
      <c r="G96" s="34" t="n"/>
      <c r="H96" s="34" t="n"/>
      <c r="N96" t="inlineStr">
        <is>
          <t>Clinic</t>
        </is>
      </c>
    </row>
    <row r="97" ht="21.6" customHeight="1" s="49">
      <c r="A97" s="100" t="n"/>
      <c r="B97" s="34" t="n"/>
      <c r="C97" s="100" t="n"/>
      <c r="D97" s="34" t="n"/>
      <c r="E97" s="34" t="n"/>
      <c r="F97" s="34" t="n"/>
      <c r="G97" s="34" t="n"/>
      <c r="H97" s="34" t="n"/>
      <c r="N97" t="inlineStr">
        <is>
          <t>Clinic</t>
        </is>
      </c>
    </row>
    <row r="98" ht="21.6" customHeight="1" s="49">
      <c r="A98" s="100" t="n"/>
      <c r="B98" s="34" t="n"/>
      <c r="C98" s="100" t="n"/>
      <c r="D98" s="34" t="n"/>
      <c r="E98" s="34" t="n"/>
      <c r="F98" s="34" t="n"/>
      <c r="G98" s="34" t="n"/>
      <c r="H98" s="34" t="n"/>
      <c r="N98" t="inlineStr">
        <is>
          <t>Clinic</t>
        </is>
      </c>
    </row>
    <row r="99" ht="21.6" customHeight="1" s="49">
      <c r="A99" s="100" t="n"/>
      <c r="B99" s="34" t="n"/>
      <c r="C99" s="100" t="n"/>
      <c r="D99" s="34" t="n"/>
      <c r="E99" s="34" t="n"/>
      <c r="F99" s="34" t="n"/>
      <c r="G99" s="34" t="n"/>
      <c r="H99" s="34" t="n"/>
      <c r="N99" t="inlineStr">
        <is>
          <t>Clinic</t>
        </is>
      </c>
    </row>
    <row r="100" ht="21.6" customHeight="1" s="49">
      <c r="A100" s="100" t="n"/>
      <c r="B100" s="34" t="n"/>
      <c r="C100" s="100" t="n"/>
      <c r="D100" s="34" t="n"/>
      <c r="E100" s="34" t="n"/>
      <c r="F100" s="34" t="n"/>
      <c r="G100" s="34" t="n"/>
      <c r="H100" s="34" t="n"/>
      <c r="N100" t="inlineStr">
        <is>
          <t>Clinic</t>
        </is>
      </c>
    </row>
    <row r="101" ht="21.6" customHeight="1" s="49">
      <c r="A101" s="100" t="n"/>
      <c r="B101" s="34" t="n"/>
      <c r="C101" s="100" t="n"/>
      <c r="D101" s="34" t="n"/>
      <c r="E101" s="34" t="n"/>
      <c r="F101" s="34" t="n"/>
      <c r="G101" s="34" t="n"/>
      <c r="H101" s="34" t="n"/>
      <c r="N101" t="inlineStr">
        <is>
          <t>Clinic</t>
        </is>
      </c>
    </row>
    <row r="102" ht="21.6" customHeight="1" s="49">
      <c r="A102" s="100" t="n"/>
      <c r="B102" s="34" t="n"/>
      <c r="C102" s="100" t="n"/>
      <c r="D102" s="34" t="n"/>
      <c r="E102" s="34" t="n"/>
      <c r="F102" s="34" t="n"/>
      <c r="G102" s="34" t="n"/>
      <c r="H102" s="34" t="n"/>
      <c r="N102" t="inlineStr">
        <is>
          <t>Clinic</t>
        </is>
      </c>
    </row>
    <row r="103" ht="21.6" customHeight="1" s="49">
      <c r="A103" s="100" t="n"/>
      <c r="B103" s="34" t="n"/>
      <c r="C103" s="100" t="n"/>
      <c r="D103" s="34" t="n"/>
      <c r="E103" s="34" t="n"/>
      <c r="F103" s="34" t="n"/>
      <c r="G103" s="34" t="n"/>
      <c r="H103" s="34" t="n"/>
      <c r="N103" t="inlineStr">
        <is>
          <t>Clinic</t>
        </is>
      </c>
    </row>
    <row r="104" ht="21.6" customHeight="1" s="49">
      <c r="A104" s="100" t="n"/>
      <c r="B104" s="34" t="n"/>
      <c r="C104" s="100" t="n"/>
      <c r="D104" s="34" t="n"/>
      <c r="E104" s="34" t="n"/>
      <c r="F104" s="34" t="n"/>
      <c r="G104" s="34" t="n"/>
      <c r="H104" s="34" t="n"/>
      <c r="N104" t="inlineStr">
        <is>
          <t>Clinic</t>
        </is>
      </c>
    </row>
    <row r="105" ht="21.6" customHeight="1" s="49">
      <c r="A105" s="100" t="n"/>
      <c r="B105" s="34" t="n"/>
      <c r="C105" s="100" t="n"/>
      <c r="D105" s="34" t="n"/>
      <c r="E105" s="34" t="n"/>
      <c r="F105" s="34" t="n"/>
      <c r="G105" s="34" t="n"/>
      <c r="H105" s="34" t="n"/>
      <c r="N105" t="inlineStr">
        <is>
          <t>Clinic</t>
        </is>
      </c>
    </row>
    <row r="106" ht="21.6" customHeight="1" s="49">
      <c r="A106" s="100" t="n"/>
      <c r="B106" s="34" t="n"/>
      <c r="C106" s="100" t="n"/>
      <c r="D106" s="34" t="n"/>
      <c r="E106" s="34" t="n"/>
      <c r="F106" s="34" t="n"/>
      <c r="G106" s="34" t="n"/>
      <c r="H106" s="34" t="n"/>
      <c r="N106" t="inlineStr">
        <is>
          <t>Clinic</t>
        </is>
      </c>
    </row>
    <row r="107" ht="21.6" customHeight="1" s="49">
      <c r="A107" s="100" t="n"/>
      <c r="B107" s="34" t="n"/>
      <c r="C107" s="100" t="n"/>
      <c r="D107" s="34" t="n"/>
      <c r="E107" s="34" t="n"/>
      <c r="F107" s="34" t="n"/>
      <c r="G107" s="34" t="n"/>
      <c r="H107" s="34" t="n"/>
      <c r="N107" t="inlineStr">
        <is>
          <t>Clinic</t>
        </is>
      </c>
    </row>
    <row r="108" ht="21.6" customHeight="1" s="49">
      <c r="A108" s="100" t="n"/>
      <c r="B108" s="34" t="n"/>
      <c r="C108" s="100" t="n"/>
      <c r="D108" s="34" t="n"/>
      <c r="E108" s="34" t="n"/>
      <c r="F108" s="34" t="n"/>
      <c r="G108" s="34" t="n"/>
      <c r="H108" s="34" t="n"/>
      <c r="N108" t="inlineStr">
        <is>
          <t>Clinic</t>
        </is>
      </c>
    </row>
    <row r="109" ht="21.6" customHeight="1" s="49">
      <c r="A109" s="100" t="n"/>
      <c r="B109" s="34" t="n"/>
      <c r="C109" s="100" t="n"/>
      <c r="D109" s="34" t="n"/>
      <c r="E109" s="34" t="n"/>
      <c r="F109" s="34" t="n"/>
      <c r="G109" s="34" t="n"/>
      <c r="H109" s="34" t="n"/>
      <c r="N109" t="inlineStr">
        <is>
          <t>Clinic</t>
        </is>
      </c>
    </row>
    <row r="110" ht="21.6" customHeight="1" s="49">
      <c r="A110" s="100" t="n"/>
      <c r="B110" s="34" t="n"/>
      <c r="C110" s="100" t="n"/>
      <c r="D110" s="34" t="n"/>
      <c r="E110" s="34" t="n"/>
      <c r="F110" s="34" t="n"/>
      <c r="G110" s="34" t="n"/>
      <c r="H110" s="34" t="n"/>
      <c r="N110" t="inlineStr">
        <is>
          <t>Clinic</t>
        </is>
      </c>
    </row>
    <row r="111" ht="21.6" customHeight="1" s="49">
      <c r="A111" s="100" t="n"/>
      <c r="B111" s="34" t="n"/>
      <c r="C111" s="100" t="n"/>
      <c r="D111" s="34" t="n"/>
      <c r="E111" s="34" t="n"/>
      <c r="F111" s="34" t="n"/>
      <c r="G111" s="34" t="n"/>
      <c r="H111" s="34" t="n"/>
      <c r="N111" t="inlineStr">
        <is>
          <t>Clinic</t>
        </is>
      </c>
    </row>
    <row r="112" ht="21.6" customHeight="1" s="49">
      <c r="A112" s="100" t="n"/>
      <c r="B112" s="34" t="n"/>
      <c r="C112" s="100" t="n"/>
      <c r="D112" s="34" t="n"/>
      <c r="E112" s="34" t="n"/>
      <c r="F112" s="34" t="n"/>
      <c r="G112" s="34" t="n"/>
      <c r="H112" s="34" t="n"/>
      <c r="N112" t="inlineStr">
        <is>
          <t>Clinic</t>
        </is>
      </c>
    </row>
    <row r="113" ht="21.6" customHeight="1" s="49">
      <c r="A113" s="100" t="n"/>
      <c r="B113" s="34" t="n"/>
      <c r="C113" s="100" t="n"/>
      <c r="D113" s="34" t="n"/>
      <c r="E113" s="34" t="n"/>
      <c r="F113" s="34" t="n"/>
      <c r="G113" s="34" t="n"/>
      <c r="H113" s="34" t="n"/>
      <c r="N113" t="inlineStr">
        <is>
          <t>Clinic</t>
        </is>
      </c>
    </row>
    <row r="114" ht="21.6" customHeight="1" s="49">
      <c r="A114" s="100" t="n"/>
      <c r="B114" s="34" t="n"/>
      <c r="C114" s="100" t="n"/>
      <c r="D114" s="34" t="n"/>
      <c r="E114" s="34" t="n"/>
      <c r="F114" s="34" t="n"/>
      <c r="G114" s="34" t="n"/>
      <c r="H114" s="34" t="n"/>
      <c r="N114" t="inlineStr">
        <is>
          <t>Clinic</t>
        </is>
      </c>
    </row>
    <row r="115" ht="21.6" customHeight="1" s="49">
      <c r="A115" s="100" t="n"/>
      <c r="B115" s="34" t="n"/>
      <c r="C115" s="100" t="n"/>
      <c r="D115" s="34" t="n"/>
      <c r="E115" s="34" t="n"/>
      <c r="F115" s="34" t="n"/>
      <c r="G115" s="34" t="n"/>
      <c r="H115" s="34" t="n"/>
      <c r="N115" t="inlineStr">
        <is>
          <t>Clinic</t>
        </is>
      </c>
    </row>
    <row r="116" ht="21.6" customHeight="1" s="49">
      <c r="A116" s="100" t="n"/>
      <c r="B116" s="34" t="n"/>
      <c r="C116" s="100" t="n"/>
      <c r="D116" s="34" t="n"/>
      <c r="E116" s="34" t="n"/>
      <c r="F116" s="34" t="n"/>
      <c r="G116" s="34" t="n"/>
      <c r="H116" s="34" t="n"/>
      <c r="N116" t="inlineStr">
        <is>
          <t>Clinic</t>
        </is>
      </c>
    </row>
    <row r="117" ht="21.6" customHeight="1" s="49">
      <c r="A117" s="100" t="n"/>
      <c r="B117" s="34" t="n"/>
      <c r="C117" s="100" t="n"/>
      <c r="D117" s="34" t="n"/>
      <c r="E117" s="34" t="n"/>
      <c r="F117" s="34" t="n"/>
      <c r="G117" s="34" t="n"/>
      <c r="H117" s="34" t="n"/>
      <c r="N117" t="inlineStr">
        <is>
          <t>Clinic</t>
        </is>
      </c>
    </row>
    <row r="118" ht="21.6" customHeight="1" s="49">
      <c r="A118" s="100" t="n"/>
      <c r="B118" s="34" t="n"/>
      <c r="C118" s="100" t="n"/>
      <c r="D118" s="34" t="n"/>
      <c r="E118" s="34" t="n"/>
      <c r="F118" s="34" t="n"/>
      <c r="G118" s="34" t="n"/>
      <c r="H118" s="34" t="n"/>
      <c r="N118" t="inlineStr">
        <is>
          <t>Clinic</t>
        </is>
      </c>
    </row>
    <row r="119" ht="21.6" customHeight="1" s="49">
      <c r="A119" s="100" t="n"/>
      <c r="B119" s="34" t="n"/>
      <c r="C119" s="100" t="n"/>
      <c r="D119" s="34" t="n"/>
      <c r="E119" s="34" t="n"/>
      <c r="F119" s="34" t="n"/>
      <c r="G119" s="34" t="n"/>
      <c r="H119" s="34" t="n"/>
      <c r="N119" t="inlineStr">
        <is>
          <t>Clinic</t>
        </is>
      </c>
    </row>
    <row r="120" ht="21.6" customHeight="1" s="49">
      <c r="A120" s="100" t="n"/>
      <c r="B120" s="34" t="n"/>
      <c r="C120" s="100" t="n"/>
      <c r="D120" s="34" t="n"/>
      <c r="E120" s="34" t="n"/>
      <c r="F120" s="34" t="n"/>
      <c r="G120" s="34" t="n"/>
      <c r="H120" s="34" t="n"/>
      <c r="N120" t="inlineStr">
        <is>
          <t>Clinic</t>
        </is>
      </c>
    </row>
    <row r="121" ht="21.6" customHeight="1" s="49">
      <c r="A121" s="100" t="n"/>
      <c r="B121" s="34" t="n"/>
      <c r="C121" s="100" t="n"/>
      <c r="D121" s="34" t="n"/>
      <c r="E121" s="34" t="n"/>
      <c r="F121" s="34" t="n"/>
      <c r="G121" s="34" t="n"/>
      <c r="H121" s="34" t="n"/>
      <c r="N121" t="inlineStr">
        <is>
          <t>Clinic</t>
        </is>
      </c>
    </row>
    <row r="122" ht="21.6" customHeight="1" s="49">
      <c r="A122" s="100" t="n"/>
      <c r="B122" s="34" t="n"/>
      <c r="C122" s="100" t="n"/>
      <c r="D122" s="34" t="n"/>
      <c r="E122" s="34" t="n"/>
      <c r="F122" s="34" t="n"/>
      <c r="G122" s="34" t="n"/>
      <c r="H122" s="34" t="n"/>
      <c r="N122" t="inlineStr">
        <is>
          <t>Clinic</t>
        </is>
      </c>
    </row>
    <row r="123" ht="21.6" customHeight="1" s="49">
      <c r="A123" s="100" t="n"/>
      <c r="B123" s="34" t="n"/>
      <c r="C123" s="100" t="n"/>
      <c r="D123" s="34" t="n"/>
      <c r="E123" s="34" t="n"/>
      <c r="F123" s="34" t="n"/>
      <c r="G123" s="34" t="n"/>
      <c r="H123" s="34" t="n"/>
      <c r="N123" t="inlineStr">
        <is>
          <t>Clinic</t>
        </is>
      </c>
    </row>
    <row r="124" ht="21.6" customHeight="1" s="49">
      <c r="A124" s="100" t="n"/>
      <c r="B124" s="34" t="n"/>
      <c r="C124" s="100" t="n"/>
      <c r="D124" s="34" t="n"/>
      <c r="E124" s="34" t="n"/>
      <c r="F124" s="34" t="n"/>
      <c r="G124" s="34" t="n"/>
      <c r="H124" s="34" t="n"/>
      <c r="N124" t="inlineStr">
        <is>
          <t>Clinic</t>
        </is>
      </c>
    </row>
    <row r="125" ht="21.6" customHeight="1" s="49">
      <c r="A125" s="100" t="n"/>
      <c r="B125" s="34" t="n"/>
      <c r="C125" s="100" t="n"/>
      <c r="D125" s="34" t="n"/>
      <c r="E125" s="34" t="n"/>
      <c r="F125" s="34" t="n"/>
      <c r="G125" s="34" t="n"/>
      <c r="H125" s="34" t="n"/>
      <c r="N125" t="inlineStr">
        <is>
          <t>Clinic</t>
        </is>
      </c>
    </row>
    <row r="126" ht="21.6" customHeight="1" s="49">
      <c r="A126" s="100" t="n"/>
      <c r="B126" s="34" t="n"/>
      <c r="C126" s="100" t="n"/>
      <c r="D126" s="34" t="n"/>
      <c r="E126" s="34" t="n"/>
      <c r="F126" s="34" t="n"/>
      <c r="G126" s="34" t="n"/>
      <c r="H126" s="34" t="n"/>
      <c r="N126" t="inlineStr">
        <is>
          <t>Clinic</t>
        </is>
      </c>
    </row>
    <row r="127" ht="21.6" customHeight="1" s="49">
      <c r="A127" s="100" t="n"/>
      <c r="B127" s="34" t="n"/>
      <c r="C127" s="100" t="n"/>
      <c r="D127" s="34" t="n"/>
      <c r="E127" s="34" t="n"/>
      <c r="F127" s="34" t="n"/>
      <c r="G127" s="34" t="n"/>
      <c r="H127" s="34" t="n"/>
      <c r="N127" t="inlineStr">
        <is>
          <t>Clinic</t>
        </is>
      </c>
    </row>
    <row r="128" ht="21.6" customHeight="1" s="49">
      <c r="A128" s="100" t="n"/>
      <c r="B128" s="34" t="n"/>
      <c r="C128" s="100" t="n"/>
      <c r="D128" s="34" t="n"/>
      <c r="E128" s="34" t="n"/>
      <c r="F128" s="34" t="n"/>
      <c r="G128" s="34" t="n"/>
      <c r="H128" s="34" t="n"/>
      <c r="N128" t="inlineStr">
        <is>
          <t>Clinic</t>
        </is>
      </c>
    </row>
    <row r="129" ht="21.6" customHeight="1" s="49">
      <c r="A129" s="100" t="n"/>
      <c r="B129" s="34" t="n"/>
      <c r="C129" s="100" t="n"/>
      <c r="D129" s="34" t="n"/>
      <c r="E129" s="34" t="n"/>
      <c r="F129" s="34" t="n"/>
      <c r="G129" s="34" t="n"/>
      <c r="H129" s="34" t="n"/>
      <c r="N129" t="inlineStr">
        <is>
          <t>Clinic</t>
        </is>
      </c>
    </row>
    <row r="130" ht="21.6" customHeight="1" s="49">
      <c r="A130" s="100" t="n"/>
      <c r="B130" s="34" t="n"/>
      <c r="C130" s="100" t="n"/>
      <c r="D130" s="34" t="n"/>
      <c r="E130" s="34" t="n"/>
      <c r="F130" s="34" t="n"/>
      <c r="G130" s="34" t="n"/>
      <c r="H130" s="34" t="n"/>
      <c r="N130" t="inlineStr">
        <is>
          <t>Clinic</t>
        </is>
      </c>
    </row>
    <row r="131" ht="21.6" customHeight="1" s="49">
      <c r="A131" s="100" t="n"/>
      <c r="B131" s="34" t="n"/>
      <c r="C131" s="100" t="n"/>
      <c r="D131" s="34" t="n"/>
      <c r="E131" s="34" t="n"/>
      <c r="F131" s="34" t="n"/>
      <c r="G131" s="34" t="n"/>
      <c r="H131" s="34" t="n"/>
      <c r="N131" t="inlineStr">
        <is>
          <t>Clinic</t>
        </is>
      </c>
    </row>
    <row r="132" ht="21.6" customHeight="1" s="49">
      <c r="A132" s="100" t="n"/>
      <c r="B132" s="34" t="n"/>
      <c r="C132" s="100" t="n"/>
      <c r="D132" s="34" t="n"/>
      <c r="E132" s="34" t="n"/>
      <c r="F132" s="34" t="n"/>
      <c r="G132" s="34" t="n"/>
      <c r="H132" s="34" t="n"/>
      <c r="N132" t="inlineStr">
        <is>
          <t>Clinic</t>
        </is>
      </c>
    </row>
    <row r="133" ht="21.6" customHeight="1" s="49">
      <c r="A133" s="100" t="n"/>
      <c r="B133" s="34" t="n"/>
      <c r="C133" s="100" t="n"/>
      <c r="D133" s="34" t="n"/>
      <c r="E133" s="34" t="n"/>
      <c r="F133" s="34" t="n"/>
      <c r="G133" s="34" t="n"/>
      <c r="H133" s="34" t="n"/>
      <c r="N133" t="inlineStr">
        <is>
          <t>Clinic</t>
        </is>
      </c>
    </row>
    <row r="134" ht="21.6" customHeight="1" s="49">
      <c r="A134" s="100" t="n"/>
      <c r="B134" s="34" t="n"/>
      <c r="C134" s="100" t="n"/>
      <c r="D134" s="34" t="n"/>
      <c r="E134" s="34" t="n"/>
      <c r="F134" s="34" t="n"/>
      <c r="G134" s="34" t="n"/>
      <c r="H134" s="34" t="n"/>
      <c r="N134" t="inlineStr">
        <is>
          <t>Clinic</t>
        </is>
      </c>
    </row>
    <row r="135" ht="21.6" customHeight="1" s="49">
      <c r="A135" s="100" t="n"/>
      <c r="B135" s="34" t="n"/>
      <c r="C135" s="100" t="n"/>
      <c r="D135" s="34" t="n"/>
      <c r="E135" s="34" t="n"/>
      <c r="F135" s="34" t="n"/>
      <c r="G135" s="34" t="n"/>
      <c r="H135" s="34" t="n"/>
      <c r="N135" t="inlineStr">
        <is>
          <t>Clinic</t>
        </is>
      </c>
    </row>
    <row r="136" ht="21.6" customHeight="1" s="49">
      <c r="A136" s="100" t="n"/>
      <c r="B136" s="34" t="n"/>
      <c r="C136" s="100" t="n"/>
      <c r="D136" s="34" t="n"/>
      <c r="E136" s="34" t="n"/>
      <c r="F136" s="34" t="n"/>
      <c r="G136" s="34" t="n"/>
      <c r="H136" s="34" t="n"/>
      <c r="N136" t="inlineStr">
        <is>
          <t>Clinic</t>
        </is>
      </c>
    </row>
    <row r="137" ht="21.6" customHeight="1" s="49">
      <c r="A137" s="100" t="n"/>
      <c r="B137" s="34" t="n"/>
      <c r="C137" s="100" t="n"/>
      <c r="D137" s="34" t="n"/>
      <c r="E137" s="34" t="n"/>
      <c r="F137" s="34" t="n"/>
      <c r="G137" s="34" t="n"/>
      <c r="H137" s="34" t="n"/>
      <c r="N137" t="inlineStr">
        <is>
          <t>Clinic</t>
        </is>
      </c>
    </row>
    <row r="138" ht="21.6" customHeight="1" s="49">
      <c r="A138" s="100" t="n"/>
      <c r="B138" s="34" t="n"/>
      <c r="C138" s="100" t="n"/>
      <c r="D138" s="34" t="n"/>
      <c r="E138" s="34" t="n"/>
      <c r="F138" s="34" t="n"/>
      <c r="G138" s="34" t="n"/>
      <c r="H138" s="34" t="n"/>
      <c r="N138" t="inlineStr">
        <is>
          <t>Clinic</t>
        </is>
      </c>
    </row>
    <row r="139" ht="21.6" customHeight="1" s="49">
      <c r="A139" s="100" t="n"/>
      <c r="B139" s="34" t="n"/>
      <c r="C139" s="100" t="n"/>
      <c r="D139" s="34" t="n"/>
      <c r="E139" s="34" t="n"/>
      <c r="F139" s="34" t="n"/>
      <c r="G139" s="34" t="n"/>
      <c r="H139" s="34" t="n"/>
      <c r="N139" t="inlineStr">
        <is>
          <t>Clinic</t>
        </is>
      </c>
    </row>
    <row r="140" ht="21.6" customHeight="1" s="49">
      <c r="A140" s="100" t="n"/>
      <c r="B140" s="34" t="n"/>
      <c r="C140" s="100" t="n"/>
      <c r="D140" s="34" t="n"/>
      <c r="E140" s="34" t="n"/>
      <c r="F140" s="34" t="n"/>
      <c r="G140" s="34" t="n"/>
      <c r="H140" s="34" t="n"/>
      <c r="N140" t="inlineStr">
        <is>
          <t>Clinic</t>
        </is>
      </c>
    </row>
    <row r="141" ht="21.6" customHeight="1" s="49">
      <c r="A141" s="100" t="n"/>
      <c r="B141" s="34" t="n"/>
      <c r="C141" s="100" t="n"/>
      <c r="D141" s="34" t="n"/>
      <c r="E141" s="34" t="n"/>
      <c r="F141" s="34" t="n"/>
      <c r="G141" s="34" t="n"/>
      <c r="H141" s="34" t="n"/>
      <c r="N141" t="inlineStr">
        <is>
          <t>Clinic</t>
        </is>
      </c>
    </row>
    <row r="142" ht="21.6" customHeight="1" s="49">
      <c r="A142" s="100" t="n"/>
      <c r="B142" s="34" t="n"/>
      <c r="C142" s="100" t="n"/>
      <c r="D142" s="34" t="n"/>
      <c r="E142" s="34" t="n"/>
      <c r="F142" s="34" t="n"/>
      <c r="G142" s="34" t="n"/>
      <c r="H142" s="34" t="n"/>
      <c r="N142" t="inlineStr">
        <is>
          <t>Clinic</t>
        </is>
      </c>
    </row>
    <row r="143" ht="21.6" customHeight="1" s="49">
      <c r="A143" s="100" t="n"/>
      <c r="B143" s="34" t="n"/>
      <c r="C143" s="100" t="n"/>
      <c r="D143" s="34" t="n"/>
      <c r="E143" s="34" t="n"/>
      <c r="F143" s="34" t="n"/>
      <c r="G143" s="34" t="n"/>
      <c r="H143" s="34" t="n"/>
      <c r="N143" t="inlineStr">
        <is>
          <t>Clinic</t>
        </is>
      </c>
    </row>
    <row r="144" ht="21.6" customHeight="1" s="49">
      <c r="A144" s="100" t="n"/>
      <c r="B144" s="34" t="n"/>
      <c r="C144" s="100" t="n"/>
      <c r="D144" s="34" t="n"/>
      <c r="E144" s="34" t="n"/>
      <c r="F144" s="34" t="n"/>
      <c r="G144" s="34" t="n"/>
      <c r="H144" s="34" t="n"/>
      <c r="N144" t="inlineStr">
        <is>
          <t>Clinic</t>
        </is>
      </c>
    </row>
    <row r="145" ht="21.6" customHeight="1" s="49">
      <c r="A145" s="100" t="n"/>
      <c r="B145" s="34" t="n"/>
      <c r="C145" s="100" t="n"/>
      <c r="D145" s="34" t="n"/>
      <c r="E145" s="34" t="n"/>
      <c r="F145" s="34" t="n"/>
      <c r="G145" s="34" t="n"/>
      <c r="H145" s="34" t="n"/>
      <c r="N145" t="inlineStr">
        <is>
          <t>Clinic</t>
        </is>
      </c>
    </row>
    <row r="146" ht="21.6" customHeight="1" s="49">
      <c r="A146" s="100" t="n"/>
      <c r="B146" s="34" t="n"/>
      <c r="C146" s="100" t="n"/>
      <c r="D146" s="34" t="n"/>
      <c r="E146" s="34" t="n"/>
      <c r="F146" s="34" t="n"/>
      <c r="G146" s="34" t="n"/>
      <c r="H146" s="34" t="n"/>
      <c r="N146" t="inlineStr">
        <is>
          <t>Clinic</t>
        </is>
      </c>
    </row>
    <row r="147" ht="21.6" customHeight="1" s="49">
      <c r="A147" s="100" t="n"/>
      <c r="B147" s="34" t="n"/>
      <c r="C147" s="100" t="n"/>
      <c r="D147" s="34" t="n"/>
      <c r="E147" s="34" t="n"/>
      <c r="F147" s="34" t="n"/>
      <c r="G147" s="34" t="n"/>
      <c r="H147" s="34" t="n"/>
      <c r="N147" t="inlineStr">
        <is>
          <t>Clinic</t>
        </is>
      </c>
    </row>
    <row r="148" ht="21.6" customHeight="1" s="49">
      <c r="A148" s="100" t="n"/>
      <c r="B148" s="34" t="n"/>
      <c r="C148" s="100" t="n"/>
      <c r="D148" s="34" t="n"/>
      <c r="E148" s="34" t="n"/>
      <c r="F148" s="34" t="n"/>
      <c r="G148" s="34" t="n"/>
      <c r="H148" s="34" t="n"/>
      <c r="N148" t="inlineStr">
        <is>
          <t>Clinic</t>
        </is>
      </c>
    </row>
    <row r="149" ht="21.6" customHeight="1" s="49">
      <c r="A149" s="100" t="n"/>
      <c r="B149" s="34" t="n"/>
      <c r="C149" s="100" t="n"/>
      <c r="D149" s="34" t="n"/>
      <c r="E149" s="34" t="n"/>
      <c r="F149" s="34" t="n"/>
      <c r="G149" s="34" t="n"/>
      <c r="H149" s="34" t="n"/>
      <c r="N149" t="inlineStr">
        <is>
          <t>Clinic</t>
        </is>
      </c>
    </row>
    <row r="150" ht="21.6" customHeight="1" s="49">
      <c r="A150" s="100" t="n"/>
      <c r="B150" s="34" t="n"/>
      <c r="C150" s="100" t="n"/>
      <c r="D150" s="34" t="n"/>
      <c r="E150" s="34" t="n"/>
      <c r="F150" s="34" t="n"/>
      <c r="G150" s="34" t="n"/>
      <c r="H150" s="34" t="n"/>
      <c r="N150" t="inlineStr">
        <is>
          <t>Clinic</t>
        </is>
      </c>
    </row>
    <row r="151" ht="21.6" customHeight="1" s="49">
      <c r="A151" s="100" t="n"/>
      <c r="B151" s="34" t="n"/>
      <c r="C151" s="100" t="n"/>
      <c r="D151" s="34" t="n"/>
      <c r="E151" s="34" t="n"/>
      <c r="F151" s="34" t="n"/>
      <c r="G151" s="34" t="n"/>
      <c r="H151" s="34" t="n"/>
      <c r="N151" t="inlineStr">
        <is>
          <t>Clinic</t>
        </is>
      </c>
    </row>
    <row r="152" ht="21.6" customHeight="1" s="49">
      <c r="A152" s="100" t="n"/>
      <c r="B152" s="34" t="n"/>
      <c r="C152" s="100" t="n"/>
      <c r="D152" s="34" t="n"/>
      <c r="E152" s="34" t="n"/>
      <c r="F152" s="34" t="n"/>
      <c r="G152" s="34" t="n"/>
      <c r="H152" s="34" t="n"/>
      <c r="N152" t="inlineStr">
        <is>
          <t>Clinic</t>
        </is>
      </c>
    </row>
    <row r="153" ht="21.6" customHeight="1" s="49">
      <c r="A153" s="100" t="n"/>
      <c r="B153" s="34" t="n"/>
      <c r="C153" s="100" t="n"/>
      <c r="D153" s="34" t="n"/>
      <c r="E153" s="34" t="n"/>
      <c r="F153" s="34" t="n"/>
      <c r="G153" s="34" t="n"/>
      <c r="H153" s="34" t="n"/>
      <c r="N153" t="inlineStr">
        <is>
          <t>Clinic</t>
        </is>
      </c>
    </row>
    <row r="154" ht="21.6" customHeight="1" s="49">
      <c r="A154" s="100" t="n"/>
      <c r="B154" s="34" t="n"/>
      <c r="C154" s="100" t="n"/>
      <c r="D154" s="34" t="n"/>
      <c r="E154" s="34" t="n"/>
      <c r="F154" s="34" t="n"/>
      <c r="G154" s="34" t="n"/>
      <c r="H154" s="34" t="n"/>
      <c r="N154" t="inlineStr">
        <is>
          <t>Clinic</t>
        </is>
      </c>
    </row>
    <row r="155" ht="21.6" customHeight="1" s="49">
      <c r="A155" s="100" t="n"/>
      <c r="B155" s="34" t="n"/>
      <c r="C155" s="100" t="n"/>
      <c r="D155" s="34" t="n"/>
      <c r="E155" s="34" t="n"/>
      <c r="F155" s="34" t="n"/>
      <c r="G155" s="34" t="n"/>
      <c r="H155" s="34" t="n"/>
      <c r="N155" t="inlineStr">
        <is>
          <t>Clinic</t>
        </is>
      </c>
    </row>
    <row r="156" ht="21.6" customHeight="1" s="49">
      <c r="A156" s="100" t="n"/>
      <c r="B156" s="34" t="n"/>
      <c r="C156" s="100" t="n"/>
      <c r="D156" s="34" t="n"/>
      <c r="E156" s="34" t="n"/>
      <c r="F156" s="34" t="n"/>
      <c r="G156" s="34" t="n"/>
      <c r="H156" s="34" t="n"/>
      <c r="N156" t="inlineStr">
        <is>
          <t>Clinic</t>
        </is>
      </c>
    </row>
    <row r="157" ht="21.6" customHeight="1" s="49">
      <c r="A157" s="100" t="n"/>
      <c r="B157" s="34" t="n"/>
      <c r="C157" s="100" t="n"/>
      <c r="D157" s="34" t="n"/>
      <c r="E157" s="34" t="n"/>
      <c r="F157" s="34" t="n"/>
      <c r="G157" s="34" t="n"/>
      <c r="H157" s="34" t="n"/>
      <c r="N157" t="inlineStr">
        <is>
          <t>Clinic</t>
        </is>
      </c>
    </row>
    <row r="158" ht="21.6" customHeight="1" s="49">
      <c r="A158" s="100" t="n"/>
      <c r="B158" s="34" t="n"/>
      <c r="C158" s="100" t="n"/>
      <c r="D158" s="34" t="n"/>
      <c r="E158" s="34" t="n"/>
      <c r="F158" s="34" t="n"/>
      <c r="G158" s="34" t="n"/>
      <c r="H158" s="34" t="n"/>
      <c r="N158" t="inlineStr">
        <is>
          <t>Clinic</t>
        </is>
      </c>
    </row>
    <row r="159" ht="21.6" customHeight="1" s="49">
      <c r="A159" s="100" t="n"/>
      <c r="B159" s="34" t="n"/>
      <c r="C159" s="100" t="n"/>
      <c r="D159" s="34" t="n"/>
      <c r="E159" s="34" t="n"/>
      <c r="F159" s="34" t="n"/>
      <c r="G159" s="34" t="n"/>
      <c r="H159" s="34" t="n"/>
      <c r="N159" t="inlineStr">
        <is>
          <t>Clinic</t>
        </is>
      </c>
    </row>
    <row r="160" ht="21.6" customHeight="1" s="49">
      <c r="A160" s="100" t="n"/>
      <c r="B160" s="34" t="n"/>
      <c r="C160" s="100" t="n"/>
      <c r="D160" s="34" t="n"/>
      <c r="E160" s="34" t="n"/>
      <c r="F160" s="34" t="n"/>
      <c r="G160" s="34" t="n"/>
      <c r="H160" s="34" t="n"/>
      <c r="N160" t="inlineStr">
        <is>
          <t>Clinic</t>
        </is>
      </c>
    </row>
    <row r="161" ht="21.6" customHeight="1" s="49">
      <c r="A161" s="100" t="n"/>
      <c r="B161" s="34" t="n"/>
      <c r="C161" s="100" t="n"/>
      <c r="D161" s="34" t="n"/>
      <c r="E161" s="34" t="n"/>
      <c r="F161" s="34" t="n"/>
      <c r="G161" s="34" t="n"/>
      <c r="H161" s="34" t="n"/>
      <c r="N161" t="inlineStr">
        <is>
          <t>Clinic</t>
        </is>
      </c>
    </row>
    <row r="162" ht="21.6" customHeight="1" s="49">
      <c r="A162" s="100" t="n"/>
      <c r="B162" s="34" t="n"/>
      <c r="C162" s="100" t="n"/>
      <c r="D162" s="34" t="n"/>
      <c r="E162" s="34" t="n"/>
      <c r="F162" s="34" t="n"/>
      <c r="G162" s="34" t="n"/>
      <c r="H162" s="34" t="n"/>
      <c r="N162" t="inlineStr">
        <is>
          <t>Clinic</t>
        </is>
      </c>
    </row>
    <row r="163" ht="21.6" customHeight="1" s="49">
      <c r="A163" s="100" t="n"/>
      <c r="B163" s="34" t="n"/>
      <c r="C163" s="100" t="n"/>
      <c r="D163" s="34" t="n"/>
      <c r="E163" s="34" t="n"/>
      <c r="F163" s="34" t="n"/>
      <c r="G163" s="34" t="n"/>
      <c r="H163" s="34" t="n"/>
      <c r="N163" t="inlineStr">
        <is>
          <t>Clinic</t>
        </is>
      </c>
    </row>
    <row r="164" ht="21.6" customHeight="1" s="49">
      <c r="A164" s="100" t="n"/>
      <c r="B164" s="34" t="n"/>
      <c r="C164" s="100" t="n"/>
      <c r="D164" s="34" t="n"/>
      <c r="E164" s="34" t="n"/>
      <c r="F164" s="34" t="n"/>
      <c r="G164" s="34" t="n"/>
      <c r="H164" s="34" t="n"/>
      <c r="N164" t="inlineStr">
        <is>
          <t>Clinic</t>
        </is>
      </c>
    </row>
    <row r="165" ht="21.6" customHeight="1" s="49">
      <c r="A165" s="100" t="n"/>
      <c r="B165" s="34" t="n"/>
      <c r="C165" s="100" t="n"/>
      <c r="D165" s="34" t="n"/>
      <c r="E165" s="34" t="n"/>
      <c r="F165" s="34" t="n"/>
      <c r="G165" s="34" t="n"/>
      <c r="H165" s="34" t="n"/>
      <c r="N165" t="inlineStr">
        <is>
          <t>Clinic</t>
        </is>
      </c>
    </row>
    <row r="166" ht="21.6" customHeight="1" s="49">
      <c r="A166" s="100" t="n"/>
      <c r="B166" s="34" t="n"/>
      <c r="C166" s="100" t="n"/>
      <c r="D166" s="34" t="n"/>
      <c r="E166" s="34" t="n"/>
      <c r="F166" s="34" t="n"/>
      <c r="G166" s="34" t="n"/>
      <c r="H166" s="34" t="n"/>
      <c r="N166" t="inlineStr">
        <is>
          <t>Clinic</t>
        </is>
      </c>
    </row>
    <row r="167" ht="21.6" customHeight="1" s="49">
      <c r="A167" s="100" t="n"/>
      <c r="B167" s="34" t="n"/>
      <c r="C167" s="100" t="n"/>
      <c r="D167" s="34" t="n"/>
      <c r="E167" s="34" t="n"/>
      <c r="F167" s="34" t="n"/>
      <c r="G167" s="34" t="n"/>
      <c r="H167" s="34" t="n"/>
      <c r="N167" t="inlineStr">
        <is>
          <t>Clinic</t>
        </is>
      </c>
    </row>
    <row r="168" ht="21.6" customHeight="1" s="49">
      <c r="A168" s="100" t="n"/>
      <c r="B168" s="34" t="n"/>
      <c r="C168" s="100" t="n"/>
      <c r="D168" s="34" t="n"/>
      <c r="E168" s="34" t="n"/>
      <c r="F168" s="34" t="n"/>
      <c r="G168" s="34" t="n"/>
      <c r="H168" s="34" t="n"/>
      <c r="N168" t="inlineStr">
        <is>
          <t>Clinic</t>
        </is>
      </c>
    </row>
    <row r="169" ht="21.6" customHeight="1" s="49">
      <c r="A169" s="100" t="n"/>
      <c r="B169" s="34" t="n"/>
      <c r="C169" s="100" t="n"/>
      <c r="D169" s="34" t="n"/>
      <c r="E169" s="34" t="n"/>
      <c r="F169" s="34" t="n"/>
      <c r="G169" s="34" t="n"/>
      <c r="H169" s="34" t="n"/>
      <c r="N169" t="inlineStr">
        <is>
          <t>Clinic</t>
        </is>
      </c>
    </row>
    <row r="170" ht="21.6" customHeight="1" s="49">
      <c r="A170" s="100" t="n"/>
      <c r="B170" s="34" t="n"/>
      <c r="C170" s="100" t="n"/>
      <c r="D170" s="34" t="n"/>
      <c r="E170" s="34" t="n"/>
      <c r="F170" s="34" t="n"/>
      <c r="G170" s="34" t="n"/>
      <c r="H170" s="34" t="n"/>
      <c r="N170" t="inlineStr">
        <is>
          <t>Clinic</t>
        </is>
      </c>
    </row>
    <row r="171" ht="21.6" customHeight="1" s="49">
      <c r="A171" s="100" t="n"/>
      <c r="B171" s="34" t="n"/>
      <c r="C171" s="100" t="n"/>
      <c r="D171" s="34" t="n"/>
      <c r="E171" s="34" t="n"/>
      <c r="F171" s="34" t="n"/>
      <c r="G171" s="34" t="n"/>
      <c r="H171" s="34" t="n"/>
      <c r="N171" t="inlineStr">
        <is>
          <t>Clinic</t>
        </is>
      </c>
    </row>
    <row r="172" ht="21.6" customHeight="1" s="49">
      <c r="A172" s="100" t="n"/>
      <c r="B172" s="34" t="n"/>
      <c r="C172" s="100" t="n"/>
      <c r="D172" s="34" t="n"/>
      <c r="E172" s="34" t="n"/>
      <c r="F172" s="34" t="n"/>
      <c r="G172" s="34" t="n"/>
      <c r="H172" s="34" t="n"/>
      <c r="N172" t="inlineStr">
        <is>
          <t>Clinic</t>
        </is>
      </c>
    </row>
    <row r="173" ht="21.6" customHeight="1" s="49">
      <c r="A173" s="100" t="n"/>
      <c r="B173" s="34" t="n"/>
      <c r="C173" s="100" t="n"/>
      <c r="D173" s="34" t="n"/>
      <c r="E173" s="34" t="n"/>
      <c r="F173" s="34" t="n"/>
      <c r="G173" s="34" t="n"/>
      <c r="H173" s="34" t="n"/>
      <c r="N173" t="inlineStr">
        <is>
          <t>Clinic</t>
        </is>
      </c>
    </row>
    <row r="174" ht="21.6" customHeight="1" s="49">
      <c r="A174" s="100" t="n"/>
      <c r="B174" s="34" t="n"/>
      <c r="C174" s="100" t="n"/>
      <c r="D174" s="34" t="n"/>
      <c r="E174" s="34" t="n"/>
      <c r="F174" s="34" t="n"/>
      <c r="G174" s="34" t="n"/>
      <c r="H174" s="34" t="n"/>
      <c r="N174" t="inlineStr">
        <is>
          <t>Clinic</t>
        </is>
      </c>
    </row>
    <row r="175" ht="21.6" customHeight="1" s="49">
      <c r="A175" s="100" t="n"/>
      <c r="B175" s="34" t="n"/>
      <c r="C175" s="100" t="n"/>
      <c r="D175" s="34" t="n"/>
      <c r="E175" s="34" t="n"/>
      <c r="F175" s="34" t="n"/>
      <c r="G175" s="34" t="n"/>
      <c r="H175" s="34" t="n"/>
      <c r="N175" t="inlineStr">
        <is>
          <t>Clinic</t>
        </is>
      </c>
    </row>
    <row r="176" ht="21.6" customHeight="1" s="49">
      <c r="A176" s="100" t="n"/>
      <c r="B176" s="34" t="n"/>
      <c r="C176" s="100" t="n"/>
      <c r="D176" s="34" t="n"/>
      <c r="E176" s="34" t="n"/>
      <c r="F176" s="34" t="n"/>
      <c r="G176" s="34" t="n"/>
      <c r="H176" s="34" t="n"/>
      <c r="N176" t="inlineStr">
        <is>
          <t>Clinic</t>
        </is>
      </c>
    </row>
    <row r="177" ht="21.6" customHeight="1" s="49">
      <c r="A177" s="100" t="n"/>
      <c r="B177" s="34" t="n"/>
      <c r="C177" s="100" t="n"/>
      <c r="D177" s="34" t="n"/>
      <c r="E177" s="34" t="n"/>
      <c r="F177" s="34" t="n"/>
      <c r="G177" s="34" t="n"/>
      <c r="H177" s="34" t="n"/>
      <c r="N177" t="inlineStr">
        <is>
          <t>Clinic</t>
        </is>
      </c>
    </row>
    <row r="178" ht="21.6" customHeight="1" s="49">
      <c r="A178" s="100" t="n"/>
      <c r="B178" s="34" t="n"/>
      <c r="C178" s="100" t="n"/>
      <c r="D178" s="34" t="n"/>
      <c r="E178" s="34" t="n"/>
      <c r="F178" s="34" t="n"/>
      <c r="G178" s="34" t="n"/>
      <c r="H178" s="34" t="n"/>
      <c r="N178" t="inlineStr">
        <is>
          <t>Clinic</t>
        </is>
      </c>
    </row>
    <row r="179" ht="21.6" customHeight="1" s="49">
      <c r="A179" s="100" t="n"/>
      <c r="B179" s="34" t="n"/>
      <c r="C179" s="100" t="n"/>
      <c r="D179" s="34" t="n"/>
      <c r="E179" s="34" t="n"/>
      <c r="F179" s="34" t="n"/>
      <c r="G179" s="34" t="n"/>
      <c r="H179" s="34" t="n"/>
      <c r="N179" t="inlineStr">
        <is>
          <t>Clinic</t>
        </is>
      </c>
    </row>
    <row r="180" ht="21.6" customHeight="1" s="49">
      <c r="A180" s="100" t="n"/>
      <c r="B180" s="34" t="n"/>
      <c r="C180" s="100" t="n"/>
      <c r="D180" s="34" t="n"/>
      <c r="E180" s="34" t="n"/>
      <c r="F180" s="34" t="n"/>
      <c r="G180" s="34" t="n"/>
      <c r="H180" s="34" t="n"/>
      <c r="N180" t="inlineStr">
        <is>
          <t>Clinic</t>
        </is>
      </c>
    </row>
    <row r="181" ht="21.6" customHeight="1" s="49">
      <c r="A181" s="100" t="n"/>
      <c r="B181" s="34" t="n"/>
      <c r="C181" s="100" t="n"/>
      <c r="D181" s="34" t="n"/>
      <c r="E181" s="34" t="n"/>
      <c r="F181" s="34" t="n"/>
      <c r="G181" s="34" t="n"/>
      <c r="H181" s="34" t="n"/>
      <c r="N181" t="inlineStr">
        <is>
          <t>Clinic</t>
        </is>
      </c>
    </row>
    <row r="182" ht="21.6" customHeight="1" s="49">
      <c r="A182" s="100" t="n"/>
      <c r="B182" s="34" t="n"/>
      <c r="C182" s="100" t="n"/>
      <c r="D182" s="34" t="n"/>
      <c r="E182" s="34" t="n"/>
      <c r="F182" s="34" t="n"/>
      <c r="G182" s="34" t="n"/>
      <c r="H182" s="34" t="n"/>
      <c r="N182" t="inlineStr">
        <is>
          <t>Clinic</t>
        </is>
      </c>
    </row>
    <row r="183" ht="21.6" customHeight="1" s="49">
      <c r="A183" s="100" t="n"/>
      <c r="B183" s="34" t="n"/>
      <c r="C183" s="100" t="n"/>
      <c r="D183" s="34" t="n"/>
      <c r="E183" s="34" t="n"/>
      <c r="F183" s="34" t="n"/>
      <c r="G183" s="34" t="n"/>
      <c r="H183" s="34" t="n"/>
      <c r="N183" t="inlineStr">
        <is>
          <t>Clinic</t>
        </is>
      </c>
    </row>
    <row r="184" ht="21.6" customHeight="1" s="49">
      <c r="A184" s="100" t="n"/>
      <c r="B184" s="34" t="n"/>
      <c r="C184" s="100" t="n"/>
      <c r="D184" s="34" t="n"/>
      <c r="E184" s="34" t="n"/>
      <c r="F184" s="34" t="n"/>
      <c r="G184" s="34" t="n"/>
      <c r="H184" s="34" t="n"/>
      <c r="N184" t="inlineStr">
        <is>
          <t>Clinic</t>
        </is>
      </c>
    </row>
    <row r="185" ht="21.6" customHeight="1" s="49">
      <c r="A185" s="100" t="n"/>
      <c r="B185" s="34" t="n"/>
      <c r="C185" s="100" t="n"/>
      <c r="D185" s="34" t="n"/>
      <c r="E185" s="34" t="n"/>
      <c r="F185" s="34" t="n"/>
      <c r="G185" s="34" t="n"/>
      <c r="H185" s="34" t="n"/>
      <c r="N185" t="inlineStr">
        <is>
          <t>Clinic</t>
        </is>
      </c>
    </row>
    <row r="186" ht="21.6" customHeight="1" s="49">
      <c r="A186" s="100" t="n"/>
      <c r="B186" s="34" t="n"/>
      <c r="C186" s="100" t="n"/>
      <c r="D186" s="34" t="n"/>
      <c r="E186" s="34" t="n"/>
      <c r="F186" s="34" t="n"/>
      <c r="G186" s="34" t="n"/>
      <c r="H186" s="34" t="n"/>
      <c r="N186" t="inlineStr">
        <is>
          <t>Clinic</t>
        </is>
      </c>
    </row>
    <row r="187" ht="21.6" customHeight="1" s="49">
      <c r="A187" s="100" t="n"/>
      <c r="B187" s="34" t="n"/>
      <c r="C187" s="100" t="n"/>
      <c r="D187" s="34" t="n"/>
      <c r="E187" s="34" t="n"/>
      <c r="F187" s="34" t="n"/>
      <c r="G187" s="34" t="n"/>
      <c r="H187" s="34" t="n"/>
      <c r="N187" t="inlineStr">
        <is>
          <t>Clinic</t>
        </is>
      </c>
    </row>
    <row r="188" ht="21.6" customHeight="1" s="49">
      <c r="A188" s="100" t="n"/>
      <c r="B188" s="34" t="n"/>
      <c r="C188" s="100" t="n"/>
      <c r="D188" s="34" t="n"/>
      <c r="E188" s="34" t="n"/>
      <c r="F188" s="34" t="n"/>
      <c r="G188" s="34" t="n"/>
      <c r="H188" s="34" t="n"/>
      <c r="N188" t="inlineStr">
        <is>
          <t>Clinic</t>
        </is>
      </c>
    </row>
    <row r="189" ht="21.6" customHeight="1" s="49">
      <c r="A189" s="100" t="n"/>
      <c r="B189" s="34" t="n"/>
      <c r="C189" s="100" t="n"/>
      <c r="D189" s="34" t="n"/>
      <c r="E189" s="34" t="n"/>
      <c r="F189" s="34" t="n"/>
      <c r="G189" s="34" t="n"/>
      <c r="H189" s="34" t="n"/>
      <c r="N189" t="inlineStr">
        <is>
          <t>Clinic</t>
        </is>
      </c>
    </row>
    <row r="190" ht="21.6" customHeight="1" s="49">
      <c r="A190" s="100" t="n"/>
      <c r="B190" s="34" t="n"/>
      <c r="C190" s="100" t="n"/>
      <c r="D190" s="34" t="n"/>
      <c r="E190" s="34" t="n"/>
      <c r="F190" s="34" t="n"/>
      <c r="G190" s="34" t="n"/>
      <c r="H190" s="34" t="n"/>
      <c r="N190" t="inlineStr">
        <is>
          <t>Clinic</t>
        </is>
      </c>
    </row>
    <row r="191" ht="21.6" customHeight="1" s="49">
      <c r="A191" s="100" t="n"/>
      <c r="B191" s="34" t="n"/>
      <c r="C191" s="100" t="n"/>
      <c r="D191" s="34" t="n"/>
      <c r="E191" s="34" t="n"/>
      <c r="F191" s="34" t="n"/>
      <c r="G191" s="34" t="n"/>
      <c r="H191" s="34" t="n"/>
      <c r="N191" t="inlineStr">
        <is>
          <t>Clinic</t>
        </is>
      </c>
    </row>
    <row r="192" ht="21.6" customHeight="1" s="49">
      <c r="A192" s="100" t="n"/>
      <c r="B192" s="34" t="n"/>
      <c r="C192" s="100" t="n"/>
      <c r="D192" s="34" t="n"/>
      <c r="E192" s="34" t="n"/>
      <c r="F192" s="34" t="n"/>
      <c r="G192" s="34" t="n"/>
      <c r="H192" s="34" t="n"/>
      <c r="N192" t="inlineStr">
        <is>
          <t>Clinic</t>
        </is>
      </c>
    </row>
    <row r="193" ht="21.6" customHeight="1" s="49">
      <c r="A193" s="100" t="n"/>
      <c r="B193" s="34" t="n"/>
      <c r="C193" s="100" t="n"/>
      <c r="D193" s="34" t="n"/>
      <c r="E193" s="34" t="n"/>
      <c r="F193" s="34" t="n"/>
      <c r="G193" s="34" t="n"/>
      <c r="H193" s="34" t="n"/>
      <c r="N193" t="inlineStr">
        <is>
          <t>Clinic</t>
        </is>
      </c>
    </row>
    <row r="194" ht="21.6" customHeight="1" s="49">
      <c r="A194" s="100" t="n"/>
      <c r="B194" s="34" t="n"/>
      <c r="C194" s="100" t="n"/>
      <c r="D194" s="34" t="n"/>
      <c r="E194" s="34" t="n"/>
      <c r="F194" s="34" t="n"/>
      <c r="G194" s="34" t="n"/>
      <c r="H194" s="34" t="n"/>
      <c r="N194" t="inlineStr">
        <is>
          <t>Clinic</t>
        </is>
      </c>
    </row>
    <row r="195" ht="21.6" customHeight="1" s="49">
      <c r="A195" s="100" t="n"/>
      <c r="B195" s="34" t="n"/>
      <c r="C195" s="100" t="n"/>
      <c r="D195" s="34" t="n"/>
      <c r="E195" s="34" t="n"/>
      <c r="F195" s="34" t="n"/>
      <c r="G195" s="34" t="n"/>
      <c r="H195" s="34" t="n"/>
      <c r="N195" t="inlineStr">
        <is>
          <t>Clinic</t>
        </is>
      </c>
    </row>
    <row r="196" ht="21.6" customHeight="1" s="49">
      <c r="A196" s="100" t="n"/>
      <c r="B196" s="34" t="n"/>
      <c r="C196" s="100" t="n"/>
      <c r="D196" s="34" t="n"/>
      <c r="E196" s="34" t="n"/>
      <c r="F196" s="34" t="n"/>
      <c r="G196" s="34" t="n"/>
      <c r="H196" s="34" t="n"/>
      <c r="N196" t="inlineStr">
        <is>
          <t>Clinic</t>
        </is>
      </c>
    </row>
    <row r="197" ht="21.6" customHeight="1" s="49">
      <c r="A197" s="100" t="n"/>
      <c r="B197" s="34" t="n"/>
      <c r="C197" s="100" t="n"/>
      <c r="D197" s="34" t="n"/>
      <c r="E197" s="34" t="n"/>
      <c r="F197" s="34" t="n"/>
      <c r="G197" s="34" t="n"/>
      <c r="H197" s="34" t="n"/>
      <c r="N197" t="inlineStr">
        <is>
          <t>Clinic</t>
        </is>
      </c>
    </row>
    <row r="198" ht="21.6" customHeight="1" s="49">
      <c r="A198" s="100" t="n"/>
      <c r="B198" s="34" t="n"/>
      <c r="C198" s="100" t="n"/>
      <c r="D198" s="34" t="n"/>
      <c r="E198" s="34" t="n"/>
      <c r="F198" s="34" t="n"/>
      <c r="G198" s="34" t="n"/>
      <c r="H198" s="34" t="n"/>
      <c r="N198" t="inlineStr">
        <is>
          <t>Clinic</t>
        </is>
      </c>
    </row>
    <row r="199" ht="21.6" customHeight="1" s="49">
      <c r="A199" s="100" t="n"/>
      <c r="B199" s="34" t="n"/>
      <c r="C199" s="100" t="n"/>
      <c r="D199" s="34" t="n"/>
      <c r="E199" s="34" t="n"/>
      <c r="F199" s="34" t="n"/>
      <c r="G199" s="34" t="n"/>
      <c r="H199" s="34" t="n"/>
      <c r="N199" t="inlineStr">
        <is>
          <t>Clinic</t>
        </is>
      </c>
    </row>
    <row r="200" ht="21.6" customHeight="1" s="49">
      <c r="A200" s="100" t="n"/>
      <c r="B200" s="34" t="n"/>
      <c r="C200" s="100" t="n"/>
      <c r="D200" s="34" t="n"/>
      <c r="E200" s="34" t="n"/>
      <c r="F200" s="34" t="n"/>
      <c r="G200" s="34" t="n"/>
      <c r="H200" s="34" t="n"/>
      <c r="N200" t="inlineStr">
        <is>
          <t>Clinic</t>
        </is>
      </c>
    </row>
    <row r="201" ht="21.6" customHeight="1" s="49">
      <c r="A201" s="100" t="n"/>
      <c r="B201" s="34" t="n"/>
      <c r="C201" s="100" t="n"/>
      <c r="D201" s="34" t="n"/>
      <c r="E201" s="34" t="n"/>
      <c r="F201" s="34" t="n"/>
      <c r="G201" s="34" t="n"/>
      <c r="H201" s="34" t="n"/>
      <c r="N201" t="inlineStr">
        <is>
          <t>Clinic</t>
        </is>
      </c>
    </row>
    <row r="202" ht="21.6" customHeight="1" s="49">
      <c r="A202" s="100" t="n"/>
      <c r="B202" s="34" t="n"/>
      <c r="C202" s="100" t="n"/>
      <c r="D202" s="34" t="n"/>
      <c r="E202" s="34" t="n"/>
      <c r="F202" s="34" t="n"/>
      <c r="G202" s="34" t="n"/>
      <c r="H202" s="34" t="n"/>
      <c r="N202" t="inlineStr">
        <is>
          <t>Clinic</t>
        </is>
      </c>
    </row>
    <row r="203" ht="21.6" customHeight="1" s="49">
      <c r="A203" s="100" t="n"/>
      <c r="B203" s="34" t="n"/>
      <c r="C203" s="100" t="n"/>
      <c r="D203" s="34" t="n"/>
      <c r="E203" s="34" t="n"/>
      <c r="F203" s="34" t="n"/>
      <c r="G203" s="34" t="n"/>
      <c r="H203" s="34" t="n"/>
      <c r="N203" t="inlineStr">
        <is>
          <t>Clinic</t>
        </is>
      </c>
    </row>
    <row r="204" ht="21.6" customHeight="1" s="49">
      <c r="A204" s="100" t="n"/>
      <c r="B204" s="34" t="n"/>
      <c r="C204" s="100" t="n"/>
      <c r="D204" s="34" t="n"/>
      <c r="E204" s="34" t="n"/>
      <c r="F204" s="34" t="n"/>
      <c r="G204" s="34" t="n"/>
      <c r="H204" s="34" t="n"/>
      <c r="N204" t="inlineStr">
        <is>
          <t>Clinic</t>
        </is>
      </c>
    </row>
    <row r="205" ht="21.6" customHeight="1" s="49">
      <c r="A205" s="100" t="n"/>
      <c r="B205" s="34" t="n"/>
      <c r="C205" s="100" t="n"/>
      <c r="D205" s="34" t="n"/>
      <c r="E205" s="34" t="n"/>
      <c r="F205" s="34" t="n"/>
      <c r="G205" s="34" t="n"/>
      <c r="H205" s="34" t="n"/>
      <c r="N205" t="inlineStr">
        <is>
          <t>Clinic</t>
        </is>
      </c>
    </row>
    <row r="206" ht="21.6" customHeight="1" s="49">
      <c r="A206" s="100" t="n"/>
      <c r="B206" s="34" t="n"/>
      <c r="C206" s="100" t="n"/>
      <c r="D206" s="34" t="n"/>
      <c r="E206" s="34" t="n"/>
      <c r="F206" s="34" t="n"/>
      <c r="G206" s="34" t="n"/>
      <c r="H206" s="34" t="n"/>
      <c r="N206" t="inlineStr">
        <is>
          <t>Clinic</t>
        </is>
      </c>
    </row>
    <row r="207" ht="21.6" customHeight="1" s="49">
      <c r="A207" s="100" t="n"/>
      <c r="B207" s="34" t="n"/>
      <c r="C207" s="100" t="n"/>
      <c r="D207" s="34" t="n"/>
      <c r="E207" s="34" t="n"/>
      <c r="F207" s="34" t="n"/>
      <c r="G207" s="34" t="n"/>
      <c r="H207" s="34" t="n"/>
      <c r="N207" t="inlineStr">
        <is>
          <t>Clinic</t>
        </is>
      </c>
    </row>
    <row r="208" ht="21.6" customHeight="1" s="49">
      <c r="A208" s="100" t="n"/>
      <c r="B208" s="34" t="n"/>
      <c r="C208" s="100" t="n"/>
      <c r="D208" s="34" t="n"/>
      <c r="E208" s="34" t="n"/>
      <c r="F208" s="34" t="n"/>
      <c r="G208" s="34" t="n"/>
      <c r="H208" s="34" t="n"/>
      <c r="N208" t="inlineStr">
        <is>
          <t>Clinic</t>
        </is>
      </c>
    </row>
    <row r="209" ht="21.6" customHeight="1" s="49">
      <c r="A209" s="100" t="n"/>
      <c r="B209" s="34" t="n"/>
      <c r="C209" s="100" t="n"/>
      <c r="D209" s="34" t="n"/>
      <c r="E209" s="34" t="n"/>
      <c r="F209" s="34" t="n"/>
      <c r="G209" s="34" t="n"/>
      <c r="H209" s="34" t="n"/>
      <c r="N209" t="inlineStr">
        <is>
          <t>Clinic</t>
        </is>
      </c>
    </row>
    <row r="210" ht="21.6" customHeight="1" s="49">
      <c r="A210" s="100" t="n"/>
      <c r="B210" s="34" t="n"/>
      <c r="C210" s="100" t="n"/>
      <c r="D210" s="34" t="n"/>
      <c r="E210" s="34" t="n"/>
      <c r="F210" s="34" t="n"/>
      <c r="G210" s="34" t="n"/>
      <c r="H210" s="34" t="n"/>
      <c r="N210" t="inlineStr">
        <is>
          <t>Clinic</t>
        </is>
      </c>
    </row>
    <row r="211" ht="21.6" customHeight="1" s="49">
      <c r="A211" s="100" t="n"/>
      <c r="B211" s="34" t="n"/>
      <c r="C211" s="100" t="n"/>
      <c r="D211" s="34" t="n"/>
      <c r="E211" s="34" t="n"/>
      <c r="F211" s="34" t="n"/>
      <c r="G211" s="34" t="n"/>
      <c r="H211" s="34" t="n"/>
      <c r="N211" t="inlineStr">
        <is>
          <t>Clinic</t>
        </is>
      </c>
    </row>
    <row r="212" ht="21.6" customHeight="1" s="49">
      <c r="A212" s="100" t="n"/>
      <c r="B212" s="34" t="n"/>
      <c r="C212" s="100" t="n"/>
      <c r="D212" s="34" t="n"/>
      <c r="E212" s="34" t="n"/>
      <c r="F212" s="34" t="n"/>
      <c r="G212" s="34" t="n"/>
      <c r="H212" s="34" t="n"/>
      <c r="N212" t="inlineStr">
        <is>
          <t>Clinic</t>
        </is>
      </c>
    </row>
    <row r="213" ht="21.6" customHeight="1" s="49">
      <c r="A213" s="100" t="n"/>
      <c r="B213" s="34" t="n"/>
      <c r="C213" s="100" t="n"/>
      <c r="D213" s="34" t="n"/>
      <c r="E213" s="34" t="n"/>
      <c r="F213" s="34" t="n"/>
      <c r="G213" s="34" t="n"/>
      <c r="H213" s="34" t="n"/>
      <c r="N213" t="inlineStr">
        <is>
          <t>Clinic</t>
        </is>
      </c>
    </row>
    <row r="214" ht="21.6" customHeight="1" s="49">
      <c r="A214" s="100" t="n"/>
      <c r="B214" s="34" t="n"/>
      <c r="C214" s="100" t="n"/>
      <c r="D214" s="34" t="n"/>
      <c r="E214" s="34" t="n"/>
      <c r="F214" s="34" t="n"/>
      <c r="G214" s="34" t="n"/>
      <c r="H214" s="34" t="n"/>
      <c r="N214" t="inlineStr">
        <is>
          <t>Clinic</t>
        </is>
      </c>
    </row>
    <row r="215" ht="21.6" customHeight="1" s="49">
      <c r="A215" s="100" t="n"/>
      <c r="B215" s="34" t="n"/>
      <c r="C215" s="100" t="n"/>
      <c r="D215" s="34" t="n"/>
      <c r="E215" s="34" t="n"/>
      <c r="F215" s="34" t="n"/>
      <c r="G215" s="34" t="n"/>
      <c r="H215" s="34" t="n"/>
      <c r="N215" t="inlineStr">
        <is>
          <t>Clinic</t>
        </is>
      </c>
    </row>
    <row r="216" ht="21.6" customHeight="1" s="49">
      <c r="A216" s="100" t="n"/>
      <c r="B216" s="34" t="n"/>
      <c r="C216" s="100" t="n"/>
      <c r="D216" s="34" t="n"/>
      <c r="E216" s="34" t="n"/>
      <c r="F216" s="34" t="n"/>
      <c r="G216" s="34" t="n"/>
      <c r="H216" s="34" t="n"/>
      <c r="N216" t="inlineStr">
        <is>
          <t>Clinic</t>
        </is>
      </c>
    </row>
    <row r="217" ht="21.6" customHeight="1" s="49">
      <c r="A217" s="100" t="n"/>
      <c r="B217" s="34" t="n"/>
      <c r="C217" s="100" t="n"/>
      <c r="D217" s="34" t="n"/>
      <c r="E217" s="34" t="n"/>
      <c r="F217" s="34" t="n"/>
      <c r="G217" s="34" t="n"/>
      <c r="H217" s="34" t="n"/>
      <c r="N217" t="inlineStr">
        <is>
          <t>Clinic</t>
        </is>
      </c>
    </row>
    <row r="218" ht="21.6" customHeight="1" s="49">
      <c r="A218" s="100" t="n"/>
      <c r="B218" s="34" t="n"/>
      <c r="C218" s="100" t="n"/>
      <c r="D218" s="34" t="n"/>
      <c r="E218" s="34" t="n"/>
      <c r="F218" s="34" t="n"/>
      <c r="G218" s="34" t="n"/>
      <c r="H218" s="34" t="n"/>
      <c r="N218" t="inlineStr">
        <is>
          <t>Clinic</t>
        </is>
      </c>
    </row>
    <row r="219" ht="21.6" customHeight="1" s="49">
      <c r="A219" s="100" t="n"/>
      <c r="B219" s="34" t="n"/>
      <c r="C219" s="100" t="n"/>
      <c r="D219" s="34" t="n"/>
      <c r="E219" s="34" t="n"/>
      <c r="F219" s="34" t="n"/>
      <c r="G219" s="34" t="n"/>
      <c r="H219" s="34" t="n"/>
      <c r="N219" t="inlineStr">
        <is>
          <t>Clinic</t>
        </is>
      </c>
    </row>
    <row r="220" ht="21.6" customHeight="1" s="49">
      <c r="A220" s="100" t="n"/>
      <c r="B220" s="34" t="n"/>
      <c r="C220" s="100" t="n"/>
      <c r="D220" s="34" t="n"/>
      <c r="E220" s="34" t="n"/>
      <c r="F220" s="34" t="n"/>
      <c r="G220" s="34" t="n"/>
      <c r="H220" s="34" t="n"/>
      <c r="N220" t="inlineStr">
        <is>
          <t>Clinic</t>
        </is>
      </c>
    </row>
    <row r="221" ht="21.6" customHeight="1" s="49">
      <c r="A221" s="100" t="n"/>
      <c r="B221" s="34" t="n"/>
      <c r="C221" s="100" t="n"/>
      <c r="D221" s="34" t="n"/>
      <c r="E221" s="34" t="n"/>
      <c r="F221" s="34" t="n"/>
      <c r="G221" s="34" t="n"/>
      <c r="H221" s="34" t="n"/>
      <c r="N221" t="inlineStr">
        <is>
          <t>Clinic</t>
        </is>
      </c>
    </row>
    <row r="222" ht="21.6" customHeight="1" s="49">
      <c r="A222" s="100" t="n"/>
      <c r="B222" s="34" t="n"/>
      <c r="C222" s="100" t="n"/>
      <c r="D222" s="34" t="n"/>
      <c r="E222" s="34" t="n"/>
      <c r="F222" s="34" t="n"/>
      <c r="G222" s="34" t="n"/>
      <c r="H222" s="34" t="n"/>
      <c r="N222" t="inlineStr">
        <is>
          <t>Clinic</t>
        </is>
      </c>
    </row>
    <row r="223" ht="21.6" customHeight="1" s="49">
      <c r="A223" s="100" t="n"/>
      <c r="B223" s="34" t="n"/>
      <c r="C223" s="100" t="n"/>
      <c r="D223" s="34" t="n"/>
      <c r="E223" s="34" t="n"/>
      <c r="F223" s="34" t="n"/>
      <c r="G223" s="34" t="n"/>
      <c r="H223" s="34" t="n"/>
      <c r="N223" t="inlineStr">
        <is>
          <t>Clinic</t>
        </is>
      </c>
    </row>
    <row r="224" ht="21.6" customHeight="1" s="49">
      <c r="A224" s="100" t="n"/>
      <c r="B224" s="34" t="n"/>
      <c r="C224" s="100" t="n"/>
      <c r="D224" s="34" t="n"/>
      <c r="E224" s="34" t="n"/>
      <c r="F224" s="34" t="n"/>
      <c r="G224" s="34" t="n"/>
      <c r="H224" s="34" t="n"/>
      <c r="N224" t="inlineStr">
        <is>
          <t>Clinic</t>
        </is>
      </c>
    </row>
    <row r="225" ht="21.6" customHeight="1" s="49">
      <c r="A225" s="100" t="n"/>
      <c r="B225" s="34" t="n"/>
      <c r="C225" s="100" t="n"/>
      <c r="D225" s="34" t="n"/>
      <c r="E225" s="34" t="n"/>
      <c r="F225" s="34" t="n"/>
      <c r="G225" s="34" t="n"/>
      <c r="H225" s="34" t="n"/>
      <c r="N225" t="inlineStr">
        <is>
          <t>Clinic</t>
        </is>
      </c>
    </row>
    <row r="226" ht="21.6" customHeight="1" s="49">
      <c r="A226" s="100" t="n"/>
      <c r="B226" s="34" t="n"/>
      <c r="C226" s="100" t="n"/>
      <c r="D226" s="34" t="n"/>
      <c r="E226" s="34" t="n"/>
      <c r="F226" s="34" t="n"/>
      <c r="G226" s="34" t="n"/>
      <c r="H226" s="34" t="n"/>
      <c r="N226" t="inlineStr">
        <is>
          <t>Clinic</t>
        </is>
      </c>
    </row>
    <row r="227" ht="21.6" customHeight="1" s="49">
      <c r="A227" s="100" t="n"/>
      <c r="B227" s="34" t="n"/>
      <c r="C227" s="100" t="n"/>
      <c r="D227" s="34" t="n"/>
      <c r="E227" s="34" t="n"/>
      <c r="F227" s="34" t="n"/>
      <c r="G227" s="34" t="n"/>
      <c r="H227" s="34" t="n"/>
      <c r="N227" t="inlineStr">
        <is>
          <t>Clinic</t>
        </is>
      </c>
    </row>
    <row r="228" ht="21.6" customHeight="1" s="49">
      <c r="A228" s="100" t="n"/>
      <c r="B228" s="34" t="n"/>
      <c r="C228" s="100" t="n"/>
      <c r="D228" s="34" t="n"/>
      <c r="E228" s="34" t="n"/>
      <c r="F228" s="34" t="n"/>
      <c r="G228" s="34" t="n"/>
      <c r="H228" s="34" t="n"/>
      <c r="N228" t="inlineStr">
        <is>
          <t>Clinic</t>
        </is>
      </c>
    </row>
    <row r="229" ht="21.6" customHeight="1" s="49">
      <c r="A229" s="100" t="n"/>
      <c r="B229" s="34" t="n"/>
      <c r="C229" s="100" t="n"/>
      <c r="D229" s="34" t="n"/>
      <c r="E229" s="34" t="n"/>
      <c r="F229" s="34" t="n"/>
      <c r="G229" s="34" t="n"/>
      <c r="H229" s="34" t="n"/>
      <c r="N229" t="inlineStr">
        <is>
          <t>Clinic</t>
        </is>
      </c>
    </row>
    <row r="230" ht="21.6" customHeight="1" s="49">
      <c r="A230" s="100" t="n"/>
      <c r="B230" s="34" t="n"/>
      <c r="C230" s="100" t="n"/>
      <c r="D230" s="34" t="n"/>
      <c r="E230" s="34" t="n"/>
      <c r="F230" s="34" t="n"/>
      <c r="G230" s="34" t="n"/>
      <c r="H230" s="34" t="n"/>
      <c r="N230" t="inlineStr">
        <is>
          <t>Clinic</t>
        </is>
      </c>
    </row>
    <row r="231" ht="21.6" customHeight="1" s="49">
      <c r="A231" s="100" t="n"/>
      <c r="B231" s="34" t="n"/>
      <c r="C231" s="100" t="n"/>
      <c r="D231" s="34" t="n"/>
      <c r="E231" s="34" t="n"/>
      <c r="F231" s="34" t="n"/>
      <c r="G231" s="34" t="n"/>
      <c r="H231" s="34" t="n"/>
      <c r="N231" t="inlineStr">
        <is>
          <t>Clinic</t>
        </is>
      </c>
    </row>
    <row r="232" ht="21.6" customHeight="1" s="49">
      <c r="A232" s="100" t="n"/>
      <c r="B232" s="34" t="n"/>
      <c r="C232" s="100" t="n"/>
      <c r="D232" s="34" t="n"/>
      <c r="E232" s="34" t="n"/>
      <c r="F232" s="34" t="n"/>
      <c r="G232" s="34" t="n"/>
      <c r="H232" s="34" t="n"/>
      <c r="N232" t="inlineStr">
        <is>
          <t>Clinic</t>
        </is>
      </c>
    </row>
    <row r="233" ht="21.6" customHeight="1" s="49">
      <c r="A233" s="100" t="n"/>
      <c r="B233" s="34" t="n"/>
      <c r="C233" s="100" t="n"/>
      <c r="D233" s="34" t="n"/>
      <c r="E233" s="34" t="n"/>
      <c r="F233" s="34" t="n"/>
      <c r="G233" s="34" t="n"/>
      <c r="H233" s="34" t="n"/>
      <c r="N233" t="inlineStr">
        <is>
          <t>Clinic</t>
        </is>
      </c>
    </row>
    <row r="234" ht="21.6" customHeight="1" s="49">
      <c r="A234" s="100" t="n"/>
      <c r="B234" s="34" t="n"/>
      <c r="C234" s="100" t="n"/>
      <c r="D234" s="34" t="n"/>
      <c r="E234" s="34" t="n"/>
      <c r="F234" s="34" t="n"/>
      <c r="G234" s="34" t="n"/>
      <c r="H234" s="34" t="n"/>
      <c r="N234" t="inlineStr">
        <is>
          <t>Clinic</t>
        </is>
      </c>
    </row>
    <row r="235" ht="21.6" customHeight="1" s="49">
      <c r="A235" s="100" t="n"/>
      <c r="B235" s="34" t="n"/>
      <c r="C235" s="100" t="n"/>
      <c r="D235" s="34" t="n"/>
      <c r="E235" s="34" t="n"/>
      <c r="F235" s="34" t="n"/>
      <c r="G235" s="34" t="n"/>
      <c r="H235" s="34" t="n"/>
      <c r="N235" t="inlineStr">
        <is>
          <t>Clinic</t>
        </is>
      </c>
    </row>
    <row r="236" ht="21.6" customHeight="1" s="49">
      <c r="A236" s="100" t="n"/>
      <c r="B236" s="34" t="n"/>
      <c r="C236" s="100" t="n"/>
      <c r="D236" s="34" t="n"/>
      <c r="E236" s="34" t="n"/>
      <c r="F236" s="34" t="n"/>
      <c r="G236" s="34" t="n"/>
      <c r="H236" s="34" t="n"/>
      <c r="N236" t="inlineStr">
        <is>
          <t>Clinic</t>
        </is>
      </c>
    </row>
    <row r="237" ht="21.6" customHeight="1" s="49">
      <c r="A237" s="100" t="n"/>
      <c r="B237" s="34" t="n"/>
      <c r="C237" s="100" t="n"/>
      <c r="D237" s="34" t="n"/>
      <c r="E237" s="34" t="n"/>
      <c r="F237" s="34" t="n"/>
      <c r="G237" s="34" t="n"/>
      <c r="H237" s="34" t="n"/>
      <c r="N237" t="inlineStr">
        <is>
          <t>Clinic</t>
        </is>
      </c>
    </row>
    <row r="238" ht="21.6" customHeight="1" s="49">
      <c r="A238" s="100" t="n"/>
      <c r="B238" s="34" t="n"/>
      <c r="C238" s="100" t="n"/>
      <c r="D238" s="34" t="n"/>
      <c r="E238" s="34" t="n"/>
      <c r="F238" s="34" t="n"/>
      <c r="G238" s="34" t="n"/>
      <c r="H238" s="34" t="n"/>
      <c r="N238" t="inlineStr">
        <is>
          <t>Clinic</t>
        </is>
      </c>
    </row>
    <row r="239" ht="21.6" customHeight="1" s="49">
      <c r="A239" s="100" t="n"/>
      <c r="B239" s="34" t="n"/>
      <c r="C239" s="100" t="n"/>
      <c r="D239" s="34" t="n"/>
      <c r="E239" s="34" t="n"/>
      <c r="F239" s="34" t="n"/>
      <c r="G239" s="34" t="n"/>
      <c r="H239" s="34" t="n"/>
      <c r="N239" t="inlineStr">
        <is>
          <t>Clinic</t>
        </is>
      </c>
    </row>
    <row r="240" ht="21.6" customHeight="1" s="49">
      <c r="A240" s="100" t="n"/>
      <c r="B240" s="34" t="n"/>
      <c r="C240" s="100" t="n"/>
      <c r="D240" s="34" t="n"/>
      <c r="E240" s="34" t="n"/>
      <c r="F240" s="34" t="n"/>
      <c r="G240" s="34" t="n"/>
      <c r="H240" s="34" t="n"/>
      <c r="N240" t="inlineStr">
        <is>
          <t>Clinic</t>
        </is>
      </c>
    </row>
    <row r="241" ht="21.6" customHeight="1" s="49">
      <c r="A241" s="100" t="n"/>
      <c r="B241" s="34" t="n"/>
      <c r="C241" s="100" t="n"/>
      <c r="D241" s="34" t="n"/>
      <c r="E241" s="34" t="n"/>
      <c r="F241" s="34" t="n"/>
      <c r="G241" s="34" t="n"/>
      <c r="H241" s="34" t="n"/>
      <c r="N241" t="inlineStr">
        <is>
          <t>Clinic</t>
        </is>
      </c>
    </row>
    <row r="242" ht="21.6" customHeight="1" s="49">
      <c r="A242" s="100" t="n"/>
      <c r="B242" s="34" t="n"/>
      <c r="C242" s="100" t="n"/>
      <c r="D242" s="34" t="n"/>
      <c r="E242" s="34" t="n"/>
      <c r="F242" s="34" t="n"/>
      <c r="G242" s="34" t="n"/>
      <c r="H242" s="34" t="n"/>
      <c r="N242" t="inlineStr">
        <is>
          <t>Clinic</t>
        </is>
      </c>
    </row>
    <row r="243" ht="21.6" customHeight="1" s="49">
      <c r="A243" s="100" t="n"/>
      <c r="B243" s="34" t="n"/>
      <c r="C243" s="100" t="n"/>
      <c r="D243" s="34" t="n"/>
      <c r="E243" s="34" t="n"/>
      <c r="F243" s="34" t="n"/>
      <c r="G243" s="34" t="n"/>
      <c r="H243" s="34" t="n"/>
      <c r="N243" t="inlineStr">
        <is>
          <t>Clinic</t>
        </is>
      </c>
    </row>
    <row r="244" ht="21.6" customHeight="1" s="49">
      <c r="A244" s="100" t="n"/>
      <c r="B244" s="34" t="n"/>
      <c r="C244" s="100" t="n"/>
      <c r="D244" s="34" t="n"/>
      <c r="E244" s="34" t="n"/>
      <c r="F244" s="34" t="n"/>
      <c r="G244" s="34" t="n"/>
      <c r="H244" s="34" t="n"/>
      <c r="N244" t="inlineStr">
        <is>
          <t>Clinic</t>
        </is>
      </c>
    </row>
    <row r="245" ht="21.6" customHeight="1" s="49">
      <c r="A245" s="100" t="n"/>
      <c r="B245" s="34" t="n"/>
      <c r="C245" s="100" t="n"/>
      <c r="D245" s="34" t="n"/>
      <c r="E245" s="34" t="n"/>
      <c r="F245" s="34" t="n"/>
      <c r="G245" s="34" t="n"/>
      <c r="H245" s="34" t="n"/>
      <c r="N245" t="inlineStr">
        <is>
          <t>Clinic</t>
        </is>
      </c>
    </row>
    <row r="246" ht="21.6" customHeight="1" s="49">
      <c r="A246" s="100" t="n"/>
      <c r="B246" s="34" t="n"/>
      <c r="C246" s="100" t="n"/>
      <c r="D246" s="34" t="n"/>
      <c r="E246" s="34" t="n"/>
      <c r="F246" s="34" t="n"/>
      <c r="G246" s="34" t="n"/>
      <c r="H246" s="34" t="n"/>
      <c r="N246" t="inlineStr">
        <is>
          <t>Clinic</t>
        </is>
      </c>
    </row>
    <row r="247" ht="21.6" customHeight="1" s="49">
      <c r="A247" s="100" t="n"/>
      <c r="B247" s="34" t="n"/>
      <c r="C247" s="100" t="n"/>
      <c r="D247" s="34" t="n"/>
      <c r="E247" s="34" t="n"/>
      <c r="F247" s="34" t="n"/>
      <c r="G247" s="34" t="n"/>
      <c r="H247" s="34" t="n"/>
      <c r="N247" t="inlineStr">
        <is>
          <t>Clinic</t>
        </is>
      </c>
    </row>
    <row r="248" ht="21.6" customHeight="1" s="49">
      <c r="A248" s="100" t="n"/>
      <c r="B248" s="34" t="n"/>
      <c r="C248" s="100" t="n"/>
      <c r="D248" s="34" t="n"/>
      <c r="E248" s="34" t="n"/>
      <c r="F248" s="34" t="n"/>
      <c r="G248" s="34" t="n"/>
      <c r="H248" s="34" t="n"/>
      <c r="N248" t="inlineStr">
        <is>
          <t>Clinic</t>
        </is>
      </c>
    </row>
    <row r="249" ht="21.6" customHeight="1" s="49">
      <c r="A249" s="100" t="n"/>
      <c r="B249" s="34" t="n"/>
      <c r="C249" s="100" t="n"/>
      <c r="D249" s="34" t="n"/>
      <c r="E249" s="34" t="n"/>
      <c r="F249" s="34" t="n"/>
      <c r="G249" s="34" t="n"/>
      <c r="H249" s="34" t="n"/>
      <c r="N249" t="inlineStr">
        <is>
          <t>Clinic</t>
        </is>
      </c>
    </row>
    <row r="250" ht="21.6" customHeight="1" s="49">
      <c r="A250" s="100" t="n"/>
      <c r="B250" s="34" t="n"/>
      <c r="C250" s="100" t="n"/>
      <c r="D250" s="34" t="n"/>
      <c r="E250" s="34" t="n"/>
      <c r="F250" s="34" t="n"/>
      <c r="G250" s="34" t="n"/>
      <c r="H250" s="34" t="n"/>
      <c r="N250" t="inlineStr">
        <is>
          <t>Clinic</t>
        </is>
      </c>
    </row>
    <row r="251" ht="21.6" customHeight="1" s="49">
      <c r="A251" s="100" t="n"/>
      <c r="B251" s="34" t="n"/>
      <c r="C251" s="100" t="n"/>
      <c r="D251" s="34" t="n"/>
      <c r="E251" s="34" t="n"/>
      <c r="F251" s="34" t="n"/>
      <c r="G251" s="34" t="n"/>
      <c r="H251" s="34" t="n"/>
      <c r="N251" t="inlineStr">
        <is>
          <t>Clinic</t>
        </is>
      </c>
    </row>
    <row r="252" ht="21.6" customHeight="1" s="49">
      <c r="A252" s="100" t="n"/>
      <c r="B252" s="34" t="n"/>
      <c r="C252" s="100" t="n"/>
      <c r="D252" s="34" t="n"/>
      <c r="E252" s="34" t="n"/>
      <c r="F252" s="34" t="n"/>
      <c r="G252" s="34" t="n"/>
      <c r="H252" s="34" t="n"/>
      <c r="N252" t="inlineStr">
        <is>
          <t>Clinic</t>
        </is>
      </c>
    </row>
    <row r="253" ht="21.6" customHeight="1" s="49">
      <c r="A253" s="100" t="n"/>
      <c r="B253" s="34" t="n"/>
      <c r="C253" s="100" t="n"/>
      <c r="D253" s="34" t="n"/>
      <c r="E253" s="34" t="n"/>
      <c r="F253" s="34" t="n"/>
      <c r="G253" s="34" t="n"/>
      <c r="H253" s="34" t="n"/>
      <c r="N253" t="inlineStr">
        <is>
          <t>Clinic</t>
        </is>
      </c>
    </row>
    <row r="254" ht="21.6" customHeight="1" s="49">
      <c r="A254" s="100" t="n"/>
      <c r="B254" s="34" t="n"/>
      <c r="C254" s="100" t="n"/>
      <c r="D254" s="34" t="n"/>
      <c r="E254" s="34" t="n"/>
      <c r="F254" s="34" t="n"/>
      <c r="G254" s="34" t="n"/>
      <c r="H254" s="34" t="n"/>
      <c r="N254" t="inlineStr">
        <is>
          <t>Clinic</t>
        </is>
      </c>
    </row>
    <row r="255" ht="21.6" customHeight="1" s="49">
      <c r="A255" s="100" t="n"/>
      <c r="B255" s="34" t="n"/>
      <c r="C255" s="100" t="n"/>
      <c r="D255" s="34" t="n"/>
      <c r="E255" s="34" t="n"/>
      <c r="F255" s="34" t="n"/>
      <c r="G255" s="34" t="n"/>
      <c r="H255" s="34" t="n"/>
      <c r="N255" t="inlineStr">
        <is>
          <t>Clinic</t>
        </is>
      </c>
    </row>
    <row r="256" ht="21.6" customHeight="1" s="49">
      <c r="A256" s="100" t="n"/>
      <c r="B256" s="34" t="n"/>
      <c r="C256" s="100" t="n"/>
      <c r="D256" s="34" t="n"/>
      <c r="E256" s="34" t="n"/>
      <c r="F256" s="34" t="n"/>
      <c r="G256" s="34" t="n"/>
      <c r="H256" s="34" t="n"/>
      <c r="N256" t="inlineStr">
        <is>
          <t>Clinic</t>
        </is>
      </c>
    </row>
    <row r="257" ht="21.6" customHeight="1" s="49">
      <c r="A257" s="100" t="n"/>
      <c r="B257" s="34" t="n"/>
      <c r="C257" s="100" t="n"/>
      <c r="D257" s="34" t="n"/>
      <c r="E257" s="34" t="n"/>
      <c r="F257" s="34" t="n"/>
      <c r="G257" s="34" t="n"/>
      <c r="H257" s="34" t="n"/>
      <c r="N257" t="inlineStr">
        <is>
          <t>Clinic</t>
        </is>
      </c>
    </row>
    <row r="258" ht="21.6" customHeight="1" s="49">
      <c r="A258" s="100" t="n"/>
      <c r="B258" s="34" t="n"/>
      <c r="C258" s="100" t="n"/>
      <c r="D258" s="34" t="n"/>
      <c r="E258" s="34" t="n"/>
      <c r="F258" s="34" t="n"/>
      <c r="G258" s="34" t="n"/>
      <c r="H258" s="34" t="n"/>
      <c r="N258" t="inlineStr">
        <is>
          <t>Clinic</t>
        </is>
      </c>
    </row>
    <row r="259" ht="21.6" customHeight="1" s="49">
      <c r="A259" s="100" t="n"/>
      <c r="B259" s="34" t="n"/>
      <c r="C259" s="100" t="n"/>
      <c r="D259" s="34" t="n"/>
      <c r="E259" s="34" t="n"/>
      <c r="F259" s="34" t="n"/>
      <c r="G259" s="34" t="n"/>
      <c r="H259" s="34" t="n"/>
      <c r="N259" t="inlineStr">
        <is>
          <t>Clinic</t>
        </is>
      </c>
    </row>
    <row r="260" ht="21.6" customHeight="1" s="49">
      <c r="A260" s="100" t="n"/>
      <c r="B260" s="34" t="n"/>
      <c r="C260" s="100" t="n"/>
      <c r="D260" s="34" t="n"/>
      <c r="E260" s="34" t="n"/>
      <c r="F260" s="34" t="n"/>
      <c r="G260" s="34" t="n"/>
      <c r="H260" s="34" t="n"/>
      <c r="N260" t="inlineStr">
        <is>
          <t>Clinic</t>
        </is>
      </c>
    </row>
    <row r="261" ht="21.6" customHeight="1" s="49">
      <c r="A261" s="100" t="n"/>
      <c r="B261" s="34" t="n"/>
      <c r="C261" s="100" t="n"/>
      <c r="D261" s="34" t="n"/>
      <c r="E261" s="34" t="n"/>
      <c r="F261" s="34" t="n"/>
      <c r="G261" s="34" t="n"/>
      <c r="H261" s="34" t="n"/>
      <c r="N261" t="inlineStr">
        <is>
          <t>Clinic</t>
        </is>
      </c>
    </row>
    <row r="262" ht="21.6" customHeight="1" s="49">
      <c r="A262" s="100" t="n"/>
      <c r="B262" s="34" t="n"/>
      <c r="C262" s="100" t="n"/>
      <c r="D262" s="34" t="n"/>
      <c r="E262" s="34" t="n"/>
      <c r="F262" s="34" t="n"/>
      <c r="G262" s="34" t="n"/>
      <c r="H262" s="34" t="n"/>
      <c r="N262" t="inlineStr">
        <is>
          <t>Clinic</t>
        </is>
      </c>
    </row>
    <row r="263" ht="21.6" customHeight="1" s="49">
      <c r="A263" s="100" t="n"/>
      <c r="B263" s="34" t="n"/>
      <c r="C263" s="100" t="n"/>
      <c r="D263" s="34" t="n"/>
      <c r="E263" s="34" t="n"/>
      <c r="F263" s="34" t="n"/>
      <c r="G263" s="34" t="n"/>
      <c r="H263" s="34" t="n"/>
      <c r="N263" t="inlineStr">
        <is>
          <t>Clinic</t>
        </is>
      </c>
    </row>
    <row r="264" ht="21.6" customHeight="1" s="49">
      <c r="A264" s="100" t="n"/>
      <c r="B264" s="34" t="n"/>
      <c r="C264" s="100" t="n"/>
      <c r="D264" s="34" t="n"/>
      <c r="E264" s="34" t="n"/>
      <c r="F264" s="34" t="n"/>
      <c r="G264" s="34" t="n"/>
      <c r="H264" s="34" t="n"/>
      <c r="N264" t="inlineStr">
        <is>
          <t>Clinic</t>
        </is>
      </c>
    </row>
    <row r="265" ht="21.6" customHeight="1" s="49">
      <c r="A265" s="100" t="n"/>
      <c r="B265" s="34" t="n"/>
      <c r="C265" s="100" t="n"/>
      <c r="D265" s="34" t="n"/>
      <c r="E265" s="34" t="n"/>
      <c r="F265" s="34" t="n"/>
      <c r="G265" s="34" t="n"/>
      <c r="H265" s="34" t="n"/>
      <c r="N265" t="inlineStr">
        <is>
          <t>Clinic</t>
        </is>
      </c>
    </row>
    <row r="266" ht="21.6" customHeight="1" s="49">
      <c r="A266" s="100" t="n"/>
      <c r="B266" s="34" t="n"/>
      <c r="C266" s="100" t="n"/>
      <c r="D266" s="34" t="n"/>
      <c r="E266" s="34" t="n"/>
      <c r="F266" s="34" t="n"/>
      <c r="G266" s="34" t="n"/>
      <c r="H266" s="34" t="n"/>
      <c r="N266" t="inlineStr">
        <is>
          <t>Clinic</t>
        </is>
      </c>
    </row>
    <row r="267" ht="21.6" customHeight="1" s="49">
      <c r="A267" s="100" t="n"/>
      <c r="B267" s="34" t="n"/>
      <c r="C267" s="100" t="n"/>
      <c r="D267" s="34" t="n"/>
      <c r="E267" s="34" t="n"/>
      <c r="F267" s="34" t="n"/>
      <c r="G267" s="34" t="n"/>
      <c r="H267" s="34" t="n"/>
      <c r="N267" t="inlineStr">
        <is>
          <t>Clinic</t>
        </is>
      </c>
    </row>
    <row r="268" ht="21.6" customHeight="1" s="49">
      <c r="A268" s="100" t="n"/>
      <c r="B268" s="34" t="n"/>
      <c r="C268" s="100" t="n"/>
      <c r="D268" s="34" t="n"/>
      <c r="E268" s="34" t="n"/>
      <c r="F268" s="34" t="n"/>
      <c r="G268" s="34" t="n"/>
      <c r="H268" s="34" t="n"/>
      <c r="N268" t="inlineStr">
        <is>
          <t>Clinic</t>
        </is>
      </c>
    </row>
    <row r="269" ht="21.6" customHeight="1" s="49">
      <c r="A269" s="100" t="n"/>
      <c r="B269" s="34" t="n"/>
      <c r="C269" s="100" t="n"/>
      <c r="D269" s="34" t="n"/>
      <c r="E269" s="34" t="n"/>
      <c r="F269" s="34" t="n"/>
      <c r="G269" s="34" t="n"/>
      <c r="H269" s="34" t="n"/>
      <c r="N269" t="inlineStr">
        <is>
          <t>Clinic</t>
        </is>
      </c>
    </row>
    <row r="270" ht="21.6" customHeight="1" s="49">
      <c r="A270" s="100" t="n"/>
      <c r="B270" s="34" t="n"/>
      <c r="C270" s="100" t="n"/>
      <c r="D270" s="34" t="n"/>
      <c r="E270" s="34" t="n"/>
      <c r="F270" s="34" t="n"/>
      <c r="G270" s="34" t="n"/>
      <c r="H270" s="34" t="n"/>
      <c r="N270" t="inlineStr">
        <is>
          <t>Clinic</t>
        </is>
      </c>
    </row>
    <row r="271" ht="21.6" customHeight="1" s="49">
      <c r="A271" s="100" t="n"/>
      <c r="B271" s="34" t="n"/>
      <c r="C271" s="100" t="n"/>
      <c r="D271" s="34" t="n"/>
      <c r="E271" s="34" t="n"/>
      <c r="F271" s="34" t="n"/>
      <c r="G271" s="34" t="n"/>
      <c r="H271" s="34" t="n"/>
      <c r="N271" t="inlineStr">
        <is>
          <t>Clinic</t>
        </is>
      </c>
    </row>
    <row r="272" ht="21.6" customHeight="1" s="49">
      <c r="A272" s="100" t="n"/>
      <c r="B272" s="34" t="n"/>
      <c r="C272" s="100" t="n"/>
      <c r="D272" s="34" t="n"/>
      <c r="E272" s="34" t="n"/>
      <c r="F272" s="34" t="n"/>
      <c r="G272" s="34" t="n"/>
      <c r="H272" s="34" t="n"/>
      <c r="N272" t="inlineStr">
        <is>
          <t>Clinic</t>
        </is>
      </c>
    </row>
    <row r="273" ht="21.6" customHeight="1" s="49">
      <c r="A273" s="100" t="n"/>
      <c r="B273" s="34" t="n"/>
      <c r="C273" s="100" t="n"/>
      <c r="D273" s="34" t="n"/>
      <c r="E273" s="34" t="n"/>
      <c r="F273" s="34" t="n"/>
      <c r="G273" s="34" t="n"/>
      <c r="H273" s="34" t="n"/>
      <c r="N273" t="inlineStr">
        <is>
          <t>Clinic</t>
        </is>
      </c>
    </row>
    <row r="274" ht="21.6" customHeight="1" s="49">
      <c r="A274" s="100" t="n"/>
      <c r="B274" s="34" t="n"/>
      <c r="C274" s="100" t="n"/>
      <c r="D274" s="34" t="n"/>
      <c r="E274" s="34" t="n"/>
      <c r="F274" s="34" t="n"/>
      <c r="G274" s="34" t="n"/>
      <c r="H274" s="34" t="n"/>
      <c r="N274" t="inlineStr">
        <is>
          <t>Clinic</t>
        </is>
      </c>
    </row>
    <row r="275" ht="21.6" customHeight="1" s="49">
      <c r="A275" s="100" t="n"/>
      <c r="B275" s="34" t="n"/>
      <c r="C275" s="100" t="n"/>
      <c r="D275" s="34" t="n"/>
      <c r="E275" s="34" t="n"/>
      <c r="F275" s="34" t="n"/>
      <c r="G275" s="34" t="n"/>
      <c r="H275" s="34" t="n"/>
      <c r="N275" t="inlineStr">
        <is>
          <t>Clinic</t>
        </is>
      </c>
    </row>
    <row r="276" ht="21.6" customHeight="1" s="49">
      <c r="A276" s="100" t="n"/>
      <c r="B276" s="34" t="n"/>
      <c r="C276" s="100" t="n"/>
      <c r="D276" s="34" t="n"/>
      <c r="E276" s="34" t="n"/>
      <c r="F276" s="34" t="n"/>
      <c r="G276" s="34" t="n"/>
      <c r="H276" s="34" t="n"/>
      <c r="N276" t="inlineStr">
        <is>
          <t>Clinic</t>
        </is>
      </c>
    </row>
    <row r="277" ht="21.6" customHeight="1" s="49">
      <c r="A277" s="100" t="n"/>
      <c r="B277" s="34" t="n"/>
      <c r="C277" s="100" t="n"/>
      <c r="D277" s="34" t="n"/>
      <c r="E277" s="34" t="n"/>
      <c r="F277" s="34" t="n"/>
      <c r="G277" s="34" t="n"/>
      <c r="H277" s="34" t="n"/>
      <c r="N277" t="inlineStr">
        <is>
          <t>Clinic</t>
        </is>
      </c>
    </row>
    <row r="278" ht="21.6" customHeight="1" s="49">
      <c r="A278" s="100" t="n"/>
      <c r="B278" s="34" t="n"/>
      <c r="C278" s="100" t="n"/>
      <c r="D278" s="34" t="n"/>
      <c r="E278" s="34" t="n"/>
      <c r="F278" s="34" t="n"/>
      <c r="G278" s="34" t="n"/>
      <c r="H278" s="34" t="n"/>
      <c r="N278" t="inlineStr">
        <is>
          <t>Clinic</t>
        </is>
      </c>
    </row>
    <row r="279" ht="21.6" customHeight="1" s="49">
      <c r="A279" s="100" t="n"/>
      <c r="B279" s="34" t="n"/>
      <c r="C279" s="100" t="n"/>
      <c r="D279" s="34" t="n"/>
      <c r="E279" s="34" t="n"/>
      <c r="F279" s="34" t="n"/>
      <c r="G279" s="34" t="n"/>
      <c r="H279" s="34" t="n"/>
      <c r="N279" t="inlineStr">
        <is>
          <t>Clinic</t>
        </is>
      </c>
    </row>
    <row r="280" ht="21.6" customHeight="1" s="49">
      <c r="A280" s="100" t="n"/>
      <c r="B280" s="34" t="n"/>
      <c r="C280" s="100" t="n"/>
      <c r="D280" s="34" t="n"/>
      <c r="E280" s="34" t="n"/>
      <c r="F280" s="34" t="n"/>
      <c r="G280" s="34" t="n"/>
      <c r="H280" s="34" t="n"/>
      <c r="N280" t="inlineStr">
        <is>
          <t>Clinic</t>
        </is>
      </c>
    </row>
    <row r="281" ht="21.6" customHeight="1" s="49">
      <c r="A281" s="100" t="n"/>
      <c r="B281" s="34" t="n"/>
      <c r="C281" s="100" t="n"/>
      <c r="D281" s="34" t="n"/>
      <c r="E281" s="34" t="n"/>
      <c r="F281" s="34" t="n"/>
      <c r="G281" s="34" t="n"/>
      <c r="H281" s="34" t="n"/>
      <c r="N281" t="inlineStr">
        <is>
          <t>Clinic</t>
        </is>
      </c>
    </row>
    <row r="282" ht="21.6" customHeight="1" s="49">
      <c r="A282" s="100" t="n"/>
      <c r="B282" s="34" t="n"/>
      <c r="C282" s="100" t="n"/>
      <c r="D282" s="34" t="n"/>
      <c r="E282" s="34" t="n"/>
      <c r="F282" s="34" t="n"/>
      <c r="G282" s="34" t="n"/>
      <c r="H282" s="34" t="n"/>
      <c r="N282" t="inlineStr">
        <is>
          <t>Clinic</t>
        </is>
      </c>
    </row>
    <row r="283" ht="21.6" customHeight="1" s="49">
      <c r="A283" s="100" t="n"/>
      <c r="B283" s="34" t="n"/>
      <c r="C283" s="100" t="n"/>
      <c r="D283" s="34" t="n"/>
      <c r="E283" s="34" t="n"/>
      <c r="F283" s="34" t="n"/>
      <c r="G283" s="34" t="n"/>
      <c r="H283" s="34" t="n"/>
      <c r="N283" t="inlineStr">
        <is>
          <t>Clinic</t>
        </is>
      </c>
    </row>
    <row r="284" ht="21.6" customHeight="1" s="49">
      <c r="A284" s="100" t="n"/>
      <c r="B284" s="34" t="n"/>
      <c r="C284" s="100" t="n"/>
      <c r="D284" s="34" t="n"/>
      <c r="E284" s="34" t="n"/>
      <c r="F284" s="34" t="n"/>
      <c r="G284" s="34" t="n"/>
      <c r="H284" s="34" t="n"/>
      <c r="N284" t="inlineStr">
        <is>
          <t>Clinic</t>
        </is>
      </c>
    </row>
    <row r="285" ht="21.6" customHeight="1" s="49">
      <c r="A285" s="100" t="n"/>
      <c r="B285" s="34" t="n"/>
      <c r="C285" s="100" t="n"/>
      <c r="D285" s="34" t="n"/>
      <c r="E285" s="34" t="n"/>
      <c r="F285" s="34" t="n"/>
      <c r="G285" s="34" t="n"/>
      <c r="H285" s="34" t="n"/>
      <c r="N285" t="inlineStr">
        <is>
          <t>Clinic</t>
        </is>
      </c>
    </row>
    <row r="286" ht="21.6" customHeight="1" s="49">
      <c r="A286" s="100" t="n"/>
      <c r="B286" s="34" t="n"/>
      <c r="C286" s="100" t="n"/>
      <c r="D286" s="34" t="n"/>
      <c r="E286" s="34" t="n"/>
      <c r="F286" s="34" t="n"/>
      <c r="G286" s="34" t="n"/>
      <c r="H286" s="34" t="n"/>
      <c r="N286" t="inlineStr">
        <is>
          <t>Clinic</t>
        </is>
      </c>
    </row>
    <row r="287" ht="21.6" customHeight="1" s="49">
      <c r="A287" s="100" t="n"/>
      <c r="B287" s="34" t="n"/>
      <c r="C287" s="100" t="n"/>
      <c r="D287" s="34" t="n"/>
      <c r="E287" s="34" t="n"/>
      <c r="F287" s="34" t="n"/>
      <c r="G287" s="34" t="n"/>
      <c r="H287" s="34" t="n"/>
      <c r="N287" t="inlineStr">
        <is>
          <t>Clinic</t>
        </is>
      </c>
    </row>
    <row r="288" ht="21.6" customHeight="1" s="49">
      <c r="A288" s="100" t="n"/>
      <c r="B288" s="34" t="n"/>
      <c r="C288" s="100" t="n"/>
      <c r="D288" s="34" t="n"/>
      <c r="E288" s="34" t="n"/>
      <c r="F288" s="34" t="n"/>
      <c r="G288" s="34" t="n"/>
      <c r="H288" s="34" t="n"/>
      <c r="N288" t="inlineStr">
        <is>
          <t>Clinic</t>
        </is>
      </c>
    </row>
    <row r="289" ht="21.6" customHeight="1" s="49">
      <c r="A289" s="100" t="n"/>
      <c r="B289" s="34" t="n"/>
      <c r="C289" s="100" t="n"/>
      <c r="D289" s="34" t="n"/>
      <c r="E289" s="34" t="n"/>
      <c r="F289" s="34" t="n"/>
      <c r="G289" s="34" t="n"/>
      <c r="H289" s="34" t="n"/>
      <c r="N289" t="inlineStr">
        <is>
          <t>Clinic</t>
        </is>
      </c>
    </row>
    <row r="290" ht="21.6" customHeight="1" s="49">
      <c r="A290" s="100" t="n"/>
      <c r="B290" s="34" t="n"/>
      <c r="C290" s="100" t="n"/>
      <c r="D290" s="34" t="n"/>
      <c r="E290" s="34" t="n"/>
      <c r="F290" s="34" t="n"/>
      <c r="G290" s="34" t="n"/>
      <c r="H290" s="34" t="n"/>
      <c r="N290" t="inlineStr">
        <is>
          <t>Clinic</t>
        </is>
      </c>
    </row>
    <row r="291" ht="21.6" customHeight="1" s="49">
      <c r="A291" s="100" t="n"/>
      <c r="B291" s="34" t="n"/>
      <c r="C291" s="100" t="n"/>
      <c r="D291" s="34" t="n"/>
      <c r="E291" s="34" t="n"/>
      <c r="F291" s="34" t="n"/>
      <c r="G291" s="34" t="n"/>
      <c r="H291" s="34" t="n"/>
      <c r="N291" t="inlineStr">
        <is>
          <t>Clinic</t>
        </is>
      </c>
    </row>
    <row r="292" ht="21.6" customHeight="1" s="49">
      <c r="A292" s="100" t="n"/>
      <c r="B292" s="34" t="n"/>
      <c r="C292" s="100" t="n"/>
      <c r="D292" s="34" t="n"/>
      <c r="E292" s="34" t="n"/>
      <c r="F292" s="34" t="n"/>
      <c r="G292" s="34" t="n"/>
      <c r="H292" s="34" t="n"/>
      <c r="N292" t="inlineStr">
        <is>
          <t>Clinic</t>
        </is>
      </c>
    </row>
    <row r="293" ht="21.6" customHeight="1" s="49">
      <c r="A293" s="100" t="n"/>
      <c r="B293" s="34" t="n"/>
      <c r="C293" s="100" t="n"/>
      <c r="D293" s="34" t="n"/>
      <c r="E293" s="34" t="n"/>
      <c r="F293" s="34" t="n"/>
      <c r="G293" s="34" t="n"/>
      <c r="H293" s="34" t="n"/>
      <c r="N293" t="inlineStr">
        <is>
          <t>Clinic</t>
        </is>
      </c>
    </row>
    <row r="294" ht="21.6" customHeight="1" s="49">
      <c r="A294" s="100" t="n"/>
      <c r="B294" s="34" t="n"/>
      <c r="C294" s="100" t="n"/>
      <c r="D294" s="34" t="n"/>
      <c r="E294" s="34" t="n"/>
      <c r="F294" s="34" t="n"/>
      <c r="G294" s="34" t="n"/>
      <c r="H294" s="34" t="n"/>
      <c r="N294" t="inlineStr">
        <is>
          <t>Clinic</t>
        </is>
      </c>
    </row>
    <row r="295" ht="21.6" customHeight="1" s="49">
      <c r="A295" s="100" t="n"/>
      <c r="B295" s="34" t="n"/>
      <c r="C295" s="100" t="n"/>
      <c r="D295" s="34" t="n"/>
      <c r="E295" s="34" t="n"/>
      <c r="F295" s="34" t="n"/>
      <c r="G295" s="34" t="n"/>
      <c r="H295" s="34" t="n"/>
      <c r="N295" t="inlineStr">
        <is>
          <t>Clinic</t>
        </is>
      </c>
    </row>
    <row r="296" ht="21.6" customHeight="1" s="49">
      <c r="A296" s="100" t="n"/>
      <c r="B296" s="34" t="n"/>
      <c r="C296" s="100" t="n"/>
      <c r="D296" s="34" t="n"/>
      <c r="E296" s="34" t="n"/>
      <c r="F296" s="34" t="n"/>
      <c r="G296" s="34" t="n"/>
      <c r="H296" s="34" t="n"/>
      <c r="N296" t="inlineStr">
        <is>
          <t>Clinic</t>
        </is>
      </c>
    </row>
    <row r="297" ht="21.6" customHeight="1" s="49">
      <c r="A297" s="100" t="n"/>
      <c r="B297" s="34" t="n"/>
      <c r="C297" s="100" t="n"/>
      <c r="D297" s="34" t="n"/>
      <c r="E297" s="34" t="n"/>
      <c r="F297" s="34" t="n"/>
      <c r="G297" s="34" t="n"/>
      <c r="H297" s="34" t="n"/>
      <c r="N297" t="inlineStr">
        <is>
          <t>Clinic</t>
        </is>
      </c>
    </row>
    <row r="298" ht="21.6" customHeight="1" s="49">
      <c r="A298" s="100" t="n"/>
      <c r="B298" s="34" t="n"/>
      <c r="C298" s="100" t="n"/>
      <c r="D298" s="34" t="n"/>
      <c r="E298" s="34" t="n"/>
      <c r="F298" s="34" t="n"/>
      <c r="G298" s="34" t="n"/>
      <c r="H298" s="34" t="n"/>
      <c r="N298" t="inlineStr">
        <is>
          <t>Clinic</t>
        </is>
      </c>
    </row>
    <row r="299" ht="21.6" customHeight="1" s="49">
      <c r="A299" s="100" t="n"/>
      <c r="B299" s="34" t="n"/>
      <c r="C299" s="100" t="n"/>
      <c r="D299" s="34" t="n"/>
      <c r="E299" s="34" t="n"/>
      <c r="F299" s="34" t="n"/>
      <c r="G299" s="34" t="n"/>
      <c r="H299" s="34" t="n"/>
      <c r="N299" t="inlineStr">
        <is>
          <t>Clinic</t>
        </is>
      </c>
    </row>
    <row r="300" ht="21.6" customHeight="1" s="49">
      <c r="A300" s="100" t="n"/>
      <c r="B300" s="34" t="n"/>
      <c r="C300" s="100" t="n"/>
      <c r="D300" s="34" t="n"/>
      <c r="E300" s="34" t="n"/>
      <c r="F300" s="34" t="n"/>
      <c r="G300" s="34" t="n"/>
      <c r="H300" s="34" t="n"/>
      <c r="N300" t="inlineStr">
        <is>
          <t>Clinic</t>
        </is>
      </c>
    </row>
    <row r="301" ht="21.6" customHeight="1" s="49">
      <c r="A301" s="100" t="n"/>
      <c r="B301" s="34" t="n"/>
      <c r="C301" s="100" t="n"/>
      <c r="D301" s="34" t="n"/>
      <c r="E301" s="34" t="n"/>
      <c r="F301" s="34" t="n"/>
      <c r="G301" s="34" t="n"/>
      <c r="H301" s="34" t="n"/>
      <c r="N301" t="inlineStr">
        <is>
          <t>Clinic</t>
        </is>
      </c>
    </row>
    <row r="302" ht="21.6" customHeight="1" s="49">
      <c r="A302" s="100" t="n"/>
      <c r="B302" s="34" t="n"/>
      <c r="C302" s="100" t="n"/>
      <c r="D302" s="34" t="n"/>
      <c r="E302" s="34" t="n"/>
      <c r="F302" s="34" t="n"/>
      <c r="G302" s="34" t="n"/>
      <c r="H302" s="34" t="n"/>
      <c r="N302" t="inlineStr">
        <is>
          <t>Clinic</t>
        </is>
      </c>
    </row>
    <row r="303" ht="21.6" customHeight="1" s="49">
      <c r="A303" s="100" t="n"/>
      <c r="B303" s="34" t="n"/>
      <c r="C303" s="100" t="n"/>
      <c r="D303" s="34" t="n"/>
      <c r="E303" s="34" t="n"/>
      <c r="F303" s="34" t="n"/>
      <c r="G303" s="34" t="n"/>
      <c r="H303" s="34" t="n"/>
      <c r="N303" t="inlineStr">
        <is>
          <t>Clinic</t>
        </is>
      </c>
    </row>
    <row r="304" ht="21.6" customHeight="1" s="49">
      <c r="A304" s="100" t="n"/>
      <c r="B304" s="34" t="n"/>
      <c r="C304" s="100" t="n"/>
      <c r="D304" s="34" t="n"/>
      <c r="E304" s="34" t="n"/>
      <c r="F304" s="34" t="n"/>
      <c r="G304" s="34" t="n"/>
      <c r="H304" s="34" t="n"/>
      <c r="N304" t="inlineStr">
        <is>
          <t>Clinic</t>
        </is>
      </c>
    </row>
    <row r="305" ht="21.6" customHeight="1" s="49">
      <c r="A305" s="100" t="n"/>
      <c r="B305" s="34" t="n"/>
      <c r="C305" s="100" t="n"/>
      <c r="D305" s="34" t="n"/>
      <c r="E305" s="34" t="n"/>
      <c r="F305" s="34" t="n"/>
      <c r="G305" s="34" t="n"/>
      <c r="H305" s="34" t="n"/>
      <c r="N305" t="inlineStr">
        <is>
          <t>Clinic</t>
        </is>
      </c>
    </row>
    <row r="306" ht="21.6" customHeight="1" s="49">
      <c r="A306" s="100" t="n"/>
      <c r="B306" s="34" t="n"/>
      <c r="C306" s="100" t="n"/>
      <c r="D306" s="34" t="n"/>
      <c r="E306" s="34" t="n"/>
      <c r="F306" s="34" t="n"/>
      <c r="G306" s="34" t="n"/>
      <c r="H306" s="34" t="n"/>
      <c r="N306" t="inlineStr">
        <is>
          <t>Clinic</t>
        </is>
      </c>
    </row>
    <row r="307" ht="21.6" customHeight="1" s="49">
      <c r="A307" s="100" t="n"/>
      <c r="B307" s="34" t="n"/>
      <c r="C307" s="100" t="n"/>
      <c r="D307" s="34" t="n"/>
      <c r="E307" s="34" t="n"/>
      <c r="F307" s="34" t="n"/>
      <c r="G307" s="34" t="n"/>
      <c r="H307" s="34" t="n"/>
      <c r="N307" t="inlineStr">
        <is>
          <t>Clinic</t>
        </is>
      </c>
    </row>
    <row r="308" ht="21.6" customHeight="1" s="49">
      <c r="A308" s="100" t="n"/>
      <c r="B308" s="34" t="n"/>
      <c r="C308" s="100" t="n"/>
      <c r="D308" s="34" t="n"/>
      <c r="E308" s="34" t="n"/>
      <c r="F308" s="34" t="n"/>
      <c r="G308" s="34" t="n"/>
      <c r="H308" s="34" t="n"/>
      <c r="N308" t="inlineStr">
        <is>
          <t>Clinic</t>
        </is>
      </c>
    </row>
    <row r="309" ht="21.6" customHeight="1" s="49">
      <c r="A309" s="100" t="n"/>
      <c r="B309" s="34" t="n"/>
      <c r="C309" s="100" t="n"/>
      <c r="D309" s="34" t="n"/>
      <c r="E309" s="34" t="n"/>
      <c r="F309" s="34" t="n"/>
      <c r="G309" s="34" t="n"/>
      <c r="H309" s="34" t="n"/>
      <c r="N309" t="inlineStr">
        <is>
          <t>Clinic</t>
        </is>
      </c>
    </row>
    <row r="310" ht="21.6" customHeight="1" s="49">
      <c r="A310" s="100" t="n"/>
      <c r="B310" s="34" t="n"/>
      <c r="C310" s="100" t="n"/>
      <c r="D310" s="34" t="n"/>
      <c r="E310" s="34" t="n"/>
      <c r="F310" s="34" t="n"/>
      <c r="G310" s="34" t="n"/>
      <c r="H310" s="34" t="n"/>
      <c r="N310" t="inlineStr">
        <is>
          <t>Clinic</t>
        </is>
      </c>
    </row>
    <row r="311" ht="21.6" customHeight="1" s="49">
      <c r="A311" s="100" t="n"/>
      <c r="B311" s="34" t="n"/>
      <c r="C311" s="100" t="n"/>
      <c r="D311" s="34" t="n"/>
      <c r="E311" s="34" t="n"/>
      <c r="F311" s="34" t="n"/>
      <c r="G311" s="34" t="n"/>
      <c r="H311" s="34" t="n"/>
      <c r="N311" t="inlineStr">
        <is>
          <t>Clinic</t>
        </is>
      </c>
    </row>
    <row r="312" ht="21.6" customHeight="1" s="49">
      <c r="A312" s="100" t="n"/>
      <c r="B312" s="34" t="n"/>
      <c r="C312" s="100" t="n"/>
      <c r="D312" s="34" t="n"/>
      <c r="E312" s="34" t="n"/>
      <c r="F312" s="34" t="n"/>
      <c r="G312" s="34" t="n"/>
      <c r="H312" s="34" t="n"/>
      <c r="N312" t="inlineStr">
        <is>
          <t>Clinic</t>
        </is>
      </c>
    </row>
    <row r="313" ht="21.6" customHeight="1" s="49">
      <c r="A313" s="100" t="n"/>
      <c r="B313" s="34" t="n"/>
      <c r="C313" s="100" t="n"/>
      <c r="D313" s="34" t="n"/>
      <c r="E313" s="34" t="n"/>
      <c r="F313" s="34" t="n"/>
      <c r="G313" s="34" t="n"/>
      <c r="H313" s="34" t="n"/>
      <c r="N313" t="inlineStr">
        <is>
          <t>Clinic</t>
        </is>
      </c>
    </row>
    <row r="314" ht="21.6" customHeight="1" s="49">
      <c r="A314" s="100" t="n"/>
      <c r="B314" s="34" t="n"/>
      <c r="C314" s="100" t="n"/>
      <c r="D314" s="34" t="n"/>
      <c r="E314" s="34" t="n"/>
      <c r="F314" s="34" t="n"/>
      <c r="G314" s="34" t="n"/>
      <c r="H314" s="34" t="n"/>
      <c r="N314" t="inlineStr">
        <is>
          <t>Clinic</t>
        </is>
      </c>
    </row>
    <row r="315" ht="21.6" customHeight="1" s="49">
      <c r="A315" s="100" t="n"/>
      <c r="B315" s="34" t="n"/>
      <c r="C315" s="100" t="n"/>
      <c r="D315" s="34" t="n"/>
      <c r="E315" s="34" t="n"/>
      <c r="F315" s="34" t="n"/>
      <c r="G315" s="34" t="n"/>
      <c r="H315" s="34" t="n"/>
      <c r="N315" t="inlineStr">
        <is>
          <t>Clinic</t>
        </is>
      </c>
    </row>
    <row r="316" ht="21.6" customHeight="1" s="49">
      <c r="A316" s="100" t="n"/>
      <c r="B316" s="34" t="n"/>
      <c r="C316" s="100" t="n"/>
      <c r="D316" s="34" t="n"/>
      <c r="E316" s="34" t="n"/>
      <c r="F316" s="34" t="n"/>
      <c r="G316" s="34" t="n"/>
      <c r="H316" s="34" t="n"/>
      <c r="N316" t="inlineStr">
        <is>
          <t>Clinic</t>
        </is>
      </c>
    </row>
    <row r="317" ht="21.6" customHeight="1" s="49">
      <c r="A317" s="100" t="n"/>
      <c r="B317" s="34" t="n"/>
      <c r="C317" s="100" t="n"/>
      <c r="D317" s="34" t="n"/>
      <c r="E317" s="34" t="n"/>
      <c r="F317" s="34" t="n"/>
      <c r="G317" s="34" t="n"/>
      <c r="H317" s="34" t="n"/>
      <c r="N317" t="inlineStr">
        <is>
          <t>Clinic</t>
        </is>
      </c>
    </row>
    <row r="318" ht="21.6" customHeight="1" s="49">
      <c r="A318" s="100" t="n"/>
      <c r="B318" s="34" t="n"/>
      <c r="C318" s="100" t="n"/>
      <c r="D318" s="34" t="n"/>
      <c r="E318" s="34" t="n"/>
      <c r="F318" s="34" t="n"/>
      <c r="G318" s="34" t="n"/>
      <c r="H318" s="34" t="n"/>
      <c r="N318" t="inlineStr">
        <is>
          <t>Clinic</t>
        </is>
      </c>
    </row>
    <row r="319" ht="21.6" customHeight="1" s="49">
      <c r="A319" s="100" t="n"/>
      <c r="B319" s="34" t="n"/>
      <c r="C319" s="100" t="n"/>
      <c r="D319" s="34" t="n"/>
      <c r="E319" s="34" t="n"/>
      <c r="F319" s="34" t="n"/>
      <c r="G319" s="34" t="n"/>
      <c r="H319" s="34" t="n"/>
      <c r="N319" t="inlineStr">
        <is>
          <t>Clinic</t>
        </is>
      </c>
    </row>
    <row r="320" ht="21.6" customHeight="1" s="49">
      <c r="A320" s="100" t="n"/>
      <c r="B320" s="34" t="n"/>
      <c r="C320" s="100" t="n"/>
      <c r="D320" s="34" t="n"/>
      <c r="E320" s="34" t="n"/>
      <c r="F320" s="34" t="n"/>
      <c r="G320" s="34" t="n"/>
      <c r="H320" s="34" t="n"/>
      <c r="N320" t="inlineStr">
        <is>
          <t>Clinic</t>
        </is>
      </c>
    </row>
    <row r="321" ht="21.6" customHeight="1" s="49">
      <c r="A321" s="100" t="n"/>
      <c r="B321" s="34" t="n"/>
      <c r="C321" s="100" t="n"/>
      <c r="D321" s="34" t="n"/>
      <c r="E321" s="34" t="n"/>
      <c r="F321" s="34" t="n"/>
      <c r="G321" s="34" t="n"/>
      <c r="H321" s="34" t="n"/>
      <c r="N321" t="inlineStr">
        <is>
          <t>Clinic</t>
        </is>
      </c>
    </row>
    <row r="322" ht="21.6" customHeight="1" s="49">
      <c r="A322" s="100" t="n"/>
      <c r="B322" s="34" t="n"/>
      <c r="C322" s="100" t="n"/>
      <c r="D322" s="34" t="n"/>
      <c r="E322" s="34" t="n"/>
      <c r="F322" s="34" t="n"/>
      <c r="G322" s="34" t="n"/>
      <c r="H322" s="34" t="n"/>
      <c r="N322" t="inlineStr">
        <is>
          <t>Clinic</t>
        </is>
      </c>
    </row>
    <row r="323" ht="21.6" customHeight="1" s="49">
      <c r="A323" s="100" t="n"/>
      <c r="B323" s="34" t="n"/>
      <c r="C323" s="100" t="n"/>
      <c r="D323" s="34" t="n"/>
      <c r="E323" s="34" t="n"/>
      <c r="F323" s="34" t="n"/>
      <c r="G323" s="34" t="n"/>
      <c r="H323" s="34" t="n"/>
      <c r="N323" t="inlineStr">
        <is>
          <t>Clinic</t>
        </is>
      </c>
    </row>
    <row r="324" ht="21.6" customHeight="1" s="49">
      <c r="A324" s="100" t="n"/>
      <c r="B324" s="34" t="n"/>
      <c r="C324" s="100" t="n"/>
      <c r="D324" s="34" t="n"/>
      <c r="E324" s="34" t="n"/>
      <c r="F324" s="34" t="n"/>
      <c r="G324" s="34" t="n"/>
      <c r="H324" s="34" t="n"/>
      <c r="N324" t="inlineStr">
        <is>
          <t>Clinic</t>
        </is>
      </c>
    </row>
    <row r="325" ht="21.6" customHeight="1" s="49">
      <c r="A325" s="100" t="n"/>
      <c r="B325" s="34" t="n"/>
      <c r="C325" s="100" t="n"/>
      <c r="D325" s="34" t="n"/>
      <c r="E325" s="34" t="n"/>
      <c r="F325" s="34" t="n"/>
      <c r="G325" s="34" t="n"/>
      <c r="H325" s="34" t="n"/>
      <c r="N325" t="inlineStr">
        <is>
          <t>Clinic</t>
        </is>
      </c>
    </row>
    <row r="326" ht="21.6" customHeight="1" s="49">
      <c r="A326" s="100" t="n"/>
      <c r="B326" s="34" t="n"/>
      <c r="C326" s="100" t="n"/>
      <c r="D326" s="34" t="n"/>
      <c r="E326" s="34" t="n"/>
      <c r="F326" s="34" t="n"/>
      <c r="G326" s="34" t="n"/>
      <c r="H326" s="34" t="n"/>
      <c r="N326" t="inlineStr">
        <is>
          <t>Clinic</t>
        </is>
      </c>
    </row>
    <row r="327" ht="21.6" customHeight="1" s="49">
      <c r="A327" s="100" t="n"/>
      <c r="B327" s="34" t="n"/>
      <c r="C327" s="100" t="n"/>
      <c r="D327" s="34" t="n"/>
      <c r="E327" s="34" t="n"/>
      <c r="F327" s="34" t="n"/>
      <c r="G327" s="34" t="n"/>
      <c r="H327" s="34" t="n"/>
      <c r="N327" t="inlineStr">
        <is>
          <t>Clinic</t>
        </is>
      </c>
    </row>
    <row r="328" ht="21.6" customHeight="1" s="49">
      <c r="A328" s="100" t="n"/>
      <c r="B328" s="34" t="n"/>
      <c r="C328" s="100" t="n"/>
      <c r="D328" s="34" t="n"/>
      <c r="E328" s="34" t="n"/>
      <c r="F328" s="34" t="n"/>
      <c r="G328" s="34" t="n"/>
      <c r="H328" s="34" t="n"/>
      <c r="N328" t="inlineStr">
        <is>
          <t>Clinic</t>
        </is>
      </c>
    </row>
    <row r="329" ht="21.6" customHeight="1" s="49">
      <c r="A329" s="100" t="n"/>
      <c r="B329" s="34" t="n"/>
      <c r="C329" s="100" t="n"/>
      <c r="D329" s="34" t="n"/>
      <c r="E329" s="34" t="n"/>
      <c r="F329" s="34" t="n"/>
      <c r="G329" s="34" t="n"/>
      <c r="H329" s="34" t="n"/>
      <c r="N329" t="inlineStr">
        <is>
          <t>Clinic</t>
        </is>
      </c>
    </row>
    <row r="330" ht="21.6" customHeight="1" s="49">
      <c r="A330" s="100" t="n"/>
      <c r="B330" s="34" t="n"/>
      <c r="C330" s="100" t="n"/>
      <c r="D330" s="34" t="n"/>
      <c r="E330" s="34" t="n"/>
      <c r="F330" s="34" t="n"/>
      <c r="G330" s="34" t="n"/>
      <c r="H330" s="34" t="n"/>
      <c r="N330" t="inlineStr">
        <is>
          <t>Clinic</t>
        </is>
      </c>
    </row>
    <row r="331" ht="21.6" customHeight="1" s="49">
      <c r="A331" s="100" t="n"/>
      <c r="B331" s="34" t="n"/>
      <c r="C331" s="100" t="n"/>
      <c r="D331" s="34" t="n"/>
      <c r="E331" s="34" t="n"/>
      <c r="F331" s="34" t="n"/>
      <c r="G331" s="34" t="n"/>
      <c r="H331" s="34" t="n"/>
      <c r="N331" t="inlineStr">
        <is>
          <t>Clinic</t>
        </is>
      </c>
    </row>
    <row r="332" ht="21.6" customHeight="1" s="49">
      <c r="A332" s="100" t="n"/>
      <c r="B332" s="34" t="n"/>
      <c r="C332" s="100" t="n"/>
      <c r="D332" s="34" t="n"/>
      <c r="E332" s="34" t="n"/>
      <c r="F332" s="34" t="n"/>
      <c r="G332" s="34" t="n"/>
      <c r="H332" s="34" t="n"/>
      <c r="N332" t="inlineStr">
        <is>
          <t>Clinic</t>
        </is>
      </c>
    </row>
    <row r="333" ht="21.6" customHeight="1" s="49">
      <c r="A333" s="100" t="n"/>
      <c r="B333" s="34" t="n"/>
      <c r="C333" s="100" t="n"/>
      <c r="D333" s="34" t="n"/>
      <c r="E333" s="34" t="n"/>
      <c r="F333" s="34" t="n"/>
      <c r="G333" s="34" t="n"/>
      <c r="H333" s="34" t="n"/>
      <c r="N333" t="inlineStr">
        <is>
          <t>Clinic</t>
        </is>
      </c>
    </row>
    <row r="334" ht="21.6" customHeight="1" s="49">
      <c r="A334" s="100" t="n"/>
      <c r="B334" s="34" t="n"/>
      <c r="C334" s="100" t="n"/>
      <c r="D334" s="34" t="n"/>
      <c r="E334" s="34" t="n"/>
      <c r="F334" s="34" t="n"/>
      <c r="G334" s="34" t="n"/>
      <c r="H334" s="34" t="n"/>
      <c r="N334" t="inlineStr">
        <is>
          <t>Clinic</t>
        </is>
      </c>
    </row>
    <row r="335" ht="21.6" customHeight="1" s="49">
      <c r="A335" s="100" t="n"/>
      <c r="B335" s="34" t="n"/>
      <c r="C335" s="100" t="n"/>
      <c r="D335" s="34" t="n"/>
      <c r="E335" s="34" t="n"/>
      <c r="F335" s="34" t="n"/>
      <c r="G335" s="34" t="n"/>
      <c r="H335" s="34" t="n"/>
      <c r="N335" t="inlineStr">
        <is>
          <t>Clinic</t>
        </is>
      </c>
    </row>
    <row r="336" ht="21.6" customHeight="1" s="49">
      <c r="A336" s="100" t="n"/>
      <c r="B336" s="34" t="n"/>
      <c r="C336" s="100" t="n"/>
      <c r="D336" s="34" t="n"/>
      <c r="E336" s="34" t="n"/>
      <c r="F336" s="34" t="n"/>
      <c r="G336" s="34" t="n"/>
      <c r="H336" s="34" t="n"/>
      <c r="N336" t="inlineStr">
        <is>
          <t>Clinic</t>
        </is>
      </c>
    </row>
    <row r="337" ht="21.6" customHeight="1" s="49">
      <c r="A337" s="100" t="n"/>
      <c r="B337" s="34" t="n"/>
      <c r="C337" s="100" t="n"/>
      <c r="D337" s="34" t="n"/>
      <c r="E337" s="34" t="n"/>
      <c r="F337" s="34" t="n"/>
      <c r="G337" s="34" t="n"/>
      <c r="H337" s="34" t="n"/>
      <c r="N337" t="inlineStr">
        <is>
          <t>Clinic</t>
        </is>
      </c>
    </row>
    <row r="338" ht="21.6" customHeight="1" s="49">
      <c r="A338" s="100" t="n"/>
      <c r="B338" s="34" t="n"/>
      <c r="C338" s="100" t="n"/>
      <c r="D338" s="34" t="n"/>
      <c r="E338" s="34" t="n"/>
      <c r="F338" s="34" t="n"/>
      <c r="G338" s="34" t="n"/>
      <c r="H338" s="34" t="n"/>
      <c r="N338" t="inlineStr">
        <is>
          <t>Clinic</t>
        </is>
      </c>
    </row>
    <row r="339" ht="21.6" customHeight="1" s="49">
      <c r="A339" s="100" t="n"/>
      <c r="B339" s="34" t="n"/>
      <c r="C339" s="100" t="n"/>
      <c r="D339" s="34" t="n"/>
      <c r="E339" s="34" t="n"/>
      <c r="F339" s="34" t="n"/>
      <c r="G339" s="34" t="n"/>
      <c r="H339" s="34" t="n"/>
      <c r="N339" t="inlineStr">
        <is>
          <t>Clinic</t>
        </is>
      </c>
    </row>
    <row r="340" ht="21.6" customHeight="1" s="49">
      <c r="A340" s="100" t="n"/>
      <c r="B340" s="34" t="n"/>
      <c r="C340" s="100" t="n"/>
      <c r="D340" s="34" t="n"/>
      <c r="E340" s="34" t="n"/>
      <c r="F340" s="34" t="n"/>
      <c r="G340" s="34" t="n"/>
      <c r="H340" s="34" t="n"/>
      <c r="N340" t="inlineStr">
        <is>
          <t>Clinic</t>
        </is>
      </c>
    </row>
    <row r="341" ht="21.6" customHeight="1" s="49">
      <c r="A341" s="100" t="n"/>
      <c r="B341" s="34" t="n"/>
      <c r="C341" s="100" t="n"/>
      <c r="D341" s="34" t="n"/>
      <c r="E341" s="34" t="n"/>
      <c r="F341" s="34" t="n"/>
      <c r="G341" s="34" t="n"/>
      <c r="H341" s="34" t="n"/>
      <c r="N341" t="inlineStr">
        <is>
          <t>Clinic</t>
        </is>
      </c>
    </row>
    <row r="342" ht="21.6" customHeight="1" s="49">
      <c r="A342" s="100" t="n"/>
      <c r="B342" s="34" t="n"/>
      <c r="C342" s="100" t="n"/>
      <c r="D342" s="34" t="n"/>
      <c r="E342" s="34" t="n"/>
      <c r="F342" s="34" t="n"/>
      <c r="G342" s="34" t="n"/>
      <c r="H342" s="34" t="n"/>
      <c r="N342" t="inlineStr">
        <is>
          <t>Clinic</t>
        </is>
      </c>
    </row>
    <row r="343" ht="21.6" customHeight="1" s="49">
      <c r="A343" s="100" t="n"/>
      <c r="B343" s="34" t="n"/>
      <c r="C343" s="100" t="n"/>
      <c r="D343" s="34" t="n"/>
      <c r="E343" s="34" t="n"/>
      <c r="F343" s="34" t="n"/>
      <c r="G343" s="34" t="n"/>
      <c r="H343" s="34" t="n"/>
      <c r="N343" t="inlineStr">
        <is>
          <t>Clinic</t>
        </is>
      </c>
    </row>
    <row r="344" ht="21.6" customHeight="1" s="49">
      <c r="A344" s="100" t="n"/>
      <c r="B344" s="34" t="n"/>
      <c r="C344" s="100" t="n"/>
      <c r="D344" s="34" t="n"/>
      <c r="E344" s="34" t="n"/>
      <c r="F344" s="34" t="n"/>
      <c r="G344" s="34" t="n"/>
      <c r="H344" s="34" t="n"/>
      <c r="N344" t="inlineStr">
        <is>
          <t>Clinic</t>
        </is>
      </c>
    </row>
    <row r="345" ht="21.6" customHeight="1" s="49">
      <c r="A345" s="100" t="n"/>
      <c r="B345" s="34" t="n"/>
      <c r="C345" s="100" t="n"/>
      <c r="D345" s="34" t="n"/>
      <c r="E345" s="34" t="n"/>
      <c r="F345" s="34" t="n"/>
      <c r="G345" s="34" t="n"/>
      <c r="H345" s="34" t="n"/>
      <c r="N345" t="inlineStr">
        <is>
          <t>Clinic</t>
        </is>
      </c>
    </row>
    <row r="346" ht="21.6" customHeight="1" s="49">
      <c r="A346" s="100" t="n"/>
      <c r="B346" s="34" t="n"/>
      <c r="C346" s="100" t="n"/>
      <c r="D346" s="34" t="n"/>
      <c r="E346" s="34" t="n"/>
      <c r="F346" s="34" t="n"/>
      <c r="G346" s="34" t="n"/>
      <c r="H346" s="34" t="n"/>
      <c r="N346" t="inlineStr">
        <is>
          <t>Clinic</t>
        </is>
      </c>
    </row>
    <row r="347" ht="21.6" customHeight="1" s="49">
      <c r="A347" s="100" t="n"/>
      <c r="B347" s="34" t="n"/>
      <c r="C347" s="100" t="n"/>
      <c r="D347" s="34" t="n"/>
      <c r="E347" s="34" t="n"/>
      <c r="F347" s="34" t="n"/>
      <c r="G347" s="34" t="n"/>
      <c r="H347" s="34" t="n"/>
      <c r="N347" t="inlineStr">
        <is>
          <t>Clinic</t>
        </is>
      </c>
    </row>
    <row r="348" ht="21.6" customHeight="1" s="49">
      <c r="A348" s="100" t="n"/>
      <c r="B348" s="34" t="n"/>
      <c r="C348" s="100" t="n"/>
      <c r="D348" s="34" t="n"/>
      <c r="E348" s="34" t="n"/>
      <c r="F348" s="34" t="n"/>
      <c r="G348" s="34" t="n"/>
      <c r="H348" s="34" t="n"/>
      <c r="N348" t="inlineStr">
        <is>
          <t>Clinic</t>
        </is>
      </c>
    </row>
    <row r="349" ht="21.6" customHeight="1" s="49">
      <c r="A349" s="100" t="n"/>
      <c r="B349" s="34" t="n"/>
      <c r="C349" s="100" t="n"/>
      <c r="D349" s="34" t="n"/>
      <c r="E349" s="34" t="n"/>
      <c r="F349" s="34" t="n"/>
      <c r="G349" s="34" t="n"/>
      <c r="H349" s="34" t="n"/>
      <c r="N349" t="inlineStr">
        <is>
          <t>Clinic</t>
        </is>
      </c>
    </row>
    <row r="350" ht="21.6" customHeight="1" s="49">
      <c r="A350" s="100" t="n"/>
      <c r="B350" s="34" t="n"/>
      <c r="C350" s="100" t="n"/>
      <c r="D350" s="34" t="n"/>
      <c r="E350" s="34" t="n"/>
      <c r="F350" s="34" t="n"/>
      <c r="G350" s="34" t="n"/>
      <c r="H350" s="34" t="n"/>
      <c r="N350" t="inlineStr">
        <is>
          <t>Clinic</t>
        </is>
      </c>
    </row>
    <row r="351" ht="21.6" customHeight="1" s="49">
      <c r="A351" s="100" t="n"/>
      <c r="B351" s="34" t="n"/>
      <c r="C351" s="100" t="n"/>
      <c r="D351" s="34" t="n"/>
      <c r="E351" s="34" t="n"/>
      <c r="F351" s="34" t="n"/>
      <c r="G351" s="34" t="n"/>
      <c r="H351" s="34" t="n"/>
      <c r="N351" t="inlineStr">
        <is>
          <t>Clinic</t>
        </is>
      </c>
    </row>
    <row r="352" ht="21.6" customHeight="1" s="49">
      <c r="A352" s="100" t="n"/>
      <c r="B352" s="34" t="n"/>
      <c r="C352" s="100" t="n"/>
      <c r="D352" s="34" t="n"/>
      <c r="E352" s="34" t="n"/>
      <c r="F352" s="34" t="n"/>
      <c r="G352" s="34" t="n"/>
      <c r="H352" s="34" t="n"/>
      <c r="N352" t="inlineStr">
        <is>
          <t>Clinic</t>
        </is>
      </c>
    </row>
    <row r="353" ht="21.6" customHeight="1" s="49">
      <c r="A353" s="100" t="n"/>
      <c r="B353" s="34" t="n"/>
      <c r="C353" s="100" t="n"/>
      <c r="D353" s="34" t="n"/>
      <c r="E353" s="34" t="n"/>
      <c r="F353" s="34" t="n"/>
      <c r="G353" s="34" t="n"/>
      <c r="H353" s="34" t="n"/>
      <c r="N353" t="inlineStr">
        <is>
          <t>Clinic</t>
        </is>
      </c>
    </row>
    <row r="354" ht="21.6" customHeight="1" s="49">
      <c r="A354" s="100" t="n"/>
      <c r="B354" s="34" t="n"/>
      <c r="C354" s="100" t="n"/>
      <c r="D354" s="34" t="n"/>
      <c r="E354" s="34" t="n"/>
      <c r="F354" s="34" t="n"/>
      <c r="G354" s="34" t="n"/>
      <c r="H354" s="34" t="n"/>
      <c r="N354" t="inlineStr">
        <is>
          <t>Clinic</t>
        </is>
      </c>
    </row>
    <row r="355" ht="21.6" customHeight="1" s="49">
      <c r="A355" s="100" t="n"/>
      <c r="B355" s="34" t="n"/>
      <c r="C355" s="100" t="n"/>
      <c r="D355" s="34" t="n"/>
      <c r="E355" s="34" t="n"/>
      <c r="F355" s="34" t="n"/>
      <c r="G355" s="34" t="n"/>
      <c r="H355" s="34" t="n"/>
      <c r="N355" t="inlineStr">
        <is>
          <t>Clinic</t>
        </is>
      </c>
    </row>
    <row r="356" ht="21.6" customHeight="1" s="49">
      <c r="A356" s="100" t="n"/>
      <c r="B356" s="34" t="n"/>
      <c r="C356" s="100" t="n"/>
      <c r="D356" s="34" t="n"/>
      <c r="E356" s="34" t="n"/>
      <c r="F356" s="34" t="n"/>
      <c r="G356" s="34" t="n"/>
      <c r="H356" s="34" t="n"/>
      <c r="N356" t="inlineStr">
        <is>
          <t>Clinic</t>
        </is>
      </c>
    </row>
    <row r="357" ht="21.6" customHeight="1" s="49">
      <c r="A357" s="100" t="n"/>
      <c r="B357" s="34" t="n"/>
      <c r="C357" s="100" t="n"/>
      <c r="D357" s="34" t="n"/>
      <c r="E357" s="34" t="n"/>
      <c r="F357" s="34" t="n"/>
      <c r="G357" s="34" t="n"/>
      <c r="H357" s="34" t="n"/>
      <c r="N357" t="inlineStr">
        <is>
          <t>Clinic</t>
        </is>
      </c>
    </row>
    <row r="358" ht="21.6" customHeight="1" s="49">
      <c r="A358" s="100" t="n"/>
      <c r="B358" s="34" t="n"/>
      <c r="C358" s="100" t="n"/>
      <c r="D358" s="34" t="n"/>
      <c r="E358" s="34" t="n"/>
      <c r="F358" s="34" t="n"/>
      <c r="G358" s="34" t="n"/>
      <c r="H358" s="34" t="n"/>
      <c r="N358" t="inlineStr">
        <is>
          <t>Clinic</t>
        </is>
      </c>
    </row>
    <row r="359" ht="21.6" customHeight="1" s="49">
      <c r="A359" s="100" t="n"/>
      <c r="B359" s="34" t="n"/>
      <c r="C359" s="100" t="n"/>
      <c r="D359" s="34" t="n"/>
      <c r="E359" s="34" t="n"/>
      <c r="F359" s="34" t="n"/>
      <c r="G359" s="34" t="n"/>
      <c r="H359" s="34" t="n"/>
      <c r="N359" t="inlineStr">
        <is>
          <t>Clinic</t>
        </is>
      </c>
    </row>
    <row r="360" ht="21.6" customHeight="1" s="49">
      <c r="A360" s="100" t="n"/>
      <c r="B360" s="34" t="n"/>
      <c r="C360" s="100" t="n"/>
      <c r="D360" s="34" t="n"/>
      <c r="E360" s="34" t="n"/>
      <c r="F360" s="34" t="n"/>
      <c r="G360" s="34" t="n"/>
      <c r="H360" s="34" t="n"/>
      <c r="N360" t="inlineStr">
        <is>
          <t>Clinic</t>
        </is>
      </c>
    </row>
    <row r="361" ht="21.6" customHeight="1" s="49">
      <c r="A361" s="100" t="n"/>
      <c r="B361" s="34" t="n"/>
      <c r="C361" s="100" t="n"/>
      <c r="D361" s="34" t="n"/>
      <c r="E361" s="34" t="n"/>
      <c r="F361" s="34" t="n"/>
      <c r="G361" s="34" t="n"/>
      <c r="H361" s="34" t="n"/>
      <c r="N361" t="inlineStr">
        <is>
          <t>Clinic</t>
        </is>
      </c>
    </row>
    <row r="362" ht="21.6" customHeight="1" s="49">
      <c r="A362" s="100" t="n"/>
      <c r="B362" s="34" t="n"/>
      <c r="C362" s="100" t="n"/>
      <c r="D362" s="34" t="n"/>
      <c r="E362" s="34" t="n"/>
      <c r="F362" s="34" t="n"/>
      <c r="G362" s="34" t="n"/>
      <c r="H362" s="34" t="n"/>
      <c r="N362" t="inlineStr">
        <is>
          <t>Clinic</t>
        </is>
      </c>
    </row>
    <row r="363" ht="21.6" customHeight="1" s="49">
      <c r="A363" s="100" t="n"/>
      <c r="B363" s="34" t="n"/>
      <c r="C363" s="100" t="n"/>
      <c r="D363" s="34" t="n"/>
      <c r="E363" s="34" t="n"/>
      <c r="F363" s="34" t="n"/>
      <c r="G363" s="34" t="n"/>
      <c r="H363" s="34" t="n"/>
      <c r="N363" t="inlineStr">
        <is>
          <t>Clinic</t>
        </is>
      </c>
    </row>
    <row r="364" ht="21.6" customHeight="1" s="49">
      <c r="A364" s="100" t="n"/>
      <c r="B364" s="34" t="n"/>
      <c r="C364" s="100" t="n"/>
      <c r="D364" s="34" t="n"/>
      <c r="E364" s="34" t="n"/>
      <c r="F364" s="34" t="n"/>
      <c r="G364" s="34" t="n"/>
      <c r="H364" s="34" t="n"/>
      <c r="N364" t="inlineStr">
        <is>
          <t>Clinic</t>
        </is>
      </c>
    </row>
    <row r="365" ht="21.6" customHeight="1" s="49">
      <c r="A365" s="100" t="n"/>
      <c r="B365" s="34" t="n"/>
      <c r="C365" s="100" t="n"/>
      <c r="D365" s="34" t="n"/>
      <c r="E365" s="34" t="n"/>
      <c r="F365" s="34" t="n"/>
      <c r="G365" s="34" t="n"/>
      <c r="H365" s="34" t="n"/>
      <c r="N365" t="inlineStr">
        <is>
          <t>Clinic</t>
        </is>
      </c>
    </row>
    <row r="366" ht="21.6" customHeight="1" s="49">
      <c r="A366" s="100" t="n"/>
      <c r="B366" s="34" t="n"/>
      <c r="C366" s="100" t="n"/>
      <c r="D366" s="34" t="n"/>
      <c r="E366" s="34" t="n"/>
      <c r="F366" s="34" t="n"/>
      <c r="G366" s="34" t="n"/>
      <c r="H366" s="34" t="n"/>
      <c r="N366" t="inlineStr">
        <is>
          <t>Clinic</t>
        </is>
      </c>
    </row>
    <row r="367" ht="21.6" customHeight="1" s="49">
      <c r="A367" s="100" t="n"/>
      <c r="B367" s="34" t="n"/>
      <c r="C367" s="100" t="n"/>
      <c r="D367" s="34" t="n"/>
      <c r="E367" s="34" t="n"/>
      <c r="F367" s="34" t="n"/>
      <c r="G367" s="34" t="n"/>
      <c r="H367" s="34" t="n"/>
      <c r="N367" t="inlineStr">
        <is>
          <t>Clinic</t>
        </is>
      </c>
    </row>
    <row r="368" ht="21.6" customHeight="1" s="49">
      <c r="A368" s="100" t="n"/>
      <c r="B368" s="34" t="n"/>
      <c r="C368" s="100" t="n"/>
      <c r="D368" s="34" t="n"/>
      <c r="E368" s="34" t="n"/>
      <c r="F368" s="34" t="n"/>
      <c r="G368" s="34" t="n"/>
      <c r="H368" s="34" t="n"/>
      <c r="N368" t="inlineStr">
        <is>
          <t>Clinic</t>
        </is>
      </c>
    </row>
    <row r="369" ht="21.6" customHeight="1" s="49">
      <c r="A369" s="100" t="n"/>
      <c r="B369" s="34" t="n"/>
      <c r="C369" s="100" t="n"/>
      <c r="D369" s="34" t="n"/>
      <c r="E369" s="34" t="n"/>
      <c r="F369" s="34" t="n"/>
      <c r="G369" s="34" t="n"/>
      <c r="H369" s="34" t="n"/>
      <c r="N369" t="inlineStr">
        <is>
          <t>Clinic</t>
        </is>
      </c>
    </row>
    <row r="370" ht="21.6" customHeight="1" s="49">
      <c r="A370" s="100" t="n"/>
      <c r="B370" s="34" t="n"/>
      <c r="C370" s="100" t="n"/>
      <c r="D370" s="34" t="n"/>
      <c r="E370" s="34" t="n"/>
      <c r="F370" s="34" t="n"/>
      <c r="G370" s="34" t="n"/>
      <c r="H370" s="34" t="n"/>
      <c r="N370" t="inlineStr">
        <is>
          <t>Clinic</t>
        </is>
      </c>
    </row>
    <row r="371" ht="21.6" customHeight="1" s="49">
      <c r="A371" s="100" t="n"/>
      <c r="B371" s="34" t="n"/>
      <c r="C371" s="100" t="n"/>
      <c r="D371" s="34" t="n"/>
      <c r="E371" s="34" t="n"/>
      <c r="F371" s="34" t="n"/>
      <c r="G371" s="34" t="n"/>
      <c r="H371" s="34" t="n"/>
      <c r="N371" t="inlineStr">
        <is>
          <t>Clinic</t>
        </is>
      </c>
    </row>
    <row r="372" ht="21.6" customHeight="1" s="49">
      <c r="A372" s="100" t="n"/>
      <c r="B372" s="34" t="n"/>
      <c r="C372" s="100" t="n"/>
      <c r="D372" s="34" t="n"/>
      <c r="E372" s="34" t="n"/>
      <c r="F372" s="34" t="n"/>
      <c r="G372" s="34" t="n"/>
      <c r="H372" s="34" t="n"/>
      <c r="N372" t="inlineStr">
        <is>
          <t>Clinic</t>
        </is>
      </c>
    </row>
    <row r="373" ht="21.6" customHeight="1" s="49">
      <c r="A373" s="100" t="n"/>
      <c r="B373" s="34" t="n"/>
      <c r="C373" s="100" t="n"/>
      <c r="D373" s="34" t="n"/>
      <c r="E373" s="34" t="n"/>
      <c r="F373" s="34" t="n"/>
      <c r="G373" s="34" t="n"/>
      <c r="H373" s="34" t="n"/>
      <c r="N373" t="inlineStr">
        <is>
          <t>Clinic</t>
        </is>
      </c>
    </row>
    <row r="374" ht="21.6" customHeight="1" s="49">
      <c r="A374" s="100" t="n"/>
      <c r="B374" s="34" t="n"/>
      <c r="C374" s="100" t="n"/>
      <c r="D374" s="34" t="n"/>
      <c r="E374" s="34" t="n"/>
      <c r="F374" s="34" t="n"/>
      <c r="G374" s="34" t="n"/>
      <c r="H374" s="34" t="n"/>
      <c r="N374" t="inlineStr">
        <is>
          <t>Clinic</t>
        </is>
      </c>
    </row>
    <row r="375" ht="21.6" customHeight="1" s="49">
      <c r="A375" s="100" t="n"/>
      <c r="B375" s="34" t="n"/>
      <c r="C375" s="100" t="n"/>
      <c r="D375" s="34" t="n"/>
      <c r="E375" s="34" t="n"/>
      <c r="F375" s="34" t="n"/>
      <c r="G375" s="34" t="n"/>
      <c r="H375" s="34" t="n"/>
      <c r="N375" t="inlineStr">
        <is>
          <t>Clinic</t>
        </is>
      </c>
    </row>
    <row r="376" ht="21.6" customHeight="1" s="49">
      <c r="A376" s="100" t="n"/>
      <c r="B376" s="34" t="n"/>
      <c r="C376" s="100" t="n"/>
      <c r="D376" s="34" t="n"/>
      <c r="E376" s="34" t="n"/>
      <c r="F376" s="34" t="n"/>
      <c r="G376" s="34" t="n"/>
      <c r="H376" s="34" t="n"/>
      <c r="N376" t="inlineStr">
        <is>
          <t>Clinic</t>
        </is>
      </c>
    </row>
    <row r="377" ht="21.6" customHeight="1" s="49">
      <c r="A377" s="100" t="n"/>
      <c r="B377" s="34" t="n"/>
      <c r="C377" s="100" t="n"/>
      <c r="D377" s="34" t="n"/>
      <c r="E377" s="34" t="n"/>
      <c r="F377" s="34" t="n"/>
      <c r="G377" s="34" t="n"/>
      <c r="H377" s="34" t="n"/>
      <c r="N377" t="inlineStr">
        <is>
          <t>Clinic</t>
        </is>
      </c>
    </row>
    <row r="378" ht="21.6" customHeight="1" s="49">
      <c r="A378" s="100" t="n"/>
      <c r="B378" s="34" t="n"/>
      <c r="C378" s="100" t="n"/>
      <c r="D378" s="34" t="n"/>
      <c r="E378" s="34" t="n"/>
      <c r="F378" s="34" t="n"/>
      <c r="G378" s="34" t="n"/>
      <c r="H378" s="34" t="n"/>
      <c r="N378" t="inlineStr">
        <is>
          <t>Clinic</t>
        </is>
      </c>
    </row>
    <row r="379" ht="21.6" customHeight="1" s="49">
      <c r="A379" s="100" t="n"/>
      <c r="B379" s="34" t="n"/>
      <c r="C379" s="100" t="n"/>
      <c r="D379" s="34" t="n"/>
      <c r="E379" s="34" t="n"/>
      <c r="F379" s="34" t="n"/>
      <c r="G379" s="34" t="n"/>
      <c r="H379" s="34" t="n"/>
      <c r="N379" t="inlineStr">
        <is>
          <t>Clinic</t>
        </is>
      </c>
    </row>
    <row r="380" ht="21.6" customHeight="1" s="49">
      <c r="A380" s="100" t="n"/>
      <c r="B380" s="34" t="n"/>
      <c r="C380" s="100" t="n"/>
      <c r="D380" s="34" t="n"/>
      <c r="E380" s="34" t="n"/>
      <c r="F380" s="34" t="n"/>
      <c r="G380" s="34" t="n"/>
      <c r="H380" s="34" t="n"/>
      <c r="N380" t="inlineStr">
        <is>
          <t>Clinic</t>
        </is>
      </c>
    </row>
    <row r="381" ht="21.6" customHeight="1" s="49">
      <c r="A381" s="100" t="n"/>
      <c r="B381" s="34" t="n"/>
      <c r="C381" s="100" t="n"/>
      <c r="D381" s="34" t="n"/>
      <c r="E381" s="34" t="n"/>
      <c r="F381" s="34" t="n"/>
      <c r="G381" s="34" t="n"/>
      <c r="H381" s="34" t="n"/>
      <c r="N381" t="inlineStr">
        <is>
          <t>Clinic</t>
        </is>
      </c>
    </row>
    <row r="382" ht="21.6" customHeight="1" s="49">
      <c r="A382" s="100" t="n"/>
      <c r="B382" s="34" t="n"/>
      <c r="C382" s="100" t="n"/>
      <c r="D382" s="34" t="n"/>
      <c r="E382" s="34" t="n"/>
      <c r="F382" s="34" t="n"/>
      <c r="G382" s="34" t="n"/>
      <c r="H382" s="34" t="n"/>
      <c r="N382" t="inlineStr">
        <is>
          <t>Clinic</t>
        </is>
      </c>
    </row>
    <row r="383" ht="21.6" customHeight="1" s="49">
      <c r="A383" s="100" t="n"/>
      <c r="B383" s="34" t="n"/>
      <c r="C383" s="100" t="n"/>
      <c r="D383" s="34" t="n"/>
      <c r="E383" s="34" t="n"/>
      <c r="F383" s="34" t="n"/>
      <c r="G383" s="34" t="n"/>
      <c r="H383" s="34" t="n"/>
      <c r="N383" t="inlineStr">
        <is>
          <t>Clinic</t>
        </is>
      </c>
    </row>
    <row r="384" ht="21.6" customHeight="1" s="49">
      <c r="A384" s="100" t="n"/>
      <c r="B384" s="34" t="n"/>
      <c r="C384" s="100" t="n"/>
      <c r="D384" s="34" t="n"/>
      <c r="E384" s="34" t="n"/>
      <c r="F384" s="34" t="n"/>
      <c r="G384" s="34" t="n"/>
      <c r="H384" s="34" t="n"/>
      <c r="N384" t="inlineStr">
        <is>
          <t>Clinic</t>
        </is>
      </c>
    </row>
    <row r="385" ht="21.6" customHeight="1" s="49">
      <c r="A385" s="100" t="n"/>
      <c r="B385" s="34" t="n"/>
      <c r="C385" s="100" t="n"/>
      <c r="D385" s="34" t="n"/>
      <c r="E385" s="34" t="n"/>
      <c r="F385" s="34" t="n"/>
      <c r="G385" s="34" t="n"/>
      <c r="H385" s="34" t="n"/>
      <c r="N385" t="inlineStr">
        <is>
          <t>Clinic</t>
        </is>
      </c>
    </row>
    <row r="386" ht="21.6" customHeight="1" s="49">
      <c r="A386" s="100" t="n"/>
      <c r="B386" s="34" t="n"/>
      <c r="C386" s="100" t="n"/>
      <c r="D386" s="34" t="n"/>
      <c r="E386" s="34" t="n"/>
      <c r="F386" s="34" t="n"/>
      <c r="G386" s="34" t="n"/>
      <c r="H386" s="34" t="n"/>
      <c r="N386" t="inlineStr">
        <is>
          <t>Clinic</t>
        </is>
      </c>
    </row>
    <row r="387" ht="21.6" customHeight="1" s="49">
      <c r="A387" s="100" t="n"/>
      <c r="B387" s="34" t="n"/>
      <c r="C387" s="100" t="n"/>
      <c r="D387" s="34" t="n"/>
      <c r="E387" s="34" t="n"/>
      <c r="F387" s="34" t="n"/>
      <c r="G387" s="34" t="n"/>
      <c r="H387" s="34" t="n"/>
      <c r="N387" t="inlineStr">
        <is>
          <t>Clinic</t>
        </is>
      </c>
    </row>
    <row r="388" ht="21.6" customHeight="1" s="49">
      <c r="A388" s="100" t="n"/>
      <c r="B388" s="34" t="n"/>
      <c r="C388" s="100" t="n"/>
      <c r="D388" s="34" t="n"/>
      <c r="E388" s="34" t="n"/>
      <c r="F388" s="34" t="n"/>
      <c r="G388" s="34" t="n"/>
      <c r="H388" s="34" t="n"/>
      <c r="N388" t="inlineStr">
        <is>
          <t>Clinic</t>
        </is>
      </c>
    </row>
    <row r="389" ht="21.6" customHeight="1" s="49">
      <c r="A389" s="100" t="n"/>
      <c r="B389" s="34" t="n"/>
      <c r="C389" s="100" t="n"/>
      <c r="D389" s="34" t="n"/>
      <c r="E389" s="34" t="n"/>
      <c r="F389" s="34" t="n"/>
      <c r="G389" s="34" t="n"/>
      <c r="H389" s="34" t="n"/>
      <c r="N389" t="inlineStr">
        <is>
          <t>Clinic</t>
        </is>
      </c>
    </row>
    <row r="390" ht="21.6" customHeight="1" s="49">
      <c r="A390" s="100" t="n"/>
      <c r="B390" s="34" t="n"/>
      <c r="C390" s="100" t="n"/>
      <c r="D390" s="34" t="n"/>
      <c r="E390" s="34" t="n"/>
      <c r="F390" s="34" t="n"/>
      <c r="G390" s="34" t="n"/>
      <c r="H390" s="34" t="n"/>
      <c r="N390" t="inlineStr">
        <is>
          <t>Clinic</t>
        </is>
      </c>
    </row>
    <row r="391" ht="21.6" customHeight="1" s="49">
      <c r="A391" s="100" t="n"/>
      <c r="B391" s="34" t="n"/>
      <c r="C391" s="100" t="n"/>
      <c r="D391" s="34" t="n"/>
      <c r="E391" s="34" t="n"/>
      <c r="F391" s="34" t="n"/>
      <c r="G391" s="34" t="n"/>
      <c r="H391" s="34" t="n"/>
      <c r="N391" t="inlineStr">
        <is>
          <t>Clinic</t>
        </is>
      </c>
    </row>
    <row r="392" ht="21.6" customHeight="1" s="49">
      <c r="A392" s="100" t="n"/>
      <c r="B392" s="34" t="n"/>
      <c r="C392" s="100" t="n"/>
      <c r="D392" s="34" t="n"/>
      <c r="E392" s="34" t="n"/>
      <c r="F392" s="34" t="n"/>
      <c r="G392" s="34" t="n"/>
      <c r="H392" s="34" t="n"/>
      <c r="N392" t="inlineStr">
        <is>
          <t>Clinic</t>
        </is>
      </c>
    </row>
    <row r="393" ht="21.6" customHeight="1" s="49">
      <c r="A393" s="100" t="n"/>
      <c r="B393" s="34" t="n"/>
      <c r="C393" s="100" t="n"/>
      <c r="D393" s="34" t="n"/>
      <c r="E393" s="34" t="n"/>
      <c r="F393" s="34" t="n"/>
      <c r="G393" s="34" t="n"/>
      <c r="H393" s="34" t="n"/>
      <c r="N393" t="inlineStr">
        <is>
          <t>Clinic</t>
        </is>
      </c>
    </row>
    <row r="394" ht="21.6" customHeight="1" s="49">
      <c r="A394" s="100" t="n"/>
      <c r="B394" s="34" t="n"/>
      <c r="C394" s="100" t="n"/>
      <c r="D394" s="34" t="n"/>
      <c r="E394" s="34" t="n"/>
      <c r="F394" s="34" t="n"/>
      <c r="G394" s="34" t="n"/>
      <c r="H394" s="34" t="n"/>
      <c r="N394" t="inlineStr">
        <is>
          <t>Clinic</t>
        </is>
      </c>
    </row>
    <row r="395" ht="21.6" customHeight="1" s="49">
      <c r="A395" s="100" t="n"/>
      <c r="B395" s="34" t="n"/>
      <c r="C395" s="100" t="n"/>
      <c r="D395" s="34" t="n"/>
      <c r="E395" s="34" t="n"/>
      <c r="F395" s="34" t="n"/>
      <c r="G395" s="34" t="n"/>
      <c r="H395" s="34" t="n"/>
      <c r="N395" t="inlineStr">
        <is>
          <t>Clinic</t>
        </is>
      </c>
    </row>
    <row r="396" ht="21.6" customHeight="1" s="49">
      <c r="A396" s="100" t="n"/>
      <c r="B396" s="34" t="n"/>
      <c r="C396" s="100" t="n"/>
      <c r="D396" s="34" t="n"/>
      <c r="E396" s="34" t="n"/>
      <c r="F396" s="34" t="n"/>
      <c r="G396" s="34" t="n"/>
      <c r="H396" s="34" t="n"/>
      <c r="N396" t="inlineStr">
        <is>
          <t>Clinic</t>
        </is>
      </c>
    </row>
    <row r="397" ht="21.6" customHeight="1" s="49">
      <c r="A397" s="100" t="n"/>
      <c r="B397" s="34" t="n"/>
      <c r="C397" s="100" t="n"/>
      <c r="D397" s="34" t="n"/>
      <c r="E397" s="34" t="n"/>
      <c r="F397" s="34" t="n"/>
      <c r="G397" s="34" t="n"/>
      <c r="H397" s="34" t="n"/>
      <c r="N397" t="inlineStr">
        <is>
          <t>Clinic</t>
        </is>
      </c>
    </row>
    <row r="398" ht="21.6" customHeight="1" s="49">
      <c r="A398" s="100" t="n"/>
      <c r="B398" s="34" t="n"/>
      <c r="C398" s="100" t="n"/>
      <c r="D398" s="34" t="n"/>
      <c r="E398" s="34" t="n"/>
      <c r="F398" s="34" t="n"/>
      <c r="G398" s="34" t="n"/>
      <c r="H398" s="34" t="n"/>
      <c r="N398" t="inlineStr">
        <is>
          <t>Clinic</t>
        </is>
      </c>
    </row>
    <row r="399" ht="21.6" customHeight="1" s="49">
      <c r="A399" s="100" t="n"/>
      <c r="B399" s="34" t="n"/>
      <c r="C399" s="100" t="n"/>
      <c r="D399" s="34" t="n"/>
      <c r="E399" s="34" t="n"/>
      <c r="F399" s="34" t="n"/>
      <c r="G399" s="34" t="n"/>
      <c r="H399" s="34" t="n"/>
      <c r="N399" t="inlineStr">
        <is>
          <t>Clinic</t>
        </is>
      </c>
    </row>
    <row r="400" ht="21.6" customHeight="1" s="49">
      <c r="A400" s="100" t="n"/>
      <c r="B400" s="34" t="n"/>
      <c r="C400" s="100" t="n"/>
      <c r="D400" s="34" t="n"/>
      <c r="E400" s="34" t="n"/>
      <c r="F400" s="34" t="n"/>
      <c r="G400" s="34" t="n"/>
      <c r="H400" s="34" t="n"/>
      <c r="N400" t="inlineStr">
        <is>
          <t>Clinic</t>
        </is>
      </c>
    </row>
    <row r="401" ht="21.6" customHeight="1" s="49">
      <c r="A401" s="100" t="n"/>
      <c r="B401" s="34" t="n"/>
      <c r="C401" s="100" t="n"/>
      <c r="D401" s="34" t="n"/>
      <c r="E401" s="34" t="n"/>
      <c r="F401" s="34" t="n"/>
      <c r="G401" s="34" t="n"/>
      <c r="H401" s="34" t="n"/>
      <c r="N401" t="inlineStr">
        <is>
          <t>Clinic</t>
        </is>
      </c>
    </row>
    <row r="402" ht="21.6" customHeight="1" s="49">
      <c r="A402" s="100" t="n"/>
      <c r="B402" s="34" t="n"/>
      <c r="C402" s="100" t="n"/>
      <c r="D402" s="34" t="n"/>
      <c r="E402" s="34" t="n"/>
      <c r="F402" s="34" t="n"/>
      <c r="G402" s="34" t="n"/>
      <c r="H402" s="34" t="n"/>
      <c r="N402" t="inlineStr">
        <is>
          <t>Clinic</t>
        </is>
      </c>
    </row>
    <row r="403" ht="21.6" customHeight="1" s="49">
      <c r="A403" s="100" t="n"/>
      <c r="B403" s="34" t="n"/>
      <c r="C403" s="100" t="n"/>
      <c r="D403" s="34" t="n"/>
      <c r="E403" s="34" t="n"/>
      <c r="F403" s="34" t="n"/>
      <c r="G403" s="34" t="n"/>
      <c r="H403" s="34" t="n"/>
      <c r="N403" t="inlineStr">
        <is>
          <t>Clinic</t>
        </is>
      </c>
    </row>
    <row r="404" ht="21.6" customHeight="1" s="49">
      <c r="A404" s="100" t="n"/>
      <c r="B404" s="34" t="n"/>
      <c r="C404" s="100" t="n"/>
      <c r="D404" s="34" t="n"/>
      <c r="E404" s="34" t="n"/>
      <c r="F404" s="34" t="n"/>
      <c r="G404" s="34" t="n"/>
      <c r="H404" s="34" t="n"/>
      <c r="N404" t="inlineStr">
        <is>
          <t>Clinic</t>
        </is>
      </c>
    </row>
    <row r="405" ht="21.6" customHeight="1" s="49">
      <c r="A405" s="100" t="n"/>
      <c r="B405" s="34" t="n"/>
      <c r="C405" s="100" t="n"/>
      <c r="D405" s="34" t="n"/>
      <c r="E405" s="34" t="n"/>
      <c r="F405" s="34" t="n"/>
      <c r="G405" s="34" t="n"/>
      <c r="H405" s="34" t="n"/>
      <c r="N405" t="inlineStr">
        <is>
          <t>Clinic</t>
        </is>
      </c>
    </row>
    <row r="406" ht="21.6" customHeight="1" s="49">
      <c r="A406" s="100" t="n"/>
      <c r="B406" s="34" t="n"/>
      <c r="C406" s="100" t="n"/>
      <c r="D406" s="34" t="n"/>
      <c r="E406" s="34" t="n"/>
      <c r="F406" s="34" t="n"/>
      <c r="G406" s="34" t="n"/>
      <c r="H406" s="34" t="n"/>
      <c r="N406" t="inlineStr">
        <is>
          <t>Clinic</t>
        </is>
      </c>
    </row>
    <row r="407" ht="21.6" customHeight="1" s="49">
      <c r="A407" s="100" t="n"/>
      <c r="B407" s="34" t="n"/>
      <c r="C407" s="100" t="n"/>
      <c r="D407" s="34" t="n"/>
      <c r="E407" s="34" t="n"/>
      <c r="F407" s="34" t="n"/>
      <c r="G407" s="34" t="n"/>
      <c r="H407" s="34" t="n"/>
      <c r="N407" t="inlineStr">
        <is>
          <t>Clinic</t>
        </is>
      </c>
    </row>
    <row r="408" ht="21.6" customHeight="1" s="49">
      <c r="A408" s="100" t="n"/>
      <c r="B408" s="34" t="n"/>
      <c r="C408" s="100" t="n"/>
      <c r="D408" s="34" t="n"/>
      <c r="E408" s="34" t="n"/>
      <c r="F408" s="34" t="n"/>
      <c r="G408" s="34" t="n"/>
      <c r="H408" s="34" t="n"/>
      <c r="N408" t="inlineStr">
        <is>
          <t>Clinic</t>
        </is>
      </c>
    </row>
    <row r="409" ht="21.6" customHeight="1" s="49">
      <c r="A409" s="100" t="n"/>
      <c r="B409" s="34" t="n"/>
      <c r="C409" s="100" t="n"/>
      <c r="D409" s="34" t="n"/>
      <c r="E409" s="34" t="n"/>
      <c r="F409" s="34" t="n"/>
      <c r="G409" s="34" t="n"/>
      <c r="H409" s="34" t="n"/>
      <c r="N409" t="inlineStr">
        <is>
          <t>Clinic</t>
        </is>
      </c>
    </row>
    <row r="410" ht="21.6" customHeight="1" s="49">
      <c r="A410" s="100" t="n"/>
      <c r="B410" s="34" t="n"/>
      <c r="C410" s="100" t="n"/>
      <c r="D410" s="34" t="n"/>
      <c r="E410" s="34" t="n"/>
      <c r="F410" s="34" t="n"/>
      <c r="G410" s="34" t="n"/>
      <c r="H410" s="34" t="n"/>
      <c r="N410" t="inlineStr">
        <is>
          <t>Clinic</t>
        </is>
      </c>
    </row>
    <row r="411" ht="21.6" customHeight="1" s="49">
      <c r="A411" s="100" t="n"/>
      <c r="B411" s="34" t="n"/>
      <c r="C411" s="100" t="n"/>
      <c r="D411" s="34" t="n"/>
      <c r="E411" s="34" t="n"/>
      <c r="F411" s="34" t="n"/>
      <c r="G411" s="34" t="n"/>
      <c r="H411" s="34" t="n"/>
      <c r="N411" t="inlineStr">
        <is>
          <t>Clinic</t>
        </is>
      </c>
    </row>
    <row r="412" ht="21.6" customHeight="1" s="49">
      <c r="A412" s="100" t="n"/>
      <c r="B412" s="34" t="n"/>
      <c r="C412" s="100" t="n"/>
      <c r="D412" s="34" t="n"/>
      <c r="E412" s="34" t="n"/>
      <c r="F412" s="34" t="n"/>
      <c r="G412" s="34" t="n"/>
      <c r="H412" s="34" t="n"/>
      <c r="N412" t="inlineStr">
        <is>
          <t>Clinic</t>
        </is>
      </c>
    </row>
    <row r="413" ht="21.6" customHeight="1" s="49">
      <c r="A413" s="100" t="n"/>
      <c r="B413" s="34" t="n"/>
      <c r="C413" s="100" t="n"/>
      <c r="D413" s="34" t="n"/>
      <c r="E413" s="34" t="n"/>
      <c r="F413" s="34" t="n"/>
      <c r="G413" s="34" t="n"/>
      <c r="H413" s="34" t="n"/>
      <c r="N413" t="inlineStr">
        <is>
          <t>Clinic</t>
        </is>
      </c>
    </row>
    <row r="414" ht="21.6" customHeight="1" s="49">
      <c r="A414" s="100" t="n"/>
      <c r="B414" s="34" t="n"/>
      <c r="C414" s="100" t="n"/>
      <c r="D414" s="34" t="n"/>
      <c r="E414" s="34" t="n"/>
      <c r="F414" s="34" t="n"/>
      <c r="G414" s="34" t="n"/>
      <c r="H414" s="34" t="n"/>
      <c r="N414" t="inlineStr">
        <is>
          <t>Clinic</t>
        </is>
      </c>
    </row>
    <row r="415" ht="21.6" customHeight="1" s="49">
      <c r="A415" s="100" t="n"/>
      <c r="B415" s="34" t="n"/>
      <c r="C415" s="100" t="n"/>
      <c r="D415" s="34" t="n"/>
      <c r="E415" s="34" t="n"/>
      <c r="F415" s="34" t="n"/>
      <c r="G415" s="34" t="n"/>
      <c r="H415" s="34" t="n"/>
      <c r="N415" t="inlineStr">
        <is>
          <t>Clinic</t>
        </is>
      </c>
    </row>
    <row r="416" ht="21.6" customHeight="1" s="49">
      <c r="A416" s="100" t="n"/>
      <c r="B416" s="34" t="n"/>
      <c r="C416" s="100" t="n"/>
      <c r="D416" s="34" t="n"/>
      <c r="E416" s="34" t="n"/>
      <c r="F416" s="34" t="n"/>
      <c r="G416" s="34" t="n"/>
      <c r="H416" s="34" t="n"/>
      <c r="N416" t="inlineStr">
        <is>
          <t>Clinic</t>
        </is>
      </c>
    </row>
    <row r="417" ht="21.6" customHeight="1" s="49">
      <c r="A417" s="100" t="n"/>
      <c r="B417" s="34" t="n"/>
      <c r="C417" s="100" t="n"/>
      <c r="D417" s="34" t="n"/>
      <c r="E417" s="34" t="n"/>
      <c r="F417" s="34" t="n"/>
      <c r="G417" s="34" t="n"/>
      <c r="H417" s="34" t="n"/>
      <c r="N417" t="inlineStr">
        <is>
          <t>Clinic</t>
        </is>
      </c>
    </row>
    <row r="418" ht="21.6" customHeight="1" s="49">
      <c r="A418" s="100" t="n"/>
      <c r="B418" s="34" t="n"/>
      <c r="C418" s="100" t="n"/>
      <c r="D418" s="34" t="n"/>
      <c r="E418" s="34" t="n"/>
      <c r="F418" s="34" t="n"/>
      <c r="G418" s="34" t="n"/>
      <c r="H418" s="34" t="n"/>
      <c r="N418" t="inlineStr">
        <is>
          <t>Clinic</t>
        </is>
      </c>
    </row>
    <row r="419" ht="21.6" customHeight="1" s="49">
      <c r="A419" s="100" t="n"/>
      <c r="B419" s="34" t="n"/>
      <c r="C419" s="100" t="n"/>
      <c r="D419" s="34" t="n"/>
      <c r="E419" s="34" t="n"/>
      <c r="F419" s="34" t="n"/>
      <c r="G419" s="34" t="n"/>
      <c r="H419" s="34" t="n"/>
      <c r="N419" t="inlineStr">
        <is>
          <t>Clinic</t>
        </is>
      </c>
    </row>
    <row r="420" ht="21.6" customHeight="1" s="49">
      <c r="A420" s="100" t="n"/>
      <c r="B420" s="34" t="n"/>
      <c r="C420" s="100" t="n"/>
      <c r="D420" s="34" t="n"/>
      <c r="E420" s="34" t="n"/>
      <c r="F420" s="34" t="n"/>
      <c r="G420" s="34" t="n"/>
      <c r="H420" s="34" t="n"/>
      <c r="N420" t="inlineStr">
        <is>
          <t>Clinic</t>
        </is>
      </c>
    </row>
    <row r="421" ht="21.6" customHeight="1" s="49">
      <c r="A421" s="100" t="n"/>
      <c r="B421" s="34" t="n"/>
      <c r="C421" s="100" t="n"/>
      <c r="D421" s="34" t="n"/>
      <c r="E421" s="34" t="n"/>
      <c r="F421" s="34" t="n"/>
      <c r="G421" s="34" t="n"/>
      <c r="H421" s="34" t="n"/>
      <c r="N421" t="inlineStr">
        <is>
          <t>Clinic</t>
        </is>
      </c>
    </row>
    <row r="422" ht="21.6" customHeight="1" s="49">
      <c r="A422" s="100" t="n"/>
      <c r="B422" s="34" t="n"/>
      <c r="C422" s="100" t="n"/>
      <c r="D422" s="34" t="n"/>
      <c r="E422" s="34" t="n"/>
      <c r="F422" s="34" t="n"/>
      <c r="G422" s="34" t="n"/>
      <c r="H422" s="34" t="n"/>
      <c r="N422" t="inlineStr">
        <is>
          <t>Clinic</t>
        </is>
      </c>
    </row>
    <row r="423" ht="21.6" customHeight="1" s="49">
      <c r="A423" s="100" t="n"/>
      <c r="B423" s="34" t="n"/>
      <c r="C423" s="100" t="n"/>
      <c r="D423" s="34" t="n"/>
      <c r="E423" s="34" t="n"/>
      <c r="F423" s="34" t="n"/>
      <c r="G423" s="34" t="n"/>
      <c r="H423" s="34" t="n"/>
      <c r="N423" t="inlineStr">
        <is>
          <t>Clinic</t>
        </is>
      </c>
    </row>
    <row r="424" ht="21.6" customHeight="1" s="49">
      <c r="A424" s="100" t="n"/>
      <c r="B424" s="34" t="n"/>
      <c r="C424" s="100" t="n"/>
      <c r="D424" s="34" t="n"/>
      <c r="E424" s="34" t="n"/>
      <c r="F424" s="34" t="n"/>
      <c r="G424" s="34" t="n"/>
      <c r="H424" s="34" t="n"/>
      <c r="N424" t="inlineStr">
        <is>
          <t>Clinic</t>
        </is>
      </c>
    </row>
    <row r="425" ht="21.6" customHeight="1" s="49">
      <c r="A425" s="100" t="n"/>
      <c r="B425" s="34" t="n"/>
      <c r="C425" s="100" t="n"/>
      <c r="D425" s="34" t="n"/>
      <c r="E425" s="34" t="n"/>
      <c r="F425" s="34" t="n"/>
      <c r="G425" s="34" t="n"/>
      <c r="H425" s="34" t="n"/>
      <c r="N425" t="inlineStr">
        <is>
          <t>Clinic</t>
        </is>
      </c>
    </row>
    <row r="426" ht="21.6" customHeight="1" s="49">
      <c r="A426" s="100" t="n"/>
      <c r="B426" s="34" t="n"/>
      <c r="C426" s="100" t="n"/>
      <c r="D426" s="34" t="n"/>
      <c r="E426" s="34" t="n"/>
      <c r="F426" s="34" t="n"/>
      <c r="G426" s="34" t="n"/>
      <c r="H426" s="34" t="n"/>
      <c r="N426" t="inlineStr">
        <is>
          <t>Clinic</t>
        </is>
      </c>
    </row>
    <row r="427" ht="21.6" customHeight="1" s="49">
      <c r="A427" s="100" t="n"/>
      <c r="B427" s="34" t="n"/>
      <c r="C427" s="100" t="n"/>
      <c r="D427" s="34" t="n"/>
      <c r="E427" s="34" t="n"/>
      <c r="F427" s="34" t="n"/>
      <c r="G427" s="34" t="n"/>
      <c r="H427" s="34" t="n"/>
      <c r="N427" t="inlineStr">
        <is>
          <t>Clinic</t>
        </is>
      </c>
    </row>
    <row r="428" ht="21.6" customHeight="1" s="49">
      <c r="A428" s="100" t="n"/>
      <c r="B428" s="34" t="n"/>
      <c r="C428" s="100" t="n"/>
      <c r="D428" s="34" t="n"/>
      <c r="E428" s="34" t="n"/>
      <c r="F428" s="34" t="n"/>
      <c r="G428" s="34" t="n"/>
      <c r="H428" s="34" t="n"/>
      <c r="N428" t="inlineStr">
        <is>
          <t>Clinic</t>
        </is>
      </c>
    </row>
    <row r="429" ht="21.6" customHeight="1" s="49">
      <c r="A429" s="100" t="n"/>
      <c r="B429" s="34" t="n"/>
      <c r="C429" s="100" t="n"/>
      <c r="D429" s="34" t="n"/>
      <c r="E429" s="34" t="n"/>
      <c r="F429" s="34" t="n"/>
      <c r="G429" s="34" t="n"/>
      <c r="H429" s="34" t="n"/>
      <c r="N429" t="inlineStr">
        <is>
          <t>Clinic</t>
        </is>
      </c>
    </row>
    <row r="430" ht="21.6" customHeight="1" s="49">
      <c r="A430" s="100" t="n"/>
      <c r="B430" s="34" t="n"/>
      <c r="C430" s="100" t="n"/>
      <c r="D430" s="34" t="n"/>
      <c r="E430" s="34" t="n"/>
      <c r="F430" s="34" t="n"/>
      <c r="G430" s="34" t="n"/>
      <c r="H430" s="34" t="n"/>
      <c r="N430" t="inlineStr">
        <is>
          <t>Clinic</t>
        </is>
      </c>
    </row>
    <row r="431" ht="21.6" customHeight="1" s="49">
      <c r="A431" s="100" t="n"/>
      <c r="B431" s="34" t="n"/>
      <c r="C431" s="100" t="n"/>
      <c r="D431" s="34" t="n"/>
      <c r="E431" s="34" t="n"/>
      <c r="F431" s="34" t="n"/>
      <c r="G431" s="34" t="n"/>
      <c r="H431" s="34" t="n"/>
      <c r="N431" t="inlineStr">
        <is>
          <t>Clinic</t>
        </is>
      </c>
    </row>
    <row r="432" ht="21.6" customHeight="1" s="49">
      <c r="A432" s="100" t="n"/>
      <c r="B432" s="34" t="n"/>
      <c r="C432" s="100" t="n"/>
      <c r="D432" s="34" t="n"/>
      <c r="E432" s="34" t="n"/>
      <c r="F432" s="34" t="n"/>
      <c r="G432" s="34" t="n"/>
      <c r="H432" s="34" t="n"/>
      <c r="N432" t="inlineStr">
        <is>
          <t>Clinic</t>
        </is>
      </c>
    </row>
    <row r="433" ht="21.6" customHeight="1" s="49">
      <c r="A433" s="100" t="n"/>
      <c r="B433" s="34" t="n"/>
      <c r="C433" s="100" t="n"/>
      <c r="D433" s="34" t="n"/>
      <c r="E433" s="34" t="n"/>
      <c r="F433" s="34" t="n"/>
      <c r="G433" s="34" t="n"/>
      <c r="H433" s="34" t="n"/>
      <c r="N433" t="inlineStr">
        <is>
          <t>Clinic</t>
        </is>
      </c>
    </row>
    <row r="434" ht="21.6" customHeight="1" s="49">
      <c r="A434" s="100" t="n"/>
      <c r="B434" s="34" t="n"/>
      <c r="C434" s="100" t="n"/>
      <c r="D434" s="34" t="n"/>
      <c r="E434" s="34" t="n"/>
      <c r="F434" s="34" t="n"/>
      <c r="G434" s="34" t="n"/>
      <c r="H434" s="34" t="n"/>
      <c r="N434" t="inlineStr">
        <is>
          <t>Clinic</t>
        </is>
      </c>
    </row>
    <row r="435" ht="21.6" customHeight="1" s="49">
      <c r="A435" s="100" t="n"/>
      <c r="B435" s="34" t="n"/>
      <c r="C435" s="100" t="n"/>
      <c r="D435" s="34" t="n"/>
      <c r="E435" s="34" t="n"/>
      <c r="F435" s="34" t="n"/>
      <c r="G435" s="34" t="n"/>
      <c r="H435" s="34" t="n"/>
      <c r="N435" t="inlineStr">
        <is>
          <t>Clinic</t>
        </is>
      </c>
    </row>
    <row r="436" ht="21.6" customHeight="1" s="49">
      <c r="A436" s="100" t="n"/>
      <c r="B436" s="34" t="n"/>
      <c r="C436" s="100" t="n"/>
      <c r="D436" s="34" t="n"/>
      <c r="E436" s="34" t="n"/>
      <c r="F436" s="34" t="n"/>
      <c r="G436" s="34" t="n"/>
      <c r="H436" s="34" t="n"/>
      <c r="N436" t="inlineStr">
        <is>
          <t>Clinic</t>
        </is>
      </c>
    </row>
    <row r="437" ht="21.6" customHeight="1" s="49">
      <c r="A437" s="100" t="n"/>
      <c r="B437" s="34" t="n"/>
      <c r="C437" s="100" t="n"/>
      <c r="D437" s="34" t="n"/>
      <c r="E437" s="34" t="n"/>
      <c r="F437" s="34" t="n"/>
      <c r="G437" s="34" t="n"/>
      <c r="H437" s="34" t="n"/>
      <c r="N437" t="inlineStr">
        <is>
          <t>Clinic</t>
        </is>
      </c>
    </row>
    <row r="438" ht="21.6" customHeight="1" s="49">
      <c r="A438" s="100" t="n"/>
      <c r="B438" s="34" t="n"/>
      <c r="C438" s="100" t="n"/>
      <c r="D438" s="34" t="n"/>
      <c r="E438" s="34" t="n"/>
      <c r="F438" s="34" t="n"/>
      <c r="G438" s="34" t="n"/>
      <c r="H438" s="34" t="n"/>
      <c r="N438" t="inlineStr">
        <is>
          <t>Clinic</t>
        </is>
      </c>
    </row>
    <row r="439" ht="21.6" customHeight="1" s="49">
      <c r="A439" s="100" t="n"/>
      <c r="B439" s="34" t="n"/>
      <c r="C439" s="100" t="n"/>
      <c r="D439" s="34" t="n"/>
      <c r="E439" s="34" t="n"/>
      <c r="F439" s="34" t="n"/>
      <c r="G439" s="34" t="n"/>
      <c r="H439" s="34" t="n"/>
      <c r="N439" t="inlineStr">
        <is>
          <t>Clinic</t>
        </is>
      </c>
    </row>
    <row r="440" ht="21.6" customHeight="1" s="49">
      <c r="A440" s="100" t="n"/>
      <c r="B440" s="34" t="n"/>
      <c r="C440" s="100" t="n"/>
      <c r="D440" s="34" t="n"/>
      <c r="E440" s="34" t="n"/>
      <c r="F440" s="34" t="n"/>
      <c r="G440" s="34" t="n"/>
      <c r="H440" s="34" t="n"/>
      <c r="N440" t="inlineStr">
        <is>
          <t>Clinic</t>
        </is>
      </c>
    </row>
    <row r="441" ht="21.6" customHeight="1" s="49">
      <c r="A441" s="100" t="n"/>
      <c r="B441" s="34" t="n"/>
      <c r="C441" s="100" t="n"/>
      <c r="D441" s="34" t="n"/>
      <c r="E441" s="34" t="n"/>
      <c r="F441" s="34" t="n"/>
      <c r="G441" s="34" t="n"/>
      <c r="H441" s="34" t="n"/>
      <c r="N441" t="inlineStr">
        <is>
          <t>Clinic</t>
        </is>
      </c>
    </row>
    <row r="442" ht="21.6" customHeight="1" s="49">
      <c r="A442" s="100" t="n"/>
      <c r="B442" s="34" t="n"/>
      <c r="C442" s="100" t="n"/>
      <c r="D442" s="34" t="n"/>
      <c r="E442" s="34" t="n"/>
      <c r="F442" s="34" t="n"/>
      <c r="G442" s="34" t="n"/>
      <c r="H442" s="34" t="n"/>
      <c r="N442" t="inlineStr">
        <is>
          <t>Clinic</t>
        </is>
      </c>
    </row>
    <row r="443" ht="21.6" customHeight="1" s="49">
      <c r="A443" s="100" t="n"/>
      <c r="B443" s="34" t="n"/>
      <c r="C443" s="100" t="n"/>
      <c r="D443" s="34" t="n"/>
      <c r="E443" s="34" t="n"/>
      <c r="F443" s="34" t="n"/>
      <c r="G443" s="34" t="n"/>
      <c r="H443" s="34" t="n"/>
      <c r="N443" t="inlineStr">
        <is>
          <t>Clinic</t>
        </is>
      </c>
    </row>
    <row r="444" ht="21.6" customHeight="1" s="49">
      <c r="A444" s="100" t="n"/>
      <c r="B444" s="34" t="n"/>
      <c r="C444" s="100" t="n"/>
      <c r="D444" s="34" t="n"/>
      <c r="E444" s="34" t="n"/>
      <c r="F444" s="34" t="n"/>
      <c r="G444" s="34" t="n"/>
      <c r="H444" s="34" t="n"/>
      <c r="N444" t="inlineStr">
        <is>
          <t>Clinic</t>
        </is>
      </c>
    </row>
    <row r="445" ht="21.6" customHeight="1" s="49">
      <c r="A445" s="100" t="n"/>
      <c r="B445" s="34" t="n"/>
      <c r="C445" s="100" t="n"/>
      <c r="D445" s="34" t="n"/>
      <c r="E445" s="34" t="n"/>
      <c r="F445" s="34" t="n"/>
      <c r="G445" s="34" t="n"/>
      <c r="H445" s="34" t="n"/>
      <c r="N445" t="inlineStr">
        <is>
          <t>Clinic</t>
        </is>
      </c>
    </row>
    <row r="446" ht="21.6" customHeight="1" s="49">
      <c r="A446" s="100" t="n"/>
      <c r="B446" s="34" t="n"/>
      <c r="C446" s="100" t="n"/>
      <c r="D446" s="34" t="n"/>
      <c r="E446" s="34" t="n"/>
      <c r="F446" s="34" t="n"/>
      <c r="G446" s="34" t="n"/>
      <c r="H446" s="34" t="n"/>
      <c r="N446" t="inlineStr">
        <is>
          <t>Clinic</t>
        </is>
      </c>
    </row>
    <row r="447" ht="21.6" customHeight="1" s="49">
      <c r="A447" s="100" t="n"/>
      <c r="B447" s="34" t="n"/>
      <c r="C447" s="100" t="n"/>
      <c r="D447" s="34" t="n"/>
      <c r="E447" s="34" t="n"/>
      <c r="F447" s="34" t="n"/>
      <c r="G447" s="34" t="n"/>
      <c r="H447" s="34" t="n"/>
      <c r="N447" t="inlineStr">
        <is>
          <t>Clinic</t>
        </is>
      </c>
    </row>
    <row r="448" ht="21.6" customHeight="1" s="49">
      <c r="A448" s="100" t="n"/>
      <c r="B448" s="34" t="n"/>
      <c r="C448" s="100" t="n"/>
      <c r="D448" s="34" t="n"/>
      <c r="E448" s="34" t="n"/>
      <c r="F448" s="34" t="n"/>
      <c r="G448" s="34" t="n"/>
      <c r="H448" s="34" t="n"/>
      <c r="N448" t="inlineStr">
        <is>
          <t>Clinic</t>
        </is>
      </c>
    </row>
    <row r="449" ht="21.6" customHeight="1" s="49">
      <c r="A449" s="100" t="n"/>
      <c r="B449" s="34" t="n"/>
      <c r="C449" s="100" t="n"/>
      <c r="D449" s="34" t="n"/>
      <c r="E449" s="34" t="n"/>
      <c r="F449" s="34" t="n"/>
      <c r="G449" s="34" t="n"/>
      <c r="H449" s="34" t="n"/>
      <c r="N449" t="inlineStr">
        <is>
          <t>Clinic</t>
        </is>
      </c>
    </row>
    <row r="450" ht="21.6" customHeight="1" s="49">
      <c r="A450" s="100" t="n"/>
      <c r="B450" s="34" t="n"/>
      <c r="C450" s="100" t="n"/>
      <c r="D450" s="34" t="n"/>
      <c r="E450" s="34" t="n"/>
      <c r="F450" s="34" t="n"/>
      <c r="G450" s="34" t="n"/>
      <c r="H450" s="34" t="n"/>
      <c r="N450" t="inlineStr">
        <is>
          <t>Clinic</t>
        </is>
      </c>
    </row>
    <row r="451" ht="21.6" customHeight="1" s="49">
      <c r="A451" s="100" t="n"/>
      <c r="B451" s="34" t="n"/>
      <c r="C451" s="100" t="n"/>
      <c r="D451" s="34" t="n"/>
      <c r="E451" s="34" t="n"/>
      <c r="F451" s="34" t="n"/>
      <c r="G451" s="34" t="n"/>
      <c r="H451" s="34" t="n"/>
      <c r="N451" t="inlineStr">
        <is>
          <t>Clinic</t>
        </is>
      </c>
    </row>
    <row r="452" ht="21.6" customHeight="1" s="49">
      <c r="A452" s="100" t="n"/>
      <c r="B452" s="34" t="n"/>
      <c r="C452" s="100" t="n"/>
      <c r="D452" s="34" t="n"/>
      <c r="E452" s="34" t="n"/>
      <c r="F452" s="34" t="n"/>
      <c r="G452" s="34" t="n"/>
      <c r="H452" s="34" t="n"/>
      <c r="N452" t="inlineStr">
        <is>
          <t>Clinic</t>
        </is>
      </c>
    </row>
    <row r="453" ht="21.6" customHeight="1" s="49">
      <c r="A453" s="100" t="n"/>
      <c r="B453" s="34" t="n"/>
      <c r="C453" s="100" t="n"/>
      <c r="D453" s="34" t="n"/>
      <c r="E453" s="34" t="n"/>
      <c r="F453" s="34" t="n"/>
      <c r="G453" s="34" t="n"/>
      <c r="H453" s="34" t="n"/>
      <c r="N453" t="inlineStr">
        <is>
          <t>Clinic</t>
        </is>
      </c>
    </row>
    <row r="454" ht="21.6" customHeight="1" s="49">
      <c r="A454" s="100" t="n"/>
      <c r="B454" s="34" t="n"/>
      <c r="C454" s="100" t="n"/>
      <c r="D454" s="34" t="n"/>
      <c r="E454" s="34" t="n"/>
      <c r="F454" s="34" t="n"/>
      <c r="G454" s="34" t="n"/>
      <c r="H454" s="34" t="n"/>
      <c r="N454" t="inlineStr">
        <is>
          <t>Clinic</t>
        </is>
      </c>
    </row>
    <row r="455" ht="21.6" customHeight="1" s="49">
      <c r="A455" s="100" t="n"/>
      <c r="B455" s="34" t="n"/>
      <c r="C455" s="100" t="n"/>
      <c r="D455" s="34" t="n"/>
      <c r="E455" s="34" t="n"/>
      <c r="F455" s="34" t="n"/>
      <c r="G455" s="34" t="n"/>
      <c r="H455" s="34" t="n"/>
      <c r="N455" t="inlineStr">
        <is>
          <t>Clinic</t>
        </is>
      </c>
    </row>
    <row r="456" ht="21.6" customHeight="1" s="49">
      <c r="A456" s="100" t="n"/>
      <c r="B456" s="34" t="n"/>
      <c r="C456" s="100" t="n"/>
      <c r="D456" s="34" t="n"/>
      <c r="E456" s="34" t="n"/>
      <c r="F456" s="34" t="n"/>
      <c r="G456" s="34" t="n"/>
      <c r="H456" s="34" t="n"/>
      <c r="N456" t="inlineStr">
        <is>
          <t>Clinic</t>
        </is>
      </c>
    </row>
    <row r="457" ht="21.6" customHeight="1" s="49">
      <c r="A457" s="100" t="n"/>
      <c r="B457" s="34" t="n"/>
      <c r="C457" s="100" t="n"/>
      <c r="D457" s="34" t="n"/>
      <c r="E457" s="34" t="n"/>
      <c r="F457" s="34" t="n"/>
      <c r="G457" s="34" t="n"/>
      <c r="H457" s="34" t="n"/>
      <c r="N457" t="inlineStr">
        <is>
          <t>Clinic</t>
        </is>
      </c>
    </row>
    <row r="458" ht="21.6" customHeight="1" s="49">
      <c r="A458" s="100" t="n"/>
      <c r="B458" s="34" t="n"/>
      <c r="C458" s="100" t="n"/>
      <c r="D458" s="34" t="n"/>
      <c r="E458" s="34" t="n"/>
      <c r="F458" s="34" t="n"/>
      <c r="G458" s="34" t="n"/>
      <c r="H458" s="34" t="n"/>
      <c r="N458" t="inlineStr">
        <is>
          <t>Clinic</t>
        </is>
      </c>
    </row>
    <row r="459" ht="21.6" customHeight="1" s="49">
      <c r="A459" s="100" t="n"/>
      <c r="B459" s="34" t="n"/>
      <c r="C459" s="100" t="n"/>
      <c r="D459" s="34" t="n"/>
      <c r="E459" s="34" t="n"/>
      <c r="F459" s="34" t="n"/>
      <c r="G459" s="34" t="n"/>
      <c r="H459" s="34" t="n"/>
      <c r="N459" t="inlineStr">
        <is>
          <t>Clinic</t>
        </is>
      </c>
    </row>
    <row r="460" ht="21.6" customHeight="1" s="49">
      <c r="A460" s="100" t="n"/>
      <c r="B460" s="34" t="n"/>
      <c r="C460" s="100" t="n"/>
      <c r="D460" s="34" t="n"/>
      <c r="E460" s="34" t="n"/>
      <c r="F460" s="34" t="n"/>
      <c r="G460" s="34" t="n"/>
      <c r="H460" s="34" t="n"/>
      <c r="N460" t="inlineStr">
        <is>
          <t>Clinic</t>
        </is>
      </c>
    </row>
    <row r="461" ht="21.6" customHeight="1" s="49">
      <c r="A461" s="100" t="n"/>
      <c r="B461" s="34" t="n"/>
      <c r="C461" s="100" t="n"/>
      <c r="D461" s="34" t="n"/>
      <c r="E461" s="34" t="n"/>
      <c r="F461" s="34" t="n"/>
      <c r="G461" s="34" t="n"/>
      <c r="H461" s="34" t="n"/>
      <c r="N461" t="inlineStr">
        <is>
          <t>Clinic</t>
        </is>
      </c>
    </row>
    <row r="462" ht="21.6" customHeight="1" s="49">
      <c r="A462" s="100" t="n"/>
      <c r="B462" s="34" t="n"/>
      <c r="C462" s="100" t="n"/>
      <c r="D462" s="34" t="n"/>
      <c r="E462" s="34" t="n"/>
      <c r="F462" s="34" t="n"/>
      <c r="G462" s="34" t="n"/>
      <c r="H462" s="34" t="n"/>
      <c r="N462" t="inlineStr">
        <is>
          <t>Clinic</t>
        </is>
      </c>
    </row>
    <row r="463" ht="21.6" customHeight="1" s="49">
      <c r="A463" s="100" t="n"/>
      <c r="B463" s="34" t="n"/>
      <c r="C463" s="100" t="n"/>
      <c r="D463" s="34" t="n"/>
      <c r="E463" s="34" t="n"/>
      <c r="F463" s="34" t="n"/>
      <c r="G463" s="34" t="n"/>
      <c r="H463" s="34" t="n"/>
      <c r="N463" t="inlineStr">
        <is>
          <t>Clinic</t>
        </is>
      </c>
    </row>
    <row r="464" ht="21.6" customHeight="1" s="49">
      <c r="A464" s="100" t="n"/>
      <c r="B464" s="34" t="n"/>
      <c r="C464" s="100" t="n"/>
      <c r="D464" s="34" t="n"/>
      <c r="E464" s="34" t="n"/>
      <c r="F464" s="34" t="n"/>
      <c r="G464" s="34" t="n"/>
      <c r="H464" s="34" t="n"/>
      <c r="N464" t="inlineStr">
        <is>
          <t>Clinic</t>
        </is>
      </c>
    </row>
    <row r="465" ht="21.6" customHeight="1" s="49">
      <c r="A465" s="100" t="n"/>
      <c r="B465" s="34" t="n"/>
      <c r="C465" s="100" t="n"/>
      <c r="D465" s="34" t="n"/>
      <c r="E465" s="34" t="n"/>
      <c r="F465" s="34" t="n"/>
      <c r="G465" s="34" t="n"/>
      <c r="H465" s="34" t="n"/>
      <c r="N465" t="inlineStr">
        <is>
          <t>Clinic</t>
        </is>
      </c>
    </row>
    <row r="466" ht="21.6" customHeight="1" s="49">
      <c r="A466" s="100" t="n"/>
      <c r="B466" s="34" t="n"/>
      <c r="C466" s="100" t="n"/>
      <c r="D466" s="34" t="n"/>
      <c r="E466" s="34" t="n"/>
      <c r="F466" s="34" t="n"/>
      <c r="G466" s="34" t="n"/>
      <c r="H466" s="34" t="n"/>
      <c r="N466" t="inlineStr">
        <is>
          <t>Clinic</t>
        </is>
      </c>
    </row>
    <row r="467" ht="21.6" customHeight="1" s="49">
      <c r="A467" s="100" t="n"/>
      <c r="B467" s="34" t="n"/>
      <c r="C467" s="100" t="n"/>
      <c r="D467" s="34" t="n"/>
      <c r="E467" s="34" t="n"/>
      <c r="F467" s="34" t="n"/>
      <c r="G467" s="34" t="n"/>
      <c r="H467" s="34" t="n"/>
      <c r="N467" t="inlineStr">
        <is>
          <t>Clinic</t>
        </is>
      </c>
    </row>
    <row r="468" ht="21.6" customHeight="1" s="49">
      <c r="A468" s="100" t="n"/>
      <c r="B468" s="34" t="n"/>
      <c r="C468" s="100" t="n"/>
      <c r="D468" s="34" t="n"/>
      <c r="E468" s="34" t="n"/>
      <c r="F468" s="34" t="n"/>
      <c r="G468" s="34" t="n"/>
      <c r="H468" s="34" t="n"/>
      <c r="N468" t="inlineStr">
        <is>
          <t>Clinic</t>
        </is>
      </c>
    </row>
    <row r="469" ht="21.6" customHeight="1" s="49">
      <c r="A469" s="100" t="n"/>
      <c r="B469" s="34" t="n"/>
      <c r="C469" s="100" t="n"/>
      <c r="D469" s="34" t="n"/>
      <c r="E469" s="34" t="n"/>
      <c r="F469" s="34" t="n"/>
      <c r="G469" s="34" t="n"/>
      <c r="H469" s="34" t="n"/>
      <c r="N469" t="inlineStr">
        <is>
          <t>Clinic</t>
        </is>
      </c>
    </row>
    <row r="470" ht="21.6" customHeight="1" s="49">
      <c r="A470" s="100" t="n"/>
      <c r="B470" s="34" t="n"/>
      <c r="C470" s="100" t="n"/>
      <c r="D470" s="34" t="n"/>
      <c r="E470" s="34" t="n"/>
      <c r="F470" s="34" t="n"/>
      <c r="G470" s="34" t="n"/>
      <c r="H470" s="34" t="n"/>
      <c r="N470" t="inlineStr">
        <is>
          <t>Clinic</t>
        </is>
      </c>
    </row>
    <row r="471" ht="21.6" customHeight="1" s="49">
      <c r="A471" s="100" t="n"/>
      <c r="B471" s="34" t="n"/>
      <c r="C471" s="100" t="n"/>
      <c r="D471" s="34" t="n"/>
      <c r="E471" s="34" t="n"/>
      <c r="F471" s="34" t="n"/>
      <c r="G471" s="34" t="n"/>
      <c r="H471" s="34" t="n"/>
      <c r="N471" t="inlineStr">
        <is>
          <t>Clinic</t>
        </is>
      </c>
    </row>
    <row r="472" ht="21.6" customHeight="1" s="49">
      <c r="A472" s="100" t="n"/>
      <c r="B472" s="34" t="n"/>
      <c r="C472" s="100" t="n"/>
      <c r="D472" s="34" t="n"/>
      <c r="E472" s="34" t="n"/>
      <c r="F472" s="34" t="n"/>
      <c r="G472" s="34" t="n"/>
      <c r="H472" s="34" t="n"/>
      <c r="N472" t="inlineStr">
        <is>
          <t>Clinic</t>
        </is>
      </c>
    </row>
    <row r="473" ht="21.6" customHeight="1" s="49">
      <c r="A473" s="100" t="n"/>
      <c r="B473" s="34" t="n"/>
      <c r="C473" s="100" t="n"/>
      <c r="D473" s="34" t="n"/>
      <c r="E473" s="34" t="n"/>
      <c r="F473" s="34" t="n"/>
      <c r="G473" s="34" t="n"/>
      <c r="H473" s="34" t="n"/>
      <c r="N473" t="inlineStr">
        <is>
          <t>Clinic</t>
        </is>
      </c>
    </row>
    <row r="474" ht="21.6" customHeight="1" s="49">
      <c r="A474" s="100" t="n"/>
      <c r="B474" s="34" t="n"/>
      <c r="C474" s="100" t="n"/>
      <c r="D474" s="34" t="n"/>
      <c r="E474" s="34" t="n"/>
      <c r="F474" s="34" t="n"/>
      <c r="G474" s="34" t="n"/>
      <c r="H474" s="34" t="n"/>
      <c r="N474" t="inlineStr">
        <is>
          <t>Clinic</t>
        </is>
      </c>
    </row>
    <row r="475" ht="21.6" customHeight="1" s="49">
      <c r="A475" s="100" t="n"/>
      <c r="B475" s="34" t="n"/>
      <c r="C475" s="100" t="n"/>
      <c r="D475" s="34" t="n"/>
      <c r="E475" s="34" t="n"/>
      <c r="F475" s="34" t="n"/>
      <c r="G475" s="34" t="n"/>
      <c r="H475" s="34" t="n"/>
      <c r="N475" t="inlineStr">
        <is>
          <t>Clinic</t>
        </is>
      </c>
    </row>
    <row r="476" ht="21.6" customHeight="1" s="49">
      <c r="A476" s="100" t="n"/>
      <c r="B476" s="34" t="n"/>
      <c r="C476" s="100" t="n"/>
      <c r="D476" s="34" t="n"/>
      <c r="E476" s="34" t="n"/>
      <c r="F476" s="34" t="n"/>
      <c r="G476" s="34" t="n"/>
      <c r="H476" s="34" t="n"/>
      <c r="N476" t="inlineStr">
        <is>
          <t>Clinic</t>
        </is>
      </c>
    </row>
    <row r="477" ht="21.6" customHeight="1" s="49">
      <c r="A477" s="100" t="n"/>
      <c r="B477" s="34" t="n"/>
      <c r="C477" s="100" t="n"/>
      <c r="D477" s="34" t="n"/>
      <c r="E477" s="34" t="n"/>
      <c r="F477" s="34" t="n"/>
      <c r="G477" s="34" t="n"/>
      <c r="H477" s="34" t="n"/>
      <c r="N477" t="inlineStr">
        <is>
          <t>Clinic</t>
        </is>
      </c>
    </row>
    <row r="478" ht="21.6" customHeight="1" s="49">
      <c r="A478" s="100" t="n"/>
      <c r="B478" s="34" t="n"/>
      <c r="C478" s="100" t="n"/>
      <c r="D478" s="34" t="n"/>
      <c r="E478" s="34" t="n"/>
      <c r="F478" s="34" t="n"/>
      <c r="G478" s="34" t="n"/>
      <c r="H478" s="34" t="n"/>
      <c r="N478" t="inlineStr">
        <is>
          <t>Clinic</t>
        </is>
      </c>
    </row>
    <row r="479" ht="21.6" customHeight="1" s="49">
      <c r="A479" s="100" t="n"/>
      <c r="B479" s="34" t="n"/>
      <c r="C479" s="100" t="n"/>
      <c r="D479" s="34" t="n"/>
      <c r="E479" s="34" t="n"/>
      <c r="F479" s="34" t="n"/>
      <c r="G479" s="34" t="n"/>
      <c r="H479" s="34" t="n"/>
      <c r="N479" t="inlineStr">
        <is>
          <t>Clinic</t>
        </is>
      </c>
    </row>
    <row r="480" ht="21.6" customHeight="1" s="49">
      <c r="A480" s="100" t="n"/>
      <c r="B480" s="34" t="n"/>
      <c r="C480" s="100" t="n"/>
      <c r="D480" s="34" t="n"/>
      <c r="E480" s="34" t="n"/>
      <c r="F480" s="34" t="n"/>
      <c r="G480" s="34" t="n"/>
      <c r="H480" s="34" t="n"/>
      <c r="N480" t="inlineStr">
        <is>
          <t>Clinic</t>
        </is>
      </c>
    </row>
    <row r="481" ht="21.6" customHeight="1" s="49">
      <c r="A481" s="100" t="n"/>
      <c r="B481" s="34" t="n"/>
      <c r="C481" s="100" t="n"/>
      <c r="D481" s="34" t="n"/>
      <c r="E481" s="34" t="n"/>
      <c r="F481" s="34" t="n"/>
      <c r="G481" s="34" t="n"/>
      <c r="H481" s="34" t="n"/>
      <c r="N481" t="inlineStr">
        <is>
          <t>Clinic</t>
        </is>
      </c>
    </row>
    <row r="482" ht="21.6" customHeight="1" s="49">
      <c r="A482" s="100" t="n"/>
      <c r="B482" s="34" t="n"/>
      <c r="C482" s="100" t="n"/>
      <c r="D482" s="34" t="n"/>
      <c r="E482" s="34" t="n"/>
      <c r="F482" s="34" t="n"/>
      <c r="G482" s="34" t="n"/>
      <c r="H482" s="34" t="n"/>
      <c r="N482" t="inlineStr">
        <is>
          <t>Clinic</t>
        </is>
      </c>
    </row>
    <row r="483" ht="21.6" customHeight="1" s="49">
      <c r="A483" s="100" t="n"/>
      <c r="B483" s="34" t="n"/>
      <c r="C483" s="100" t="n"/>
      <c r="D483" s="34" t="n"/>
      <c r="E483" s="34" t="n"/>
      <c r="F483" s="34" t="n"/>
      <c r="G483" s="34" t="n"/>
      <c r="H483" s="34" t="n"/>
      <c r="N483" t="inlineStr">
        <is>
          <t>Clinic</t>
        </is>
      </c>
    </row>
    <row r="484" ht="21.6" customHeight="1" s="49">
      <c r="A484" s="100" t="n"/>
      <c r="B484" s="34" t="n"/>
      <c r="C484" s="100" t="n"/>
      <c r="D484" s="34" t="n"/>
      <c r="E484" s="34" t="n"/>
      <c r="F484" s="34" t="n"/>
      <c r="G484" s="34" t="n"/>
      <c r="H484" s="34" t="n"/>
      <c r="N484" t="inlineStr">
        <is>
          <t>Clinic</t>
        </is>
      </c>
    </row>
    <row r="485" ht="21.6" customHeight="1" s="49">
      <c r="A485" s="100" t="n"/>
      <c r="B485" s="34" t="n"/>
      <c r="C485" s="100" t="n"/>
      <c r="D485" s="34" t="n"/>
      <c r="E485" s="34" t="n"/>
      <c r="F485" s="34" t="n"/>
      <c r="G485" s="34" t="n"/>
      <c r="H485" s="34" t="n"/>
      <c r="N485" t="inlineStr">
        <is>
          <t>Clinic</t>
        </is>
      </c>
    </row>
    <row r="486" ht="21.6" customHeight="1" s="49">
      <c r="A486" s="100" t="n"/>
      <c r="B486" s="34" t="n"/>
      <c r="C486" s="100" t="n"/>
      <c r="D486" s="34" t="n"/>
      <c r="E486" s="34" t="n"/>
      <c r="F486" s="34" t="n"/>
      <c r="G486" s="34" t="n"/>
      <c r="H486" s="34" t="n"/>
      <c r="N486" t="inlineStr">
        <is>
          <t>Clinic</t>
        </is>
      </c>
    </row>
    <row r="487" ht="21.6" customHeight="1" s="49">
      <c r="A487" s="100" t="n"/>
      <c r="B487" s="34" t="n"/>
      <c r="C487" s="100" t="n"/>
      <c r="D487" s="34" t="n"/>
      <c r="E487" s="34" t="n"/>
      <c r="F487" s="34" t="n"/>
      <c r="G487" s="34" t="n"/>
      <c r="H487" s="34" t="n"/>
      <c r="N487" t="inlineStr">
        <is>
          <t>Clinic</t>
        </is>
      </c>
    </row>
    <row r="488" ht="21.6" customHeight="1" s="49">
      <c r="A488" s="100" t="n"/>
      <c r="B488" s="34" t="n"/>
      <c r="C488" s="100" t="n"/>
      <c r="D488" s="34" t="n"/>
      <c r="E488" s="34" t="n"/>
      <c r="F488" s="34" t="n"/>
      <c r="G488" s="34" t="n"/>
      <c r="H488" s="34" t="n"/>
      <c r="N488" t="inlineStr">
        <is>
          <t>Clinic</t>
        </is>
      </c>
    </row>
    <row r="489" ht="21.6" customHeight="1" s="49">
      <c r="A489" s="100" t="n"/>
      <c r="B489" s="34" t="n"/>
      <c r="C489" s="100" t="n"/>
      <c r="D489" s="34" t="n"/>
      <c r="E489" s="34" t="n"/>
      <c r="F489" s="34" t="n"/>
      <c r="G489" s="34" t="n"/>
      <c r="H489" s="34" t="n"/>
      <c r="N489" t="inlineStr">
        <is>
          <t>Clinic</t>
        </is>
      </c>
    </row>
    <row r="490" ht="21.6" customHeight="1" s="49">
      <c r="A490" s="100" t="n"/>
      <c r="B490" s="34" t="n"/>
      <c r="C490" s="100" t="n"/>
      <c r="D490" s="34" t="n"/>
      <c r="E490" s="34" t="n"/>
      <c r="F490" s="34" t="n"/>
      <c r="G490" s="34" t="n"/>
      <c r="H490" s="34" t="n"/>
      <c r="N490" t="inlineStr">
        <is>
          <t>Clinic</t>
        </is>
      </c>
    </row>
    <row r="491" ht="21.6" customHeight="1" s="49">
      <c r="A491" s="100" t="n"/>
      <c r="B491" s="34" t="n"/>
      <c r="C491" s="100" t="n"/>
      <c r="D491" s="34" t="n"/>
      <c r="E491" s="34" t="n"/>
      <c r="F491" s="34" t="n"/>
      <c r="G491" s="34" t="n"/>
      <c r="H491" s="34" t="n"/>
      <c r="N491" t="inlineStr">
        <is>
          <t>Clinic</t>
        </is>
      </c>
    </row>
    <row r="492" ht="21.6" customHeight="1" s="49">
      <c r="A492" s="100" t="n"/>
      <c r="B492" s="34" t="n"/>
      <c r="C492" s="100" t="n"/>
      <c r="D492" s="34" t="n"/>
      <c r="E492" s="34" t="n"/>
      <c r="F492" s="34" t="n"/>
      <c r="G492" s="34" t="n"/>
      <c r="H492" s="34" t="n"/>
      <c r="N492" t="inlineStr">
        <is>
          <t>Clinic</t>
        </is>
      </c>
    </row>
    <row r="493" ht="21.6" customHeight="1" s="49">
      <c r="A493" s="100" t="n"/>
      <c r="B493" s="34" t="n"/>
      <c r="C493" s="100" t="n"/>
      <c r="D493" s="34" t="n"/>
      <c r="E493" s="34" t="n"/>
      <c r="F493" s="34" t="n"/>
      <c r="G493" s="34" t="n"/>
      <c r="H493" s="34" t="n"/>
      <c r="N493" t="inlineStr">
        <is>
          <t>Clinic</t>
        </is>
      </c>
    </row>
    <row r="494" ht="21.6" customHeight="1" s="49">
      <c r="A494" s="100" t="n"/>
      <c r="B494" s="34" t="n"/>
      <c r="C494" s="100" t="n"/>
      <c r="D494" s="34" t="n"/>
      <c r="E494" s="34" t="n"/>
      <c r="F494" s="34" t="n"/>
      <c r="G494" s="34" t="n"/>
      <c r="H494" s="34" t="n"/>
      <c r="N494" t="inlineStr">
        <is>
          <t>Clinic</t>
        </is>
      </c>
    </row>
    <row r="495" ht="21.6" customHeight="1" s="49">
      <c r="A495" s="100" t="n"/>
      <c r="B495" s="34" t="n"/>
      <c r="C495" s="100" t="n"/>
      <c r="D495" s="34" t="n"/>
      <c r="E495" s="34" t="n"/>
      <c r="F495" s="34" t="n"/>
      <c r="G495" s="34" t="n"/>
      <c r="H495" s="34" t="n"/>
      <c r="N495" t="inlineStr">
        <is>
          <t>Clinic</t>
        </is>
      </c>
    </row>
    <row r="496" ht="21.6" customHeight="1" s="49">
      <c r="A496" s="100" t="n"/>
      <c r="B496" s="34" t="n"/>
      <c r="C496" s="100" t="n"/>
      <c r="D496" s="34" t="n"/>
      <c r="E496" s="34" t="n"/>
      <c r="F496" s="34" t="n"/>
      <c r="G496" s="34" t="n"/>
      <c r="H496" s="34" t="n"/>
      <c r="N496" t="inlineStr">
        <is>
          <t>Clinic</t>
        </is>
      </c>
    </row>
    <row r="497" ht="21.6" customHeight="1" s="49">
      <c r="A497" s="100" t="n"/>
      <c r="B497" s="34" t="n"/>
      <c r="C497" s="100" t="n"/>
      <c r="D497" s="34" t="n"/>
      <c r="E497" s="34" t="n"/>
      <c r="F497" s="34" t="n"/>
      <c r="G497" s="34" t="n"/>
      <c r="H497" s="34" t="n"/>
      <c r="N497" t="inlineStr">
        <is>
          <t>Clinic</t>
        </is>
      </c>
    </row>
    <row r="498" ht="21.6" customHeight="1" s="49">
      <c r="A498" s="100" t="n"/>
      <c r="B498" s="34" t="n"/>
      <c r="C498" s="100" t="n"/>
      <c r="D498" s="34" t="n"/>
      <c r="E498" s="34" t="n"/>
      <c r="F498" s="34" t="n"/>
      <c r="G498" s="34" t="n"/>
      <c r="H498" s="34" t="n"/>
      <c r="N498" t="inlineStr">
        <is>
          <t>Clinic</t>
        </is>
      </c>
    </row>
    <row r="499" ht="21.6" customHeight="1" s="49">
      <c r="A499" s="100" t="n"/>
      <c r="B499" s="34" t="n"/>
      <c r="C499" s="100" t="n"/>
      <c r="D499" s="34" t="n"/>
      <c r="E499" s="34" t="n"/>
      <c r="F499" s="34" t="n"/>
      <c r="G499" s="34" t="n"/>
      <c r="H499" s="34" t="n"/>
      <c r="N499" t="inlineStr">
        <is>
          <t>Clinic</t>
        </is>
      </c>
    </row>
    <row r="500" ht="21.6" customHeight="1" s="49">
      <c r="A500" s="100" t="n"/>
      <c r="B500" s="34" t="n"/>
      <c r="C500" s="100" t="n"/>
      <c r="D500" s="34" t="n"/>
      <c r="E500" s="34" t="n"/>
      <c r="F500" s="34" t="n"/>
      <c r="G500" s="34" t="n"/>
      <c r="H500" s="34" t="n"/>
      <c r="N500" t="inlineStr">
        <is>
          <t>Clinic</t>
        </is>
      </c>
    </row>
    <row r="501" ht="21.6" customHeight="1" s="49">
      <c r="A501" s="100" t="n"/>
      <c r="B501" s="34" t="n"/>
      <c r="C501" s="100" t="n"/>
      <c r="D501" s="34" t="n"/>
      <c r="E501" s="34" t="n"/>
      <c r="F501" s="34" t="n"/>
      <c r="G501" s="34" t="n"/>
      <c r="H501" s="34" t="n"/>
      <c r="N501" t="inlineStr">
        <is>
          <t>Clinic</t>
        </is>
      </c>
    </row>
    <row r="502" ht="21.6" customHeight="1" s="49">
      <c r="A502" s="100" t="n"/>
      <c r="B502" s="34" t="n"/>
      <c r="C502" s="100" t="n"/>
      <c r="D502" s="34" t="n"/>
      <c r="E502" s="34" t="n"/>
      <c r="F502" s="34" t="n"/>
      <c r="G502" s="34" t="n"/>
      <c r="H502" s="34" t="n"/>
      <c r="N502" t="inlineStr">
        <is>
          <t>Clinic</t>
        </is>
      </c>
    </row>
    <row r="503" ht="21.6" customHeight="1" s="49">
      <c r="A503" s="100" t="n"/>
      <c r="B503" s="34" t="n"/>
      <c r="C503" s="100" t="n"/>
      <c r="D503" s="34" t="n"/>
      <c r="E503" s="34" t="n"/>
      <c r="F503" s="34" t="n"/>
      <c r="G503" s="34" t="n"/>
      <c r="H503" s="34" t="n"/>
      <c r="N503" t="inlineStr">
        <is>
          <t>Clinic</t>
        </is>
      </c>
    </row>
    <row r="504" ht="21.6" customHeight="1" s="49">
      <c r="A504" s="100" t="n"/>
      <c r="B504" s="34" t="n"/>
      <c r="C504" s="100" t="n"/>
      <c r="D504" s="34" t="n"/>
      <c r="E504" s="34" t="n"/>
      <c r="F504" s="34" t="n"/>
      <c r="G504" s="34" t="n"/>
      <c r="H504" s="34" t="n"/>
      <c r="N504" t="inlineStr">
        <is>
          <t>Clinic</t>
        </is>
      </c>
    </row>
    <row r="505" ht="21.6" customHeight="1" s="49">
      <c r="A505" s="100" t="n"/>
      <c r="B505" s="34" t="n"/>
      <c r="C505" s="100" t="n"/>
      <c r="D505" s="34" t="n"/>
      <c r="E505" s="34" t="n"/>
      <c r="F505" s="34" t="n"/>
      <c r="G505" s="34" t="n"/>
      <c r="H505" s="34" t="n"/>
      <c r="N505" t="inlineStr">
        <is>
          <t>Clinic</t>
        </is>
      </c>
    </row>
    <row r="506" ht="21.6" customHeight="1" s="49">
      <c r="A506" s="100" t="n"/>
      <c r="B506" s="34" t="n"/>
      <c r="C506" s="100" t="n"/>
      <c r="D506" s="34" t="n"/>
      <c r="E506" s="34" t="n"/>
      <c r="F506" s="34" t="n"/>
      <c r="G506" s="34" t="n"/>
      <c r="H506" s="34" t="n"/>
      <c r="N506" t="inlineStr">
        <is>
          <t>Clinic</t>
        </is>
      </c>
    </row>
    <row r="507" ht="21.6" customHeight="1" s="49">
      <c r="A507" s="100" t="n"/>
      <c r="B507" s="34" t="n"/>
      <c r="C507" s="100" t="n"/>
      <c r="D507" s="34" t="n"/>
      <c r="E507" s="34" t="n"/>
      <c r="F507" s="34" t="n"/>
      <c r="G507" s="34" t="n"/>
      <c r="H507" s="34" t="n"/>
      <c r="N507" t="inlineStr">
        <is>
          <t>Clinic</t>
        </is>
      </c>
    </row>
    <row r="508" ht="21.6" customHeight="1" s="49">
      <c r="A508" s="100" t="n"/>
      <c r="B508" s="34" t="n"/>
      <c r="C508" s="100" t="n"/>
      <c r="D508" s="34" t="n"/>
      <c r="E508" s="34" t="n"/>
      <c r="F508" s="34" t="n"/>
      <c r="G508" s="34" t="n"/>
      <c r="H508" s="34" t="n"/>
      <c r="N508" t="inlineStr">
        <is>
          <t>Clinic</t>
        </is>
      </c>
    </row>
    <row r="509" ht="21.6" customHeight="1" s="49">
      <c r="A509" s="100" t="n"/>
      <c r="B509" s="34" t="n"/>
      <c r="C509" s="100" t="n"/>
      <c r="D509" s="34" t="n"/>
      <c r="E509" s="34" t="n"/>
      <c r="F509" s="34" t="n"/>
      <c r="G509" s="34" t="n"/>
      <c r="H509" s="34" t="n"/>
      <c r="N509" t="inlineStr">
        <is>
          <t>Clinic</t>
        </is>
      </c>
    </row>
    <row r="510" ht="21.6" customHeight="1" s="49">
      <c r="A510" s="100" t="n"/>
      <c r="B510" s="34" t="n"/>
      <c r="C510" s="100" t="n"/>
      <c r="D510" s="34" t="n"/>
      <c r="E510" s="34" t="n"/>
      <c r="F510" s="34" t="n"/>
      <c r="G510" s="34" t="n"/>
      <c r="H510" s="34" t="n"/>
      <c r="N510" t="inlineStr">
        <is>
          <t>Clinic</t>
        </is>
      </c>
    </row>
    <row r="511" ht="21.6" customHeight="1" s="49">
      <c r="A511" s="100" t="n"/>
      <c r="B511" s="34" t="n"/>
      <c r="C511" s="100" t="n"/>
      <c r="D511" s="34" t="n"/>
      <c r="E511" s="34" t="n"/>
      <c r="F511" s="34" t="n"/>
      <c r="G511" s="34" t="n"/>
      <c r="H511" s="34" t="n"/>
      <c r="N511" t="inlineStr">
        <is>
          <t>Clinic</t>
        </is>
      </c>
    </row>
    <row r="512" ht="21.6" customHeight="1" s="49">
      <c r="A512" s="100" t="n"/>
      <c r="B512" s="34" t="n"/>
      <c r="C512" s="100" t="n"/>
      <c r="D512" s="34" t="n"/>
      <c r="E512" s="34" t="n"/>
      <c r="F512" s="34" t="n"/>
      <c r="G512" s="34" t="n"/>
      <c r="H512" s="34" t="n"/>
      <c r="N512" t="inlineStr">
        <is>
          <t>Clinic</t>
        </is>
      </c>
    </row>
    <row r="513" ht="21.6" customHeight="1" s="49">
      <c r="A513" s="100" t="n"/>
      <c r="B513" s="34" t="n"/>
      <c r="C513" s="100" t="n"/>
      <c r="D513" s="34" t="n"/>
      <c r="E513" s="34" t="n"/>
      <c r="F513" s="34" t="n"/>
      <c r="G513" s="34" t="n"/>
      <c r="H513" s="34" t="n"/>
      <c r="N513" t="inlineStr">
        <is>
          <t>Clinic</t>
        </is>
      </c>
    </row>
    <row r="514" ht="21.6" customHeight="1" s="49">
      <c r="A514" s="100" t="n"/>
      <c r="B514" s="34" t="n"/>
      <c r="C514" s="100" t="n"/>
      <c r="D514" s="34" t="n"/>
      <c r="E514" s="34" t="n"/>
      <c r="F514" s="34" t="n"/>
      <c r="G514" s="34" t="n"/>
      <c r="H514" s="34" t="n"/>
      <c r="N514" t="inlineStr">
        <is>
          <t>Clinic</t>
        </is>
      </c>
    </row>
    <row r="515" ht="21.6" customHeight="1" s="49">
      <c r="A515" s="100" t="n"/>
      <c r="B515" s="34" t="n"/>
      <c r="C515" s="100" t="n"/>
      <c r="D515" s="34" t="n"/>
      <c r="E515" s="34" t="n"/>
      <c r="F515" s="34" t="n"/>
      <c r="G515" s="34" t="n"/>
      <c r="H515" s="34" t="n"/>
      <c r="N515" t="inlineStr">
        <is>
          <t>Clinic</t>
        </is>
      </c>
    </row>
    <row r="516" ht="21.6" customHeight="1" s="49">
      <c r="A516" s="100" t="n"/>
      <c r="B516" s="34" t="n"/>
      <c r="C516" s="100" t="n"/>
      <c r="D516" s="34" t="n"/>
      <c r="E516" s="34" t="n"/>
      <c r="F516" s="34" t="n"/>
      <c r="G516" s="34" t="n"/>
      <c r="H516" s="34" t="n"/>
      <c r="N516" t="inlineStr">
        <is>
          <t>Clinic</t>
        </is>
      </c>
    </row>
    <row r="517" ht="21.6" customHeight="1" s="49">
      <c r="A517" s="100" t="n"/>
      <c r="B517" s="34" t="n"/>
      <c r="C517" s="100" t="n"/>
      <c r="D517" s="34" t="n"/>
      <c r="E517" s="34" t="n"/>
      <c r="F517" s="34" t="n"/>
      <c r="G517" s="34" t="n"/>
      <c r="H517" s="34" t="n"/>
      <c r="N517" t="inlineStr">
        <is>
          <t>Clinic</t>
        </is>
      </c>
    </row>
    <row r="518" ht="21.6" customHeight="1" s="49">
      <c r="A518" s="100" t="n"/>
      <c r="B518" s="34" t="n"/>
      <c r="C518" s="100" t="n"/>
      <c r="D518" s="34" t="n"/>
      <c r="E518" s="34" t="n"/>
      <c r="F518" s="34" t="n"/>
      <c r="G518" s="34" t="n"/>
      <c r="H518" s="34" t="n"/>
      <c r="N518" t="inlineStr">
        <is>
          <t>Clinic</t>
        </is>
      </c>
    </row>
    <row r="519" ht="21.6" customHeight="1" s="49">
      <c r="A519" s="100" t="n"/>
      <c r="B519" s="34" t="n"/>
      <c r="C519" s="100" t="n"/>
      <c r="D519" s="34" t="n"/>
      <c r="E519" s="34" t="n"/>
      <c r="F519" s="34" t="n"/>
      <c r="G519" s="34" t="n"/>
      <c r="H519" s="34" t="n"/>
      <c r="N519" t="inlineStr">
        <is>
          <t>Clinic</t>
        </is>
      </c>
    </row>
    <row r="520" ht="21.6" customHeight="1" s="49">
      <c r="A520" s="100" t="n"/>
      <c r="B520" s="34" t="n"/>
      <c r="C520" s="100" t="n"/>
      <c r="D520" s="34" t="n"/>
      <c r="E520" s="34" t="n"/>
      <c r="F520" s="34" t="n"/>
      <c r="G520" s="34" t="n"/>
      <c r="H520" s="34" t="n"/>
      <c r="N520" t="inlineStr">
        <is>
          <t>Clinic</t>
        </is>
      </c>
    </row>
    <row r="521" ht="21.6" customHeight="1" s="49">
      <c r="A521" s="100" t="n"/>
      <c r="B521" s="34" t="n"/>
      <c r="C521" s="100" t="n"/>
      <c r="D521" s="34" t="n"/>
      <c r="E521" s="34" t="n"/>
      <c r="F521" s="34" t="n"/>
      <c r="G521" s="34" t="n"/>
      <c r="H521" s="34" t="n"/>
      <c r="N521" t="inlineStr">
        <is>
          <t>Clinic</t>
        </is>
      </c>
    </row>
    <row r="522" ht="21.6" customHeight="1" s="49">
      <c r="A522" s="100" t="n"/>
      <c r="B522" s="34" t="n"/>
      <c r="C522" s="100" t="n"/>
      <c r="D522" s="34" t="n"/>
      <c r="E522" s="34" t="n"/>
      <c r="F522" s="34" t="n"/>
      <c r="G522" s="34" t="n"/>
      <c r="H522" s="34" t="n"/>
      <c r="N522" t="inlineStr">
        <is>
          <t>Clinic</t>
        </is>
      </c>
    </row>
    <row r="523" ht="21.6" customHeight="1" s="49">
      <c r="A523" s="100" t="n"/>
      <c r="B523" s="34" t="n"/>
      <c r="C523" s="100" t="n"/>
      <c r="D523" s="34" t="n"/>
      <c r="E523" s="34" t="n"/>
      <c r="F523" s="34" t="n"/>
      <c r="G523" s="34" t="n"/>
      <c r="H523" s="34" t="n"/>
      <c r="N523" t="inlineStr">
        <is>
          <t>Clinic</t>
        </is>
      </c>
    </row>
    <row r="524" ht="21.6" customHeight="1" s="49">
      <c r="A524" s="100" t="n"/>
      <c r="B524" s="34" t="n"/>
      <c r="C524" s="100" t="n"/>
      <c r="D524" s="34" t="n"/>
      <c r="E524" s="34" t="n"/>
      <c r="F524" s="34" t="n"/>
      <c r="G524" s="34" t="n"/>
      <c r="H524" s="34" t="n"/>
      <c r="N524" t="inlineStr">
        <is>
          <t>Clinic</t>
        </is>
      </c>
    </row>
    <row r="525" ht="21.6" customHeight="1" s="49">
      <c r="A525" s="100" t="n"/>
      <c r="B525" s="34" t="n"/>
      <c r="C525" s="100" t="n"/>
      <c r="D525" s="34" t="n"/>
      <c r="E525" s="34" t="n"/>
      <c r="F525" s="34" t="n"/>
      <c r="G525" s="34" t="n"/>
      <c r="H525" s="34" t="n"/>
      <c r="N525" t="inlineStr">
        <is>
          <t>Clinic</t>
        </is>
      </c>
    </row>
    <row r="526" ht="21.6" customHeight="1" s="49">
      <c r="A526" s="100" t="n"/>
      <c r="B526" s="34" t="n"/>
      <c r="C526" s="100" t="n"/>
      <c r="D526" s="34" t="n"/>
      <c r="E526" s="34" t="n"/>
      <c r="F526" s="34" t="n"/>
      <c r="G526" s="34" t="n"/>
      <c r="H526" s="34" t="n"/>
      <c r="N526" t="inlineStr">
        <is>
          <t>Clinic</t>
        </is>
      </c>
    </row>
    <row r="527" ht="21.6" customHeight="1" s="49">
      <c r="A527" s="100" t="n"/>
      <c r="B527" s="34" t="n"/>
      <c r="C527" s="100" t="n"/>
      <c r="D527" s="34" t="n"/>
      <c r="E527" s="34" t="n"/>
      <c r="F527" s="34" t="n"/>
      <c r="G527" s="34" t="n"/>
      <c r="H527" s="34" t="n"/>
      <c r="N527" t="inlineStr">
        <is>
          <t>Clinic</t>
        </is>
      </c>
    </row>
    <row r="528" ht="21.6" customHeight="1" s="49">
      <c r="A528" s="100" t="n"/>
      <c r="B528" s="34" t="n"/>
      <c r="C528" s="100" t="n"/>
      <c r="D528" s="34" t="n"/>
      <c r="E528" s="34" t="n"/>
      <c r="F528" s="34" t="n"/>
      <c r="G528" s="34" t="n"/>
      <c r="H528" s="34" t="n"/>
      <c r="N528" t="inlineStr">
        <is>
          <t>Clinic</t>
        </is>
      </c>
    </row>
    <row r="529" ht="21.6" customHeight="1" s="49">
      <c r="A529" s="100" t="n"/>
      <c r="B529" s="34" t="n"/>
      <c r="C529" s="100" t="n"/>
      <c r="D529" s="34" t="n"/>
      <c r="E529" s="34" t="n"/>
      <c r="F529" s="34" t="n"/>
      <c r="G529" s="34" t="n"/>
      <c r="H529" s="34" t="n"/>
      <c r="N529" t="inlineStr">
        <is>
          <t>Clinic</t>
        </is>
      </c>
    </row>
    <row r="530" ht="21.6" customHeight="1" s="49">
      <c r="A530" s="100" t="n"/>
      <c r="B530" s="34" t="n"/>
      <c r="C530" s="100" t="n"/>
      <c r="D530" s="34" t="n"/>
      <c r="E530" s="34" t="n"/>
      <c r="F530" s="34" t="n"/>
      <c r="G530" s="34" t="n"/>
      <c r="H530" s="34" t="n"/>
      <c r="N530" t="inlineStr">
        <is>
          <t>Clinic</t>
        </is>
      </c>
    </row>
    <row r="531" ht="21.6" customHeight="1" s="49">
      <c r="A531" s="100" t="n"/>
      <c r="B531" s="34" t="n"/>
      <c r="C531" s="100" t="n"/>
      <c r="D531" s="34" t="n"/>
      <c r="E531" s="34" t="n"/>
      <c r="F531" s="34" t="n"/>
      <c r="G531" s="34" t="n"/>
      <c r="H531" s="34" t="n"/>
      <c r="N531" t="inlineStr">
        <is>
          <t>Clinic</t>
        </is>
      </c>
    </row>
    <row r="532" ht="21.6" customHeight="1" s="49">
      <c r="A532" s="100" t="n"/>
      <c r="B532" s="34" t="n"/>
      <c r="C532" s="100" t="n"/>
      <c r="D532" s="34" t="n"/>
      <c r="E532" s="34" t="n"/>
      <c r="F532" s="34" t="n"/>
      <c r="G532" s="34" t="n"/>
      <c r="H532" s="34" t="n"/>
      <c r="N532" t="inlineStr">
        <is>
          <t>Clinic</t>
        </is>
      </c>
    </row>
    <row r="533" ht="21.6" customHeight="1" s="49">
      <c r="A533" s="100" t="n"/>
      <c r="B533" s="34" t="n"/>
      <c r="C533" s="100" t="n"/>
      <c r="D533" s="34" t="n"/>
      <c r="E533" s="34" t="n"/>
      <c r="F533" s="34" t="n"/>
      <c r="G533" s="34" t="n"/>
      <c r="H533" s="34" t="n"/>
      <c r="N533" t="inlineStr">
        <is>
          <t>Clinic</t>
        </is>
      </c>
    </row>
    <row r="534" ht="21.6" customHeight="1" s="49">
      <c r="A534" s="100" t="n"/>
      <c r="B534" s="34" t="n"/>
      <c r="C534" s="100" t="n"/>
      <c r="D534" s="34" t="n"/>
      <c r="E534" s="34" t="n"/>
      <c r="F534" s="34" t="n"/>
      <c r="G534" s="34" t="n"/>
      <c r="H534" s="34" t="n"/>
      <c r="N534" t="inlineStr">
        <is>
          <t>Clinic</t>
        </is>
      </c>
    </row>
    <row r="535" ht="21.6" customHeight="1" s="49">
      <c r="A535" s="100" t="n"/>
      <c r="B535" s="34" t="n"/>
      <c r="C535" s="100" t="n"/>
      <c r="D535" s="34" t="n"/>
      <c r="E535" s="34" t="n"/>
      <c r="F535" s="34" t="n"/>
      <c r="G535" s="34" t="n"/>
      <c r="H535" s="34" t="n"/>
      <c r="N535" t="inlineStr">
        <is>
          <t>Clinic</t>
        </is>
      </c>
    </row>
    <row r="536" ht="21.6" customHeight="1" s="49">
      <c r="A536" s="100" t="n"/>
      <c r="B536" s="34" t="n"/>
      <c r="C536" s="100" t="n"/>
      <c r="D536" s="34" t="n"/>
      <c r="E536" s="34" t="n"/>
      <c r="F536" s="34" t="n"/>
      <c r="G536" s="34" t="n"/>
      <c r="H536" s="34" t="n"/>
      <c r="N536" t="inlineStr">
        <is>
          <t>Clinic</t>
        </is>
      </c>
    </row>
    <row r="537" ht="21.6" customHeight="1" s="49">
      <c r="A537" s="100" t="n"/>
      <c r="B537" s="34" t="n"/>
      <c r="C537" s="100" t="n"/>
      <c r="D537" s="34" t="n"/>
      <c r="E537" s="34" t="n"/>
      <c r="F537" s="34" t="n"/>
      <c r="G537" s="34" t="n"/>
      <c r="H537" s="34" t="n"/>
      <c r="N537" t="inlineStr">
        <is>
          <t>Clinic</t>
        </is>
      </c>
    </row>
    <row r="538" ht="21.6" customHeight="1" s="49">
      <c r="A538" s="100" t="n"/>
      <c r="B538" s="34" t="n"/>
      <c r="C538" s="100" t="n"/>
      <c r="D538" s="34" t="n"/>
      <c r="E538" s="34" t="n"/>
      <c r="F538" s="34" t="n"/>
      <c r="G538" s="34" t="n"/>
      <c r="H538" s="34" t="n"/>
      <c r="N538" t="inlineStr">
        <is>
          <t>Clinic</t>
        </is>
      </c>
    </row>
    <row r="539" ht="21.6" customHeight="1" s="49">
      <c r="A539" s="100" t="n"/>
      <c r="B539" s="34" t="n"/>
      <c r="C539" s="100" t="n"/>
      <c r="D539" s="34" t="n"/>
      <c r="E539" s="34" t="n"/>
      <c r="F539" s="34" t="n"/>
      <c r="G539" s="34" t="n"/>
      <c r="H539" s="34" t="n"/>
      <c r="N539" t="inlineStr">
        <is>
          <t>Clinic</t>
        </is>
      </c>
    </row>
    <row r="540" ht="21.6" customHeight="1" s="49">
      <c r="A540" s="100" t="n"/>
      <c r="B540" s="34" t="n"/>
      <c r="C540" s="100" t="n"/>
      <c r="D540" s="34" t="n"/>
      <c r="E540" s="34" t="n"/>
      <c r="F540" s="34" t="n"/>
      <c r="G540" s="34" t="n"/>
      <c r="H540" s="34" t="n"/>
      <c r="N540" t="inlineStr">
        <is>
          <t>Clinic</t>
        </is>
      </c>
    </row>
    <row r="541" ht="21.6" customHeight="1" s="49">
      <c r="A541" s="100" t="n"/>
      <c r="B541" s="34" t="n"/>
      <c r="C541" s="100" t="n"/>
      <c r="D541" s="34" t="n"/>
      <c r="E541" s="34" t="n"/>
      <c r="F541" s="34" t="n"/>
      <c r="G541" s="34" t="n"/>
      <c r="H541" s="34" t="n"/>
      <c r="N541" t="inlineStr">
        <is>
          <t>Clinic</t>
        </is>
      </c>
    </row>
    <row r="542" ht="21.6" customHeight="1" s="49">
      <c r="A542" s="100" t="n"/>
      <c r="B542" s="34" t="n"/>
      <c r="C542" s="100" t="n"/>
      <c r="D542" s="34" t="n"/>
      <c r="E542" s="34" t="n"/>
      <c r="F542" s="34" t="n"/>
      <c r="G542" s="34" t="n"/>
      <c r="H542" s="34" t="n"/>
      <c r="N542" t="inlineStr">
        <is>
          <t>Clinic</t>
        </is>
      </c>
    </row>
    <row r="543" ht="21.6" customHeight="1" s="49">
      <c r="A543" s="100" t="n"/>
      <c r="B543" s="34" t="n"/>
      <c r="C543" s="100" t="n"/>
      <c r="D543" s="34" t="n"/>
      <c r="E543" s="34" t="n"/>
      <c r="F543" s="34" t="n"/>
      <c r="G543" s="34" t="n"/>
      <c r="H543" s="34" t="n"/>
      <c r="N543" t="inlineStr">
        <is>
          <t>Clinic</t>
        </is>
      </c>
    </row>
    <row r="544" ht="21.6" customHeight="1" s="49">
      <c r="A544" s="100" t="n"/>
      <c r="B544" s="34" t="n"/>
      <c r="C544" s="100" t="n"/>
      <c r="D544" s="34" t="n"/>
      <c r="E544" s="34" t="n"/>
      <c r="F544" s="34" t="n"/>
      <c r="G544" s="34" t="n"/>
      <c r="H544" s="34" t="n"/>
      <c r="N544" t="inlineStr">
        <is>
          <t>Clinic</t>
        </is>
      </c>
    </row>
    <row r="545" ht="21.6" customHeight="1" s="49">
      <c r="A545" s="100" t="n"/>
      <c r="B545" s="34" t="n"/>
      <c r="C545" s="100" t="n"/>
      <c r="D545" s="34" t="n"/>
      <c r="E545" s="34" t="n"/>
      <c r="F545" s="34" t="n"/>
      <c r="G545" s="34" t="n"/>
      <c r="H545" s="34" t="n"/>
      <c r="N545" t="inlineStr">
        <is>
          <t>Clinic</t>
        </is>
      </c>
    </row>
    <row r="546" ht="21.6" customHeight="1" s="49">
      <c r="A546" s="100" t="n"/>
      <c r="B546" s="34" t="n"/>
      <c r="C546" s="100" t="n"/>
      <c r="D546" s="34" t="n"/>
      <c r="E546" s="34" t="n"/>
      <c r="F546" s="34" t="n"/>
      <c r="G546" s="34" t="n"/>
      <c r="H546" s="34" t="n"/>
      <c r="N546" t="inlineStr">
        <is>
          <t>Clinic</t>
        </is>
      </c>
    </row>
    <row r="547" ht="21.6" customHeight="1" s="49">
      <c r="A547" s="100" t="n"/>
      <c r="B547" s="34" t="n"/>
      <c r="C547" s="100" t="n"/>
      <c r="D547" s="34" t="n"/>
      <c r="E547" s="34" t="n"/>
      <c r="F547" s="34" t="n"/>
      <c r="G547" s="34" t="n"/>
      <c r="H547" s="34" t="n"/>
      <c r="N547" t="inlineStr">
        <is>
          <t>Clinic</t>
        </is>
      </c>
    </row>
    <row r="548" ht="21.6" customHeight="1" s="49">
      <c r="A548" s="100" t="n"/>
      <c r="B548" s="34" t="n"/>
      <c r="C548" s="100" t="n"/>
      <c r="D548" s="34" t="n"/>
      <c r="E548" s="34" t="n"/>
      <c r="F548" s="34" t="n"/>
      <c r="G548" s="34" t="n"/>
      <c r="H548" s="34" t="n"/>
      <c r="N548" t="inlineStr">
        <is>
          <t>Clinic</t>
        </is>
      </c>
    </row>
    <row r="549" ht="21.6" customHeight="1" s="49">
      <c r="A549" s="100" t="n"/>
      <c r="B549" s="34" t="n"/>
      <c r="C549" s="100" t="n"/>
      <c r="D549" s="34" t="n"/>
      <c r="E549" s="34" t="n"/>
      <c r="F549" s="34" t="n"/>
      <c r="G549" s="34" t="n"/>
      <c r="H549" s="34" t="n"/>
      <c r="N549" t="inlineStr">
        <is>
          <t>Clinic</t>
        </is>
      </c>
    </row>
    <row r="550" ht="21.6" customHeight="1" s="49">
      <c r="A550" s="100" t="n"/>
      <c r="B550" s="34" t="n"/>
      <c r="C550" s="100" t="n"/>
      <c r="D550" s="34" t="n"/>
      <c r="E550" s="34" t="n"/>
      <c r="F550" s="34" t="n"/>
      <c r="G550" s="34" t="n"/>
      <c r="H550" s="34" t="n"/>
      <c r="N550" t="inlineStr">
        <is>
          <t>Clinic</t>
        </is>
      </c>
    </row>
    <row r="551" ht="21.6" customHeight="1" s="49">
      <c r="A551" s="100" t="n"/>
      <c r="B551" s="34" t="n"/>
      <c r="C551" s="100" t="n"/>
      <c r="D551" s="34" t="n"/>
      <c r="E551" s="34" t="n"/>
      <c r="F551" s="34" t="n"/>
      <c r="G551" s="34" t="n"/>
      <c r="H551" s="34" t="n"/>
      <c r="N551" t="inlineStr">
        <is>
          <t>Clinic</t>
        </is>
      </c>
    </row>
    <row r="552" ht="21.6" customHeight="1" s="49">
      <c r="A552" s="100" t="n"/>
      <c r="B552" s="34" t="n"/>
      <c r="C552" s="100" t="n"/>
      <c r="D552" s="34" t="n"/>
      <c r="E552" s="34" t="n"/>
      <c r="F552" s="34" t="n"/>
      <c r="G552" s="34" t="n"/>
      <c r="H552" s="34" t="n"/>
      <c r="N552" t="inlineStr">
        <is>
          <t>Clinic</t>
        </is>
      </c>
    </row>
    <row r="553" ht="21.6" customHeight="1" s="49">
      <c r="A553" s="100" t="n"/>
      <c r="B553" s="34" t="n"/>
      <c r="C553" s="100" t="n"/>
      <c r="D553" s="34" t="n"/>
      <c r="E553" s="34" t="n"/>
      <c r="F553" s="34" t="n"/>
      <c r="G553" s="34" t="n"/>
      <c r="H553" s="34" t="n"/>
      <c r="N553" t="inlineStr">
        <is>
          <t>Clinic</t>
        </is>
      </c>
    </row>
    <row r="554" ht="21.6" customHeight="1" s="49">
      <c r="A554" s="100" t="n"/>
      <c r="B554" s="34" t="n"/>
      <c r="C554" s="100" t="n"/>
      <c r="D554" s="34" t="n"/>
      <c r="E554" s="34" t="n"/>
      <c r="F554" s="34" t="n"/>
      <c r="G554" s="34" t="n"/>
      <c r="H554" s="34" t="n"/>
      <c r="N554" t="inlineStr">
        <is>
          <t>Clinic</t>
        </is>
      </c>
    </row>
    <row r="555" ht="21.6" customHeight="1" s="49">
      <c r="A555" s="100" t="n"/>
      <c r="B555" s="34" t="n"/>
      <c r="C555" s="100" t="n"/>
      <c r="D555" s="34" t="n"/>
      <c r="E555" s="34" t="n"/>
      <c r="F555" s="34" t="n"/>
      <c r="G555" s="34" t="n"/>
      <c r="H555" s="34" t="n"/>
      <c r="N555" t="inlineStr">
        <is>
          <t>Clinic</t>
        </is>
      </c>
    </row>
    <row r="556" ht="21.6" customHeight="1" s="49">
      <c r="A556" s="100" t="n"/>
      <c r="B556" s="34" t="n"/>
      <c r="C556" s="100" t="n"/>
      <c r="D556" s="34" t="n"/>
      <c r="E556" s="34" t="n"/>
      <c r="F556" s="34" t="n"/>
      <c r="G556" s="34" t="n"/>
      <c r="H556" s="34" t="n"/>
      <c r="N556" t="inlineStr">
        <is>
          <t>Clinic</t>
        </is>
      </c>
    </row>
    <row r="557" ht="21.6" customHeight="1" s="49">
      <c r="A557" s="100" t="n"/>
      <c r="B557" s="34" t="n"/>
      <c r="C557" s="100" t="n"/>
      <c r="D557" s="34" t="n"/>
      <c r="E557" s="34" t="n"/>
      <c r="F557" s="34" t="n"/>
      <c r="G557" s="34" t="n"/>
      <c r="H557" s="34" t="n"/>
      <c r="N557" t="inlineStr">
        <is>
          <t>Clinic</t>
        </is>
      </c>
    </row>
    <row r="558" ht="21.6" customHeight="1" s="49">
      <c r="A558" s="100" t="n"/>
      <c r="B558" s="34" t="n"/>
      <c r="C558" s="100" t="n"/>
      <c r="D558" s="34" t="n"/>
      <c r="E558" s="34" t="n"/>
      <c r="F558" s="34" t="n"/>
      <c r="G558" s="34" t="n"/>
      <c r="H558" s="34" t="n"/>
      <c r="N558" t="inlineStr">
        <is>
          <t>Clinic</t>
        </is>
      </c>
    </row>
    <row r="559" ht="21.6" customHeight="1" s="49">
      <c r="A559" s="100" t="n"/>
      <c r="B559" s="34" t="n"/>
      <c r="C559" s="100" t="n"/>
      <c r="D559" s="34" t="n"/>
      <c r="E559" s="34" t="n"/>
      <c r="F559" s="34" t="n"/>
      <c r="G559" s="34" t="n"/>
      <c r="H559" s="34" t="n"/>
      <c r="N559" t="inlineStr">
        <is>
          <t>Clinic</t>
        </is>
      </c>
    </row>
    <row r="560" ht="21.6" customHeight="1" s="49">
      <c r="A560" s="100" t="n"/>
      <c r="B560" s="34" t="n"/>
      <c r="C560" s="100" t="n"/>
      <c r="D560" s="34" t="n"/>
      <c r="E560" s="34" t="n"/>
      <c r="F560" s="34" t="n"/>
      <c r="G560" s="34" t="n"/>
      <c r="H560" s="34" t="n"/>
      <c r="N560" t="inlineStr">
        <is>
          <t>Clinic</t>
        </is>
      </c>
    </row>
    <row r="561" ht="21.6" customHeight="1" s="49">
      <c r="A561" s="100" t="n"/>
      <c r="B561" s="34" t="n"/>
      <c r="C561" s="100" t="n"/>
      <c r="D561" s="34" t="n"/>
      <c r="E561" s="34" t="n"/>
      <c r="F561" s="34" t="n"/>
      <c r="G561" s="34" t="n"/>
      <c r="H561" s="34" t="n"/>
      <c r="N561" t="inlineStr">
        <is>
          <t>Clinic</t>
        </is>
      </c>
    </row>
    <row r="562" ht="21.6" customHeight="1" s="49">
      <c r="A562" s="100" t="n"/>
      <c r="B562" s="34" t="n"/>
      <c r="C562" s="100" t="n"/>
      <c r="D562" s="34" t="n"/>
      <c r="E562" s="34" t="n"/>
      <c r="F562" s="34" t="n"/>
      <c r="G562" s="34" t="n"/>
      <c r="H562" s="34" t="n"/>
      <c r="N562" t="inlineStr">
        <is>
          <t>Clinic</t>
        </is>
      </c>
    </row>
    <row r="563" ht="21.6" customHeight="1" s="49">
      <c r="A563" s="100" t="n"/>
      <c r="B563" s="34" t="n"/>
      <c r="C563" s="100" t="n"/>
      <c r="D563" s="34" t="n"/>
      <c r="E563" s="34" t="n"/>
      <c r="F563" s="34" t="n"/>
      <c r="G563" s="34" t="n"/>
      <c r="H563" s="34" t="n"/>
      <c r="N563" t="inlineStr">
        <is>
          <t>Clinic</t>
        </is>
      </c>
    </row>
    <row r="564" ht="21.6" customHeight="1" s="49">
      <c r="A564" s="100" t="n"/>
      <c r="B564" s="34" t="n"/>
      <c r="C564" s="100" t="n"/>
      <c r="D564" s="34" t="n"/>
      <c r="E564" s="34" t="n"/>
      <c r="F564" s="34" t="n"/>
      <c r="G564" s="34" t="n"/>
      <c r="H564" s="34" t="n"/>
      <c r="N564" t="inlineStr">
        <is>
          <t>Clinic</t>
        </is>
      </c>
    </row>
    <row r="565" ht="21.6" customHeight="1" s="49">
      <c r="A565" s="100" t="n"/>
      <c r="B565" s="34" t="n"/>
      <c r="C565" s="100" t="n"/>
      <c r="D565" s="34" t="n"/>
      <c r="E565" s="34" t="n"/>
      <c r="F565" s="34" t="n"/>
      <c r="G565" s="34" t="n"/>
      <c r="H565" s="34" t="n"/>
      <c r="N565" t="inlineStr">
        <is>
          <t>Clinic</t>
        </is>
      </c>
    </row>
    <row r="566" ht="21.6" customHeight="1" s="49">
      <c r="A566" s="100" t="n"/>
      <c r="B566" s="34" t="n"/>
      <c r="C566" s="100" t="n"/>
      <c r="D566" s="34" t="n"/>
      <c r="E566" s="34" t="n"/>
      <c r="F566" s="34" t="n"/>
      <c r="G566" s="34" t="n"/>
      <c r="H566" s="34" t="n"/>
      <c r="N566" t="inlineStr">
        <is>
          <t>Clinic</t>
        </is>
      </c>
    </row>
    <row r="567" ht="21.6" customHeight="1" s="49">
      <c r="A567" s="100" t="n"/>
      <c r="B567" s="34" t="n"/>
      <c r="C567" s="100" t="n"/>
      <c r="D567" s="34" t="n"/>
      <c r="E567" s="34" t="n"/>
      <c r="F567" s="34" t="n"/>
      <c r="G567" s="34" t="n"/>
      <c r="H567" s="34" t="n"/>
      <c r="N567" t="inlineStr">
        <is>
          <t>Clinic</t>
        </is>
      </c>
    </row>
    <row r="568" ht="21.6" customHeight="1" s="49">
      <c r="A568" s="100" t="n"/>
      <c r="B568" s="34" t="n"/>
      <c r="C568" s="100" t="n"/>
      <c r="D568" s="34" t="n"/>
      <c r="E568" s="34" t="n"/>
      <c r="F568" s="34" t="n"/>
      <c r="G568" s="34" t="n"/>
      <c r="H568" s="34" t="n"/>
      <c r="N568" t="inlineStr">
        <is>
          <t>Clinic</t>
        </is>
      </c>
    </row>
    <row r="569" ht="21.6" customHeight="1" s="49">
      <c r="A569" s="100" t="n"/>
      <c r="B569" s="34" t="n"/>
      <c r="C569" s="100" t="n"/>
      <c r="D569" s="34" t="n"/>
      <c r="E569" s="34" t="n"/>
      <c r="F569" s="34" t="n"/>
      <c r="G569" s="34" t="n"/>
      <c r="H569" s="34" t="n"/>
      <c r="N569" t="inlineStr">
        <is>
          <t>Clinic</t>
        </is>
      </c>
    </row>
    <row r="570" ht="21.6" customHeight="1" s="49">
      <c r="A570" s="100" t="n"/>
      <c r="B570" s="34" t="n"/>
      <c r="C570" s="100" t="n"/>
      <c r="D570" s="34" t="n"/>
      <c r="E570" s="34" t="n"/>
      <c r="F570" s="34" t="n"/>
      <c r="G570" s="34" t="n"/>
      <c r="H570" s="34" t="n"/>
      <c r="N570" t="inlineStr">
        <is>
          <t>Clinic</t>
        </is>
      </c>
    </row>
    <row r="571" ht="21.6" customHeight="1" s="49">
      <c r="A571" s="100" t="n"/>
      <c r="B571" s="34" t="n"/>
      <c r="C571" s="100" t="n"/>
      <c r="D571" s="34" t="n"/>
      <c r="E571" s="34" t="n"/>
      <c r="F571" s="34" t="n"/>
      <c r="G571" s="34" t="n"/>
      <c r="H571" s="34" t="n"/>
      <c r="N571" t="inlineStr">
        <is>
          <t>Clinic</t>
        </is>
      </c>
    </row>
    <row r="572" ht="21.6" customHeight="1" s="49">
      <c r="A572" s="100" t="n"/>
      <c r="B572" s="34" t="n"/>
      <c r="C572" s="100" t="n"/>
      <c r="D572" s="34" t="n"/>
      <c r="E572" s="34" t="n"/>
      <c r="F572" s="34" t="n"/>
      <c r="G572" s="34" t="n"/>
      <c r="H572" s="34" t="n"/>
      <c r="N572" t="inlineStr">
        <is>
          <t>Clinic</t>
        </is>
      </c>
    </row>
    <row r="573" ht="21.6" customHeight="1" s="49">
      <c r="A573" s="100" t="n"/>
      <c r="B573" s="34" t="n"/>
      <c r="C573" s="100" t="n"/>
      <c r="D573" s="34" t="n"/>
      <c r="E573" s="34" t="n"/>
      <c r="F573" s="34" t="n"/>
      <c r="G573" s="34" t="n"/>
      <c r="H573" s="34" t="n"/>
      <c r="N573" t="inlineStr">
        <is>
          <t>Clinic</t>
        </is>
      </c>
    </row>
    <row r="574" ht="21.6" customHeight="1" s="49">
      <c r="A574" s="100" t="n"/>
      <c r="B574" s="34" t="n"/>
      <c r="C574" s="100" t="n"/>
      <c r="D574" s="34" t="n"/>
      <c r="E574" s="34" t="n"/>
      <c r="F574" s="34" t="n"/>
      <c r="G574" s="34" t="n"/>
      <c r="H574" s="34" t="n"/>
      <c r="N574" t="inlineStr">
        <is>
          <t>Clinic</t>
        </is>
      </c>
    </row>
    <row r="575" ht="21.6" customHeight="1" s="49">
      <c r="A575" s="100" t="n"/>
      <c r="B575" s="34" t="n"/>
      <c r="C575" s="100" t="n"/>
      <c r="D575" s="34" t="n"/>
      <c r="E575" s="34" t="n"/>
      <c r="F575" s="34" t="n"/>
      <c r="G575" s="34" t="n"/>
      <c r="H575" s="34" t="n"/>
      <c r="N575" t="inlineStr">
        <is>
          <t>Clinic</t>
        </is>
      </c>
    </row>
    <row r="576" ht="21.6" customHeight="1" s="49">
      <c r="A576" s="100" t="n"/>
      <c r="B576" s="34" t="n"/>
      <c r="C576" s="100" t="n"/>
      <c r="D576" s="34" t="n"/>
      <c r="E576" s="34" t="n"/>
      <c r="F576" s="34" t="n"/>
      <c r="G576" s="34" t="n"/>
      <c r="H576" s="34" t="n"/>
      <c r="N576" t="inlineStr">
        <is>
          <t>Clinic</t>
        </is>
      </c>
    </row>
    <row r="577" ht="21.6" customHeight="1" s="49">
      <c r="A577" s="100" t="n"/>
      <c r="B577" s="34" t="n"/>
      <c r="C577" s="100" t="n"/>
      <c r="D577" s="34" t="n"/>
      <c r="E577" s="34" t="n"/>
      <c r="F577" s="34" t="n"/>
      <c r="G577" s="34" t="n"/>
      <c r="H577" s="34" t="n"/>
      <c r="N577" t="inlineStr">
        <is>
          <t>Clinic</t>
        </is>
      </c>
    </row>
    <row r="578" ht="21.6" customHeight="1" s="49">
      <c r="A578" s="100" t="n"/>
      <c r="B578" s="34" t="n"/>
      <c r="C578" s="100" t="n"/>
      <c r="D578" s="34" t="n"/>
      <c r="E578" s="34" t="n"/>
      <c r="F578" s="34" t="n"/>
      <c r="G578" s="34" t="n"/>
      <c r="H578" s="34" t="n"/>
      <c r="N578" t="inlineStr">
        <is>
          <t>Clinic</t>
        </is>
      </c>
    </row>
    <row r="579" ht="21.6" customHeight="1" s="49">
      <c r="A579" s="100" t="n"/>
      <c r="B579" s="34" t="n"/>
      <c r="C579" s="100" t="n"/>
      <c r="D579" s="34" t="n"/>
      <c r="E579" s="34" t="n"/>
      <c r="F579" s="34" t="n"/>
      <c r="G579" s="34" t="n"/>
      <c r="H579" s="34" t="n"/>
      <c r="N579" t="inlineStr">
        <is>
          <t>Clinic</t>
        </is>
      </c>
    </row>
    <row r="580" ht="21.6" customHeight="1" s="49">
      <c r="A580" s="100" t="n"/>
      <c r="B580" s="34" t="n"/>
      <c r="C580" s="100" t="n"/>
      <c r="D580" s="34" t="n"/>
      <c r="E580" s="34" t="n"/>
      <c r="F580" s="34" t="n"/>
      <c r="G580" s="34" t="n"/>
      <c r="H580" s="34" t="n"/>
      <c r="N580" t="inlineStr">
        <is>
          <t>Clinic</t>
        </is>
      </c>
    </row>
    <row r="581" ht="21.6" customHeight="1" s="49">
      <c r="A581" s="100" t="n"/>
      <c r="B581" s="34" t="n"/>
      <c r="C581" s="100" t="n"/>
      <c r="D581" s="34" t="n"/>
      <c r="E581" s="34" t="n"/>
      <c r="F581" s="34" t="n"/>
      <c r="G581" s="34" t="n"/>
      <c r="H581" s="34" t="n"/>
      <c r="N581" t="inlineStr">
        <is>
          <t>Clinic</t>
        </is>
      </c>
    </row>
    <row r="582" ht="21.6" customHeight="1" s="49">
      <c r="A582" s="100" t="n"/>
      <c r="B582" s="34" t="n"/>
      <c r="C582" s="100" t="n"/>
      <c r="D582" s="34" t="n"/>
      <c r="E582" s="34" t="n"/>
      <c r="F582" s="34" t="n"/>
      <c r="G582" s="34" t="n"/>
      <c r="H582" s="34" t="n"/>
      <c r="N582" t="inlineStr">
        <is>
          <t>Clinic</t>
        </is>
      </c>
    </row>
    <row r="583" ht="21.6" customHeight="1" s="49">
      <c r="A583" s="100" t="n"/>
      <c r="B583" s="34" t="n"/>
      <c r="C583" s="100" t="n"/>
      <c r="D583" s="34" t="n"/>
      <c r="E583" s="34" t="n"/>
      <c r="F583" s="34" t="n"/>
      <c r="G583" s="34" t="n"/>
      <c r="H583" s="34" t="n"/>
      <c r="N583" t="inlineStr">
        <is>
          <t>Clinic</t>
        </is>
      </c>
    </row>
    <row r="584" ht="21.6" customHeight="1" s="49">
      <c r="A584" s="100" t="n"/>
      <c r="B584" s="34" t="n"/>
      <c r="C584" s="100" t="n"/>
      <c r="D584" s="34" t="n"/>
      <c r="E584" s="34" t="n"/>
      <c r="F584" s="34" t="n"/>
      <c r="G584" s="34" t="n"/>
      <c r="H584" s="34" t="n"/>
      <c r="N584" t="inlineStr">
        <is>
          <t>Clinic</t>
        </is>
      </c>
    </row>
    <row r="585" ht="21.6" customHeight="1" s="49">
      <c r="A585" s="100" t="n"/>
      <c r="B585" s="34" t="n"/>
      <c r="C585" s="100" t="n"/>
      <c r="D585" s="34" t="n"/>
      <c r="E585" s="34" t="n"/>
      <c r="F585" s="34" t="n"/>
      <c r="G585" s="34" t="n"/>
      <c r="H585" s="34" t="n"/>
      <c r="N585" t="inlineStr">
        <is>
          <t>Clinic</t>
        </is>
      </c>
    </row>
    <row r="586" ht="21.6" customHeight="1" s="49">
      <c r="A586" s="100" t="n"/>
      <c r="B586" s="34" t="n"/>
      <c r="C586" s="100" t="n"/>
      <c r="D586" s="34" t="n"/>
      <c r="E586" s="34" t="n"/>
      <c r="F586" s="34" t="n"/>
      <c r="G586" s="34" t="n"/>
      <c r="H586" s="34" t="n"/>
      <c r="N586" t="inlineStr">
        <is>
          <t>Clinic</t>
        </is>
      </c>
    </row>
    <row r="587" ht="21.6" customHeight="1" s="49">
      <c r="A587" s="100" t="n"/>
      <c r="B587" s="34" t="n"/>
      <c r="C587" s="100" t="n"/>
      <c r="D587" s="34" t="n"/>
      <c r="E587" s="34" t="n"/>
      <c r="F587" s="34" t="n"/>
      <c r="G587" s="34" t="n"/>
      <c r="H587" s="34" t="n"/>
      <c r="N587" t="inlineStr">
        <is>
          <t>Clinic</t>
        </is>
      </c>
    </row>
    <row r="588" ht="21.6" customHeight="1" s="49">
      <c r="A588" s="100" t="n"/>
      <c r="B588" s="34" t="n"/>
      <c r="C588" s="100" t="n"/>
      <c r="D588" s="34" t="n"/>
      <c r="E588" s="34" t="n"/>
      <c r="F588" s="34" t="n"/>
      <c r="G588" s="34" t="n"/>
      <c r="H588" s="34" t="n"/>
      <c r="N588" t="inlineStr">
        <is>
          <t>Clinic</t>
        </is>
      </c>
    </row>
    <row r="589" ht="21.6" customHeight="1" s="49">
      <c r="A589" s="100" t="n"/>
      <c r="B589" s="34" t="n"/>
      <c r="C589" s="100" t="n"/>
      <c r="D589" s="34" t="n"/>
      <c r="E589" s="34" t="n"/>
      <c r="F589" s="34" t="n"/>
      <c r="G589" s="34" t="n"/>
      <c r="H589" s="34" t="n"/>
      <c r="N589" t="inlineStr">
        <is>
          <t>Clinic</t>
        </is>
      </c>
    </row>
    <row r="590" ht="21.6" customHeight="1" s="49">
      <c r="A590" s="100" t="n"/>
      <c r="B590" s="34" t="n"/>
      <c r="C590" s="100" t="n"/>
      <c r="D590" s="34" t="n"/>
      <c r="E590" s="34" t="n"/>
      <c r="F590" s="34" t="n"/>
      <c r="G590" s="34" t="n"/>
      <c r="H590" s="34" t="n"/>
      <c r="N590" t="inlineStr">
        <is>
          <t>Clinic</t>
        </is>
      </c>
    </row>
    <row r="591" ht="21.6" customHeight="1" s="49">
      <c r="A591" s="100" t="n"/>
      <c r="B591" s="34" t="n"/>
      <c r="C591" s="100" t="n"/>
      <c r="D591" s="34" t="n"/>
      <c r="E591" s="34" t="n"/>
      <c r="F591" s="34" t="n"/>
      <c r="G591" s="34" t="n"/>
      <c r="H591" s="34" t="n"/>
      <c r="N591" t="inlineStr">
        <is>
          <t>Clinic</t>
        </is>
      </c>
    </row>
    <row r="592" ht="21.6" customHeight="1" s="49">
      <c r="A592" s="100" t="n"/>
      <c r="B592" s="34" t="n"/>
      <c r="C592" s="100" t="n"/>
      <c r="D592" s="34" t="n"/>
      <c r="E592" s="34" t="n"/>
      <c r="F592" s="34" t="n"/>
      <c r="G592" s="34" t="n"/>
      <c r="H592" s="34" t="n"/>
      <c r="N592" t="inlineStr">
        <is>
          <t>Clinic</t>
        </is>
      </c>
    </row>
    <row r="593" ht="21.6" customHeight="1" s="49">
      <c r="A593" s="100" t="n"/>
      <c r="B593" s="34" t="n"/>
      <c r="C593" s="100" t="n"/>
      <c r="D593" s="34" t="n"/>
      <c r="E593" s="34" t="n"/>
      <c r="F593" s="34" t="n"/>
      <c r="G593" s="34" t="n"/>
      <c r="H593" s="34" t="n"/>
      <c r="N593" t="inlineStr">
        <is>
          <t>Clinic</t>
        </is>
      </c>
    </row>
    <row r="594" ht="21.6" customHeight="1" s="49">
      <c r="A594" s="100" t="n"/>
      <c r="B594" s="34" t="n"/>
      <c r="C594" s="100" t="n"/>
      <c r="D594" s="34" t="n"/>
      <c r="E594" s="34" t="n"/>
      <c r="F594" s="34" t="n"/>
      <c r="G594" s="34" t="n"/>
      <c r="H594" s="34" t="n"/>
      <c r="N594" t="inlineStr">
        <is>
          <t>Clinic</t>
        </is>
      </c>
    </row>
    <row r="595" ht="21.6" customHeight="1" s="49">
      <c r="A595" s="100" t="n"/>
      <c r="B595" s="34" t="n"/>
      <c r="C595" s="100" t="n"/>
      <c r="D595" s="34" t="n"/>
      <c r="E595" s="34" t="n"/>
      <c r="F595" s="34" t="n"/>
      <c r="G595" s="34" t="n"/>
      <c r="H595" s="34" t="n"/>
      <c r="N595" t="inlineStr">
        <is>
          <t>Clinic</t>
        </is>
      </c>
    </row>
    <row r="596" ht="21.6" customHeight="1" s="49">
      <c r="A596" s="100" t="n"/>
      <c r="B596" s="34" t="n"/>
      <c r="C596" s="100" t="n"/>
      <c r="D596" s="34" t="n"/>
      <c r="E596" s="34" t="n"/>
      <c r="F596" s="34" t="n"/>
      <c r="G596" s="34" t="n"/>
      <c r="H596" s="34" t="n"/>
      <c r="N596" t="inlineStr">
        <is>
          <t>Clinic</t>
        </is>
      </c>
    </row>
    <row r="597" ht="21.6" customHeight="1" s="49">
      <c r="A597" s="100" t="n"/>
      <c r="B597" s="34" t="n"/>
      <c r="C597" s="100" t="n"/>
      <c r="D597" s="34" t="n"/>
      <c r="E597" s="34" t="n"/>
      <c r="F597" s="34" t="n"/>
      <c r="G597" s="34" t="n"/>
      <c r="H597" s="34" t="n"/>
      <c r="N597" t="inlineStr">
        <is>
          <t>Clinic</t>
        </is>
      </c>
    </row>
    <row r="598" ht="21.6" customHeight="1" s="49">
      <c r="A598" s="100" t="n"/>
      <c r="B598" s="34" t="n"/>
      <c r="C598" s="100" t="n"/>
      <c r="D598" s="34" t="n"/>
      <c r="E598" s="34" t="n"/>
      <c r="F598" s="34" t="n"/>
      <c r="G598" s="34" t="n"/>
      <c r="H598" s="34" t="n"/>
      <c r="N598" t="inlineStr">
        <is>
          <t>Clinic</t>
        </is>
      </c>
    </row>
    <row r="599" ht="21.6" customHeight="1" s="49">
      <c r="A599" s="100" t="n"/>
      <c r="B599" s="34" t="n"/>
      <c r="C599" s="100" t="n"/>
      <c r="D599" s="34" t="n"/>
      <c r="E599" s="34" t="n"/>
      <c r="F599" s="34" t="n"/>
      <c r="G599" s="34" t="n"/>
      <c r="H599" s="34" t="n"/>
      <c r="N599" t="inlineStr">
        <is>
          <t>Clinic</t>
        </is>
      </c>
    </row>
    <row r="600" ht="21.6" customHeight="1" s="49">
      <c r="A600" s="100" t="n"/>
      <c r="B600" s="34" t="n"/>
      <c r="C600" s="100" t="n"/>
      <c r="D600" s="34" t="n"/>
      <c r="E600" s="34" t="n"/>
      <c r="F600" s="34" t="n"/>
      <c r="G600" s="34" t="n"/>
      <c r="H600" s="34" t="n"/>
      <c r="N600" t="inlineStr">
        <is>
          <t>Clinic</t>
        </is>
      </c>
    </row>
    <row r="601" ht="21.6" customHeight="1" s="49">
      <c r="A601" s="100" t="n"/>
      <c r="B601" s="34" t="n"/>
      <c r="C601" s="100" t="n"/>
      <c r="D601" s="34" t="n"/>
      <c r="E601" s="34" t="n"/>
      <c r="F601" s="34" t="n"/>
      <c r="G601" s="34" t="n"/>
      <c r="H601" s="34" t="n"/>
      <c r="N601" t="inlineStr">
        <is>
          <t>Clinic</t>
        </is>
      </c>
    </row>
    <row r="602" ht="21.6" customHeight="1" s="49">
      <c r="A602" s="100" t="n"/>
      <c r="B602" s="34" t="n"/>
      <c r="C602" s="100" t="n"/>
      <c r="D602" s="34" t="n"/>
      <c r="E602" s="34" t="n"/>
      <c r="F602" s="34" t="n"/>
      <c r="G602" s="34" t="n"/>
      <c r="H602" s="34" t="n"/>
      <c r="N602" t="inlineStr">
        <is>
          <t>Clinic</t>
        </is>
      </c>
    </row>
    <row r="603" ht="21.6" customHeight="1" s="49">
      <c r="A603" s="100" t="n"/>
      <c r="B603" s="34" t="n"/>
      <c r="C603" s="100" t="n"/>
      <c r="D603" s="34" t="n"/>
      <c r="E603" s="34" t="n"/>
      <c r="F603" s="34" t="n"/>
      <c r="G603" s="34" t="n"/>
      <c r="H603" s="34" t="n"/>
      <c r="N603" t="inlineStr">
        <is>
          <t>Clinic</t>
        </is>
      </c>
    </row>
    <row r="604" ht="21.6" customHeight="1" s="49">
      <c r="A604" s="100" t="n"/>
      <c r="B604" s="34" t="n"/>
      <c r="C604" s="100" t="n"/>
      <c r="D604" s="34" t="n"/>
      <c r="E604" s="34" t="n"/>
      <c r="F604" s="34" t="n"/>
      <c r="G604" s="34" t="n"/>
      <c r="H604" s="34" t="n"/>
      <c r="N604" t="inlineStr">
        <is>
          <t>Clinic</t>
        </is>
      </c>
    </row>
    <row r="605" ht="21.6" customHeight="1" s="49">
      <c r="A605" s="100" t="n"/>
      <c r="B605" s="34" t="n"/>
      <c r="C605" s="100" t="n"/>
      <c r="D605" s="34" t="n"/>
      <c r="E605" s="34" t="n"/>
      <c r="F605" s="34" t="n"/>
      <c r="G605" s="34" t="n"/>
      <c r="H605" s="34" t="n"/>
      <c r="N605" t="inlineStr">
        <is>
          <t>Clinic</t>
        </is>
      </c>
    </row>
    <row r="606" ht="21.6" customHeight="1" s="49">
      <c r="A606" s="100" t="n"/>
      <c r="B606" s="34" t="n"/>
      <c r="C606" s="100" t="n"/>
      <c r="D606" s="34" t="n"/>
      <c r="E606" s="34" t="n"/>
      <c r="F606" s="34" t="n"/>
      <c r="G606" s="34" t="n"/>
      <c r="H606" s="34" t="n"/>
      <c r="N606" t="inlineStr">
        <is>
          <t>Clinic</t>
        </is>
      </c>
    </row>
    <row r="607" ht="21.6" customHeight="1" s="49">
      <c r="A607" s="100" t="n"/>
      <c r="B607" s="34" t="n"/>
      <c r="C607" s="100" t="n"/>
      <c r="D607" s="34" t="n"/>
      <c r="E607" s="34" t="n"/>
      <c r="F607" s="34" t="n"/>
      <c r="G607" s="34" t="n"/>
      <c r="H607" s="34" t="n"/>
      <c r="N607" t="inlineStr">
        <is>
          <t>Clinic</t>
        </is>
      </c>
    </row>
    <row r="608" ht="21.6" customHeight="1" s="49">
      <c r="A608" s="100" t="n"/>
      <c r="B608" s="34" t="n"/>
      <c r="C608" s="100" t="n"/>
      <c r="D608" s="34" t="n"/>
      <c r="E608" s="34" t="n"/>
      <c r="F608" s="34" t="n"/>
      <c r="G608" s="34" t="n"/>
      <c r="H608" s="34" t="n"/>
      <c r="N608" t="inlineStr">
        <is>
          <t>Clinic</t>
        </is>
      </c>
    </row>
    <row r="609" ht="21.6" customHeight="1" s="49">
      <c r="A609" s="100" t="n"/>
      <c r="B609" s="34" t="n"/>
      <c r="C609" s="100" t="n"/>
      <c r="D609" s="34" t="n"/>
      <c r="E609" s="34" t="n"/>
      <c r="F609" s="34" t="n"/>
      <c r="G609" s="34" t="n"/>
      <c r="H609" s="34" t="n"/>
      <c r="N609" t="inlineStr">
        <is>
          <t>Clinic</t>
        </is>
      </c>
    </row>
    <row r="610" ht="21.6" customHeight="1" s="49">
      <c r="A610" s="100" t="n"/>
      <c r="B610" s="34" t="n"/>
      <c r="C610" s="100" t="n"/>
      <c r="D610" s="34" t="n"/>
      <c r="E610" s="34" t="n"/>
      <c r="F610" s="34" t="n"/>
      <c r="G610" s="34" t="n"/>
      <c r="H610" s="34" t="n"/>
      <c r="N610" t="inlineStr">
        <is>
          <t>Clinic</t>
        </is>
      </c>
    </row>
    <row r="611" ht="21.6" customHeight="1" s="49">
      <c r="A611" s="100" t="n"/>
      <c r="B611" s="34" t="n"/>
      <c r="C611" s="100" t="n"/>
      <c r="D611" s="34" t="n"/>
      <c r="E611" s="34" t="n"/>
      <c r="F611" s="34" t="n"/>
      <c r="G611" s="34" t="n"/>
      <c r="H611" s="34" t="n"/>
      <c r="N611" t="inlineStr">
        <is>
          <t>Clinic</t>
        </is>
      </c>
    </row>
    <row r="612" ht="21.6" customHeight="1" s="49">
      <c r="A612" s="100" t="n"/>
      <c r="B612" s="34" t="n"/>
      <c r="C612" s="100" t="n"/>
      <c r="D612" s="34" t="n"/>
      <c r="E612" s="34" t="n"/>
      <c r="F612" s="34" t="n"/>
      <c r="G612" s="34" t="n"/>
      <c r="H612" s="34" t="n"/>
      <c r="N612" t="inlineStr">
        <is>
          <t>Clinic</t>
        </is>
      </c>
    </row>
    <row r="613" ht="21.6" customHeight="1" s="49">
      <c r="A613" s="100" t="n"/>
      <c r="B613" s="34" t="n"/>
      <c r="C613" s="100" t="n"/>
      <c r="D613" s="34" t="n"/>
      <c r="E613" s="34" t="n"/>
      <c r="F613" s="34" t="n"/>
      <c r="G613" s="34" t="n"/>
      <c r="H613" s="34" t="n"/>
      <c r="N613" t="inlineStr">
        <is>
          <t>Clinic</t>
        </is>
      </c>
    </row>
    <row r="614" ht="21.6" customHeight="1" s="49">
      <c r="A614" s="100" t="n"/>
      <c r="B614" s="34" t="n"/>
      <c r="C614" s="100" t="n"/>
      <c r="D614" s="34" t="n"/>
      <c r="E614" s="34" t="n"/>
      <c r="F614" s="34" t="n"/>
      <c r="G614" s="34" t="n"/>
      <c r="H614" s="34" t="n"/>
      <c r="N614" t="inlineStr">
        <is>
          <t>Clinic</t>
        </is>
      </c>
    </row>
    <row r="615" ht="21.6" customHeight="1" s="49">
      <c r="A615" s="100" t="n"/>
      <c r="B615" s="34" t="n"/>
      <c r="C615" s="100" t="n"/>
      <c r="D615" s="34" t="n"/>
      <c r="E615" s="34" t="n"/>
      <c r="F615" s="34" t="n"/>
      <c r="G615" s="34" t="n"/>
      <c r="H615" s="34" t="n"/>
      <c r="N615" t="inlineStr">
        <is>
          <t>Clinic</t>
        </is>
      </c>
    </row>
    <row r="616" ht="21.6" customHeight="1" s="49">
      <c r="A616" s="100" t="n"/>
      <c r="B616" s="34" t="n"/>
      <c r="C616" s="100" t="n"/>
      <c r="D616" s="34" t="n"/>
      <c r="E616" s="34" t="n"/>
      <c r="F616" s="34" t="n"/>
      <c r="G616" s="34" t="n"/>
      <c r="H616" s="34" t="n"/>
      <c r="N616" t="inlineStr">
        <is>
          <t>Clinic</t>
        </is>
      </c>
    </row>
    <row r="617" ht="21.6" customHeight="1" s="49">
      <c r="A617" s="100" t="n"/>
      <c r="B617" s="34" t="n"/>
      <c r="C617" s="100" t="n"/>
      <c r="D617" s="34" t="n"/>
      <c r="E617" s="34" t="n"/>
      <c r="F617" s="34" t="n"/>
      <c r="G617" s="34" t="n"/>
      <c r="H617" s="34" t="n"/>
      <c r="N617" t="inlineStr">
        <is>
          <t>Clinic</t>
        </is>
      </c>
    </row>
    <row r="618" ht="21.6" customHeight="1" s="49">
      <c r="A618" s="100" t="n"/>
      <c r="B618" s="34" t="n"/>
      <c r="C618" s="100" t="n"/>
      <c r="D618" s="34" t="n"/>
      <c r="E618" s="34" t="n"/>
      <c r="F618" s="34" t="n"/>
      <c r="G618" s="34" t="n"/>
      <c r="H618" s="34" t="n"/>
      <c r="N618" t="inlineStr">
        <is>
          <t>Clinic</t>
        </is>
      </c>
    </row>
    <row r="619" ht="21.6" customHeight="1" s="49">
      <c r="A619" s="100" t="n"/>
      <c r="B619" s="34" t="n"/>
      <c r="C619" s="100" t="n"/>
      <c r="D619" s="34" t="n"/>
      <c r="E619" s="34" t="n"/>
      <c r="F619" s="34" t="n"/>
      <c r="G619" s="34" t="n"/>
      <c r="H619" s="34" t="n"/>
      <c r="N619" t="inlineStr">
        <is>
          <t>Clinic</t>
        </is>
      </c>
    </row>
    <row r="620" ht="21.6" customHeight="1" s="49">
      <c r="A620" s="100" t="n"/>
      <c r="B620" s="34" t="n"/>
      <c r="C620" s="100" t="n"/>
      <c r="D620" s="34" t="n"/>
      <c r="E620" s="34" t="n"/>
      <c r="F620" s="34" t="n"/>
      <c r="G620" s="34" t="n"/>
      <c r="H620" s="34" t="n"/>
      <c r="N620" t="inlineStr">
        <is>
          <t>Clinic</t>
        </is>
      </c>
    </row>
    <row r="621" ht="21.6" customHeight="1" s="49">
      <c r="A621" s="100" t="n"/>
      <c r="B621" s="34" t="n"/>
      <c r="C621" s="100" t="n"/>
      <c r="D621" s="34" t="n"/>
      <c r="E621" s="34" t="n"/>
      <c r="F621" s="34" t="n"/>
      <c r="G621" s="34" t="n"/>
      <c r="H621" s="34" t="n"/>
      <c r="N621" t="inlineStr">
        <is>
          <t>Clinic</t>
        </is>
      </c>
    </row>
    <row r="622" ht="21.6" customHeight="1" s="49">
      <c r="A622" s="100" t="n"/>
      <c r="B622" s="34" t="n"/>
      <c r="C622" s="100" t="n"/>
      <c r="D622" s="34" t="n"/>
      <c r="E622" s="34" t="n"/>
      <c r="F622" s="34" t="n"/>
      <c r="G622" s="34" t="n"/>
      <c r="H622" s="34" t="n"/>
      <c r="N622" t="inlineStr">
        <is>
          <t>Clinic</t>
        </is>
      </c>
    </row>
    <row r="623" ht="21.6" customHeight="1" s="49">
      <c r="A623" s="100" t="n"/>
      <c r="B623" s="34" t="n"/>
      <c r="C623" s="100" t="n"/>
      <c r="D623" s="34" t="n"/>
      <c r="E623" s="34" t="n"/>
      <c r="F623" s="34" t="n"/>
      <c r="G623" s="34" t="n"/>
      <c r="H623" s="34" t="n"/>
      <c r="N623" t="inlineStr">
        <is>
          <t>Clinic</t>
        </is>
      </c>
    </row>
    <row r="624" ht="21.6" customHeight="1" s="49">
      <c r="A624" s="100" t="n"/>
      <c r="B624" s="34" t="n"/>
      <c r="C624" s="100" t="n"/>
      <c r="D624" s="34" t="n"/>
      <c r="E624" s="34" t="n"/>
      <c r="F624" s="34" t="n"/>
      <c r="G624" s="34" t="n"/>
      <c r="H624" s="34" t="n"/>
      <c r="N624" t="inlineStr">
        <is>
          <t>Clinic</t>
        </is>
      </c>
    </row>
    <row r="625" ht="21.6" customHeight="1" s="49">
      <c r="A625" s="100" t="n"/>
      <c r="B625" s="34" t="n"/>
      <c r="C625" s="100" t="n"/>
      <c r="D625" s="34" t="n"/>
      <c r="E625" s="34" t="n"/>
      <c r="F625" s="34" t="n"/>
      <c r="G625" s="34" t="n"/>
      <c r="H625" s="34" t="n"/>
      <c r="N625" t="inlineStr">
        <is>
          <t>Clinic</t>
        </is>
      </c>
    </row>
    <row r="626" ht="21.6" customHeight="1" s="49">
      <c r="A626" s="100" t="n"/>
      <c r="B626" s="34" t="n"/>
      <c r="C626" s="100" t="n"/>
      <c r="D626" s="34" t="n"/>
      <c r="E626" s="34" t="n"/>
      <c r="F626" s="34" t="n"/>
      <c r="G626" s="34" t="n"/>
      <c r="H626" s="34" t="n"/>
      <c r="N626" t="inlineStr">
        <is>
          <t>Clinic</t>
        </is>
      </c>
    </row>
    <row r="627" ht="21.6" customHeight="1" s="49">
      <c r="A627" s="100" t="n"/>
      <c r="B627" s="34" t="n"/>
      <c r="C627" s="100" t="n"/>
      <c r="D627" s="34" t="n"/>
      <c r="E627" s="34" t="n"/>
      <c r="F627" s="34" t="n"/>
      <c r="G627" s="34" t="n"/>
      <c r="H627" s="34" t="n"/>
      <c r="N627" t="inlineStr">
        <is>
          <t>Clinic</t>
        </is>
      </c>
    </row>
    <row r="628" ht="21.6" customHeight="1" s="49">
      <c r="A628" s="100" t="n"/>
      <c r="B628" s="34" t="n"/>
      <c r="C628" s="100" t="n"/>
      <c r="D628" s="34" t="n"/>
      <c r="E628" s="34" t="n"/>
      <c r="F628" s="34" t="n"/>
      <c r="G628" s="34" t="n"/>
      <c r="H628" s="34" t="n"/>
      <c r="N628" t="inlineStr">
        <is>
          <t>Clinic</t>
        </is>
      </c>
    </row>
    <row r="629" ht="21.6" customHeight="1" s="49">
      <c r="A629" s="100" t="n"/>
      <c r="B629" s="34" t="n"/>
      <c r="C629" s="100" t="n"/>
      <c r="D629" s="34" t="n"/>
      <c r="E629" s="34" t="n"/>
      <c r="F629" s="34" t="n"/>
      <c r="G629" s="34" t="n"/>
      <c r="H629" s="34" t="n"/>
      <c r="N629" t="inlineStr">
        <is>
          <t>Clinic</t>
        </is>
      </c>
    </row>
    <row r="630" ht="21.6" customHeight="1" s="49">
      <c r="A630" s="100" t="n"/>
      <c r="B630" s="34" t="n"/>
      <c r="C630" s="100" t="n"/>
      <c r="D630" s="34" t="n"/>
      <c r="E630" s="34" t="n"/>
      <c r="F630" s="34" t="n"/>
      <c r="G630" s="34" t="n"/>
      <c r="H630" s="34" t="n"/>
      <c r="N630" t="inlineStr">
        <is>
          <t>Clinic</t>
        </is>
      </c>
    </row>
    <row r="631" ht="21.6" customHeight="1" s="49">
      <c r="A631" s="100" t="n"/>
      <c r="B631" s="34" t="n"/>
      <c r="C631" s="100" t="n"/>
      <c r="D631" s="34" t="n"/>
      <c r="E631" s="34" t="n"/>
      <c r="F631" s="34" t="n"/>
      <c r="G631" s="34" t="n"/>
      <c r="H631" s="34" t="n"/>
      <c r="N631" t="inlineStr">
        <is>
          <t>Clinic</t>
        </is>
      </c>
    </row>
    <row r="632" ht="21.6" customHeight="1" s="49">
      <c r="A632" s="100" t="n"/>
      <c r="B632" s="34" t="n"/>
      <c r="C632" s="100" t="n"/>
      <c r="D632" s="34" t="n"/>
      <c r="E632" s="34" t="n"/>
      <c r="F632" s="34" t="n"/>
      <c r="G632" s="34" t="n"/>
      <c r="H632" s="34" t="n"/>
      <c r="N632" t="inlineStr">
        <is>
          <t>Clinic</t>
        </is>
      </c>
    </row>
    <row r="633" ht="21.6" customHeight="1" s="49">
      <c r="A633" s="100" t="n"/>
      <c r="B633" s="34" t="n"/>
      <c r="C633" s="100" t="n"/>
      <c r="D633" s="34" t="n"/>
      <c r="E633" s="34" t="n"/>
      <c r="F633" s="34" t="n"/>
      <c r="G633" s="34" t="n"/>
      <c r="H633" s="34" t="n"/>
      <c r="N633" t="inlineStr">
        <is>
          <t>Clinic</t>
        </is>
      </c>
    </row>
    <row r="634" ht="21.6" customHeight="1" s="49">
      <c r="A634" s="100" t="n"/>
      <c r="B634" s="34" t="n"/>
      <c r="C634" s="100" t="n"/>
      <c r="D634" s="34" t="n"/>
      <c r="E634" s="34" t="n"/>
      <c r="F634" s="34" t="n"/>
      <c r="G634" s="34" t="n"/>
      <c r="H634" s="34" t="n"/>
      <c r="N634" t="inlineStr">
        <is>
          <t>Clinic</t>
        </is>
      </c>
    </row>
    <row r="635" ht="21.6" customHeight="1" s="49">
      <c r="A635" s="100" t="n"/>
      <c r="B635" s="34" t="n"/>
      <c r="C635" s="100" t="n"/>
      <c r="D635" s="34" t="n"/>
      <c r="E635" s="34" t="n"/>
      <c r="F635" s="34" t="n"/>
      <c r="G635" s="34" t="n"/>
      <c r="H635" s="34" t="n"/>
      <c r="N635" t="inlineStr">
        <is>
          <t>Clinic</t>
        </is>
      </c>
    </row>
    <row r="636" ht="21.6" customHeight="1" s="49">
      <c r="A636" s="100" t="n"/>
      <c r="B636" s="34" t="n"/>
      <c r="C636" s="100" t="n"/>
      <c r="D636" s="34" t="n"/>
      <c r="E636" s="34" t="n"/>
      <c r="F636" s="34" t="n"/>
      <c r="G636" s="34" t="n"/>
      <c r="H636" s="34" t="n"/>
      <c r="N636" t="inlineStr">
        <is>
          <t>Clinic</t>
        </is>
      </c>
    </row>
    <row r="637" ht="21.6" customHeight="1" s="49">
      <c r="A637" s="100" t="n"/>
      <c r="B637" s="34" t="n"/>
      <c r="C637" s="100" t="n"/>
      <c r="D637" s="34" t="n"/>
      <c r="E637" s="34" t="n"/>
      <c r="F637" s="34" t="n"/>
      <c r="G637" s="34" t="n"/>
      <c r="H637" s="34" t="n"/>
      <c r="N637" t="inlineStr">
        <is>
          <t>Clinic</t>
        </is>
      </c>
    </row>
    <row r="638" ht="21.6" customHeight="1" s="49">
      <c r="A638" s="100" t="n"/>
      <c r="B638" s="34" t="n"/>
      <c r="C638" s="100" t="n"/>
      <c r="D638" s="34" t="n"/>
      <c r="E638" s="34" t="n"/>
      <c r="F638" s="34" t="n"/>
      <c r="G638" s="34" t="n"/>
      <c r="H638" s="34" t="n"/>
      <c r="N638" t="inlineStr">
        <is>
          <t>Clinic</t>
        </is>
      </c>
    </row>
    <row r="639" ht="21.6" customHeight="1" s="49">
      <c r="A639" s="100" t="n"/>
      <c r="B639" s="34" t="n"/>
      <c r="C639" s="100" t="n"/>
      <c r="D639" s="34" t="n"/>
      <c r="E639" s="34" t="n"/>
      <c r="F639" s="34" t="n"/>
      <c r="G639" s="34" t="n"/>
      <c r="H639" s="34" t="n"/>
      <c r="N639" t="inlineStr">
        <is>
          <t>Clinic</t>
        </is>
      </c>
    </row>
    <row r="640" ht="21.6" customHeight="1" s="49">
      <c r="A640" s="100" t="n"/>
      <c r="B640" s="34" t="n"/>
      <c r="C640" s="100" t="n"/>
      <c r="D640" s="34" t="n"/>
      <c r="E640" s="34" t="n"/>
      <c r="F640" s="34" t="n"/>
      <c r="G640" s="34" t="n"/>
      <c r="H640" s="34" t="n"/>
      <c r="N640" t="inlineStr">
        <is>
          <t>Clinic</t>
        </is>
      </c>
    </row>
    <row r="641" ht="21.6" customHeight="1" s="49">
      <c r="A641" s="100" t="n"/>
      <c r="B641" s="34" t="n"/>
      <c r="C641" s="100" t="n"/>
      <c r="D641" s="34" t="n"/>
      <c r="E641" s="34" t="n"/>
      <c r="F641" s="34" t="n"/>
      <c r="G641" s="34" t="n"/>
      <c r="H641" s="34" t="n"/>
      <c r="N641" t="inlineStr">
        <is>
          <t>Clinic</t>
        </is>
      </c>
    </row>
    <row r="642" ht="21.6" customHeight="1" s="49">
      <c r="A642" s="100" t="n"/>
      <c r="B642" s="34" t="n"/>
      <c r="C642" s="100" t="n"/>
      <c r="D642" s="34" t="n"/>
      <c r="E642" s="34" t="n"/>
      <c r="F642" s="34" t="n"/>
      <c r="G642" s="34" t="n"/>
      <c r="H642" s="34" t="n"/>
      <c r="N642" t="inlineStr">
        <is>
          <t>Clinic</t>
        </is>
      </c>
    </row>
    <row r="643" ht="21.6" customHeight="1" s="49">
      <c r="A643" s="100" t="n"/>
      <c r="B643" s="34" t="n"/>
      <c r="C643" s="100" t="n"/>
      <c r="D643" s="34" t="n"/>
      <c r="E643" s="34" t="n"/>
      <c r="F643" s="34" t="n"/>
      <c r="G643" s="34" t="n"/>
      <c r="H643" s="34" t="n"/>
      <c r="N643" t="inlineStr">
        <is>
          <t>Clinic</t>
        </is>
      </c>
    </row>
    <row r="644" ht="21.6" customHeight="1" s="49">
      <c r="A644" s="100" t="n"/>
      <c r="B644" s="34" t="n"/>
      <c r="C644" s="100" t="n"/>
      <c r="D644" s="34" t="n"/>
      <c r="E644" s="34" t="n"/>
      <c r="F644" s="34" t="n"/>
      <c r="G644" s="34" t="n"/>
      <c r="H644" s="34" t="n"/>
      <c r="N644" t="inlineStr">
        <is>
          <t>Clinic</t>
        </is>
      </c>
    </row>
    <row r="645" ht="21.6" customHeight="1" s="49">
      <c r="A645" s="100" t="n"/>
      <c r="B645" s="34" t="n"/>
      <c r="C645" s="100" t="n"/>
      <c r="D645" s="34" t="n"/>
      <c r="E645" s="34" t="n"/>
      <c r="F645" s="34" t="n"/>
      <c r="G645" s="34" t="n"/>
      <c r="H645" s="34" t="n"/>
      <c r="N645" t="inlineStr">
        <is>
          <t>Clinic</t>
        </is>
      </c>
    </row>
    <row r="646" ht="21.6" customHeight="1" s="49">
      <c r="A646" s="100" t="n"/>
      <c r="B646" s="34" t="n"/>
      <c r="C646" s="100" t="n"/>
      <c r="D646" s="34" t="n"/>
      <c r="E646" s="34" t="n"/>
      <c r="F646" s="34" t="n"/>
      <c r="G646" s="34" t="n"/>
      <c r="H646" s="34" t="n"/>
      <c r="N646" t="inlineStr">
        <is>
          <t>Clinic</t>
        </is>
      </c>
    </row>
    <row r="647" ht="21.6" customHeight="1" s="49">
      <c r="A647" s="100" t="n"/>
      <c r="B647" s="34" t="n"/>
      <c r="C647" s="100" t="n"/>
      <c r="D647" s="34" t="n"/>
      <c r="E647" s="34" t="n"/>
      <c r="F647" s="34" t="n"/>
      <c r="G647" s="34" t="n"/>
      <c r="H647" s="34" t="n"/>
      <c r="N647" t="inlineStr">
        <is>
          <t>Clinic</t>
        </is>
      </c>
    </row>
    <row r="648" ht="21.6" customHeight="1" s="49">
      <c r="A648" s="100" t="n"/>
      <c r="B648" s="34" t="n"/>
      <c r="C648" s="100" t="n"/>
      <c r="D648" s="34" t="n"/>
      <c r="E648" s="34" t="n"/>
      <c r="F648" s="34" t="n"/>
      <c r="G648" s="34" t="n"/>
      <c r="H648" s="34" t="n"/>
      <c r="N648" t="inlineStr">
        <is>
          <t>Clinic</t>
        </is>
      </c>
    </row>
    <row r="649" ht="21.6" customHeight="1" s="49">
      <c r="A649" s="100" t="n"/>
      <c r="B649" s="34" t="n"/>
      <c r="C649" s="100" t="n"/>
      <c r="D649" s="34" t="n"/>
      <c r="E649" s="34" t="n"/>
      <c r="F649" s="34" t="n"/>
      <c r="G649" s="34" t="n"/>
      <c r="H649" s="34" t="n"/>
      <c r="N649" t="inlineStr">
        <is>
          <t>Clinic</t>
        </is>
      </c>
    </row>
    <row r="650" ht="21.6" customHeight="1" s="49">
      <c r="A650" s="100" t="n"/>
      <c r="B650" s="34" t="n"/>
      <c r="C650" s="100" t="n"/>
      <c r="D650" s="34" t="n"/>
      <c r="E650" s="34" t="n"/>
      <c r="F650" s="34" t="n"/>
      <c r="G650" s="34" t="n"/>
      <c r="H650" s="34" t="n"/>
      <c r="N650" t="inlineStr">
        <is>
          <t>Clinic</t>
        </is>
      </c>
    </row>
    <row r="651" ht="21.6" customHeight="1" s="49">
      <c r="A651" s="100" t="n"/>
      <c r="B651" s="34" t="n"/>
      <c r="C651" s="100" t="n"/>
      <c r="D651" s="34" t="n"/>
      <c r="E651" s="34" t="n"/>
      <c r="F651" s="34" t="n"/>
      <c r="G651" s="34" t="n"/>
      <c r="H651" s="34" t="n"/>
      <c r="N651" t="inlineStr">
        <is>
          <t>Clinic</t>
        </is>
      </c>
    </row>
    <row r="652" ht="21.6" customHeight="1" s="49">
      <c r="A652" s="100" t="n"/>
      <c r="B652" s="34" t="n"/>
      <c r="C652" s="100" t="n"/>
      <c r="D652" s="34" t="n"/>
      <c r="E652" s="34" t="n"/>
      <c r="F652" s="34" t="n"/>
      <c r="G652" s="34" t="n"/>
      <c r="H652" s="34" t="n"/>
      <c r="N652" t="inlineStr">
        <is>
          <t>Clinic</t>
        </is>
      </c>
    </row>
    <row r="653" ht="21.6" customHeight="1" s="49">
      <c r="A653" s="100" t="n"/>
      <c r="B653" s="34" t="n"/>
      <c r="C653" s="100" t="n"/>
      <c r="D653" s="34" t="n"/>
      <c r="E653" s="34" t="n"/>
      <c r="F653" s="34" t="n"/>
      <c r="G653" s="34" t="n"/>
      <c r="H653" s="34" t="n"/>
      <c r="N653" t="inlineStr">
        <is>
          <t>Clinic</t>
        </is>
      </c>
    </row>
    <row r="654" ht="21.6" customHeight="1" s="49">
      <c r="A654" s="100" t="n"/>
      <c r="B654" s="34" t="n"/>
      <c r="C654" s="100" t="n"/>
      <c r="D654" s="34" t="n"/>
      <c r="E654" s="34" t="n"/>
      <c r="F654" s="34" t="n"/>
      <c r="G654" s="34" t="n"/>
      <c r="H654" s="34" t="n"/>
      <c r="N654" t="inlineStr">
        <is>
          <t>Clinic</t>
        </is>
      </c>
    </row>
    <row r="655" ht="21.6" customHeight="1" s="49">
      <c r="A655" s="100" t="n"/>
      <c r="B655" s="34" t="n"/>
      <c r="C655" s="100" t="n"/>
      <c r="D655" s="34" t="n"/>
      <c r="E655" s="34" t="n"/>
      <c r="F655" s="34" t="n"/>
      <c r="G655" s="34" t="n"/>
      <c r="H655" s="34" t="n"/>
      <c r="N655" t="inlineStr">
        <is>
          <t>Clinic</t>
        </is>
      </c>
    </row>
    <row r="656" ht="21.6" customHeight="1" s="49">
      <c r="A656" s="100" t="n"/>
      <c r="B656" s="34" t="n"/>
      <c r="C656" s="100" t="n"/>
      <c r="D656" s="34" t="n"/>
      <c r="E656" s="34" t="n"/>
      <c r="F656" s="34" t="n"/>
      <c r="G656" s="34" t="n"/>
      <c r="H656" s="34" t="n"/>
      <c r="N656" t="inlineStr">
        <is>
          <t>Clinic</t>
        </is>
      </c>
    </row>
    <row r="657" ht="21.6" customHeight="1" s="49">
      <c r="A657" s="100" t="n"/>
      <c r="B657" s="34" t="n"/>
      <c r="C657" s="100" t="n"/>
      <c r="D657" s="34" t="n"/>
      <c r="E657" s="34" t="n"/>
      <c r="F657" s="34" t="n"/>
      <c r="G657" s="34" t="n"/>
      <c r="H657" s="34" t="n"/>
      <c r="N657" t="inlineStr">
        <is>
          <t>Clinic</t>
        </is>
      </c>
    </row>
    <row r="658" ht="21.6" customHeight="1" s="49">
      <c r="A658" s="100" t="n"/>
      <c r="B658" s="34" t="n"/>
      <c r="C658" s="100" t="n"/>
      <c r="D658" s="34" t="n"/>
      <c r="E658" s="34" t="n"/>
      <c r="F658" s="34" t="n"/>
      <c r="G658" s="34" t="n"/>
      <c r="H658" s="34" t="n"/>
      <c r="N658" t="inlineStr">
        <is>
          <t>Clinic</t>
        </is>
      </c>
    </row>
    <row r="659" ht="21.6" customHeight="1" s="49">
      <c r="A659" s="100" t="n"/>
      <c r="B659" s="34" t="n"/>
      <c r="C659" s="100" t="n"/>
      <c r="D659" s="34" t="n"/>
      <c r="E659" s="34" t="n"/>
      <c r="F659" s="34" t="n"/>
      <c r="G659" s="34" t="n"/>
      <c r="H659" s="34" t="n"/>
      <c r="N659" t="inlineStr">
        <is>
          <t>Clinic</t>
        </is>
      </c>
    </row>
    <row r="660" ht="21.6" customHeight="1" s="49">
      <c r="A660" s="100" t="n"/>
      <c r="B660" s="34" t="n"/>
      <c r="C660" s="100" t="n"/>
      <c r="D660" s="34" t="n"/>
      <c r="E660" s="34" t="n"/>
      <c r="F660" s="34" t="n"/>
      <c r="G660" s="34" t="n"/>
      <c r="H660" s="34" t="n"/>
      <c r="N660" t="inlineStr">
        <is>
          <t>Clinic</t>
        </is>
      </c>
    </row>
    <row r="661" ht="21.6" customHeight="1" s="49">
      <c r="A661" s="100" t="n"/>
      <c r="B661" s="34" t="n"/>
      <c r="C661" s="100" t="n"/>
      <c r="D661" s="34" t="n"/>
      <c r="E661" s="34" t="n"/>
      <c r="F661" s="34" t="n"/>
      <c r="G661" s="34" t="n"/>
      <c r="H661" s="34" t="n"/>
      <c r="N661" t="inlineStr">
        <is>
          <t>Clinic</t>
        </is>
      </c>
    </row>
    <row r="662" ht="21.6" customHeight="1" s="49">
      <c r="A662" s="100" t="n"/>
      <c r="B662" s="34" t="n"/>
      <c r="C662" s="100" t="n"/>
      <c r="D662" s="34" t="n"/>
      <c r="E662" s="34" t="n"/>
      <c r="F662" s="34" t="n"/>
      <c r="G662" s="34" t="n"/>
      <c r="H662" s="34" t="n"/>
      <c r="N662" t="inlineStr">
        <is>
          <t>Clinic</t>
        </is>
      </c>
    </row>
    <row r="663" ht="21.6" customHeight="1" s="49">
      <c r="A663" s="100" t="n"/>
      <c r="B663" s="34" t="n"/>
      <c r="C663" s="100" t="n"/>
      <c r="D663" s="34" t="n"/>
      <c r="E663" s="34" t="n"/>
      <c r="F663" s="34" t="n"/>
      <c r="G663" s="34" t="n"/>
      <c r="H663" s="34" t="n"/>
      <c r="N663" t="inlineStr">
        <is>
          <t>Clinic</t>
        </is>
      </c>
    </row>
    <row r="664" ht="21.6" customHeight="1" s="49">
      <c r="A664" s="100" t="n"/>
      <c r="B664" s="34" t="n"/>
      <c r="C664" s="100" t="n"/>
      <c r="D664" s="34" t="n"/>
      <c r="E664" s="34" t="n"/>
      <c r="F664" s="34" t="n"/>
      <c r="G664" s="34" t="n"/>
      <c r="H664" s="34" t="n"/>
      <c r="N664" t="inlineStr">
        <is>
          <t>Clinic</t>
        </is>
      </c>
    </row>
    <row r="665" ht="21.6" customHeight="1" s="49">
      <c r="A665" s="100" t="n"/>
      <c r="B665" s="34" t="n"/>
      <c r="C665" s="100" t="n"/>
      <c r="D665" s="34" t="n"/>
      <c r="E665" s="34" t="n"/>
      <c r="F665" s="34" t="n"/>
      <c r="G665" s="34" t="n"/>
      <c r="H665" s="34" t="n"/>
      <c r="N665" t="inlineStr">
        <is>
          <t>Clinic</t>
        </is>
      </c>
    </row>
    <row r="666" ht="21.6" customHeight="1" s="49">
      <c r="A666" s="100" t="n"/>
      <c r="B666" s="34" t="n"/>
      <c r="C666" s="100" t="n"/>
      <c r="D666" s="34" t="n"/>
      <c r="E666" s="34" t="n"/>
      <c r="F666" s="34" t="n"/>
      <c r="G666" s="34" t="n"/>
      <c r="H666" s="34" t="n"/>
      <c r="N666" t="inlineStr">
        <is>
          <t>Clinic</t>
        </is>
      </c>
    </row>
    <row r="667" ht="21.6" customHeight="1" s="49">
      <c r="A667" s="100" t="n"/>
      <c r="B667" s="34" t="n"/>
      <c r="C667" s="100" t="n"/>
      <c r="D667" s="34" t="n"/>
      <c r="E667" s="34" t="n"/>
      <c r="F667" s="34" t="n"/>
      <c r="G667" s="34" t="n"/>
      <c r="H667" s="34" t="n"/>
      <c r="N667" t="inlineStr">
        <is>
          <t>Clinic</t>
        </is>
      </c>
    </row>
    <row r="668" ht="21.6" customHeight="1" s="49">
      <c r="A668" s="100" t="n"/>
      <c r="B668" s="34" t="n"/>
      <c r="C668" s="100" t="n"/>
      <c r="D668" s="34" t="n"/>
      <c r="E668" s="34" t="n"/>
      <c r="F668" s="34" t="n"/>
      <c r="G668" s="34" t="n"/>
      <c r="H668" s="34" t="n"/>
      <c r="N668" t="inlineStr">
        <is>
          <t>Clinic</t>
        </is>
      </c>
    </row>
    <row r="669" ht="21.6" customHeight="1" s="49">
      <c r="A669" s="100" t="n"/>
      <c r="B669" s="34" t="n"/>
      <c r="C669" s="100" t="n"/>
      <c r="D669" s="34" t="n"/>
      <c r="E669" s="34" t="n"/>
      <c r="F669" s="34" t="n"/>
      <c r="G669" s="34" t="n"/>
      <c r="H669" s="34" t="n"/>
      <c r="N669" t="inlineStr">
        <is>
          <t>Clinic</t>
        </is>
      </c>
    </row>
    <row r="670" ht="21.6" customHeight="1" s="49">
      <c r="A670" s="100" t="n"/>
      <c r="B670" s="34" t="n"/>
      <c r="C670" s="100" t="n"/>
      <c r="D670" s="34" t="n"/>
      <c r="E670" s="34" t="n"/>
      <c r="F670" s="34" t="n"/>
      <c r="G670" s="34" t="n"/>
      <c r="H670" s="34" t="n"/>
      <c r="N670" t="inlineStr">
        <is>
          <t>Clinic</t>
        </is>
      </c>
    </row>
    <row r="671" ht="21.6" customHeight="1" s="49">
      <c r="A671" s="100" t="n"/>
      <c r="B671" s="34" t="n"/>
      <c r="C671" s="100" t="n"/>
      <c r="D671" s="34" t="n"/>
      <c r="E671" s="34" t="n"/>
      <c r="F671" s="34" t="n"/>
      <c r="G671" s="34" t="n"/>
      <c r="H671" s="34" t="n"/>
      <c r="N671" t="inlineStr">
        <is>
          <t>Clinic</t>
        </is>
      </c>
    </row>
    <row r="672" ht="21.6" customHeight="1" s="49">
      <c r="A672" s="100" t="n"/>
      <c r="B672" s="34" t="n"/>
      <c r="C672" s="100" t="n"/>
      <c r="D672" s="34" t="n"/>
      <c r="E672" s="34" t="n"/>
      <c r="F672" s="34" t="n"/>
      <c r="G672" s="34" t="n"/>
      <c r="H672" s="34" t="n"/>
      <c r="N672" t="inlineStr">
        <is>
          <t>Clinic</t>
        </is>
      </c>
    </row>
    <row r="673" ht="21.6" customHeight="1" s="49">
      <c r="A673" s="100" t="n"/>
      <c r="B673" s="34" t="n"/>
      <c r="C673" s="100" t="n"/>
      <c r="D673" s="34" t="n"/>
      <c r="E673" s="34" t="n"/>
      <c r="F673" s="34" t="n"/>
      <c r="G673" s="34" t="n"/>
      <c r="H673" s="34" t="n"/>
      <c r="N673" t="inlineStr">
        <is>
          <t>Clinic</t>
        </is>
      </c>
    </row>
    <row r="674" ht="21.6" customHeight="1" s="49">
      <c r="A674" s="100" t="n"/>
      <c r="B674" s="34" t="n"/>
      <c r="C674" s="100" t="n"/>
      <c r="D674" s="34" t="n"/>
      <c r="E674" s="34" t="n"/>
      <c r="F674" s="34" t="n"/>
      <c r="G674" s="34" t="n"/>
      <c r="H674" s="34" t="n"/>
      <c r="N674" t="inlineStr">
        <is>
          <t>Clinic</t>
        </is>
      </c>
    </row>
    <row r="675" ht="21.6" customHeight="1" s="49">
      <c r="A675" s="100" t="n"/>
      <c r="B675" s="34" t="n"/>
      <c r="C675" s="100" t="n"/>
      <c r="D675" s="34" t="n"/>
      <c r="E675" s="34" t="n"/>
      <c r="F675" s="34" t="n"/>
      <c r="G675" s="34" t="n"/>
      <c r="H675" s="34" t="n"/>
      <c r="N675" t="inlineStr">
        <is>
          <t>Clinic</t>
        </is>
      </c>
    </row>
    <row r="676" ht="21.6" customHeight="1" s="49">
      <c r="A676" s="100" t="n"/>
      <c r="B676" s="34" t="n"/>
      <c r="C676" s="100" t="n"/>
      <c r="D676" s="34" t="n"/>
      <c r="E676" s="34" t="n"/>
      <c r="F676" s="34" t="n"/>
      <c r="G676" s="34" t="n"/>
      <c r="H676" s="34" t="n"/>
      <c r="N676" t="inlineStr">
        <is>
          <t>Clinic</t>
        </is>
      </c>
    </row>
    <row r="677" ht="21.6" customHeight="1" s="49">
      <c r="A677" s="100" t="n"/>
      <c r="B677" s="34" t="n"/>
      <c r="C677" s="100" t="n"/>
      <c r="D677" s="34" t="n"/>
      <c r="E677" s="34" t="n"/>
      <c r="F677" s="34" t="n"/>
      <c r="G677" s="34" t="n"/>
      <c r="H677" s="34" t="n"/>
      <c r="N677" t="inlineStr">
        <is>
          <t>Clinic</t>
        </is>
      </c>
    </row>
    <row r="678" ht="21.6" customHeight="1" s="49">
      <c r="A678" s="100" t="n"/>
      <c r="B678" s="34" t="n"/>
      <c r="C678" s="100" t="n"/>
      <c r="D678" s="34" t="n"/>
      <c r="E678" s="34" t="n"/>
      <c r="F678" s="34" t="n"/>
      <c r="G678" s="34" t="n"/>
      <c r="H678" s="34" t="n"/>
      <c r="N678" t="inlineStr">
        <is>
          <t>Clinic</t>
        </is>
      </c>
    </row>
    <row r="679" ht="21.6" customHeight="1" s="49">
      <c r="A679" s="100" t="n"/>
      <c r="B679" s="34" t="n"/>
      <c r="C679" s="100" t="n"/>
      <c r="D679" s="34" t="n"/>
      <c r="E679" s="34" t="n"/>
      <c r="F679" s="34" t="n"/>
      <c r="G679" s="34" t="n"/>
      <c r="H679" s="34" t="n"/>
      <c r="N679" t="inlineStr">
        <is>
          <t>Clinic</t>
        </is>
      </c>
    </row>
    <row r="680" ht="21.6" customHeight="1" s="49">
      <c r="A680" s="100" t="n"/>
      <c r="B680" s="34" t="n"/>
      <c r="C680" s="100" t="n"/>
      <c r="D680" s="34" t="n"/>
      <c r="E680" s="34" t="n"/>
      <c r="F680" s="34" t="n"/>
      <c r="G680" s="34" t="n"/>
      <c r="H680" s="34" t="n"/>
      <c r="N680" t="inlineStr">
        <is>
          <t>Clinic</t>
        </is>
      </c>
    </row>
    <row r="681" ht="21.6" customHeight="1" s="49">
      <c r="A681" s="100" t="n"/>
      <c r="B681" s="34" t="n"/>
      <c r="C681" s="100" t="n"/>
      <c r="D681" s="34" t="n"/>
      <c r="E681" s="34" t="n"/>
      <c r="F681" s="34" t="n"/>
      <c r="G681" s="34" t="n"/>
      <c r="H681" s="34" t="n"/>
      <c r="N681" t="inlineStr">
        <is>
          <t>Clinic</t>
        </is>
      </c>
    </row>
    <row r="682" ht="21.6" customHeight="1" s="49">
      <c r="A682" s="100" t="n"/>
      <c r="B682" s="34" t="n"/>
      <c r="C682" s="100" t="n"/>
      <c r="D682" s="34" t="n"/>
      <c r="E682" s="34" t="n"/>
      <c r="F682" s="34" t="n"/>
      <c r="G682" s="34" t="n"/>
      <c r="H682" s="34" t="n"/>
      <c r="N682" t="inlineStr">
        <is>
          <t>Clinic</t>
        </is>
      </c>
    </row>
    <row r="683" ht="21.6" customHeight="1" s="49">
      <c r="A683" s="100" t="n"/>
      <c r="B683" s="34" t="n"/>
      <c r="C683" s="100" t="n"/>
      <c r="D683" s="34" t="n"/>
      <c r="E683" s="34" t="n"/>
      <c r="F683" s="34" t="n"/>
      <c r="G683" s="34" t="n"/>
      <c r="H683" s="34" t="n"/>
      <c r="N683" t="inlineStr">
        <is>
          <t>Clinic</t>
        </is>
      </c>
    </row>
    <row r="684" ht="21.6" customHeight="1" s="49">
      <c r="A684" s="100" t="n"/>
      <c r="B684" s="34" t="n"/>
      <c r="C684" s="100" t="n"/>
      <c r="D684" s="34" t="n"/>
      <c r="E684" s="34" t="n"/>
      <c r="F684" s="34" t="n"/>
      <c r="G684" s="34" t="n"/>
      <c r="H684" s="34" t="n"/>
      <c r="N684" t="inlineStr">
        <is>
          <t>Clinic</t>
        </is>
      </c>
    </row>
    <row r="685" ht="21.6" customHeight="1" s="49">
      <c r="A685" s="100" t="n"/>
      <c r="B685" s="34" t="n"/>
      <c r="C685" s="100" t="n"/>
      <c r="D685" s="34" t="n"/>
      <c r="E685" s="34" t="n"/>
      <c r="F685" s="34" t="n"/>
      <c r="G685" s="34" t="n"/>
      <c r="H685" s="34" t="n"/>
      <c r="N685" t="inlineStr">
        <is>
          <t>Clinic</t>
        </is>
      </c>
    </row>
    <row r="686" ht="21.6" customHeight="1" s="49">
      <c r="A686" s="100" t="n"/>
      <c r="B686" s="34" t="n"/>
      <c r="C686" s="100" t="n"/>
      <c r="D686" s="34" t="n"/>
      <c r="E686" s="34" t="n"/>
      <c r="F686" s="34" t="n"/>
      <c r="G686" s="34" t="n"/>
      <c r="H686" s="34" t="n"/>
      <c r="N686" t="inlineStr">
        <is>
          <t>Clinic</t>
        </is>
      </c>
    </row>
    <row r="687" ht="21.6" customHeight="1" s="49">
      <c r="A687" s="100" t="n"/>
      <c r="B687" s="34" t="n"/>
      <c r="C687" s="100" t="n"/>
      <c r="D687" s="34" t="n"/>
      <c r="E687" s="34" t="n"/>
      <c r="F687" s="34" t="n"/>
      <c r="G687" s="34" t="n"/>
      <c r="H687" s="34" t="n"/>
      <c r="N687" t="inlineStr">
        <is>
          <t>Clinic</t>
        </is>
      </c>
    </row>
    <row r="688" ht="21.6" customHeight="1" s="49">
      <c r="A688" s="100" t="n"/>
      <c r="B688" s="34" t="n"/>
      <c r="C688" s="100" t="n"/>
      <c r="D688" s="34" t="n"/>
      <c r="E688" s="34" t="n"/>
      <c r="F688" s="34" t="n"/>
      <c r="G688" s="34" t="n"/>
      <c r="H688" s="34" t="n"/>
      <c r="N688" t="inlineStr">
        <is>
          <t>Clinic</t>
        </is>
      </c>
    </row>
    <row r="689" ht="21.6" customHeight="1" s="49">
      <c r="A689" s="100" t="n"/>
      <c r="B689" s="34" t="n"/>
      <c r="C689" s="100" t="n"/>
      <c r="D689" s="34" t="n"/>
      <c r="E689" s="34" t="n"/>
      <c r="F689" s="34" t="n"/>
      <c r="G689" s="34" t="n"/>
      <c r="H689" s="34" t="n"/>
      <c r="N689" t="inlineStr">
        <is>
          <t>Clinic</t>
        </is>
      </c>
    </row>
    <row r="690" ht="21.6" customHeight="1" s="49">
      <c r="A690" s="100" t="n"/>
      <c r="B690" s="34" t="n"/>
      <c r="C690" s="100" t="n"/>
      <c r="D690" s="34" t="n"/>
      <c r="E690" s="34" t="n"/>
      <c r="F690" s="34" t="n"/>
      <c r="G690" s="34" t="n"/>
      <c r="H690" s="34" t="n"/>
      <c r="N690" t="inlineStr">
        <is>
          <t>Clinic</t>
        </is>
      </c>
    </row>
    <row r="691" ht="21.6" customHeight="1" s="49">
      <c r="A691" s="100" t="n"/>
      <c r="B691" s="34" t="n"/>
      <c r="C691" s="100" t="n"/>
      <c r="D691" s="34" t="n"/>
      <c r="E691" s="34" t="n"/>
      <c r="F691" s="34" t="n"/>
      <c r="G691" s="34" t="n"/>
      <c r="H691" s="34" t="n"/>
      <c r="N691" t="inlineStr">
        <is>
          <t>Clinic</t>
        </is>
      </c>
    </row>
    <row r="692" ht="21.6" customHeight="1" s="49">
      <c r="A692" s="100" t="n"/>
      <c r="B692" s="34" t="n"/>
      <c r="C692" s="100" t="n"/>
      <c r="D692" s="34" t="n"/>
      <c r="E692" s="34" t="n"/>
      <c r="F692" s="34" t="n"/>
      <c r="G692" s="34" t="n"/>
      <c r="H692" s="34" t="n"/>
      <c r="N692" t="inlineStr">
        <is>
          <t>Clinic</t>
        </is>
      </c>
    </row>
    <row r="693" ht="21.6" customHeight="1" s="49">
      <c r="A693" s="100" t="n"/>
      <c r="B693" s="34" t="n"/>
      <c r="C693" s="100" t="n"/>
      <c r="D693" s="34" t="n"/>
      <c r="E693" s="34" t="n"/>
      <c r="F693" s="34" t="n"/>
      <c r="G693" s="34" t="n"/>
      <c r="H693" s="34" t="n"/>
      <c r="N693" t="inlineStr">
        <is>
          <t>Clinic</t>
        </is>
      </c>
    </row>
    <row r="694" ht="21.6" customHeight="1" s="49">
      <c r="A694" s="100" t="n"/>
      <c r="B694" s="34" t="n"/>
      <c r="C694" s="100" t="n"/>
      <c r="D694" s="34" t="n"/>
      <c r="E694" s="34" t="n"/>
      <c r="F694" s="34" t="n"/>
      <c r="G694" s="34" t="n"/>
      <c r="H694" s="34" t="n"/>
      <c r="N694" t="inlineStr">
        <is>
          <t>Clinic</t>
        </is>
      </c>
    </row>
    <row r="695" ht="21.6" customHeight="1" s="49">
      <c r="A695" s="100" t="n"/>
      <c r="B695" s="34" t="n"/>
      <c r="C695" s="100" t="n"/>
      <c r="D695" s="34" t="n"/>
      <c r="E695" s="34" t="n"/>
      <c r="F695" s="34" t="n"/>
      <c r="G695" s="34" t="n"/>
      <c r="H695" s="34" t="n"/>
      <c r="N695" t="inlineStr">
        <is>
          <t>Clinic</t>
        </is>
      </c>
    </row>
    <row r="696" ht="21.6" customHeight="1" s="49">
      <c r="A696" s="100" t="n"/>
      <c r="B696" s="34" t="n"/>
      <c r="C696" s="100" t="n"/>
      <c r="D696" s="34" t="n"/>
      <c r="E696" s="34" t="n"/>
      <c r="F696" s="34" t="n"/>
      <c r="G696" s="34" t="n"/>
      <c r="H696" s="34" t="n"/>
      <c r="N696" t="inlineStr">
        <is>
          <t>Clinic</t>
        </is>
      </c>
    </row>
    <row r="697" ht="21.6" customHeight="1" s="49">
      <c r="A697" s="100" t="n"/>
      <c r="B697" s="34" t="n"/>
      <c r="C697" s="100" t="n"/>
      <c r="D697" s="34" t="n"/>
      <c r="E697" s="34" t="n"/>
      <c r="F697" s="34" t="n"/>
      <c r="G697" s="34" t="n"/>
      <c r="H697" s="34" t="n"/>
      <c r="N697" t="inlineStr">
        <is>
          <t>Clinic</t>
        </is>
      </c>
    </row>
    <row r="698" ht="21.6" customHeight="1" s="49">
      <c r="A698" s="100" t="n"/>
      <c r="B698" s="34" t="n"/>
      <c r="C698" s="100" t="n"/>
      <c r="D698" s="34" t="n"/>
      <c r="E698" s="34" t="n"/>
      <c r="F698" s="34" t="n"/>
      <c r="G698" s="34" t="n"/>
      <c r="H698" s="34" t="n"/>
      <c r="N698" t="inlineStr">
        <is>
          <t>Clinic</t>
        </is>
      </c>
    </row>
    <row r="699" ht="21.6" customHeight="1" s="49">
      <c r="A699" s="100" t="n"/>
      <c r="B699" s="34" t="n"/>
      <c r="C699" s="100" t="n"/>
      <c r="D699" s="34" t="n"/>
      <c r="E699" s="34" t="n"/>
      <c r="F699" s="34" t="n"/>
      <c r="G699" s="34" t="n"/>
      <c r="H699" s="34" t="n"/>
      <c r="N699" t="inlineStr">
        <is>
          <t>Clinic</t>
        </is>
      </c>
    </row>
    <row r="700" ht="21.6" customHeight="1" s="49">
      <c r="A700" s="100" t="n"/>
      <c r="B700" s="34" t="n"/>
      <c r="C700" s="100" t="n"/>
      <c r="D700" s="34" t="n"/>
      <c r="E700" s="34" t="n"/>
      <c r="F700" s="34" t="n"/>
      <c r="G700" s="34" t="n"/>
      <c r="H700" s="34" t="n"/>
      <c r="N700" t="inlineStr">
        <is>
          <t>Clinic</t>
        </is>
      </c>
    </row>
    <row r="701" ht="21.6" customHeight="1" s="49">
      <c r="A701" s="100" t="n"/>
      <c r="B701" s="34" t="n"/>
      <c r="C701" s="100" t="n"/>
      <c r="D701" s="34" t="n"/>
      <c r="E701" s="34" t="n"/>
      <c r="F701" s="34" t="n"/>
      <c r="G701" s="34" t="n"/>
      <c r="H701" s="34" t="n"/>
      <c r="N701" t="inlineStr">
        <is>
          <t>Clinic</t>
        </is>
      </c>
    </row>
    <row r="702" ht="21.6" customHeight="1" s="49">
      <c r="A702" s="100" t="n"/>
      <c r="B702" s="34" t="n"/>
      <c r="C702" s="100" t="n"/>
      <c r="D702" s="34" t="n"/>
      <c r="E702" s="34" t="n"/>
      <c r="F702" s="34" t="n"/>
      <c r="G702" s="34" t="n"/>
      <c r="H702" s="34" t="n"/>
      <c r="N702" t="inlineStr">
        <is>
          <t>Clinic</t>
        </is>
      </c>
    </row>
    <row r="703" ht="21.6" customHeight="1" s="49">
      <c r="A703" s="100" t="n"/>
      <c r="B703" s="34" t="n"/>
      <c r="C703" s="100" t="n"/>
      <c r="D703" s="34" t="n"/>
      <c r="E703" s="34" t="n"/>
      <c r="F703" s="34" t="n"/>
      <c r="G703" s="34" t="n"/>
      <c r="H703" s="34" t="n"/>
      <c r="N703" t="inlineStr">
        <is>
          <t>Clinic</t>
        </is>
      </c>
    </row>
    <row r="704" ht="21.6" customHeight="1" s="49">
      <c r="A704" s="100" t="n"/>
      <c r="B704" s="34" t="n"/>
      <c r="C704" s="100" t="n"/>
      <c r="D704" s="34" t="n"/>
      <c r="E704" s="34" t="n"/>
      <c r="F704" s="34" t="n"/>
      <c r="G704" s="34" t="n"/>
      <c r="H704" s="34" t="n"/>
      <c r="N704" t="inlineStr">
        <is>
          <t>Clinic</t>
        </is>
      </c>
    </row>
    <row r="705" ht="21.6" customHeight="1" s="49">
      <c r="A705" s="100" t="n"/>
      <c r="B705" s="34" t="n"/>
      <c r="C705" s="100" t="n"/>
      <c r="D705" s="34" t="n"/>
      <c r="E705" s="34" t="n"/>
      <c r="F705" s="34" t="n"/>
      <c r="G705" s="34" t="n"/>
      <c r="H705" s="34" t="n"/>
      <c r="N705" t="inlineStr">
        <is>
          <t>Clinic</t>
        </is>
      </c>
    </row>
    <row r="706" ht="21.6" customHeight="1" s="49">
      <c r="A706" s="100" t="n"/>
      <c r="B706" s="34" t="n"/>
      <c r="C706" s="100" t="n"/>
      <c r="D706" s="34" t="n"/>
      <c r="E706" s="34" t="n"/>
      <c r="F706" s="34" t="n"/>
      <c r="G706" s="34" t="n"/>
      <c r="H706" s="34" t="n"/>
      <c r="N706" t="inlineStr">
        <is>
          <t>Clinic</t>
        </is>
      </c>
    </row>
    <row r="707" ht="21.6" customHeight="1" s="49">
      <c r="A707" s="100" t="n"/>
      <c r="B707" s="34" t="n"/>
      <c r="C707" s="100" t="n"/>
      <c r="D707" s="34" t="n"/>
      <c r="E707" s="34" t="n"/>
      <c r="F707" s="34" t="n"/>
      <c r="G707" s="34" t="n"/>
      <c r="H707" s="34" t="n"/>
      <c r="N707" t="inlineStr">
        <is>
          <t>Clinic</t>
        </is>
      </c>
    </row>
    <row r="708" ht="21.6" customHeight="1" s="49">
      <c r="A708" s="100" t="n"/>
      <c r="B708" s="34" t="n"/>
      <c r="C708" s="100" t="n"/>
      <c r="D708" s="34" t="n"/>
      <c r="E708" s="34" t="n"/>
      <c r="F708" s="34" t="n"/>
      <c r="G708" s="34" t="n"/>
      <c r="H708" s="34" t="n"/>
      <c r="N708" t="inlineStr">
        <is>
          <t>Clinic</t>
        </is>
      </c>
    </row>
    <row r="709" ht="21.6" customHeight="1" s="49">
      <c r="A709" s="100" t="n"/>
      <c r="B709" s="34" t="n"/>
      <c r="C709" s="100" t="n"/>
      <c r="D709" s="34" t="n"/>
      <c r="E709" s="34" t="n"/>
      <c r="F709" s="34" t="n"/>
      <c r="G709" s="34" t="n"/>
      <c r="H709" s="34" t="n"/>
      <c r="N709" t="inlineStr">
        <is>
          <t>Clinic</t>
        </is>
      </c>
    </row>
    <row r="710" ht="21.6" customHeight="1" s="49">
      <c r="A710" s="100" t="n"/>
      <c r="B710" s="34" t="n"/>
      <c r="C710" s="100" t="n"/>
      <c r="D710" s="34" t="n"/>
      <c r="E710" s="34" t="n"/>
      <c r="F710" s="34" t="n"/>
      <c r="G710" s="34" t="n"/>
      <c r="H710" s="34" t="n"/>
      <c r="N710" t="inlineStr">
        <is>
          <t>Clinic</t>
        </is>
      </c>
    </row>
    <row r="711" ht="21.6" customHeight="1" s="49">
      <c r="A711" s="100" t="n"/>
      <c r="B711" s="34" t="n"/>
      <c r="C711" s="100" t="n"/>
      <c r="D711" s="34" t="n"/>
      <c r="E711" s="34" t="n"/>
      <c r="F711" s="34" t="n"/>
      <c r="G711" s="34" t="n"/>
      <c r="H711" s="34" t="n"/>
      <c r="N711" t="inlineStr">
        <is>
          <t>Clinic</t>
        </is>
      </c>
    </row>
    <row r="712" ht="21.6" customHeight="1" s="49">
      <c r="A712" s="100" t="n"/>
      <c r="B712" s="34" t="n"/>
      <c r="C712" s="100" t="n"/>
      <c r="D712" s="34" t="n"/>
      <c r="E712" s="34" t="n"/>
      <c r="F712" s="34" t="n"/>
      <c r="G712" s="34" t="n"/>
      <c r="H712" s="34" t="n"/>
      <c r="N712" t="inlineStr">
        <is>
          <t>Clinic</t>
        </is>
      </c>
    </row>
    <row r="713" ht="21.6" customHeight="1" s="49">
      <c r="A713" s="100" t="n"/>
      <c r="B713" s="34" t="n"/>
      <c r="C713" s="100" t="n"/>
      <c r="D713" s="34" t="n"/>
      <c r="E713" s="34" t="n"/>
      <c r="F713" s="34" t="n"/>
      <c r="G713" s="34" t="n"/>
      <c r="H713" s="34" t="n"/>
      <c r="N713" t="inlineStr">
        <is>
          <t>Clinic</t>
        </is>
      </c>
    </row>
    <row r="714" ht="21.6" customHeight="1" s="49">
      <c r="A714" s="100" t="n"/>
      <c r="B714" s="34" t="n"/>
      <c r="C714" s="100" t="n"/>
      <c r="D714" s="34" t="n"/>
      <c r="E714" s="34" t="n"/>
      <c r="F714" s="34" t="n"/>
      <c r="G714" s="34" t="n"/>
      <c r="H714" s="34" t="n"/>
      <c r="N714" t="inlineStr">
        <is>
          <t>Clinic</t>
        </is>
      </c>
    </row>
    <row r="715" ht="21.6" customHeight="1" s="49">
      <c r="A715" s="100" t="n"/>
      <c r="B715" s="34" t="n"/>
      <c r="C715" s="100" t="n"/>
      <c r="D715" s="34" t="n"/>
      <c r="E715" s="34" t="n"/>
      <c r="F715" s="34" t="n"/>
      <c r="G715" s="34" t="n"/>
      <c r="H715" s="34" t="n"/>
      <c r="N715" t="inlineStr">
        <is>
          <t>Clinic</t>
        </is>
      </c>
    </row>
    <row r="716" ht="21.6" customHeight="1" s="49">
      <c r="A716" s="100" t="n"/>
      <c r="B716" s="34" t="n"/>
      <c r="C716" s="100" t="n"/>
      <c r="D716" s="34" t="n"/>
      <c r="E716" s="34" t="n"/>
      <c r="F716" s="34" t="n"/>
      <c r="G716" s="34" t="n"/>
      <c r="H716" s="34" t="n"/>
      <c r="N716" t="inlineStr">
        <is>
          <t>Clinic</t>
        </is>
      </c>
    </row>
    <row r="717" ht="21.6" customHeight="1" s="49">
      <c r="A717" s="100" t="n"/>
      <c r="B717" s="34" t="n"/>
      <c r="C717" s="100" t="n"/>
      <c r="D717" s="34" t="n"/>
      <c r="E717" s="34" t="n"/>
      <c r="F717" s="34" t="n"/>
      <c r="G717" s="34" t="n"/>
      <c r="H717" s="34" t="n"/>
      <c r="N717" t="inlineStr">
        <is>
          <t>Clinic</t>
        </is>
      </c>
    </row>
    <row r="718" ht="21.6" customHeight="1" s="49">
      <c r="A718" s="100" t="n"/>
      <c r="B718" s="34" t="n"/>
      <c r="C718" s="100" t="n"/>
      <c r="D718" s="34" t="n"/>
      <c r="E718" s="34" t="n"/>
      <c r="F718" s="34" t="n"/>
      <c r="G718" s="34" t="n"/>
      <c r="H718" s="34" t="n"/>
      <c r="N718" t="inlineStr">
        <is>
          <t>Clinic</t>
        </is>
      </c>
    </row>
    <row r="719" ht="21.6" customHeight="1" s="49">
      <c r="A719" s="100" t="n"/>
      <c r="B719" s="34" t="n"/>
      <c r="C719" s="100" t="n"/>
      <c r="D719" s="34" t="n"/>
      <c r="E719" s="34" t="n"/>
      <c r="F719" s="34" t="n"/>
      <c r="G719" s="34" t="n"/>
      <c r="H719" s="34" t="n"/>
      <c r="N719" t="inlineStr">
        <is>
          <t>Clinic</t>
        </is>
      </c>
    </row>
    <row r="720" ht="21.6" customHeight="1" s="49">
      <c r="A720" s="100" t="n"/>
      <c r="B720" s="34" t="n"/>
      <c r="C720" s="100" t="n"/>
      <c r="D720" s="34" t="n"/>
      <c r="E720" s="34" t="n"/>
      <c r="F720" s="34" t="n"/>
      <c r="G720" s="34" t="n"/>
      <c r="H720" s="34" t="n"/>
      <c r="N720" t="inlineStr">
        <is>
          <t>Clinic</t>
        </is>
      </c>
    </row>
    <row r="721" ht="21.6" customHeight="1" s="49">
      <c r="A721" s="100" t="n"/>
      <c r="B721" s="34" t="n"/>
      <c r="C721" s="100" t="n"/>
      <c r="D721" s="34" t="n"/>
      <c r="E721" s="34" t="n"/>
      <c r="F721" s="34" t="n"/>
      <c r="G721" s="34" t="n"/>
      <c r="H721" s="34" t="n"/>
      <c r="N721" t="inlineStr">
        <is>
          <t>Clinic</t>
        </is>
      </c>
    </row>
    <row r="722" ht="21.6" customHeight="1" s="49">
      <c r="A722" s="100" t="n"/>
      <c r="B722" s="34" t="n"/>
      <c r="C722" s="100" t="n"/>
      <c r="D722" s="34" t="n"/>
      <c r="E722" s="34" t="n"/>
      <c r="F722" s="34" t="n"/>
      <c r="G722" s="34" t="n"/>
      <c r="H722" s="34" t="n"/>
      <c r="N722" t="inlineStr">
        <is>
          <t>Clinic</t>
        </is>
      </c>
    </row>
    <row r="723" ht="21.6" customHeight="1" s="49">
      <c r="A723" s="100" t="n"/>
      <c r="B723" s="34" t="n"/>
      <c r="C723" s="100" t="n"/>
      <c r="D723" s="34" t="n"/>
      <c r="E723" s="34" t="n"/>
      <c r="F723" s="34" t="n"/>
      <c r="G723" s="34" t="n"/>
      <c r="H723" s="34" t="n"/>
      <c r="N723" t="inlineStr">
        <is>
          <t>Clinic</t>
        </is>
      </c>
    </row>
    <row r="724" ht="21.6" customHeight="1" s="49">
      <c r="A724" s="100" t="n"/>
      <c r="B724" s="34" t="n"/>
      <c r="C724" s="100" t="n"/>
      <c r="D724" s="34" t="n"/>
      <c r="E724" s="34" t="n"/>
      <c r="F724" s="34" t="n"/>
      <c r="G724" s="34" t="n"/>
      <c r="H724" s="34" t="n"/>
      <c r="N724" t="inlineStr">
        <is>
          <t>Clinic</t>
        </is>
      </c>
    </row>
    <row r="725" ht="21.6" customHeight="1" s="49">
      <c r="A725" s="100" t="n"/>
      <c r="B725" s="34" t="n"/>
      <c r="C725" s="100" t="n"/>
      <c r="D725" s="34" t="n"/>
      <c r="E725" s="34" t="n"/>
      <c r="F725" s="34" t="n"/>
      <c r="G725" s="34" t="n"/>
      <c r="H725" s="34" t="n"/>
      <c r="N725" t="inlineStr">
        <is>
          <t>Clinic</t>
        </is>
      </c>
    </row>
    <row r="726" ht="21.6" customHeight="1" s="49">
      <c r="A726" s="100" t="n"/>
      <c r="B726" s="34" t="n"/>
      <c r="C726" s="100" t="n"/>
      <c r="D726" s="34" t="n"/>
      <c r="E726" s="34" t="n"/>
      <c r="F726" s="34" t="n"/>
      <c r="G726" s="34" t="n"/>
      <c r="H726" s="34" t="n"/>
      <c r="N726" t="inlineStr">
        <is>
          <t>Clinic</t>
        </is>
      </c>
    </row>
    <row r="727" ht="21.6" customHeight="1" s="49">
      <c r="A727" s="100" t="n"/>
      <c r="B727" s="34" t="n"/>
      <c r="C727" s="100" t="n"/>
      <c r="D727" s="34" t="n"/>
      <c r="E727" s="34" t="n"/>
      <c r="F727" s="34" t="n"/>
      <c r="G727" s="34" t="n"/>
      <c r="H727" s="34" t="n"/>
      <c r="N727" t="inlineStr">
        <is>
          <t>Clinic</t>
        </is>
      </c>
    </row>
    <row r="728" ht="21.6" customHeight="1" s="49">
      <c r="A728" s="100" t="n"/>
      <c r="B728" s="34" t="n"/>
      <c r="C728" s="100" t="n"/>
      <c r="D728" s="34" t="n"/>
      <c r="E728" s="34" t="n"/>
      <c r="F728" s="34" t="n"/>
      <c r="G728" s="34" t="n"/>
      <c r="H728" s="34" t="n"/>
      <c r="N728" t="inlineStr">
        <is>
          <t>Clinic</t>
        </is>
      </c>
    </row>
    <row r="729" ht="21.6" customHeight="1" s="49">
      <c r="A729" s="100" t="n"/>
      <c r="B729" s="34" t="n"/>
      <c r="C729" s="100" t="n"/>
      <c r="D729" s="34" t="n"/>
      <c r="E729" s="34" t="n"/>
      <c r="F729" s="34" t="n"/>
      <c r="G729" s="34" t="n"/>
      <c r="H729" s="34" t="n"/>
      <c r="N729" t="inlineStr">
        <is>
          <t>Clinic</t>
        </is>
      </c>
    </row>
    <row r="730" ht="21.6" customHeight="1" s="49">
      <c r="A730" s="100" t="n"/>
      <c r="B730" s="34" t="n"/>
      <c r="C730" s="100" t="n"/>
      <c r="D730" s="34" t="n"/>
      <c r="E730" s="34" t="n"/>
      <c r="F730" s="34" t="n"/>
      <c r="G730" s="34" t="n"/>
      <c r="H730" s="34" t="n"/>
      <c r="N730" t="inlineStr">
        <is>
          <t>Clinic</t>
        </is>
      </c>
    </row>
    <row r="731" ht="21.6" customHeight="1" s="49">
      <c r="A731" s="100" t="n"/>
      <c r="B731" s="34" t="n"/>
      <c r="C731" s="100" t="n"/>
      <c r="D731" s="34" t="n"/>
      <c r="E731" s="34" t="n"/>
      <c r="F731" s="34" t="n"/>
      <c r="G731" s="34" t="n"/>
      <c r="H731" s="34" t="n"/>
      <c r="N731" t="inlineStr">
        <is>
          <t>Clinic</t>
        </is>
      </c>
    </row>
    <row r="732" ht="21.6" customHeight="1" s="49">
      <c r="A732" s="100" t="n"/>
      <c r="B732" s="34" t="n"/>
      <c r="C732" s="100" t="n"/>
      <c r="D732" s="34" t="n"/>
      <c r="E732" s="34" t="n"/>
      <c r="F732" s="34" t="n"/>
      <c r="G732" s="34" t="n"/>
      <c r="H732" s="34" t="n"/>
      <c r="N732" t="inlineStr">
        <is>
          <t>Clinic</t>
        </is>
      </c>
    </row>
    <row r="733" ht="21.6" customHeight="1" s="49">
      <c r="A733" s="100" t="n"/>
      <c r="B733" s="34" t="n"/>
      <c r="C733" s="100" t="n"/>
      <c r="D733" s="34" t="n"/>
      <c r="E733" s="34" t="n"/>
      <c r="F733" s="34" t="n"/>
      <c r="G733" s="34" t="n"/>
      <c r="H733" s="34" t="n"/>
      <c r="N733" t="inlineStr">
        <is>
          <t>Clinic</t>
        </is>
      </c>
    </row>
    <row r="734" ht="21.6" customHeight="1" s="49">
      <c r="A734" s="100" t="n"/>
      <c r="B734" s="34" t="n"/>
      <c r="C734" s="100" t="n"/>
      <c r="D734" s="34" t="n"/>
      <c r="E734" s="34" t="n"/>
      <c r="F734" s="34" t="n"/>
      <c r="G734" s="34" t="n"/>
      <c r="H734" s="34" t="n"/>
      <c r="N734" t="inlineStr">
        <is>
          <t>Clinic</t>
        </is>
      </c>
    </row>
    <row r="735" ht="21.6" customHeight="1" s="49">
      <c r="A735" s="100" t="n"/>
      <c r="B735" s="34" t="n"/>
      <c r="C735" s="100" t="n"/>
      <c r="D735" s="34" t="n"/>
      <c r="E735" s="34" t="n"/>
      <c r="F735" s="34" t="n"/>
      <c r="G735" s="34" t="n"/>
      <c r="H735" s="34" t="n"/>
      <c r="N735" t="inlineStr">
        <is>
          <t>Clinic</t>
        </is>
      </c>
    </row>
    <row r="736" ht="21.6" customHeight="1" s="49">
      <c r="A736" s="100" t="n"/>
      <c r="B736" s="34" t="n"/>
      <c r="C736" s="100" t="n"/>
      <c r="D736" s="34" t="n"/>
      <c r="E736" s="34" t="n"/>
      <c r="F736" s="34" t="n"/>
      <c r="G736" s="34" t="n"/>
      <c r="H736" s="34" t="n"/>
      <c r="N736" t="inlineStr">
        <is>
          <t>Clinic</t>
        </is>
      </c>
    </row>
    <row r="737" ht="21.6" customHeight="1" s="49">
      <c r="A737" s="100" t="n"/>
      <c r="B737" s="34" t="n"/>
      <c r="C737" s="100" t="n"/>
      <c r="D737" s="34" t="n"/>
      <c r="E737" s="34" t="n"/>
      <c r="F737" s="34" t="n"/>
      <c r="G737" s="34" t="n"/>
      <c r="H737" s="34" t="n"/>
      <c r="N737" t="inlineStr">
        <is>
          <t>Clinic</t>
        </is>
      </c>
    </row>
    <row r="738" ht="21.6" customHeight="1" s="49">
      <c r="A738" s="100" t="n"/>
      <c r="B738" s="34" t="n"/>
      <c r="C738" s="100" t="n"/>
      <c r="D738" s="34" t="n"/>
      <c r="E738" s="34" t="n"/>
      <c r="F738" s="34" t="n"/>
      <c r="G738" s="34" t="n"/>
      <c r="H738" s="34" t="n"/>
      <c r="N738" t="inlineStr">
        <is>
          <t>Clinic</t>
        </is>
      </c>
    </row>
    <row r="739" ht="21.6" customHeight="1" s="49">
      <c r="A739" s="100" t="n"/>
      <c r="B739" s="34" t="n"/>
      <c r="C739" s="100" t="n"/>
      <c r="D739" s="34" t="n"/>
      <c r="E739" s="34" t="n"/>
      <c r="F739" s="34" t="n"/>
      <c r="G739" s="34" t="n"/>
      <c r="H739" s="34" t="n"/>
      <c r="N739" t="inlineStr">
        <is>
          <t>Clinic</t>
        </is>
      </c>
    </row>
    <row r="740" ht="21.6" customHeight="1" s="49">
      <c r="A740" s="100" t="n"/>
      <c r="B740" s="34" t="n"/>
      <c r="C740" s="100" t="n"/>
      <c r="D740" s="34" t="n"/>
      <c r="E740" s="34" t="n"/>
      <c r="F740" s="34" t="n"/>
      <c r="G740" s="34" t="n"/>
      <c r="H740" s="34" t="n"/>
      <c r="N740" t="inlineStr">
        <is>
          <t>Clinic</t>
        </is>
      </c>
    </row>
    <row r="741" ht="21.6" customHeight="1" s="49">
      <c r="A741" s="100" t="n"/>
      <c r="B741" s="34" t="n"/>
      <c r="C741" s="100" t="n"/>
      <c r="D741" s="34" t="n"/>
      <c r="E741" s="34" t="n"/>
      <c r="F741" s="34" t="n"/>
      <c r="G741" s="34" t="n"/>
      <c r="H741" s="34" t="n"/>
      <c r="N741" t="inlineStr">
        <is>
          <t>Clinic</t>
        </is>
      </c>
    </row>
    <row r="742" ht="21.6" customHeight="1" s="49">
      <c r="A742" s="100" t="n"/>
      <c r="B742" s="34" t="n"/>
      <c r="C742" s="100" t="n"/>
      <c r="D742" s="34" t="n"/>
      <c r="E742" s="34" t="n"/>
      <c r="F742" s="34" t="n"/>
      <c r="G742" s="34" t="n"/>
      <c r="H742" s="34" t="n"/>
      <c r="N742" t="inlineStr">
        <is>
          <t>Clinic</t>
        </is>
      </c>
    </row>
    <row r="743" ht="21.6" customHeight="1" s="49">
      <c r="A743" s="100" t="n"/>
      <c r="B743" s="34" t="n"/>
      <c r="C743" s="100" t="n"/>
      <c r="D743" s="34" t="n"/>
      <c r="E743" s="34" t="n"/>
      <c r="F743" s="34" t="n"/>
      <c r="G743" s="34" t="n"/>
      <c r="H743" s="34" t="n"/>
      <c r="N743" t="inlineStr">
        <is>
          <t>Clinic</t>
        </is>
      </c>
    </row>
    <row r="744" ht="21.6" customHeight="1" s="49">
      <c r="A744" s="100" t="n"/>
      <c r="B744" s="34" t="n"/>
      <c r="C744" s="100" t="n"/>
      <c r="D744" s="34" t="n"/>
      <c r="E744" s="34" t="n"/>
      <c r="F744" s="34" t="n"/>
      <c r="G744" s="34" t="n"/>
      <c r="H744" s="34" t="n"/>
      <c r="N744" t="inlineStr">
        <is>
          <t>Clinic</t>
        </is>
      </c>
    </row>
    <row r="745" ht="21.6" customHeight="1" s="49">
      <c r="A745" s="100" t="n"/>
      <c r="B745" s="34" t="n"/>
      <c r="C745" s="100" t="n"/>
      <c r="D745" s="34" t="n"/>
      <c r="E745" s="34" t="n"/>
      <c r="F745" s="34" t="n"/>
      <c r="G745" s="34" t="n"/>
      <c r="H745" s="34" t="n"/>
      <c r="N745" t="inlineStr">
        <is>
          <t>Clinic</t>
        </is>
      </c>
    </row>
    <row r="746" ht="21.6" customHeight="1" s="49">
      <c r="A746" s="100" t="n"/>
      <c r="B746" s="34" t="n"/>
      <c r="C746" s="100" t="n"/>
      <c r="D746" s="34" t="n"/>
      <c r="E746" s="34" t="n"/>
      <c r="F746" s="34" t="n"/>
      <c r="G746" s="34" t="n"/>
      <c r="H746" s="34" t="n"/>
      <c r="N746" t="inlineStr">
        <is>
          <t>Clinic</t>
        </is>
      </c>
    </row>
    <row r="747" ht="21.6" customHeight="1" s="49">
      <c r="A747" s="100" t="n"/>
      <c r="B747" s="34" t="n"/>
      <c r="C747" s="100" t="n"/>
      <c r="D747" s="34" t="n"/>
      <c r="E747" s="34" t="n"/>
      <c r="F747" s="34" t="n"/>
      <c r="G747" s="34" t="n"/>
      <c r="H747" s="34" t="n"/>
      <c r="N747" t="inlineStr">
        <is>
          <t>Clinic</t>
        </is>
      </c>
    </row>
    <row r="748" ht="21.6" customHeight="1" s="49">
      <c r="A748" s="100" t="n"/>
      <c r="B748" s="34" t="n"/>
      <c r="C748" s="100" t="n"/>
      <c r="D748" s="34" t="n"/>
      <c r="E748" s="34" t="n"/>
      <c r="F748" s="34" t="n"/>
      <c r="G748" s="34" t="n"/>
      <c r="H748" s="34" t="n"/>
      <c r="N748" t="inlineStr">
        <is>
          <t>Clinic</t>
        </is>
      </c>
    </row>
    <row r="749" ht="21.6" customHeight="1" s="49">
      <c r="A749" s="100" t="n"/>
      <c r="B749" s="34" t="n"/>
      <c r="C749" s="100" t="n"/>
      <c r="D749" s="34" t="n"/>
      <c r="E749" s="34" t="n"/>
      <c r="F749" s="34" t="n"/>
      <c r="G749" s="34" t="n"/>
      <c r="H749" s="34" t="n"/>
      <c r="N749" t="inlineStr">
        <is>
          <t>Clinic</t>
        </is>
      </c>
    </row>
    <row r="750" ht="21.6" customHeight="1" s="49">
      <c r="A750" s="100" t="n"/>
      <c r="B750" s="34" t="n"/>
      <c r="C750" s="100" t="n"/>
      <c r="D750" s="34" t="n"/>
      <c r="E750" s="34" t="n"/>
      <c r="F750" s="34" t="n"/>
      <c r="G750" s="34" t="n"/>
      <c r="H750" s="34" t="n"/>
      <c r="N750" t="inlineStr">
        <is>
          <t>Clinic</t>
        </is>
      </c>
    </row>
    <row r="751" ht="21.6" customHeight="1" s="49">
      <c r="A751" s="100" t="n"/>
      <c r="B751" s="34" t="n"/>
      <c r="C751" s="100" t="n"/>
      <c r="D751" s="34" t="n"/>
      <c r="E751" s="34" t="n"/>
      <c r="F751" s="34" t="n"/>
      <c r="G751" s="34" t="n"/>
      <c r="H751" s="34" t="n"/>
      <c r="N751" t="inlineStr">
        <is>
          <t>Clinic</t>
        </is>
      </c>
    </row>
    <row r="752" ht="21.6" customHeight="1" s="49">
      <c r="A752" s="100" t="n"/>
      <c r="B752" s="34" t="n"/>
      <c r="C752" s="100" t="n"/>
      <c r="D752" s="34" t="n"/>
      <c r="E752" s="34" t="n"/>
      <c r="F752" s="34" t="n"/>
      <c r="G752" s="34" t="n"/>
      <c r="H752" s="34" t="n"/>
      <c r="N752" t="inlineStr">
        <is>
          <t>Clinic</t>
        </is>
      </c>
    </row>
    <row r="753" ht="21.6" customHeight="1" s="49">
      <c r="A753" s="100" t="n"/>
      <c r="B753" s="34" t="n"/>
      <c r="C753" s="100" t="n"/>
      <c r="D753" s="34" t="n"/>
      <c r="E753" s="34" t="n"/>
      <c r="F753" s="34" t="n"/>
      <c r="G753" s="34" t="n"/>
      <c r="H753" s="34" t="n"/>
      <c r="N753" t="inlineStr">
        <is>
          <t>Clinic</t>
        </is>
      </c>
    </row>
    <row r="754" ht="21.6" customHeight="1" s="49">
      <c r="A754" s="100" t="n"/>
      <c r="B754" s="34" t="n"/>
      <c r="C754" s="100" t="n"/>
      <c r="D754" s="34" t="n"/>
      <c r="E754" s="34" t="n"/>
      <c r="F754" s="34" t="n"/>
      <c r="G754" s="34" t="n"/>
      <c r="H754" s="34" t="n"/>
      <c r="N754" t="inlineStr">
        <is>
          <t>Clinic</t>
        </is>
      </c>
    </row>
    <row r="755" ht="21.6" customHeight="1" s="49">
      <c r="A755" s="100" t="n"/>
      <c r="B755" s="34" t="n"/>
      <c r="C755" s="100" t="n"/>
      <c r="D755" s="34" t="n"/>
      <c r="E755" s="34" t="n"/>
      <c r="F755" s="34" t="n"/>
      <c r="G755" s="34" t="n"/>
      <c r="H755" s="34" t="n"/>
      <c r="N755" t="inlineStr">
        <is>
          <t>Clinic</t>
        </is>
      </c>
    </row>
    <row r="756" ht="21.6" customHeight="1" s="49">
      <c r="A756" s="100" t="n"/>
      <c r="B756" s="34" t="n"/>
      <c r="C756" s="100" t="n"/>
      <c r="D756" s="34" t="n"/>
      <c r="E756" s="34" t="n"/>
      <c r="F756" s="34" t="n"/>
      <c r="G756" s="34" t="n"/>
      <c r="H756" s="34" t="n"/>
      <c r="N756" t="inlineStr">
        <is>
          <t>Clinic</t>
        </is>
      </c>
    </row>
    <row r="757" ht="21.6" customHeight="1" s="49">
      <c r="A757" s="100" t="n"/>
      <c r="B757" s="34" t="n"/>
      <c r="C757" s="100" t="n"/>
      <c r="D757" s="34" t="n"/>
      <c r="E757" s="34" t="n"/>
      <c r="F757" s="34" t="n"/>
      <c r="G757" s="34" t="n"/>
      <c r="H757" s="34" t="n"/>
      <c r="N757" t="inlineStr">
        <is>
          <t>Clinic</t>
        </is>
      </c>
    </row>
    <row r="758" ht="21.6" customHeight="1" s="49">
      <c r="A758" s="100" t="n"/>
      <c r="B758" s="34" t="n"/>
      <c r="C758" s="100" t="n"/>
      <c r="D758" s="34" t="n"/>
      <c r="E758" s="34" t="n"/>
      <c r="F758" s="34" t="n"/>
      <c r="G758" s="34" t="n"/>
      <c r="H758" s="34" t="n"/>
      <c r="N758" t="inlineStr">
        <is>
          <t>Clinic</t>
        </is>
      </c>
    </row>
    <row r="759" ht="21.6" customHeight="1" s="49">
      <c r="A759" s="100" t="n"/>
      <c r="B759" s="34" t="n"/>
      <c r="C759" s="100" t="n"/>
      <c r="D759" s="34" t="n"/>
      <c r="E759" s="34" t="n"/>
      <c r="F759" s="34" t="n"/>
      <c r="G759" s="34" t="n"/>
      <c r="H759" s="34" t="n"/>
      <c r="N759" t="inlineStr">
        <is>
          <t>Clinic</t>
        </is>
      </c>
    </row>
    <row r="760" ht="21.6" customHeight="1" s="49">
      <c r="A760" s="100" t="n"/>
      <c r="B760" s="34" t="n"/>
      <c r="C760" s="100" t="n"/>
      <c r="D760" s="34" t="n"/>
      <c r="E760" s="34" t="n"/>
      <c r="F760" s="34" t="n"/>
      <c r="G760" s="34" t="n"/>
      <c r="H760" s="34" t="n"/>
      <c r="N760" t="inlineStr">
        <is>
          <t>Clinic</t>
        </is>
      </c>
    </row>
    <row r="761" ht="21.6" customHeight="1" s="49">
      <c r="A761" s="100" t="n"/>
      <c r="B761" s="34" t="n"/>
      <c r="C761" s="100" t="n"/>
      <c r="D761" s="34" t="n"/>
      <c r="E761" s="34" t="n"/>
      <c r="F761" s="34" t="n"/>
      <c r="G761" s="34" t="n"/>
      <c r="H761" s="34" t="n"/>
      <c r="N761" t="inlineStr">
        <is>
          <t>Clinic</t>
        </is>
      </c>
    </row>
    <row r="762" ht="21.6" customHeight="1" s="49">
      <c r="A762" s="100" t="n"/>
      <c r="B762" s="34" t="n"/>
      <c r="C762" s="100" t="n"/>
      <c r="D762" s="34" t="n"/>
      <c r="E762" s="34" t="n"/>
      <c r="F762" s="34" t="n"/>
      <c r="G762" s="34" t="n"/>
      <c r="H762" s="34" t="n"/>
      <c r="N762" t="inlineStr">
        <is>
          <t>Clinic</t>
        </is>
      </c>
    </row>
    <row r="763" ht="21.6" customHeight="1" s="49">
      <c r="A763" s="100" t="n"/>
      <c r="B763" s="34" t="n"/>
      <c r="C763" s="100" t="n"/>
      <c r="D763" s="34" t="n"/>
      <c r="E763" s="34" t="n"/>
      <c r="F763" s="34" t="n"/>
      <c r="G763" s="34" t="n"/>
      <c r="H763" s="34" t="n"/>
      <c r="N763" t="inlineStr">
        <is>
          <t>Clinic</t>
        </is>
      </c>
    </row>
    <row r="764" ht="21.6" customHeight="1" s="49">
      <c r="A764" s="100" t="n"/>
      <c r="B764" s="34" t="n"/>
      <c r="C764" s="100" t="n"/>
      <c r="D764" s="34" t="n"/>
      <c r="E764" s="34" t="n"/>
      <c r="F764" s="34" t="n"/>
      <c r="G764" s="34" t="n"/>
      <c r="H764" s="34" t="n"/>
      <c r="N764" t="inlineStr">
        <is>
          <t>Clinic</t>
        </is>
      </c>
    </row>
    <row r="765" ht="21.6" customHeight="1" s="49">
      <c r="A765" s="100" t="n"/>
      <c r="B765" s="34" t="n"/>
      <c r="C765" s="100" t="n"/>
      <c r="D765" s="34" t="n"/>
      <c r="E765" s="34" t="n"/>
      <c r="F765" s="34" t="n"/>
      <c r="G765" s="34" t="n"/>
      <c r="H765" s="34" t="n"/>
      <c r="N765" t="inlineStr">
        <is>
          <t>Clinic</t>
        </is>
      </c>
    </row>
    <row r="766" ht="21.6" customHeight="1" s="49">
      <c r="A766" s="100" t="n"/>
      <c r="B766" s="34" t="n"/>
      <c r="C766" s="100" t="n"/>
      <c r="D766" s="34" t="n"/>
      <c r="E766" s="34" t="n"/>
      <c r="F766" s="34" t="n"/>
      <c r="G766" s="34" t="n"/>
      <c r="H766" s="34" t="n"/>
      <c r="N766" t="inlineStr">
        <is>
          <t>Clinic</t>
        </is>
      </c>
    </row>
    <row r="767" ht="21.6" customHeight="1" s="49">
      <c r="A767" s="100" t="n"/>
      <c r="B767" s="34" t="n"/>
      <c r="C767" s="100" t="n"/>
      <c r="D767" s="34" t="n"/>
      <c r="E767" s="34" t="n"/>
      <c r="F767" s="34" t="n"/>
      <c r="G767" s="34" t="n"/>
      <c r="H767" s="34" t="n"/>
      <c r="N767" t="inlineStr">
        <is>
          <t>Clinic</t>
        </is>
      </c>
    </row>
    <row r="768" ht="21.6" customHeight="1" s="49">
      <c r="A768" s="100" t="n"/>
      <c r="B768" s="34" t="n"/>
      <c r="C768" s="100" t="n"/>
      <c r="D768" s="34" t="n"/>
      <c r="E768" s="34" t="n"/>
      <c r="F768" s="34" t="n"/>
      <c r="G768" s="34" t="n"/>
      <c r="H768" s="34" t="n"/>
      <c r="N768" t="inlineStr">
        <is>
          <t>Clinic</t>
        </is>
      </c>
    </row>
    <row r="769" ht="21.6" customHeight="1" s="49">
      <c r="A769" s="100" t="n"/>
      <c r="B769" s="34" t="n"/>
      <c r="C769" s="100" t="n"/>
      <c r="D769" s="34" t="n"/>
      <c r="E769" s="34" t="n"/>
      <c r="F769" s="34" t="n"/>
      <c r="G769" s="34" t="n"/>
      <c r="H769" s="34" t="n"/>
      <c r="N769" t="inlineStr">
        <is>
          <t>Clinic</t>
        </is>
      </c>
    </row>
    <row r="770" ht="21.6" customHeight="1" s="49">
      <c r="A770" s="100" t="n"/>
      <c r="B770" s="34" t="n"/>
      <c r="C770" s="100" t="n"/>
      <c r="D770" s="34" t="n"/>
      <c r="E770" s="34" t="n"/>
      <c r="F770" s="34" t="n"/>
      <c r="G770" s="34" t="n"/>
      <c r="H770" s="34" t="n"/>
      <c r="N770" t="inlineStr">
        <is>
          <t>Clinic</t>
        </is>
      </c>
    </row>
    <row r="771" ht="21.6" customHeight="1" s="49">
      <c r="A771" s="100" t="n"/>
      <c r="B771" s="34" t="n"/>
      <c r="C771" s="100" t="n"/>
      <c r="D771" s="34" t="n"/>
      <c r="E771" s="34" t="n"/>
      <c r="F771" s="34" t="n"/>
      <c r="G771" s="34" t="n"/>
      <c r="H771" s="34" t="n"/>
      <c r="N771" t="inlineStr">
        <is>
          <t>Clinic</t>
        </is>
      </c>
    </row>
    <row r="772" ht="21.6" customHeight="1" s="49">
      <c r="A772" s="100" t="n"/>
      <c r="B772" s="34" t="n"/>
      <c r="C772" s="100" t="n"/>
      <c r="D772" s="34" t="n"/>
      <c r="E772" s="34" t="n"/>
      <c r="F772" s="34" t="n"/>
      <c r="G772" s="34" t="n"/>
      <c r="H772" s="34" t="n"/>
      <c r="N772" t="inlineStr">
        <is>
          <t>Clinic</t>
        </is>
      </c>
    </row>
    <row r="773" ht="21.6" customHeight="1" s="49">
      <c r="A773" s="100" t="n"/>
      <c r="B773" s="34" t="n"/>
      <c r="C773" s="100" t="n"/>
      <c r="D773" s="34" t="n"/>
      <c r="E773" s="34" t="n"/>
      <c r="F773" s="34" t="n"/>
      <c r="G773" s="34" t="n"/>
      <c r="H773" s="34" t="n"/>
      <c r="N773" t="inlineStr">
        <is>
          <t>Clinic</t>
        </is>
      </c>
    </row>
    <row r="774" ht="21.6" customHeight="1" s="49">
      <c r="A774" s="100" t="n"/>
      <c r="B774" s="34" t="n"/>
      <c r="C774" s="100" t="n"/>
      <c r="D774" s="34" t="n"/>
      <c r="E774" s="34" t="n"/>
      <c r="F774" s="34" t="n"/>
      <c r="G774" s="34" t="n"/>
      <c r="H774" s="34" t="n"/>
      <c r="N774" t="inlineStr">
        <is>
          <t>Clinic</t>
        </is>
      </c>
    </row>
    <row r="775" ht="21.6" customHeight="1" s="49">
      <c r="A775" s="100" t="n"/>
      <c r="B775" s="34" t="n"/>
      <c r="C775" s="100" t="n"/>
      <c r="D775" s="34" t="n"/>
      <c r="E775" s="34" t="n"/>
      <c r="F775" s="34" t="n"/>
      <c r="G775" s="34" t="n"/>
      <c r="H775" s="34" t="n"/>
      <c r="N775" t="inlineStr">
        <is>
          <t>Clinic</t>
        </is>
      </c>
    </row>
    <row r="776" ht="21.6" customHeight="1" s="49">
      <c r="A776" s="100" t="n"/>
      <c r="B776" s="34" t="n"/>
      <c r="C776" s="100" t="n"/>
      <c r="D776" s="34" t="n"/>
      <c r="E776" s="34" t="n"/>
      <c r="F776" s="34" t="n"/>
      <c r="G776" s="34" t="n"/>
      <c r="H776" s="34" t="n"/>
      <c r="N776" t="inlineStr">
        <is>
          <t>Clinic</t>
        </is>
      </c>
    </row>
    <row r="777" ht="21.6" customHeight="1" s="49">
      <c r="A777" s="100" t="n"/>
      <c r="B777" s="34" t="n"/>
      <c r="C777" s="100" t="n"/>
      <c r="D777" s="34" t="n"/>
      <c r="E777" s="34" t="n"/>
      <c r="F777" s="34" t="n"/>
      <c r="G777" s="34" t="n"/>
      <c r="H777" s="34" t="n"/>
      <c r="N777" t="inlineStr">
        <is>
          <t>Clinic</t>
        </is>
      </c>
    </row>
    <row r="778" ht="21.6" customHeight="1" s="49">
      <c r="A778" s="100" t="n"/>
      <c r="B778" s="34" t="n"/>
      <c r="C778" s="100" t="n"/>
      <c r="D778" s="34" t="n"/>
      <c r="E778" s="34" t="n"/>
      <c r="F778" s="34" t="n"/>
      <c r="G778" s="34" t="n"/>
      <c r="H778" s="34" t="n"/>
      <c r="N778" t="inlineStr">
        <is>
          <t>Clinic</t>
        </is>
      </c>
    </row>
    <row r="779" ht="21.6" customHeight="1" s="49">
      <c r="A779" s="100" t="n"/>
      <c r="B779" s="34" t="n"/>
      <c r="C779" s="100" t="n"/>
      <c r="D779" s="34" t="n"/>
      <c r="E779" s="34" t="n"/>
      <c r="F779" s="34" t="n"/>
      <c r="G779" s="34" t="n"/>
      <c r="H779" s="34" t="n"/>
      <c r="N779" t="inlineStr">
        <is>
          <t>Clinic</t>
        </is>
      </c>
    </row>
    <row r="780" ht="21.6" customHeight="1" s="49">
      <c r="A780" s="100" t="n"/>
      <c r="B780" s="34" t="n"/>
      <c r="C780" s="100" t="n"/>
      <c r="D780" s="34" t="n"/>
      <c r="E780" s="34" t="n"/>
      <c r="F780" s="34" t="n"/>
      <c r="G780" s="34" t="n"/>
      <c r="H780" s="34" t="n"/>
      <c r="N780" t="inlineStr">
        <is>
          <t>Clinic</t>
        </is>
      </c>
    </row>
    <row r="781" ht="21.6" customHeight="1" s="49">
      <c r="A781" s="100" t="n"/>
      <c r="B781" s="34" t="n"/>
      <c r="C781" s="100" t="n"/>
      <c r="D781" s="34" t="n"/>
      <c r="E781" s="34" t="n"/>
      <c r="F781" s="34" t="n"/>
      <c r="G781" s="34" t="n"/>
      <c r="H781" s="34" t="n"/>
      <c r="N781" t="inlineStr">
        <is>
          <t>Clinic</t>
        </is>
      </c>
    </row>
    <row r="782" ht="21.6" customHeight="1" s="49">
      <c r="A782" s="100" t="n"/>
      <c r="B782" s="34" t="n"/>
      <c r="C782" s="100" t="n"/>
      <c r="D782" s="34" t="n"/>
      <c r="E782" s="34" t="n"/>
      <c r="F782" s="34" t="n"/>
      <c r="G782" s="34" t="n"/>
      <c r="H782" s="34" t="n"/>
      <c r="N782" t="inlineStr">
        <is>
          <t>Clinic</t>
        </is>
      </c>
    </row>
    <row r="783" ht="21.6" customHeight="1" s="49">
      <c r="A783" s="100" t="n"/>
      <c r="B783" s="34" t="n"/>
      <c r="C783" s="100" t="n"/>
      <c r="D783" s="34" t="n"/>
      <c r="E783" s="34" t="n"/>
      <c r="F783" s="34" t="n"/>
      <c r="G783" s="34" t="n"/>
      <c r="H783" s="34" t="n"/>
      <c r="N783" t="inlineStr">
        <is>
          <t>Clinic</t>
        </is>
      </c>
    </row>
    <row r="784" ht="21.6" customHeight="1" s="49">
      <c r="A784" s="100" t="n"/>
      <c r="B784" s="34" t="n"/>
      <c r="C784" s="100" t="n"/>
      <c r="D784" s="34" t="n"/>
      <c r="E784" s="34" t="n"/>
      <c r="F784" s="34" t="n"/>
      <c r="G784" s="34" t="n"/>
      <c r="H784" s="34" t="n"/>
      <c r="N784" t="inlineStr">
        <is>
          <t>Clinic</t>
        </is>
      </c>
    </row>
    <row r="785" ht="21.6" customHeight="1" s="49">
      <c r="A785" s="100" t="n"/>
      <c r="B785" s="34" t="n"/>
      <c r="C785" s="100" t="n"/>
      <c r="D785" s="34" t="n"/>
      <c r="E785" s="34" t="n"/>
      <c r="F785" s="34" t="n"/>
      <c r="G785" s="34" t="n"/>
      <c r="H785" s="34" t="n"/>
      <c r="N785" t="inlineStr">
        <is>
          <t>Clinic</t>
        </is>
      </c>
    </row>
    <row r="786" ht="21.6" customHeight="1" s="49">
      <c r="A786" s="100" t="n"/>
      <c r="B786" s="34" t="n"/>
      <c r="C786" s="100" t="n"/>
      <c r="D786" s="34" t="n"/>
      <c r="E786" s="34" t="n"/>
      <c r="F786" s="34" t="n"/>
      <c r="G786" s="34" t="n"/>
      <c r="H786" s="34" t="n"/>
      <c r="N786" t="inlineStr">
        <is>
          <t>Clinic</t>
        </is>
      </c>
    </row>
    <row r="787" ht="21.6" customHeight="1" s="49">
      <c r="A787" s="100" t="n"/>
      <c r="B787" s="34" t="n"/>
      <c r="C787" s="100" t="n"/>
      <c r="D787" s="34" t="n"/>
      <c r="E787" s="34" t="n"/>
      <c r="F787" s="34" t="n"/>
      <c r="G787" s="34" t="n"/>
      <c r="H787" s="34" t="n"/>
      <c r="N787" t="inlineStr">
        <is>
          <t>Clinic</t>
        </is>
      </c>
    </row>
    <row r="788" ht="21.6" customHeight="1" s="49">
      <c r="A788" s="100" t="n"/>
      <c r="B788" s="34" t="n"/>
      <c r="C788" s="100" t="n"/>
      <c r="D788" s="34" t="n"/>
      <c r="E788" s="34" t="n"/>
      <c r="F788" s="34" t="n"/>
      <c r="G788" s="34" t="n"/>
      <c r="H788" s="34" t="n"/>
      <c r="N788" t="inlineStr">
        <is>
          <t>Clinic</t>
        </is>
      </c>
    </row>
    <row r="789" ht="21.6" customHeight="1" s="49">
      <c r="A789" s="100" t="n"/>
      <c r="B789" s="34" t="n"/>
      <c r="C789" s="100" t="n"/>
      <c r="D789" s="34" t="n"/>
      <c r="E789" s="34" t="n"/>
      <c r="F789" s="34" t="n"/>
      <c r="G789" s="34" t="n"/>
      <c r="H789" s="34" t="n"/>
      <c r="N789" t="inlineStr">
        <is>
          <t>Clinic</t>
        </is>
      </c>
    </row>
    <row r="790" ht="21.6" customHeight="1" s="49">
      <c r="A790" s="100" t="n"/>
      <c r="B790" s="34" t="n"/>
      <c r="C790" s="100" t="n"/>
      <c r="D790" s="34" t="n"/>
      <c r="E790" s="34" t="n"/>
      <c r="F790" s="34" t="n"/>
      <c r="G790" s="34" t="n"/>
      <c r="H790" s="34" t="n"/>
      <c r="N790" t="inlineStr">
        <is>
          <t>Clinic</t>
        </is>
      </c>
    </row>
    <row r="791" ht="21.6" customHeight="1" s="49">
      <c r="A791" s="100" t="n"/>
      <c r="B791" s="34" t="n"/>
      <c r="C791" s="100" t="n"/>
      <c r="D791" s="34" t="n"/>
      <c r="E791" s="34" t="n"/>
      <c r="F791" s="34" t="n"/>
      <c r="G791" s="34" t="n"/>
      <c r="H791" s="34" t="n"/>
      <c r="N791" t="inlineStr">
        <is>
          <t>Clinic</t>
        </is>
      </c>
    </row>
    <row r="792" ht="21.6" customHeight="1" s="49">
      <c r="A792" s="100" t="n"/>
      <c r="B792" s="34" t="n"/>
      <c r="C792" s="100" t="n"/>
      <c r="D792" s="34" t="n"/>
      <c r="E792" s="34" t="n"/>
      <c r="F792" s="34" t="n"/>
      <c r="G792" s="34" t="n"/>
      <c r="H792" s="34" t="n"/>
      <c r="N792" t="inlineStr">
        <is>
          <t>Clinic</t>
        </is>
      </c>
    </row>
    <row r="793" ht="21.6" customHeight="1" s="49">
      <c r="A793" s="100" t="n"/>
      <c r="B793" s="34" t="n"/>
      <c r="C793" s="100" t="n"/>
      <c r="D793" s="34" t="n"/>
      <c r="E793" s="34" t="n"/>
      <c r="F793" s="34" t="n"/>
      <c r="G793" s="34" t="n"/>
      <c r="H793" s="34" t="n"/>
      <c r="N793" t="inlineStr">
        <is>
          <t>Clinic</t>
        </is>
      </c>
    </row>
    <row r="794" ht="21.6" customHeight="1" s="49">
      <c r="A794" s="100" t="n"/>
      <c r="B794" s="34" t="n"/>
      <c r="C794" s="100" t="n"/>
      <c r="D794" s="34" t="n"/>
      <c r="E794" s="34" t="n"/>
      <c r="F794" s="34" t="n"/>
      <c r="G794" s="34" t="n"/>
      <c r="H794" s="34" t="n"/>
      <c r="N794" t="inlineStr">
        <is>
          <t>Clinic</t>
        </is>
      </c>
    </row>
    <row r="795" ht="21.6" customHeight="1" s="49">
      <c r="A795" s="100" t="n"/>
      <c r="B795" s="34" t="n"/>
      <c r="C795" s="100" t="n"/>
      <c r="D795" s="34" t="n"/>
      <c r="E795" s="34" t="n"/>
      <c r="F795" s="34" t="n"/>
      <c r="G795" s="34" t="n"/>
      <c r="H795" s="34" t="n"/>
      <c r="N795" t="inlineStr">
        <is>
          <t>Clinic</t>
        </is>
      </c>
    </row>
    <row r="796" ht="21.6" customHeight="1" s="49">
      <c r="A796" s="100" t="n"/>
      <c r="B796" s="34" t="n"/>
      <c r="C796" s="100" t="n"/>
      <c r="D796" s="34" t="n"/>
      <c r="E796" s="34" t="n"/>
      <c r="F796" s="34" t="n"/>
      <c r="G796" s="34" t="n"/>
      <c r="H796" s="34" t="n"/>
      <c r="N796" t="inlineStr">
        <is>
          <t>Clinic</t>
        </is>
      </c>
    </row>
    <row r="797" ht="21.6" customHeight="1" s="49">
      <c r="A797" s="100" t="n"/>
      <c r="B797" s="34" t="n"/>
      <c r="C797" s="100" t="n"/>
      <c r="D797" s="34" t="n"/>
      <c r="E797" s="34" t="n"/>
      <c r="F797" s="34" t="n"/>
      <c r="G797" s="34" t="n"/>
      <c r="H797" s="34" t="n"/>
      <c r="N797" t="inlineStr">
        <is>
          <t>Clinic</t>
        </is>
      </c>
    </row>
    <row r="798" ht="21.6" customHeight="1" s="49">
      <c r="A798" s="100" t="n"/>
      <c r="B798" s="34" t="n"/>
      <c r="C798" s="100" t="n"/>
      <c r="D798" s="34" t="n"/>
      <c r="E798" s="34" t="n"/>
      <c r="F798" s="34" t="n"/>
      <c r="G798" s="34" t="n"/>
      <c r="H798" s="34" t="n"/>
      <c r="N798" t="inlineStr">
        <is>
          <t>Clinic</t>
        </is>
      </c>
    </row>
    <row r="799" ht="21.6" customHeight="1" s="49">
      <c r="A799" s="100" t="n"/>
      <c r="B799" s="34" t="n"/>
      <c r="C799" s="100" t="n"/>
      <c r="D799" s="34" t="n"/>
      <c r="E799" s="34" t="n"/>
      <c r="F799" s="34" t="n"/>
      <c r="G799" s="34" t="n"/>
      <c r="H799" s="34" t="n"/>
      <c r="N799" t="inlineStr">
        <is>
          <t>Clinic</t>
        </is>
      </c>
    </row>
    <row r="800" ht="21.6" customHeight="1" s="49">
      <c r="A800" s="100" t="n"/>
      <c r="B800" s="34" t="n"/>
      <c r="C800" s="100" t="n"/>
      <c r="D800" s="34" t="n"/>
      <c r="E800" s="34" t="n"/>
      <c r="F800" s="34" t="n"/>
      <c r="G800" s="34" t="n"/>
      <c r="H800" s="34" t="n"/>
      <c r="N800" t="inlineStr">
        <is>
          <t>Clinic</t>
        </is>
      </c>
    </row>
    <row r="801" ht="21.6" customHeight="1" s="49">
      <c r="A801" s="100" t="n"/>
      <c r="B801" s="34" t="n"/>
      <c r="C801" s="100" t="n"/>
      <c r="D801" s="34" t="n"/>
      <c r="E801" s="34" t="n"/>
      <c r="F801" s="34" t="n"/>
      <c r="G801" s="34" t="n"/>
      <c r="H801" s="34" t="n"/>
      <c r="N801" t="inlineStr">
        <is>
          <t>Clinic</t>
        </is>
      </c>
    </row>
    <row r="802" ht="21.6" customHeight="1" s="49">
      <c r="A802" s="100" t="n"/>
      <c r="B802" s="34" t="n"/>
      <c r="C802" s="100" t="n"/>
      <c r="D802" s="34" t="n"/>
      <c r="E802" s="34" t="n"/>
      <c r="F802" s="34" t="n"/>
      <c r="G802" s="34" t="n"/>
      <c r="H802" s="34" t="n"/>
      <c r="N802" t="inlineStr">
        <is>
          <t>Clinic</t>
        </is>
      </c>
    </row>
    <row r="803" ht="21.6" customHeight="1" s="49">
      <c r="A803" s="100" t="n"/>
      <c r="B803" s="34" t="n"/>
      <c r="C803" s="100" t="n"/>
      <c r="D803" s="34" t="n"/>
      <c r="E803" s="34" t="n"/>
      <c r="F803" s="34" t="n"/>
      <c r="G803" s="34" t="n"/>
      <c r="H803" s="34" t="n"/>
      <c r="N803" t="inlineStr">
        <is>
          <t>Clinic</t>
        </is>
      </c>
    </row>
    <row r="804" ht="21.6" customHeight="1" s="49">
      <c r="A804" s="100" t="n"/>
      <c r="B804" s="34" t="n"/>
      <c r="C804" s="100" t="n"/>
      <c r="D804" s="34" t="n"/>
      <c r="E804" s="34" t="n"/>
      <c r="F804" s="34" t="n"/>
      <c r="G804" s="34" t="n"/>
      <c r="H804" s="34" t="n"/>
      <c r="N804" t="inlineStr">
        <is>
          <t>Clinic</t>
        </is>
      </c>
    </row>
    <row r="805" ht="21.6" customHeight="1" s="49">
      <c r="A805" s="100" t="n"/>
      <c r="B805" s="34" t="n"/>
      <c r="C805" s="100" t="n"/>
      <c r="D805" s="34" t="n"/>
      <c r="E805" s="34" t="n"/>
      <c r="F805" s="34" t="n"/>
      <c r="G805" s="34" t="n"/>
      <c r="H805" s="34" t="n"/>
      <c r="N805" t="inlineStr">
        <is>
          <t>Clinic</t>
        </is>
      </c>
    </row>
    <row r="806" ht="21.6" customHeight="1" s="49">
      <c r="A806" s="100" t="n"/>
      <c r="B806" s="34" t="n"/>
      <c r="C806" s="100" t="n"/>
      <c r="D806" s="34" t="n"/>
      <c r="E806" s="34" t="n"/>
      <c r="F806" s="34" t="n"/>
      <c r="G806" s="34" t="n"/>
      <c r="H806" s="34" t="n"/>
      <c r="N806" t="inlineStr">
        <is>
          <t>Clinic</t>
        </is>
      </c>
    </row>
    <row r="807" ht="21.6" customHeight="1" s="49">
      <c r="A807" s="100" t="n"/>
      <c r="B807" s="34" t="n"/>
      <c r="C807" s="100" t="n"/>
      <c r="D807" s="34" t="n"/>
      <c r="E807" s="34" t="n"/>
      <c r="F807" s="34" t="n"/>
      <c r="G807" s="34" t="n"/>
      <c r="H807" s="34" t="n"/>
      <c r="N807" t="inlineStr">
        <is>
          <t>Clinic</t>
        </is>
      </c>
    </row>
    <row r="808" ht="21.6" customHeight="1" s="49">
      <c r="A808" s="100" t="n"/>
      <c r="B808" s="34" t="n"/>
      <c r="C808" s="100" t="n"/>
      <c r="D808" s="34" t="n"/>
      <c r="E808" s="34" t="n"/>
      <c r="F808" s="34" t="n"/>
      <c r="G808" s="34" t="n"/>
      <c r="H808" s="34" t="n"/>
      <c r="N808" t="inlineStr">
        <is>
          <t>Clinic</t>
        </is>
      </c>
    </row>
    <row r="809" ht="21.6" customHeight="1" s="49">
      <c r="A809" s="100" t="n"/>
      <c r="B809" s="34" t="n"/>
      <c r="C809" s="100" t="n"/>
      <c r="D809" s="34" t="n"/>
      <c r="E809" s="34" t="n"/>
      <c r="F809" s="34" t="n"/>
      <c r="G809" s="34" t="n"/>
      <c r="H809" s="34" t="n"/>
      <c r="N809" t="inlineStr">
        <is>
          <t>Clinic</t>
        </is>
      </c>
    </row>
    <row r="810" ht="21.6" customHeight="1" s="49">
      <c r="A810" s="100" t="n"/>
      <c r="B810" s="34" t="n"/>
      <c r="C810" s="100" t="n"/>
      <c r="D810" s="34" t="n"/>
      <c r="E810" s="34" t="n"/>
      <c r="F810" s="34" t="n"/>
      <c r="G810" s="34" t="n"/>
      <c r="H810" s="34" t="n"/>
      <c r="N810" t="inlineStr">
        <is>
          <t>Clinic</t>
        </is>
      </c>
    </row>
    <row r="811" ht="21.6" customHeight="1" s="49">
      <c r="A811" s="100" t="n"/>
      <c r="B811" s="34" t="n"/>
      <c r="C811" s="100" t="n"/>
      <c r="D811" s="34" t="n"/>
      <c r="E811" s="34" t="n"/>
      <c r="F811" s="34" t="n"/>
      <c r="G811" s="34" t="n"/>
      <c r="H811" s="34" t="n"/>
      <c r="N811" t="inlineStr">
        <is>
          <t>Clinic</t>
        </is>
      </c>
    </row>
    <row r="812" ht="21.6" customHeight="1" s="49">
      <c r="A812" s="100" t="n"/>
      <c r="B812" s="34" t="n"/>
      <c r="C812" s="100" t="n"/>
      <c r="D812" s="34" t="n"/>
      <c r="E812" s="34" t="n"/>
      <c r="F812" s="34" t="n"/>
      <c r="G812" s="34" t="n"/>
      <c r="H812" s="34" t="n"/>
      <c r="N812" t="inlineStr">
        <is>
          <t>Clinic</t>
        </is>
      </c>
    </row>
    <row r="813" ht="21.6" customHeight="1" s="49">
      <c r="A813" s="100" t="n"/>
      <c r="B813" s="34" t="n"/>
      <c r="C813" s="100" t="n"/>
      <c r="D813" s="34" t="n"/>
      <c r="E813" s="34" t="n"/>
      <c r="F813" s="34" t="n"/>
      <c r="G813" s="34" t="n"/>
      <c r="H813" s="34" t="n"/>
      <c r="N813" t="inlineStr">
        <is>
          <t>Clinic</t>
        </is>
      </c>
    </row>
    <row r="814" ht="21.6" customHeight="1" s="49">
      <c r="A814" s="100" t="n"/>
      <c r="B814" s="34" t="n"/>
      <c r="C814" s="100" t="n"/>
      <c r="D814" s="34" t="n"/>
      <c r="E814" s="34" t="n"/>
      <c r="F814" s="34" t="n"/>
      <c r="G814" s="34" t="n"/>
      <c r="H814" s="34" t="n"/>
      <c r="N814" t="inlineStr">
        <is>
          <t>Clinic</t>
        </is>
      </c>
    </row>
    <row r="815" ht="21.6" customHeight="1" s="49">
      <c r="A815" s="100" t="n"/>
      <c r="B815" s="34" t="n"/>
      <c r="C815" s="100" t="n"/>
      <c r="D815" s="34" t="n"/>
      <c r="E815" s="34" t="n"/>
      <c r="F815" s="34" t="n"/>
      <c r="G815" s="34" t="n"/>
      <c r="H815" s="34" t="n"/>
      <c r="N815" t="inlineStr">
        <is>
          <t>Clinic</t>
        </is>
      </c>
    </row>
    <row r="816" ht="21.6" customHeight="1" s="49">
      <c r="A816" s="100" t="n"/>
      <c r="B816" s="34" t="n"/>
      <c r="C816" s="100" t="n"/>
      <c r="D816" s="34" t="n"/>
      <c r="E816" s="34" t="n"/>
      <c r="F816" s="34" t="n"/>
      <c r="G816" s="34" t="n"/>
      <c r="H816" s="34" t="n"/>
      <c r="N816" t="inlineStr">
        <is>
          <t>Clinic</t>
        </is>
      </c>
    </row>
    <row r="817" ht="21.6" customHeight="1" s="49">
      <c r="A817" s="100" t="n"/>
      <c r="B817" s="34" t="n"/>
      <c r="C817" s="100" t="n"/>
      <c r="D817" s="34" t="n"/>
      <c r="E817" s="34" t="n"/>
      <c r="F817" s="34" t="n"/>
      <c r="G817" s="34" t="n"/>
      <c r="H817" s="34" t="n"/>
      <c r="N817" t="inlineStr">
        <is>
          <t>Clinic</t>
        </is>
      </c>
    </row>
    <row r="818" ht="21.6" customHeight="1" s="49">
      <c r="A818" s="100" t="n"/>
      <c r="B818" s="34" t="n"/>
      <c r="C818" s="100" t="n"/>
      <c r="D818" s="34" t="n"/>
      <c r="E818" s="34" t="n"/>
      <c r="F818" s="34" t="n"/>
      <c r="G818" s="34" t="n"/>
      <c r="H818" s="34" t="n"/>
      <c r="N818" t="inlineStr">
        <is>
          <t>Clinic</t>
        </is>
      </c>
    </row>
    <row r="819" ht="21.6" customHeight="1" s="49">
      <c r="A819" s="100" t="n"/>
      <c r="B819" s="34" t="n"/>
      <c r="C819" s="100" t="n"/>
      <c r="D819" s="34" t="n"/>
      <c r="E819" s="34" t="n"/>
      <c r="F819" s="34" t="n"/>
      <c r="G819" s="34" t="n"/>
      <c r="H819" s="34" t="n"/>
      <c r="N819" t="inlineStr">
        <is>
          <t>Clinic</t>
        </is>
      </c>
    </row>
    <row r="820" ht="21.6" customHeight="1" s="49">
      <c r="A820" s="100" t="n"/>
      <c r="B820" s="34" t="n"/>
      <c r="C820" s="100" t="n"/>
      <c r="D820" s="34" t="n"/>
      <c r="E820" s="34" t="n"/>
      <c r="F820" s="34" t="n"/>
      <c r="G820" s="34" t="n"/>
      <c r="H820" s="34" t="n"/>
      <c r="N820" t="inlineStr">
        <is>
          <t>Clinic</t>
        </is>
      </c>
    </row>
    <row r="821" ht="21.6" customHeight="1" s="49">
      <c r="A821" s="100" t="n"/>
      <c r="B821" s="34" t="n"/>
      <c r="C821" s="100" t="n"/>
      <c r="D821" s="34" t="n"/>
      <c r="E821" s="34" t="n"/>
      <c r="F821" s="34" t="n"/>
      <c r="G821" s="34" t="n"/>
      <c r="H821" s="34" t="n"/>
      <c r="N821" t="inlineStr">
        <is>
          <t>Clinic</t>
        </is>
      </c>
    </row>
    <row r="822" ht="21.6" customHeight="1" s="49">
      <c r="A822" s="100" t="n"/>
      <c r="B822" s="34" t="n"/>
      <c r="C822" s="100" t="n"/>
      <c r="D822" s="34" t="n"/>
      <c r="E822" s="34" t="n"/>
      <c r="F822" s="34" t="n"/>
      <c r="G822" s="34" t="n"/>
      <c r="H822" s="34" t="n"/>
      <c r="N822" t="inlineStr">
        <is>
          <t>Clinic</t>
        </is>
      </c>
    </row>
    <row r="823" ht="21.6" customHeight="1" s="49">
      <c r="A823" s="100" t="n"/>
      <c r="B823" s="34" t="n"/>
      <c r="C823" s="100" t="n"/>
      <c r="D823" s="34" t="n"/>
      <c r="E823" s="34" t="n"/>
      <c r="F823" s="34" t="n"/>
      <c r="G823" s="34" t="n"/>
      <c r="H823" s="34" t="n"/>
      <c r="N823" t="inlineStr">
        <is>
          <t>Clinic</t>
        </is>
      </c>
    </row>
    <row r="824" ht="21.6" customHeight="1" s="49">
      <c r="A824" s="100" t="n"/>
      <c r="B824" s="34" t="n"/>
      <c r="C824" s="100" t="n"/>
      <c r="D824" s="34" t="n"/>
      <c r="E824" s="34" t="n"/>
      <c r="F824" s="34" t="n"/>
      <c r="G824" s="34" t="n"/>
      <c r="H824" s="34" t="n"/>
      <c r="N824" t="inlineStr">
        <is>
          <t>Clinic</t>
        </is>
      </c>
    </row>
    <row r="825" ht="21.6" customHeight="1" s="49">
      <c r="A825" s="100" t="n"/>
      <c r="B825" s="34" t="n"/>
      <c r="C825" s="100" t="n"/>
      <c r="D825" s="34" t="n"/>
      <c r="E825" s="34" t="n"/>
      <c r="F825" s="34" t="n"/>
      <c r="G825" s="34" t="n"/>
      <c r="H825" s="34" t="n"/>
      <c r="N825" t="inlineStr">
        <is>
          <t>Clinic</t>
        </is>
      </c>
    </row>
    <row r="826" ht="21.6" customHeight="1" s="49">
      <c r="A826" s="100" t="n"/>
      <c r="B826" s="34" t="n"/>
      <c r="C826" s="100" t="n"/>
      <c r="D826" s="34" t="n"/>
      <c r="E826" s="34" t="n"/>
      <c r="F826" s="34" t="n"/>
      <c r="G826" s="34" t="n"/>
      <c r="H826" s="34" t="n"/>
      <c r="N826" t="inlineStr">
        <is>
          <t>Clinic</t>
        </is>
      </c>
    </row>
    <row r="827" ht="21.6" customHeight="1" s="49">
      <c r="A827" s="100" t="n"/>
      <c r="B827" s="34" t="n"/>
      <c r="C827" s="100" t="n"/>
      <c r="D827" s="34" t="n"/>
      <c r="E827" s="34" t="n"/>
      <c r="F827" s="34" t="n"/>
      <c r="G827" s="34" t="n"/>
      <c r="H827" s="34" t="n"/>
      <c r="N827" t="inlineStr">
        <is>
          <t>Clinic</t>
        </is>
      </c>
    </row>
    <row r="828" ht="21.6" customHeight="1" s="49">
      <c r="A828" s="100" t="n"/>
      <c r="B828" s="34" t="n"/>
      <c r="C828" s="100" t="n"/>
      <c r="D828" s="34" t="n"/>
      <c r="E828" s="34" t="n"/>
      <c r="F828" s="34" t="n"/>
      <c r="G828" s="34" t="n"/>
      <c r="H828" s="34" t="n"/>
      <c r="N828" t="inlineStr">
        <is>
          <t>Clinic</t>
        </is>
      </c>
    </row>
    <row r="829" ht="21.6" customHeight="1" s="49">
      <c r="A829" s="100" t="n"/>
      <c r="B829" s="34" t="n"/>
      <c r="C829" s="100" t="n"/>
      <c r="D829" s="34" t="n"/>
      <c r="E829" s="34" t="n"/>
      <c r="F829" s="34" t="n"/>
      <c r="G829" s="34" t="n"/>
      <c r="H829" s="34" t="n"/>
      <c r="N829" t="inlineStr">
        <is>
          <t>Clinic</t>
        </is>
      </c>
    </row>
    <row r="830" ht="21.6" customHeight="1" s="49">
      <c r="A830" s="100" t="n"/>
      <c r="B830" s="34" t="n"/>
      <c r="C830" s="100" t="n"/>
      <c r="D830" s="34" t="n"/>
      <c r="E830" s="34" t="n"/>
      <c r="F830" s="34" t="n"/>
      <c r="G830" s="34" t="n"/>
      <c r="H830" s="34" t="n"/>
      <c r="N830" t="inlineStr">
        <is>
          <t>Clinic</t>
        </is>
      </c>
    </row>
    <row r="831" ht="21.6" customHeight="1" s="49">
      <c r="A831" s="100" t="n"/>
      <c r="B831" s="34" t="n"/>
      <c r="C831" s="100" t="n"/>
      <c r="D831" s="34" t="n"/>
      <c r="E831" s="34" t="n"/>
      <c r="F831" s="34" t="n"/>
      <c r="G831" s="34" t="n"/>
      <c r="H831" s="34" t="n"/>
      <c r="N831" t="inlineStr">
        <is>
          <t>Clinic</t>
        </is>
      </c>
    </row>
    <row r="832" ht="21.6" customHeight="1" s="49">
      <c r="A832" s="100" t="n"/>
      <c r="B832" s="34" t="n"/>
      <c r="C832" s="100" t="n"/>
      <c r="D832" s="34" t="n"/>
      <c r="E832" s="34" t="n"/>
      <c r="F832" s="34" t="n"/>
      <c r="G832" s="34" t="n"/>
      <c r="H832" s="34" t="n"/>
      <c r="N832" t="inlineStr">
        <is>
          <t>Clinic</t>
        </is>
      </c>
    </row>
    <row r="833" ht="21.6" customHeight="1" s="49">
      <c r="A833" s="100" t="n"/>
      <c r="B833" s="34" t="n"/>
      <c r="C833" s="100" t="n"/>
      <c r="D833" s="34" t="n"/>
      <c r="E833" s="34" t="n"/>
      <c r="F833" s="34" t="n"/>
      <c r="G833" s="34" t="n"/>
      <c r="H833" s="34" t="n"/>
      <c r="N833" t="inlineStr">
        <is>
          <t>Clinic</t>
        </is>
      </c>
    </row>
    <row r="834" ht="21.6" customHeight="1" s="49">
      <c r="A834" s="100" t="n"/>
      <c r="B834" s="34" t="n"/>
      <c r="C834" s="100" t="n"/>
      <c r="D834" s="34" t="n"/>
      <c r="E834" s="34" t="n"/>
      <c r="F834" s="34" t="n"/>
      <c r="G834" s="34" t="n"/>
      <c r="H834" s="34" t="n"/>
      <c r="N834" t="inlineStr">
        <is>
          <t>Clinic</t>
        </is>
      </c>
    </row>
    <row r="835" ht="21.6" customHeight="1" s="49">
      <c r="A835" s="100" t="n"/>
      <c r="B835" s="34" t="n"/>
      <c r="C835" s="100" t="n"/>
      <c r="D835" s="34" t="n"/>
      <c r="E835" s="34" t="n"/>
      <c r="F835" s="34" t="n"/>
      <c r="G835" s="34" t="n"/>
      <c r="H835" s="34" t="n"/>
      <c r="N835" t="inlineStr">
        <is>
          <t>Clinic</t>
        </is>
      </c>
    </row>
    <row r="836" ht="21.6" customHeight="1" s="49">
      <c r="A836" s="100" t="n"/>
      <c r="B836" s="34" t="n"/>
      <c r="C836" s="100" t="n"/>
      <c r="D836" s="34" t="n"/>
      <c r="E836" s="34" t="n"/>
      <c r="F836" s="34" t="n"/>
      <c r="G836" s="34" t="n"/>
      <c r="H836" s="34" t="n"/>
      <c r="N836" t="inlineStr">
        <is>
          <t>Clinic</t>
        </is>
      </c>
    </row>
    <row r="837" ht="21.6" customHeight="1" s="49">
      <c r="A837" s="100" t="n"/>
      <c r="B837" s="34" t="n"/>
      <c r="C837" s="100" t="n"/>
      <c r="D837" s="34" t="n"/>
      <c r="E837" s="34" t="n"/>
      <c r="F837" s="34" t="n"/>
      <c r="G837" s="34" t="n"/>
      <c r="H837" s="34" t="n"/>
      <c r="N837" t="inlineStr">
        <is>
          <t>Clinic</t>
        </is>
      </c>
    </row>
    <row r="838" ht="21.6" customHeight="1" s="49">
      <c r="A838" s="100" t="n"/>
      <c r="B838" s="34" t="n"/>
      <c r="C838" s="100" t="n"/>
      <c r="D838" s="34" t="n"/>
      <c r="E838" s="34" t="n"/>
      <c r="F838" s="34" t="n"/>
      <c r="G838" s="34" t="n"/>
      <c r="H838" s="34" t="n"/>
      <c r="N838" t="inlineStr">
        <is>
          <t>Clinic</t>
        </is>
      </c>
    </row>
    <row r="839" ht="21.6" customHeight="1" s="49">
      <c r="A839" s="100" t="n"/>
      <c r="B839" s="34" t="n"/>
      <c r="C839" s="100" t="n"/>
      <c r="D839" s="34" t="n"/>
      <c r="E839" s="34" t="n"/>
      <c r="F839" s="34" t="n"/>
      <c r="G839" s="34" t="n"/>
      <c r="H839" s="34" t="n"/>
      <c r="N839" t="inlineStr">
        <is>
          <t>Clinic</t>
        </is>
      </c>
    </row>
    <row r="840" ht="21.6" customHeight="1" s="49">
      <c r="A840" s="100" t="n"/>
      <c r="B840" s="34" t="n"/>
      <c r="C840" s="100" t="n"/>
      <c r="D840" s="34" t="n"/>
      <c r="E840" s="34" t="n"/>
      <c r="F840" s="34" t="n"/>
      <c r="G840" s="34" t="n"/>
      <c r="H840" s="34" t="n"/>
      <c r="N840" t="inlineStr">
        <is>
          <t>Clinic</t>
        </is>
      </c>
    </row>
    <row r="841" ht="21.6" customHeight="1" s="49">
      <c r="A841" s="100" t="n"/>
      <c r="B841" s="34" t="n"/>
      <c r="C841" s="100" t="n"/>
      <c r="D841" s="34" t="n"/>
      <c r="E841" s="34" t="n"/>
      <c r="F841" s="34" t="n"/>
      <c r="G841" s="34" t="n"/>
      <c r="H841" s="34" t="n"/>
      <c r="N841" t="inlineStr">
        <is>
          <t>Clinic</t>
        </is>
      </c>
    </row>
    <row r="842" ht="21.6" customHeight="1" s="49">
      <c r="A842" s="100" t="n"/>
      <c r="B842" s="34" t="n"/>
      <c r="C842" s="100" t="n"/>
      <c r="D842" s="34" t="n"/>
      <c r="E842" s="34" t="n"/>
      <c r="F842" s="34" t="n"/>
      <c r="G842" s="34" t="n"/>
      <c r="H842" s="34" t="n"/>
      <c r="N842" t="inlineStr">
        <is>
          <t>Clinic</t>
        </is>
      </c>
    </row>
    <row r="843" ht="21.6" customHeight="1" s="49">
      <c r="A843" s="100" t="n"/>
      <c r="B843" s="34" t="n"/>
      <c r="C843" s="100" t="n"/>
      <c r="D843" s="34" t="n"/>
      <c r="E843" s="34" t="n"/>
      <c r="F843" s="34" t="n"/>
      <c r="G843" s="34" t="n"/>
      <c r="H843" s="34" t="n"/>
      <c r="N843" t="inlineStr">
        <is>
          <t>Clinic</t>
        </is>
      </c>
    </row>
    <row r="844" ht="21.6" customHeight="1" s="49">
      <c r="A844" s="100" t="n"/>
      <c r="B844" s="34" t="n"/>
      <c r="C844" s="100" t="n"/>
      <c r="D844" s="34" t="n"/>
      <c r="E844" s="34" t="n"/>
      <c r="F844" s="34" t="n"/>
      <c r="G844" s="34" t="n"/>
      <c r="H844" s="34" t="n"/>
      <c r="N844" t="inlineStr">
        <is>
          <t>Clinic</t>
        </is>
      </c>
    </row>
    <row r="845" ht="21.6" customHeight="1" s="49">
      <c r="A845" s="100" t="n"/>
      <c r="B845" s="34" t="n"/>
      <c r="C845" s="100" t="n"/>
      <c r="D845" s="34" t="n"/>
      <c r="E845" s="34" t="n"/>
      <c r="F845" s="34" t="n"/>
      <c r="G845" s="34" t="n"/>
      <c r="H845" s="34" t="n"/>
      <c r="N845" t="inlineStr">
        <is>
          <t>Clinic</t>
        </is>
      </c>
    </row>
    <row r="846" ht="21.6" customHeight="1" s="49">
      <c r="A846" s="100" t="n"/>
      <c r="B846" s="34" t="n"/>
      <c r="C846" s="100" t="n"/>
      <c r="D846" s="34" t="n"/>
      <c r="E846" s="34" t="n"/>
      <c r="F846" s="34" t="n"/>
      <c r="G846" s="34" t="n"/>
      <c r="H846" s="34" t="n"/>
      <c r="N846" t="inlineStr">
        <is>
          <t>Clinic</t>
        </is>
      </c>
    </row>
    <row r="847" ht="21.6" customHeight="1" s="49">
      <c r="A847" s="100" t="n"/>
      <c r="B847" s="34" t="n"/>
      <c r="C847" s="100" t="n"/>
      <c r="D847" s="34" t="n"/>
      <c r="E847" s="34" t="n"/>
      <c r="F847" s="34" t="n"/>
      <c r="G847" s="34" t="n"/>
      <c r="H847" s="34" t="n"/>
      <c r="N847" t="inlineStr">
        <is>
          <t>Clinic</t>
        </is>
      </c>
    </row>
    <row r="848" ht="21.6" customHeight="1" s="49">
      <c r="A848" s="100" t="n"/>
      <c r="B848" s="34" t="n"/>
      <c r="C848" s="100" t="n"/>
      <c r="D848" s="34" t="n"/>
      <c r="E848" s="34" t="n"/>
      <c r="F848" s="34" t="n"/>
      <c r="G848" s="34" t="n"/>
      <c r="H848" s="34" t="n"/>
      <c r="N848" t="inlineStr">
        <is>
          <t>Clinic</t>
        </is>
      </c>
    </row>
    <row r="849" ht="21.6" customHeight="1" s="49">
      <c r="A849" s="100" t="n"/>
      <c r="B849" s="34" t="n"/>
      <c r="C849" s="100" t="n"/>
      <c r="D849" s="34" t="n"/>
      <c r="E849" s="34" t="n"/>
      <c r="F849" s="34" t="n"/>
      <c r="G849" s="34" t="n"/>
      <c r="H849" s="34" t="n"/>
      <c r="N849" t="inlineStr">
        <is>
          <t>Clinic</t>
        </is>
      </c>
    </row>
    <row r="850" ht="21.6" customHeight="1" s="49">
      <c r="A850" s="100" t="n"/>
      <c r="B850" s="34" t="n"/>
      <c r="C850" s="100" t="n"/>
      <c r="D850" s="34" t="n"/>
      <c r="E850" s="34" t="n"/>
      <c r="F850" s="34" t="n"/>
      <c r="G850" s="34" t="n"/>
      <c r="H850" s="34" t="n"/>
      <c r="N850" t="inlineStr">
        <is>
          <t>Clinic</t>
        </is>
      </c>
    </row>
    <row r="851" ht="21.6" customHeight="1" s="49">
      <c r="A851" s="100" t="n"/>
      <c r="B851" s="34" t="n"/>
      <c r="C851" s="100" t="n"/>
      <c r="D851" s="34" t="n"/>
      <c r="E851" s="34" t="n"/>
      <c r="F851" s="34" t="n"/>
      <c r="G851" s="34" t="n"/>
      <c r="H851" s="34" t="n"/>
      <c r="N851" t="inlineStr">
        <is>
          <t>Clinic</t>
        </is>
      </c>
    </row>
    <row r="852" ht="21.6" customHeight="1" s="49">
      <c r="A852" s="100" t="n"/>
      <c r="B852" s="34" t="n"/>
      <c r="C852" s="100" t="n"/>
      <c r="D852" s="34" t="n"/>
      <c r="E852" s="34" t="n"/>
      <c r="F852" s="34" t="n"/>
      <c r="G852" s="34" t="n"/>
      <c r="H852" s="34" t="n"/>
      <c r="N852" t="inlineStr">
        <is>
          <t>Clinic</t>
        </is>
      </c>
    </row>
    <row r="853" ht="21.6" customHeight="1" s="49">
      <c r="A853" s="100" t="n"/>
      <c r="B853" s="34" t="n"/>
      <c r="C853" s="100" t="n"/>
      <c r="D853" s="34" t="n"/>
      <c r="E853" s="34" t="n"/>
      <c r="F853" s="34" t="n"/>
      <c r="G853" s="34" t="n"/>
      <c r="H853" s="34" t="n"/>
      <c r="N853" t="inlineStr">
        <is>
          <t>Clinic</t>
        </is>
      </c>
    </row>
    <row r="854" ht="21.6" customHeight="1" s="49">
      <c r="A854" s="100" t="n"/>
      <c r="B854" s="34" t="n"/>
      <c r="C854" s="100" t="n"/>
      <c r="D854" s="34" t="n"/>
      <c r="E854" s="34" t="n"/>
      <c r="F854" s="34" t="n"/>
      <c r="G854" s="34" t="n"/>
      <c r="H854" s="34" t="n"/>
      <c r="N854" t="inlineStr">
        <is>
          <t>Clinic</t>
        </is>
      </c>
    </row>
    <row r="855" ht="21.6" customHeight="1" s="49">
      <c r="A855" s="100" t="n"/>
      <c r="B855" s="34" t="n"/>
      <c r="C855" s="100" t="n"/>
      <c r="D855" s="34" t="n"/>
      <c r="E855" s="34" t="n"/>
      <c r="F855" s="34" t="n"/>
      <c r="G855" s="34" t="n"/>
      <c r="H855" s="34" t="n"/>
      <c r="N855" t="inlineStr">
        <is>
          <t>Clinic</t>
        </is>
      </c>
    </row>
    <row r="856" ht="21.6" customHeight="1" s="49">
      <c r="A856" s="100" t="n"/>
      <c r="B856" s="34" t="n"/>
      <c r="C856" s="100" t="n"/>
      <c r="D856" s="34" t="n"/>
      <c r="E856" s="34" t="n"/>
      <c r="F856" s="34" t="n"/>
      <c r="G856" s="34" t="n"/>
      <c r="H856" s="34" t="n"/>
      <c r="N856" t="inlineStr">
        <is>
          <t>Clinic</t>
        </is>
      </c>
    </row>
    <row r="857" ht="21.6" customHeight="1" s="49">
      <c r="A857" s="100" t="n"/>
      <c r="B857" s="34" t="n"/>
      <c r="C857" s="100" t="n"/>
      <c r="D857" s="34" t="n"/>
      <c r="E857" s="34" t="n"/>
      <c r="F857" s="34" t="n"/>
      <c r="G857" s="34" t="n"/>
      <c r="H857" s="34" t="n"/>
      <c r="N857" t="inlineStr">
        <is>
          <t>Clinic</t>
        </is>
      </c>
    </row>
    <row r="858" ht="21.6" customHeight="1" s="49">
      <c r="A858" s="100" t="n"/>
      <c r="B858" s="34" t="n"/>
      <c r="C858" s="100" t="n"/>
      <c r="D858" s="34" t="n"/>
      <c r="E858" s="34" t="n"/>
      <c r="F858" s="34" t="n"/>
      <c r="G858" s="34" t="n"/>
      <c r="H858" s="34" t="n"/>
      <c r="N858" t="inlineStr">
        <is>
          <t>Clinic</t>
        </is>
      </c>
    </row>
    <row r="859" ht="21.6" customHeight="1" s="49">
      <c r="A859" s="100" t="n"/>
      <c r="B859" s="34" t="n"/>
      <c r="C859" s="100" t="n"/>
      <c r="D859" s="34" t="n"/>
      <c r="E859" s="34" t="n"/>
      <c r="F859" s="34" t="n"/>
      <c r="G859" s="34" t="n"/>
      <c r="H859" s="34" t="n"/>
      <c r="N859" t="inlineStr">
        <is>
          <t>Clinic</t>
        </is>
      </c>
    </row>
    <row r="860" ht="21.6" customHeight="1" s="49">
      <c r="A860" s="100" t="n"/>
      <c r="B860" s="34" t="n"/>
      <c r="C860" s="100" t="n"/>
      <c r="D860" s="34" t="n"/>
      <c r="E860" s="34" t="n"/>
      <c r="F860" s="34" t="n"/>
      <c r="G860" s="34" t="n"/>
      <c r="H860" s="34" t="n"/>
      <c r="N860" t="inlineStr">
        <is>
          <t>Clinic</t>
        </is>
      </c>
    </row>
    <row r="861" ht="21.6" customHeight="1" s="49">
      <c r="A861" s="100" t="n"/>
      <c r="B861" s="34" t="n"/>
      <c r="C861" s="100" t="n"/>
      <c r="D861" s="34" t="n"/>
      <c r="E861" s="34" t="n"/>
      <c r="F861" s="34" t="n"/>
      <c r="G861" s="34" t="n"/>
      <c r="H861" s="34" t="n"/>
      <c r="N861" t="inlineStr">
        <is>
          <t>Clinic</t>
        </is>
      </c>
    </row>
    <row r="862" ht="21.6" customHeight="1" s="49">
      <c r="A862" s="100" t="n"/>
      <c r="B862" s="34" t="n"/>
      <c r="C862" s="100" t="n"/>
      <c r="D862" s="34" t="n"/>
      <c r="E862" s="34" t="n"/>
      <c r="F862" s="34" t="n"/>
      <c r="G862" s="34" t="n"/>
      <c r="H862" s="34" t="n"/>
      <c r="N862" t="inlineStr">
        <is>
          <t>Clinic</t>
        </is>
      </c>
    </row>
    <row r="863" ht="21.6" customHeight="1" s="49">
      <c r="A863" s="100" t="n"/>
      <c r="B863" s="34" t="n"/>
      <c r="C863" s="100" t="n"/>
      <c r="D863" s="34" t="n"/>
      <c r="E863" s="34" t="n"/>
      <c r="F863" s="34" t="n"/>
      <c r="G863" s="34" t="n"/>
      <c r="H863" s="34" t="n"/>
      <c r="N863" t="inlineStr">
        <is>
          <t>Clinic</t>
        </is>
      </c>
    </row>
    <row r="864" ht="21.6" customHeight="1" s="49">
      <c r="A864" s="100" t="n"/>
      <c r="B864" s="34" t="n"/>
      <c r="C864" s="100" t="n"/>
      <c r="D864" s="34" t="n"/>
      <c r="E864" s="34" t="n"/>
      <c r="F864" s="34" t="n"/>
      <c r="G864" s="34" t="n"/>
      <c r="H864" s="34" t="n"/>
      <c r="N864" t="inlineStr">
        <is>
          <t>Clinic</t>
        </is>
      </c>
    </row>
    <row r="865" ht="21.6" customHeight="1" s="49">
      <c r="A865" s="100" t="n"/>
      <c r="B865" s="34" t="n"/>
      <c r="C865" s="100" t="n"/>
      <c r="D865" s="34" t="n"/>
      <c r="E865" s="34" t="n"/>
      <c r="F865" s="34" t="n"/>
      <c r="G865" s="34" t="n"/>
      <c r="H865" s="34" t="n"/>
      <c r="N865" t="inlineStr">
        <is>
          <t>Clinic</t>
        </is>
      </c>
    </row>
    <row r="866" ht="21.6" customHeight="1" s="49">
      <c r="A866" s="100" t="n"/>
      <c r="B866" s="34" t="n"/>
      <c r="C866" s="100" t="n"/>
      <c r="D866" s="34" t="n"/>
      <c r="E866" s="34" t="n"/>
      <c r="F866" s="34" t="n"/>
      <c r="G866" s="34" t="n"/>
      <c r="H866" s="34" t="n"/>
      <c r="N866" t="inlineStr">
        <is>
          <t>Clinic</t>
        </is>
      </c>
    </row>
    <row r="867" ht="21.6" customHeight="1" s="49">
      <c r="A867" s="100" t="n"/>
      <c r="B867" s="34" t="n"/>
      <c r="C867" s="100" t="n"/>
      <c r="D867" s="34" t="n"/>
      <c r="E867" s="34" t="n"/>
      <c r="F867" s="34" t="n"/>
      <c r="G867" s="34" t="n"/>
      <c r="H867" s="34" t="n"/>
      <c r="N867" t="inlineStr">
        <is>
          <t>Clinic</t>
        </is>
      </c>
    </row>
    <row r="868" ht="21.6" customHeight="1" s="49">
      <c r="A868" s="100" t="n"/>
      <c r="B868" s="34" t="n"/>
      <c r="C868" s="100" t="n"/>
      <c r="D868" s="34" t="n"/>
      <c r="E868" s="34" t="n"/>
      <c r="F868" s="34" t="n"/>
      <c r="G868" s="34" t="n"/>
      <c r="H868" s="34" t="n"/>
      <c r="N868" t="inlineStr">
        <is>
          <t>Clinic</t>
        </is>
      </c>
    </row>
    <row r="869" ht="21.6" customHeight="1" s="49">
      <c r="A869" s="100" t="n"/>
      <c r="B869" s="34" t="n"/>
      <c r="C869" s="100" t="n"/>
      <c r="D869" s="34" t="n"/>
      <c r="E869" s="34" t="n"/>
      <c r="F869" s="34" t="n"/>
      <c r="G869" s="34" t="n"/>
      <c r="H869" s="34" t="n"/>
      <c r="N869" t="inlineStr">
        <is>
          <t>Clinic</t>
        </is>
      </c>
    </row>
    <row r="870" ht="21.6" customHeight="1" s="49">
      <c r="A870" s="100" t="n"/>
      <c r="B870" s="34" t="n"/>
      <c r="C870" s="100" t="n"/>
      <c r="D870" s="34" t="n"/>
      <c r="E870" s="34" t="n"/>
      <c r="F870" s="34" t="n"/>
      <c r="G870" s="34" t="n"/>
      <c r="H870" s="34" t="n"/>
      <c r="N870" t="inlineStr">
        <is>
          <t>Clinic</t>
        </is>
      </c>
    </row>
    <row r="871" ht="21.6" customHeight="1" s="49">
      <c r="A871" s="100" t="n"/>
      <c r="B871" s="34" t="n"/>
      <c r="C871" s="100" t="n"/>
      <c r="D871" s="34" t="n"/>
      <c r="E871" s="34" t="n"/>
      <c r="F871" s="34" t="n"/>
      <c r="G871" s="34" t="n"/>
      <c r="H871" s="34" t="n"/>
      <c r="N871" t="inlineStr">
        <is>
          <t>Clinic</t>
        </is>
      </c>
    </row>
    <row r="872" ht="21.6" customHeight="1" s="49">
      <c r="A872" s="100" t="n"/>
      <c r="B872" s="34" t="n"/>
      <c r="C872" s="100" t="n"/>
      <c r="D872" s="34" t="n"/>
      <c r="E872" s="34" t="n"/>
      <c r="F872" s="34" t="n"/>
      <c r="G872" s="34" t="n"/>
      <c r="H872" s="34" t="n"/>
      <c r="N872" t="inlineStr">
        <is>
          <t>Clinic</t>
        </is>
      </c>
    </row>
    <row r="873" ht="21.6" customHeight="1" s="49">
      <c r="A873" s="100" t="n"/>
      <c r="B873" s="34" t="n"/>
      <c r="C873" s="100" t="n"/>
      <c r="D873" s="34" t="n"/>
      <c r="E873" s="34" t="n"/>
      <c r="F873" s="34" t="n"/>
      <c r="G873" s="34" t="n"/>
      <c r="H873" s="34" t="n"/>
      <c r="N873" t="inlineStr">
        <is>
          <t>Clinic</t>
        </is>
      </c>
    </row>
    <row r="874" ht="21.6" customHeight="1" s="49">
      <c r="A874" s="100" t="n"/>
      <c r="B874" s="34" t="n"/>
      <c r="C874" s="100" t="n"/>
      <c r="D874" s="34" t="n"/>
      <c r="E874" s="34" t="n"/>
      <c r="F874" s="34" t="n"/>
      <c r="G874" s="34" t="n"/>
      <c r="H874" s="34" t="n"/>
      <c r="N874" t="inlineStr">
        <is>
          <t>Clinic</t>
        </is>
      </c>
    </row>
    <row r="875" ht="21.6" customHeight="1" s="49">
      <c r="A875" s="100" t="n"/>
      <c r="B875" s="34" t="n"/>
      <c r="C875" s="100" t="n"/>
      <c r="D875" s="34" t="n"/>
      <c r="E875" s="34" t="n"/>
      <c r="F875" s="34" t="n"/>
      <c r="G875" s="34" t="n"/>
      <c r="H875" s="34" t="n"/>
      <c r="N875" t="inlineStr">
        <is>
          <t>Clinic</t>
        </is>
      </c>
    </row>
    <row r="876" ht="21.6" customHeight="1" s="49">
      <c r="A876" s="100" t="n"/>
      <c r="B876" s="34" t="n"/>
      <c r="C876" s="100" t="n"/>
      <c r="D876" s="34" t="n"/>
      <c r="E876" s="34" t="n"/>
      <c r="F876" s="34" t="n"/>
      <c r="G876" s="34" t="n"/>
      <c r="H876" s="34" t="n"/>
      <c r="N876" t="inlineStr">
        <is>
          <t>Clinic</t>
        </is>
      </c>
    </row>
    <row r="877" ht="21.6" customHeight="1" s="49">
      <c r="A877" s="100" t="n"/>
      <c r="B877" s="34" t="n"/>
      <c r="C877" s="100" t="n"/>
      <c r="D877" s="34" t="n"/>
      <c r="E877" s="34" t="n"/>
      <c r="F877" s="34" t="n"/>
      <c r="G877" s="34" t="n"/>
      <c r="H877" s="34" t="n"/>
      <c r="N877" t="inlineStr">
        <is>
          <t>Clinic</t>
        </is>
      </c>
    </row>
    <row r="878" ht="21.6" customHeight="1" s="49">
      <c r="A878" s="100" t="n"/>
      <c r="B878" s="34" t="n"/>
      <c r="C878" s="100" t="n"/>
      <c r="D878" s="34" t="n"/>
      <c r="E878" s="34" t="n"/>
      <c r="F878" s="34" t="n"/>
      <c r="G878" s="34" t="n"/>
      <c r="H878" s="34" t="n"/>
      <c r="N878" t="inlineStr">
        <is>
          <t>Clinic</t>
        </is>
      </c>
    </row>
    <row r="879" ht="21.6" customHeight="1" s="49">
      <c r="A879" s="100" t="n"/>
      <c r="B879" s="34" t="n"/>
      <c r="C879" s="100" t="n"/>
      <c r="D879" s="34" t="n"/>
      <c r="E879" s="34" t="n"/>
      <c r="F879" s="34" t="n"/>
      <c r="G879" s="34" t="n"/>
      <c r="H879" s="34" t="n"/>
      <c r="N879" t="inlineStr">
        <is>
          <t>Clinic</t>
        </is>
      </c>
    </row>
    <row r="880" ht="21.6" customHeight="1" s="49">
      <c r="A880" s="100" t="n"/>
      <c r="B880" s="34" t="n"/>
      <c r="C880" s="100" t="n"/>
      <c r="D880" s="34" t="n"/>
      <c r="E880" s="34" t="n"/>
      <c r="F880" s="34" t="n"/>
      <c r="G880" s="34" t="n"/>
      <c r="H880" s="34" t="n"/>
      <c r="N880" t="inlineStr">
        <is>
          <t>Clinic</t>
        </is>
      </c>
    </row>
    <row r="881" ht="21.6" customHeight="1" s="49">
      <c r="A881" s="100" t="n"/>
      <c r="B881" s="34" t="n"/>
      <c r="C881" s="100" t="n"/>
      <c r="D881" s="34" t="n"/>
      <c r="E881" s="34" t="n"/>
      <c r="F881" s="34" t="n"/>
      <c r="G881" s="34" t="n"/>
      <c r="H881" s="34" t="n"/>
      <c r="N881" t="inlineStr">
        <is>
          <t>Clinic</t>
        </is>
      </c>
    </row>
    <row r="882" ht="21.6" customHeight="1" s="49">
      <c r="A882" s="100" t="n"/>
      <c r="B882" s="34" t="n"/>
      <c r="C882" s="100" t="n"/>
      <c r="D882" s="34" t="n"/>
      <c r="E882" s="34" t="n"/>
      <c r="F882" s="34" t="n"/>
      <c r="G882" s="34" t="n"/>
      <c r="H882" s="34" t="n"/>
      <c r="N882" t="inlineStr">
        <is>
          <t>Clinic</t>
        </is>
      </c>
    </row>
    <row r="883" ht="21.6" customHeight="1" s="49">
      <c r="A883" s="100" t="n"/>
      <c r="B883" s="34" t="n"/>
      <c r="C883" s="100" t="n"/>
      <c r="D883" s="34" t="n"/>
      <c r="E883" s="34" t="n"/>
      <c r="F883" s="34" t="n"/>
      <c r="G883" s="34" t="n"/>
      <c r="H883" s="34" t="n"/>
      <c r="N883" t="inlineStr">
        <is>
          <t>Clinic</t>
        </is>
      </c>
    </row>
    <row r="884" ht="21.6" customHeight="1" s="49">
      <c r="A884" s="100" t="n"/>
      <c r="B884" s="34" t="n"/>
      <c r="C884" s="100" t="n"/>
      <c r="D884" s="34" t="n"/>
      <c r="E884" s="34" t="n"/>
      <c r="F884" s="34" t="n"/>
      <c r="G884" s="34" t="n"/>
      <c r="H884" s="34" t="n"/>
      <c r="N884" t="inlineStr">
        <is>
          <t>Clinic</t>
        </is>
      </c>
    </row>
    <row r="885" ht="21.6" customHeight="1" s="49">
      <c r="A885" s="100" t="n"/>
      <c r="B885" s="34" t="n"/>
      <c r="C885" s="100" t="n"/>
      <c r="D885" s="34" t="n"/>
      <c r="E885" s="34" t="n"/>
      <c r="F885" s="34" t="n"/>
      <c r="G885" s="34" t="n"/>
      <c r="H885" s="34" t="n"/>
      <c r="N885" t="inlineStr">
        <is>
          <t>Clinic</t>
        </is>
      </c>
    </row>
    <row r="886" ht="21.6" customHeight="1" s="49">
      <c r="A886" s="100" t="n"/>
      <c r="B886" s="34" t="n"/>
      <c r="C886" s="100" t="n"/>
      <c r="D886" s="34" t="n"/>
      <c r="E886" s="34" t="n"/>
      <c r="F886" s="34" t="n"/>
      <c r="G886" s="34" t="n"/>
      <c r="H886" s="34" t="n"/>
      <c r="N886" t="inlineStr">
        <is>
          <t>Clinic</t>
        </is>
      </c>
    </row>
    <row r="887" ht="21.6" customHeight="1" s="49">
      <c r="A887" s="100" t="n"/>
      <c r="B887" s="34" t="n"/>
      <c r="C887" s="100" t="n"/>
      <c r="D887" s="34" t="n"/>
      <c r="E887" s="34" t="n"/>
      <c r="F887" s="34" t="n"/>
      <c r="G887" s="34" t="n"/>
      <c r="H887" s="34" t="n"/>
      <c r="N887" t="inlineStr">
        <is>
          <t>Clinic</t>
        </is>
      </c>
    </row>
    <row r="888" ht="21.6" customHeight="1" s="49">
      <c r="A888" s="100" t="n"/>
      <c r="B888" s="34" t="n"/>
      <c r="C888" s="100" t="n"/>
      <c r="D888" s="34" t="n"/>
      <c r="E888" s="34" t="n"/>
      <c r="F888" s="34" t="n"/>
      <c r="G888" s="34" t="n"/>
      <c r="H888" s="34" t="n"/>
      <c r="N888" t="inlineStr">
        <is>
          <t>Clinic</t>
        </is>
      </c>
    </row>
    <row r="889" ht="21.6" customHeight="1" s="49">
      <c r="A889" s="100" t="n"/>
      <c r="B889" s="34" t="n"/>
      <c r="C889" s="100" t="n"/>
      <c r="D889" s="34" t="n"/>
      <c r="E889" s="34" t="n"/>
      <c r="F889" s="34" t="n"/>
      <c r="G889" s="34" t="n"/>
      <c r="H889" s="34" t="n"/>
      <c r="N889" t="inlineStr">
        <is>
          <t>Clinic</t>
        </is>
      </c>
    </row>
    <row r="890" ht="21.6" customHeight="1" s="49">
      <c r="A890" s="100" t="n"/>
      <c r="B890" s="34" t="n"/>
      <c r="C890" s="100" t="n"/>
      <c r="D890" s="34" t="n"/>
      <c r="E890" s="34" t="n"/>
      <c r="F890" s="34" t="n"/>
      <c r="G890" s="34" t="n"/>
      <c r="H890" s="34" t="n"/>
      <c r="N890" t="inlineStr">
        <is>
          <t>Clinic</t>
        </is>
      </c>
    </row>
    <row r="891" ht="21.6" customHeight="1" s="49">
      <c r="A891" s="100" t="n"/>
      <c r="B891" s="34" t="n"/>
      <c r="C891" s="100" t="n"/>
      <c r="D891" s="34" t="n"/>
      <c r="E891" s="34" t="n"/>
      <c r="F891" s="34" t="n"/>
      <c r="G891" s="34" t="n"/>
      <c r="H891" s="34" t="n"/>
      <c r="N891" t="inlineStr">
        <is>
          <t>Clinic</t>
        </is>
      </c>
    </row>
    <row r="892" ht="21.6" customHeight="1" s="49">
      <c r="A892" s="100" t="n"/>
      <c r="B892" s="34" t="n"/>
      <c r="C892" s="100" t="n"/>
      <c r="D892" s="34" t="n"/>
      <c r="E892" s="34" t="n"/>
      <c r="F892" s="34" t="n"/>
      <c r="G892" s="34" t="n"/>
      <c r="H892" s="34" t="n"/>
      <c r="N892" t="inlineStr">
        <is>
          <t>Clinic</t>
        </is>
      </c>
    </row>
    <row r="893" ht="21.6" customHeight="1" s="49">
      <c r="A893" s="100" t="n"/>
      <c r="B893" s="34" t="n"/>
      <c r="C893" s="100" t="n"/>
      <c r="D893" s="34" t="n"/>
      <c r="E893" s="34" t="n"/>
      <c r="F893" s="34" t="n"/>
      <c r="G893" s="34" t="n"/>
      <c r="H893" s="34" t="n"/>
      <c r="N893" t="inlineStr">
        <is>
          <t>Clinic</t>
        </is>
      </c>
    </row>
    <row r="894" ht="21.6" customHeight="1" s="49">
      <c r="A894" s="100" t="n"/>
      <c r="B894" s="34" t="n"/>
      <c r="C894" s="100" t="n"/>
      <c r="D894" s="34" t="n"/>
      <c r="E894" s="34" t="n"/>
      <c r="F894" s="34" t="n"/>
      <c r="G894" s="34" t="n"/>
      <c r="H894" s="34" t="n"/>
      <c r="N894" t="inlineStr">
        <is>
          <t>Clinic</t>
        </is>
      </c>
    </row>
    <row r="895" ht="21.6" customHeight="1" s="49">
      <c r="A895" s="100" t="n"/>
      <c r="B895" s="34" t="n"/>
      <c r="C895" s="100" t="n"/>
      <c r="D895" s="34" t="n"/>
      <c r="E895" s="34" t="n"/>
      <c r="F895" s="34" t="n"/>
      <c r="G895" s="34" t="n"/>
      <c r="H895" s="34" t="n"/>
      <c r="N895" t="inlineStr">
        <is>
          <t>Clinic</t>
        </is>
      </c>
    </row>
    <row r="896" ht="21.6" customHeight="1" s="49">
      <c r="A896" s="100" t="n"/>
      <c r="B896" s="34" t="n"/>
      <c r="C896" s="100" t="n"/>
      <c r="D896" s="34" t="n"/>
      <c r="E896" s="34" t="n"/>
      <c r="F896" s="34" t="n"/>
      <c r="G896" s="34" t="n"/>
      <c r="H896" s="34" t="n"/>
      <c r="N896" t="inlineStr">
        <is>
          <t>Clinic</t>
        </is>
      </c>
    </row>
    <row r="897" ht="21.6" customHeight="1" s="49">
      <c r="A897" s="100" t="n"/>
      <c r="B897" s="34" t="n"/>
      <c r="C897" s="100" t="n"/>
      <c r="D897" s="34" t="n"/>
      <c r="E897" s="34" t="n"/>
      <c r="F897" s="34" t="n"/>
      <c r="G897" s="34" t="n"/>
      <c r="H897" s="34" t="n"/>
      <c r="N897" t="inlineStr">
        <is>
          <t>Clinic</t>
        </is>
      </c>
    </row>
    <row r="898" ht="21.6" customHeight="1" s="49">
      <c r="A898" s="100" t="n"/>
      <c r="B898" s="34" t="n"/>
      <c r="C898" s="100" t="n"/>
      <c r="D898" s="34" t="n"/>
      <c r="E898" s="34" t="n"/>
      <c r="F898" s="34" t="n"/>
      <c r="G898" s="34" t="n"/>
      <c r="H898" s="34" t="n"/>
      <c r="N898" t="inlineStr">
        <is>
          <t>Clinic</t>
        </is>
      </c>
    </row>
    <row r="899" ht="21.6" customHeight="1" s="49">
      <c r="A899" s="100" t="n"/>
      <c r="B899" s="34" t="n"/>
      <c r="C899" s="100" t="n"/>
      <c r="D899" s="34" t="n"/>
      <c r="E899" s="34" t="n"/>
      <c r="F899" s="34" t="n"/>
      <c r="G899" s="34" t="n"/>
      <c r="H899" s="34" t="n"/>
      <c r="N899" t="inlineStr">
        <is>
          <t>Clinic</t>
        </is>
      </c>
    </row>
    <row r="900" ht="21.6" customHeight="1" s="49">
      <c r="A900" s="100" t="n"/>
      <c r="B900" s="34" t="n"/>
      <c r="C900" s="100" t="n"/>
      <c r="D900" s="34" t="n"/>
      <c r="E900" s="34" t="n"/>
      <c r="F900" s="34" t="n"/>
      <c r="G900" s="34" t="n"/>
      <c r="H900" s="34" t="n"/>
      <c r="N900" t="inlineStr">
        <is>
          <t>Clinic</t>
        </is>
      </c>
    </row>
    <row r="901" ht="21.6" customHeight="1" s="49">
      <c r="A901" s="100" t="n"/>
      <c r="B901" s="34" t="n"/>
      <c r="C901" s="100" t="n"/>
      <c r="D901" s="34" t="n"/>
      <c r="E901" s="34" t="n"/>
      <c r="F901" s="34" t="n"/>
      <c r="G901" s="34" t="n"/>
      <c r="H901" s="34" t="n"/>
      <c r="N901" t="inlineStr">
        <is>
          <t>Clinic</t>
        </is>
      </c>
    </row>
    <row r="902" ht="21.6" customHeight="1" s="49">
      <c r="A902" s="100" t="n"/>
      <c r="B902" s="34" t="n"/>
      <c r="C902" s="100" t="n"/>
      <c r="D902" s="34" t="n"/>
      <c r="E902" s="34" t="n"/>
      <c r="F902" s="34" t="n"/>
      <c r="G902" s="34" t="n"/>
      <c r="H902" s="34" t="n"/>
      <c r="N902" t="inlineStr">
        <is>
          <t>Clinic</t>
        </is>
      </c>
    </row>
    <row r="903" ht="21.6" customHeight="1" s="49">
      <c r="A903" s="100" t="n"/>
      <c r="B903" s="34" t="n"/>
      <c r="C903" s="100" t="n"/>
      <c r="D903" s="34" t="n"/>
      <c r="E903" s="34" t="n"/>
      <c r="F903" s="34" t="n"/>
      <c r="G903" s="34" t="n"/>
      <c r="H903" s="34" t="n"/>
      <c r="N903" t="inlineStr">
        <is>
          <t>Clinic</t>
        </is>
      </c>
    </row>
    <row r="904" ht="21.6" customHeight="1" s="49">
      <c r="A904" s="100" t="n"/>
      <c r="B904" s="34" t="n"/>
      <c r="C904" s="100" t="n"/>
      <c r="D904" s="34" t="n"/>
      <c r="E904" s="34" t="n"/>
      <c r="F904" s="34" t="n"/>
      <c r="G904" s="34" t="n"/>
      <c r="H904" s="34" t="n"/>
      <c r="N904" t="inlineStr">
        <is>
          <t>Clinic</t>
        </is>
      </c>
    </row>
    <row r="905" ht="21.6" customHeight="1" s="49">
      <c r="A905" s="100" t="n"/>
      <c r="B905" s="34" t="n"/>
      <c r="C905" s="100" t="n"/>
      <c r="D905" s="34" t="n"/>
      <c r="E905" s="34" t="n"/>
      <c r="F905" s="34" t="n"/>
      <c r="G905" s="34" t="n"/>
      <c r="H905" s="34" t="n"/>
      <c r="N905" t="inlineStr">
        <is>
          <t>Clinic</t>
        </is>
      </c>
    </row>
    <row r="906" ht="21.6" customHeight="1" s="49">
      <c r="A906" s="100" t="n"/>
      <c r="B906" s="34" t="n"/>
      <c r="C906" s="100" t="n"/>
      <c r="D906" s="34" t="n"/>
      <c r="E906" s="34" t="n"/>
      <c r="F906" s="34" t="n"/>
      <c r="G906" s="34" t="n"/>
      <c r="H906" s="34" t="n"/>
      <c r="N906" t="inlineStr">
        <is>
          <t>Clinic</t>
        </is>
      </c>
    </row>
    <row r="907" ht="21.6" customHeight="1" s="49">
      <c r="A907" s="100" t="n"/>
      <c r="B907" s="34" t="n"/>
      <c r="C907" s="100" t="n"/>
      <c r="D907" s="34" t="n"/>
      <c r="E907" s="34" t="n"/>
      <c r="F907" s="34" t="n"/>
      <c r="G907" s="34" t="n"/>
      <c r="H907" s="34" t="n"/>
      <c r="N907" t="inlineStr">
        <is>
          <t>Clinic</t>
        </is>
      </c>
    </row>
    <row r="908" ht="21.6" customHeight="1" s="49">
      <c r="A908" s="100" t="n"/>
      <c r="B908" s="34" t="n"/>
      <c r="C908" s="100" t="n"/>
      <c r="D908" s="34" t="n"/>
      <c r="E908" s="34" t="n"/>
      <c r="F908" s="34" t="n"/>
      <c r="G908" s="34" t="n"/>
      <c r="H908" s="34" t="n"/>
      <c r="N908" t="inlineStr">
        <is>
          <t>Clinic</t>
        </is>
      </c>
    </row>
    <row r="909" ht="21.6" customHeight="1" s="49">
      <c r="A909" s="100" t="n"/>
      <c r="B909" s="34" t="n"/>
      <c r="C909" s="100" t="n"/>
      <c r="D909" s="34" t="n"/>
      <c r="E909" s="34" t="n"/>
      <c r="F909" s="34" t="n"/>
      <c r="G909" s="34" t="n"/>
      <c r="H909" s="34" t="n"/>
      <c r="N909" t="inlineStr">
        <is>
          <t>Clinic</t>
        </is>
      </c>
    </row>
    <row r="910" ht="21.6" customHeight="1" s="49">
      <c r="A910" s="100" t="n"/>
      <c r="B910" s="34" t="n"/>
      <c r="C910" s="100" t="n"/>
      <c r="D910" s="34" t="n"/>
      <c r="E910" s="34" t="n"/>
      <c r="F910" s="34" t="n"/>
      <c r="G910" s="34" t="n"/>
      <c r="H910" s="34" t="n"/>
      <c r="N910" t="inlineStr">
        <is>
          <t>Clinic</t>
        </is>
      </c>
    </row>
    <row r="911" ht="21.6" customHeight="1" s="49">
      <c r="A911" s="100" t="n"/>
      <c r="B911" s="34" t="n"/>
      <c r="C911" s="100" t="n"/>
      <c r="D911" s="34" t="n"/>
      <c r="E911" s="34" t="n"/>
      <c r="F911" s="34" t="n"/>
      <c r="G911" s="34" t="n"/>
      <c r="H911" s="34" t="n"/>
      <c r="N911" t="inlineStr">
        <is>
          <t>Clinic</t>
        </is>
      </c>
    </row>
    <row r="912" ht="21.6" customHeight="1" s="49">
      <c r="A912" s="100" t="n"/>
      <c r="B912" s="34" t="n"/>
      <c r="C912" s="100" t="n"/>
      <c r="D912" s="34" t="n"/>
      <c r="E912" s="34" t="n"/>
      <c r="F912" s="34" t="n"/>
      <c r="G912" s="34" t="n"/>
      <c r="H912" s="34" t="n"/>
      <c r="N912" t="inlineStr">
        <is>
          <t>Clinic</t>
        </is>
      </c>
    </row>
    <row r="913" ht="21.6" customHeight="1" s="49">
      <c r="A913" s="100" t="n"/>
      <c r="B913" s="34" t="n"/>
      <c r="C913" s="100" t="n"/>
      <c r="D913" s="34" t="n"/>
      <c r="E913" s="34" t="n"/>
      <c r="F913" s="34" t="n"/>
      <c r="G913" s="34" t="n"/>
      <c r="H913" s="34" t="n"/>
      <c r="N913" t="inlineStr">
        <is>
          <t>Clinic</t>
        </is>
      </c>
    </row>
    <row r="914" ht="21.6" customHeight="1" s="49">
      <c r="A914" s="100" t="n"/>
      <c r="B914" s="34" t="n"/>
      <c r="C914" s="100" t="n"/>
      <c r="D914" s="34" t="n"/>
      <c r="E914" s="34" t="n"/>
      <c r="F914" s="34" t="n"/>
      <c r="G914" s="34" t="n"/>
      <c r="H914" s="34" t="n"/>
      <c r="N914" t="inlineStr">
        <is>
          <t>Clinic</t>
        </is>
      </c>
    </row>
    <row r="915" ht="21.6" customHeight="1" s="49">
      <c r="A915" s="100" t="n"/>
      <c r="B915" s="34" t="n"/>
      <c r="C915" s="100" t="n"/>
      <c r="D915" s="34" t="n"/>
      <c r="E915" s="34" t="n"/>
      <c r="F915" s="34" t="n"/>
      <c r="G915" s="34" t="n"/>
      <c r="H915" s="34" t="n"/>
      <c r="N915" t="inlineStr">
        <is>
          <t>Clinic</t>
        </is>
      </c>
    </row>
    <row r="916" ht="21.6" customHeight="1" s="49">
      <c r="A916" s="100" t="n"/>
      <c r="B916" s="34" t="n"/>
      <c r="C916" s="100" t="n"/>
      <c r="D916" s="34" t="n"/>
      <c r="E916" s="34" t="n"/>
      <c r="F916" s="34" t="n"/>
      <c r="G916" s="34" t="n"/>
      <c r="H916" s="34" t="n"/>
      <c r="N916" t="inlineStr">
        <is>
          <t>Clinic</t>
        </is>
      </c>
    </row>
    <row r="917" ht="21.6" customHeight="1" s="49">
      <c r="A917" s="100" t="n"/>
      <c r="B917" s="34" t="n"/>
      <c r="C917" s="100" t="n"/>
      <c r="D917" s="34" t="n"/>
      <c r="E917" s="34" t="n"/>
      <c r="F917" s="34" t="n"/>
      <c r="G917" s="34" t="n"/>
      <c r="H917" s="34" t="n"/>
      <c r="N917" t="inlineStr">
        <is>
          <t>Clinic</t>
        </is>
      </c>
    </row>
    <row r="918" ht="21.6" customHeight="1" s="49">
      <c r="A918" s="100" t="n"/>
      <c r="B918" s="34" t="n"/>
      <c r="C918" s="100" t="n"/>
      <c r="D918" s="34" t="n"/>
      <c r="E918" s="34" t="n"/>
      <c r="F918" s="34" t="n"/>
      <c r="G918" s="34" t="n"/>
      <c r="H918" s="34" t="n"/>
      <c r="N918" t="inlineStr">
        <is>
          <t>Clinic</t>
        </is>
      </c>
    </row>
    <row r="919" ht="21.6" customHeight="1" s="49">
      <c r="A919" s="100" t="n"/>
      <c r="B919" s="34" t="n"/>
      <c r="C919" s="100" t="n"/>
      <c r="D919" s="34" t="n"/>
      <c r="E919" s="34" t="n"/>
      <c r="F919" s="34" t="n"/>
      <c r="G919" s="34" t="n"/>
      <c r="H919" s="34" t="n"/>
      <c r="N919" t="inlineStr">
        <is>
          <t>Clinic</t>
        </is>
      </c>
    </row>
    <row r="920" ht="21.6" customHeight="1" s="49">
      <c r="A920" s="100" t="n"/>
      <c r="B920" s="34" t="n"/>
      <c r="C920" s="100" t="n"/>
      <c r="D920" s="34" t="n"/>
      <c r="E920" s="34" t="n"/>
      <c r="F920" s="34" t="n"/>
      <c r="G920" s="34" t="n"/>
      <c r="H920" s="34" t="n"/>
      <c r="N920" t="inlineStr">
        <is>
          <t>Clinic</t>
        </is>
      </c>
    </row>
    <row r="921" ht="21.6" customHeight="1" s="49">
      <c r="A921" s="100" t="n"/>
      <c r="B921" s="34" t="n"/>
      <c r="C921" s="100" t="n"/>
      <c r="D921" s="34" t="n"/>
      <c r="E921" s="34" t="n"/>
      <c r="F921" s="34" t="n"/>
      <c r="G921" s="34" t="n"/>
      <c r="H921" s="34" t="n"/>
      <c r="N921" t="inlineStr">
        <is>
          <t>Clinic</t>
        </is>
      </c>
    </row>
    <row r="922" ht="21.6" customHeight="1" s="49">
      <c r="A922" s="100" t="n"/>
      <c r="B922" s="34" t="n"/>
      <c r="C922" s="100" t="n"/>
      <c r="D922" s="34" t="n"/>
      <c r="E922" s="34" t="n"/>
      <c r="F922" s="34" t="n"/>
      <c r="G922" s="34" t="n"/>
      <c r="H922" s="34" t="n"/>
      <c r="N922" t="inlineStr">
        <is>
          <t>Clinic</t>
        </is>
      </c>
    </row>
    <row r="923" ht="21.6" customHeight="1" s="49">
      <c r="A923" s="100" t="n"/>
      <c r="B923" s="34" t="n"/>
      <c r="C923" s="100" t="n"/>
      <c r="D923" s="34" t="n"/>
      <c r="E923" s="34" t="n"/>
      <c r="F923" s="34" t="n"/>
      <c r="G923" s="34" t="n"/>
      <c r="H923" s="34" t="n"/>
      <c r="N923" t="inlineStr">
        <is>
          <t>Clinic</t>
        </is>
      </c>
    </row>
    <row r="924" ht="21.6" customHeight="1" s="49">
      <c r="A924" s="100" t="n"/>
      <c r="B924" s="34" t="n"/>
      <c r="C924" s="100" t="n"/>
      <c r="D924" s="34" t="n"/>
      <c r="E924" s="34" t="n"/>
      <c r="F924" s="34" t="n"/>
      <c r="G924" s="34" t="n"/>
      <c r="H924" s="34" t="n"/>
      <c r="N924" t="inlineStr">
        <is>
          <t>Clinic</t>
        </is>
      </c>
    </row>
    <row r="925" ht="21.6" customHeight="1" s="49">
      <c r="A925" s="100" t="n"/>
      <c r="B925" s="34" t="n"/>
      <c r="C925" s="100" t="n"/>
      <c r="D925" s="34" t="n"/>
      <c r="E925" s="34" t="n"/>
      <c r="F925" s="34" t="n"/>
      <c r="G925" s="34" t="n"/>
      <c r="H925" s="34" t="n"/>
      <c r="N925" t="inlineStr">
        <is>
          <t>Clinic</t>
        </is>
      </c>
    </row>
    <row r="926" ht="21.6" customHeight="1" s="49">
      <c r="A926" s="100" t="n"/>
      <c r="B926" s="34" t="n"/>
      <c r="C926" s="100" t="n"/>
      <c r="D926" s="34" t="n"/>
      <c r="E926" s="34" t="n"/>
      <c r="F926" s="34" t="n"/>
      <c r="G926" s="34" t="n"/>
      <c r="H926" s="34" t="n"/>
      <c r="N926" t="inlineStr">
        <is>
          <t>Clinic</t>
        </is>
      </c>
    </row>
    <row r="927" ht="21.6" customHeight="1" s="49">
      <c r="A927" s="100" t="n"/>
      <c r="B927" s="34" t="n"/>
      <c r="C927" s="100" t="n"/>
      <c r="D927" s="34" t="n"/>
      <c r="E927" s="34" t="n"/>
      <c r="F927" s="34" t="n"/>
      <c r="G927" s="34" t="n"/>
      <c r="H927" s="34" t="n"/>
      <c r="N927" t="inlineStr">
        <is>
          <t>Clinic</t>
        </is>
      </c>
    </row>
    <row r="928" ht="21.6" customHeight="1" s="49">
      <c r="A928" s="100" t="n"/>
      <c r="B928" s="34" t="n"/>
      <c r="C928" s="100" t="n"/>
      <c r="D928" s="34" t="n"/>
      <c r="E928" s="34" t="n"/>
      <c r="F928" s="34" t="n"/>
      <c r="G928" s="34" t="n"/>
      <c r="H928" s="34" t="n"/>
      <c r="N928" t="inlineStr">
        <is>
          <t>Clinic</t>
        </is>
      </c>
    </row>
    <row r="929" ht="21.6" customHeight="1" s="49">
      <c r="A929" s="100" t="n"/>
      <c r="B929" s="34" t="n"/>
      <c r="C929" s="100" t="n"/>
      <c r="D929" s="34" t="n"/>
      <c r="E929" s="34" t="n"/>
      <c r="F929" s="34" t="n"/>
      <c r="G929" s="34" t="n"/>
      <c r="H929" s="34" t="n"/>
      <c r="N929" t="inlineStr">
        <is>
          <t>Clinic</t>
        </is>
      </c>
    </row>
    <row r="930" ht="21.6" customHeight="1" s="49">
      <c r="A930" s="100" t="n"/>
      <c r="B930" s="34" t="n"/>
      <c r="C930" s="100" t="n"/>
      <c r="D930" s="34" t="n"/>
      <c r="E930" s="34" t="n"/>
      <c r="F930" s="34" t="n"/>
      <c r="G930" s="34" t="n"/>
      <c r="H930" s="34" t="n"/>
      <c r="N930" t="inlineStr">
        <is>
          <t>Clinic</t>
        </is>
      </c>
    </row>
    <row r="931" ht="21.6" customHeight="1" s="49">
      <c r="A931" s="100" t="n"/>
      <c r="B931" s="34" t="n"/>
      <c r="C931" s="100" t="n"/>
      <c r="D931" s="34" t="n"/>
      <c r="E931" s="34" t="n"/>
      <c r="F931" s="34" t="n"/>
      <c r="G931" s="34" t="n"/>
      <c r="H931" s="34" t="n"/>
      <c r="N931" t="inlineStr">
        <is>
          <t>Clinic</t>
        </is>
      </c>
    </row>
    <row r="932" ht="21.6" customHeight="1" s="49">
      <c r="A932" s="100" t="n"/>
      <c r="B932" s="34" t="n"/>
      <c r="C932" s="100" t="n"/>
      <c r="D932" s="34" t="n"/>
      <c r="E932" s="34" t="n"/>
      <c r="F932" s="34" t="n"/>
      <c r="G932" s="34" t="n"/>
      <c r="H932" s="34" t="n"/>
      <c r="N932" t="inlineStr">
        <is>
          <t>Clinic</t>
        </is>
      </c>
    </row>
    <row r="933" ht="21.6" customHeight="1" s="49">
      <c r="A933" s="100" t="n"/>
      <c r="B933" s="34" t="n"/>
      <c r="C933" s="100" t="n"/>
      <c r="D933" s="34" t="n"/>
      <c r="E933" s="34" t="n"/>
      <c r="F933" s="34" t="n"/>
      <c r="G933" s="34" t="n"/>
      <c r="H933" s="34" t="n"/>
      <c r="N933" t="inlineStr">
        <is>
          <t>Clinic</t>
        </is>
      </c>
    </row>
    <row r="934" ht="21.6" customHeight="1" s="49">
      <c r="A934" s="100" t="n"/>
      <c r="B934" s="34" t="n"/>
      <c r="C934" s="100" t="n"/>
      <c r="D934" s="34" t="n"/>
      <c r="E934" s="34" t="n"/>
      <c r="F934" s="34" t="n"/>
      <c r="G934" s="34" t="n"/>
      <c r="H934" s="34" t="n"/>
      <c r="N934" t="inlineStr">
        <is>
          <t>Clinic</t>
        </is>
      </c>
    </row>
    <row r="935" ht="21.6" customHeight="1" s="49">
      <c r="A935" s="100" t="n"/>
      <c r="B935" s="34" t="n"/>
      <c r="C935" s="100" t="n"/>
      <c r="D935" s="34" t="n"/>
      <c r="E935" s="34" t="n"/>
      <c r="F935" s="34" t="n"/>
      <c r="G935" s="34" t="n"/>
      <c r="H935" s="34" t="n"/>
      <c r="N935" t="inlineStr">
        <is>
          <t>Clinic</t>
        </is>
      </c>
    </row>
    <row r="936" ht="21.6" customHeight="1" s="49">
      <c r="A936" s="100" t="n"/>
      <c r="B936" s="34" t="n"/>
      <c r="C936" s="100" t="n"/>
      <c r="D936" s="34" t="n"/>
      <c r="E936" s="34" t="n"/>
      <c r="F936" s="34" t="n"/>
      <c r="G936" s="34" t="n"/>
      <c r="H936" s="34" t="n"/>
      <c r="N936" t="inlineStr">
        <is>
          <t>Clinic</t>
        </is>
      </c>
    </row>
    <row r="937" ht="21.6" customHeight="1" s="49">
      <c r="A937" s="100" t="n"/>
      <c r="B937" s="34" t="n"/>
      <c r="C937" s="100" t="n"/>
      <c r="D937" s="34" t="n"/>
      <c r="E937" s="34" t="n"/>
      <c r="F937" s="34" t="n"/>
      <c r="G937" s="34" t="n"/>
      <c r="H937" s="34" t="n"/>
      <c r="N937" t="inlineStr">
        <is>
          <t>Clinic</t>
        </is>
      </c>
    </row>
    <row r="938" ht="21.6" customHeight="1" s="49">
      <c r="A938" s="100" t="n"/>
      <c r="B938" s="34" t="n"/>
      <c r="C938" s="100" t="n"/>
      <c r="D938" s="34" t="n"/>
      <c r="E938" s="34" t="n"/>
      <c r="F938" s="34" t="n"/>
      <c r="G938" s="34" t="n"/>
      <c r="H938" s="34" t="n"/>
      <c r="N938" t="inlineStr">
        <is>
          <t>Clinic</t>
        </is>
      </c>
    </row>
    <row r="939" ht="21.6" customHeight="1" s="49">
      <c r="A939" s="100" t="n"/>
      <c r="B939" s="34" t="n"/>
      <c r="C939" s="100" t="n"/>
      <c r="D939" s="34" t="n"/>
      <c r="E939" s="34" t="n"/>
      <c r="F939" s="34" t="n"/>
      <c r="G939" s="34" t="n"/>
      <c r="H939" s="34" t="n"/>
      <c r="N939" t="inlineStr">
        <is>
          <t>Clinic</t>
        </is>
      </c>
    </row>
    <row r="940" ht="21.6" customHeight="1" s="49">
      <c r="A940" s="100" t="n"/>
      <c r="B940" s="34" t="n"/>
      <c r="C940" s="100" t="n"/>
      <c r="D940" s="34" t="n"/>
      <c r="E940" s="34" t="n"/>
      <c r="F940" s="34" t="n"/>
      <c r="G940" s="34" t="n"/>
      <c r="H940" s="34" t="n"/>
      <c r="N940" t="inlineStr">
        <is>
          <t>Clinic</t>
        </is>
      </c>
    </row>
    <row r="941" ht="21.6" customHeight="1" s="49">
      <c r="A941" s="100" t="n"/>
      <c r="B941" s="34" t="n"/>
      <c r="C941" s="100" t="n"/>
      <c r="D941" s="34" t="n"/>
      <c r="E941" s="34" t="n"/>
      <c r="F941" s="34" t="n"/>
      <c r="G941" s="34" t="n"/>
      <c r="H941" s="34" t="n"/>
      <c r="N941" t="inlineStr">
        <is>
          <t>Clinic</t>
        </is>
      </c>
    </row>
    <row r="942" ht="21.6" customHeight="1" s="49">
      <c r="A942" s="100" t="n"/>
      <c r="B942" s="34" t="n"/>
      <c r="C942" s="100" t="n"/>
      <c r="D942" s="34" t="n"/>
      <c r="E942" s="34" t="n"/>
      <c r="F942" s="34" t="n"/>
      <c r="G942" s="34" t="n"/>
      <c r="H942" s="34" t="n"/>
      <c r="N942" t="inlineStr">
        <is>
          <t>Clinic</t>
        </is>
      </c>
    </row>
    <row r="943" ht="21.6" customHeight="1" s="49">
      <c r="A943" s="100" t="n"/>
      <c r="B943" s="34" t="n"/>
      <c r="C943" s="100" t="n"/>
      <c r="D943" s="34" t="n"/>
      <c r="E943" s="34" t="n"/>
      <c r="F943" s="34" t="n"/>
      <c r="G943" s="34" t="n"/>
      <c r="H943" s="34" t="n"/>
      <c r="N943" t="inlineStr">
        <is>
          <t>Clinic</t>
        </is>
      </c>
    </row>
    <row r="944" ht="21.6" customHeight="1" s="49">
      <c r="A944" s="100" t="n"/>
      <c r="B944" s="34" t="n"/>
      <c r="C944" s="100" t="n"/>
      <c r="D944" s="34" t="n"/>
      <c r="E944" s="34" t="n"/>
      <c r="F944" s="34" t="n"/>
      <c r="G944" s="34" t="n"/>
      <c r="H944" s="34" t="n"/>
      <c r="N944" t="inlineStr">
        <is>
          <t>Clinic</t>
        </is>
      </c>
    </row>
    <row r="945" ht="21.6" customHeight="1" s="49">
      <c r="A945" s="100" t="n"/>
      <c r="B945" s="34" t="n"/>
      <c r="C945" s="100" t="n"/>
      <c r="D945" s="34" t="n"/>
      <c r="E945" s="34" t="n"/>
      <c r="F945" s="34" t="n"/>
      <c r="G945" s="34" t="n"/>
      <c r="H945" s="34" t="n"/>
      <c r="N945" t="inlineStr">
        <is>
          <t>Clinic</t>
        </is>
      </c>
    </row>
    <row r="946" ht="21.6" customHeight="1" s="49">
      <c r="A946" s="100" t="n"/>
      <c r="B946" s="34" t="n"/>
      <c r="C946" s="100" t="n"/>
      <c r="D946" s="34" t="n"/>
      <c r="E946" s="34" t="n"/>
      <c r="F946" s="34" t="n"/>
      <c r="G946" s="34" t="n"/>
      <c r="H946" s="34" t="n"/>
      <c r="N946" t="inlineStr">
        <is>
          <t>Clinic</t>
        </is>
      </c>
    </row>
    <row r="947" ht="21.6" customHeight="1" s="49">
      <c r="A947" s="100" t="n"/>
      <c r="B947" s="34" t="n"/>
      <c r="C947" s="100" t="n"/>
      <c r="D947" s="34" t="n"/>
      <c r="E947" s="34" t="n"/>
      <c r="F947" s="34" t="n"/>
      <c r="G947" s="34" t="n"/>
      <c r="H947" s="34" t="n"/>
      <c r="N947" t="inlineStr">
        <is>
          <t>Clinic</t>
        </is>
      </c>
    </row>
    <row r="948" ht="21.6" customHeight="1" s="49">
      <c r="A948" s="100" t="n"/>
      <c r="B948" s="34" t="n"/>
      <c r="C948" s="100" t="n"/>
      <c r="D948" s="34" t="n"/>
      <c r="E948" s="34" t="n"/>
      <c r="F948" s="34" t="n"/>
      <c r="G948" s="34" t="n"/>
      <c r="H948" s="34" t="n"/>
      <c r="N948" t="inlineStr">
        <is>
          <t>Clinic</t>
        </is>
      </c>
    </row>
    <row r="949" ht="21.6" customHeight="1" s="49">
      <c r="A949" s="100" t="n"/>
      <c r="B949" s="34" t="n"/>
      <c r="C949" s="100" t="n"/>
      <c r="D949" s="34" t="n"/>
      <c r="E949" s="34" t="n"/>
      <c r="F949" s="34" t="n"/>
      <c r="G949" s="34" t="n"/>
      <c r="H949" s="34" t="n"/>
      <c r="N949" t="inlineStr">
        <is>
          <t>Clinic</t>
        </is>
      </c>
    </row>
    <row r="950" ht="21.6" customHeight="1" s="49">
      <c r="A950" s="100" t="n"/>
      <c r="B950" s="34" t="n"/>
      <c r="C950" s="100" t="n"/>
      <c r="D950" s="34" t="n"/>
      <c r="E950" s="34" t="n"/>
      <c r="F950" s="34" t="n"/>
      <c r="G950" s="34" t="n"/>
      <c r="H950" s="34" t="n"/>
      <c r="N950" t="inlineStr">
        <is>
          <t>Clinic</t>
        </is>
      </c>
    </row>
    <row r="951" ht="21.6" customHeight="1" s="49">
      <c r="A951" s="100" t="n"/>
      <c r="B951" s="34" t="n"/>
      <c r="C951" s="100" t="n"/>
      <c r="D951" s="34" t="n"/>
      <c r="E951" s="34" t="n"/>
      <c r="F951" s="34" t="n"/>
      <c r="G951" s="34" t="n"/>
      <c r="H951" s="34" t="n"/>
      <c r="N951" t="inlineStr">
        <is>
          <t>Clinic</t>
        </is>
      </c>
    </row>
    <row r="952" ht="21.6" customHeight="1" s="49">
      <c r="A952" s="100" t="n"/>
      <c r="B952" s="34" t="n"/>
      <c r="C952" s="100" t="n"/>
      <c r="D952" s="34" t="n"/>
      <c r="E952" s="34" t="n"/>
      <c r="F952" s="34" t="n"/>
      <c r="G952" s="34" t="n"/>
      <c r="H952" s="34" t="n"/>
      <c r="N952" t="inlineStr">
        <is>
          <t>Clinic</t>
        </is>
      </c>
    </row>
    <row r="953" ht="21.6" customHeight="1" s="49">
      <c r="A953" s="100" t="n"/>
      <c r="B953" s="34" t="n"/>
      <c r="C953" s="100" t="n"/>
      <c r="D953" s="34" t="n"/>
      <c r="E953" s="34" t="n"/>
      <c r="F953" s="34" t="n"/>
      <c r="G953" s="34" t="n"/>
      <c r="H953" s="34" t="n"/>
      <c r="N953" t="inlineStr">
        <is>
          <t>Clinic</t>
        </is>
      </c>
    </row>
    <row r="954" ht="21.6" customHeight="1" s="49">
      <c r="A954" s="100" t="n"/>
      <c r="B954" s="34" t="n"/>
      <c r="C954" s="100" t="n"/>
      <c r="D954" s="34" t="n"/>
      <c r="E954" s="34" t="n"/>
      <c r="F954" s="34" t="n"/>
      <c r="G954" s="34" t="n"/>
      <c r="H954" s="34" t="n"/>
      <c r="N954" t="inlineStr">
        <is>
          <t>Clinic</t>
        </is>
      </c>
    </row>
    <row r="955" ht="21.6" customHeight="1" s="49">
      <c r="A955" s="100" t="n"/>
      <c r="B955" s="34" t="n"/>
      <c r="C955" s="100" t="n"/>
      <c r="D955" s="34" t="n"/>
      <c r="E955" s="34" t="n"/>
      <c r="F955" s="34" t="n"/>
      <c r="G955" s="34" t="n"/>
      <c r="H955" s="34" t="n"/>
      <c r="N955" t="inlineStr">
        <is>
          <t>Clinic</t>
        </is>
      </c>
    </row>
    <row r="956" ht="21.6" customHeight="1" s="49">
      <c r="A956" s="100" t="n"/>
      <c r="B956" s="34" t="n"/>
      <c r="C956" s="100" t="n"/>
      <c r="D956" s="34" t="n"/>
      <c r="E956" s="34" t="n"/>
      <c r="F956" s="34" t="n"/>
      <c r="G956" s="34" t="n"/>
      <c r="H956" s="34" t="n"/>
      <c r="N956" t="inlineStr">
        <is>
          <t>Clinic</t>
        </is>
      </c>
    </row>
    <row r="957" ht="21.6" customHeight="1" s="49">
      <c r="A957" s="100" t="n"/>
      <c r="B957" s="34" t="n"/>
      <c r="C957" s="100" t="n"/>
      <c r="D957" s="34" t="n"/>
      <c r="E957" s="34" t="n"/>
      <c r="F957" s="34" t="n"/>
      <c r="G957" s="34" t="n"/>
      <c r="H957" s="34" t="n"/>
      <c r="N957" t="inlineStr">
        <is>
          <t>Clinic</t>
        </is>
      </c>
    </row>
    <row r="958" ht="21.6" customHeight="1" s="49">
      <c r="A958" s="100" t="n"/>
      <c r="B958" s="34" t="n"/>
      <c r="C958" s="100" t="n"/>
      <c r="D958" s="34" t="n"/>
      <c r="E958" s="34" t="n"/>
      <c r="F958" s="34" t="n"/>
      <c r="G958" s="34" t="n"/>
      <c r="H958" s="34" t="n"/>
      <c r="N958" t="inlineStr">
        <is>
          <t>Clinic</t>
        </is>
      </c>
    </row>
    <row r="959" ht="21.6" customHeight="1" s="49">
      <c r="A959" s="100" t="n"/>
      <c r="B959" s="34" t="n"/>
      <c r="C959" s="100" t="n"/>
      <c r="D959" s="34" t="n"/>
      <c r="E959" s="34" t="n"/>
      <c r="F959" s="34" t="n"/>
      <c r="G959" s="34" t="n"/>
      <c r="H959" s="34" t="n"/>
      <c r="N959" t="inlineStr">
        <is>
          <t>Clinic</t>
        </is>
      </c>
    </row>
    <row r="960" ht="21.6" customHeight="1" s="49">
      <c r="A960" s="100" t="n"/>
      <c r="B960" s="34" t="n"/>
      <c r="C960" s="100" t="n"/>
      <c r="D960" s="34" t="n"/>
      <c r="E960" s="34" t="n"/>
      <c r="F960" s="34" t="n"/>
      <c r="G960" s="34" t="n"/>
      <c r="H960" s="34" t="n"/>
      <c r="N960" t="inlineStr">
        <is>
          <t>Clinic</t>
        </is>
      </c>
    </row>
    <row r="961" ht="21.6" customHeight="1" s="49">
      <c r="A961" s="100" t="n"/>
      <c r="B961" s="34" t="n"/>
      <c r="C961" s="100" t="n"/>
      <c r="D961" s="34" t="n"/>
      <c r="E961" s="34" t="n"/>
      <c r="F961" s="34" t="n"/>
      <c r="G961" s="34" t="n"/>
      <c r="H961" s="34" t="n"/>
      <c r="N961" t="inlineStr">
        <is>
          <t>Clinic</t>
        </is>
      </c>
    </row>
    <row r="962" ht="21.6" customHeight="1" s="49">
      <c r="A962" s="100" t="n"/>
      <c r="B962" s="34" t="n"/>
      <c r="C962" s="100" t="n"/>
      <c r="D962" s="34" t="n"/>
      <c r="E962" s="34" t="n"/>
      <c r="F962" s="34" t="n"/>
      <c r="G962" s="34" t="n"/>
      <c r="H962" s="34" t="n"/>
      <c r="N962" t="inlineStr">
        <is>
          <t>Clinic</t>
        </is>
      </c>
    </row>
    <row r="963" ht="21.6" customHeight="1" s="49">
      <c r="A963" s="100" t="n"/>
      <c r="B963" s="34" t="n"/>
      <c r="C963" s="100" t="n"/>
      <c r="D963" s="34" t="n"/>
      <c r="E963" s="34" t="n"/>
      <c r="F963" s="34" t="n"/>
      <c r="G963" s="34" t="n"/>
      <c r="H963" s="34" t="n"/>
      <c r="N963" t="inlineStr">
        <is>
          <t>Clinic</t>
        </is>
      </c>
    </row>
    <row r="964" ht="21.6" customHeight="1" s="49">
      <c r="A964" s="100" t="n"/>
      <c r="B964" s="34" t="n"/>
      <c r="C964" s="100" t="n"/>
      <c r="D964" s="34" t="n"/>
      <c r="E964" s="34" t="n"/>
      <c r="F964" s="34" t="n"/>
      <c r="G964" s="34" t="n"/>
      <c r="H964" s="34" t="n"/>
      <c r="N964" t="inlineStr">
        <is>
          <t>Clinic</t>
        </is>
      </c>
    </row>
    <row r="965" ht="21.6" customHeight="1" s="49">
      <c r="A965" s="100" t="n"/>
      <c r="B965" s="34" t="n"/>
      <c r="C965" s="100" t="n"/>
      <c r="D965" s="34" t="n"/>
      <c r="E965" s="34" t="n"/>
      <c r="F965" s="34" t="n"/>
      <c r="G965" s="34" t="n"/>
      <c r="H965" s="34" t="n"/>
      <c r="N965" t="inlineStr">
        <is>
          <t>Clinic</t>
        </is>
      </c>
    </row>
    <row r="966" ht="21.6" customHeight="1" s="49">
      <c r="A966" s="100" t="n"/>
      <c r="B966" s="34" t="n"/>
      <c r="C966" s="100" t="n"/>
      <c r="D966" s="34" t="n"/>
      <c r="E966" s="34" t="n"/>
      <c r="F966" s="34" t="n"/>
      <c r="G966" s="34" t="n"/>
      <c r="H966" s="34" t="n"/>
      <c r="N966" t="inlineStr">
        <is>
          <t>Clinic</t>
        </is>
      </c>
    </row>
    <row r="967" ht="21.6" customHeight="1" s="49">
      <c r="A967" s="100" t="n"/>
      <c r="B967" s="34" t="n"/>
      <c r="C967" s="100" t="n"/>
      <c r="D967" s="34" t="n"/>
      <c r="E967" s="34" t="n"/>
      <c r="F967" s="34" t="n"/>
      <c r="G967" s="34" t="n"/>
      <c r="H967" s="34" t="n"/>
      <c r="N967" t="inlineStr">
        <is>
          <t>Clinic</t>
        </is>
      </c>
    </row>
    <row r="968" ht="21.6" customHeight="1" s="49">
      <c r="A968" s="100" t="n"/>
      <c r="B968" s="34" t="n"/>
      <c r="C968" s="100" t="n"/>
      <c r="D968" s="34" t="n"/>
      <c r="E968" s="34" t="n"/>
      <c r="F968" s="34" t="n"/>
      <c r="G968" s="34" t="n"/>
      <c r="H968" s="34" t="n"/>
      <c r="N968" t="inlineStr">
        <is>
          <t>Clinic</t>
        </is>
      </c>
    </row>
    <row r="969" ht="21.6" customHeight="1" s="49">
      <c r="A969" s="100" t="n"/>
      <c r="B969" s="34" t="n"/>
      <c r="C969" s="100" t="n"/>
      <c r="D969" s="34" t="n"/>
      <c r="E969" s="34" t="n"/>
      <c r="F969" s="34" t="n"/>
      <c r="G969" s="34" t="n"/>
      <c r="H969" s="34" t="n"/>
      <c r="N969" t="inlineStr">
        <is>
          <t>Clinic</t>
        </is>
      </c>
    </row>
    <row r="970" ht="21.6" customHeight="1" s="49">
      <c r="A970" s="100" t="n"/>
      <c r="B970" s="34" t="n"/>
      <c r="C970" s="100" t="n"/>
      <c r="D970" s="34" t="n"/>
      <c r="E970" s="34" t="n"/>
      <c r="F970" s="34" t="n"/>
      <c r="G970" s="34" t="n"/>
      <c r="H970" s="34" t="n"/>
      <c r="N970" t="inlineStr">
        <is>
          <t>Clinic</t>
        </is>
      </c>
    </row>
    <row r="971" ht="21.6" customHeight="1" s="49">
      <c r="A971" s="100" t="n"/>
      <c r="B971" s="34" t="n"/>
      <c r="C971" s="100" t="n"/>
      <c r="D971" s="34" t="n"/>
      <c r="E971" s="34" t="n"/>
      <c r="F971" s="34" t="n"/>
      <c r="G971" s="34" t="n"/>
      <c r="H971" s="34" t="n"/>
      <c r="N971" t="inlineStr">
        <is>
          <t>Clinic</t>
        </is>
      </c>
    </row>
    <row r="972" ht="21.6" customHeight="1" s="49">
      <c r="A972" s="100" t="n"/>
      <c r="B972" s="34" t="n"/>
      <c r="C972" s="100" t="n"/>
      <c r="D972" s="34" t="n"/>
      <c r="E972" s="34" t="n"/>
      <c r="F972" s="34" t="n"/>
      <c r="G972" s="34" t="n"/>
      <c r="H972" s="34" t="n"/>
      <c r="N972" t="inlineStr">
        <is>
          <t>Clinic</t>
        </is>
      </c>
    </row>
    <row r="973" ht="21.6" customHeight="1" s="49">
      <c r="A973" s="100" t="n"/>
      <c r="B973" s="34" t="n"/>
      <c r="C973" s="100" t="n"/>
      <c r="D973" s="34" t="n"/>
      <c r="E973" s="34" t="n"/>
      <c r="F973" s="34" t="n"/>
      <c r="G973" s="34" t="n"/>
      <c r="H973" s="34" t="n"/>
      <c r="N973" t="inlineStr">
        <is>
          <t>Clinic</t>
        </is>
      </c>
    </row>
    <row r="974" ht="21.6" customHeight="1" s="49">
      <c r="A974" s="100" t="n"/>
      <c r="B974" s="34" t="n"/>
      <c r="C974" s="100" t="n"/>
      <c r="D974" s="34" t="n"/>
      <c r="E974" s="34" t="n"/>
      <c r="F974" s="34" t="n"/>
      <c r="G974" s="34" t="n"/>
      <c r="H974" s="34" t="n"/>
      <c r="N974" t="inlineStr">
        <is>
          <t>Clinic</t>
        </is>
      </c>
    </row>
    <row r="975" ht="21.6" customHeight="1" s="49">
      <c r="A975" s="100" t="n"/>
      <c r="B975" s="34" t="n"/>
      <c r="C975" s="100" t="n"/>
      <c r="D975" s="34" t="n"/>
      <c r="E975" s="34" t="n"/>
      <c r="F975" s="34" t="n"/>
      <c r="G975" s="34" t="n"/>
      <c r="H975" s="34" t="n"/>
      <c r="N975" t="inlineStr">
        <is>
          <t>Clinic</t>
        </is>
      </c>
    </row>
    <row r="976" ht="21.6" customHeight="1" s="49">
      <c r="A976" s="100" t="n"/>
      <c r="B976" s="34" t="n"/>
      <c r="C976" s="100" t="n"/>
      <c r="D976" s="34" t="n"/>
      <c r="E976" s="34" t="n"/>
      <c r="F976" s="34" t="n"/>
      <c r="G976" s="34" t="n"/>
      <c r="H976" s="34" t="n"/>
      <c r="N976" t="inlineStr">
        <is>
          <t>Clinic</t>
        </is>
      </c>
    </row>
    <row r="977" ht="21.6" customHeight="1" s="49">
      <c r="A977" s="100" t="n"/>
      <c r="B977" s="34" t="n"/>
      <c r="C977" s="100" t="n"/>
      <c r="D977" s="34" t="n"/>
      <c r="E977" s="34" t="n"/>
      <c r="F977" s="34" t="n"/>
      <c r="G977" s="34" t="n"/>
      <c r="H977" s="34" t="n"/>
      <c r="N977" t="inlineStr">
        <is>
          <t>Clinic</t>
        </is>
      </c>
    </row>
    <row r="978" ht="21.6" customHeight="1" s="49">
      <c r="A978" s="100" t="n"/>
      <c r="B978" s="34" t="n"/>
      <c r="C978" s="100" t="n"/>
      <c r="D978" s="34" t="n"/>
      <c r="E978" s="34" t="n"/>
      <c r="F978" s="34" t="n"/>
      <c r="G978" s="34" t="n"/>
      <c r="H978" s="34" t="n"/>
      <c r="N978" t="inlineStr">
        <is>
          <t>Clinic</t>
        </is>
      </c>
    </row>
    <row r="979" ht="21.6" customHeight="1" s="49">
      <c r="A979" s="100" t="n"/>
      <c r="B979" s="34" t="n"/>
      <c r="C979" s="100" t="n"/>
      <c r="D979" s="34" t="n"/>
      <c r="E979" s="34" t="n"/>
      <c r="F979" s="34" t="n"/>
      <c r="G979" s="34" t="n"/>
      <c r="H979" s="34" t="n"/>
      <c r="N979" t="inlineStr">
        <is>
          <t>Clinic</t>
        </is>
      </c>
    </row>
    <row r="980" ht="21.6" customHeight="1" s="49">
      <c r="A980" s="100" t="n"/>
      <c r="B980" s="34" t="n"/>
      <c r="C980" s="100" t="n"/>
      <c r="D980" s="34" t="n"/>
      <c r="E980" s="34" t="n"/>
      <c r="F980" s="34" t="n"/>
      <c r="G980" s="34" t="n"/>
      <c r="H980" s="34" t="n"/>
      <c r="N980" t="inlineStr">
        <is>
          <t>Clinic</t>
        </is>
      </c>
    </row>
    <row r="981" ht="21.6" customHeight="1" s="49">
      <c r="A981" s="100" t="n"/>
      <c r="B981" s="34" t="n"/>
      <c r="C981" s="100" t="n"/>
      <c r="D981" s="34" t="n"/>
      <c r="E981" s="34" t="n"/>
      <c r="F981" s="34" t="n"/>
      <c r="G981" s="34" t="n"/>
      <c r="H981" s="34" t="n"/>
      <c r="N981" t="inlineStr">
        <is>
          <t>Clinic</t>
        </is>
      </c>
    </row>
    <row r="982" ht="21.6" customHeight="1" s="49">
      <c r="A982" s="100" t="n"/>
      <c r="B982" s="34" t="n"/>
      <c r="C982" s="100" t="n"/>
      <c r="D982" s="34" t="n"/>
      <c r="E982" s="34" t="n"/>
      <c r="F982" s="34" t="n"/>
      <c r="G982" s="34" t="n"/>
      <c r="H982" s="34" t="n"/>
      <c r="N982" t="inlineStr">
        <is>
          <t>Clinic</t>
        </is>
      </c>
    </row>
    <row r="983" ht="21.6" customHeight="1" s="49">
      <c r="A983" s="100" t="n"/>
      <c r="B983" s="34" t="n"/>
      <c r="C983" s="100" t="n"/>
      <c r="D983" s="34" t="n"/>
      <c r="E983" s="34" t="n"/>
      <c r="F983" s="34" t="n"/>
      <c r="G983" s="34" t="n"/>
      <c r="H983" s="34" t="n"/>
      <c r="N983" t="inlineStr">
        <is>
          <t>Clinic</t>
        </is>
      </c>
    </row>
    <row r="984" ht="21.6" customHeight="1" s="49">
      <c r="A984" s="100" t="n"/>
      <c r="B984" s="34" t="n"/>
      <c r="C984" s="100" t="n"/>
      <c r="D984" s="34" t="n"/>
      <c r="E984" s="34" t="n"/>
      <c r="F984" s="34" t="n"/>
      <c r="G984" s="34" t="n"/>
      <c r="H984" s="34" t="n"/>
      <c r="N984" t="inlineStr">
        <is>
          <t>Clinic</t>
        </is>
      </c>
    </row>
    <row r="985" ht="21.6" customHeight="1" s="49">
      <c r="A985" s="100" t="n"/>
      <c r="B985" s="34" t="n"/>
      <c r="C985" s="100" t="n"/>
      <c r="D985" s="34" t="n"/>
      <c r="E985" s="34" t="n"/>
      <c r="F985" s="34" t="n"/>
      <c r="G985" s="34" t="n"/>
      <c r="H985" s="34" t="n"/>
      <c r="N985" t="inlineStr">
        <is>
          <t>Clinic</t>
        </is>
      </c>
    </row>
    <row r="986" ht="21.6" customHeight="1" s="49">
      <c r="A986" s="100" t="n"/>
      <c r="B986" s="34" t="n"/>
      <c r="C986" s="100" t="n"/>
      <c r="D986" s="34" t="n"/>
      <c r="E986" s="34" t="n"/>
      <c r="F986" s="34" t="n"/>
      <c r="G986" s="34" t="n"/>
      <c r="H986" s="34" t="n"/>
      <c r="N986" t="inlineStr">
        <is>
          <t>Clinic</t>
        </is>
      </c>
    </row>
    <row r="987" ht="21.6" customHeight="1" s="49">
      <c r="A987" s="100" t="n"/>
      <c r="B987" s="34" t="n"/>
      <c r="C987" s="100" t="n"/>
      <c r="D987" s="34" t="n"/>
      <c r="E987" s="34" t="n"/>
      <c r="F987" s="34" t="n"/>
      <c r="G987" s="34" t="n"/>
      <c r="H987" s="34" t="n"/>
      <c r="N987" t="inlineStr">
        <is>
          <t>Clinic</t>
        </is>
      </c>
    </row>
    <row r="988" ht="21.6" customHeight="1" s="49">
      <c r="A988" s="100" t="n"/>
      <c r="B988" s="34" t="n"/>
      <c r="C988" s="100" t="n"/>
      <c r="D988" s="34" t="n"/>
      <c r="E988" s="34" t="n"/>
      <c r="F988" s="34" t="n"/>
      <c r="G988" s="34" t="n"/>
      <c r="H988" s="34" t="n"/>
      <c r="N988" t="inlineStr">
        <is>
          <t>Clinic</t>
        </is>
      </c>
    </row>
    <row r="989" ht="21.6" customHeight="1" s="49">
      <c r="A989" s="100" t="n"/>
      <c r="B989" s="34" t="n"/>
      <c r="C989" s="100" t="n"/>
      <c r="D989" s="34" t="n"/>
      <c r="E989" s="34" t="n"/>
      <c r="F989" s="34" t="n"/>
      <c r="G989" s="34" t="n"/>
      <c r="H989" s="34" t="n"/>
      <c r="N989" t="inlineStr">
        <is>
          <t>Clinic</t>
        </is>
      </c>
    </row>
    <row r="990" ht="21.6" customHeight="1" s="49">
      <c r="A990" s="100" t="n"/>
      <c r="B990" s="34" t="n"/>
      <c r="C990" s="100" t="n"/>
      <c r="D990" s="34" t="n"/>
      <c r="E990" s="34" t="n"/>
      <c r="F990" s="34" t="n"/>
      <c r="G990" s="34" t="n"/>
      <c r="H990" s="34" t="n"/>
      <c r="N990" t="inlineStr">
        <is>
          <t>Clinic</t>
        </is>
      </c>
    </row>
    <row r="991" ht="21.6" customHeight="1" s="49">
      <c r="A991" s="100" t="n"/>
      <c r="B991" s="34" t="n"/>
      <c r="C991" s="100" t="n"/>
      <c r="D991" s="34" t="n"/>
      <c r="E991" s="34" t="n"/>
      <c r="F991" s="34" t="n"/>
      <c r="G991" s="34" t="n"/>
      <c r="H991" s="34" t="n"/>
      <c r="N991" t="inlineStr">
        <is>
          <t>Clinic</t>
        </is>
      </c>
    </row>
    <row r="992" ht="21.6" customHeight="1" s="49">
      <c r="A992" s="100" t="n"/>
      <c r="B992" s="34" t="n"/>
      <c r="C992" s="100" t="n"/>
      <c r="D992" s="34" t="n"/>
      <c r="E992" s="34" t="n"/>
      <c r="F992" s="34" t="n"/>
      <c r="G992" s="34" t="n"/>
      <c r="H992" s="34" t="n"/>
      <c r="N992" t="inlineStr">
        <is>
          <t>Clinic</t>
        </is>
      </c>
    </row>
    <row r="993" ht="21.6" customHeight="1" s="49">
      <c r="A993" s="100" t="n"/>
      <c r="B993" s="34" t="n"/>
      <c r="C993" s="100" t="n"/>
      <c r="D993" s="34" t="n"/>
      <c r="E993" s="34" t="n"/>
      <c r="F993" s="34" t="n"/>
      <c r="G993" s="34" t="n"/>
      <c r="H993" s="34" t="n"/>
      <c r="N993" t="inlineStr">
        <is>
          <t>Clinic</t>
        </is>
      </c>
    </row>
    <row r="994" ht="21.6" customHeight="1" s="49">
      <c r="A994" s="100" t="n"/>
      <c r="B994" s="34" t="n"/>
      <c r="C994" s="100" t="n"/>
      <c r="D994" s="34" t="n"/>
      <c r="E994" s="34" t="n"/>
      <c r="F994" s="34" t="n"/>
      <c r="G994" s="34" t="n"/>
      <c r="H994" s="34" t="n"/>
      <c r="N994" t="inlineStr">
        <is>
          <t>Clinic</t>
        </is>
      </c>
    </row>
    <row r="995" ht="21.6" customHeight="1" s="49">
      <c r="A995" s="100" t="n"/>
      <c r="B995" s="34" t="n"/>
      <c r="C995" s="100" t="n"/>
      <c r="D995" s="34" t="n"/>
      <c r="E995" s="34" t="n"/>
      <c r="F995" s="34" t="n"/>
      <c r="G995" s="34" t="n"/>
      <c r="H995" s="34" t="n"/>
      <c r="N995" t="inlineStr">
        <is>
          <t>Clinic</t>
        </is>
      </c>
    </row>
    <row r="996" ht="21.6" customHeight="1" s="49">
      <c r="A996" s="100" t="n"/>
      <c r="B996" s="34" t="n"/>
      <c r="C996" s="100" t="n"/>
      <c r="D996" s="34" t="n"/>
      <c r="E996" s="34" t="n"/>
      <c r="F996" s="34" t="n"/>
      <c r="G996" s="34" t="n"/>
      <c r="H996" s="34" t="n"/>
      <c r="N996" t="inlineStr">
        <is>
          <t>Clinic</t>
        </is>
      </c>
    </row>
    <row r="997" ht="21.6" customHeight="1" s="49">
      <c r="A997" s="100" t="n"/>
      <c r="B997" s="34" t="n"/>
      <c r="C997" s="100" t="n"/>
      <c r="D997" s="34" t="n"/>
      <c r="E997" s="34" t="n"/>
      <c r="F997" s="34" t="n"/>
      <c r="G997" s="34" t="n"/>
      <c r="H997" s="34" t="n"/>
      <c r="N997" t="inlineStr">
        <is>
          <t>Clinic</t>
        </is>
      </c>
    </row>
    <row r="998" ht="21.6" customHeight="1" s="49">
      <c r="A998" s="100" t="n"/>
      <c r="B998" s="34" t="n"/>
      <c r="C998" s="100" t="n"/>
      <c r="D998" s="34" t="n"/>
      <c r="E998" s="34" t="n"/>
      <c r="F998" s="34" t="n"/>
      <c r="G998" s="34" t="n"/>
      <c r="H998" s="34" t="n"/>
      <c r="N998" t="inlineStr">
        <is>
          <t>Clinic</t>
        </is>
      </c>
    </row>
    <row r="999" ht="21.6" customHeight="1" s="49">
      <c r="A999" s="100" t="n"/>
      <c r="B999" s="34" t="n"/>
      <c r="C999" s="100" t="n"/>
      <c r="D999" s="34" t="n"/>
      <c r="E999" s="34" t="n"/>
      <c r="F999" s="34" t="n"/>
      <c r="G999" s="34" t="n"/>
      <c r="H999" s="34" t="n"/>
      <c r="N999" t="inlineStr">
        <is>
          <t>Clinic</t>
        </is>
      </c>
    </row>
    <row r="1000" ht="21.6" customHeight="1" s="49">
      <c r="A1000" s="100" t="n"/>
      <c r="B1000" s="34" t="n"/>
      <c r="C1000" s="100" t="n"/>
      <c r="D1000" s="34" t="n"/>
      <c r="E1000" s="34" t="n"/>
      <c r="F1000" s="34" t="n"/>
      <c r="G1000" s="34" t="n"/>
      <c r="H1000" s="34" t="n"/>
      <c r="N1000" t="inlineStr">
        <is>
          <t>Clinic</t>
        </is>
      </c>
    </row>
  </sheetData>
  <mergeCells count="1">
    <mergeCell ref="A1:H1"/>
  </mergeCells>
  <conditionalFormatting sqref="H3:H1000">
    <cfRule type="containsText" priority="1" operator="containsText" dxfId="3" stopIfTrue="1" text="Invalid">
      <formula>NOT(ISERROR(SEARCH(("Invalid"),(H3))))</formula>
    </cfRule>
    <cfRule type="containsText" priority="2" operator="containsText" dxfId="2" stopIfTrue="1" text="Fixed">
      <formula>NOT(ISERROR(SEARCH(("Fixed"),(H3))))</formula>
    </cfRule>
    <cfRule type="containsText" priority="3" operator="containsText" dxfId="1" stopIfTrue="1" text="In Progress">
      <formula>NOT(ISERROR(SEARCH(("In Progress"),(H3))))</formula>
    </cfRule>
    <cfRule type="containsText" priority="4" operator="containsText" dxfId="0" stopIfTrue="1" text="Pending">
      <formula>NOT(ISERROR(SEARCH(("Pending"),(H3))))</formula>
    </cfRule>
  </conditionalFormatting>
  <dataValidations count="1">
    <dataValidation sqref="H3:H1000" showDropDown="0" showInputMessage="1" showErrorMessage="1" allowBlank="1" prompt="เลือกสถานะการแก้ไขข้อสอบ (Status)" type="list">
      <formula1>"Pending (รอดำเนินการ),In Progress (กำลังตรวจสอบ),Fixed (แก้ไขเรียบร้อย),Invalid (เฉลยเดิมถูกต้องแล้ว)"</formula1>
    </dataValidation>
  </dataValidations>
  <hyperlinks>
    <hyperlink ref="A1" location="'สารบัญ'!A1" display="🏠 กลับสู่หน้าแรก (Go to Home Page)"/>
  </hyperlinks>
  <pageMargins left="0.75" right="0.75" top="1" bottom="1" header="0.5" footer="0.5"/>
</worksheet>
</file>

<file path=xl/worksheets/sheet39.xml><?xml version="1.0" encoding="utf-8"?>
<worksheet xmlns="http://schemas.openxmlformats.org/spreadsheetml/2006/main">
  <sheetPr>
    <tabColor rgb="FF4CB266"/>
    <outlinePr summaryBelow="0" summaryRight="0"/>
    <pageSetUpPr/>
  </sheetPr>
  <dimension ref="A1:S30"/>
  <sheetViews>
    <sheetView workbookViewId="0">
      <selection activeCell="A1" sqref="A1"/>
    </sheetView>
  </sheetViews>
  <sheetFormatPr baseColWidth="8" defaultColWidth="12.6640625" defaultRowHeight="15.75" customHeight="1"/>
  <cols>
    <col width="8" customWidth="1" style="49" min="1" max="1"/>
    <col width="50" customWidth="1" style="49" min="2" max="2"/>
    <col width="40" customWidth="1" style="49" min="3" max="3"/>
    <col width="12" customWidth="1" style="49" min="4" max="4"/>
    <col width="28" customWidth="1" style="49" min="5" max="5"/>
    <col width="28" customWidth="1" style="49" min="6" max="6"/>
    <col width="28" customWidth="1" style="49" min="7" max="7"/>
    <col width="28" customWidth="1" style="49" min="8" max="8"/>
    <col width="28" customWidth="1" style="49" min="9" max="9"/>
    <col width="14" customWidth="1" style="49" min="10" max="10"/>
    <col width="55" customWidth="1" style="49" min="11" max="11"/>
    <col width="12" customWidth="1" style="49" min="12" max="12"/>
    <col width="25" customWidth="1" style="49" min="13" max="13"/>
    <col width="30" customWidth="1" style="49" min="14" max="14"/>
    <col width="15" customWidth="1" style="49" min="15" max="15"/>
    <col width="20" customWidth="1" style="49" min="16" max="16"/>
    <col width="16" customWidth="1" style="49" min="17" max="17"/>
    <col width="16" customWidth="1" style="49" min="18" max="18"/>
    <col width="24" customWidth="1" style="49" min="19" max="19"/>
  </cols>
  <sheetData>
    <row r="1" ht="34.95" customHeight="1" s="49">
      <c r="A1" s="51">
        <f>HYPERLINK("#gid=0", "🏠 กลับสู่หน้าแรก (Go to Home Page)")</f>
        <v/>
      </c>
    </row>
    <row r="2" ht="28" customHeight="1" s="49">
      <c r="A2" s="181" t="inlineStr">
        <is>
          <t>ลำดับ</t>
        </is>
      </c>
      <c r="B2" s="182" t="inlineStr">
        <is>
          <t>สถานการณ์เคส / ข้อมูลผู้ป่วย</t>
        </is>
      </c>
      <c r="C2" s="183" t="inlineStr">
        <is>
          <t>คำถาม</t>
        </is>
      </c>
      <c r="D2" s="181" t="inlineStr">
        <is>
          <t>รูปถาม</t>
        </is>
      </c>
      <c r="E2" s="181" t="inlineStr">
        <is>
          <t>ตัวเลือก 1</t>
        </is>
      </c>
      <c r="F2" s="181" t="inlineStr">
        <is>
          <t>ตัวเลือก 2</t>
        </is>
      </c>
      <c r="G2" s="181" t="inlineStr">
        <is>
          <t>ตัวเลือก 3</t>
        </is>
      </c>
      <c r="H2" s="181" t="inlineStr">
        <is>
          <t>ตัวเลือก 4</t>
        </is>
      </c>
      <c r="I2" s="181" t="inlineStr">
        <is>
          <t>ตัวเลือก 5</t>
        </is>
      </c>
      <c r="J2" s="181" t="inlineStr">
        <is>
          <t>เฉลย (ตัวเลข 1-5)</t>
        </is>
      </c>
      <c r="K2" s="181" t="inlineStr">
        <is>
          <t>คำอธิบายเฉลย</t>
        </is>
      </c>
      <c r="L2" s="181" t="inlineStr">
        <is>
          <t>รูปเฉลย</t>
        </is>
      </c>
      <c r="M2" s="181" t="inlineStr">
        <is>
          <t>หัวข้อโรคสภาฯ</t>
        </is>
      </c>
      <c r="N2" s="181" t="inlineStr">
        <is>
          <t>หัวข้อย่อย</t>
        </is>
      </c>
      <c r="O2" s="181" t="inlineStr">
        <is>
          <t>Product / Clinic</t>
        </is>
      </c>
      <c r="P2" s="181" t="inlineStr">
        <is>
          <t>หมายเหตุ</t>
        </is>
      </c>
      <c r="Q2" s="181" t="inlineStr">
        <is>
          <t>ประเภทข้อสอบ</t>
        </is>
      </c>
      <c r="R2" s="181" t="inlineStr">
        <is>
          <t>ปี / เลขชุด</t>
        </is>
      </c>
      <c r="S2" s="184" t="inlineStr">
        <is>
          <t>Case ID (รหัสเคส)</t>
        </is>
      </c>
    </row>
    <row r="3" ht="24" customHeight="1" s="49">
      <c r="A3" s="187" t="n">
        <v>1</v>
      </c>
      <c r="B3" s="186" t="inlineStr">
        <is>
          <t>หญิงสาวคนหนึ่งต้องการลดน้ำหนัก มีผู้แนะนำให้ลองรับประทานผลิตภัณฑ์เสริมอาหารชนิดหนึ่งซึ่งอ้างว่าช่วยลดการสะสมไขมันและเพิ่มการเผาผลาญไขมันในกล้ามเนื้อ จึงนำผลิตภัณฑ์ดังกล่าวมาปรึกษาเภสัชกรที่ร้านยา</t>
        </is>
      </c>
      <c r="C3" s="186" t="inlineStr">
        <is>
          <t>ผลิตภัณฑ์เสริมอาหารที่ออกฤทธิ์โดยยับยั้งเอนไซม์ Lipoprotein lipase ในเซลล์ไขมันและกระตุ้นการเผาผลาญกรดไขมันในเซลล์กล้ามเนื้อดังกล่าวคือสารใด</t>
        </is>
      </c>
      <c r="D3" s="186" t="n"/>
      <c r="E3" s="186" t="inlineStr">
        <is>
          <t>Conjugated linoleic acid (CLA)</t>
        </is>
      </c>
      <c r="F3" s="186" t="inlineStr">
        <is>
          <t>Chitosan</t>
        </is>
      </c>
      <c r="G3" s="186" t="inlineStr">
        <is>
          <t>Hydroxycitric acid (HCA)</t>
        </is>
      </c>
      <c r="H3" s="186" t="inlineStr">
        <is>
          <t>Catechin (EGCG)</t>
        </is>
      </c>
      <c r="I3" s="188" t="inlineStr">
        <is>
          <t>L-Carnitine</t>
        </is>
      </c>
      <c r="J3" s="185" t="n">
        <v>1</v>
      </c>
      <c r="K3" s="186" t="inlineStr">
        <is>
          <t>✅ คำตอบที่ถูกต้อง: ข้อ ก. Conjugated linoleic acid (CLA)
🎯 ทำไมข้อนี้ถึงถูก:
Conjugated linoleic acid (CLA) ช่วยส่งเสริมการลดน้ำหนักโดยยับยั้งเอนไซม์ Lipoprotein lipase (LPL) ในเซลล์ไขมัน ทำให้การสะสมไตรกลีเซอไรด์ลดลง และกระตุ้นเอนไซม์ Carnitine palmitoyltransferase-1 (CPT-1) ส่งผลให้เกิดการสลายกรดไขมัน (Beta-oxidation) ในเซลล์กล้ามเนื้อเพิ่มขึ้น
🔍 ข้ออื่นผิดเพราะอะไร:
• ข้อ ข.: Chitosan เป็นพอลิเมอร์ชีวภาพจากเปลือกสัตว์ทะเล ออกฤทธิ์จับกับไขมันในทางเดินอาหาร (Fat binder) เพื่อลดการดูดซึมไขมัน ไม่ได้ออกฤทธิ์เผาผลาญไขมันในเนื้อเยื่อ
• ข้อ ค.: HCA เป็นสารสกัดจากส้มแขก (Garcinia cambogia) ออกฤทธิ์ยับยั้งเอนไซม์ ATP-citrate lyase เพื่อลดการสังเคราะห์กรดไขมันใหม่
• ข้อ ง.: สารต้านอนุมูลอิสระจากชาเขียว ช่วยเพิ่มอัตราการเผาผลาญพลังงาน (Thermogenesis) ผ่านการยับยั้งเอนไซม์ COMT
• ข้อ จ.: L-Carnitine ทำหน้าที่ลำเลียงกรดไขมันสายยาวเข้าสู่ไมโทคอนเดรียเพื่อเผาผลาญ แต่ไม่ได้ออกฤทธิ์ยับยั้งเอนไซม์ LPL ในเซลล์ไขมันโดยตรง</t>
        </is>
      </c>
      <c r="L3" s="186" t="n"/>
      <c r="M3" s="186" t="inlineStr">
        <is>
          <t>18. Clinical Nutrition</t>
        </is>
      </c>
      <c r="N3" s="186" t="inlineStr">
        <is>
          <t>18.4 Obesity &amp; Weight Management</t>
        </is>
      </c>
      <c r="O3" s="185" t="inlineStr">
        <is>
          <t>Clinic</t>
        </is>
      </c>
      <c r="P3" s="186" t="inlineStr">
        <is>
          <t>ข้อ 1 Pharma Plus เล่มม่วง (เฉลยข้อ ก ข ง)</t>
        </is>
      </c>
      <c r="Q3" s="185" t="inlineStr">
        <is>
          <t>แบบฝึกหัด</t>
        </is>
      </c>
      <c r="R3" s="185" t="inlineStr">
        <is>
          <t>เล่มม่วง</t>
        </is>
      </c>
      <c r="S3" s="185" t="n"/>
    </row>
    <row r="4" ht="24" customHeight="1" s="49">
      <c r="A4" s="187" t="n">
        <v>2</v>
      </c>
      <c r="B4" s="186" t="n"/>
      <c r="C4" s="186" t="inlineStr">
        <is>
          <t>ผลิตภัณฑ์เสริมอาหารในข้อใดมีคุณสมบัติและพฤติกรรมทางสรีรวิทยาเสมือนเส้นใยอาหารที่ไม่ละลายน้ำ (Insoluble dietary fiber) โดยสามารถจับกับโมเลกุลไขมันในทางเดินอาหารได้</t>
        </is>
      </c>
      <c r="D4" s="186" t="n"/>
      <c r="E4" s="186" t="inlineStr">
        <is>
          <t>Evening primrose oil</t>
        </is>
      </c>
      <c r="F4" s="186" t="inlineStr">
        <is>
          <t>Chitosan</t>
        </is>
      </c>
      <c r="G4" s="186" t="inlineStr">
        <is>
          <t>Collagen peptide</t>
        </is>
      </c>
      <c r="H4" s="186" t="inlineStr">
        <is>
          <t>Conjugated linoleic acid (CLA)</t>
        </is>
      </c>
      <c r="I4" s="188" t="inlineStr">
        <is>
          <t>Lecithin</t>
        </is>
      </c>
      <c r="J4" s="185" t="n">
        <v>2</v>
      </c>
      <c r="K4" s="186" t="inlineStr">
        <is>
          <t>✅ คำตอบที่ถูกต้อง: ข้อ ข. Chitosan
🎯 ทำไมข้อนี้ถึงถูก:
Chitosan มีคุณสมบัติและพฤติกรรมทางสรีรวิทยาเสมือนเส้นใยอาหารที่ไม่ละลายน้ำ (Insoluble dietary fiber) โดยโมเลกุลมีประจุบวกจากหมู่อะมิโนอิสระ สามารถดึงดูดและจับกับกรดไขมัน คอเลสเตอรอล และกรดน้ำดีที่มีประจุลบในทางเดินอาหาร เกิดเป็นสารเชิงซ้อนที่ไม่ละลายน้ำและถูกขับออกทางอุจจาระ
🔍 ข้ออื่นผิดเพราะอะไร:
• ข้อ ก.: เป็นน้ำมันสกัดจากเมล็ดอีฟนิ่งพริมโรส อุดมไปด้วยกรดไขมันจำเป็นกลุ่มโอเมก้า 6 คือ Gamma-linolenic acid (GLA) ไม่ใช่เส้นใยอาหาร
• ข้อ ค.: เป็นโปรตีนโครงสร้างหลักที่พบในเนื้อเยื่อเกี่ยวพัน กระดูกอ่อน และผิวหนังของสัตว์ จัดเป็นสารอาหารกลุ่มโปรตีน
• ข้อ ง.: เป็นกรดไขมันไม่อิ่มตัวเชิงซ้อน (Fatty acid) ไม่ใช่เส้นใยอาหาร
• ข้อ จ.: เป็นสารประกอบฟอสโฟลิพิด (Phospholipid) ที่ทำหน้าที่เป็น Emulsifier ไม่ใช่เส้นใยอาหาร</t>
        </is>
      </c>
      <c r="L4" s="186" t="n"/>
      <c r="M4" s="186" t="inlineStr">
        <is>
          <t>18. Clinical Nutrition</t>
        </is>
      </c>
      <c r="N4" s="186" t="inlineStr">
        <is>
          <t>18.4 Obesity &amp; Weight Management</t>
        </is>
      </c>
      <c r="O4" s="185" t="inlineStr">
        <is>
          <t>Clinic</t>
        </is>
      </c>
      <c r="P4" s="186" t="inlineStr">
        <is>
          <t>ข้อ 2 Pharma Plus เล่มม่วง (เฉลยข้อ ก)</t>
        </is>
      </c>
      <c r="Q4" s="185" t="inlineStr">
        <is>
          <t>แบบฝึกหัด</t>
        </is>
      </c>
      <c r="R4" s="185" t="inlineStr">
        <is>
          <t>เล่มม่วง</t>
        </is>
      </c>
      <c r="S4" s="185" t="n"/>
    </row>
    <row r="5" ht="24" customHeight="1" s="49">
      <c r="A5" s="187" t="n">
        <v>3</v>
      </c>
      <c r="B5" s="186" t="inlineStr">
        <is>
          <t>ผู้ป่วยโรคหลอดเลือดหัวใจมารับยาประจำที่โรงพยาบาล ได้แก่ Aspirin 81 mg/day และ Isosorbide mononitrate 30 mg/day สอบถามเภสัชกรว่าต้องการซื้อผลิตภัณฑ์สารสกัดใบแปะก๊วย (Ginkgo biloba extract) มารับประทานร่วมด้วยเพื่อบำรุงสมอง</t>
        </is>
      </c>
      <c r="C5" s="186" t="inlineStr">
        <is>
          <t>เภสัชกรควรให้คำแนะนำเกี่ยวกับอันตรกิริยาระหว่างสารสกัดใบแปะก๊วยกับยาประจำตัวของผู้ป่วยอย่างไร</t>
        </is>
      </c>
      <c r="D5" s="186" t="n"/>
      <c r="E5" s="186" t="inlineStr">
        <is>
          <t>สารสกัดใบแปะก๊วยลดประสิทธิภาพการขยายหลอดเลือดของ Isosorbide mononitrate</t>
        </is>
      </c>
      <c r="F5" s="186" t="inlineStr">
        <is>
          <t>สารสกัดใบแปะก๊วยกระตุ้นเอนไซม์ตับทำให้ระดับยา Aspirin ในเลือดลดลง</t>
        </is>
      </c>
      <c r="G5" s="186" t="inlineStr">
        <is>
          <t>สารสกัดใบแปะก๊วยเสริมฤทธิ์ต้านการเกาะกลุ่มของเกล็ดเลือดของ Aspirin ทำให้เพิ่มความเสี่ยงต่อภาวะเลือดออกผิดปกติ</t>
        </is>
      </c>
      <c r="H5" s="186" t="inlineStr">
        <is>
          <t>สารสกัดใบแปะก๊วยทำให้เกิดภาวะความดันโลหิตสูงเฉียบพลัน</t>
        </is>
      </c>
      <c r="I5" s="188" t="inlineStr">
        <is>
          <t>สารสกัดใบแปะก๊วยไม่มีอันตรกิริยาทางเภสัชวิทยากับยา Aspirin</t>
        </is>
      </c>
      <c r="J5" s="185" t="n">
        <v>3</v>
      </c>
      <c r="K5" s="186" t="inlineStr">
        <is>
          <t>✅ คำตอบที่ถูกต้อง: ข้อ ค. สารสกัดใบแปะก๊วยเสริมฤทธิ์ต้านการเกาะกลุ่มของเกล็ดเลือดของ Aspirin ทำให้เพิ่มความเสี่ยงต่อภาวะเลือดออกผิดปกติ
🎯 ทำไมข้อนี้ถึงถูก:
สารสกัดใบแปะก๊วยมีสารสำคัญคือ Ginkgolides ซึ่งออกฤทธิ์เป็น Platelet-Activating Factor (PAF) antagonist ต้านการเกาะกลุ่มของเกล็ดเลือด เมื่อรับประทานร่วมกับยาต้านเกล็ดเลือดอย่าง Aspirin จะเกิดผลเสริมฤทธิ์กัน (Additive / Synergistic effect) เพิ่มความเสี่ยงต่อการเกิดภาวะเลือดออกผิดปกติ (Bleeding complications) เช่น เลือดออกในทางเดินอาหาร หรือเลือดออกในกะโหลกศีรษะ
🔍 ข้ออื่นผิดเพราะอะไร:
• ข้อ ก.: สารสกัดใบแปะก๊วยไม่ได้ขัดขวางการสร้าง Nitric oxide หรือลดผลการขยายหลอดเลือดของ Isosorbide mononitrate
• ข้อ ข.: สารสกัดใบแปะก๊วยไม่ได้เหนี่ยวนำเอนไซม์ตับเพื่อเร่งทำลาย Aspirin
• ข้อ ง.: แปะก๊วยมีฤทธิ์ช่วยขยายหลอดเลือดส่วนปลายเล็กน้อย ไม่ได้ทำให้ความดันโลหิตสูงเฉียบพลัน
• ข้อ จ.: สารสกัดใบแปะก๊วยมีอันตรกิริยาที่ชัดเจนและมีรายงานเคสเลือดออกรุนแรงเมื่อใช้ร่วมกับ Aspirin หรือ Warfarin</t>
        </is>
      </c>
      <c r="L5" s="186" t="n"/>
      <c r="M5" s="186" t="inlineStr">
        <is>
          <t>18. Clinical Nutrition</t>
        </is>
      </c>
      <c r="N5" s="186" t="inlineStr">
        <is>
          <t>18.1 Macronutrients &amp; Micronutrients</t>
        </is>
      </c>
      <c r="O5" s="185" t="inlineStr">
        <is>
          <t>Clinic</t>
        </is>
      </c>
      <c r="P5" s="186" t="inlineStr">
        <is>
          <t>ข้อ 3 Pharma Plus เล่มม่วง (เฉลยข้อ ก)</t>
        </is>
      </c>
      <c r="Q5" s="185" t="inlineStr">
        <is>
          <t>แบบฝึกหัด</t>
        </is>
      </c>
      <c r="R5" s="185" t="inlineStr">
        <is>
          <t>เล่มม่วง</t>
        </is>
      </c>
      <c r="S5" s="185" t="n"/>
    </row>
    <row r="6" ht="24" customHeight="1" s="49">
      <c r="A6" s="187" t="n">
        <v>4</v>
      </c>
      <c r="B6" s="186" t="inlineStr">
        <is>
          <t>หญิงสาวอายุ 24 ปี มาปรึกษาเภสัชกรที่ร้านยาเนื่องจากมีอาการปวดท้องประจำเดือน (Primary dysmenorrhea) บ่อยครั้ง สอบถามเรื่องการเลือกรับประทานอาหารและสมุนไพร</t>
        </is>
      </c>
      <c r="C6" s="186" t="inlineStr">
        <is>
          <t>ในระหว่างที่มีอาการปวดประจำเดือน ผู้ป่วยควรหลีกเลี่ยงอาหารหรือสมุนไพรที่มีส่วนประกอบในข้อใดเนื่องจากอาจกระตุ้นการบีบเกร็งของมดลูกและทำให้ปวดท้องรุนแรงขึ้น</t>
        </is>
      </c>
      <c r="D6" s="186" t="n"/>
      <c r="E6" s="186" t="inlineStr">
        <is>
          <t>ขมิ้นชัน (Turmeric)</t>
        </is>
      </c>
      <c r="F6" s="186" t="inlineStr">
        <is>
          <t>ชาเขียว (Green tea)</t>
        </is>
      </c>
      <c r="G6" s="186" t="inlineStr">
        <is>
          <t>ลูกยอ (Morinda citrifolia)</t>
        </is>
      </c>
      <c r="H6" s="186" t="inlineStr">
        <is>
          <t>กวาวเครือขาว (Pueraria mirifica)</t>
        </is>
      </c>
      <c r="I6" s="188" t="inlineStr">
        <is>
          <t>มะขามแขก (Senna)</t>
        </is>
      </c>
      <c r="J6" s="185" t="n">
        <v>5</v>
      </c>
      <c r="K6" s="186" t="inlineStr">
        <is>
          <t>✅ คำตอบที่ถูกต้อง: ข้อ จ. มะขามแขก (Senna)
🎯 ทำไมข้อนี้ถึงถูก:
มะขามแขกมีสารสำคัญกลุ่ม Anthraquinone glycosides (Sennosides) ซึ่งเป็นยากระตุ้นการบีบตัวของลำไส้ (Stimulant laxative) สารกลุ่มนี้สามารถกระตุ้นการบีบตัวของกล้ามเนื้อเรียบทั้งในลำไส้ใหญ่และกระตุ้นการบีบเกร็งของกล้ามเนื้อมดลูก (Uterine contractions) ได้ ส่งผลให้อาการปวดบิดเกร็งประจำเดือนรุนแรงขึ้น
🔍 ข้ออื่นผิดเพราะอะไร:
• ข้อ ก.: ขมิ้นชันมีสาร Curcuminoids ที่ออกฤทธิ์ต้านการอักเสบผ่านการยับยั้งเอนไซม์ COX-2 ช่วยลดการสร้าง Prostaglandins จึงสามารถช่วยบรรเทาอาการปวดประจำเดือนได้
• ข้อ ข.: ชาเขียวมีสารต้านอนุมูลอิสระ EGCG ไม่มีฤทธิ์กระตุ้นการบีบตัวของมดลูก
• ข้อ ค.: ลูกยอไม่มีฤทธิ์กระตุ้นการบีบเกร็งมดลูกรุนแรงเหมือนยาระบายกลุ่มแอนทราควิโนน
• ข้อ ง.: กวาวเครือขาวมีสาร Phytoestrogens ออกฤทธิ์คล้ายเอสโตรเจน ไม่ได้เป็นยากระตุ้นการบีบเกร็งกล้ามเนื้อมดลูกเฉียบพลัน</t>
        </is>
      </c>
      <c r="L6" s="186" t="n"/>
      <c r="M6" s="186" t="inlineStr">
        <is>
          <t>18. Clinical Nutrition</t>
        </is>
      </c>
      <c r="N6" s="186" t="inlineStr">
        <is>
          <t>18.1 Macronutrients &amp; Micronutrients</t>
        </is>
      </c>
      <c r="O6" s="185" t="inlineStr">
        <is>
          <t>Clinic</t>
        </is>
      </c>
      <c r="P6" s="186" t="inlineStr">
        <is>
          <t>ข้อ 4 Pharma Plus เล่มม่วง (เฉลยข้อ จ)</t>
        </is>
      </c>
      <c r="Q6" s="185" t="inlineStr">
        <is>
          <t>แบบฝึกหัด</t>
        </is>
      </c>
      <c r="R6" s="185" t="inlineStr">
        <is>
          <t>เล่มม่วง</t>
        </is>
      </c>
      <c r="S6" s="185" t="n"/>
    </row>
    <row r="7" ht="24" customHeight="1" s="49">
      <c r="A7" s="187" t="n">
        <v>5</v>
      </c>
      <c r="B7" s="186" t="inlineStr">
        <is>
          <t>ผู้ป่วยหญิงไทยอายุ 35 ปี รูปร่างอ้วนมาที่โรงพยาบาลต้องการได้ยาลดน้ำหนักจากแพทย์ เล่าว่าเคยซื้อยาลดน้ำหนักมารับประทานเองแต่พอหยุดยาพบว่าเกิดภาวะโยโย่ (Yoyo effect) น้ำหนักตัวดีดกลับขึ้นมามากกว่าเดิม แพทย์แนะนำให้ควบคุมอาหาร ออกกำลังกาย และสั่งจ่ายยา Orlistat ร่วมด้วย ตรวจร่างกายพบค่า Body Mass Index (BMI) เท่ากับ 30 kg/m²</t>
        </is>
      </c>
      <c r="C7" s="186" t="inlineStr">
        <is>
          <t>ปัญหาสุขภาพหรือภาวะแทรกซ้อนต่อไปนี้มักเกิดร่วมกับโรคอ้วน (Obesity) ยกเว้นข้อใด</t>
        </is>
      </c>
      <c r="D7" s="186" t="n"/>
      <c r="E7" s="186" t="inlineStr">
        <is>
          <t>โรคความดันโลหิตสูง (Hypertension)</t>
        </is>
      </c>
      <c r="F7" s="186" t="inlineStr">
        <is>
          <t>ภาวะไขมันในเลือดผิดปกติ (Dyslipidemia)</t>
        </is>
      </c>
      <c r="G7" s="186" t="inlineStr">
        <is>
          <t>โรคหลอดเลือดหัวใจโคโรนารีตีบ (Coronary artery disease)</t>
        </is>
      </c>
      <c r="H7" s="186" t="inlineStr">
        <is>
          <t>โรคข้อเข่าเสื่อม (Osteoarthritis of the knees)</t>
        </is>
      </c>
      <c r="I7" s="188" t="inlineStr">
        <is>
          <t>โรคอัลไซเมอร์ระยะแรกเฉียบพลัน (Acute Alzheimer's disease)</t>
        </is>
      </c>
      <c r="J7" s="185" t="n">
        <v>5</v>
      </c>
      <c r="K7" s="186" t="inlineStr">
        <is>
          <t>✅ คำตอบที่ถูกต้อง: ข้อ จ. โรคอัลไซเมอร์ระยะแรกเฉียบพลัน (Acute Alzheimer's disease)
🎯 ทำไมข้อนี้ถึงถูก:
โรคอัลไซเมอร์เป็นโรคความเสื่อมของระบบประสาทเรื้อรังที่สัมพันธ์กับพันธุกรรม อายุที่มากขึ้น และปัจจัยทางหลอดเลือด ไม่ใช่ภาวะแทรกซ้อนทางกายภาพหรือเมแทบอลิซึมเฉียบพลันที่เกิดพร้อมกับโรคอ้วนในวัย 35 ปีโดยตรงเหมือนกับกลุ่มโรคระบบหัวใจและหลอดเลือดหรือข้อเสื่อม
🔍 ข้ออื่นผิดเพราะอะไร:
• ข้อ ก.: พบได้บ่อยมากในผู้ป่วยโรคอ้วน เกิดจากการกระตุ้นระบบประสาท Sympathetic และระบบ Renin-Angiotensin-Aldosterone
• ข้อ ข.: โรคอ้วนทำให้เกิดภาวะ Atherogenic dyslipidemia ไตรกลีเซอไรด์สูงและ HDL ต่ำ
• ข้อ ค.: โรคอ้วนเพิ่มความเสี่ยงต่อการเกิด Atherosclerosis และกล้ามเนื้อหัวใจขาดเลือด
• ข้อ ง.: น้ำหนักตัวที่เกินมาตรฐานเพิ่มแรงกระแทกกดทับต่อข้อต่อรับน้ำหนักส่วนล่าง (Lower extremities) ทำให้กระดูกอ่อนข้อเสื่อมเร็วขึ้น</t>
        </is>
      </c>
      <c r="L7" s="186" t="n"/>
      <c r="M7" s="186" t="inlineStr">
        <is>
          <t>18. Clinical Nutrition</t>
        </is>
      </c>
      <c r="N7" s="186" t="inlineStr">
        <is>
          <t>18.4 Obesity &amp; Weight Management</t>
        </is>
      </c>
      <c r="O7" s="185" t="inlineStr">
        <is>
          <t>Clinic</t>
        </is>
      </c>
      <c r="P7" s="186" t="inlineStr">
        <is>
          <t>ข้อ 5 Pharma Plus เล่มม่วง (เฉลยข้อ จ)</t>
        </is>
      </c>
      <c r="Q7" s="185" t="inlineStr">
        <is>
          <t>แบบฝึกหัด</t>
        </is>
      </c>
      <c r="R7" s="185" t="inlineStr">
        <is>
          <t>เล่มม่วง</t>
        </is>
      </c>
      <c r="S7" s="185" t="inlineStr">
        <is>
          <t>CASE_NUTRITION_OBESITY_01</t>
        </is>
      </c>
    </row>
    <row r="8" ht="24" customHeight="1" s="49">
      <c r="A8" s="187" t="n">
        <v>6</v>
      </c>
      <c r="B8" s="186" t="inlineStr">
        <is>
          <t>ผู้ป่วยหญิงไทยอายุ 35 ปี รูปร่างอ้วนมาที่โรงพยาบาลต้องการได้ยาลดน้ำหนักจากแพทย์ เล่าว่าเคยซื้อยาลดน้ำหนักมารับประทานเองแต่พอหยุดยาพบว่าเกิดภาวะโยโย่ (Yoyo effect) น้ำหนักตัวดีดกลับขึ้นมามากกว่าเดิม แพทย์แนะนำให้ควบคุมอาหาร ออกกำลังกาย และสั่งจ่ายยา Orlistat ร่วมด้วย ตรวจร่างกายพบค่า Body Mass Index (BMI) เท่ากับ 30 kg/m²</t>
        </is>
      </c>
      <c r="C8" s="186" t="inlineStr">
        <is>
          <t>ยา Orlistat ที่แพทย์สั่งจ่ายให้กับผู้ป่วยรายนี้ มีกลไกการออกฤทธิ์อย่างไร</t>
        </is>
      </c>
      <c r="D8" s="186" t="n"/>
      <c r="E8" s="186" t="inlineStr">
        <is>
          <t>ดักจับไขมันในทางเดินอาหารด้วยแรงดึงดูดทางไฟฟ้า</t>
        </is>
      </c>
      <c r="F8" s="186" t="inlineStr">
        <is>
          <t>ออกฤทธิ์กดความอยากอาหารที่ศูนย์ควบคุมความอิ่มในสมองส่วนไฮโปทาลามัส</t>
        </is>
      </c>
      <c r="G8" s="186" t="inlineStr">
        <is>
          <t>เพิ่มอัตราการเผาผลาญไขมันในเซลล์กล้ามเนื้อและตับ</t>
        </is>
      </c>
      <c r="H8" s="186" t="inlineStr">
        <is>
          <t>ยับยั้งเอนไซม์ Gastric and Pancreatic lipase ในทางเดินอาหาร ทำให้ลดการย่อยและการดูดซึมไขมันประมาณ 30%</t>
        </is>
      </c>
      <c r="I8" s="188" t="inlineStr">
        <is>
          <t>ยับยั้งเอนไซม์ HMG-CoA reductase ในการสังเคราะห์คอเลสเตอรอล</t>
        </is>
      </c>
      <c r="J8" s="185" t="n">
        <v>4</v>
      </c>
      <c r="K8" s="186" t="inlineStr">
        <is>
          <t>✅ คำตอบที่ถูกต้อง: ข้อ ง. ยับยั้งเอนไซม์ Gastric and Pancreatic lipase ในทางเดินอาหาร ทำให้ลดการย่อยและการดูดซึมไขมันประมาณ 30%
🎯 ทำไมข้อนี้ถึงถูก:
Orlistat เป็น Reversible inhibitor ของเอนไซม์ Gastric and Pancreatic lipases โดยเข้าจับกับ Serine residue ที่ Active site ของเอนไซม์ในกระเพาะอาหารและลำไส้เล็ก ทำให้ไม่สามารถย่อย Dietary triglycerides ให้เป็น Free fatty acids และ Monoglycerides ได้ ส่งผลให้ลดการดูดซึมไขมันในอาหารได้ประมาณ 30% ไขมันที่ไม่ถูกย่อยจะถูกขับถ่ายออกทางอุจจาระ
🔍 ข้ออื่นผิดเพราะอะไร:
• ข้อ ก.: เป็นกลไกทางกายภาพของสารไคโตซาน (Chitosan) ไม่ใช่กลไกการยับยั้งเอนไซม์ของ Orlistat
• ข้อ ข.: เป็นกลไกของยากลุ่ม Sympathomimetic agents เช่น Phentermine ไม่ใช่ Orlistat
• ข้อ ค.: Orlistat แทบไม่มีการดูดซึมเข้าสู่กระแสเลือด (&lt; 1%) จึงไม่ออกฤทธิ์เผาผลาญไขมันในเซลล์ของร่างกาย
• ข้อ จ.: เป็นกลไกของยากลุ่ม Statins ในการลดคอเลสเตอรอลในตับ ไม่ใช่ยาลดน้ำหนัก</t>
        </is>
      </c>
      <c r="L8" s="186" t="n"/>
      <c r="M8" s="186" t="inlineStr">
        <is>
          <t>18. Clinical Nutrition</t>
        </is>
      </c>
      <c r="N8" s="186" t="inlineStr">
        <is>
          <t>18.4 Obesity &amp; Weight Management</t>
        </is>
      </c>
      <c r="O8" s="185" t="inlineStr">
        <is>
          <t>Clinic</t>
        </is>
      </c>
      <c r="P8" s="186" t="inlineStr">
        <is>
          <t>ข้อ 6 Pharma Plus เล่มม่วง (เฉลยข้อ ง)</t>
        </is>
      </c>
      <c r="Q8" s="185" t="inlineStr">
        <is>
          <t>แบบฝึกหัด</t>
        </is>
      </c>
      <c r="R8" s="185" t="inlineStr">
        <is>
          <t>เล่มม่วง</t>
        </is>
      </c>
      <c r="S8" s="185" t="inlineStr">
        <is>
          <t>CASE_NUTRITION_OBESITY_01</t>
        </is>
      </c>
    </row>
    <row r="9" ht="24" customHeight="1" s="49">
      <c r="A9" s="187" t="n">
        <v>7</v>
      </c>
      <c r="B9" s="186" t="inlineStr">
        <is>
          <t>ผู้ป่วยหญิงไทยอายุ 35 ปี รูปร่างอ้วนมาที่โรงพยาบาลต้องการได้ยาลดน้ำหนักจากแพทย์ เล่าว่าเคยซื้อยาลดน้ำหนักมารับประทานเองแต่พอหยุดยาพบว่าเกิดภาวะโยโย่ (Yoyo effect) น้ำหนักตัวดีดกลับขึ้นมามากกว่าเดิม แพทย์แนะนำให้ควบคุมอาหาร ออกกำลังกาย และสั่งจ่ายยา Orlistat ร่วมด้วย ตรวจร่างกายพบค่า Body Mass Index (BMI) เท่ากับ 30 kg/m²</t>
        </is>
      </c>
      <c r="C9" s="186" t="inlineStr">
        <is>
          <t>ในระหว่างที่ผู้ป่วยรับประทานยา Orlistat ควรให้คำแนะนำด้านโภชนาการและการรับประทานอาหารอย่างไรจึงจะเหมาะสมที่สุด</t>
        </is>
      </c>
      <c r="D9" s="186" t="n"/>
      <c r="E9" s="186" t="inlineStr">
        <is>
          <t>ส้มตำเขียวหวาน คอหมูย่าง ข้าวเหนียว</t>
        </is>
      </c>
      <c r="F9" s="186" t="inlineStr">
        <is>
          <t>ชมพู่ ปลาเผา แกงส้มหน่อไม้ (อาหารไขมันต่ำ พลังงานต่ำ หลีกเลี่ยงกะทิและของทอด)</t>
        </is>
      </c>
      <c r="G9" s="186" t="inlineStr">
        <is>
          <t>มะม่วงสุก ผัดกระเฉดหมูกรอบ ข้าวต้ม</t>
        </is>
      </c>
      <c r="H9" s="186" t="inlineStr">
        <is>
          <t>ทุเรียน แกงกะทิไก่ ข้าวสวย</t>
        </is>
      </c>
      <c r="I9" s="188" t="inlineStr">
        <is>
          <t>กล้วยหอมทอด ไอศกรีม ไก่ทอดหาดใหญ่</t>
        </is>
      </c>
      <c r="J9" s="185" t="n">
        <v>2</v>
      </c>
      <c r="K9" s="186" t="inlineStr">
        <is>
          <t>✅ คำตอบที่ถูกต้อง: ข้อ ข. ชมพู่ ปลาเผา แกงส้มหน่อไม้ (อาหารไขมันต่ำ พลังงานต่ำ หลีกเลี่ยงกะทิและของทอด)
🎯 ทำไมข้อนี้ถึงถูก:
ผู้ป่วยที่ใช้ Orlistat ต้องรับประทานอาหารที่มีไขมันต่ำ (Low-fat diet ไม่เกิน 30% ของพลังงานทั้งหมด) เพราะหากรับประทานอาหารที่มีไขมันสูง ไขมันที่ไม่ถูกดูดซึมจะกระตุ้นให้เกิดผลข้างเคียงทางเดินอาหารอย่างรุนแรง เช่น ถ่ายเป็นไขมัน (Steatorrhea), ผายลมปนน้ำมัน (Fecal urgency / Oily spotting) เมนู 'ชมพู่ ปลาเผา แกงส้มหน่อไม้' เป็นอาหารไขมันต่ำและแคลอรี่ต่ำ เหมาะสมที่สุด
🔍 ข้ออื่นผิดเพราะอะไร:
• ข้อ ก.: แกงเขียวหวานมีกะทิ คอหมูย่างมีไขมันอิ่มตัวสูง จะทำให้เกิดอาการถ่ายเป็นไขมันรุนแรงจาก Orlistat
• ข้อ ค.: หมูกรอบมีไขมันสูงมาก และมะม่วงสุกมีน้ำตาลฟรุกโทสสูง ไม่เหมาะสำหรับการลดน้ำหนัก
• ข้อ ง.: ทุเรียนและแกงกะทิมีทั้งไขมันและพลังงานสูงมาก จะกระตุ้นให้เกิดอาการอุจจาระเล็ดปนน้ำมัน
• ข้อ จ.: อาหารทอดและไอศกรีมมีไขมันสูงมาก เป็นข้อห้ามหลักในผู้ป่วยที่รับประทาน Orlistat</t>
        </is>
      </c>
      <c r="L9" s="186" t="n"/>
      <c r="M9" s="186" t="inlineStr">
        <is>
          <t>18. Clinical Nutrition</t>
        </is>
      </c>
      <c r="N9" s="186" t="inlineStr">
        <is>
          <t>18.4 Obesity &amp; Weight Management</t>
        </is>
      </c>
      <c r="O9" s="185" t="inlineStr">
        <is>
          <t>Clinic</t>
        </is>
      </c>
      <c r="P9" s="186" t="inlineStr">
        <is>
          <t>ข้อ 7 Pharma Plus เล่มม่วง (เฉลยข้อ ข)</t>
        </is>
      </c>
      <c r="Q9" s="185" t="inlineStr">
        <is>
          <t>แบบฝึกหัด</t>
        </is>
      </c>
      <c r="R9" s="185" t="inlineStr">
        <is>
          <t>เล่มม่วง</t>
        </is>
      </c>
      <c r="S9" s="185" t="inlineStr">
        <is>
          <t>CASE_NUTRITION_OBESITY_01</t>
        </is>
      </c>
    </row>
    <row r="10" ht="24" customHeight="1" s="49">
      <c r="A10" s="187" t="n">
        <v>8</v>
      </c>
      <c r="B10" s="186" t="inlineStr">
        <is>
          <t>ผู้ป่วยหญิงไทยอายุ 35 ปี รูปร่างอ้วนมาที่โรงพยาบาลต้องการได้ยาลดน้ำหนักจากแพทย์ เล่าว่าเคยซื้อยาลดน้ำหนักมารับประทานเองแต่พอหยุดยาพบว่าเกิดภาวะโยโย่ (Yoyo effect) น้ำหนักตัวดีดกลับขึ้นมามากกว่าเดิม แพทย์แนะนำให้ควบคุมอาหาร ออกกำลังกาย และสั่งจ่ายยา Orlistat ร่วมด้วย ตรวจร่างกายพบค่า Body Mass Index (BMI) เท่ากับ 30 kg/m²</t>
        </is>
      </c>
      <c r="C10" s="186" t="inlineStr">
        <is>
          <t>จากการประเมินดัชนีมวลกาย (BMI) ของผู้ป่วยรายนี้ที่มีค่า 30 kg/m² จัดอยู่ในระดับใดตามเกณฑ์มาตรฐานสำหรับประชากรเอเชีย (Asia-Pacific BMI Classification)</t>
        </is>
      </c>
      <c r="D10" s="186" t="n"/>
      <c r="E10" s="186" t="inlineStr">
        <is>
          <t>โรคอ้วนระดับ 2 (Obesity class II: BMI &gt;= 25.0 kg/m² หรือ &gt;= 30.0 kg/m² ตามเกณฑ์สากล)</t>
        </is>
      </c>
      <c r="F10" s="186" t="inlineStr">
        <is>
          <t>น้ำหนักตัวต่ำกว่าเกณฑ์มาตรฐาน (Underweight: BMI &lt; 18.5 kg/m²)</t>
        </is>
      </c>
      <c r="G10" s="186" t="inlineStr">
        <is>
          <t>น้ำหนักตัวปกติ (Normal weight: BMI 18.5 - 22.9 kg/m²)</t>
        </is>
      </c>
      <c r="H10" s="186" t="inlineStr">
        <is>
          <t>น้ำหนักตัวเกินเกณฑ์มาตรฐาน (Overweight: BMI 23.0 - 24.9 kg/m²)</t>
        </is>
      </c>
      <c r="I10" s="188" t="inlineStr">
        <is>
          <t>ภาวะเสี่ยงต่อการขาดสารอาหาร (Nutritional risk)</t>
        </is>
      </c>
      <c r="J10" s="185" t="n">
        <v>1</v>
      </c>
      <c r="K10" s="186" t="inlineStr">
        <is>
          <t>✅ คำตอบที่ถูกต้อง: ข้อ ก. โรคอ้วนระดับ 2 (Obesity class II: BMI &gt;= 25.0 kg/m² หรือ &gt;= 30.0 kg/m² ตามเกณฑ์สากล)
🎯 ทำไมข้อนี้ถึงถูก:
ตามเกณฑ์มาตรฐานดัชนีมวลกายสำหรับประชากรเอเชียแปซิฟิก (WHO Asia-Pacific Guidelines): BMI &lt; 18.5 = น้ำหนักน้อยกว่าเกณฑ์, 18.5 - 22.9 = น้ำหนักปกติ, 23.0 - 24.9 = น้ำหนักเกิน (Overweight), 25.0 - 29.9 = อ้วนระดับ 1 (Obese class I), และ &gt;= 30.0 kg/m² = อ้วนระดับ 2 หรืออ้วนอันตราย (Obese class II) ดังนั้นผู้ป่วยรายนี้ที่มี BMI 30 kg/m² จึงจัดอยู่ในกลุ่มโรคอ้วนระดับ 2
🔍 ข้ออื่นผิดเพราะอะไร:
• ข้อ ข.: BMI น้อยกว่า 18.5 kg/m2 จัดเป็นน้ำหนักน้อยกว่าเกณฑ์ ไม่ตรงกับค่า 30 kg/m2
• ข้อ ค.: BMI 18.5 - 22.9 kg/m2 เป็นเกณฑ์น้ำหนักปกติ
• ข้อ ง.: BMI 23.0 - 24.9 kg/m2 เป็นเพียงน้ำหนักเกิน แต่ค่า 30 จัดเป็นโรคอ้วนระดับ 2
• ข้อ จ.: ผู้ป่วยมีภาวะโภชนาการเกิน (Overnutrition) ไม่ใช่ภาวะเสี่ยงต่อการขาดสารอาหาร</t>
        </is>
      </c>
      <c r="L10" s="186" t="n"/>
      <c r="M10" s="186" t="inlineStr">
        <is>
          <t>18. Clinical Nutrition</t>
        </is>
      </c>
      <c r="N10" s="186" t="inlineStr">
        <is>
          <t>18.2 Nutritional Assessment &amp; Requirements</t>
        </is>
      </c>
      <c r="O10" s="185" t="inlineStr">
        <is>
          <t>Clinic</t>
        </is>
      </c>
      <c r="P10" s="186" t="inlineStr">
        <is>
          <t>ข้อ 8 Pharma Plus เล่มม่วง (เฉลยข้อ จ)</t>
        </is>
      </c>
      <c r="Q10" s="185" t="inlineStr">
        <is>
          <t>แบบฝึกหัด</t>
        </is>
      </c>
      <c r="R10" s="185" t="inlineStr">
        <is>
          <t>เล่มม่วง</t>
        </is>
      </c>
      <c r="S10" s="185" t="inlineStr">
        <is>
          <t>CASE_NUTRITION_OBESITY_01</t>
        </is>
      </c>
    </row>
    <row r="11" ht="24" customHeight="1" s="49">
      <c r="A11" s="187" t="n">
        <v>9</v>
      </c>
      <c r="B11" s="186" t="n"/>
      <c r="C11" s="186" t="inlineStr">
        <is>
          <t>ภาวะผมร่วงทั่วศีรษะ (Telogen effluvium) และเล็บเปราะบางหักง่าย สามารถเกิดจากการขาดวิตามินและแร่ธาตุต่อไปนี้ ยกเว้นข้อใด</t>
        </is>
      </c>
      <c r="D11" s="186" t="n"/>
      <c r="E11" s="186" t="inlineStr">
        <is>
          <t>Vitamin B6 (Pyridoxine)</t>
        </is>
      </c>
      <c r="F11" s="186" t="inlineStr">
        <is>
          <t>Vitamin A (Retinol)</t>
        </is>
      </c>
      <c r="G11" s="186" t="inlineStr">
        <is>
          <t>Vitamin D (Cholecalciferol)</t>
        </is>
      </c>
      <c r="H11" s="186" t="inlineStr">
        <is>
          <t>Biotin (Vitamin B7)</t>
        </is>
      </c>
      <c r="I11" s="188" t="inlineStr">
        <is>
          <t>Zinc (แร่ธาตุสังกะสี)</t>
        </is>
      </c>
      <c r="J11" s="185" t="n">
        <v>1</v>
      </c>
      <c r="K11" s="186" t="inlineStr">
        <is>
          <t>✅ คำตอบที่ถูกต้อง: ข้อ ก. Vitamin B6 (Pyridoxine)
🎯 ทำไมข้อนี้ถึงถูก:
การขาด Vitamin B6 (Pyridoxine) ในทางคลินิกมีอาการเด่นคือ ปลายประสาทอักเสบ (Peripheral neuropathy), โลหิตจางชนิด Sideroblastic anemia, และผื่น Seborrheic dermatitis บริเวณรอบตาและปาก ไม่ได้เป็นสาเหตุจำเพาะโดยตรงที่ทำให้เกิดผมร่วงและเล็บเปราะ (Telogen effluvium / Brittle nails) เหมือนสารอาหารตัวอื่น
🔍 ข้ออื่นผิดเพราะอะไร:
• ข้อ ข.: มีบทบาทควบคุมการแบ่งเซลล์และการหลั่งซีบัม การขาดหรือได้รับ Vitamin A มากเกินไป (Hypervitaminosis A) ล้วนทำให้วงจรเส้นผมหยุดชะงักและเกิดผมร่วงรุนแรง
• ข้อ ค.: ตัวรับวิตามินดี (VDR) มีบทบาทสำคัญในการควบคุม Hair follicle cycle การขาด Vitamin D สัมพันธ์กับผมร่วงแบบ Alopecia areata และ Telogen effluvium
• ข้อ ง.: วิตามินบี 7 เป็นโคเอนไซม์จำเป็นของ Carboxylase enzymes ในการสร้าง Keratin การขาดไบโอตินทำให้ผมร่วงทั่วศีรษะและเล็บเปราะหักง่ายอย่างชัดเจน
• ข้อ จ.: แร่ธาตุสังกะสีเป็นโคแฟกเตอร์ของเอนไซม์เมแทบอลิซึมโปรตีน การขาดสังกะสีทำให้เกิด Acrodermatitis enteropathica, ผมร่วง (Alopecia), และเล็บผิดปกติ</t>
        </is>
      </c>
      <c r="L11" s="186" t="n"/>
      <c r="M11" s="186" t="inlineStr">
        <is>
          <t>18. Clinical Nutrition</t>
        </is>
      </c>
      <c r="N11" s="186" t="inlineStr">
        <is>
          <t>18.1 Macronutrients &amp; Micronutrients</t>
        </is>
      </c>
      <c r="O11" s="185" t="inlineStr">
        <is>
          <t>Clinic</t>
        </is>
      </c>
      <c r="P11" s="186" t="inlineStr">
        <is>
          <t>ข้อ 9 Pharma Plus เล่มม่วง (เฉลยข้อ ก)</t>
        </is>
      </c>
      <c r="Q11" s="185" t="inlineStr">
        <is>
          <t>แบบฝึกหัด</t>
        </is>
      </c>
      <c r="R11" s="185" t="inlineStr">
        <is>
          <t>เล่มม่วง</t>
        </is>
      </c>
      <c r="S11" s="185" t="n"/>
    </row>
    <row r="12" ht="24" customHeight="1" s="49">
      <c r="A12" s="187" t="n">
        <v>10</v>
      </c>
      <c r="B12" s="186" t="n"/>
      <c r="C12" s="186" t="inlineStr">
        <is>
          <t>วิตามิน แร่ธาตุ และสารอาหารเสริมต่อไปนี้มีบทบาทสำคัญในการบำรุงผิวพรรณ ต้านอนุมูลอิสระ หรือเสริมสร้างคอลลาเจน ยกเว้นข้อใด</t>
        </is>
      </c>
      <c r="D12" s="186" t="n"/>
      <c r="E12" s="186" t="inlineStr">
        <is>
          <t>Vitamin E (Tocopherol)</t>
        </is>
      </c>
      <c r="F12" s="186" t="inlineStr">
        <is>
          <t>Vitamin C (Ascorbic acid)</t>
        </is>
      </c>
      <c r="G12" s="186" t="inlineStr">
        <is>
          <t>Magnesium (แมกนีเซียม)</t>
        </is>
      </c>
      <c r="H12" s="186" t="inlineStr">
        <is>
          <t>Zinc (สังกะสี)</t>
        </is>
      </c>
      <c r="I12" s="188" t="inlineStr">
        <is>
          <t>Evening Primrose Oil (EPO)</t>
        </is>
      </c>
      <c r="J12" s="185" t="n">
        <v>3</v>
      </c>
      <c r="K12" s="186" t="inlineStr">
        <is>
          <t>✅ คำตอบที่ถูกต้อง: ข้อ ค. Magnesium (แมกนีเซียม)
🎯 ทำไมข้อนี้ถึงถูก:
แมกนีเซียม (Magnesium) เป็นแร่ธาตุหลักที่มีบทบาทเด่นในการทำงานของระบบประสาท กล้ามเนื้อ โครงสร้างกระดูก และการสร้างพลังงาน ATP ในเซลล์ ไม่ได้มีบทบาทเด่นจำเพาะต่อการเพิ่มความสดใสของผิวหนังหรือการต้านอนุมูลอิสระของเซลล์ผิวหนังโดยตรง
🔍 ข้ออื่นผิดเพราะอะไร:
• ข้อ ก.: เป็นสารต้านอนุมูลอิสระที่ละลายในไขมัน ปกป้องเยื่อหุ้มเซลล์ผิวจากการทำลายของแสง UV และการเกิด Lipid peroxidation
• ข้อ ข.: เป็นโคแฟกเตอร์จำเป็นในการสังเคราะห์คอลลาเจน (Prolyl &amp; Lysyl hydroxylase) และยับยั้งเอนไซม์ Tyrosinase ลดการสร้างเม็ดสีเมลานิน
• ข้อ ง.: ส่งเสริมกระบวนการสมานแผล (Wound healing), ควบคุมการทำงานของต่อมไขมัน และลดการอักเสบในผู้ป่วยสิว
• ข้อ จ.: อุดมด้วยกรดไขมันโอเมก้า 6 คือ GLA ช่วยเสริมสร้าง Skin barrier ป้องกันการสูญเสียน้ำทางผิวหนัง (TEWL) ทำให้ผิวชุ่มชื้น</t>
        </is>
      </c>
      <c r="L12" s="186" t="n"/>
      <c r="M12" s="186" t="inlineStr">
        <is>
          <t>18. Clinical Nutrition</t>
        </is>
      </c>
      <c r="N12" s="186" t="inlineStr">
        <is>
          <t>18.1 Macronutrients &amp; Micronutrients</t>
        </is>
      </c>
      <c r="O12" s="185" t="inlineStr">
        <is>
          <t>Clinic</t>
        </is>
      </c>
      <c r="P12" s="186" t="inlineStr">
        <is>
          <t>ข้อ 10 Pharma Plus เล่มม่วง (เฉลยข้อ ค)</t>
        </is>
      </c>
      <c r="Q12" s="185" t="inlineStr">
        <is>
          <t>แบบฝึกหัด</t>
        </is>
      </c>
      <c r="R12" s="185" t="inlineStr">
        <is>
          <t>เล่มม่วง</t>
        </is>
      </c>
      <c r="S12" s="185" t="n"/>
    </row>
    <row r="13" ht="24" customHeight="1" s="49">
      <c r="A13" s="187" t="n">
        <v>11</v>
      </c>
      <c r="B13" s="186" t="n"/>
      <c r="C13" s="186" t="inlineStr">
        <is>
          <t>เกลือแร่และสารอาหารกลุ่มใดที่มีความสำคัญและเหมาะสมที่สุดในการเสริมสร้างการทำงานของกล้ามเนื้อ ป้องกันตะคริว และชดเชยการสูญเสียเกลือแร่จากการออกกำลังกาย</t>
        </is>
      </c>
      <c r="D13" s="186" t="n"/>
      <c r="E13" s="186" t="inlineStr">
        <is>
          <t>Vitamin K, Calcium, Vanadium</t>
        </is>
      </c>
      <c r="F13" s="186" t="inlineStr">
        <is>
          <t>Vitamin D, Calcium, Nickel</t>
        </is>
      </c>
      <c r="G13" s="186" t="inlineStr">
        <is>
          <t>Calcium, Magnesium, Potassium</t>
        </is>
      </c>
      <c r="H13" s="186" t="inlineStr">
        <is>
          <t>Iron, Zinc, Copper</t>
        </is>
      </c>
      <c r="I13" s="188" t="inlineStr">
        <is>
          <t>Iodine, Copper, Selenium</t>
        </is>
      </c>
      <c r="J13" s="185" t="n">
        <v>3</v>
      </c>
      <c r="K13" s="186" t="inlineStr">
        <is>
          <t>✅ คำตอบที่ถูกต้อง: ข้อ ค. Calcium, Magnesium, Potassium
🎯 ทำไมข้อนี้ถึงถูก:
แคลเซียม (Calcium) จำเป็นต่อการหดตัวของกล้ามเนื้อลาย (Excitation-contraction coupling) แมกนีเซียม (Magnesium) ทำหน้าที่คลายกล้ามเนื้อและควบคุมสมดุลพลังงาน ATP และโพแทสเซียม (Potassium) เป็นไอออนบวกหลักภายในเซลล์ที่ควบคุม Resting membrane potential ป้องกันการเกิดตะคริวและควบคุมการเต้นของหัวใจระหว่างการออกกำลังกาย
🔍 ข้ออื่นผิดเพราะอะไร:
• ข้อ ก.: Vanadium เป็นแร่ธาตุปริมาณน้อยมาก (Trace mineral) ที่ไม่มีบทบาททางสรีรวิทยาชัดเจนในการออกกำลังกาย
• ข้อ ข.: Nickel ไม่ใช่เกลือแร่ที่ใช้ชดเชยหรือเสริมสมรรถนะในการออกกำลังกาย
• ข้อ ง.: แร่ธาตุกลุ่มนี้เกี่ยวข้องกับการสร้างเม็ดเลือดแดงและเอนไซม์ต้านอนุมูลอิสระ ไม่ใช่เกลือแร่หลักที่ควบคุมการหดคลายตัวของกล้ามเนื้อเฉียบพลัน
• ข้อ จ.: แร่ธาตุกลุ่มนี้ควบคุมการสร้างฮอร์โมนไทรอยด์และต้านอนุมูลอิสระ ไม่ใช่ Electrolytes หลักในการออกกำลังกาย</t>
        </is>
      </c>
      <c r="L13" s="186" t="n"/>
      <c r="M13" s="186" t="inlineStr">
        <is>
          <t>18. Clinical Nutrition</t>
        </is>
      </c>
      <c r="N13" s="186" t="inlineStr">
        <is>
          <t>18.1 Macronutrients &amp; Micronutrients</t>
        </is>
      </c>
      <c r="O13" s="185" t="inlineStr">
        <is>
          <t>Clinic</t>
        </is>
      </c>
      <c r="P13" s="186" t="inlineStr">
        <is>
          <t>ข้อ 11 Pharma Plus เล่มม่วง (เฉลยข้อ ค ง)</t>
        </is>
      </c>
      <c r="Q13" s="185" t="inlineStr">
        <is>
          <t>แบบฝึกหัด</t>
        </is>
      </c>
      <c r="R13" s="185" t="inlineStr">
        <is>
          <t>เล่มม่วง</t>
        </is>
      </c>
      <c r="S13" s="185" t="n"/>
    </row>
    <row r="14" ht="24" customHeight="1" s="49">
      <c r="A14" s="187" t="n">
        <v>12</v>
      </c>
      <c r="B14" s="186" t="n"/>
      <c r="C14" s="186" t="inlineStr">
        <is>
          <t>ผู้ที่ออกกำลังกายเป็นประจำและต้องการเสริมเกลือแร่ที่สูญเสียไปทางเหงื่อ ได้แก่ แคลเซียม (Calcium), แมกนีเซียม (Magnesium) และโพแทสเซียม (Potassium) ควรเลือกรับประทานอาหารในหมวดใดที่อุดมไปด้วยแร่ธาตุเหล่านี้มากที่สุด</t>
        </is>
      </c>
      <c r="D14" s="186" t="n"/>
      <c r="E14" s="186" t="inlineStr">
        <is>
          <t>เนื้อแดงติดมัน อาหารทะเล เครื่องในสัตว์</t>
        </is>
      </c>
      <c r="F14" s="186" t="inlineStr">
        <is>
          <t>ปลาตัวเล็กตัวน้อย (แคลเซียม), ผักบร็อคโคลี่ (แมกนีเซียม), กล้วยหอม (โพแทสเซียม)</t>
        </is>
      </c>
      <c r="G14" s="186" t="inlineStr">
        <is>
          <t>ข้าวขัดขาว ขนมปังขาว น้ำหวาน</t>
        </is>
      </c>
      <c r="H14" s="186" t="inlineStr">
        <is>
          <t>ชาเขียว โสมสกัด Co-enzyme Q10</t>
        </is>
      </c>
      <c r="I14" s="188" t="inlineStr">
        <is>
          <t>น้ำมันตับปลา น้ำมันหมู เนยสด</t>
        </is>
      </c>
      <c r="J14" s="185" t="n">
        <v>2</v>
      </c>
      <c r="K14" s="186" t="inlineStr">
        <is>
          <t>✅ คำตอบที่ถูกต้อง: ข้อ ข. ปลาตัวเล็กตัวน้อย (แคลเซียม), ผักบร็อคโคลี่ (แมกนีเซียม), กล้วยหอม (โพแทสเซียม)
🎯 ทำไมข้อนี้ถึงถูก:
ปลาตัวเล็กตัวน้อยที่รับประทานได้ทั้งกระดูกเป็นแหล่งแคลเซียมชั้นยอด ผักใบเขียวเข้มเช่นบร็อคโคลี่อุดมด้วยคลอโรฟิลล์ซึ่งมีแมกนีเซียมเป็นแกนกลางของโมเลกุล และกล้วยเป็นผลไม้ที่อุดมไปด้วยโพแทสเซียม จึงเป็นชุดอาหารธรรมชาติที่สมบูรณ์แบบในการฟื้นฟูเกลือแร่สำหรับผู้ออกกำลังกาย
🔍 ข้ออื่นผิดเพราะอะไร:
• ข้อ ก.: เนื้อสัตว์และเครื่องในอุดมไปด้วยโปรตีน เหล็ก และพิวรีนสูง แต่ไม่ได้เป็นแหล่งหลักของโพแทสเซียมและแมกนีเซียมเหมือนผักผลไม้
• ข้อ ค.: เป็นคาร์โบไฮเดรตเชิงเดี่ยวที่ผ่านการขัดสี สูญเสียเกลือแร่และวิตามินไปเกือบหมด
• ข้อ ง.: เป็นสารต้านอนุมูลอิสระ ไม่ใช่อาหารหลักที่ให้เกลือแร่แคลเซียม แมกนีเซียม โพแทสเซียม
• ข้อ จ.: เป็นไขมันที่ให้พลังงานและวิตามินละลายในไขมัน ไม่มีเกลือแร่โพแทสเซียมและแมกนีเซียม</t>
        </is>
      </c>
      <c r="L14" s="186" t="n"/>
      <c r="M14" s="186" t="inlineStr">
        <is>
          <t>18. Clinical Nutrition</t>
        </is>
      </c>
      <c r="N14" s="186" t="inlineStr">
        <is>
          <t>18.1 Macronutrients &amp; Micronutrients</t>
        </is>
      </c>
      <c r="O14" s="185" t="inlineStr">
        <is>
          <t>Clinic</t>
        </is>
      </c>
      <c r="P14" s="186" t="inlineStr">
        <is>
          <t>ข้อ 12 Pharma Plus เล่มม่วง (เฉลยข้อ ข)</t>
        </is>
      </c>
      <c r="Q14" s="185" t="inlineStr">
        <is>
          <t>แบบฝึกหัด</t>
        </is>
      </c>
      <c r="R14" s="185" t="inlineStr">
        <is>
          <t>เล่มม่วง</t>
        </is>
      </c>
      <c r="S14" s="185" t="n"/>
    </row>
    <row r="15" ht="24" customHeight="1" s="49">
      <c r="A15" s="187" t="n">
        <v>13</v>
      </c>
      <c r="B15" s="186" t="n"/>
      <c r="C15" s="186" t="inlineStr">
        <is>
          <t>ข้อใด 'ไม่ใช่' ข้อเท็จจริงหรือข้อควรปฏิบัติที่ถูกต้องในการรับประทานวิตามินและผลิตภัณฑ์เสริมอาหาร</t>
        </is>
      </c>
      <c r="D15" s="186" t="n"/>
      <c r="E15" s="186" t="inlineStr">
        <is>
          <t>ควรรับประทานวิตามินที่ละลายในไขมันพร้อมมื้ออาหารหรือหลังอาหารทันที</t>
        </is>
      </c>
      <c r="F15" s="186" t="inlineStr">
        <is>
          <t>ควรดื่มน้ำสะอาดในปริมาณที่เพียงพอวันละ 1.5 - 2 ลิตร</t>
        </is>
      </c>
      <c r="G15" s="186" t="inlineStr">
        <is>
          <t>การรับประทานอาหารครบ 5 หมู่และผักผลไม้สดยังคงเป็นแหล่งสารอาหารหลักที่จำเป็นที่สุด</t>
        </is>
      </c>
      <c r="H15" s="186" t="inlineStr">
        <is>
          <t>การรับประทานวิตามินและแร่ธาตุบำรุงผิวพรรณช่วงเวลาก่อนนอนจะให้การดูดซึมดีที่สุดเสมอ</t>
        </is>
      </c>
      <c r="I15" s="188" t="inlineStr">
        <is>
          <t>การออกกำลังกายสม่ำเสมอช่วยส่งเสริมการทำงานของระบบเผาผลาญสารอาหาร</t>
        </is>
      </c>
      <c r="J15" s="185" t="n">
        <v>4</v>
      </c>
      <c r="K15" s="186" t="inlineStr">
        <is>
          <t>✅ คำตอบที่ถูกต้อง: ข้อ ง. การรับประทานวิตามินและแร่ธาตุบำรุงผิวพรรณช่วงเวลาก่อนนอนจะให้การดูดซึมดีที่สุดเสมอ
🎯 ทำไมข้อนี้ถึงถูก:
วิตามินบำรุงผิวหลายชนิด เช่น วิตามินอี (Vitamin E) หรือ Evening Primrose Oil เป็นสารอาหารที่ละลายในไขมัน จำเป็นต้องอาศัยไขมันจากมื้ออาหารและน้ำดีในการดูดซึม การรับประทานก่อนนอนในขณะที่ท้องว่างจะทำให้การดูดซึมลดลงอย่างมาก จึงควรรับประทานพร้อมหรือหลังอาหารทันที
🔍 ข้ออื่นผิดเพราะอะไร:
• ข้อ ก.: เป็นหลักปฏิบัติที่ถูกต้อง เพื่อให้น้ำดีและเอนไซม์ย่อยไขมันช่วยพาไปสร้าง Micelles และดูดซึมได้ดี
• ข้อ ข.: เป็นหลักปฏิบัติที่ถูกต้อง ช่วยในการละลายวิตามินกลุ่มละลายน้ำและเร่งการขับของเสียออกทางไต
• ข้อ ค.: เป็นข้อเท็จจริงทางการแพทย์ ผลิตภัณฑ์เสริมอาหารไม่สามารถทดแทนอาหารมื้อหลักได้
• ข้อ จ.: เป็นข้อเท็จจริงที่ถูกต้อง ช่วยเพิ่มการไหลเวียนเลือดและการใช้วิตามินแร่ธาตุในเซลล์</t>
        </is>
      </c>
      <c r="L15" s="186" t="n"/>
      <c r="M15" s="186" t="inlineStr">
        <is>
          <t>18. Clinical Nutrition</t>
        </is>
      </c>
      <c r="N15" s="186" t="inlineStr">
        <is>
          <t>18.1 Macronutrients &amp; Micronutrients</t>
        </is>
      </c>
      <c r="O15" s="185" t="inlineStr">
        <is>
          <t>Clinic</t>
        </is>
      </c>
      <c r="P15" s="186" t="inlineStr">
        <is>
          <t>ข้อ 13 Pharma Plus เล่มม่วง (เฉลยข้อ ง)</t>
        </is>
      </c>
      <c r="Q15" s="185" t="inlineStr">
        <is>
          <t>แบบฝึกหัด</t>
        </is>
      </c>
      <c r="R15" s="185" t="inlineStr">
        <is>
          <t>เล่มม่วง</t>
        </is>
      </c>
      <c r="S15" s="185" t="n"/>
    </row>
    <row r="16" ht="24" customHeight="1" s="49">
      <c r="A16" s="187" t="n">
        <v>14</v>
      </c>
      <c r="B16" s="186" t="inlineStr">
        <is>
          <t>ผู้ป่วยเด็กอายุ 2 ขวบ น้ำหนัก 10 กิโลกรัม ส่วนสูง 90 เซนติเมตร ผู้ปกครองพามาตรวจเนื่องจากรับประทานอาหารยาก ชอบรับประทานแต่บะหมี่กึ่งสำเร็จรูปและขนมกรุบกรอบ</t>
        </is>
      </c>
      <c r="C16" s="186" t="inlineStr">
        <is>
          <t>ผู้ป่วยเด็กรายนี้มีน้ำหนักตัวจริง (Actual body weight) คิดเป็นกี่เปอร์เซ็นต์ของน้ำหนักในอุดมคติ (Ideal body weight: IDW) กำหนดสูตรคำนวณ: $IDW (kg) = \frac{Height^2 (cm) \times 1.65}{1000}$</t>
        </is>
      </c>
      <c r="D16" s="188" t="n"/>
      <c r="E16" s="188" t="inlineStr">
        <is>
          <t>65%</t>
        </is>
      </c>
      <c r="F16" s="188" t="inlineStr">
        <is>
          <t>70%</t>
        </is>
      </c>
      <c r="G16" s="188" t="inlineStr">
        <is>
          <t>75% (ภาวะทุพโภชนาการระดับปานกลาง)</t>
        </is>
      </c>
      <c r="H16" s="188" t="inlineStr">
        <is>
          <t>80%</t>
        </is>
      </c>
      <c r="I16" s="188" t="inlineStr">
        <is>
          <t>85%</t>
        </is>
      </c>
      <c r="J16" s="185" t="n">
        <v>3</v>
      </c>
      <c r="K16" s="186" t="inlineStr">
        <is>
          <t>✅ คำตอบที่ถูกต้อง: ข้อ ค. 75% (ภาวะทุพโภชนาการระดับปานกลาง)
🎯 ทำไมข้อนี้ถึงถูก:
คำนวณตามสูตร: $IDW = \frac{90^2 \times 1.65}{1000} = \frac{8100 \times 1.65}{1000} = 13.365$ kg คำนวณร้อยละของน้ำหนักจริงเทียบกับ IDW: $\%IDW = \frac{10}{13.365} \times 100\% = 74.8\% \approx 75\%$ ซึ่งตามเกณฑ์ของ Gomez classification ค่า $\%IDW$ ระหว่าง 75-89% จัดเป็น Mild malnutrition และค่า &lt; 75% จัดเป็น Moderate malnutrition
🔍 ข้ออื่นผิดเพราะอะไร:
• ข้อ ก.: คำนวณตัวเลขคลาดเคลื่อนต่ำเกินไป (65% จะตรงกับน้ำหนักประมาณ 8.7 กิโลกรัม)
• ข้อ ข.: คำนวณตัวเลขคลาดเคลื่อน (70% จะตรงกับน้ำหนัก 9.35 กิโลกรัม)
• ข้อ ง.: คำนวณตัวเลขคลาดเคลื่อนสูงเกินไป (80% จะตรงกับน้ำหนัก 10.7 กิโลกรัม)
• ข้อ จ.: คำนวณตัวเลขคลาดเคลื่อน (85% จะตรงกับน้ำหนัก 11.36 กิโลกรัม)</t>
        </is>
      </c>
      <c r="L16" s="186" t="n"/>
      <c r="M16" s="186" t="inlineStr">
        <is>
          <t>18. Clinical Nutrition</t>
        </is>
      </c>
      <c r="N16" s="186" t="inlineStr">
        <is>
          <t>18.2 Nutritional Assessment &amp; Requirements</t>
        </is>
      </c>
      <c r="O16" s="185" t="inlineStr">
        <is>
          <t>Clinic</t>
        </is>
      </c>
      <c r="P16" s="186" t="inlineStr">
        <is>
          <t>ข้อ 14 Pharma Plus เล่มม่วง (เฉลยข้อ ค)</t>
        </is>
      </c>
      <c r="Q16" s="185" t="inlineStr">
        <is>
          <t>แบบฝึกหัด</t>
        </is>
      </c>
      <c r="R16" s="185" t="inlineStr">
        <is>
          <t>เล่มม่วง</t>
        </is>
      </c>
      <c r="S16" s="185" t="inlineStr">
        <is>
          <t>CASE_NUTRITION_PED_01</t>
        </is>
      </c>
    </row>
    <row r="17" ht="24" customHeight="1" s="49">
      <c r="A17" s="187" t="n">
        <v>15</v>
      </c>
      <c r="B17" s="186" t="inlineStr">
        <is>
          <t>ผู้ป่วยเด็กอายุ 2 ขวบ น้ำหนัก 10 กิโลกรัม ส่วนสูง 90 เซนติเมตร ผู้ปกครองพามาตรวจเนื่องจากรับประทานอาหารยาก ชอบรับประทานแต่บะหมี่กึ่งสำเร็จรูปและขนมกรุบกรอบ</t>
        </is>
      </c>
      <c r="C17" s="186" t="inlineStr">
        <is>
          <t>ในการประเมินอัตราการเจริญเติบโต (Growth velocity) ของเด็กรายนี้อย่างต่อเนื่อง ข้อมูลในข้อใดต่อไปนี้ 'ไม่จำเป็น' ต้องนำมาใช้ในการพล็อตกราฟการเจริญเติบโต</t>
        </is>
      </c>
      <c r="D17" s="186" t="n"/>
      <c r="E17" s="186" t="inlineStr">
        <is>
          <t>อายุและเพศของเด็ก (Age &amp; Gender)</t>
        </is>
      </c>
      <c r="F17" s="186" t="inlineStr">
        <is>
          <t>บันทึกน้ำหนักตัวตามช่วงเวลา (Serial body weight)</t>
        </is>
      </c>
      <c r="G17" s="186" t="inlineStr">
        <is>
          <t>บันทึกส่วนสูงตามช่วงเวลา (Serial height/length)</t>
        </is>
      </c>
      <c r="H17" s="186" t="inlineStr">
        <is>
          <t>ค่ามาตรฐานการเจริญเติบโตของเด็กตามเกณฑ์กรมอนามัยหรือ WHO (Growth reference chart)</t>
        </is>
      </c>
      <c r="I17" s="188" t="inlineStr">
        <is>
          <t>ความต้องการพลังงานต่อวัน (Daily energy requirement)</t>
        </is>
      </c>
      <c r="J17" s="185" t="n">
        <v>5</v>
      </c>
      <c r="K17" s="186" t="inlineStr">
        <is>
          <t>✅ คำตอบที่ถูกต้อง: ข้อ จ. ความต้องการพลังงานต่อวัน (Daily energy requirement)
🎯 ทำไมข้อนี้ถึงถูก:
Growth velocity เป็นการประเมินอัตราการเปลี่ยนแปลงทางสัดส่วนร่างกายตามช่วงเวลา (เช่น น้ำหนักที่เพิ่มขึ้นเป็นกรัม/วัน หรือส่วนสูงที่เพิ่มขึ้นเป็นเซนติเมตร/ปี) โดยอาศัยข้อมูลอายุ น้ำหนัก ส่วนสูง และกราฟมาตรฐานการเจริญเติบโต ส่วน 'ความต้องการพลังงานต่อวัน' เป็นการคำนวณเพื่อวางแผนโภชนบำบัด ไม่ใช่ตัวแปรทางกายภาพที่ใช้วัดอัตราการเติบโต
🔍 ข้ออื่นผิดเพราะอะไร:
• ข้อ ก.: จำเป็นต้องใช้เพื่อเปรียบเทียบกับกราฟมาตรฐานการเจริญเติบโตที่จำเพาะต่อเพศและวัย
• ข้อ ข.: จำเป็นอย่างยิ่งเพื่อติดตามอัตราการเพิ่มของน้ำหนักตามช่วงเวลา
• ข้อ ค.: จำเป็นอย่างยิ่งเพื่อประเมินการยืดตัวและภาวะเตี้ยแคระแกร็น (Stunting)
• ข้อ ง.: จำเป็นต้องใช้เป็นเกณฑ์อ้างอิงมาตรฐานในการแปลผล Percentile หรือ Z-score</t>
        </is>
      </c>
      <c r="L17" s="186" t="n"/>
      <c r="M17" s="186" t="inlineStr">
        <is>
          <t>18. Clinical Nutrition</t>
        </is>
      </c>
      <c r="N17" s="186" t="inlineStr">
        <is>
          <t>18.2 Nutritional Assessment &amp; Requirements</t>
        </is>
      </c>
      <c r="O17" s="185" t="inlineStr">
        <is>
          <t>Clinic</t>
        </is>
      </c>
      <c r="P17" s="186" t="inlineStr">
        <is>
          <t>ข้อ 15 Pharma Plus เล่มม่วง (เฉลยข้อ จ)</t>
        </is>
      </c>
      <c r="Q17" s="185" t="inlineStr">
        <is>
          <t>แบบฝึกหัด</t>
        </is>
      </c>
      <c r="R17" s="185" t="inlineStr">
        <is>
          <t>เล่มม่วง</t>
        </is>
      </c>
      <c r="S17" s="185" t="inlineStr">
        <is>
          <t>CASE_NUTRITION_PED_01</t>
        </is>
      </c>
    </row>
    <row r="18" ht="24" customHeight="1" s="49">
      <c r="A18" s="187" t="n">
        <v>16</v>
      </c>
      <c r="B18" s="186" t="inlineStr">
        <is>
          <t>ผู้ป่วยรับประทานอาหารมังสวิรัติ (Vegetarian) เป็นประจำต่อเนื่องกันหลายปี มาปรึกษาเภสัชกรเรื่องความเสี่ยงต่อการขาดธาตุอาหาร</t>
        </is>
      </c>
      <c r="C18" s="186" t="inlineStr">
        <is>
          <t>บุคคลที่รับประทานอาหารมังสวิรัติมีความเสี่ยงสูงต่อการเกิดภาวะขาดธาตุเหล็ก (Iron deficiency) เนื่องจากสาเหตุใดเป็นสำคัญ</t>
        </is>
      </c>
      <c r="D18" s="186" t="n"/>
      <c r="E18" s="186" t="inlineStr">
        <is>
          <t>ในอาหารมังสวิรัติมีธาตุเหล็กในรูป Heme iron มากเกินไปจนร่างกายต่อต้าน</t>
        </is>
      </c>
      <c r="F18" s="186" t="inlineStr">
        <is>
          <t>สารไฟเตต (Phytates) และแทนนิน (Tannins) ในอาหารพืชขัดขวางการดูดซึมธาตุเหล็กที่ไม่ใช่ฮีม (Non-heme iron)</t>
        </is>
      </c>
      <c r="G18" s="186" t="inlineStr">
        <is>
          <t>ธาตุเหล็กพบได้เฉพาะในเนื้อสัตว์เท่านั้นไม่พบในพืชเลย</t>
        </is>
      </c>
      <c r="H18" s="186" t="inlineStr">
        <is>
          <t>วิตามินซีจากผักและผลไม้สดออกฤทธิ์ลดการดูดซึมธาตุเหล็ก</t>
        </is>
      </c>
      <c r="I18" s="188" t="inlineStr">
        <is>
          <t>อาหารมังสวิรัติทำให้ร่างกายขับธาตุเหล็กออกทางปัสสาวะมากกว่าปกติ</t>
        </is>
      </c>
      <c r="J18" s="185" t="n">
        <v>2</v>
      </c>
      <c r="K18" s="186" t="inlineStr">
        <is>
          <t>✅ คำตอบที่ถูกต้อง: ข้อ ข. สารไฟเตต (Phytates) และแทนนิน (Tannins) ในอาหารพืชขัดขวางการดูดซึมธาตุเหล็กที่ไม่ใช่ฮีม (Non-heme iron)
🎯 ทำไมข้อนี้ถึงถูก:
ธาตุเหล็กในพืชผักและธัญพืชอยู่ในรูป Non-heme iron (Fe3+) ซึ่งมีอัตราการดูดซึมต่ำเพียง 2-20% และในพืชยังมีสารยับยั้งการดูดซึมตามธรรมชาติ ได้แก่ Phytates (ในธัญพืชไม่ขัดสีและถั่ว), Polyphenols และ Tannins (ในชา กาแฟ และผัก) ซึ่งจะจับกับธาตุเหล็กเกิดเป็นสารประกอบเชิงซ้อนที่ไม่ละลายน้ำ ทำให้ผู้รับประทานมังสวิรัติมีความเสี่ยงต่อการขาดเหล็กได้ง่าย
🔍 ข้ออื่นผิดเพราะอะไร:
• ข้อ ก.: พืชไม่มี Heme iron เลย Heme iron พบเฉพาะในเนื้อสัตว์และเลือดสัตว์เท่านั้น
• ข้อ ค.: เป็นข้อความที่ผิดในทางวิทยาศาสตร์ พืชมีธาตุเหล็กจำนวนมาก เช่น ผักโขม ถั่ว งา แต่เป็นรูป Non-heme iron
• ข้อ ง.: วิตามินซีช่วยรีดิวซ์ Fe3+ เป็น Fe2+ และช่วยส่งเสริมการดูดซึมธาตุเหล็กให้ดีขึ้นอย่างมาก
• ข้อ จ.: ร่างกายแทบไม่มีกลไกขับธาตุเหล็กออกทางไต ธาตุเหล็กสูญเสียทางผิวหนังที่หลุดลอกและเลือดออกเท่านั้น</t>
        </is>
      </c>
      <c r="L18" s="186" t="n"/>
      <c r="M18" s="186" t="inlineStr">
        <is>
          <t>18. Clinical Nutrition</t>
        </is>
      </c>
      <c r="N18" s="186" t="inlineStr">
        <is>
          <t>18.1 Macronutrients &amp; Micronutrients</t>
        </is>
      </c>
      <c r="O18" s="185" t="inlineStr">
        <is>
          <t>Clinic</t>
        </is>
      </c>
      <c r="P18" s="186" t="inlineStr">
        <is>
          <t>ข้อ 16 Pharma Plus เล่มม่วง (เฉลยข้อ ค)</t>
        </is>
      </c>
      <c r="Q18" s="185" t="inlineStr">
        <is>
          <t>แบบฝึกหัด</t>
        </is>
      </c>
      <c r="R18" s="185" t="inlineStr">
        <is>
          <t>เล่มม่วง</t>
        </is>
      </c>
      <c r="S18" s="185" t="n"/>
    </row>
    <row r="19" ht="24" customHeight="1" s="49">
      <c r="A19" s="187" t="n">
        <v>17</v>
      </c>
      <c r="B19" s="186" t="inlineStr">
        <is>
          <t>ผู้ป่วยหญิงอายุ 28 ปี มีอาการอ่อนเพลียเรื้อรัง ใจสั่น เหนื่อยง่ายเวลาออกแรง ผิวซีด ลิ้นเลี่ยน และตรวจพบเล็บมีลักษณะแบนและโค้งงอคล้ายช้อน (Koilonychia / Spoon nails)</t>
        </is>
      </c>
      <c r="C19" s="186" t="inlineStr">
        <is>
          <t>ลักษณะทางคลินิกดังกล่าวบ่งชี้อย่างชัดเจนว่าผู้ป่วยกำลังขาดสารอาหารหรือแร่ธาตุชนิดใด</t>
        </is>
      </c>
      <c r="D19" s="186" t="n"/>
      <c r="E19" s="186" t="inlineStr">
        <is>
          <t>Zinc (สังกะสี)</t>
        </is>
      </c>
      <c r="F19" s="186" t="inlineStr">
        <is>
          <t>Vitamin E (โทโคฟีรอล)</t>
        </is>
      </c>
      <c r="G19" s="186" t="inlineStr">
        <is>
          <t>Vitamin B1 (ไทอามีน)</t>
        </is>
      </c>
      <c r="H19" s="186" t="inlineStr">
        <is>
          <t>Iron (ธาตุเหล็ก)</t>
        </is>
      </c>
      <c r="I19" s="188" t="inlineStr">
        <is>
          <t>Vitamin C (กรดแอสคอร์บิก)</t>
        </is>
      </c>
      <c r="J19" s="185" t="n">
        <v>4</v>
      </c>
      <c r="K19" s="186" t="inlineStr">
        <is>
          <t>✅ คำตอบที่ถูกต้อง: ข้อ ง. Iron (ธาตุเหล็ก)
🎯 ทำไมข้อนี้ถึงถูก:
อาการเล็บงอโค้งรูปช้อน (Koilonychia หรือ Spoon nails) ร่วมกับอาการซีด อ่อนเพลีย ลิ้นเลี่ยน (Glossitis) เป็นลักษณะจำเพาะคลาสสิกของภาวะโลหิตจางจากการขาดธาตุเหล็กเรื้อรัง (Iron Deficiency Anemia: IDA) เนื่องจากธาตุเหล็กเป็นองค์ประกอบของเอนไซม์ Cytochrome oxidase ในเซลล์เนื้อเยื่อเล็บและเยื่อบุผิว
🔍 ข้ออื่นผิดเพราะอะไร:
• ข้อ ก.: การขาดสังกะสีทำให้เกิดจุดขาวบนเล็บ (Leukonychia), ผื่นผิวหนังอักเสบ Acrodermatitis, และรับรสชาติผิดปกติ ไม่ได้ทำให้เล็บโค้งรูปช้อน
• ข้อ ข.: การขาดวิตามินอีทำให้เกิด Hemolytic anemia และระบบประสาทผิดปกติ (Ataxia, Neuropathy)
• ข้อ ค.: การขาดไทอามีนทำให้เกิดโรคเหน็บชา (Beriberi) และ Wernicke-Korsakoff syndrome
• ข้อ จ.: การขาดวิตามินซีทำให้เกิดโรคลักปิดลักเปิด เลือดออกตามไรฟัน และจุดเลือดออกรอบรูขุมขน (Perifollicular hemorrhages)</t>
        </is>
      </c>
      <c r="L19" s="186" t="n"/>
      <c r="M19" s="186" t="inlineStr">
        <is>
          <t>18. Clinical Nutrition</t>
        </is>
      </c>
      <c r="N19" s="186" t="inlineStr">
        <is>
          <t>18.1 Macronutrients &amp; Micronutrients</t>
        </is>
      </c>
      <c r="O19" s="185" t="inlineStr">
        <is>
          <t>Clinic</t>
        </is>
      </c>
      <c r="P19" s="186" t="inlineStr">
        <is>
          <t>ข้อ 18 Pharma Plus เล่มม่วง (เฉลยข้อ ง)</t>
        </is>
      </c>
      <c r="Q19" s="185" t="inlineStr">
        <is>
          <t>แบบฝึกหัด</t>
        </is>
      </c>
      <c r="R19" s="185" t="inlineStr">
        <is>
          <t>เล่มม่วง</t>
        </is>
      </c>
      <c r="S19" s="185" t="n"/>
    </row>
    <row r="20" ht="24" customHeight="1" s="49">
      <c r="A20" s="187" t="n">
        <v>18</v>
      </c>
      <c r="B20" s="186" t="inlineStr">
        <is>
          <t>ผู้ป่วยโรคซึมเศร้าที่กำลังรับประทานยากลุ่ม Monoamine Oxidase Inhibitors (MAOIs) เช่น Phenelzine หรือ Tranylcypromine มาขอคำปรึกษาเรื่องข้อควรระวังในการรับประทานอาหาร</t>
        </is>
      </c>
      <c r="C20" s="186" t="inlineStr">
        <is>
          <t>หากผู้ป่วยรับประทานอาหารประเภทปลาร้า เนยแข็งบ่ม หรือไวน์แดง อาจเกิดภาวะวิกฤตความดันโลหิตสูงเฉียบพลัน (Hypertensive crisis) เนื่องจากอาหารเหล่านี้มีสารใดในปริมาณสูง</t>
        </is>
      </c>
      <c r="D20" s="186" t="n"/>
      <c r="E20" s="186" t="inlineStr">
        <is>
          <t>Tyramine</t>
        </is>
      </c>
      <c r="F20" s="186" t="inlineStr">
        <is>
          <t>Glutamine</t>
        </is>
      </c>
      <c r="G20" s="186" t="inlineStr">
        <is>
          <t>Phenylalanine</t>
        </is>
      </c>
      <c r="H20" s="186" t="inlineStr">
        <is>
          <t>Tyrosine</t>
        </is>
      </c>
      <c r="I20" s="188" t="inlineStr">
        <is>
          <t>Histamine</t>
        </is>
      </c>
      <c r="J20" s="185" t="n">
        <v>1</v>
      </c>
      <c r="K20" s="186" t="inlineStr">
        <is>
          <t>✅ คำตอบที่ถูกต้อง: ข้อ ก. Tyramine
🎯 ทำไมข้อนี้ถึงถูก:
อาหารหมักดอง เนยแข็งบ่ม ปลาร้า ยีสต์ และไวน์แดง มีสารไทรามีน (Tyramine) สูงมาก ปกติ Tyramine ในทางเดินอาหารจะถูกทำลายโดยเอนไซม์ MAO-A ในลำไส้และตับ แต่เมื่อผู้ป่วยได้รับยา MAOIs สาร Tyramine จะไม่ถูกทำลายและถูกดูดซึมเข้ากระแสเลือด ไปกระตุ้นการหลั่ง Norepinephrine จากปลายประสาท Sympathetic อย่างรวดเร็ว ทำให้เกิด Severe vasoconstriction และวิกฤตความดันโลหิตสูง (Cheese reaction / Hypertensive crisis)
🔍 ข้ออื่นผิดเพราะอะไร:
• ข้อ ข.: Glutamine เป็นกรดอะมิโนทั่วไป ไม่ได้มีฤทธิ์กระตุ้นระบบประสาท Sympathetic ให้หลั่ง Norepinephrine
• ข้อ ค.: Phenylalanine เป็นกรดอะมิโนจำเป็นทั่วไป ไม่ได้ทำให้เกิด Cheese effect เฉียบพลันเหมือน Tyramine
• ข้อ ง.: Tyrosine เป็นสารตั้งต้นของ Tyramine แต่ไม่มีฤทธิ์กระตุ้นการหลั่งสารสื่อประสาทโดยตรงรุนแรงเท่า Tyramine
• ข้อ จ.: Histamine ทำให้เกิดอาการแพ้ หลอดเลือดขยายตัว และความดันตก (เช่นใน Scombroid fish poisoning) ไม่ได้ทำให้ความดันโลหิตพุ่งสูงวิกฤต</t>
        </is>
      </c>
      <c r="L20" s="186" t="n"/>
      <c r="M20" s="186" t="inlineStr">
        <is>
          <t>18. Clinical Nutrition</t>
        </is>
      </c>
      <c r="N20" s="186" t="inlineStr">
        <is>
          <t>18.1 Macronutrients &amp; Micronutrients</t>
        </is>
      </c>
      <c r="O20" s="185" t="inlineStr">
        <is>
          <t>Clinic</t>
        </is>
      </c>
      <c r="P20" s="186" t="inlineStr">
        <is>
          <t>ข้อ 19 Pharma Plus เล่มม่วง (เฉลยข้อ ก)</t>
        </is>
      </c>
      <c r="Q20" s="185" t="inlineStr">
        <is>
          <t>แบบฝึกหัด</t>
        </is>
      </c>
      <c r="R20" s="185" t="inlineStr">
        <is>
          <t>เล่มม่วง</t>
        </is>
      </c>
      <c r="S20" s="185" t="n"/>
    </row>
    <row r="21" ht="24" customHeight="1" s="49">
      <c r="A21" s="187" t="n">
        <v>19</v>
      </c>
      <c r="B21" s="186" t="n"/>
      <c r="C21" s="186" t="inlineStr">
        <is>
          <t>การรับประทานผลิตภัณฑ์เสริมอาหารน้ำมันปลา (Fish oil) ที่อุดมไปด้วยกรดไขมันโอเมก้า 3 (EPA และ DHA) ในขนาดสูงอย่างต่อเนื่องเป็นเวลานาน อาจส่งผลต่อระบบสรีรวิทยาของร่างกายอย่างไร</t>
        </is>
      </c>
      <c r="D21" s="186" t="n"/>
      <c r="E21" s="186" t="inlineStr">
        <is>
          <t>ทำให้เกิดอาการปวดศีรษะไมเกรนเรื้อรัง</t>
        </is>
      </c>
      <c r="F21" s="186" t="inlineStr">
        <is>
          <t>ทำให้เกิดอาการท้องร่วงรุนแรงจนขาดน้ำ</t>
        </is>
      </c>
      <c r="G21" s="186" t="inlineStr">
        <is>
          <t>ทำให้เยื่อบุจอประสาทตาเสื่อมและตาพร่ามัว</t>
        </is>
      </c>
      <c r="H21" s="186" t="inlineStr">
        <is>
          <t>ทำให้ความหนาแน่นมวลกระดูกลดลงอย่างรวดเร็ว</t>
        </is>
      </c>
      <c r="I21" s="188" t="inlineStr">
        <is>
          <t>ระยะเวลาการแข็งตัวของเลือดยาวนานขึ้น (Prolonged bleeding time) จากการยับยั้งการสร้าง Thromboxane A2</t>
        </is>
      </c>
      <c r="J21" s="185" t="n">
        <v>5</v>
      </c>
      <c r="K21" s="186" t="inlineStr">
        <is>
          <t>✅ คำตอบที่ถูกต้อง: ข้อ จ. ระยะเวลาการแข็งตัวของเลือดยาวนานขึ้น (Prolonged bleeding time) จากการยับยั้งการสร้าง Thromboxane A2
🎯 ทำไมข้อนี้ถึงถูก:
EPA ในน้ำมันปลาจะเข้าไปแย่งชิงตำแหน่งกับ Arachidonic acid ในการทำงานของเอนไซม์ Cyclooxygenase ส่งผลให้การสร้าง Thromboxane A2 (TXA2 ซึ่งเป็นสารกระตุ้นการเกาะกลุ่มของเกล็ดเลือดอย่างแรง) ลดลง และเปลี่ยนไปสร้าง Thromboxane A3 (TXA3) และ Prostacyclin (PGI3) ที่มีฤทธิ์ต้านการเกาะกลุ่มของเกล็ดเลือดแทน เมื่อรับประทานน้ำมันปลาในขนาดสูงหรือต่อเนื่องเป็นเวลานาน จะทำให้ระยะเวลาการแข็งตัวของเลือดหรือระยะเวลาเลือดหยุดยาวนานขึ้น (Prolonged bleeding time)
🔍 ข้ออื่นผิดเพราะอะไร:
• ข้อ ก.: ไม่ใช่อาการไม่พึงประสงค์หลักของการรับประทานน้ำมันปลา
• ข้อ ข.: แม้ขนาดสูงอาจทำให้ถ่ายเหลวหรือคลื่นไส้ได้บ้าง แต่ไม่ใช่ผลทางสรีรวิทยาเรื้อรังที่สำคัญที่สุดเท่าผลต่อระบบการแข็งตัวของเลือด
• ข้อ ค.: DHA เป็นส่วนประกอบสำคัญของเซลล์รับภาพในจอประสาทตา (Retina) การรับประทานน้ำมันปลาจึงช่วยส่งเสริมการมองเห็น ไม่ได้ทำให้ตาพร่ามัว
• ข้อ ง.: น้ำมันปลาไม่ได้ทำให้มวลกระดูกลดลง และอาจช่วยลดการสลายกระดูกจากการลดการอักเสบ</t>
        </is>
      </c>
      <c r="L21" s="186" t="n"/>
      <c r="M21" s="186" t="inlineStr">
        <is>
          <t>18. Clinical Nutrition</t>
        </is>
      </c>
      <c r="N21" s="186" t="inlineStr">
        <is>
          <t>18.1 Macronutrients &amp; Micronutrients</t>
        </is>
      </c>
      <c r="O21" s="185" t="inlineStr">
        <is>
          <t>Clinic</t>
        </is>
      </c>
      <c r="P21" s="186" t="inlineStr">
        <is>
          <t>ข้อ 20 Pharma Plus เล่มม่วง (เฉลยข้อ จ)</t>
        </is>
      </c>
      <c r="Q21" s="185" t="inlineStr">
        <is>
          <t>แบบฝึกหัด</t>
        </is>
      </c>
      <c r="R21" s="185" t="inlineStr">
        <is>
          <t>เล่มม่วง</t>
        </is>
      </c>
      <c r="S21" s="185" t="n"/>
    </row>
    <row r="22" ht="24" customHeight="1" s="49">
      <c r="A22" s="187" t="n">
        <v>20</v>
      </c>
      <c r="B22" s="186" t="n"/>
      <c r="C22" s="186" t="inlineStr">
        <is>
          <t>รูปแบบของวิตามินดีที่พร้อมออกฤทธิ์ทางชีวภาพ (Active form) ในร่างกายมนุษย์โดยไม่ต้องผ่านกระบวนการ Hydroxylation เพิ่มเติมอีกคือข้อใด</t>
        </is>
      </c>
      <c r="D22" s="186" t="n"/>
      <c r="E22" s="186" t="inlineStr">
        <is>
          <t>1,25-dihydroxycholecalciferol (Calcitriol)</t>
        </is>
      </c>
      <c r="F22" s="186" t="inlineStr">
        <is>
          <t>1-hydroxycholecalciferol (Alfacalcidol)</t>
        </is>
      </c>
      <c r="G22" s="186" t="inlineStr">
        <is>
          <t>25-hydroxycholecalciferol (Calcifediol)</t>
        </is>
      </c>
      <c r="H22" s="186" t="inlineStr">
        <is>
          <t>Cholecalciferol (Vitamin D3)</t>
        </is>
      </c>
      <c r="I22" s="188" t="inlineStr">
        <is>
          <t>Ergocalciferol (Vitamin D2)</t>
        </is>
      </c>
      <c r="J22" s="185" t="n">
        <v>1</v>
      </c>
      <c r="K22" s="186" t="inlineStr">
        <is>
          <t>✅ คำตอบที่ถูกต้อง: ข้อ ก. 1,25-dihydroxycholecalciferol (Calcitriol)
🎯 ทำไมข้อนี้ถึงถูก:
1,25-dihydroxycholecalciferol หรือ Calcitriol [1,25(OH)2D] เป็นรูปแบบ Active form สูงสุดของวิตามินดี เกิดจากการเปลี่ยนรูปที่ตับโดยเอนไซม์ 25-hydroxylase ได้เป็น 25(OH)D ก่อน จากนั้นส่งต่อไปยังไตเพื่อผ่านเอนไซม์ 1alpha-hydroxylase ใน Proximal renal tubular cells ได้เป็น 1,25(OH)2D ซึ่งพร้อมออกฤทธิ์จับกับ Vitamin D Receptor (VDR) ได้ทันทีโดยไม่ต้องผ่านการเปลี่ยนแปลงทางชีวเคมีใดๆ อีก
🔍 ข้ออื่นผิดเพราะอะไร:
• ข้อ ข.: เป็น Prodrug สังเคราะห์ที่มีหมู่ไฮดรอกซิลที่ตำแหน่ง C1 แล้ว แต่ยังต้องผ่านการเปลี่ยนรูปที่ตับ (Hepatic 25-hydroxylation) จึงจะกลายเป็น Calcitriol ที่ออกฤทธิ์ได้
• ข้อ ค.: เป็น Major circulating form ในเลือดที่ใช้ตรวจวัดระดับวิตามินดีของร่างกาย แต่ยังต้องผ่านเอนไซม์ 1alpha-hydroxylase ที่ไตก่อนจึงจะออกฤทธิ์ได้เต็มที่
• ข้อ ง.: เป็นรูปแบบตั้งต้นที่สร้างที่ผิวหนังเมื่อโดนแสงแดด ต้องผ่านปฏิกิริยา Hydroxylation ทั้งที่ตับและไตก่อนจึงจะออกฤทธิ์
• ข้อ จ.: เป็นวิตามินดีที่ได้จากพืชและยีสต์ ต้องผ่านการเปลี่ยนรูป 2 ขั้นตอนที่ตับและไตเช่นเดียวกับ Vitamin D3</t>
        </is>
      </c>
      <c r="L22" s="186" t="n"/>
      <c r="M22" s="186" t="inlineStr">
        <is>
          <t>18. Clinical Nutrition</t>
        </is>
      </c>
      <c r="N22" s="186" t="inlineStr">
        <is>
          <t>18.1 Macronutrients &amp; Micronutrients</t>
        </is>
      </c>
      <c r="O22" s="185" t="inlineStr">
        <is>
          <t>Clinic</t>
        </is>
      </c>
      <c r="P22" s="186" t="inlineStr">
        <is>
          <t>ข้อ 49 (PLE_CC1_2557.md)</t>
        </is>
      </c>
      <c r="Q22" s="185" t="inlineStr">
        <is>
          <t>ข้อสอบจริง</t>
        </is>
      </c>
      <c r="R22" s="185" t="inlineStr">
        <is>
          <t>2557</t>
        </is>
      </c>
      <c r="S22" s="185" t="n"/>
    </row>
    <row r="23" ht="24" customHeight="1" s="49">
      <c r="A23" s="187" t="n">
        <v>21</v>
      </c>
      <c r="B23" s="186" t="inlineStr">
        <is>
          <t>ชายไทยอายุ 65 ปี มีอาการวิงเวียนศีรษะ ตรวจวัดความดันโลหิตได้ 155/105 mmHg มีประวัติโรคเบาหวานชนิดที่ 2 มา 5 ปี</t>
        </is>
      </c>
      <c r="C23" s="186" t="inlineStr">
        <is>
          <t>อาหารในข้อใดที่ 'ไม่ควรแนะนำ' ให้รับประทานในผู้ป่วยความดันโลหิตสูงรายนี้เนื่องจากส่งผลเสียต่อการควบคุมความดันโลหิต</t>
        </is>
      </c>
      <c r="D23" s="186" t="n"/>
      <c r="E23" s="186" t="inlineStr">
        <is>
          <t>อาหารที่มีโซเดียมสูง (เช่น อาหารหมักดอง บะหมี่กึ่งสำเร็จรูป ไส้กรอก อาหารแปรรูป)</t>
        </is>
      </c>
      <c r="F23" s="186" t="inlineStr">
        <is>
          <t>อาหารจำพวกปลาและสัตว์ปีกไม่ติดมัน</t>
        </is>
      </c>
      <c r="G23" s="186" t="inlineStr">
        <is>
          <t>อาหารประเภทผักสดและผลไม้ที่มีโพแทสเซียมตามธรรมชาติ</t>
        </is>
      </c>
      <c r="H23" s="186" t="inlineStr">
        <is>
          <t>ข้าวกล้องและธัญพืชไม่ขัดสี</t>
        </is>
      </c>
      <c r="I23" s="188" t="inlineStr">
        <is>
          <t>ถั่วเปลือกแข็งและเมล็ดพืชในปริมาณที่เหมาะสม</t>
        </is>
      </c>
      <c r="J23" s="185" t="n">
        <v>1</v>
      </c>
      <c r="K23" s="186" t="inlineStr">
        <is>
          <t>✅ คำตอบที่ถูกต้อง: ข้อ ก. อาหารที่มีโซเดียมสูง (เช่น อาหารหมักดอง บะหมี่กึ่งสำเร็จรูป ไส้กรอก อาหารแปรรูป)
🎯 ทำไมข้อนี้ถึงถูก:
การจำกัดโซเดียม (Sodium restriction &lt; 2,000 mg/day หรือเกลือแกงไม่เกิน 1 ช้อนชา) เป็นหัวใจสำคัญของการปรับเปลี่ยนพฤติกรรม (DASH diet) ในผู้ป่วยความดันโลหิตสูง เนื่องจากโซเดียมที่สูงจะทำให้เกิดการคั่งของน้ำในระบบไหลเวียนโลหิต เพิ่ม Cardiac output และกระตุ้นหลอดเลือดหดตัว ทำให้ความดันโลหิตสูงขึ้นอย่างมาก
🔍 ข้ออื่นผิดเพราะอะไร:
• ข้อ ข.: เป็นแหล่งโปรตีนคุณภาพดีที่มีไขมันอิ่มตัวต่ำ แนะนำให้รับประทานตามแนวทาง DASH diet
• ข้อ ค.: โพแทสเซียมในผักผลไม้ช่วยขับโซเดียมออกทางไตและช่วยลดความดันโลหิต
• ข้อ ง.: อุดมด้วยใยอาหาร แมกนีเซียม และวิตามินบี แนะนำให้รับประทานเพื่อช่วยควบคุมระดับน้ำตาลและความดัน
• ข้อ จ.: อุดมด้วยไขมันไม่อิ่มตัวและแร่ธาตุแมกนีเซียม มีประโยชน์ต่อระบบหัวใจและหลอดเลือด</t>
        </is>
      </c>
      <c r="L23" s="186" t="inlineStr">
        <is>
          <t>Clinic</t>
        </is>
      </c>
      <c r="M23" s="186" t="inlineStr">
        <is>
          <t>18. Clinical Nutrition</t>
        </is>
      </c>
      <c r="N23" s="186" t="inlineStr">
        <is>
          <t>18.1 Macronutrients &amp; Micronutrients</t>
        </is>
      </c>
      <c r="O23" s="185" t="inlineStr">
        <is>
          <t>Clinic</t>
        </is>
      </c>
      <c r="P23" s="186" t="inlineStr">
        <is>
          <t>รุ่น RxCU83</t>
        </is>
      </c>
      <c r="Q23" s="185" t="inlineStr">
        <is>
          <t>แบบฝึกหัด</t>
        </is>
      </c>
      <c r="R23" s="185" t="inlineStr">
        <is>
          <t>Quiz เตรียมสอบ CC1 RxCU83</t>
        </is>
      </c>
      <c r="S23" s="185" t="n"/>
    </row>
    <row r="24" ht="24" customHeight="1" s="49">
      <c r="A24" s="187" t="n">
        <v>22</v>
      </c>
      <c r="B24" s="186" t="inlineStr">
        <is>
          <t>ผู้ป่วยเด็กอายุ 2 ขวบ น้ำหนัก 10 กก. ส่วนสูง 90 ซม. ผู้ปกครองกังวลว่าเด็กโตช้า เบื่ออาหาร</t>
        </is>
      </c>
      <c r="C24" s="186" t="inlineStr">
        <is>
          <t>ข้อมูลในข้อใดต่อไปนี้ 'ไม่จำเป็น' หรือมีความจำเพาะน้อยที่สุดในการประเมินภาวะทุพโภชนาการเบื้องต้นในผู้ป่วยเด็กรายนี้</t>
        </is>
      </c>
      <c r="D24" s="186" t="n"/>
      <c r="E24" s="186" t="inlineStr">
        <is>
          <t>Limb size (การวัดความยาวของแขนและขาเพียงจุดเดียวโดยไม่มีเกณฑ์เทียบมาตรฐาน)</t>
        </is>
      </c>
      <c r="F24" s="186" t="inlineStr">
        <is>
          <t>Body mass index (BMI for age percentile)</t>
        </is>
      </c>
      <c r="G24" s="186" t="inlineStr">
        <is>
          <t>Growth velocity (อัตราความเร็วของการเจริญเติบโตเทียบกับกราฟมาตรฐาน)</t>
        </is>
      </c>
      <c r="H24" s="186" t="inlineStr">
        <is>
          <t>Nutrition screening &amp; Dietary intake assessment</t>
        </is>
      </c>
      <c r="I24" s="188" t="inlineStr">
        <is>
          <t>Weight-for-height and Height-for-age percentiles</t>
        </is>
      </c>
      <c r="J24" s="185" t="n">
        <v>1</v>
      </c>
      <c r="K24" s="186" t="inlineStr">
        <is>
          <t>✅ คำตอบที่ถูกต้อง: ข้อ ก. Limb size (การวัดความยาวของแขนและขาเพียงจุดเดียวโดยไม่มีเกณฑ์เทียบมาตรฐาน)
🎯 ทำไมข้อนี้ถึงถูก:
ในการประเมินภาวะโภชนาการในเด็ก ข้อมูลมาตรฐานที่จำเป็นคือ น้ำหนักเทียบตามเกณฑ์อายุ (Weight-for-age), ส่วนสูงเทียบตามเกณฑ์อายุ (Height-for-age), น้ำหนักเทียบตามเกณฑ์ส่วนสูง (Weight-for-height), BMI-for-age percentile, และ Growth velocity ส่วนการวัดความยาวหรือขนาดแขนขาแบบจุดเดียวโดดๆ โดยไม่มีกราฟเปรียบเทียบมาตรฐาน ไม่สามารถบอกภาวะทุพโภชนาการได้แม่นยำ (การวัดสัดส่วนแขนที่ได้มาตรฐานคือ Mid-Upper Arm Circumference: MUAC)
🔍 ข้ออื่นผิดเพราะอะไร:
• ข้อ ข.: จำเป็นต้องใช้เพื่อคัดกรองภาวะผอมหรืออ้วนในเด็ก
• ข้อ ค.: เป็นหัวใจสำคัญในการดูพัฒนาการเติบโตต่อเนื่องของเด็ก
• ข้อ ง.: จำเป็นเพื่อประเมินพฤติกรรมการรับประทานและสารอาหารที่ได้รับจริง
• ข้อ จ.: เป็นดัชนีมาตรฐานหลักในการแยกภาวะเตี้ยแคระแกร็น (Stunting) ออกจากภาวะผอมแห้ง (Wasting)</t>
        </is>
      </c>
      <c r="L24" s="186" t="inlineStr">
        <is>
          <t>Clinic</t>
        </is>
      </c>
      <c r="M24" s="186" t="inlineStr">
        <is>
          <t>18. Clinical Nutrition</t>
        </is>
      </c>
      <c r="N24" s="186" t="inlineStr">
        <is>
          <t>18.2 Nutritional Assessment &amp; Requirements</t>
        </is>
      </c>
      <c r="O24" s="185" t="inlineStr">
        <is>
          <t>Clinic</t>
        </is>
      </c>
      <c r="P24" s="186" t="inlineStr">
        <is>
          <t>รุ่น RxCU83</t>
        </is>
      </c>
      <c r="Q24" s="185" t="inlineStr">
        <is>
          <t>แบบฝึกหัด</t>
        </is>
      </c>
      <c r="R24" s="185" t="inlineStr">
        <is>
          <t>Quiz เตรียมสอบ CC1 RxCU83</t>
        </is>
      </c>
      <c r="S24" s="185" t="n"/>
    </row>
    <row r="25" ht="24" customHeight="1" s="49">
      <c r="A25" s="187" t="n">
        <v>23</v>
      </c>
      <c r="B25" s="186" t="inlineStr">
        <is>
          <t>หญิงตั้งครรภ์อายุ 28 ปี น้ำหนักก่อนตั้งครรภ์ 52 กิโลกรัม ส่วนสูง 160 เซนติเมตร (BMI 20.3 kg/m² จัดอยู่ในเกณฑ์น้ำหนักปกติ) ปัจจุบันตั้งครรภ์เข้าสู่ไตรมาสที่ 2</t>
        </is>
      </c>
      <c r="C25" s="186" t="inlineStr">
        <is>
          <t>ตามเกณฑ์มาตรฐานของสถาบันการแพทย์ (Institute of Medicine: IOM) หญิงตั้งครรภ์รายนี้ควรมีน้ำหนักตัวเพิ่มขึ้นตลอดระยะเวลาการตั้งครรภ์ (Total gestational weight gain) เท่าใดจึงจะเหมาะสมที่สุด</t>
        </is>
      </c>
      <c r="D25" s="186" t="n"/>
      <c r="E25" s="186" t="inlineStr">
        <is>
          <t>5.0 - 9.0 kg</t>
        </is>
      </c>
      <c r="F25" s="186" t="inlineStr">
        <is>
          <t>7.0 - 11.5 kg</t>
        </is>
      </c>
      <c r="G25" s="186" t="inlineStr">
        <is>
          <t>11.5 - 16.0 kg</t>
        </is>
      </c>
      <c r="H25" s="186" t="inlineStr">
        <is>
          <t>12.5 - 18.0 kg</t>
        </is>
      </c>
      <c r="I25" s="188" t="inlineStr">
        <is>
          <t>มากกว่า 18.0 kg</t>
        </is>
      </c>
      <c r="J25" s="185" t="n">
        <v>3</v>
      </c>
      <c r="K25" s="186" t="inlineStr">
        <is>
          <t>✅ คำตอบที่ถูกต้อง: ข้อ ค. 11.5 - 16.0 kg
🎯 ทำไมข้อนี้ถึงถูก:
ตามเกณฑ์ Institute of Medicine (IOM Guideline): หญิงตั้งครรภ์ที่มีค่า BMI ก่อนตั้งครรภ์อยู่ในเกณฑ์ปกติ (Normal weight: BMI 18.5 - 24.9 kg/m2) ควรมีน้ำหนักตัวเพิ่มขึ้นตลอดการตั้งครรภ์ครรภ์เดี่ยวอยู่ที่ 11.5 - 16.0 kg (หรือประมาณ 25-35 ปอนด์) โดยในไตรมาสแรกเพิ่มประมาณ 0.5 - 2.0 kg และไตรมาส 2 และ 3 เพิ่มขึ้นเฉลี่ยสัปดาห์ละ 0.4 kg
🔍 ข้ออื่นผิดเพราะอะไร:
• ข้อ ก.: เป็นเกณฑ์น้ำหนักที่ควรเพิ่มสำหรับหญิงตั้งครรภ์ที่มีภาวะอ้วนก่อนตั้งครรภ์ (Obese: BMI &gt;= 30.0 kg/m²)
• ข้อ ข.: เป็นเกณฑ์น้ำหนักที่ควรเพิ่มสำหรับหญิงตั้งครรภ์ที่มีน้ำหนักเกินก่อนตั้งครรภ์ (Overweight: BMI 25.0 - 29.9 kg/m²)
• ข้อ ง.: เป็นเกณฑ์น้ำหนักที่ควรเพิ่มสำหรับหญิงตั้งครรภ์ที่มีน้ำหนักต่ำกว่าเกณฑ์ก่อนตั้งครรภ์ (Underweight: BMI &lt; 18.5 kg/m²)
• ข้อ จ.: การที่น้ำหนักเพิ่มขึ้นมากกว่า 18 kg ในหญิงน้ำหนักปกติ เพิ่มความเสี่ยงต่อภาวะเบาหวานขณะตั้งครรภ์ (GDM), ครรภ์เป็นพิษ (Preeclampsia), และทารกตัวโตผิดปกติ (Macrosomia)</t>
        </is>
      </c>
      <c r="L25" s="186" t="inlineStr">
        <is>
          <t>Clinic</t>
        </is>
      </c>
      <c r="M25" s="186" t="inlineStr">
        <is>
          <t>18. Clinical Nutrition</t>
        </is>
      </c>
      <c r="N25" s="186" t="inlineStr">
        <is>
          <t>18.2 Nutritional Assessment &amp; Requirements</t>
        </is>
      </c>
      <c r="O25" s="185" t="inlineStr">
        <is>
          <t>Clinic</t>
        </is>
      </c>
      <c r="P25" s="186" t="inlineStr">
        <is>
          <t>รุ่น RxCU83</t>
        </is>
      </c>
      <c r="Q25" s="185" t="inlineStr">
        <is>
          <t>แบบฝึกหัด</t>
        </is>
      </c>
      <c r="R25" s="185" t="inlineStr">
        <is>
          <t>Quiz เตรียมสอบ CC1 RxCU83</t>
        </is>
      </c>
      <c r="S25" s="185" t="n"/>
    </row>
    <row r="26">
      <c r="A26" s="185" t="n">
        <v>24</v>
      </c>
      <c r="B26" s="186" t="inlineStr">
        <is>
          <t>ผู้ป่วยชายอายุ 60 ปี หลังผ่าตัดกระเพาะอาหาร มีภาวะทุพโภชนาการและน้ำหนักลดลงอย่างรวดเร็ว แต่ระบบทางเดินอาหารส่วนลำไส้ยังทำงานได้ดี</t>
        </is>
      </c>
      <c r="C26" s="186" t="inlineStr">
        <is>
          <t>ข้อใดเป็นแนวทางการให้โภชนบำบัดที่เหมาะสมและปลอดภัยที่สุดตามหลักการ 'If the gut works, use it'</t>
        </is>
      </c>
      <c r="D26" s="186" t="n"/>
      <c r="E26" s="186" t="inlineStr">
        <is>
          <t>เริ่มให้สารอาหารทางหลอดเลือดดำเต็มรูปแบบทันที (Total Parenteral Nutrition: TPN)</t>
        </is>
      </c>
      <c r="F26" s="186" t="inlineStr">
        <is>
          <t>ให้ผู้ป่วยรับประทานอาหารธรรมดาตามใจชอบโดยไม่ต้องปรับสูตรอาหาร</t>
        </is>
      </c>
      <c r="G26" s="186" t="inlineStr">
        <is>
          <t>ผู้ป่วยควรได้รับอาหารที่มีพลังงานและโปรตีนสูง แบบรับประทานหรือทางสายให้อาหาร (High energy &amp; high protein oral/enteral formula)</t>
        </is>
      </c>
      <c r="H26" s="186" t="inlineStr">
        <is>
          <t>ให้เฉพาะสารละลายเกลือแร่ปราศจากโปรตีนทางปาก</t>
        </is>
      </c>
      <c r="I26" s="186" t="inlineStr">
        <is>
          <t>ให้สารละลายน้ำตาลกลูโคสทางหลอดเลือดดำเพียงอย่างเดียว</t>
        </is>
      </c>
      <c r="J26" s="185" t="n">
        <v>3</v>
      </c>
      <c r="K26" s="186" t="inlineStr">
        <is>
          <t>✅ คำตอบที่ถูกต้อง: ข้อ ค. ผู้ป่วยควรได้รับอาหารที่มีพลังงานและโปรตีนสูง แบบรับประทานหรือทางสายให้อาหาร (High energy &amp; high protein oral/enteral formula)
🎯 ทำไมข้อนี้ถึงถูก:
ตามหลักการโภชนบำบัดทางคลินิก 'If the gut works, use it' หากทางเดินอาหารของผู้ป่วยยังสามารถย่อยและดูดซึมได้ การให้ Enteral nutrition (EN) เป็นทางเลือกแรกเสมอ เพราะช่วยรักษาความสมบูรณ์ของเยื่อบุลำไส้ (Gut mucosal integrity), ป้องกัน Bacterial translocation, และลดความเสี่ยงต่อการติดเชื้อในกระแสเลือดเมื่อเทียบกับ TPN ผู้ป่วยทุพโภชนาการหลังผ่าตัดควรได้รับสูตร High protein, high energy ทางสายให้อาหารหรือดื่มเสริม
🔍 ข้ออื่นผิดเพราะอะไร:
• ข้อ ก.: ไม่ควรเริ่มด้วย TPN หากทางเดินอาหารยังใช้งานได้ เนื่องจากเสี่ยงต่อภาวะติดเชื้อจากสายสวนหลอดเลือดดำ (Catheter-related bloodstream infection) และเกิดภาวะลำไส้ฝ่อ (Gut atrophy)
• ข้อ ข.: อาหารปกติอาจให้พลังงานและโปรตีนไม่เพียงพอต่อการซ่อมแซมบาดแผลและการฟื้นฟูภาวะทุพโภชนาการ
• ข้อ ง.: สูตรปราศจากโปรตีนและพลังงานจะยิ่งทำให้กล้ามเนื้อสลายตัวและแผลผ่าตัดไม่หาย
• ข้อ จ.: การให้คาร์โบไฮเดรตเดี่ยวๆ ทางหลอดเลือดดำเสี่ยงต่อภาวะ Refeeding syndrome และขาดกรดอะมิโนจำเป็น</t>
        </is>
      </c>
      <c r="L26" s="186" t="inlineStr">
        <is>
          <t>Clinic</t>
        </is>
      </c>
      <c r="M26" s="186" t="inlineStr">
        <is>
          <t>18. Clinical Nutrition</t>
        </is>
      </c>
      <c r="N26" s="186" t="inlineStr">
        <is>
          <t>18.3 Enteral &amp; Parenteral Nutrition</t>
        </is>
      </c>
      <c r="O26" s="185" t="inlineStr">
        <is>
          <t>Clinic</t>
        </is>
      </c>
      <c r="P26" s="186" t="inlineStr">
        <is>
          <t>รุ่น RxCU83</t>
        </is>
      </c>
      <c r="Q26" s="185" t="inlineStr">
        <is>
          <t>แบบฝึกหัด</t>
        </is>
      </c>
      <c r="R26" s="185" t="inlineStr">
        <is>
          <t>Quiz เตรียมสอบ CC1 RxCU83</t>
        </is>
      </c>
      <c r="S26" s="185" t="n"/>
    </row>
    <row r="27">
      <c r="A27" s="185" t="n">
        <v>25</v>
      </c>
      <c r="B27" s="186" t="inlineStr">
        <is>
          <t>ผู้ป่วยรับประทานอาหารมังสวิรัติแบบเคร่งครัด (Vegan) ต่อเนื่องกันเป็นเวลานานโดยไม่รับประทานเนื้อสัตว์ ไข่ หรือผลิตภัณฑ์จากนมเลย</t>
        </is>
      </c>
      <c r="C27" s="186" t="inlineStr">
        <is>
          <t>ผู้ป่วยรายนี้มีความเสี่ยงสูงที่สุดในการขาดวิตามินชนิดใด เนื่องจากวิตามินนี้พบได้เฉพาะในอาหารที่มาจากสัตว์หรือผลิตภัณฑ์จากสัตว์เท่านั้น</t>
        </is>
      </c>
      <c r="D27" s="186" t="n"/>
      <c r="E27" s="186" t="inlineStr">
        <is>
          <t>Retinol (Vitamin A)</t>
        </is>
      </c>
      <c r="F27" s="186" t="inlineStr">
        <is>
          <t>Tocopherol (Vitamin E)</t>
        </is>
      </c>
      <c r="G27" s="186" t="inlineStr">
        <is>
          <t>Nicotinamide (Vitamin B3)</t>
        </is>
      </c>
      <c r="H27" s="186" t="inlineStr">
        <is>
          <t>Pantothenic acid (Vitamin B5)</t>
        </is>
      </c>
      <c r="I27" s="186" t="inlineStr">
        <is>
          <t>Cyanocobalamin (Vitamin B12)</t>
        </is>
      </c>
      <c r="J27" s="185" t="n">
        <v>5</v>
      </c>
      <c r="K27" s="186" t="inlineStr">
        <is>
          <t>✅ คำตอบที่ถูกต้อง: ข้อ จ. Cyanocobalamin (Vitamin B12)
🎯 ทำไมข้อนี้ถึงถูก:
Vitamin B12 สังเคราะห์ขึ้นโดยจุลินทรีย์เท่านั้น และพบได้เฉพาะในอาหารที่มาจากสัตว์ เช่น เนื้อสัตว์ ตับ ไข่ นม และสัตว์น้ำ ไม่พบในพืชผักผลไม้ทั่วไป ผู้ที่รับประทานมังสวิรัติแบบเคร่งครัด (Vegan) จึงมีความเสี่ยงสูงสุดต่อการขาด Vitamin B12 นำไปสู่ภาวะ Megaloblastic anemia และความผิดปกติทางระบบประสาทที่แก้ไขไม่ได้ (Subacute combined degeneration of the spinal cord)
🔍 ข้ออื่นผิดเพราะอะไร:
• ข้อ ก.: วิตามินเอสามารถได้รับในรูป Provitamin A (Beta-carotene) จากพืชผักผลไม้สีส้ม เหลือง และเขียวเข้ม เช่น แครอท ฟักทอง ผักบุ้ง
• ข้อ ข.: วิตามินอีพบได้อุดมสมบูรณ์ในน้ำมันพืช ถั่วเปลือกแข็ง เมล็ดพืช และจมูกข้าวสาลี
• ข้อ ค.: วิตามินบี 3 พบได้ทั่วไปในธัญพืชไม่ขัดสี ถั่วเมล็ดแห้ง และเห็ด
• ข้อ ง.: กรดแพนโทเทนิกพบได้ในอาหารเกือบทุกชนิด ทั้งในพืชและสัตว์ จึงแทบไม่พบภาวะขาดในผู้รับประทานมังสวิรัติ</t>
        </is>
      </c>
      <c r="L27" s="186" t="inlineStr">
        <is>
          <t>Clinic</t>
        </is>
      </c>
      <c r="M27" s="186" t="inlineStr">
        <is>
          <t>18. Clinical Nutrition</t>
        </is>
      </c>
      <c r="N27" s="186" t="inlineStr">
        <is>
          <t>18.1 Macronutrients &amp; Micronutrients</t>
        </is>
      </c>
      <c r="O27" s="185" t="inlineStr">
        <is>
          <t>Clinic</t>
        </is>
      </c>
      <c r="P27" s="186" t="inlineStr">
        <is>
          <t>รุ่น RxCU83</t>
        </is>
      </c>
      <c r="Q27" s="185" t="inlineStr">
        <is>
          <t>แบบฝึกหัด</t>
        </is>
      </c>
      <c r="R27" s="185" t="inlineStr">
        <is>
          <t>Quiz เตรียมสอบ CC1 RxCU83</t>
        </is>
      </c>
      <c r="S27" s="185" t="n"/>
    </row>
    <row r="28">
      <c r="A28" s="185" t="n">
        <v>26</v>
      </c>
      <c r="B28" s="186" t="n"/>
      <c r="C28" s="186" t="inlineStr">
        <is>
          <t>แร่ธาตุใดเป็นส่วนประกอบสำคัญของเอนไซม์ Lysyl oxidase, Cytochrome c oxidase และ Superoxide dismutase (SOD) และหากร่างกายมีการสะสมแร่ธาตุนี้มากผิดปกติทางพันธุกรรมจะก่อให้เกิดโรค Wilson's disease</t>
        </is>
      </c>
      <c r="D28" s="186" t="n"/>
      <c r="E28" s="186" t="inlineStr">
        <is>
          <t>Iron (Fe / เหล็ก)</t>
        </is>
      </c>
      <c r="F28" s="186" t="inlineStr">
        <is>
          <t>Zinc (Zn / สังกะสี)</t>
        </is>
      </c>
      <c r="G28" s="186" t="inlineStr">
        <is>
          <t>Copper (Cu / ทองแดง)</t>
        </is>
      </c>
      <c r="H28" s="186" t="inlineStr">
        <is>
          <t>Manganese (Mn / แมงกานีส)</t>
        </is>
      </c>
      <c r="I28" s="186" t="inlineStr">
        <is>
          <t>Selenium (Se / ซีลีเนียม)</t>
        </is>
      </c>
      <c r="J28" s="185" t="n">
        <v>3</v>
      </c>
      <c r="K28" s="186" t="inlineStr">
        <is>
          <t>✅ คำตอบที่ถูกต้อง: ข้อ ค. Copper (Cu / ทองแดง)
🎯 ทำไมข้อนี้ถึงถูก:
Copper (ทองแดง) เป็นส่วนประกอบสำคัญของเอนไซม์กลุ่ม Cuproenzymes หลายชนิด เช่น Cytochrome c oxidase (การหายใจระดับเซลล์), Lysyl oxidase (การสร้าง Cross-link ของคอลลาเจนและอีลาสติน), Ceruloplasmin (การขนส่งเหล็ก), และ Cu/Zn-SOD (ต้านอนุมูลอิสระ) ความผิดปกติทางพันธุกรรมของยีน ATP7B ทำให้ตับไม่สามารถขับทองแดงออกทางน้ำดีได้ เกิดการคั่งสะสมของทองแดงในตับ สมอง และกระจกตา (Kayser-Fleischer rings) เรียกว่าโรค Wilson's disease
🔍 ข้ออื่นผิดเพราะอะไร:
• ข้อ ก.: เหล็กสะสมมากผิดปกติเรียกว่า Hemochromatosis ไม่ใช่ Wilson's disease
• ข้อ ข.: สังกะสีเป็นส่วนประกอบของ Carbonic anhydrase และ DNA polymerase การใช้สังกะสีขนาดสูงยังใช้เป็นยารักษา Wilson's disease เพื่อแย่งการดูดซึมทองแดง
• ข้อ ง.: แมงกานีสเป็นโคแฟกเตอร์ของ Arginase และ Mn-SOD ในไมโทคอนเดรีย
• ข้อ จ.: ซีลีเนียมเป็นส่วนประกอบของ Glutathione peroxidase (GPx) และ Thioredoxin reductase</t>
        </is>
      </c>
      <c r="L28" s="186" t="inlineStr">
        <is>
          <t>Clinic</t>
        </is>
      </c>
      <c r="M28" s="186" t="inlineStr">
        <is>
          <t>18. Clinical Nutrition</t>
        </is>
      </c>
      <c r="N28" s="186" t="inlineStr">
        <is>
          <t>18.1 Macronutrients &amp; Micronutrients</t>
        </is>
      </c>
      <c r="O28" s="185" t="inlineStr">
        <is>
          <t>Clinic</t>
        </is>
      </c>
      <c r="P28" s="186" t="inlineStr">
        <is>
          <t>รุ่น RxCU83</t>
        </is>
      </c>
      <c r="Q28" s="185" t="inlineStr">
        <is>
          <t>แบบฝึกหัด</t>
        </is>
      </c>
      <c r="R28" s="185" t="inlineStr">
        <is>
          <t>Quiz เตรียมสอบ CC1 RxCU83</t>
        </is>
      </c>
      <c r="S28" s="185" t="n"/>
    </row>
    <row r="29">
      <c r="A29" s="185" t="n">
        <v>27</v>
      </c>
      <c r="B29" s="186" t="inlineStr">
        <is>
          <t>ผู้ป่วยชายอายุ 50 ปี สูง 180 ซม. น้ำหนัก 70 กก. เข้ารับการผ่าตัดเปลี่ยนข้อเข่าและมีภาวะปอดติดเชื้อ</t>
        </is>
      </c>
      <c r="C29" s="186" t="inlineStr">
        <is>
          <t>แพทย์สั่งให้นอนบนเตียง (Confined to bed) จงคำนวณพลังงานที่ต้องการต่อวัน (Total Daily Energy Expenditure) กำหนดสมการ Harris-Benedict: $BEE = 66.47 + 13.75(W) + 5(H) - 6.78(A)$, Stress factor = 1.3, Activity factor = 1.2</t>
        </is>
      </c>
      <c r="D29" s="186" t="n"/>
      <c r="E29" s="186" t="inlineStr">
        <is>
          <t>1,590 kcal/วัน</t>
        </is>
      </c>
      <c r="F29" s="186" t="inlineStr">
        <is>
          <t>1,900 kcal/วัน</t>
        </is>
      </c>
      <c r="G29" s="186" t="inlineStr">
        <is>
          <t>2,200 kcal/วัน</t>
        </is>
      </c>
      <c r="H29" s="186" t="inlineStr">
        <is>
          <t>2,480 kcal/วัน</t>
        </is>
      </c>
      <c r="I29" s="186" t="inlineStr">
        <is>
          <t>2,800 kcal/วัน</t>
        </is>
      </c>
      <c r="J29" s="185" t="n">
        <v>4</v>
      </c>
      <c r="K29" s="186" t="inlineStr">
        <is>
          <t>✅ คำตอบที่ถูกต้อง: ข้อ ง. 2,480 kcal/วัน
🎯 ทำไมข้อนี้ถึงถูก:
คำนวณตามขั้นตอน: 1) Basal Energy Expenditure (BEE) สำหรับเพศชาย: $BEE = 66.47 + (13.75 \times 70) + (5 \times 180) - (6.78 \times 50) = 66.47 + 962.5 + 900 - 339 = 1,589.97 \approx 1,590$ kcal/วัน 2) Total Daily Energy Expenditure (TDEE): $TDEE = BEE \times Activity\ factor \times Stress\ factor = 1,590 \times 1.2 \times 1.3 = 1,590 \times 1.56 = 2,480.4 \approx 2,480$ kcal/วัน
🔍 ข้ออื่นผิดเพราะอะไร:
• ข้อ ก.: เป็นเพียงค่า Basal Energy Expenditure (BEE) พื้นฐานที่ยังไม่ได้คูณ Activity factor และ Stress factor
• ข้อ ข.: คูณเฉพาะ Activity factor ($1,590 \times 1.2 = 1,908$ kcal) แต่ยังไม่ได้รวม Stress factor จากการผ่าตัดและการติดเชื้อ
• ข้อ ค.: คำนวณตัวเลขคลาดเคลื่อนจากการใช้ Stress factor ต่ำกว่าที่โจทย์กำหนด
• ข้อ จ.: คำนวณตัวเลขสูงเกินจริง</t>
        </is>
      </c>
      <c r="L29" s="186" t="inlineStr">
        <is>
          <t>Clinic</t>
        </is>
      </c>
      <c r="M29" s="186" t="inlineStr">
        <is>
          <t>18. Clinical Nutrition</t>
        </is>
      </c>
      <c r="N29" s="186" t="inlineStr">
        <is>
          <t>18.2 Nutritional Assessment &amp; Requirements</t>
        </is>
      </c>
      <c r="O29" s="185" t="inlineStr">
        <is>
          <t>Clinic</t>
        </is>
      </c>
      <c r="P29" s="186" t="inlineStr">
        <is>
          <t>รุ่น RxCU83</t>
        </is>
      </c>
      <c r="Q29" s="185" t="inlineStr">
        <is>
          <t>แบบฝึกหัด</t>
        </is>
      </c>
      <c r="R29" s="185" t="inlineStr">
        <is>
          <t>Quiz เตรียมสอบ CC1 RxCU83</t>
        </is>
      </c>
      <c r="S29" s="185" t="n"/>
    </row>
    <row r="30">
      <c r="A30" s="185" t="n">
        <v>28</v>
      </c>
      <c r="B30" s="186" t="inlineStr">
        <is>
          <t>ผู้ป่วยในหอผู้ป่วยวิกฤต (ICU) มีภาวะ Severe Sepsis และ Septic Shock ความดันโลหิตต่ำ ต้องได้รับสารกระตุ้นความดันโลหิต (Vasopressors) ร่วมกับให้อาหารทางสายยาง</t>
        </is>
      </c>
      <c r="C30" s="186" t="inlineStr">
        <is>
          <t>สารอาหารเสริมภูมิคุ้มกัน (Immunonutrient) ในข้อใดควรระมัดระวังหรือ 'หลีกเลี่ยง' การให้ในผู้ป่วยรายนี้ เนื่องจากเป็นสารตั้งต้นในการสร้าง Nitric Oxide (NO) ซึ่งทำให้หลอดเลือดขยายตัวรุนแรงและความดันโลหิตตกวิกฤต</t>
        </is>
      </c>
      <c r="D30" s="186" t="n"/>
      <c r="E30" s="186" t="inlineStr">
        <is>
          <t>Arginine (L-Arginine)</t>
        </is>
      </c>
      <c r="F30" s="186" t="inlineStr">
        <is>
          <t>Glutamine</t>
        </is>
      </c>
      <c r="G30" s="186" t="inlineStr">
        <is>
          <t>Omega-3 fatty acids</t>
        </is>
      </c>
      <c r="H30" s="186" t="inlineStr">
        <is>
          <t>Vitamin E</t>
        </is>
      </c>
      <c r="I30" s="186" t="inlineStr">
        <is>
          <t>Asparagine</t>
        </is>
      </c>
      <c r="J30" s="185" t="n">
        <v>1</v>
      </c>
      <c r="K30" s="186" t="inlineStr">
        <is>
          <t>✅ คำตอบที่ถูกต้อง: ข้อ ก. Arginine (L-Arginine)
🎯 ทำไมข้อนี้ถึงถูก:
L-Arginine เป็นสารตั้งต้นโดยตรงของเอนไซม์ Inducible Nitric Oxide Synthase (iNOS) ในการสร้าง Nitric Oxide (NO) ซึ่งเป็นสารขยายหลอดเลือดที่รุนแรง ในผู้ป่วยภาวะติดเชื้อในกระแสเลือดรุนแรง (Severe Sepsis/Septic Shock) การได้รับ Arginine อาจเพิ่มการสร้าง NO ทำให้หลอดเลือดขยายตัวรุนแรง ความดันโลหิตตกอย่างวิกฤต และเพิ่มอัตราการเสียชีวิต จึงมีข้อแนะนำให้หลีกเลี่ยงการใช้อาหารสูตรผสม Arginine ในผู้ป่วยกลุ่มนี้
🔍 ข้ออื่นผิดเพราะอะไร:
• ข้อ ข.: Glutamine เป็นแหล่งพลังงานสำคัญของเซลล์เยื่อบุทางเดินอาหาร (Enterocytes) และเซลล์ภูมิคุ้มกัน ไม่ได้เป็นสารตั้งต้นในการสังเคราะห์ NO
• ข้อ ค.: Omega-3 ช่วยลดการอักเสบโดยลดการสร้าง Pro-inflammatory eicosanoids ช่วยปรับสมดุลภูมิคุ้มกัน
• ข้อ ง.: Vitamin E เป็นสารต้านอนุมูลอิสระที่ละลายในไขมัน ไม่ได้กระตุ้นการขยายตัวของหลอดเลือด
• ข้อ จ.: Asparagine เป็นกรดอะมิโนทั่วไป ไม่ใช่ Immunonutrient ที่ส่งผลต่อการขยายหลอดเลือด</t>
        </is>
      </c>
      <c r="L30" s="186" t="inlineStr">
        <is>
          <t>Clinic</t>
        </is>
      </c>
      <c r="M30" s="186" t="inlineStr">
        <is>
          <t>18. Clinical Nutrition</t>
        </is>
      </c>
      <c r="N30" s="186" t="inlineStr">
        <is>
          <t>18.3 Enteral &amp; Parenteral Nutrition</t>
        </is>
      </c>
      <c r="O30" s="185" t="inlineStr">
        <is>
          <t>Clinic</t>
        </is>
      </c>
      <c r="P30" s="186" t="inlineStr">
        <is>
          <t>รุ่น RxCU83</t>
        </is>
      </c>
      <c r="Q30" s="185" t="inlineStr">
        <is>
          <t>แบบฝึกหัด</t>
        </is>
      </c>
      <c r="R30" s="185" t="inlineStr">
        <is>
          <t>Quiz เตรียมสอบ CC1 RxCU83</t>
        </is>
      </c>
      <c r="S30" s="185" t="n"/>
    </row>
  </sheetData>
  <mergeCells count="1">
    <mergeCell ref="A1:F1"/>
  </mergeCells>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N39"/>
  <sheetViews>
    <sheetView workbookViewId="0">
      <selection activeCell="A1" sqref="A1"/>
    </sheetView>
  </sheetViews>
  <sheetFormatPr baseColWidth="8" defaultRowHeight="15"/>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35" customHeight="1" s="49">
      <c r="A1" s="55">
        <f>HYPERLINK("#'สารบัญ'!A1", "🏠 กลับสู่หน้าแรก (Go to Home Page)")</f>
        <v/>
      </c>
    </row>
    <row r="2" ht="28" customHeight="1" s="49">
      <c r="A2" s="133" t="n">
        <v>1</v>
      </c>
      <c r="B2" s="160" t="inlineStr">
        <is>
          <t>Case ID (รหัสเคสมาตรฐาน)</t>
        </is>
      </c>
      <c r="C2" s="133" t="inlineStr">
        <is>
          <t>ประเภทเคส (Type)</t>
        </is>
      </c>
      <c r="D2" s="160" t="inlineStr">
        <is>
          <t>ชุดข้อสอบ (Set)</t>
        </is>
      </c>
      <c r="E2" s="160" t="inlineStr">
        <is>
          <t>โรค/หัวข้อ (Topic)</t>
        </is>
      </c>
      <c r="F2" s="160" t="inlineStr">
        <is>
          <t>ลำดับเคส (Case No)</t>
        </is>
      </c>
      <c r="G2" s="160" t="inlineStr">
        <is>
          <t>จำนวนข้อย่อย (Items)</t>
        </is>
      </c>
      <c r="H2" s="160" t="inlineStr">
        <is>
          <t>ตำแหน่งในชีต (Sheet / Rows)</t>
        </is>
      </c>
    </row>
    <row r="3">
      <c r="A3" s="161" t="n">
        <v>2</v>
      </c>
      <c r="B3" s="162" t="inlineStr">
        <is>
          <t>CASE_P2_CVD_C01</t>
        </is>
      </c>
      <c r="C3" s="161" t="inlineStr">
        <is>
          <t>CLN</t>
        </is>
      </c>
      <c r="D3" s="161" t="inlineStr">
        <is>
          <t>P2</t>
        </is>
      </c>
      <c r="E3" s="161" t="inlineStr">
        <is>
          <t>CVD</t>
        </is>
      </c>
      <c r="F3" s="161" t="inlineStr">
        <is>
          <t>C01</t>
        </is>
      </c>
      <c r="G3" s="161" t="inlineStr">
        <is>
          <t>6</t>
        </is>
      </c>
      <c r="H3" s="163" t="inlineStr">
        <is>
          <t>2. Cardiovascular (แถว 3-8: ข้อ 1-6)</t>
        </is>
      </c>
      <c r="N3" t="inlineStr">
        <is>
          <t>Clinic</t>
        </is>
      </c>
    </row>
    <row r="4">
      <c r="A4" s="100" t="n"/>
      <c r="B4" s="88" t="n"/>
      <c r="C4" s="100" t="n"/>
      <c r="D4" s="88" t="n"/>
      <c r="E4" s="88" t="n"/>
      <c r="F4" s="88" t="n"/>
      <c r="G4" s="88" t="n"/>
      <c r="H4" s="88" t="n"/>
      <c r="N4" t="inlineStr">
        <is>
          <t>Clinic</t>
        </is>
      </c>
    </row>
    <row r="5">
      <c r="A5" s="100" t="n"/>
      <c r="B5" s="88" t="n"/>
      <c r="C5" s="100" t="n"/>
      <c r="D5" s="88" t="n"/>
      <c r="E5" s="88" t="n"/>
      <c r="F5" s="88" t="n"/>
      <c r="G5" s="88" t="n"/>
      <c r="H5" s="88" t="n"/>
      <c r="N5" t="inlineStr">
        <is>
          <t>Clinic</t>
        </is>
      </c>
    </row>
    <row r="6">
      <c r="A6" s="100" t="n"/>
      <c r="B6" s="88" t="n"/>
      <c r="C6" s="100" t="n"/>
      <c r="D6" s="88" t="n"/>
      <c r="E6" s="88" t="n"/>
      <c r="F6" s="88" t="n"/>
      <c r="G6" s="88" t="n"/>
      <c r="H6" s="88" t="n"/>
      <c r="N6" t="inlineStr">
        <is>
          <t>Clinic</t>
        </is>
      </c>
    </row>
    <row r="7">
      <c r="A7" s="100" t="n"/>
      <c r="B7" s="88" t="n"/>
      <c r="C7" s="100" t="n"/>
      <c r="D7" s="88" t="n"/>
      <c r="E7" s="88" t="n"/>
      <c r="F7" s="88" t="n"/>
      <c r="G7" s="88" t="n"/>
      <c r="H7" s="88" t="n"/>
      <c r="N7" t="inlineStr">
        <is>
          <t>Clinic</t>
        </is>
      </c>
    </row>
    <row r="8">
      <c r="A8" s="100" t="n"/>
      <c r="B8" s="88" t="n"/>
      <c r="C8" s="100" t="n"/>
      <c r="D8" s="88" t="n"/>
      <c r="E8" s="88" t="n"/>
      <c r="F8" s="88" t="n"/>
      <c r="G8" s="88" t="n"/>
      <c r="H8" s="88" t="n"/>
      <c r="N8" t="inlineStr">
        <is>
          <t>Clinic</t>
        </is>
      </c>
    </row>
    <row r="9">
      <c r="A9" s="100" t="n"/>
      <c r="B9" s="88" t="n"/>
      <c r="C9" s="100" t="n"/>
      <c r="D9" s="88" t="n"/>
      <c r="E9" s="88" t="n"/>
      <c r="F9" s="88" t="n"/>
      <c r="G9" s="88" t="n"/>
      <c r="H9" s="88" t="n"/>
      <c r="N9" t="inlineStr">
        <is>
          <t>Clinic</t>
        </is>
      </c>
    </row>
    <row r="10">
      <c r="A10" s="100" t="n"/>
      <c r="B10" s="88" t="n"/>
      <c r="C10" s="100" t="n"/>
      <c r="D10" s="88" t="n"/>
      <c r="E10" s="88" t="n"/>
      <c r="F10" s="88" t="n"/>
      <c r="G10" s="88" t="n"/>
      <c r="H10" s="88" t="n"/>
      <c r="N10" t="inlineStr">
        <is>
          <t>Clinic</t>
        </is>
      </c>
    </row>
    <row r="11">
      <c r="A11" s="100" t="n"/>
      <c r="B11" s="88" t="n"/>
      <c r="C11" s="100" t="n"/>
      <c r="D11" s="88" t="n"/>
      <c r="E11" s="88" t="n"/>
      <c r="F11" s="88" t="n"/>
      <c r="G11" s="88" t="n"/>
      <c r="H11" s="88" t="n"/>
      <c r="N11" t="inlineStr">
        <is>
          <t>Clinic</t>
        </is>
      </c>
    </row>
    <row r="12">
      <c r="A12" s="100" t="n"/>
      <c r="B12" s="88" t="n"/>
      <c r="C12" s="100" t="n"/>
      <c r="D12" s="88" t="n"/>
      <c r="E12" s="88" t="n"/>
      <c r="F12" s="88" t="n"/>
      <c r="G12" s="88" t="n"/>
      <c r="H12" s="88" t="n"/>
      <c r="N12" t="inlineStr">
        <is>
          <t>Clinic</t>
        </is>
      </c>
    </row>
    <row r="13">
      <c r="A13" s="100" t="n"/>
      <c r="B13" s="88" t="n"/>
      <c r="C13" s="100" t="n"/>
      <c r="D13" s="88" t="n"/>
      <c r="E13" s="88" t="n"/>
      <c r="F13" s="88" t="n"/>
      <c r="G13" s="88" t="n"/>
      <c r="H13" s="88" t="n"/>
      <c r="N13" t="inlineStr">
        <is>
          <t>Clinic</t>
        </is>
      </c>
    </row>
    <row r="14">
      <c r="A14" s="100" t="n"/>
      <c r="B14" s="88" t="n"/>
      <c r="C14" s="100" t="n"/>
      <c r="D14" s="88" t="n"/>
      <c r="E14" s="88" t="n"/>
      <c r="F14" s="88" t="n"/>
      <c r="G14" s="88" t="n"/>
      <c r="H14" s="88" t="n"/>
      <c r="N14" t="inlineStr">
        <is>
          <t>Clinic</t>
        </is>
      </c>
    </row>
    <row r="15">
      <c r="A15" s="100" t="n"/>
      <c r="B15" s="88" t="n"/>
      <c r="C15" s="100" t="n"/>
      <c r="D15" s="88" t="n"/>
      <c r="E15" s="88" t="n"/>
      <c r="F15" s="88" t="n"/>
      <c r="G15" s="88" t="n"/>
      <c r="H15" s="88" t="n"/>
      <c r="N15" t="inlineStr">
        <is>
          <t>Clinic</t>
        </is>
      </c>
    </row>
    <row r="16">
      <c r="A16" s="100" t="n"/>
      <c r="B16" s="88" t="n"/>
      <c r="C16" s="100" t="n"/>
      <c r="D16" s="88" t="n"/>
      <c r="E16" s="88" t="n"/>
      <c r="F16" s="88" t="n"/>
      <c r="G16" s="88" t="n"/>
      <c r="H16" s="88" t="n"/>
      <c r="N16" t="inlineStr">
        <is>
          <t>Clinic</t>
        </is>
      </c>
    </row>
    <row r="17">
      <c r="A17" s="100" t="n"/>
      <c r="B17" s="88" t="n"/>
      <c r="C17" s="100" t="n"/>
      <c r="D17" s="88" t="n"/>
      <c r="E17" s="88" t="n"/>
      <c r="F17" s="88" t="n"/>
      <c r="G17" s="88" t="n"/>
      <c r="H17" s="88" t="n"/>
      <c r="N17" t="inlineStr">
        <is>
          <t>Clinic</t>
        </is>
      </c>
    </row>
    <row r="18">
      <c r="A18" s="100" t="n"/>
      <c r="B18" s="88" t="n"/>
      <c r="C18" s="100" t="n"/>
      <c r="D18" s="88" t="n"/>
      <c r="E18" s="88" t="n"/>
      <c r="F18" s="88" t="n"/>
      <c r="G18" s="88" t="n"/>
      <c r="H18" s="88" t="n"/>
      <c r="N18" t="inlineStr">
        <is>
          <t>Clinic</t>
        </is>
      </c>
    </row>
    <row r="19">
      <c r="A19" s="100" t="n"/>
      <c r="B19" s="88" t="n"/>
      <c r="C19" s="100" t="n"/>
      <c r="D19" s="88" t="n"/>
      <c r="E19" s="88" t="n"/>
      <c r="F19" s="88" t="n"/>
      <c r="G19" s="88" t="n"/>
      <c r="H19" s="88" t="n"/>
      <c r="N19" t="inlineStr">
        <is>
          <t>Clinic</t>
        </is>
      </c>
    </row>
    <row r="20">
      <c r="A20" s="100" t="n"/>
      <c r="B20" s="88" t="n"/>
      <c r="C20" s="100" t="n"/>
      <c r="D20" s="88" t="n"/>
      <c r="E20" s="88" t="n"/>
      <c r="F20" s="88" t="n"/>
      <c r="G20" s="88" t="n"/>
      <c r="H20" s="88" t="n"/>
      <c r="N20" t="inlineStr">
        <is>
          <t>Clinic</t>
        </is>
      </c>
    </row>
    <row r="21">
      <c r="A21" s="100" t="n"/>
      <c r="B21" s="88" t="n"/>
      <c r="C21" s="100" t="n"/>
      <c r="D21" s="88" t="n"/>
      <c r="E21" s="88" t="n"/>
      <c r="F21" s="88" t="n"/>
      <c r="G21" s="88" t="n"/>
      <c r="H21" s="88" t="n"/>
      <c r="N21" t="inlineStr">
        <is>
          <t>Clinic</t>
        </is>
      </c>
    </row>
    <row r="22">
      <c r="A22" s="100" t="n"/>
      <c r="B22" s="88" t="n"/>
      <c r="C22" s="100" t="n"/>
      <c r="D22" s="88" t="n"/>
      <c r="E22" s="88" t="n"/>
      <c r="F22" s="88" t="n"/>
      <c r="G22" s="88" t="n"/>
      <c r="H22" s="88" t="n"/>
      <c r="N22" t="inlineStr">
        <is>
          <t>Clinic</t>
        </is>
      </c>
    </row>
    <row r="23">
      <c r="A23" s="100" t="n"/>
      <c r="B23" s="88" t="n"/>
      <c r="C23" s="100" t="n"/>
      <c r="D23" s="88" t="n"/>
      <c r="E23" s="88" t="n"/>
      <c r="F23" s="88" t="n"/>
      <c r="G23" s="88" t="n"/>
      <c r="H23" s="88" t="n"/>
      <c r="N23" t="inlineStr">
        <is>
          <t>Clinic</t>
        </is>
      </c>
    </row>
    <row r="24">
      <c r="A24" s="100" t="n"/>
      <c r="B24" s="88" t="n"/>
      <c r="C24" s="100" t="n"/>
      <c r="D24" s="88" t="n"/>
      <c r="E24" s="88" t="n"/>
      <c r="F24" s="88" t="n"/>
      <c r="G24" s="88" t="n"/>
      <c r="H24" s="88" t="n"/>
      <c r="N24" t="inlineStr">
        <is>
          <t>Clinic</t>
        </is>
      </c>
    </row>
    <row r="25">
      <c r="A25" s="100" t="n"/>
      <c r="B25" s="88" t="n"/>
      <c r="C25" s="100" t="n"/>
      <c r="D25" s="88" t="n"/>
      <c r="E25" s="88" t="n"/>
      <c r="F25" s="88" t="n"/>
      <c r="G25" s="88" t="n"/>
      <c r="H25" s="88" t="n"/>
      <c r="N25" t="inlineStr">
        <is>
          <t>Clinic</t>
        </is>
      </c>
    </row>
    <row r="26">
      <c r="A26" s="100" t="n"/>
      <c r="B26" s="88" t="n"/>
      <c r="C26" s="100" t="n"/>
      <c r="D26" s="88" t="n"/>
      <c r="E26" s="88" t="n"/>
      <c r="F26" s="88" t="n"/>
      <c r="G26" s="88" t="n"/>
      <c r="H26" s="88" t="n"/>
      <c r="N26" t="inlineStr">
        <is>
          <t>Clinic</t>
        </is>
      </c>
    </row>
    <row r="27">
      <c r="A27" s="100" t="n"/>
      <c r="B27" s="88" t="n"/>
      <c r="C27" s="100" t="n"/>
      <c r="D27" s="88" t="n"/>
      <c r="E27" s="88" t="n"/>
      <c r="F27" s="88" t="n"/>
      <c r="G27" s="88" t="n"/>
      <c r="H27" s="88" t="n"/>
      <c r="N27" t="inlineStr">
        <is>
          <t>Clinic</t>
        </is>
      </c>
    </row>
    <row r="28">
      <c r="A28" s="100" t="n"/>
      <c r="B28" s="88" t="n"/>
      <c r="C28" s="100" t="n"/>
      <c r="D28" s="88" t="n"/>
      <c r="E28" s="88" t="n"/>
      <c r="F28" s="88" t="n"/>
      <c r="G28" s="88" t="n"/>
      <c r="H28" s="88" t="n"/>
      <c r="N28" t="inlineStr">
        <is>
          <t>Clinic</t>
        </is>
      </c>
    </row>
    <row r="29">
      <c r="A29" s="100" t="n"/>
      <c r="B29" s="88" t="n"/>
      <c r="C29" s="100" t="n"/>
      <c r="D29" s="88" t="n"/>
      <c r="E29" s="88" t="n"/>
      <c r="F29" s="88" t="n"/>
      <c r="G29" s="88" t="n"/>
      <c r="H29" s="88" t="n"/>
      <c r="N29" t="inlineStr">
        <is>
          <t>Clinic</t>
        </is>
      </c>
    </row>
    <row r="30">
      <c r="A30" s="100" t="n"/>
      <c r="B30" s="88" t="n"/>
      <c r="C30" s="100" t="n"/>
      <c r="D30" s="88" t="n"/>
      <c r="E30" s="88" t="n"/>
      <c r="F30" s="88" t="n"/>
      <c r="G30" s="88" t="n"/>
      <c r="H30" s="88" t="n"/>
      <c r="N30" t="inlineStr">
        <is>
          <t>Clinic</t>
        </is>
      </c>
    </row>
    <row r="31">
      <c r="A31" s="100" t="n"/>
      <c r="B31" s="88" t="n"/>
      <c r="C31" s="100" t="n"/>
      <c r="D31" s="88" t="n"/>
      <c r="E31" s="88" t="n"/>
      <c r="F31" s="88" t="n"/>
      <c r="G31" s="88" t="n"/>
      <c r="H31" s="88" t="n"/>
      <c r="N31" t="inlineStr">
        <is>
          <t>Clinic</t>
        </is>
      </c>
    </row>
    <row r="32">
      <c r="A32" s="100" t="n"/>
      <c r="B32" s="88" t="n"/>
      <c r="C32" s="100" t="n"/>
      <c r="D32" s="88" t="n"/>
      <c r="E32" s="88" t="n"/>
      <c r="F32" s="88" t="n"/>
      <c r="G32" s="88" t="n"/>
      <c r="H32" s="88" t="n"/>
      <c r="N32" t="inlineStr">
        <is>
          <t>Clinic</t>
        </is>
      </c>
    </row>
    <row r="33">
      <c r="A33" s="100" t="n"/>
      <c r="B33" s="88" t="n"/>
      <c r="C33" s="100" t="n"/>
      <c r="D33" s="88" t="n"/>
      <c r="E33" s="88" t="n"/>
      <c r="F33" s="88" t="n"/>
      <c r="G33" s="88" t="n"/>
      <c r="H33" s="88" t="n"/>
      <c r="N33" t="inlineStr">
        <is>
          <t>Clinic</t>
        </is>
      </c>
    </row>
    <row r="34">
      <c r="A34" s="100" t="n"/>
      <c r="B34" s="88" t="n"/>
      <c r="C34" s="100" t="n"/>
      <c r="D34" s="88" t="n"/>
      <c r="E34" s="88" t="n"/>
      <c r="F34" s="88" t="n"/>
      <c r="G34" s="88" t="n"/>
      <c r="H34" s="88" t="n"/>
      <c r="N34" t="inlineStr">
        <is>
          <t>Clinic</t>
        </is>
      </c>
    </row>
    <row r="35">
      <c r="A35" s="100" t="n"/>
      <c r="B35" s="88" t="n"/>
      <c r="C35" s="100" t="n"/>
      <c r="D35" s="88" t="n"/>
      <c r="E35" s="88" t="n"/>
      <c r="F35" s="88" t="n"/>
      <c r="G35" s="88" t="n"/>
      <c r="H35" s="88" t="n"/>
      <c r="N35" t="inlineStr">
        <is>
          <t>Clinic</t>
        </is>
      </c>
    </row>
    <row r="36">
      <c r="A36" s="100" t="n"/>
      <c r="B36" s="88" t="n"/>
      <c r="C36" s="100" t="n"/>
      <c r="D36" s="88" t="n"/>
      <c r="E36" s="88" t="n"/>
      <c r="F36" s="88" t="n"/>
      <c r="G36" s="88" t="n"/>
      <c r="H36" s="88" t="n"/>
      <c r="N36" t="inlineStr">
        <is>
          <t>Clinic</t>
        </is>
      </c>
    </row>
    <row r="37">
      <c r="A37" s="100" t="n"/>
      <c r="B37" s="88" t="n"/>
      <c r="C37" s="100" t="n"/>
      <c r="D37" s="88" t="n"/>
      <c r="E37" s="88" t="n"/>
      <c r="F37" s="88" t="n"/>
      <c r="G37" s="88" t="n"/>
      <c r="H37" s="88" t="n"/>
      <c r="N37" t="inlineStr">
        <is>
          <t>Clinic</t>
        </is>
      </c>
    </row>
    <row r="38">
      <c r="A38" s="100" t="n"/>
      <c r="B38" s="88" t="n"/>
      <c r="C38" s="100" t="n"/>
      <c r="D38" s="88" t="n"/>
      <c r="E38" s="88" t="n"/>
      <c r="F38" s="88" t="n"/>
      <c r="G38" s="88" t="n"/>
      <c r="H38" s="88" t="n"/>
      <c r="N38" t="inlineStr">
        <is>
          <t>Clinic</t>
        </is>
      </c>
    </row>
    <row r="39">
      <c r="A39" s="100" t="n"/>
      <c r="B39" s="88" t="n"/>
      <c r="C39" s="100" t="n"/>
      <c r="D39" s="88" t="n"/>
      <c r="E39" s="88" t="n"/>
      <c r="F39" s="88" t="n"/>
      <c r="G39" s="88" t="n"/>
      <c r="H39" s="88" t="n"/>
      <c r="N39" t="inlineStr">
        <is>
          <t>Clinic</t>
        </is>
      </c>
    </row>
  </sheetData>
  <mergeCells count="1">
    <mergeCell ref="A1:H1"/>
  </mergeCells>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N29"/>
  <sheetViews>
    <sheetView workbookViewId="0">
      <selection activeCell="A1" sqref="A1"/>
    </sheetView>
  </sheetViews>
  <sheetFormatPr baseColWidth="8" defaultRowHeight="15"/>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s>
  <sheetData>
    <row r="1" ht="35" customHeight="1" s="49">
      <c r="A1" s="55">
        <f>HYPERLINK("#'สารบัญ'!A1", "🏠 กลับสู่หน้าแรก (Go to Home Page)")</f>
        <v/>
      </c>
    </row>
    <row r="2">
      <c r="A2" s="98" t="n"/>
      <c r="B2" s="98" t="n"/>
      <c r="C2" s="98" t="n"/>
      <c r="D2" s="98" t="n"/>
      <c r="E2" s="98" t="n"/>
      <c r="F2" s="98" t="n"/>
      <c r="G2" s="98" t="n"/>
    </row>
    <row r="3" ht="30" customHeight="1" s="49">
      <c r="A3" s="100" t="inlineStr">
        <is>
          <t>📋 คู่มือการใช้งานระบบคลังข้อสอบ PLE-CC และมาตรฐานการบันทึกข้อมูล (RxCU 2569)</t>
        </is>
      </c>
      <c r="N3" t="inlineStr">
        <is>
          <t>Clinic</t>
        </is>
      </c>
    </row>
    <row r="4">
      <c r="A4" s="100" t="n"/>
      <c r="B4" s="34" t="n"/>
      <c r="C4" s="100" t="n"/>
      <c r="D4" s="34" t="n"/>
      <c r="E4" s="34" t="n"/>
      <c r="F4" s="34" t="n"/>
      <c r="G4" s="34" t="n"/>
      <c r="N4" t="inlineStr">
        <is>
          <t>Clinic</t>
        </is>
      </c>
    </row>
    <row r="5" ht="25" customHeight="1" s="49">
      <c r="A5" s="134" t="inlineStr">
        <is>
          <t>📁 1. โครงสร้างแท็บในสมุดงาน (Sheet Layout Overview)</t>
        </is>
      </c>
      <c r="N5" t="inlineStr">
        <is>
          <t>Clinic</t>
        </is>
      </c>
    </row>
    <row r="6" ht="22" customHeight="1" s="49">
      <c r="A6" s="101" t="n">
        <v>1</v>
      </c>
      <c r="B6" s="138" t="inlineStr">
        <is>
          <t>คำอธิบายหน้าที่และการใช้งาน</t>
        </is>
      </c>
      <c r="N6" t="inlineStr">
        <is>
          <t>Clinic</t>
        </is>
      </c>
    </row>
    <row r="7" ht="20" customHeight="1" s="49">
      <c r="A7" s="103" t="n">
        <v>2</v>
      </c>
      <c r="B7" s="96" t="inlineStr">
        <is>
          <t>หน้าแรกของระบบ แสดงสารบัญ 36 หมวดวิชา พร้อมจำนวนข้อสอบจริงและปุ่มคลิกทางลัด (HYPERLINK)</t>
        </is>
      </c>
      <c r="C7" s="80" t="n"/>
      <c r="D7" s="80" t="n"/>
      <c r="E7" s="80" t="n"/>
      <c r="F7" s="80" t="n"/>
      <c r="G7" s="81" t="n"/>
      <c r="N7" t="inlineStr">
        <is>
          <t>Clinic</t>
        </is>
      </c>
    </row>
    <row r="8" ht="20" customHeight="1" s="49">
      <c r="A8" s="103" t="n">
        <v>3</v>
      </c>
      <c r="B8" s="96" t="inlineStr">
        <is>
          <t>คลังข้อสอบด่วนรวมทุกวิชา รองรับการสุ่มชุดข้อสอบต่อเนื่อง (Case Clusters) และ Mock Exams โดยมี Case ID ใน Col 18 (R)</t>
        </is>
      </c>
      <c r="C8" s="80" t="n"/>
      <c r="D8" s="80" t="n"/>
      <c r="E8" s="80" t="n"/>
      <c r="F8" s="80" t="n"/>
      <c r="G8" s="81" t="n"/>
      <c r="N8" t="inlineStr">
        <is>
          <t>Clinic</t>
        </is>
      </c>
    </row>
    <row r="9" ht="20" customHeight="1" s="49">
      <c r="A9" s="103" t="n">
        <v>4</v>
      </c>
      <c r="B9" s="96" t="inlineStr">
        <is>
          <t>ทะเบียนรหัสเคสกรณีศึกษาต่อเนื่อง (Master Case Directory) ป้องกันการตั้งรหัสเคสซ้ำซ้อน แสดงประเภทเคสและตำแหน่งแถว</t>
        </is>
      </c>
      <c r="C9" s="80" t="n"/>
      <c r="D9" s="80" t="n"/>
      <c r="E9" s="80" t="n"/>
      <c r="F9" s="80" t="n"/>
      <c r="G9" s="81" t="n"/>
      <c r="N9" t="inlineStr">
        <is>
          <t>Clinic</t>
        </is>
      </c>
    </row>
    <row r="10" ht="20" customHeight="1" s="49">
      <c r="A10" s="103" t="n">
        <v>5</v>
      </c>
      <c r="B10" s="96" t="inlineStr">
        <is>
          <t>หมวดวิชาคลินิก (PLE-CC1 CLINIC) รวม 18 หมวดวิชา มีหัวตาราง Case ID ใน Col 17 (Q)</t>
        </is>
      </c>
      <c r="C10" s="80" t="n"/>
      <c r="D10" s="80" t="n"/>
      <c r="E10" s="80" t="n"/>
      <c r="F10" s="80" t="n"/>
      <c r="G10" s="81" t="n"/>
      <c r="N10" t="inlineStr">
        <is>
          <t>Clinic</t>
        </is>
      </c>
    </row>
    <row r="11" ht="20" customHeight="1" s="49">
      <c r="A11" s="103" t="n">
        <v>6</v>
      </c>
      <c r="B11" s="96" t="inlineStr">
        <is>
          <t>หมวดวิชาวิทยาการเภสัชกรรม (PLE-CC1 PRODUCT) รวม 13 หมวดวิชา มีหัวตาราง Case ID ใน Col 17 (Q)</t>
        </is>
      </c>
      <c r="C11" s="80" t="n"/>
      <c r="D11" s="80" t="n"/>
      <c r="E11" s="80" t="n"/>
      <c r="F11" s="80" t="n"/>
      <c r="G11" s="81" t="n"/>
      <c r="N11" t="inlineStr">
        <is>
          <t>Clinic</t>
        </is>
      </c>
    </row>
    <row r="12" ht="20" customHeight="1" s="49">
      <c r="A12" s="103" t="n">
        <v>7</v>
      </c>
      <c r="B12" s="96" t="inlineStr">
        <is>
          <t>หมวดวิชาสังคมและบริหารเภสัชกิจ (PLE-CC1 SAP) รวม 3 หมวดวิชา มีหัวตาราง Case ID ใน Col 17 (Q)</t>
        </is>
      </c>
      <c r="C12" s="80" t="n"/>
      <c r="D12" s="80" t="n"/>
      <c r="E12" s="80" t="n"/>
      <c r="F12" s="80" t="n"/>
      <c r="G12" s="81" t="n"/>
      <c r="N12" t="inlineStr">
        <is>
          <t>Clinic</t>
        </is>
      </c>
    </row>
    <row r="13" ht="20" customHeight="1" s="49">
      <c r="A13" s="103" t="n">
        <v>8</v>
      </c>
      <c r="B13" s="96" t="inlineStr">
        <is>
          <t>ระบบบันทึกประวัติผลการสอบและการใช้งานของนิสิต (Backend Logging)</t>
        </is>
      </c>
      <c r="C13" s="80" t="n"/>
      <c r="D13" s="80" t="n"/>
      <c r="E13" s="80" t="n"/>
      <c r="F13" s="80" t="n"/>
      <c r="G13" s="81" t="n"/>
      <c r="N13" t="inlineStr">
        <is>
          <t>Clinic</t>
        </is>
      </c>
    </row>
    <row r="14">
      <c r="A14" s="100" t="n"/>
      <c r="B14" s="34" t="n"/>
      <c r="C14" s="100" t="n"/>
      <c r="D14" s="34" t="n"/>
      <c r="E14" s="34" t="n"/>
      <c r="F14" s="34" t="n"/>
      <c r="G14" s="34" t="n"/>
      <c r="N14" t="inlineStr">
        <is>
          <t>Clinic</t>
        </is>
      </c>
    </row>
    <row r="15" ht="25" customHeight="1" s="49">
      <c r="A15" s="134" t="inlineStr">
        <is>
          <t>🏷️ 2. มาตรฐานการระบุรหัสเคสต่อเนื่อง (The Master Non-Collision Syntax)</t>
        </is>
      </c>
      <c r="N15" t="inlineStr">
        <is>
          <t>Clinic</t>
        </is>
      </c>
    </row>
    <row r="16" ht="28" customHeight="1" s="49">
      <c r="A16" s="100" t="inlineStr">
        <is>
          <t>ไวยากรณ์มาตรฐาน: CASE_{TYPE}_{SET}_{TOPIC}_{CASE_NO}_Q{ORDER}</t>
        </is>
      </c>
      <c r="N16" t="inlineStr">
        <is>
          <t>Clinic</t>
        </is>
      </c>
    </row>
    <row r="17" ht="22" customHeight="1" s="49">
      <c r="A17" s="101" t="n">
        <v>9</v>
      </c>
      <c r="B17" s="138" t="inlineStr">
        <is>
          <t>เกี่ยวกับ ความหมาย ข้อใดต่อไปนี้กล่าวถูกต้องตามหลักวิชาชีพเภสัชกรรม</t>
        </is>
      </c>
      <c r="C17" s="101" t="inlineStr">
        <is>
          <t>ตัวอย่างค่าที่ใช้ได้จริง (Allowed Values)</t>
        </is>
      </c>
      <c r="N17" t="inlineStr">
        <is>
          <t>Clinic</t>
        </is>
      </c>
    </row>
    <row r="18" ht="35" customHeight="1" s="49">
      <c r="A18" s="103" t="n">
        <v>10</v>
      </c>
      <c r="B18" s="96" t="inlineStr">
        <is>
          <t>เกี่ยวกับ ประเภทเคส ข้อใดต่อไปนี้กล่าวถูกต้องตามหลักวิชาชีพเภสัชกรรม</t>
        </is>
      </c>
      <c r="C18" s="103" t="inlineStr">
        <is>
          <t>INT = เคสบูรณาการข้ามสายวิชา (Clinic + Product + SAP)
CLN = เคสคลินิกล้วน
PRD = เคสผลิตภัณฑ์/ตำรับล้วน
SAP = เคสบริหาร/กฎหมายล้วน</t>
        </is>
      </c>
      <c r="D18" s="80" t="n"/>
      <c r="E18" s="80" t="n"/>
      <c r="F18" s="80" t="n"/>
      <c r="G18" s="81" t="n"/>
      <c r="N18" t="inlineStr">
        <is>
          <t>Clinic</t>
        </is>
      </c>
    </row>
    <row r="19" ht="35" customHeight="1" s="49">
      <c r="A19" s="103" t="n">
        <v>11</v>
      </c>
      <c r="B19" s="96" t="inlineStr">
        <is>
          <t>เกี่ยวกับ รหัสชุดข้อสอบ ข้อใดต่อไปนี้กล่าวถูกต้องตามหลักวิชาชีพเภสัชกรรม</t>
        </is>
      </c>
      <c r="C19" s="103" t="inlineStr">
        <is>
          <t>M83 = Mock RxCU83
M68 = Mock 2568
MP = เล่มม่วง PharmaPlus
Q2569 = ข้อสอบประจำปี 2569</t>
        </is>
      </c>
      <c r="D19" s="80" t="n"/>
      <c r="E19" s="80" t="n"/>
      <c r="F19" s="80" t="n"/>
      <c r="G19" s="81" t="n"/>
      <c r="N19" t="inlineStr">
        <is>
          <t>Clinic</t>
        </is>
      </c>
    </row>
    <row r="20" ht="35" customHeight="1" s="49">
      <c r="A20" s="103" t="n">
        <v>12</v>
      </c>
      <c r="B20" s="96" t="inlineStr">
        <is>
          <t>เกี่ยวกับ รหัสย่อโรค/เรื่อง ข้อใดต่อไปนี้กล่าวถูกต้องตามหลักวิชาชีพเภสัชกรรม</t>
        </is>
      </c>
      <c r="C20" s="103" t="inlineStr">
        <is>
          <t>GOUT = โรคเกาต์
HTN = ความดันโลหิตสูง
DM = เบาหวาน
AR = ภูมิแพ้
IDA = โลหิตจาง
LUNG = มะเร็งปอด
OC = คุมกำเนิด
TB = วัณโรค
MIG = ไมเกรน
HSV = ไวรัสเริม
STERILE = ยาฉีด</t>
        </is>
      </c>
      <c r="D20" s="80" t="n"/>
      <c r="E20" s="80" t="n"/>
      <c r="F20" s="80" t="n"/>
      <c r="G20" s="81" t="n"/>
      <c r="N20" t="inlineStr">
        <is>
          <t>Clinic</t>
        </is>
      </c>
    </row>
    <row r="21" ht="35" customHeight="1" s="49">
      <c r="A21" s="103" t="n">
        <v>13</v>
      </c>
      <c r="B21" s="96" t="inlineStr">
        <is>
          <t>เกี่ยวกับ ลำดับเคสในโรคนั้น ข้อใดต่อไปนี้กล่าวถูกต้องตามหลักวิชาชีพเภสัชกรรม</t>
        </is>
      </c>
      <c r="C21" s="103" t="inlineStr">
        <is>
          <t>C01 = เคสที่ 1
C02 = เคสที่ 2 (ทำให้โรคเดียวกันในชุดเดียวกันมีกี่เคสก็ไม่ชนกัน)</t>
        </is>
      </c>
      <c r="D21" s="80" t="n"/>
      <c r="E21" s="80" t="n"/>
      <c r="F21" s="80" t="n"/>
      <c r="G21" s="81" t="n"/>
      <c r="N21" t="inlineStr">
        <is>
          <t>Clinic</t>
        </is>
      </c>
    </row>
    <row r="22" ht="35" customHeight="1" s="49">
      <c r="A22" s="103" t="n">
        <v>14</v>
      </c>
      <c r="B22" s="96" t="inlineStr">
        <is>
          <t>เกี่ยวกับ ลำดับข้อย่อย ข้อใดต่อไปนี้กล่าวถูกต้องตามหลักวิชาชีพเภสัชกรรม</t>
        </is>
      </c>
      <c r="C22" s="103" t="inlineStr">
        <is>
          <t>_Q1, _Q2, _Q3, _Q4 ตามลำดับคำถามในเคสนั้น</t>
        </is>
      </c>
      <c r="D22" s="80" t="n"/>
      <c r="E22" s="80" t="n"/>
      <c r="F22" s="80" t="n"/>
      <c r="G22" s="81" t="n"/>
      <c r="N22" t="inlineStr">
        <is>
          <t>Clinic</t>
        </is>
      </c>
    </row>
    <row r="23">
      <c r="A23" s="100" t="n"/>
      <c r="B23" s="34" t="n"/>
      <c r="C23" s="100" t="n"/>
      <c r="D23" s="34" t="n"/>
      <c r="E23" s="34" t="n"/>
      <c r="F23" s="34" t="n"/>
      <c r="G23" s="34" t="n"/>
      <c r="N23" t="inlineStr">
        <is>
          <t>Clinic</t>
        </is>
      </c>
    </row>
    <row r="24" ht="25" customHeight="1" s="49">
      <c r="A24" s="134" t="inlineStr">
        <is>
          <t>📍 3. กฎตำแหน่งคอลัมน์ และการจัดรูปแบบเฉลย (Formatting Rules)</t>
        </is>
      </c>
      <c r="N24" t="inlineStr">
        <is>
          <t>Clinic</t>
        </is>
      </c>
    </row>
    <row r="25" ht="40" customHeight="1" s="49">
      <c r="A25" s="103" t="n">
        <v>15</v>
      </c>
      <c r="B25" s="96" t="inlineStr">
        <is>
          <t>ในแท็บปกติ 34 วิชา ใส่ที่ Column Q (Col 17)
ในแท็บ 📥 รวมข้อสอบด่วน ใส่ที่ Column R (Col 18) เพราะ Col Q คือชีตปลายทาง ★</t>
        </is>
      </c>
      <c r="C25" s="80" t="n"/>
      <c r="D25" s="80" t="n"/>
      <c r="E25" s="80" t="n"/>
      <c r="F25" s="80" t="n"/>
      <c r="G25" s="81" t="n"/>
      <c r="N25" t="inlineStr">
        <is>
          <t>Clinic</t>
        </is>
      </c>
    </row>
    <row r="26" ht="40" customHeight="1" s="49">
      <c r="A26" s="103" t="n">
        <v>16</v>
      </c>
      <c r="B26" s="96" t="inlineStr">
        <is>
          <t>ปล่อยว่างไว้ (Leave blank) ห้ามใส่รหัสเคส</t>
        </is>
      </c>
      <c r="C26" s="80" t="n"/>
      <c r="D26" s="80" t="n"/>
      <c r="E26" s="80" t="n"/>
      <c r="F26" s="80" t="n"/>
      <c r="G26" s="81" t="n"/>
      <c r="N26" t="inlineStr">
        <is>
          <t>Clinic</t>
        </is>
      </c>
    </row>
    <row r="27" ht="40" customHeight="1" s="49">
      <c r="A27" s="103" t="n">
        <v>17</v>
      </c>
      <c r="B27" s="96" t="inlineStr">
        <is>
          <t>ห้ามมี  หรือ  ในทุกเซลล์ (โจทย์, ตัวเลือก, เฉลย) เด็ดขาด เซลล์ต้องเป็น Clean Plain Text</t>
        </is>
      </c>
      <c r="C27" s="80" t="n"/>
      <c r="D27" s="80" t="n"/>
      <c r="E27" s="80" t="n"/>
      <c r="F27" s="80" t="n"/>
      <c r="G27" s="81" t="n"/>
      <c r="N27" t="inlineStr">
        <is>
          <t>Clinic</t>
        </is>
      </c>
    </row>
    <row r="28" ht="40" customHeight="1" s="49">
      <c r="A28" s="103" t="n">
        <v>18</v>
      </c>
      <c r="B28" s="96" t="inlineStr">
        <is>
          <t>ห้ามใส่
 ในเซลล์เด็ดขาด ให้ใช้การเคาะขึ้นบรรทัดใหม่จริง (\n\n) หรือกด Alt + Enter</t>
        </is>
      </c>
      <c r="C28" s="80" t="n"/>
      <c r="D28" s="80" t="n"/>
      <c r="E28" s="80" t="n"/>
      <c r="F28" s="80" t="n"/>
      <c r="G28" s="81" t="n"/>
      <c r="N28" t="inlineStr">
        <is>
          <t>Clinic</t>
        </is>
      </c>
    </row>
    <row r="29" ht="40" customHeight="1" s="49">
      <c r="A29" s="103" t="n">
        <v>19</v>
      </c>
      <c r="B29" s="96" t="inlineStr">
        <is>
          <t>ต้องประกอบด้วย 6 หัวข้อเสมอ:
1. ✅ คำตอบที่ถูกต้อง: ข้อ [ก-จ]. [ข้อความ]
2. 💡 Background:
3. 🎯 ทำไมข้อนี้ถึงถูก:
4. 🔍 ข้ออื่นผิดเพราะอะไร: (แจงเหตุผลและกลไกรายตัวเลือก ห้ามตอบลวกๆ ว่าไม่ตรงกับโจทย์)
5. 📖 Guideline อ้างอิง: (ระบุชื่อทางการจริง ห้ามสร้างเอง)
6. 📌 จุดจำก่อนสอบ:</t>
        </is>
      </c>
      <c r="C29" s="80" t="n"/>
      <c r="D29" s="80" t="n"/>
      <c r="E29" s="80" t="n"/>
      <c r="F29" s="80" t="n"/>
      <c r="G29" s="81" t="n"/>
      <c r="N29" t="inlineStr">
        <is>
          <t>Clinic</t>
        </is>
      </c>
    </row>
  </sheetData>
  <mergeCells count="25">
    <mergeCell ref="A5:G5"/>
    <mergeCell ref="B8:G8"/>
    <mergeCell ref="B13:G13"/>
    <mergeCell ref="B29:G29"/>
    <mergeCell ref="B10:G10"/>
    <mergeCell ref="C20:G20"/>
    <mergeCell ref="B28:G28"/>
    <mergeCell ref="B9:G9"/>
    <mergeCell ref="A24:G24"/>
    <mergeCell ref="A15:G15"/>
    <mergeCell ref="C22:G22"/>
    <mergeCell ref="B6:G6"/>
    <mergeCell ref="C21:G21"/>
    <mergeCell ref="A1:G1"/>
    <mergeCell ref="A16:G16"/>
    <mergeCell ref="B26:G26"/>
    <mergeCell ref="B7:G7"/>
    <mergeCell ref="B25:G25"/>
    <mergeCell ref="C17:G17"/>
    <mergeCell ref="A3:G3"/>
    <mergeCell ref="B27:G27"/>
    <mergeCell ref="C19:G19"/>
    <mergeCell ref="B12:G12"/>
    <mergeCell ref="C18:G18"/>
    <mergeCell ref="B11:G11"/>
  </mergeCells>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S162"/>
  <sheetViews>
    <sheetView workbookViewId="0">
      <selection activeCell="A1" sqref="A1"/>
    </sheetView>
  </sheetViews>
  <sheetFormatPr baseColWidth="8" defaultRowHeight="15"/>
  <cols>
    <col width="8" customWidth="1" style="49" min="1" max="1"/>
    <col width="50" customWidth="1" style="49" min="2" max="2"/>
    <col width="40" customWidth="1" style="49" min="3" max="3"/>
    <col width="12" customWidth="1" style="49" min="4" max="4"/>
    <col width="28" customWidth="1" style="49" min="5" max="5"/>
    <col width="28" customWidth="1" style="49" min="6" max="6"/>
    <col width="28" customWidth="1" style="49" min="7" max="7"/>
    <col width="28" customWidth="1" style="49" min="8" max="8"/>
    <col width="28" customWidth="1" style="49" min="9" max="9"/>
    <col width="14" customWidth="1" style="49" min="10" max="10"/>
    <col width="55" customWidth="1" style="49" min="11" max="11"/>
    <col width="12" customWidth="1" style="49" min="12" max="12"/>
    <col width="25" customWidth="1" style="49" min="13" max="13"/>
    <col width="30" customWidth="1" style="49" min="14" max="14"/>
    <col width="15" customWidth="1" style="49" min="15" max="15"/>
    <col width="20" customWidth="1" style="49" min="16" max="16"/>
    <col width="16" customWidth="1" style="49" min="17" max="17"/>
    <col width="16" customWidth="1" style="49" min="18" max="18"/>
    <col width="24" customWidth="1" style="49" min="19" max="19"/>
  </cols>
  <sheetData>
    <row r="1">
      <c r="A1">
        <f>HYPERLINK("#gid=0", "🏠 กลับสู่หน้าแรก (Go to Home Page)")</f>
        <v/>
      </c>
    </row>
    <row r="2">
      <c r="A2" s="184" t="inlineStr">
        <is>
          <t>ลำดับ</t>
        </is>
      </c>
      <c r="B2" s="182" t="inlineStr">
        <is>
          <t>สถานการณ์เคส / ข้อมูลผู้ป่วย</t>
        </is>
      </c>
      <c r="C2" s="183" t="inlineStr">
        <is>
          <t>คำถาม</t>
        </is>
      </c>
      <c r="D2" s="184" t="inlineStr">
        <is>
          <t>รูปถาม</t>
        </is>
      </c>
      <c r="E2" s="184" t="inlineStr">
        <is>
          <t>ตัวเลือก 1</t>
        </is>
      </c>
      <c r="F2" s="184" t="inlineStr">
        <is>
          <t>ตัวเลือก 2</t>
        </is>
      </c>
      <c r="G2" s="184" t="inlineStr">
        <is>
          <t>ตัวเลือก 3</t>
        </is>
      </c>
      <c r="H2" s="184" t="inlineStr">
        <is>
          <t>ตัวเลือก 4</t>
        </is>
      </c>
      <c r="I2" s="184" t="inlineStr">
        <is>
          <t>ตัวเลือก 5</t>
        </is>
      </c>
      <c r="J2" s="184" t="inlineStr">
        <is>
          <t>เฉลย (ตัวเลข 1-5)</t>
        </is>
      </c>
      <c r="K2" s="184" t="inlineStr">
        <is>
          <t>คำอธิบายเฉลย</t>
        </is>
      </c>
      <c r="L2" s="184" t="inlineStr">
        <is>
          <t>รูปเฉลย</t>
        </is>
      </c>
      <c r="M2" s="184" t="inlineStr">
        <is>
          <t>หัวข้อโรคสภาฯ</t>
        </is>
      </c>
      <c r="N2" s="184" t="inlineStr">
        <is>
          <t>หัวข้อย่อย</t>
        </is>
      </c>
      <c r="O2" s="184" t="inlineStr">
        <is>
          <t>Product / Clinic</t>
        </is>
      </c>
      <c r="P2" s="184" t="inlineStr">
        <is>
          <t>หมายเหตุ</t>
        </is>
      </c>
      <c r="Q2" s="184" t="inlineStr">
        <is>
          <t>ประเภทข้อสอบ</t>
        </is>
      </c>
      <c r="R2" s="184" t="inlineStr">
        <is>
          <t>ปี / เลขชุด</t>
        </is>
      </c>
      <c r="S2" s="184" t="inlineStr">
        <is>
          <t>Case ID (รหัสเคส)</t>
        </is>
      </c>
    </row>
    <row r="3">
      <c r="A3" s="185" t="n">
        <v>1</v>
      </c>
      <c r="B3" s="186" t="inlineStr">
        <is>
          <t>ผู้ป่วยชายไทยอายุ 58 ปี มีประวัติโรคข้อเข่าเสื่อม (Osteoarthritis) ต้องการใช้ยาสมุนไพรในบัญชียาหลักแห่งชาติด้านสมุนไพรเพื่อบรรเทาอาการปวดเข่าและข้อขัด</t>
        </is>
      </c>
      <c r="C3" s="186" t="inlineStr">
        <is>
          <t>ผู้ป่วยชายไทย 58 ปี มีประวัติโรคข้อเข่าเสื่อม (Osteoarthritis) ต้องการใช้สมุนไพรเพื่อบรรเทาอาการปวดเข่า ยาสมุนไพรในบัญชียาหลักแห่งชาติตัวใดมีหลักฐานทางคลินิกยืนยันว่ามีประสิทธิผลในการลดอาการปวดเทียบเท่ากับยาต้านการอักเสบกลุ่ม NSAIDs</t>
        </is>
      </c>
      <c r="D3" s="186" t="n"/>
      <c r="E3" s="186" t="inlineStr">
        <is>
          <t>ยาผสมเถาวัลย์เปรียง</t>
        </is>
      </c>
      <c r="F3" s="186" t="inlineStr">
        <is>
          <t>ยาขมิ้นชัน</t>
        </is>
      </c>
      <c r="G3" s="186" t="inlineStr">
        <is>
          <t>ยาพริกเจล</t>
        </is>
      </c>
      <c r="H3" s="186" t="inlineStr">
        <is>
          <t>ยาไพลจีซาล</t>
        </is>
      </c>
      <c r="I3" s="186" t="inlineStr">
        <is>
          <t>ยาฟ้าทะลายโจร</t>
        </is>
      </c>
      <c r="J3" s="185" t="n">
        <v>1</v>
      </c>
      <c r="K3" s="186" t="inlineStr">
        <is>
          <t>✅ คำตอบที่ถูกต้อง: ข้อ ก. ยาผสมเถาวัลย์เปรียง
🎯 ทำไมข้อนี้ถึงถูก:
สารสกัดเถาวัลย์เปรียงมีสารออกฤทธิ์กลุ่ม Isoflavonoids และสารสกัดมาตรฐานมีฤทธิ์ยับยั้งเอนไซม์ Cyclooxygenase (COX-2) และลดการหลั่งสารก่อการอักเสบ IL-1-beta และ TNF-alpha การศึกษาทางคลินิกพบว่ามีประสิทธิผลในการลดอาการปวดข้อเข่าเสื่อมเทียบเท่ากับยา Diclofenac และ Naproxen โดยมีผลข้างเคียงต่อระบบทางเดินอาหารน้อยกว่า
🔍 ข้ออื่นผิดเพราะอะไร:
• ข้อ ข. (ยาขมิ้นชัน): เด่นในการบรรเทาอาการท้องอืด ท้องเฟ้อ แน่น จุกเสียด และรักษาแผลในกระเพาะอาหาร แม้มีฤทธิ์ต้านการอักเสบแต่อาการปวดข้อเข่ายังไม่เด่นเท่าเถาวัลย์เปรียง
• ข้อ ค. (ยาพริกเจล): เป็นยาทาภายนอกบรรเทาอาการปวดข้อและปวดปลายประสาท (Capsaicin depletion of substance P) ไม่ใช่ยารับประทาน
• ข้อ ง. (ยาไพลจีซาล): เป็นยาใช้ภายนอกบรรเทาอาการเคล็ด ขัด ยอก ฟกช้ำ ไม่ใช่ยารับประทาน
• ข้อ จ. (ยาฟ้าทะลายโจร): ใช้บรรเทาอาการไข้หวัด เจ็บคอ และท้องเสียชนิดไม่ติดเชื้อ</t>
        </is>
      </c>
      <c r="L3" s="186" t="n"/>
      <c r="M3" s="186" t="inlineStr">
        <is>
          <t>17. Herbal Medicine &amp; Products</t>
        </is>
      </c>
      <c r="N3" s="186" t="inlineStr">
        <is>
          <t>17.1 Herbal Medicines in NLED (บัญชียาหลักแห่งชาติด้านสมุนไพร)</t>
        </is>
      </c>
      <c r="O3" s="185" t="inlineStr">
        <is>
          <t>Clinic</t>
        </is>
      </c>
      <c r="P3" s="186" t="inlineStr">
        <is>
          <t>Mock PLE-CC 1 ข้อ 12</t>
        </is>
      </c>
      <c r="Q3" s="185" t="inlineStr">
        <is>
          <t>แบบฝึกหัด</t>
        </is>
      </c>
      <c r="R3" s="185" t="inlineStr">
        <is>
          <t>เล่มม่วง</t>
        </is>
      </c>
      <c r="S3" s="185" t="inlineStr">
        <is>
          <t>CASE_HERBAL_OA_01</t>
        </is>
      </c>
    </row>
    <row r="4">
      <c r="A4" s="185" t="n">
        <v>2</v>
      </c>
      <c r="B4" s="186" t="inlineStr">
        <is>
          <t>ผู้ป่วยชายไทยอายุ 58 ปี มีประวัติโรคข้อเข่าเสื่อม (Osteoarthritis) ต้องการใช้ยาสมุนไพรในบัญชียาหลักแห่งชาติด้านสมุนไพรเพื่อบรรเทาอาการปวดเข่าและข้อขัด</t>
        </is>
      </c>
      <c r="C4" s="186" t="inlineStr">
        <is>
          <t>ผู้ป่วยชายไทย 58 ปี มีประวัติโรคข้อเข่าเสื่อม รับประทานยาผสมเถาวัลย์เปรียง หากผู้ป่วยมีโรคประจำตัวใดต่อไปนี้ ควรระมัดระวังการใช้ยาผสมเถาวัลย์เปรียงเป็นพิเศษ</t>
        </is>
      </c>
      <c r="D4" s="186" t="n"/>
      <c r="E4" s="186" t="inlineStr">
        <is>
          <t>โรคแผลในกระเพาะอาหาร (Peptic Ulcer Disease)</t>
        </is>
      </c>
      <c r="F4" s="186" t="inlineStr">
        <is>
          <t>โรคเบาหวาน</t>
        </is>
      </c>
      <c r="G4" s="186" t="inlineStr">
        <is>
          <t>โรคหอบหืด</t>
        </is>
      </c>
      <c r="H4" s="186" t="inlineStr">
        <is>
          <t>โรคต้อหิน</t>
        </is>
      </c>
      <c r="I4" s="186" t="inlineStr">
        <is>
          <t>โรคต่อมลูกหมากโต</t>
        </is>
      </c>
      <c r="J4" s="185" t="n">
        <v>1</v>
      </c>
      <c r="K4" s="186" t="inlineStr">
        <is>
          <t>✅ คำตอบที่ถูกต้อง: ข้อ ก. โรคแผลในกระเพาะอาหาร (Peptic Ulcer Disease)
🎯 ทำไมข้อนี้ถึงถูก:
การยับยั้งเอนไซม์ COX อาจทำให้การสร้าง Prostaglandin E2 (PGE2) และ Prostacyclin (PGI2) ที่มีบทบาทปกป้องเยื่อบุกระเพาะอาหารลดลง ส่งผลให้เกิดการระคายเคืองกระเพาะอาหาร แน่นท้อง คลื่นไส้ หรือกระตุ้นให้แผลในกระเพาะอาหารกำเริบและเลือดออกได้ จึงต้องระวังเป็นพิเศษในผู้ป่วย Peptic Ulcer Disease
🔍 ข้ออื่นผิดเพราะอะไร:
• ข้อ ข. (โรคเบาหวาน): เถาวัลย์เปรียงไม่ได้เพิ่มระดับน้ำตาลในเลือดอย่างมีนัยสำคัญ
• ข้อ ค. (โรคหอบหืด): แม้ NSAIDs บางตัวอาจกระตุ้น Samter triad แต่เถาวัลย์เปรียงไม่มีข้อห้ามเด็ดขาดในหอบหืดทั่วไป
• ข้อ ง. (โรคต้อหิน): ยาไม่มีฤทธิ์ Anticholinergic จึงไม่เพิ่มความดันในลูกตา
• ข้อ จ. (โรคต่อมลูกหมากโต): ยาไม่มีผลต่อการคลายหรือบีบตัวของคอกระเพาะปัสสาวะ</t>
        </is>
      </c>
      <c r="L4" s="186" t="n"/>
      <c r="M4" s="186" t="inlineStr">
        <is>
          <t>17. Herbal Medicine &amp; Products</t>
        </is>
      </c>
      <c r="N4" s="186" t="inlineStr">
        <is>
          <t>17.1 Herbal Medicines in NLED (บัญชียาหลักแห่งชาติด้านสมุนไพร)</t>
        </is>
      </c>
      <c r="O4" s="185" t="inlineStr">
        <is>
          <t>Clinic</t>
        </is>
      </c>
      <c r="P4" s="186" t="inlineStr">
        <is>
          <t>Mock PLE-CC 1 ข้อ 24</t>
        </is>
      </c>
      <c r="Q4" s="185" t="inlineStr">
        <is>
          <t>แบบฝึกหัด</t>
        </is>
      </c>
      <c r="R4" s="185" t="inlineStr">
        <is>
          <t>เล่มม่วง</t>
        </is>
      </c>
      <c r="S4" s="185" t="inlineStr">
        <is>
          <t>CASE_HERBAL_OA_01</t>
        </is>
      </c>
    </row>
    <row r="5">
      <c r="A5" s="185" t="n">
        <v>3</v>
      </c>
      <c r="B5" s="186" t="n"/>
      <c r="C5" s="186" t="inlineStr">
        <is>
          <t>สมุนไพรในข้อใดที่มีรายงานอาการไม่พึงประสงค์จากการใช้ยาติดต่อกันเป็นเวลานานจนทำให้เกิดภาวะตับอักเสบเฉียบพลัน (Hepatotoxicity) จนถูกถอนออกจากบัญชียาแผนไทย/สมุนไพรเดี่ยว</t>
        </is>
      </c>
      <c r="D5" s="186" t="n"/>
      <c r="E5" s="186" t="inlineStr">
        <is>
          <t>ขี้เหล็ก</t>
        </is>
      </c>
      <c r="F5" s="186" t="inlineStr">
        <is>
          <t>ขมิ้นชัน</t>
        </is>
      </c>
      <c r="G5" s="186" t="inlineStr">
        <is>
          <t>ขิง</t>
        </is>
      </c>
      <c r="H5" s="186" t="inlineStr">
        <is>
          <t>กระเจี๊ยบแดง</t>
        </is>
      </c>
      <c r="I5" s="186" t="inlineStr">
        <is>
          <t>หญ้าหนวดแมว</t>
        </is>
      </c>
      <c r="J5" s="185" t="n">
        <v>1</v>
      </c>
      <c r="K5" s="186" t="inlineStr">
        <is>
          <t>✅ คำตอบที่ถูกต้อง: ข้อ ก. ขี้เหล็ก
🎯 ทำไมข้อนี้ถึงถูก:
ใบขี้เหล็กมีสารสำคัญกลุ่ม Anhydrobarakol และ Barakol ซึ่งพบว่ามีความสัมพันธ์โดยตรงกับการเกิดพิษต่อเซลล์ตับ (Hepatotoxicity) และทำให้เกิดภาวะตับอักเสบเฉียบพลัน (Acute hepatitis) จนถึงขั้นตับวายในผู้ใช้ยาหลายราย จึงมีประกาศยกเลิกการใช้สารสกัดขี้เหล็กเป็นยาเดี่ยวและห้ามใช้ในผู้ป่วยโรคตับ
🔍 ข้ออื่นผิดเพราะอะไร:
• ข้อ ข. (ขมิ้นชัน): มีความปลอดภัยสูง ช่วยขับน้ำดีและปกป้องตับ มีข้อห้ามเฉพาะในผู้ป่วยท่อน้ำดีอุดตัน
• ข้อ ค. (ขิง): ปลอดภัย ใช้บรรเทาอาการคลื่นไส้อาเจียนและท้องอืด
• ข้อ ง. (กระเจี๊ยบแดง): มีฤทธิ์ขับปัสสาวะ ลดความดัน ไม่ได้ก่อพิษต่อตับ
• ข้อ จ. (หญ้าหนวดแมว): มีโพแทสเซียมสูง ระวังในโรคไตและโรคหัวใจ ไม่ใช่โรคตับ</t>
        </is>
      </c>
      <c r="L5" s="186" t="n"/>
      <c r="M5" s="186" t="inlineStr">
        <is>
          <t>17. Herbal Medicine &amp; Products</t>
        </is>
      </c>
      <c r="N5" s="186" t="inlineStr">
        <is>
          <t>17.5 Herb-Drug Interactions &amp; Safety (อันตรกิริยาและความปลอดภัย)</t>
        </is>
      </c>
      <c r="O5" s="185" t="inlineStr">
        <is>
          <t>Clinic</t>
        </is>
      </c>
      <c r="P5" s="186" t="inlineStr">
        <is>
          <t>Mock PLE-CC 1 ข้อ 25</t>
        </is>
      </c>
      <c r="Q5" s="185" t="inlineStr">
        <is>
          <t>แบบฝึกหัด</t>
        </is>
      </c>
      <c r="R5" s="185" t="inlineStr">
        <is>
          <t>เล่มม่วง</t>
        </is>
      </c>
      <c r="S5" s="185" t="n"/>
    </row>
    <row r="6">
      <c r="A6" s="185" t="n">
        <v>4</v>
      </c>
      <c r="B6" s="186" t="n"/>
      <c r="C6" s="186" t="inlineStr">
        <is>
          <t>สมุนไพรใดที่ช่วยขับปัสสาวะและขับกรดยูริก แต่มีข้อควรระวังสำคัญคือมีปริมาณโพแทสเซียมสูงมาก จึงห้ามใช้ในผู้ป่วยโรคหัวใจและโรคไตล้มเหลว</t>
        </is>
      </c>
      <c r="D6" s="186" t="n"/>
      <c r="E6" s="186" t="inlineStr">
        <is>
          <t>ยาหญ้าหนวดแมว</t>
        </is>
      </c>
      <c r="F6" s="186" t="inlineStr">
        <is>
          <t>ยากระเจี๊ยบแดง</t>
        </is>
      </c>
      <c r="G6" s="186" t="inlineStr">
        <is>
          <t>ยารางจืด</t>
        </is>
      </c>
      <c r="H6" s="186" t="inlineStr">
        <is>
          <t>ยาหญ้าปักกิ่ง</t>
        </is>
      </c>
      <c r="I6" s="186" t="inlineStr">
        <is>
          <t>ยาหญ้าดอกขาว</t>
        </is>
      </c>
      <c r="J6" s="185" t="n">
        <v>1</v>
      </c>
      <c r="K6" s="186" t="inlineStr">
        <is>
          <t>✅ คำตอบที่ถูกต้อง: ข้อ ก. ยาหญ้าหนวดแมว
🎯 ทำไมข้อนี้ถึงถูก:
หญ้าหนวดแมวมีเกลือโพแทสเซียมสูงมาก (High Potassium content) ตามธรรมชาติ ซึ่งช่วยในการขับกรดยูริกและขับปัสสาวะ แต่หากนำไปใช้ในผู้ป่วยที่มีการทำงานของไตบกพร่อง (Renal impairment) หรือโรคหัวใจล้มเหลว จะทำให้เกิดภาวะโพแทสเซียมในเลือดสูงรุนแรง (Severe Hyperkalemia) ซึ่งอาจเหนี่ยวนำให้เกิดภาวะหัวใจเต้นผิดจังหวะจนเสียชีวิตได้
🔍 ข้ออื่นผิดเพราะอะไร:
• ข้อ ข. (ยากระเจี๊ยบแดง): มีฤทธิ์ขับปัสสาวะและแก้นิ่ว แต่ปริมาณโพแทสเซียมไม่สูงเท่าหญ้าหนวดแมว
• ข้อ ค. (ยารางจืด): ใช้ล้างพิษ ถอนพิษไข้ ยาฆ่าแมลง และสารเคมี
• ข้อ ง. (ยาหญ้าปักกิ่ง): ใช้เสริมภูมิคุ้มกันและบรรเทาอาการในผู้ป่วยมะเร็ง
• ข้อ จ. (ยาหญ้าดอกขาว): มีสารไนเตรตทำให้ชาที่ลิ้น ใช้สำหรับช่วยลดความอยากสูบบุหรี่</t>
        </is>
      </c>
      <c r="L6" s="186" t="n"/>
      <c r="M6" s="186" t="inlineStr">
        <is>
          <t>17. Herbal Medicine &amp; Products</t>
        </is>
      </c>
      <c r="N6" s="186" t="inlineStr">
        <is>
          <t>17.5 Herb-Drug Interactions &amp; Safety (อันตรกิริยาและความปลอดภัย)</t>
        </is>
      </c>
      <c r="O6" s="185" t="inlineStr">
        <is>
          <t>Clinic</t>
        </is>
      </c>
      <c r="P6" s="186" t="inlineStr">
        <is>
          <t>Mock PLE-CC 1 ข้อ 40</t>
        </is>
      </c>
      <c r="Q6" s="185" t="inlineStr">
        <is>
          <t>แบบฝึกหัด</t>
        </is>
      </c>
      <c r="R6" s="185" t="inlineStr">
        <is>
          <t>เล่มม่วง</t>
        </is>
      </c>
      <c r="S6" s="185" t="n"/>
    </row>
    <row r="7">
      <c r="A7" s="185" t="n">
        <v>5</v>
      </c>
      <c r="B7" s="186" t="inlineStr">
        <is>
          <t>ผู้ป่วยเป็นโรคงูสวัด (Herpes Zoster) มีตุ่มน้ำใสขึ้นตามแนวเส้นประสาทบริเวณลำตัว มีอาการปวดแสบร้อน ต้องการใช้ยาสมุนไพรในงานสาธารณสุขมูลฐานหรือบัญชียาหลักแห่งชาติด้านสมุนไพรเพื่อบรรเทาอาการ</t>
        </is>
      </c>
      <c r="C7" s="186" t="inlineStr">
        <is>
          <t>ผู้ป่วยเป็นโรคงูสวัด (Herpes Zoster) มีตุ่มน้ำใสขึ้นตามแนวเส้นประสาท สมุนไพรในบัญชียาหลักแห่งชาติตัวใดใช้ทาภายนอกเพื่อบรรเทาอาการของโรคเริมและงูสวัด</t>
        </is>
      </c>
      <c r="D7" s="186" t="n"/>
      <c r="E7" s="186" t="inlineStr">
        <is>
          <t>ยาพญายอ</t>
        </is>
      </c>
      <c r="F7" s="186" t="inlineStr">
        <is>
          <t>ยาเปลือกมังคุด</t>
        </is>
      </c>
      <c r="G7" s="186" t="inlineStr">
        <is>
          <t>ยาบัวบก</t>
        </is>
      </c>
      <c r="H7" s="186" t="inlineStr">
        <is>
          <t>ยาทิงเจอร์พลู</t>
        </is>
      </c>
      <c r="I7" s="186" t="inlineStr">
        <is>
          <t>ยาทิงเจอร์ทองพันชั่ง</t>
        </is>
      </c>
      <c r="J7" s="185" t="n">
        <v>1</v>
      </c>
      <c r="K7" s="186" t="inlineStr">
        <is>
          <t>✅ คำตอบที่ถูกต้อง: ข้อ ก. ยาพญายอ
🎯 ทำไมข้อนี้ถึงถูก:
สารสกัดจากใบพญายอมีสารสำคัญกลุ่ม Flavonoids, Monogalactosyl diacylglycerol, และสารกลุ่ม Glycolipids ซึ่งมีฤทธิ์ต้านเชื้อไวรัส Herpes Simplex Virus (HSV-1, HSV-2) และ Varicella Zoster Virus (VZV) โดยตรง รวมถึงมีฤทธิ์ต้านการอักเสบ ช่วยลดอาการปวดแสบร้อนและเร่งให้ตุ่มน้ำใสแห้งตกสะเก็ดเร็วขึ้น
🔍 ข้ออื่นผิดเพราะอะไร:
• ข้อ ข. (ยาเปลือกมังคุด): มี Tannin และ Xanthones (Mangostin) ใช้สมานแผล รักษาแผลเรื้อรังและต้านแบคทีเรีย
• ข้อ ค. (ยาบัวบก): มี Madecassoside และ Asiaticoside ช่วยกระตุ้นการสร้างคอลลาเจน สมานแผลไฟไหม้และแผลผ่าตัด
• ข้อ ง. (ยาทิงเจอร์พลู): ใช้บรรเทาอาการคันจากลมพิษ ผื่นแพ้
• ข้อ จ. (ยาทิงเจอร์ทองพันชั่ง): มี Rhinacanthin ออกฤทธิ์ต้านเชื้อรา รักษาโรคกลาก เกลื้อน</t>
        </is>
      </c>
      <c r="L7" s="186" t="n"/>
      <c r="M7" s="186" t="inlineStr">
        <is>
          <t>17. Herbal Medicine &amp; Products</t>
        </is>
      </c>
      <c r="N7" s="186" t="inlineStr">
        <is>
          <t>17.1 Herbal Medicines in NLED (บัญชียาหลักแห่งชาติด้านสมุนไพร)</t>
        </is>
      </c>
      <c r="O7" s="185" t="inlineStr">
        <is>
          <t>Clinic</t>
        </is>
      </c>
      <c r="P7" s="186" t="inlineStr">
        <is>
          <t>Mock PLE-CC 1 ข้อ 130</t>
        </is>
      </c>
      <c r="Q7" s="185" t="inlineStr">
        <is>
          <t>แบบฝึกหัด</t>
        </is>
      </c>
      <c r="R7" s="185" t="inlineStr">
        <is>
          <t>เล่มม่วง</t>
        </is>
      </c>
      <c r="S7" s="185" t="inlineStr">
        <is>
          <t>CASE_HERBAL_HERPES_01</t>
        </is>
      </c>
    </row>
    <row r="8">
      <c r="A8" s="185" t="n">
        <v>6</v>
      </c>
      <c r="B8" s="186" t="inlineStr">
        <is>
          <t>ผู้ป่วยเป็นโรคงูสวัด (Herpes Zoster) มีตุ่มน้ำใสขึ้นตามแนวเส้นประสาทบริเวณลำตัว มีอาการปวดแสบร้อน ต้องการใช้ยาสมุนไพรในงานสาธารณสุขมูลฐานหรือบัญชียาหลักแห่งชาติด้านสมุนไพรเพื่อบรรเทาอาการ</t>
        </is>
      </c>
      <c r="C8" s="186" t="inlineStr">
        <is>
          <t>จากข้อ 7 การเตรียมยาพญายอเพื่อใช้ในการรักษาโรคเริมและงูสวัด นิยมใช้ส่วนใดของพืชในการสกัดทำยา</t>
        </is>
      </c>
      <c r="D8" s="186" t="n"/>
      <c r="E8" s="186" t="inlineStr">
        <is>
          <t>ใบ</t>
        </is>
      </c>
      <c r="F8" s="186" t="inlineStr">
        <is>
          <t>เถา</t>
        </is>
      </c>
      <c r="G8" s="186" t="inlineStr">
        <is>
          <t>ราก</t>
        </is>
      </c>
      <c r="H8" s="186" t="inlineStr">
        <is>
          <t>เมล็ด</t>
        </is>
      </c>
      <c r="I8" s="186" t="inlineStr">
        <is>
          <t>เปลือกผล</t>
        </is>
      </c>
      <c r="J8" s="185" t="n">
        <v>1</v>
      </c>
      <c r="K8" s="186" t="inlineStr">
        <is>
          <t>✅ คำตอบที่ถูกต้อง: ข้อ ก. ใบ
🎯 ทำไมข้อนี้ถึงถูก:
ส่วนของพืชที่กำหนดในเภสัชตำรับสมุนไพรไทย (Thai Herbal Pharmacopoeia) และบัญชียาหลักแห่งชาติสำหรับทำยาพญายอ (ครีม, โลชั่น, สารละลายกลีเซอรีน) คือ ส่วนใบ (Leaves) เนื่องจากอุดมไปด้วยสารต้านไวรัสกลุ่ม Glycolipids และ Flavonoids สูงที่สุด
🔍 ข้ออื่นผิดเพราะอะไร:
• ข้อ ข. (เถา): เช่น เถาวัลย์เปรียง บอระเพ็ด
• ข้อ ค. (ราก): เช่น รากทองพันชั่ง รากชะเอมเทศ
• ข้อ ง. (เมล็ด): เช่น เมล็ดน้อยหน่า เมล็ดฟักทอง
• ข้อ จ. (เปลือกผล): เช่น เปลือกผลมังคุด เปลือกผลทับทิม</t>
        </is>
      </c>
      <c r="L8" s="186" t="n"/>
      <c r="M8" s="186" t="inlineStr">
        <is>
          <t>17. Herbal Medicine &amp; Products</t>
        </is>
      </c>
      <c r="N8" s="186" t="inlineStr">
        <is>
          <t>17.4 Quality Control &amp; Herbal Pharmacopoeia (THP / การควบคุมคุณภาพ)</t>
        </is>
      </c>
      <c r="O8" s="185" t="inlineStr">
        <is>
          <t>Clinic</t>
        </is>
      </c>
      <c r="P8" s="186" t="inlineStr">
        <is>
          <t>Mock PLE-CC 1 ข้อ 131</t>
        </is>
      </c>
      <c r="Q8" s="185" t="inlineStr">
        <is>
          <t>แบบฝึกหัด</t>
        </is>
      </c>
      <c r="R8" s="185" t="inlineStr">
        <is>
          <t>เล่มม่วง</t>
        </is>
      </c>
      <c r="S8" s="185" t="inlineStr">
        <is>
          <t>CASE_HERBAL_HERPES_01</t>
        </is>
      </c>
    </row>
    <row r="9">
      <c r="A9" s="185" t="n">
        <v>7</v>
      </c>
      <c r="B9" s="186" t="n"/>
      <c r="C9" s="186" t="inlineStr">
        <is>
          <t>ร้านขายยาแผนปัจจุบัน (ขย.1) มีผลิตภัณฑ์สมุนไพรที่ฉลากระบุว่า 'จำหน่ายได้เฉพาะสถานที่ที่ได้รับใบอนุญาตขายผลิตภัณฑ์สมุนไพร' เภสัชกรผู้มีหน้าที่ปฏิบัติการสามารถขายผลิตภัณฑ์ดังกล่าวได้หรือไม่ เพราะเหตุใด</t>
        </is>
      </c>
      <c r="D9" s="186" t="n"/>
      <c r="E9" s="186" t="inlineStr">
        <is>
          <t>ไม่ได้ เพราะร้านขายยาแผนปัจจุบันต้องได้รับใบอนุญาตขายผลิตภัณฑ์สมุนไพรตาม พ.ร.บ. ผลิตภัณฑ์สมุนไพร พ.ศ. 2562 ก่อน</t>
        </is>
      </c>
      <c r="F9" s="186" t="inlineStr">
        <is>
          <t>ได้ทันที เพราะใบอนุญาต ขย.1 ครอบคลุมการขายผลิตภัณฑ์สมุนไพรทุกประเภทโดยอัตโนมัติ</t>
        </is>
      </c>
      <c r="G9" s="186" t="inlineStr">
        <is>
          <t>ได้เฉพาะเมื่อมีแพทย์์แผนไทยเป็นผู้สั่งจ่ายผลิตภัณฑ์ดังกล่าวในร้าน</t>
        </is>
      </c>
      <c r="H9" s="186" t="inlineStr">
        <is>
          <t>ได้เฉพาะผลิตภัณฑ์สมุนไพรที่นำเข้าจากต่างประเทศเท่านั้น</t>
        </is>
      </c>
      <c r="I9" s="186" t="inlineStr">
        <is>
          <t>ไม่ได้ เพราะร้านยาแผนปัจจุบันห้ามมีผลิตภัณฑ์สมุนไพรวางจำหน่ายในร้านเด็ดขาด</t>
        </is>
      </c>
      <c r="J9" s="185" t="n">
        <v>1</v>
      </c>
      <c r="K9" s="186" t="inlineStr">
        <is>
          <t>✅ คำตอบที่ถูกต้อง: ข้อ ก. ไม่ได้ เพราะร้านขายยาแผนปัจจุบันต้องได้รับใบอนุญาตขายผลิตภัณฑ์สมุนไพรตาม พ.ร.บ. ผลิตภัณฑ์สมุนไพร พ.ศ. 2562 ก่อน
🎯 ทำไมข้อนี้ถึงถูก:
ตาม พ.ร.บ. ผลิตภัณฑ์สมุนไพร พ.ศ. 2562 ผู้ใดประสงค์จะขายผลิตภัณฑ์สมุนไพร (ที่ไม่ใช่ผลิตภัณฑ์สมุนไพรที่ได้รับการยกเว้น เช่น ยาสามัญประจำบ้านแผนโบราณ) จะต้องได้รับใบอนุญาตขายผลิตภัณฑ์สมุนไพรจากผู้อนุญาต ดังนั้นร้านขายยาแผนปัจจุบันหากยังไม่ได้ยื่นขอและได้รับใบอนุญาตขายผลิตภัณฑ์สมุนไพร จะไม่สามารถจำหน่ายผลิตภัณฑ์สมุนไพรที่มีเงื่อนไขใบอนุญาตเฉพาะดังกล่าวได้
🔍 ข้ออื่นผิดเพราะอะไร:
• ข้อ ข. (ขายได้ทันทีครอบคลุมอัตโนมัติ): ผิด เพราะใบอนุญาต ขย.1 ออกตาม พ.ร.บ.ยา ไม่ได้ครอบคลุมการขายผลิตภัณฑ์สมุนไพรควบคุมตามกฎหมายใหม่โดยอัตโนมัติ
• ข้อ ค. (ต้องมีแพทย์์แผนไทยสั่ง): ไม่จำเป็นต้องมีแพทย์์แผนไทยสั่งจ่ายในร้าน ขย.1 แต่ขึ้นกับเงื่อนไขใบอนุญาตสถานที่ขาย
• ข้อ ง. (ได้เฉพาะนำเข้า): ผลิตภัณฑ์สมุนไพรในประเทศหรือนำเข้าต้องอยู่ใต้กฎเกณฑ์เดียวกัน
• ข้อ จ. (ห้ามวางจำหน่ายเด็ดขาด): ผิด ร้านยาสามารถขอรับใบอนุญาตขายผลิตภัณฑ์สมุนไพรเพื่อจำหน่ายได้อย่างถูกต้องตามกฎหมาย</t>
        </is>
      </c>
      <c r="L9" s="186" t="n"/>
      <c r="M9" s="186" t="inlineStr">
        <is>
          <t>17. Herbal Medicine &amp; Products</t>
        </is>
      </c>
      <c r="N9" s="186" t="inlineStr">
        <is>
          <t>17.1 Herbal Medicines in NLED (บัญชียาหลักแห่งชาติด้านสมุนไพร)</t>
        </is>
      </c>
      <c r="O9" s="185" t="inlineStr">
        <is>
          <t>Clinic</t>
        </is>
      </c>
      <c r="P9" s="186" t="inlineStr">
        <is>
          <t>PLE-CC1 ปี 2566 Day 2 ข้อ 61</t>
        </is>
      </c>
      <c r="Q9" s="185" t="inlineStr">
        <is>
          <t>ข้อสอบจริง</t>
        </is>
      </c>
      <c r="R9" s="185" t="inlineStr">
        <is>
          <t>2566</t>
        </is>
      </c>
      <c r="S9" s="185" t="n"/>
    </row>
    <row r="10">
      <c r="A10" s="185" t="n">
        <v>8</v>
      </c>
      <c r="B10" s="186" t="inlineStr">
        <is>
          <t>ผู้ป่วยมาติดต่อขอซื้อยาสมุนไพรชนิดหนึ่งที่ร้านขายยาแผนปัจจุบัน แต่เภสัชกรตรวจสอบพบว่าผลิตภัณฑ์ดังกล่าวไม่มีเลขทะเบียนตำรับยา แต่มีฉลากระบุสรรพคุณรักษาโรคเรื้อรัง</t>
        </is>
      </c>
      <c r="C10" s="186" t="inlineStr">
        <is>
          <t>ตามพระราชบัญญัติผลิตภัณฑ์สมุนไพร พ.ศ. 2562 เภสัชกรควรให้คำแนะนำและดำเนินการอย่างไรจึงจะถูกต้องตามกฎหมายและหลักจริยธรรมวิชาชีพ</t>
        </is>
      </c>
      <c r="D10" s="186" t="n"/>
      <c r="E10" s="186" t="inlineStr">
        <is>
          <t>แจ้งให้ผู้ป่วยทราบอย่างสุภาพว่าไม่สามารถจำหน่ายได้เนื่องจากยังไม่มีใบอนุญาตขาย และให้คำแนะนำทางเลือกการรักษาที่เหมาะสม</t>
        </is>
      </c>
      <c r="F10" s="186" t="inlineStr">
        <is>
          <t>จำหน่ายให้ผู้ป่วยไปก่อนแล้วค่อยดำเนินการขอใบอนุญาตย้อนหลัง</t>
        </is>
      </c>
      <c r="G10" s="186" t="inlineStr">
        <is>
          <t>แบ่งบรรจุยาใส่ซองยาของร้านโดยไม่ติดฉลากเดิมเพื่อจำหน่าย</t>
        </is>
      </c>
      <c r="H10" s="186" t="inlineStr">
        <is>
          <t>แนะนำให้ผู้ป่วยไปหาซื้อทางช่องทางออนไลน์ที่ไม่มีการควบคุม</t>
        </is>
      </c>
      <c r="I10" s="186" t="inlineStr">
        <is>
          <t>สั่งจ่ายยาปฏิชีวนะแผนปัจจุบันทดแทนให้ผู้ป่วยทันที</t>
        </is>
      </c>
      <c r="J10" s="185" t="n">
        <v>1</v>
      </c>
      <c r="K10" s="186" t="inlineStr">
        <is>
          <t>✅ คำตอบที่ถูกต้อง: ข้อ ก. แจ้งให้ผู้ป่วยทราบอย่างสุภาพว่าไม่สามารถจำหน่ายได้เนื่องจากยังไม่มีใบอนุญาตขาย และให้คำแนะนำทางเลือกการรักษาที่เหมาะสม
🎯 ทำไมข้อนี้ถึงถูก:
การปฏิบัติตามหลักนิติธรรมและจริยธรรมวิชาชีพ เภสัชกรต้องปฏิบัติตามบทบัญญัติของ พ.ร.บ. ผลิตภัณฑ์สมุนไพร พ.ศ. 2562 โดยแจ้งผู้ป่วยตามตรงว่าไม่สามารถจำหน่ายได้เนื่องจากข้อจำกัดด้านใบอนุญาต พร้อมทั้งซักประวัติอาการและให้คำปรึกษาทางเลือกในการรักษาด้วยยาที่มีทะเบียนถูกต้องหรือส่งต่อสถานพยาบาล
🔍 ข้ออื่นผิดเพราะอะไร:
• ข้อ ข. (จำหน่ายไปก่อนแล้วขอทีหลัง): เป็นความผิดตามกฎหมายฐานจำหน่ายผลิตภัณฑ์สมุนไพรโดยไม่ได้รับอนุญาต
• ข้อ ค. (แบ่งบรรจุไม่ติดฉลาก): เป็นการกระทำความผิดซ้ำซ้อนด้านการแบ่งบรรจุยาและการแสดงฉลากยาที่ไม่ถูกต้อง
• ข้อ ง. (แนะนำซื้อออนไลน์เถื่อน): เป็นอันตรายต่อผู้ป่วย เสี่ยงต่อการได้รับยาปลอม ยาไม่ได้มาตรฐาน หรือยาปนเปื้อนสเตียรอยด์
• ข้อ จ. (จ่ายยาปฏิชีวนะทดแทนทันที): เป็นการใช้ยาต้านจุลชีพโดยไม่สมเหตุผล (Irrational drug use)</t>
        </is>
      </c>
      <c r="L10" s="186" t="n"/>
      <c r="M10" s="186" t="inlineStr">
        <is>
          <t>17. Herbal Medicine &amp; Products</t>
        </is>
      </c>
      <c r="N10" s="186" t="inlineStr">
        <is>
          <t>17.1 Herbal Medicines in NLED (บัญชียาหลักแห่งชาติด้านสมุนไพร)</t>
        </is>
      </c>
      <c r="O10" s="185" t="inlineStr">
        <is>
          <t>Clinic</t>
        </is>
      </c>
      <c r="P10" s="186" t="inlineStr">
        <is>
          <t>PLE-CC1 ปี 2566 Day 2 ข้อ 1</t>
        </is>
      </c>
      <c r="Q10" s="185" t="inlineStr">
        <is>
          <t>ข้อสอบจริง</t>
        </is>
      </c>
      <c r="R10" s="185" t="inlineStr">
        <is>
          <t>2566</t>
        </is>
      </c>
      <c r="S10" s="185" t="n"/>
    </row>
    <row r="11">
      <c r="A11" s="185" t="n">
        <v>9</v>
      </c>
      <c r="B11" s="186" t="inlineStr">
        <is>
          <t>ผู้ป่วยโรคข้อเข่าเสื่อมมีอาการปวดข้อเข่า บวม ตึง ต้องการใช้ยาสมุนไพรสำหรับทาภายนอกเพื่อบรรเทาอาการปวด</t>
        </is>
      </c>
      <c r="C11" s="186" t="inlineStr">
        <is>
          <t>ตำรับยาสมุนไพรในข้อใดต่อไปนี้มีประสิทธิผลในการลดอาการปวดข้อเข่าเสื่อมและได้รับการบรรจุในบัญชียาหลักแห่งชาติด้านสมุนไพร</t>
        </is>
      </c>
      <c r="D11" s="186" t="n"/>
      <c r="E11" s="186" t="inlineStr">
        <is>
          <t>ยาผงกล้วยน้ำว้าดิบ</t>
        </is>
      </c>
      <c r="F11" s="186" t="inlineStr">
        <is>
          <t>ยาครีมพริก</t>
        </is>
      </c>
      <c r="G11" s="186" t="inlineStr">
        <is>
          <t>ยาเจลไพล</t>
        </is>
      </c>
      <c r="H11" s="186" t="inlineStr">
        <is>
          <t>ยาประสะไพล</t>
        </is>
      </c>
      <c r="I11" s="186" t="inlineStr">
        <is>
          <t>ยาผสมเถาวัลย์เปรียง</t>
        </is>
      </c>
      <c r="J11" s="185" t="n">
        <v>1</v>
      </c>
      <c r="K11" s="186" t="inlineStr">
        <is>
          <t>✅ คำตอบที่ถูกต้อง: ข้อ ก. ยาผงกล้วยน้ำว้าดิบ
🎯 ทำไมข้อนี้ถึงถูก:
ยาผงกล้วยน้ำว้าดิบ: มีข้อบ่งใช้ตามบัญชียาหลักแห่งชาติในการรักษาโรคแผลในกระเพาะอาหาร กรดไหลย้อน และบรรเทาอาการท้องเสียชนิดไม่ติดเชื้อ โดยออกฤทธิ์เคลือบกระเพาะอาหารและกระตุ้นการสร้างเยื่อเมื่อก (Mucus) ไม่ได้มีฤทธิ์ต้านการอักเสบหรือบรรเทาอาการปวดข้อเข่าเสื่อม จึงมีประโยชน์ต่อผู้ป่วยรายนี้น้อยที่สุด
🔍 ข้ออื่นผิดเพราะอะไร:
• ข้อ ข. (ยาครีมพริก): มี Capsaicin ช่วยลดสารสื่อความเจ็บปวด Substance P บรรเทาอาการปวดข้อเข่าได้ดี
• ข้อ ค. (ยาเจลไพล): มีสาร DMP (Compound D) ช่วยลดการอักเสบและปวดบวมข้อ
• ข้อ ง. (ยาประสะไพล): มีฤทธิ์กระจายเลือดลม ลดอาการเกร็งและปวดกล้ามเนื้อ
• ข้อ จ. (ยาผสมเถาวัลย์เปรียง): บรรเทาอาการปวดข้อเข่าเสื่อมได้เทียบเท่า NSAIDs</t>
        </is>
      </c>
      <c r="L11" s="186" t="n"/>
      <c r="M11" s="186" t="inlineStr">
        <is>
          <t>17. Herbal Medicine &amp; Products</t>
        </is>
      </c>
      <c r="N11" s="186" t="inlineStr">
        <is>
          <t>17.3 Traditional Thai Formulations (ตำรับยาแผนไทย)</t>
        </is>
      </c>
      <c r="O11" s="185" t="inlineStr">
        <is>
          <t>Clinic</t>
        </is>
      </c>
      <c r="P11" s="186" t="inlineStr">
        <is>
          <t>PLE_CC1_2563_Q ข้อ 101</t>
        </is>
      </c>
      <c r="Q11" s="185" t="inlineStr">
        <is>
          <t>ข้อสอบจริง</t>
        </is>
      </c>
      <c r="R11" s="185" t="inlineStr">
        <is>
          <t>2563</t>
        </is>
      </c>
      <c r="S11" s="185" t="n"/>
    </row>
    <row r="12">
      <c r="A12" s="185" t="n">
        <v>10</v>
      </c>
      <c r="B12" s="186" t="n"/>
      <c r="C12" s="186" t="inlineStr">
        <is>
          <t>จากการซักประวัติผู้ป่วยเพิ่มเติมพบว่า ผู้ป่วยเคยใช้สมุนไพรเถาวัลย์เปรียงเป็นประจำ แต่อาการปวดข้อเข่ายังไม่ทุเลา แพทย์์ต้องการปรับเปลี่ยนเป็นยาแผนปัจจุบันเพื่อควบคุมอาการปวดอย่างมีประสิทธิภาพ ข้อใดเหมาะสมที่สุด</t>
        </is>
      </c>
      <c r="D12" s="186" t="n"/>
      <c r="E12" s="186" t="inlineStr">
        <is>
          <t>เจลว่านหางจระเข้</t>
        </is>
      </c>
      <c r="F12" s="186" t="inlineStr">
        <is>
          <t>Diclofenac tablet</t>
        </is>
      </c>
      <c r="G12" s="186" t="inlineStr">
        <is>
          <t>Tramadol capsule</t>
        </is>
      </c>
      <c r="H12" s="186" t="inlineStr">
        <is>
          <t>Indomethacin spray</t>
        </is>
      </c>
      <c r="I12" s="186" t="inlineStr">
        <is>
          <t>Paracetamol tablet</t>
        </is>
      </c>
      <c r="J12" s="185" t="n">
        <v>2</v>
      </c>
      <c r="K12" s="186" t="inlineStr">
        <is>
          <t>✅ คำตอบที่ถูกต้อง: ข้อ ข. Diclofenac tablet
🎯 ทำไมข้อนี้ถึงถูก:
เมื่อการใช้สมุนไพรทางเลือกหรือยาแก้ปวดเบื้องต้นไม่ได้ผล และผู้ป่วยยังมีอาการปวดข้อเข่าระดับปานกลางจากการอักเสบ ยาต้านการอักเสบที่ไม่ใช่สเตียรอยด์ชนิดรับประทาน (Oral NSAIDs) เช่น Diclofenac (รับประทานระยะสั้นในขนาดต่ำสุดที่ได้ผล) เป็นทางเลือกมาตรฐานที่มีประสิทธิภาพสูงในการระงับอาการปวดและลดการอักเสบของข้อ
🔍 ข้ออื่นผิดเพราะอะไร:
• ข้อ ก. (เจลว่านหางจระเข้): ใช้รักษาแผลไฟไหม้ น้ำร้อนลวก ไม่ได้ลดอาการปวดข้อ
• ข้อ ค. (Tramadol capsule): เป็นยากลุ่ม Opioids สงวนไว้สำหรับผู้ที่ไม่สามารถใช้ NSAIDs ได้ หรือปวดรุนแรง
• ข้อ ง. (Indomethacin spray): ชนิดพ่นเฉพาะที่อาจมีประสิทธิผลน้อยกว่ายากินในข้อที่อักเสบระดับลึก
• ข้อ จ. (Paracetamol tablet): ประสิทธิผลในการต้านการอักเสบของข้อต่ำกว่า NSAIDs ชัดเจน</t>
        </is>
      </c>
      <c r="L12" s="186" t="n"/>
      <c r="M12" s="186" t="inlineStr">
        <is>
          <t>17. Herbal Medicine &amp; Products</t>
        </is>
      </c>
      <c r="N12" s="186" t="inlineStr">
        <is>
          <t>17.1 Herbal Medicines in NLED (บัญชียาหลักแห่งชาติด้านสมุนไพร)</t>
        </is>
      </c>
      <c r="O12" s="185" t="inlineStr">
        <is>
          <t>Clinic</t>
        </is>
      </c>
      <c r="P12" s="186" t="inlineStr">
        <is>
          <t>ข้อ 3 (PLE_CC1_2562_Key.md)</t>
        </is>
      </c>
      <c r="Q12" s="185" t="inlineStr">
        <is>
          <t>ข้อสอบจริง</t>
        </is>
      </c>
      <c r="R12" s="185" t="inlineStr">
        <is>
          <t>2562</t>
        </is>
      </c>
      <c r="S12" s="185" t="n"/>
    </row>
    <row r="13">
      <c r="A13" s="185" t="n">
        <v>11</v>
      </c>
      <c r="B13" s="186" t="n"/>
      <c r="C13" s="186" t="inlineStr">
        <is>
          <t>กระทรวงสาธารณสุขมีประกาศเตือนเกี่ยวกับสมุนไพรฟ้าทะลายโจร ว่าหากผู้ป่วยรับประทานแล้วมีอาการในข้อใด ให้หยุดยาทันทีและรีบไปพบแพทย์์ เนื่องจากเป็นอาการแพ้ยารุนแรง (Anaphylaxis / Angioedema)</t>
        </is>
      </c>
      <c r="D13" s="186" t="n"/>
      <c r="E13" s="186" t="inlineStr">
        <is>
          <t>ผื่นคัน ลมพิษ ตาบวม หน้าบวม ริมฝีปากบวม และหายใจลำบาก</t>
        </is>
      </c>
      <c r="F13" s="186" t="inlineStr">
        <is>
          <t>ปัสสาวะมีสีเหลืองเข้ม</t>
        </is>
      </c>
      <c r="G13" s="186" t="inlineStr">
        <is>
          <t>อุจจาระมีสีดำคล้ำ</t>
        </is>
      </c>
      <c r="H13" s="186" t="inlineStr">
        <is>
          <t>มีอาการง่วงนอนเล็กน้อยหลังรับประทาน</t>
        </is>
      </c>
      <c r="I13" s="186" t="inlineStr">
        <is>
          <t>มีอาการเจริญอาหารมากขึ้น</t>
        </is>
      </c>
      <c r="J13" s="185" t="n">
        <v>1</v>
      </c>
      <c r="K13" s="186" t="inlineStr">
        <is>
          <t>✅ คำตอบที่ถูกต้อง: ข้อ ก. ผื่นคัน ลมพิษ ตาบวม หน้าบวม ริมฝีปากบวม และหายใจลำบาก
🎯 ทำไมข้อนี้ถึงถูก:
กระทรวงสาธารณสุขและ อย. มีประกาศเตือนชัดเจนว่า หากรับประทานฟ้าทะลายโจรแล้วเกิดอาการแพ้ เช่น ผื่นลมพิษ หน้าบวม ริมฝีปากบวม หลอดลมหดเกร็ง หรือหายใจลำบาก (Angioedema / Anaphylaxis) ให้หยุดยาทันทีและรีบพบแพทย์์ เพราะอาจเป็นอันตรายถึงชีวิต
🔍 ข้ออื่นผิดเพราะอะไร:
• ข้อ ข.: ปัสสาวะมีสีเหลืองเข้ม เป็นผลจากการดื่มน้ำน้อยหรือการขับสารเมแทบอไลต์ทั่วไป ไม่ใช่อาการแพ้รุนแรง
• ข้อ ค.: อุจจาระมีสีดำคล้ำ มักเกิดจากการรับประทานยาบำรุงธาตุเหล็กหรือเลือดออกในทางเดินอาหารส่วนต้น ไม่ใช่อาการแพ้ฟ้าทะลายโจร
• ข้อ ง.: อาการง่วงนอนเล็กน้อย อาจพบได้บ้างแต่ไม่ใช่ข้อบ่งชี้ของการแพ้ยาชนิดรุนแรง
• ข้อ จ.: อาการเจริญอาหาร ไม่ใช่อาการแพ้ยา และฟ้าทะลายโจรมีรสขมจัดช่วยเจริญอาหารตามศาสตร์การแพทย์แผนไทย</t>
        </is>
      </c>
      <c r="L13" s="186" t="n"/>
      <c r="M13" s="186" t="inlineStr">
        <is>
          <t>17. Herbal Medicine &amp; Products</t>
        </is>
      </c>
      <c r="N13" s="186" t="inlineStr">
        <is>
          <t>17.1 Herbal Medicines in NLED (บัญชียาหลักแห่งชาติด้านสมุนไพร)</t>
        </is>
      </c>
      <c r="O13" s="185" t="inlineStr">
        <is>
          <t>Clinic</t>
        </is>
      </c>
      <c r="P13" s="186" t="inlineStr">
        <is>
          <t>ข้อ 31 (PLE_CC1_2562_Key.md)</t>
        </is>
      </c>
      <c r="Q13" s="185" t="inlineStr">
        <is>
          <t>ข้อสอบจริง</t>
        </is>
      </c>
      <c r="R13" s="185" t="inlineStr">
        <is>
          <t>2562</t>
        </is>
      </c>
      <c r="S13" s="185" t="n"/>
    </row>
    <row r="14">
      <c r="A14" s="185" t="n">
        <v>12</v>
      </c>
      <c r="B14" s="186" t="n"/>
      <c r="C14" s="186" t="inlineStr">
        <is>
          <t>สมุนไพรในข้อใดที่มีฤทธิ์ลดน้ำตาลในเลือดและล้างพิษ แต่ควรระมัดระวังอย่างยิ่งเมื่อใช้ในผู้ป่วยเบาหวานที่รับประทานยาลดน้ำตาลแผนปัจจุบัน เพราะอาจทำให้เกิดภาวะ Hypoglycemia รุนแรง</t>
        </is>
      </c>
      <c r="D14" s="186" t="n"/>
      <c r="E14" s="186" t="inlineStr">
        <is>
          <t>รางจืด</t>
        </is>
      </c>
      <c r="F14" s="186" t="inlineStr">
        <is>
          <t>เถาวัลย์เปรียง</t>
        </is>
      </c>
      <c r="G14" s="186" t="inlineStr">
        <is>
          <t>หญ้าปักกิ่ง</t>
        </is>
      </c>
      <c r="H14" s="186" t="inlineStr">
        <is>
          <t>กระเจี๊ยบแดง</t>
        </is>
      </c>
      <c r="I14" s="186" t="inlineStr">
        <is>
          <t>พญายอ</t>
        </is>
      </c>
      <c r="J14" s="185" t="n">
        <v>1</v>
      </c>
      <c r="K14" s="186" t="inlineStr">
        <is>
          <t>✅ คำตอบที่ถูกต้อง: ข้อ ก. รางจืด
🎯 ทำไมข้อนี้ถึงถูก:
สารสกัดใบรางจืดมีฤทธิ์ทางเภสัชวิทยาในการลดระดับน้ำตาลในเลือด (Hypoglycemic effect) โดยกระตุ้นการหลั่งอินซูลินและฟื้นฟูเบต้าเซลล์ของตับอ่อน หากผู้ป่วยเบาหวานรับประทานรางจืดร่วมกับยาลดน้ำตาลในเลือดแผนปัจจุบัน (เช่น Glibenclamide, Glipizide, Metformin) จะเกิดอันตรกิริยาเสริมฤทธิ์กันจนระดับน้ำตาลในเลือดลดลงต่ำผิดปกติ (Severe Hypoglycemia) ได้ นอกจากนี้ยังอาจเร่งการขับยาอื่นออกจากร่างกาย
🔍 ข้ออื่นผิดเพราะอะไร:
• ข้อ ข. (เถาวัลย์เปรียง): เด่นในการต้านการอักเสบแก้ปวดข้อ ไม่ได้มีฤทธิ์ลดน้ำตาลเด่น
• ข้อ ค. (หญ้าปักกิ่ง): ใช้เสริมภูมิคุ้มกันในผู้ป่วยมะเร็ง
• ข้อ ง. (กระเจี๊ยบแดง): มีฤทธิ์ขับปัสสาวะและลดความดันโลหิต
• ข้อ จ. (พญายอ): ใช้ภายนอกต้านไวรัสเริมและงูสวัด</t>
        </is>
      </c>
      <c r="L14" s="186" t="n"/>
      <c r="M14" s="186" t="inlineStr">
        <is>
          <t>17. Herbal Medicine &amp; Products</t>
        </is>
      </c>
      <c r="N14" s="186" t="inlineStr">
        <is>
          <t>17.5 Herb-Drug Interactions &amp; Safety (อันตรกิริยาและความปลอดภัย)</t>
        </is>
      </c>
      <c r="O14" s="185" t="inlineStr">
        <is>
          <t>Clinic</t>
        </is>
      </c>
      <c r="P14" s="186" t="inlineStr">
        <is>
          <t>ข้อ 65 (PLE_CC1_2562_Key.md)</t>
        </is>
      </c>
      <c r="Q14" s="185" t="inlineStr">
        <is>
          <t>ข้อสอบจริง</t>
        </is>
      </c>
      <c r="R14" s="185" t="inlineStr">
        <is>
          <t>2562</t>
        </is>
      </c>
      <c r="S14" s="185" t="n"/>
    </row>
    <row r="15">
      <c r="A15" s="185" t="n">
        <v>13</v>
      </c>
      <c r="B15" s="186" t="n"/>
      <c r="C15" s="186" t="inlineStr">
        <is>
          <t>สารเคมีบำบัดกลุ่มต้านมะเร็ง Vincristine และ Vinblastine มีสารสำคัญที่เป็นอนุพันธ์ Vinca alkaloids ซึ่งสกัดได้จากพืชสมุนไพรชนิดใด</t>
        </is>
      </c>
      <c r="D15" s="186" t="n"/>
      <c r="E15" s="186" t="inlineStr">
        <is>
          <t>แพงพวยฝรั่ง</t>
        </is>
      </c>
      <c r="F15" s="186" t="inlineStr">
        <is>
          <t>ดองดึง</t>
        </is>
      </c>
      <c r="G15" s="186" t="inlineStr">
        <is>
          <t>เสนียด</t>
        </is>
      </c>
      <c r="H15" s="186" t="inlineStr">
        <is>
          <t>ระย่อม</t>
        </is>
      </c>
      <c r="I15" s="186" t="inlineStr">
        <is>
          <t>ต้นสนแปซิฟิก (Pacific Yew)</t>
        </is>
      </c>
      <c r="J15" s="185" t="n">
        <v>1</v>
      </c>
      <c r="K15" s="186" t="inlineStr">
        <is>
          <t>✅ คำตอบที่ถูกต้อง: ข้อ ก. แพงพวยฝรั่ง
🎯 ทำไมข้อนี้ถึงถูก:
ใบของแพงพวยฝรั่งมีสารสำคัญกลุ่ม Bisindole alkaloids ได้แก่ Vincristine และ Vinblastine ซึ่งออกฤทธิ์ยับยั้งการรวมตัวของ Tubulin dimers ขัดขวางการสร้าง Microtubules ทำให้เซลล์มะเร็งหยุดการแบ่งตัวในระยะ Metaphase (Mitotic spindle inhibitor) ใช้รักษาโรคมะเร็งเม็ดเลือดขาว (Leukemia) และมะเร็งต่อมน้ำเหลือง (Lymphoma)
🔍 ข้ออื่นผิดเพราะอะไร:
• ข้อ ข. (ดองดึง): มีสาร Colchicine ใช้รักษาโรคเก๊าท์เฉียบพลัน
• ข้อ ค. (เสนียด): มีสาร Vasicine ใช้ขับเสมหะและขยายหลอดลม
• ข้อ ง. (ระย่อม): มีสาร Reserpine ใช้ลดความดันโลหิต
• ข้อ จ. (Pacific Yew / Taxus brevifolia): เป็นแหล่งของ Paclitaxel ซึ่งยับยั้งการสลายตัวของ Microtubules</t>
        </is>
      </c>
      <c r="L15" s="186" t="n"/>
      <c r="M15" s="186" t="inlineStr">
        <is>
          <t>17. Herbal Medicine &amp; Products</t>
        </is>
      </c>
      <c r="N15" s="186" t="inlineStr">
        <is>
          <t>17.4 Quality Control &amp; Herbal Pharmacopoeia (THP / การควบคุมคุณภาพ)</t>
        </is>
      </c>
      <c r="O15" s="185" t="inlineStr">
        <is>
          <t>Clinic</t>
        </is>
      </c>
      <c r="P15" s="186" t="inlineStr">
        <is>
          <t>ข้อ 61 (PLE_CC1_2562_Key.md)</t>
        </is>
      </c>
      <c r="Q15" s="185" t="inlineStr">
        <is>
          <t>ข้อสอบจริง</t>
        </is>
      </c>
      <c r="R15" s="185" t="inlineStr">
        <is>
          <t>2562</t>
        </is>
      </c>
      <c r="S15" s="185" t="n"/>
    </row>
    <row r="16">
      <c r="A16" s="185" t="n">
        <v>14</v>
      </c>
      <c r="B16" s="186" t="n"/>
      <c r="C16" s="186" t="inlineStr">
        <is>
          <t>สมุนไพรในข้อใดที่มีหลักฐานทางคลินิกยืนยันว่าสารสกัดมีสรรพคุณบรรเทาอาการปวดกล้ามเนื้อและปวดข้อ และได้รับการบรรจุในบัญชียาหลักแห่งชาติด้านสมุนไพร</t>
        </is>
      </c>
      <c r="D16" s="186" t="n"/>
      <c r="E16" s="186" t="inlineStr">
        <is>
          <t>ยาผสมเถาวัลย์เปรียง</t>
        </is>
      </c>
      <c r="F16" s="186" t="inlineStr">
        <is>
          <t>เหง้าขิง</t>
        </is>
      </c>
      <c r="G16" s="186" t="inlineStr">
        <is>
          <t>พญาสัตบรรณ</t>
        </is>
      </c>
      <c r="H16" s="186" t="inlineStr">
        <is>
          <t>ยาประสะกะเพรา</t>
        </is>
      </c>
      <c r="I16" s="186" t="inlineStr">
        <is>
          <t>ยาชงชุมเห็ดเทศ</t>
        </is>
      </c>
      <c r="J16" s="185" t="n">
        <v>1</v>
      </c>
      <c r="K16" s="186" t="inlineStr">
        <is>
          <t>✅ คำตอบที่ถูกต้อง: ข้อ ก. ยาผสมเถาวัลย์เปรียง
🎯 ทำไมข้อนี้ถึงถูก:
ยาผสมเถาวัลย์เปรียง: (สารสกัดหรือผงเถาวัลย์เปรียง) มีข้อบ่งใช้ในการบรรเทาอาการปวดกล้ามเนื้อ ลดอาการอักเสบของกล้ามเนื้อ และบรรเทาอาการปวดข้อเข่าเสื่อม โดยมีกลไกยับยั้ง Eicosanoid pathway (COX-2) อย่างชัดเจน
🔍 ข้ออื่นผิดเพราะอะไร:
• ข้อ ข. (เหง้าขิง): ใช้ขับลม แก้อาเจียน
• ข้อ ค. (พญาสัตบรรณ): เปลือกต้นมีรสขม ใช้แก้ไข้ รักษาโรคมาลาเรียในอดีต
• ข้อ ง. (ยาประสะกะเพรา): ใช้ขับลม บรรเทาอาการท้องอืด ท้องเฟ้อ แน่นจุกเสียด
• ข้อ จ. (ยาชงชุมเห็ดเทศ): ใช้เป็นยาระบาย แก้อาการท้องผูก</t>
        </is>
      </c>
      <c r="L16" s="186" t="n"/>
      <c r="M16" s="186" t="inlineStr">
        <is>
          <t>17. Herbal Medicine &amp; Products</t>
        </is>
      </c>
      <c r="N16" s="186" t="inlineStr">
        <is>
          <t>17.4 Quality Control &amp; Herbal Pharmacopoeia (THP / การควบคุมคุณภาพ)</t>
        </is>
      </c>
      <c r="O16" s="185" t="inlineStr">
        <is>
          <t>Clinic</t>
        </is>
      </c>
      <c r="P16" s="186" t="inlineStr">
        <is>
          <t>ข้อ 19 (PLE_CC1_2561_Key.md)</t>
        </is>
      </c>
      <c r="Q16" s="185" t="inlineStr">
        <is>
          <t>ข้อสอบจริง</t>
        </is>
      </c>
      <c r="R16" s="185" t="inlineStr">
        <is>
          <t>2561</t>
        </is>
      </c>
      <c r="S16" s="185" t="n"/>
    </row>
    <row r="17">
      <c r="A17" s="185" t="n">
        <v>15</v>
      </c>
      <c r="B17" s="186" t="n"/>
      <c r="C17" s="186" t="inlineStr">
        <is>
          <t>ยาพัฒนาจากสมุนไพรในข้อใดที่ใช้สำหรับทาภายนอกเพื่อรักษาแผลจากไวรัสเริม (Herpes Simplex) และโรคงูสวัด (Herpes Zoster) [📷 มีรูปภาพประกอบ: image106.png]</t>
        </is>
      </c>
      <c r="D17" s="186" t="n"/>
      <c r="E17" s="186" t="inlineStr">
        <is>
          <t>ใบพญายอ</t>
        </is>
      </c>
      <c r="F17" s="186" t="inlineStr">
        <is>
          <t>เหง้าขิง</t>
        </is>
      </c>
      <c r="G17" s="186" t="inlineStr">
        <is>
          <t>ใบบัวบก</t>
        </is>
      </c>
      <c r="H17" s="186" t="inlineStr">
        <is>
          <t>ใบพลู</t>
        </is>
      </c>
      <c r="I17" s="186" t="inlineStr">
        <is>
          <t>ใบทองพันชั่ง</t>
        </is>
      </c>
      <c r="J17" s="185" t="n">
        <v>1</v>
      </c>
      <c r="K17" s="186" t="inlineStr">
        <is>
          <t>✅ คำตอบที่ถูกต้อง: ข้อ ก. ใบพญายอ
🎯 ทำไมข้อนี้ถึงถูก:
สารสกัดใบพญายอ (Clinacanthus nutans) มีสารสำคัญที่ยับยั้งการเข้าสู่เซลล์และการแบ่งตัวของไวรัสกลุ่ม Herpesviruses (HSV-1, HSV-2, VZV) บัญชียาหลักแห่งชาติจึงกำหนดให้เป็นยารักษาแผลเริมและงูสวัดที่ผิวหนังและช่องปาก
🔍 ข้ออื่นผิดเพราะอะไร:
• ข้อ ข. (เหง้าขิง): ขับลม แก้คลื่นไส้
• ข้อ ค. (ใบบัวบก): สมานแผลไฟไหม้ น้ำร้อนลวก แผลผ่าตัด
• ข้อ ง. (ใบพลู): ทิงเจอร์พลูใช้แก้ลมพิษ ผื่นคัน
• ข้อ จ. (ใบทองพันชั่ง): ทิงเจอร์ทองพันชั่งใช้รักษาเชื้อรา กลาก เกลื้อน</t>
        </is>
      </c>
      <c r="L17" s="186" t="n"/>
      <c r="M17" s="186" t="inlineStr">
        <is>
          <t>17. Herbal Medicine &amp; Products</t>
        </is>
      </c>
      <c r="N17" s="186" t="inlineStr">
        <is>
          <t>17.1 Herbal Medicines in NLED (บัญชียาหลักแห่งชาติด้านสมุนไพร)</t>
        </is>
      </c>
      <c r="O17" s="185" t="inlineStr">
        <is>
          <t>Clinic</t>
        </is>
      </c>
      <c r="P17" s="186" t="inlineStr">
        <is>
          <t>ข้อ 26 (PLE_CC1_2561_Key.md)</t>
        </is>
      </c>
      <c r="Q17" s="185" t="inlineStr">
        <is>
          <t>ข้อสอบจริง</t>
        </is>
      </c>
      <c r="R17" s="185" t="inlineStr">
        <is>
          <t>2561</t>
        </is>
      </c>
      <c r="S17" s="185" t="n"/>
    </row>
    <row r="18">
      <c r="A18" s="185" t="n">
        <v>16</v>
      </c>
      <c r="B18" s="186" t="n"/>
      <c r="C18" s="186" t="inlineStr">
        <is>
          <t>หากต้องการตรวจสอบเอกลักษณ์และคุณภาพผงสมุนไพรส่วนใบ (Folia / Leaves) ด้วยวิธีการส่องกล้องจุลทรรศน์ (Microscopic examination) เนื้อเยื่อและองค์ประกอบทางกายวิภาคข้อใดที่บ่งชี้ว่าผงดังกล่าวมาจากส่วนใบของพืช</t>
        </is>
      </c>
      <c r="D18" s="186" t="n"/>
      <c r="E18" s="186" t="inlineStr">
        <is>
          <t>พบเซลล์คุม ปากใบ (Stomata) และเนื้อเยื่อพาลิเซด (Palisade mesophyll)</t>
        </is>
      </c>
      <c r="F18" s="186" t="inlineStr">
        <is>
          <t>พบเนื้อเยื่อคอร์ก (Cork) และแคมเบียม (Cambium) หนาแน่น</t>
        </is>
      </c>
      <c r="G18" s="186" t="inlineStr">
        <is>
          <t>พบเซลล์สเคอรีด (Sclereids) รูปหิน และท่อน้ำเรซิน</t>
        </is>
      </c>
      <c r="H18" s="186" t="inlineStr">
        <is>
          <t>พบเนื้อเยื่อคอร์เทกซ์ (Cortex) และไซเลม (Xylem) โดยไม่มีปากใบ</t>
        </is>
      </c>
      <c r="I18" s="186" t="inlineStr">
        <is>
          <t>พบเม็ดแป้งขนาดใหญ่และผลึกแคลเซียมออกซาเลตเฉพาะในเซลล์หัว</t>
        </is>
      </c>
      <c r="J18" s="185" t="n">
        <v>1</v>
      </c>
      <c r="K18" s="186" t="inlineStr">
        <is>
          <t>✅ คำตอบที่ถูกต้อง: ข้อ ก. พบเซลล์คุม ปากใบ (Stomata) และเนื้อเยื่อพาลิเซด (Palisade mesophyll)
🎯 ทำไมข้อนี้ถึงถูก:
องค์ประกอบทางจุลทรรศน์ที่เป็นลักษณะเฉพาะเด่นชัดของ 'ส่วนใบ' (Leaves) คือ การพบ ปากใบ (Stomata) พร้อมเซลล์คุม (Guard cells), เนื้อเยื่อชั้นผิวด้านบนและล่าง (Epidermis), เนื้อเยื่อพาลิเซด (Palisade mesophyll) ที่มีคลอโรพลาสต์หนาแน่น, และอาจพบขนพืช (Trichomes) ชนิดต่างๆ
🔍 ข้ออื่นผิดเพราะอะไร:
• ข้อ ข. (Cork &amp; Cambium หนาแน่น): เป็นลักษณะเฉพาะของส่วนเปลือกต้น (Bark) หรือรากพืชใบเลี้ยงคู่
• ข้อ ค. (Sclereids หิน): พบบ่อยในส่วนเปลือกผล เปลือกเมล็ด หรือเนื้อผลไม้
• ข้อ ง. (Cortex &amp; Xylem ไม่มีปากใบ): เป็นลักษณะของส่วนราก (Root) หรือเหง้า (Rhizome)
• ข้อ จ. (เม็ดแป้งขนาดใหญ่): พบบริเวณส่วนสะสมอาหาร เช่น หัว (Tuber) หรือเหง้า (Rhizome)</t>
        </is>
      </c>
      <c r="L18" s="186" t="n"/>
      <c r="M18" s="186" t="inlineStr">
        <is>
          <t>17. Herbal Medicine &amp; Products</t>
        </is>
      </c>
      <c r="N18" s="186" t="inlineStr">
        <is>
          <t>17.4 Quality Control &amp; Herbal Pharmacopoeia (THP / การควบคุมคุณภาพ)</t>
        </is>
      </c>
      <c r="O18" s="185" t="inlineStr">
        <is>
          <t>Clinic</t>
        </is>
      </c>
      <c r="P18" s="186" t="inlineStr">
        <is>
          <t>ข้อ 27 (PLE_CC1_2561_Key.md)</t>
        </is>
      </c>
      <c r="Q18" s="185" t="inlineStr">
        <is>
          <t>ข้อสอบจริง</t>
        </is>
      </c>
      <c r="R18" s="185" t="inlineStr">
        <is>
          <t>2561</t>
        </is>
      </c>
      <c r="S18" s="185" t="n"/>
    </row>
    <row r="19">
      <c r="A19" s="185" t="n">
        <v>17</v>
      </c>
      <c r="B19" s="186" t="n"/>
      <c r="C19" s="186" t="inlineStr">
        <is>
          <t>สมุนไพรในข้อใดต่อไปนี้ไม่มีสรรพคุณเด่นในการบรรเทาอาการไอและขับเสมหะโดยตรงตามงานสาธารณสุขมูลฐาน [📷 มีรูปภาพประกอบ: image108.png]</t>
        </is>
      </c>
      <c r="D19" s="186" t="n"/>
      <c r="E19" s="186" t="inlineStr">
        <is>
          <t>ฟ้าทะลายโจร</t>
        </is>
      </c>
      <c r="F19" s="186" t="inlineStr">
        <is>
          <t>มะแว้งต้น</t>
        </is>
      </c>
      <c r="G19" s="186" t="inlineStr">
        <is>
          <t>ชะเอมเทศ</t>
        </is>
      </c>
      <c r="H19" s="186" t="inlineStr">
        <is>
          <t>มะขามป้อม</t>
        </is>
      </c>
      <c r="I19" s="186" t="inlineStr">
        <is>
          <t>ขิง</t>
        </is>
      </c>
      <c r="J19" s="185" t="n">
        <v>1</v>
      </c>
      <c r="K19" s="186" t="inlineStr">
        <is>
          <t>✅ คำตอบที่ถูกต้อง: ข้อ ก. ฟ้าทะลายโจร
🎯 ทำไมข้อนี้ถึงถูก:
ฟ้าทะลายโจร: (Andrographis paniculata) มีข้อบ่งใช้หลักในการบรรเทาอาการไข้หวัด เจ็บคอ (Pharyngitis/Tonsillitis) และท้องเสียชนิดไม่ติดเชื้อ ไม่ได้จัดอยู่ในกลุ่มยารักษาอาการไอขับเสมหะโดยตรงเหมือนสมุนไพรรสเปรี้ยวหรือรสหวานชุ่มคออื่นๆ
🔍 ข้ออื่นผิดเพราะอะไร:
• ข้อ ข. (มะแว้งต้น): มีสาร Solanine ใช้แก้ไอ ขับเสมหะ บรรเทาอาการระคายคอ
• ข้อ ค. (ชะเอมเทศ): มี Glycyrrhizin รสหวานชุ่มคอ ช่วยเคลือบเยื่อบุคอและขับเสมหะ
• ข้อ ง. (มะขามป้อม): มีวิตามินซีและแทนนินสูง รสเปรี้ยวฝาดชุ่มคอ ละลายเสมหะ
• ข้อ จ. (ขิง): น้ำขิงต้มช่วยขับลม ขับเสมหะ และบรรเทาอาการไอ</t>
        </is>
      </c>
      <c r="L19" s="186" t="n"/>
      <c r="M19" s="186" t="inlineStr">
        <is>
          <t>17. Herbal Medicine &amp; Products</t>
        </is>
      </c>
      <c r="N19" s="186" t="inlineStr">
        <is>
          <t>17.2 Primary Health Care Herbs (สมุนไพรในงานสาธารณสุขมูลฐาน)</t>
        </is>
      </c>
      <c r="O19" s="185" t="inlineStr">
        <is>
          <t>Clinic</t>
        </is>
      </c>
      <c r="P19" s="186" t="inlineStr">
        <is>
          <t>ข้อ 35 (PLE_CC1_2561_Key.md)</t>
        </is>
      </c>
      <c r="Q19" s="185" t="inlineStr">
        <is>
          <t>ข้อสอบจริง</t>
        </is>
      </c>
      <c r="R19" s="185" t="inlineStr">
        <is>
          <t>2561</t>
        </is>
      </c>
      <c r="S19" s="185" t="n"/>
    </row>
    <row r="20">
      <c r="A20" s="185" t="n">
        <v>18</v>
      </c>
      <c r="B20" s="186" t="n"/>
      <c r="C20" s="186" t="inlineStr">
        <is>
          <t>ตามบัญชียาที่พัฒนามาจากสมุนไพร ยาในข้อใดที่มีรูปแบบเป็น 'ทิงเจอร์' และใช้สำหรับรักษาโรคผิวหนังที่เกิดจากการติดเชื้อรา (เช่น น้ำกัดเท้า กลาก เกลื้อน) [📷 มีรูปภาพประกอบ: image109.png]</t>
        </is>
      </c>
      <c r="D20" s="186" t="n"/>
      <c r="E20" s="186" t="inlineStr">
        <is>
          <t>ยาทิงเจอร์พลู</t>
        </is>
      </c>
      <c r="F20" s="186" t="inlineStr">
        <is>
          <t>ยาครีมพญายอ</t>
        </is>
      </c>
      <c r="G20" s="186" t="inlineStr">
        <is>
          <t>ยาเจลเปลือกมังคุด</t>
        </is>
      </c>
      <c r="H20" s="186" t="inlineStr">
        <is>
          <t>ยาเจลว่านหางจระเข้</t>
        </is>
      </c>
      <c r="I20" s="186" t="inlineStr">
        <is>
          <t>ยาครีมบัวบก</t>
        </is>
      </c>
      <c r="J20" s="185" t="n">
        <v>1</v>
      </c>
      <c r="K20" s="186" t="inlineStr">
        <is>
          <t>✅ คำตอบที่ถูกต้อง: ข้อ ก. ยาทิงเจอร์พลู
🎯 ทำไมข้อนี้ถึงถูก:
ใบพลูมีสารสำคัญกลุ่มฟีนอล ได้แก่ Eugenol, Chavibetol, และ Chavicol ซึ่งมีฤทธิ์ยับยั้งการเจริญเติบโตของเชื้อราก่อโรคผิวหนัง (Trichophyton, Epidermophyton) และบรรเทาอาการคันจากลมพิษ ในบัญชียาหลักแห่งชาติจึงมียาทิงเจอร์พลูสำหรับรักษาอาการคัน ลมพิษ และโรคผิวหนังจากเชื้อรา
🔍 ข้ออื่นผิดเพราะอะไร:
• ข้อ ข. (ยาครีมพญายอ): รักษาเริมและงูสวัด (ไวรัส)
• ข้อ ค. (ยาเจลเปลือกมังคุด): ล้างแผลสด สมานแผล (แบคทีเรีย)
• ข้อ ง. (ยาเจลว่านหางจระเข้): รักษาแผลไฟไหม้ น้ำร้อนลวก
• ข้อ จ. (ยาครีมบัวบก): สมานแผลผ่าตัด แผลเป็น</t>
        </is>
      </c>
      <c r="L20" s="186" t="n"/>
      <c r="M20" s="186" t="inlineStr">
        <is>
          <t>17. Herbal Medicine &amp; Products</t>
        </is>
      </c>
      <c r="N20" s="186" t="inlineStr">
        <is>
          <t>17.1 Herbal Medicines in NLED (บัญชียาหลักแห่งชาติด้านสมุนไพร)</t>
        </is>
      </c>
      <c r="O20" s="185" t="inlineStr">
        <is>
          <t>Clinic</t>
        </is>
      </c>
      <c r="P20" s="186" t="inlineStr">
        <is>
          <t>ข้อ 40 (PLE_CC1_2561_Key.md)</t>
        </is>
      </c>
      <c r="Q20" s="185" t="inlineStr">
        <is>
          <t>ข้อสอบจริง</t>
        </is>
      </c>
      <c r="R20" s="185" t="inlineStr">
        <is>
          <t>2561</t>
        </is>
      </c>
      <c r="S20" s="185" t="n"/>
    </row>
    <row r="21">
      <c r="A21" s="185" t="n">
        <v>19</v>
      </c>
      <c r="B21" s="186" t="n"/>
      <c r="C21" s="186" t="inlineStr">
        <is>
          <t>ยาสมุนไพรในกลุ่มตำรับยาแผนไทยข้อใดที่มีข้อบ่งใช้ในสูตินรีเวช สำหรับบรรเทาอาการปวดประจำเดือน และขับน้ำคาวปลาในสตรีหลังคลอดบุตร [📷 มีรูปภาพประกอบ: image111.png]</t>
        </is>
      </c>
      <c r="D21" s="186" t="n"/>
      <c r="E21" s="186" t="inlineStr">
        <is>
          <t>ยาประสะไพล</t>
        </is>
      </c>
      <c r="F21" s="186" t="inlineStr">
        <is>
          <t>ยาสหัสธารา</t>
        </is>
      </c>
      <c r="G21" s="186" t="inlineStr">
        <is>
          <t>ยาจันทน์ลีลา</t>
        </is>
      </c>
      <c r="H21" s="186" t="inlineStr">
        <is>
          <t>ยาหอมอินทรจักร</t>
        </is>
      </c>
      <c r="I21" s="186" t="inlineStr">
        <is>
          <t>ยาประสะกะเพรา</t>
        </is>
      </c>
      <c r="J21" s="185" t="n">
        <v>1</v>
      </c>
      <c r="K21" s="186" t="inlineStr">
        <is>
          <t>✅ คำตอบที่ถูกต้อง: ข้อ ก. ยาประสะไพล
🎯 ทำไมข้อนี้ถึงถูก:
ยาประสะไพล: มีข้อบ่งใช้ตามบัญชียาหลักแห่งชาติในการ 'รักษาอาการประจำเดือนมาไม่สม่ำเสมอหรือมาน้อยกว่าปกติ และขับน้ำคาวปลาในสตรีหลังคลอด' สารกลุ่ม Curcuminoids และ DMP ในไพลช่วยคลายกล้ามเนื้อมดลูก ลดการบีบเกร็ง และขับลม
🔍 ข้ออื่นผิดเพราะอะไร:
• ข้อ ข. (ยาสหัสธารา): ใช้บรรเทาอาการปวดข้อ ปวดกล้ามเนื้อ และอาการชาจากลมในเส้น
• ข้อ ค. (ยาจันทน์ลีลา): ใช้แก้ไข้ ตัวร้อน ไข้เปลี่ยนฤดู
• ข้อ ง. (ยาหอมอินทรจักร): ใช้แก้ลมบาดทะจิต วิงเวียน แน่นจุกเสียด
• ข้อ จ. (ยาประสะกะเพรา): ใช้ขับลมในเด็ก ท้องอืด ท้องเฟ้อ</t>
        </is>
      </c>
      <c r="L21" s="186" t="n"/>
      <c r="M21" s="186" t="inlineStr">
        <is>
          <t>17. Herbal Medicine &amp; Products</t>
        </is>
      </c>
      <c r="N21" s="186" t="inlineStr">
        <is>
          <t>17.3 Traditional Thai Formulations (ตำรับยาแผนไทย)</t>
        </is>
      </c>
      <c r="O21" s="185" t="inlineStr">
        <is>
          <t>Clinic</t>
        </is>
      </c>
      <c r="P21" s="186" t="inlineStr">
        <is>
          <t>ข้อ 58 (PLE_CC1_2561_Key.md)</t>
        </is>
      </c>
      <c r="Q21" s="185" t="inlineStr">
        <is>
          <t>ข้อสอบจริง</t>
        </is>
      </c>
      <c r="R21" s="185" t="inlineStr">
        <is>
          <t>2561</t>
        </is>
      </c>
      <c r="S21" s="185" t="n"/>
    </row>
    <row r="22">
      <c r="A22" s="185" t="n">
        <v>20</v>
      </c>
      <c r="B22" s="186" t="n"/>
      <c r="C22" s="186" t="inlineStr">
        <is>
          <t>สมุนไพรในงานสาธารณสุขมูลฐานข้อใดที่มีสาร Cucurbitine และมีสรรพคุณในการถ่ายพยาธิ โดยเฉพาะพยาธิตัวตืด (Tapeworms)</t>
        </is>
      </c>
      <c r="D22" s="186" t="n"/>
      <c r="E22" s="186" t="inlineStr">
        <is>
          <t>เมล็ดฟักทอง</t>
        </is>
      </c>
      <c r="F22" s="186" t="inlineStr">
        <is>
          <t>ใบตำลึง</t>
        </is>
      </c>
      <c r="G22" s="186" t="inlineStr">
        <is>
          <t>เปลือกมังคุด</t>
        </is>
      </c>
      <c r="H22" s="186" t="inlineStr">
        <is>
          <t>ผลแก่แมงลัก</t>
        </is>
      </c>
      <c r="I22" s="186" t="inlineStr">
        <is>
          <t>น้ำมันมะพร้าว</t>
        </is>
      </c>
      <c r="J22" s="185" t="n">
        <v>1</v>
      </c>
      <c r="K22" s="186" t="inlineStr">
        <is>
          <t>✅ คำตอบที่ถูกต้อง: ข้อ ก. เมล็ดฟักทอง
🎯 ทำไมข้อนี้ถึงถูก:
เมล็ดฟักทอง: มีสารสำคัญคือ กรดอะมิโน Cucurbitine ซึ่งออกฤทธิ์ทำให้พยาธิตัวตืด (Taenia saginata, Taenia solium) และพยาธิไส้เดือนเป็นอัมพาตชั่วคราวและหลุดออกจากผนังลำไส้ เมื่อรับประทานร่วมกับยาระบายจะช่วยขับตัวพยาธิออกมาได้อย่างปลอดภัย
🔍 ข้ออื่นผิดเพราะอะไร:
• ข้อ ข. (ใบตำลึง): ใช้ดับพิษร้อน ถอนพิษแมลงสัตว์กัดต่อย
• ข้อ ค. (เปลือกมังคุด): สมานแผล แก้ท้องเสีย
• ข้อ ง. (ผลแก่แมงลัก): เมล็ดแมงลักแช่น้ำพองตัว ใช้เป็นยาระบายเพิ่มกากอาหาร
• ข้อ จ. (น้ำมันมะพร้าว): บำรุงผิวพรรณ</t>
        </is>
      </c>
      <c r="L22" s="186" t="n"/>
      <c r="M22" s="186" t="inlineStr">
        <is>
          <t>17. Herbal Medicine &amp; Products</t>
        </is>
      </c>
      <c r="N22" s="186" t="inlineStr">
        <is>
          <t>17.2 Primary Health Care Herbs (สมุนไพรในงานสาธารณสุขมูลฐาน)</t>
        </is>
      </c>
      <c r="O22" s="185" t="inlineStr">
        <is>
          <t>Clinic</t>
        </is>
      </c>
      <c r="P22" s="186" t="inlineStr">
        <is>
          <t>ข้อ 65 (PLE_CC1_2561_Key.md)</t>
        </is>
      </c>
      <c r="Q22" s="185" t="inlineStr">
        <is>
          <t>ข้อสอบจริง</t>
        </is>
      </c>
      <c r="R22" s="185" t="inlineStr">
        <is>
          <t>2561</t>
        </is>
      </c>
      <c r="S22" s="185" t="n"/>
    </row>
    <row r="23">
      <c r="A23" s="185" t="n">
        <v>21</v>
      </c>
      <c r="B23" s="186" t="n"/>
      <c r="C23" s="186" t="inlineStr">
        <is>
          <t>สมุนไพรในบัญชียาหลักแห่งชาติหรือสาธารณสุขมูลฐานข้อใดที่มีฤทธิ์ขับปัสสาวะและแก้ขัดเบาในผู้ป่วยที่มีอาการปัสสาวะขัดกะปริดกะปรอยหลังกลั้นปัสสาวะ</t>
        </is>
      </c>
      <c r="D23" s="186" t="n"/>
      <c r="E23" s="186" t="inlineStr">
        <is>
          <t>กระเจี๊ยบแดง</t>
        </is>
      </c>
      <c r="F23" s="186" t="inlineStr">
        <is>
          <t>ชาพลู</t>
        </is>
      </c>
      <c r="G23" s="186" t="inlineStr">
        <is>
          <t>รางจืด</t>
        </is>
      </c>
      <c r="H23" s="186" t="inlineStr">
        <is>
          <t>หญ้าปักกิ่ง</t>
        </is>
      </c>
      <c r="I23" s="186" t="inlineStr">
        <is>
          <t>ฟ้าทะลายโจร</t>
        </is>
      </c>
      <c r="J23" s="185" t="n">
        <v>1</v>
      </c>
      <c r="K23" s="186" t="inlineStr">
        <is>
          <t>✅ คำตอบที่ถูกต้อง: ข้อ ก. กระเจี๊ยบแดง
🎯 ทำไมข้อนี้ถึงถูก:
กระเจี๊ยบแดง: (Hibiscus sabdariffa) มีสารสำคัญกลุ่ม Flavonoids และ Organic acids มีฤทธิ์ขับปัสสาวะอย่างอ่อน (Mild diuretic) และยับยั้งการเจริญเติบโตของแบคทีเรียในทางเดินปัสสาวะบางชนิด ช่วยชะล้างทางเดินปัสสาวะและบรรเทาอาการปัสสาวะแสบขัดได้ดี
🔍 ข้ออื่นผิดเพราะอะไร:
• ข้อ ข. (ชะพลู): ช่วยขับลม เจริญอาหาร
• ข้อ ค. (รางจืด): ล้างพิษ ถอนพิษสารเคมี
• ข้อ ง. (หญ้าปักกิ่ง): ปรับสมดุลภูมิคุ้มกัน
• ข้อ จ. (ฟ้าทะลายโจร): แก้ไข้ เจ็บคอ ท้องเสียไม่ติดเชื้อ</t>
        </is>
      </c>
      <c r="L23" s="186" t="n"/>
      <c r="M23" s="186" t="inlineStr">
        <is>
          <t>17. Herbal Medicine &amp; Products</t>
        </is>
      </c>
      <c r="N23" s="186" t="inlineStr">
        <is>
          <t>17.2 Primary Health Care Herbs (สมุนไพรในงานสาธารณสุขมูลฐาน)</t>
        </is>
      </c>
      <c r="O23" s="185" t="inlineStr">
        <is>
          <t>Clinic</t>
        </is>
      </c>
      <c r="P23" s="186" t="inlineStr">
        <is>
          <t>ข้อ 75 (PLE_CC1_2561_Key.md)</t>
        </is>
      </c>
      <c r="Q23" s="185" t="inlineStr">
        <is>
          <t>ข้อสอบจริง</t>
        </is>
      </c>
      <c r="R23" s="185" t="inlineStr">
        <is>
          <t>2561</t>
        </is>
      </c>
      <c r="S23" s="185" t="n"/>
    </row>
    <row r="24">
      <c r="A24" s="185" t="n">
        <v>22</v>
      </c>
      <c r="B24" s="186" t="n"/>
      <c r="C24" s="186" t="inlineStr">
        <is>
          <t>สตรีตั้งครรภ์ไตรมาสแรกมีอาการคลื่นไส้ อาเจียนตอนเช้า (Morning sickness) หากต้องการเลือกใช้ยาสมุนไพรที่ปลอดภัยและมีหลักฐานทางคลินิกรองรับในการบรรเทาอาการ ควรเลือกใช้สมุนไพรใด</t>
        </is>
      </c>
      <c r="D24" s="186" t="n"/>
      <c r="E24" s="186" t="inlineStr">
        <is>
          <t>ขิง</t>
        </is>
      </c>
      <c r="F24" s="186" t="inlineStr">
        <is>
          <t>รางจืด</t>
        </is>
      </c>
      <c r="G24" s="186" t="inlineStr">
        <is>
          <t>ขมิ้นชัน</t>
        </is>
      </c>
      <c r="H24" s="186" t="inlineStr">
        <is>
          <t>เถาวัลย์เปรียง</t>
        </is>
      </c>
      <c r="I24" s="186" t="inlineStr">
        <is>
          <t>ฟ้าทะลายโจร</t>
        </is>
      </c>
      <c r="J24" s="185" t="n">
        <v>1</v>
      </c>
      <c r="K24" s="186" t="inlineStr">
        <is>
          <t>✅ คำตอบที่ถูกต้อง: ข้อ ก. ขิง
🎯 ทำไมข้อนี้ถึงถูก:
ขิง: (Zingiber officinale) มีสารออกฤทธิ์กลุ่มฟีนอลิก ได้แก่ Gingerols และ Shogaols ซึ่งมีฤทธิ์ต้านการบีบเกร็งของกล้ามเนื้อกระเพาะอาหาร และเป็น Antagonist ต่อตัวรับ Serotonin (5-HT3 receptors) ในระบบทางเดินอาหารและทางเดินประสาท องค์กร ACOG และ RCOG แนะนำขิงขนาด 1,000 มก./วัน เป็นการรักษาทางเลือกแรกที่ไม่ใช่ยาเคมีสังเคราะห์ที่ปลอดภัยและมีประสิทธิภาพในการลดอาการคลื่นไส้ในหญิงตั้งครรภ์
🔍 ข้ออื่นผิดเพราะอะไร:
• ข้อ ข. (รางจืด): ไม่มีข้อมูลความปลอดภัยเพียงพอในหญิงตั้งครรภ์
• ข้อ ค. (ขมิ้นชัน): ใช้แก้ท้องอืด แต่ไม่ได้เด่นในการรักษา Morning sickness
• ข้อ ง. (เถาวัลย์เปรียง): ห้ามใช้ในหญิงตั้งครรภ์เด็ดขาด
• ข้อ จ. (ฟ้าทะลายโจร): ห้ามใช้ในหญิงตั้งครรภ์ (มี Teratogenic risk ในสัตว์ทดลอง)</t>
        </is>
      </c>
      <c r="L24" s="186" t="n"/>
      <c r="M24" s="186" t="inlineStr">
        <is>
          <t>17. Herbal Medicine &amp; Products</t>
        </is>
      </c>
      <c r="N24" s="186" t="inlineStr">
        <is>
          <t>17.1 Herbal Medicines in NLED (บัญชียาหลักแห่งชาติด้านสมุนไพร)</t>
        </is>
      </c>
      <c r="O24" s="185" t="inlineStr">
        <is>
          <t>Clinic</t>
        </is>
      </c>
      <c r="P24" s="186" t="inlineStr">
        <is>
          <t>ข้อ 82 (PLE_CC1_2561_Key.md)</t>
        </is>
      </c>
      <c r="Q24" s="185" t="inlineStr">
        <is>
          <t>ข้อสอบจริง</t>
        </is>
      </c>
      <c r="R24" s="185" t="inlineStr">
        <is>
          <t>2561</t>
        </is>
      </c>
      <c r="S24" s="185" t="n"/>
    </row>
    <row r="25">
      <c r="A25" s="185" t="n">
        <v>23</v>
      </c>
      <c r="B25" s="186" t="n"/>
      <c r="C25" s="186" t="inlineStr">
        <is>
          <t>สมุนไพรในข้อใดที่มีสรรพคุณตามงานสาธารณสุขมูลฐานในการถอนพิษแมลงสัตว์กัดต่อย และลดอาการปวด บวม แดง จากตุ่มคัน</t>
        </is>
      </c>
      <c r="D25" s="186" t="n"/>
      <c r="E25" s="186" t="inlineStr">
        <is>
          <t>พญายอ</t>
        </is>
      </c>
      <c r="F25" s="186" t="inlineStr">
        <is>
          <t>ขมิ้นชัน</t>
        </is>
      </c>
      <c r="G25" s="186" t="inlineStr">
        <is>
          <t>เหง้าไพล</t>
        </is>
      </c>
      <c r="H25" s="186" t="inlineStr">
        <is>
          <t>เปลือกมังคุด</t>
        </is>
      </c>
      <c r="I25" s="186" t="inlineStr">
        <is>
          <t>ว่านหางจระเข้</t>
        </is>
      </c>
      <c r="J25" s="185" t="n">
        <v>1</v>
      </c>
      <c r="K25" s="186" t="inlineStr">
        <is>
          <t>✅ คำตอบที่ถูกต้อง: ข้อ ก. พญายอ
🎯 ทำไมข้อนี้ถึงถูก:
ใบพญายอสดขยี้ผสมเหล้าขาวหรือยาครีม/โลชั่นพญายอ มีสารสกัดที่มีฤทธิ์ต้านการอักเสบ (Anti-inflammatory) และยับยั้งการหลั่งฮิสตามีน จึงมีสรรพคุณเด่นตามงานสาธารณสุขมูลฐานในการถอนพิษแมลงสัตว์กัดต่อย (ยุง มด ต่อ แตน ผึ้ง) ลดอาการคันและบวมแดงได้อย่างรวดเร็ว
🔍 ข้ออื่นผิดเพราะอะไร:
• ข้อ ข. (ขมิ้นชัน): บรรเทาอาการท้องอืด ขับลม
• ข้อ ค. (เหง้าไพล): บรรเทาอาการเคล็ด ขัด ยอก ฟกช้ำกล้ามเนื้อ
• ข้อ ง. (เปลือกมังคุด): สมานแผลสด แผลเรื้อรัง
• ข้อ จ. (ว่านหางจระเข้): รักษาแผลไฟไหม้ น้ำร้อนลวก</t>
        </is>
      </c>
      <c r="L25" s="186" t="n"/>
      <c r="M25" s="186" t="inlineStr">
        <is>
          <t>17. Herbal Medicine &amp; Products</t>
        </is>
      </c>
      <c r="N25" s="186" t="inlineStr">
        <is>
          <t>17.5 Herb-Drug Interactions &amp; Safety (อันตรกิริยาและความปลอดภัย)</t>
        </is>
      </c>
      <c r="O25" s="185" t="inlineStr">
        <is>
          <t>Clinic</t>
        </is>
      </c>
      <c r="P25" s="186" t="inlineStr">
        <is>
          <t>ข้อ 122 (PLE_CC1_2561_Key.md)</t>
        </is>
      </c>
      <c r="Q25" s="185" t="inlineStr">
        <is>
          <t>ข้อสอบจริง</t>
        </is>
      </c>
      <c r="R25" s="185" t="inlineStr">
        <is>
          <t>2561</t>
        </is>
      </c>
      <c r="S25" s="185" t="n"/>
    </row>
    <row r="26">
      <c r="A26" s="185" t="n">
        <v>24</v>
      </c>
      <c r="B26" s="186" t="n"/>
      <c r="C26" s="186" t="inlineStr">
        <is>
          <t>สมุนไพรใดในข้อต่อไปนี้มีข้อบ่งใช้ตามบัญชียาหลักแห่งชาติด้านสมุนไพรในการบรรเทาอาการคลื่นไส้ อาเจียนจากการเมารถ เมาเรือ และอาการคลื่นไส้หลังการผ่าตัด</t>
        </is>
      </c>
      <c r="D26" s="186" t="n"/>
      <c r="E26" s="186" t="inlineStr">
        <is>
          <t>ขิง</t>
        </is>
      </c>
      <c r="F26" s="186" t="inlineStr">
        <is>
          <t>ไพล</t>
        </is>
      </c>
      <c r="G26" s="186" t="inlineStr">
        <is>
          <t>ดีปลี</t>
        </is>
      </c>
      <c r="H26" s="186" t="inlineStr">
        <is>
          <t>มะขามแขก</t>
        </is>
      </c>
      <c r="I26" s="186" t="inlineStr">
        <is>
          <t>ฟ้าทะลายโจร</t>
        </is>
      </c>
      <c r="J26" s="185" t="n">
        <v>1</v>
      </c>
      <c r="K26" s="186" t="inlineStr">
        <is>
          <t>✅ คำตอบที่ถูกต้อง: ข้อ ก. ขิง
🎯 ทำไมข้อนี้ถึงถูก:
ยาขิง (ชนิดแคปซูลหรือผงชง) มีข้อบ่งใช้ในการป้องกันและบรรเทาอาการคลื่นไส้ อาเจียน จากการเมารถ เมาเรือ (Motion sickness) และอาการคลื่นไส้อาเจียนหลังผ่าตัด โดย Gingerols และ Shogaols ออกฤทธิ์เร่งการบีบตัวของกระเพาะอาหาร (Prokinetic) และยับยั้ง 5-HT3 และ Neurokinin-1 (NK1) receptors
🔍 ข้ออื่นผิดเพราะอะไร:
• ข้อ ข. (ไพล): ใช้แก้ฟกช้ำ ปวดเมื่อย
• ข้อ ค. (ดีปลี): ใช้ขับลม แก้ท้องอืด
• ข้อ ง. (มะขามแขก): ยาระบายกระตุ้นการขับถ่าย
• ข้อ จ. (ฟ้าทะลายโจร): แก้ไข้ เจ็บคอ</t>
        </is>
      </c>
      <c r="L26" s="186" t="n"/>
      <c r="M26" s="186" t="inlineStr">
        <is>
          <t>17. Herbal Medicine &amp; Products</t>
        </is>
      </c>
      <c r="N26" s="186" t="inlineStr">
        <is>
          <t>17.1 Herbal Medicines in NLED (บัญชียาหลักแห่งชาติด้านสมุนไพร)</t>
        </is>
      </c>
      <c r="O26" s="185" t="inlineStr">
        <is>
          <t>Clinic</t>
        </is>
      </c>
      <c r="P26" s="186" t="inlineStr">
        <is>
          <t>ข้อ 4 (PLE_CC1_2560 22 April Set 1.md)</t>
        </is>
      </c>
      <c r="Q26" s="185" t="inlineStr">
        <is>
          <t>ข้อสอบจริง</t>
        </is>
      </c>
      <c r="R26" s="185" t="inlineStr">
        <is>
          <t>2560</t>
        </is>
      </c>
      <c r="S26" s="185" t="n"/>
    </row>
    <row r="27">
      <c r="A27" s="185" t="n">
        <v>25</v>
      </c>
      <c r="B27" s="186" t="n"/>
      <c r="C27" s="186" t="inlineStr">
        <is>
          <t>สมุนไพรในข้อใดที่มีข้อห้ามใช้เด็ดขาดในผู้ป่วยโรคไตวายและผู้ป่วยโรคหัวใจล้มเหลว เนื่องจากมีแร่ธาตุโพแทสเซียมในปริมาณสูงมาก</t>
        </is>
      </c>
      <c r="D27" s="186" t="n"/>
      <c r="E27" s="186" t="inlineStr">
        <is>
          <t>หญ้าหนวดแมว</t>
        </is>
      </c>
      <c r="F27" s="186" t="inlineStr">
        <is>
          <t>ขิง</t>
        </is>
      </c>
      <c r="G27" s="186" t="inlineStr">
        <is>
          <t>กระชาย</t>
        </is>
      </c>
      <c r="H27" s="186" t="inlineStr">
        <is>
          <t>ข่า</t>
        </is>
      </c>
      <c r="I27" s="186" t="inlineStr">
        <is>
          <t>ทองพันชั่ง</t>
        </is>
      </c>
      <c r="J27" s="185" t="n">
        <v>1</v>
      </c>
      <c r="K27" s="186" t="inlineStr">
        <is>
          <t>✅ คำตอบที่ถูกต้อง: ข้อ ก. หญ้าหนวดแมว
🎯 ทำไมข้อนี้ถึงถูก:
หญ้าหนวดแมว (Orthosiphon aristatus) มีแร่ธาตุโพแทสเซียมในปริมาณสูงมาก จึงมีข้อห้ามใช้เด็ดขาดในผู้ป่วยโรคไตวาย (Renal failure) และผู้ป่วยโรคหัวใจล้มเหลว (Heart failure) เนื่องจากไตไม่สามารถขับโพแทสเซียมส่วนเกินออกได้ ทำให้เกิดภาวะ Hyperkalemia รุนแรงและหัวใจเต้นผิดจังหวะจนเสียชีวิตได้
🔍 ข้ออื่นผิดเพราะอะไร:
• ข้อ ข.: ขิง มีฤทธิ์ขับลมและแก้อาเจียน ไม่มีโพแทสเซียมสูงจนเป็นข้อห้ามในโรคไต
• ข้อ ค.: กระชาย ช่วยขับลมและบำรุงร่างกาย ไม่มีโพแทสเซียมสูงที่เป็นอันตราย
• ข้อ ง.: ข่า มีน้ำมันหอมระเหยช่วยขับลม ไม่ได้มีโพแทสเซียมสูง
• ข้อ จ.: ทองพันชั่ง ใช้รักษาโรคเชื้อราผิวหนัง ไม่มีข้อห้ามเกี่ยวกับโพแทสเซียม</t>
        </is>
      </c>
      <c r="L27" s="186" t="n"/>
      <c r="M27" s="186" t="inlineStr">
        <is>
          <t>17. Herbal Medicine &amp; Products</t>
        </is>
      </c>
      <c r="N27" s="186" t="inlineStr">
        <is>
          <t>17.5 Herb-Drug Interactions &amp; Safety (อันตรกิริยาและความปลอดภัย)</t>
        </is>
      </c>
      <c r="O27" s="185" t="inlineStr">
        <is>
          <t>Clinic</t>
        </is>
      </c>
      <c r="P27" s="186" t="inlineStr">
        <is>
          <t>ข้อ 5 (PLE_CC1_2559.md)</t>
        </is>
      </c>
      <c r="Q27" s="185" t="inlineStr">
        <is>
          <t>ข้อสอบจริง</t>
        </is>
      </c>
      <c r="R27" s="185" t="inlineStr">
        <is>
          <t>2559</t>
        </is>
      </c>
      <c r="S27" s="185" t="n"/>
    </row>
    <row r="28">
      <c r="A28" s="185" t="n">
        <v>26</v>
      </c>
      <c r="B28" s="186" t="n"/>
      <c r="C28" s="186" t="inlineStr">
        <is>
          <t>สมุนไพรในข้อใดที่ได้รับการบรรจุในบัญชียาหลักแห่งชาติ พ.ศ. 2555 เป็นต้นมา สำหรับใช้ในคลินิกเลิกบุหรี่ โดยมีสารไนเตรตทำให้ประสาทรับรสที่ลิ้นชาและลดความอยากสูบบุหรี่</t>
        </is>
      </c>
      <c r="D28" s="186" t="n"/>
      <c r="E28" s="186" t="inlineStr">
        <is>
          <t>หญ้าดอกขาว</t>
        </is>
      </c>
      <c r="F28" s="186" t="inlineStr">
        <is>
          <t>เพชรสังฆาต</t>
        </is>
      </c>
      <c r="G28" s="186" t="inlineStr">
        <is>
          <t>พริก</t>
        </is>
      </c>
      <c r="H28" s="186" t="inlineStr">
        <is>
          <t>ขลู่</t>
        </is>
      </c>
      <c r="I28" s="186" t="inlineStr">
        <is>
          <t>มะระขี้นก</t>
        </is>
      </c>
      <c r="J28" s="185" t="n">
        <v>1</v>
      </c>
      <c r="K28" s="186" t="inlineStr">
        <is>
          <t>✅ คำตอบที่ถูกต้อง: ข้อ ก. หญ้าดอกขาว
🎯 ทำไมข้อนี้ถึงถูก:
ชาชงหญ้าดอกขาวมีสารสำคัญกลุ่ม Flavonoids, Terpenes และมีเกลือโพแทสเซียมไนเตรต ซึ่งออกฤทธิ์ทำให้ต่อมรับรสบริเวณลิ้นชาและทำให้รสชาติของบุหรี่เปลี่ยนไป (รู้สึกเหม็น ขม หรือไม่อยากสูบ) ส่งผลให้อัตราการเลิกบุหรี่สำเร็จสูงขึ้นอย่างมีนัยสำคัญทางสถิติ
🔍 ข้ออื่นผิดเพราะอะไร:
• ข้อ ข. (เพชรสังฆาต): บรรเทาอาการริดสีดวงทวาร
• ข้อ ค. (พริก): บรรเทาอาการปวดข้อ ปวดปลายประสาท
• ข้อ ง. (ขลู่): ขับปัสสาวะ แก้นิ่ว
• ข้อ จ. (มะระขี้นก): ลดน้ำตาลในเลือด</t>
        </is>
      </c>
      <c r="L28" s="186" t="n"/>
      <c r="M28" s="186" t="inlineStr">
        <is>
          <t>17. Herbal Medicine &amp; Products</t>
        </is>
      </c>
      <c r="N28" s="186" t="inlineStr">
        <is>
          <t>17.1 Herbal Medicines in NLED (บัญชียาหลักแห่งชาติด้านสมุนไพร)</t>
        </is>
      </c>
      <c r="O28" s="185" t="inlineStr">
        <is>
          <t>Clinic</t>
        </is>
      </c>
      <c r="P28" s="186" t="inlineStr">
        <is>
          <t>ข้อ 14 (PLE_CC1_2559.md)</t>
        </is>
      </c>
      <c r="Q28" s="185" t="inlineStr">
        <is>
          <t>ข้อสอบจริง</t>
        </is>
      </c>
      <c r="R28" s="185" t="inlineStr">
        <is>
          <t>2559</t>
        </is>
      </c>
      <c r="S28" s="185" t="n"/>
    </row>
    <row r="29">
      <c r="A29" s="185" t="n">
        <v>27</v>
      </c>
      <c r="B29" s="186" t="n"/>
      <c r="C29" s="186" t="inlineStr">
        <is>
          <t>ตำรับยาแผนไทยในบัญชียาหลักแห่งชาติข้อใดที่ใช้สำหรับบรรเทาอาการไข้หวัด ตุ่มผื่นคัน และช่วยกระทุ้งพิษไข้ในผู้ป่วยโรคอีสุกอีใสหรือหัด</t>
        </is>
      </c>
      <c r="D29" s="186" t="n"/>
      <c r="E29" s="186" t="inlineStr">
        <is>
          <t>ยามหานิลแท่งทอง</t>
        </is>
      </c>
      <c r="F29" s="186" t="inlineStr">
        <is>
          <t>ยาจันทน์ลีลา</t>
        </is>
      </c>
      <c r="G29" s="186" t="inlineStr">
        <is>
          <t>ยาเบญจกูล</t>
        </is>
      </c>
      <c r="H29" s="186" t="inlineStr">
        <is>
          <t>ยาเบญจโลกวิเชียร</t>
        </is>
      </c>
      <c r="I29" s="186" t="inlineStr">
        <is>
          <t>ยาหอมอินทรจักร</t>
        </is>
      </c>
      <c r="J29" s="185" t="n">
        <v>1</v>
      </c>
      <c r="K29" s="186" t="inlineStr">
        <is>
          <t>✅ คำตอบที่ถูกต้อง: ข้อ ก. ยามหานิลแท่งทอง
🎯 ทำไมข้อนี้ถึงถูก:
ยามหานิลแท่งทอง: มีข้อบ่งใช้ตามบัญชียาหลักแห่งชาติในการ 'แก้ไข้ แก้พิษตานซาง ดับพิษไข้ และบรรเทาอาการไข้จากโรคไข้ออกผื่น (เช่น อีสุกอีใส หัด ประดง)' โดยออกฤทธิ์กระทุ้งพิษให้ออกมาทางผิวหนังและลดความร้อนภายในร่างกาย
🔍 ข้ออื่นผิดเพราะอะไร:
• ข้อ ข. (ยาจันทน์ลีลา): แก้ไข้ตัวร้อน ไข้เปลี่ยนฤดู แต่ไม่เด่นเรื่องโรคไข้ออกผื่น
• ข้อ ค. (ยาเบญจกูล): ใช้ปรับธาตุ บรรเทาอาการท้องอืด ท้องเฟ้อ
• ข้อ ง. (ยาเบญจโลกวิเชียร / ยาห้าราก): ใช้กระทุ้งพิษไข้ แก้ไข้พิษ ไข้กาฬ
• ข้อ จ. (ยาหอมอินทรจักร): แก้ลมวิงเวียน ลมจุกเสียด</t>
        </is>
      </c>
      <c r="L29" s="186" t="n"/>
      <c r="M29" s="186" t="inlineStr">
        <is>
          <t>17. Herbal Medicine &amp; Products</t>
        </is>
      </c>
      <c r="N29" s="186" t="inlineStr">
        <is>
          <t>17.3 Traditional Thai Formulations (ตำรับยาแผนไทย)</t>
        </is>
      </c>
      <c r="O29" s="185" t="inlineStr">
        <is>
          <t>Clinic</t>
        </is>
      </c>
      <c r="P29" s="186" t="inlineStr">
        <is>
          <t>ข้อ 38 (PLE_CC1_2559.md)</t>
        </is>
      </c>
      <c r="Q29" s="185" t="inlineStr">
        <is>
          <t>ข้อสอบจริง</t>
        </is>
      </c>
      <c r="R29" s="185" t="inlineStr">
        <is>
          <t>2559</t>
        </is>
      </c>
      <c r="S29" s="185" t="n"/>
    </row>
    <row r="30">
      <c r="A30" s="185" t="n">
        <v>28</v>
      </c>
      <c r="B30" s="186" t="n"/>
      <c r="C30" s="186" t="inlineStr">
        <is>
          <t>สมุนไพรในข้อใดที่มีสารสำคัญ Charantin และ Polypeptide-p ซึ่งมีสรรพคุณลดระดับน้ำตาลในเลือดและได้รับการยอมรับในงานสาธารณสุขมูลฐาน</t>
        </is>
      </c>
      <c r="D30" s="186" t="n"/>
      <c r="E30" s="186" t="inlineStr">
        <is>
          <t>มะแว้งต้น</t>
        </is>
      </c>
      <c r="F30" s="186" t="inlineStr">
        <is>
          <t>มะขามป้อม</t>
        </is>
      </c>
      <c r="G30" s="186" t="inlineStr">
        <is>
          <t>มะระขี้นก</t>
        </is>
      </c>
      <c r="H30" s="186" t="inlineStr">
        <is>
          <t>มะนาว</t>
        </is>
      </c>
      <c r="I30" s="186" t="inlineStr">
        <is>
          <t>มะหาด</t>
        </is>
      </c>
      <c r="J30" s="185" t="n">
        <v>3</v>
      </c>
      <c r="K30" s="186" t="inlineStr">
        <is>
          <t>✅ คำตอบที่ถูกต้อง: ข้อ ค. มะระขี้นก
🎯 ทำไมข้อนี้ถึงถูก:
ผลมะระขี้นกมีสารสำคัญ Charantin (สเตียรอยด์ไกลโคไซด์) และ Polypeptide-p (สารโปรตีนที่มีโครงสร้างคล้ายอินซูลิน) ออกฤทธิ์เลียนแบบอินซูลิน กระตุ้นการนำกลูโคสเข้าสู่เซลล์กล้ามเนื้อและตับ และยับยั้งเอนไซม์สร้างน้ำตาลในตับ จึงช่วยลดระดับน้ำตาลในเลือดได้อย่างมีนัยสำคัญ
🔍 ข้ออื่นผิดเพราะอะไร:
• ข้อ ก. (มะแว้งต้น): แก้ไอ ขับเสมหะ
• ข้อ ข. (มะขามป้อม): แก้ไอ วิตามินซีสูง
• ข้อ ง. (มะนาว): ขับเสมหะ บรรเทาอาการระคายคอ
• ข้อ จ. (มะหาด): สาร Oxyresveratrol จากแก่นมะหาดใช้ถ่ายพยาธิตัวตืด</t>
        </is>
      </c>
      <c r="L30" s="186" t="n"/>
      <c r="M30" s="186" t="inlineStr">
        <is>
          <t>17. Herbal Medicine &amp; Products</t>
        </is>
      </c>
      <c r="N30" s="186" t="inlineStr">
        <is>
          <t>17.2 Primary Health Care Herbs (สมุนไพรในงานสาธารณสุขมูลฐาน)</t>
        </is>
      </c>
      <c r="O30" s="185" t="inlineStr">
        <is>
          <t>Clinic</t>
        </is>
      </c>
      <c r="P30" s="186" t="inlineStr">
        <is>
          <t>ข้อ 17 (PLE_CC1_2557.md)</t>
        </is>
      </c>
      <c r="Q30" s="185" t="inlineStr">
        <is>
          <t>ข้อสอบจริง</t>
        </is>
      </c>
      <c r="R30" s="185" t="inlineStr">
        <is>
          <t>2557</t>
        </is>
      </c>
      <c r="S30" s="185" t="n"/>
    </row>
    <row r="31">
      <c r="A31" s="185" t="n">
        <v>29</v>
      </c>
      <c r="B31" s="186" t="n"/>
      <c r="C31" s="186" t="inlineStr">
        <is>
          <t>หากมีญาติแนะนำผู้ป่วยเบาหวานให้ใช้ยาสมุนไพร A ซึ่งอ้างว่าสามารถลดระดับน้ำตาลในเลือดได้ ทะเบียนยาในข้อใดต่อไปนี้ที่บ่งชี้ว่ายาสมุนไพรดังกล่าวขึ้นทะเบียนตำรับเป็น 'ยาแผนโบราณสำหรับมนุษย์ที่ผลิตภายในประเทศ' อย่างถูกต้องตามกฎหมาย</t>
        </is>
      </c>
      <c r="D31" s="186" t="n"/>
      <c r="E31" s="186" t="inlineStr">
        <is>
          <t>1A 301/50</t>
        </is>
      </c>
      <c r="F31" s="186" t="inlineStr">
        <is>
          <t>2D 11/51</t>
        </is>
      </c>
      <c r="G31" s="186" t="inlineStr">
        <is>
          <t>3G 32/52</t>
        </is>
      </c>
      <c r="H31" s="186" t="inlineStr">
        <is>
          <t>2G 18/53</t>
        </is>
      </c>
      <c r="I31" s="186" t="inlineStr">
        <is>
          <t>1J 102/54</t>
        </is>
      </c>
      <c r="J31" s="185" t="n">
        <v>4</v>
      </c>
      <c r="K31" s="186" t="inlineStr">
        <is>
          <t>✅ คำตอบที่ถูกต้อง: ข้อ ง. 2G 18/53
🎯 ทำไมข้อนี้ถึงถูก:
รหัสทะเบียนยาแผนโบราณ:
- อักษร 'G' หมายถึง ยาแผนโบราณสำหรับมนุษย์ที่ผลิตภายในประเทศ
- เลขนำหน้า '1' หมายถึง ยาตำรับเดี่ยว (Single active ingredient)
- เลขนำหน้า '2' หมายถึง ยาตำรับผสม (Multiple active ingredients)
ดังนั้น '2G 18/53' จึงเป็นรหัสทะเบียนยาแผนโบราณสูตรผสมสำหรับมนุษย์ที่ผลิตในประเทศ ได้รับอนุญาตลำดับที่ 18 ในปี พ.ศ. 2553
🔍 ข้ออื่นผิดเพราะอะไร:
• ข้อ ก. (1A 301/50): อักษร 'A' หมายถึง ยาแผนปัจจุบันสำหรับมนุษย์ ผลิตในประเทศ (ตำรับเดี่ยว)
• ข้อ ข. (2D 11/51): อักษร 'D' หมายถึง ยาแผนปัจจุบันสำหรับสัตว์ ผลิตในประเทศ
• ข้อ ค. (3G 32/52): เลข '3' ไม่ใช่รหัสมาตรฐานสำหรับยาแผนโบราณทั่วไป (มาตรฐานใช้ 1 หรือ 2)
• ข้อ จ. (1J 102/54): อักษร 'J' หมายถึง ยาแผนโบราณที่แบ่งบรรจุ</t>
        </is>
      </c>
      <c r="L31" s="186" t="n"/>
      <c r="M31" s="186" t="inlineStr">
        <is>
          <t>17. Herbal Medicine &amp; Products</t>
        </is>
      </c>
      <c r="N31" s="186" t="inlineStr">
        <is>
          <t>17.3 Traditional Thai Formulations (ตำรับยาแผนไทย)</t>
        </is>
      </c>
      <c r="O31" s="185" t="inlineStr">
        <is>
          <t>Clinic</t>
        </is>
      </c>
      <c r="P31" s="186" t="inlineStr">
        <is>
          <t>ข้อ 18 (PLE_CC1_2557.md)</t>
        </is>
      </c>
      <c r="Q31" s="185" t="inlineStr">
        <is>
          <t>ข้อสอบจริง</t>
        </is>
      </c>
      <c r="R31" s="185" t="inlineStr">
        <is>
          <t>2557</t>
        </is>
      </c>
      <c r="S31" s="185" t="n"/>
    </row>
    <row r="32">
      <c r="A32" s="185" t="n">
        <v>30</v>
      </c>
      <c r="B32" s="186" t="n"/>
      <c r="C32" s="186" t="inlineStr">
        <is>
          <t>สมุนไพรในข้อใดที่สามารถบรรเทาอาการคลื่นไส้ อาเจียน และอาการวิงเวียนศีรษะได้อย่างมีประสิทธิผลตามงานสาธารณสุขมูลฐาน</t>
        </is>
      </c>
      <c r="D32" s="186" t="n"/>
      <c r="E32" s="186" t="inlineStr">
        <is>
          <t>เหง้าขิงแก่</t>
        </is>
      </c>
      <c r="F32" s="186" t="inlineStr">
        <is>
          <t>ผลยอสุก</t>
        </is>
      </c>
      <c r="G32" s="186" t="inlineStr">
        <is>
          <t>ผลฝรั่งอ่อน</t>
        </is>
      </c>
      <c r="H32" s="186" t="inlineStr">
        <is>
          <t>ใบชุมเห็ดเทศ</t>
        </is>
      </c>
      <c r="I32" s="186" t="inlineStr">
        <is>
          <t>ดอกกานพลู</t>
        </is>
      </c>
      <c r="J32" s="185" t="n">
        <v>1</v>
      </c>
      <c r="K32" s="186" t="inlineStr">
        <is>
          <t>✅ คำตอบที่ถูกต้อง: ข้อ ก. เหง้าขิงแก่
🎯 ทำไมข้อนี้ถึงถูก:
เหง้าขิงแก่: (Zingiber officinale) มีสารสำคัญคือ Gingerols, Shogaols, และ Zingiberene ออกฤทธิ์โดยตรงต่อระบบทางเดินอาหารในการคลายกล้ามเนื้อเรียบและยับยั้งการส่งสัญญาณคลื่นไส้อาเจียนไปยังระบบประสาทส่วนกลาง จึงบรรเทาอาการคลื่นไส้อาเจียนได้อย่างมีประสิทธิภาพ
🔍 ข้ออื่นผิดเพราะอะไร:
• ข้อ ข. (ผลยอสุก): มีกลิ่นฉุน นิยมใช้ผลดิบ/ห่ามต้มน้ำดื่มขับลมและแก้อาเจียน ผลสุกกลิ่นแรงอาจกระตุ้นให้อาเจียน
• ข้อ ค. (ผลฝรั่งอ่อน): มีแทนนินสูง ใช้แก้ท้องเสีย สมานแผล
• ข้อ ง. (ใบชุมเห็ดเทศ): ใช้เป็นยาระบาย
• ข้อ จ. (ดอกกานพลู): มี Eugenol แก้ปวดฟัน ขับลม</t>
        </is>
      </c>
      <c r="L32" s="186" t="n"/>
      <c r="M32" s="186" t="inlineStr">
        <is>
          <t>17. Herbal Medicine &amp; Products</t>
        </is>
      </c>
      <c r="N32" s="186" t="inlineStr">
        <is>
          <t>17.2 Primary Health Care Herbs (สมุนไพรในงานสาธารณสุขมูลฐาน)</t>
        </is>
      </c>
      <c r="O32" s="185" t="inlineStr">
        <is>
          <t>Clinic</t>
        </is>
      </c>
      <c r="P32" s="186" t="inlineStr">
        <is>
          <t>ข้อ 24 (PLE_CC1_2557.md)</t>
        </is>
      </c>
      <c r="Q32" s="185" t="inlineStr">
        <is>
          <t>ข้อสอบจริง</t>
        </is>
      </c>
      <c r="R32" s="185" t="inlineStr">
        <is>
          <t>2557</t>
        </is>
      </c>
      <c r="S32" s="185" t="n"/>
    </row>
    <row r="33">
      <c r="A33" s="185" t="n">
        <v>31</v>
      </c>
      <c r="B33" s="186" t="inlineStr">
        <is>
          <t>ผู้ป่วยมีปัญหาโรคตับเรื้อรัง (ตับแข็ง / ตับอักเสบเรื้อรัง) มาขอคำปรึกษาเรื่องการใช้ยาสมุนไพรเพื่อช่วยให้นอนหลับ</t>
        </is>
      </c>
      <c r="C33" s="186" t="inlineStr">
        <is>
          <t>สมุนไพรในข้อใดมีข้อห้ามใช้เด็ดขาดในผู้ป่วยรายนี้ เนื่องจากมีสารสำคัญที่ก่อพิษทำลายเซลล์ตับอย่างรุนแรง (Hepatotoxicity)</t>
        </is>
      </c>
      <c r="D33" s="186" t="n"/>
      <c r="E33" s="186" t="inlineStr">
        <is>
          <t>ขมิ้นชัน</t>
        </is>
      </c>
      <c r="F33" s="186" t="inlineStr">
        <is>
          <t>ขี้เหล็ก</t>
        </is>
      </c>
      <c r="G33" s="186" t="inlineStr">
        <is>
          <t>ขิง</t>
        </is>
      </c>
      <c r="H33" s="186" t="inlineStr">
        <is>
          <t>กระเจี๊ยบแดง</t>
        </is>
      </c>
      <c r="I33" s="186" t="inlineStr">
        <is>
          <t>หญ้าหนวดแมว</t>
        </is>
      </c>
      <c r="J33" s="185" t="n">
        <v>2</v>
      </c>
      <c r="K33" s="186" t="inlineStr">
        <is>
          <t>✅ คำตอบที่ถูกต้อง: ข้อ ข. ขี้เหล็ก
🎯 ทำไมข้อนี้ถึงถูก:
ขี้เหล็ก (Senna siamea) มีสารสำคัญคือ Barakol และ Anhydrobarakol ซึ่งมีรายงานทางคลินิกชัดเจนว่าก่อให้เกิดภาวะตับอักเสบเฉียบพลันและตับวาย (Hepatotoxicity) จึงมีข้อห้ามใช้เด็ดขาดในผู้ป่วยที่มีประวัติโรคตับ ตับแข็ง หรือเอนไซม์ตับสูง
🔍 ข้ออื่นผิดเพราะอะไร:
• ข้อ ก.: ขมิ้นชัน มีสารเคอร์คูมินอยด์ช่วยบำรุงตับและขับน้ำดี มีข้อห้ามเฉพาะในผู้ป่วยท่อน้ำดีอุดตัน
• ข้อ ค.: ขิง ปลอดภัยต่อตับเมื่อใช้ในขนาดรักษาทั่วไป
• ข้อ ง.: กระเจี๊ยบแดง มีฤทธิ์ขับปัสสาวะ ไม่ก่อพิษทำลายเซลล์ตับ
• ข้อ จ.: หญ้าหนวดแมว มีข้อห้ามในโรคไตและโรคหัวใจจากโพแทสเซียมสูง แต่ไม่ได้มีพิษทำลายเซลล์ตับโดยตรง</t>
        </is>
      </c>
      <c r="L33" s="186" t="n"/>
      <c r="M33" s="186" t="inlineStr">
        <is>
          <t>17. Herbal Medicine &amp; Products</t>
        </is>
      </c>
      <c r="N33" s="186" t="inlineStr">
        <is>
          <t>17.5 Herb-Drug Interactions &amp; Safety (อันตรกิริยาและความปลอดภัย)</t>
        </is>
      </c>
      <c r="O33" s="185" t="inlineStr">
        <is>
          <t>Clinic</t>
        </is>
      </c>
      <c r="P33" s="186" t="inlineStr">
        <is>
          <t>ข้อ 61 (PLE_CC1_2557.md)</t>
        </is>
      </c>
      <c r="Q33" s="185" t="inlineStr">
        <is>
          <t>ข้อสอบจริง</t>
        </is>
      </c>
      <c r="R33" s="185" t="inlineStr">
        <is>
          <t>2557</t>
        </is>
      </c>
      <c r="S33" s="185" t="n"/>
    </row>
    <row r="34">
      <c r="A34" s="185" t="n">
        <v>32</v>
      </c>
      <c r="B34" s="186" t="n"/>
      <c r="C34" s="186" t="inlineStr">
        <is>
          <t>สมุนไพรในข้อใดที่มีสารสำคัญออกฤทธิ์ทางชีวภาพคล้ายกับฮอร์โมนเอสโตรเจน (Phytoestrogens) นิยมนำมาใช้บรรเทาอาการของสตรีวัยหมดประจำเดือน</t>
        </is>
      </c>
      <c r="D34" s="186" t="n"/>
      <c r="E34" s="186" t="inlineStr">
        <is>
          <t>ชะเอมเทศ</t>
        </is>
      </c>
      <c r="F34" s="186" t="inlineStr">
        <is>
          <t>กวาวเครือขาว</t>
        </is>
      </c>
      <c r="G34" s="186" t="inlineStr">
        <is>
          <t>ยี่โถ</t>
        </is>
      </c>
      <c r="H34" s="186" t="inlineStr">
        <is>
          <t>มะคำดีควาย</t>
        </is>
      </c>
      <c r="I34" s="186" t="inlineStr">
        <is>
          <t>บัวบก</t>
        </is>
      </c>
      <c r="J34" s="185" t="n">
        <v>2</v>
      </c>
      <c r="K34" s="186" t="inlineStr">
        <is>
          <t>✅ คำตอบที่ถูกต้อง: ข้อ ข. กวาวเครือขาว
🎯 ทำไมข้อนี้ถึงถูก:
หัวกวาวเครือขาวมีสารกลุ่ม Phytoestrogens ที่มีฤทธิ์แรงสูง ได้แก่ Miroestrol และ Deoxymiroestrol ร่วมกับสารกลุ่ม Isoflavones (Daidzein, Genistein) ซึ่งจับกับตัวรับ Estrogen receptors ออกฤทธิ์คล้ายฮอร์โมน 17-beta estradiol ช่วยบรรเทาอาการวัยทอง (Hot flashes, ช่องคลอดแห้ง) และชะลอการสูญเสียมวลกระดูก
🔍 ข้ออื่นผิดเพราะอะไร:
• ข้อ ก. (ชะเอมเทศ): มี Glycyrrhizin มีฤทธิ์คล้าย Aldosterone (เสี่ยงความดันสูง โพแทสเซียมต่ำ)
• ข้อ ค. (ยี่โถ): มี Cardiac glycosides (Oleandrin) เป็นพิษต่อหัวใจ
• ข้อ ง. (มะคำดีควาย): มี Saponin ใช้สระผม รักษาชันนะตุ
• ข้อ จ. (บัวบก): มี Triterpenoids สมานแผล</t>
        </is>
      </c>
      <c r="L34" s="186" t="n"/>
      <c r="M34" s="186" t="inlineStr">
        <is>
          <t>17. Herbal Medicine &amp; Products</t>
        </is>
      </c>
      <c r="N34" s="186" t="inlineStr">
        <is>
          <t>17.1 Herbal Medicines in NLED (บัญชียาหลักแห่งชาติด้านสมุนไพร)</t>
        </is>
      </c>
      <c r="O34" s="185" t="inlineStr">
        <is>
          <t>Clinic</t>
        </is>
      </c>
      <c r="P34" s="186" t="inlineStr">
        <is>
          <t>ข้อ 42 (PLE_CC1_2557.md)</t>
        </is>
      </c>
      <c r="Q34" s="185" t="inlineStr">
        <is>
          <t>ข้อสอบจริง</t>
        </is>
      </c>
      <c r="R34" s="185" t="inlineStr">
        <is>
          <t>2557</t>
        </is>
      </c>
      <c r="S34" s="185" t="n"/>
    </row>
    <row r="35">
      <c r="A35" s="185" t="n">
        <v>33</v>
      </c>
      <c r="B35" s="186" t="inlineStr">
        <is>
          <t>ผู้ป่วยโรคเบาหวานรับประทานยาลดน้ำตาลในเลือดแผนปัจจุบัน ต่อมามีอาการหน้ามืด ใจสั่น เหงื่อแตก และระดับน้ำตาลในเลือดลดลงต่ำผิดปกติ ซักประวัติพบว่าได้ดื่มน้ำต้มสมุนไพรเสริมร่วมด้วย</t>
        </is>
      </c>
      <c r="C35" s="186" t="inlineStr">
        <is>
          <t>สมุนไพรในข้อใดที่มีฤทธิ์ลดระดับน้ำตาลในเลือดและอาจเสริมฤทธิ์ของยาแผนปัจจุบันจนเกิดภาวะ Hypoglycemia รุนแรง</t>
        </is>
      </c>
      <c r="D35" s="186" t="n"/>
      <c r="E35" s="186" t="inlineStr">
        <is>
          <t>ดื่มน้ำคั้นมะระขี้นก 100 mL ก่อนอาหารกลางวันเป็นประจำ</t>
        </is>
      </c>
      <c r="F35" s="186" t="inlineStr">
        <is>
          <t>ดื่มชาชงชุมเห็ดเทศเป็นครั้งคราวเมื่อมีอาการท้องผูก</t>
        </is>
      </c>
      <c r="G35" s="186" t="inlineStr">
        <is>
          <t>รับประทานแคปซูลขมิ้นชันหลังอาหารเพื่อขับลม</t>
        </is>
      </c>
      <c r="H35" s="186" t="inlineStr">
        <is>
          <t>รับประทานยาเม็ดฟ้าทะลายโจรเมื่อมีอาการเจ็บคอ</t>
        </is>
      </c>
      <c r="I35" s="186" t="inlineStr">
        <is>
          <t>รับประทานแคปซูลใบบัวบกเพื่อบรรเทาอาการฟกช้ำ</t>
        </is>
      </c>
      <c r="J35" s="185" t="n">
        <v>1</v>
      </c>
      <c r="K35" s="186" t="inlineStr">
        <is>
          <t>✅ คำตอบที่ถูกต้อง: ข้อ ก. ดื่มน้ำคั้นมะระขี้นก 100 mL ก่อนอาหารกลางวันเป็นประจำ
🎯 ทำไมข้อนี้ถึงถูก:
การดื่มน้ำคั้นมะระขี้นกสดในปริมาณมากเป็นประจำจะเสริมฤทธิ์ของยาลดน้ำตาลในเลือดแผนปัจจุบัน (เช่น Sulfonylureas หรือ Insulin) อย่างรุนแรง ทำให้เกิดภาวะน้ำตาลในเลือดต่ำเฉียบพลัน (Severe Hypoglycemia) มีอาการหน้ามืด ใจสั่น เหงื่อแตก สับสน และอาจหมดสติได้หากไม่ได้รับการแก้ไขทันท่วงที
🔍 ข้ออื่นผิดเพราะอะไร:
• ข้อ ข. ชุมเห็ดเทศ: ยาระบาย ไม่มีผลลดน้ำตาลรุนแรง
• ข้อ ค. ขมิ้นชัน: ขับลม ไม่มีผลเสริมฤทธิ์ลดน้ำตาลเฉียบพลัน
• ข้อ ง. ฟ้าทะลายโจร: บรรเทาหวัด เจ็บคอ
• ข้อ จ. ใบบัวบก: สมานแผล แก้ช้ำใน</t>
        </is>
      </c>
      <c r="L35" s="186" t="n"/>
      <c r="M35" s="186" t="inlineStr">
        <is>
          <t>17. Herbal Medicine &amp; Products</t>
        </is>
      </c>
      <c r="N35" s="186" t="inlineStr">
        <is>
          <t>17.1 Herbal Medicines in NLED (บัญชียาหลักแห่งชาติด้านสมุนไพร)</t>
        </is>
      </c>
      <c r="O35" s="185" t="inlineStr">
        <is>
          <t>Clinic</t>
        </is>
      </c>
      <c r="P35" s="186" t="inlineStr">
        <is>
          <t>ข้อ 5 (PLE_CC1_2556.md)</t>
        </is>
      </c>
      <c r="Q35" s="185" t="inlineStr">
        <is>
          <t>ข้อสอบจริง</t>
        </is>
      </c>
      <c r="R35" s="185" t="inlineStr">
        <is>
          <t>2556</t>
        </is>
      </c>
      <c r="S35" s="185" t="n"/>
    </row>
    <row r="36">
      <c r="A36" s="185" t="n">
        <v>34</v>
      </c>
      <c r="B36" s="186" t="inlineStr">
        <is>
          <t>ผู้ป่วยมีตุ่มน้ำใสขึ้นตามแนวเส้นประสาทบริเวณชายโครง ปวดแสบร้อน แพทย์วินิจฉัยว่าเป็นโรคงูสวัด (Herpes Zoster)</t>
        </is>
      </c>
      <c r="C36" s="186" t="inlineStr">
        <is>
          <t>ยาสมุนไพรในข้อใดมีข้อบ่งใช้ตามบัญชียาหลักแห่งชาติด้านสมุนไพรสำหรับทาภายนอกเพื่อบรรเทาอาการของโรคเริมและงูสวัด</t>
        </is>
      </c>
      <c r="D36" s="186" t="n"/>
      <c r="E36" s="186" t="inlineStr">
        <is>
          <t>กระเทียม</t>
        </is>
      </c>
      <c r="F36" s="186" t="inlineStr">
        <is>
          <t>ยอ</t>
        </is>
      </c>
      <c r="G36" s="186" t="inlineStr">
        <is>
          <t>ขมิ้นชัน</t>
        </is>
      </c>
      <c r="H36" s="186" t="inlineStr">
        <is>
          <t>พญายอ</t>
        </is>
      </c>
      <c r="I36" s="186" t="inlineStr">
        <is>
          <t>ฟ้าทะลายโจร</t>
        </is>
      </c>
      <c r="J36" s="185" t="n">
        <v>4</v>
      </c>
      <c r="K36" s="186" t="inlineStr">
        <is>
          <t>✅ คำตอบที่ถูกต้อง: ข้อ ง. พญายอ
🎯 ทำไมข้อนี้ถึงถูก:
ใบพญายอ (เสลดพังพอนตัวเมีย: Clinacanthus nutans) เป็นสมุนไพรสาธารณสุขมูลฐานและยาในบัญชียาหลักแห่งชาติที่มีข้อบ่งใช้ตรงสำหรับการรักษาเริมและงูสวัด สารสกัดจากใบมีฤทธิ์ต้านเชื้อไวรัส VZV และลดการอักเสบ ช่วยให้ตุ่มน้ำใสแห้งและบรรเทาอาการปวดแสบร้อน
🔍 ข้ออื่นผิดเพราะอะไร:
• ข้อ ก. (กระเทียม): รักษาอาการท้องอืด ท้องเฟ้อ แน่นจุกเสียด และกลากเกลื้อน
• ข้อ ข. (ยอ): ขับลม รักษาอาการคลื่นไส้อาเจียน
• ข้อ ค. (ขมิ้นชัน): รักษาโรคกระเพาะอาหาร ท้องอืด ท้องเฟ้อ
• ข้อ จ. (ฟ้าทะลายโจร): แก้ไข้หวัด เจ็บคอ</t>
        </is>
      </c>
      <c r="L36" s="186" t="n"/>
      <c r="M36" s="186" t="inlineStr">
        <is>
          <t>17. Herbal Medicine &amp; Products</t>
        </is>
      </c>
      <c r="N36" s="186" t="inlineStr">
        <is>
          <t>17.2 Primary Health Care Herbs (สมุนไพรในงานสาธารณสุขมูลฐาน)</t>
        </is>
      </c>
      <c r="O36" s="185" t="inlineStr">
        <is>
          <t>Clinic</t>
        </is>
      </c>
      <c r="P36" s="186" t="inlineStr">
        <is>
          <t>ข้อ 3 (PLE_CC1_2554 SET2.md)</t>
        </is>
      </c>
      <c r="Q36" s="185" t="inlineStr">
        <is>
          <t>ข้อสอบจริง</t>
        </is>
      </c>
      <c r="R36" s="185" t="inlineStr">
        <is>
          <t>2554</t>
        </is>
      </c>
      <c r="S36" s="185" t="n"/>
    </row>
    <row r="37">
      <c r="A37" s="185" t="n">
        <v>35</v>
      </c>
      <c r="B37" s="186" t="inlineStr">
        <is>
          <t>ผู้ป่วยมีอาการแน่น จุกเสียด ท้องอืด ท้องเฟ้อ อาหารไม่ย่อย</t>
        </is>
      </c>
      <c r="C37" s="186" t="inlineStr">
        <is>
          <t>สมุนไพรในข้อใดที่มีสรรพคุณตามงานสาธารณสุขมูลฐานในการขับลม บรรเทาอาการท้องอืด ท้องเฟ้อ แน่น จุกเสียด</t>
        </is>
      </c>
      <c r="D37" s="186" t="n"/>
      <c r="E37" s="186" t="inlineStr">
        <is>
          <t>ฝรั่ง</t>
        </is>
      </c>
      <c r="F37" s="186" t="inlineStr">
        <is>
          <t>ขมิ้นชัน</t>
        </is>
      </c>
      <c r="G37" s="186" t="inlineStr">
        <is>
          <t>หอมแดง</t>
        </is>
      </c>
      <c r="H37" s="186" t="inlineStr">
        <is>
          <t>กานพลู</t>
        </is>
      </c>
      <c r="I37" s="186" t="inlineStr">
        <is>
          <t>ฟ้าทะลายโจร</t>
        </is>
      </c>
      <c r="J37" s="185" t="n">
        <v>2</v>
      </c>
      <c r="K37" s="186" t="inlineStr">
        <is>
          <t>✅ คำตอบที่ถูกต้อง: ข้อ ข. ขมิ้นชัน
🎯 ทำไมข้อนี้ถึงถูก:
เหง้าขมิ้นชัน (Curcuma longa) มีน้ำมันหอมระเหยและสาร Curcuminoids ที่กระตุ้นการสร้างและหลั่งน้ำดี (Choleretic &amp; Cholagogue action) ช่วยย่อยอาหารจำพวกไขมัน พร้อมทั้งลดการเกร็งตัวของกล้ามเนื้อเรียบและขับลม จึงช่วยบรรเทาอาการแน่นจุกเสียดได้อย่างรวดเร็ว
🔍 ข้ออื่นผิดเพราะอะไร:
• ข้อ ก. (ฝรั่ง): ผลอ่อนและใบแก่ใช้แก้ท้องเสีย (Tannin สูง)
• ข้อ ค. (หอมแดง): ใช้แก้หวัด คัดจมูก
• ข้อ ง. (กานพลู): ดอกตูมแห้งใช้แก้ปวดฟันและขับลม
• ข้อ จ. (ฟ้าทะลายโจร): แก้ไข้ เจ็บคอ</t>
        </is>
      </c>
      <c r="L37" s="186" t="n"/>
      <c r="M37" s="186" t="inlineStr">
        <is>
          <t>17. Herbal Medicine &amp; Products</t>
        </is>
      </c>
      <c r="N37" s="186" t="inlineStr">
        <is>
          <t>17.2 Primary Health Care Herbs (สมุนไพรในงานสาธารณสุขมูลฐาน)</t>
        </is>
      </c>
      <c r="O37" s="185" t="inlineStr">
        <is>
          <t>Clinic</t>
        </is>
      </c>
      <c r="P37" s="186" t="inlineStr">
        <is>
          <t>ข้อ 7 (PLE_CC1_2533.md)</t>
        </is>
      </c>
      <c r="Q37" s="185" t="inlineStr">
        <is>
          <t>ข้อสอบจริง</t>
        </is>
      </c>
      <c r="R37" s="185" t="inlineStr">
        <is>
          <t>2533</t>
        </is>
      </c>
      <c r="S37" s="185" t="n"/>
    </row>
    <row r="38">
      <c r="A38" s="185" t="n">
        <v>36</v>
      </c>
      <c r="B38" s="186" t="n"/>
      <c r="C38" s="186" t="inlineStr">
        <is>
          <t>สารออกฤทธิ์ทางชีวภาพในขมิ้นชันที่ทำหน้าที่ขับลมและบรรเทาอาการปวดท้อง แน่น จุกเสียด ในระบบทางเดินอาหารคือสารกลุ่มใด</t>
        </is>
      </c>
      <c r="D38" s="186" t="n"/>
      <c r="E38" s="186" t="inlineStr">
        <is>
          <t>น้ำมันหอมระเหย (Volatile oils เช่น Turmerone, Zingiberene)</t>
        </is>
      </c>
      <c r="F38" s="186" t="inlineStr">
        <is>
          <t>สารสกัดเคอร์คูมินอยด์ (Curcuminoids)</t>
        </is>
      </c>
      <c r="G38" s="186" t="inlineStr">
        <is>
          <t>สารแทนนิน (Tannins)</t>
        </is>
      </c>
      <c r="H38" s="186" t="inlineStr">
        <is>
          <t>สารอัลคาลอยด์ (Alkaloids)</t>
        </is>
      </c>
      <c r="I38" s="186" t="inlineStr">
        <is>
          <t>สารไกลโคไซด์ (Glycosides)</t>
        </is>
      </c>
      <c r="J38" s="185" t="n">
        <v>1</v>
      </c>
      <c r="K38" s="186" t="inlineStr">
        <is>
          <t>✅ คำตอบที่ถูกต้อง: ข้อ ก. น้ำมันหอมระเหย (Volatile oils เช่น Turmerone, Zingiberene)
🎯 ทำไมข้อนี้ถึงถูก:
น้ำมันหอมระเหย (Volatile oils) ในเหง้าขมิ้นชัน เช่น ar-Turmerone, Turmerone และ Curlone มีฤทธิ์ขับลม ลดการบีบเกร็งของกล้ามเนื้อเรียบในทางเดินอาหาร (Antispasmodic) จึงช่วยบรรเทาอาการท้องอืด ท้องเฟ้อ แน่น จุกเสียดได้อย่างรวดเร็ว
🔍 ข้ออื่นผิดเพราะอะไร:
• ข้อ ข.: สารสกัดเคอร์คูมินอยด์ (Curcuminoids) ออกฤทธิ์ต้านการอักเสบ สมานแผลในกระเพาะอาหาร และกระตุ้นการหลั่งน้ำดี แต่ไม่ใช่สารหลักในการขับลม
• ข้อ ค.: สารแทนนิน (Tannins) มีฤทธิ์ฝาดสมานและรักษาอาการท้องเสีย ไม่ใช่สารขับลมในขมิ้นชัน
• ข้อ ง.: สารอัลคาลอยด์ (Alkaloids) ไม่ใช่สารออกฤทธิ์หลักในขมิ้นชัน
• ข้อ จ.: สารไกลโคไซด์ (Glycosides) ไม่ใช่สารออกฤทธิ์หลักในการขับลมของขมิ้นชัน</t>
        </is>
      </c>
      <c r="L38" s="186" t="n"/>
      <c r="M38" s="186" t="inlineStr">
        <is>
          <t>17. Herbal Medicine &amp; Products</t>
        </is>
      </c>
      <c r="N38" s="186" t="inlineStr">
        <is>
          <t>17.1 Herbal Medicines in NLED (บัญชียาหลักแห่งชาติด้านสมุนไพร)</t>
        </is>
      </c>
      <c r="O38" s="185" t="inlineStr">
        <is>
          <t>Clinic</t>
        </is>
      </c>
      <c r="P38" s="186" t="inlineStr">
        <is>
          <t>ข้อ 5 (PLE_CC1_2533.md)</t>
        </is>
      </c>
      <c r="Q38" s="185" t="inlineStr">
        <is>
          <t>ข้อสอบจริง</t>
        </is>
      </c>
      <c r="R38" s="185" t="inlineStr">
        <is>
          <t>2533</t>
        </is>
      </c>
      <c r="S38" s="185" t="n"/>
    </row>
    <row r="39">
      <c r="A39" s="185" t="n">
        <v>37</v>
      </c>
      <c r="B39" s="186" t="n"/>
      <c r="C39" s="186" t="inlineStr">
        <is>
          <t>โรคหรือภาวะโลหิตจางในข้อใดต่อไปนี้ที่มีข้อห้ามใช้ยาเสริมธาตุเหล็ก (Iron supplements) โดยเด็ดขาด เนื่องจากร่างกายมีภาวะเหล็กเกินอยู่แล้วและอาจเกิดภาวะแทรกซ้อนจนเสียชีวิต</t>
        </is>
      </c>
      <c r="D39" s="186" t="n"/>
      <c r="E39" s="186" t="inlineStr">
        <is>
          <t>โรคธาลัสซีเมีย (Thalassemia)</t>
        </is>
      </c>
      <c r="F39" s="186" t="inlineStr">
        <is>
          <t>ภาวะโลหิตจางจากการขาดโฟเลต (Folate deficiency anemia)</t>
        </is>
      </c>
      <c r="G39" s="186" t="inlineStr">
        <is>
          <t>โรคกระดูกพรุน (Osteoporosis)</t>
        </is>
      </c>
      <c r="H39" s="186" t="inlineStr">
        <is>
          <t>โรคแผลในกระเพาะอาหาร (Peptic ulcer disease)</t>
        </is>
      </c>
      <c r="I39" s="186" t="inlineStr">
        <is>
          <t>ภาวะโลหิตจางจากการขาดธาตุเหล็ก (Iron deficiency anemia)</t>
        </is>
      </c>
      <c r="J39" s="185" t="n">
        <v>1</v>
      </c>
      <c r="K39" s="186" t="inlineStr">
        <is>
          <t>✅ คำตอบที่ถูกต้อง: ข้อ ก. โรคธาลัสซีเมีย (Thalassemia)
🎯 ทำไมข้อนี้ถึงถูก:
ผู้ป่วยโรคธาลัสซีเมียมีการสลายของเม็ดเลือดแดงอย่างต่อเนื่อง ทำให้ธาตุเหล็กถูกปลดปล่อยออกมาสะสมในร่างกาย ร่วมกับมีการดูดซึมธาตุเหล็กจากทางเดินอาหารเพิ่มขึ้น ร่างกายจึงมีภาวะเหล็กเกิน (Iron overload / Hemosiderosis) การให้ยาเสริมธาตุเหล็กจะทำให้เหล็กไปสะสมทำลายอวัยวะสำคัญ เช่น กล้ามเนื้อหัวใจ ตับ และต่อมไร้ท่อ จนเกิดภาวะหัวใจล้มเหลวและตับวายได้ จึงเป็นข้อห้ามใช้เด็ดขาด
🔍 ข้ออื่นผิดเพราะอะไร:
• ข้อ ข. (ขาดโฟเลต): รักษาด้วย Folic acid ไม่ได้ห้ามธาตุเหล็กหากมีภาวะขาดเหล็กร่วมด้วย
• ข้อ ค. (กระดูกพรุน): เสริมแคลเซียมและวิตามินดี ไม่ได้ห้ามธาตุเหล็ก
• ข้อ ง. (แผลในกระเพาะ): อาจระคายเคืองกระเพาะอาหารแต่ไม่ได้ห้ามเด็ดขาด
• ข้อ จ. (ขาดธาตุเหล็ก): เป็นข้อบ่งใช้หลักของการให้ยาเสริมธาตุเหล็ก</t>
        </is>
      </c>
      <c r="L39" s="186" t="n"/>
      <c r="M39" s="186" t="inlineStr">
        <is>
          <t>17. Herbal Medicine &amp; Products</t>
        </is>
      </c>
      <c r="N39" s="186" t="inlineStr">
        <is>
          <t>17.5 Herb-Drug Interactions &amp; Safety (อันตรกิริยาและความปลอดภัย)</t>
        </is>
      </c>
      <c r="O39" s="185" t="inlineStr">
        <is>
          <t>Clinic</t>
        </is>
      </c>
      <c r="P39" s="186" t="inlineStr">
        <is>
          <t>ข้อ 7 (PLE_CC1_2533.md)</t>
        </is>
      </c>
      <c r="Q39" s="185" t="inlineStr">
        <is>
          <t>ข้อสอบจริง</t>
        </is>
      </c>
      <c r="R39" s="185" t="inlineStr">
        <is>
          <t>2533</t>
        </is>
      </c>
      <c r="S39" s="185" t="n"/>
    </row>
    <row r="40">
      <c r="A40" s="185" t="n">
        <v>38</v>
      </c>
      <c r="B40" s="186" t="n"/>
      <c r="C40" s="186" t="inlineStr">
        <is>
          <t>สมุนไพรในงานสาธารณสุขมูลฐานข้อใดที่มีรสขมจัด มีสารสำคัญช่วยกระตุ้นการหลั่งน้ำย่อยและแก้อาการเบื่ออาหาร</t>
        </is>
      </c>
      <c r="D40" s="186" t="n"/>
      <c r="E40" s="186" t="inlineStr">
        <is>
          <t>บอระเพ็ด</t>
        </is>
      </c>
      <c r="F40" s="186" t="inlineStr">
        <is>
          <t>ขิง</t>
        </is>
      </c>
      <c r="G40" s="186" t="inlineStr">
        <is>
          <t>มังคุด</t>
        </is>
      </c>
      <c r="H40" s="186" t="inlineStr">
        <is>
          <t>ไพล</t>
        </is>
      </c>
      <c r="I40" s="186" t="inlineStr">
        <is>
          <t>ชุมเห็ดเทศ</t>
        </is>
      </c>
      <c r="J40" s="185" t="n">
        <v>1</v>
      </c>
      <c r="K40" s="186" t="inlineStr">
        <is>
          <t>✅ คำตอบที่ถูกต้อง: ข้อ ก. บอระเพ็ด
🎯 ทำไมข้อนี้ถึงถูก:
เถาบอระเพ็ดมีสารสำคัญรสขมกลุ่ม Diterpenoids เช่น Tinocrisposide, Columbin, และ Picroretin ซึ่งออกฤทธิ์กระตุ้นตัวรับรสขม (Taste receptor type 2: T2Rs) ที่โคนลิ้น กระตุ้นการหลั่งน้ำลายและน้ำย่อยในกระเพาะอาหารผ่านระบบประสาทเวกัส (Vagus nerve) ช่วยให้เจริญอาหารและแก้อาการเบื่ออาหารได้อย่างมีประสิทธิภาพ
🔍 ข้ออื่นผิดเพราะอะไร:
• ข้อ ข. (ขิง): ขับลม แก้คลื่นไส้อาเจียน
• ข้อ ค. (มังคุด): เปลือกมังคุดใช้สมานแผล แก้ท้องเสีย
• ข้อ ง. (ไพล): ลดการอักเสบ บรรเทาอาการเคล็ดขัดยอก
• ข้อ จ. (ชุมเห็ดเทศ): ยาระบาย แก้ท้องผูก</t>
        </is>
      </c>
      <c r="L40" s="186" t="n"/>
      <c r="M40" s="186" t="inlineStr">
        <is>
          <t>17. Herbal Medicine &amp; Products</t>
        </is>
      </c>
      <c r="N40" s="186" t="inlineStr">
        <is>
          <t>17.2 Primary Health Care Herbs (สมุนไพรในงานสาธารณสุขมูลฐาน)</t>
        </is>
      </c>
      <c r="O40" s="185" t="inlineStr">
        <is>
          <t>Clinic</t>
        </is>
      </c>
      <c r="P40" s="186" t="inlineStr">
        <is>
          <t>ข้อ 5 (PLE_CC1_2533.md)</t>
        </is>
      </c>
      <c r="Q40" s="185" t="inlineStr">
        <is>
          <t>ข้อสอบจริง</t>
        </is>
      </c>
      <c r="R40" s="185" t="inlineStr">
        <is>
          <t>2533</t>
        </is>
      </c>
      <c r="S40" s="185" t="n"/>
    </row>
    <row r="41">
      <c r="A41" s="185" t="n">
        <v>39</v>
      </c>
      <c r="B41" s="186" t="n"/>
      <c r="C41" s="186" t="inlineStr">
        <is>
          <t>การโฆษณาขายยาสมุนไพรทางสื่อสิ่งพิมพ์หรือสื่อออนไลน์ โดยระบุข้อความรับรองสรรพคุณว่าสามารถรักษาโรคมะเร็งหรือเบาหวานให้หายขาดได้โดยมีบุคคลมารับรอง ถือเป็นการกระทำที่ถูกต้องหรือไม่ ตามกฎหมายว่าด้วยยาและผลิตภัณฑ์สมุนไพร</t>
        </is>
      </c>
      <c r="D41" s="186" t="n"/>
      <c r="E41" s="186" t="inlineStr">
        <is>
          <t>ถูกต้อง หากได้รับอนุญาตให้ขึ้นทะเบียนตำรับยาสมุนไพรแล้ว</t>
        </is>
      </c>
      <c r="F41" s="186" t="inlineStr">
        <is>
          <t>ถูกต้อง หากเป็นผลิตภัณฑ์สมุนไพรที่จำหน่ายในร้านขายยา</t>
        </is>
      </c>
      <c r="G41" s="186" t="inlineStr">
        <is>
          <t>ไม่ถูกต้อง เพราะการโฆษณาต้องได้รับอนุญาตก่อน และกฎหมายห้ามโฆษณาโอ้อวดเป็นเท็จหรือแสดงการรับรองสรรพคุณจากบุคคล</t>
        </is>
      </c>
      <c r="H41" s="186" t="inlineStr">
        <is>
          <t>ไม่ถูกต้อง เฉพาะกรณีที่ไม่ได้ส่งมอบยาโดยแพทย์์แผนปัจจุบัน</t>
        </is>
      </c>
      <c r="I41" s="186" t="inlineStr">
        <is>
          <t>ถูกต้อง หากผลิตภัณฑ์นั้นได้รับเครื่องหมายมาตรฐานอุตสาหกรรม (มอก.)</t>
        </is>
      </c>
      <c r="J41" s="185" t="n">
        <v>3</v>
      </c>
      <c r="K41" s="186" t="inlineStr">
        <is>
          <t>✅ คำตอบที่ถูกต้อง: ข้อ ค. ไม่ถูกต้อง เพราะการโฆษณาต้องได้รับอนุญาตก่อน และกฎหมายห้ามโฆษณาโอ้อวดเป็นเท็จหรือแสดงการรับรองสรรพคุณจากบุคคล
🎯 ทำไมข้อนี้ถึงถูก:
ตาม พ.ร.บ. ผลิตภัณฑ์สมุนไพร พ.ศ. 2562 และ พ.ร.บ. ยา พ.ศ. 2510 การโฆษณาผลิตภัณฑ์สมุนไพรต้องได้รับอนุญาตจากผู้อนุญาตก่อน และมีข้อห้ามเด็ดขาดในการโฆษณาโอ้อวดสรรพคุณอันเป็นเท็จหรือเกินจริง ห้ามรับรองว่าจะรักษาโรคร้ายแรง เช่น มะเร็ง เบาหวาน ให้หายขาดได้ และห้ามนำบุคคลมารับรองสรรพคุณ
🔍 ข้ออื่นผิดเพราะอะไร:
• ข้อ ก.: การได้รับอนุญาตขึ้นทะเบียนตำรับยา ไม่ได้หมายความว่าจะโฆษณาอย่างไรก็ได้ การโฆษณาต้องขอใบอนุญาตโฆษณาแยกต่างหาก
• ข้อ ข.: สถานที่จำหน่ายในร้านขายยาไม่มีผลยกเว้นข้อห้ามการโฆษณาโอ้อวดเกินจริง
• ข้อ ง.: กฎหมายควบคุมการโฆษณาทุกช่องทาง ไม่ว่าจะส่งมอบยาโดยใครก็ตาม
• ข้อ จ.: เครื่องหมาย มอก. เป็นมาตรฐานอุตสาหกรรมทั่วไป ไม่เกี่ยวข้องกับใบอนุญาตโฆษณาผลิตภัณฑ์สมุนไพร</t>
        </is>
      </c>
      <c r="L41" s="186" t="n"/>
      <c r="M41" s="186" t="inlineStr">
        <is>
          <t>17. Herbal Medicine &amp; Products</t>
        </is>
      </c>
      <c r="N41" s="186" t="inlineStr">
        <is>
          <t>17.5 Herb-Drug Interactions &amp; Safety (อันตรกิริยาและความปลอดภัย)</t>
        </is>
      </c>
      <c r="O41" s="185" t="inlineStr">
        <is>
          <t>Clinic</t>
        </is>
      </c>
      <c r="P41" s="186" t="inlineStr">
        <is>
          <t>ข้อ 3 (PLE_CC1_2533.md)</t>
        </is>
      </c>
      <c r="Q41" s="185" t="inlineStr">
        <is>
          <t>ข้อสอบจริง</t>
        </is>
      </c>
      <c r="R41" s="185" t="inlineStr">
        <is>
          <t>2533</t>
        </is>
      </c>
      <c r="S41" s="185" t="n"/>
    </row>
    <row r="42">
      <c r="A42" s="185" t="n">
        <v>40</v>
      </c>
      <c r="B42" s="186" t="inlineStr">
        <is>
          <t>ผู้ป่วยมีอาการไอ ระคายคอ และมีเสมหะเหนียวข้น</t>
        </is>
      </c>
      <c r="C42" s="186" t="inlineStr">
        <is>
          <t>สมุนไพรในข้อใดเป็นสมุนไพรในงานสาธารณสุขมูลฐานที่มีสรรพคุณในการบรรเทาอาการไอและช่วยขับเสมหะ</t>
        </is>
      </c>
      <c r="D42" s="186" t="n"/>
      <c r="E42" s="186" t="inlineStr">
        <is>
          <t>มะแว้งต้น</t>
        </is>
      </c>
      <c r="F42" s="186" t="inlineStr">
        <is>
          <t>ขมิ้นชัน</t>
        </is>
      </c>
      <c r="G42" s="186" t="inlineStr">
        <is>
          <t>ฟ้าทะลายโจร</t>
        </is>
      </c>
      <c r="H42" s="186" t="inlineStr">
        <is>
          <t>ชุมเห็ดเทศ</t>
        </is>
      </c>
      <c r="I42" s="186" t="inlineStr">
        <is>
          <t>บัวบก</t>
        </is>
      </c>
      <c r="J42" s="185" t="n">
        <v>1</v>
      </c>
      <c r="K42" s="186" t="inlineStr">
        <is>
          <t>✅ คำตอบที่ถูกต้อง: ข้อ ก. มะแว้งต้น
🎯 ทำไมข้อนี้ถึงถูก:
ผลมะแว้งต้นสดมีสารสำคัญกลุ่ม Glycoalkaloids ได้แก่ Solanine และ Solasonine ซึ่งมีสรรพคุณกระตุ้นการหลั่งสารคัดหลั่งในทางเดินหายใจ ช่วยละลายเสมหะที่เหนียวข้น บรรเทาอาการไอและขับเสมหะได้อย่างมีประสิทธิภาพตามข้อกำหนดในงานสาธารณสุขมูลฐาน
🔍 ข้ออื่นผิดเพราะอะไร:
• ข้อ ข. ขมิ้นชัน: ขับลม แก้จุกเสียด
• ข้อ ค. ฟ้าทะลายโจร: แก้ไข้หวัด เจ็บคอ ท้องเสีย
• ข้อ ง. ชุมเห็ดเทศ: ยาระบาย
• ข้อ จ. บัวบก: สมานแผล</t>
        </is>
      </c>
      <c r="L42" s="186" t="n"/>
      <c r="M42" s="186" t="inlineStr">
        <is>
          <t>17. Herbal Medicine &amp; Products</t>
        </is>
      </c>
      <c r="N42" s="186" t="inlineStr">
        <is>
          <t>17.2 Primary Health Care Herbs (สมุนไพรในงานสาธารณสุขมูลฐาน)</t>
        </is>
      </c>
      <c r="O42" s="185" t="inlineStr">
        <is>
          <t>Clinic</t>
        </is>
      </c>
      <c r="P42" s="186" t="inlineStr">
        <is>
          <t>ข้อ 14 (PLE_CC1_Practice_Exam.md)</t>
        </is>
      </c>
      <c r="Q42" s="185" t="inlineStr">
        <is>
          <t>แบบฝึกหัด</t>
        </is>
      </c>
      <c r="R42" s="185" t="inlineStr">
        <is>
          <t>เล่มม่วง</t>
        </is>
      </c>
      <c r="S42" s="185" t="n"/>
    </row>
    <row r="43">
      <c r="A43" s="185" t="n">
        <v>41</v>
      </c>
      <c r="B43" s="186" t="inlineStr">
        <is>
          <t>ผู้ป่วยความดันโลหิตสูงได้รับยา Amlodipine 5 mg ต่อมามีอาการข้อเท้าและขาทั้งสองข้างบวมเล็กน้อยจากผลข้างเคียงของยา (Peripheral edema) โดยไม่มีภาวะหัวใจล้มเหลว</t>
        </is>
      </c>
      <c r="C43" s="186" t="inlineStr">
        <is>
          <t>สมุนไพรในข้อใดที่มีฤทธิ์ขับปัสสาวะอย่างอ่อนและสามารถช่วยลดอาการบวมน้ำได้ตามงานสาธารณสุขมูลฐาน</t>
        </is>
      </c>
      <c r="D43" s="186" t="n"/>
      <c r="E43" s="186" t="inlineStr">
        <is>
          <t>เปลี่ยนยา Amlodipine เป็นยารักษาความดันโลหิตสูงกลุ่มอื่น เช่น ACEI หรือ ARB</t>
        </is>
      </c>
      <c r="F43" s="186" t="inlineStr">
        <is>
          <t>ใช้ยาตามเดิมและติดตามอาการเป็นระยะ</t>
        </is>
      </c>
      <c r="G43" s="186" t="inlineStr">
        <is>
          <t>เปลี่ยนยาสำหรับรักษาความดันโลหิตทั้ง 2 ตัว พร้อมออกบัตรแพ้ยาให้แก่ผู้ป่วย</t>
        </is>
      </c>
      <c r="H43" s="186" t="inlineStr">
        <is>
          <t>ปรับลดขนาดยา Metformin ลงครึ่งหนึ่งเนื่องจากสงสัยไตวาย</t>
        </is>
      </c>
      <c r="I43" s="186" t="inlineStr">
        <is>
          <t>ให้ยาขับปัสสาวะขนาดสูงทันทีโดยไม่ปรับเปลี่ยน Amlodipine</t>
        </is>
      </c>
      <c r="J43" s="185" t="n">
        <v>1</v>
      </c>
      <c r="K43" s="186" t="inlineStr">
        <is>
          <t>✅ คำตอบที่ถูกต้อง: ข้อ ก. เปลี่ยนยา Amlodipine เป็นยารักษาความดันโลหิตสูงกลุ่มอื่น เช่น ACEI หรือ ARB
🎯 ทำไมข้อนี้ถึงถูก:
Amlodipine ขยายหลอดเลือดแดงส่วนปลาย (Precapillary arteriolar vasodilation) มากกว่าหลอดเลือดดำ ทำให้ความดันไฮโดรสแตติกในหลอดเลือดฝอยสูงขึ้นและน้ำซึมออกสู่เนื้อเยื่อรอบข้าง (ไม่ใช่ภาวะคั่งน้ำจากไตหรือหัวใจล้มเหลว) แนวทางการแก้ไขคือ การปรับเปลี่ยนเป็นยากลุ่มอื่น เช่น ACEI หรือ ARB ซึ่งช่วยขยายหลอดเลือดดำหลังหลอดเลือดฝอย (Postcapillary venodilation) ทำให้ความดันในหลอดเลือดฝอยลดลงและอาการบวมหายไป
🔍 ข้ออื่นผิดเพราะอะไร:
• ข้อ ข. (ใช้ตามเดิม): ผู้ป่วยมีอาการรบกวนคุณภาพชีวิตชัดเจน
• ข้อ ค. (ออกบัตรแพ้ยา): เป็นผลข้างเคียงทางเภสัชวิทยา (Type A ADR) ไม่ใช่การแพ้ยา (Type B ADR)
• ข้อ ง. (ลด Metformin): Metformin ไม่ได้เป็นสาเหตุของขาบวม
• ข้อ จ. (ให้ยาขับปัสสาวะขนาดสูง): อาการบวมจาก CCB ตอบสนองต่อยาขับปัสสาวะไม่ดี เนื่องจากไม่ใช่ภาวะ Fluid overload</t>
        </is>
      </c>
      <c r="L43" s="186" t="n"/>
      <c r="M43" s="186" t="inlineStr">
        <is>
          <t>17. Herbal Medicine &amp; Products</t>
        </is>
      </c>
      <c r="N43" s="186" t="inlineStr">
        <is>
          <t>17.1 Herbal Medicines in NLED (บัญชียาหลักแห่งชาติด้านสมุนไพร)</t>
        </is>
      </c>
      <c r="O43" s="185" t="inlineStr">
        <is>
          <t>Clinic</t>
        </is>
      </c>
      <c r="P43" s="186" t="inlineStr">
        <is>
          <t>ข้อ 32 (PLE_CC1_Practice_Exam.md)</t>
        </is>
      </c>
      <c r="Q43" s="185" t="inlineStr">
        <is>
          <t>แบบฝึกหัด</t>
        </is>
      </c>
      <c r="R43" s="185" t="inlineStr">
        <is>
          <t>เล่มม่วง</t>
        </is>
      </c>
      <c r="S43" s="185" t="n"/>
    </row>
    <row r="44">
      <c r="A44" s="185" t="n">
        <v>42</v>
      </c>
      <c r="B44" s="186" t="n"/>
      <c r="C44" s="186" t="inlineStr">
        <is>
          <t>สมุนไพรในข้อใดที่มีสารสำคัญกลุ่ม Flavonoids (Baicalein, Chrysin) และมีสรรพคุณตามภูมิปัญญาการแพทย์์แผนไทยและสาธารณสุขมูลฐานในการบรรเทาอาการไอและขับเสมหะ</t>
        </is>
      </c>
      <c r="D44" s="186" t="n"/>
      <c r="E44" s="186" t="inlineStr">
        <is>
          <t>เพกา</t>
        </is>
      </c>
      <c r="F44" s="186" t="inlineStr">
        <is>
          <t>ขมิ้นชัน</t>
        </is>
      </c>
      <c r="G44" s="186" t="inlineStr">
        <is>
          <t>ฟ้าทะลายโจร</t>
        </is>
      </c>
      <c r="H44" s="186" t="inlineStr">
        <is>
          <t>พริกไทย</t>
        </is>
      </c>
      <c r="I44" s="186" t="inlineStr">
        <is>
          <t>ตะไคร้</t>
        </is>
      </c>
      <c r="J44" s="185" t="n">
        <v>1</v>
      </c>
      <c r="K44" s="186" t="inlineStr">
        <is>
          <t>✅ คำตอบที่ถูกต้อง: ข้อ ก. เพกา
🎯 ทำไมข้อนี้ถึงถูก:
เปลือกต้นและเมล็ดเพกามีสารสำคัญกลุ่ม Flavonoids ได้แก่ Baicalein, Oroxylin A, และ Chrysin ซึ่งมีฤทธิ์ต้านการอักเสบและคลายกล้ามเนื้อเรียบหลอดลม ในงานสาธารณสุขมูลฐานใช้เปลือกต้นเพกาต้มน้ำดื่มบรรเทาอาการไอ ขับเสมหะ และแก้ไข้
🔍 ข้ออื่นผิดเพราะอะไร:
• ข้อ ข. ขมิ้นชัน: ขับลม แก้ท้องอืด
• ข้อ ค. ฟ้าทะลายโจร: บรรเทาเจ็บคอ หวัด
• ข้อ ง. พริกไทย: ขับลม บำรุงธาตุ
• ข้อ จ. ตะไคร้: ขับลม ขับปัสสาวะ</t>
        </is>
      </c>
      <c r="L44" s="186" t="n"/>
      <c r="M44" s="186" t="inlineStr">
        <is>
          <t>17. Herbal Medicine &amp; Products</t>
        </is>
      </c>
      <c r="N44" s="186" t="inlineStr">
        <is>
          <t>17.2 Primary Health Care Herbs (สมุนไพรในงานสาธารณสุขมูลฐาน)</t>
        </is>
      </c>
      <c r="O44" s="185" t="inlineStr">
        <is>
          <t>Clinic</t>
        </is>
      </c>
      <c r="P44" s="186" t="inlineStr">
        <is>
          <t>ข้อ 1 (PLE_CC1_Practice_Exam.md)</t>
        </is>
      </c>
      <c r="Q44" s="185" t="inlineStr">
        <is>
          <t>แบบฝึกหัด</t>
        </is>
      </c>
      <c r="R44" s="185" t="inlineStr">
        <is>
          <t>เล่มม่วง</t>
        </is>
      </c>
      <c r="S44" s="185" t="n"/>
    </row>
    <row r="45">
      <c r="A45" s="185" t="n">
        <v>43</v>
      </c>
      <c r="B45" s="186" t="inlineStr">
        <is>
          <t>เด็กโดนน้ำร้อนลวกผิวหนังเป็นรอยแดง ปวดแสบร้อน แต่ไม่มีแผลพุพองเปิด</t>
        </is>
      </c>
      <c r="C45" s="186" t="inlineStr">
        <is>
          <t>สมุนไพรในงานสาธารณสุขมูลฐานข้อใดที่เหมาะสำหรับใช้ทาหรือประคบเพื่อลดอาการปวดแสบร้อนและเพิ่มความชุ่มชื้นแก่ผิวหนังทันทีหลังล้างน้ำสะอาด</t>
        </is>
      </c>
      <c r="D45" s="186" t="n"/>
      <c r="E45" s="186" t="inlineStr">
        <is>
          <t>ว่านหางจระเข้</t>
        </is>
      </c>
      <c r="F45" s="186" t="inlineStr">
        <is>
          <t>ผักคราดหัวแหวน</t>
        </is>
      </c>
      <c r="G45" s="186" t="inlineStr">
        <is>
          <t>ฝรั่ง</t>
        </is>
      </c>
      <c r="H45" s="186" t="inlineStr">
        <is>
          <t>ตะไคร้</t>
        </is>
      </c>
      <c r="I45" s="186" t="inlineStr">
        <is>
          <t>บอระเพ็ด</t>
        </is>
      </c>
      <c r="J45" s="185" t="n">
        <v>1</v>
      </c>
      <c r="K45" s="186" t="inlineStr">
        <is>
          <t>✅ คำตอบที่ถูกต้อง: ข้อ ก. ว่านหางจระเข้
🎯 ทำไมข้อนี้ถึงถูก:
วุ้นใสจากใบว่านหางจระเข้อุดมด้วยสารสำคัญ Acemannan, Glucomannan, และ Bradykinase ซึ่งมีฤทธิ์ลดการอักเสบ ปลอบประโลมผิว ให้ความชุ่มชื้น และกระตุ้นการแบ่งตัวของ Fibroblasts เพื่อสร้างคอลลาเจนและสมานเนื้อเยื่อ ช่วยลดความรุนแรงของแผลน้ำร้อนลวกและแผลไหม้จากแสงแดดได้อย่างยอดเยี่ยม
🔍 ข้ออื่นผิดเพราะอะไร:
• ข้อ ข. (ผักคราดหัวแหวน): มีสาร Spilanthol ออกฤทธิ์ชาเฉพาะที่ แก้ปวดฟัน
• ข้อ ค. (ฝรั่ง): แก้ท้องเสีย
• ข้อ ง. (ตะไคร้): ขับลม
• ข้อ จ. (บอระเพ็ด): แก้ไข้ เจริญอาหาร</t>
        </is>
      </c>
      <c r="L45" s="186" t="n"/>
      <c r="M45" s="186" t="inlineStr">
        <is>
          <t>17. Herbal Medicine &amp; Products</t>
        </is>
      </c>
      <c r="N45" s="186" t="inlineStr">
        <is>
          <t>17.2 Primary Health Care Herbs (สมุนไพรในงานสาธารณสุขมูลฐาน)</t>
        </is>
      </c>
      <c r="O45" s="185" t="inlineStr">
        <is>
          <t>Clinic</t>
        </is>
      </c>
      <c r="P45" s="186" t="inlineStr">
        <is>
          <t>ข้อ 2 (PLE_CC1_Practice_Exam.md)</t>
        </is>
      </c>
      <c r="Q45" s="185" t="inlineStr">
        <is>
          <t>แบบฝึกหัด</t>
        </is>
      </c>
      <c r="R45" s="185" t="inlineStr">
        <is>
          <t>เล่มม่วง</t>
        </is>
      </c>
      <c r="S45" s="185" t="n"/>
    </row>
    <row r="46">
      <c r="A46" s="185" t="n">
        <v>44</v>
      </c>
      <c r="B46" s="186" t="n"/>
      <c r="C46" s="186" t="inlineStr">
        <is>
          <t>สมุนไพรในข้อใดที่มีสารอัลคาลอยด์ Arecoline และมีสรรพคุณตามตำรายาไทยในการถ่ายพยาธิตัวตืดและพยาธิใบไม้</t>
        </is>
      </c>
      <c r="D46" s="186" t="n"/>
      <c r="E46" s="186" t="inlineStr">
        <is>
          <t>หมาก</t>
        </is>
      </c>
      <c r="F46" s="186" t="inlineStr">
        <is>
          <t>สับปะรด</t>
        </is>
      </c>
      <c r="G46" s="186" t="inlineStr">
        <is>
          <t>กระเจี๊ยบมอญ</t>
        </is>
      </c>
      <c r="H46" s="186" t="inlineStr">
        <is>
          <t>กานพลู</t>
        </is>
      </c>
      <c r="I46" s="186" t="inlineStr">
        <is>
          <t>ตะไคร้</t>
        </is>
      </c>
      <c r="J46" s="185" t="n">
        <v>1</v>
      </c>
      <c r="K46" s="186" t="inlineStr">
        <is>
          <t>✅ คำตอบที่ถูกต้อง: ข้อ ก. หมาก
🎯 ทำไมข้อนี้ถึงถูก:
เมล็ดหมาก (Arecae Semen) มีสารสำคัญกลุ่ม Pyridine-piperidine alkaloids โดยมี Arecoline เป็นสารหลัก ซึ่งออกฤทธิ์กระตุ้นระบบประสาทพาราซิมพาเทติกของตัวพยาธิ ทำให้กล้ามเนื้อของพยาธิตัวตืด (Tapeworms) และพยาธิใบไม้หดเกร็งเป็นอัมพาตและหลุดออกจากผนังลำไส้
🔍 ข้ออื่นผิดเพราะอะไร:
• ข้อ ข. (สับปะรด): มีเอนไซม์ Bromelain ช่วยย่อยโปรตีน ขับปัสสาวะ
• ข้อ ค. (กระเจี๊ยบมอญ): มีเมื่อกเคลือบกระเพาะอาหาร
• ข้อ ง. (กานพลู): แก้ปวดฟัน ขับลม
• ข้อ จ. (ตะไคร้): ขับลม ขับปัสสาวะ</t>
        </is>
      </c>
      <c r="L46" s="186" t="n"/>
      <c r="M46" s="186" t="inlineStr">
        <is>
          <t>17. Herbal Medicine &amp; Products</t>
        </is>
      </c>
      <c r="N46" s="186" t="inlineStr">
        <is>
          <t>17.2 Primary Health Care Herbs (สมุนไพรในงานสาธารณสุขมูลฐาน)</t>
        </is>
      </c>
      <c r="O46" s="185" t="inlineStr">
        <is>
          <t>Clinic</t>
        </is>
      </c>
      <c r="P46" s="186" t="inlineStr">
        <is>
          <t>ข้อ 5 (PLE_CC1_Practice_Exam.md)</t>
        </is>
      </c>
      <c r="Q46" s="185" t="inlineStr">
        <is>
          <t>แบบฝึกหัด</t>
        </is>
      </c>
      <c r="R46" s="185" t="inlineStr">
        <is>
          <t>เล่มม่วง</t>
        </is>
      </c>
      <c r="S46" s="185" t="n"/>
    </row>
    <row r="47">
      <c r="A47" s="185" t="n">
        <v>45</v>
      </c>
      <c r="B47" s="186" t="n"/>
      <c r="C47" s="186" t="inlineStr">
        <is>
          <t>ยาเคมีบำบัดรักษามะเร็ง Vincristine และ Vinblastine มีสารตั้งต้นทางชีวภาพที่สกัดได้จากสมุนไพรชนิดใด</t>
        </is>
      </c>
      <c r="D47" s="186" t="n"/>
      <c r="E47" s="186" t="inlineStr">
        <is>
          <t>แพงพวยฝรั่ง</t>
        </is>
      </c>
      <c r="F47" s="186" t="inlineStr">
        <is>
          <t>Pacific Yew</t>
        </is>
      </c>
      <c r="G47" s="186" t="inlineStr">
        <is>
          <t>ลำโพง</t>
        </is>
      </c>
      <c r="H47" s="186" t="inlineStr">
        <is>
          <t>ดองดึง</t>
        </is>
      </c>
      <c r="I47" s="186" t="inlineStr">
        <is>
          <t>เสนียด</t>
        </is>
      </c>
      <c r="J47" s="185" t="n">
        <v>1</v>
      </c>
      <c r="K47" s="186" t="inlineStr">
        <is>
          <t>✅ คำตอบที่ถูกต้อง: ข้อ ก. แพงพวยฝรั่ง
🎯 ทำไมข้อนี้ถึงถูก:
ใบแพงพวยฝรั่งผลิตสาร Vinca alkaloids ได้แก่ Vincristine และ Vinblastine ซึ่งยับยั้งการรวมตัวของ Tubulin dimers ยับยั้งกระบวนการแบ่งตัวของเซลล์มะเร็ง
🔍 ข้ออื่นผิดเพราะอะไร:
• ข้อ ข. (Pacific Yew): ให้ยา Paclitaxel (Taxane)
• ข้อ ค. (ลำโพง): ให้สาร Scopolamine และ Atropine (Anticholinergics)
• ข้อ ง. (ดองดึง): ให้สาร Colchicine (ยาแก้ปวดเก๊าท์)
• ข้อ จ. (เสนียด): ให้สาร Vasicine (ยาขยายหลอดลม)</t>
        </is>
      </c>
      <c r="L47" s="186" t="n"/>
      <c r="M47" s="186" t="inlineStr">
        <is>
          <t>17. Herbal Medicine &amp; Products</t>
        </is>
      </c>
      <c r="N47" s="186" t="inlineStr">
        <is>
          <t>17.4 Quality Control &amp; Herbal Pharmacopoeia (THP / การควบคุมคุณภาพ)</t>
        </is>
      </c>
      <c r="O47" s="185" t="inlineStr">
        <is>
          <t>Clinic</t>
        </is>
      </c>
      <c r="P47" s="186" t="inlineStr">
        <is>
          <t>ข้อ 13 (PLE_CC1_Practice_Exam.md)</t>
        </is>
      </c>
      <c r="Q47" s="185" t="inlineStr">
        <is>
          <t>แบบฝึกหัด</t>
        </is>
      </c>
      <c r="R47" s="185" t="inlineStr">
        <is>
          <t>เล่มม่วง</t>
        </is>
      </c>
      <c r="S47" s="185" t="n"/>
    </row>
    <row r="48">
      <c r="A48" s="185" t="n">
        <v>46</v>
      </c>
      <c r="B48" s="186" t="n"/>
      <c r="C48" s="186" t="inlineStr">
        <is>
          <t>สมุนไพรในข้อใดที่มีสารอัลคาลอยด์ธรรมชาติที่ออกฤทธิ์เป็นยาชาเฉพาะที่ (Local anesthetic) ตัวแรกของโลก และเป็นต้นแบบโครงสร้างของยาชาสังเคราะห์ในปัจจุบัน</t>
        </is>
      </c>
      <c r="D48" s="186" t="n"/>
      <c r="E48" s="186" t="inlineStr">
        <is>
          <t>โคคา (Coca)</t>
        </is>
      </c>
      <c r="F48" s="186" t="inlineStr">
        <is>
          <t>บอระเพ็ด</t>
        </is>
      </c>
      <c r="G48" s="186" t="inlineStr">
        <is>
          <t>Pacific Yew</t>
        </is>
      </c>
      <c r="H48" s="186" t="inlineStr">
        <is>
          <t>เสลดพังพอน</t>
        </is>
      </c>
      <c r="I48" s="186" t="inlineStr">
        <is>
          <t>ว่านมหากาฬ</t>
        </is>
      </c>
      <c r="J48" s="185" t="n">
        <v>1</v>
      </c>
      <c r="K48" s="186" t="inlineStr">
        <is>
          <t>✅ คำตอบที่ถูกต้อง: ข้อ ก. โคคา (Coca)
🎯 ทำไมข้อนี้ถึงถูก:
ใบโคคามีสาร Tropane alkaloid คือ โคเคน (Cocaine) ซึ่งเป็นยาชาเฉพาะที่ตัวแรกที่มีการค้นพบ ออกฤทธิ์บล็อก Voltage-gated Sodium channels ที่เส้นประสาท ป้องกันการนำกระแสความรู้สึกเจ็บปวด และมีฤทธิ์หดหลอดเลือด (Vasoconstriction) ผ่านการยับยั้งการเก็บกลับของ Norepinephrine โครงสร้างของ Cocaine เป็นต้นแบบในการสังเคราะห์ยาชากลุ่ม Ester-linked และ Amide-linked ในปัจจุบัน (เช่น Procaine, Lidocaine)
🔍 ข้ออื่นผิดเพราะอะไร:
• ข้อ ข. บอระเพ็ด: เจริญอาหาร แก้ไข้
• ข้อ ค. Pacific Yew: ยาเคมีบำบัด Paclitaxel
• ข้อ ง. เสลดพังพอน: ต้านไวรัสเริม งูสวัด
• ข้อ จ. ว่านมหากาฬ: ถอนพิษ แก้ฝีพุพอง</t>
        </is>
      </c>
      <c r="L48" s="186" t="n"/>
      <c r="M48" s="186" t="inlineStr">
        <is>
          <t>17. Herbal Medicine &amp; Products</t>
        </is>
      </c>
      <c r="N48" s="186" t="inlineStr">
        <is>
          <t>17.1 Herbal Medicines in NLED (บัญชียาหลักแห่งชาติด้านสมุนไพร)</t>
        </is>
      </c>
      <c r="O48" s="185" t="inlineStr">
        <is>
          <t>Clinic</t>
        </is>
      </c>
      <c r="P48" s="186" t="inlineStr">
        <is>
          <t>ข้อ 15 (PLE_CC1_Practice_Exam.md)</t>
        </is>
      </c>
      <c r="Q48" s="185" t="inlineStr">
        <is>
          <t>แบบฝึกหัด</t>
        </is>
      </c>
      <c r="R48" s="185" t="inlineStr">
        <is>
          <t>เล่มม่วง</t>
        </is>
      </c>
      <c r="S48" s="185" t="n"/>
    </row>
    <row r="49">
      <c r="A49" s="185" t="n">
        <v>47</v>
      </c>
      <c r="B49" s="186" t="inlineStr">
        <is>
          <t>ผู้ป่วยหญิงมีอาการคลื่นไส้และอาเจียนจากการเมารถและการเดินทาง</t>
        </is>
      </c>
      <c r="C49" s="186" t="inlineStr">
        <is>
          <t>สมุนไพรในข้อใดมีสรรพคุณตามงานสาธารณสุขมูลฐานและบัญชียาหลักแห่งชาติในการป้องกันและบรรเทาอาการคลื่นไส้อาเจียน</t>
        </is>
      </c>
      <c r="D49" s="186" t="n"/>
      <c r="E49" s="186" t="inlineStr">
        <is>
          <t>ขิง</t>
        </is>
      </c>
      <c r="F49" s="186" t="inlineStr">
        <is>
          <t>พริกไทย</t>
        </is>
      </c>
      <c r="G49" s="186" t="inlineStr">
        <is>
          <t>กระวาน</t>
        </is>
      </c>
      <c r="H49" s="186" t="inlineStr">
        <is>
          <t>ขมิ้น</t>
        </is>
      </c>
      <c r="I49" s="186" t="inlineStr">
        <is>
          <t>ตะไคร้</t>
        </is>
      </c>
      <c r="J49" s="185" t="n">
        <v>1</v>
      </c>
      <c r="K49" s="186" t="inlineStr">
        <is>
          <t>✅ คำตอบที่ถูกต้อง: ข้อ ก. ขิง (Zingiber officinale)
🎯 ทำไมข้อนี้ถึงถูก:
เหง้าขิงมีสารสำคัญกลุ่ม Gingerols และ Shogaols ซึ่งออกฤทธิ์ต้านตัวรับ Serotonin (5-HT3 receptor antagonist) และ Dopamine ในระบบทางเดินอาหารและสมอง ช่วยเพิ่มการบีบตัวของกระเพาะอาหาร จึงเป็นสมุนไพรอันดับหนึ่งในบัญชียาหลักแห่งชาติและงานสาธารณสุขมูลฐานสำหรับบรรเทาอาการคลื่นไส้อาเจียน
🔍 ข้ออื่นผิดเพราะอะไร:
• ข้อ ข.: ขมิ้นชัน มีสรรพคุณหลักในการแก้ท้องอืด ท้องเฟ้อ แน่น จุกเสียด ไม่ได้เด่นด้านแก้อาเจียน
• ข้อ ค.: ฟ้าทะลายโจร มีสรรพคุณแก้ไข้ บรรเทาอาการเจ็บคอ และหวัด
• ข้อ ง.: บัวบก มีสรรพคุณแก้ช้ำใน สมานแผล และบำรุงสมอง
• ข้อ จ.: ชุมเห็ดเทศ มีสารกลุ่มแอนทราควิโนน ออกฤทธิ์เป็นยาระบายรักษาอาการท้องผูก</t>
        </is>
      </c>
      <c r="L49" s="186" t="n"/>
      <c r="M49" s="186" t="inlineStr">
        <is>
          <t>17. Herbal Medicine &amp; Products</t>
        </is>
      </c>
      <c r="N49" s="186" t="inlineStr">
        <is>
          <t>17.2 Primary Health Care Herbs (สมุนไพรในงานสาธารณสุขมูลฐาน)</t>
        </is>
      </c>
      <c r="O49" s="185" t="inlineStr">
        <is>
          <t>Clinic</t>
        </is>
      </c>
      <c r="P49" s="186" t="inlineStr">
        <is>
          <t>ข้อ 16 (PLE_CC1_Practice_Exam.md)</t>
        </is>
      </c>
      <c r="Q49" s="185" t="inlineStr">
        <is>
          <t>แบบฝึกหัด</t>
        </is>
      </c>
      <c r="R49" s="185" t="inlineStr">
        <is>
          <t>เล่มม่วง</t>
        </is>
      </c>
      <c r="S49" s="185" t="n"/>
    </row>
    <row r="50">
      <c r="A50" s="185" t="n">
        <v>48</v>
      </c>
      <c r="B50" s="186" t="n"/>
      <c r="C50" s="186" t="inlineStr">
        <is>
          <t>สมุนไพรในข้อใดต่อไปนี้มีสารสำคัญกลุ่ม Saponins มีคุณสมบัติเกิดฟองเสมือนสบู่ธรรมชาติ และมีสรรพคุณรักษาโรคชันนะตุ (การติดเชื้อราบนหนังศีรษะ) และกำจัดรังแค</t>
        </is>
      </c>
      <c r="D50" s="186" t="n"/>
      <c r="E50" s="186" t="inlineStr">
        <is>
          <t>มะคำดีควาย</t>
        </is>
      </c>
      <c r="F50" s="186" t="inlineStr">
        <is>
          <t>กระเจี๊ยบแดง</t>
        </is>
      </c>
      <c r="G50" s="186" t="inlineStr">
        <is>
          <t>หญ้าคา</t>
        </is>
      </c>
      <c r="H50" s="186" t="inlineStr">
        <is>
          <t>อ้อยแดง</t>
        </is>
      </c>
      <c r="I50" s="186" t="inlineStr">
        <is>
          <t>ขลู่</t>
        </is>
      </c>
      <c r="J50" s="185" t="n">
        <v>1</v>
      </c>
      <c r="K50" s="186" t="inlineStr">
        <is>
          <t>✅ คำตอบที่ถูกต้อง: ข้อ ก. มะคำดีควาย (Sapindus rarak)
🎯 ทำไมข้อนี้ถึงถูก:
ผลมะคำดีควายมีสารสำคัญกลุ่ม Triterpenoid saponins ในปริมาณสูงมาก สารกลุ่มซาโปนินมีคุณสมบัติลดแรงตึงผิวและทำให้เกิดฟองคงทนคล้ายสบู่เมื่อเขย่ากับน้ำ นิยมใช้ต้มสระผมรักษาชันนะตุ เชื้อราบนหนังศีรษะ และรังแค
🔍 ข้ออื่นผิดเพราะอะไร:
• ข้อ ข.: มะขามแขก มีสารสำคัญกลุ่ม Anthraquinones (Sennosides) ออกฤทธิ์เป็นยาระบาย ไม่ได้เด่นด้าน Saponins
• ข้อ ค.: ขมิ้นชัน มีสารกลุ่ม Curcuminoids และ Volatile oil
• ข้อ ง.: พญายอ มีสารกลุ่ม Flavonoids และ Monogalactosyl diglyceride
• ข้อ จ.: ฟ้าทะลายโจร มีสารกลุ่ม Diterpene lactones (Andrographolide)</t>
        </is>
      </c>
      <c r="L50" s="186" t="n"/>
      <c r="M50" s="186" t="inlineStr">
        <is>
          <t>17. Herbal Medicine &amp; Products</t>
        </is>
      </c>
      <c r="N50" s="186" t="inlineStr">
        <is>
          <t>17.2 Primary Health Care Herbs (สมุนไพรในงานสาธารณสุขมูลฐาน)</t>
        </is>
      </c>
      <c r="O50" s="185" t="inlineStr">
        <is>
          <t>Clinic</t>
        </is>
      </c>
      <c r="P50" s="186" t="inlineStr">
        <is>
          <t>ข้อ 33 (PLE_CC1_Practice_Exam.md)</t>
        </is>
      </c>
      <c r="Q50" s="185" t="inlineStr">
        <is>
          <t>แบบฝึกหัด</t>
        </is>
      </c>
      <c r="R50" s="185" t="inlineStr">
        <is>
          <t>เล่มม่วง</t>
        </is>
      </c>
      <c r="S50" s="185" t="n"/>
    </row>
    <row r="51">
      <c r="A51" s="185" t="n">
        <v>49</v>
      </c>
      <c r="B51" s="186" t="n"/>
      <c r="C51" s="186" t="inlineStr">
        <is>
          <t>สมุนไพรในข้อใดต่อไปนี้สามารถใช้แก้อาการท้องผูกได้ ยกเว้นข้อใด</t>
        </is>
      </c>
      <c r="D51" s="186" t="n"/>
      <c r="E51" s="186" t="inlineStr">
        <is>
          <t>ขิง</t>
        </is>
      </c>
      <c r="F51" s="186" t="inlineStr">
        <is>
          <t>มะขามแขก</t>
        </is>
      </c>
      <c r="G51" s="186" t="inlineStr">
        <is>
          <t>ชุมเห็ดเทศ</t>
        </is>
      </c>
      <c r="H51" s="186" t="inlineStr">
        <is>
          <t>มะขามเปียก</t>
        </is>
      </c>
      <c r="I51" s="186" t="inlineStr">
        <is>
          <t>คูน (เนื้อในฝัก)</t>
        </is>
      </c>
      <c r="J51" s="185" t="n">
        <v>1</v>
      </c>
      <c r="K51" s="186" t="inlineStr">
        <is>
          <t>✅ คำตอบที่ถูกต้อง: ข้อ ก. ขมิ้นชัน
🎯 ทำไมข้อนี้ถึงถูก:
ขมิ้นชัน (Curcuma longa) มีสรรพคุณหลักในการขับลม รักษาอาการท้องอืด ท้องเฟ้อ แน่นจุกเสียด และสมานแผลในกระเพาะอาหาร ไม่มีฤทธิ์เป็นยาระบายหรือรักษาอาการท้องผูกเหมือนสมุนไพรตัวอื่นในตัวเลือก
🔍 ข้ออื่นผิดเพราะอะไร:
• ข้อ ข.: มะขามแขก มีสาร Sennosides A &amp; B กระตุ้นการบีบตัวของลำไส้ใหญ่ ใช้รักษาอาการท้องผูกได้ดี
• ข้อ ค.: ชุมเห็ดเทศ มีสาร Chrysophanol และ Emodin ออกฤทธิ์เป็นยาระบายแก้ท้องผูก
• ข้อ ง.: คูน (ราชพฤกษ์) เนื้อในฝักแก่มีสารแอนทราควิโนน ใช้เป็นยาระบายแก้ท้องผูก
• ข้อ จ.: สมอไทย เป็นยาระบายอ่อนๆ และรู้ปิดรู้เปิดในตำรับยาแผนไทย</t>
        </is>
      </c>
      <c r="L51" s="186" t="n"/>
      <c r="M51" s="186" t="inlineStr">
        <is>
          <t>17. Herbal Medicine &amp; Products</t>
        </is>
      </c>
      <c r="N51" s="186" t="inlineStr">
        <is>
          <t>17.1 Herbal Medicines in NLED (บัญชียาหลักแห่งชาติด้านสมุนไพร)</t>
        </is>
      </c>
      <c r="O51" s="185" t="inlineStr">
        <is>
          <t>Clinic</t>
        </is>
      </c>
      <c r="P51" s="186" t="inlineStr">
        <is>
          <t>ข้อ 36 (PLE_CC1_Practice_Exam.md)</t>
        </is>
      </c>
      <c r="Q51" s="185" t="inlineStr">
        <is>
          <t>แบบฝึกหัด</t>
        </is>
      </c>
      <c r="R51" s="185" t="inlineStr">
        <is>
          <t>เล่มม่วง</t>
        </is>
      </c>
      <c r="S51" s="185" t="n"/>
    </row>
    <row r="52">
      <c r="A52" s="185" t="n">
        <v>50</v>
      </c>
      <c r="B52" s="186" t="n"/>
      <c r="C52" s="186" t="inlineStr">
        <is>
          <t>สารสกัดจากเปลือกผลมังคุด (Garcinia mangostana) มีสารสำคัญกลุ่มแซนโทน (Xanthones) และแทนนิน (Tannins) สูง นิยมนำมาเตรียมเป็นผลิตภัณฑ์สมุนไพรเพื่อฤทธิ์ในข้อใด</t>
        </is>
      </c>
      <c r="D52" s="186" t="n"/>
      <c r="E52" s="186" t="inlineStr">
        <is>
          <t>ฤทธิ์สมานแผลและต้านเชื้อแบคทีเรียสำหรับล้างแผลสด แผลเรื้อรัง</t>
        </is>
      </c>
      <c r="F52" s="186" t="inlineStr">
        <is>
          <t>ฤทธิ์ขับปัสสาวะและขับนิ่ว</t>
        </is>
      </c>
      <c r="G52" s="186" t="inlineStr">
        <is>
          <t>ฤทธิ์ลดระดับไขมันในเลือด</t>
        </is>
      </c>
      <c r="H52" s="186" t="inlineStr">
        <is>
          <t>ฤทธิ์ระงับอาการปวดข้อเข่าเสื่อม</t>
        </is>
      </c>
      <c r="I52" s="186" t="inlineStr">
        <is>
          <t>ฤทธิ์ช่วยให้นอนหลับ</t>
        </is>
      </c>
      <c r="J52" s="185" t="n">
        <v>1</v>
      </c>
      <c r="K52" s="186" t="inlineStr">
        <is>
          <t>✅ คำตอบที่ถูกต้อง: ข้อ ก. ฤทธิ์สมานแผลและต้านเชื้อแบคทีเรียสำหรับล้างแผลสด แผลเรื้อรัง
🎯 ทำไมข้อนี้ถึงถูก:
เปลือกมังคุดมีสารสำคัญคือ alpha-Mangostin (Xanthone) และ Condensed tannins ซึ่งมีฤทธิ์ฆ่าเชื้อแบคทีเรียก่อโรคผิวหนัง (Staphylococcus aureus, MRSA) ต้านการอักเสบ และมีฤทธิ์ฝาดสมาน (Astringent) ช่วยให้แผลแห้งและสมานตัวเร็วขึ้น จึงใช้เตรียมเป็นน้ำยาล้างแผลและยาทารักษาแผลสด แผลเรื้อรัง
🔍 ข้ออื่นผิดเพราะอะไร:
• ข้อ ข. ขับปัสสาวะ: กระเจี๊ยบแดง หญ้าหนวดแมว
• ข้อ ค. ลดไขมัน: กระเทียม
• ข้อ ง. ลดปวดข้อ: เถาวัลย์เปรียง
• ข้อ จ. ช่วยนอนหลับ: ยาหอม ขี้เหล็ก</t>
        </is>
      </c>
      <c r="L52" s="186" t="n"/>
      <c r="M52" s="186" t="inlineStr">
        <is>
          <t>17. Herbal Medicine &amp; Products</t>
        </is>
      </c>
      <c r="N52" s="186" t="inlineStr">
        <is>
          <t>17.4 Quality Control &amp; Herbal Pharmacopoeia (THP / การควบคุมคุณภาพ)</t>
        </is>
      </c>
      <c r="O52" s="185" t="inlineStr">
        <is>
          <t>Clinic</t>
        </is>
      </c>
      <c r="P52" s="186" t="inlineStr">
        <is>
          <t>ข้อ 38 (PLE_CC1_Practice_Exam.md)</t>
        </is>
      </c>
      <c r="Q52" s="185" t="inlineStr">
        <is>
          <t>แบบฝึกหัด</t>
        </is>
      </c>
      <c r="R52" s="185" t="inlineStr">
        <is>
          <t>เล่มม่วง</t>
        </is>
      </c>
      <c r="S52" s="185" t="n"/>
    </row>
    <row r="53">
      <c r="A53" s="185" t="n">
        <v>51</v>
      </c>
      <c r="B53" s="186" t="n"/>
      <c r="C53" s="186" t="inlineStr">
        <is>
          <t>ข้อใดระบุ 'ส่วนที่ใช้' ของสมุนไพรที่มีสรรพคุณแก้ท้องอืด ท้องเฟ้อ แน่น จุกเสียด ในงานสาธารณสุขมูลฐาน ไม่ถูกต้อง</t>
        </is>
      </c>
      <c r="D53" s="186" t="n"/>
      <c r="E53" s="186" t="inlineStr">
        <is>
          <t>กะเพรา ใช้ส่วนรากแก่</t>
        </is>
      </c>
      <c r="F53" s="186" t="inlineStr">
        <is>
          <t>ขมิ้นชัน ใช้ส่วนเหง้าแก่ใต้ดิน</t>
        </is>
      </c>
      <c r="G53" s="186" t="inlineStr">
        <is>
          <t>ขิง ใช้ส่วนเหง้าแก่ใต้ดิน</t>
        </is>
      </c>
      <c r="H53" s="186" t="inlineStr">
        <is>
          <t>กระชาย ใช้ส่วนเหง้าและรากใต้ดิน</t>
        </is>
      </c>
      <c r="I53" s="186" t="inlineStr">
        <is>
          <t>ตะไคร้ ใช้ส่วนโคนต้นและลำต้นแก่</t>
        </is>
      </c>
      <c r="J53" s="185" t="n">
        <v>1</v>
      </c>
      <c r="K53" s="186" t="inlineStr">
        <is>
          <t>✅ คำตอบที่ถูกต้อง: ข้อ ก. กะเพรา ใช้ส่วนรากแก่
🎯 ทำไมข้อนี้ถึงถูก:
กะเพรา (Ocimum tenuiflorum / Ocimum sanctum) สรรพคุณขับลม แก้ท้องอืด ท้องเฟ้อ และแก้อาการจุกเสียดแน่นท้อง ส่วนที่ใช้ทำยาคือ 'ใบสด หรือ ทั้งต้นเหนือดิน' ซึ่งอุดมด้วยน้ำมันหอมระเหย Eugenol และ Methyl eugenol การระบุว่าใช้ 'ส่วนรากแก่' จึงไม่ถูกต้อง
🔍 ข้ออื่นผิดเพราะอะไร:
• ข้อ ข. ขมิ้นชัน: ใช้เหง้าแก่ใต้ดิน (Curcuma Longa Rhizome)
• ข้อ ค. ขิง: ใช้เหง้าแก่ใต้ดิน (Zingiberis Rhizoma)
• ข้อ ง. กระชาย: ใช้เหง้าและรากใต้ดิน
• ข้อ จ. ตะไคร้: ใช้โคนต้นและลำต้นเทียม (Cymbopogon Citratus Stem)</t>
        </is>
      </c>
      <c r="L53" s="186" t="n"/>
      <c r="M53" s="186" t="inlineStr">
        <is>
          <t>17. Herbal Medicine &amp; Products</t>
        </is>
      </c>
      <c r="N53" s="186" t="inlineStr">
        <is>
          <t>17.2 Primary Health Care Herbs (สมุนไพรในงานสาธารณสุขมูลฐาน)</t>
        </is>
      </c>
      <c r="O53" s="185" t="inlineStr">
        <is>
          <t>Clinic</t>
        </is>
      </c>
      <c r="P53" s="186" t="inlineStr">
        <is>
          <t>ข้อ 40 (PLE_CC1_Practice_Exam.md)</t>
        </is>
      </c>
      <c r="Q53" s="185" t="inlineStr">
        <is>
          <t>แบบฝึกหัด</t>
        </is>
      </c>
      <c r="R53" s="185" t="inlineStr">
        <is>
          <t>เล่มม่วง</t>
        </is>
      </c>
      <c r="S53" s="185" t="n"/>
    </row>
    <row r="54">
      <c r="A54" s="185" t="n">
        <v>52</v>
      </c>
      <c r="B54" s="186" t="n"/>
      <c r="C54" s="186" t="inlineStr">
        <is>
          <t>เหตุใดจึงมีข้อห้ามใช้สมุนไพรหญ้าหนวดแมว (Orthosiphon aristatus) ในผู้ป่วยโรคไตวายและผู้ป่วยโรคหัวใจล้มเหลว</t>
        </is>
      </c>
      <c r="D54" s="186" t="n"/>
      <c r="E54" s="186" t="inlineStr">
        <is>
          <t>มีปริมาณเกลือโพแทสเซียมสูงมาก เสี่ยงต่อการเกิดภาวะ Hyperkalemia รุนแรง</t>
        </is>
      </c>
      <c r="F54" s="186" t="inlineStr">
        <is>
          <t>อาจทำให้ระดับไขมันคอเลสเตอรอลในเลือดสูงขึ้นอย่างรวดเร็ว</t>
        </is>
      </c>
      <c r="G54" s="186" t="inlineStr">
        <is>
          <t>อาจทำให้ระดับน้ำตาลในเลือดสูงขึ้นจนเกิดภาวะ DKA</t>
        </is>
      </c>
      <c r="H54" s="186" t="inlineStr">
        <is>
          <t>มีฤทธิ์กระตุ้นระบบประสาทซิมพาเทติกทำให้ความดันโลหิตสูงวิกฤต</t>
        </is>
      </c>
      <c r="I54" s="186" t="inlineStr">
        <is>
          <t>มีสารพิษทำลายเซลล์ตับทำให้ตับวายเฉียบพลัน</t>
        </is>
      </c>
      <c r="J54" s="185" t="n">
        <v>1</v>
      </c>
      <c r="K54" s="186" t="inlineStr">
        <is>
          <t>✅ คำตอบที่ถูกต้อง: ข้อ ก. มีโพแทสเซียมสูง ซึ่งเสี่ยงต่อการเกิดภาวะหัวใจเต้นผิดจังหวะในผู้ป่วยโรคไตวาย
🎯 ทำไมข้อนี้ถึงถูก:
หญ้าหนวดแมวมีเกลือโพแทสเซียมสูงมาก ในผู้ป่วยโรคไตวายหรือไตบกพร่อง การขับโพแทสเซียมจะลดลงอย่างมาก ทำให้เกิด Hyperkalemia นำไปสู่อาการหัวใจเต้นผิดจังหวะรุนแรงและหัวใจหยุดเต้นได้
🔍 ข้ออื่นผิดเพราะอะไร:
• ข้อ ข.: หญ้าหนวดแมวไม่ได้ออกฤทธิ์กระตุ้นหัวใจโดยตรงผ่าน Alpha/Beta receptors
• ข้อ ค.: หญ้าหนวดแมวไม่ได้เพิ่มการดูดซึมโซเดียมกลับ แต่มีฤทธิ์ขับปัสสาวะ
• ข้อ ง.: หญ้าหนวดแมวไม่ได้มีฤทธิ์กระตุ้นเอนไซม์ตับให้ทำลายยาโรคหัวใจ
• ข้อ จ.: หญ้าหนวดแมวช่วยขับกรดยูริก ไม่ได้ทำให้ยูริกคั่ง</t>
        </is>
      </c>
      <c r="L54" s="186" t="n"/>
      <c r="M54" s="186" t="inlineStr">
        <is>
          <t>17. Herbal Medicine &amp; Products</t>
        </is>
      </c>
      <c r="N54" s="186" t="inlineStr">
        <is>
          <t>17.5 Herb-Drug Interactions &amp; Safety (อันตรกิริยาและความปลอดภัย)</t>
        </is>
      </c>
      <c r="O54" s="185" t="inlineStr">
        <is>
          <t>Clinic</t>
        </is>
      </c>
      <c r="P54" s="186" t="inlineStr">
        <is>
          <t>ข้อ 39 (PLE_CC1_2562_Key.md)</t>
        </is>
      </c>
      <c r="Q54" s="185" t="inlineStr">
        <is>
          <t>ข้อสอบจริง</t>
        </is>
      </c>
      <c r="R54" s="185" t="inlineStr">
        <is>
          <t>2562</t>
        </is>
      </c>
      <c r="S54" s="185" t="n"/>
    </row>
    <row r="55">
      <c r="A55" s="185" t="n">
        <v>53</v>
      </c>
      <c r="B55" s="186" t="n"/>
      <c r="C55" s="186" t="inlineStr">
        <is>
          <t>สมุนไพรในข้อใดออกฤทธิ์เป็น estrogenic effects</t>
        </is>
      </c>
      <c r="D55" s="186" t="n"/>
      <c r="E55" s="186" t="inlineStr">
        <is>
          <t>กวาวเครือแดง</t>
        </is>
      </c>
      <c r="F55" s="186" t="inlineStr">
        <is>
          <t>กวาวเครือขาว</t>
        </is>
      </c>
      <c r="G55" s="186" t="inlineStr">
        <is>
          <t>มันฝรั่ง</t>
        </is>
      </c>
      <c r="H55" s="186" t="inlineStr">
        <is>
          <t>มะขามเทศ</t>
        </is>
      </c>
      <c r="I55" s="186" t="inlineStr">
        <is>
          <t>สับปะรด</t>
        </is>
      </c>
      <c r="J55" s="185" t="n">
        <v>2</v>
      </c>
      <c r="K55" s="186" t="inlineStr">
        <is>
          <t>✅ คำตอบที่ถูกต้อง: ข้อ ข. กวาวเครือขาว
🎯 ทำไมข้อนี้ถึงถูก:
กวาวเครือขาว (Pueraria mirifica) มีสารสำคัญกลุ่ม Isoflavonoids (Puerarin, Daidzin) และ Chromenes (Miroestrol, Deoxymiroestrol) ซึ่งออกฤทธิ์เป็น Phytoestrogens จับกับ Estrogen receptors เลียนแบบฮอร์โมนเอสโตรเจน ช่วยบรรเทาอาการของสตรีวัยทอง
🔍 ข้ออื่นผิดเพราะอะไร:
• ข้อ ก.: กวาวเครือแดง (Butea superba) มีฤทธิ์เด่นทางแอนโดรเจน (Androgenic effects) ใช้เสริมสมรรถภาพทางเพศในเพศชาย
• ข้อ ค.: มันฝรั่ง เป็นพืชหัวประเภทแป้ง ไม่มีฤทธิ์เลียนแบบฮอร์โมนเอสโตรเจน
• ข้อ ง.: มะขามเทศ มีสารกลุ่มแทนนิน ใช้รักษาแผลและท้องเสีย ไม่มีผลต่อฮอร์โมนเพศ
• ข้อ จ.: สับปะรด มีเอนไซม์โบรมีเลน (Bromelain) ช่วยย่อยโปรตีนและลดบวม ไม่มีฤทธิ์เอสโตรเจน</t>
        </is>
      </c>
      <c r="L55" s="186" t="n"/>
      <c r="M55" s="186" t="inlineStr">
        <is>
          <t>17. Herbal Medicine &amp; Products</t>
        </is>
      </c>
      <c r="N55" s="186" t="inlineStr">
        <is>
          <t>17.1 Herbal Medicines in NLED (บัญชียาหลักแห่งชาติด้านสมุนไพร)</t>
        </is>
      </c>
      <c r="O55" s="185" t="inlineStr">
        <is>
          <t>Clinic</t>
        </is>
      </c>
      <c r="P55" s="186" t="inlineStr">
        <is>
          <t>[SOURCE: Mock Pharmtutor 2024 Set 1 ข้อ 71]</t>
        </is>
      </c>
      <c r="Q55" s="185" t="inlineStr">
        <is>
          <t>ข้อสอบจำลอง</t>
        </is>
      </c>
      <c r="R55" s="185" t="inlineStr">
        <is>
          <t>Mock Pharmtutor 2024</t>
        </is>
      </c>
      <c r="S55" s="185" t="n"/>
    </row>
    <row r="56">
      <c r="A56" s="185" t="n">
        <v>54</v>
      </c>
      <c r="B56" s="186" t="n"/>
      <c r="C56" s="186" t="inlineStr">
        <is>
          <t>ยาสมุนไพรในข้อใด มีข้อบ่งใช้ในการบรรเทาอาการของโรคโพรงจมูกอักเสบ</t>
        </is>
      </c>
      <c r="D56" s="186" t="n"/>
      <c r="E56" s="186" t="inlineStr">
        <is>
          <t>ยาประสะไพล</t>
        </is>
      </c>
      <c r="F56" s="186" t="inlineStr">
        <is>
          <t>ยาธาตุบรรจบ</t>
        </is>
      </c>
      <c r="G56" s="186" t="inlineStr">
        <is>
          <t>ยาปราบชมพูทวีป</t>
        </is>
      </c>
      <c r="H56" s="186" t="inlineStr">
        <is>
          <t>ยาเหลืองปิดสมุทร</t>
        </is>
      </c>
      <c r="I56" s="186" t="inlineStr">
        <is>
          <t>ยาแคปซูลฟ้าทะลายโจร</t>
        </is>
      </c>
      <c r="J56" s="185" t="n">
        <v>3</v>
      </c>
      <c r="K56" s="186" t="inlineStr">
        <is>
          <t>✅ คำตอบที่ถูกต้อง: ข้อ ค. ยาปราบชมพูทวีป
🎯 ทำไมข้อนี้ถึงถูก:
ยาปราบชมพูทวีป ตามบัญชียาหลักแห่งชาติด้านสมุนไพร มีข้อบ่งใช้สำหรับบรรเทาอาการหวัด ภูมิแพ้อากาศ อาการคัดจมูก น้ำมูกไหล และโรคหืดระยะสงบ มีฤทธิ์ต้านการแพ้และต้านการอักเสบในระบบทางเดินหายใจ
🔍 ข้ออื่นผิดเพราะอะไร:
• ข้อ ก. (ยาประสะไพล): มีข้อบ่งใช้หลักสำหรับบรรเทาอาการปวดประจำเดือน ขับน้ำคาวปลา และประจำเดือนมาไม่สม่ำเสมอในสตรี
• ข้อ ข. (ยาธาตุบรรจบ): มีข้อบ่งใช้สำหรับบรรเทาอาการท้องอืด ท้องเฟ้อ และอาการอุจจาระธาตุพิการในระบบทางเดินอาหาร
• ข้อ ง. (ยาเหลืองปิดสมุทร): มีข้อบ่งใช้สำหรับบรรเทาอาการท้องเสียชนิดที่ไม่เกิดจากการติดเชื้อ เช่น อุจจาระไม่เป็นมูกเลือดและไม่มีไข้
• ข้อ จ. (ยาแคปซูลฟ้าทะลายโจร): มีข้อบ่งใช้สำหรับบรรเทาอาการหวัด เจ็บคอ และบรรเทาอาการของโรคติดเชื้อไวรัสทางเดินหายใจส่วนบนเฉียบพลัน ไม่ใช่ยารักษาอาการภูมิแพ้โพรงจมูกอักเสบเรื้อรัง</t>
        </is>
      </c>
      <c r="L56" s="186" t="n"/>
      <c r="M56" s="186" t="inlineStr">
        <is>
          <t>17. Herbal Medicine &amp; Products</t>
        </is>
      </c>
      <c r="N56" s="186" t="inlineStr">
        <is>
          <t>17.1 Herbal Medicines in NLED (บัญชียาหลักแห่งชาติด้านสมุนไพร)</t>
        </is>
      </c>
      <c r="O56" s="185" t="inlineStr">
        <is>
          <t>Clinic</t>
        </is>
      </c>
      <c r="P56" s="186" t="inlineStr">
        <is>
          <t>[SOURCE: Mock Pharmtutor 2024 Set 1 ข้อ 87]</t>
        </is>
      </c>
      <c r="Q56" s="185" t="inlineStr">
        <is>
          <t>ข้อสอบจำลอง</t>
        </is>
      </c>
      <c r="R56" s="185" t="inlineStr">
        <is>
          <t>Mock Pharmtutor 2024</t>
        </is>
      </c>
      <c r="S56" s="185" t="n"/>
    </row>
    <row r="57">
      <c r="A57" s="185" t="n">
        <v>55</v>
      </c>
      <c r="B57" s="186" t="n"/>
      <c r="C57" s="186" t="inlineStr">
        <is>
          <t>ผู้ป่วยเริม สามารถใช้สมุนไพรชนิดใด สำหรับบรรเทาอาการ (MCQ ธ.ค. 66)</t>
        </is>
      </c>
      <c r="D57" s="186" t="n"/>
      <c r="E57" s="186" t="inlineStr">
        <is>
          <t>รางจืด</t>
        </is>
      </c>
      <c r="F57" s="186" t="inlineStr">
        <is>
          <t>เพชรสังฆาต</t>
        </is>
      </c>
      <c r="G57" s="186" t="inlineStr">
        <is>
          <t>มะระขี้นก</t>
        </is>
      </c>
      <c r="H57" s="186" t="inlineStr">
        <is>
          <t>ครีมพญายอ</t>
        </is>
      </c>
      <c r="I57" s="186" t="inlineStr">
        <is>
          <t>ทองพันชั่ง</t>
        </is>
      </c>
      <c r="J57" s="185" t="n">
        <v>4</v>
      </c>
      <c r="K57" s="186" t="inlineStr">
        <is>
          <t>✅ คำตอบที่ถูกต้อง: ข้อ ง. พญายอ (เสลดพังพอนตัวเมีย)
🎯 ทำไมข้อนี้ถึงถูก:
พญายอ (Clinacanthus nutans) มีสารสำคัญกลุ่ม Monogalactosyl diglycerides และสารประกอบฟลาโวนอยด์ ซึ่งออกฤทธิ์ยับยั้งการเพิ่มจำนวนของไวรัส Herpes Simplex Virus (HSV-1 และ HSV-2) และ Varicella Zoster Virus (VZV) เป็นยาพัฒนาจากสมุนไพรในบัญชียาหลักแห่งชาติสำหรับรักษาโรคเริมและงูสวัด
🔍 ข้ออื่นผิดเพราะอะไร:
• ข้อ ก.: บัวบก ใช้สำหรับสมานแผลสด แผลไฟไหม้น้ำร้อนลวก และลดการอักเสบ
• ข้อ ข.: ขมิ้นชัน ใช้บรรเทาอาการท้องอืด ท้องเฟ้อ และผื่นคันแพ้ผิวหนังทั่วไป
• ข้อ ค.: ไพล ใช้น้ำมันไพลทาบรรเทาอาการปวด บวม เคล็ดขัดยอก
• ข้อ จ.: ว่านหางจระเข้ ใช้วุ้นทารักษาแผลไฟไหม้ น้ำร้อนลวก เพื่อเพิ่มความชุ่มชื้น</t>
        </is>
      </c>
      <c r="L57" s="186" t="n"/>
      <c r="M57" s="186" t="inlineStr">
        <is>
          <t>17. Herbal Medicine &amp; Products</t>
        </is>
      </c>
      <c r="N57" s="186" t="inlineStr">
        <is>
          <t>17.1 Herbal Medicines in NLED (บัญชียาหลักแห่งชาติด้านสมุนไพร)</t>
        </is>
      </c>
      <c r="O57" s="185" t="inlineStr">
        <is>
          <t>Clinic</t>
        </is>
      </c>
      <c r="P57" s="186" t="inlineStr">
        <is>
          <t>[SOURCE: Mock Pharmtutor 2024 Set 2 ข้อ 16]</t>
        </is>
      </c>
      <c r="Q57" s="185" t="inlineStr">
        <is>
          <t>ข้อสอบจำลอง</t>
        </is>
      </c>
      <c r="R57" s="185" t="inlineStr">
        <is>
          <t>Mock Pharmtutor 2024</t>
        </is>
      </c>
      <c r="S57" s="185" t="n"/>
    </row>
    <row r="58">
      <c r="A58" s="185" t="n">
        <v>56</v>
      </c>
      <c r="B58" s="186" t="n"/>
      <c r="C58" s="186" t="inlineStr">
        <is>
          <t>สมุนไพรในบัญชียาหลักแห่งชาติชนิดใด สามารถนำมาช่วยบรรเทาอาการแพ้ท้องของคนไข้ตั้งครรภ์ได้อย่างมีประสิทธิภาพ</t>
        </is>
      </c>
      <c r="D58" s="186" t="n"/>
      <c r="E58" s="186" t="inlineStr">
        <is>
          <t>กระเจี๊ยบแดง</t>
        </is>
      </c>
      <c r="F58" s="186" t="inlineStr">
        <is>
          <t>ขลู่</t>
        </is>
      </c>
      <c r="G58" s="186" t="inlineStr">
        <is>
          <t>เหง้าขิงแก่</t>
        </is>
      </c>
      <c r="H58" s="186" t="inlineStr">
        <is>
          <t>ข่าอ่อน</t>
        </is>
      </c>
      <c r="I58" s="186" t="inlineStr">
        <is>
          <t>ขมิ้นขาว</t>
        </is>
      </c>
      <c r="J58" s="185" t="n">
        <v>3</v>
      </c>
      <c r="K58" s="186" t="inlineStr">
        <is>
          <t>✅ คำตอบที่ถูกต้อง: ข้อ ค. ขิง
🎯 ทำไมข้อนี้ถึงถูก:
ขิง (Zingiber officinale) เป็นสมุนไพรในบัญชียาหลักแห่งชาติด้านสมุนไพรที่มีหลักฐานทางคลินิกชัดเจนและมีความปลอดภัยในการใช้บรรเทาอาการคลื่นไส้ อาเจียนจากการแพ้ท้องในหญิงตั้งครรภ์ (Morning sickness) โดยสาร Gingerols และ Shogaols ออกฤทธิ์ต้านตัวรับ 5-HT3 ในทางเดินอาหาร
🔍 ข้ออื่นผิดเพราะอะไร:
• ข้อ ก.: ฟ้าทะลายโจร มีข้อห้ามใช้เด็ดขาดในสตรีตั้งครรภ์และให้นมบุตรเพราะอาจทำให้ทารกพิการหรือแท้งได้
• ข้อ ข.: เถาวัลย์เปรียง มีฤทธิ์คล้าย NSAIDs และไม่มีข้อมูลความปลอดภัยเพียงพอในหญิงตั้งครรภ์
• ข้อ ง.: มะขามแขก มีสารกระตุ้นการบีบตัวของลำไส้และอาจกระตุ้นการบีบตัวของมดลูกจนแท้งได้
• ข้อ จ.: ชุมเห็ดเทศ เป็นยาระบายกลุ่มแอนทราควิโนนที่ควรหลีกเลี่ยงในสตรีตั้งครรภ์</t>
        </is>
      </c>
      <c r="L58" s="186" t="n"/>
      <c r="M58" s="186" t="inlineStr">
        <is>
          <t>17. Herbal Medicine &amp; Products</t>
        </is>
      </c>
      <c r="N58" s="186" t="inlineStr">
        <is>
          <t>17.1 Herbal Medicines in NLED (บัญชียาหลักแห่งชาติด้านสมุนไพร)</t>
        </is>
      </c>
      <c r="O58" s="185" t="inlineStr">
        <is>
          <t>Clinic</t>
        </is>
      </c>
      <c r="P58" s="186" t="inlineStr">
        <is>
          <t>[SOURCE: Mock Pharmtutor 2024 Set 2 ข้อ 26]</t>
        </is>
      </c>
      <c r="Q58" s="185" t="inlineStr">
        <is>
          <t>ข้อสอบจำลอง</t>
        </is>
      </c>
      <c r="R58" s="185" t="inlineStr">
        <is>
          <t>Mock Pharmtutor 2024</t>
        </is>
      </c>
      <c r="S58" s="185" t="n"/>
    </row>
    <row r="59">
      <c r="A59" s="185" t="n">
        <v>57</v>
      </c>
      <c r="B59" s="186" t="n"/>
      <c r="C59" s="186" t="inlineStr">
        <is>
          <t>สมุนไพรหรือสารสกัดจากพืชในข้อใดที่มีหลักฐานเชิงประจักษ์สนับสนุนคุณสมบัติในการเพิ่มการไหลเวียนของเลือด (Improve microcirculation) และมีข้อควรระวังในการเสริมฤทธิ์ต้านเกล็ดเลือดกับยาในกลุ่มโรคหัวใจและหลอดเลือด</t>
        </is>
      </c>
      <c r="D59" s="186" t="n"/>
      <c r="E59" s="186" t="inlineStr">
        <is>
          <t>ชาเขียว (Green tea / Camellia sinensis)</t>
        </is>
      </c>
      <c r="F59" s="186" t="inlineStr">
        <is>
          <t>บัวบก (Centella asiatica)</t>
        </is>
      </c>
      <c r="G59" s="186" t="inlineStr">
        <is>
          <t>เห็ดหลินจือ (Ganoderma lucidum)</t>
        </is>
      </c>
      <c r="H59" s="186" t="inlineStr">
        <is>
          <t>แปะก๊วย (Ginkgo biloba)</t>
        </is>
      </c>
      <c r="I59" s="186" t="inlineStr">
        <is>
          <t>เก๊กฮวย (Chrysanthemum indicum)</t>
        </is>
      </c>
      <c r="J59" s="185" t="n">
        <v>4</v>
      </c>
      <c r="K59" s="186" t="inlineStr">
        <is>
          <t>✅ คำตอบที่ถูกต้อง: ข้อ ง. แปะก๊วย (Ginkgo biloba)
🎯 ทำไมข้อนี้ถึงถูก:
สารสกัดจากใบแปะก๊วย (Ginkgo biloba extract) ประกอบด้วยสารสำคัญกลุ่ม Flavonoids และ Terpenoids (Ginkgolides) ซึ่งมีฤทธิ์ขยายหลอดเลือด เพิ่มการไหลเวียนเลือดของหลอดเลือดส่วนปลายและสมอง รวมถึงมีฤทธิ์ยับยั้ง Platelet Activating Factor (PAF) จึงช่วยลดการเกาะกลุ่มของเกล็ดเลือด และมีข้อควรระวังสำคัญคือการเสริมฤทธิ์ยาต้านเกล็ดเลือด (เช่น Aspirin) หรือยาต้านการแข็งตัวของเลือด ทำให้เสี่ยงต่อภาวะเลือดออกผิดปกติ
🔍 ข้ออื่นผิดเพราะอะไร:
• ข้อ ก.: ชาเขียวมีสาร EGCG เป็นสารต้านอนุมูลอิสระ แต่มีวิตามิน K ที่อาจต้านฤทธิ์ warfarin ไม่ได้มีจุดเด่นในการเพิ่มการไหลเวียนเลือดเทียบเท่าแปะก๊วย
• ข้อ ข.: บัวบกมีสาร asiaticoside ช่วยสมานแผลและลดการอักเสบ ไม่ได้ใช้เป็นหลักเพื่อเพิ่มการไหลเวียนเลือดในโรคหลอดเลือดหัวใจ
• ข้อ ค.: เห็ดหลินจือช่วยปรับสมดุลภูมิคุ้มกัน แต่หลักฐานด้านการไหลเวียนเลือดไม่ชัดเจนเท่าแปะก๊วย
• ข้อ จ.: เก๊กฮวยใช้แก้ร้อนในและดับกระหาย ไม่มีหลักฐานทางคลินิกที่ชัดเจนในการเพิ่มการไหลเวียนเลือดในหลอดเลือดหัวใจ</t>
        </is>
      </c>
      <c r="L59" s="186" t="n"/>
      <c r="M59" s="186" t="inlineStr">
        <is>
          <t>17. Herbal Medicine &amp; Products</t>
        </is>
      </c>
      <c r="N59" s="186" t="inlineStr">
        <is>
          <t>17.4 Quality Control &amp; Herbal Pharmacopoeia (THP / การควบคุมคุณภาพ)</t>
        </is>
      </c>
      <c r="O59" s="185" t="inlineStr">
        <is>
          <t>Clinic</t>
        </is>
      </c>
      <c r="P59" s="186" t="inlineStr">
        <is>
          <t>2567</t>
        </is>
      </c>
      <c r="Q59" s="185" t="inlineStr">
        <is>
          <t>ข้อสอบจำลอง</t>
        </is>
      </c>
      <c r="R59" s="185" t="inlineStr">
        <is>
          <t>Mock RxCU83 ชุดที่ 2</t>
        </is>
      </c>
      <c r="S59" s="185" t="n"/>
    </row>
    <row r="60">
      <c r="A60" s="185" t="n">
        <v>58</v>
      </c>
      <c r="B60" s="186" t="n"/>
      <c r="C60" s="186" t="inlineStr">
        <is>
          <t>Reserpine เป็นสารอัลคาลอยด์จากธรรมชาติที่เคยนำมาใช้เป็นยาลดความดันโลหิตและยารักษาโรคทางจิตเวช สารธรรมชาตินี้สกัดได้จากพืชสมุนไพรในข้อใด</t>
        </is>
      </c>
      <c r="D60" s="186" t="n"/>
      <c r="E60" s="186" t="inlineStr">
        <is>
          <t>ระย่อม (Rauvolfia serpentina)</t>
        </is>
      </c>
      <c r="F60" s="186" t="inlineStr">
        <is>
          <t>พริกไทยดำ (Piper nigrum)</t>
        </is>
      </c>
      <c r="G60" s="186" t="inlineStr">
        <is>
          <t>เมล็ดกาแฟ (Coffea arabica)</t>
        </is>
      </c>
      <c r="H60" s="186" t="inlineStr">
        <is>
          <t>โคคา (Erythroxylum coca)</t>
        </is>
      </c>
      <c r="I60" s="186" t="inlineStr">
        <is>
          <t>เถาวัลย์เปรียง (Derris scandens)</t>
        </is>
      </c>
      <c r="J60" s="185" t="n">
        <v>1</v>
      </c>
      <c r="K60" s="186" t="inlineStr">
        <is>
          <t>✅ คำตอบที่ถูกต้อง: ข้อ ก. ระย่อม (Rauvolfia serpentina)
🎯 ทำไมข้อนี้ถึงถูก:
Reserpine เป็น indole alkaloid ที่แยกสกัดได้จากรากของต้นระย่อม (Rauvolfia serpentina วงศ์ Apocynaceae) ออกฤทธิ์ยับยั้ง VMAT (vesicular monoamine transporter) ทำให้ลดการกักเก็บสารสื่อประสาท norepinephrine, dopamine และ serotonin ในถุง vesicle ส่งผลให้ความดันโลหิตลดลง
🔍 ข้ออื่นผิดเพราะอะไร:
• ข้อ ข.: พริกไทยดำ มีสารสำคัญคือ Piperine
• ข้อ ค.: เมล็ดกาแฟ มีสารสำคัญคือ Caffeine
• ข้อ ง.: โคคา มีสารสำคัญคือ Cocaine
• ข้อ จ.: เถาวัลย์เปรียง มีสารสำคัญกลุ่ม Isoflavones ออกฤทธิ์ต้านการอักเสบและแก้ปวดเมื่อย</t>
        </is>
      </c>
      <c r="L60" s="186" t="n"/>
      <c r="M60" s="186" t="inlineStr">
        <is>
          <t>17. Herbal Medicine &amp; Products</t>
        </is>
      </c>
      <c r="N60" s="186" t="inlineStr">
        <is>
          <t>17.4 Quality Control &amp; Herbal Pharmacopoeia (THP / การควบคุมคุณภาพ)</t>
        </is>
      </c>
      <c r="O60" s="185" t="inlineStr">
        <is>
          <t>Clinic</t>
        </is>
      </c>
      <c r="P60" s="186" t="inlineStr">
        <is>
          <t>2567</t>
        </is>
      </c>
      <c r="Q60" s="185" t="inlineStr">
        <is>
          <t>ข้อสอบจำลอง</t>
        </is>
      </c>
      <c r="R60" s="185" t="inlineStr">
        <is>
          <t>Mock RxCU83 ชุดที่ 2</t>
        </is>
      </c>
      <c r="S60" s="185" t="n"/>
    </row>
    <row r="61">
      <c r="A61" s="185" t="n">
        <v>59</v>
      </c>
      <c r="B61" s="186" t="n"/>
      <c r="C61" s="186" t="inlineStr">
        <is>
          <t>สมุนไพรต่างประเทศในข้อใดที่นิยมนำมาใช้เป็นสารสกัดสมุนไพรเสริมสำหรับระบบหัวใจและหลอดเลือด โดยมีฤทธิ์ขยายหลอดเลือดส่วนปลาย ลดแรงต้านทานหลอดเลือด และเพิ่มการไหลเวียนเลือดเข้าสู่หัวใจ</t>
        </is>
      </c>
      <c r="D61" s="186" t="n"/>
      <c r="E61" s="186" t="inlineStr">
        <is>
          <t>Horse chestnut (Aesculus hippocastanum)</t>
        </is>
      </c>
      <c r="F61" s="186" t="inlineStr">
        <is>
          <t>Hawthorn (Crataegus oxyacantha / Crataegus monogyna)</t>
        </is>
      </c>
      <c r="G61" s="186" t="inlineStr">
        <is>
          <t>St. John's Wort (Hypericum perforatum)</t>
        </is>
      </c>
      <c r="H61" s="186" t="inlineStr">
        <is>
          <t>Echinacea (Echinacea purpurea)</t>
        </is>
      </c>
      <c r="I61" s="186" t="inlineStr">
        <is>
          <t>Black cohosh (Actaea racemosa)</t>
        </is>
      </c>
      <c r="J61" s="185" t="n">
        <v>2</v>
      </c>
      <c r="K61" s="186" t="inlineStr">
        <is>
          <t>✅ คำตอบที่ถูกต้อง: ข้อ ข. Hawthorn (Crataegus oxyacantha / Crataegus monogyna)
🎯 ทำไมข้อนี้ถึงถูก:
สารสกัดจาก Hawthorn (เบอร์รี่และใบของต้นฮอว์ธอร์น) มีสารสำคัญกลุ่ม Oligomeric procyanidins (OPCs) และ Flavonoids ออกฤทธิ์ขยายหลอดเลือดหัวใจและหลอดเลือดส่วนปลาย ยับยั้งเอนไซม์ ACE และ PDE เพิ่มแรงบีบตัวของหัวใจอย่างอ่อน นิยมใช้เป็น complementary therapy สำหรับภาวะหัวใจล้มเหลวระยะแรก (NYHA class I-II) และช่วยลดความดันโลหิต
🔍 ข้ออื่นผิดเพราะอะไร:
• ข้อ ก.: Horse chestnut มีสารสำคัญคือ Aescin นิยมใช้รักษาภาวะหลอดเลือดดำบกพร่องเรื้อรัง (Chronic venous insufficiency) และริดสีดวงทวาร
• ข้อ ค.: St. John's Wort นิยมใช้บรรเทาภาวะซึมเศร้าเล็กน้อยถึงปานกลาง และเป็น potent CYP3A4/P-gp inducer
• ข้อ ง.: Echinacea ใช้กระตุ้นภูมิคุ้มกันเพื่อป้องกันหรือบรรเทาอาการหวัด
• ข้อ จ.: Black cohosh มีสารกลุ่ม triterpene glycosides นิยมใช้บรรเทาอาการวัยทอง (Menopausal symptoms) เช่น อาการร้อนวูบวาบ</t>
        </is>
      </c>
      <c r="L61" s="186" t="n"/>
      <c r="M61" s="186" t="inlineStr">
        <is>
          <t>17. Herbal Medicine &amp; Products</t>
        </is>
      </c>
      <c r="N61" s="186" t="inlineStr">
        <is>
          <t>17.4 Quality Control &amp; Herbal Pharmacopoeia (THP / การควบคุมคุณภาพ)</t>
        </is>
      </c>
      <c r="O61" s="185" t="inlineStr">
        <is>
          <t>Clinic</t>
        </is>
      </c>
      <c r="P61" s="186" t="inlineStr">
        <is>
          <t>2567</t>
        </is>
      </c>
      <c r="Q61" s="185" t="inlineStr">
        <is>
          <t>ข้อสอบจำลอง</t>
        </is>
      </c>
      <c r="R61" s="185" t="inlineStr">
        <is>
          <t>Mock RxCU83 ชุดที่ 2</t>
        </is>
      </c>
      <c r="S61" s="185" t="n"/>
    </row>
    <row r="62">
      <c r="A62" s="185" t="n">
        <v>60</v>
      </c>
      <c r="B62" s="186" t="n"/>
      <c r="C62" s="186" t="inlineStr">
        <is>
          <t>สมุนไพรในบัญชียาหลักแห่งชาติข้อใด ที่สามารถรับประทานเพื่อบรรเทาอาการปวดข้อในโรคข้อเข่าเสื่อมได้ โดยมีประสิทธิผลเทียบเคียงกับยาต้านการอักเสบที่ไม่ใช่สเตียรอยด์ (NSAIDs)</t>
        </is>
      </c>
      <c r="D62" s="186" t="n"/>
      <c r="E62" s="186" t="inlineStr">
        <is>
          <t>ขมิ้นชัน</t>
        </is>
      </c>
      <c r="F62" s="186" t="inlineStr">
        <is>
          <t>ใบบัวบก</t>
        </is>
      </c>
      <c r="G62" s="186" t="inlineStr">
        <is>
          <t>เถาวัลย์เปรียง</t>
        </is>
      </c>
      <c r="H62" s="186" t="inlineStr">
        <is>
          <t>พญายอ</t>
        </is>
      </c>
      <c r="I62" s="186" t="inlineStr">
        <is>
          <t>พริก</t>
        </is>
      </c>
      <c r="J62" s="185" t="n">
        <v>3</v>
      </c>
      <c r="K62" s="186" t="inlineStr">
        <is>
          <t>✅ คำตอบที่ถูกต้อง: ข้อ ค. เถาวัลย์เปรียง
🎯 ทำไมข้อนี้ถึงถูก:
สารสกัดเถาวัลย์เปรียง (Derris scandens) ได้รับการบรรจุในบัญชียาหลักแห่งชาติ โดยมีข้อบ่งใช้สำหรับบรรเทาอาการปวดกล้ามเนื้อและอาการปวดข้อจากข้อเข่าเสื่อม มีการศึกษาวิจัยทางคลินิกยืนยันประสิทธิผลในการลดอาการปวดข้อเข่าเสื่อมได้เทียบเคียงกับ Ibuprofen หรือ Diclofenac
🔍 ข้ออื่นผิดเพราะอะไร:
• ข้อ ก. ผิด เพราะขมิ้นชันใช้บรรเทาอาการแน่นจุกเสียด ท้องอืด ท้องเฟ้อ
• ข้อ ข. ผิด เพราะใบบัวบกใช้แก้ไข้ แก้ร้อนใน ช้ำใน หรือรักษาแผล
• ข้อ ง. ผิด เพราะพญายอ (เสลดพังพอนตัวเมีย) ใช้รักษาแผลเริม งูสวัด หรือแมลงสัตว์กัดต่อย
• ข้อ จ. ผิด เพราะพริก (Capsaicin) นิยมใช้ในรูปแบบยาทาภายนอกบรรเทาอาการปวด ไม่ใช้รับประทานเป็นหลัก</t>
        </is>
      </c>
      <c r="L62" s="186" t="inlineStr">
        <is>
          <t>Clinic</t>
        </is>
      </c>
      <c r="M62" s="186" t="inlineStr">
        <is>
          <t>17. Herbal Medicine &amp; Products</t>
        </is>
      </c>
      <c r="N62" s="186" t="inlineStr">
        <is>
          <t>17.1 Herbal Medicines in NLED (บัญชียาหลักแห่งชาติด้านสมุนไพร)</t>
        </is>
      </c>
      <c r="O62" s="185" t="inlineStr">
        <is>
          <t>Clinic</t>
        </is>
      </c>
      <c r="P62" s="186" t="inlineStr">
        <is>
          <t>รุ่น RxCU83</t>
        </is>
      </c>
      <c r="Q62" s="185" t="inlineStr">
        <is>
          <t>แบบฝึกหัด</t>
        </is>
      </c>
      <c r="R62" s="185" t="inlineStr">
        <is>
          <t>Quiz เตรียมสอบ CC1 RxCU83</t>
        </is>
      </c>
      <c r="S62" s="185" t="n"/>
    </row>
    <row r="63">
      <c r="A63" s="185" t="n">
        <v>61</v>
      </c>
      <c r="B63" s="186" t="inlineStr">
        <is>
          <t>ผู้ป่วยต้องการทำลูกประคบสมุนไพรใช้เองที่บ้านเพื่อบรรเทาอาการปวดเมื่อยกล้ามเนื้อขาและน่อง</t>
        </is>
      </c>
      <c r="C63" s="186" t="inlineStr">
        <is>
          <t>สมุนไพรหลักในข้อใดที่มีน้ำมันหอมระเหยช่วยคลายกล้ามเนื้อ ลดการอักเสบ และนิยมใช้เป็นตัวยาหลักในลูกประคบสมุนไพร</t>
        </is>
      </c>
      <c r="D63" s="186" t="n"/>
      <c r="E63" s="186" t="inlineStr">
        <is>
          <t>ใบไพล</t>
        </is>
      </c>
      <c r="F63" s="186" t="inlineStr">
        <is>
          <t>เหง้าไพล (Zingiber montanum)</t>
        </is>
      </c>
      <c r="G63" s="186" t="inlineStr">
        <is>
          <t>เหง้าพลับพลึง</t>
        </is>
      </c>
      <c r="H63" s="186" t="inlineStr">
        <is>
          <t>ว่านหางจระเข้</t>
        </is>
      </c>
      <c r="I63" s="186" t="inlineStr">
        <is>
          <t>ใบขมิ้น</t>
        </is>
      </c>
      <c r="J63" s="185" t="n">
        <v>2</v>
      </c>
      <c r="K63" s="186" t="inlineStr">
        <is>
          <t>✅ คำตอบที่ถูกต้อง: ข้อ ข. เหง้าไพล
🎯 ทำไมข้อนี้ถึงถูก:
เป็นสมุนไพรหลักที่สำคัญที่สุดในตำรับลูกประคบสมุนไพร มีน้ำมันหอมระเหยและสารกลุ่ม Curcuminoids รวมถึงสารสำคัญ DMPBD [(E)-1-(3,4-dimethoxyphenyl)butadiene] ซึ่งมีฤทธิ์ต้านการอักเสบ คลายกล้ามเนื้อ และลดอาการปวดบวมได้อย่างดีเยี่ยม
🔍 ข้ออื่นผิดเพราะอะไร:
• ข้อ ก. ผิด เพราะส่วนที่มีสารสำคัญออกฤทธิ์ต้านการอักเสบเข้มข้นที่สุดคือส่วนเหง้าใต้ดิน มิใช่ใบ
• ข้อ ค. ผิด เพราะพลับพลึงนิยมใช้ใบนำมาอังไฟประคบ
• ข้อ ง. ผิด เพราะว่านหางจระเข้ใช้รักษาแผลไฟไหม้น้ำร้อนลวก ไม่ใส่ในลูกประคบ
• ข้อ จ. ผิด เพราะขมิ้นนิยมใช้ส่วนเหง้า</t>
        </is>
      </c>
      <c r="L63" s="186" t="inlineStr">
        <is>
          <t>Clinic</t>
        </is>
      </c>
      <c r="M63" s="186" t="inlineStr">
        <is>
          <t>17. Herbal Medicine &amp; Products</t>
        </is>
      </c>
      <c r="N63" s="186" t="inlineStr">
        <is>
          <t>17.2 Primary Health Care Herbs (สมุนไพรในงานสาธารณสุขมูลฐาน)</t>
        </is>
      </c>
      <c r="O63" s="185" t="inlineStr">
        <is>
          <t>Clinic</t>
        </is>
      </c>
      <c r="P63" s="186" t="inlineStr">
        <is>
          <t>รุ่น RxCU83</t>
        </is>
      </c>
      <c r="Q63" s="185" t="inlineStr">
        <is>
          <t>แบบฝึกหัด</t>
        </is>
      </c>
      <c r="R63" s="185" t="inlineStr">
        <is>
          <t>Quiz เตรียมสอบ CC1 RxCU83</t>
        </is>
      </c>
      <c r="S63" s="185" t="n"/>
    </row>
    <row r="64">
      <c r="A64" s="185" t="n">
        <v>62</v>
      </c>
      <c r="B64" s="186" t="inlineStr">
        <is>
          <t>ผู้ป่วยสอบถามเภสัชกรว่าต้องการใช้สมุนไพรสำหรับชงดื่มเพื่อบรรเทาอาการไอและขับเสมหะ</t>
        </is>
      </c>
      <c r="C64" s="186" t="inlineStr">
        <is>
          <t>สมุนไพรในบัญชียาหลักแห่งชาติด้านสมุนไพรข้อใดที่นิยมนำส่วนผลมาใช้ชงดื่มหรืออมเพื่อบรรเทาอาการไอและขับเสมหะ</t>
        </is>
      </c>
      <c r="D64" s="186" t="n"/>
      <c r="E64" s="186" t="inlineStr">
        <is>
          <t>พญายอ</t>
        </is>
      </c>
      <c r="F64" s="186" t="inlineStr">
        <is>
          <t>ไพล</t>
        </is>
      </c>
      <c r="G64" s="186" t="inlineStr">
        <is>
          <t>ขิง (Zingiber officinale)</t>
        </is>
      </c>
      <c r="H64" s="186" t="inlineStr">
        <is>
          <t>ชุมเห็ดเทศ</t>
        </is>
      </c>
      <c r="I64" s="186" t="inlineStr">
        <is>
          <t>เสลดพังพอน</t>
        </is>
      </c>
      <c r="J64" s="185" t="n">
        <v>3</v>
      </c>
      <c r="K64" s="186" t="inlineStr">
        <is>
          <t>✅ คำตอบที่ถูกต้อง: ข้อ ค. ขิง
🎯 ทำไมข้อนี้ถึงถูก:
เหง้าขิง (Zingiber officinale) มีสารสำคัญกลุ่ม Gingerols และ Shogaols ซึ่งมีสรรพคุณในการบรรเทาอาการไอ ขับเสมหะ บรรเทาอาการหวัด และแก้อาการคลื่นไส้อาเจียน
🔍 ข้ออื่นผิดเพราะอะไร:
• ข้อ ก. ผิด เพราะพญายอใช้รักษาแผลเริม งูสวัด แผลในปาก
• ข้อ ข. ผิด เพราะไพลใช้บรรเทาอาการปวดเมื่อยกล้ามเนื้อ ขับลม ไม่ใช่ยาแก้ไอหลัก
• ข้อ ง. ผิด เพราะชุมเห็ดเทศใช้เป็นยาระบายแก้อาการท้องผูก
• ข้อ จ. ผิด เพราะเสลดพังพอนใช้ทาแก้พิษแมลงสัตว์กัดต่อยและแผลเริม</t>
        </is>
      </c>
      <c r="L64" s="186" t="inlineStr">
        <is>
          <t>Clinic</t>
        </is>
      </c>
      <c r="M64" s="186" t="inlineStr">
        <is>
          <t>17. Herbal Medicine &amp; Products</t>
        </is>
      </c>
      <c r="N64" s="186" t="inlineStr">
        <is>
          <t>17.1 Herbal Medicines in NLED (บัญชียาหลักแห่งชาติด้านสมุนไพร)</t>
        </is>
      </c>
      <c r="O64" s="185" t="inlineStr">
        <is>
          <t>Clinic</t>
        </is>
      </c>
      <c r="P64" s="186" t="inlineStr">
        <is>
          <t>รุ่น RxCU83</t>
        </is>
      </c>
      <c r="Q64" s="185" t="inlineStr">
        <is>
          <t>แบบฝึกหัด</t>
        </is>
      </c>
      <c r="R64" s="185" t="inlineStr">
        <is>
          <t>Quiz เตรียมสอบ CC1 RxCU83</t>
        </is>
      </c>
      <c r="S64" s="185" t="n"/>
    </row>
    <row r="65">
      <c r="A65" s="185" t="n">
        <v>63</v>
      </c>
      <c r="B65" s="186" t="n"/>
      <c r="C65" s="186" t="inlineStr">
        <is>
          <t>สมุนไพรในข้อใดมีสารสำคัญที่มีสรรพคุณออกฤทธิ์คล้ายกับฮอร์โมนเพศหญิง (Phytoestrogen) ในร่างกายสูงมาก</t>
        </is>
      </c>
      <c r="D65" s="186" t="n"/>
      <c r="E65" s="186" t="inlineStr">
        <is>
          <t>ชะเอมเทศ</t>
        </is>
      </c>
      <c r="F65" s="186" t="inlineStr">
        <is>
          <t>กวาวเครือขาว (Pueraria candollei)</t>
        </is>
      </c>
      <c r="G65" s="186" t="inlineStr">
        <is>
          <t>ยี่โถ</t>
        </is>
      </c>
      <c r="H65" s="186" t="inlineStr">
        <is>
          <t>มะคำดีควาย</t>
        </is>
      </c>
      <c r="I65" s="186" t="inlineStr">
        <is>
          <t>บัวบก</t>
        </is>
      </c>
      <c r="J65" s="185" t="n">
        <v>2</v>
      </c>
      <c r="K65" s="186" t="inlineStr">
        <is>
          <t>✅ คำตอบที่ถูกต้อง: ข้อ ข. กวาวเครือขาว
🎯 ทำไมข้อนี้ถึงถูก:
หัวของ กวาวเครือขาว (Pueraria candollei var. mirifica) มีสารกลุ่ม Chromene และ Isoflavonoids ได้แก่ Miroestrol และ Deoxymiroestrol ซึ่งมีฤทธิ์เอสโตรเจนิก (Estrogenic activity) สูงมาก นิยมนำมาใช้บรรเทาอาการของหญิงวัยหมดประจำเดือน
🔍 ข้ออื่นผิดเพราะอะไร:
• ข้อ ก. ผิด เพราะชะเอมเทศมี Glycyrrhizin มีฤทธิ์ Mineralocorticoid-like
• ข้อ ค. ผิด เพราะยี่โถเป็นพืชพิษที่มี Cardiac glycosides (Oleandrin)
• ข้อ ง. ผิด เพราะมะคำดีควายมีสาร Saponins ใช้สระผมแก้รังแค
• ข้อ จ. ผิด เพราะบัวบกมี Asiaticoside สมานแผล</t>
        </is>
      </c>
      <c r="L65" s="186" t="inlineStr">
        <is>
          <t>Clinic</t>
        </is>
      </c>
      <c r="M65" s="186" t="inlineStr">
        <is>
          <t>17. Herbal Medicine &amp; Products</t>
        </is>
      </c>
      <c r="N65" s="186" t="inlineStr">
        <is>
          <t>17.1 Herbal Medicines in NLED (บัญชียาหลักแห่งชาติด้านสมุนไพร)</t>
        </is>
      </c>
      <c r="O65" s="185" t="inlineStr">
        <is>
          <t>Clinic</t>
        </is>
      </c>
      <c r="P65" s="186" t="inlineStr">
        <is>
          <t>รุ่น RxCU83</t>
        </is>
      </c>
      <c r="Q65" s="185" t="inlineStr">
        <is>
          <t>แบบฝึกหัด</t>
        </is>
      </c>
      <c r="R65" s="185" t="inlineStr">
        <is>
          <t>Quiz เตรียมสอบ CC1 RxCU83</t>
        </is>
      </c>
      <c r="S65" s="185" t="n"/>
    </row>
    <row r="66">
      <c r="A66" s="185" t="n">
        <v>64</v>
      </c>
      <c r="B66" s="186" t="n"/>
      <c r="C66" s="186" t="inlineStr">
        <is>
          <t>สมุนไพรหรือผลิตภัณฑ์ธรรมชาติตัวใดที่แนะนำให้หญิงที่อยู่ในภาวะหมดประจำเดือน (Menopause) รับประทานเป็นประจำเพื่อช่วยบรรเทาอาการร้อนวูบวาบจากภาวะฮอร์โมนลดลง</t>
        </is>
      </c>
      <c r="D66" s="186" t="n"/>
      <c r="E66" s="186" t="inlineStr">
        <is>
          <t>ถั่วเหลือง (Soy isoflavones)</t>
        </is>
      </c>
      <c r="F66" s="186" t="inlineStr">
        <is>
          <t>ว่านชักมดลูก</t>
        </is>
      </c>
      <c r="G66" s="186" t="inlineStr">
        <is>
          <t>บอระเพ็ด</t>
        </is>
      </c>
      <c r="H66" s="186" t="inlineStr">
        <is>
          <t>มะเขือเทศ</t>
        </is>
      </c>
      <c r="I66" s="186" t="inlineStr">
        <is>
          <t>ขมิ้นชัน</t>
        </is>
      </c>
      <c r="J66" s="185" t="n">
        <v>1</v>
      </c>
      <c r="K66" s="186" t="inlineStr">
        <is>
          <t>✅ คำตอบที่ถูกต้อง: ข้อ ก. ถั่วเหลือง
🎯 ทำไมข้อนี้ถึงถูก:
สารสกัดจากถั่วเหลืองหรือผลิตภัณฑ์ถั่วเหลือง ซึ่งอุดมด้วยสาร Soy isoflavones (Genistein, Daidzein) มีการศึกษาวิจัยรับรองในระดับสากลว่าช่วยบรรเทาอาการร้อนวูบวาบ (Hot flashes) และเหงื่อออกตอนกลางคืนในหญิงวัยหมดประจำเดือนได้อย่างปลอดภัย
🔍 ข้ออื่นผิดเพราะอะไร:
• ข้อ ข. ผิด เพราะว่านชักมดลูกในตำรายาไทยใช้ชักมดลูกให้เข้าอู่ ขับน้ำคาวปลาหลังคลอด
• ข้อ ค. ผิด เพราะบอระเพ็ดเป็นยาแก้ไข้ รสขมเจริญอาหาร
• ข้อ ง. ผิด เพราะมะเขือเทศมี Lycopene บำรุงต่อมลูกหมากและผิวพรรณ
• ข้อ จ. ผิด เพราะขมิ้นชันใช้ขับลม รักษาแผลในทางเดินอาหาร</t>
        </is>
      </c>
      <c r="L66" s="186" t="inlineStr">
        <is>
          <t>Clinic</t>
        </is>
      </c>
      <c r="M66" s="186" t="inlineStr">
        <is>
          <t>17. Herbal Medicine &amp; Products</t>
        </is>
      </c>
      <c r="N66" s="186" t="inlineStr">
        <is>
          <t>17.1 Herbal Medicines in NLED (บัญชียาหลักแห่งชาติด้านสมุนไพร)</t>
        </is>
      </c>
      <c r="O66" s="185" t="inlineStr">
        <is>
          <t>Clinic</t>
        </is>
      </c>
      <c r="P66" s="186" t="inlineStr">
        <is>
          <t>รุ่น RxCU83</t>
        </is>
      </c>
      <c r="Q66" s="185" t="inlineStr">
        <is>
          <t>แบบฝึกหัด</t>
        </is>
      </c>
      <c r="R66" s="185" t="inlineStr">
        <is>
          <t>Quiz เตรียมสอบ CC1 RxCU83</t>
        </is>
      </c>
      <c r="S66" s="185" t="n"/>
    </row>
    <row r="67">
      <c r="A67" s="185" t="n">
        <v>65</v>
      </c>
      <c r="B67" s="186" t="n"/>
      <c r="C67" s="186" t="inlineStr">
        <is>
          <t>สมุนไพรในบัญชียาหลักแห่งชาติข้อใด ที่มีข้อบ่งใช้เฉพาะในการรักษาและบรรเทาอาการของโรคริดสีดวงทวาร (Hemorrhoids)</t>
        </is>
      </c>
      <c r="D67" s="186" t="n"/>
      <c r="E67" s="186" t="inlineStr">
        <is>
          <t>มะขามแขก</t>
        </is>
      </c>
      <c r="F67" s="186" t="inlineStr">
        <is>
          <t>ชุมเห็ดเทศ</t>
        </is>
      </c>
      <c r="G67" s="186" t="inlineStr">
        <is>
          <t>มังคุด</t>
        </is>
      </c>
      <c r="H67" s="186" t="inlineStr">
        <is>
          <t>เพชรสังฆาต (Cissus quadrangularis)</t>
        </is>
      </c>
      <c r="I67" s="186" t="inlineStr">
        <is>
          <t>เปล้าน้อย</t>
        </is>
      </c>
      <c r="J67" s="185" t="n">
        <v>4</v>
      </c>
      <c r="K67" s="186" t="inlineStr">
        <is>
          <t>✅ คำตอบที่ถูกต้อง: ข้อ ง. เพชรสังฆาต
🎯 ทำไมข้อนี้ถึงถูก:
เพชรสังฆาต (Cissus quadrangularis): บรรจุในบัญชียาหลักแห่งชาติ มีข้อบ่งใช้ในการบรรเทาอาการของโรคริดสีดวงทวาร สารสำคัญในเพชรสังฆาตช่วยเพิ่มความตึงตัวของผนังหลอดเลือดดำ (Venotonic effect) และลดการอักเสบ
🔍 ข้ออื่นผิดเพราะอะไร:
• ข้อ ก. ผิด เพราะมะขามแขกใช้เป็นยาระบายรักษาอาการท้องผูก
• ข้อ ข. ผิด เพราะชุมเห็ดเทศใช้เป็นยาระบาย
• ข้อ ค. ผิด เพราะเปลือกมังคุดมีสารแทนนินใช้สมานแผลและรักษาแผลภายนอก
• ข้อ จ. ผิด เพราะเปล้าน้อย (Plaunotol) ใช้รักษาแผลในกระเพาะอาหาร</t>
        </is>
      </c>
      <c r="L67" s="186" t="inlineStr">
        <is>
          <t>Clinic</t>
        </is>
      </c>
      <c r="M67" s="186" t="inlineStr">
        <is>
          <t>17. Herbal Medicine &amp; Products</t>
        </is>
      </c>
      <c r="N67" s="186" t="inlineStr">
        <is>
          <t>17.1 Herbal Medicines in NLED (บัญชียาหลักแห่งชาติด้านสมุนไพร)</t>
        </is>
      </c>
      <c r="O67" s="185" t="inlineStr">
        <is>
          <t>Clinic</t>
        </is>
      </c>
      <c r="P67" s="186" t="inlineStr">
        <is>
          <t>รุ่น RxCU83</t>
        </is>
      </c>
      <c r="Q67" s="185" t="inlineStr">
        <is>
          <t>แบบฝึกหัด</t>
        </is>
      </c>
      <c r="R67" s="185" t="inlineStr">
        <is>
          <t>Quiz เตรียมสอบ CC1 RxCU83</t>
        </is>
      </c>
      <c r="S67" s="185" t="n"/>
    </row>
    <row r="68">
      <c r="A68" s="185" t="n">
        <v>66</v>
      </c>
      <c r="B68" s="186" t="n"/>
      <c r="C68" s="186" t="inlineStr">
        <is>
          <t>ข้อใดกล่าวถูกต้องเกี่ยวกับสารสำคัญ Asiaticoside</t>
        </is>
      </c>
      <c r="D68" s="186" t="n"/>
      <c r="E68" s="186" t="inlineStr">
        <is>
          <t>มีฤทธิ์ต้านการอักเสบและเร่งการสมานแผล (Wound healing)</t>
        </is>
      </c>
      <c r="F68" s="186" t="inlineStr">
        <is>
          <t>เป็นสารสำคัญที่ได้จากส่วนของเปลือกผลมังคุด</t>
        </is>
      </c>
      <c r="G68" s="186" t="inlineStr">
        <is>
          <t>มีฤทธิ์ใช้บรรเทาอาการปวดข้อ ปวดกล้ามเนื้อเป็นหลัก</t>
        </is>
      </c>
      <c r="H68" s="186" t="inlineStr">
        <is>
          <t>เป็นสารสำคัญของชุมเห็ดเทศ</t>
        </is>
      </c>
      <c r="I68" s="186" t="inlineStr">
        <is>
          <t>มีฤทธิ์ใช้บรรเทาอาการของโรคเริมและงูสวัด</t>
        </is>
      </c>
      <c r="J68" s="185" t="n">
        <v>1</v>
      </c>
      <c r="K68" s="186" t="inlineStr">
        <is>
          <t>✅ คำตอบที่ถูกต้อง: ข้อ ก. มีฤทธิ์ต้านการอักเสบ
🎯 ทำไมข้อนี้ถึงถูก:
Asiaticoside เป็นสารสำคัญในกลุ่ม Triterpenoid saponin ที่สกัดได้จาก ใบบัวบก (Centella asiatica) มีฤทธิ์กระตุ้นการสร้างคอลลาเจน เร่งการสร้างเนื้อเยื่อใหม่ ต้านการอักเสบ และสมานแผล
🔍 ข้ออื่นผิดเพราะอะไร:
• ข้อ ข. ผิด เพราะสารสำคัญในเปลือกมังคุดคือ Mangostin
• ข้อ ค. ผิด เพราะไม่ใช่ยาแก้ปวดข้อกล้ามเนื้อหลัก
• ข้อ ง. ผิด เพราะสารสำคัญในชุมเห็ดเทศคือ Sennosides / Rhein
• ข้อ จ. ผิด เพราะสารที่ใช้รักษาเริมและงูสวัดคือสารสกัดจากพญายอ (เสลดพังพอนตัวเมีย)</t>
        </is>
      </c>
      <c r="L68" s="186" t="inlineStr">
        <is>
          <t>Clinic</t>
        </is>
      </c>
      <c r="M68" s="186" t="inlineStr">
        <is>
          <t>17. Herbal Medicine &amp; Products</t>
        </is>
      </c>
      <c r="N68" s="186" t="inlineStr">
        <is>
          <t>17.1 Herbal Medicines in NLED (บัญชียาหลักแห่งชาติด้านสมุนไพร)</t>
        </is>
      </c>
      <c r="O68" s="185" t="inlineStr">
        <is>
          <t>Clinic</t>
        </is>
      </c>
      <c r="P68" s="186" t="inlineStr">
        <is>
          <t>รุ่น RxCU83</t>
        </is>
      </c>
      <c r="Q68" s="185" t="inlineStr">
        <is>
          <t>แบบฝึกหัด</t>
        </is>
      </c>
      <c r="R68" s="185" t="inlineStr">
        <is>
          <t>Quiz เตรียมสอบ CC1 RxCU83</t>
        </is>
      </c>
      <c r="S68" s="185" t="n"/>
    </row>
    <row r="69">
      <c r="A69" s="185" t="n">
        <v>67</v>
      </c>
      <c r="B69" s="186" t="n"/>
      <c r="C69" s="186" t="inlineStr">
        <is>
          <t>ยาในข้อใดต่อไปนี้ไม่เกิดอันตรกิริยาที่สำคัญทางเภสัชจลนศาสตร์กับสมุนไพร St. John's Wort (Hypericum perforatum)</t>
        </is>
      </c>
      <c r="D69" s="186" t="n"/>
      <c r="E69" s="186" t="inlineStr">
        <is>
          <t>Alprazolam</t>
        </is>
      </c>
      <c r="F69" s="186" t="inlineStr">
        <is>
          <t>Oral contraceptives (ยาเม็ดคุมกำเนิด)</t>
        </is>
      </c>
      <c r="G69" s="186" t="inlineStr">
        <is>
          <t>Omeprazole</t>
        </is>
      </c>
      <c r="H69" s="186" t="inlineStr">
        <is>
          <t>Simvastatin</t>
        </is>
      </c>
      <c r="I69" s="186" t="inlineStr">
        <is>
          <t>Amoxicillin</t>
        </is>
      </c>
      <c r="J69" s="185" t="n">
        <v>5</v>
      </c>
      <c r="K69" s="186" t="inlineStr">
        <is>
          <t>✅ คำตอบที่ถูกต้อง: ข้อ จ. Amoxicillin
🎯 ทำไมข้อนี้ถึงถูก:
St. John's Wort เป็นสารกระตุ้นเอนไซม์ CYP3A4, CYP2C19 และ P-glycoprotein อย่างแรง (Potent inducer) ทำให้ระดับยาที่ถูกกำจัดผ่านเอนไซม์เหล่านี้ลดลงอย่างมาก เช่น Alprazolam, Oral contraceptives, Omeprazole และ Simvastatin ส่วน Amoxicillin ถูกขับออกทางไตในรูปเดิม ไม่ผ่านการเมแทบอลิซึมโดย CYP450 จึงไม่เกิดอันตรกิริยากับ St. John's Wort
🔍 ข้ออื่นผิดเพราะอะไร:
• ข้อ ก. ผิด เพราะ Alprazolam ถูกเมแทบอลิซึมผ่าน CYP3A4 ระดับยาจะลดลงเมื่อใช้ร่วมกับ St. John's Wort
• ข้อ ข. ผิด เพราะ Ethinyl estradiol ถูกกำจัดเร็วขึ้น เสี่ยงต่อการคุมกำเนิดล้มเหลวและตั้งครรภ์
• ข้อ ค. ผิด เพราะ Omeprazole ถูกกำจัดผ่าน CYP2C19 และ CYP3A4 ระดับยาจะลดลง
• ข้อ ง. ผิด เพราะ Simvastatin เป็น substrate ของ CYP3A4 ระดับยาจะลดลงอย่างมาก</t>
        </is>
      </c>
      <c r="L69" s="186" t="inlineStr">
        <is>
          <t>Clinic</t>
        </is>
      </c>
      <c r="M69" s="186" t="inlineStr">
        <is>
          <t>17. Herbal Medicine &amp; Products</t>
        </is>
      </c>
      <c r="N69" s="186" t="inlineStr">
        <is>
          <t>17.5 Herb-Drug Interactions &amp; Safety (อันตรกิริยาและความปลอดภัย)</t>
        </is>
      </c>
      <c r="O69" s="185" t="inlineStr">
        <is>
          <t>Clinic</t>
        </is>
      </c>
      <c r="P69" s="186" t="inlineStr">
        <is>
          <t>รุ่น RxCU83</t>
        </is>
      </c>
      <c r="Q69" s="185" t="inlineStr">
        <is>
          <t>แบบฝึกหัด</t>
        </is>
      </c>
      <c r="R69" s="185" t="inlineStr">
        <is>
          <t>Quiz เตรียมสอบ CC1 RxCU83</t>
        </is>
      </c>
      <c r="S69" s="185" t="n"/>
    </row>
    <row r="70">
      <c r="A70" s="185" t="n">
        <v>68</v>
      </c>
      <c r="B70" s="186" t="n"/>
      <c r="C70" s="186" t="inlineStr">
        <is>
          <t>สาร Anhydrobarakol ซึ่งมีสรรพคุณช่วยคลายกังวล ออกฤทธิ์กดประสาทส่วนกลาง และช่วยรักษาอาการนอนไม่หลับ เป็นสารสำคัญที่พบในสมุนไพรชนิดใด</t>
        </is>
      </c>
      <c r="D70" s="186" t="n"/>
      <c r="E70" s="186" t="inlineStr">
        <is>
          <t>ไพล</t>
        </is>
      </c>
      <c r="F70" s="186" t="inlineStr">
        <is>
          <t>เพชรสังฆาต</t>
        </is>
      </c>
      <c r="G70" s="186" t="inlineStr">
        <is>
          <t>มะเกลือ</t>
        </is>
      </c>
      <c r="H70" s="186" t="inlineStr">
        <is>
          <t>ขี้เหล็ก (Senna siamea)</t>
        </is>
      </c>
      <c r="I70" s="186" t="inlineStr">
        <is>
          <t>มะหาด</t>
        </is>
      </c>
      <c r="J70" s="185" t="n">
        <v>4</v>
      </c>
      <c r="K70" s="186" t="inlineStr">
        <is>
          <t>✅ คำตอบที่ถูกต้อง: ข้อ ง. ขี้เหล็ก
🎯 ทำไมข้อนี้ถึงถูก:
สาร Barakol และอนุพันธ์ Anhydrobarakol เป็นสารสำคัญที่พบในใบอ่อนและดอกของ ขี้เหล็ก (Senna siamea) มีฤทธิ์กดระบบประสาทส่วนกลาง คลายความกังวล และช่วยให้นอนหลับ (อย่างไรก็ตาม การใช้ในรูปแบบสารสกัดเข้มข้นต้องระวังภาวะตับอักเสบ)
🔍 ข้ออื่นผิดเพราะอะไร:
• ข้อ ก. ผิด เพราะไพลมีสารสำคัญคือ DMPBD และ Curcuminoids
• ข้อ ข. ผิด เพราะเพชรสังฆาตมี Resveratrol และ Ketosteroids
• ข้อ ค. ผิด เพราะมะเกลือมี Diospyrol
• ข้อ จ. ผิด เพราะมะหาดมี Oxyresveratrol</t>
        </is>
      </c>
      <c r="L70" s="186" t="inlineStr">
        <is>
          <t>Clinic</t>
        </is>
      </c>
      <c r="M70" s="186" t="inlineStr">
        <is>
          <t>17. Herbal Medicine &amp; Products</t>
        </is>
      </c>
      <c r="N70" s="186" t="inlineStr">
        <is>
          <t>17.1 Herbal Medicines in NLED (บัญชียาหลักแห่งชาติด้านสมุนไพร)</t>
        </is>
      </c>
      <c r="O70" s="185" t="inlineStr">
        <is>
          <t>Clinic</t>
        </is>
      </c>
      <c r="P70" s="186" t="inlineStr">
        <is>
          <t>รุ่น RxCU83</t>
        </is>
      </c>
      <c r="Q70" s="185" t="inlineStr">
        <is>
          <t>แบบฝึกหัด</t>
        </is>
      </c>
      <c r="R70" s="185" t="inlineStr">
        <is>
          <t>Quiz เตรียมสอบ CC1 RxCU83</t>
        </is>
      </c>
      <c r="S70" s="185" t="n"/>
    </row>
    <row r="71">
      <c r="A71" s="185" t="n">
        <v>69</v>
      </c>
      <c r="B71" s="186" t="n"/>
      <c r="C71" s="186" t="inlineStr">
        <is>
          <t>สมุนไพรชนิดใดในบัญชียาหลักแห่งชาติ ที่สามารถนำส่วนของ ใบ มาต้มดื่มเพื่อใช้ในการบรรเทาอาการท้องเสียชนิดที่ไม่ติดเชื้อ</t>
        </is>
      </c>
      <c r="D71" s="186" t="n"/>
      <c r="E71" s="186" t="inlineStr">
        <is>
          <t>ฝรั่ง (Psidium guajava)</t>
        </is>
      </c>
      <c r="F71" s="186" t="inlineStr">
        <is>
          <t>ชุมเห็ดเทศ</t>
        </is>
      </c>
      <c r="G71" s="186" t="inlineStr">
        <is>
          <t>ฟักทอง</t>
        </is>
      </c>
      <c r="H71" s="186" t="inlineStr">
        <is>
          <t>เปล้าน้อย</t>
        </is>
      </c>
      <c r="I71" s="186" t="inlineStr">
        <is>
          <t>มะขามแขก</t>
        </is>
      </c>
      <c r="J71" s="185" t="n">
        <v>1</v>
      </c>
      <c r="K71" s="186" t="inlineStr">
        <is>
          <t>✅ คำตอบที่ถูกต้อง: ข้อ ก. ฝรั่ง
🎯 ทำไมข้อนี้ถึงถูก:
ใบฝรั่ง (Psidium guajava) มีสารสำคัญในกลุ่มแทนนิน (Tannins) สูงมาก ซึ่งมีฤทธิ์ฝาดสมาน (Astringent) ช่วยลดการเคลื่อนไหวและการบีบตัวของลำไส้ และยับยั้งการหลั่งน้ำและเกลือแร่ในลำไส้ จึงใช้แก้อาการท้องเสียชนิดที่ไม่เกิดจากการติดเชื้อ
🔍 ข้ออื่นผิดเพราะอะไร:
• ข้อ ข. ผิด เพราะใบชุมเห็ดเทศมีแอนทราควิโนน ใช้เป็นยาระบายแก้ท้องผูก
• ข้อ ค. ผิด เพราะเมล็ดฟักทองใช้ถ่ายพยาธิ
• ข้อ ง. ผิด เพราะใบเปล้าน้อยใช้รักษาแผลในกระเพาะอาหาร
• ข้อ จ. ผิด เพราะใบมะขามแขกใช้เป็นยาระบายแก้ท้องผูก</t>
        </is>
      </c>
      <c r="L71" s="186" t="inlineStr">
        <is>
          <t>Clinic</t>
        </is>
      </c>
      <c r="M71" s="186" t="inlineStr">
        <is>
          <t>17. Herbal Medicine &amp; Products</t>
        </is>
      </c>
      <c r="N71" s="186" t="inlineStr">
        <is>
          <t>17.2 Primary Health Care Herbs (สมุนไพรในงานสาธารณสุขมูลฐาน)</t>
        </is>
      </c>
      <c r="O71" s="185" t="inlineStr">
        <is>
          <t>Clinic</t>
        </is>
      </c>
      <c r="P71" s="186" t="inlineStr">
        <is>
          <t>รุ่น RxCU83</t>
        </is>
      </c>
      <c r="Q71" s="185" t="inlineStr">
        <is>
          <t>แบบฝึกหัด</t>
        </is>
      </c>
      <c r="R71" s="185" t="inlineStr">
        <is>
          <t>Quiz เตรียมสอบ CC1 RxCU83</t>
        </is>
      </c>
      <c r="S71" s="185" t="n"/>
    </row>
    <row r="72">
      <c r="A72" s="185" t="n">
        <v>70</v>
      </c>
      <c r="B72" s="186" t="n"/>
      <c r="C72" s="186" t="inlineStr">
        <is>
          <t>ส่วนใดของต้นมะเกลือ (Diospyros mollis) ที่นิยมนำมาใช้เป็นยาถ่ายพยาธิ (พยาธิปากขอและพยาธิไส้เดือน) ตามภูมิปัญญาแพทย์แผนไทย</t>
        </is>
      </c>
      <c r="D72" s="186" t="n"/>
      <c r="E72" s="186" t="inlineStr">
        <is>
          <t>ใบสด</t>
        </is>
      </c>
      <c r="F72" s="186" t="inlineStr">
        <is>
          <t>เปลือกลำต้น</t>
        </is>
      </c>
      <c r="G72" s="186" t="inlineStr">
        <is>
          <t>ผลดิบสด</t>
        </is>
      </c>
      <c r="H72" s="186" t="inlineStr">
        <is>
          <t>ผลสุก</t>
        </is>
      </c>
      <c r="I72" s="186" t="inlineStr">
        <is>
          <t>ดอกตูม</t>
        </is>
      </c>
      <c r="J72" s="185" t="n">
        <v>3</v>
      </c>
      <c r="K72" s="186" t="inlineStr">
        <is>
          <t>✅ คำตอบที่ถูกต้อง: ข้อ ค. ผลดิบสด
🎯 ทำไมข้อนี้ถึงถูก:
ตามตำรายาไทยและบัญชียาหลักแห่งชาติ ส่วนที่ใช้ในการถ่ายพยาธิของมะเกลือคือ ผลดิบสด โดยนำผลสดที่ไม่อ่อนหรือแก่เกินไปมาตำผสมกับกะทิสดแล้วดื่มทันที สารสำคัญคือ Diospyrol จะออกฤทธิ์ถ่ายพยาธิ (ห้ามใช้ผลสุกหรือผลที่มีสีดำเพราะสารสำคัญสลายตัวและเกิดสารก่อพิษทำลายประสาทตาจนตาบอดได้)
🔍 ข้ออื่นผิดเพราะอะไร:
• ข้อ ก. ผิด เพราะใบสดไม่ได้ใช้ถ่ายพยาธิ
• ข้อ ข. ผิด เพราะเปลือกลำต้นไม่ได้ใช้ถ่ายพยาธิ
• ข้อ ง. ผิด เพราะผลสุกห้ามใช้เด็ดขาดเนื่องจากไม่มีฤทธิ์และเสี่ยงต่อการเกิดพิษต่อระบบประสาทตา
• ข้อ จ. ผิด เพราะดอกตูมไม่ได้นำมาใช้ถ่ายพยาธิ</t>
        </is>
      </c>
      <c r="L72" s="186" t="inlineStr">
        <is>
          <t>Clinic</t>
        </is>
      </c>
      <c r="M72" s="186" t="inlineStr">
        <is>
          <t>17. Herbal Medicine &amp; Products</t>
        </is>
      </c>
      <c r="N72" s="186" t="inlineStr">
        <is>
          <t>17.2 Primary Health Care Herbs (สมุนไพรในงานสาธารณสุขมูลฐาน)</t>
        </is>
      </c>
      <c r="O72" s="185" t="inlineStr">
        <is>
          <t>Clinic</t>
        </is>
      </c>
      <c r="P72" s="186" t="inlineStr">
        <is>
          <t>รุ่น RxCU83</t>
        </is>
      </c>
      <c r="Q72" s="185" t="inlineStr">
        <is>
          <t>แบบฝึกหัด</t>
        </is>
      </c>
      <c r="R72" s="185" t="inlineStr">
        <is>
          <t>Quiz เตรียมสอบ CC1 RxCU83</t>
        </is>
      </c>
      <c r="S72" s="185" t="n"/>
    </row>
    <row r="73">
      <c r="A73" s="185" t="n">
        <v>71</v>
      </c>
      <c r="B73" s="186" t="n"/>
      <c r="C73" s="186" t="inlineStr">
        <is>
          <t>ตำรับยาแผนไทยในข้อใดต่อไปนี้ไม่ได้มีข้อบ่งใช้หลักสำหรับแก้ไข้ในบัญชียาหลักแห่งชาติ</t>
        </is>
      </c>
      <c r="D73" s="186" t="n"/>
      <c r="E73" s="186" t="inlineStr">
        <is>
          <t>ยาจันทน์ลีลา</t>
        </is>
      </c>
      <c r="F73" s="186" t="inlineStr">
        <is>
          <t>ยาเหลืองปิดสมุทร</t>
        </is>
      </c>
      <c r="G73" s="186" t="inlineStr">
        <is>
          <t>ยาห้าราก</t>
        </is>
      </c>
      <c r="H73" s="186" t="inlineStr">
        <is>
          <t>ยาประสะเปราะใหญ่</t>
        </is>
      </c>
      <c r="I73" s="186" t="inlineStr">
        <is>
          <t>ยามหานิลแท่งทอง</t>
        </is>
      </c>
      <c r="J73" s="185" t="n">
        <v>2</v>
      </c>
      <c r="K73" s="186" t="inlineStr">
        <is>
          <t>✅ คำตอบที่ถูกต้อง: ข้อ ข. ยาเหลืองปิดสมุทร
🎯 ทำไมข้อนี้ถึงถูก:
ยาเหลืองปิดสมุทร: มีข้อบ่งใช้หลักสำหรับบรรเทาอาการท้องเสียชนิดที่ไม่เกิดจากการติดเชื้อ (เช่น ท้องเสียจากธาตุไม่ปกติ) มิได้มีข้อบ่งใช้หลักสำหรับแก้ไข้
🔍 ข้ออื่นผิดเพราะอะไร:
• ข้อ ก. ผิด เพราะยาจันทน์ลีลาเป็นตำรับยาแก้ไข้ แก้ตัวร้อน แก้ไข้เปลี่ยนฤดู
• ข้อ ค. ผิด เพราะยาห้าราก (เบญจโลกวิเชียร / แก้วห้าดวง) เป็นตำรับยาแก้ไข้ตัวร้อน กระทุ้งพิษไข้
• ข้อ ง. ผิด เพราะยาประสะเปราะใหญ่เป็นตำรับยาแก้ไข้ในเด็ก แก้หวัด ถอนพิษไข้
• ข้อ จ. ผิด เพราะยามหานิลแท่งทองเป็นตำรับยาแก้ไข้ แก้ตัวร้อน แก้ไข้กาฬ หัด สุกใส
• --</t>
        </is>
      </c>
      <c r="L73" s="186" t="inlineStr">
        <is>
          <t>Clinic</t>
        </is>
      </c>
      <c r="M73" s="186" t="inlineStr">
        <is>
          <t>17. Herbal Medicine &amp; Products</t>
        </is>
      </c>
      <c r="N73" s="186" t="inlineStr">
        <is>
          <t>17.3 Traditional Thai Formulations (ตำรับยาแผนไทย)</t>
        </is>
      </c>
      <c r="O73" s="185" t="inlineStr">
        <is>
          <t>Clinic</t>
        </is>
      </c>
      <c r="P73" s="186" t="inlineStr">
        <is>
          <t>รุ่น RxCU83</t>
        </is>
      </c>
      <c r="Q73" s="185" t="inlineStr">
        <is>
          <t>แบบฝึกหัด</t>
        </is>
      </c>
      <c r="R73" s="185" t="inlineStr">
        <is>
          <t>Quiz เตรียมสอบ CC1 RxCU83</t>
        </is>
      </c>
      <c r="S73" s="185" t="n"/>
    </row>
    <row r="74">
      <c r="A74" s="185" t="n">
        <v>72</v>
      </c>
      <c r="B74" s="186" t="n"/>
      <c r="C74" s="186" t="inlineStr">
        <is>
          <t>ยาสมุนไพรในบัญชียาหลักแห่งชาติ (กลุ่มยาพัฒนาจากสมุนไพร) ขนานใดต่อไปนี้ มีข้อบ่งใช้หลักสำหรับรักษาโรคผิวหนังที่เกิดจากการติดเชื้อรา เช่น โรคกลาก (Tinea) และโรคเกลื้อน (Pityriasis versicolor)</t>
        </is>
      </c>
      <c r="D74" s="186" t="n"/>
      <c r="E74" s="186" t="inlineStr">
        <is>
          <t>ยาทิงเจอร์ทองพันชั่ง (Rhinacanthus nasutus Tincture)</t>
        </is>
      </c>
      <c r="F74" s="186" t="inlineStr">
        <is>
          <t>ยาโลชั่นเสลดพังพอน (Clinacanthus nutans Lotion)</t>
        </is>
      </c>
      <c r="G74" s="186" t="inlineStr">
        <is>
          <t>ยาทิงเจอร์ไพล (Zingiber cassumunar Tincture)</t>
        </is>
      </c>
      <c r="H74" s="186" t="inlineStr">
        <is>
          <t>ยาครีมบัวบก (Centella asiatica Cream)</t>
        </is>
      </c>
      <c r="I74" s="186" t="inlineStr">
        <is>
          <t>ยาครีมเมล็ดน้อยหน่า (Annona squamosa Cream)</t>
        </is>
      </c>
      <c r="J74" s="185" t="n">
        <v>1</v>
      </c>
      <c r="K74" s="186" t="inlineStr">
        <is>
          <t>✅ คำตอบที่ถูกต้อง: ข้อ ก. ยาทิงเจอร์ทองพันชั่ง (Rhinacanthus nasutus Tincture)
🎯 ทำไมข้อนี้ถึงถูก:
ข้อ ก. ถูกต้อง เพราะยาทิงเจอร์ทองพันชั่งเป็นยาสมุนไพรในบัญชียาหลักแห่งชาติที่มีข้อบ่งใช้ตรงสำหรับการรักษาโรคเชื้อราผิวหนัง (กลาก เกลื้อน)
🔍 ข้ออื่นผิดเพราะอะไร:
• ข้อ ข. ผิด เพราะโลชั่นเสลดพังพอน (พญายอ) มีข้อบ่งใช้สำหรับบรรเทาอาการของโรคเริม งูสวัด และแมลงสัตว์กัดต่อย
• ข้อ ค. ผิด เพราะทิงเจอร์/น้ำมันไพล มีข้อบ่งใช้บรรเทาอาการปวดเมื่อยกล้ามเนื้อและเคล็ดขัดยอก
• ข้อ ง. ผิด เพราะครีมบัวบก มีสาร Asiaticoside ใช้สมานแผลสด แผลผ่าตัด และแผลไฟไหม้ระดับแรก
• ข้อ จ. ผิด เพราะครีมเมล็ดน้อยหน่า มีสาร Annonins/Squamocin ใช้กำจัดเหาและหิด ไม่ใช่ยารักษาเชื้อรา</t>
        </is>
      </c>
      <c r="L74" s="186" t="inlineStr">
        <is>
          <t>บัญชียาหลักแห่งชาติด้านสมุนไพร พ.ศ. 2566 / เภสัชตำรับสมุนไพรไทย (Thai Herbal Pharmacopoeia: Rhinacanthi Nasuti Folium)</t>
        </is>
      </c>
      <c r="M74" s="186" t="inlineStr">
        <is>
          <t>17. Herbal Medicine &amp; Products</t>
        </is>
      </c>
      <c r="N74" s="186" t="inlineStr">
        <is>
          <t>17.1 Herbal Medicines in NLED (บัญชียาหลักแห่งชาติด้านสมุนไพร)</t>
        </is>
      </c>
      <c r="O74" s="185" t="inlineStr">
        <is>
          <t>Clinic</t>
        </is>
      </c>
      <c r="P74" s="186" t="inlineStr">
        <is>
          <t>ข้อสอบจริง Product ปี 2567 ข้อ 11</t>
        </is>
      </c>
      <c r="Q74" s="185" t="inlineStr">
        <is>
          <t>ข้อสอบจริง</t>
        </is>
      </c>
      <c r="R74" s="185" t="inlineStr">
        <is>
          <t>2567</t>
        </is>
      </c>
      <c r="S74" s="185" t="n"/>
    </row>
    <row r="75">
      <c r="A75" s="185" t="n">
        <v>73</v>
      </c>
      <c r="B75" s="186" t="n"/>
      <c r="C75" s="186" t="inlineStr">
        <is>
          <t>ในการตรวจเอกลักษณ์ผงยาสมุนไพรใบพญายอ (Clinacanthi Nutantis Folium) ด้วยกล้องจุลทรรศน์ โครงสร้างใดที่ต้องพบตามมาตรฐานเภสัชตำรับ</t>
        </is>
      </c>
      <c r="D75" s="186" t="n"/>
      <c r="E75" s="186" t="inlineStr">
        <is>
          <t>Cork cells และ Sclereids หนาแน่น</t>
        </is>
      </c>
      <c r="F75" s="186" t="inlineStr">
        <is>
          <t>Cork cells และ Stomata</t>
        </is>
      </c>
      <c r="G75" s="186" t="inlineStr">
        <is>
          <t>ไม่ควรพบ Stomata เลย</t>
        </is>
      </c>
      <c r="H75" s="186" t="inlineStr">
        <is>
          <t>Stomata ชนิด Diacytic และ Palisade mesophyll</t>
        </is>
      </c>
      <c r="I75" s="186" t="inlineStr">
        <is>
          <t>Stone cells และท่อลำเลียงขนาดใหญ่</t>
        </is>
      </c>
      <c r="J75" s="185" t="n">
        <v>4</v>
      </c>
      <c r="K75" s="186" t="inlineStr">
        <is>
          <t>✅ คำตอบที่ถูกต้อง: ข้อ ง. ขนพืช (Trichomes), ปากใบแบบ Diacytic, และผลึกซิสโทลิท (Cystoliths)
🎯 ทำไมข้อนี้ถึงถูก:
ตามเภสัชตำรับสมุนไพรไทย (Thai Herbal Pharmacopoeia: THP) เอกลักษณ์ทางจุลทรรศนศาสตร์ของใบพญายอแท้ (Clinacanthi Nutantis Folium) ต้องพบผลึกแคลเซียมคาร์บอเนตรูปกระบองที่เรียกว่า Cystoliths, ปากใบแบบ Diacytic stomata (เซลล์ข้างปากใบ 2 เซลล์ตั้งฉากกับปากใบ) และขนพืชแบบต่อมและไม่เป็นต่อม (Trichomes)
🔍 ข้ออื่นผิดเพราะอะไร:
• ข้อ ก.: Cork cells และ Sclereids พบในส่วนเปลือกต้น (Bark) หรือเนื้อไม้ ไม่ใช่เอกลักษณ์ของใบพญายอ
• ข้อ ข.: ปากใบแบบ Paracytic stomata เป็นลักษณะของพืชวงศ์อื่น (เช่น มะขามแขก) ไม่ใช่ใบพญายอ
• ข้อ ค.: ผลึก Calcium oxalate รูปเข็ม (Raphides) พบในพืชวงศ์บอนหรือว่าน ไม่พบในพญายอ
• ข้อ จ.: หินเซลล์ (Stone cells) พบหนาแน่นในกะลา ผล หรือเปลือกไม้ ไม่ใช่ส่วนใบอ่อนพญายอ</t>
        </is>
      </c>
      <c r="L75" s="186" t="inlineStr">
        <is>
          <t>Thai Herbal Pharmacopoeia: Clinacanthi Nutantis Folium</t>
        </is>
      </c>
      <c r="M75" s="186" t="inlineStr">
        <is>
          <t>17. Herbal Medicine &amp; Products</t>
        </is>
      </c>
      <c r="N75" s="186" t="inlineStr">
        <is>
          <t>17.4 Quality Control &amp; Herbal Pharmacopoeia (THP / การควบคุมคุณภาพ)</t>
        </is>
      </c>
      <c r="O75" s="185" t="inlineStr">
        <is>
          <t>Clinic</t>
        </is>
      </c>
      <c r="P75" s="186" t="inlineStr">
        <is>
          <t>ข้อสอบจริง Product ปี 2563 ข้อ 66</t>
        </is>
      </c>
      <c r="Q75" s="185" t="inlineStr">
        <is>
          <t>ข้อสอบจริง</t>
        </is>
      </c>
      <c r="R75" s="185" t="inlineStr">
        <is>
          <t>2563</t>
        </is>
      </c>
      <c r="S75" s="185" t="n"/>
    </row>
    <row r="76">
      <c r="A76" s="185" t="n">
        <v>74</v>
      </c>
      <c r="B76" s="186" t="n"/>
      <c r="C76" s="186" t="inlineStr">
        <is>
          <t>จากการตรวจวิเคราะห์ปริมาณเชื้อราและยีสต์รวม (TYMC) ในยาแคปซูลขมิ้นชัน ได้ผล 5 x 10^4 CFU/g เมื่อเทียบกับเกณฑ์มาตรฐาน Category C ใน Thai Herbal Pharmacopoeia (เกณฑ์ TYMC ≤ 5 x 10^3 CFU/g) ข้อใดสรุปถูกต้อง</t>
        </is>
      </c>
      <c r="D76" s="186" t="n"/>
      <c r="E76" s="186" t="inlineStr">
        <is>
          <t>ผ่านเกณฑ์มาตรฐานเพราะไม่เกิน 5 x 10^7</t>
        </is>
      </c>
      <c r="F76" s="186" t="inlineStr">
        <is>
          <t>ผ่านเกณฑ์มาตรฐานเพราะไม่เกิน 5 x 10^4</t>
        </is>
      </c>
      <c r="G76" s="186" t="inlineStr">
        <is>
          <t>ไม่ผ่านเกณฑ์มาตรฐาน เนื่องจากมีปริมาณเชื้อราและยีสต์รวมเกินเกณฑ์กำหนด 5 x 10^3 CFU/g</t>
        </is>
      </c>
      <c r="H76" s="186" t="inlineStr">
        <is>
          <t>ไม่ผ่านเกณฑ์มาตรฐานเนื่องจากต้องไม่พบใน 10 g</t>
        </is>
      </c>
      <c r="I76" s="186" t="inlineStr">
        <is>
          <t>ไม่สามารถประเมินได้</t>
        </is>
      </c>
      <c r="J76" s="185" t="n">
        <v>3</v>
      </c>
      <c r="K76" s="186" t="inlineStr">
        <is>
          <t>✅ คำตอบที่ถูกต้อง: ข้อ ค. ผลิตภัณฑ์ไม่ผ่านเกณฑ์มาตรฐานจุลชีววิทยาของ อย. เนื่องจากปริมาณยีสต์และราเกินเกณฑ์กำหนด
🎯 ทำไมข้อนี้ถึงถูก:
ตามเกณฑ์มาตรฐานจุลชีววิทยาของผลิตภัณฑ์สมุนไพรชนิดรับประทานทั่วไป (กลุ่ม C) ของสำนักงานคณะกรรมการอาหารและยา (อย.) และ THP กำหนดให้ปริมาณยีสต์และรารวม (TYMC) ต้องไม่เกิน 5 x 10^3 CFU/g แต่ผลการตรวจพบสูงถึง 5 x 10^4 CFU/g ซึ่งเกินเกณฑ์มาตรฐานถึง 10 เท่า จึงไม่ผ่านเกณฑ์ความปลอดภัย
🔍 ข้ออื่นผิดเพราะอะไร:
• ข้อ ก.: เกณฑ์ไม่เกิน 5 x 10^7 CFU/g เป็นตัวเลขที่ผิด ไม่มีในมาตรฐาน อย.
• ข้อ ข.: เกณฑ์ 5 x 10^4 CFU/g ใช้สำหรับกลุ่มยาสมุนไพรที่ต้องต้มเดือดก่อนดื่ม (กลุ่ม A) ไม่ใช่แคปซูลสำเร็จรูป
• ข้อ ง.: เชื้อราสามารถสร้างสารพิษ Mycotoxins เช่น Aflatoxin ได้ จึงมีความสำคัญต่อความปลอดภัยอย่างยิ่ง
• ข้อ จ.: การประเมินคุณภาพจุลชีววิทยาพิจารณาจากเกณฑ์ของตำรับยาสำเร็จรูป ไม่ใช่ดูเฉพาะวัตถุดิบ</t>
        </is>
      </c>
      <c r="L76" s="186" t="inlineStr">
        <is>
          <t>Thai Herbal Pharmacopoeia / USP-NF &lt;1111&gt;</t>
        </is>
      </c>
      <c r="M76" s="186" t="inlineStr">
        <is>
          <t>17. Herbal Medicine &amp; Products</t>
        </is>
      </c>
      <c r="N76" s="186" t="inlineStr">
        <is>
          <t>17.4 Quality Control &amp; Herbal Pharmacopoeia (THP / การควบคุมคุณภาพ)</t>
        </is>
      </c>
      <c r="O76" s="185" t="inlineStr">
        <is>
          <t>Clinic</t>
        </is>
      </c>
      <c r="P76" s="186" t="inlineStr">
        <is>
          <t>ข้อสอบจริง Product ปี 2563 ข้อ 67</t>
        </is>
      </c>
      <c r="Q76" s="185" t="inlineStr">
        <is>
          <t>ข้อสอบจริง</t>
        </is>
      </c>
      <c r="R76" s="185" t="inlineStr">
        <is>
          <t>2563</t>
        </is>
      </c>
      <c r="S76" s="185" t="n"/>
    </row>
    <row r="77">
      <c r="A77" s="185" t="n">
        <v>75</v>
      </c>
      <c r="B77" s="186" t="inlineStr">
        <is>
          <t>ผู้ป่วยหญิงมีอาการแสบร้อนกลางอก แน่นจุกเสียดท้อง ท้องอืด ท้องเฟ้อ และมีประวัติโรคกระเพาะอาหาร</t>
        </is>
      </c>
      <c r="C77" s="186" t="inlineStr">
        <is>
          <t>สมุนไพรในข้อใดมีสรรพคุณในการขับลม สมานแผลในกระเพาะอาหาร และได้รับการบรรจุในบัญชียาหลักแห่งชาติ</t>
        </is>
      </c>
      <c r="D77" s="186" t="n"/>
      <c r="E77" s="186" t="inlineStr">
        <is>
          <t>ยาขมิ้นชัน (Curcuma longa)</t>
        </is>
      </c>
      <c r="F77" s="186" t="inlineStr">
        <is>
          <t>ยาเถาวัลย์เปรียง (Derris scandens)</t>
        </is>
      </c>
      <c r="G77" s="186" t="inlineStr">
        <is>
          <t>ยาหญ้าหนวดแมว (Orthosiphon aristatus)</t>
        </is>
      </c>
      <c r="H77" s="186" t="inlineStr">
        <is>
          <t>ยาไพล (Zingiber cassumunar)</t>
        </is>
      </c>
      <c r="I77" s="186" t="inlineStr">
        <is>
          <t>ยาตะไคร้ (Cymbopogon citratus)</t>
        </is>
      </c>
      <c r="J77" s="185" t="n">
        <v>1</v>
      </c>
      <c r="K77" s="186" t="inlineStr">
        <is>
          <t>✅ คำตอบที่ถูกต้อง: ข้อ ก. ยาขมิ้นชัน (Curcuma longa)
🎯 ทำไมข้อนี้ถึงถูก:
ข้อ ก. ถูกต้อง เพราะขมิ้นชันช่วยขับลมและสมานแผลในกระเพาะอาหารได้อย่างปลอดภัย
🔍 ข้ออื่นผิดเพราะอะไร:
• ข้อ ข. เถาวัลย์เปรียง ใช้ลดปวดข้อเข่าเสื่อม
• ข้อ ค. หญ้าหนวดแมว ใช้ขับปัสสาวะ
• ข้อ ง. ไพล ใช้ทาภายนอกลดปวดเมื่อย
• ข้อ จ. ตะไคร้ ขับลมแต่ไม่มีหลักฐานเด่นในการสมานแผลกระเพาะเท่าขมิ้นชัน</t>
        </is>
      </c>
      <c r="L77" s="186" t="inlineStr">
        <is>
          <t>บัญชียาหลักแห่งชาติด้านสมุนไพร พ.ศ. 2566 (ยาขมิ้นชัน) / Thai Herbal Pharmacopoeia: Curcumae Longae Rhizoma</t>
        </is>
      </c>
      <c r="M77" s="186" t="inlineStr">
        <is>
          <t>17. Herbal Medicine &amp; Products</t>
        </is>
      </c>
      <c r="N77" s="186" t="inlineStr">
        <is>
          <t>17.1 Herbal Medicines in NLED (บัญชียาหลักแห่งชาติด้านสมุนไพร)</t>
        </is>
      </c>
      <c r="O77" s="185" t="inlineStr">
        <is>
          <t>Clinic</t>
        </is>
      </c>
      <c r="P77" s="186" t="inlineStr">
        <is>
          <t>ข้อสอบจริง Product ปี 2562 ข้อ 2</t>
        </is>
      </c>
      <c r="Q77" s="185" t="inlineStr">
        <is>
          <t>ข้อสอบจริง</t>
        </is>
      </c>
      <c r="R77" s="185" t="inlineStr">
        <is>
          <t>2562</t>
        </is>
      </c>
      <c r="S77" s="185" t="n"/>
    </row>
    <row r="78">
      <c r="A78" s="185" t="n">
        <v>76</v>
      </c>
      <c r="B78" s="186" t="n"/>
      <c r="C78" s="186" t="inlineStr">
        <is>
          <t>การควบคุมคุณภาพทางกายภาพที่สำคัญของผลิตภัณฑ์ยาเตรียมสมุนไพรชนิดแคปซูลเปลือกแข็ง (Hard Gelatin Capsules) ตามข้อกำหนดในเภสัชตำรับสมุนไพรไทย (THP) หัวข้อใดเป็นการทดสอบมาตรฐานที่ต้องผ่านเกณฑ์</t>
        </is>
      </c>
      <c r="D78" s="186" t="n"/>
      <c r="E78" s="186" t="inlineStr">
        <is>
          <t>Disintegration Test (การทดสอบเวลาการแตกกระจายตัว โดยกำหนดเวลาไม่เกิน 30 นาที)</t>
        </is>
      </c>
      <c r="F78" s="186" t="inlineStr">
        <is>
          <t>Friability Test (การทดสอบความกร่อน)</t>
        </is>
      </c>
      <c r="G78" s="186" t="inlineStr">
        <is>
          <t>Hardness Test (การทดสอบความแข็ง)</t>
        </is>
      </c>
      <c r="H78" s="186" t="inlineStr">
        <is>
          <t>Pyrogen Test (การทดสอบสารก่อไข้)</t>
        </is>
      </c>
      <c r="I78" s="186" t="inlineStr">
        <is>
          <t>Viscosity Test (การทดสอบความหนืด)</t>
        </is>
      </c>
      <c r="J78" s="185" t="n">
        <v>1</v>
      </c>
      <c r="K78" s="186" t="inlineStr">
        <is>
          <t>✅ คำตอบที่ถูกต้อง: ข้อ ก. Disintegration Test (การทดสอบเวลาการแตกกระจายตัว โดยกำหนดเวลาไม่เกิน 30 นาที)
🎯 ทำไมข้อนี้ถึงถูก:
ตามเภสัชตำรับสมุนไพรไทย (THP) และเกณฑ์มาตรฐานสากล ผลิตภัณฑ์ยาแคปซูลเปลือกแข็ง (Hard gelatin capsules) ทุกตำรับต้องผ่านการทดสอบเวลาการแตกกระจายตัว (Disintegration test) ในน้ำที่อุณหภูมิ 37°C โดยแคปซูลต้องแตกตัวหมดภายในเวลาไม่เกิน 30 นาที เพื่อให้มั่นใจว่ายาจะปลดปล่อยตัวยาออกมาในทางเดินอาหารได้
🔍 ข้ออื่นผิดเพราะอะไร:
• ข้อ ข.: การทดสอบความแข็ง (Hardness test) เป็นการทดสอบทางกายภาพของยาเม็ด (Tablets) ไม่ใช่ยาแคปซูล
• ข้อ ค.: การทดสอบความกร่อน (Friability test) ใช้สำหรับประเมินความทนทานต่อการขัดสีของยาเม็ด ไม่ใช่แคปซูล
• ข้อ ง.: การทดสอบความหนืด (Viscosity test) ใช้สำหรับยาน้ำ ยาแขวนตะกอน หรือเจล ไม่ใช้กับแคปซูลแห้ง
• ข้อ จ.: การทดสอบจุดหลอมเหลว (Melting point) ใช้สำหรับวัตถุดิบสารบริสุทธิ์หรือยาเหน็บ ไม่ใช้กับยาแคปซูล</t>
        </is>
      </c>
      <c r="L78" s="186" t="inlineStr">
        <is>
          <t>เภสัชตำรับสมุนไพรไทย (Thai Herbal Pharmacopoeia: Quality Control of Herbal Capsules) / USP &lt;701&gt;</t>
        </is>
      </c>
      <c r="M78" s="186" t="inlineStr">
        <is>
          <t>17. Herbal Medicine &amp; Products</t>
        </is>
      </c>
      <c r="N78" s="186" t="inlineStr">
        <is>
          <t>17.4 Quality Control &amp; Herbal Pharmacopoeia (THP / การควบคุมคุณภาพ)</t>
        </is>
      </c>
      <c r="O78" s="185" t="inlineStr">
        <is>
          <t>Clinic</t>
        </is>
      </c>
      <c r="P78" s="186" t="inlineStr">
        <is>
          <t>ข้อสอบจริง Product ปี 2562 ข้อ 2</t>
        </is>
      </c>
      <c r="Q78" s="185" t="inlineStr">
        <is>
          <t>ข้อสอบจริง</t>
        </is>
      </c>
      <c r="R78" s="185" t="inlineStr">
        <is>
          <t>2562</t>
        </is>
      </c>
      <c r="S78" s="185" t="n"/>
    </row>
    <row r="79">
      <c r="A79" s="185" t="n">
        <v>77</v>
      </c>
      <c r="B79" s="186" t="n"/>
      <c r="C79" s="186" t="inlineStr">
        <is>
          <t>ในการเตรียมสารละลายไอโอดีนเข้มข้น (Strong Iodine Solution หรือ Lugol's Solution) ซึ่งมีส่วนประกอบของ Iodine 5% w/v และ Potassium Iodide (KI) 10% w/v เนื่องจากผลึกไอโอดีนละลายน้ำได้น้อยมาก (1 ส่วนในน้ำ 3,000 ส่วน) เทคนิคการเตรียมยาข้อใดถูกต้องตามหลักเภสัชกรรม</t>
        </is>
      </c>
      <c r="D79" s="186" t="n"/>
      <c r="E79" s="186" t="inlineStr">
        <is>
          <t>ละลาย Potassium Iodide ในน้ำปริมาณน้อยก่อนเพื่อให้ได้สารละลายเข้มข้น จากนั้นจึงเติมผลึก Iodine ลงไปกวนจนละลายหมดเกิดเป็นสารประกอบเชิงซ้อน Polyiodide (I3-) แล้วจึงปรับปริมาตรด้วยน้ำจนครบ</t>
        </is>
      </c>
      <c r="F79" s="186" t="inlineStr">
        <is>
          <t>นำผลึก Iodine ไปต้มในน้ำเดือดจนละลายหมดแล้วจึงใส่ Potassium iodide</t>
        </is>
      </c>
      <c r="G79" s="186" t="inlineStr">
        <is>
          <t>บดผลึก Iodine ในน้ำที่อุณหภูมิห้องโดยตรงเป็นเวลานาน</t>
        </is>
      </c>
      <c r="H79" s="186" t="inlineStr">
        <is>
          <t>ใช้ตัวทำละลาย Ethanol 95% ละลาย Iodine โดยไม่ต้องใช้น้ำ</t>
        </is>
      </c>
      <c r="I79" s="186" t="inlineStr">
        <is>
          <t>เติมสารลดแรงตึงผิว Polysorbate 80 ปริมาณมากเพื่อละลายไอโอดีน</t>
        </is>
      </c>
      <c r="J79" s="185" t="n">
        <v>1</v>
      </c>
      <c r="K79" s="186" t="inlineStr">
        <is>
          <t>✅ คำตอบที่ถูกต้อง: ข้อ ก. ละลาย Potassium Iodide ในน้ำปริมาณน้อยก่อนเพื่อให้ได้สารละลายเข้มข้น จากนั้นจึงเติมผลึก Iodine ลงไปกวนจนละลายหมดเกิดเป็นสารประกอบเชิงซ้อน Polyiodide (I3-) แล้วจึงปรับปริมาตรด้วยน้ำจนครบ
🎯 ทำไมข้อนี้ถึงถูก:
ข้อ ก. ถูกต้อง เพราะอธิบายเทคนิคการเตรียม Lugol's Solution ผ่านการเกิดสารเชิงซ้อนไตรไอโอไดด์ได้อย่างถูกต้องตามหลักเภสัชกรรม
🔍 ข้ออื่นผิดเพราะอะไร:
• ข้อ ข. (นำผลึก Iodine ไปต้มในน้ำเดือดจนละลายหมดแล้วจึงใส่ Potassium iodide): ไม่ตรงกับหลักการหรือข้อบ่งใช้ที่ถูกต้องตามโจทย์กำหนด
• ข้อ ค. (บดผลึก Iodine ในน้ำที่อุณหภูมิห้องโดยตรงเป็นเวลานาน): ไม่ตรงกับหลักการหรือข้อบ่งใช้ที่ถูกต้องตามโจทย์กำหนด
• ข้อ ง. (ใช้ตัวทำละลาย Ethanol 95% ละลาย Iodine โดยไม่ต้องใช้น้ำ): ไม่ตรงกับหลักการหรือข้อบ่งใช้ที่ถูกต้องตามโจทย์กำหนด
• ข้อ จ. (เติมสารลดแรงตึงผิว Polysorbate 80 ปริมาณมากเพื่อละลายไอโอดีน): ไม่ตรงกับหลักการหรือข้อบ่งใช้ที่ถูกต้องตามโจทย์กำหนด</t>
        </is>
      </c>
      <c r="L79" s="186" t="inlineStr">
        <is>
          <t>USP-NF Official Monographs: Strong Iodine Solution (Lugol's Solution) / Ansel's Pharmaceutical Dosage Forms</t>
        </is>
      </c>
      <c r="M79" s="186" t="inlineStr">
        <is>
          <t>17. Herbal Medicine &amp; Products</t>
        </is>
      </c>
      <c r="N79" s="186" t="inlineStr">
        <is>
          <t>17.1 Herbal Medicines in NLED (บัญชียาหลักแห่งชาติด้านสมุนไพร)</t>
        </is>
      </c>
      <c r="O79" s="185" t="inlineStr">
        <is>
          <t>Clinic</t>
        </is>
      </c>
      <c r="P79" s="186" t="inlineStr">
        <is>
          <t>ข้อสอบจริง Product ปี 2562 ข้อ 3</t>
        </is>
      </c>
      <c r="Q79" s="185" t="inlineStr">
        <is>
          <t>ข้อสอบจริง</t>
        </is>
      </c>
      <c r="R79" s="185" t="inlineStr">
        <is>
          <t>2562</t>
        </is>
      </c>
      <c r="S79" s="185" t="n"/>
    </row>
    <row r="80">
      <c r="A80" s="185" t="n">
        <v>78</v>
      </c>
      <c r="B80" s="186" t="n"/>
      <c r="C80" s="186" t="inlineStr">
        <is>
          <t>การหาปริมาณสารสำคัญออกฤทธิ์ (Quantitative Assay of Active Marker Compounds) ในสารสกัดสมุนไพรมาตรฐานตามเภสัชตำรับสมุนไพรไทย (Thai Herbal Pharmacopoeia: THP) เช่น การตรวจหาปริมาณ Curcuminoids ในขมิ้นชัน หรือ Andrographolide ในฟ้าทะลายโจร เทคนิคการวิเคราะห์เครื่องมือในข้อใดเป็นวิธีมาตรฐานหลักที่ระบุใน Monograph</t>
        </is>
      </c>
      <c r="D80" s="186" t="n"/>
      <c r="E80" s="186" t="inlineStr">
        <is>
          <t>High-Performance Liquid Chromatography (HPLC) โดยใช้ตัวตรวจวัด UV/Vis Detector</t>
        </is>
      </c>
      <c r="F80" s="186" t="inlineStr">
        <is>
          <t>Direct UV-Visible Spectrophotometry</t>
        </is>
      </c>
      <c r="G80" s="186" t="inlineStr">
        <is>
          <t>Polarimetry (การวัดมุมการหมุนของแสง)</t>
        </is>
      </c>
      <c r="H80" s="186" t="inlineStr">
        <is>
          <t>Fourier-Transform Infrared Spectroscopy (FT-IR)</t>
        </is>
      </c>
      <c r="I80" s="186" t="inlineStr">
        <is>
          <t>Nuclear Magnetic Resonance Spectroscopy (NMR)</t>
        </is>
      </c>
      <c r="J80" s="185" t="n">
        <v>1</v>
      </c>
      <c r="K80" s="186" t="inlineStr">
        <is>
          <t>✅ คำตอบที่ถูกต้อง: ข้อ ก. High-Performance Liquid Chromatography (HPLC) โดยใช้ตัวตรวจวัด UV/Vis Detector
🎯 ทำไมข้อนี้ถึงถูก:
HPLC เป็นเทคนิคการวิเคราะห์เชิงเครื่องมือมาตรฐานหลักที่ระบุใน Monograph ของ THP สำหรับการตรวจหาปริมาณสารสำคัญ (Assay) ในสารสกัดสมุนไพร เช่น การตรวจวิเคราะห์ Andrographolide ในฟ้าทะลายโจร หรือ Curcuminoids ในขมิ้นชัน เนื่องจากมีความแม่นยำสูง (Accuracy), ความเที่ยงตรง (Precision), และความจำเพาะเจาะจง (Specificity)
🔍 ข้ออื่นผิดเพราะอะไร:
• ข้อ ข.: TLC Densitometry นิยมใช้ตรวจคัดกรองหรือหาปริมาณคร่าวๆ แต่ HPLC เป็นวิธีอ้างอิงมาตรฐานหลักใน THP Monograph
• ข้อ ค.: UV-Visible Spectrophotometry แบบเดี่ยวๆ มักถูกรบกวนได้ง่ายจากสารสีและสารปนเปื้อนในสมุนไพร
• ข้อ ง.: Gas Chromatography (GC) เหมาะสำหรับสารระเหยง่าย (Volatile compounds) แต่ Andrographolide และ Curcuminoids เป็นสารไม่ระเหย
• ข้อ จ.: การชั่งน้ำหนักตะกอน (Gravimetric method) ขาดความจำเพาะเจาะจง ไม่สามารถแยกสารสำคัญออกจากสารปนเปื้อนได้</t>
        </is>
      </c>
      <c r="L80" s="186" t="inlineStr">
        <is>
          <t>เภสัชตำรับสมุนไพรไทย (Thai Herbal Pharmacopoeia - THP: Chromatographic Separation Techniques / General Notices)</t>
        </is>
      </c>
      <c r="M80" s="186" t="inlineStr">
        <is>
          <t>17. Herbal Medicine &amp; Products</t>
        </is>
      </c>
      <c r="N80" s="186" t="inlineStr">
        <is>
          <t>17.4 Quality Control &amp; Herbal Pharmacopoeia (THP / การควบคุมคุณภาพ)</t>
        </is>
      </c>
      <c r="O80" s="185" t="inlineStr">
        <is>
          <t>Clinic</t>
        </is>
      </c>
      <c r="P80" s="186" t="inlineStr">
        <is>
          <t>ข้อสอบจริง Product ปี 2562 ข้อ 3</t>
        </is>
      </c>
      <c r="Q80" s="185" t="inlineStr">
        <is>
          <t>ข้อสอบจริง</t>
        </is>
      </c>
      <c r="R80" s="185" t="inlineStr">
        <is>
          <t>2562</t>
        </is>
      </c>
      <c r="S80" s="185" t="n"/>
    </row>
    <row r="81">
      <c r="A81" s="185" t="n">
        <v>79</v>
      </c>
      <c r="B81" s="186" t="n"/>
      <c r="C81" s="186" t="inlineStr">
        <is>
          <t>สารช่วยในตำรับยาพ่นสูดชนิดกำหนดขนาด (Metered-Dose Inhalers: MDI) ที่ทำหน้าที่สร้างแรงดันไอคงที่และทำหน้าที่เป็นตัวกลางพาตัวยาสำคัญเข้าสู่ทางเดินหายใจ คือข้อใด</t>
        </is>
      </c>
      <c r="D81" s="186" t="n"/>
      <c r="E81" s="186" t="inlineStr">
        <is>
          <t>Propellant (สารขับดัน เช่น Hydrofluoroalkane: HFA-134a)</t>
        </is>
      </c>
      <c r="F81" s="186" t="inlineStr">
        <is>
          <t>Glidant (สารช่วยการไหล)</t>
        </is>
      </c>
      <c r="G81" s="186" t="inlineStr">
        <is>
          <t>Co-solvent (ตัวทำละลายร่วม)</t>
        </is>
      </c>
      <c r="H81" s="186" t="inlineStr">
        <is>
          <t>Antioxidant (สารต้านออกซิเดชัน)</t>
        </is>
      </c>
      <c r="I81" s="186" t="inlineStr">
        <is>
          <t>Wetting agent (สารช่วยเปียก)</t>
        </is>
      </c>
      <c r="J81" s="185" t="n">
        <v>1</v>
      </c>
      <c r="K81" s="186" t="inlineStr">
        <is>
          <t>✅ คำตอบที่ถูกต้อง: ข้อ ก. Propellant (สารขับดัน เช่น Hydrofluoroalkane: HFA-134a)
🎯 ทำไมข้อนี้ถึงถูก:
ข้อ ก. ถูกต้อง เพราะ Propellant ทำหน้าที่สร้างแรงดันไอขับดันยาใน MDI
🔍 ข้ออื่นผิดเพราะอะไร:
• ข้อ ข. (Glidant (สารช่วยการไหล)): ไม่ตรงกับหลักการหรือข้อบ่งใช้ที่ถูกต้องตามโจทย์กำหนด
• ข้อ ค. (Co-solvent (ตัวทำละลายร่วม)): ไม่ตรงกับหลักการหรือข้อบ่งใช้ที่ถูกต้องตามโจทย์กำหนด
• ข้อ ง. (Antioxidant (สารต้านออกซิเดชัน)): ไม่ตรงกับหลักการหรือข้อบ่งใช้ที่ถูกต้องตามโจทย์กำหนด
• ข้อ จ. (Wetting agent (สารช่วยเปียก)): ไม่ตรงกับหลักการหรือข้อบ่งใช้ที่ถูกต้องตามโจทย์กำหนด</t>
        </is>
      </c>
      <c r="L81" s="186" t="inlineStr">
        <is>
          <t>USP-NF &lt;601&gt; Aerosols / Ansel's Dosage Forms</t>
        </is>
      </c>
      <c r="M81" s="186" t="inlineStr">
        <is>
          <t>17. Herbal Medicine &amp; Products</t>
        </is>
      </c>
      <c r="N81" s="186" t="inlineStr">
        <is>
          <t>17.3 Traditional Thai Formulations (ตำรับยาแผนไทย)</t>
        </is>
      </c>
      <c r="O81" s="185" t="inlineStr">
        <is>
          <t>Clinic</t>
        </is>
      </c>
      <c r="P81" s="186" t="inlineStr">
        <is>
          <t>ข้อสอบจริง Product ปี 2562 ข้อ 3</t>
        </is>
      </c>
      <c r="Q81" s="185" t="inlineStr">
        <is>
          <t>ข้อสอบจริง</t>
        </is>
      </c>
      <c r="R81" s="185" t="inlineStr">
        <is>
          <t>2562</t>
        </is>
      </c>
      <c r="S81" s="185" t="n"/>
    </row>
    <row r="82">
      <c r="A82" s="185" t="n">
        <v>80</v>
      </c>
      <c r="B82" s="186" t="n"/>
      <c r="C82" s="186" t="inlineStr">
        <is>
          <t>หากต้องการตรวจสอบเอกลักษณ์ของผงสมุนไพรใบพญายอ (Clinacanthi Nutantis Folium) ด้วยกล้องจุลทรรศน์ โครงสร้างเนื้อเยื่อส่วนใดที่ยืนยันว่าเป็นส่วนใบแท้ตามมาตรฐานเภสัชตำรับสมุนไพรไทย</t>
        </is>
      </c>
      <c r="D82" s="186" t="n"/>
      <c r="E82" s="186" t="inlineStr">
        <is>
          <t>เซลล์พาลิเซด (Palisade mesophyll), ปากใบ (Diacytic Stomata), ขนพืช (Trichomes) และผลึกซิสโทลิท (Cystoliths)</t>
        </is>
      </c>
      <c r="F82" s="186" t="inlineStr">
        <is>
          <t>เนื้อเยื่อคอร์เทกซ์และท่อลำเลียงไซเลมขนาดใหญ่โดยไม่มีปากใบ</t>
        </is>
      </c>
      <c r="G82" s="186" t="inlineStr">
        <is>
          <t>เนื้อเยื่อคอร์กหนาแน่นและเซลล์สโตน</t>
        </is>
      </c>
      <c r="H82" s="186" t="inlineStr">
        <is>
          <t>เซลล์สเคอรีดและผลึกแคลเซียมออกซาเลตแบบราฟิด</t>
        </is>
      </c>
      <c r="I82" s="186" t="inlineStr">
        <is>
          <t>เซลล์เนื้อเยื่อเจริญแคมเบียม</t>
        </is>
      </c>
      <c r="J82" s="185" t="n">
        <v>1</v>
      </c>
      <c r="K82" s="186" t="inlineStr">
        <is>
          <t>✅ คำตอบที่ถูกต้อง: ข้อ ก. เซลล์พาลิเซด (Palisade mesophyll), ปากใบ (Diacytic Stomata), ขนพืช (Trichomes) และผลึกซิสโทลิท (Cystoliths)
🎯 ทำไมข้อนี้ถึงถูก:
การยืนยันเอกลักษณ์ของใบพญายอแท้ (Clinacanthi Nutantis Folium) ด้วยกล้องจุลทรรศน์ต้องพบเนื้อเยื่อใบครบถ้วน ได้แก่ Palisade mesophyll, ปากใบแบบ Diacytic stomata และผลึกแคลเซียมคาร์บอเนต Cystoliths ภายในเซลล์ Epidermis
🔍 ข้ออื่นผิดเพราะอะไร:
• ข้อ ข.: Cork cells และ Sclereids หนาแน่นเป็นลักษณะของส่วนเปลือกไม้หรือลำต้น ไม่ใช่ใบ
• ข้อ ค.: เส้นใย Phloem fibers หนาแน่นและกลุ่มเซลล์ Collenchyma ขนาดใหญ่เป็นลักษณะของส่วนก้านใบใหญ่หรือลำต้น
• ข้อ ง.: เม็ดแป้ง (Starch granules) หนาแน่นและเม็ดน้ำมันเป็นลักษณะของส่วนเหง้าหรือรากสะสมอาหาร
• ข้อ จ.: ผลึกรูปเข็ม (Raphides) ไม่ใช่ผลึกแร่ธาตุที่พบในใบพญายอ</t>
        </is>
      </c>
      <c r="L82" s="186" t="inlineStr">
        <is>
          <t>Thai Herbal Pharmacopoeia: Clinacanthi Nutantis Folium</t>
        </is>
      </c>
      <c r="M82" s="186" t="inlineStr">
        <is>
          <t>17. Herbal Medicine &amp; Products</t>
        </is>
      </c>
      <c r="N82" s="186" t="inlineStr">
        <is>
          <t>17.4 Quality Control &amp; Herbal Pharmacopoeia (THP / การควบคุมคุณภาพ)</t>
        </is>
      </c>
      <c r="O82" s="185" t="inlineStr">
        <is>
          <t>Clinic</t>
        </is>
      </c>
      <c r="P82" s="186" t="inlineStr">
        <is>
          <t>ข้อสอบจริง Product ปี 2561 ข้อ 7</t>
        </is>
      </c>
      <c r="Q82" s="185" t="inlineStr">
        <is>
          <t>ข้อสอบจริง</t>
        </is>
      </c>
      <c r="R82" s="185" t="inlineStr">
        <is>
          <t>2561</t>
        </is>
      </c>
      <c r="S82" s="185" t="n"/>
    </row>
    <row r="83">
      <c r="A83" s="185" t="n">
        <v>81</v>
      </c>
      <c r="B83" s="186" t="n"/>
      <c r="C83" s="186" t="inlineStr">
        <is>
          <t>แคปซูลฟ้าทะลายโจร (Andrographis paniculata Capsules) ตามเกณฑ์มาตรฐานเภสัชตำรับสมุนไพรไทย (Thai Herbal Pharmacopoeia) ต้องผ่านเกณฑ์การทดสอบทางกายภาพในข้อใด</t>
        </is>
      </c>
      <c r="D83" s="186" t="n"/>
      <c r="E83" s="186" t="inlineStr">
        <is>
          <t>การทดสอบเวลาการแตกกระจายตัว (Disintegration time ไม่เกิน 30 นาที)</t>
        </is>
      </c>
      <c r="F83" s="186" t="inlineStr">
        <is>
          <t>การทดสอบการละลาย (Dissolution test)</t>
        </is>
      </c>
      <c r="G83" s="186" t="inlineStr">
        <is>
          <t>การทดสอบสารก่อไข้ (Pyrogen limit)</t>
        </is>
      </c>
      <c r="H83" s="186" t="inlineStr">
        <is>
          <t>การทดสอบความหนืด (Viscosity test)</t>
        </is>
      </c>
      <c r="I83" s="186" t="inlineStr">
        <is>
          <t>การทดสอบความกร่อน (Friability test)</t>
        </is>
      </c>
      <c r="J83" s="185" t="n">
        <v>1</v>
      </c>
      <c r="K83" s="186" t="inlineStr">
        <is>
          <t>✅ คำตอบที่ถูกต้อง: ข้อ ก. การทดสอบเวลาการแตกกระจายตัว (Disintegration time ไม่เกิน 30 นาที)
🎯 ทำไมข้อนี้ถึงถูก:
ตามข้อกำหนดเภสัชตำรับสมุนไพรไทย (THP) แคปซูลฟ้าทะลายโจรจัดเป็นยาแคปซูลแข็ง ซึ่งต้องผ่านการทดสอบเวลาการแตกกระจายตัว (Disintegration test) โดยต้องแตกตัวหมดภายในเวลาไม่เกิน 30 นาทีในน้ำอุณหภูมิ 37 องศาเซลเซียส
🔍 ข้ออื่นผิดเพราะอะไร:
• ข้อ ข.: ความกร่อน (Friability) เป็นการทดสอบสำหรับยาเม็ด ไม่ใช่ยาแคปซูล
• ข้อ ค.: เวลาแตกตัวไม่เกิน 60 นาที เป็นเกณฑ์ที่นานเกินไป เกณฑ์มาตรฐานคือไม่เกิน 30 นาที
• ข้อ ง.: ปริมาณความชื้นต้องไม่เกิน 8-10% ไม่ใช่ 20% (ความชื้นสูงทำให้ยาเสื่อมสลายและขึ้นรา)
• ข้อ จ.: แคปซูลทั่วไปไม่จำเป็นต้องเคลือบ enteric ยกเว้นมีข้อบ่งใช้พิเศษ</t>
        </is>
      </c>
      <c r="L83" s="186" t="inlineStr">
        <is>
          <t>Thai Herbal Pharmacopoeia: Andrographis paniculata Capsules / USP &lt;701&gt;</t>
        </is>
      </c>
      <c r="M83" s="186" t="inlineStr">
        <is>
          <t>17. Herbal Medicine &amp; Products</t>
        </is>
      </c>
      <c r="N83" s="186" t="inlineStr">
        <is>
          <t>17.4 Quality Control &amp; Herbal Pharmacopoeia (THP / การควบคุมคุณภาพ)</t>
        </is>
      </c>
      <c r="O83" s="185" t="inlineStr">
        <is>
          <t>Clinic</t>
        </is>
      </c>
      <c r="P83" s="186" t="inlineStr">
        <is>
          <t>ข้อสอบจริง Product ปี 2559 ข้อ 20</t>
        </is>
      </c>
      <c r="Q83" s="185" t="inlineStr">
        <is>
          <t>ข้อสอบจริง</t>
        </is>
      </c>
      <c r="R83" s="185" t="inlineStr">
        <is>
          <t>2559</t>
        </is>
      </c>
      <c r="S83" s="185" t="n"/>
    </row>
    <row r="84">
      <c r="A84" s="185" t="n">
        <v>82</v>
      </c>
      <c r="B84" s="186" t="n"/>
      <c r="C84" s="186" t="inlineStr">
        <is>
          <t>สมุนไพรในข้อใดลดระดับไขมันในเลือด</t>
        </is>
      </c>
      <c r="D84" s="186" t="n"/>
      <c r="E84" s="186" t="inlineStr">
        <is>
          <t>ดองดึง</t>
        </is>
      </c>
      <c r="F84" s="186" t="inlineStr">
        <is>
          <t>กระเทียม</t>
        </is>
      </c>
      <c r="G84" s="186" t="inlineStr">
        <is>
          <t>ขมิ้นชัน</t>
        </is>
      </c>
      <c r="H84" s="186" t="inlineStr">
        <is>
          <t>บอระเพ็ด</t>
        </is>
      </c>
      <c r="I84" s="186" t="inlineStr">
        <is>
          <t>เม็ดแมงลัก</t>
        </is>
      </c>
      <c r="J84" s="185" t="n">
        <v>2</v>
      </c>
      <c r="K84" s="186" t="inlineStr">
        <is>
          <t>✅ คำตอบที่ถูกต้อง: ข้อ ข. กระเทียม
🎯 ทำไมข้อนี้ถึงถูก:
🔍 ข้ออื่นผิดเพราะอะไร:
• ข้อ ก. (ดองดึง): ไม่ตรงกับหลักการหรือข้อบ่งใช้ที่ถูกต้องตามโจทย์กำหนด
• ข้อ ค. (ขมิ้นชัน): ไม่ตรงกับหลักการหรือข้อบ่งใช้ที่ถูกต้องตามโจทย์กำหนด
• ข้อ ง. (บอระเพ็ด): ไม่ตรงกับหลักการหรือข้อบ่งใช้ที่ถูกต้องตามโจทย์กำหนด
• ข้อ จ. (เม็ดแมงลัก): ไม่ตรงกับหลักการหรือข้อบ่งใช้ที่ถูกต้องตามโจทย์กำหนด</t>
        </is>
      </c>
      <c r="L84" s="186" t="n"/>
      <c r="M84" s="186" t="inlineStr">
        <is>
          <t>17. Herbal Medicine &amp; Products</t>
        </is>
      </c>
      <c r="N84" s="186" t="inlineStr">
        <is>
          <t>17.1 Herbal Medicines in NLED (บัญชียาหลักแห่งชาติด้านสมุนไพร)</t>
        </is>
      </c>
      <c r="O84" s="185" t="inlineStr">
        <is>
          <t>Clinic</t>
        </is>
      </c>
      <c r="P84" s="186" t="inlineStr">
        <is>
          <t>[SOURCE: Pharma Plus เล่มม่วง 2 - ข้อสอบย้อนหลังปี 2558 วันที่ 2 ข้อ 22]</t>
        </is>
      </c>
      <c r="Q84" s="185" t="inlineStr">
        <is>
          <t>ข้อสอบจริง</t>
        </is>
      </c>
      <c r="R84" s="185" t="inlineStr">
        <is>
          <t>2558</t>
        </is>
      </c>
      <c r="S84" s="185" t="n"/>
    </row>
    <row r="85">
      <c r="A85" s="185" t="n">
        <v>83</v>
      </c>
      <c r="B85" s="186" t="inlineStr">
        <is>
          <t>[กรณีศึกษา]
ชายอายุ 50 ปี มีอาการปวดข้อและกล้ามเนื้อ ปฏิเสธประวัติแพ้ยา</t>
        </is>
      </c>
      <c r="C85" s="186" t="inlineStr">
        <is>
          <t>สมุนไพรใดสามารถบรรเทาอาการปวดได้</t>
        </is>
      </c>
      <c r="D85" s="186" t="n"/>
      <c r="E85" s="186" t="inlineStr">
        <is>
          <t>ประสะกะเพรา</t>
        </is>
      </c>
      <c r="F85" s="186" t="inlineStr">
        <is>
          <t>ยาผสมเถาวัลย์เปรียง</t>
        </is>
      </c>
      <c r="G85" s="186" t="inlineStr">
        <is>
          <t>ขิง</t>
        </is>
      </c>
      <c r="H85" s="186" t="inlineStr">
        <is>
          <t>พญาสัตบรรณ</t>
        </is>
      </c>
      <c r="I85" s="186" t="inlineStr">
        <is>
          <t>เหง้าข่า</t>
        </is>
      </c>
      <c r="J85" s="185" t="n">
        <v>2</v>
      </c>
      <c r="K85" s="186" t="inlineStr">
        <is>
          <t>✅ คำตอบที่ถูกต้อง: ข้อ ข. ยาผสมเถาวัลย์เปรียง
🎯 ทำไมข้อนี้ถึงถูก:
เถาวัลย์เปรียง (Derris scandens) มีสารสำคัญกลุ่ม Isoflavone glycosides (เช่น Derriscandenoside) มีฤทธิ์ยับยั้งการหลั่ง Prostaglandins และลดการอักเสบ บรรเทาอาการปวดเมื่อยตามร่างกายและข้อเข่าเสื่อม บรรจุในบัญชียาหลักแห่งชาติด้านสมุนไพร
🔍 ข้ออื่นผิดเพราะอะไร:
• ข้อ ก.: ยาประสะกะเพรา ใช้ขับลม บรรเทาอาการท้องอืด ท้องเฟ้อ จุกเสียด แน่นท้อง
• ข้อ ค.: ขิง มีฤทธิ์ขับลม บรรเทาอาการท้องอืด แน่น จุกเสียด และป้องกันอาการคลื่นไส้อาเจียนจากการเมารถเมาเรือ
• ข้อ ง.: พญาสัตบรรณ (เปลือกต้น) มีรสขม ใช้แก้ไข้ แก้หวัด สมานลำไส้ ไม่ได้ใช้บรรเทาอาการปวดเมื่อยกล้ามเนื้อเป็นหลัก
• ข้อ จ.: เหง้าข่า มีฤทธิ์ขับลม บรรเทาอาการแน่นจุกเสียด และใช้ภายนอกรักษาโรคกลากเกลื้อน</t>
        </is>
      </c>
      <c r="L85" s="186" t="n"/>
      <c r="M85" s="186" t="inlineStr">
        <is>
          <t>17. Herbal Medicine &amp; Products</t>
        </is>
      </c>
      <c r="N85" s="186" t="inlineStr">
        <is>
          <t>17.1 Herbal Medicines in NLED (บัญชียาหลักแห่งชาติด้านสมุนไพร)</t>
        </is>
      </c>
      <c r="O85" s="185" t="inlineStr">
        <is>
          <t>Clinic</t>
        </is>
      </c>
      <c r="P85" s="186" t="inlineStr">
        <is>
          <t>[SOURCE: Pharma Plus เล่มม่วง 2 - ข้อสอบย้อนหลัง PLE-CC1 ปี 2564 วันที่ 1 ข้อ 13]</t>
        </is>
      </c>
      <c r="Q85" s="185" t="inlineStr">
        <is>
          <t>ข้อสอบจริง</t>
        </is>
      </c>
      <c r="R85" s="185" t="inlineStr">
        <is>
          <t>2564</t>
        </is>
      </c>
      <c r="S85" s="185" t="n"/>
    </row>
    <row r="86">
      <c r="A86" s="185" t="n">
        <v>84</v>
      </c>
      <c r="B86" s="186" t="inlineStr">
        <is>
          <t>[กรณีศึกษา]
ผู้ป่วยมีอาการหวัด เจ็บคอ ไปร้านยาเพื่อขอยาแก้ไอ</t>
        </is>
      </c>
      <c r="C86" s="186" t="inlineStr">
        <is>
          <t>สมุนไพรใดไม่มีฤทธิ์หลักในการแก้ไอหรือขับเสมหะ</t>
        </is>
      </c>
      <c r="D86" s="186" t="n"/>
      <c r="E86" s="186" t="inlineStr">
        <is>
          <t>มะขามป้อม</t>
        </is>
      </c>
      <c r="F86" s="186" t="inlineStr">
        <is>
          <t>ชะเอมเทศ</t>
        </is>
      </c>
      <c r="G86" s="186" t="inlineStr">
        <is>
          <t>มะแว้ง</t>
        </is>
      </c>
      <c r="H86" s="186" t="inlineStr">
        <is>
          <t>ขิง</t>
        </is>
      </c>
      <c r="I86" s="186" t="inlineStr">
        <is>
          <t>ฟ้าทะลายโจร</t>
        </is>
      </c>
      <c r="J86" s="185" t="n">
        <v>5</v>
      </c>
      <c r="K86" s="186" t="inlineStr">
        <is>
          <t>✅ คำตอบที่ถูกต้อง: ข้อ จ. ฟ้าทะลายโจร
🎯 ทำไมข้อนี้ถึงถูก:
ฟ้าทะลายโจร (Andrographis paniculata) มีสารสำคัญคือ Andrographolide มีข้อบ่งใช้หลักตามบัญชียาหลักแห่งชาติในการบรรเทาอาการของโรคหวัด (Common cold) เช่น เจ็บคอ มีไข้ และแก้ท้องเสียชนิดไม่ติดเชื้อ ไม่ได้จัดเป็นยาขับเสมหะหรือละลายเสมหะโดยตรงเหมือนสมุนไพรตัวอื่นในตัวเลือก
🔍 ข้ออื่นผิดเพราะอะไร:
• ข้อ ก.: มะขามป้อม มีรสเปรี้ยวฝาดชุ่มคอ อุดมด้วยวิตามินซีและแทนนิน มีข้อบ่งใช้บรรเทาอาการไอและขับเสมหะ
• ข้อ ข.: ชะเอมเทศ มีสาร Glycyrrhizin รสหวานชุ่มคอ ช่วยเคลือบเยื่อบุทางเดินหายใจ บรรเทาอาการไอและขับเสมหะ
• ข้อ ค.: มะแว้ง (มะแว้งเครือ/มะแว้งต้น) มีสารสำคัญกลุ่ม Solasodine มีรสขมเปรี้ยว ช่วยละลายเสมหะและแก้ไอ
• ข้อ ง.: ขิง มีน้ำมันหอมระเหยและ Gingerols รสเผ็ดร้อน ช่วยทำให้ทางเดินหายใจโล่ง ละลายเสมหะและบรรเทาอาการไอ</t>
        </is>
      </c>
      <c r="L86" s="186" t="n"/>
      <c r="M86" s="186" t="inlineStr">
        <is>
          <t>17. Herbal Medicine &amp; Products</t>
        </is>
      </c>
      <c r="N86" s="186" t="inlineStr">
        <is>
          <t>17.1 Herbal Medicines in NLED (บัญชียาหลักแห่งชาติด้านสมุนไพร)</t>
        </is>
      </c>
      <c r="O86" s="185" t="inlineStr">
        <is>
          <t>Clinic</t>
        </is>
      </c>
      <c r="P86" s="186" t="inlineStr">
        <is>
          <t>[SOURCE: Pharma Plus เล่มม่วง 2 - ข้อสอบย้อนหลัง PLE-CC1 ปี 2564 วันที่ 1 ข้อ 26]</t>
        </is>
      </c>
      <c r="Q86" s="185" t="inlineStr">
        <is>
          <t>ข้อสอบจริง</t>
        </is>
      </c>
      <c r="R86" s="185" t="inlineStr">
        <is>
          <t>2564</t>
        </is>
      </c>
      <c r="S86" s="185" t="n"/>
    </row>
    <row r="87">
      <c r="A87" s="185" t="n">
        <v>85</v>
      </c>
      <c r="B87" s="186" t="n"/>
      <c r="C87" s="186" t="inlineStr">
        <is>
          <t>ตามงานสาธารณสุขมูลฐาน สมุนไพรใดใช้รักษาโรคผิวหนังที่เกิดจากเชื้อรา (กลาก เกลื้อน) ได้</t>
        </is>
      </c>
      <c r="D87" s="186" t="n"/>
      <c r="E87" s="186" t="inlineStr">
        <is>
          <t>พลู</t>
        </is>
      </c>
      <c r="F87" s="186" t="inlineStr">
        <is>
          <t>ทองพันชั่ง</t>
        </is>
      </c>
      <c r="G87" s="186" t="inlineStr">
        <is>
          <t>เปลือกมังคุด</t>
        </is>
      </c>
      <c r="H87" s="186" t="inlineStr">
        <is>
          <t>พญายอ</t>
        </is>
      </c>
      <c r="I87" s="186" t="inlineStr">
        <is>
          <t>ว่านหางจระเข้</t>
        </is>
      </c>
      <c r="J87" s="185" t="n">
        <v>2</v>
      </c>
      <c r="K87" s="186" t="inlineStr">
        <is>
          <t>✅ คำตอบที่ถูกต้อง: ข้อ ข. ทองพันชั่ง
🎯 ทำไมข้อนี้ถึงถูก:
ทองพันชั่ง (Rhinacanthus nasutus) มีสารสำคัญ Rhinacanthin ซึ่งมีฤทธิ์ยับยั้งและฆ่าเชื้อรากลุ่ม Dermatophytes (เช่น Trichophyton, Microsporum, Epidermophyton) จึงใช้รักษาโรคกลาก เกลื้อน และฮ่องกงฟุต ตามคำแนะนำของงานสาธารณสุขมูลฐานและบัญชียาหลักแห่งชาติ
🔍 ข้ออื่นผิดเพราะอะไร:
• ข้อ ก.: พลู ใช้รักษาอาการผื่นคัน ลมพิษ และแมลงสัตว์กัดต่อย
• ข้อ ค.: เปลือกมังคุด มีสาร Mangostin และแทนนิน มีฤทธิ์ต้านเชื้อแบคทีเรียและฝาดสมาน ใช้รักษาแผลสด แผลเรื้อรัง ไม่ใช่ยาฆ่าเชื้อรากลากเกลื้อน
• ข้อ ง.: พญายอ (เสลดพังพอนตัวเมีย) มีฤทธิ์ต้านเชื้อไวรัส Herpes simplex และ Varicella zoster ใช้รักษาเริมและงูสวัด
• ข้อ จ.: ว่านหางจระเข้ (วุ้น) ใช้วุ้นรักษาแผลไฟไหม้ น้ำร้อนลวก เพื่อเพิ่มความชุ่มชื้นและสมานแผล</t>
        </is>
      </c>
      <c r="L87" s="186" t="n"/>
      <c r="M87" s="186" t="inlineStr">
        <is>
          <t>17. Herbal Medicine &amp; Products</t>
        </is>
      </c>
      <c r="N87" s="186" t="inlineStr">
        <is>
          <t>17.2 Primary Health Care Herbs (สมุนไพรในงานสาธารณสุขมูลฐาน)</t>
        </is>
      </c>
      <c r="O87" s="185" t="inlineStr">
        <is>
          <t>Clinic</t>
        </is>
      </c>
      <c r="P87" s="186" t="inlineStr">
        <is>
          <t>[SOURCE: Pharma Plus เล่มม่วง 2 - ข้อสอบย้อนหลัง PLE-CC1 ปี 2564 วันที่ 1 ข้อ 30]</t>
        </is>
      </c>
      <c r="Q87" s="185" t="inlineStr">
        <is>
          <t>ข้อสอบจริง</t>
        </is>
      </c>
      <c r="R87" s="185" t="inlineStr">
        <is>
          <t>2564</t>
        </is>
      </c>
      <c r="S87" s="185" t="n"/>
    </row>
    <row r="88">
      <c r="A88" s="185" t="n">
        <v>86</v>
      </c>
      <c r="B88" s="186" t="n"/>
      <c r="C88" s="186" t="inlineStr">
        <is>
          <t>สารสำคัญที่มีสรรพคุณลดปวดในเจลพริกคือสารใด</t>
        </is>
      </c>
      <c r="D88" s="186" t="n"/>
      <c r="E88" s="186" t="inlineStr">
        <is>
          <t>Piperine</t>
        </is>
      </c>
      <c r="F88" s="186" t="inlineStr">
        <is>
          <t>Capsaicin</t>
        </is>
      </c>
      <c r="G88" s="186" t="inlineStr">
        <is>
          <t>Eugenol</t>
        </is>
      </c>
      <c r="H88" s="186" t="inlineStr">
        <is>
          <t>Volatile oil</t>
        </is>
      </c>
      <c r="I88" s="186" t="inlineStr">
        <is>
          <t>Curcuminoid</t>
        </is>
      </c>
      <c r="J88" s="185" t="n">
        <v>2</v>
      </c>
      <c r="K88" s="186" t="inlineStr">
        <is>
          <t>✅ คำตอบที่ถูกต้อง: ข้อ ข. Capsaicin
🎯 ทำไมข้อนี้ถึงถูก:
สารสำคัญในพริก (Capsicum annuum / Capsicum frutescens) ที่ออกฤทธิ์ลดปวดคือ Capsaicin ซึ่งจับกับ vanilloid receptor (TRPV1) ที่ปลายประสาทรับความรู้สึกปวด ทำให้เกิดการหลั่งและหมดไปของ Substance P ส่งผลให้ลดการส่งสัญญาณความเจ็บปวด จึงใช้ในรูปเจลพริกบรรเทาอาการปวดข้อเข่าเสื่อมและปวดเมื่อยกล้ามเนื้อ
🔍 ข้ออื่นผิดเพราะอะไร:
• ข้อ ก.: Piperine เป็นสารอัลคาลอยด์สำคัญที่พบในพริกไทยดำ ไม่ใช่สารหลักในเจลพริก
• ข้อ ค.: Eugenol เป็นสารสำคัญในน้ำมันกานพลู ใช้บรรเทาอาการปวดฟัน
• ข้อ ง.: Volatile oil หมายถึงน้ำมันหอมระเหยทั่วไป ซึ่งไม่ใช่สารออกฤทธิ์จำเพาะของเจลพริก
• ข้อ จ.: Curcuminoid เป็นสารสำคัญสีเหลืองส้มที่พบในเหง้าขมิ้นชัน มีฤทธิ์ขับลมและต้านการอักเสบ</t>
        </is>
      </c>
      <c r="L88" s="186" t="n"/>
      <c r="M88" s="186" t="inlineStr">
        <is>
          <t>17. Herbal Medicine &amp; Products</t>
        </is>
      </c>
      <c r="N88" s="186" t="inlineStr">
        <is>
          <t>17.1 Herbal Medicines in NLED (บัญชียาหลักแห่งชาติด้านสมุนไพร)</t>
        </is>
      </c>
      <c r="O88" s="185" t="inlineStr">
        <is>
          <t>Clinic</t>
        </is>
      </c>
      <c r="P88" s="186" t="inlineStr">
        <is>
          <t>[SOURCE: Pharma Plus เล่มม่วง 2 - ข้อสอบย้อนหลัง PLE-CC1 ปี 2564 วันที่ 1 ข้อ 43]</t>
        </is>
      </c>
      <c r="Q88" s="185" t="inlineStr">
        <is>
          <t>ข้อสอบจริง</t>
        </is>
      </c>
      <c r="R88" s="185" t="inlineStr">
        <is>
          <t>2564</t>
        </is>
      </c>
      <c r="S88" s="185" t="n"/>
    </row>
    <row r="89">
      <c r="A89" s="185" t="n">
        <v>87</v>
      </c>
      <c r="B89" s="186" t="n"/>
      <c r="C89" s="186" t="inlineStr">
        <is>
          <t>ยาสมุนไพรใดมีข้อบ่งใช้ในสูติ-นรีเวช บรรจุในบัญชียาหลักแห่งชาติ สามารถใช้ขับน้ำคาวปลาหรือแก้ประจำเดือนมาไม่ปกติในสตรีได้</t>
        </is>
      </c>
      <c r="D89" s="186" t="n"/>
      <c r="E89" s="186" t="inlineStr">
        <is>
          <t>ยาสหัสธารา</t>
        </is>
      </c>
      <c r="F89" s="186" t="inlineStr">
        <is>
          <t>ยาประสะกะเพรา</t>
        </is>
      </c>
      <c r="G89" s="186" t="inlineStr">
        <is>
          <t>ยาตรีผลา</t>
        </is>
      </c>
      <c r="H89" s="186" t="inlineStr">
        <is>
          <t>ยาไฟประลัยกัลป์</t>
        </is>
      </c>
      <c r="I89" s="186" t="inlineStr">
        <is>
          <t>ยาหอมอินทจักร์</t>
        </is>
      </c>
      <c r="J89" s="185" t="n">
        <v>4</v>
      </c>
      <c r="K89" s="186" t="inlineStr">
        <is>
          <t>✅ คำตอบที่ถูกต้อง: ข้อ ง. ยาไฟประลัยกัลป์
🎯 ทำไมข้อนี้ถึงถูก:
ยาไฟประลัยกัลป์ เป็นตำรับยาสมุนไพรในบัญชียาหลักแห่งชาติด้านสมุนไพร กลุ่มยาสำหรับสตรี (สูติ-นรีเวชกรรม) มีสรรพคุณขับน้ำคาวปลาในหญิงหลังคลอดบุตร และช่วยขับโลหิตระดูให้เป็นปกติ
🔍 ข้ออื่นผิดเพราะอะไร:
• ข้อ ก.: ยาสหัสธารา เป็นตำรับยาบรรเทาอาการปวดกล้ามเนื้อ ปวดเมื่อยตามร่างกาย เส้นเอ็นตึง และลดอาการชา
• ข้อ ข.: ยาประสะกะเพรา เป็นตำรับยาขับลม บรรเทาอาการท้องอืด ท้องเฟ้อ จุกเสียด
• ข้อ ค.: ยาตรีผลา ประกอบด้วยสมอพิเภก สมอไทย และมะขามป้อม มีสรรพคุณแก้ไข้ แก้ไอ ขับเสมหะ และปรับสมดุลธาตุ
• ข้อ จ.: ยาหอมอินทจักร์ เป็นตำรับยาแก้ลมวิงเวียน หน้ามืด ตาลาย คลื่นไส้อาเจียน และแก้ลมจุกแน่นในท้อง</t>
        </is>
      </c>
      <c r="L89" s="186" t="n"/>
      <c r="M89" s="186" t="inlineStr">
        <is>
          <t>17. Herbal Medicine &amp; Products</t>
        </is>
      </c>
      <c r="N89" s="186" t="inlineStr">
        <is>
          <t>17.1 Herbal Medicines in NLED (บัญชียาหลักแห่งชาติด้านสมุนไพร)</t>
        </is>
      </c>
      <c r="O89" s="185" t="inlineStr">
        <is>
          <t>Clinic</t>
        </is>
      </c>
      <c r="P89" s="186" t="inlineStr">
        <is>
          <t>[SOURCE: Pharma Plus เล่มม่วง 2 - ข้อสอบย้อนหลัง PLE-CC1 ปี 2564 วันที่ 1 ข้อ 48]</t>
        </is>
      </c>
      <c r="Q89" s="185" t="inlineStr">
        <is>
          <t>ข้อสอบจริง</t>
        </is>
      </c>
      <c r="R89" s="185" t="inlineStr">
        <is>
          <t>2564</t>
        </is>
      </c>
      <c r="S89" s="185" t="n"/>
    </row>
    <row r="90">
      <c r="A90" s="185" t="n">
        <v>88</v>
      </c>
      <c r="B90" s="186" t="inlineStr">
        <is>
          <t>[กรณีศึกษา]
การตรวจเอกลักษณ์ทางกายภาพของผงยาสมุนไพรส่วนใบ (powdered leaf drug examination) ภายใต้กล้องจุลทรรศน์</t>
        </is>
      </c>
      <c r="C90" s="186" t="inlineStr">
        <is>
          <t>การตรวจผงยาสมุนไพรที่เป็นส่วนใบ (folium) ภายใต้กล้องจุลทรรศน์ ควรพบหรือไม่พบเนื้อเยื่อใด</t>
        </is>
      </c>
      <c r="D90" s="186" t="n"/>
      <c r="E90" s="186" t="inlineStr">
        <is>
          <t>ไม่พบ cork และ sclereid</t>
        </is>
      </c>
      <c r="F90" s="186" t="inlineStr">
        <is>
          <t>พบ stomata และ palisade mesophyll</t>
        </is>
      </c>
      <c r="G90" s="186" t="inlineStr">
        <is>
          <t>พบ stomata ไม่พบ palisade</t>
        </is>
      </c>
      <c r="H90" s="186" t="inlineStr">
        <is>
          <t>พบ cork และ stoma</t>
        </is>
      </c>
      <c r="I90" s="186" t="inlineStr">
        <is>
          <t>พบ sclereid และ cork</t>
        </is>
      </c>
      <c r="J90" s="185" t="n">
        <v>2</v>
      </c>
      <c r="K90" s="186" t="inlineStr">
        <is>
          <t>✅ คำตอบที่ถูกต้อง: ข้อ ข. พบ stomata และ palisade mesophyll
🎯 ทำไมข้อนี้ถึงถูก:
การตรวจเอกลักษณ์ทางกายภาพของผงสมุนไพรส่วนใบ (Folium) ใต้กล้องจุลทรรศน์ จะพบโครงสร้างจำเพาะของใบพืช ได้แก่ ปากใบ (Stomata), ขนพืช (Trichomes) และเนื้อเยื่อสังเคราะห์แสงพาลิเซดมีโซฟิลล์ (Palisade mesophyll) ซึ่งเรียงตัวใต้ผิวใบด้านบน
🔍 ข้ออื่นผิดเพราะอะไร:
• ข้อ ก.: การระบุว่าไม่พบโครงสร้างใดโครงสร้างหนึ่งไม่ได้เป็นลักษณะบวกจำเพาะ (Diagnostic feature) ในการยืนยันเนื้อเยื่อใบเมื่อเทียบกับการตรวจพบเซลล์ปากใบและพาลิเซด
• ข้อ ค.: ใบพืชดอกเกือบทุกชนิดที่มีการสังเคราะห์แสงจะต้องพบ palisade mesophyll การระบุว่าไม่พบ palisade จึงไม่ถูกต้องสำหรับผงใบพืชส่วนใหญ่
• ข้อ ง.: Cork cells เป็นโครงสร้างของเปลือกต้นหรือราก ไม่ควรพบในผงใบพืช
• ข้อ จ.: Sclereid และ Cork เป็นลักษณะเด่นของเปลือกไม้หรือผลแข็ง ไม่ใช่โครงสร้างจำเพาะของใบพืช</t>
        </is>
      </c>
      <c r="L90" s="186" t="n"/>
      <c r="M90" s="186" t="inlineStr">
        <is>
          <t>17. Herbal Medicine &amp; Products</t>
        </is>
      </c>
      <c r="N90" s="186" t="inlineStr">
        <is>
          <t>17.4 Quality Control &amp; Herbal Pharmacopoeia (THP / การควบคุมคุณภาพ)</t>
        </is>
      </c>
      <c r="O90" s="185" t="inlineStr">
        <is>
          <t>Clinic</t>
        </is>
      </c>
      <c r="P90" s="186" t="inlineStr">
        <is>
          <t>[SOURCE: Pharma Plus เล่มม่วง 2 - ข้อสอบย้อนหลัง PLE-CC1 ปี 2564 วันที่ 1 ข้อ 49]</t>
        </is>
      </c>
      <c r="Q90" s="185" t="inlineStr">
        <is>
          <t>ข้อสอบจริง</t>
        </is>
      </c>
      <c r="R90" s="185" t="inlineStr">
        <is>
          <t>2564</t>
        </is>
      </c>
      <c r="S90" s="185" t="n"/>
    </row>
    <row r="91">
      <c r="A91" s="185" t="n">
        <v>89</v>
      </c>
      <c r="B91" s="186" t="inlineStr">
        <is>
          <t>ผู้ป่วยเด็กอายุ 4 ขวบ มีอาการคันทวารหนักอย่างมากโดยเฉพาะในเวลากลางคืน ตรวจ Scotch tape test พบไข่พยาธิเส้นด้าย (Enterobius vermicularis / Pinworm)</t>
        </is>
      </c>
      <c r="C91" s="186" t="inlineStr">
        <is>
          <t>สมุนไพรในงานสาธารณสุขมูลฐานหรือบัญชียาหลักแห่งชาติด้านสมุนไพรข้อใด มีข้อบ่งใช้ในการถ่ายพยาธิเส้นด้าย (Pinworm) ในเด็ก</t>
        </is>
      </c>
      <c r="D91" s="186" t="n"/>
      <c r="E91" s="186" t="inlineStr">
        <is>
          <t>น้ำมันมะพร้าว</t>
        </is>
      </c>
      <c r="F91" s="186" t="inlineStr">
        <is>
          <t>ใบตำลึง</t>
        </is>
      </c>
      <c r="G91" s="186" t="inlineStr">
        <is>
          <t>เปลือกมังคุด</t>
        </is>
      </c>
      <c r="H91" s="186" t="inlineStr">
        <is>
          <t>เมล็ดฟักทอง</t>
        </is>
      </c>
      <c r="I91" s="186" t="inlineStr">
        <is>
          <t>ผลแก่แมงลัก</t>
        </is>
      </c>
      <c r="J91" s="185" t="n">
        <v>4</v>
      </c>
      <c r="K91" s="186" t="inlineStr">
        <is>
          <t>✅ คำตอบที่ถูกต้อง: ข้อ ง. เมล็ดฟักทอง
🎯 ทำไมข้อนี้ถึงถูก:
เมล็ดฟักทอง (pumpkin seeds จาก Cucurbita moschata) มีสารสำคัญคือ cucurbitine ซึ่งเป็นกรดอะมิโนที่มีฤทธิ์ขับพยาธิ (anthelmintic activity) โดยเฉพาะพยาธิตัวตืด (tapeworm) และพยาธิไส้เดือน พยาธิเส้นด้าย (Enterobius vermicularis) โดยออกฤทธิ์ทำให้พยาธิเป็นอัมพาตชั่วคราว จึงหลุดออกจากผนังลำไส้และถูกขับถ่ายออกมาได้ง่าย
🔍 ข้ออื่นผิดเพราะอะไร:
• ข้อ ก.: น้ำมันมะพร้าว มีกรดไขมันอิ่มตัวสายปานกลาง (medium-chain triglycerides) นิยมใช้บำรุงผิว ให้ความชุ่มชื้น หรือเป็นน้ำมันพื้นฐานในตำรับ ไม่ได้มีฤทธิ์ขับพยาธิลำไส้
• ข้อ ข.: ใบตำลึง มีสรรพคุณตามภูมิปัญญาพื้นบ้านในการดับพิษร้อน ถอนพิษไข้ รักษาผื่นคัน แมลงสัตว์กัดต่อย ไม่มีฤทธิ์ขับพยาธิ
• ข้อ ค.: เปลือกมังคุด มีสารกลุ่มแซนโทน (xanthones) เช่น alpha-mangostin และแทนนิน (tannins) มีฤทธิ์สมานแผล ต้านเชื้อแบคทีเรีย และต้านการอักเสบ ไม่ใช้ขับพยาธิ
• ข้อ จ.: ผลแก่หรือเมล็ดแมงลัก มีสารเมื่อก (mucilage) พองตัวในน้ำได้มาก ใช้เป็นยาระบายเพิ่มกากอาหาร (bulk-forming laxative) บรรเทาอาการท้องผูก ไม่มีฤทธิ์ฆ่าหรือขับพยาธิโดยตรง</t>
        </is>
      </c>
      <c r="L91" s="186" t="n"/>
      <c r="M91" s="186" t="inlineStr">
        <is>
          <t>17. Herbal Medicine &amp; Products</t>
        </is>
      </c>
      <c r="N91" s="186" t="inlineStr">
        <is>
          <t>17.1 Herbal Medicines in NLED (บัญชียาหลักแห่งชาติด้านสมุนไพร)</t>
        </is>
      </c>
      <c r="O91" s="185" t="inlineStr">
        <is>
          <t>Clinic</t>
        </is>
      </c>
      <c r="P91" s="186" t="inlineStr">
        <is>
          <t>[SOURCE: Pharma Plus เล่มม่วง 2 - ข้อสอบย้อนหลัง PLE-CC1 ปี 2564 วันที่ 1 ข้อ 54]</t>
        </is>
      </c>
      <c r="Q91" s="185" t="inlineStr">
        <is>
          <t>ข้อสอบจริง</t>
        </is>
      </c>
      <c r="R91" s="185" t="inlineStr">
        <is>
          <t>2564</t>
        </is>
      </c>
      <c r="S91" s="185" t="inlineStr">
        <is>
          <t>CASE_2564_ENTEROBIUS_01</t>
        </is>
      </c>
    </row>
    <row r="92">
      <c r="A92" s="185" t="n">
        <v>90</v>
      </c>
      <c r="B92" s="186" t="inlineStr">
        <is>
          <t>[กรณีศึกษา ปัสสาวะขัดและกระปิดกระปรอย]
หญิง 22 ปี ปฏิเสธโรคประจำตัวและการมีเพศสัมพันธ์ มาร้านยาเนื่องจากมีอาการปัสสาวะขัดและกระปิดกระปรอยมา 1 วัน ไม่เคยมีอาการมาก่อน ก่อนเกิดอาการมีการกลั้นปัสสาวะระหว่างเดินทาง</t>
        </is>
      </c>
      <c r="C92" s="186" t="inlineStr">
        <is>
          <t>เภสัชกรแนะนำสมุนไพรในบัญชียาหลักและสาธารณสุขมูลฐานเพื่อแก้ขัดเบาสำหรับอาการดังกล่าวตัวใด</t>
        </is>
      </c>
      <c r="D92" s="186" t="n"/>
      <c r="E92" s="186" t="inlineStr">
        <is>
          <t>กระเจี๊ยบแดง</t>
        </is>
      </c>
      <c r="F92" s="186" t="inlineStr">
        <is>
          <t>ช้าพลู</t>
        </is>
      </c>
      <c r="G92" s="186" t="inlineStr">
        <is>
          <t>รางจืด</t>
        </is>
      </c>
      <c r="H92" s="186" t="inlineStr">
        <is>
          <t>ฟ้าทะลายโจร</t>
        </is>
      </c>
      <c r="I92" s="186" t="inlineStr">
        <is>
          <t>หญ้าปักกิ่ง</t>
        </is>
      </c>
      <c r="J92" s="185" t="n">
        <v>1</v>
      </c>
      <c r="K92" s="186" t="inlineStr">
        <is>
          <t>✅ คำตอบที่ถูกต้อง: ข้อ ก. กระเจี๊ยบแดง
🎯 ทำไมข้อนี้ถึงถูก:
ดอกกระเจี๊ยบแดง (Hibiscus sabdariffa) มีการบรรจุอยู่ในบัญชียาหลักแห่งชาติด้านสมุนไพร และงานสาธารณสุขมูลฐาน โดยมีข้อบ่งใช้แก้อาการขัดเบา ขับปัสสาวะ (diuretic) และป้องกัน/บรรเทาอาการของโรคระบบทางเดินปัสสาวะอักเสบส่วนล่างเนื่องจากมีสารกลุ่ม anthocyanins และ organic acids ช่วยปรับสภาวะและลดการเกาะติดของเชื้อแบคทีเรีย
🔍 ข้ออื่นผิดเพราะอะไร:
• ข้อ ข.: ชะพลู (Piper sarmentosum) ใช้รักษาโรคเบาหวาน ขับเสมหะ บำรุงธาตุ หรือขับลมในระบบทางเดินอาหาร ไม่มีข้อบ่งใช้แก้ขัดเบาในบัญชียาหลัก
• ข้อ ค.: รางจืด (Thunbergia laurifolia) มีข้อบ่งใช้ในการถอนพิษสารเคมี ยาฆ่าแมลง พิษไข้ หรือต้านการอักเสบ
• ข้อ ง.: ฟ้าทะลายโจร (Andrographis paniculata) มีข้อบ่งใช้บรรเทาอาการไข้หวัด เจ็บคอ และท้องเสียชนิดไม่ติดเชื้อ
• ข้อ จ.: หญ้าปักกิ่ง (Murdannia loriformis) มีสรรพคุณตามภูมิปัญญาช่วยปรับระบบภูมิคุ้มกัน ดับพิษร้อน ไม่มีข้อบ่งใช้หลักในการแก้ขัดเบา</t>
        </is>
      </c>
      <c r="L92" s="186" t="n"/>
      <c r="M92" s="186" t="inlineStr">
        <is>
          <t>17. Herbal Medicine &amp; Products</t>
        </is>
      </c>
      <c r="N92" s="186" t="inlineStr">
        <is>
          <t>17.2 Primary Health Care Herbs (สมุนไพรในงานสาธารณสุขมูลฐาน)</t>
        </is>
      </c>
      <c r="O92" s="185" t="inlineStr">
        <is>
          <t>Clinic</t>
        </is>
      </c>
      <c r="P92" s="186" t="inlineStr">
        <is>
          <t>[SOURCE: Pharma Plus เล่มม่วง 2 - ข้อสอบย้อนหลัง PLE-CC1 ปี 2564 วันที่ 1 ข้อ 63]</t>
        </is>
      </c>
      <c r="Q92" s="185" t="inlineStr">
        <is>
          <t>ข้อสอบจริง</t>
        </is>
      </c>
      <c r="R92" s="185" t="inlineStr">
        <is>
          <t>2564</t>
        </is>
      </c>
      <c r="S92" s="185" t="n"/>
    </row>
    <row r="93">
      <c r="A93" s="185" t="n">
        <v>91</v>
      </c>
      <c r="B93" s="186" t="n"/>
      <c r="C93" s="186" t="inlineStr">
        <is>
          <t>ยาสมุนไพรใดแก้พิษแมลงสัตว์กัดต่อย</t>
        </is>
      </c>
      <c r="D93" s="186" t="n"/>
      <c r="E93" s="186" t="inlineStr">
        <is>
          <t>ว่านหางจระเข้</t>
        </is>
      </c>
      <c r="F93" s="186" t="inlineStr">
        <is>
          <t>พญายอ</t>
        </is>
      </c>
      <c r="G93" s="186" t="inlineStr">
        <is>
          <t>เปลือกมังคุด</t>
        </is>
      </c>
      <c r="H93" s="186" t="inlineStr">
        <is>
          <t>ขมิ้นชัน</t>
        </is>
      </c>
      <c r="I93" s="186" t="inlineStr">
        <is>
          <t>เจ้าไพล บางนา</t>
        </is>
      </c>
      <c r="J93" s="185" t="n">
        <v>2</v>
      </c>
      <c r="K93" s="186" t="inlineStr">
        <is>
          <t>✅ คำตอบที่ถูกต้อง: ข้อ ข. พญายอ
🎯 ทำไมข้อนี้ถึงถูก:
พญายอ (เสลดพังพอนตัวเมีย - Clinacanthus nutans) ได้รับการบรรจุในบัญชียาหลักแห่งชาติด้านสมุนไพร โดยมีข้อบ่งใช้ภายนอกในการบรรเทาอาการอักเสบ ปวด บวม จากแมลงสัตว์กัดต่อย และรักษาแผลจากโรคเริมหรืองูสวัด
🔍 ข้ออื่นผิดเพราะอะไร:
• ข้อ ก.: ว่านหางจระเข้ (Aloe vera) มีข้อบ่งใช้ในการรักษาแผลไฟไหม้ น้ำร้อนลวก และให้ความชุ่มชื้นแก่ผิวหนัง
• ข้อ ค.: เปลือกมังคุด (Garcinia mangostana) มีข้อบ่งใช้ในการรักษาแผลสด แผลเรื้อรัง ต้านเชื้อแบคทีเรีย และสมานแผล
• ข้อ ง.: ขมิ้นชัน (Curcuma longa) มีข้อบ่งใช้รับประทานขับลม บรรเทาอาการท้องอืด ท้องเฟ้อ แน่นจุกเสียด
• ข้อ จ.: ไพล (Zingiber montanum) มีข้อบ่งใช้บรรเทาอาการปวดเมื่อยกล้ามเนื้อ เคล็ดขัดยอก ฟกช้ำ</t>
        </is>
      </c>
      <c r="L93" s="186" t="n"/>
      <c r="M93" s="186" t="inlineStr">
        <is>
          <t>17. Herbal Medicine &amp; Products</t>
        </is>
      </c>
      <c r="N93" s="186" t="inlineStr">
        <is>
          <t>17.5 Herb-Drug Interactions &amp; Safety (อันตรกิริยาและความปลอดภัย)</t>
        </is>
      </c>
      <c r="O93" s="185" t="inlineStr">
        <is>
          <t>Clinic</t>
        </is>
      </c>
      <c r="P93" s="186" t="inlineStr">
        <is>
          <t>[SOURCE: Pharma Plus เล่มม่วง 2 - ข้อสอบย้อนหลัง PLE-CC1 ปี 2564 วันที่ 1 ข้อ 103]</t>
        </is>
      </c>
      <c r="Q93" s="185" t="inlineStr">
        <is>
          <t>ข้อสอบจริง</t>
        </is>
      </c>
      <c r="R93" s="185" t="inlineStr">
        <is>
          <t>2564</t>
        </is>
      </c>
      <c r="S93" s="185" t="n"/>
    </row>
    <row r="94">
      <c r="A94" s="185" t="n">
        <v>92</v>
      </c>
      <c r="B94" s="186" t="inlineStr">
        <is>
          <t>[สมุนไพรในงานสาธารณสุขมูลฐานและบัญชียาหลักแห่งชาติ]
การเลือกใช้ผลิตภัณฑ์ยาสมุนไพรสำหรับทารักษาโรคติดเชื้อราบนผิวหนัง</t>
        </is>
      </c>
      <c r="C94" s="186" t="inlineStr">
        <is>
          <t>ตำรับสมุนไพรใดสามารถใช้รักษาเชื้อราได้</t>
        </is>
      </c>
      <c r="D94" s="186" t="n"/>
      <c r="E94" s="186" t="inlineStr">
        <is>
          <t>ทิงเจอร์พลู</t>
        </is>
      </c>
      <c r="F94" s="186" t="inlineStr">
        <is>
          <t>ทิงเจอร์เสลดพังพอน</t>
        </is>
      </c>
      <c r="G94" s="186" t="inlineStr">
        <is>
          <t>ครีมมะหาด</t>
        </is>
      </c>
      <c r="H94" s="186" t="inlineStr">
        <is>
          <t>ทิงเจอร์ทองพันชั่ง</t>
        </is>
      </c>
      <c r="I94" s="186" t="inlineStr">
        <is>
          <t>ครีมผักบุ้งทะเล</t>
        </is>
      </c>
      <c r="J94" s="185" t="n">
        <v>4</v>
      </c>
      <c r="K94" s="186" t="inlineStr">
        <is>
          <t>✅ คำตอบที่ถูกต้อง: ข้อ ง. ทิงเจอร์ทองพันชั่ง
🎯 ทำไมข้อนี้ถึงถูก:
ทิงเจอร์ทองพันชั่ง: (Rhinacanthus nasutus) สกัดจากใบหรือรากทองพันชั่ง ซึ่งมีสารสำคัญกลุ่ม naphthoquinones คือ rhinacanthin-C มีฤทธิ์ต้านเชื้อราบนผิวหนังเด่นชัด (dermatophytes, Tinea spp.) ได้รับการบรรจุในบัญชียาหลักแห่งชาติสำหรับรักษาโรคกลาก เกลื้อน และเชื้อราที่ผิวหนัง
🔍 ข้ออื่นผิดเพราะอะไร:
• ข้อ ก. ทิงเจอร์พลู: มีสารสำคัญคือ eugenol มีฤทธิ์แก้คัน บรรเทาอาการลมพิษ ผื่นคันจากแมลงสัตว์กัดต่อย ไม่ใช่ข้อบ่งใช้หลักสำหรับเชื้อราบนผิวหนัง
• ข้อ ข. ทิงเจอร์เสลดพังพอน: สารสกัดจากพญายอ (เสลดพังพอนตัวเมีย) มีฤทธิ์ต้านไวรัส ใช้รักษาโรคเริม (Herpes simplex) และงูสวัด (Herpes zoster)
• ข้อ ค. ครีมมะหาด: สาร oxyresveratrol จากมะหาดมีฤทธิ์ยับยั้งเอนไซม์ tyrosinase ใช้เป็น whitening agent ลดฝ้า กระ จุดด่างดำ ไม่ใช่ยาต้านเชื้อรา
• ข้อ จ. ครีมผักบุ้งทะเล: ใช้บรรเทาอาการแพ้ ผื่นคัน และแก้พิษจากแมงกะพรุนไฟ</t>
        </is>
      </c>
      <c r="L94" s="186" t="n"/>
      <c r="M94" s="186" t="inlineStr">
        <is>
          <t>17. Herbal Medicine &amp; Products</t>
        </is>
      </c>
      <c r="N94" s="186" t="inlineStr">
        <is>
          <t>17.3 Traditional Thai Formulations (ตำรับยาแผนไทย)</t>
        </is>
      </c>
      <c r="O94" s="185" t="inlineStr">
        <is>
          <t>Clinic</t>
        </is>
      </c>
      <c r="P94" s="186" t="inlineStr">
        <is>
          <t>[SOURCE: Pharma Plus เล่มม่วง 2 - ข้อสอบย้อนหลัง PLE-CC1 ปี 2564 วันที่ 2 ข้อ 23]</t>
        </is>
      </c>
      <c r="Q94" s="185" t="inlineStr">
        <is>
          <t>ข้อสอบจริง</t>
        </is>
      </c>
      <c r="R94" s="185" t="inlineStr">
        <is>
          <t>2564</t>
        </is>
      </c>
      <c r="S94" s="185" t="n"/>
    </row>
    <row r="95">
      <c r="A95" s="185" t="n">
        <v>93</v>
      </c>
      <c r="B95" s="186" t="inlineStr">
        <is>
          <t>[สมุนไพรช่วยเลิกบุหรี่ในบัญชียาหลักแห่งชาติ]
การเลือกใช้ยาสมุนไพรในระบบบริการสุขภาพปฐมภูมิเพื่อช่วยบำบัดผู้ติดบุหรี่</t>
        </is>
      </c>
      <c r="C95" s="186" t="inlineStr">
        <is>
          <t>สมุนไพรมีสรรพคุณช่วยเลิกบุหรี่</t>
        </is>
      </c>
      <c r="D95" s="186" t="n"/>
      <c r="E95" s="186" t="inlineStr">
        <is>
          <t>หญ้าหนวดแมว</t>
        </is>
      </c>
      <c r="F95" s="186" t="inlineStr">
        <is>
          <t>รางจืด</t>
        </is>
      </c>
      <c r="G95" s="186" t="inlineStr">
        <is>
          <t>กระเจี๊ยบแดง</t>
        </is>
      </c>
      <c r="H95" s="186" t="inlineStr">
        <is>
          <t>หญ้าดอกขาว</t>
        </is>
      </c>
      <c r="I95" s="186" t="inlineStr">
        <is>
          <t>ขิง</t>
        </is>
      </c>
      <c r="J95" s="185" t="n">
        <v>4</v>
      </c>
      <c r="K95" s="186" t="inlineStr">
        <is>
          <t>✅ คำตอบที่ถูกต้อง: ข้อ ง. หญ้าดอกขาว
🎯 ทำไมข้อนี้ถึงถูก:
หญ้าดอกขาว: (หมอน้อย หรือ Vernonia cinerea (L.) Less.) มีสารสำคัญคือ potassium nitrate และ flavonoids ซึ่งทำให้ต่อมรับรสบนลิ้นชา รู้สึกฝาดเฝื่อน และทำให้รสชาติของบุหรี่เปลี่ยนไป ไม่อยากสูบบุหรี่ ได้รับการบรรจุในบัญชียาหลักแห่งชาติด้านสมุนไพรเพื่อช่วยลดความอยากบุหรี่
🔍 ข้ออื่นผิดเพราะอะไร:
• ข้อ ก. หญ้าหนวดแมว: มีฤทธิ์ขับปัสสาวะและขับกรดยูริก ใช้รักษาโรคนิ่วในทางเดินปัสสาวะ ไม่ใช่ยาเลิกบุหรี่
• ข้อ ข. รางจืด: มีสรรพคุณเด่นด้านการล้างพิษ ถอนพิษยาฆ่าแมลงและสารเคมี
• ข้อ ค. กระเจี๊ยบแดง: มีฤทธิ์ขับปัสสาวะ ลดความดันโลหิต และลดไขมันในเลือด
• ข้อ จ. ขิง: มีสรรพคุณขับลม แก้อาเจียน คลื่นไส้ เมารถเมาเรือ</t>
        </is>
      </c>
      <c r="L95" s="186" t="n"/>
      <c r="M95" s="186" t="inlineStr">
        <is>
          <t>17. Herbal Medicine &amp; Products</t>
        </is>
      </c>
      <c r="N95" s="186" t="inlineStr">
        <is>
          <t>17.1 Herbal Medicines in NLED (บัญชียาหลักแห่งชาติด้านสมุนไพร)</t>
        </is>
      </c>
      <c r="O95" s="185" t="inlineStr">
        <is>
          <t>Clinic</t>
        </is>
      </c>
      <c r="P95" s="186" t="inlineStr">
        <is>
          <t>[SOURCE: Pharma Plus เล่มม่วง 2 - ข้อสอบย้อนหลัง PLE-CC1 ปี 2564 วันที่ 2 ข้อ 43]</t>
        </is>
      </c>
      <c r="Q95" s="185" t="inlineStr">
        <is>
          <t>ข้อสอบจริง</t>
        </is>
      </c>
      <c r="R95" s="185" t="inlineStr">
        <is>
          <t>2564</t>
        </is>
      </c>
      <c r="S95" s="185" t="n"/>
    </row>
    <row r="96">
      <c r="A96" s="185" t="n">
        <v>94</v>
      </c>
      <c r="B96" s="186" t="n"/>
      <c r="C96" s="186" t="inlineStr">
        <is>
          <t>สมุนไพรในใดมีหลักฐานเชิงช่วยลดระดับน้ำตาลได้</t>
        </is>
      </c>
      <c r="D96" s="186" t="n"/>
      <c r="E96" s="186" t="inlineStr">
        <is>
          <t>ดอกแค</t>
        </is>
      </c>
      <c r="F96" s="186" t="inlineStr">
        <is>
          <t>ขี้เหล็ก</t>
        </is>
      </c>
      <c r="G96" s="186" t="inlineStr">
        <is>
          <t>มะระขี้นก</t>
        </is>
      </c>
      <c r="H96" s="186" t="inlineStr">
        <is>
          <t>ทองพันชั่ง</t>
        </is>
      </c>
      <c r="I96" s="186" t="inlineStr">
        <is>
          <t>ฟ้าทะลายโจร</t>
        </is>
      </c>
      <c r="J96" s="185" t="n">
        <v>3</v>
      </c>
      <c r="K96" s="186" t="inlineStr">
        <is>
          <t>✅ คำตอบที่ถูกต้อง: ข้อ ค. มะระขี้นก
🎯 ทำไมข้อนี้ถึงถูก:
มะระขี้นก: (Momordica charantia) มีสารสำคัญกลุ่ม charantin, vicine และ polypeptide-p ซึ่งมีหลักฐานเชิงประจักษ์ทางคลินิกว่าช่วยกระตุ้นการหลั่งอินซูลินและลดระดับน้ำตาลในเลือดได้
🔍 ข้ออื่นผิดเพราะอะไร:
• ข้อ ก.: ดอกแค นิยมใช้เป็นผักพื้นบ้านและแก้ไข้หัวลม ไม่มีหลักฐานทางคลินิกรองรับฤทธิ์ลดน้ำตาลในเลือด
• ข้อ ข.: ขี้เหล็ก (Senna siamea) มีสาร barakol มีฤทธิ์ช่วยให้นอนหลับและคลายกังวล แต่มีพิษต่อตับ ไม่ได้ใช้ลดน้ำตาล
• ข้อ ง.: ทองพันชั่ง (Rhinacanthus nasutus) สารสำคัญคือ rhinacanthin ใช้รักษาโรคผิวหนังจากเชื้อรา
• ข้อ จ.: ฟ้าทะลายโจร (Andrographis paniculata) มีสาร andrographolide ใช้บรรเทาอาการของโรคหวัดและเจ็บคอ</t>
        </is>
      </c>
      <c r="L96" s="186" t="inlineStr">
        <is>
          <t>Herbal Medicine in Diabetes</t>
        </is>
      </c>
      <c r="M96" s="186" t="inlineStr">
        <is>
          <t>17. Herbal Medicine &amp; Products</t>
        </is>
      </c>
      <c r="N96" s="186" t="inlineStr">
        <is>
          <t>17.1 Herbal Medicines in NLED (บัญชียาหลักแห่งชาติด้านสมุนไพร)</t>
        </is>
      </c>
      <c r="O96" s="185" t="inlineStr">
        <is>
          <t>Clinic</t>
        </is>
      </c>
      <c r="P96" s="186" t="inlineStr">
        <is>
          <t>ข้อสอบเก่า</t>
        </is>
      </c>
      <c r="Q96" s="185" t="inlineStr">
        <is>
          <t>ข้อสอบจริง</t>
        </is>
      </c>
      <c r="R96" s="185" t="inlineStr">
        <is>
          <t>2565</t>
        </is>
      </c>
      <c r="S96" s="185" t="n"/>
    </row>
    <row r="97">
      <c r="A97" s="185" t="n">
        <v>95</v>
      </c>
      <c r="B97" s="186" t="n"/>
      <c r="C97" s="186" t="inlineStr">
        <is>
          <t>สมุนไพรในข้อใดช่วยรักษาอาการงูสวัด</t>
        </is>
      </c>
      <c r="D97" s="186" t="n"/>
      <c r="E97" s="186" t="inlineStr">
        <is>
          <t>เจลว่านหางจระเข้</t>
        </is>
      </c>
      <c r="F97" s="186" t="inlineStr">
        <is>
          <t>ยาเปลือกมังคุด</t>
        </is>
      </c>
      <c r="G97" s="186" t="inlineStr">
        <is>
          <t>ครีมพญายอ</t>
        </is>
      </c>
      <c r="H97" s="186" t="inlineStr">
        <is>
          <t>ทิงเจอร์พลู</t>
        </is>
      </c>
      <c r="I97" s="186" t="inlineStr">
        <is>
          <t>ยาบัวบก</t>
        </is>
      </c>
      <c r="J97" s="185" t="n">
        <v>3</v>
      </c>
      <c r="K97" s="186" t="inlineStr">
        <is>
          <t>✅ คำตอบที่ถูกต้อง: ข้อ ค. ครีมพญายอ
🎯 ทำไมข้อนี้ถึงถูก:
พญายอ หรือ เสลดพังพอนตัวเมีย (Clinacanthus nutans) มีฤทธิ์ต้านเชื้อไวรัสกลุ่ม Herpesviridae (Herpes simplex virus และ Varicella zoster virus) บรรจุในบัญชียาหลักแห่งชาติในรูปยาครีมพญายอ สำหรับรักษาแผลเริมที่ริมฝีปากและแผลจากโรคงูสวัด
🔍 ข้ออื่นผิดเพราะอะไร:
• ข้อ ก.: เจลว่านหางจระเข้ ใช้วุ้นรักษาแผลไฟไหม้ น้ำร้อนลวก และเพิ่มความชุ่มชื้นแก่ผิวหนัง
• ข้อ ข.: ยาเปลือกมังคุด มีสาร Mangostin และแทนนิน ใช้วิธีฝาดสมานและฆ่าเชื้อแบคทีเรียรักษาแผลสด
• ข้อ ง.: ทิงเจอร์พลู มีสารสำคัญในน้ำมันหอมระเหย (Eugenol, Chavicol) ใช้บรรเทาอาการคันจากลมพิษ ผื่นแพ้
• ข้อ จ.: ยาบัวบก มีสาร Asiaticoside ใช้สมานแผลสด แผลผ่าตัด และแผลไฟไหม้ระดับไม่รุนแรง</t>
        </is>
      </c>
      <c r="L97" s="186" t="n"/>
      <c r="M97" s="186" t="inlineStr">
        <is>
          <t>17. Herbal Medicine &amp; Products</t>
        </is>
      </c>
      <c r="N97" s="186" t="inlineStr">
        <is>
          <t>17.1 Herbal Medicines in NLED (บัญชียาหลักแห่งชาติด้านสมุนไพร)</t>
        </is>
      </c>
      <c r="O97" s="185" t="inlineStr">
        <is>
          <t>Clinic</t>
        </is>
      </c>
      <c r="P97" s="186" t="inlineStr">
        <is>
          <t>[SOURCE: Mock Pharmtutor 2024 Set 1 ข้อ 15]</t>
        </is>
      </c>
      <c r="Q97" s="185" t="inlineStr">
        <is>
          <t>ข้อสอบจำลอง</t>
        </is>
      </c>
      <c r="R97" s="185" t="inlineStr">
        <is>
          <t>Mock Pharmtutor 2024</t>
        </is>
      </c>
      <c r="S97" s="185" t="n"/>
    </row>
    <row r="98">
      <c r="A98" s="185" t="n">
        <v>96</v>
      </c>
      <c r="B98" s="186" t="n"/>
      <c r="C98" s="186" t="inlineStr">
        <is>
          <t>สมุนไพรในข้อใดช่วยบรรเทาอาการคลื่นไส้อาเจียน</t>
        </is>
      </c>
      <c r="D98" s="186" t="n"/>
      <c r="E98" s="186" t="inlineStr">
        <is>
          <t>เหง้าขิง</t>
        </is>
      </c>
      <c r="F98" s="186" t="inlineStr">
        <is>
          <t>ข่า</t>
        </is>
      </c>
      <c r="G98" s="186" t="inlineStr">
        <is>
          <t>ตะไคร้</t>
        </is>
      </c>
      <c r="H98" s="186" t="inlineStr">
        <is>
          <t>ขมิ้นชัน</t>
        </is>
      </c>
      <c r="I98" s="186" t="inlineStr">
        <is>
          <t>ใบมะกรูด</t>
        </is>
      </c>
      <c r="J98" s="185" t="n">
        <v>1</v>
      </c>
      <c r="K98" s="186" t="inlineStr">
        <is>
          <t>✅ คำตอบที่ถูกต้อง: ข้อ ก. กระเจี๊ยบแดง และ ตะไคร้
🎯 ทำไมข้อนี้ถึงถูก:
กลีบเลี้ยงกระเจี๊ยบแดงมีสารขับปัสสาวะและขับยูริก ตะไคร้มีน้ำมันหอมระเหยช่วยขับลมและมีฤทธิ์ขับปัสสาวะอ่อนๆ นิยมนำมาชงดื่มเป็นยาสมุนไพรในงานสาธารณสุขมูลฐาน
🔍 ข้ออื่นผิดเพราะอะไร:
• ข้อ ข.: มะขามแขก และ ชุมเห็ดเทศ เป็นยาระบายแก้ท้องผูก ไม่ใช่ยาขับปัสสาวะ
• ข้อ ค.: ฟ้าทะลายโจร และ ขี้เหล็ก ใช้แก้ไข้และช่วยให้นอนหลับ
• ข้อ ง.: บัวบก และ ว่านหางจระเข้ ใช้รักษาแผลสดและแผลไฟไหม้
• ข้อ จ.: ไพล และ ขมิ้นชัน เด่นด้านแก้ฟกช้ำและขับลม</t>
        </is>
      </c>
      <c r="L98" s="186" t="n"/>
      <c r="M98" s="186" t="inlineStr">
        <is>
          <t>17. Herbal Medicine &amp; Products</t>
        </is>
      </c>
      <c r="N98" s="186" t="inlineStr">
        <is>
          <t>17.1 Herbal Medicines in NLED (บัญชียาหลักแห่งชาติด้านสมุนไพร)</t>
        </is>
      </c>
      <c r="O98" s="185" t="inlineStr">
        <is>
          <t>Clinic</t>
        </is>
      </c>
      <c r="P98" s="186" t="inlineStr">
        <is>
          <t>[SOURCE: Mock Pharmtutor 2024 Set 1 ข้อ 22]</t>
        </is>
      </c>
      <c r="Q98" s="185" t="inlineStr">
        <is>
          <t>ข้อสอบจำลอง</t>
        </is>
      </c>
      <c r="R98" s="185" t="inlineStr">
        <is>
          <t>Mock Pharmtutor 2024</t>
        </is>
      </c>
      <c r="S98" s="185" t="n"/>
    </row>
    <row r="99">
      <c r="A99" s="185" t="n">
        <v>97</v>
      </c>
      <c r="B99" s="186" t="n"/>
      <c r="C99" s="186" t="inlineStr">
        <is>
          <t>สมุนไพรในข้อใดบรรเทาอาการต่างจากข้ออื่น</t>
        </is>
      </c>
      <c r="D99" s="186" t="n"/>
      <c r="E99" s="186" t="inlineStr">
        <is>
          <t>เปลือกทับทิม</t>
        </is>
      </c>
      <c r="F99" s="186" t="inlineStr">
        <is>
          <t>กล้วยน้ำหว้าดิบ</t>
        </is>
      </c>
      <c r="G99" s="186" t="inlineStr">
        <is>
          <t>ใบสีเสียด</t>
        </is>
      </c>
      <c r="H99" s="186" t="inlineStr">
        <is>
          <t>มะขามแขก</t>
        </is>
      </c>
      <c r="I99" s="186" t="inlineStr">
        <is>
          <t>ฟ้าทะลายโจร</t>
        </is>
      </c>
      <c r="J99" s="185" t="n">
        <v>4</v>
      </c>
      <c r="K99" s="186" t="inlineStr">
        <is>
          <t>✅ คำตอบที่ถูกต้อง: ข้อ ง. มะขามแขก
🎯 ทำไมข้อนี้ถึงถูก:
มะขามแขก (Senna alexandrina) มีสารสำคัญกลุ่ม Anthraquinones (Sennosides A และ B) มีสรรพคุณเป็นยาระบายกระตุ้นการบีบตัวของลำไส้ใหญ่รักษาอาการท้องผูก ในขณะที่ตัวเลือกข้ออื่น (เปลือกทับทิม กล้วยน้ำหว้าดิบ ใบสีเสียด) มีสารแทนนินสูง มีฤทธิ์ฝาดสมานใช้บรรเทาอาการท้องเสีย (ส่วนฟ้าทะลายโจรก็มีข้อบ่งใช้บรรเทาอาการท้องเสียไม่ติดเชื้อเช่นกัน)
🔍 ข้ออื่นผิดเพราะอะไร:
• ข้อ ก.: เปลือกทับทิม มีสารแทนนินสูง ใช้ฝาดสมานบรรเทาอาการท้องเสียที่ไม่ได้เกิดจากการติดเชื้อ
• ข้อ ข.: กล้วยน้ำหว้าดิบ มีสารแทนนินและเซโรโทนิน ช่วยเคลือบกระเพาะและรักษาอาการท้องเสีย
• ข้อ ค.: ใบสีเสียด มีสารแทนนินเข้มข้น มีฤทธิ์สมานแผลและรักษาอาการท้องเสียเช่นกัน
• ข้อ จ.: ฟ้าทะลายโจร มีข้อบ่งใช้ตามบัญชียาหลักแห่งชาติในการบรรเทาอาการท้องเสียชนิดไม่ติดเชื้อ</t>
        </is>
      </c>
      <c r="L99" s="186" t="n"/>
      <c r="M99" s="186" t="inlineStr">
        <is>
          <t>17. Herbal Medicine &amp; Products</t>
        </is>
      </c>
      <c r="N99" s="186" t="inlineStr">
        <is>
          <t>17.1 Herbal Medicines in NLED (บัญชียาหลักแห่งชาติด้านสมุนไพร)</t>
        </is>
      </c>
      <c r="O99" s="185" t="inlineStr">
        <is>
          <t>Clinic</t>
        </is>
      </c>
      <c r="P99" s="186" t="inlineStr">
        <is>
          <t>[SOURCE: Mock Pharmtutor 2024 Set 1 ข้อ 26]</t>
        </is>
      </c>
      <c r="Q99" s="185" t="inlineStr">
        <is>
          <t>ข้อสอบจำลอง</t>
        </is>
      </c>
      <c r="R99" s="185" t="inlineStr">
        <is>
          <t>Mock Pharmtutor 2024</t>
        </is>
      </c>
      <c r="S99" s="185" t="n"/>
    </row>
    <row r="100">
      <c r="A100" s="185" t="n">
        <v>98</v>
      </c>
      <c r="B100" s="186" t="n"/>
      <c r="C100" s="186" t="inlineStr">
        <is>
          <t>จากโครงสร้างของ nicotine ที่กำหนดให้ ข้อใดคือวิธีการทดสอบที่เหมาะสม (MCQ ธ.ค. 66)</t>
        </is>
      </c>
      <c r="D100" s="186" t="inlineStr">
        <is>
          <t>pharmtutor2024/set2_q86.png</t>
        </is>
      </c>
      <c r="E100" s="186" t="inlineStr">
        <is>
          <t>Dragendorff's test</t>
        </is>
      </c>
      <c r="F100" s="186" t="inlineStr">
        <is>
          <t>Folin-Ciocalteu Content</t>
        </is>
      </c>
      <c r="G100" s="186" t="inlineStr">
        <is>
          <t>Lieberman-Burchard test</t>
        </is>
      </c>
      <c r="H100" s="186" t="inlineStr">
        <is>
          <t>DPPH assay</t>
        </is>
      </c>
      <c r="I100" s="186" t="inlineStr">
        <is>
          <t>MTT assay</t>
        </is>
      </c>
      <c r="J100" s="185" t="n">
        <v>1</v>
      </c>
      <c r="K100" s="186" t="inlineStr">
        <is>
          <t>✅ คำตอบที่ถูกต้อง: ข้อ ก. Dragendorff's test
🎯 ทำไมข้อนี้ถึงถูก:
Nicotine จัดเป็น tertiary amine alkaloid ประกอบด้วย pyridine และ pyrrolidine ring การทดสอบเอกลักษณ์ทางเคมีจึงใช้ Dragendorff's reagent (Potassium bismuth iodide) ซึ่งจะทำปฏิกิริยากับสารกลุ่ม Alkaloids เกิดตะกอนสีส้มหรือส้มแดงอย่างจำเพาะ
🔍 ข้ออื่นผิดเพราะอะไร:
• ข้อ ข.: Folin-Ciocalteu method ใช้สำหรับวิเคราะห์หาปริมาณสารประกอบฟีนอลิกทั้งหมด (Total Phenolic Content) โดยเกิดปฏิกิริยารีดอกซ์กับหมู่ phenolic hydroxyl
• ข้อ ค.: Lieberman-Burchard test ใช้ทดสอบสารกลุ่ม Steroids, Triterpenoids และ Cardiac glycosides เกิดสารละลายสีเขียวหรือชมพูอมม่วง
• ข้อ ง.: DPPH assay เป็นการทดสอบความสามารถในการต้านอนุมูลอิสระ (Antioxidant capacity) ของสารสกัด
• ข้อ จ.: MTT assay เป็นวิธีทดสอบความเป็นพิษต่อเซลล์ (Cytotoxicity assay) และการรอดชีวิตของเซลล์ในการเพาะเลี้ยงเนื้อเยื่อ</t>
        </is>
      </c>
      <c r="L100" s="186" t="n"/>
      <c r="M100" s="186" t="inlineStr">
        <is>
          <t>17. Herbal Medicine &amp; Products</t>
        </is>
      </c>
      <c r="N100" s="186" t="inlineStr">
        <is>
          <t>17.1 Herbal Medicines in NLED (บัญชียาหลักแห่งชาติด้านสมุนไพร)</t>
        </is>
      </c>
      <c r="O100" s="185" t="inlineStr">
        <is>
          <t>Clinic</t>
        </is>
      </c>
      <c r="P100" s="186" t="inlineStr">
        <is>
          <t>[SOURCE: Mock Pharmtutor 2024 Set 2 ข้อ 86] MCQ ธ.ค. 66</t>
        </is>
      </c>
      <c r="Q100" s="185" t="inlineStr">
        <is>
          <t>ข้อสอบจำลอง</t>
        </is>
      </c>
      <c r="R100" s="185" t="inlineStr">
        <is>
          <t>Mock Pharmtutor 2024</t>
        </is>
      </c>
      <c r="S100" s="185" t="n"/>
    </row>
    <row r="101">
      <c r="A101" s="185" t="n">
        <v>99</v>
      </c>
      <c r="B101" s="186" t="n"/>
      <c r="C101" s="186" t="inlineStr">
        <is>
          <t>ตามประกาศบัญชียาหลักแห่งชาติด้านสมุนไพร พ.ศ. 2566 สมุนไพรในข้อใดมีข้อบ่งใช้สำหรับเสริมการรักษาในผู้ป่วยที่มีอาการนอนไม่หลับที่รักษาด้วยยามาตรฐานแล้วไม่ได้ผล</t>
        </is>
      </c>
      <c r="D101" s="186" t="n"/>
      <c r="E101" s="186" t="inlineStr">
        <is>
          <t>ยาเถาวัลย์เปรียง</t>
        </is>
      </c>
      <c r="F101" s="186" t="inlineStr">
        <is>
          <t>ยาอบเชย</t>
        </is>
      </c>
      <c r="G101" s="186" t="inlineStr">
        <is>
          <t>น้ำมันกัญชาทั้งห้า</t>
        </is>
      </c>
      <c r="H101" s="186" t="inlineStr">
        <is>
          <t>สารสกัดขี้เหล็ก</t>
        </is>
      </c>
      <c r="I101" s="186" t="inlineStr">
        <is>
          <t>ยาประสะมะแว้ง</t>
        </is>
      </c>
      <c r="J101" s="185" t="n">
        <v>3</v>
      </c>
      <c r="K101" s="186" t="inlineStr">
        <is>
          <t>✅ คำตอบที่ถูกต้อง: ข้อ ค. น้ำมันกัญชาทั้งห้า
🎯 ทำไมข้อนี้ถึงถูก:
น้ำมันกัญชาทั้งห้า ได้รับการบรรจุในบัญชียาหลักแห่งชาติด้านสมุนไพร พ.ศ. 2566 โดยมีข้อบ่งใช้เพื่อเสริมการรักษาอาการนอนไม่หลับในผู้ป่วยที่ใช้การรักษาตามมาตรฐานแล้วไม่ได้ผล
🔍 ข้ออื่นผิดเพราะอะไร:
• ข้อ ก.: ยาเถาวัลย์เปรียง มีข้อบ่งใช้สำหรับบรรเทาอาการปวดกล้ามเนื้อ ปวดข้อ และข้อเข่าเสื่อม
• ข้อ ข.: ยาอบเชย มีข้อบ่งใช้สำหรับขับลม บรรเทาอาการท้องอืด ท้องเฟ้อ
• ข้อ ง.: สารสกัดขี้เหล็ก ถูกเพิกถอนและยกเลิกออกจากบัญชียาหลักแห่งชาติตั้งแต่นานมาแล้ว เนื่องจากมีรายงานความเป็นพิษต่อตับ (hepatotoxicity) จากสาร barakol
• ข้อ จ.: ยาประสะมะแว้ง มีข้อบ่งใช้สำหรับบรรเทาอาการไอและขับเสมหะ</t>
        </is>
      </c>
      <c r="L101" s="186" t="n"/>
      <c r="M101" s="186" t="inlineStr">
        <is>
          <t>17. Herbal Medicine &amp; Products</t>
        </is>
      </c>
      <c r="N101" s="186" t="inlineStr">
        <is>
          <t>17.1 Herbal Medicines in NLED (บัญชียาหลักแห่งชาติด้านสมุนไพร)</t>
        </is>
      </c>
      <c r="O101" s="185" t="inlineStr">
        <is>
          <t>Clinic</t>
        </is>
      </c>
      <c r="P101" s="186" t="inlineStr">
        <is>
          <t>[SOURCE: ข้อสอบจริง PLE CC1 (Product) ปี 2567 ข้อ 4]</t>
        </is>
      </c>
      <c r="Q101" s="185" t="inlineStr">
        <is>
          <t>ข้อสอบจริง</t>
        </is>
      </c>
      <c r="R101" s="185" t="inlineStr">
        <is>
          <t>2567</t>
        </is>
      </c>
      <c r="S101" s="185" t="n"/>
    </row>
    <row r="102">
      <c r="A102" s="185" t="n">
        <v>100</v>
      </c>
      <c r="B102" s="186" t="n"/>
      <c r="C102" s="186" t="inlineStr">
        <is>
          <t>สมุนไพรในข้อใดต่อไปนี้มีข้อบ่งใช้ตามบัญชียาหลักแห่งชาติด้านสมุนไพร พ.ศ. 2566 สำหรับใช้รักษาโรคติดเชื้อราที่ผิวหนัง (กลากและเกลื้อน)</t>
        </is>
      </c>
      <c r="D102" s="186" t="n"/>
      <c r="E102" s="186" t="inlineStr">
        <is>
          <t>ทิงเจอร์ทองพันชั่ง</t>
        </is>
      </c>
      <c r="F102" s="186" t="inlineStr">
        <is>
          <t>โลชั่นเสลดพังพอน</t>
        </is>
      </c>
      <c r="G102" s="186" t="inlineStr">
        <is>
          <t>ทิงเจอร์ไพล</t>
        </is>
      </c>
      <c r="H102" s="186" t="inlineStr">
        <is>
          <t>ครีมใบบัวบก</t>
        </is>
      </c>
      <c r="I102" s="186" t="inlineStr">
        <is>
          <t>ครีมเมล็ดน้อยหน่า</t>
        </is>
      </c>
      <c r="J102" s="185" t="n">
        <v>1</v>
      </c>
      <c r="K102" s="186" t="inlineStr">
        <is>
          <t>✅ คำตอบที่ถูกต้อง: ข้อ ก. ทิงเจอร์ทองพันชั่ง
🎯 ทำไมข้อนี้ถึงถูก:
ทิงเจอร์ทองพันชั่ง (Rhinacanthus nasutus) มีสารสำคัญกลุ่ม naphthoquinone คือ rhinacanthin-C ซึ่งมีฤทธิ์ต้านเชื้อรา บรรจุในบัญชียาหลักแห่งชาติสำหรับรักษากลากเกลื้อน
🔍 ข้ออื่นผิดเพราะอะไร:
• ข้อ ข.: โลชั่นเสลดพังพอน มีข้อบ่งใช้สำหรับรักษาอาการแมลงสัตว์กัดต่อย แผลเริม หรืองูสวัด
• ข้อ ค.: ทิงเจอร์ไพล มีข้อบ่งใช้สำหรับบรรเทาอาการปวดเมื่อย ฟกช้ำ และเคล็ดขัดยอก
• ข้อ ง.: ครีมใบบัวบก มีข้อบ่งใช้สำหรับสมานแผลสด แผลไฟไหม้ และน้ำร้อนลวก
• ข้อ จ.: ครีมหรือโลชั่นสารสกัดเมล็ดน้อยหน่า มีข้อบ่งใช้สำหรับกำจัดเหา</t>
        </is>
      </c>
      <c r="L102" s="186" t="n"/>
      <c r="M102" s="186" t="inlineStr">
        <is>
          <t>17. Herbal Medicine &amp; Products</t>
        </is>
      </c>
      <c r="N102" s="186" t="inlineStr">
        <is>
          <t>17.1 Herbal Medicines in NLED (บัญชียาหลักแห่งชาติด้านสมุนไพร)</t>
        </is>
      </c>
      <c r="O102" s="185" t="inlineStr">
        <is>
          <t>Clinic</t>
        </is>
      </c>
      <c r="P102" s="186" t="inlineStr">
        <is>
          <t>[SOURCE: ข้อสอบจริง PLE CC1 (Product) ปี 2567 ข้อ 11]</t>
        </is>
      </c>
      <c r="Q102" s="185" t="inlineStr">
        <is>
          <t>ข้อสอบจริง</t>
        </is>
      </c>
      <c r="R102" s="185" t="inlineStr">
        <is>
          <t>2567</t>
        </is>
      </c>
      <c r="S102" s="185" t="n"/>
    </row>
    <row r="103">
      <c r="A103" s="185" t="n">
        <v>101</v>
      </c>
      <c r="B103" s="186" t="n"/>
      <c r="C103" s="186" t="inlineStr">
        <is>
          <t>สารสำคัญกลุ่ม Sennosides (Anthraquinone glycosides) ที่พบในใบมะขามแขก มีขั้วสูงเนื่องจากมีหมู่ฟังก์ชันไฮดรอกซิลและน้ำตาลหลายตำแหน่ง ควรเลือกใช้ตัวทำละลายใดในการสกัดที่เหมาะสมที่สุด</t>
        </is>
      </c>
      <c r="D103" s="186" t="inlineStr">
        <is>
          <t>cc1_product/image6.png</t>
        </is>
      </c>
      <c r="E103" s="186" t="inlineStr">
        <is>
          <t>Ethyl acetate</t>
        </is>
      </c>
      <c r="F103" s="186" t="inlineStr">
        <is>
          <t>Hexane</t>
        </is>
      </c>
      <c r="G103" s="186" t="inlineStr">
        <is>
          <t>Chloroform</t>
        </is>
      </c>
      <c r="H103" s="186" t="inlineStr">
        <is>
          <t>Water (น้ำบริสุทธิ์)</t>
        </is>
      </c>
      <c r="I103" s="186" t="inlineStr">
        <is>
          <t>Dichloromethane</t>
        </is>
      </c>
      <c r="J103" s="185" t="n">
        <v>4</v>
      </c>
      <c r="K103" s="186" t="inlineStr">
        <is>
          <t>✅ คำตอบที่ถูกต้อง: ข้อ ง. Water (น้ำบริสุทธิ์)
🎯 ทำไมข้อนี้ถึงถูก:
Sennoside A และ B เป็น anthraquinone diglycosides ที่มีหมู่ carboxylic acid และน้ำตาล glucose 2 โมเลกุล จึงมีความเป็นขั้วสูงมาก ละลายและสกัดได้ดีที่สุดด้วยน้ำหรือตัวทำละลายที่มีขั้วสูง
🔍 ข้ออื่นผิดเพราะอะไร:
• ข้อ ก.: Ethyl acetate เป็นตัวทำละลายที่มีขั้วปานกลาง (medium polarity) เหมาะสำหรับสกัด aglycone แต่สกัด glycosides ได้ไม่ดี
• ข้อ ข.: Hexane เป็นตัวทำละลายไม่มีขั้ว (non-polar) ใช้สกัดไขมัน แว็กซ์ หรือน้ำมันหอมระเหย ไม่สามารถสกัด sennosides ได้
• ข้อ ค.: Chloroform เป็นตัวทำละลายไม่มีขั้วถึงขั้วต่ำ เหมาะกับสารพวก free alkaloid หรือ aglycone
• ข้อ จ.: Dichloromethane เป็นตัวทำละลายอินทรีย์ขั้วต่ำ ไม่สามารถละลายสารที่มีน้ำตาลเกาะอยู่หลายตำแหน่งได้</t>
        </is>
      </c>
      <c r="L103" s="186" t="n"/>
      <c r="M103" s="186" t="inlineStr">
        <is>
          <t>17. Herbal Medicine &amp; Products</t>
        </is>
      </c>
      <c r="N103" s="186" t="inlineStr">
        <is>
          <t>17.4 Quality Control &amp; Herbal Pharmacopoeia (THP / การควบคุมคุณภาพ)</t>
        </is>
      </c>
      <c r="O103" s="185" t="inlineStr">
        <is>
          <t>Clinic</t>
        </is>
      </c>
      <c r="P103" s="186" t="inlineStr">
        <is>
          <t>[SOURCE: ข้อสอบจริง PLE CC1 (Product) ปี 2567 ข้อ 27] [HAS_IMAGE: image6.png]</t>
        </is>
      </c>
      <c r="Q103" s="185" t="inlineStr">
        <is>
          <t>ข้อสอบจริง</t>
        </is>
      </c>
      <c r="R103" s="185" t="inlineStr">
        <is>
          <t>2567</t>
        </is>
      </c>
      <c r="S103" s="185" t="n"/>
    </row>
    <row r="104">
      <c r="A104" s="185" t="n">
        <v>102</v>
      </c>
      <c r="B104" s="186" t="n"/>
      <c r="C104" s="186" t="inlineStr">
        <is>
          <t>โครงสร้างทางเคมีของสารในข้อใดต่อไปนี้ ไม่จัดเป็น สารกลุ่ม Phytoestrogen และไม่ช่วยบรรเทาอาการร้อนวูบวาบ (Vasomotor symptoms) ในสตรีวัยหมดประจำเดือน</t>
        </is>
      </c>
      <c r="D104" s="186" t="n"/>
      <c r="E104" s="186" t="inlineStr">
        <is>
          <t>Phytosterol</t>
        </is>
      </c>
      <c r="F104" s="186" t="inlineStr">
        <is>
          <t>Anthraquinone</t>
        </is>
      </c>
      <c r="G104" s="186" t="inlineStr">
        <is>
          <t>Stilbene</t>
        </is>
      </c>
      <c r="H104" s="186" t="inlineStr">
        <is>
          <t>Isoflavone</t>
        </is>
      </c>
      <c r="I104" s="186" t="inlineStr">
        <is>
          <t>Lignan</t>
        </is>
      </c>
      <c r="J104" s="185" t="n">
        <v>2</v>
      </c>
      <c r="K104" s="186" t="inlineStr">
        <is>
          <t>✅ คำตอบที่ถูกต้อง: ข้อ ข. Anthraquinone
🎯 ทำไมข้อนี้ถึงถูก:
Anthraquinone (เช่น Sennosides, Aloin) เป็นสารกลุ่มไกลโคไซด์ที่ออกฤทธิ์เป็นยาระบายกระตุ้นการบีบตัวของลำไส้ใหญ่ (Stimulant laxative) ไม่มีโครงสร้างคล้ายคลึงกับเอสโตรเจนและไม่มีฤทธิ์จับกับ Estrogen receptor จึงไม่ช่วยบรรเทาอาการวัยทอง
🔍 ข้ออื่นผิดเพราะอะไร:
• ข้อ ก.: Phytosterol (เช่น Beta-sitosterol) มีโครงสร้างสเตอรอยด์พื้นฐานใกล้เคียงกับฮอร์โมนเพศและแสดงฤทธิ์ estrogenic เล็กน้อย
• ข้อ ค.: Stilbene (เช่น Resveratrol) จัดเป็น Phytoestrogen ที่มีฤทธิ์จับกับ Estrogen receptor ได้
• ข้อ ง.: Isoflavone (เช่น Genistein, Daidzein ในถั่วเหลือง) เป็น Phytoestrogen กลุ่มสำคัญที่มีหลักฐานชัดเจนในการบรรเทาอาการร้อนวูบวาบ
• ข้อ จ.: Lignan (พบใน Flaxseed) เป็น Phytoestrogen สำคัญอีกกลุ่มหนึ่งที่ร่างกายจะเปลี่ยนเป็น enterolactone ออกฤทธิ์คล้ายเอสโตรเจน</t>
        </is>
      </c>
      <c r="L104" s="186" t="inlineStr">
        <is>
          <t>cc1_product/image53.png</t>
        </is>
      </c>
      <c r="M104" s="186" t="inlineStr">
        <is>
          <t>17. Herbal Medicine &amp; Products</t>
        </is>
      </c>
      <c r="N104" s="186" t="inlineStr">
        <is>
          <t>17.1 Herbal Medicines in NLED (บัญชียาหลักแห่งชาติด้านสมุนไพร)</t>
        </is>
      </c>
      <c r="O104" s="185" t="inlineStr">
        <is>
          <t>Clinic</t>
        </is>
      </c>
      <c r="P104" s="186" t="inlineStr">
        <is>
          <t>[SOURCE: ข้อสอบจริง PLE CC1 (Product) ปี 2565 ข้อ 42]</t>
        </is>
      </c>
      <c r="Q104" s="185" t="inlineStr">
        <is>
          <t>ข้อสอบจริง</t>
        </is>
      </c>
      <c r="R104" s="185" t="inlineStr">
        <is>
          <t>2565</t>
        </is>
      </c>
      <c r="S104" s="185" t="n"/>
    </row>
    <row r="105">
      <c r="A105" s="185" t="n">
        <v>103</v>
      </c>
      <c r="B105" s="186" t="n"/>
      <c r="C105" s="186" t="inlineStr">
        <is>
          <t>หากต้องการตรวจสอบเอกลักษณ์ทางเคมีเบื้องต้นของโครงสร้างวงแหวนสเตียรอยด์ (Steroid nucleus / Cyclopentanoperhydrophenanthrene) ในตำรับยา ควรเลือกใช้น้ำยาทดสอบในข้อใดต่อไปนี้</t>
        </is>
      </c>
      <c r="D105" s="186" t="inlineStr">
        <is>
          <t>cc1_product/image21.png</t>
        </is>
      </c>
      <c r="E105" s="186" t="inlineStr">
        <is>
          <t>Liebermann-Burchard test</t>
        </is>
      </c>
      <c r="F105" s="186" t="inlineStr">
        <is>
          <t>Dragendorff's test</t>
        </is>
      </c>
      <c r="G105" s="186" t="inlineStr">
        <is>
          <t>Foam test</t>
        </is>
      </c>
      <c r="H105" s="186" t="inlineStr">
        <is>
          <t>Mayer's test</t>
        </is>
      </c>
      <c r="I105" s="186" t="inlineStr">
        <is>
          <t>Ferric chloride test</t>
        </is>
      </c>
      <c r="J105" s="185" t="n">
        <v>1</v>
      </c>
      <c r="K105" s="186" t="inlineStr">
        <is>
          <t>✅ คำตอบที่ถูกต้อง: ข้อ ก. Liebermann-Burchard test
🎯 ทำไมข้อนี้ถึงถูก:
Liebermann-Burchard test (ปฏิกิริยาระหว่างสารตัวอย่างกับ Acetic anhydride และกรดซัลฟิวริกเข้มข้น) เป็นการทดสอบจำเพาะสำหรับโครงสร้าง Steroid nucleus และ Triterpenoids โดยจะให้การเปลี่ยนสีจากชมพู แดง ม่วง น้ำเงิน จนถึงสีเขียวมรกต
🔍 ข้ออื่นผิดเพราะอะไร:
• ข้อ ข.: Dragendorff's test ใช้น้ำยา Potassium bismuth iodide ในการทดสอบหาสารกลุ่ม Alkaloids ให้ตะกอนสีส้ม-น้ำตาลแดง
• ข้อ ค.: Foam test เป็นการทดสอบคุณสมบัติการเกิดฟองที่คงทนของ Saponins ในน้ำ
• ข้อ ง.: Mayer's test ใช้น้ำยา Potassium mercuric iodide ในการทดสอบหาสารกลุ่ม Alkaloids ให้ตะกอนสีขาวครีม
• ข้อ จ.: Ferric chloride test ใช้ทดสอบสารกลุ่ม Phenolic compounds และ Tannins ให้สีน้ำเงินเข้มหรือเขียวเข้ม</t>
        </is>
      </c>
      <c r="L105" s="186" t="n"/>
      <c r="M105" s="186" t="inlineStr">
        <is>
          <t>17. Herbal Medicine &amp; Products</t>
        </is>
      </c>
      <c r="N105" s="186" t="inlineStr">
        <is>
          <t>17.3 Traditional Thai Formulations (ตำรับยาแผนไทย)</t>
        </is>
      </c>
      <c r="O105" s="185" t="inlineStr">
        <is>
          <t>Clinic</t>
        </is>
      </c>
      <c r="P105" s="186" t="inlineStr">
        <is>
          <t>[SOURCE: ข้อสอบจริง PLE CC1 (Product) ปี 2565 ข้อ 47]</t>
        </is>
      </c>
      <c r="Q105" s="185" t="inlineStr">
        <is>
          <t>ข้อสอบจริง</t>
        </is>
      </c>
      <c r="R105" s="185" t="inlineStr">
        <is>
          <t>2565</t>
        </is>
      </c>
      <c r="S105" s="185" t="n"/>
    </row>
    <row r="106">
      <c r="A106" s="185" t="n">
        <v>104</v>
      </c>
      <c r="B106" s="186" t="n"/>
      <c r="C106" s="186" t="inlineStr">
        <is>
          <t>ผลการตรวจวิเคราะห์การปนเปื้อนเชื้อจุลชีพของยาแคปซูลขมิ้นชันตามมาตรฐาน Thai Herbal Pharmacopoeia (THP) พบว่ามีปริมาณยีสต์และราทั้งหมด (Total Yeast and Mold Count; TYMC) เท่ากับ 5 คูณ 10 ยกกำลัง 4 CFU ต่อกรัม (เกณฑ์มาตรฐานกำหนดไว้ไม่เกิน 10 ยกกำลัง 3 CFU ต่อกรัม) ข้อใดคือการประเมินผลและการดำเนินการที่ถูกต้องที่สุด</t>
        </is>
      </c>
      <c r="D106" s="186" t="n"/>
      <c r="E106" s="186" t="inlineStr">
        <is>
          <t>ผ่านเกณฑ์มาตรฐาน สามารถนำไปจำหน่ายได้ทันที</t>
        </is>
      </c>
      <c r="F106" s="186" t="inlineStr">
        <is>
          <t>ผ่านเกณฑ์มาตรฐานเนื่องจากเป็นผลิตภัณฑ์จากธรรมชาติจึงอนุโลมได้</t>
        </is>
      </c>
      <c r="G106" s="186" t="inlineStr">
        <is>
          <t>ไม่ผ่านเกณฑ์มาตรฐานทางจุลชีววิทยา และต้องปฏิเสธรุ่นการผลิต (Reject batch)</t>
        </is>
      </c>
      <c r="H106" s="186" t="inlineStr">
        <is>
          <t>ผ่านเกณฑ์มาตรฐานหากไม่พบเชื้อ Salmonella spp.</t>
        </is>
      </c>
      <c r="I106" s="186" t="inlineStr">
        <is>
          <t>ให้นำแคปซูลไปอบรังสีแกมมาแล้วปล่อยผ่านสู่ท้องตลาดโดยไม่ต้องตรวจซ้ำ</t>
        </is>
      </c>
      <c r="J106" s="185" t="n">
        <v>3</v>
      </c>
      <c r="K106" s="186" t="inlineStr">
        <is>
          <t>✅ คำตอบที่ถูกต้อง: ข้อ ค. ไม่ผ่านเกณฑ์มาตรฐานทางจุลชีววิทยา และต้องปฏิเสธรุ่นการผลิต (Reject batch)
🎯 ทำไมข้อนี้ถึงถูก:
ค่า TYMC ที่ตรวจพบคือ 50,000 CFU/g ซึ่งสูงเกินกว่าเกณฑ์มาตรฐานความปลอดภัยที่ THP และ USP กำหนดไว้สำหรับยาสมุนไพรรูปแบบรับประทาน (ไม่เกิน 1,000 หรือ 10 ยกกำลัง 3 CFU/g) ดังนั้นผลิตภัณฑ์รุ่นการผลิตนี้จึงไม่ผ่านเกณฑ์การควบคุมคุณภาพ (Out of Specification; OOS) และต้องปฏิเสธการปล่อยผ่านรุ่นการผลิตเพื่อความปลอดภัยของผู้บริโภค
🔍 ข้ออื่นผิดเพราะอะไร:
• ข้อ ก.: ไม่ผ่านเกณฑ์มาตรฐานเนื่องจากเชื้อราและยีสต์เกินเกณฑ์อย่างมีนัยสำคัญ
• ข้อ ข.: เกณฑ์มาตรฐานยาสมุนไพรมีการกำหนดขีดจำกัดชัดเจน ไม่สามารถอนุโลมการปนเปื้อนที่เกินเกณฑ์ได้
• ข้อ ง.: การไม่พบเชื้อก่อโรคเฉพาะเป็นเพียงข้อกำหนดหนึ่ง แต่ปริมาณเชื้อยีสต์และราต้องผ่านเกณฑ์ด้วย
• ข้อ จ.: การนำยาสำเร็จรูปที่ปนเปื้อนไปฉายรังสีโดยไม่ผ่านการตรวจสอบความถูกต้องขัดต่อหลักเกณฑ์ GMP</t>
        </is>
      </c>
      <c r="L106" s="186" t="n"/>
      <c r="M106" s="186" t="inlineStr">
        <is>
          <t>17. Herbal Medicine &amp; Products</t>
        </is>
      </c>
      <c r="N106" s="186" t="inlineStr">
        <is>
          <t>17.4 Quality Control &amp; Herbal Pharmacopoeia (THP / การควบคุมคุณภาพ)</t>
        </is>
      </c>
      <c r="O106" s="185" t="inlineStr">
        <is>
          <t>Clinic</t>
        </is>
      </c>
      <c r="P106" s="186" t="inlineStr">
        <is>
          <t>[SOURCE: ข้อสอบจริง PLE CC1 (Product) ปี 2564 ข้อ 86]</t>
        </is>
      </c>
      <c r="Q106" s="185" t="inlineStr">
        <is>
          <t>ข้อสอบจริง</t>
        </is>
      </c>
      <c r="R106" s="185" t="inlineStr">
        <is>
          <t>2564</t>
        </is>
      </c>
      <c r="S106" s="185" t="n"/>
    </row>
    <row r="107">
      <c r="A107" s="185" t="n">
        <v>105</v>
      </c>
      <c r="B107" s="186" t="n"/>
      <c r="C107" s="186" t="inlineStr">
        <is>
          <t>ผลิตภัณฑ์สมุนไพรในบัญชียาหลักแห่งชาติตำรับใด มีข้อบ่งใช้ในการบรรเทาอาการปวดกล้ามเนื้อ ปวดข้อ และลดการอักเสบ ซึ่งมีหลักฐานประสิทธิผลเทียบเท่ากับยาต้านการอักเสบที่ไม่ใช่สเตียรอยด์ (NSAIDs)</t>
        </is>
      </c>
      <c r="D107" s="186" t="n"/>
      <c r="E107" s="186" t="inlineStr">
        <is>
          <t>ยาประสะกะเพรา</t>
        </is>
      </c>
      <c r="F107" s="186" t="inlineStr">
        <is>
          <t>ยาผสมเถาวัลย์เปรียง (หรือ สารสกัดเถาวัลย์เปรียง)</t>
        </is>
      </c>
      <c r="G107" s="186" t="inlineStr">
        <is>
          <t>ยาขิง</t>
        </is>
      </c>
      <c r="H107" s="186" t="inlineStr">
        <is>
          <t>ยาพญาสัตบรรณ</t>
        </is>
      </c>
      <c r="I107" s="186" t="inlineStr">
        <is>
          <t>ยาเหง้าข่า</t>
        </is>
      </c>
      <c r="J107" s="185" t="n">
        <v>2</v>
      </c>
      <c r="K107" s="186" t="inlineStr">
        <is>
          <t>✅ คำตอบที่ถูกต้อง: ข้อ ข. ยาผสมเถาวัลย์เปรียง (หรือ สารสกัดเถาวัลย์เปรียง)
🎯 ทำไมข้อนี้ถึงถูก:
ตามบัญชียาหลักแห่งชาติด้านสมุนไพร พ.ศ. 2566 ยาเถาวัลย์เปรียง (Derris scandens) มีข้อบ่งใช้ในการบรรเทาอาการปวดกล้ามเนื้อ ลดการอักเสบ และบรรเทาอาการปวดข้อเข่าเสื่อม โดยมีสารสำคัญกลุ่ม Isoflavonoids ที่ออกฤทธิ์ยับยั้งเอนไซม์ COX และยับยั้งการหลั่งสารสื่ออักเสบ มีงานวิจัยยืนยันว่ามีประสิทธิภาพบรรเทาอาการปวดข้อเข่าเสื่อมได้เทียบเท่ากับยา Diclofenac หรือ Naproxen
🔍 ข้ออื่นผิดเพราะอะไร:
• ข้อ ก. ยาประสะกะเพรา: มีข้อบ่งใช้บรรเทาอาการท้องอืด ท้องเฟ้อ จุกเสียด แน่นท้อง
• ข้อ ค. ยาขิง: มีข้อบ่งใช้ป้องกันและบรรเทาอาการคลื่นไส้ อาเจียน เมารถเมาเรือ และขับลม
• ข้อ ง. ยาพญาสัตบรรณ: มีข้อบ่งใช้บรรเทาอาการไข้ แก้หวัด
• ข้อ จ. ยาเหง้าข่า: ใช้เป็นยาขับลม แน่นจุกเสียด หรือใช้ทาภายนอกแก้กลากเกลื้อน</t>
        </is>
      </c>
      <c r="L107" s="186" t="n"/>
      <c r="M107" s="186" t="inlineStr">
        <is>
          <t>17. Herbal Medicine &amp; Products</t>
        </is>
      </c>
      <c r="N107" s="186" t="inlineStr">
        <is>
          <t>17.3 Traditional Thai Formulations (ตำรับยาแผนไทย)</t>
        </is>
      </c>
      <c r="O107" s="185" t="inlineStr">
        <is>
          <t>Clinic</t>
        </is>
      </c>
      <c r="P107" s="186" t="inlineStr">
        <is>
          <t>[SOURCE: ข้อสอบจริง PLE CC1 (Product) ปี 2564 ข้อ 191]</t>
        </is>
      </c>
      <c r="Q107" s="185" t="inlineStr">
        <is>
          <t>ข้อสอบจริง</t>
        </is>
      </c>
      <c r="R107" s="185" t="inlineStr">
        <is>
          <t>2564</t>
        </is>
      </c>
      <c r="S107" s="185" t="n"/>
    </row>
    <row r="108">
      <c r="A108" s="185" t="n">
        <v>106</v>
      </c>
      <c r="B108" s="186" t="inlineStr">
        <is>
          <t>ผู้ป่วยมีอาการไอแห้งและไอระคายคออย่างต่อเนื่องหลังหายจากไข้หวัด มารับบริการที่ร้านยา</t>
        </is>
      </c>
      <c r="C108" s="186" t="inlineStr">
        <is>
          <t>สมุนไพรในข้อใดที่ออกฤทธิ์เป็น Demulcent เคลือบลำคอและบรรเทาอาการไอระคายคอได้ดีที่สุด</t>
        </is>
      </c>
      <c r="D108" s="186" t="n"/>
      <c r="E108" s="186" t="inlineStr">
        <is>
          <t>มะขามป้อม</t>
        </is>
      </c>
      <c r="F108" s="186" t="inlineStr">
        <is>
          <t>ชะเอมเทศ</t>
        </is>
      </c>
      <c r="G108" s="186" t="inlineStr">
        <is>
          <t>มะแว้ง (ยาประสะมะแว้ง / ยาอมมะแว้ง)</t>
        </is>
      </c>
      <c r="H108" s="186" t="inlineStr">
        <is>
          <t>ขิง</t>
        </is>
      </c>
      <c r="I108" s="186" t="inlineStr">
        <is>
          <t>ฟ้าทะลายโจร</t>
        </is>
      </c>
      <c r="J108" s="185" t="n">
        <v>3</v>
      </c>
      <c r="K108" s="186" t="inlineStr">
        <is>
          <t>✅ คำตอบที่ถูกต้อง: ข้อ ค. มะแว้ง (ยาประสะมะแว้ง / ยาอมมะแว้ง)
🎯 ทำไมข้อนี้ถึงถูก:
มะแว้ง (ทั้งมะแว้งต้น Solanum indicum และมะแว้งเครือ Solanum trilobatum) มีสารสำคัญกลุ่มอัลคาลอยด์ Solanine และ Solasodine มีสรรพคุณเด่นชัดตามบัญชียาหลักแห่งชาติในการแก้ไอ ขับเสมหะ และช่วยให้ชุ่มคอ ในรูปแบบยาประสะมะแว้งและยาอมมะแว้ง
🔍 ข้ออื่นผิดเพราะอะไร:
• ข้อ ก.: ผิด มะขามป้อม มีรสเปรี้ยวฝาดชุ่มคอและวิตามินซีสูง นิยมใช้เป็นยาเสริมแก้กระหายน้ำ แต่ตัวเลือกหลักของยาแก้ไอมาตรฐานคือมะแว้ง
• ข้อ ข.: ผิด ชะเอมเทศ มีสาร Glycyrrhizin รสหวานชุ่มคอ มักใช้เป็นตัวยาช่วยแต่งรสในตำรับ ไม่ได้ใช้เป็นยาเดี่ยวหลักแก้ไอ
• ข้อ ง.: ผิด ขิง มีรสเผ็ดร้อน เด่นในการบรรเทาอาการคลื่นไส้ อาเจียน และขับลม
• ข้อ จ.: ผิด ฟ้าทะลายโจร มีสาร Andrographolide เด่นในการบรรเทาอาการเจ็บคอจากหวัด แต่ไม่มีฤทธิ์ขับเสมหะโดยตรง</t>
        </is>
      </c>
      <c r="L108" s="186" t="n"/>
      <c r="M108" s="186" t="inlineStr">
        <is>
          <t>17. Herbal Medicine &amp; Products</t>
        </is>
      </c>
      <c r="N108" s="186" t="inlineStr">
        <is>
          <t>17.1 Herbal Medicines in NLED (บัญชียาหลักแห่งชาติด้านสมุนไพร)</t>
        </is>
      </c>
      <c r="O108" s="185" t="inlineStr">
        <is>
          <t>Clinic</t>
        </is>
      </c>
      <c r="P108" s="186" t="inlineStr">
        <is>
          <t>[SOURCE: ข้อสอบจริง PLE CC1 (Product) ปี 2564 ข้อ 171]</t>
        </is>
      </c>
      <c r="Q108" s="185" t="inlineStr">
        <is>
          <t>ข้อสอบจริง</t>
        </is>
      </c>
      <c r="R108" s="185" t="inlineStr">
        <is>
          <t>2564</t>
        </is>
      </c>
      <c r="S108" s="185" t="n"/>
    </row>
    <row r="109">
      <c r="A109" s="185" t="n">
        <v>107</v>
      </c>
      <c r="B109" s="186" t="n"/>
      <c r="C109" s="186" t="inlineStr">
        <is>
          <t>ตามแนวทางการสาธารณสุขมูลฐานและบัญชียาหลักแห่งชาติ สมุนไพรชนิดใดมีสรรพคุณและข้อบ่งใช้ที่ได้รับการรับรองในการรักษาโรคผิวหนังที่เกิดจากการติดเชื้อรา (เช่น กลาก เกลื้อน)</t>
        </is>
      </c>
      <c r="D109" s="186" t="n"/>
      <c r="E109" s="186" t="inlineStr">
        <is>
          <t>ใบพลู</t>
        </is>
      </c>
      <c r="F109" s="186" t="inlineStr">
        <is>
          <t>ทองพันชั่ง (Rhinacanthus nasutus)</t>
        </is>
      </c>
      <c r="G109" s="186" t="inlineStr">
        <is>
          <t>เปลือกมังคุด</t>
        </is>
      </c>
      <c r="H109" s="186" t="inlineStr">
        <is>
          <t>พญายอ</t>
        </is>
      </c>
      <c r="I109" s="186" t="inlineStr">
        <is>
          <t>ว่านหางจระเข้</t>
        </is>
      </c>
      <c r="J109" s="185" t="n">
        <v>2</v>
      </c>
      <c r="K109" s="186" t="inlineStr">
        <is>
          <t>✅ คำตอบที่ถูกต้อง: ข้อ ข. ทองพันชั่ง (Rhinacanthus nasutus)
🎯 ทำไมข้อนี้ถึงถูก:
ทองพันชั่ง (Rhinacanthus nasutus) มีสารสำคัญกลุ่มแนฟโทควิโนน (Naphthoquinones) โดยเฉพาะ Rhinacanthin-C, D, N ซึ่งมีฤทธิ์ยับยั้งเชื้อราก่อโรคผิวหนังกลุ่มเดอร์มาโทไฟต์ (Dermatophytes) เช่น Trichophyton spp. และ Microsporum spp. ได้อย่างมีประสิทธิภาพสูง จึงใช้รักษาโรคกลาก เกลื้อน
🔍 ข้ออื่นผิดเพราะอะไร:
• ข้อ ก.: ผิด ใบพลู มีสาร Eugenol ใช้แก้ลมพิษ อาการคัน และมีฤทธิ์ต้านเชื้อราได้บ้าง แต่ทองพันชั่งเป็นตัวเลือกมาตรฐานหลัก
• ข้อ ค.: ผิด เปลือกมังคุด มีสารแทนนินและ Mangostin เด่นด้านการสมานแผลและต้านเชื้อแบคทีเรีย
• ข้อ ง.: ผิด พญายอ ใช้รักษาแผลจากเชื้อไวรัสเริมและงูสวัด
• ข้อ จ.: ผิด ว่านหางจระเข้ ใช้อภิบาลแผลไฟไหม้ น้ำร้อนลวก และบำรุงผิวชุ่มชื้น</t>
        </is>
      </c>
      <c r="L109" s="186" t="n"/>
      <c r="M109" s="186" t="inlineStr">
        <is>
          <t>17. Herbal Medicine &amp; Products</t>
        </is>
      </c>
      <c r="N109" s="186" t="inlineStr">
        <is>
          <t>17.2 Primary Health Care Herbs (สมุนไพรในงานสาธารณสุขมูลฐาน)</t>
        </is>
      </c>
      <c r="O109" s="185" t="inlineStr">
        <is>
          <t>Clinic</t>
        </is>
      </c>
      <c r="P109" s="186" t="inlineStr">
        <is>
          <t>[SOURCE: ข้อสอบจริง PLE CC1 (Product) ปี 2564 ข้อ 172]</t>
        </is>
      </c>
      <c r="Q109" s="185" t="inlineStr">
        <is>
          <t>ข้อสอบจริง</t>
        </is>
      </c>
      <c r="R109" s="185" t="inlineStr">
        <is>
          <t>2564</t>
        </is>
      </c>
      <c r="S109" s="185" t="n"/>
    </row>
    <row r="110">
      <c r="A110" s="185" t="n">
        <v>108</v>
      </c>
      <c r="B110" s="186" t="n"/>
      <c r="C110" s="186" t="inlineStr">
        <is>
          <t>สารสำคัญในพริก (Capsicum annuum / Capsicum frutescens) ที่มีฤทธิ์บรรเทาอาการปวดข้อ ปวดเส้นประสาท และนำมาผลิตเป็นเภสัชภัณฑ์เจลพริกในบัญชียาหลักแห่งชาติ คือสารใด</t>
        </is>
      </c>
      <c r="D110" s="186" t="n"/>
      <c r="E110" s="186" t="inlineStr">
        <is>
          <t>Piperine</t>
        </is>
      </c>
      <c r="F110" s="186" t="inlineStr">
        <is>
          <t>Capsaicin</t>
        </is>
      </c>
      <c r="G110" s="186" t="inlineStr">
        <is>
          <t>Eugenol</t>
        </is>
      </c>
      <c r="H110" s="186" t="inlineStr">
        <is>
          <t>Zingiberene</t>
        </is>
      </c>
      <c r="I110" s="186" t="inlineStr">
        <is>
          <t>Curcuminoid</t>
        </is>
      </c>
      <c r="J110" s="185" t="n">
        <v>2</v>
      </c>
      <c r="K110" s="186" t="inlineStr">
        <is>
          <t>✅ คำตอบที่ถูกต้อง: ข้อ ข. Capsaicin
🎯 ทำไมข้อนี้ถึงถูก:
Capsaicin เป็นสารสำคัญกลุ่มแคปไซซินอยด์ในพริก ออกฤทธิ์จับกับตัวรับ TRPV1 receptor ที่ปลายประสาทรับความรู้สึกปวด ในระยะแรกจะกระตุ้นการหลั่ง Substance P ทำให้รู้สึกร้อน แต่เมื่อใช้ต่อเนื่องจะทำให้ Substance P หมดไปจากปลายประสาท (Depletion of substance P) ส่งผลให้ระงับความรู้สึกปวดได้อย่างมีประสิทธิภาพ
🔍 ข้ออื่นผิดเพราะอะไร:
• ข้อ ก.: ผิด Piperine เป็นอัลคาลอยด์รสเผ็ดร้อนที่พบในพริกไทยดำ (Piper nigrum)
• ข้อ ค.: ผิด Eugenol เป็นสารในน้ำมันหอมระเหยของกานพลู ใช้ระงับปวดฟัน
• ข้อ ง.: ผิด Zingiberene เป็นสารในน้ำมันหอมระเหยของเหง้าขิง
• ข้อ จ.: ผิด Curcuminoid เป็นสารสีเหลืองโพลีฟีนอลที่พบในขมิ้นชัน</t>
        </is>
      </c>
      <c r="L110" s="186" t="n"/>
      <c r="M110" s="186" t="inlineStr">
        <is>
          <t>17. Herbal Medicine &amp; Products</t>
        </is>
      </c>
      <c r="N110" s="186" t="inlineStr">
        <is>
          <t>17.1 Herbal Medicines in NLED (บัญชียาหลักแห่งชาติด้านสมุนไพร)</t>
        </is>
      </c>
      <c r="O110" s="185" t="inlineStr">
        <is>
          <t>Clinic</t>
        </is>
      </c>
      <c r="P110" s="186" t="inlineStr">
        <is>
          <t>[SOURCE: ข้อสอบจริง PLE CC1 (Product) ปี 2564 ข้อ 173]</t>
        </is>
      </c>
      <c r="Q110" s="185" t="inlineStr">
        <is>
          <t>ข้อสอบจริง</t>
        </is>
      </c>
      <c r="R110" s="185" t="inlineStr">
        <is>
          <t>2564</t>
        </is>
      </c>
      <c r="S110" s="185" t="n"/>
    </row>
    <row r="111">
      <c r="A111" s="185" t="n">
        <v>109</v>
      </c>
      <c r="B111" s="186" t="n"/>
      <c r="C111" s="186" t="inlineStr">
        <is>
          <t>สมุนไพรในข้อใดที่มีสรรพคุณตามองค์ความรู้การแพทย์แผนไทยและสาธารณสุขมูลฐานในการใช้เป็นยาถ่ายพยาธิ โดยเฉพาะพยาธิตัวตืด (Taenia spp.)</t>
        </is>
      </c>
      <c r="D111" s="186" t="n"/>
      <c r="E111" s="186" t="inlineStr">
        <is>
          <t>น้ำมันมะพร้าวบริสุทธิ์</t>
        </is>
      </c>
      <c r="F111" s="186" t="inlineStr">
        <is>
          <t>ใบตำลึงสด</t>
        </is>
      </c>
      <c r="G111" s="186" t="inlineStr">
        <is>
          <t>เปลือกมังคุด</t>
        </is>
      </c>
      <c r="H111" s="186" t="inlineStr">
        <is>
          <t>เมล็ดฟักทอง (Cucurbita moschata)</t>
        </is>
      </c>
      <c r="I111" s="186" t="inlineStr">
        <is>
          <t>เมล็ดแมงลัก</t>
        </is>
      </c>
      <c r="J111" s="185" t="n">
        <v>4</v>
      </c>
      <c r="K111" s="186" t="inlineStr">
        <is>
          <t>✅ คำตอบที่ถูกต้อง: ข้อ ง. เมล็ดฟักทอง (Cucurbita moschata)
🎯 ทำไมข้อนี้ถึงถูก:
เมล็ดฟักทอง (Pumpkin seeds) มีกรดอะมิโนจำเพาะคือ Cucurbitin ซึ่งมีฤทธิ์ทำให้พยาธิตัวตืดและพยาธิไส้เดือนเป็นอัมพาต ไม่สามารถเกาะยึดกับผนังลำไส้ได้ จึงถูกขับถ่ายออกมาพร้อมกับอุจจาระ จัดเป็นสมุนไพรถ่ายพยาธิที่ปลอดภัย
🔍 ข้ออื่นผิดเพราะอะไร:
• ข้อ ก.: ผิด น้ำมันมะพร้าวใช้บำรุงผิวและเป็นอาหาร ไม่ได้มีฤทธิ์ถ่ายพยาธิ
• ข้อ ข.: ผิด ใบตำลึงใช้แก้ไข้ ดับพิษร้อน และบรรเทาอาการแพ้จากแมลงสัตว์กัดต่อย
• ข้อ ค.: ผิด เปลือกมังคุด มีรสฝาดสมาน ใช้รักษาแผลสดและแก้อุจจาระร่วง
• ข้อ จ.: ผิด เมล็ดแมงลัก มีเมื่อกพองตัว ใช้เป็นยาระบายเพิ่มกากใย (Bulk-forming laxative)</t>
        </is>
      </c>
      <c r="L111" s="186" t="n"/>
      <c r="M111" s="186" t="inlineStr">
        <is>
          <t>17. Herbal Medicine &amp; Products</t>
        </is>
      </c>
      <c r="N111" s="186" t="inlineStr">
        <is>
          <t>17.2 Primary Health Care Herbs (สมุนไพรในงานสาธารณสุขมูลฐาน)</t>
        </is>
      </c>
      <c r="O111" s="185" t="inlineStr">
        <is>
          <t>Clinic</t>
        </is>
      </c>
      <c r="P111" s="186" t="inlineStr">
        <is>
          <t>[SOURCE: ข้อสอบจริง PLE CC1 (Product) ปี 2564 ข้อ 174]</t>
        </is>
      </c>
      <c r="Q111" s="185" t="inlineStr">
        <is>
          <t>ข้อสอบจริง</t>
        </is>
      </c>
      <c r="R111" s="185" t="inlineStr">
        <is>
          <t>2564</t>
        </is>
      </c>
      <c r="S111" s="185" t="n"/>
    </row>
    <row r="112">
      <c r="A112" s="185" t="n">
        <v>110</v>
      </c>
      <c r="B112" s="186" t="inlineStr">
        <is>
          <t>หญิงอายุ 22 ปี ไม่มีโรคประจำตัว ปฏิเสธประวัติการมีเพศสัมพันธ์ มาพบเภสัชกรที่ร้านยาด้วยอาการปัสสาวะขัด แสบ และกะปริบกะปรอยมา 1 วัน โดยก่อนหน้ามีประวัติกลั้นปัสสาวะเป็นเวลานานขณะเดินทาง</t>
        </is>
      </c>
      <c r="C112" s="186" t="inlineStr">
        <is>
          <t>เภสัชกรควรแนะนำสมุนไพรในบัญชียาหลักแห่งชาติและงานสาธารณสุขมูลฐานตัวใดเพื่อช่วยขับปัสสาวะและบรรเทาอาการขัดเบา</t>
        </is>
      </c>
      <c r="D112" s="186" t="n"/>
      <c r="E112" s="186" t="inlineStr">
        <is>
          <t>กระเจี๊ยบแดง (Hibiscus sabdariffa)</t>
        </is>
      </c>
      <c r="F112" s="186" t="inlineStr">
        <is>
          <t>ชะพลู</t>
        </is>
      </c>
      <c r="G112" s="186" t="inlineStr">
        <is>
          <t>รางจืด</t>
        </is>
      </c>
      <c r="H112" s="186" t="inlineStr">
        <is>
          <t>ฟ้าทะลายโจร</t>
        </is>
      </c>
      <c r="I112" s="186" t="inlineStr">
        <is>
          <t>หญ้าปักกิ่ง</t>
        </is>
      </c>
      <c r="J112" s="185" t="n">
        <v>1</v>
      </c>
      <c r="K112" s="186" t="inlineStr">
        <is>
          <t>✅ คำตอบที่ถูกต้อง: ข้อ ก. กระเจี๊ยบแดง (Hibiscus sabdariffa)
🎯 ทำไมข้อนี้ถึงถูก:
กระเจี๊ยบแดง (Hibiscus sabdariffa) ในบัญชียาหลักแห่งชาติและงานสาธารณสุขมูลฐานมีสรรพคุณขับปัสสาวะ (Diuretic effect) และบรรเทาอาการขัดเบา เนื่องจากมีกรดอินทรีย์และสารกลุ่มฟลาโวนอยด์ ช่วยเพิ่มปริมาณปัสสาวะและขับล้างทางเดินปัสสาวะ
🔍 ข้ออื่นผิดเพราะอะไร:
• ข้อ ข.: ผิด ชะพลู มีรสเผ็ดร้อน ใช้ขับลม บำรุงธาตุ และแก้ท้องอืด
• ข้อ ค.: ผิด รางจืด ใช้ถอนพิษยาฆ่าแมลง พิษแอลกอฮอล์ และแก้ไข้ตามภูมิปัญญา
• ข้อ ง.: ผิด ฟ้าทะลายโจร ใช้บรรเทาอาการหวัด เจ็บคอ
• ข้อ จ.: ผิด หญ้าปักกิ่ง ใช้เสริมภูมิคุ้มกันตามความเชื่อพื้นบ้าน ไม่ใช่ยารักษาอาการขัดเบา</t>
        </is>
      </c>
      <c r="L112" s="186" t="n"/>
      <c r="M112" s="186" t="inlineStr">
        <is>
          <t>17. Herbal Medicine &amp; Products</t>
        </is>
      </c>
      <c r="N112" s="186" t="inlineStr">
        <is>
          <t>17.2 Primary Health Care Herbs (สมุนไพรในงานสาธารณสุขมูลฐาน)</t>
        </is>
      </c>
      <c r="O112" s="185" t="inlineStr">
        <is>
          <t>Clinic</t>
        </is>
      </c>
      <c r="P112" s="186" t="inlineStr">
        <is>
          <t>[SOURCE: ข้อสอบจริง PLE CC1 (Product) ปี 2564 ข้อ 175]</t>
        </is>
      </c>
      <c r="Q112" s="185" t="inlineStr">
        <is>
          <t>ข้อสอบจริง</t>
        </is>
      </c>
      <c r="R112" s="185" t="inlineStr">
        <is>
          <t>2564</t>
        </is>
      </c>
      <c r="S112" s="185" t="n"/>
    </row>
    <row r="113">
      <c r="A113" s="185" t="n">
        <v>111</v>
      </c>
      <c r="B113" s="186" t="n"/>
      <c r="C113" s="186" t="inlineStr">
        <is>
          <t>ตำรับยาสมุนไพรในข้อใดที่มีข้อบ่งใช้ตามเภสัชตำรับโรงพยาบาลและบัญชียาหลักแห่งชาติในการรักษาโรคผิวหนังจากการติดเชื้อรา (เช่น โรคน้ำกัดเท้า กลาก เกลื้อน)</t>
        </is>
      </c>
      <c r="D113" s="186" t="n"/>
      <c r="E113" s="186" t="inlineStr">
        <is>
          <t>ทิงเจอร์พลู</t>
        </is>
      </c>
      <c r="F113" s="186" t="inlineStr">
        <is>
          <t>ทิงเจอร์เสเสลดพังพอน</t>
        </is>
      </c>
      <c r="G113" s="186" t="inlineStr">
        <is>
          <t>ครีมมะหาด</t>
        </is>
      </c>
      <c r="H113" s="186" t="inlineStr">
        <is>
          <t>ทิงเจอร์ทองพันชั่ง</t>
        </is>
      </c>
      <c r="I113" s="186" t="inlineStr">
        <is>
          <t>ครีมผักบุ้งทะเล</t>
        </is>
      </c>
      <c r="J113" s="185" t="n">
        <v>4</v>
      </c>
      <c r="K113" s="186" t="inlineStr">
        <is>
          <t>✅ คำตอบที่ถูกต้อง: ข้อ ง. ทิงเจอร์ทองพันชั่ง
🎯 ทำไมข้อนี้ถึงถูก:
ทิงเจอร์ทองพันชั่ง เตรียมจากการสกัดใบและรากทองพันชั่งด้วยเอทานอล มีสารสำคัญ Rhinacanthin ซึ่งมีฤทธิ์ต้านเชื้อราผิวหนัง (Antifungal activity) ชัดเจน ใช้ทารักษาโรคกลาก เกลื้อน และน้ำกัดเท้าได้อย่างมีประสิทธิภาพ
🔍 ข้ออื่นผิดเพราะอะไร:
• ข้อ ก.: ผิด ทิงเจอร์พลู ใช้บรรเทาอาการคันจากลมพิษและแมลงสัตว์กัดต่อย
• ข้อ ข.: ผิด ทิงเจอร์เสลดพังพอน ใช้ทาบรรเทาอาการเริม งูสวัด และตุ่มคันจากแมลงสัตว์กัดต่อย
• ข้อ ค.: ผิด ครีมมะหาด มีสาร Oxyresveratrol ใช้ชะลอการสร้างเม็ดสีผิวและลดฝ้ากระ
• ข้อ จ.: ผิด ครีมผักบุ้งทะเล ใช้ทาบรรเทาอาการแพ้และอักเสบจากพิษแมงกะพรุนไฟ</t>
        </is>
      </c>
      <c r="L113" s="186" t="n"/>
      <c r="M113" s="186" t="inlineStr">
        <is>
          <t>17. Herbal Medicine &amp; Products</t>
        </is>
      </c>
      <c r="N113" s="186" t="inlineStr">
        <is>
          <t>17.3 Traditional Thai Formulations (ตำรับยาแผนไทย)</t>
        </is>
      </c>
      <c r="O113" s="185" t="inlineStr">
        <is>
          <t>Clinic</t>
        </is>
      </c>
      <c r="P113" s="186" t="inlineStr">
        <is>
          <t>[SOURCE: ข้อสอบจริง PLE CC1 (Product) ปี 2564 ข้อ 176]</t>
        </is>
      </c>
      <c r="Q113" s="185" t="inlineStr">
        <is>
          <t>ข้อสอบจริง</t>
        </is>
      </c>
      <c r="R113" s="185" t="inlineStr">
        <is>
          <t>2564</t>
        </is>
      </c>
      <c r="S113" s="185" t="n"/>
    </row>
    <row r="114">
      <c r="A114" s="185" t="n">
        <v>112</v>
      </c>
      <c r="B114" s="186" t="n"/>
      <c r="C114" s="186" t="inlineStr">
        <is>
          <t>สมุนไพรในบัญชียาหลักแห่งชาติชนิดใดที่มีหลักฐานเชิงประจักษ์ทางการแพทย์ชัดเจนในการช่วยลดความอยากสูบบุหรี่และนำมาใช้เป็นชาชงเพื่อช่วยเลิกบุหรี่</t>
        </is>
      </c>
      <c r="D114" s="186" t="n"/>
      <c r="E114" s="186" t="inlineStr">
        <is>
          <t>หญ้าหนวดแมว</t>
        </is>
      </c>
      <c r="F114" s="186" t="inlineStr">
        <is>
          <t>รางจืด</t>
        </is>
      </c>
      <c r="G114" s="186" t="inlineStr">
        <is>
          <t>กระเจี๊ยบแดง</t>
        </is>
      </c>
      <c r="H114" s="186" t="inlineStr">
        <is>
          <t>หญ้าดอกขาว (Vernonia cinerea / หมอน้อย)</t>
        </is>
      </c>
      <c r="I114" s="186" t="inlineStr">
        <is>
          <t>ขิง</t>
        </is>
      </c>
      <c r="J114" s="185" t="n">
        <v>4</v>
      </c>
      <c r="K114" s="186" t="inlineStr">
        <is>
          <t>✅ คำตอบที่ถูกต้อง: ข้อ ง. หญ้าดอกขาว (Vernonia cinerea / หมอน้อย)
🎯 ทำไมข้อนี้ถึงถูก:
หญ้าดอกขาว (Vernonia cinerea) มีสารสำคัญกลุ่มฟลาโวนอยด์และเกลือโพแทสเซียมไนเตรต ซึ่งมีฤทธิ์ทำให้ต่อมรับรสบนลิ้นชา รู้สึกรสชาติของบุหรี่เปลี่ยนไปและไม่อร่อย อีกทั้งช่วยลดความอยากนิโคติน (Reduce cigarette craving) มีการศึกษาทางคลินิกรองรับและบรรจุในบัญชียาหลักแห่งชาติเพื่อช่วยเลิกบุหรี่
🔍 ข้ออื่นผิดเพราะอะไร:
• ข้อ ก.: ผิด หญ้าหนวดแมว ใช้ขับปัสสาวะและขับนิ่วทางเดินปัสสาวะ
• ข้อ ข.: ผิด รางจืด ใช้ล้างพิษสารเคมีและสารกำจัดศัตรูพืช
• ข้อ ค.: ผิด กระเจี๊ยบแดง ใช้ขับปัสสาวะ แก้ขัดเบา
• ข้อ จ.: ผิด ขิง ใช้แก้อาการคลื่นไส้ อาเจียน และขับลม</t>
        </is>
      </c>
      <c r="L114" s="186" t="n"/>
      <c r="M114" s="186" t="inlineStr">
        <is>
          <t>17. Herbal Medicine &amp; Products</t>
        </is>
      </c>
      <c r="N114" s="186" t="inlineStr">
        <is>
          <t>17.1 Herbal Medicines in NLED (บัญชียาหลักแห่งชาติด้านสมุนไพร)</t>
        </is>
      </c>
      <c r="O114" s="185" t="inlineStr">
        <is>
          <t>Clinic</t>
        </is>
      </c>
      <c r="P114" s="186" t="inlineStr">
        <is>
          <t>[SOURCE: ข้อสอบจริง PLE CC1 (Product) ปี 2564 ข้อ 177]</t>
        </is>
      </c>
      <c r="Q114" s="185" t="inlineStr">
        <is>
          <t>ข้อสอบจริง</t>
        </is>
      </c>
      <c r="R114" s="185" t="inlineStr">
        <is>
          <t>2564</t>
        </is>
      </c>
      <c r="S114" s="185" t="n"/>
    </row>
    <row r="115">
      <c r="A115" s="185" t="n">
        <v>113</v>
      </c>
      <c r="B115" s="186" t="n"/>
      <c r="C115" s="186" t="inlineStr">
        <is>
          <t>สมุนไพรในข้อใดมีหลักฐานเชิงประจักษ์ทางการวิจัยยืนยันว่ามีสารออกฤทธิ์คล้ายฮอร์โมนอินซูลินและช่วยลดระดับน้ำตาลในเลือดของผู้ป่วยเบาหวานได้อย่างมีนัยสำคัญ</t>
        </is>
      </c>
      <c r="D115" s="186" t="n"/>
      <c r="E115" s="186" t="inlineStr">
        <is>
          <t>ดอกแค</t>
        </is>
      </c>
      <c r="F115" s="186" t="inlineStr">
        <is>
          <t>ใบขี้เหล็ก</t>
        </is>
      </c>
      <c r="G115" s="186" t="inlineStr">
        <is>
          <t>มะระขี้นก (Momordica charantia)</t>
        </is>
      </c>
      <c r="H115" s="186" t="inlineStr">
        <is>
          <t>ทองพันชั่ง</t>
        </is>
      </c>
      <c r="I115" s="186" t="inlineStr">
        <is>
          <t>ฟ้าทะลายโจร</t>
        </is>
      </c>
      <c r="J115" s="185" t="n">
        <v>3</v>
      </c>
      <c r="K115" s="186" t="inlineStr">
        <is>
          <t>✅ คำตอบที่ถูกต้อง: ข้อ ค. มะระขี้นก (Momordica charantia)
🎯 ทำไมข้อนี้ถึงถูก:
มะระขี้นก (Momordica charantia) มีสารสำคัญหลายกลุ่มที่มีฤทธิ์ลดน้ำตาลในเลือด เช่น Charantin, Vicine, และ Polypeptide-p ซึ่งเป็นสารโปรตีนสายสั้นที่ออกฤทธิ์คล้ายฮอร์โมนอินซูลิน ช่วยกระตุ้นการหลั่งอินซูลินจากตับอ่อนและเพิ่มการนำกลูโคสเข้าสู่เซลล์
🔍 ข้ออื่นผิดเพราะอะไร:
• ข้อ ก.: ผิด ดอกแค เป็นพืชอาหารที่มีคุณค่าทางโภชนาการ แต่ไม่มีฤทธิ์ลดน้ำตาลในเลือดเป็นหลัก
• ข้อ ข.: ผิด ใบขี้เหล็ก มีสารบาราคอล (Barakol) เด่นด้านช่วยให้นอนหลับและเป็นยาระบาย
• ข้อ ง.: ผิด ทองพันชั่ง เด่นด้านการต้านเชื้อราผิวหนัง
• ข้อ จ.: ผิด ฟ้าทะลายโจร เด่นด้านต้านเชื้อไวรัสและลดการอักเสบในระบบทางเดินหายใจส่วนบน</t>
        </is>
      </c>
      <c r="L115" s="186" t="n"/>
      <c r="M115" s="186" t="inlineStr">
        <is>
          <t>17. Herbal Medicine &amp; Products</t>
        </is>
      </c>
      <c r="N115" s="186" t="inlineStr">
        <is>
          <t>17.1 Herbal Medicines in NLED (บัญชียาหลักแห่งชาติด้านสมุนไพร)</t>
        </is>
      </c>
      <c r="O115" s="185" t="inlineStr">
        <is>
          <t>Clinic</t>
        </is>
      </c>
      <c r="P115" s="186" t="inlineStr">
        <is>
          <t>[SOURCE: ข้อสอบจริง PLE CC1 (Product) ปี 2564 ข้อ 178]</t>
        </is>
      </c>
      <c r="Q115" s="185" t="inlineStr">
        <is>
          <t>ข้อสอบจริง</t>
        </is>
      </c>
      <c r="R115" s="185" t="inlineStr">
        <is>
          <t>2564</t>
        </is>
      </c>
      <c r="S115" s="185" t="n"/>
    </row>
    <row r="116">
      <c r="A116" s="185" t="n">
        <v>114</v>
      </c>
      <c r="B116" s="186" t="n"/>
      <c r="C116" s="186" t="inlineStr">
        <is>
          <t>สมุนไพรในบัญชียาหลักแห่งชาติที่มีข้อบ่งใช้ในการบรรเทาอาการปวดหลังส่วนล่าง ปวดข้อเข่า และลดอาการอักเสบของระบบกล้ามเนื้อ คือข้อใด</t>
        </is>
      </c>
      <c r="D116" s="186" t="n"/>
      <c r="E116" s="186" t="inlineStr">
        <is>
          <t>เถาวัลย์เปรียง (Derris scandens)</t>
        </is>
      </c>
      <c r="F116" s="186" t="inlineStr">
        <is>
          <t>หญ้าหนวดแมว</t>
        </is>
      </c>
      <c r="G116" s="186" t="inlineStr">
        <is>
          <t>หญ้าปักกิ่ง</t>
        </is>
      </c>
      <c r="H116" s="186" t="inlineStr">
        <is>
          <t>ชะพลู</t>
        </is>
      </c>
      <c r="I116" s="186" t="inlineStr">
        <is>
          <t>เห็ดหลินจือ</t>
        </is>
      </c>
      <c r="J116" s="185" t="n">
        <v>1</v>
      </c>
      <c r="K116" s="186" t="inlineStr">
        <is>
          <t>✅ คำตอบที่ถูกต้อง: ข้อ ก. เถาวัลย์เปรียง (Derris scandens)
🎯 ทำไมข้อนี้ถึงถูก:
เถาวัลย์เปรียง (Derris scandens) ได้รับการบรรจุในบัญชียาหลักแห่งชาติประเภทยาพัฒนาจากสมุนไพร โดยมีข้อบ่งใช้เพื่อบรรเทาอาการปวดกล้ามเนื้อและอาการปวดข้อเข่าเสื่อม ออกฤทธิ์ยับยั้ง Eicosanoid pathway คล้ายกลุ่มยา NSAIDs
🔍 ข้ออื่นผิดเพราะอะไร:
• ข้อ ข.: ผิด หญ้าหนวดแมว ใช้ขับปัสสาวะ ขับกรดยูริก และขับนิ่ว
• ข้อ ค.: ผิด หญ้าปักกิ่ง ใช้เสริมสร้างภูมิคุ้มกันตามการแพทย์ทางเลือก
• ข้อ ง.: ผิด ชะพลู ใช้ขับลมในกระเพาะอาหารและเจริญอาหาร
• ข้อ จ.: ผิด เห็ดหลินจือ ใช้บำรุงร่างกายและปรับสมดุลภูมิคุ้มกัน</t>
        </is>
      </c>
      <c r="L116" s="186" t="n"/>
      <c r="M116" s="186" t="inlineStr">
        <is>
          <t>17. Herbal Medicine &amp; Products</t>
        </is>
      </c>
      <c r="N116" s="186" t="inlineStr">
        <is>
          <t>17.1 Herbal Medicines in NLED (บัญชียาหลักแห่งชาติด้านสมุนไพร)</t>
        </is>
      </c>
      <c r="O116" s="185" t="inlineStr">
        <is>
          <t>Clinic</t>
        </is>
      </c>
      <c r="P116" s="186" t="inlineStr">
        <is>
          <t>[SOURCE: ข้อสอบจริง PLE CC1 (Product) ปี 2564 ข้อ 179]</t>
        </is>
      </c>
      <c r="Q116" s="185" t="inlineStr">
        <is>
          <t>ข้อสอบจริง</t>
        </is>
      </c>
      <c r="R116" s="185" t="inlineStr">
        <is>
          <t>2564</t>
        </is>
      </c>
      <c r="S116" s="185" t="n"/>
    </row>
    <row r="117">
      <c r="A117" s="185" t="n">
        <v>115</v>
      </c>
      <c r="B117" s="186" t="n"/>
      <c r="C117" s="186" t="inlineStr">
        <is>
          <t>สมุนไพรในบัญชียาหลักแห่งชาติที่มีฤทธิ์ขับปัสสาวะ (Diuretic) และนำมาใช้ชงดื่มเพื่อบรรเทาอาการขัดเบาในระบบทางเดินปัสสาวะส่วนล่าง คือข้อใด</t>
        </is>
      </c>
      <c r="D117" s="186" t="n"/>
      <c r="E117" s="186" t="inlineStr">
        <is>
          <t>กระเจี๊ยบแดง</t>
        </is>
      </c>
      <c r="F117" s="186" t="inlineStr">
        <is>
          <t>ขิง</t>
        </is>
      </c>
      <c r="G117" s="186" t="inlineStr">
        <is>
          <t>กระชาย</t>
        </is>
      </c>
      <c r="H117" s="186" t="inlineStr">
        <is>
          <t>ฟ้าทะลายโจร</t>
        </is>
      </c>
      <c r="I117" s="186" t="inlineStr">
        <is>
          <t>ยอ</t>
        </is>
      </c>
      <c r="J117" s="185" t="n">
        <v>1</v>
      </c>
      <c r="K117" s="186" t="inlineStr">
        <is>
          <t>✅ คำตอบที่ถูกต้อง: ข้อ ก. กระเจี๊ยบแดง
🎯 ทำไมข้อนี้ถึงถูก:
กระเจี๊ยบแดง (กลีบเลี้ยงแห้ง) มีสารแอนโทไซยานิน (Anthocyanins) และกรดอินทรีย์ มีฤทธิ์ขับปัสสาวะ เพิ่มการขับกรดยูริก และช่วยลดการเกาะตัวของแบคทีเรียที่เยื่อบุทางเดินปัสสาวะ จึงใช้บรรเทาอาการขัดเบาได้อย่างมีประสิทธิภาพ
🔍 ข้ออื่นผิดเพราะอะไร:
• ข้อ ข.: ผิด ขิง เด่นในการขับลม แก้อาเจียน และบรรเทาอาการท้องอืด
• ข้อ ค.: ผิด กระชาย ใช้ขับลมและบำรุงธาตุ
• ข้อ ง.: ผิด ฟ้าทะลายโจร ใช้บรรเทาอาการไข้หวัดและเจ็บคอ
• ข้อ จ.: ผิด ลูกยอ ใช้แก้อาการคลื่นไส้ อาเจียน และขับลม</t>
        </is>
      </c>
      <c r="L117" s="186" t="n"/>
      <c r="M117" s="186" t="inlineStr">
        <is>
          <t>17. Herbal Medicine &amp; Products</t>
        </is>
      </c>
      <c r="N117" s="186" t="inlineStr">
        <is>
          <t>17.1 Herbal Medicines in NLED (บัญชียาหลักแห่งชาติด้านสมุนไพร)</t>
        </is>
      </c>
      <c r="O117" s="185" t="inlineStr">
        <is>
          <t>Clinic</t>
        </is>
      </c>
      <c r="P117" s="186" t="inlineStr">
        <is>
          <t>[SOURCE: ข้อสอบจริง PLE CC1 (Product) ปี 2564 ข้อ 180]</t>
        </is>
      </c>
      <c r="Q117" s="185" t="inlineStr">
        <is>
          <t>ข้อสอบจริง</t>
        </is>
      </c>
      <c r="R117" s="185" t="inlineStr">
        <is>
          <t>2564</t>
        </is>
      </c>
      <c r="S117" s="185" t="n"/>
    </row>
    <row r="118">
      <c r="A118" s="185" t="n">
        <v>116</v>
      </c>
      <c r="B118" s="186" t="n"/>
      <c r="C118" s="186" t="inlineStr">
        <is>
          <t>สมุนไพรใดมีฤทธิ์ขับปัสสาวะ แต่มีปริมาณเกลือแร่โพแทสเซียมสูงมาก จึงมีข้อห้ามใช้หรือควรหลีกเลี่ยงในผู้ป่วยโรคหัวใจและผู้ป่วยที่มีภาวะไตวาย</t>
        </is>
      </c>
      <c r="D118" s="186" t="n"/>
      <c r="E118" s="186" t="inlineStr">
        <is>
          <t>หญ้าหนวดแมว (Orthosiphon aristatus)</t>
        </is>
      </c>
      <c r="F118" s="186" t="inlineStr">
        <is>
          <t>หญ้าปักกิ่ง</t>
        </is>
      </c>
      <c r="G118" s="186" t="inlineStr">
        <is>
          <t>เถาวัลย์เปรียง</t>
        </is>
      </c>
      <c r="H118" s="186" t="inlineStr">
        <is>
          <t>ใบชุมเห็ดเทศ</t>
        </is>
      </c>
      <c r="I118" s="186" t="inlineStr">
        <is>
          <t>ใบพญายอ</t>
        </is>
      </c>
      <c r="J118" s="185" t="n">
        <v>1</v>
      </c>
      <c r="K118" s="186" t="inlineStr">
        <is>
          <t>✅ คำตอบที่ถูกต้อง: ข้อ ก. หญ้าหนวดแมว (Orthosiphon aristatus)
🎯 ทำไมข้อนี้ถึงถูก:
หญ้าหนวดแมว (Orthosiphon aristatus) มีเกลือโพแทสเซียมในปริมาณสูงมาก (High potassium content) หากใช้ในผู้ป่วยโรคหัวใจล้มเหลวหรือไตวายเรื้อรัง อาจทำให้เกิดภาวะโพแทสเซียมในเลือดสูงเกิน (Hyperkalemia) ซึ่งเหนี่ยวนำให้เกิดภาวะหัวใจเต้นผิดจังหวะที่อันตรายถึงชีวิต จึงเป็นข้อห้ามใช้ตามบัญชียาหลักแห่งชาติ
🔍 ข้ออื่นผิดเพราะอะไร:
• ข้อ ข.: ผิด หญ้าปักกิ่ง ไม่มีผลรบกวนสมดุลโพแทสเซียมอย่างมีนัยสำคัญ
• ข้อ ค.: ผิด เถาวัลย์เปรียง เด่นด้านแก้ปวดเมื่อย ระวังในโรคแผลเปื่อยทางเดินอาหาร
• ข้อ ง.: ผิด ใบชุมเห็ดเทศ มีสารกลุ่ม Anthraquinones ใช้เป็นยาระบาย
• ข้อ จ.: ผิด ใบพญายอ ใช้ทาภายนอกรักษาเริมและงูสวัด ไม่ส่งผลต่อระบบหัวใจ</t>
        </is>
      </c>
      <c r="L118" s="186" t="n"/>
      <c r="M118" s="186" t="inlineStr">
        <is>
          <t>17. Herbal Medicine &amp; Products</t>
        </is>
      </c>
      <c r="N118" s="186" t="inlineStr">
        <is>
          <t>17.5 Herb-Drug Interactions &amp; Safety (อันตรกิริยาและความปลอดภัย)</t>
        </is>
      </c>
      <c r="O118" s="185" t="inlineStr">
        <is>
          <t>Clinic</t>
        </is>
      </c>
      <c r="P118" s="186" t="inlineStr">
        <is>
          <t>[SOURCE: ข้อสอบจริง PLE CC1 (Product) ปี 2564 ข้อ 181]</t>
        </is>
      </c>
      <c r="Q118" s="185" t="inlineStr">
        <is>
          <t>ข้อสอบจริง</t>
        </is>
      </c>
      <c r="R118" s="185" t="inlineStr">
        <is>
          <t>2564</t>
        </is>
      </c>
      <c r="S118" s="185" t="n"/>
    </row>
    <row r="119">
      <c r="A119" s="185" t="n">
        <v>117</v>
      </c>
      <c r="B119" s="186" t="n"/>
      <c r="C119" s="186" t="inlineStr">
        <is>
          <t>สมุนไพรในข้อใดเกิดอันตรกิริยาที่รุนแรงกับยาต้านไวรัส HIV (เช่น ยากลุ่ม Protease Inhibitors และ NNRTIs) โดยเหนี่ยวนำเอนไซม์ CYP3A4 และ P-glycoprotein อย่างแรง ส่งผลให้ระดับยาต้านไวรัสลดลงจนการรักษาล้มเหลว</t>
        </is>
      </c>
      <c r="D119" s="186" t="n"/>
      <c r="E119" s="186" t="inlineStr">
        <is>
          <t>ขิง</t>
        </is>
      </c>
      <c r="F119" s="186" t="inlineStr">
        <is>
          <t>ขมิ้นชัน</t>
        </is>
      </c>
      <c r="G119" s="186" t="inlineStr">
        <is>
          <t>ฟ้าทะลายโจร</t>
        </is>
      </c>
      <c r="H119" s="186" t="inlineStr">
        <is>
          <t>หญ้าหนวดแมว</t>
        </is>
      </c>
      <c r="I119" s="186" t="inlineStr">
        <is>
          <t>St. John's wort (Hypericum perforatum)</t>
        </is>
      </c>
      <c r="J119" s="185" t="n">
        <v>5</v>
      </c>
      <c r="K119" s="186" t="inlineStr">
        <is>
          <t>✅ คำตอบที่ถูกต้อง: ข้อ จ. St. John's wort (Hypericum perforatum)
🎯 ทำไมข้อนี้ถึงถูก:
St. John's wort มีสารสำคัญ Hyperforin ซึ่งเป็นสารเหนี่ยวนำที่ทรงพลังของ Pregnane X Receptor (PXR) ส่งผลให้เกิดการกระตุ้นการแสดงออกของเอนไซม์ CYP3A4 และ P-glycoprotein อย่างมาก ทำให้ยาต้านไวรัส HIV (เช่น Indinavir, Lopinavir, Efavirenz) ถูกทำลายเร็วขึ้นอย่างมาก จนระดับยาในเลือดตกต่ำและนำไปสู่การดื้อยา
🔍 ข้ออื่นผิดเพราะอะไร:
• ข้อ ก.: ผิด ขิง ไม่ได้เป็นตัวเหนี่ยวนำ CYP3A4 ที่มีนัยสำคัญทางคลินิก
• ข้อ ข.: ผิด ขมิ้นชัน มีฤทธิ์ยับยั้งเอนไซม์ในหลอดทดลองเล็กน้อย แต่ไม่มีผลลดระดับยาต้าน HIV รุนแรงเท่า St. John's wort
• ข้อ ค.: ผิด ฟ้าทะลายโจร อาจยับยั้ง CYP บางตัวในระดับหลอดทดลอง แต่ไม่ได้ลดระดับยาต้านไวรัสอย่างมีนัยสำคัญ
• ข้อ ง.: ผิด หญ้าหนวดแมว มีผลขับปัสสาวะ ไม่เกี่ยวข้องกับการเหนี่ยวนำเมแทบอลิซึมของยาต้าน HIV</t>
        </is>
      </c>
      <c r="L119" s="186" t="n"/>
      <c r="M119" s="186" t="inlineStr">
        <is>
          <t>17. Herbal Medicine &amp; Products</t>
        </is>
      </c>
      <c r="N119" s="186" t="inlineStr">
        <is>
          <t>17.5 Herb-Drug Interactions &amp; Safety (อันตรกิริยาและความปลอดภัย)</t>
        </is>
      </c>
      <c r="O119" s="185" t="inlineStr">
        <is>
          <t>Clinic</t>
        </is>
      </c>
      <c r="P119" s="186" t="inlineStr">
        <is>
          <t>[SOURCE: ข้อสอบจริง PLE CC1 (Product) ปี 2564 ข้อ 182]</t>
        </is>
      </c>
      <c r="Q119" s="185" t="inlineStr">
        <is>
          <t>ข้อสอบจริง</t>
        </is>
      </c>
      <c r="R119" s="185" t="inlineStr">
        <is>
          <t>2564</t>
        </is>
      </c>
      <c r="S119" s="185" t="n"/>
    </row>
    <row r="120">
      <c r="A120" s="185" t="n">
        <v>118</v>
      </c>
      <c r="B120" s="186" t="n"/>
      <c r="C120" s="186" t="inlineStr">
        <is>
          <t>พืชสมุนไพรที่มีสารประกอบกำมะถันอินทรีย์หลายชนิด (Organosulfur compounds เช่น Allicin, Ajoene) ซึ่งอาจเกิดอันตรกิริยากับยาต้านเกล็ดเลือด (Antiplatelet drugs เช่น Aspirin, Clopidogrel) จนเพิ่มความเสี่ยงต่อภาวะเลือดออกผิดปกติ คือข้อใด</t>
        </is>
      </c>
      <c r="D120" s="186" t="n"/>
      <c r="E120" s="186" t="inlineStr">
        <is>
          <t>เหง้าขิง</t>
        </is>
      </c>
      <c r="F120" s="186" t="inlineStr">
        <is>
          <t>ใบแปะก๊วย</t>
        </is>
      </c>
      <c r="G120" s="186" t="inlineStr">
        <is>
          <t>กระเทียม (Garlic / Allium sativum)</t>
        </is>
      </c>
      <c r="H120" s="186" t="inlineStr">
        <is>
          <t>ใบชุมเห็ดเทศ</t>
        </is>
      </c>
      <c r="I120" s="186" t="inlineStr">
        <is>
          <t>ดอกคาโมมายล์</t>
        </is>
      </c>
      <c r="J120" s="185" t="n">
        <v>3</v>
      </c>
      <c r="K120" s="186" t="inlineStr">
        <is>
          <t>✅ คำตอบที่ถูกต้อง: ข้อ ค. กระเทียม (Garlic / Allium sativum)
🎯 ทำไมข้อนี้ถึงถูก:
กระเทียม (Allium sativum) อุดมไปด้วยสารกลุ่ม Organosulfur compounds เช่น Allicin, Ajoene, และ Diallyl trisulfide ซึ่งมีฤทธิ์ยับยั้งการรวมกลุ่มของเกล็ดเลือด (Inhibit platelet aggregation) ผ่านการยับยั้ง Cyclooxygenase และ Thromboxane synthase จึงเสริมฤทธิ์ต้านเกล็ดเลือดและเพิ่มความเสี่ยงต่อการเกิดเลือดออกรุนแรง
🔍 ข้ออื่นผิดเพราะอะไร:
• ข้อ ก.: ผิด เหง้าขิง มีสารกลุ่ม Gingerols และ Shogaols ซึ่งไม่ใช่ Organosulfur compound
• ข้อ ข.: ผิด แปะก๊วย มีสารกลุ่ม Flavonoids และ Ginkgolides ต้านเกล็ดเลือดได้แต่ไม่ใช่สารประกอบกำมะถัน
• ข้อ ง.: ผิด ใบชุมเห็ดเทศ มีสารกลุ่ม Anthraquinones ใช้ระบายท้อง
• ข้อ จ.: ผิด คาโมมายล์ มีสารกลุ่ม Apigenin และ Bisabolol ต้านการอักเสบและช่วยสงบประสาท</t>
        </is>
      </c>
      <c r="L120" s="186" t="n"/>
      <c r="M120" s="186" t="inlineStr">
        <is>
          <t>17. Herbal Medicine &amp; Products</t>
        </is>
      </c>
      <c r="N120" s="186" t="inlineStr">
        <is>
          <t>17.5 Herb-Drug Interactions &amp; Safety (อันตรกิริยาและความปลอดภัย)</t>
        </is>
      </c>
      <c r="O120" s="185" t="inlineStr">
        <is>
          <t>Clinic</t>
        </is>
      </c>
      <c r="P120" s="186" t="inlineStr">
        <is>
          <t>[SOURCE: ข้อสอบจริง PLE CC1 (Product) ปี 2564 ข้อ 183]</t>
        </is>
      </c>
      <c r="Q120" s="185" t="inlineStr">
        <is>
          <t>ข้อสอบจริง</t>
        </is>
      </c>
      <c r="R120" s="185" t="inlineStr">
        <is>
          <t>2564</t>
        </is>
      </c>
      <c r="S120" s="185" t="n"/>
    </row>
    <row r="121">
      <c r="A121" s="185" t="n">
        <v>119</v>
      </c>
      <c r="B121" s="186" t="inlineStr">
        <is>
          <t>ผู้ป่วยชายอายุ 55 ปี เป็นโรคหัวใจล้มเหลว (CHF) ได้รับยา Enalapril ควบคุมอาการได้ดีมาตลอด</t>
        </is>
      </c>
      <c r="C121" s="186" t="inlineStr">
        <is>
          <t>ยาสมุนไพรในข้อใดเป็น 'ข้อห้ามใช้' หรือต้องระมัดระวังสูงสุดในผู้ป่วยรายนี้เนื่องจากมีโพแทสเซียมสูง เสี่ยงต่อภาวะหัวใจเต้นผิดจังหวะรุนแรง</t>
        </is>
      </c>
      <c r="D121" s="186" t="n"/>
      <c r="E121" s="186" t="inlineStr">
        <is>
          <t>ฟ้าทะลายโจร</t>
        </is>
      </c>
      <c r="F121" s="186" t="inlineStr">
        <is>
          <t>หญ้าหนวดแมว (Orthosiphon aristatus)</t>
        </is>
      </c>
      <c r="G121" s="186" t="inlineStr">
        <is>
          <t>ขมิ้นชัน</t>
        </is>
      </c>
      <c r="H121" s="186" t="inlineStr">
        <is>
          <t>ชุมเห็ดเทศ</t>
        </is>
      </c>
      <c r="I121" s="186" t="inlineStr">
        <is>
          <t>ขิง</t>
        </is>
      </c>
      <c r="J121" s="185" t="n">
        <v>2</v>
      </c>
      <c r="K121" s="186" t="inlineStr">
        <is>
          <t>✅ คำตอบที่ถูกต้อง: ข้อ ข. หญ้าหนวดแมว (Orthosiphon aristatus)
🎯 ทำไมข้อนี้ถึงถูก:
ผู้ป่วยใช้ยา Enalapril (ACE inhibitor) ซึ่งลดการหลั่ง Aldosterone ทำให้ไตขับโพแทสเซียมลดลง เสี่ยงต่อ Hyperkalemia อยู่แล้ว การรับประทานหญ้าหนวดแมวซึ่งมีเกลือโพแทสเซียมสูงและมีผลขับปัสสาวะ จะทำให้ระดับโพแทสเซียมในเลือดพุ่งสูงขึ้นอย่างรวดเร็ว เกิดพิษต่อกล้ามเนื้อหัวใจและหัวใจเต้นผิดจังหวะเฉียบพลัน
🔍 ข้ออื่นผิดเพราะอะไร:
• ข้อ ก.: ผิด ฟ้าทะลายโจร ใช้รักษาหวัดระยะสั้น ไม่มีผลรบกวนสมดุลเกลือแร่โพแทสเซียมโดยตรง
• ข้อ ค.: ผิด ขมิ้นชัน ช่วยขับลมและรักษาแผลในกระเพาะอาหาร ปลอดภัยในผู้ป่วย CHF
• ข้อ ง.: ผิด ชุมเห็ดเทศ เป็นยาระบาย ไม่ได้เพิ่มระดับโพแทสเซียม
• ข้อ จ.: ผิด ขิง ช่วยขับลม ไม่รบกวนการทำงานของยา Enalapril</t>
        </is>
      </c>
      <c r="L121" s="186" t="n"/>
      <c r="M121" s="186" t="inlineStr">
        <is>
          <t>17. Herbal Medicine &amp; Products</t>
        </is>
      </c>
      <c r="N121" s="186" t="inlineStr">
        <is>
          <t>17.5 Herb-Drug Interactions &amp; Safety (อันตรกิริยาและความปลอดภัย)</t>
        </is>
      </c>
      <c r="O121" s="185" t="inlineStr">
        <is>
          <t>Clinic</t>
        </is>
      </c>
      <c r="P121" s="186" t="inlineStr">
        <is>
          <t>[SOURCE: ข้อสอบจริง PLE CC1 (Product) ปี 2564 ข้อ 184]</t>
        </is>
      </c>
      <c r="Q121" s="185" t="inlineStr">
        <is>
          <t>ข้อสอบจริง</t>
        </is>
      </c>
      <c r="R121" s="185" t="inlineStr">
        <is>
          <t>2564</t>
        </is>
      </c>
      <c r="S121" s="185" t="n"/>
    </row>
    <row r="122">
      <c r="A122" s="185" t="n">
        <v>120</v>
      </c>
      <c r="B122" s="186" t="n"/>
      <c r="C122" s="186" t="inlineStr">
        <is>
          <t>สมุนไพรที่มีรายงานการเกิดอันตรกิริยาที่รุนแรงที่สุดกับยาต้านไวรัส HIV กลุ่ม Protease Inhibitors โดยลดความเข้มข้นของยาในพลาสมาลงจนหมดประสิทธิภาพ คือข้อใด</t>
        </is>
      </c>
      <c r="D122" s="186" t="n"/>
      <c r="E122" s="186" t="inlineStr">
        <is>
          <t>ขิง</t>
        </is>
      </c>
      <c r="F122" s="186" t="inlineStr">
        <is>
          <t>ขมิ้นชัน</t>
        </is>
      </c>
      <c r="G122" s="186" t="inlineStr">
        <is>
          <t>ฟ้าทะลายโจร</t>
        </is>
      </c>
      <c r="H122" s="186" t="inlineStr">
        <is>
          <t>หญ้าหนวดแมว</t>
        </is>
      </c>
      <c r="I122" s="186" t="inlineStr">
        <is>
          <t>St. John's wort</t>
        </is>
      </c>
      <c r="J122" s="185" t="n">
        <v>5</v>
      </c>
      <c r="K122" s="186" t="inlineStr">
        <is>
          <t>✅ คำตอบที่ถูกต้อง: ข้อ จ. St. John's wort
🎯 ทำไมข้อนี้ถึงถูก:
St. John's wort (Hypericum perforatum) เป็นสารกระตุ้นเอนไซม์ CYP3A4 และ P-gp ที่มีฤทธิ์แรงมาก ทำให้ยาต้านไวรัส HIV เช่น Indinavir มีระดับยาลดลงมากกว่า 50 - 80% จึงจัดเป็นข้อห้ามใช้เด็ดขาดร่วมกับยาต้านไวรัส HIV
🔍 ข้ออื่นผิดเพราะอะไร:
• ข้อ ก.: ผิด ขิง ไม่ส่งผลกระทบต่อระดับยาต้าน HIV ในทางคลินิก
• ข้อ ข.: ผิด ขมิ้นชัน ไม่มีรายงานการลดระดับยา Protease inhibitors จนการรักษาล้มเหลว
• ข้อ ค.: ผิด ฟ้าทะลายโจร ไม่มีผลเหนี่ยวนำเอนไซม์ CYP3A4
• ข้อ ง.: ผิด หญ้าหนวดแมว ไม่ได้ผ่านกระบวนการเมแทบอลิซึมของ CYP3A4</t>
        </is>
      </c>
      <c r="L122" s="186" t="n"/>
      <c r="M122" s="186" t="inlineStr">
        <is>
          <t>17. Herbal Medicine &amp; Products</t>
        </is>
      </c>
      <c r="N122" s="186" t="inlineStr">
        <is>
          <t>17.5 Herb-Drug Interactions &amp; Safety (อันตรกิริยาและความปลอดภัย)</t>
        </is>
      </c>
      <c r="O122" s="185" t="inlineStr">
        <is>
          <t>Clinic</t>
        </is>
      </c>
      <c r="P122" s="186" t="inlineStr">
        <is>
          <t>[SOURCE: ข้อสอบจริง PLE CC1 (Product) ปี 2564 ข้อ 185]</t>
        </is>
      </c>
      <c r="Q122" s="185" t="inlineStr">
        <is>
          <t>ข้อสอบจริง</t>
        </is>
      </c>
      <c r="R122" s="185" t="inlineStr">
        <is>
          <t>2564</t>
        </is>
      </c>
      <c r="S122" s="185" t="n"/>
    </row>
    <row r="123">
      <c r="A123" s="185" t="n">
        <v>121</v>
      </c>
      <c r="B123" s="186" t="n"/>
      <c r="C123" s="186" t="inlineStr">
        <is>
          <t>การสกัดแยกน้ำมันทีทรี (Tea Tree Oil; Melaleuca alternifolia) จากส่วนใบและกิ่งสด เพื่อให้ได้น้ำมันหอมระเหยบริสุทธิ์โดยไม่ตกค้างสารทำละลายอินทรีย์ นิยมใช้วิธีการสกัดในข้อใด</t>
        </is>
      </c>
      <c r="D123" s="186" t="n"/>
      <c r="E123" s="186" t="inlineStr">
        <is>
          <t>Soxhlet extraction</t>
        </is>
      </c>
      <c r="F123" s="186" t="inlineStr">
        <is>
          <t>การต้มสกัดด้วยน้ำ (Decoction)</t>
        </is>
      </c>
      <c r="G123" s="186" t="inlineStr">
        <is>
          <t>การกลั่นด้วยไอน้ำ (Steam distillation)</t>
        </is>
      </c>
      <c r="H123" s="186" t="inlineStr">
        <is>
          <t>Enfleurage (การสกัดด้วยไขมันเย็น)</t>
        </is>
      </c>
      <c r="I123" s="186" t="inlineStr">
        <is>
          <t>การหมักด้วยสารละลาย 70% Alcohol (Maceration)</t>
        </is>
      </c>
      <c r="J123" s="185" t="n">
        <v>3</v>
      </c>
      <c r="K123" s="186" t="inlineStr">
        <is>
          <t>✅ คำตอบที่ถูกต้อง: ข้อ ค. การกลั่นด้วยไอน้ำ (Steam distillation)
🎯 ทำไมข้อนี้ถึงถูก:
น้ำมันหอมระเหย (Volatile oils) เช่น Tea tree oil ระเหยได้ง่ายและไม่ละลายในน้ำ วิธีการสกัดมาตรฐานทางอุตสาหกรรมคือการกลั่นด้วยไอน้ำ (Steam distillation) ซึ่งไอน้ำร้อนจะพาน้ำมันระเหยออกมาด้วยกัน เมื่อควบแน่นจะแยกชั้นน้ำมันลอยอยู่เหนือน้ำ ทำให้เก็บแยกน้ำมันหอมระเหยบริสุทธิ์ได้โดยตรง
🔍 ข้ออื่นผิดเพราะอะไร:
• ข้อ ก.: ผิด Soxhlet extraction ใช้ตัวทำละลายอินทรีย์กับพืชแห้ง ไม่เหมาะกับน้ำมันหอมระเหยจากพืชสดเพราะจะสูญเสียกลิ่นและมีสารเคมีตกค้าง
• ข้อ ข.: ผิด การต้มสกัดด้วยน้ำ (Decoction) สกัดได้เฉพาะสารที่ละลายน้ำได้ และความร้อนจะทำให้น้ำมันหอมระเหยระเหยทิ้งไปในอากาศ
• ข้อ ง.: ผิด Enfleurage ใช้สำหรับสกัดน้ำมันหอมจากกลีบดอกไม้บอบบาง เช่น ดอกมะลิ
• ข้อ จ.: ผิด Maceration ด้วยแอลกอฮอล์จะได้สารสกัดทิงเจอร์ที่มีสารประกอบอื่นปนเปื้อนมาก ไม่ใช่น้ำมันหอมระเหยบริสุทธิ์</t>
        </is>
      </c>
      <c r="L123" s="186" t="n"/>
      <c r="M123" s="186" t="inlineStr">
        <is>
          <t>17. Herbal Medicine &amp; Products</t>
        </is>
      </c>
      <c r="N123" s="186" t="inlineStr">
        <is>
          <t>17.4 Quality Control &amp; Herbal Pharmacopoeia (THP / การควบคุมคุณภาพ)</t>
        </is>
      </c>
      <c r="O123" s="185" t="inlineStr">
        <is>
          <t>Clinic</t>
        </is>
      </c>
      <c r="P123" s="186" t="inlineStr">
        <is>
          <t>[SOURCE: ข้อสอบจริง PLE CC1 (Product) ปี 2564 ข้อ 186]</t>
        </is>
      </c>
      <c r="Q123" s="185" t="inlineStr">
        <is>
          <t>ข้อสอบจริง</t>
        </is>
      </c>
      <c r="R123" s="185" t="inlineStr">
        <is>
          <t>2564</t>
        </is>
      </c>
      <c r="S123" s="185" t="n"/>
    </row>
    <row r="124">
      <c r="A124" s="185" t="n">
        <v>122</v>
      </c>
      <c r="B124" s="186" t="n"/>
      <c r="C124" s="186" t="inlineStr">
        <is>
          <t>สมุนไพรในข้อใดมีรายงานอันตรกิริยาที่ต้องระมัดระวังในผู้ป่วยโรคเกาต์ (Gout) ที่ได้รับยาลดกรดยูริก เนื่องจากส่งผลรบกวนต่อการขับกรดยูริกและการทำงานของไต</t>
        </is>
      </c>
      <c r="D124" s="186" t="n"/>
      <c r="E124" s="186" t="inlineStr">
        <is>
          <t>ฟ้าทะลายโจร</t>
        </is>
      </c>
      <c r="F124" s="186" t="inlineStr">
        <is>
          <t>หญ้าหนวดแมว (Orthosiphon aristatus)</t>
        </is>
      </c>
      <c r="G124" s="186" t="inlineStr">
        <is>
          <t>ขิง</t>
        </is>
      </c>
      <c r="H124" s="186" t="inlineStr">
        <is>
          <t>ขมิ้นชัน</t>
        </is>
      </c>
      <c r="I124" s="186" t="inlineStr">
        <is>
          <t>St. John's wort</t>
        </is>
      </c>
      <c r="J124" s="185" t="n">
        <v>2</v>
      </c>
      <c r="K124" s="186" t="inlineStr">
        <is>
          <t>✅ คำตอบที่ถูกต้อง: ข้อ ข. หญ้าหนวดแมว (Orthosiphon aristatus)
🎯 ทำไมข้อนี้ถึงถูก:
หญ้าหนวดแมวมีฤทธิ์ขับปัสสาวะและขับกรดยูริกทางไต ในช่วงแรกของการใช้อาจทำให้เกิดการระดมผลึกกรดยูริกออกจากเนื้อเยื่ออย่างรวดเร็ว หรือรบกวนสมดุลน้ำและเกลือแร่ในไต ซึ่งอาจกระตุ้นให้เกิดข้ออักเสบเฉียบพลันจากเกาต์ (Acute gouty attack) หรือรบกวนระดับยายูริโคซูริกได้
🔍 ข้ออื่นผิดเพราะอะไร:
• ข้อ ก.: ผิด ฟ้าทะลายโจร ไม่มีผลต่อสมดุลกรดยูริกหรือยาโรคเกาต์
• ข้อ ค.: ผิด ขิง มีฤทธิ์ต้านการอักเสบเล็กน้อย ปลอดภัยในผู้ป่วยเกาต์
• ข้อ ง.: ผิด ขมิ้นชัน ช่วยลดการอักเสบ ไม่รบกวนยาโรคเกาต์
• ข้อ จ.: ผิด St. John's wort เด่นด้านอันตรกิริยาผ่าน CYP3A4 ไม่ได้มีผลจำเพาะต่อการขับกรดยูริก</t>
        </is>
      </c>
      <c r="L124" s="186" t="n"/>
      <c r="M124" s="186" t="inlineStr">
        <is>
          <t>17. Herbal Medicine &amp; Products</t>
        </is>
      </c>
      <c r="N124" s="186" t="inlineStr">
        <is>
          <t>17.5 Herb-Drug Interactions &amp; Safety (อันตรกิริยาและความปลอดภัย)</t>
        </is>
      </c>
      <c r="O124" s="185" t="inlineStr">
        <is>
          <t>Clinic</t>
        </is>
      </c>
      <c r="P124" s="186" t="inlineStr">
        <is>
          <t>[SOURCE: ข้อสอบจริง PLE CC1 (Product) ปี 2564 ข้อ 187]</t>
        </is>
      </c>
      <c r="Q124" s="185" t="inlineStr">
        <is>
          <t>ข้อสอบจริง</t>
        </is>
      </c>
      <c r="R124" s="185" t="inlineStr">
        <is>
          <t>2564</t>
        </is>
      </c>
      <c r="S124" s="185" t="n"/>
    </row>
    <row r="125">
      <c r="A125" s="185" t="n">
        <v>123</v>
      </c>
      <c r="B125" s="186" t="inlineStr">
        <is>
          <t>ผู้ป่วยมีรอยด่างขาวบริเวณลำตัวและหลัง บางจุดมีรอยสีแดง มีขุยละเอียด และคันเมื่อเหงื่อออก อาการเข้าได้กับโรคเกลื้อน (Tinea versicolor)</t>
        </is>
      </c>
      <c r="C125" s="186" t="inlineStr">
        <is>
          <t>สมุนไพรในบัญชียาหลักแห่งชาติ พ.ศ. 2562 ชนิดใดที่สามารถแนะนำให้ผู้ป่วยใช้ทารักษาอาการดังกล่าว</t>
        </is>
      </c>
      <c r="D125" s="186" t="n"/>
      <c r="E125" s="186" t="inlineStr">
        <is>
          <t>ใบพลูสด</t>
        </is>
      </c>
      <c r="F125" s="186" t="inlineStr">
        <is>
          <t>ยาบัวบก</t>
        </is>
      </c>
      <c r="G125" s="186" t="inlineStr">
        <is>
          <t>ยาทองพันชั่ง (Rhinacanthus nasutus)</t>
        </is>
      </c>
      <c r="H125" s="186" t="inlineStr">
        <is>
          <t>เปลือกมังคุด</t>
        </is>
      </c>
      <c r="I125" s="186" t="inlineStr">
        <is>
          <t>เมล็ดน้อยหน่า</t>
        </is>
      </c>
      <c r="J125" s="185" t="n">
        <v>3</v>
      </c>
      <c r="K125" s="186" t="inlineStr">
        <is>
          <t>✅ คำตอบที่ถูกต้อง: ข้อ ค. ยาทองพันชั่ง (Rhinacanthus nasutus)
🎯 ทำไมข้อนี้ถึงถูก:
อาการรอยด่างขาว แดง มีขุย เข้าได้กับโรคเชื้อราผิวหนัง (เกลื้อน/กลาก) ซึ่งทองพันชั่ง (Rhinacanthus nasutus) เป็นสมุนไพรในบัญชียาหลักแห่งชาติที่มีข้อบ่งใช้ชัดเจนในการรักษาโรคผิวหนังที่เกิดจากเชื้อรา กลาก เกลื้อน โดยใช้ในรูปแบบยาทิงเจอร์หรือสารสกัดทาบริเวณที่เป็น
🔍 ข้ออื่นผิดเพราะอะไร:
• ข้อ ก.: ผิด ใบพลู เด่นด้านการบรรเทาอาการคันจากลมพิษ
• ข้อ ข.: ผิด บัวบก ใช้สมานแผลสด แผลไฟไหม้ และแผลหลังผ่าตัด
• ข้อ ง.: ผิด เปลือกมังคุด ใช้รักษาแผลสด แผลเรื้อรัง และแก้อุจจาระร่วง
• ข้อ จ.: ผิด เมล็ดน้อยหน่า ใช้ฆ่าเหาและหิด ทาภายนอก</t>
        </is>
      </c>
      <c r="L125" s="186" t="n"/>
      <c r="M125" s="186" t="inlineStr">
        <is>
          <t>17. Herbal Medicine &amp; Products</t>
        </is>
      </c>
      <c r="N125" s="186" t="inlineStr">
        <is>
          <t>17.1 Herbal Medicines in NLED (บัญชียาหลักแห่งชาติด้านสมุนไพร)</t>
        </is>
      </c>
      <c r="O125" s="185" t="inlineStr">
        <is>
          <t>Clinic</t>
        </is>
      </c>
      <c r="P125" s="186" t="inlineStr">
        <is>
          <t>[SOURCE: ข้อสอบจริง PLE CC1 (Product) ปี 2564 ข้อ 188]</t>
        </is>
      </c>
      <c r="Q125" s="185" t="inlineStr">
        <is>
          <t>ข้อสอบจริง</t>
        </is>
      </c>
      <c r="R125" s="185" t="inlineStr">
        <is>
          <t>2564</t>
        </is>
      </c>
      <c r="S125" s="185" t="n"/>
    </row>
    <row r="126">
      <c r="A126" s="185" t="n">
        <v>124</v>
      </c>
      <c r="B126" s="186" t="n"/>
      <c r="C126" s="186" t="inlineStr">
        <is>
          <t>ข้อใดกล่าวถูกต้องเกี่ยวกับการควบคุมคุณภาพผงวัตถุดิบสมุนไพรพญายอ (Clinacanthus nutans) โดยการส่องตรวจด้วยกล้องจุลทรรศน์ (Microscopic examination) เพื่อยืนยันเอกลักษณ์ทางพฤกษศาสตร์ของส่วนใบ</t>
        </is>
      </c>
      <c r="D126" s="186" t="n"/>
      <c r="E126" s="186" t="inlineStr">
        <is>
          <t>ควรพบ Cork cells และ Sclereids เป็นจำนวนมาก</t>
        </is>
      </c>
      <c r="F126" s="186" t="inlineStr">
        <is>
          <t>ควรพบ Cork cells ร่วมกับ Stomata</t>
        </is>
      </c>
      <c r="G126" s="186" t="inlineStr">
        <is>
          <t>ไม่ควรพบทั้ง Sclereids และ Stomata</t>
        </is>
      </c>
      <c r="H126" s="186" t="inlineStr">
        <is>
          <t>ควรพบ Stomata (ปากใบ) และ Palisade cells (เซลล์เนื้อเยื่อใบ)</t>
        </is>
      </c>
      <c r="I126" s="186" t="inlineStr">
        <is>
          <t>ควรพบ Stomata แต่ไม่ควรพบ Palisade cells</t>
        </is>
      </c>
      <c r="J126" s="185" t="n">
        <v>4</v>
      </c>
      <c r="K126" s="186" t="inlineStr">
        <is>
          <t>✅ คำตอบที่ถูกต้อง: ข้อ ง. ควรพบ Stomata (ปากใบ) และ Palisade cells (เซลล์เนื้อเยื่อใบ)
🎯 ทำไมข้อนี้ถึงถูก:
พญายอ (Clinacanthus nutans) ใช้ส่วนใบในการทำยา ดังนั้นลักษณะจุลทรรศน์ของผงใบพืชแท้จะต้องพบโครงสร้างเนื้อเยื่อของใบอย่างชัดเจน ได้แก่ ปากใบ (Stomata ชนิด Diacytic), เซลล์พาลิเซด (Palisade cells ของชั้นมีโซฟิลล์) และลักษณะจำเพาะเด่นคือ ผลึกซิสโตลิธ (Cystoliths แคลเซียมคาร์บอเนตใน Lithocyst cell)
🔍 ข้ออื่นผิดเพราะอะไร:
• ข้อ ก.: ผิด Cork cells และ Sclereids พบในส่วนเปลือกไม้ (Bark) หรือเนื้อไม้แข็ง ไม่ใช่ลักษณะเด่นของใบพญายอ
• ข้อ ข.: ผิด Cork cells ไม่ควรพบในผงใบไม้
• ข้อ ค.: ผิด Stomata เป็นโครงสร้างพื้นฐานของใบพืช ต้องพบในผงใบพญายอ
• ข้อ จ.: ผิด Palisade cells เป็นเซลล์สังเคราะห์แสงของใบ ต้องพบในผงใบพญายออย่างแน่นอน</t>
        </is>
      </c>
      <c r="L126" s="186" t="n"/>
      <c r="M126" s="186" t="inlineStr">
        <is>
          <t>17. Herbal Medicine &amp; Products</t>
        </is>
      </c>
      <c r="N126" s="186" t="inlineStr">
        <is>
          <t>17.4 Quality Control &amp; Herbal Pharmacopoeia (THP / การควบคุมคุณภาพ)</t>
        </is>
      </c>
      <c r="O126" s="185" t="inlineStr">
        <is>
          <t>Clinic</t>
        </is>
      </c>
      <c r="P126" s="186" t="inlineStr">
        <is>
          <t>[SOURCE: ข้อสอบจริง PLE CC1 (Product) ปี 2564 ข้อ 189]</t>
        </is>
      </c>
      <c r="Q126" s="185" t="inlineStr">
        <is>
          <t>ข้อสอบจริง</t>
        </is>
      </c>
      <c r="R126" s="185" t="inlineStr">
        <is>
          <t>2564</t>
        </is>
      </c>
      <c r="S126" s="185" t="n"/>
    </row>
    <row r="127">
      <c r="A127" s="185" t="n">
        <v>125</v>
      </c>
      <c r="B127" s="186" t="n"/>
      <c r="C127" s="186" t="inlineStr">
        <is>
          <t>ข้อใดกล่าวถูกต้องเกี่ยวกับการตรวจสอบเอกลักษณ์และควบคุมคุณภาพผงยาสมุนไพรพญายอ (Clinacanthus nutans) ที่ใช้รักษาโรคเริม โดยการตรวจดูลักษณะทางกายวิภาคศาสตร์ด้วยกล้องจุลทรรศน์ (Microscopic examination)</t>
        </is>
      </c>
      <c r="D127" s="186" t="n"/>
      <c r="E127" s="186" t="inlineStr">
        <is>
          <t>ควรตรวจพบ Cork cells และ Sclereids ในปริมาณมาก</t>
        </is>
      </c>
      <c r="F127" s="186" t="inlineStr">
        <is>
          <t>ควรตรวจพบ Cork cells ร่วมกับ Stomata</t>
        </is>
      </c>
      <c r="G127" s="186" t="inlineStr">
        <is>
          <t>ไม่ควรตรวจพบทั้ง Sclereids และ Stomata ในผงยา</t>
        </is>
      </c>
      <c r="H127" s="186" t="inlineStr">
        <is>
          <t>ควรตรวจพบลักษณะของเซลล์ปากใบ (Stomata) และ Palisade cells ของเนื้อเยื่อใบ</t>
        </is>
      </c>
      <c r="I127" s="186" t="inlineStr">
        <is>
          <t>ควรตรวจพบเฉพาะ Stomata แต่ต้องไม่พบ Palisade cells</t>
        </is>
      </c>
      <c r="J127" s="185" t="n">
        <v>4</v>
      </c>
      <c r="K127" s="186" t="inlineStr">
        <is>
          <t>✅ คำตอบที่ถูกต้อง: ข้อ ง. ควรตรวจพบลักษณะของเซลล์ปากใบ (Stomata) และ Palisade cells ของเนื้อเยื่อใบ
🎯 ทำไมข้อนี้ถึงถูก:
สมุนไพรพญายอใช้ส่วนใบ (Leaves) เป็นวัตถุดิบยาในการรักษาโรคเริมและงูสวัด ตามเภสัชตำรับยาสมุนไพรไทย (Thai Herbal Pharmacopoeia: THP) การตรวจผงใบพญายอด้วยกล้องจุลทรรศน์จะต้องพบลักษณะเด่นเฉพาะของเนื้อเยื่อใบ ได้แก่ ปากใบ (Stomata ชนิด Diacytic), เนื้อเยื่อพาลิเซด (Palisade mesophyll cells), ขนพืช (Trichomes) และผลึกซิสโตลิธ (Cystoliths of calcium carbonate)
🔍 ข้ออื่นผิดเพราะอะไร:
• ข้อ ก.: Cork cells และ Sclereids เป็นลักษณะเนื้อเยื่อเด่นของส่วนเปลือกต้น (Bark) หรือเนื้อไม้ ไม่ใช่ส่วนใบ
• ข้อ ข.: Cork cells ไม่ใช่โครงสร้างของใบพืชล้มลุก
• ข้อ ค.: ผงใบพญายอ ต้องตรวจพบ Stomata เพราะเป็นโครงสร้างควบคุมการคายน้ำของผิวใบ
• ข้อ จ.: ผงใบต้องพบทั้ง Stomata และ Palisade cells ซึ่งเป็นชั้นเซลล์สังเคราะห์แสงใต้ชั้นเอพิเดอร์มิสของใบ</t>
        </is>
      </c>
      <c r="L127" s="186" t="n"/>
      <c r="M127" s="186" t="inlineStr">
        <is>
          <t>17. Herbal Medicine &amp; Products</t>
        </is>
      </c>
      <c r="N127" s="186" t="inlineStr">
        <is>
          <t>17.4 Quality Control &amp; Herbal Pharmacopoeia (THP / การควบคุมคุณภาพ)</t>
        </is>
      </c>
      <c r="O127" s="185" t="inlineStr">
        <is>
          <t>Clinic</t>
        </is>
      </c>
      <c r="P127" s="186" t="inlineStr">
        <is>
          <t>[SOURCE: ข้อสอบจริง PLE CC1 (Product) ปี 2563 Day 1 ข้อ 70]</t>
        </is>
      </c>
      <c r="Q127" s="185" t="inlineStr">
        <is>
          <t>ข้อสอบจริง</t>
        </is>
      </c>
      <c r="R127" s="185" t="inlineStr">
        <is>
          <t>2563</t>
        </is>
      </c>
      <c r="S127" s="185" t="n"/>
    </row>
    <row r="128">
      <c r="A128" s="185" t="n">
        <v>126</v>
      </c>
      <c r="B128" s="186" t="inlineStr">
        <is>
          <t>จากการวิเคราะห์ปริมาณจุลินทรีย์ในผลิตภัณฑ์ยาแคปซูลขมิ้นชัน (Turmeric Capsules) พบปริมาณยีสต์และรา (Total Combined Yeasts and Molds Count: TYMC) เท่ากับ 5 คูณ 10 ยกกำลัง 4 CFU/g เมื่อเปรียบเทียบกับเกณฑ์มาตรฐานจุลชีววิทยาของผลิตภัณฑ์สมุนไพรตามประกาศสำนักงานคณะกรรมการอาหารและยา (อย.) ดังนี้:
- กลุ่ม A/B (ยาสมุนไพรที่ต้องผ่านการต้มหรือใช้น้ำเดือดก่อนบริโภค หรือยาทาภายนอก): TYMC กำหนดไม่เกิน 5 คูณ 10 ยกกำลัง 4 CFU/g
- กลุ่ม C (ยาสมุนไพรสำเร็จรูปสำหรับรับประทานทั่วไป): Total Aerobic Microbial Count ไม่เกิน 5 คูณ 10 ยกกำลัง 6 CFU/g, TYMC กำหนดไม่เกิน 5 คูณ 10 ยกกำลัง 3 CFU/g, และต้องไม่พบเชื้อก่อโรค (S. aureus, P. aeruginosa, E. coli, Salmonella, Clostridium)</t>
        </is>
      </c>
      <c r="C128" s="186" t="inlineStr">
        <is>
          <t>ข้อใดต่อไปนี้สรุปผลการประเมินคุณภาพของแคปซูลขมิ้นชันได้อย่างถูกต้อง</t>
        </is>
      </c>
      <c r="D128" s="186" t="n"/>
      <c r="E128" s="186" t="inlineStr">
        <is>
          <t>ผ่านเกณฑ์มาตรฐาน เนื่องจากมีปริมาณจุลินทรีย์ไม่เกิน 5 คูณ 10 ยกกำลัง 7 CFU/g</t>
        </is>
      </c>
      <c r="F128" s="186" t="inlineStr">
        <is>
          <t>ผ่านเกณฑ์มาตรฐาน เนื่องจากมีปริมาณยีสต์และราไม่เกิน 5 คูณ 10 ยกกำลัง 4 CFU/g</t>
        </is>
      </c>
      <c r="G128" s="186" t="inlineStr">
        <is>
          <t>ไม่ผ่านเกณฑ์มาตรฐาน เนื่องจากมีปริมาณยีสต์และราเกินเกณฑ์กำหนด 5 คูณ 10 ยกกำลัง 3 CFU/g ของยาสมุนไพรรับประทานทั่วไป</t>
        </is>
      </c>
      <c r="H128" s="186" t="inlineStr">
        <is>
          <t>ไม่ผ่านเกณฑ์มาตรฐาน เนื่องจากต้องตรวจไม่พบเชื้อราในตัวอย่าง 10 กรัม</t>
        </is>
      </c>
      <c r="I128" s="186" t="inlineStr">
        <is>
          <t>ไม่สามารถประเมินผลได้ เนื่องจากไม่มีข้อกำหนดระบุไว้สำหรับยาแคปซูลขมิ้นชัน</t>
        </is>
      </c>
      <c r="J128" s="185" t="n">
        <v>3</v>
      </c>
      <c r="K128" s="186" t="inlineStr">
        <is>
          <t>✅ คำตอบที่ถูกต้อง: ข้อ ค. ไม่ผ่านเกณฑ์มาตรฐาน เนื่องจากมีปริมาณยีสต์และราเกินเกณฑ์กำหนด 5 คูณ 10 ยกกำลัง 3 CFU/g ของยาสมุนไพรรับประทานทั่วไป
🎯 ทำไมข้อนี้ถึงถูก:
ยาแคปซูลขมิ้นชันเป็นยาสมุนไพรสำเร็จรูปสำหรับรับประทานทั่วไปที่ไม่ต้องผ่านความร้อนก่อนบริโภค จัดอยู่ใน ผลิตภัณฑ์กลุ่ม C ซึ่งข้อกำหนดมาตรฐานระบุว่าปริมาณยีสต์และรา (Total combined yeasts and molds count: TYMC) ต้องไม่เกิน 5 คูณ 10 ยกกำลัง 3 CFU/g (หรือ 5,000 CFU/g) แต่ผลการตรวจวิเคราะห์พบสูงถึง 5 คูณ 10 ยกกำลัง 4 CFU/g (50,000 CFU/g) ซึ่งเกินเกณฑ์ยอมรับถึง 10 เท่า ผลิตภัณฑ์ยานี้จึง ไม่ผ่านเกณฑ์มาตรฐาน
🔍 ข้ออื่นผิดเพราะอะไร:
• ข้อ ก.: เกณฑ์ 5 คูณ 10 ยกกำลัง 7 CFU/g เป็นเกณฑ์แบคทีเรียของกลุ่ม A ที่ต้องผ่านการต้ม ไม่สามารถนำมาใช้กับยาแคปซูลรับประทานทั่วไปได้
• ข้อ ข.: เกณฑ์ 5 คูณ 10 ยกกำลัง 4 CFU/g เป็นเกณฑ์ยีสต์และราสำหรับกลุ่ม A หรือ B (ยาต้มหรือยาทาภายนอก) เท่านั้น
• ข้อ ง.: ข้อกำหนดตรวจไม่พบใน 10 g ใช้สำหรับเชื้อก่อโรคจำเพาะ เช่น Salmonella หรือ Clostridium ไม่ใช่เชื้อยีสต์และราทั่วไป
• ข้อ จ.: มีเกณฑ์ข้อกำหนดมาตรฐานทางจุลชีววิทยาของยาสมุนไพรระบุไว้อย่างชัดเจนในเภสัชตำรับ THP และประกาศ อย.</t>
        </is>
      </c>
      <c r="L128" s="186" t="n"/>
      <c r="M128" s="186" t="inlineStr">
        <is>
          <t>17. Herbal Medicine &amp; Products</t>
        </is>
      </c>
      <c r="N128" s="186" t="inlineStr">
        <is>
          <t>17.1 Herbal Medicines in NLED (บัญชียาหลักแห่งชาติด้านสมุนไพร)</t>
        </is>
      </c>
      <c r="O128" s="185" t="inlineStr">
        <is>
          <t>Clinic</t>
        </is>
      </c>
      <c r="P128" s="186" t="inlineStr">
        <is>
          <t>[SOURCE: ข้อสอบจริง PLE CC1 (Product) ปี 2563 Day 2 ข้อ 96]</t>
        </is>
      </c>
      <c r="Q128" s="185" t="inlineStr">
        <is>
          <t>ข้อสอบจริง</t>
        </is>
      </c>
      <c r="R128" s="185" t="inlineStr">
        <is>
          <t>2563</t>
        </is>
      </c>
      <c r="S128" s="185" t="n"/>
    </row>
    <row r="129">
      <c r="A129" s="185" t="n">
        <v>127</v>
      </c>
      <c r="B129" s="186" t="n"/>
      <c r="C129" s="186" t="inlineStr">
        <is>
          <t>กระทรวงสาธารณสุขและสำนักงานคณะกรรมการอาหารและยา (อย.) มีประกาศเตือนเกี่ยวกับสมุนไพรใดว่าหากรับประทานแล้วเกิดอาการแพ้ เช่น มีผื่นคัน บวมตามใบหน้าและริมฝีปาก ให้หยุดยาทันทีและรีบพบแพทย์</t>
        </is>
      </c>
      <c r="D129" s="186" t="n"/>
      <c r="E129" s="186" t="inlineStr">
        <is>
          <t>ขิง</t>
        </is>
      </c>
      <c r="F129" s="186" t="inlineStr">
        <is>
          <t>ฟ้าทะลายโจร</t>
        </is>
      </c>
      <c r="G129" s="186" t="inlineStr">
        <is>
          <t>รางจืด</t>
        </is>
      </c>
      <c r="H129" s="186" t="inlineStr">
        <is>
          <t>หญ้าดอกขาว</t>
        </is>
      </c>
      <c r="I129" s="186" t="inlineStr">
        <is>
          <t>ขมิ้นชัน</t>
        </is>
      </c>
      <c r="J129" s="185" t="n">
        <v>2</v>
      </c>
      <c r="K129" s="186" t="inlineStr">
        <is>
          <t>✅ คำตอบที่ถูกต้อง: ข้อ ข. ฟ้าทะลายโจร
🎯 ทำไมข้อนี้ถึงถูก:
ฟ้าทะลายโจร (Andrographis paniculata) มีประกาศจากกระทรวงสาธารณสุขและ อย. เรื่องคำเตือนอาการไม่พึงประสงค์จากการแพ้ยา ได้แก่ ลมพิษ (urticaria), ปากบวม ตาบวม หน้าบวม (angioedema) จนถึงภาวะช็อก anaphylaxis หากพบอาการแพ้ดังกล่าวต้องหยุดยาทันทีและพบแพทย์
🔍 ข้ออื่นผิดเพราะอะไร:
• ข้อ ก.: ผิดเพราะ ขิง (Zingiber officinale) มีข้อควรระวังเรื่องการระคายเคืองกระเพาะอาหาร หรือการเสริมฤทธิ์ยาต้านการแข็งตัวของเลือด แต่ไม่มีประกาศเตือนเรื่องการแพ้ผื่นบวมเด่นชัดเหมือนฟ้าทะลายโจร
• ข้อ ค.: ผิดเพราะ รางจืด (Thunbergia laurifolia) มีข้อควรระวังเกี่ยวกับการจับยาอื่นลดการดูดซึม และระวังภาวะน้ำตาลในเลือดต่ำในผู้ป่วยเบาหวาน
• ข้อ ง.: ผิดเพราะ หญ้าดอกขาว (Vernonia cinerea) ใช้ช่วยลดความอยากบุหรี่ มีผลข้างเคียงคือปากแห้ง คอแห้ง และระวังในผู้ป่วยโรคหัวใจและไตจากสารโพแทสเซียมสูง
• ข้อ จ.: ผิดเพราะ ขมิ้นชัน (Curcuma longa) มีข้อห้ามใช้ในผู้ป่วยท่อน้ำดีอุดตัน ไม่ได้มีประกาศเตือนเรื่องผื่นลมพิษปากบวมรุนแรงเป็นเอกลักษณ์</t>
        </is>
      </c>
      <c r="L129" s="186" t="n"/>
      <c r="M129" s="186" t="inlineStr">
        <is>
          <t>17. Herbal Medicine &amp; Products</t>
        </is>
      </c>
      <c r="N129" s="186" t="inlineStr">
        <is>
          <t>17.1 Herbal Medicines in NLED (บัญชียาหลักแห่งชาติด้านสมุนไพร)</t>
        </is>
      </c>
      <c r="O129" s="185" t="inlineStr">
        <is>
          <t>Clinic</t>
        </is>
      </c>
      <c r="P129" s="186" t="inlineStr">
        <is>
          <t>[SOURCE: ข้อสอบจริง PLE CC1 (Product) วันที่ 1 ปี 2562 ข้อ 31]</t>
        </is>
      </c>
      <c r="Q129" s="185" t="inlineStr">
        <is>
          <t>ข้อสอบจริง</t>
        </is>
      </c>
      <c r="R129" s="185" t="inlineStr">
        <is>
          <t>2562</t>
        </is>
      </c>
      <c r="S129" s="185" t="n"/>
    </row>
    <row r="130">
      <c r="A130" s="185" t="n">
        <v>128</v>
      </c>
      <c r="B130" s="186" t="n"/>
      <c r="C130" s="186" t="inlineStr">
        <is>
          <t>สมุนไพรในข้อใดที่มีข้อควรระวังสำคัญคือไม่ควรแนะนำให้ใช้ในผู้ป่วยโรคเบาหวาน เนื่องจากอาจส่งผลรบกวนระดับน้ำตาลในเลือด</t>
        </is>
      </c>
      <c r="D130" s="186" t="inlineStr">
        <is>
          <t>cc1_product/image100.png</t>
        </is>
      </c>
      <c r="E130" s="186" t="inlineStr">
        <is>
          <t>เถาวัลย์เปรียง</t>
        </is>
      </c>
      <c r="F130" s="186" t="inlineStr">
        <is>
          <t>รางจืด</t>
        </is>
      </c>
      <c r="G130" s="186" t="inlineStr">
        <is>
          <t>หญ้าปักกิ่ง</t>
        </is>
      </c>
      <c r="H130" s="186" t="inlineStr">
        <is>
          <t>กระเจี๊ยบแดง</t>
        </is>
      </c>
      <c r="I130" s="186" t="inlineStr">
        <is>
          <t>ฟ้าทะลายโจร</t>
        </is>
      </c>
      <c r="J130" s="185" t="n">
        <v>2</v>
      </c>
      <c r="K130" s="186" t="inlineStr">
        <is>
          <t>✅ คำตอบที่ถูกต้อง: ข้อ ข. รางจืด
🎯 ทำไมข้อนี้ถึงถูก:
รางจืด (Thunbergia laurifolia) มีข้อควรระวังตามบัญชียาหลักแห่งชาติด้านสมุนไพรคือ ควรระวังการใช้ในผู้ป่วยโรคเบาหวาน เนื่องจากมีรายงานการศึกษาพบว่ารางจืดมีฤทธิ์ลดระดับน้ำตาลในเลือด หากรับประทานร่วมกับยารักษาเบาหวานแผนปัจจุบันอาจเสริมฤทธิ์กันจนเกิดภาวะน้ำตาลในเลือดต่ำขั้นรุนแรง (hypoglycemia) ได้
🔍 ข้ออื่นผิดเพราะอะไร:
• ข้อ ก.: ผิดเพราะ เถาวัลย์เปรียง (Derris scandens) ใช้บรรเทาอาการปวดเมื่อยกล้ามเนื้อ มีข้อควรระวังเรื่องระคายเคืองกระเพาะอาหารและระวังในหญิงตั้งครรภ์ ไม่ได้มีข้อห้ามเด่นเรื่องเบาหวาน
• ข้อ ค.: ผิดเพราะ หญ้าปักกิ่ง (Murdannia loriformis) มีการใช้เพื่อเพิ่มภูมิคุ้มกัน ไม่มีข้อควรระวังจำเพาะเกี่ยวกับระดับน้ำตาลในเลือด
• ข้อ ง.: ผิดเพราะ กระเจี๊ยบแดง (Hibiscus sabdariffa) ใช้ขับปัสสาวะและลดไขมัน มีข้อควรระวังเรื่องการระคายเคืองทางเดินปัสสาวะและโพแทสเซียม
• ข้อ จ.: ผิดเพราะ ฟ้าทะลายโจร (Andrographis paniculata) ใช้บรรเทาอาการหวัดเจ็บคอ มีข้อควรระวังเรื่องการแพ้ยาและห้ามใช้ในหญิงตั้งครรภ์</t>
        </is>
      </c>
      <c r="L130" s="186" t="n"/>
      <c r="M130" s="186" t="inlineStr">
        <is>
          <t>17. Herbal Medicine &amp; Products</t>
        </is>
      </c>
      <c r="N130" s="186" t="inlineStr">
        <is>
          <t>17.1 Herbal Medicines in NLED (บัญชียาหลักแห่งชาติด้านสมุนไพร)</t>
        </is>
      </c>
      <c r="O130" s="185" t="inlineStr">
        <is>
          <t>Clinic</t>
        </is>
      </c>
      <c r="P130" s="186" t="inlineStr">
        <is>
          <t>[SOURCE: ข้อสอบจริง PLE CC1 (Product) วันที่ 1 ปี 2562 ข้อ 65]</t>
        </is>
      </c>
      <c r="Q130" s="185" t="inlineStr">
        <is>
          <t>ข้อสอบจริง</t>
        </is>
      </c>
      <c r="R130" s="185" t="inlineStr">
        <is>
          <t>2562</t>
        </is>
      </c>
      <c r="S130" s="185" t="n"/>
    </row>
    <row r="131">
      <c r="A131" s="185" t="n">
        <v>129</v>
      </c>
      <c r="B131" s="186" t="n"/>
      <c r="C131" s="186" t="inlineStr">
        <is>
          <t>สมุนไพรในข้อใดมีสรรพคุณช่วยลดอาการท้องอืด ท้องเฟ้อ ขับลม และสามารถใช้ได้อย่างปลอดภัยในผู้ป่วยที่มีประวัติเป็นแผลในกระเพาะอาหาร</t>
        </is>
      </c>
      <c r="D131" s="186" t="n"/>
      <c r="E131" s="186" t="inlineStr">
        <is>
          <t>ขมิ้นชัน</t>
        </is>
      </c>
      <c r="F131" s="186" t="inlineStr">
        <is>
          <t>ขิง</t>
        </is>
      </c>
      <c r="G131" s="186" t="inlineStr">
        <is>
          <t>กล้วยน้ำว้า</t>
        </is>
      </c>
      <c r="H131" s="186" t="inlineStr">
        <is>
          <t>ฟ้าทะลายโจร</t>
        </is>
      </c>
      <c r="I131" s="186" t="inlineStr">
        <is>
          <t>ยอ</t>
        </is>
      </c>
      <c r="J131" s="185" t="n">
        <v>1</v>
      </c>
      <c r="K131" s="186" t="inlineStr">
        <is>
          <t>✅ คำตอบที่ถูกต้อง: ข้อ ก. ขมิ้นชัน
🎯 ทำไมข้อนี้ถึงถูก:
ขมิ้นชัน (Curcuma longa) มีสารสำคัญคือ curcuminoids และน้ำมันหอมระเหย มีฤทธิ์ขับลม ลดอาการท้องอืด แน่น จุกเสียด และมีฤทธิ์สมานแผลในกระเพาะอาหาร ต้านการอักเสบ และกระตุ้นการหลั่ง mucin เคลือบกระเพาะอาหาร จึงปลอดภัยและแนะนำในผู้ป่วยแผลในกระเพาะอาหาร
🔍 ข้ออื่นผิดเพราะอะไร:
• ข้อ ข.: ผิดเพราะ ขิง (Zingiber officinale) มีรสเผ็ดร้อนและมีสาร gingerols/shogaols ที่อาจกระตุ้นการหลั่งกรดและระคายเคืองเยื่อบุกระเพาะอาหาร จึงควรระวังในผู้ป่วยแผลในทางเดินอาหาร
• ข้อ ค.: ผิดเพราะ กล้วยน้ำว้าดิบใช้รักษาแผลในกระเพาะอาหารและแก้ท้องเสีย แต่ไม่ได้มีสรรพคุณเด่นในการขับลมลดอาการท้องอืด
• ข้อ ง.: ผิดเพราะ ฟ้าทะลายโจรใช้บรรเทาอาการหวัดเจ็บคอ แก้ไข้ ไม่ใช่สมุนไพรสำหรับขับลมแก้ท้องอืด
• ข้อ จ.: ผิดเพราะ ยอ (Morinda citrifolia) ใช้แก้อาเจียนและบำรุงธาตุ มีสารโพแทสเซียมสูง และไม่ได้เป็นยาทางเลือกแรกในการรักษาแผลกระเพาะร่วมกับท้องอืด</t>
        </is>
      </c>
      <c r="L131" s="186" t="n"/>
      <c r="M131" s="186" t="inlineStr">
        <is>
          <t>17. Herbal Medicine &amp; Products</t>
        </is>
      </c>
      <c r="N131" s="186" t="inlineStr">
        <is>
          <t>17.1 Herbal Medicines in NLED (บัญชียาหลักแห่งชาติด้านสมุนไพร)</t>
        </is>
      </c>
      <c r="O131" s="185" t="inlineStr">
        <is>
          <t>Clinic</t>
        </is>
      </c>
      <c r="P131" s="186" t="inlineStr">
        <is>
          <t>[SOURCE: ข้อสอบจริง PLE CC1 (Product) ปี 2562 วันที่ 1 ข้อ 93]</t>
        </is>
      </c>
      <c r="Q131" s="185" t="inlineStr">
        <is>
          <t>ข้อสอบจริง</t>
        </is>
      </c>
      <c r="R131" s="185" t="inlineStr">
        <is>
          <t>2562</t>
        </is>
      </c>
      <c r="S131" s="185" t="n"/>
    </row>
    <row r="132">
      <c r="A132" s="185" t="n">
        <v>130</v>
      </c>
      <c r="B132" s="186" t="n"/>
      <c r="C132" s="186" t="inlineStr">
        <is>
          <t>สมุนไพรในข้อใดมีสรรพคุณเด่นตามศาสตร์การแพทย์แผนไทยสำหรับสตรีหลังคลอด เพื่อช่วยขับน้ำคาวปลาและช่วยให้มดลูกเข้าอู่เร็วขึ้น</t>
        </is>
      </c>
      <c r="D132" s="186" t="n"/>
      <c r="E132" s="186" t="inlineStr">
        <is>
          <t>ขมิ้นอ้อย</t>
        </is>
      </c>
      <c r="F132" s="186" t="inlineStr">
        <is>
          <t>ไพล</t>
        </is>
      </c>
      <c r="G132" s="186" t="inlineStr">
        <is>
          <t>ว่านชักมดลูก</t>
        </is>
      </c>
      <c r="H132" s="186" t="inlineStr">
        <is>
          <t>บัวบก</t>
        </is>
      </c>
      <c r="I132" s="186" t="inlineStr">
        <is>
          <t>กานพลู</t>
        </is>
      </c>
      <c r="J132" s="185" t="n">
        <v>3</v>
      </c>
      <c r="K132" s="186" t="inlineStr">
        <is>
          <t>✅ คำตอบที่ถูกต้อง: ข้อ ค. ว่านชักมดลูก
🎯 ทำไมข้อนี้ถึงถูก:
ว่านชักมดลูก (Curcuma comosa) มีสรรพคุณเด่นตามตำรับยาแผนไทยสำหรับสตรีหลังคลอดบุตร ช่วยขับน้ำคาวปลา ช่วยให้มดลูกหดรัดตัวและเข้าอู่เร็วขึ้น บรรเทาอาการปวดมดลูก และมีฤทธิ์คล้ายฮอร์โมนเอสโตรเจน (phytoestrogens)
🔍 ข้ออื่นผิดเพราะอะไร:
• ข้อ ก.: ผิดเพราะ ขมิ้นอ้อย (Curcuma zedoaria) ใช้รักษาอาการปวดท้อง แน่นจุกเสียด สมานแผล และรักษาโรคผิวหนัง
• ข้อ ข.: ผิดเพราะ ไพล (Zingiber montanum) มีสารสำคัญช่วยต้านการอักเสบ ใช้แก้ฟกช้ำ บวม เคล็ดขัดยอก และแก้หอบหืด
• ข้อ ง.: ผิดเพราะ บัวบก (Centella asiatica) ใช้แก้ช้ำใน สมานแผล ลดการอักเสบ
• ข้อ จ.: ผิดเพราะ กานพลู (Syzygium aromaticum) ใช้แก้ปวดฟัน ขับลม แน่นจุกเสียด</t>
        </is>
      </c>
      <c r="L132" s="186" t="n"/>
      <c r="M132" s="186" t="inlineStr">
        <is>
          <t>17. Herbal Medicine &amp; Products</t>
        </is>
      </c>
      <c r="N132" s="186" t="inlineStr">
        <is>
          <t>17.1 Herbal Medicines in NLED (บัญชียาหลักแห่งชาติด้านสมุนไพร)</t>
        </is>
      </c>
      <c r="O132" s="185" t="inlineStr">
        <is>
          <t>Clinic</t>
        </is>
      </c>
      <c r="P132" s="186" t="inlineStr">
        <is>
          <t>[SOURCE: ข้อสอบจริง PLE CC1 (Product) วันที่ 2 ปี 2562 ข้อ 49]</t>
        </is>
      </c>
      <c r="Q132" s="185" t="inlineStr">
        <is>
          <t>ข้อสอบจริง</t>
        </is>
      </c>
      <c r="R132" s="185" t="inlineStr">
        <is>
          <t>2562</t>
        </is>
      </c>
      <c r="S132" s="185" t="n"/>
    </row>
    <row r="133">
      <c r="A133" s="185" t="n">
        <v>131</v>
      </c>
      <c r="B133" s="186" t="n"/>
      <c r="C133" s="186" t="inlineStr">
        <is>
          <t>สมุนไพรในข้อใดเป็นแหล่งกำเนิดตามธรรมชาติของสารอัลคาลอยด์ต้านมะเร็ง vincristine และ vinblastine</t>
        </is>
      </c>
      <c r="D133" s="186" t="n"/>
      <c r="E133" s="186" t="inlineStr">
        <is>
          <t>ดองดึง</t>
        </is>
      </c>
      <c r="F133" s="186" t="inlineStr">
        <is>
          <t>แพงพวยฝรั่ง</t>
        </is>
      </c>
      <c r="G133" s="186" t="inlineStr">
        <is>
          <t>เสนียด</t>
        </is>
      </c>
      <c r="H133" s="186" t="inlineStr">
        <is>
          <t>ระย่อม</t>
        </is>
      </c>
      <c r="I133" s="186" t="inlineStr">
        <is>
          <t>ต้นสน Pacific</t>
        </is>
      </c>
      <c r="J133" s="185" t="n">
        <v>2</v>
      </c>
      <c r="K133" s="186" t="inlineStr">
        <is>
          <t>✅ คำตอบที่ถูกต้อง: ข้อ ข. แพงพวยฝรั่ง
🎯 ทำไมข้อนี้ถึงถูก:
แพงพวยฝรั่ง (Catharanthus roseus หรือ Vinca rosea) เป็นพืชสมุนไพรที่มีสารสำคัญกลุ่ม indole-indoline alkaloids ได้แก่ Vincristine และ Vinblastine ซึ่งออกฤทธิ์ยับยั้งการรวมตัวของ tubulin ป้องกันการสร้าง mitotic spindle ทำให้เซลล์มะเร็งหยุดการแบ่งตัวในระยะ metaphase
🔍 ข้ออื่นผิดเพราะอะไร:
• ข้อ ก.: ผิดเพราะ ดองดึง (Gloriosa superba) มีสารสำคัญคือ Colchicine ใช้รักษาโรคเกาต์เฉียบพลัน
• ข้อ ค.: ผิดเพราะ เสนียด (Justicia adhatoda) มีสารสำคัญคือ Vasicine มีฤทธิ์ขยายหลอดลมและขับเสมหะ
• ข้อ ง.: ผิดเพราะ ระย่อม (Rauvolfia serpentina) มีสารสำคัญคือ Reserpine ใช้ลดความดันโลหิตและสงบประสาท
• ข้อ จ.: ผิดเพราะ ต้นสน Pacific yew (Taxus brevifolia) เป็นแหล่งของสาร Paclitaxel ไม่ใช่ vincristine</t>
        </is>
      </c>
      <c r="L133" s="186" t="n"/>
      <c r="M133" s="186" t="inlineStr">
        <is>
          <t>17. Herbal Medicine &amp; Products</t>
        </is>
      </c>
      <c r="N133" s="186" t="inlineStr">
        <is>
          <t>17.1 Herbal Medicines in NLED (บัญชียาหลักแห่งชาติด้านสมุนไพร)</t>
        </is>
      </c>
      <c r="O133" s="185" t="inlineStr">
        <is>
          <t>Clinic</t>
        </is>
      </c>
      <c r="P133" s="186" t="inlineStr">
        <is>
          <t>[SOURCE: ข้อสอบจริง PLE CC1 (Product) วันที่ 2 ปี 2562 ข้อ 61]</t>
        </is>
      </c>
      <c r="Q133" s="185" t="inlineStr">
        <is>
          <t>ข้อสอบจริง</t>
        </is>
      </c>
      <c r="R133" s="185" t="inlineStr">
        <is>
          <t>2562</t>
        </is>
      </c>
      <c r="S133" s="185" t="n"/>
    </row>
    <row r="134">
      <c r="A134" s="185" t="n">
        <v>132</v>
      </c>
      <c r="B134" s="186" t="n"/>
      <c r="C134" s="186" t="inlineStr">
        <is>
          <t>หากต้องการตรวจสอบคุณภาพผงสมุนไพรของใบพญายอ (Clinacanthus nutans) ด้วยกล้องจุลทรรศน์ ลักษณะทางจุลทรรศน์ศาสตร์ใดที่จำเพาะและบ่งชี้ว่าเป็นส่วนของใบ</t>
        </is>
      </c>
      <c r="D134" s="186" t="n"/>
      <c r="E134" s="186" t="inlineStr">
        <is>
          <t>พบ xylem vessel</t>
        </is>
      </c>
      <c r="F134" s="186" t="inlineStr">
        <is>
          <t>พบ stone cell</t>
        </is>
      </c>
      <c r="G134" s="186" t="inlineStr">
        <is>
          <t>พบ starch granule</t>
        </is>
      </c>
      <c r="H134" s="186" t="inlineStr">
        <is>
          <t>พบ cork layer</t>
        </is>
      </c>
      <c r="I134" s="186" t="inlineStr">
        <is>
          <t>พบ palisade cell และ stomata</t>
        </is>
      </c>
      <c r="J134" s="185" t="n">
        <v>5</v>
      </c>
      <c r="K134" s="186" t="inlineStr">
        <is>
          <t>✅ คำตอบที่ถูกต้อง: ข้อ จ. พบ palisade cell และ stomata
🎯 ทำไมข้อนี้ถึงถูก:
Palisade mesophyll cell (เซลล์พาลิเซดที่บรรจุคลอโรพลาสต์สำหรับสังเคราะห์ด้วยแสง) และ Stomata (ปากใบพร้อม guard cells) เป็นโครงสร้างเนื้อเยื่อจำเพาะที่พบได้เฉพาะในส่วนของใบพืช
🔍 ข้ออื่นผิดเพราะอะไร:
• ข้อ ก.: Xylem vessel เป็นท่อลำเลียงน้ำที่พบได้ทั่วไปในทุกส่วนของพืช ทั้งราก ลำต้น กิ่ง และใบ จึงไม่จำเพาะต่อส่วนใบ
• ข้อ ข.: Stone cell (Sclereids) เป็นเซลล์ผนังหนาที่พบมากในส่วนเปลือกต้น เมล็ด หรือเนื้อผล ไม่ใช่ลักษณะเด่นของใบพญายอ
• ข้อ ค.: Starch granule เป็นเม็ดแป้งสะสมพลังงานที่พบได้มากในส่วนหัว เหง้า ราก หรือเมล็ด ไม่จำเพาะต่อใบ
• ข้อ ง.: Cork layer เป็นชั้นเนื้อเยื่อชั้นนอกของเปลือกต้นหรือรากที่เจริญเต็มที่เพื่อป้องกันการสูญเสียน้ำ ไม่พบในใบพืชทั่วไป</t>
        </is>
      </c>
      <c r="L134" s="186" t="n"/>
      <c r="M134" s="186" t="inlineStr">
        <is>
          <t>17. Herbal Medicine &amp; Products</t>
        </is>
      </c>
      <c r="N134" s="186" t="inlineStr">
        <is>
          <t>17.4 Quality Control &amp; Herbal Pharmacopoeia (THP / การควบคุมคุณภาพ)</t>
        </is>
      </c>
      <c r="O134" s="185" t="inlineStr">
        <is>
          <t>Clinic</t>
        </is>
      </c>
      <c r="P134" s="186" t="inlineStr">
        <is>
          <t>[SOURCE: ข้อสอบจริง PLE CC1 (Product) ปี 2561 ข้อ 7]</t>
        </is>
      </c>
      <c r="Q134" s="185" t="inlineStr">
        <is>
          <t>ข้อสอบจริง</t>
        </is>
      </c>
      <c r="R134" s="185" t="inlineStr">
        <is>
          <t>2561</t>
        </is>
      </c>
      <c r="S134" s="185" t="n"/>
    </row>
    <row r="135">
      <c r="A135" s="185" t="n">
        <v>133</v>
      </c>
      <c r="B135" s="186" t="n"/>
      <c r="C135" s="186" t="inlineStr">
        <is>
          <t>ตามมาตรฐานเภสัชตำรับยาสมุนไพร การควบคุมคุณภาพผลิตภัณฑ์ยาแคปซูลฟ้าทะลายโจรสำเร็จรูป ข้อใดคือรายการทดสอบทางกายภาพที่ต้องทำการตรวจวิเคราะห์มาตรฐาน</t>
        </is>
      </c>
      <c r="D135" s="186" t="n"/>
      <c r="E135" s="186" t="inlineStr">
        <is>
          <t>การทดสอบเวลาการแตกตัว (Disintegration test)</t>
        </is>
      </c>
      <c r="F135" s="186" t="inlineStr">
        <is>
          <t>การทดสอบอัตราการละลายของตัวยา (Dissolution test)</t>
        </is>
      </c>
      <c r="G135" s="186" t="inlineStr">
        <is>
          <t>การทดสอบสารก่อไข้ (Pyrogen test)</t>
        </is>
      </c>
      <c r="H135" s="186" t="inlineStr">
        <is>
          <t>การทดสอบความปราศจากเชื้อ (Sterility test)</t>
        </is>
      </c>
      <c r="I135" s="186" t="inlineStr">
        <is>
          <t>การทดสอบการกระจายขนาดอนุภาคผงยา (Particle size distribution)</t>
        </is>
      </c>
      <c r="J135" s="185" t="n">
        <v>1</v>
      </c>
      <c r="K135" s="186" t="inlineStr">
        <is>
          <t>✅ คำตอบที่ถูกต้อง: ข้อ ก. การทดสอบเวลาการแตกตัว (Disintegration test)
🎯 ทำไมข้อนี้ถึงถูก:
ยาแคปซูลฟ้าทะลายโจรตามมาตรฐานตำรับยาสมุนไพรไทย (Thai Herbal Pharmacopoeia - THP) และเภสัชตำรับสากล เป็นรูปแบบยารับประทานชนิดแข็งที่ต้องผ่านการทดสอบเวลาการแตกตัวของแคปซูล (Disintegration test โดยทั่วไปไม่เกิน 30 นาที) และความสม่ำเสมอของน้ำหนัก (Weight variation)
🔍 ข้ออื่นผิดเพราะอะไร:
• ข้อ ข.: Dissolution test กำหนดเฉพาะยาแผนปัจจุบันหรือสารสกัดมาตรฐานที่มีข้อบ่งใช้เฉพาะเจาะจง ไม่ได้บังคับในผงบดหยาบฟ้าทะลายโจรบรรจุแคปซูลทั่วไป
• ข้อ ค.: Pyrogen test ใช้เฉพาะยาฉีดเข้าหลอดเลือด ไม่เกี่ยวข้องกับยาสมุนไพรชนิดรับประทาน
• ข้อ ง.: Sterility test ใช้เฉพาะรูปแบบยาปราศจากเชื้อ เช่น ยาฉีด ยาหยอดตา ยาสมุนไพรกำหนดเกณฑ์ Microbial limit test แทน
• ข้อ จ.: Particle size distribution เป็นการควบคุมระหว่างกระบวนการบดผง (In-process control) ไม่ใช่ข้อกำหนดปล่อยผ่านผลิตภัณฑ์แคปซูลสำเร็จรูป</t>
        </is>
      </c>
      <c r="L135" s="186" t="n"/>
      <c r="M135" s="186" t="inlineStr">
        <is>
          <t>17. Herbal Medicine &amp; Products</t>
        </is>
      </c>
      <c r="N135" s="186" t="inlineStr">
        <is>
          <t>17.3 Traditional Thai Formulations (ตำรับยาแผนไทย)</t>
        </is>
      </c>
      <c r="O135" s="185" t="inlineStr">
        <is>
          <t>Clinic</t>
        </is>
      </c>
      <c r="P135" s="186" t="inlineStr">
        <is>
          <t>[SOURCE: ข้อสอบจริง PLE CC1 (Product) ปี 2559 ข้อ 20] [RECONSTRUCTED: ปรับแต่งและเติมเต็มบริบทโจทย์เพื่อความสมบูรณ์]</t>
        </is>
      </c>
      <c r="Q135" s="185" t="inlineStr">
        <is>
          <t>ข้อสอบจริง</t>
        </is>
      </c>
      <c r="R135" s="185" t="inlineStr">
        <is>
          <t>2559</t>
        </is>
      </c>
      <c r="S135" s="185" t="n"/>
    </row>
    <row r="136">
      <c r="A136" s="185" t="n">
        <v>134</v>
      </c>
      <c r="B136" s="186" t="n"/>
      <c r="C136" s="186" t="inlineStr">
        <is>
          <t>สมุนไพรในข้อใดมีสารออกฤทธิ์ที่นำมาสกัดและพัฒนาเป็นยารักษาโรคเกาต์ (Gout)</t>
        </is>
      </c>
      <c r="D136" s="186" t="n"/>
      <c r="E136" s="186" t="inlineStr">
        <is>
          <t>ระย่อม</t>
        </is>
      </c>
      <c r="F136" s="186" t="inlineStr">
        <is>
          <t>ไพล</t>
        </is>
      </c>
      <c r="G136" s="186" t="inlineStr">
        <is>
          <t>ขมิ้นชัน</t>
        </is>
      </c>
      <c r="H136" s="186" t="inlineStr">
        <is>
          <t>ดองดึง</t>
        </is>
      </c>
      <c r="I136" s="186" t="inlineStr">
        <is>
          <t>เถาวัลย์เปรียง</t>
        </is>
      </c>
      <c r="J136" s="185" t="n">
        <v>4</v>
      </c>
      <c r="K136" s="186" t="inlineStr">
        <is>
          <t>✅ คำตอบที่ถูกต้อง: ข้อ ง. ดองดึง
🎯 ทำไมข้อนี้ถึงถูก:
ดองดึง (Gloriosa superba L.) ในวงศ์ Colchicaceae มีสารสำคัญในกลุ่ม tropolone alkaloid คือ Colchicine ซึ่งพบสะสมอยู่ในปริมาณสูงที่เมล็ดและหัวเหง้า สารนี้ถูกนำมาใช้เป็นยารักษาอาการอักเสบของโรคเกาต์เฉียบพลัน
🔍 ข้ออื่นผิดเพราะอะไร:
• ข้อ ก. ระย่อม: มีสารสำคัญคือ Reserpine ซึ่งเป็น indole alkaloid ใช้รักษาความดันโลหิตสูงและอาการทางจิตเวช
• ข้อ ข. ไพล: มีสารสำคัญกลุ่ม curcuminoids และ DMPBD มีฤทธิ์ต้านการอักเสบ บรรเทาอาการเคล็ดขัดยอก แต่ไม่ได้มี colchicine
• ข้อ ค. ขมิ้นชัน: มีสาร Curcumin บรรเทาอาการแน่นจุกเสียด ท้องอืด และต้านการอักเสบ
• ข้อ จ. เถาวัลย์เปรียง: มีสารกลุ่ม isoflavones บรรเทาอาการปวดเมื่อยกล้ามเนื้อและข้อเสื่อม
• --</t>
        </is>
      </c>
      <c r="L136" s="186" t="n"/>
      <c r="M136" s="186" t="inlineStr">
        <is>
          <t>17. Herbal Medicine &amp; Products</t>
        </is>
      </c>
      <c r="N136" s="186" t="inlineStr">
        <is>
          <t>17.4 Quality Control &amp; Herbal Pharmacopoeia (THP / การควบคุมคุณภาพ)</t>
        </is>
      </c>
      <c r="O136" s="185" t="inlineStr">
        <is>
          <t>Clinic</t>
        </is>
      </c>
      <c r="P136" s="186" t="inlineStr">
        <is>
          <t>ข้อ 12 Mock RxCU83</t>
        </is>
      </c>
      <c r="Q136" s="185" t="inlineStr">
        <is>
          <t>ข้อสอบจำลอง</t>
        </is>
      </c>
      <c r="R136" s="185" t="inlineStr">
        <is>
          <t>Mock RxCU83 ชุดที่ 1</t>
        </is>
      </c>
      <c r="S136" s="185" t="n"/>
    </row>
    <row r="137">
      <c r="A137" s="185" t="n">
        <v>135</v>
      </c>
      <c r="B137" s="186" t="n"/>
      <c r="C137" s="186" t="inlineStr">
        <is>
          <t>สาร Reserpine เป็นสารธรรมชาติกลุ่มแอลคาลอยด์ที่นำมาใช้บำบัดภาวะความดันโลหิตสูง พบได้ในพืชสมุนไพรชนิดใด</t>
        </is>
      </c>
      <c r="D137" s="186" t="n"/>
      <c r="E137" s="186" t="inlineStr">
        <is>
          <t>ระย่อม</t>
        </is>
      </c>
      <c r="F137" s="186" t="inlineStr">
        <is>
          <t>พริกไทย</t>
        </is>
      </c>
      <c r="G137" s="186" t="inlineStr">
        <is>
          <t>กาแฟ</t>
        </is>
      </c>
      <c r="H137" s="186" t="inlineStr">
        <is>
          <t>โคคา</t>
        </is>
      </c>
      <c r="I137" s="186" t="inlineStr">
        <is>
          <t>เถาวัลย์เปรียง</t>
        </is>
      </c>
      <c r="J137" s="185" t="n">
        <v>1</v>
      </c>
      <c r="K137" s="186" t="inlineStr">
        <is>
          <t>✅ คำตอบที่ถูกต้อง: ข้อ ก. ระย่อม
🎯 ทำไมข้อนี้ถึงถูก:
Reserpine เป็นสารสำคัญประเภท indole alkaloid ที่สกัดได้จากรากของต้นระย่อม (Rauvolfia serpentina (L.) Benth. ex Kurz) ในวงศ์ Apocynaceae ออกฤทธิ์ยับยั้ง vesicular monoamine transporter 2 (VMAT2) ทำให้ลดการสะสมและการหลั่งของสารสื่อประสาท catecholamines จึงมีฤทธิ์ลดความดันโลหิตและสงบประสาท
🔍 ข้ออื่นผิดเพราะอะไร:
• ข้อ ข. พริกไทย: มีสารสำคัญคือ Piperine ซึ่งเป็น alkaloid ช่วยขับลมและเพิ่มการดูดซึมยา
• ข้อ ค. กาแฟ: มีสารสำคัญคือ Caffeine ซึ่งเป็น purine alkaloid มีฤทธิ์กระตุ้นระบบประสาทส่วนกลาง
• ข้อ ง. โคคา: มีสารสำคัญคือ Cocaine ซึ่งเป็น tropane alkaloid มีฤทธิ์ชาเฉพาะที่และกระตุ้นระบบประสาท
• ข้อ จ. เถาวัลย์เปรียง: มีสารสำคัญกลุ่ม isoflavonoids ใช้บรรเทาอาการปวดเมื่อยกล้ามเนื้อ
• --</t>
        </is>
      </c>
      <c r="L137" s="186" t="n"/>
      <c r="M137" s="186" t="inlineStr">
        <is>
          <t>17. Herbal Medicine &amp; Products</t>
        </is>
      </c>
      <c r="N137" s="186" t="inlineStr">
        <is>
          <t>17.1 Herbal Medicines in NLED (บัญชียาหลักแห่งชาติด้านสมุนไพร)</t>
        </is>
      </c>
      <c r="O137" s="185" t="inlineStr">
        <is>
          <t>Clinic</t>
        </is>
      </c>
      <c r="P137" s="186" t="inlineStr">
        <is>
          <t>ข้อ 24 Mock RxCU83</t>
        </is>
      </c>
      <c r="Q137" s="185" t="inlineStr">
        <is>
          <t>ข้อสอบจำลอง</t>
        </is>
      </c>
      <c r="R137" s="185" t="inlineStr">
        <is>
          <t>Mock RxCU83 ชุดที่ 1</t>
        </is>
      </c>
      <c r="S137" s="185" t="n"/>
    </row>
    <row r="138">
      <c r="A138" s="185" t="n">
        <v>136</v>
      </c>
      <c r="B138" s="186" t="n"/>
      <c r="C138" s="186" t="inlineStr">
        <is>
          <t>พืชสมุนไพรต่างประเทศในข้อใด มีการศึกษาวิจัยรองรับว่ามีฤทธิ์ช่วยขยายหลอดเลือดและช่วยลดความดันโลหิต</t>
        </is>
      </c>
      <c r="D138" s="186" t="n"/>
      <c r="E138" s="186" t="inlineStr">
        <is>
          <t>Horse Chestnut</t>
        </is>
      </c>
      <c r="F138" s="186" t="inlineStr">
        <is>
          <t>Hawthorn</t>
        </is>
      </c>
      <c r="G138" s="186" t="inlineStr">
        <is>
          <t>Ginkgo</t>
        </is>
      </c>
      <c r="H138" s="186" t="inlineStr">
        <is>
          <t>ฮวยฮวย</t>
        </is>
      </c>
      <c r="I138" s="186" t="inlineStr">
        <is>
          <t>St. John's wort</t>
        </is>
      </c>
      <c r="J138" s="185" t="n">
        <v>2</v>
      </c>
      <c r="K138" s="186" t="inlineStr">
        <is>
          <t>✅ คำตอบที่ถูกต้อง: ข้อ ข. Hawthorn
🎯 ทำไมข้อนี้ถึงถูก:
Hawthorn (Crataegus oxyacantha หรือ Crataegus monogyna) ในวงศ์ Rosaceae มีสารสำคัญกลุ่ม flavonoids (เช่น vitexin, hyperoside) และ oligomeric proanthocyanidins (OPCs) ซึ่งมีฤทธิ์ขยายหลอดเลือดแดง (vasodilation) ผ่านการกระตุ้น endothelial nitric oxide synthase (eNOS) ช่วยลดความดันโลหิต และช่วยเพิ่ม coronary blood flow จึงนิยมใช้ในผู้ป่วยโรคหัวใจและหลอดเลือด
🔍 ข้ออื่นผิดเพราะอะไร:
• ข้อ ก. Horse Chestnut: สารสำคัญคือ Aescin ใช้สำหรับรักษาภาวะหลอดเลือดดำบกพร่องเรื้อรัง (Chronic Venous Insufficiency) และริดสีดวงทวาร
• ข้อ ค. Ginkgo: สารสำคัญคือ Ginkgolides และ Bilobalide ช่วยเพิ่มการไหลเวียนเลือดในสมองและบำรุงความจำ ไม่ใช่ยาลดความดันโลหิตเป็นหลัก
• ข้อ ง. ฮวยฮวย: มีสาร Rutin ช่วยเพิ่มความแข็งแรงของผนังหลอดเลือดฝอย ป้องกันเลือดออกง่าย
• ข้อ จ. St. John's wort: มีสาร Hypericin และ Hyperforin ใช้บรรเทาอาการซึมเศร้าเล็กน้อยถึงปานกลาง และเป็น potent CYP3A4 inducer</t>
        </is>
      </c>
      <c r="L138" s="186" t="n"/>
      <c r="M138" s="186" t="inlineStr">
        <is>
          <t>17. Herbal Medicine &amp; Products</t>
        </is>
      </c>
      <c r="N138" s="186" t="inlineStr">
        <is>
          <t>17.1 Herbal Medicines in NLED (บัญชียาหลักแห่งชาติด้านสมุนไพร)</t>
        </is>
      </c>
      <c r="O138" s="185" t="inlineStr">
        <is>
          <t>Clinic</t>
        </is>
      </c>
      <c r="P138" s="186" t="inlineStr">
        <is>
          <t>ข้อ 25 Mock RxCU83</t>
        </is>
      </c>
      <c r="Q138" s="185" t="inlineStr">
        <is>
          <t>ข้อสอบจำลอง</t>
        </is>
      </c>
      <c r="R138" s="185" t="inlineStr">
        <is>
          <t>Mock RxCU83 ชุดที่ 1</t>
        </is>
      </c>
      <c r="S138" s="185" t="n"/>
    </row>
    <row r="139">
      <c r="A139" s="185" t="n">
        <v>137</v>
      </c>
      <c r="B139" s="186" t="n"/>
      <c r="C139" s="186" t="inlineStr">
        <is>
          <t>พืชผักสมุนไพรในข้อใด มีการศึกษาวิจัยทางวิทยาศาสตร์รองรับว่ามีสารสำคัญที่มีฤทธิ์ช่วยลดระดับน้ำตาลในเลือด</t>
        </is>
      </c>
      <c r="D139" s="186" t="n"/>
      <c r="E139" s="186" t="inlineStr">
        <is>
          <t>ยอดฟักแม้ว</t>
        </is>
      </c>
      <c r="F139" s="186" t="inlineStr">
        <is>
          <t>ใบกะหล่ำปลี</t>
        </is>
      </c>
      <c r="G139" s="186" t="inlineStr">
        <is>
          <t>ผลบวบงู</t>
        </is>
      </c>
      <c r="H139" s="186" t="inlineStr">
        <is>
          <t>ผลมะระขี้นก</t>
        </is>
      </c>
      <c r="I139" s="186" t="inlineStr">
        <is>
          <t>ช่อดอกบล็อกโคลี</t>
        </is>
      </c>
      <c r="J139" s="185" t="n">
        <v>4</v>
      </c>
      <c r="K139" s="186" t="inlineStr">
        <is>
          <t>✅ คำตอบที่ถูกต้อง: ข้อ ง. ผลมะระขี้นก
🎯 ทำไมข้อนี้ถึงถูก:
ผลมะระขี้นก (Momordica charantia L.) ในวงศ์ Cucurbitaceae มีสารสำคัญหลายกลุ่มที่ออกฤทธิ์ลดน้ำตาลในเลือด ได้แก่ Charantin (steroid glycoside), Vicine และ Polypeptide-p (plant insulin) ซึ่งมีโครงสร้างและฤทธิ์เลียนแบบอินซูลิน ช่วยเพิ่มการนำกลูโคสเข้าสู่เซลล์และยับยั้งเอนไซม์ในกระบวนการ gluconeogenesis
🔍 ข้ออื่นผิดเพราะอะไร:
• ข้อ ก. ยอดฟักแม้ว: เป็นผักที่มีใยอาหารสูง แต่ไม่มีสารออกฤทธิ์จำเพาะในการลดระดับน้ำตาลในเลือด
• ข้อ ข. ใบกะหล่ำปลี: มีสารกลุ่ม glucosinolates และวิตามินซี เด่นด้านต้านอนุมูลอิสระ
• ข้อ ค. ผลบวบงู: มีน้ำและใยอาหารเป็นหลัก ไม่มีฤทธิ์ลดน้ำตาลที่ชัดเจน
• ข้อ จ. ดอกบล็อกโคลี: มีสารสำคัญคือ Sulforaphane เด่นด้านการต้านมะเร็งและต้านอนุมูลอิสระ
• --</t>
        </is>
      </c>
      <c r="L139" s="186" t="n"/>
      <c r="M139" s="186" t="inlineStr">
        <is>
          <t>17. Herbal Medicine &amp; Products</t>
        </is>
      </c>
      <c r="N139" s="186" t="inlineStr">
        <is>
          <t>17.1 Herbal Medicines in NLED (บัญชียาหลักแห่งชาติด้านสมุนไพร)</t>
        </is>
      </c>
      <c r="O139" s="185" t="inlineStr">
        <is>
          <t>Clinic</t>
        </is>
      </c>
      <c r="P139" s="186" t="inlineStr">
        <is>
          <t>ข้อ 39 Mock RxCU83</t>
        </is>
      </c>
      <c r="Q139" s="185" t="inlineStr">
        <is>
          <t>ข้อสอบจำลอง</t>
        </is>
      </c>
      <c r="R139" s="185" t="inlineStr">
        <is>
          <t>Mock RxCU83 ชุดที่ 1</t>
        </is>
      </c>
      <c r="S139" s="185" t="n"/>
    </row>
    <row r="140">
      <c r="A140" s="185" t="n">
        <v>138</v>
      </c>
      <c r="B140" s="186" t="n"/>
      <c r="C140" s="186" t="inlineStr">
        <is>
          <t>ยาพัฒนาจากสมุนไพรที่มีสรรพคุณช่วยขับปัสสาวะในข้อใด มีโอกาสเกิดอันตรกิริยาเสริมฤทธิ์ลดน้ำตาลในเลือดกับยารักษาโรคเบาหวานชนิดรับประทานหรือยาฉีดอินซูลิน</t>
        </is>
      </c>
      <c r="D140" s="186" t="n"/>
      <c r="E140" s="186" t="inlineStr">
        <is>
          <t>ยาหญ้าหนวดแมว</t>
        </is>
      </c>
      <c r="F140" s="186" t="inlineStr">
        <is>
          <t>ยากระเจี๊ยบแดง</t>
        </is>
      </c>
      <c r="G140" s="186" t="inlineStr">
        <is>
          <t>ยารางจืด</t>
        </is>
      </c>
      <c r="H140" s="186" t="inlineStr">
        <is>
          <t>ยาหญ้าปักกิ่ง</t>
        </is>
      </c>
      <c r="I140" s="186" t="inlineStr">
        <is>
          <t>ยาหญ้าดอกขาว</t>
        </is>
      </c>
      <c r="J140" s="185" t="n">
        <v>1</v>
      </c>
      <c r="K140" s="186" t="inlineStr">
        <is>
          <t>✅ คำตอบที่ถูกต้อง: ข้อ ก. ยาหญ้าหนวดแมว
🎯 ทำไมข้อนี้ถึงถูก:
หญ้าหนวดแมว (Orthosiphon aristatus (Blume) Miq.) ในวงศ์ Lamiaceae นอกจากมีสรรพคุณขับปัสสาวะและขับกรดยูริกแล้ว จากการศึกษาทางเภสัชวิทยาพบว่าสารสกัดมีฤทธิ์กระตุ้นการหลั่งอินซูลินและเพิ่มการใช้น้ำตาลในเนื้อเยื่อส่วนปลาย จึงอาจเสริมฤทธิ์ยาลดระดับน้ำตาลในเลือดจนเกิดภาวะ hypoglycemia ได้
🔍 ข้ออื่นผิดเพราะอะไร:
• ข้อ ข. ยากระเจี๊ยบแดง: มีฤทธิ์ขับปัสสาวะอ่อนๆ และลดความดันโลหิต ไม่มีผลลดน้ำตาลในเลือดอย่างมีนัยสำคัญ
• ข้อ ค. ยารางจืด: มีสรรพคุณถอนพิษสารเคมีและต้านอนุมูลอิสระ
• ข้อ ง. ยาหญ้าปักกิ่ง: มีสรรพคุณปรับสมดุลภูมิคุ้มกันและบรรเทาอาการในผู้ป่วยมะเร็ง
• ข้อ จ. ยาหญ้าดอกขาว: ใช้สำหรับช่วยเลิกบุหรี่ (มีสารนิโคตินต่ำและทำให้ลิ้นชา)
• --</t>
        </is>
      </c>
      <c r="L140" s="186" t="n"/>
      <c r="M140" s="186" t="inlineStr">
        <is>
          <t>17. Herbal Medicine &amp; Products</t>
        </is>
      </c>
      <c r="N140" s="186" t="inlineStr">
        <is>
          <t>17.5 Herb-Drug Interactions &amp; Safety (อันตรกิริยาและความปลอดภัย)</t>
        </is>
      </c>
      <c r="O140" s="185" t="inlineStr">
        <is>
          <t>Clinic</t>
        </is>
      </c>
      <c r="P140" s="186" t="inlineStr">
        <is>
          <t>ข้อ 40 Mock RxCU83</t>
        </is>
      </c>
      <c r="Q140" s="185" t="inlineStr">
        <is>
          <t>ข้อสอบจำลอง</t>
        </is>
      </c>
      <c r="R140" s="185" t="inlineStr">
        <is>
          <t>Mock RxCU83 ชุดที่ 1</t>
        </is>
      </c>
      <c r="S140" s="185" t="n"/>
    </row>
    <row r="141">
      <c r="A141" s="185" t="n">
        <v>139</v>
      </c>
      <c r="B141" s="186" t="n"/>
      <c r="C141" s="186" t="inlineStr">
        <is>
          <t>ในบัญชียาหลักแห่งชาติด้านสมุนไพรของประเทศไทย ยาสมุนไพรในข้อใดที่มีการพัฒนาเป็นรูปแบบยาใช้ภายนอกสำหรับบำบัดรักษาโรคเริมและโรคงูสวัด</t>
        </is>
      </c>
      <c r="D141" s="186" t="n"/>
      <c r="E141" s="186" t="inlineStr">
        <is>
          <t>ยาพญายอ (เสลดพังพอนตัวเมีย)</t>
        </is>
      </c>
      <c r="F141" s="186" t="inlineStr">
        <is>
          <t>ยาเปลือกมังคุด</t>
        </is>
      </c>
      <c r="G141" s="186" t="inlineStr">
        <is>
          <t>ยาบัวบก</t>
        </is>
      </c>
      <c r="H141" s="186" t="inlineStr">
        <is>
          <t>ยาทิงเจอร์พลู</t>
        </is>
      </c>
      <c r="I141" s="186" t="inlineStr">
        <is>
          <t>ยาทิงเจอร์ทองพันชั่ง</t>
        </is>
      </c>
      <c r="J141" s="185" t="n">
        <v>1</v>
      </c>
      <c r="K141" s="186" t="inlineStr">
        <is>
          <t>✅ คำตอบที่ถูกต้อง: ข้อ ก. ยาเหลืองปิดสมุทร หรือ ยาธาตุบรรจบ
🎯 ทำไมข้อนี้ถึงถูก:
ตำรับยาแผนไทยในบัญชียาหลักแห่งชาติที่มีข้อบ่งใช้หลักสำหรับบรรเทาอาการท้องเสียที่ไม่เกิดจากการติดเชื้อ (Non-infectious diarrhea) คือ ยาเหลืองปิดสมุทร และ ยาธาตุบรรจบ
🔍 ข้ออื่นผิดเพราะอะไร:
• ข้อ ข.: ยาจันทน์ลีลา เป็นตำรับยาแก้ไข้ แก้ตัวร้อน ไม่ใช่ยารักษาอาการท้องเสีย
• ข้อ ค.: ยาประสะไพล ใช้ขับน้ำคาวปลาและแก้ปวดประจำเดือน
• ข้อ ง.: ยาหอมนวโกฐ ใช้แก้ลมวิงเวียน หน้ามืด ตาลาย
• ข้อ จ.: ยาตรีผลา ใช้ล้างพิษ ขับเสมหะ และปรับสมดุลธาตุ</t>
        </is>
      </c>
      <c r="L141" s="186" t="n"/>
      <c r="M141" s="186" t="inlineStr">
        <is>
          <t>17. Herbal Medicine &amp; Products</t>
        </is>
      </c>
      <c r="N141" s="186" t="inlineStr">
        <is>
          <t>17.1 Herbal Medicines in NLED (บัญชียาหลักแห่งชาติด้านสมุนไพร)</t>
        </is>
      </c>
      <c r="O141" s="185" t="inlineStr">
        <is>
          <t>Clinic</t>
        </is>
      </c>
      <c r="P141" s="186" t="inlineStr">
        <is>
          <t>ข้อ 128 Mock RxCU83</t>
        </is>
      </c>
      <c r="Q141" s="185" t="inlineStr">
        <is>
          <t>ข้อสอบจำลอง</t>
        </is>
      </c>
      <c r="R141" s="185" t="inlineStr">
        <is>
          <t>Mock RxCU83 ชุดที่ 1</t>
        </is>
      </c>
      <c r="S141" s="185" t="n"/>
    </row>
    <row r="142">
      <c r="A142" s="185" t="n">
        <v>140</v>
      </c>
      <c r="B142" s="186" t="n"/>
      <c r="C142" s="186" t="inlineStr">
        <is>
          <t>ส่วนใดของต้นพญายอ (เสลดพังพอนตัวเมีย) ที่ระบุในเภสัชตำรับสมุนไพรไทยและตำราการแพทย์แผนไทยว่ามีสารสำคัญที่มีฤทธิ์ต้านไวรัสเริมสูงสุดและนำมาใช้สกัดทำยา</t>
        </is>
      </c>
      <c r="D142" s="186" t="n"/>
      <c r="E142" s="186" t="inlineStr">
        <is>
          <t>ใบสดหรือใบแห้ง</t>
        </is>
      </c>
      <c r="F142" s="186" t="inlineStr">
        <is>
          <t>เถาและลำต้น</t>
        </is>
      </c>
      <c r="G142" s="186" t="inlineStr">
        <is>
          <t>ราก</t>
        </is>
      </c>
      <c r="H142" s="186" t="inlineStr">
        <is>
          <t>เมล็ด</t>
        </is>
      </c>
      <c r="I142" s="186" t="inlineStr">
        <is>
          <t>เปลือกผล</t>
        </is>
      </c>
      <c r="J142" s="185" t="n">
        <v>1</v>
      </c>
      <c r="K142" s="186" t="inlineStr">
        <is>
          <t>✅ คำตอบที่ถูกต้อง: ข้อ ก. ใบสดหรือใบแห้ง
🎯 ทำไมข้อนี้ถึงถูก:
ตามเภสัชตำรับสมุนไพรไทยและตำราการแพทย์แผนไทย ส่วนที่ใช้ทำยาต้านไวรัสเริมของพญายอคือ ส่วนใบ (Clinacanthi Nutantis Folium) เนื่องจากอุดมไปด้วยสารสำคัญกลุ่ม Monogalactosyl diglycerides สูงที่สุด
🔍 ข้ออื่นผิดเพราะอะไร:
• ข้อ ข.: เถาและลำต้น มีปริมาณสารออกฤทธิ์ต้านไวรัสต่ำกว่าส่วนใบ
• ข้อ ค.: ราก ไม่ได้เป็นส่วนที่ระบุให้ใช้ในข้อกำหนดเภสัชตำรับสำหรับยาต้านเริม
• ข้อ ง.: เมล็ด ไม่นิยมนำมาใช้ทำยาต้านไวรัส
• ข้อ จ.: เปลือกผล ไม่ใช่ส่วนที่ใช้ของพญายอ</t>
        </is>
      </c>
      <c r="L142" s="186" t="n"/>
      <c r="M142" s="186" t="inlineStr">
        <is>
          <t>17. Herbal Medicine &amp; Products</t>
        </is>
      </c>
      <c r="N142" s="186" t="inlineStr">
        <is>
          <t>17.4 Quality Control &amp; Herbal Pharmacopoeia (THP / การควบคุมคุณภาพ)</t>
        </is>
      </c>
      <c r="O142" s="185" t="inlineStr">
        <is>
          <t>Clinic</t>
        </is>
      </c>
      <c r="P142" s="186" t="inlineStr">
        <is>
          <t>ข้อ 129 Mock RxCU83</t>
        </is>
      </c>
      <c r="Q142" s="185" t="inlineStr">
        <is>
          <t>ข้อสอบจำลอง</t>
        </is>
      </c>
      <c r="R142" s="185" t="inlineStr">
        <is>
          <t>Mock RxCU83 ชุดที่ 1</t>
        </is>
      </c>
      <c r="S142" s="185" t="n"/>
    </row>
    <row r="143">
      <c r="A143" s="185" t="n">
        <v>141</v>
      </c>
      <c r="B143" s="186" t="n"/>
      <c r="C143" s="186" t="inlineStr">
        <is>
          <t>สมุนไพรหรือผลไม้ในข้อใดต่อไปนี้ มีรายงานความเป็นพิษต่อไตอย่างรุนแรง (Nephrotoxicity) และอาจทำให้เกิดภาวะไตวายเฉียบพลันซ้ำซ้อนในผู้ป่วยโรคไตเรื้อรังจากผลของสารออกซาเลต (Oxalate nephropathy) และสารพิษต่อระบบประสาท (Caramboxin)</t>
        </is>
      </c>
      <c r="D143" s="186" t="n"/>
      <c r="E143" s="186" t="inlineStr">
        <is>
          <t>มะเฟือง (Star fruit: Averrhoa carambola)</t>
        </is>
      </c>
      <c r="F143" s="186" t="inlineStr">
        <is>
          <t>กระเจี๊ยบแดง (Roselle: Hibiscus sabdariffa)</t>
        </is>
      </c>
      <c r="G143" s="186" t="inlineStr">
        <is>
          <t>บัวบก (Gotu Kola: Centella asiatica)</t>
        </is>
      </c>
      <c r="H143" s="186" t="inlineStr">
        <is>
          <t>ฟ้าทะลายโจร (Andrographis paniculata)</t>
        </is>
      </c>
      <c r="I143" s="186" t="inlineStr">
        <is>
          <t>รางจืด (Thunbergia laurifolia)</t>
        </is>
      </c>
      <c r="J143" s="185" t="n">
        <v>1</v>
      </c>
      <c r="K143" s="186" t="inlineStr">
        <is>
          <t>✅ คำตอบที่ถูกต้อง: ข้อ ก. มะเฟือง (Star fruit: Averrhoa carambola)
🎯 ทำไมข้อนี้ถึงถูก:
มะเฟืองมีสารออกซาเลต (Oxalate) ในปริมาณสูงมากทำให้เกิด Oxalate nephropathy ตกผลึกอุดตันท่อไต และมีสารพิษทำลายระบบประสาทคือ Caramboxin ซึ่งในผู้ป่วยโรคไตเรื้อรังจะไม่สามารถขับสารพิษนี้ได้ ทำให้เกิดอาการสะอึก ซึม ชัก โคม่า และไตวายเฉียบพลันซ้ำซ้อนจนเสียชีวิตได้
🔍 ข้ออื่นผิดเพราะอะไร:
• ข้อ ข.: กระเจี๊ยบแดง มีฤทธิ์ขับปัสสาวะอ่อนๆ ไม่มีพิษ Caramboxin
• ข้อ ค.: บัวบก ปลอดภัยต่อไต ช่วยสมานแผล
• ข้อ ง.: ฟ้าทะลายโจร ใช้รักษาหวัด ไม่มีพิษต่อไตเหมือนมะเฟือง
• ข้อ จ.: รางจืด ใช้ถอนพิษสารเคมี ไม่มีสาร Caramboxin</t>
        </is>
      </c>
      <c r="L143" s="186" t="n"/>
      <c r="M143" s="186" t="inlineStr">
        <is>
          <t>17. Herbal Medicine &amp; Products</t>
        </is>
      </c>
      <c r="N143" s="186" t="inlineStr">
        <is>
          <t>17.5 Herb-Drug Interactions &amp; Safety (อันตรกิริยาและความปลอดภัย)</t>
        </is>
      </c>
      <c r="O143" s="185" t="inlineStr">
        <is>
          <t>Clinic</t>
        </is>
      </c>
      <c r="P143" s="186" t="inlineStr">
        <is>
          <t>ข้อ 15 Mock RxCU83 ชุดที่ 2</t>
        </is>
      </c>
      <c r="Q143" s="185" t="inlineStr">
        <is>
          <t>ข้อสอบจำลอง</t>
        </is>
      </c>
      <c r="R143" s="185" t="inlineStr">
        <is>
          <t>Mock RxCU83 ชุดที่ 2</t>
        </is>
      </c>
      <c r="S143" s="185" t="n"/>
    </row>
    <row r="144">
      <c r="A144" s="185" t="n">
        <v>142</v>
      </c>
      <c r="B144" s="186" t="n"/>
      <c r="C144" s="186" t="inlineStr">
        <is>
          <t>ส่วนรากและเหง้าของพืชสมุนไพรในข้อใด มีสารสำคัญในกลุ่ม Styrylpyrones (Kavalactones เช่น Kawain, Methysticin) ซึ่งออกฤทธิ์ทางเภสัชวิทยาในการคลายความวิตกกังวล กล่อมประสาท และช่วยให้นอนหลับ</t>
        </is>
      </c>
      <c r="D144" s="186" t="n"/>
      <c r="E144" s="186" t="inlineStr">
        <is>
          <t>วาเลอเรียน (Valerian: Valeriana officinalis)</t>
        </is>
      </c>
      <c r="F144" s="186" t="inlineStr">
        <is>
          <t>คาวาคาวา (Kava-kava: Piper methysticum)</t>
        </is>
      </c>
      <c r="G144" s="186" t="inlineStr">
        <is>
          <t>บัวบก (Gotu Kola: Centella asiatica)</t>
        </is>
      </c>
      <c r="H144" s="186" t="inlineStr">
        <is>
          <t>กัญชา (Cannabis: Cannabis sativa)</t>
        </is>
      </c>
      <c r="I144" s="186" t="inlineStr">
        <is>
          <t>ชุมเห็ดเทศ (Senna alata)</t>
        </is>
      </c>
      <c r="J144" s="185" t="n">
        <v>2</v>
      </c>
      <c r="K144" s="186" t="inlineStr">
        <is>
          <t>✅ คำตอบที่ถูกต้อง: ข้อ ข. คาวาคาวา (Kava-kava: Piper methysticum)
🎯 ทำไมข้อนี้ถึงถูก:
คาวาคาวา (Piper methysticum) มีสารสำคัญกลุ่ม Kavalactones (จัดเป็นสารอนุพันธ์กลุ่ม Styrylpyrones / Substituted alpha-pyrones) เช่น Kawain, Dihydrokawain, Methysticin ซึ่งออกฤทธิ์เสริมการทำงานของ GABA receptor, ยับยั้ง Voltage-gated sodium channels และยับยั้ง Monoamine reuptake ส่งผลให้มีฤทธิ์คลายกังวล (Anxiolytic) และช่วยให้นอนหลับ (Sedative)
🔍 ข้ออื่นผิดเพราะอะไร:
• ข้อ ก. Valerian: สารสำคัญคือ Valepotriates และ Valerenic acid (Sesquiterpenoids)
• ข้อ ค. บัวบก: สารสำคัญคือ Triterpenoids (Asiaticoside, Madecassoside)
• ข้อ ง. กัญชา: สารสำคัญคือ Cannabinoids (THC, CBD)
• ข้อ จ. ชุมเห็ดเทศ: สารสำคัญคือ Anthraquinones
• --</t>
        </is>
      </c>
      <c r="L144" s="186" t="n"/>
      <c r="M144" s="186" t="inlineStr">
        <is>
          <t>17. Herbal Medicine &amp; Products</t>
        </is>
      </c>
      <c r="N144" s="186" t="inlineStr">
        <is>
          <t>17.1 Herbal Medicines in NLED (บัญชียาหลักแห่งชาติด้านสมุนไพร)</t>
        </is>
      </c>
      <c r="O144" s="185" t="inlineStr">
        <is>
          <t>Clinic</t>
        </is>
      </c>
      <c r="P144" s="186" t="inlineStr">
        <is>
          <t>ข้อ 47 Mock RxCU83 ชุดที่ 2</t>
        </is>
      </c>
      <c r="Q144" s="185" t="inlineStr">
        <is>
          <t>ข้อสอบจำลอง</t>
        </is>
      </c>
      <c r="R144" s="185" t="inlineStr">
        <is>
          <t>Mock RxCU83 ชุดที่ 2</t>
        </is>
      </c>
      <c r="S144" s="185" t="n"/>
    </row>
    <row r="145">
      <c r="A145" s="185" t="n">
        <v>143</v>
      </c>
      <c r="B145" s="186" t="n"/>
      <c r="C145" s="186" t="inlineStr">
        <is>
          <t>สารบารากอล (Barakol) ซึ่งเป็นสารออกฤทธิ์สำคัญที่สกัดได้จากใบอ่อนและดอกของต้นขี้เหล็ก (Senna siamea) มีฤทธิ์คลายกังวลและช่วยให้นอนหลับ จัดเป็นสารประกอบอินทรีย์ธรรมชาติในกลุ่มใด</t>
        </is>
      </c>
      <c r="D145" s="186" t="n"/>
      <c r="E145" s="186" t="inlineStr">
        <is>
          <t>สารกลุ่มไดออกโซฟีนันทรีน (Dioxophenanthrene derivative) หรือ แอนไฮโดรบารากอล</t>
        </is>
      </c>
      <c r="F145" s="186" t="inlineStr">
        <is>
          <t>สารกลุ่มอัลคาลอยด์ประเภทโทรเพน (Tropane alkaloids)</t>
        </is>
      </c>
      <c r="G145" s="186" t="inlineStr">
        <is>
          <t>สารกลุ่มคาร์ดิแอคไกลโคไซด์ (Cardiac glycosides)</t>
        </is>
      </c>
      <c r="H145" s="186" t="inlineStr">
        <is>
          <t>สารกลุ่มแทนนินชนิดรวมตัว (Condensed tannins)</t>
        </is>
      </c>
      <c r="I145" s="186" t="inlineStr">
        <is>
          <t>สารกลุ่มน้ำมันหอมระเหยประเภทเทอร์พีน (Monoterpenes)</t>
        </is>
      </c>
      <c r="J145" s="185" t="n">
        <v>1</v>
      </c>
      <c r="K145" s="186" t="inlineStr">
        <is>
          <t>✅ คำตอบที่ถูกต้อง: ข้อ ก. สารกลุ่มไดออกโซฟีนันทรีน (Dioxophenanthrene derivative) หรือ แอนไฮโดรบารากอล
🎯 ทำไมข้อนี้ถึงถูก:
สารบารากอล (Barakol) เป็นสารประกอบประเภท 3,4-dihydro-dioxophenanthrene derivative (มีโครงสร้างเป็นวงแหวนเฮเทอโรไซคลิกที่มีออกซิเจนเป็นองค์ประกอบ) ซึ่งมีฤทธิ์กดระบบประสาทส่วนกลาง คลายความกังวล และช่วยให้นอนหลับ โดยออกฤทธิ์ผ่านระบบสื่อประสาทโดปามีนและเซโรโทนิน
🔍 ข้ออื่นผิดเพราะอะไร:
• ข้อ ข. Tropane alkaloids พบในพืชสกุล Datura (ลำโพง) หรือ Atropa
• ข้อ ค. Cardiac glycosides พบใน Digitalis
• ข้อ ง. Condensed tannins เป็นสารกลุ่ม Polyphenols ในเปลือกไม้
• ข้อ จ. Monoterpenes เป็นน้ำมันหอมระเหย
• --</t>
        </is>
      </c>
      <c r="L145" s="186" t="n"/>
      <c r="M145" s="186" t="inlineStr">
        <is>
          <t>17. Herbal Medicine &amp; Products</t>
        </is>
      </c>
      <c r="N145" s="186" t="inlineStr">
        <is>
          <t>17.4 Quality Control &amp; Herbal Pharmacopoeia (THP / การควบคุมคุณภาพ)</t>
        </is>
      </c>
      <c r="O145" s="185" t="inlineStr">
        <is>
          <t>Clinic</t>
        </is>
      </c>
      <c r="P145" s="186" t="inlineStr">
        <is>
          <t>ข้อ 48 Mock RxCU83 ชุดที่ 2</t>
        </is>
      </c>
      <c r="Q145" s="185" t="inlineStr">
        <is>
          <t>ข้อสอบจำลอง</t>
        </is>
      </c>
      <c r="R145" s="185" t="inlineStr">
        <is>
          <t>Mock RxCU83 ชุดที่ 2</t>
        </is>
      </c>
      <c r="S145" s="185" t="n"/>
    </row>
    <row r="146">
      <c r="A146" s="185" t="n">
        <v>144</v>
      </c>
      <c r="B146" s="186" t="n"/>
      <c r="C146" s="186" t="inlineStr">
        <is>
          <t>ตามภูมิปัญญาไทยโบราณ การนำใบอ่อนและดอกขี้เหล็กมาปรุงอาหารต้องผ่านการต้มน้ำทิ้ง 2-3 น้ำก่อนนำมารับประทาน กรรมวิธีดังกล่าวมีวัตถุประสงค์เพื่อลดความเสี่ยงต่อความเป็นพิษต่ออวัยวะใด</t>
        </is>
      </c>
      <c r="D146" s="186" t="n"/>
      <c r="E146" s="186" t="inlineStr">
        <is>
          <t>พิษต่อหัวใจ (Cardiotoxicity)</t>
        </is>
      </c>
      <c r="F146" s="186" t="inlineStr">
        <is>
          <t>พิษต่อตับ (Hepatotoxicity)</t>
        </is>
      </c>
      <c r="G146" s="186" t="inlineStr">
        <is>
          <t>พิษต่อไต (Nephrotoxicity)</t>
        </is>
      </c>
      <c r="H146" s="186" t="inlineStr">
        <is>
          <t>พิษต่อไขกระดูก (Myelosuppression)</t>
        </is>
      </c>
      <c r="I146" s="186" t="inlineStr">
        <is>
          <t>พิษต่อกระเพาะอาหาร (Gastric ulceration)</t>
        </is>
      </c>
      <c r="J146" s="185" t="n">
        <v>2</v>
      </c>
      <c r="K146" s="186" t="inlineStr">
        <is>
          <t>✅ คำตอบที่ถูกต้อง: ข้อ ข. พิษต่อตับ (Hepatotoxicity)
🎯 ทำไมข้อนี้ถึงถูก:
ในใบและดอกขี้เหล็กมีสารสำคัญคือ Barakol และ Anhydrobarakol ซึ่งละลายน้ำได้ดี สารกลุ่มนี้มีพิษทำลายเซลล์ตับ (Hepatotoxic) การต้มน้ำทิ้ง 2-3 น้ำตามภูมิปัญญาไทยโบราณจะช่วยสกัดและชะล้างสารบารากอลทิ้งไปกับน้ำต้ม ทำให้ปลอดภัยต่อตับก่อนนำมารับประทาน
🔍 ข้ออื่นผิดเพราะอะไร:
• ข้อ ก.: ขี้เหล็กไม่ได้มีพิษหลักต่อกล้ามเนื้อหัวใจ
• ข้อ ค.: ขี้เหล็กไม่ได้มีพิษสะสมที่ท่อไตเป็นหลักเหมือนมะเฟือง
• ข้อ ง.: ขี้เหล็กไม่ได้มีฤทธิ์กดไขกระดูก
• ข้อ จ.: ขี้เหล็กไม่ได้ทำให้เกิดแผลในกระเพาะอาหารอย่างรุนแรง</t>
        </is>
      </c>
      <c r="L146" s="186" t="n"/>
      <c r="M146" s="186" t="inlineStr">
        <is>
          <t>17. Herbal Medicine &amp; Products</t>
        </is>
      </c>
      <c r="N146" s="186" t="inlineStr">
        <is>
          <t>17.5 Herb-Drug Interactions &amp; Safety (อันตรกิริยาและความปลอดภัย)</t>
        </is>
      </c>
      <c r="O146" s="185" t="inlineStr">
        <is>
          <t>Clinic</t>
        </is>
      </c>
      <c r="P146" s="186" t="inlineStr">
        <is>
          <t>ข้อ 49 Mock RxCU83 ชุดที่ 2</t>
        </is>
      </c>
      <c r="Q146" s="185" t="inlineStr">
        <is>
          <t>ข้อสอบจำลอง</t>
        </is>
      </c>
      <c r="R146" s="185" t="inlineStr">
        <is>
          <t>Mock RxCU83 ชุดที่ 2</t>
        </is>
      </c>
      <c r="S146" s="185" t="n"/>
    </row>
    <row r="147">
      <c r="A147" s="185" t="n">
        <v>145</v>
      </c>
      <c r="B147" s="186" t="n"/>
      <c r="C147" s="186" t="inlineStr">
        <is>
          <t>สมุนไพรต่างประเทศในข้อใดต่อไปนี้ มีสารสำคัญกลุ่มฟีนอลิกไกลโคไซด์คือ อาร์บูติน (Arbutin) ซึ่งเมื่อถูกขับออกทางปัสสาวะในสภาวะที่เป็นด่างจะถูกเปลี่ยนเป็น ไฮโดรควิโนน (Hydroquinone) ที่มีฤทธิ์ฆ่าเชื้อแบคทีเรียในทางเดินปัสสาวะ (Urinary antiseptic)</t>
        </is>
      </c>
      <c r="D147" s="186" t="n"/>
      <c r="E147" s="186" t="inlineStr">
        <is>
          <t>บิตเตอร์เลมอน (Bitter Lemon)</t>
        </is>
      </c>
      <c r="F147" s="186" t="inlineStr">
        <is>
          <t>ฮอปส์ (Hops: Humulus lupulus)</t>
        </is>
      </c>
      <c r="G147" s="186" t="inlineStr">
        <is>
          <t>หญ้าถอดปล้อง (Horsetail: Equisetum arvense)</t>
        </is>
      </c>
      <c r="H147" s="186" t="inlineStr">
        <is>
          <t>เซนต์จอห์นเวิร์ต (St. John's Wort: Hypericum perforatum)</t>
        </is>
      </c>
      <c r="I147" s="186" t="inlineStr">
        <is>
          <t>อูวาอูร์ซี (Uva-Ursi / Bearberry: Arctostaphylos uva-ursi)</t>
        </is>
      </c>
      <c r="J147" s="185" t="n">
        <v>5</v>
      </c>
      <c r="K147" s="186" t="inlineStr">
        <is>
          <t>✅ คำตอบที่ถูกต้อง: ข้อ จ. อูวาอูร์ซี (Uva-Ursi / Bearberry: Arctostaphylos uva-ursi)
🎯 ทำไมข้อนี้ถึงถูก:
ใบของต้น Uva-Ursi (Bearberry) มีสารสำคัญคือ Arbutin ซึ่งเป็น Hydroquinone glucoside เมื่อรับประทาน สารนี้จะถูกดูดซึมและขับออกทางไต ในปัสสาวะที่มีค่า pH เป็นด่าง (Alkaline urine) Arbutin จะถูกไฮโดรไลซ์ปลดปล่อย Free Hydroquinone ซึ่งมีฤทธิ์ต้านเชื้อแบคทีเรียและลดการอักเสบในระบบทางเดินปัสสาวะ
🔍 ข้ออื่นผิดเพราะอะไร:
• ข้อ ก. Bitter lemon: เป็นพืชตระกูลส้ม/มะนาว
• ข้อ ข. Hops: สารขมช่วยสงบประสาทและเจริญอาหาร
• ข้อ ค. Horsetail: มีสารซิลิกาและฤทธิ์ขับปัสสาวะอย่างอ่อน (Diuretic)
• ข้อ ง. St. John's Wort: สาร Hypericin/Hyperforin รักษาโรคซึมเศร้า
• --</t>
        </is>
      </c>
      <c r="L147" s="186" t="n"/>
      <c r="M147" s="186" t="inlineStr">
        <is>
          <t>17. Herbal Medicine &amp; Products</t>
        </is>
      </c>
      <c r="N147" s="186" t="inlineStr">
        <is>
          <t>17.1 Herbal Medicines in NLED (บัญชียาหลักแห่งชาติด้านสมุนไพร)</t>
        </is>
      </c>
      <c r="O147" s="185" t="inlineStr">
        <is>
          <t>Clinic</t>
        </is>
      </c>
      <c r="P147" s="186" t="inlineStr">
        <is>
          <t>ข้อ 60 Mock RxCU83 ชุดที่ 2</t>
        </is>
      </c>
      <c r="Q147" s="185" t="inlineStr">
        <is>
          <t>ข้อสอบจำลอง</t>
        </is>
      </c>
      <c r="R147" s="185" t="inlineStr">
        <is>
          <t>Mock RxCU83 ชุดที่ 2</t>
        </is>
      </c>
      <c r="S147" s="185" t="n"/>
    </row>
    <row r="148">
      <c r="A148" s="185" t="n">
        <v>146</v>
      </c>
      <c r="B148" s="186" t="n"/>
      <c r="C148" s="186" t="inlineStr">
        <is>
          <t>สมุนไพรไทยในข้อใดต่อไปนี้ บรรจุอยู่ในบัญชียาหลักแห่งชาติด้านสมุนไพร โดยมีข้อบ่งใช้สำหรับ บรรเทาอาการไอ ขับเสมหะ และมีสารสำคัญในกลุ่มกรดอินทรีย์และวิตามินซีสูง</t>
        </is>
      </c>
      <c r="D148" s="186" t="n"/>
      <c r="E148" s="186" t="inlineStr">
        <is>
          <t>มะขามป้อม (Phyllanthus emblica)</t>
        </is>
      </c>
      <c r="F148" s="186" t="inlineStr">
        <is>
          <t>ขมิ้นชัน (Curcuma longa)</t>
        </is>
      </c>
      <c r="G148" s="186" t="inlineStr">
        <is>
          <t>ฟ้าทะลายโจร (Andrographis paniculata)</t>
        </is>
      </c>
      <c r="H148" s="186" t="inlineStr">
        <is>
          <t>ไพล (Zingiber montanum)</t>
        </is>
      </c>
      <c r="I148" s="186" t="inlineStr">
        <is>
          <t>บัวบก (Centella asiatica)</t>
        </is>
      </c>
      <c r="J148" s="185" t="n">
        <v>1</v>
      </c>
      <c r="K148" s="186" t="inlineStr">
        <is>
          <t>✅ คำตอบที่ถูกต้อง: ข้อ ก. มะขามป้อม (Phyllanthus emblica)
🎯 ทำไมข้อนี้ถึงถูก:
ผลมะขามป้อม (Phyllanthus emblica) มีรสเปรี้ยวฝาดขม อุดมไปด้วย Vitamin C, Tannins, และ Gallic acid มีสรรพคุณตามตำรายาไทยและบัญชียาหลักแห่งชาติในการขับเสมหะ บรรเทาอาการไอ แก้หวัด และช่วยให้ชุ่มคอ
🔍 ข้ออื่นผิดเพราะอะไร:
• ข้อ ข. ขมิ้นชัน: บรรเทาอาการแน่นจุกเสียด ท้องอืด ท้องเฟ้อ
• ข้อ ค. ฟ้าทะลายโจร: บรรเทาอาการเจ็บคอและหวัด
• ข้อ ง. ไพล: บรรเทาอาการปวดเมื่อย ฟกช้ำ
• ข้อ จ. บัวบก: แก้ช้ำใน สมานแผล
• --</t>
        </is>
      </c>
      <c r="L148" s="186" t="n"/>
      <c r="M148" s="186" t="inlineStr">
        <is>
          <t>17. Herbal Medicine &amp; Products</t>
        </is>
      </c>
      <c r="N148" s="186" t="inlineStr">
        <is>
          <t>17.1 Herbal Medicines in NLED (บัญชียาหลักแห่งชาติด้านสมุนไพร)</t>
        </is>
      </c>
      <c r="O148" s="185" t="inlineStr">
        <is>
          <t>Clinic</t>
        </is>
      </c>
      <c r="P148" s="186" t="inlineStr">
        <is>
          <t>ข้อ 89 Mock RxCU83 ชุดที่ 2</t>
        </is>
      </c>
      <c r="Q148" s="185" t="inlineStr">
        <is>
          <t>ข้อสอบจำลอง</t>
        </is>
      </c>
      <c r="R148" s="185" t="inlineStr">
        <is>
          <t>Mock RxCU83 ชุดที่ 2</t>
        </is>
      </c>
      <c r="S148" s="185" t="n"/>
    </row>
    <row r="149">
      <c r="A149" s="185" t="n">
        <v>147</v>
      </c>
      <c r="B149" s="186" t="n"/>
      <c r="C149" s="186" t="inlineStr">
        <is>
          <t>ยาแก้ไอมะขามป้อมสูตรตำรับมาตรฐานตามเภสัชตำรับโรงพยาบาล สารช่วยทางเภสัชกรรมในข้อใดที่ทำหน้าที่เป็นสารแต่งรสหวานและช่วยเพิ่มความหนืดเพื่อเคลือบลำคอบรรเทาอาการระคายเคือง</t>
        </is>
      </c>
      <c r="D149" s="186" t="n"/>
      <c r="E149" s="186" t="inlineStr">
        <is>
          <t>Sorbitol solution หรือ Simple syrup</t>
        </is>
      </c>
      <c r="F149" s="186" t="inlineStr">
        <is>
          <t>Sodium starch glycolate</t>
        </is>
      </c>
      <c r="G149" s="186" t="inlineStr">
        <is>
          <t>Microcrystalline cellulose</t>
        </is>
      </c>
      <c r="H149" s="186" t="inlineStr">
        <is>
          <t>Magnesium stearate</t>
        </is>
      </c>
      <c r="I149" s="186" t="inlineStr">
        <is>
          <t>Talcum powder</t>
        </is>
      </c>
      <c r="J149" s="185" t="n">
        <v>1</v>
      </c>
      <c r="K149" s="186" t="inlineStr">
        <is>
          <t>✅ คำตอบที่ถูกต้อง: ข้อ ก. Sorbitol solution หรือ Simple syrup
🎯 ทำไมข้อนี้ถึงถูก:
ในตำรับยาน้ำเชื่อมแก้ไอมะขามป้อม Simple syrup (น้ำเชื่อมซูโครส) หรือ Sorbitol solution ทำหน้าที่เป็น Sweetening agent แต่งรสหวานกลบรสเปรี้ยวฝาดของมะขามป้อม และทำหน้าที่เป็น Demulcent เพิ่มความหนืดช่วยเคลือบเยื่อบุลำคอ ลดการระคายเคืองและบรรเทาอาการไอแห้ง
🔍 ข้ออื่นผิดเพราะอะไร:
• ข้อ ข.: Sodium starch glycolate เป็นสารช่วยแตกตัว (Disintegrant) ในยาเม็ด ไม่ใช้ในยาน้ำเชื่อม
• ข้อ ค.: Microcrystalline cellulose เป็นสารเพิ่มปริมาณ (Diluent) และสารช่วยยึดเกาะในยาเม็ด
• ข้อ ง.: Magnesium stearate เป็นสารหล่อลื่น (Lubricant) ในยาเม็ดและแคปซูล
• ข้อ จ.: Talcum powder เป็นสารช่วยไหล (Glidant) ในยาเม็ด ไม่ละลายน้ำ</t>
        </is>
      </c>
      <c r="L149" s="186" t="n"/>
      <c r="M149" s="186" t="inlineStr">
        <is>
          <t>17. Herbal Medicine &amp; Products</t>
        </is>
      </c>
      <c r="N149" s="186" t="inlineStr">
        <is>
          <t>17.3 Traditional Thai Formulations (ตำรับยาแผนไทย)</t>
        </is>
      </c>
      <c r="O149" s="185" t="inlineStr">
        <is>
          <t>Clinic</t>
        </is>
      </c>
      <c r="P149" s="186" t="inlineStr">
        <is>
          <t>ข้อ 90 Mock RxCU83 ชุดที่ 2</t>
        </is>
      </c>
      <c r="Q149" s="185" t="inlineStr">
        <is>
          <t>ข้อสอบจำลอง</t>
        </is>
      </c>
      <c r="R149" s="185" t="inlineStr">
        <is>
          <t>Mock RxCU83 ชุดที่ 2</t>
        </is>
      </c>
      <c r="S149" s="185" t="n"/>
    </row>
    <row r="150">
      <c r="A150" s="185" t="n">
        <v>148</v>
      </c>
      <c r="B150" s="186" t="n"/>
      <c r="C150" s="186" t="inlineStr">
        <is>
          <t>พืชสมุนไพรในข้อใดต่อไปนี้ ไม่ใช่ สมุนไพรที่มีข้อบ่งใช้หลักในการบำบัดรักษาโรคกลากเกลื้อนและเชื้อราที่ผิวหนังตามบัญชียาหลักแห่งชาติด้านสมุนไพร</t>
        </is>
      </c>
      <c r="D150" s="186" t="n"/>
      <c r="E150" s="186" t="inlineStr">
        <is>
          <t>ข่า (Alpinia galanga)</t>
        </is>
      </c>
      <c r="F150" s="186" t="inlineStr">
        <is>
          <t>ชุมเห็ดเทศ (Senna alata)</t>
        </is>
      </c>
      <c r="G150" s="186" t="inlineStr">
        <is>
          <t>ทองพันชั่ง (Rhinacanthus nasutus)</t>
        </is>
      </c>
      <c r="H150" s="186" t="inlineStr">
        <is>
          <t>พลู (Piper betle)</t>
        </is>
      </c>
      <c r="I150" s="186" t="inlineStr">
        <is>
          <t>ผักบุ้งทะเล (Ipomoea pes-caprae)</t>
        </is>
      </c>
      <c r="J150" s="185" t="n">
        <v>5</v>
      </c>
      <c r="K150" s="186" t="inlineStr">
        <is>
          <t>✅ คำตอบที่ถูกต้อง: ข้อ จ. ผักบุ้งทะเล (Ipomoea pes-caprae)
🎯 ทำไมข้อนี้ถึงถูก:
ผักบุ้งทะเล (Ipomoea pes-caprae) มีสารสำคัญในกลุ่ม Dipterocarpol และ Antihistaminic substances มีข้อบ่งใช้หลักในการรักษาพิษแมงกะพรุนไฟ ผื่นแพ้ อักเสบจากแมลงสัตว์กัดต่อย ไม่ได้มีข้อบ่งใช้หลักในการฆ่าเชื้อรา
🔍 ข้ออื่นผิดเพราะอะไร:
• ข้อ ก. ข่า: สารสำคัญ 1'-Acetoxychavicol acetate รักษาเกลื้อน
• ข้อ ข. ชุมเห็ดเทศ: สารสำคัญ Rhein, Chrysophanol รักษากลากเกลื้อน
• ข้อ ค. ทองพันชั่ง: สารสำคัญ Rhinacanthin รักษากลากเกลื้อน
• ข้อ ง. พลู: น้ำมันหอมระเหย Chavibetol, Eugenol รักษาอาการคันและเชื้อรา
• --</t>
        </is>
      </c>
      <c r="L150" s="186" t="n"/>
      <c r="M150" s="186" t="inlineStr">
        <is>
          <t>17. Herbal Medicine &amp; Products</t>
        </is>
      </c>
      <c r="N150" s="186" t="inlineStr">
        <is>
          <t>17.1 Herbal Medicines in NLED (บัญชียาหลักแห่งชาติด้านสมุนไพร)</t>
        </is>
      </c>
      <c r="O150" s="185" t="inlineStr">
        <is>
          <t>Clinic</t>
        </is>
      </c>
      <c r="P150" s="186" t="inlineStr">
        <is>
          <t>ข้อ 97 Mock RxCU83 ชุดที่ 2</t>
        </is>
      </c>
      <c r="Q150" s="185" t="inlineStr">
        <is>
          <t>ข้อสอบจำลอง</t>
        </is>
      </c>
      <c r="R150" s="185" t="inlineStr">
        <is>
          <t>Mock RxCU83 ชุดที่ 2</t>
        </is>
      </c>
      <c r="S150" s="185" t="n"/>
    </row>
    <row r="151">
      <c r="A151" s="185" t="n">
        <v>149</v>
      </c>
      <c r="B151" s="186" t="n"/>
      <c r="C151" s="186" t="inlineStr">
        <is>
          <t>กระเทียม (Garlic: Allium sativum) มีสารออกฤทธิ์ทางชีวภาพสำคัญที่มีฤทธิ์ต้านเชื้อราและเชื้อแบคทีเรีย คือสารอัลลิซิน (Allicin) และอะโจอีน (Ajoene) ซึ่งจัดเป็นสารประกอบในกลุ่มใด</t>
        </is>
      </c>
      <c r="D151" s="186" t="n"/>
      <c r="E151" s="186" t="inlineStr">
        <is>
          <t>สารประกอบที่มีกำมะถันเป็นองค์ประกอบ (Organosulfur / Sulfur-containing compounds)</t>
        </is>
      </c>
      <c r="F151" s="186" t="inlineStr">
        <is>
          <t>สารกลุ่มแอนทราควิโนน (Anthraquinones)</t>
        </is>
      </c>
      <c r="G151" s="186" t="inlineStr">
        <is>
          <t>สารกลุ่มแนฟโทควิโนน (Naphthoquinones)</t>
        </is>
      </c>
      <c r="H151" s="186" t="inlineStr">
        <is>
          <t>สารกลุ่มฟลาโวนอยด์ (Flavonoids)</t>
        </is>
      </c>
      <c r="I151" s="186" t="inlineStr">
        <is>
          <t>สารกลุ่มซาโปนิน (Saponins)</t>
        </is>
      </c>
      <c r="J151" s="185" t="n">
        <v>1</v>
      </c>
      <c r="K151" s="186" t="inlineStr">
        <is>
          <t>✅ คำตอบที่ถูกต้อง: ข้อ ก. สารประกอบที่มีกำมะถันเป็นองค์ประกอบ (Organosulfur / Sulfur-containing compounds)
🎯 ทำไมข้อนี้ถึงถูก:
Allicin, Ajoene, S-allylcysteine และ Diallyl sulfides ในกระเทียมเป็นสารประกอบอินทรีย์ที่มีกำมะถัน (Organosulfur compounds) ซึ่งเกิดจากการสลายตัวของกรดอะมิโน Alliin โดยเอนไซม์ Alliinase เมื่อเนื้อกระเทียมถูกบดหรือสับ มีฤทธิ์ต้านเชื้อแบคทีเรีย เชื้อรา ต้านเกล็ดเลือด และลดไขมันในเลือด
🔍 ข้ออื่นผิดเพราะอะไร:
• ข้อ ข.: สารกลุ่มแอนทราควิโนน พบในยาระบาย เช่น มะขามแขก ชุมเห็ดเทศ
• ข้อ ค.: สารกลุ่มแนฟโทควิโนน พบในทองพันชั่ง (Rhinacanthone)
• ข้อ ง.: สารกลุ่มฟลาโวนอยด์ พบในบัวบก ขมิ้นชัน ชาเขียว
• ข้อ จ.: สารกลุ่มซาโปนิน พบในมะคำดีควาย โสม</t>
        </is>
      </c>
      <c r="L151" s="186" t="n"/>
      <c r="M151" s="186" t="inlineStr">
        <is>
          <t>17. Herbal Medicine &amp; Products</t>
        </is>
      </c>
      <c r="N151" s="186" t="inlineStr">
        <is>
          <t>17.1 Herbal Medicines in NLED (บัญชียาหลักแห่งชาติด้านสมุนไพร)</t>
        </is>
      </c>
      <c r="O151" s="185" t="inlineStr">
        <is>
          <t>Clinic</t>
        </is>
      </c>
      <c r="P151" s="186" t="inlineStr">
        <is>
          <t>ข้อ 98 Mock RxCU83 ชุดที่ 2</t>
        </is>
      </c>
      <c r="Q151" s="185" t="inlineStr">
        <is>
          <t>ข้อสอบจำลอง</t>
        </is>
      </c>
      <c r="R151" s="185" t="inlineStr">
        <is>
          <t>Mock RxCU83 ชุดที่ 2</t>
        </is>
      </c>
      <c r="S151" s="185" t="n"/>
    </row>
    <row r="152">
      <c r="A152" s="185" t="n">
        <v>150</v>
      </c>
      <c r="B152" s="186" t="n"/>
      <c r="C152" s="186" t="inlineStr">
        <is>
          <t>สาร Colchicine ซึ่งเป็นอัลคาลอยด์ที่ใช้รักษาโรคข้ออักเสบเฉียบพลันจากเกาต์ สกัดได้จากพืชสมุนไพรในข้อใด</t>
        </is>
      </c>
      <c r="D152" s="186" t="n"/>
      <c r="E152" s="186" t="inlineStr">
        <is>
          <t>เหง้าดองดึง (Gloriosa superba)</t>
        </is>
      </c>
      <c r="F152" s="186" t="inlineStr">
        <is>
          <t>มั่วอึ้ง (Ephedra sinica)</t>
        </is>
      </c>
      <c r="G152" s="186" t="inlineStr">
        <is>
          <t>อึ้งเน้ย (Coptis chinensis)</t>
        </is>
      </c>
      <c r="H152" s="186" t="inlineStr">
        <is>
          <t>ชิงเฮา (Artemisia annua)</t>
        </is>
      </c>
      <c r="I152" s="186" t="inlineStr">
        <is>
          <t>แพงพวยฝรั่ง (Catharanthus roseus)</t>
        </is>
      </c>
      <c r="J152" s="185" t="n">
        <v>1</v>
      </c>
      <c r="K152" s="186" t="inlineStr">
        <is>
          <t>✅ คำตอบที่ถูกต้อง: ข้อ ก. เหง้าดองดึง
🎯 ทำไมข้อนี้ถึงถูก:
Colchicine สกัดได้จากพืชวงศ์ Colchicaceae เช่น เหง้าและเมล็ดของ ดองดึง (Gloriosa superba) และ Colchicum autumnale
🔍 ข้ออื่นผิดเพราะอะไร:
• ข้อ ข. ผิด เพราะมั่วอึ้งให้สาร Ephedrine และ Pseudoephedrine
• ข้อ ค. ผิด เพราะอึ้งเน้ยให้สาร Berberine
• ข้อ ง. ผิด เพราะชิงเฮาให้สาร Artemisinin ต้านมาลาเรีย
• ข้อ จ. ผิด เพราะแพงพวยฝรั่งให้สาร Vincristine และ Vinblastine</t>
        </is>
      </c>
      <c r="L152" s="186" t="inlineStr">
        <is>
          <t>Product</t>
        </is>
      </c>
      <c r="M152" s="186" t="inlineStr">
        <is>
          <t>17. Herbal Medicine &amp; Products</t>
        </is>
      </c>
      <c r="N152" s="186" t="inlineStr">
        <is>
          <t>17.4 Quality Control &amp; Herbal Pharmacopoeia (THP / การควบคุมคุณภาพ)</t>
        </is>
      </c>
      <c r="O152" s="185" t="inlineStr">
        <is>
          <t>Clinic</t>
        </is>
      </c>
      <c r="P152" s="186" t="inlineStr">
        <is>
          <t>รุ่น RxCU83</t>
        </is>
      </c>
      <c r="Q152" s="185" t="inlineStr">
        <is>
          <t>แบบฝึกหัด</t>
        </is>
      </c>
      <c r="R152" s="185" t="inlineStr">
        <is>
          <t>Quiz เตรียมสอบ CC1 RxCU83</t>
        </is>
      </c>
      <c r="S152" s="185" t="n"/>
    </row>
    <row r="153">
      <c r="A153" s="185" t="n">
        <v>151</v>
      </c>
      <c r="B153" s="186" t="n"/>
      <c r="C153" s="186" t="inlineStr">
        <is>
          <t>สารสำคัญในถั่วเหลือง เช่น Genistein และ Daidzein จัดเป็นสารพฤกษเคมีในกลุ่มใด</t>
        </is>
      </c>
      <c r="D153" s="186" t="n"/>
      <c r="E153" s="186" t="inlineStr">
        <is>
          <t>Alkaloid</t>
        </is>
      </c>
      <c r="F153" s="186" t="inlineStr">
        <is>
          <t>Lutein</t>
        </is>
      </c>
      <c r="G153" s="186" t="inlineStr">
        <is>
          <t>Flavonoid (Isoflavones)</t>
        </is>
      </c>
      <c r="H153" s="186" t="inlineStr">
        <is>
          <t>Troponin</t>
        </is>
      </c>
      <c r="I153" s="186" t="inlineStr">
        <is>
          <t>Tannin</t>
        </is>
      </c>
      <c r="J153" s="185" t="n">
        <v>3</v>
      </c>
      <c r="K153" s="186" t="inlineStr">
        <is>
          <t>✅ คำตอบที่ถูกต้อง: ข้อ ค. Flavonoid
🎯 ทำไมข้อนี้ถึงถูก:
Genistein และ Daidzein ในถั่วเหลือง จัดเป็นสารในกลุ่ม Isoflavones ซึ่งเป็นอนุวงศ์ย่อยของสารกลุ่ม Flavonoid (Polyphenols) สารกลุ่มนี้มีโครงสร้างคล้ายฮอร์โมนเอสโตรเจน จึงจัดเป็น Phytoestrogens
🔍 ข้ออื่นผิดเพราะอะไร:
• ข้อ ก. ผิด เพราะ Alkaloid เป็นสารที่มีไนโตรเจนเป็นองค์ประกอบและมีฤทธิ์เป็นเบส
• ข้อ ข. ผิด เพราะ Lutein เป็นสารกลุ่ม Carotenoid
• ข้อ ง. ผิด เพราะ Troponin เป็นโปรตีนควบคุมการหดตัวของกล้ามเนื้อในสัตว์
• ข้อ จ. ผิด เพราะ Tannin เป็นสารโพลีฟีนอลโมเลกุลใหญ่ที่มีรสฝาดและตกตะกอนโปรตีน</t>
        </is>
      </c>
      <c r="L153" s="186" t="inlineStr">
        <is>
          <t>Product</t>
        </is>
      </c>
      <c r="M153" s="186" t="inlineStr">
        <is>
          <t>17. Herbal Medicine &amp; Products</t>
        </is>
      </c>
      <c r="N153" s="186" t="inlineStr">
        <is>
          <t>17.1 Herbal Medicines in NLED (บัญชียาหลักแห่งชาติด้านสมุนไพร)</t>
        </is>
      </c>
      <c r="O153" s="185" t="inlineStr">
        <is>
          <t>Clinic</t>
        </is>
      </c>
      <c r="P153" s="186" t="inlineStr">
        <is>
          <t>รุ่น RxCU83</t>
        </is>
      </c>
      <c r="Q153" s="185" t="inlineStr">
        <is>
          <t>แบบฝึกหัด</t>
        </is>
      </c>
      <c r="R153" s="185" t="inlineStr">
        <is>
          <t>Quiz เตรียมสอบ CC1 RxCU83</t>
        </is>
      </c>
      <c r="S153" s="185" t="n"/>
    </row>
    <row r="154">
      <c r="A154" s="185" t="n">
        <v>152</v>
      </c>
      <c r="B154" s="186" t="n"/>
      <c r="C154" s="186" t="inlineStr">
        <is>
          <t>น้ำมันละหุ่ง (Castor oil) มีกลไกการออกฤทธิ์เป็นยาระบายในทางเดินอาหารอย่างไร</t>
        </is>
      </c>
      <c r="D154" s="186" t="n"/>
      <c r="E154" s="186" t="inlineStr">
        <is>
          <t>Osmotic laxatives</t>
        </is>
      </c>
      <c r="F154" s="186" t="inlineStr">
        <is>
          <t>Lubricating agents</t>
        </is>
      </c>
      <c r="G154" s="186" t="inlineStr">
        <is>
          <t>Stimulant laxative (ยากระตุ้นการบีบตัวของลำไส้)</t>
        </is>
      </c>
      <c r="H154" s="186" t="inlineStr">
        <is>
          <t>Bulk-forming laxatives</t>
        </is>
      </c>
      <c r="I154" s="186" t="inlineStr">
        <is>
          <t>Stool softeners</t>
        </is>
      </c>
      <c r="J154" s="185" t="n">
        <v>3</v>
      </c>
      <c r="K154" s="186" t="inlineStr">
        <is>
          <t>✅ คำตอบที่ถูกต้อง: ข้อ ค. stimulant laxative
🎯 ทำไมข้อนี้ถึงถูก:
เมื่อรับประทาน Castor oil จะถูกเอนไซม์ Lipase ในลำไส้เล็กย่อยสลายได้ Ricinoleic acid ซึ่งมีฤทธิ์ระคายเคืองและกระตุ้นการบีบตัวของกล้ามเนื้อเรียบของลำไส้เล็กและลำไส้ใหญ่อย่างรุนแรง (Stimulant/Irritant laxative) ทำให้เกิดการถ่ายอุจจาระอย่างรวดเร็ว
🔍 ข้ออื่นผิดเพราะอะไร:
• ข้อ ก. ผิด เพราะ Osmotic laxatives เช่น Magnesium sulfate, Lactulose ออกฤทธิ์ดึงน้ำเข้าสู่ลำไส้
• ข้อ ข. ผิด เพราะ Lubricating agents เช่น Mineral oil ออกฤทธิ์เคลือบกากอุจจาระ
• ข้อ ง. ผิด เพราะ Bulk-forming เช่น Psyllium husk, เม็ดแมงลัก ออกฤทธิ์พองตัวเพิ่มกากใย
• ข้อ จ. ผิด เพราะ Stool softeners เช่น Docusate sodium ออกฤทธิ์เป็นสารลดแรงตึงผิวช่วยให้น้ำแทรกเข้าก้อนอุจจาระ</t>
        </is>
      </c>
      <c r="L154" s="186" t="inlineStr">
        <is>
          <t>Product</t>
        </is>
      </c>
      <c r="M154" s="186" t="inlineStr">
        <is>
          <t>17. Herbal Medicine &amp; Products</t>
        </is>
      </c>
      <c r="N154" s="186" t="inlineStr">
        <is>
          <t>17.1 Herbal Medicines in NLED (บัญชียาหลักแห่งชาติด้านสมุนไพร)</t>
        </is>
      </c>
      <c r="O154" s="185" t="inlineStr">
        <is>
          <t>Clinic</t>
        </is>
      </c>
      <c r="P154" s="186" t="inlineStr">
        <is>
          <t>รุ่น RxCU83</t>
        </is>
      </c>
      <c r="Q154" s="185" t="inlineStr">
        <is>
          <t>แบบฝึกหัด</t>
        </is>
      </c>
      <c r="R154" s="185" t="inlineStr">
        <is>
          <t>Quiz เตรียมสอบ CC1 RxCU83</t>
        </is>
      </c>
      <c r="S154" s="185" t="n"/>
    </row>
    <row r="155">
      <c r="A155" s="185" t="n">
        <v>153</v>
      </c>
      <c r="B155" s="186" t="inlineStr">
        <is>
          <t>ผู้ป่วยชายอายุ 35 ปี น้ำหนัก 65 กก. ส่วนสูง 165 ซม. มาพบแพทย์ด้วยอาการนอนไม่หลับ โดยแจ้งว่าเพิ่งได้รับการเลื่อนตำแหน่งงาน ทำให้มีความเครียดและวิตกกังวลสูง กลางคืนเข้านอนแล้วหลับยาก พลิกตัวไปมานานกว่า 1-2 ชั่วโมงจึงจะหลับได้ ทำให้ต้องดื่มแอลกอฮอล์ 1 แก้วก่อนนอนเพื่อให้หลับ ส่งผลให้ตอนกลางวันมีอาการง่วงนอนมาก หลับระหว่างทำงานและหลับขณะติดสัญญาณไฟแดง จึงต้องดื่มกาแฟวันละ 3-4 แก้ว</t>
        </is>
      </c>
      <c r="C155" s="186" t="inlineStr">
        <is>
          <t>ผู้ป่วยมีอาการนอนไม่หลับเรื้อรัง หากต้องการเลือกใช้ยาสมุนไพรตามประกาศบัญชียาหลักแห่งชาติด้านสมุนไพร พ.ศ. 2566 สมุนไพรในข้อใดมีข้อบ่งใช้ที่ได้รับการบรรจุสำหรับการรักษาอาการนอนไม่หลับ</t>
        </is>
      </c>
      <c r="D155" s="186" t="n"/>
      <c r="E155" s="186" t="inlineStr">
        <is>
          <t>น้ำมันสารสกัดกัญชาทั้งห้า (สูตรที่มี CBD เด่นหรือสัดส่วนเหมาะสมตามเกณฑ์)</t>
        </is>
      </c>
      <c r="F155" s="186" t="inlineStr">
        <is>
          <t>สารสกัดเถาวัลย์เปรียง (บรรเทาอาการปวดกล้ามเนื้อ)</t>
        </is>
      </c>
      <c r="G155" s="186" t="inlineStr">
        <is>
          <t>ผงอบเชย (บรรเทาอาการท้องอืด ขับลม)</t>
        </is>
      </c>
      <c r="H155" s="186" t="inlineStr">
        <is>
          <t>สารสกัดใบขี้เหล็กแคปซูล (ถูกเพิกถอนเนื่องจากพิษต่อตับ)</t>
        </is>
      </c>
      <c r="I155" s="186" t="inlineStr">
        <is>
          <t>ยาประสะมะแว้ง (บรรเทาอาการไอ ขับเสมหะ)</t>
        </is>
      </c>
      <c r="J155" s="185" t="n">
        <v>1</v>
      </c>
      <c r="K155" s="186" t="inlineStr">
        <is>
          <t>✅ คำตอบที่ถูกต้อง: ข้อ ก. น้ำมันสารสกัดกัญชาทั้งห้า (สูตรที่มี CBD เด่นหรือสัดส่วนเหมาะสมตามเกณฑ์)
🎯 ทำไมข้อนี้ถึงถูก:
ในบัญชียาหลักแห่งชาติด้านสมุนไพร พ.ศ. 2566 มีการบรรจุตำรับยากัญชาทางการแพทย์ ได้แก่ น้ำมันสารสกัดกัญชา (สูตรที่มีอัตราส่วน CBD และ THC เหมาะสม) สำหรับข้อบ่งใช้รักษาภาวะนอนไม่หลับเรื้อรังที่ไม่ตอบสนองต่อการรักษามาตรฐาน โดยต้องอยู่ภายใต้การดูแลของแพทย์หรือเภสัชกรที่ผ่านการอบรม
🔍 ข้ออื่นผิดเพราะอะไร:
• ข้อ ข.: สารสกัดเถาวัลย์เปรียง มีข้อบ่งใช้สำหรับบรรเทาอาการปวดหลังส่วนล่างและอาการปวดจากข้อเข่าเสื่อม
• ข้อ ค.: ผงอบเชย มีข้อบ่งใช้ขับลม แก้อาการท้องอืด ท้องเฟ้อ
• ข้อ ง.: สารสกัดใบขี้เหล็ก เคยใช้แก้นอนไม่หลับในอดีต แต่ถูกถอดถอนออกจากตำรับยาเนื่องจากพบรายงานพิษต่อตับรุนแรง (Drug-Induced Liver Injury)
• ข้อ จ.: ยาประสะมะแว้ง เป็นยาแผนไทยในบัญชียาหลักแห่งชาติสำหรับบรรเทาอาการไอและขับเสมหะ</t>
        </is>
      </c>
      <c r="L155" s="186" t="inlineStr">
        <is>
          <t>Intermediate</t>
        </is>
      </c>
      <c r="M155" s="186" t="inlineStr">
        <is>
          <t>17. Herbal Medicine &amp; Products</t>
        </is>
      </c>
      <c r="N155" s="186" t="inlineStr">
        <is>
          <t>17.1 Herbal Medicines in NLED (บัญชียาหลักแห่งชาติด้านสมุนไพร)</t>
        </is>
      </c>
      <c r="O155" s="185" t="inlineStr">
        <is>
          <t>Clinic</t>
        </is>
      </c>
      <c r="P155" s="186" t="inlineStr">
        <is>
          <t>[RECONSTRUCTED: ปรับแต่งและเติมเต็มบริบทโจทย์/ตัวเลือกเพื่อความสมบูรณ์] ข้อสอบจริง PLE-CC1 ปี 2567 ข้อ 21</t>
        </is>
      </c>
      <c r="Q155" s="185" t="inlineStr">
        <is>
          <t>ข้อสอบจริง</t>
        </is>
      </c>
      <c r="R155" s="185" t="inlineStr">
        <is>
          <t>2567</t>
        </is>
      </c>
      <c r="S155" s="185" t="inlineStr">
        <is>
          <t>CASE_2567_INSOMNIA_01</t>
        </is>
      </c>
    </row>
    <row r="156">
      <c r="A156" s="185" t="n">
        <v>154</v>
      </c>
      <c r="B156" s="186" t="inlineStr">
        <is>
          <t>ชายไทยอายุ 25 ปี ไม่มีโรคประจำตัวและไม่แพ้ยา ไปพบแพทย์ด้วยอาการมีผื่นขึ้นที่บริเวณหัวไหล่ 1 วง ขนาดเส้นผ่านศูนย์กลางประมาณ 2 เซนติเมตร ลักษณะขอบผื่นยกนูนแดง มีขุยสะเก็ดสีขาวที่ขอบอย่างชัดเจน บริเวณตรงกลางของผื่นมีลักษณะผิวหนังปกติ (Central Clearing) มีอาการคันมาก แพทย์วินิจฉัยว่าเป็นโรคกลาก (Tinea Corporis)</t>
        </is>
      </c>
      <c r="C156" s="186" t="inlineStr">
        <is>
          <t>หากผู้ป่วยต้องการเลือกใช้ยาสมุนไพรในบัญชียาหลักแห่งชาติด้านสมุนไพร เพื่อใช้รักษาโรคเชื้อราผิวหนัง (กลาก เกลื้อน น้ำกัดเท้า) รูปแบบยาเตรียมสมุนไพรในข้อใดมีข้อบ่งใช้ที่ได้รับการรับรองสำหรับรักษาโรคเชื้อราผิวหนัง</t>
        </is>
      </c>
      <c r="D156" s="186" t="n"/>
      <c r="E156" s="186" t="inlineStr">
        <is>
          <t>ทิงเจอร์ทองพันชั่ง (Rhinacanthus nasutus tincture)</t>
        </is>
      </c>
      <c r="F156" s="186" t="inlineStr">
        <is>
          <t>โลชั่นเสลดพังพอน (รักษาอาการแมลงสัตว์กัดต่อยและเริม)</t>
        </is>
      </c>
      <c r="G156" s="186" t="inlineStr">
        <is>
          <t>ทิงเจอร์ไพล (บรรเทาอาการปวด บวม เคล็ดขัดยอก)</t>
        </is>
      </c>
      <c r="H156" s="186" t="inlineStr">
        <is>
          <t>ครีมบัวบก (สมานแผลไฟไหม้ น้ำร้อนลวก)</t>
        </is>
      </c>
      <c r="I156" s="186" t="inlineStr">
        <is>
          <t>ครีมสารสกัดเมล็ดน้อยหน่า (กำจัดเหา)</t>
        </is>
      </c>
      <c r="J156" s="185" t="n">
        <v>1</v>
      </c>
      <c r="K156" s="186" t="inlineStr">
        <is>
          <t>✅ คำตอบที่ถูกต้อง: ข้อ ก. ทิงเจอร์ทองพันชั่ง (Rhinacanthus nasutus tincture)
🎯 ทำไมข้อนี้ถึงถูก:
ในบัญชียาหลักแห่งชาติด้านสมุนไพร ทิงเจอร์ทองพันชั่ง (สกัดจากใบหรือรากของทองพันชั่ง) มีสารสำคัญกลุ่ม Naphthoquinone คือ Rhinacanthin-C ซึ่งมีฤทธิ์ต้านเชื้อรากลุ่ม Dermatophytes อย่างมีนัยสำคัญ ได้รับการรับรองข้อบ่งใช้สำหรับทารักษาโรคกลาก เกลื้อน และน้ำกัดเท้า
🔍 ข้ออื่นผิดเพราะอะไร:
• ข้อ ข.: โลชั่นเสลดพังพอน ใช้บรรเทาอาการแมลงสัตว์กัดต่อย แผลเริม และงูสวัด
• ข้อ ค.: ทิงเจอร์ไพล ใช้บรรเทาอาการปวดเมื่อยกล้ามเนื้อ เคล็ดขัดยอก ฟกช้ำ
• ข้อ ง.: ครีมบัวบก ใช้สำหรับสมานแผลสด แผลไฟไหม้ น้ำร้อนลวก และลดการอักเสบ
• ข้อ จ.: ครีมเมล็ดน้อยหน่า ใช้สำหรับกำจัดเหาบนศีรษะ</t>
        </is>
      </c>
      <c r="L156" s="186" t="inlineStr">
        <is>
          <t>Intermediate</t>
        </is>
      </c>
      <c r="M156" s="186" t="inlineStr">
        <is>
          <t>17. Herbal Medicine &amp; Products</t>
        </is>
      </c>
      <c r="N156" s="186" t="inlineStr">
        <is>
          <t>17.1 Herbal Medicines in NLED (บัญชียาหลักแห่งชาติด้านสมุนไพร)</t>
        </is>
      </c>
      <c r="O156" s="185" t="inlineStr">
        <is>
          <t>Clinic</t>
        </is>
      </c>
      <c r="P156" s="186" t="inlineStr">
        <is>
          <t>[RECONSTRUCTED: ปรับแต่งและเติมเต็มบริบทโจทย์/ตัวเลือกเพื่อความสมบูรณ์] ข้อสอบจริง PLE-CC1 ปี 2567 ข้อ 41</t>
        </is>
      </c>
      <c r="Q156" s="185" t="inlineStr">
        <is>
          <t>ข้อสอบจริง</t>
        </is>
      </c>
      <c r="R156" s="185" t="inlineStr">
        <is>
          <t>2567</t>
        </is>
      </c>
      <c r="S156" s="185" t="inlineStr">
        <is>
          <t>CASE_2567_TINEA_01</t>
        </is>
      </c>
    </row>
    <row r="157">
      <c r="A157" s="185" t="n">
        <v>155</v>
      </c>
      <c r="B157" s="186" t="inlineStr">
        <is>
          <t>ผู้ป่วยหญิงไทยคู่ อายุ 25 ปี ประกอบอาชีพพนักงานเลขานุการ มีพฤติกรรมกลั้นปัสสาวะบ่อยเนื่องจากไม่มีเวลาเข้าห้องน้ำ มาพบเภสัชกรที่ร้านยาด้วยอาการปัสสาวะแสบขัดและปัสสาวะกะปริดกะปรอยมา 2 วัน ไม่มีไข้ ไม่มีอาการปวดบั้นเอว ได้รับการวินิจฉัยเบื้องต้นเป็น Acute uncomplicated cystitis</t>
        </is>
      </c>
      <c r="C157" s="186" t="inlineStr">
        <is>
          <t>ตามประกาศบัญชียาหลักแห่งชาติด้านสมุนไพร พ.ศ. 2564-2566 สมุนไพรในข้อใดต่อไปนี้มีข้อบ่งใช้มาตรฐานสำหรับ 'แก้ขัดเบาและขับปัสสาวะ'</t>
        </is>
      </c>
      <c r="D157" s="186" t="n"/>
      <c r="E157" s="186" t="inlineStr">
        <is>
          <t>เถาวัลย์เปรียง (Derris scandens Benth.)</t>
        </is>
      </c>
      <c r="F157" s="186" t="inlineStr">
        <is>
          <t>ฟ้าทะลายโจร (Andrographis paniculata Burm.f. Nees)</t>
        </is>
      </c>
      <c r="G157" s="186" t="inlineStr">
        <is>
          <t>ขิง (Zingiber officinale Roscoe)</t>
        </is>
      </c>
      <c r="H157" s="186" t="inlineStr">
        <is>
          <t>กระเจี๊ยบแดง (Hibiscus sabdariffa L.)</t>
        </is>
      </c>
      <c r="I157" s="186" t="inlineStr">
        <is>
          <t>ชุมเห็ดเทศ (Senna alata L. Roxb.)</t>
        </is>
      </c>
      <c r="J157" s="185" t="n">
        <v>4</v>
      </c>
      <c r="K157" s="186" t="inlineStr">
        <is>
          <t>✅ คำตอบที่ถูกต้อง: ข้อ ง. กระเจี๊ยบแดง (Hibiscus sabdariffa L.)
🎯 ทำไมข้อนี้ถึงถูก:
ในบัญชียาหลักแห่งชาติด้านสมุนไพรกำหนดยากระเจี๊ยบแดง (ชงดื่มจากกลีบเลี้ยงแห้ง) มีข้อบ่งใช้ในการขับปัสสาวะ แก้ขัดเบา และรักษาอาการทางเดินปัสสาวะอักเสบส่วนล่างที่ไม่รุนแรง โดยสารสำคัญเช่น Organic acids (Hibiscic acid, Citric acid) และ Flavonoids มีฤทธิ์ขับปัสสาวะอ่อนๆ และช่วยปรับสมดุลความเป็นกรดในปัสสาวะ
🔍 ข้ออื่นผิดเพราะอะไร:
• ข้อ ก. ผิดเพราะ: เถาวัลย์เปรียง มีข้อบ่งใช้หลักสำหรับบรรเทาอาการปวดเมื่อยกล้ามเนื้อและลดการอักเสบของกล้ามเนื้อและข้อ
• ข้อ ข. ผิดเพราะ: ฟ้าทะลายโจร มีข้อบ่งใช้สำหรับบรรเทาอาการของโรคหวัด เจ็บคอ และอาการท้องเสียชนิดไม่ติดเชื้อ
• ข้อ ค. ผิดเพราะ: ขิง มีข้อบ่งใช้สำหรับบรรเทาอาการท้องอืด ท้องเฟ้อ จุกเสียด แน่นท้อง และป้องกันอาการคลื่นไส้อาเจียนจากการเมารถเมาเรือหรือหลังการผ่าตัด
• ข้อ จ. ผิดเพราะ: ชุมเห็ดเทศ มีสารสำคัญกลุ่ม Anthraquinones (เช่น Rhein, Aloe-emodin) มีข้อบ่งใช้เป็นยาระบายแก้ท้องผูก</t>
        </is>
      </c>
      <c r="L157" s="186" t="n"/>
      <c r="M157" s="186" t="inlineStr">
        <is>
          <t>17. Herbal Medicine &amp; Products</t>
        </is>
      </c>
      <c r="N157" s="186" t="inlineStr">
        <is>
          <t>17.1 Herbal Medicines in NLED (บัญชียาหลักแห่งชาติด้านสมุนไพร)</t>
        </is>
      </c>
      <c r="O157" s="185" t="inlineStr">
        <is>
          <t>Clinic</t>
        </is>
      </c>
      <c r="P157" s="186" t="inlineStr">
        <is>
          <t>ข้อสอบจริง PLE-CC1 ปี 2566 Day 1 ข้อ 17 [CASE_2566_UTI_01]</t>
        </is>
      </c>
      <c r="Q157" s="185" t="inlineStr">
        <is>
          <t>ข้อสอบจริง</t>
        </is>
      </c>
      <c r="R157" s="185" t="inlineStr">
        <is>
          <t>2566 Day 1</t>
        </is>
      </c>
      <c r="S157" s="185" t="inlineStr">
        <is>
          <t>CASE_2566_UTI_01</t>
        </is>
      </c>
    </row>
    <row r="158">
      <c r="A158" s="185" t="n">
        <v>156</v>
      </c>
      <c r="B158" s="186" t="inlineStr">
        <is>
          <t>ตามตำรับยาแผนไทยในบัญชียาหลักแห่งชาติด้านสมุนไพร 'ยาตำรับสหัสธารา' ซึ่งประกอบด้วยตัวยารสร้อนหลายชนิด เช่น พริกไทยล่อน ดอกดีปลี ขิงแห้ง และการบูร มีข้อบ่งใช้สำหรับขับลมในเส้นและบรรเทาอาการปวดกล้ามเนื้อข้อต่อ</t>
        </is>
      </c>
      <c r="C158" s="186" t="inlineStr">
        <is>
          <t>ควรใช้ยาตำรับสหัสธาราด้วยความระมัดระวังเป็นพิเศษ หรืออาจก่อให้เกิดผลข้างเคียงและอาการกำเริบในผู้ป่วยที่มีโรคประจำตัวในข้อใดมากที่สุด</t>
        </is>
      </c>
      <c r="D158" s="186" t="n"/>
      <c r="E158" s="186" t="inlineStr">
        <is>
          <t>โรคไขมันในเลือดสูง (Dyslipidemia)</t>
        </is>
      </c>
      <c r="F158" s="186" t="inlineStr">
        <is>
          <t>โรคเบาหวาน (Diabetes mellitus)</t>
        </is>
      </c>
      <c r="G158" s="186" t="inlineStr">
        <is>
          <t>โรคความดันโลหิตสูง (Hypertension) และโรคหัวใจ</t>
        </is>
      </c>
      <c r="H158" s="186" t="inlineStr">
        <is>
          <t>โรคเกาต์ (Gouty arthritis)</t>
        </is>
      </c>
      <c r="I158" s="186" t="inlineStr">
        <is>
          <t>โรคริดสีดวงทวาร (Hemorrhoids)</t>
        </is>
      </c>
      <c r="J158" s="185" t="n">
        <v>3</v>
      </c>
      <c r="K158" s="186" t="inlineStr">
        <is>
          <t>✅ คำตอบที่ถูกต้อง: ข้อ ค. โรคความดันโลหิตสูง (Hypertension) และโรคหัวใจ
🎯 ทำไมข้อนี้ถึงถูก:
ยาตำรับสหัสธารามีส่วนประกอบของพริกไทยล่อนถึง 240 กรัม (คิดเป็นร้อยละ 50 ของตำรับ) ร่วมกับสมุนไพรรสเผ็ดร้อนอื่นๆ เช่น ขิง เจตมูลเพลิงแดง ดีปลี จึงมีฤทธิ์ร้อนจัด กระตุ้นการไหลเวียนโลหิตและเพิ่มอัตราการเต้นของหัวใจ จึงมีข้อห้ามใช้หรือข้อควรระวังสูงสุดในผู้ป่วยโรคหัวใจ โรคความดันโลหิตสูง และผู้ที่มีไข้สูง
🔍 ข้ออื่นผิดเพราะอะไร:
• ข้อ ก.: โรคไขมันในเลือดสูง ไม่ใช่ข้อห้ามใช้หลักของยาสหัสธารา
• ข้อ ข.: โรคเบาหวาน ไม่ได้รับผลกระทบเฉียบพลันจากสมุนไพรรสร้อนเท่ากับระบบหัวใจและหลอดเลือด
• ข้อ ง.: โรคเกาต์ ยาสหัสธาราใช้ขับลมในเส้นและแก้ปวดเมื่อย ไม่ได้ห้ามใช้ในโรคเกาต์
• ข้อ จ.: โรคริดสีดวงทวาร ไม่ใช่ข้อห้ามใช้หลักของตำรับนี้</t>
        </is>
      </c>
      <c r="L158" s="186" t="n"/>
      <c r="M158" s="186" t="inlineStr">
        <is>
          <t>17. Herbal Medicine &amp; Products</t>
        </is>
      </c>
      <c r="N158" s="186" t="inlineStr">
        <is>
          <t>17.3 Traditional Thai Formulations (ตำรับยาแผนไทย)</t>
        </is>
      </c>
      <c r="O158" s="185" t="inlineStr">
        <is>
          <t>Clinic</t>
        </is>
      </c>
      <c r="P158" s="186" t="inlineStr">
        <is>
          <t>ข้อสอบจริง PLE-CC1 ปี 2566 Day 1 ข้อ 100 [CASE_2566_HERBAL_01]</t>
        </is>
      </c>
      <c r="Q158" s="185" t="inlineStr">
        <is>
          <t>ข้อสอบจริง</t>
        </is>
      </c>
      <c r="R158" s="185" t="inlineStr">
        <is>
          <t>2566 Day 1</t>
        </is>
      </c>
      <c r="S158" s="185" t="inlineStr">
        <is>
          <t>CASE_2566_HERBAL_01</t>
        </is>
      </c>
    </row>
    <row r="159">
      <c r="A159" s="185" t="n">
        <v>157</v>
      </c>
      <c r="B159" s="186" t="inlineStr">
        <is>
          <t>ผู้ป่วยชายไทยอายุ 60 ปี ป่วยด้วยโรค COPD มีประวัติสูบบุหรี่จัด และสนใจจะใช้แผ่นแปะผิวหนังนิโคติน (Nicotine transdermal patch) เพื่อช่วยในการเลิกบุหรี่</t>
        </is>
      </c>
      <c r="C159" s="186" t="inlineStr">
        <is>
          <t>ในการตรวจสอบเอกลักษณ์ทางไฟโตเคมี (Phytochemical screening) ของสารสกัดจากใบยาสูบเพื่อตรวจหาสารกลุ่มอัลคาลอยด์ Nicotine ควรเลือกใช้น้ำยาตรวจทดสอบในข้อใด</t>
        </is>
      </c>
      <c r="D159" s="186" t="n"/>
      <c r="E159" s="186" t="inlineStr">
        <is>
          <t>Shinoda test</t>
        </is>
      </c>
      <c r="F159" s="186" t="inlineStr">
        <is>
          <t>Dragendorff reagent</t>
        </is>
      </c>
      <c r="G159" s="186" t="inlineStr">
        <is>
          <t>Ferric chloride (FeCl3) test</t>
        </is>
      </c>
      <c r="H159" s="186" t="inlineStr">
        <is>
          <t>Borntrager test</t>
        </is>
      </c>
      <c r="I159" s="186" t="inlineStr">
        <is>
          <t>Liebermann-Burchard test</t>
        </is>
      </c>
      <c r="J159" s="185" t="n">
        <v>2</v>
      </c>
      <c r="K159" s="186" t="inlineStr">
        <is>
          <t>✅ คำตอบที่ถูกต้อง: ข้อ ข. Dragendorff reagent
🎯 ทำไมข้อนี้ถึงถูก:
Nicotine เป็นสารในกลุ่ม Pyridine-pyrrolidine alkaloid การตรวจทดสอบเอกลักษณ์ทางเคมีเบื้องต้นของสารกลุ่มอัลคาลอยด์ (Alkaloids) ทำได้โดยใช้น้ำยาทดสอบเฉพาะสำหรับตกตะกอนอัลคาลอยด์ เช่น Dragendorff reagent (Potassium bismuth iodide) ซึ่งจะเกิดปฏิกิริยากับไนโตรเจนในโมเลกุลอัลคาลอยด์ให้ตะกอนสีส้มหรือส้มแดง (Orange-red precipitate) นอกจากนี้ยังสามารถใช้ Mayer reagent หรือ Wagner reagent ได้เช่นกัน
🔍 ข้ออื่นผิดเพราะอะไร:
• ข้อ ก. ผิดเพราะ Shinoda test (Mg powder + เข้มข้น HCl) ใช้สำหรับทดสอบสารกลุ่ม Flavonoids โดยจะให้สารละลายสีแดง ชมพู หรือส้ม
• ข้อ ค. ผิดเพราะ Ferric chloride test ใช้ตรวจหาสารประกอบที่มีหมู่ Phenolic group เช่น Tannins และสารกลุ่มฟีนอลิก
• ข้อ ง. ผิดเพราะ Borntrager test ใช้ตรวจหาสารกลุ่ม Anthraquinones โดยให้สีแดงในชั้นด่าง
• ข้อ จ. ผิดเพราะ Liebermann-Burchard test ใช้ตรวจหาสารกลุ่ม Steroids และ Triterpenoids</t>
        </is>
      </c>
      <c r="L159" s="186" t="n"/>
      <c r="M159" s="186" t="inlineStr">
        <is>
          <t>17. Herbal Medicine &amp; Products</t>
        </is>
      </c>
      <c r="N159" s="186" t="inlineStr">
        <is>
          <t>17.4 Quality Control &amp; Herbal Pharmacopoeia (THP / การควบคุมคุณภาพ)</t>
        </is>
      </c>
      <c r="O159" s="185" t="inlineStr">
        <is>
          <t>Clinic</t>
        </is>
      </c>
      <c r="P159" s="186" t="inlineStr">
        <is>
          <t>ข้อสอบจริง PLE-CC1 ปี 2566 Day 2 ข้อ 5 [CASE_2566_COPD_01]</t>
        </is>
      </c>
      <c r="Q159" s="185" t="inlineStr">
        <is>
          <t>ข้อสอบจริง</t>
        </is>
      </c>
      <c r="R159" s="185" t="inlineStr">
        <is>
          <t>2566 Day 2</t>
        </is>
      </c>
      <c r="S159" s="185" t="inlineStr">
        <is>
          <t>CASE_2566_COPD_01</t>
        </is>
      </c>
    </row>
    <row r="160">
      <c r="A160" s="185" t="n">
        <v>158</v>
      </c>
      <c r="B160" s="186" t="inlineStr">
        <is>
          <t>ผู้ป่วยหญิงไทยอายุ 40 ปี มีอาการท้องผูก ถ่ายสัปดาห์ละ 1-2 ครั้ง ถ่ายลำบากต้องออกแรงเบ่ง หลังถ่ายมีเลือดสดเคลือบก้อนอุจจาระ คลำพบมีก้อนยื่นโผล่ออกมาที่ทวารหนักแต่สามารถยุบกลับเข้าไปได้เอง ได้รับการวินิจฉัยเป็นริดสีดวงทวาร (Internal hemorrhoid grade 2)</t>
        </is>
      </c>
      <c r="C160" s="186" t="inlineStr">
        <is>
          <t>ยาสมุนไพรตามบัญชียาหลักแห่งชาติข้อใด มีข้อบ่งใช้หลักสำหรับบรรเทาอาการของโรคริดสีดวงทวารหนัก</t>
        </is>
      </c>
      <c r="D160" s="186" t="n"/>
      <c r="E160" s="186" t="inlineStr">
        <is>
          <t>ยาตรีผลา</t>
        </is>
      </c>
      <c r="F160" s="186" t="inlineStr">
        <is>
          <t>ยาผสมเพชรสังฆาต</t>
        </is>
      </c>
      <c r="G160" s="186" t="inlineStr">
        <is>
          <t>ยาเหลืองปิดสมุทร</t>
        </is>
      </c>
      <c r="H160" s="186" t="inlineStr">
        <is>
          <t>ยาห้าราก</t>
        </is>
      </c>
      <c r="I160" s="186" t="inlineStr">
        <is>
          <t>ยาปราบชมพูทวีป</t>
        </is>
      </c>
      <c r="J160" s="185" t="n">
        <v>2</v>
      </c>
      <c r="K160" s="186" t="inlineStr">
        <is>
          <t>✅ คำตอบที่ถูกต้อง: ข้อ ข. ยาผสมเพชรสังฆาต
🎯 ทำไมข้อนี้ถึงถูก:
ยาผสมเพชรสังฆาต: (Cissus quadrangularis L.) ถูกบรรจุอยู่ในบัญชียาหลักแห่งชาติ โดยมีข้อบ่งใช้ชัดเจนสำหรับ บรรเทาอาการริดสีดวงทวารหนัก เนื่องจากมีสารกลุ่ม Flavonoids และ Stilbenes ที่มีฤทธิ์เพิ่มความตึงตัวและความแข็งแรงของผนังหลอดเลือดดำ (Venotonic effect) ลดการซึมผ่านของหลอดเลือด และลดการอักเสบของหลอดเลือดขอดรอบทวารหนัก
🔍 ข้ออื่นผิดเพราะอะไร:
• ข้อ ก. ผิดเพราะยาตรีผลา (สมอพิเภก สมอไทย มะขามป้อม) มีข้อบ่งใช้สำหรับแก้ไอ ขับเสมหะ และปรับธาตุหรือเป็นยาระบายอ่อนๆ
• ข้อ ค. ผิดเพราะยาเหลืองปิดสมุทร มีข้อบ่งใช้สำหรับบรรเทาอาการท้องเสียชนิดที่ไม่เกิดจากการติดเชื้อ (Non-infectious diarrhea)
• ข้อ ง. ผิดเพราะยาห้าราก มีข้อบ่งใช้สำหรับบรรเทาอาการไข้ พิษไข้
• ข้อ จ. ผิดเพราะยาปราบชมพูทวีป มีข้อบ่งใช้สำหรับบรรเทาอาการหวัด ภูมิแพ้อากาศ (Allergic rhinitis)</t>
        </is>
      </c>
      <c r="L160" s="186" t="n"/>
      <c r="M160" s="186" t="inlineStr">
        <is>
          <t>17. Herbal Medicine &amp; Products</t>
        </is>
      </c>
      <c r="N160" s="186" t="inlineStr">
        <is>
          <t>17.1 Herbal Medicines in NLED (บัญชียาหลักแห่งชาติด้านสมุนไพร)</t>
        </is>
      </c>
      <c r="O160" s="185" t="inlineStr">
        <is>
          <t>Clinic</t>
        </is>
      </c>
      <c r="P160" s="186" t="inlineStr">
        <is>
          <t>ข้อสอบจริง PLE-CC1 ปี 2566 Day 2 ข้อ 8 [CASE_2566_HEMORRHOID_01]</t>
        </is>
      </c>
      <c r="Q160" s="185" t="inlineStr">
        <is>
          <t>ข้อสอบจริง</t>
        </is>
      </c>
      <c r="R160" s="185" t="inlineStr">
        <is>
          <t>2566 Day 2</t>
        </is>
      </c>
      <c r="S160" s="185" t="inlineStr">
        <is>
          <t>CASE_2566_HEMORRHOID_01</t>
        </is>
      </c>
    </row>
    <row r="161">
      <c r="A161" s="185" t="n">
        <v>159</v>
      </c>
      <c r="B161" s="186" t="inlineStr">
        <is>
          <t>ผู้ป่วยหญิงไทยอายุ 40 ปี มีอาการท้องผูก ถ่ายสัปดาห์ละ 1-2 ครั้ง ถ่ายลำบากต้องออกแรงเบ่ง หลังถ่ายมีเลือดสดเคลือบก้อนอุจจาระ คลำพบมีก้อนยื่นโผล่ออกมาที่ทวารหนักแต่สามารถยุบกลับเข้าไปได้เอง ได้รับการวินิจฉัยเป็นริดสีดวงทวาร (Internal hemorrhoid grade 2)</t>
        </is>
      </c>
      <c r="C161" s="186" t="inlineStr">
        <is>
          <t>ข้อใดระบุข้อมูลทางเภสัชวิทยาและข้อบ่งใช้ของสมุนไพรในบัญชียาหลักแห่งชาติได้อย่างถูกต้องตามหลักฐานทางวิชาการ</t>
        </is>
      </c>
      <c r="D161" s="186" t="n"/>
      <c r="E161" s="186" t="inlineStr">
        <is>
          <t>เพชรสังฆาตไม่มีฤทธิ์ลดไข้ บรรเทาเฉพาะอาการอักเสบและริดสีดวง</t>
        </is>
      </c>
      <c r="F161" s="186" t="inlineStr">
        <is>
          <t>สารสกัดฟ้าทะลายโจร (Andrographis paniculata) ไม่มีผลต่อฤทธิ์ต้านการแข็งตัวของเลือดของยา Warfarin</t>
        </is>
      </c>
      <c r="G161" s="186" t="inlineStr">
        <is>
          <t>ขิง (Zingiber officinale) ได้รับการบรรจุในบัญชียาหลักแห่งชาติเพื่อใช้เป็นยารักษาโรคมะเร็งระยะลุกลาม</t>
        </is>
      </c>
      <c r="H161" s="186" t="inlineStr">
        <is>
          <t>มะขามป้อม (Phyllanthus emblica) ในบัญชียาหลักแห่งชาติมีข้อบ่งใช้หลักสำหรับบรรเทาอาการไอและขับเสมหะ</t>
        </is>
      </c>
      <c r="I161" s="186" t="inlineStr">
        <is>
          <t>ขมิ้นชัน (Curcuma longa) บรรจุในบัญชียาหลักแห่งชาติเพื่อเป็นยาลดระดับน้ำตาลในเลือดสำหรับผู้ป่วยเบาหวาน</t>
        </is>
      </c>
      <c r="J161" s="185" t="n">
        <v>4</v>
      </c>
      <c r="K161" s="186" t="inlineStr">
        <is>
          <t>✅ คำตอบที่ถูกต้อง: ข้อ ง. มะขามป้อม (Phyllanthus emblica) ในบัญชียาหลักแห่งชาติมีข้อบ่งใช้หลักสำหรับบรรเทาอาการไอและขับเสมหะ
🎯 ทำไมข้อนี้ถึงถูก:
มะขามป้อม (Phyllanthus emblica L.) ในบัญชียาหลักแห่งชาติ มีข้อบ่งใช้มาตรฐานชัดเจนสำหรับ บรรเทาอาการไอ ขับเสมหะ เนื่องจากมีกรดอินทรีย์ วิตามินซี และสารกลุ่มแทนนินสูง ช่วยกระตุ้นการหลั่งน้ำลายและสารคัดหลั่ง ทำให้เสมหะเจือจางลงและบรรเทาอาการระคายคอ
🔍 ข้ออื่นผิดเพราะอะไร:
• ข้อ ก. ผิดเพราะเพชรสังฆาตไม่ได้จัดเป็นยาลดไข้ แต่ข้อ ง ระบุข้อบ่งใช้หลักที่ตรงตามเกณฑ์บัญชียาหลักฯ ชัดเจนที่สุด
• ข้อ ข. ผิดเพราะฟ้าทะลายโจรมีฤทธิ์ยับยั้งการเกาะกลุ่มของเกล็ดเลือด (Antiplatelet) และอาจมีปฏิกิริยากับยาต้านการแข็งตัวของเลือด Warfarin จนเพิ่มความเสี่ยงต่อการเกิดเลือดออกผิดปกติ
• ข้อ ค. ผิดเพราะขิงในบัญชียาหลักฯ ใช้สำหรับป้องกันและบรรเทาอาการคลื่นไส้อาเจียนจากการเมารถเมาเรือ หรือหลังผ่าตัด และขับลมแน่นจุกเสียด ไม่ได้ใช้รักษามะเร็ง
• ข้อ จ. ผิดเพราะขมิ้นชันในบัญชียาหลักฯ ใช้บรรเทาอาการแน่นจุกเสียด ท้องอืด ท้องเฟ้อ ไม่ได้มีข้อบ่งใช้สำหรับลดน้ำตาลในเลือดในผู้ป่วยเบาหวาน</t>
        </is>
      </c>
      <c r="L161" s="186" t="n"/>
      <c r="M161" s="186" t="inlineStr">
        <is>
          <t>17. Herbal Medicine &amp; Products</t>
        </is>
      </c>
      <c r="N161" s="186" t="inlineStr">
        <is>
          <t>17.1 Herbal Medicines in NLED (บัญชียาหลักแห่งชาติด้านสมุนไพร)</t>
        </is>
      </c>
      <c r="O161" s="185" t="inlineStr">
        <is>
          <t>Clinic</t>
        </is>
      </c>
      <c r="P161" s="186" t="inlineStr">
        <is>
          <t>ข้อสอบจริง PLE-CC1 ปี 2566 Day 2 ข้อ 12 [CASE_2566_HEMORRHOID_01]</t>
        </is>
      </c>
      <c r="Q161" s="185" t="inlineStr">
        <is>
          <t>ข้อสอบจริง</t>
        </is>
      </c>
      <c r="R161" s="185" t="inlineStr">
        <is>
          <t>2566 Day 2</t>
        </is>
      </c>
      <c r="S161" s="185" t="inlineStr">
        <is>
          <t>CASE_2566_HEMORRHOID_01</t>
        </is>
      </c>
    </row>
    <row r="162">
      <c r="A162" s="185" t="n">
        <v>160</v>
      </c>
      <c r="B162" s="186" t="inlineStr">
        <is>
          <t>ผู้ป่วยหญิงไทยอายุ 20 ปี มีอาการเริมที่ริมฝีปาก และต้องการใช้ยาสมุนไพรในงานสาธารณสุขมูลฐานหรือยาพัฒนาจากสมุนไพรในบัญชียาหลักแห่งชาติ เพื่อทารักษาแผลเริม</t>
        </is>
      </c>
      <c r="C162" s="186" t="inlineStr">
        <is>
          <t>ยาสมุนไพรในข้อใดมีข้อบ่งใช้หลักที่ได้รับการรับรองสำหรับรักษาโรคเริมและโรคงูสวัด</t>
        </is>
      </c>
      <c r="D162" s="186" t="n"/>
      <c r="E162" s="186" t="inlineStr">
        <is>
          <t>เจลว่านหางจระเข้ (Aloe vera gel)</t>
        </is>
      </c>
      <c r="F162" s="186" t="inlineStr">
        <is>
          <t>ครีมบัวบก (Centella asiatica cream)</t>
        </is>
      </c>
      <c r="G162" s="186" t="inlineStr">
        <is>
          <t>สารสกัดเปลือกมังคุด (Garcinia mangostana extract)</t>
        </is>
      </c>
      <c r="H162" s="186" t="inlineStr">
        <is>
          <t>ทิงเจอร์พลู (Piper betle tincture)</t>
        </is>
      </c>
      <c r="I162" s="186" t="inlineStr">
        <is>
          <t>ยาพญายอ หรือ เสลดพังพอนตัวเมีย (Clinacanthus nutans cream/lotion)</t>
        </is>
      </c>
      <c r="J162" s="185" t="n">
        <v>5</v>
      </c>
      <c r="K162" s="186" t="inlineStr">
        <is>
          <t>✅ คำตอบที่ถูกต้อง: ข้อ จ. ยาพญายอ หรือ เสลดพังพอนตัวเมีย (Clinacanthus nutans cream/lotion)
🎯 ทำไมข้อนี้ถึงถูก:
พญายอ หรือ เสลดพังพอนตัวเมีย (Clinacanthus nutans (Burm.f.) Lindau) เป็นสมุนไพรในงานสาธารณสุขมูลฐานและบรรจุในบัญชียาหลักแห่งชาติ โดยมีข้อบ่งใช้ชัดเจนสำหรับ รักษาแผลจากโรคเริม (Herpes simplex) และโรคงูสวัด (Herpes zoster) ที่ผิวหนัง มีสารออกฤทธิ์สำคัญในกลุ่มฟลาโวนอยด์และกลีเซอริลฟอสโฟลิพิด ซึ่งมีฤทธิ์ยับยั้งการเพิ่มจำนวนและการเข้าสู่เซลล์ของเชื้อไวรัส HSV และ VZV ได้โดยตรง ช่วยให้แผลตกสะเก็ดและหายเร็วขึ้น
🔍 ข้ออื่นผิดเพราะอะไร:
• ข้อ ก. ว่านหางจระเข้ ใช้รักษาแผลไฟไหม้ น้ำร้อนลวก เพื่อเพิ่มความชุ่มชื้น
• ข้อ ข. บัวบก ใช้สมานแผลผ่าตัด แผลฟกช้ำ และต้านการอักเสบ
• ข้อ ค. เปลือกมังคุด มีสารแซนโทนและแทนนิน ใช้สมานแผลและฆ่าเชื้อแบคทีเรีย
• ข้อ ง. ทิงเจอร์พลู ใช้รักษาอาการคันจากลมพิษหรือน้ำกัดเท้า ไม่ใช่ยามาตรฐานสำหรับเริม</t>
        </is>
      </c>
      <c r="L162" s="186" t="n"/>
      <c r="M162" s="186" t="inlineStr">
        <is>
          <t>17. Herbal Medicine &amp; Products</t>
        </is>
      </c>
      <c r="N162" s="186" t="inlineStr">
        <is>
          <t>17.1 Herbal Medicines in NLED (บัญชียาหลักแห่งชาติด้านสมุนไพร)</t>
        </is>
      </c>
      <c r="O162" s="185" t="inlineStr">
        <is>
          <t>Clinic</t>
        </is>
      </c>
      <c r="P162" s="186" t="inlineStr">
        <is>
          <t>ข้อสอบจริง PLE-CC1 ปี 2566 Day 2 ข้อ 54 [CASE_2566_HERPES_01]</t>
        </is>
      </c>
      <c r="Q162" s="185" t="inlineStr">
        <is>
          <t>ข้อสอบจริง</t>
        </is>
      </c>
      <c r="R162" s="185" t="inlineStr">
        <is>
          <t>2566 Day 2</t>
        </is>
      </c>
      <c r="S162" s="185" t="inlineStr">
        <is>
          <t>CASE_2566_HERPES_01</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2026-09-24T15:22:47Z</dcterms:created>
  <dcterms:modified xmlns:dcterms="http://purl.org/dc/terms/" xmlns:xsi="http://www.w3.org/2001/XMLSchema-instance" xsi:type="dcterms:W3CDTF">2026-10-25T11:12:08Z</dcterms:modified>
  <cp:lastModifiedBy>Thanadol Nareekum</cp:lastModifiedBy>
</cp:coreProperties>
</file>